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https://mbllca.sharepoint.com/sites/LPX-Programming/Shared Documents/Programming Summaries/F26 - P04 - July 2025/Application Forms/"/>
    </mc:Choice>
  </mc:AlternateContent>
  <xr:revisionPtr revIDLastSave="73" documentId="8_{1740574E-64B3-46D8-921E-F8875512A719}" xr6:coauthVersionLast="47" xr6:coauthVersionMax="47" xr10:uidLastSave="{E1825CA6-C95E-478F-8BC7-29E4C1178FFE}"/>
  <workbookProtection workbookAlgorithmName="SHA-512" workbookHashValue="B9Mgt5B6VqLdOjacvXHa2YxjqQ+fVAkQ0Yxg0kqAPZwNzqA9QkYsDuLhmVlMo6Mo3zYRdHBlCXkVkF2lTg4Egw==" workbookSaltValue="4ICE7rZgFMs67HoScRU72g==" workbookSpinCount="100000" lockStructure="1"/>
  <bookViews>
    <workbookView xWindow="-30828" yWindow="-12" windowWidth="30936" windowHeight="16896" activeTab="2" xr2:uid="{00000000-000D-0000-FFFF-FFFF00000000}"/>
  </bookViews>
  <sheets>
    <sheet name="DOS AND DON'TS" sheetId="36" r:id="rId1"/>
    <sheet name="MBLL Driven Program  Focuses" sheetId="49" state="hidden" r:id="rId2"/>
    <sheet name="Application Form" sheetId="2" r:id="rId3"/>
    <sheet name="Data Validation" sheetId="3" state="hidden" r:id="rId4"/>
    <sheet name="SUPPLIER DATA" sheetId="46" state="hidden" r:id="rId5"/>
    <sheet name="APP BACKGROUND" sheetId="23" state="hidden" r:id="rId6"/>
    <sheet name="SRP" sheetId="37" state="hidden" r:id="rId7"/>
  </sheets>
  <definedNames>
    <definedName name="_49TH_PARALLEL_GROUP_INC">'SUPPLIER DATA'!$A$2:$A$1048576</definedName>
    <definedName name="_624_BEVERAGE_COMPANY_INC">'SUPPLIER DATA'!$B$2:$B$1048576</definedName>
    <definedName name="_xlnm._FilterDatabase" localSheetId="2" hidden="1">'Application Form'!$A$15:$AS$124</definedName>
    <definedName name="ACE_BEVERAGE_GROUP">'SUPPLIER DATA'!$C$2:$C$1048576</definedName>
    <definedName name="ALTO_BEVERAGE_GROUP">'SUPPLIER DATA'!$D$2:$D$1048576</definedName>
    <definedName name="AMPHORA_IMPORTS_LTD">'SUPPLIER DATA'!$E$2:$E$1048576</definedName>
    <definedName name="ANDREW_PELLER_IMPORTS_AGENCY">'SUPPLIER DATA'!$F$2:$F$1048576</definedName>
    <definedName name="ANDREW_PELLER_LIMITED">'SUPPLIER DATA'!$G$2:$G$1048576</definedName>
    <definedName name="AQUA_VITAE">'SUPPLIER DATA'!$H$2:$H$1048576</definedName>
    <definedName name="ARBUSTO_IMPORTS_LTD">'SUPPLIER DATA'!$I$2:$I$1048576</definedName>
    <definedName name="ARMAGNAC_SAMALENS">'SUPPLIER DATA'!$J$2:$J$1048576</definedName>
    <definedName name="ARTERRA_WINES_CANADA">'SUPPLIER DATA'!$K$2:$K$1048576</definedName>
    <definedName name="ARTISAN_FOOD_AND_BEVERAGE_GROUP">'SUPPLIER DATA'!$L$2:$L$1048576</definedName>
    <definedName name="ASAHI_CANADA">'SUPPLIER DATA'!$M$2:$M$1048576</definedName>
    <definedName name="AT_SHELF">'Data Validation'!$E$26:$E$28</definedName>
    <definedName name="AUTHENTIC_WINE_AND_SPIRITS_MERCHANTS">'SUPPLIER DATA'!$N$2:$N$1048576</definedName>
    <definedName name="BACARDI_CANADA_INC">'SUPPLIER DATA'!$O$2:$O$1048576</definedName>
    <definedName name="BARN_HAMMER_BREWING_COMPANY">'SUPPLIER DATA'!$P$2:$P$1048576</definedName>
    <definedName name="BEE_BOYZZ_WINERY_AND_MEADERY">'SUPPLIER DATA'!$Q$2:$Q$1048576</definedName>
    <definedName name="BEERTHIRST">'SUPPLIER DATA'!$R$2:$R$1048576</definedName>
    <definedName name="BERGSTROM_BRANDS">'SUPPLIER DATA'!$S$2:$S$1048576</definedName>
    <definedName name="BEVVY_CANADA">'SUPPLIER DATA'!$T$2:$T$1048576</definedName>
    <definedName name="BIG_WHITE_BREWING_COMPANY">'SUPPLIER DATA'!$U$2:$U$1048576</definedName>
    <definedName name="BKG_DISTRIBUTORS">'SUPPLIER DATA'!$V$2:$V$1048576</definedName>
    <definedName name="BLACK_FLY_BEVERAGE_COMPANY">'SUPPLIER DATA'!$W$2:$W$1048576</definedName>
    <definedName name="BLACK_WHEAT_BREWING">'SUPPLIER DATA'!$X$2:$X$1048576</definedName>
    <definedName name="BLEND_IMPORTS">'SUPPLIER DATA'!$Y$2:$Y$1048576</definedName>
    <definedName name="BLUE_NOTE_WINE_AND_SPIRITS_INC">'SUPPLIER DATA'!$Z$2:$Z$1048576</definedName>
    <definedName name="BLUMSTEIN_BREWING_COMPANY">'SUPPLIER DATA'!$AA$2:$AA$1048576</definedName>
    <definedName name="BOOKSTORE_BREWING_COMPANY">'SUPPLIER DATA'!$AB$2:$AB$1048576</definedName>
    <definedName name="BORDERTOWN_VINEYARDS_AND_ESTATES_WINERY">'SUPPLIER DATA'!$AA$4:$AA$323</definedName>
    <definedName name="BRAT_CAT_MEAD_CO">'SUPPLIER DATA'!$AC$2:$AC$1048576</definedName>
    <definedName name="BRAZEN_HALL_KITCHEN_AND_BREWERY">'SUPPLIER DATA'!$AD$2:$AD$1048576</definedName>
    <definedName name="BREAKTHRU_BEVERAGE___PINNACLE_DIVISION">'SUPPLIER DATA'!$AE$2:$AE$1048576</definedName>
    <definedName name="BREAKTHRU_BEVERAGE___UNITED_DIVISION">'SUPPLIER DATA'!$AF$2:$AF$1048576</definedName>
    <definedName name="BRUCE_ASHLEY_GROUP">'SUPPLIER DATA'!$AG$2:$AG$1048576</definedName>
    <definedName name="Build_Your_Own_Ad_Hoc">'Data Validation'!$H$16:$H$20</definedName>
    <definedName name="Canopy_Signage">'Data Validation'!$D$37:$D$39</definedName>
    <definedName name="CAPITAL_K_DISTILLERY_INC">'SUPPLIER DATA'!$AI$2:$AI$1048576</definedName>
    <definedName name="CARLSBERG_CANADA_INC">'SUPPLIER DATA'!$AJ$2:$AJ$1048576</definedName>
    <definedName name="CAYMUS_CANADA_INC">'SUPPLIER DATA'!$AK$2:$AK$1048576</definedName>
    <definedName name="CB_POWELL_LTD">'SUPPLIER DATA'!$AH$2:$AH$1048576</definedName>
    <definedName name="CELLAR_STOCK_IMPORTERS_INC">'SUPPLIER DATA'!$AL$2:$AL$1048576</definedName>
    <definedName name="CENTRAL_CITY_BREWERS_AND_DISTILLERS">'SUPPLIER DATA'!$AM$2:$AM$1048576</definedName>
    <definedName name="CHARTON_HOBBS_INC">'SUPPLIER DATA'!$AN$2:$AN$1048576</definedName>
    <definedName name="CHARTREUSE_DIFFUSION_SA">'SUPPLIER DATA'!$AO$2:$AO$1048576</definedName>
    <definedName name="CHATEAU_DES_CHARMES_WINES_LTD">'SUPPLIER DATA'!$AP$2:$AP$1048576</definedName>
    <definedName name="CHRISTOPHER_STEWART_WINE_AND_SPIRITS">'SUPPLIER DATA'!$AQ$2:$AQ$1048576</definedName>
    <definedName name="CHRISTOPHER_STEWART_WINE_AND_SPIRITS_INC">'SUPPLIER DATA'!$AR$2:$AR$1048576</definedName>
    <definedName name="CLOSSON_CHASE">'SUPPLIER DATA'!$AS$2:$AS$1048576</definedName>
    <definedName name="COBEES_ENTERPRISE_LTD">'SUPPLIER DATA'!$AT$2:$AT$1048576</definedName>
    <definedName name="Coldzone_Billboard">'Data Validation'!$H$37</definedName>
    <definedName name="Contest_Mechanism">'Data Validation'!$C$37:$C$41</definedName>
    <definedName name="CORBY_SPIRIT_AND_WINE_LIMITED">'SUPPLIER DATA'!$AU$2:$AU$1048576</definedName>
    <definedName name="CRAFT_BEER_IMPORTERS_CANADA_INC">'SUPPLIER DATA'!$AV$2:$AV$1048576</definedName>
    <definedName name="CRUSH_IMPORTS">'SUPPLIER DATA'!$AW$2:$AW$1048576</definedName>
    <definedName name="CULIN_IMPORTERS">'SUPPLIER DATA'!$AX$2:$AX$1048576</definedName>
    <definedName name="D_KOURTAKIS_SA">'SUPPLIER DATA'!$AY$2:$AY$1048576</definedName>
    <definedName name="DARK_HORSE_WINE_AND_SPIRITS">'SUPPLIER DATA'!$AZ$2:$AZ$1048576</definedName>
    <definedName name="DASTARDLY_VILLAIN_BREWING_COMPANY">'SUPPLIER DATA'!$BA$2:$BA$1048576</definedName>
    <definedName name="DEAD_HORSE_CIDER_COMPANY">'SUPPLIER DATA'!$BB$2:$BB$1048576</definedName>
    <definedName name="DECANTER_WINE_AND_SPIRITS">'SUPPLIER DATA'!$BC$2:$BC$1048576</definedName>
    <definedName name="DECLARATION_WINE_AND_SPIRITS_INC">'SUPPLIER DATA'!$BD$2:$BD$1048576</definedName>
    <definedName name="DEVIL_MAY_CARE_BREWING_COMPANY">'SUPPLIER DATA'!$BE$2:$BE$1048576</definedName>
    <definedName name="DIAGEO_CANADA_INC">'SUPPLIER DATA'!$BF$2:$BF$1048576</definedName>
    <definedName name="Display_Number">'Data Validation'!$I$16:$I$23</definedName>
    <definedName name="DISTRIBUTION_MISSUM_INC">'SUPPLIER DATA'!$BG$2:$BG$1048576</definedName>
    <definedName name="DISTRICT_BREWING_CO">'SUPPLIER DATA'!$BH$2:$BH$1048576</definedName>
    <definedName name="DOMAINES_PAUL_MAS">'SUPPLIER DATA'!$BI$4:$BI$323</definedName>
    <definedName name="DOUG_REICHEL_WINE_MARKETING_INC">'SUPPLIER DATA'!$BI$2:$BI$1048576</definedName>
    <definedName name="DRINKS_INCCOM">'SUPPLIER DATA'!$BJ$2:$BJ$1048576</definedName>
    <definedName name="DUMMY_SUPPLIER">'SUPPLIER DATA'!$BK$2:$BK$1048576</definedName>
    <definedName name="EASTERN_LIQUORS_CANADA">'SUPPLIER DATA'!$BL$2:$BL$1048576</definedName>
    <definedName name="EAU_CLAIRE_DISTILLERY">'SUPPLIER DATA'!$BM$2:$BM$1048576</definedName>
    <definedName name="EAUTOPIA_BIOLOGICAL_TECHNOLOGY">'SUPPLIER DATA'!$BN$2:$BN$1048576</definedName>
    <definedName name="EBB_VIN_LTD">'SUPPLIER DATA'!$BO$2:$BO$1048576</definedName>
    <definedName name="ECLECTIC_BEVERAGES">'SUPPLIER DATA'!$BP$2:$BP$1048576</definedName>
    <definedName name="ENOTECA_BACCO">'SUPPLIER DATA'!$BQ$2:$BQ$1048576</definedName>
    <definedName name="ESCALADE_WINE_AND_SPIRITS_INC">'SUPPLIER DATA'!$BR$2:$BR$1048576</definedName>
    <definedName name="FARMERY_ESTATE_BREWERY">'SUPPLIER DATA'!$BT$2:$BT$1048576</definedName>
    <definedName name="FERNIE_BREWING_COMPANY">'SUPPLIER DATA'!$BU$2:$BU$1048576</definedName>
    <definedName name="FLLI_GANCIA_AND_C_SPA">'SUPPLIER DATA'!$BS$2:$BS$1048576</definedName>
    <definedName name="Footprint">'Data Validation'!$A$16:$A$17</definedName>
    <definedName name="Footprint_">'Data Validation'!$A$16:$A$18</definedName>
    <definedName name="FORT_GARRY_BREWING_COMPANY_LTD">'SUPPLIER DATA'!$BV$2:$BV$1048576</definedName>
    <definedName name="FORTY_CREEK_DISTILLERY">'SUPPLIER DATA'!$BW$2:$BW$1048576</definedName>
    <definedName name="FOUNDERS_ORIGINAL_INC">'SUPPLIER DATA'!$BX$2:$BX$1048576</definedName>
    <definedName name="FULLGEEK_BREWLAB">'SUPPLIER DATA'!$BY$2:$BY$1048576</definedName>
    <definedName name="GEORGIAN_BAY_SPIRITS_CO">'SUPPLIER DATA'!$BZ$2:$BZ$1048576</definedName>
    <definedName name="GEOVINOS_LTD">'SUPPLIER DATA'!$CA$2:$CA$1048576</definedName>
    <definedName name="GOOD_NEIGHBOUR_BREWING_COMPANY">'SUPPLIER DATA'!$CB$2:$CB$1048576</definedName>
    <definedName name="GRAIN_TO_GLASS">'SUPPLIER DATA'!$CC$2:$CC$1048576</definedName>
    <definedName name="GRAND_RIVER_BREWING">'SUPPLIER DATA'!$CD$2:$CD$1048576</definedName>
    <definedName name="GRAND_VIEUX_LIQUOR_CO">'SUPPLIER DATA'!$CE$2:$CE$1048576</definedName>
    <definedName name="GREAT_WESTERN_BREWING_CO_LTD">'SUPPLIER DATA'!$CF$2:$CF$1048576</definedName>
    <definedName name="HALF_PINTS_BREWING_COMPANY_LTD">'SUPPLIER DATA'!$CG$2:$CG$1048576</definedName>
    <definedName name="HANDSOME_LAD_BREWING">'SUPPLIER DATA'!$CH$2:$CH$1048576</definedName>
    <definedName name="HENRIQUES_AND_HENRIQUES___VINHOS_SA">'SUPPLIER DATA'!$CI$2:$CI$1048576</definedName>
    <definedName name="HERITAGE_FARMS_BREWING_CO">'SUPPLIER DATA'!$CJ$2:$CJ$1048576</definedName>
    <definedName name="HERITAGE_SPIRITS_AND_WINES_LTD">'SUPPLIER DATA'!$CK$2:$CK$1048576</definedName>
    <definedName name="Hot_Buy">'Data Validation'!$B$26:$B$28</definedName>
    <definedName name="ICON_FINE_WINE_AND_SPIRITS">'SUPPLIER DATA'!$CL$2:$CL$1048576</definedName>
    <definedName name="ILLANA_FRANCISCO_MANITOBA_LIQ_AND_SPIRITS">'SUPPLIER DATA'!$CM$2:$CM$1048576</definedName>
    <definedName name="Impulse_At_Cash">'Data Validation'!$F$16</definedName>
    <definedName name="Impulse_Bin">'Data Validation'!$E$16:$E$17</definedName>
    <definedName name="Impulse_Cold_Box">'Data Validation'!$G$9</definedName>
    <definedName name="Impulse_Cold_Box_">'Data Validation'!$G$19</definedName>
    <definedName name="Impulse_Coldbox_Takeover">'Data Validation'!$H$26</definedName>
    <definedName name="In_Store_Audio_Ad">'Data Validation'!$G$37</definedName>
    <definedName name="In_the_Moment">'Data Validation'!$C$16</definedName>
    <definedName name="INTERLAKE_BREWING_COMPANY">'SUPPLIER DATA'!$CN$2:$CN$1048576</definedName>
    <definedName name="INTERNATIONAL_CELLARS">'SUPPLIER DATA'!$CO$2:$CO$1048576</definedName>
    <definedName name="KILTER_BREWING_COMPANY">'SUPPLIER DATA'!$CP$2:$CP$1048576</definedName>
    <definedName name="L_DANGLADE_AND_FILS_AND_CIE">'SUPPLIER DATA'!$CQ$2:$CQ$1048576</definedName>
    <definedName name="LA_SHOPPE_BRASSERIE">'SUPPLIER DATA'!$CR$2:$CR$1048576</definedName>
    <definedName name="LABATT_BREWING_COMPANY_LIMITED">'SUPPLIER DATA'!$CS$2:$CS$1048576</definedName>
    <definedName name="LAKE_OF_THE_WOODS_BREWING_COMPANY">'SUPPLIER DATA'!$CT$2:$CT$1048576</definedName>
    <definedName name="LANDMARK_SELECTIONS">'SUPPLIER DATA'!$CU$2:$CU$1048576</definedName>
    <definedName name="LES_SUBVERSIFS">'SUPPLIER DATA'!$CV$2:$CV$1048576</definedName>
    <definedName name="LIBERTY_SPECIALTY_IMPORTS">'SUPPLIER DATA'!$CW$4:$CW$323</definedName>
    <definedName name="LIQUEFIED_IMPORTS">'SUPPLIER DATA'!$CW$2:$CW$1048576</definedName>
    <definedName name="Liquor_Mart_Flyer">'Data Validation'!$J$37</definedName>
    <definedName name="LITTLE_BROWN_JUG_BREWING_COMPANY">'SUPPLIER DATA'!$CX$2:$CX$1048576</definedName>
    <definedName name="Local_End_Cap">'Data Validation'!$G$3</definedName>
    <definedName name="LONE_TREE_CELLARS">'SUPPLIER DATA'!$CY$2:$CY$1048576</definedName>
    <definedName name="LOW_LIFE_BARREL_HOUSE">'SUPPLIER DATA'!$CZ$2:$CZ$1048576</definedName>
    <definedName name="Loyalty_End_Cap">'Data Validation'!$G$4</definedName>
    <definedName name="LTO_HOT_BUY">'Data Validation'!$A$26:$A$27</definedName>
    <definedName name="LUMAR_AGENCY">'SUPPLIER DATA'!$DA$2:$DA$1048576</definedName>
    <definedName name="LUTHER_DRYERS">'SUPPLIER DATA'!$DB$2:$DB$1048576</definedName>
    <definedName name="MAGNOTTA_BREWERY">'SUPPLIER DATA'!$DC$2:$DC$1048576</definedName>
    <definedName name="MAGNUM_CONSULTANTS_LTD">'SUPPLIER DATA'!$DD$2:$DD$1048576</definedName>
    <definedName name="MALINDA_DISTRIBUTORS">'SUPPLIER DATA'!$DE$2:$DE$1048576</definedName>
    <definedName name="MANDI_INTERNATIONAL">'SUPPLIER DATA'!$DF$2:$DF$1048576</definedName>
    <definedName name="MARK_ANTHONY_BRANDS_INC">'SUPPLIER DATA'!$DG$2:$DG$1048576</definedName>
    <definedName name="MARK_ANTHONY_WINE_AND_SPIRITS">'SUPPLIER DATA'!$DH$2:$DH$1048576</definedName>
    <definedName name="MAX_MILES_MOMENTS">'Data Validation'!$F$26:$F$27</definedName>
    <definedName name="MAX_MILES_MOMENTS_">'Data Validation'!$G$26:$G$27</definedName>
    <definedName name="MCCLELLAND_PREMIUM_IMPORTS">'SUPPLIER DATA'!$DI$2:$DI$1048576</definedName>
    <definedName name="MIKES_BEVERAGE_COMPANY_RTD_CANADA_INC">'SUPPLIER DATA'!$DJ$2:$DJ$1048576</definedName>
    <definedName name="MOLSON_BREWERIES">'SUPPLIER DATA'!$DK$2:$DK$1048576</definedName>
    <definedName name="MONTELLA_SPIRITS_AND_WINE_LTD">'SUPPLIER DATA'!$DL$2:$DL$1048576</definedName>
    <definedName name="MT_BOUCHERIE_ESTATE_WINERY">'SUPPLIER DATA'!$DM$2:$DM$1048576</definedName>
    <definedName name="NAMESAKE_BREWING_LTD">'SUPPLIER DATA'!$DN$2:$DN$1048576</definedName>
    <definedName name="Neck_Tag">'Data Validation'!$B$37</definedName>
    <definedName name="NEXT_FRIEND_CIDER">'SUPPLIER DATA'!$DO$2:$DO$1048576</definedName>
    <definedName name="NONSUCH_BREWING_CO">'SUPPLIER DATA'!$DP$2:$DP$1048576</definedName>
    <definedName name="OBSOLETE_BREWING_CO">'SUPPLIER DATA'!$DQ$2:$DQ$1048576</definedName>
    <definedName name="OCTOBER_BREWING_LTD">'SUPPLIER DATA'!$DR$2:$DR$1048576</definedName>
    <definedName name="OKANAGAN_CRUSH_PAD_WINERY_LTD">'SUPPLIER DATA'!$DS$4:$DS$323</definedName>
    <definedName name="ONE_GREAT_CITY_BREWING_COMPANY_LTD">'SUPPLIER DATA'!$DS$2:$DS$1048576</definedName>
    <definedName name="ONYX_BEVERAGE_GROUP_INC">'SUPPLIER DATA'!$DT$2:$DT$1048576</definedName>
    <definedName name="Our_Favourites">'Data Validation'!$D$16</definedName>
    <definedName name="Our_Favourites_">'Data Validation'!$K$20</definedName>
    <definedName name="OXUS_BREWING">'SUPPLIER DATA'!$DU$2:$DU$1048576</definedName>
    <definedName name="P02_AM">'Data Validation'!$D$26:$D$28</definedName>
    <definedName name="P03_AM">'Data Validation'!$D$31:$D$33</definedName>
    <definedName name="P04_AM">'Data Validation'!$D$26:$D$28</definedName>
    <definedName name="P05_AM">'Data Validation'!$D$31:$D$33</definedName>
    <definedName name="P2_MBLL_Driven_Display">'Data Validation'!$D$3:$D$9</definedName>
    <definedName name="P2_Partner_Driven_Display">'Data Validation'!$B$3:$B$8</definedName>
    <definedName name="P3_MBLL_Driven_Display">'Data Validation'!$F$3:$F$7</definedName>
    <definedName name="P3_Partner_Driven_Display">'Data Validation'!$C$3:$C$7</definedName>
    <definedName name="P4_MBLL_Driven_Display">'Data Validation'!$D$3:$D$5</definedName>
    <definedName name="P4_Partner_Driven_Display">'Data Validation'!$B$3:$B$8</definedName>
    <definedName name="P5_MBLL_Driven_Display">'Data Validation'!$E$3:$E$5</definedName>
    <definedName name="P5_Partner_Driven_Display">'Data Validation'!$C$3:$C$7</definedName>
    <definedName name="PACIFIC_WINE_AND_SPIRITS">'SUPPLIER DATA'!$DV$2:$DV$1048576</definedName>
    <definedName name="Partners">'SUPPLIER DATA'!$A$1:$GL$1</definedName>
    <definedName name="PATENT_5_DISTILLERY">'SUPPLIER DATA'!$DW$2:$DW$1048576</definedName>
    <definedName name="PENINSULA_RIDGE_ESTATES_WINERY">'SUPPLIER DATA'!$DX$2:$DX$1048576</definedName>
    <definedName name="PERNOD_RICARD_USA">'SUPPLIER DATA'!$DY$2:$DY$1048576</definedName>
    <definedName name="PETER_MIELZYNSKI_AGENCIES_CANADA_LTD">'SUPPLIER DATA'!$DZ$2:$DZ$1048576</definedName>
    <definedName name="PHILIPPE_DANDURAND_WINES_LTD">'SUPPLIER DATA'!$EA$2:$EA$1048576</definedName>
    <definedName name="PILE_OBONES_BREWING_CO">'SUPPLIER DATA'!$EB$2:$EB$1048576</definedName>
    <definedName name="PRESTIGE_BEVERAGE_GROUP_CANADA">'SUPPLIER DATA'!$EC$2:$EC$1048576</definedName>
    <definedName name="_xlnm.Print_Area" localSheetId="2">'Application Form'!$A$1:$AS$373</definedName>
    <definedName name="PRIVUS_BRANDS">'SUPPLIER DATA'!$ED$2:$ED$1048576</definedName>
    <definedName name="Product_Spotlight">'Data Validation'!$B$16:$B$19</definedName>
    <definedName name="PROXIMO_SPIRITS_CANADA_INC">'SUPPLIER DATA'!$EE$2:$EE$1048576</definedName>
    <definedName name="QINGHUA_INTERNATIONAL_TRADE">'SUPPLIER DATA'!$EF$2:$EF$1048576</definedName>
    <definedName name="RBA" localSheetId="6">#REF!</definedName>
    <definedName name="REBELLION_BREWING_CO">'SUPPLIER DATA'!$EG$2:$EG$1048576</definedName>
    <definedName name="RENAISSANCE_WINE_MERCHANTS">'SUPPLIER DATA'!$EH$2:$EH$1048576</definedName>
    <definedName name="RENAISSANCE_WINE_MERCHANTS_LTD">'SUPPLIER DATA'!$EI$4:$EI$323</definedName>
    <definedName name="RENDEZVOUS_BREWING_LTD">'SUPPLIER DATA'!$EI$2:$EI$1048576</definedName>
    <definedName name="REVINOLUTION_SL">'SUPPLIER DATA'!$EJ$2:$EJ$1048576</definedName>
    <definedName name="RIGBY_ORCHARDS_LTD">'SUPPLIER DATA'!$EK$2:$EK$1048576</definedName>
    <definedName name="RIVER_VALLEY_BEVERAGE">'SUPPLIER DATA'!$EL$2:$EL$1048576</definedName>
    <definedName name="ROUST_CANADA">'SUPPLIER DATA'!$EM$2:$EM$1048576</definedName>
    <definedName name="ROY_AND_CO_SELECTIONS">'SUPPLIER DATA'!$EN$2:$EN$1048576</definedName>
    <definedName name="ROYAL_TOKAJI_BORASZATI_KFT">'SUPPLIER DATA'!$EO$2:$EO$1048576</definedName>
    <definedName name="Save_and_Get" localSheetId="6">#REF!</definedName>
    <definedName name="Seasonal_End_Cap_1">'Data Validation'!$G$6</definedName>
    <definedName name="Seasonal_End_Cap_2">'Data Validation'!$G$7</definedName>
    <definedName name="Seasonal_End_Cap_3">'Data Validation'!$D$10</definedName>
    <definedName name="Seasonal_End_Cap_4">'Data Validation'!$G$8</definedName>
    <definedName name="Seasonal_Impulse_Bin">'Data Validation'!$D$12</definedName>
    <definedName name="SECTION_6_BREWING_COMPANY">'SUPPLIER DATA'!$EP$2:$EP$1048576</definedName>
    <definedName name="SELECT_WINE_MERCHANTS">'SUPPLIER DATA'!$EQ$2:$EQ$1048576</definedName>
    <definedName name="SET_THE_BAR_SALES_AND_DISTRIBUTION_LTD">'SUPPLIER DATA'!$ER$2:$ER$1048576</definedName>
    <definedName name="SHARP_IMPORTS">'SUPPLIER DATA'!$ES$2:$ES$1048576</definedName>
    <definedName name="Shelf_Talker">'Data Validation'!$A$37</definedName>
    <definedName name="Shopping_Cart_Ad">'Data Validation'!$F$37</definedName>
    <definedName name="SHRUGGING_DOCTOR_BREWING_COMPANY_LTD">'SUPPLIER DATA'!$ET$2:$ET$1048576</definedName>
    <definedName name="SIMPLICITY_WINES_CANADA">'SUPPLIER DATA'!$EU$2:$EU$1048576</definedName>
    <definedName name="Simply_Mix_End_Cap">'Data Validation'!#REF!</definedName>
    <definedName name="SINNOTT_ROAD">'SUPPLIER DATA'!$EV$2:$EV$1048576</definedName>
    <definedName name="SINOCAN_SUPPLY_INC">'SUPPLIER DATA'!$EW$2:$EW$1048576</definedName>
    <definedName name="SLEEMAN_BREWERIES_LTD">'SUPPLIER DATA'!$EX$2:$EX$1048576</definedName>
    <definedName name="Social_Environmental_End_Cap">'Data Validation'!$G$5</definedName>
    <definedName name="SOCIETE_DES_ALCOOLS_DU_QUEBEC">'SUPPLIER DATA'!$EY$2:$EY$1048576</definedName>
    <definedName name="SOOKRAMS_BREWING_CO">'SUPPLIER DATA'!$EZ$2:$EZ$1048576</definedName>
    <definedName name="SOUTHERN_GLAZERS_WINE_AND_SPIRITS">'SUPPLIER DATA'!$FA$2:$FA$1048576</definedName>
    <definedName name="SOVEREIGN_WINE_AND_SPIRITS_LTD">'SUPPLIER DATA'!$FB$2:$FB$1048576</definedName>
    <definedName name="STERLING_BEVERAGES">'SUPPLIER DATA'!$FC$2:$FC$1048576</definedName>
    <definedName name="SUMMERHILL_ESTATE_WINERY">'SUPPLIER DATA'!$FE$4:$FE$323</definedName>
    <definedName name="SUMMIT_FINE_WINES">'SUPPLIER DATA'!$FD$2:$FD$1048576</definedName>
    <definedName name="SUNTORY_GLOBAL_SPIRITS">'SUPPLIER DATA'!$FE$2:$FE$1048576</definedName>
    <definedName name="SUPER_FUN_BEVERAGE_COMPANY_LTD">'SUPPLIER DATA'!$FF$2:$FF$1048576</definedName>
    <definedName name="Suppliers" localSheetId="6">#REF!</definedName>
    <definedName name="TANTALUS_INDUSTRIES_INC">'SUPPLIER DATA'!$FG$2:$FG$1048576</definedName>
    <definedName name="TAP_AND_RAIL_BEVERAGE_GROUP">'SUPPLIER DATA'!$FH$2:$FH$1048576</definedName>
    <definedName name="THE_BACCHUS_GROUP_INC">'SUPPLIER DATA'!$FI$2:$FI$1048576</definedName>
    <definedName name="THE_DELF_GROUP">'SUPPLIER DATA'!$FJ$2:$FJ$1048576</definedName>
    <definedName name="THE_DRINKS_LIST">'SUPPLIER DATA'!$FK$2:$FK$1048576</definedName>
    <definedName name="Tier_1">'Data Validation'!$B$16:$Q$16</definedName>
    <definedName name="TIME_ESTATE_WINERY">'SUPPLIER DATA'!$FL$2:$FL$1048576</definedName>
    <definedName name="TIMELY_LIBATIONS">'SUPPLIER DATA'!$FM$2:$FM$1048576</definedName>
    <definedName name="TOPIKOS_SPIRIT_AND_BEVERAGE_COMPANY">'SUPPLIER DATA'!$FN$2:$FN$1048576</definedName>
    <definedName name="TOPIKOS_SPIRITS_AND_BEVERAGE_COMPANY">'SUPPLIER DATA'!$FP$4:$FP$323</definedName>
    <definedName name="TORQUE_BREWING">'SUPPLIER DATA'!$FO$2:$FO$1048576</definedName>
    <definedName name="TOUCHSTONE_BRANDS">'SUPPLIER DATA'!$FP$2:$FP$1048576</definedName>
    <definedName name="TRAJECTORY_BEVERAGE_PARTNERS">'SUPPLIER DATA'!$FQ$2:$FQ$1048576</definedName>
    <definedName name="TRANS_CANADA_BREWING">'SUPPLIER DATA'!$FR$2:$FR$1048576</definedName>
    <definedName name="TRIALTO_WINE_GROUP_LTD">'SUPPLIER DATA'!$FS$2:$FS$1048576</definedName>
    <definedName name="TRY_MY_WINE">'SUPPLIER DATA'!$FT$2:$FT$1048576</definedName>
    <definedName name="TWIST_LP">'SUPPLIER DATA'!$FU$2:$FU$1048576</definedName>
    <definedName name="TWO_WOLVES_BREWING_INC">'SUPPLIER DATA'!$FV$2:$FV$1048576</definedName>
    <definedName name="UNIVINS_AND_SPIRITS_CANADA_INC">'SUPPLIER DATA'!$FW$2:$FW$1048576</definedName>
    <definedName name="UNTAPPED_TRADING_INC">'SUPPLIER DATA'!$FX$2:$FX$1048576</definedName>
    <definedName name="UPSTREET_CRAFT_BREWING">'SUPPLIER DATA'!$FY$2:$FY$1048576</definedName>
    <definedName name="Value_Add" localSheetId="6">#REF!</definedName>
    <definedName name="Value_Add">'Data Validation'!$E$37:$E$42</definedName>
    <definedName name="VENDEMMIA_INTERNATIONAL_WINES_INC">'SUPPLIER DATA'!$FZ$2:$FZ$1048576</definedName>
    <definedName name="VINIFY">'SUPPLIER DATA'!$GA$2:$GA$1048576</definedName>
    <definedName name="VINTAGE_WEST_WINE_AND_SPIRITS_INC">'SUPPLIER DATA'!$GB$2:$GB$1048576</definedName>
    <definedName name="WELLINGTON_ESTATE_FINE_WINES_AND_SPIRITS">'SUPPLIER DATA'!$GC$2:$GC$1048576</definedName>
    <definedName name="WETT_SALES_AND_DISTRIBUTION_INC">'SUPPLIER DATA'!$GD$2:$GD$1048576</definedName>
    <definedName name="WEYNANTS_IMEX_NV">'SUPPLIER DATA'!$GE$2:$GE$1048576</definedName>
    <definedName name="WINTERLAND_BEVERAGE_LTD">'SUPPLIER DATA'!$GF$2:$GF$1048576</definedName>
    <definedName name="WOODEN_GATE_CIDER">'SUPPLIER DATA'!$GG$2:$GG$1048576</definedName>
    <definedName name="WOOREE_TRADING_LTD">'SUPPLIER DATA'!$GH$2:$GH$1048576</definedName>
    <definedName name="YUKON_BREWING">'SUPPLIER DATA'!$GI$2:$GI$1048576</definedName>
    <definedName name="Z_G_M">'SUPPLIER DATA'!$GJ$2:$GJ$1048576</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9818" i="23" l="1" a="1"/>
  <c r="K9818" i="23" s="1"/>
  <c r="K9819" i="23" a="1"/>
  <c r="K9819" i="23"/>
  <c r="K9820" i="23" a="1"/>
  <c r="K9820" i="23"/>
  <c r="K9821" i="23" a="1"/>
  <c r="K9821" i="23" s="1"/>
  <c r="K9822" i="23" a="1"/>
  <c r="K9822" i="23" s="1"/>
  <c r="K9823" i="23" a="1"/>
  <c r="K9823" i="23"/>
  <c r="K9824" i="23" a="1"/>
  <c r="K9824" i="23"/>
  <c r="K9825" i="23" a="1"/>
  <c r="K9825" i="23"/>
  <c r="K9826" i="23" a="1"/>
  <c r="K9826" i="23" s="1"/>
  <c r="K9827" i="23" a="1"/>
  <c r="K9827" i="23"/>
  <c r="K9828" i="23" a="1"/>
  <c r="K9828" i="23"/>
  <c r="K9829" i="23" a="1"/>
  <c r="K9829" i="23"/>
  <c r="K9830" i="23" a="1"/>
  <c r="K9830" i="23" s="1"/>
  <c r="K9831" i="23" a="1"/>
  <c r="K9831" i="23"/>
  <c r="K9832" i="23" a="1"/>
  <c r="K9832" i="23"/>
  <c r="K9833" i="23" a="1"/>
  <c r="K9833" i="23"/>
  <c r="K9834" i="23" a="1"/>
  <c r="K9834" i="23" s="1"/>
  <c r="K9835" i="23" a="1"/>
  <c r="K9835" i="23"/>
  <c r="K9836" i="23" a="1"/>
  <c r="K9836" i="23"/>
  <c r="K9837" i="23" a="1"/>
  <c r="K9837" i="23"/>
  <c r="K9838" i="23" a="1"/>
  <c r="K9838" i="23" s="1"/>
  <c r="K9839" i="23" a="1"/>
  <c r="K9839" i="23"/>
  <c r="K9840" i="23" a="1"/>
  <c r="K9840" i="23"/>
  <c r="K9841" i="23" a="1"/>
  <c r="K9841" i="23"/>
  <c r="K9842" i="23" a="1"/>
  <c r="K9842" i="23" s="1"/>
  <c r="K9843" i="23" a="1"/>
  <c r="K9843" i="23"/>
  <c r="K9844" i="23" a="1"/>
  <c r="K9844" i="23"/>
  <c r="K9845" i="23" a="1"/>
  <c r="K9845" i="23"/>
  <c r="K9846" i="23" a="1"/>
  <c r="K9846" i="23" s="1"/>
  <c r="K9847" i="23" a="1"/>
  <c r="K9847" i="23"/>
  <c r="K9848" i="23" a="1"/>
  <c r="K9848" i="23"/>
  <c r="K9849" i="23" a="1"/>
  <c r="K9849" i="23"/>
  <c r="K9850" i="23" a="1"/>
  <c r="K9850" i="23" s="1"/>
  <c r="K9851" i="23" a="1"/>
  <c r="K9851" i="23"/>
  <c r="K9852" i="23" a="1"/>
  <c r="K9852" i="23"/>
  <c r="K9853" i="23" a="1"/>
  <c r="K9853" i="23"/>
  <c r="K9854" i="23" a="1"/>
  <c r="K9854" i="23" s="1"/>
  <c r="K9855" i="23" a="1"/>
  <c r="K9855" i="23"/>
  <c r="K9856" i="23" a="1"/>
  <c r="K9856" i="23"/>
  <c r="K9857" i="23" a="1"/>
  <c r="K9857" i="23"/>
  <c r="K9858" i="23" a="1"/>
  <c r="K9858" i="23" s="1"/>
  <c r="K9859" i="23" a="1"/>
  <c r="K9859" i="23"/>
  <c r="K9860" i="23" a="1"/>
  <c r="K9860" i="23"/>
  <c r="K9861" i="23" a="1"/>
  <c r="K9861" i="23"/>
  <c r="K9862" i="23" a="1"/>
  <c r="K9862" i="23" s="1"/>
  <c r="K9863" i="23" a="1"/>
  <c r="K9863" i="23"/>
  <c r="K9864" i="23" a="1"/>
  <c r="K9864" i="23"/>
  <c r="K9865" i="23" a="1"/>
  <c r="K9865" i="23"/>
  <c r="K9866" i="23" a="1"/>
  <c r="K9866" i="23" s="1"/>
  <c r="K9867" i="23" a="1"/>
  <c r="K9867" i="23"/>
  <c r="K9868" i="23" a="1"/>
  <c r="K9868" i="23"/>
  <c r="K9869" i="23" a="1"/>
  <c r="K9869" i="23"/>
  <c r="K9870" i="23" a="1"/>
  <c r="K9870" i="23" s="1"/>
  <c r="K9871" i="23" a="1"/>
  <c r="K9871" i="23"/>
  <c r="K9872" i="23" a="1"/>
  <c r="K9872" i="23"/>
  <c r="K9873" i="23" a="1"/>
  <c r="K9873" i="23"/>
  <c r="K9874" i="23" a="1"/>
  <c r="K9874" i="23" s="1"/>
  <c r="K9875" i="23" a="1"/>
  <c r="K9875" i="23"/>
  <c r="K9876" i="23" a="1"/>
  <c r="K9876" i="23"/>
  <c r="K9877" i="23" a="1"/>
  <c r="K9877" i="23"/>
  <c r="K9878" i="23" a="1"/>
  <c r="K9878" i="23" s="1"/>
  <c r="K9879" i="23" a="1"/>
  <c r="K9879" i="23"/>
  <c r="K9880" i="23" a="1"/>
  <c r="K9880" i="23"/>
  <c r="K9881" i="23" a="1"/>
  <c r="K9881" i="23"/>
  <c r="K9882" i="23" a="1"/>
  <c r="K9882" i="23" s="1"/>
  <c r="K9883" i="23" a="1"/>
  <c r="K9883" i="23"/>
  <c r="K9884" i="23" a="1"/>
  <c r="K9884" i="23"/>
  <c r="K9885" i="23" a="1"/>
  <c r="K9885" i="23"/>
  <c r="K9886" i="23" a="1"/>
  <c r="K9886" i="23" s="1"/>
  <c r="K9887" i="23" a="1"/>
  <c r="K9887" i="23"/>
  <c r="K9888" i="23" a="1"/>
  <c r="K9888" i="23"/>
  <c r="K9889" i="23" a="1"/>
  <c r="K9889" i="23"/>
  <c r="K9890" i="23" a="1"/>
  <c r="K9890" i="23" s="1"/>
  <c r="K9891" i="23" a="1"/>
  <c r="K9891" i="23"/>
  <c r="K9892" i="23" a="1"/>
  <c r="K9892" i="23"/>
  <c r="K9893" i="23" a="1"/>
  <c r="K9893" i="23"/>
  <c r="K9894" i="23" a="1"/>
  <c r="K9894" i="23" s="1"/>
  <c r="K9895" i="23" a="1"/>
  <c r="K9895" i="23"/>
  <c r="K9896" i="23" a="1"/>
  <c r="K9896" i="23"/>
  <c r="K9897" i="23" a="1"/>
  <c r="K9897" i="23"/>
  <c r="K9898" i="23" a="1"/>
  <c r="K9898" i="23" s="1"/>
  <c r="K9899" i="23" a="1"/>
  <c r="K9899" i="23"/>
  <c r="K9900" i="23" a="1"/>
  <c r="K9900" i="23"/>
  <c r="K9901" i="23" a="1"/>
  <c r="K9901" i="23"/>
  <c r="K9902" i="23" a="1"/>
  <c r="K9902" i="23" s="1"/>
  <c r="K9903" i="23" a="1"/>
  <c r="K9903" i="23"/>
  <c r="K9904" i="23" a="1"/>
  <c r="K9904" i="23"/>
  <c r="K9905" i="23" a="1"/>
  <c r="K9905" i="23"/>
  <c r="K9906" i="23" a="1"/>
  <c r="K9906" i="23" s="1"/>
  <c r="K9907" i="23" a="1"/>
  <c r="K9907" i="23"/>
  <c r="K9908" i="23" a="1"/>
  <c r="K9908" i="23"/>
  <c r="K9909" i="23" a="1"/>
  <c r="K9909" i="23"/>
  <c r="K9910" i="23" a="1"/>
  <c r="K9910" i="23" s="1"/>
  <c r="K9911" i="23" a="1"/>
  <c r="K9911" i="23"/>
  <c r="K9912" i="23" a="1"/>
  <c r="K9912" i="23"/>
  <c r="K9913" i="23" a="1"/>
  <c r="K9913" i="23"/>
  <c r="K9914" i="23" a="1"/>
  <c r="K9914" i="23" s="1"/>
  <c r="K9915" i="23" a="1"/>
  <c r="K9915" i="23"/>
  <c r="K9916" i="23" a="1"/>
  <c r="K9916" i="23"/>
  <c r="K9917" i="23" a="1"/>
  <c r="K9917" i="23"/>
  <c r="K9918" i="23" a="1"/>
  <c r="K9918" i="23" s="1"/>
  <c r="K9919" i="23" a="1"/>
  <c r="K9919" i="23"/>
  <c r="K9920" i="23" a="1"/>
  <c r="K9920" i="23"/>
  <c r="K9921" i="23" a="1"/>
  <c r="K9921" i="23"/>
  <c r="K9922" i="23" a="1"/>
  <c r="K9922" i="23" s="1"/>
  <c r="K9923" i="23" a="1"/>
  <c r="K9923" i="23"/>
  <c r="K9924" i="23" a="1"/>
  <c r="K9924" i="23"/>
  <c r="K9925" i="23" a="1"/>
  <c r="K9925" i="23"/>
  <c r="K9926" i="23" a="1"/>
  <c r="K9926" i="23" s="1"/>
  <c r="K9927" i="23" a="1"/>
  <c r="K9927" i="23"/>
  <c r="K9928" i="23" a="1"/>
  <c r="K9928" i="23"/>
  <c r="K9929" i="23" a="1"/>
  <c r="K9929" i="23"/>
  <c r="K9930" i="23" a="1"/>
  <c r="K9930" i="23" s="1"/>
  <c r="K9931" i="23" a="1"/>
  <c r="K9931" i="23"/>
  <c r="K9932" i="23" a="1"/>
  <c r="K9932" i="23"/>
  <c r="K9933" i="23" a="1"/>
  <c r="K9933" i="23"/>
  <c r="K9934" i="23" a="1"/>
  <c r="K9934" i="23" s="1"/>
  <c r="K9935" i="23" a="1"/>
  <c r="K9935" i="23"/>
  <c r="K9936" i="23" a="1"/>
  <c r="K9936" i="23"/>
  <c r="K9937" i="23" a="1"/>
  <c r="K9937" i="23"/>
  <c r="K9938" i="23" a="1"/>
  <c r="K9938" i="23" s="1"/>
  <c r="K9939" i="23" a="1"/>
  <c r="K9939" i="23"/>
  <c r="K9940" i="23" a="1"/>
  <c r="K9940" i="23"/>
  <c r="K9941" i="23" a="1"/>
  <c r="K9941" i="23"/>
  <c r="K9942" i="23" a="1"/>
  <c r="K9942" i="23" s="1"/>
  <c r="K9943" i="23" a="1"/>
  <c r="K9943" i="23"/>
  <c r="K9944" i="23" a="1"/>
  <c r="K9944" i="23"/>
  <c r="K9945" i="23" a="1"/>
  <c r="K9945" i="23"/>
  <c r="K9946" i="23" a="1"/>
  <c r="K9946" i="23" s="1"/>
  <c r="K9947" i="23" a="1"/>
  <c r="K9947" i="23"/>
  <c r="K9948" i="23" a="1"/>
  <c r="K9948" i="23"/>
  <c r="K9949" i="23" a="1"/>
  <c r="K9949" i="23"/>
  <c r="K9950" i="23" a="1"/>
  <c r="K9950" i="23" s="1"/>
  <c r="K9951" i="23" a="1"/>
  <c r="K9951" i="23"/>
  <c r="K9952" i="23" a="1"/>
  <c r="K9952" i="23"/>
  <c r="K9953" i="23" a="1"/>
  <c r="K9953" i="23"/>
  <c r="K9954" i="23" a="1"/>
  <c r="K9954" i="23" s="1"/>
  <c r="K9955" i="23" a="1"/>
  <c r="K9955" i="23"/>
  <c r="K9956" i="23" a="1"/>
  <c r="K9956" i="23"/>
  <c r="K9957" i="23" a="1"/>
  <c r="K9957" i="23"/>
  <c r="K9958" i="23" a="1"/>
  <c r="K9958" i="23" s="1"/>
  <c r="K9959" i="23" a="1"/>
  <c r="K9959" i="23"/>
  <c r="K9960" i="23" a="1"/>
  <c r="K9960" i="23"/>
  <c r="K9961" i="23" a="1"/>
  <c r="K9961" i="23"/>
  <c r="K9962" i="23" a="1"/>
  <c r="K9962" i="23" s="1"/>
  <c r="K9963" i="23" a="1"/>
  <c r="K9963" i="23"/>
  <c r="K9964" i="23" a="1"/>
  <c r="K9964" i="23"/>
  <c r="K9965" i="23" a="1"/>
  <c r="K9965" i="23"/>
  <c r="K9966" i="23" a="1"/>
  <c r="K9966" i="23" s="1"/>
  <c r="K9967" i="23" a="1"/>
  <c r="K9967" i="23"/>
  <c r="K9968" i="23" a="1"/>
  <c r="K9968" i="23"/>
  <c r="K9969" i="23" a="1"/>
  <c r="K9969" i="23"/>
  <c r="K9970" i="23" a="1"/>
  <c r="K9970" i="23" s="1"/>
  <c r="K9971" i="23" a="1"/>
  <c r="K9971" i="23"/>
  <c r="K9972" i="23" a="1"/>
  <c r="K9972" i="23"/>
  <c r="K9973" i="23" a="1"/>
  <c r="K9973" i="23"/>
  <c r="K9974" i="23" a="1"/>
  <c r="K9974" i="23" s="1"/>
  <c r="K9975" i="23" a="1"/>
  <c r="K9975" i="23"/>
  <c r="K9976" i="23" a="1"/>
  <c r="K9976" i="23"/>
  <c r="K9977" i="23" a="1"/>
  <c r="K9977" i="23"/>
  <c r="K9978" i="23" a="1"/>
  <c r="K9978" i="23" s="1"/>
  <c r="K9979" i="23" a="1"/>
  <c r="K9979" i="23"/>
  <c r="K9980" i="23" a="1"/>
  <c r="K9980" i="23"/>
  <c r="K9981" i="23" a="1"/>
  <c r="K9981" i="23"/>
  <c r="K9982" i="23" a="1"/>
  <c r="K9982" i="23" s="1"/>
  <c r="K9983" i="23" a="1"/>
  <c r="K9983" i="23"/>
  <c r="K9984" i="23" a="1"/>
  <c r="K9984" i="23"/>
  <c r="K9985" i="23" a="1"/>
  <c r="K9985" i="23"/>
  <c r="K9986" i="23" a="1"/>
  <c r="K9986" i="23" s="1"/>
  <c r="K9987" i="23" a="1"/>
  <c r="K9987" i="23"/>
  <c r="K9988" i="23" a="1"/>
  <c r="K9988" i="23"/>
  <c r="K9989" i="23" a="1"/>
  <c r="K9989" i="23"/>
  <c r="K9990" i="23" a="1"/>
  <c r="K9990" i="23" s="1"/>
  <c r="K9991" i="23" a="1"/>
  <c r="K9991" i="23"/>
  <c r="K9992" i="23" a="1"/>
  <c r="K9992" i="23"/>
  <c r="K9993" i="23" a="1"/>
  <c r="K9993" i="23"/>
  <c r="K9994" i="23" a="1"/>
  <c r="K9994" i="23" s="1"/>
  <c r="K9995" i="23" a="1"/>
  <c r="K9995" i="23"/>
  <c r="K9996" i="23" a="1"/>
  <c r="K9996" i="23"/>
  <c r="K9997" i="23" a="1"/>
  <c r="K9997" i="23"/>
  <c r="K9998" i="23" a="1"/>
  <c r="K9998" i="23" s="1"/>
  <c r="K9999" i="23" a="1"/>
  <c r="K9999" i="23"/>
  <c r="K10000" i="23" a="1"/>
  <c r="K10000" i="23"/>
  <c r="K10001" i="23" a="1"/>
  <c r="K10001" i="23"/>
  <c r="K10002" i="23" a="1"/>
  <c r="K10002" i="23" s="1"/>
  <c r="K10003" i="23" a="1"/>
  <c r="K10003" i="23"/>
  <c r="K10004" i="23" a="1"/>
  <c r="K10004" i="23"/>
  <c r="K10005" i="23" a="1"/>
  <c r="K10005" i="23"/>
  <c r="K10006" i="23" a="1"/>
  <c r="K10006" i="23" s="1"/>
  <c r="K10007" i="23" a="1"/>
  <c r="K10007" i="23"/>
  <c r="K10008" i="23" a="1"/>
  <c r="K10008" i="23"/>
  <c r="K10009" i="23" a="1"/>
  <c r="K10009" i="23"/>
  <c r="K10010" i="23" a="1"/>
  <c r="K10010" i="23" s="1"/>
  <c r="K10011" i="23" a="1"/>
  <c r="K10011" i="23"/>
  <c r="K10012" i="23" a="1"/>
  <c r="K10012" i="23"/>
  <c r="K10013" i="23" a="1"/>
  <c r="K10013" i="23"/>
  <c r="K10014" i="23" a="1"/>
  <c r="K10014" i="23" s="1"/>
  <c r="K10015" i="23" a="1"/>
  <c r="K10015" i="23"/>
  <c r="K10016" i="23" a="1"/>
  <c r="K10016" i="23"/>
  <c r="K10017" i="23" a="1"/>
  <c r="K10017" i="23"/>
  <c r="K10018" i="23" a="1"/>
  <c r="K10018" i="23" s="1"/>
  <c r="K10019" i="23" a="1"/>
  <c r="K10019" i="23"/>
  <c r="K10020" i="23" a="1"/>
  <c r="K10020" i="23"/>
  <c r="K10021" i="23" a="1"/>
  <c r="K10021" i="23"/>
  <c r="K10022" i="23" a="1"/>
  <c r="K10022" i="23" s="1"/>
  <c r="K10023" i="23" a="1"/>
  <c r="K10023" i="23"/>
  <c r="K10024" i="23" a="1"/>
  <c r="K10024" i="23"/>
  <c r="K10025" i="23" a="1"/>
  <c r="K10025" i="23"/>
  <c r="K10026" i="23" a="1"/>
  <c r="K10026" i="23" s="1"/>
  <c r="K10027" i="23" a="1"/>
  <c r="K10027" i="23"/>
  <c r="K10028" i="23" a="1"/>
  <c r="K10028" i="23"/>
  <c r="K10029" i="23" a="1"/>
  <c r="K10029" i="23"/>
  <c r="K10030" i="23" a="1"/>
  <c r="K10030" i="23" s="1"/>
  <c r="K10031" i="23" a="1"/>
  <c r="K10031" i="23"/>
  <c r="K10032" i="23" a="1"/>
  <c r="K10032" i="23"/>
  <c r="K10033" i="23" a="1"/>
  <c r="K10033" i="23"/>
  <c r="K10034" i="23" a="1"/>
  <c r="K10034" i="23" s="1"/>
  <c r="K10035" i="23" a="1"/>
  <c r="K10035" i="23"/>
  <c r="K10036" i="23" a="1"/>
  <c r="K10036" i="23"/>
  <c r="K10037" i="23" a="1"/>
  <c r="K10037" i="23"/>
  <c r="K10038" i="23" a="1"/>
  <c r="K10038" i="23" s="1"/>
  <c r="K10039" i="23" a="1"/>
  <c r="K10039" i="23"/>
  <c r="K10040" i="23" a="1"/>
  <c r="K10040" i="23"/>
  <c r="K10041" i="23" a="1"/>
  <c r="K10041" i="23"/>
  <c r="K10042" i="23" a="1"/>
  <c r="K10042" i="23" s="1"/>
  <c r="K10043" i="23" a="1"/>
  <c r="K10043" i="23"/>
  <c r="K10044" i="23" a="1"/>
  <c r="K10044" i="23"/>
  <c r="K10045" i="23" a="1"/>
  <c r="K10045" i="23"/>
  <c r="K10046" i="23" a="1"/>
  <c r="K10046" i="23" s="1"/>
  <c r="K10047" i="23" a="1"/>
  <c r="K10047" i="23"/>
  <c r="K10048" i="23" a="1"/>
  <c r="K10048" i="23"/>
  <c r="K10049" i="23" a="1"/>
  <c r="K10049" i="23"/>
  <c r="K10050" i="23" a="1"/>
  <c r="K10050" i="23" s="1"/>
  <c r="K10051" i="23" a="1"/>
  <c r="K10051" i="23"/>
  <c r="K10052" i="23" a="1"/>
  <c r="K10052" i="23"/>
  <c r="K10053" i="23" a="1"/>
  <c r="K10053" i="23"/>
  <c r="K10054" i="23" a="1"/>
  <c r="K10054" i="23" s="1"/>
  <c r="K10055" i="23" a="1"/>
  <c r="K10055" i="23"/>
  <c r="K10056" i="23" a="1"/>
  <c r="K10056" i="23"/>
  <c r="K10057" i="23" a="1"/>
  <c r="K10057" i="23"/>
  <c r="K10058" i="23" a="1"/>
  <c r="K10058" i="23" s="1"/>
  <c r="K10059" i="23" a="1"/>
  <c r="K10059" i="23"/>
  <c r="K10060" i="23" a="1"/>
  <c r="K10060" i="23"/>
  <c r="K10061" i="23" a="1"/>
  <c r="K10061" i="23"/>
  <c r="K10062" i="23" a="1"/>
  <c r="K10062" i="23" s="1"/>
  <c r="K10063" i="23" a="1"/>
  <c r="K10063" i="23"/>
  <c r="K10064" i="23" a="1"/>
  <c r="K10064" i="23"/>
  <c r="K10065" i="23" a="1"/>
  <c r="K10065" i="23"/>
  <c r="K10066" i="23" a="1"/>
  <c r="K10066" i="23" s="1"/>
  <c r="K10067" i="23" a="1"/>
  <c r="K10067" i="23"/>
  <c r="K10068" i="23" a="1"/>
  <c r="K10068" i="23"/>
  <c r="K10069" i="23" a="1"/>
  <c r="K10069" i="23"/>
  <c r="K10070" i="23" a="1"/>
  <c r="K10070" i="23" s="1"/>
  <c r="K10071" i="23" a="1"/>
  <c r="K10071" i="23"/>
  <c r="K10072" i="23" a="1"/>
  <c r="K10072" i="23"/>
  <c r="K10073" i="23" a="1"/>
  <c r="K10073" i="23"/>
  <c r="K10074" i="23" a="1"/>
  <c r="K10074" i="23" s="1"/>
  <c r="K10075" i="23" a="1"/>
  <c r="K10075" i="23"/>
  <c r="K10076" i="23" a="1"/>
  <c r="K10076" i="23"/>
  <c r="K10077" i="23" a="1"/>
  <c r="K10077" i="23"/>
  <c r="K10078" i="23" a="1"/>
  <c r="K10078" i="23" s="1"/>
  <c r="K10079" i="23" a="1"/>
  <c r="K10079" i="23"/>
  <c r="K10080" i="23" a="1"/>
  <c r="K10080" i="23"/>
  <c r="K3" i="23" a="1"/>
  <c r="K3" i="23" s="1"/>
  <c r="K4" i="23" a="1"/>
  <c r="K4" i="23" s="1"/>
  <c r="K5" i="23" a="1"/>
  <c r="K5" i="23" s="1"/>
  <c r="K6" i="23" a="1"/>
  <c r="K6" i="23" s="1"/>
  <c r="K7" i="23" a="1"/>
  <c r="K7" i="23" s="1"/>
  <c r="K8" i="23" a="1"/>
  <c r="K8" i="23" s="1"/>
  <c r="K9" i="23" a="1"/>
  <c r="K9" i="23" s="1"/>
  <c r="K10" i="23" a="1"/>
  <c r="K10" i="23"/>
  <c r="K11" i="23" a="1"/>
  <c r="K11" i="23" s="1"/>
  <c r="K12" i="23" a="1"/>
  <c r="K12" i="23" s="1"/>
  <c r="K13" i="23" a="1"/>
  <c r="K13" i="23" s="1"/>
  <c r="K14" i="23" a="1"/>
  <c r="K14" i="23" s="1"/>
  <c r="K15" i="23" a="1"/>
  <c r="K15" i="23" s="1"/>
  <c r="K16" i="23" a="1"/>
  <c r="K16" i="23" s="1"/>
  <c r="K17" i="23" a="1"/>
  <c r="K17" i="23" s="1"/>
  <c r="K18" i="23" a="1"/>
  <c r="K18" i="23"/>
  <c r="K19" i="23" a="1"/>
  <c r="K19" i="23" s="1"/>
  <c r="K20" i="23" a="1"/>
  <c r="K20" i="23" s="1"/>
  <c r="K21" i="23" a="1"/>
  <c r="K21" i="23" s="1"/>
  <c r="K22" i="23" a="1"/>
  <c r="K22" i="23" s="1"/>
  <c r="K23" i="23" a="1"/>
  <c r="K23" i="23" s="1"/>
  <c r="K24" i="23" a="1"/>
  <c r="K24" i="23" s="1"/>
  <c r="K25" i="23" a="1"/>
  <c r="K25" i="23" s="1"/>
  <c r="K26" i="23" a="1"/>
  <c r="K26" i="23" s="1"/>
  <c r="K27" i="23" a="1"/>
  <c r="K27" i="23" s="1"/>
  <c r="K28" i="23" a="1"/>
  <c r="K28" i="23" s="1"/>
  <c r="K29" i="23" a="1"/>
  <c r="K29" i="23" s="1"/>
  <c r="K30" i="23" a="1"/>
  <c r="K30" i="23" s="1"/>
  <c r="K31" i="23" a="1"/>
  <c r="K31" i="23" s="1"/>
  <c r="K32" i="23" a="1"/>
  <c r="K32" i="23" s="1"/>
  <c r="K33" i="23" a="1"/>
  <c r="K33" i="23" s="1"/>
  <c r="K34" i="23" a="1"/>
  <c r="K34" i="23" s="1"/>
  <c r="K35" i="23" a="1"/>
  <c r="K35" i="23" s="1"/>
  <c r="K36" i="23" a="1"/>
  <c r="K36" i="23" s="1"/>
  <c r="K37" i="23" a="1"/>
  <c r="K37" i="23" s="1"/>
  <c r="K38" i="23" a="1"/>
  <c r="K38" i="23" s="1"/>
  <c r="K39" i="23" a="1"/>
  <c r="K39" i="23" s="1"/>
  <c r="K40" i="23" a="1"/>
  <c r="K40" i="23" s="1"/>
  <c r="K41" i="23" a="1"/>
  <c r="K41" i="23" s="1"/>
  <c r="K42" i="23" a="1"/>
  <c r="K42" i="23" s="1"/>
  <c r="K43" i="23" a="1"/>
  <c r="K43" i="23" s="1"/>
  <c r="K44" i="23" a="1"/>
  <c r="K44" i="23" s="1"/>
  <c r="K45" i="23" a="1"/>
  <c r="K45" i="23" s="1"/>
  <c r="K46" i="23" a="1"/>
  <c r="K46" i="23" s="1"/>
  <c r="K47" i="23" a="1"/>
  <c r="K47" i="23" s="1"/>
  <c r="K48" i="23" a="1"/>
  <c r="K48" i="23" s="1"/>
  <c r="K49" i="23" a="1"/>
  <c r="K49" i="23" s="1"/>
  <c r="K50" i="23" a="1"/>
  <c r="K50" i="23" s="1"/>
  <c r="K51" i="23" a="1"/>
  <c r="K51" i="23" s="1"/>
  <c r="K52" i="23" a="1"/>
  <c r="K52" i="23" s="1"/>
  <c r="K53" i="23" a="1"/>
  <c r="K53" i="23" s="1"/>
  <c r="K54" i="23" a="1"/>
  <c r="K54" i="23" s="1"/>
  <c r="K55" i="23" a="1"/>
  <c r="K55" i="23" s="1"/>
  <c r="K56" i="23" a="1"/>
  <c r="K56" i="23" s="1"/>
  <c r="K57" i="23" a="1"/>
  <c r="K57" i="23" s="1"/>
  <c r="K58" i="23" a="1"/>
  <c r="K58" i="23"/>
  <c r="K59" i="23" a="1"/>
  <c r="K59" i="23" s="1"/>
  <c r="K60" i="23" a="1"/>
  <c r="K60" i="23" s="1"/>
  <c r="K61" i="23" a="1"/>
  <c r="K61" i="23" s="1"/>
  <c r="K62" i="23" a="1"/>
  <c r="K62" i="23" s="1"/>
  <c r="K63" i="23" a="1"/>
  <c r="K63" i="23" s="1"/>
  <c r="K64" i="23" a="1"/>
  <c r="K64" i="23" s="1"/>
  <c r="K65" i="23" a="1"/>
  <c r="K65" i="23" s="1"/>
  <c r="K66" i="23" a="1"/>
  <c r="K66" i="23" s="1"/>
  <c r="K67" i="23" a="1"/>
  <c r="K67" i="23" s="1"/>
  <c r="K68" i="23" a="1"/>
  <c r="K68" i="23" s="1"/>
  <c r="K69" i="23" a="1"/>
  <c r="K69" i="23" s="1"/>
  <c r="K70" i="23" a="1"/>
  <c r="K70" i="23" s="1"/>
  <c r="K71" i="23" a="1"/>
  <c r="K71" i="23" s="1"/>
  <c r="K72" i="23" a="1"/>
  <c r="K72" i="23" s="1"/>
  <c r="K73" i="23" a="1"/>
  <c r="K73" i="23" s="1"/>
  <c r="K74" i="23" a="1"/>
  <c r="K74" i="23" s="1"/>
  <c r="K75" i="23" a="1"/>
  <c r="K75" i="23" s="1"/>
  <c r="K76" i="23" a="1"/>
  <c r="K76" i="23" s="1"/>
  <c r="K77" i="23" a="1"/>
  <c r="K77" i="23" s="1"/>
  <c r="K78" i="23" a="1"/>
  <c r="K78" i="23" s="1"/>
  <c r="K79" i="23" a="1"/>
  <c r="K79" i="23" s="1"/>
  <c r="K80" i="23" a="1"/>
  <c r="K80" i="23" s="1"/>
  <c r="K81" i="23" a="1"/>
  <c r="K81" i="23" s="1"/>
  <c r="K82" i="23" a="1"/>
  <c r="K82" i="23" s="1"/>
  <c r="K83" i="23" a="1"/>
  <c r="K83" i="23" s="1"/>
  <c r="K84" i="23" a="1"/>
  <c r="K84" i="23" s="1"/>
  <c r="K85" i="23" a="1"/>
  <c r="K85" i="23" s="1"/>
  <c r="K86" i="23" a="1"/>
  <c r="K86" i="23" s="1"/>
  <c r="K87" i="23" a="1"/>
  <c r="K87" i="23" s="1"/>
  <c r="K88" i="23" a="1"/>
  <c r="K88" i="23" s="1"/>
  <c r="K89" i="23" a="1"/>
  <c r="K89" i="23" s="1"/>
  <c r="K90" i="23" a="1"/>
  <c r="K90" i="23"/>
  <c r="K91" i="23" a="1"/>
  <c r="K91" i="23" s="1"/>
  <c r="K92" i="23" a="1"/>
  <c r="K92" i="23" s="1"/>
  <c r="K93" i="23" a="1"/>
  <c r="K93" i="23" s="1"/>
  <c r="K94" i="23" a="1"/>
  <c r="K94" i="23" s="1"/>
  <c r="K95" i="23" a="1"/>
  <c r="K95" i="23" s="1"/>
  <c r="K96" i="23" a="1"/>
  <c r="K96" i="23" s="1"/>
  <c r="K97" i="23" a="1"/>
  <c r="K97" i="23" s="1"/>
  <c r="K98" i="23" a="1"/>
  <c r="K98" i="23"/>
  <c r="K99" i="23" a="1"/>
  <c r="K99" i="23" s="1"/>
  <c r="K100" i="23" a="1"/>
  <c r="K100" i="23" s="1"/>
  <c r="K101" i="23" a="1"/>
  <c r="K101" i="23" s="1"/>
  <c r="K102" i="23" a="1"/>
  <c r="K102" i="23" s="1"/>
  <c r="K103" i="23" a="1"/>
  <c r="K103" i="23" s="1"/>
  <c r="K104" i="23" a="1"/>
  <c r="K104" i="23" s="1"/>
  <c r="K105" i="23" a="1"/>
  <c r="K105" i="23" s="1"/>
  <c r="K106" i="23" a="1"/>
  <c r="K106" i="23" s="1"/>
  <c r="K107" i="23" a="1"/>
  <c r="K107" i="23" s="1"/>
  <c r="K108" i="23" a="1"/>
  <c r="K108" i="23" s="1"/>
  <c r="K109" i="23" a="1"/>
  <c r="K109" i="23" s="1"/>
  <c r="K110" i="23" a="1"/>
  <c r="K110" i="23" s="1"/>
  <c r="K111" i="23" a="1"/>
  <c r="K111" i="23" s="1"/>
  <c r="K112" i="23" a="1"/>
  <c r="K112" i="23" s="1"/>
  <c r="K113" i="23" a="1"/>
  <c r="K113" i="23" s="1"/>
  <c r="K114" i="23" a="1"/>
  <c r="K114" i="23" s="1"/>
  <c r="K115" i="23" a="1"/>
  <c r="K115" i="23" s="1"/>
  <c r="K116" i="23" a="1"/>
  <c r="K116" i="23" s="1"/>
  <c r="K117" i="23" a="1"/>
  <c r="K117" i="23" s="1"/>
  <c r="K118" i="23" a="1"/>
  <c r="K118" i="23" s="1"/>
  <c r="K119" i="23" a="1"/>
  <c r="K119" i="23" s="1"/>
  <c r="K120" i="23" a="1"/>
  <c r="K120" i="23" s="1"/>
  <c r="K121" i="23" a="1"/>
  <c r="K121" i="23" s="1"/>
  <c r="K122" i="23" a="1"/>
  <c r="K122" i="23"/>
  <c r="K123" i="23" a="1"/>
  <c r="K123" i="23" s="1"/>
  <c r="K124" i="23" a="1"/>
  <c r="K124" i="23" s="1"/>
  <c r="K125" i="23" a="1"/>
  <c r="K125" i="23" s="1"/>
  <c r="K126" i="23" a="1"/>
  <c r="K126" i="23"/>
  <c r="K127" i="23" a="1"/>
  <c r="K127" i="23" s="1"/>
  <c r="K128" i="23" a="1"/>
  <c r="K128" i="23" s="1"/>
  <c r="K129" i="23" a="1"/>
  <c r="K129" i="23" s="1"/>
  <c r="K130" i="23" a="1"/>
  <c r="K130" i="23" s="1"/>
  <c r="K131" i="23" a="1"/>
  <c r="K131" i="23" s="1"/>
  <c r="K132" i="23" a="1"/>
  <c r="K132" i="23" s="1"/>
  <c r="K133" i="23" a="1"/>
  <c r="K133" i="23" s="1"/>
  <c r="K134" i="23" a="1"/>
  <c r="K134" i="23" s="1"/>
  <c r="K135" i="23" a="1"/>
  <c r="K135" i="23" s="1"/>
  <c r="K136" i="23" a="1"/>
  <c r="K136" i="23" s="1"/>
  <c r="K137" i="23" a="1"/>
  <c r="K137" i="23" s="1"/>
  <c r="K138" i="23" a="1"/>
  <c r="K138" i="23" s="1"/>
  <c r="K139" i="23" a="1"/>
  <c r="K139" i="23" s="1"/>
  <c r="K140" i="23" a="1"/>
  <c r="K140" i="23" s="1"/>
  <c r="K141" i="23" a="1"/>
  <c r="K141" i="23" s="1"/>
  <c r="K142" i="23" a="1"/>
  <c r="K142" i="23" s="1"/>
  <c r="K143" i="23" a="1"/>
  <c r="K143" i="23" s="1"/>
  <c r="K144" i="23" a="1"/>
  <c r="K144" i="23" s="1"/>
  <c r="K145" i="23" a="1"/>
  <c r="K145" i="23" s="1"/>
  <c r="K146" i="23" a="1"/>
  <c r="K146" i="23" s="1"/>
  <c r="K147" i="23" a="1"/>
  <c r="K147" i="23" s="1"/>
  <c r="K148" i="23" a="1"/>
  <c r="K148" i="23" s="1"/>
  <c r="K149" i="23" a="1"/>
  <c r="K149" i="23" s="1"/>
  <c r="K150" i="23" a="1"/>
  <c r="K150" i="23" s="1"/>
  <c r="K151" i="23" a="1"/>
  <c r="K151" i="23" s="1"/>
  <c r="K152" i="23" a="1"/>
  <c r="K152" i="23" s="1"/>
  <c r="K153" i="23" a="1"/>
  <c r="K153" i="23" s="1"/>
  <c r="K154" i="23" a="1"/>
  <c r="K154" i="23"/>
  <c r="K155" i="23" a="1"/>
  <c r="K155" i="23" s="1"/>
  <c r="K156" i="23" a="1"/>
  <c r="K156" i="23" s="1"/>
  <c r="K157" i="23" a="1"/>
  <c r="K157" i="23" s="1"/>
  <c r="K158" i="23" a="1"/>
  <c r="K158" i="23" s="1"/>
  <c r="K159" i="23" a="1"/>
  <c r="K159" i="23" s="1"/>
  <c r="K160" i="23" a="1"/>
  <c r="K160" i="23" s="1"/>
  <c r="K161" i="23" a="1"/>
  <c r="K161" i="23" s="1"/>
  <c r="K162" i="23" a="1"/>
  <c r="K162" i="23" s="1"/>
  <c r="K163" i="23" a="1"/>
  <c r="K163" i="23" s="1"/>
  <c r="K164" i="23" a="1"/>
  <c r="K164" i="23" s="1"/>
  <c r="K165" i="23" a="1"/>
  <c r="K165" i="23" s="1"/>
  <c r="K166" i="23" a="1"/>
  <c r="K166" i="23" s="1"/>
  <c r="K167" i="23" a="1"/>
  <c r="K167" i="23" s="1"/>
  <c r="K168" i="23" a="1"/>
  <c r="K168" i="23" s="1"/>
  <c r="K169" i="23" a="1"/>
  <c r="K169" i="23" s="1"/>
  <c r="K170" i="23" a="1"/>
  <c r="K170" i="23" s="1"/>
  <c r="K171" i="23" a="1"/>
  <c r="K171" i="23" s="1"/>
  <c r="K172" i="23" a="1"/>
  <c r="K172" i="23" s="1"/>
  <c r="K173" i="23" a="1"/>
  <c r="K173" i="23" s="1"/>
  <c r="K174" i="23" a="1"/>
  <c r="K174" i="23" s="1"/>
  <c r="K175" i="23" a="1"/>
  <c r="K175" i="23" s="1"/>
  <c r="K176" i="23" a="1"/>
  <c r="K176" i="23" s="1"/>
  <c r="K177" i="23" a="1"/>
  <c r="K177" i="23" s="1"/>
  <c r="K178" i="23" a="1"/>
  <c r="K178" i="23" s="1"/>
  <c r="K179" i="23" a="1"/>
  <c r="K179" i="23" s="1"/>
  <c r="K180" i="23" a="1"/>
  <c r="K180" i="23" s="1"/>
  <c r="K181" i="23" a="1"/>
  <c r="K181" i="23" s="1"/>
  <c r="K182" i="23" a="1"/>
  <c r="K182" i="23" s="1"/>
  <c r="K183" i="23" a="1"/>
  <c r="K183" i="23" s="1"/>
  <c r="K184" i="23" a="1"/>
  <c r="K184" i="23" s="1"/>
  <c r="K185" i="23" a="1"/>
  <c r="K185" i="23" s="1"/>
  <c r="K186" i="23" a="1"/>
  <c r="K186" i="23"/>
  <c r="K187" i="23" a="1"/>
  <c r="K187" i="23" s="1"/>
  <c r="K188" i="23" a="1"/>
  <c r="K188" i="23" s="1"/>
  <c r="K189" i="23" a="1"/>
  <c r="K189" i="23" s="1"/>
  <c r="K190" i="23" a="1"/>
  <c r="K190" i="23" s="1"/>
  <c r="K191" i="23" a="1"/>
  <c r="K191" i="23" s="1"/>
  <c r="K192" i="23" a="1"/>
  <c r="K192" i="23" s="1"/>
  <c r="K193" i="23" a="1"/>
  <c r="K193" i="23" s="1"/>
  <c r="K194" i="23" a="1"/>
  <c r="K194" i="23"/>
  <c r="K195" i="23" a="1"/>
  <c r="K195" i="23" s="1"/>
  <c r="K196" i="23" a="1"/>
  <c r="K196" i="23" s="1"/>
  <c r="K197" i="23" a="1"/>
  <c r="K197" i="23" s="1"/>
  <c r="K198" i="23" a="1"/>
  <c r="K198" i="23" s="1"/>
  <c r="K199" i="23" a="1"/>
  <c r="K199" i="23" s="1"/>
  <c r="K200" i="23" a="1"/>
  <c r="K200" i="23" s="1"/>
  <c r="K201" i="23" a="1"/>
  <c r="K201" i="23" s="1"/>
  <c r="K202" i="23" a="1"/>
  <c r="K202" i="23" s="1"/>
  <c r="K203" i="23" a="1"/>
  <c r="K203" i="23" s="1"/>
  <c r="K204" i="23" a="1"/>
  <c r="K204" i="23" s="1"/>
  <c r="K205" i="23" a="1"/>
  <c r="K205" i="23" s="1"/>
  <c r="K206" i="23" a="1"/>
  <c r="K206" i="23" s="1"/>
  <c r="K207" i="23" a="1"/>
  <c r="K207" i="23" s="1"/>
  <c r="K208" i="23" a="1"/>
  <c r="K208" i="23" s="1"/>
  <c r="K209" i="23" a="1"/>
  <c r="K209" i="23" s="1"/>
  <c r="K210" i="23" a="1"/>
  <c r="K210" i="23"/>
  <c r="K211" i="23" a="1"/>
  <c r="K211" i="23" s="1"/>
  <c r="K212" i="23" a="1"/>
  <c r="K212" i="23" s="1"/>
  <c r="K213" i="23" a="1"/>
  <c r="K213" i="23" s="1"/>
  <c r="K214" i="23" a="1"/>
  <c r="K214" i="23" s="1"/>
  <c r="K215" i="23" a="1"/>
  <c r="K215" i="23" s="1"/>
  <c r="K216" i="23" a="1"/>
  <c r="K216" i="23" s="1"/>
  <c r="K217" i="23" a="1"/>
  <c r="K217" i="23" s="1"/>
  <c r="K218" i="23" a="1"/>
  <c r="K218" i="23" s="1"/>
  <c r="K219" i="23" a="1"/>
  <c r="K219" i="23" s="1"/>
  <c r="K220" i="23" a="1"/>
  <c r="K220" i="23" s="1"/>
  <c r="K221" i="23" a="1"/>
  <c r="K221" i="23" s="1"/>
  <c r="K222" i="23" a="1"/>
  <c r="K222" i="23" s="1"/>
  <c r="K223" i="23" a="1"/>
  <c r="K223" i="23" s="1"/>
  <c r="K224" i="23" a="1"/>
  <c r="K224" i="23" s="1"/>
  <c r="K225" i="23" a="1"/>
  <c r="K225" i="23" s="1"/>
  <c r="K226" i="23" a="1"/>
  <c r="K226" i="23" s="1"/>
  <c r="K227" i="23" a="1"/>
  <c r="K227" i="23" s="1"/>
  <c r="K228" i="23" a="1"/>
  <c r="K228" i="23" s="1"/>
  <c r="K229" i="23" a="1"/>
  <c r="K229" i="23" s="1"/>
  <c r="K230" i="23" a="1"/>
  <c r="K230" i="23" s="1"/>
  <c r="K231" i="23" a="1"/>
  <c r="K231" i="23" s="1"/>
  <c r="K232" i="23" a="1"/>
  <c r="K232" i="23" s="1"/>
  <c r="K233" i="23" a="1"/>
  <c r="K233" i="23" s="1"/>
  <c r="K234" i="23" a="1"/>
  <c r="K234" i="23" s="1"/>
  <c r="K235" i="23" a="1"/>
  <c r="K235" i="23" s="1"/>
  <c r="K236" i="23" a="1"/>
  <c r="K236" i="23" s="1"/>
  <c r="K237" i="23" a="1"/>
  <c r="K237" i="23" s="1"/>
  <c r="K238" i="23" a="1"/>
  <c r="K238" i="23" s="1"/>
  <c r="K239" i="23" a="1"/>
  <c r="K239" i="23" s="1"/>
  <c r="K240" i="23" a="1"/>
  <c r="K240" i="23" s="1"/>
  <c r="K241" i="23" a="1"/>
  <c r="K241" i="23" s="1"/>
  <c r="K242" i="23" a="1"/>
  <c r="K242" i="23" s="1"/>
  <c r="K243" i="23" a="1"/>
  <c r="K243" i="23" s="1"/>
  <c r="K244" i="23" a="1"/>
  <c r="K244" i="23" s="1"/>
  <c r="K245" i="23" a="1"/>
  <c r="K245" i="23" s="1"/>
  <c r="K246" i="23" a="1"/>
  <c r="K246" i="23" s="1"/>
  <c r="K247" i="23" a="1"/>
  <c r="K247" i="23" s="1"/>
  <c r="K248" i="23" a="1"/>
  <c r="K248" i="23" s="1"/>
  <c r="K249" i="23" a="1"/>
  <c r="K249" i="23" s="1"/>
  <c r="K250" i="23" a="1"/>
  <c r="K250" i="23" s="1"/>
  <c r="K251" i="23" a="1"/>
  <c r="K251" i="23" s="1"/>
  <c r="K252" i="23" a="1"/>
  <c r="K252" i="23" s="1"/>
  <c r="K253" i="23" a="1"/>
  <c r="K253" i="23" s="1"/>
  <c r="K254" i="23" a="1"/>
  <c r="K254" i="23" s="1"/>
  <c r="K255" i="23" a="1"/>
  <c r="K255" i="23" s="1"/>
  <c r="K256" i="23" a="1"/>
  <c r="K256" i="23" s="1"/>
  <c r="K257" i="23" a="1"/>
  <c r="K257" i="23" s="1"/>
  <c r="K258" i="23" a="1"/>
  <c r="K258" i="23"/>
  <c r="K259" i="23" a="1"/>
  <c r="K259" i="23" s="1"/>
  <c r="K260" i="23" a="1"/>
  <c r="K260" i="23" s="1"/>
  <c r="K261" i="23" a="1"/>
  <c r="K261" i="23" s="1"/>
  <c r="K262" i="23" a="1"/>
  <c r="K262" i="23" s="1"/>
  <c r="K263" i="23" a="1"/>
  <c r="K263" i="23" s="1"/>
  <c r="K264" i="23" a="1"/>
  <c r="K264" i="23" s="1"/>
  <c r="K265" i="23" a="1"/>
  <c r="K265" i="23" s="1"/>
  <c r="K266" i="23" a="1"/>
  <c r="K266" i="23" s="1"/>
  <c r="K267" i="23" a="1"/>
  <c r="K267" i="23" s="1"/>
  <c r="K268" i="23" a="1"/>
  <c r="K268" i="23" s="1"/>
  <c r="K269" i="23" a="1"/>
  <c r="K269" i="23" s="1"/>
  <c r="K270" i="23" a="1"/>
  <c r="K270" i="23" s="1"/>
  <c r="K271" i="23" a="1"/>
  <c r="K271" i="23" s="1"/>
  <c r="K272" i="23" a="1"/>
  <c r="K272" i="23" s="1"/>
  <c r="K273" i="23" a="1"/>
  <c r="K273" i="23" s="1"/>
  <c r="K274" i="23" a="1"/>
  <c r="K274" i="23" s="1"/>
  <c r="K275" i="23" a="1"/>
  <c r="K275" i="23" s="1"/>
  <c r="K276" i="23" a="1"/>
  <c r="K276" i="23" s="1"/>
  <c r="K277" i="23" a="1"/>
  <c r="K277" i="23" s="1"/>
  <c r="K278" i="23" a="1"/>
  <c r="K278" i="23" s="1"/>
  <c r="K279" i="23" a="1"/>
  <c r="K279" i="23" s="1"/>
  <c r="K280" i="23" a="1"/>
  <c r="K280" i="23" s="1"/>
  <c r="K281" i="23" a="1"/>
  <c r="K281" i="23" s="1"/>
  <c r="K282" i="23" a="1"/>
  <c r="K282" i="23" s="1"/>
  <c r="K283" i="23" a="1"/>
  <c r="K283" i="23" s="1"/>
  <c r="K284" i="23" a="1"/>
  <c r="K284" i="23" s="1"/>
  <c r="K285" i="23" a="1"/>
  <c r="K285" i="23" s="1"/>
  <c r="K286" i="23" a="1"/>
  <c r="K286" i="23" s="1"/>
  <c r="K287" i="23" a="1"/>
  <c r="K287" i="23" s="1"/>
  <c r="K288" i="23" a="1"/>
  <c r="K288" i="23" s="1"/>
  <c r="K289" i="23" a="1"/>
  <c r="K289" i="23" s="1"/>
  <c r="K290" i="23" a="1"/>
  <c r="K290" i="23"/>
  <c r="K291" i="23" a="1"/>
  <c r="K291" i="23" s="1"/>
  <c r="K292" i="23" a="1"/>
  <c r="K292" i="23" s="1"/>
  <c r="K293" i="23" a="1"/>
  <c r="K293" i="23" s="1"/>
  <c r="K294" i="23" a="1"/>
  <c r="K294" i="23" s="1"/>
  <c r="K295" i="23" a="1"/>
  <c r="K295" i="23" s="1"/>
  <c r="K296" i="23" a="1"/>
  <c r="K296" i="23" s="1"/>
  <c r="K297" i="23" a="1"/>
  <c r="K297" i="23" s="1"/>
  <c r="K298" i="23" a="1"/>
  <c r="K298" i="23" s="1"/>
  <c r="K299" i="23" a="1"/>
  <c r="K299" i="23" s="1"/>
  <c r="K300" i="23" a="1"/>
  <c r="K300" i="23" s="1"/>
  <c r="K301" i="23" a="1"/>
  <c r="K301" i="23" s="1"/>
  <c r="K302" i="23" a="1"/>
  <c r="K302" i="23" s="1"/>
  <c r="K303" i="23" a="1"/>
  <c r="K303" i="23" s="1"/>
  <c r="K304" i="23" a="1"/>
  <c r="K304" i="23" s="1"/>
  <c r="K305" i="23" a="1"/>
  <c r="K305" i="23" s="1"/>
  <c r="K306" i="23" a="1"/>
  <c r="K306" i="23"/>
  <c r="K307" i="23" a="1"/>
  <c r="K307" i="23" s="1"/>
  <c r="K308" i="23" a="1"/>
  <c r="K308" i="23" s="1"/>
  <c r="K309" i="23" a="1"/>
  <c r="K309" i="23" s="1"/>
  <c r="K310" i="23" a="1"/>
  <c r="K310" i="23" s="1"/>
  <c r="K311" i="23" a="1"/>
  <c r="K311" i="23" s="1"/>
  <c r="K312" i="23" a="1"/>
  <c r="K312" i="23" s="1"/>
  <c r="K313" i="23" a="1"/>
  <c r="K313" i="23" s="1"/>
  <c r="K314" i="23" a="1"/>
  <c r="K314" i="23" s="1"/>
  <c r="K315" i="23" a="1"/>
  <c r="K315" i="23" s="1"/>
  <c r="K316" i="23" a="1"/>
  <c r="K316" i="23" s="1"/>
  <c r="K317" i="23" a="1"/>
  <c r="K317" i="23" s="1"/>
  <c r="K318" i="23" a="1"/>
  <c r="K318" i="23" s="1"/>
  <c r="K319" i="23" a="1"/>
  <c r="K319" i="23" s="1"/>
  <c r="K320" i="23" a="1"/>
  <c r="K320" i="23" s="1"/>
  <c r="K321" i="23" a="1"/>
  <c r="K321" i="23" s="1"/>
  <c r="K322" i="23" a="1"/>
  <c r="K322" i="23" s="1"/>
  <c r="K323" i="23" a="1"/>
  <c r="K323" i="23" s="1"/>
  <c r="K324" i="23" a="1"/>
  <c r="K324" i="23" s="1"/>
  <c r="K325" i="23" a="1"/>
  <c r="K325" i="23" s="1"/>
  <c r="K326" i="23" a="1"/>
  <c r="K326" i="23" s="1"/>
  <c r="K327" i="23" a="1"/>
  <c r="K327" i="23" s="1"/>
  <c r="K328" i="23" a="1"/>
  <c r="K328" i="23" s="1"/>
  <c r="K329" i="23" a="1"/>
  <c r="K329" i="23" s="1"/>
  <c r="K330" i="23" a="1"/>
  <c r="K330" i="23" s="1"/>
  <c r="K331" i="23" a="1"/>
  <c r="K331" i="23" s="1"/>
  <c r="K332" i="23" a="1"/>
  <c r="K332" i="23" s="1"/>
  <c r="K333" i="23" a="1"/>
  <c r="K333" i="23" s="1"/>
  <c r="K334" i="23" a="1"/>
  <c r="K334" i="23"/>
  <c r="K335" i="23" a="1"/>
  <c r="K335" i="23" s="1"/>
  <c r="K336" i="23" a="1"/>
  <c r="K336" i="23" s="1"/>
  <c r="K337" i="23" a="1"/>
  <c r="K337" i="23" s="1"/>
  <c r="K338" i="23" a="1"/>
  <c r="K338" i="23" s="1"/>
  <c r="K339" i="23" a="1"/>
  <c r="K339" i="23" s="1"/>
  <c r="K340" i="23" a="1"/>
  <c r="K340" i="23" s="1"/>
  <c r="K341" i="23" a="1"/>
  <c r="K341" i="23" s="1"/>
  <c r="K342" i="23" a="1"/>
  <c r="K342" i="23" s="1"/>
  <c r="K343" i="23" a="1"/>
  <c r="K343" i="23" s="1"/>
  <c r="K344" i="23" a="1"/>
  <c r="K344" i="23" s="1"/>
  <c r="K345" i="23" a="1"/>
  <c r="K345" i="23" s="1"/>
  <c r="K346" i="23" a="1"/>
  <c r="K346" i="23" s="1"/>
  <c r="K347" i="23" a="1"/>
  <c r="K347" i="23" s="1"/>
  <c r="K348" i="23" a="1"/>
  <c r="K348" i="23" s="1"/>
  <c r="K349" i="23" a="1"/>
  <c r="K349" i="23"/>
  <c r="K350" i="23" a="1"/>
  <c r="K350" i="23" s="1"/>
  <c r="K351" i="23" a="1"/>
  <c r="K351" i="23" s="1"/>
  <c r="K352" i="23" a="1"/>
  <c r="K352" i="23" s="1"/>
  <c r="K353" i="23" a="1"/>
  <c r="K353" i="23"/>
  <c r="K354" i="23" a="1"/>
  <c r="K354" i="23" s="1"/>
  <c r="K355" i="23" a="1"/>
  <c r="K355" i="23" s="1"/>
  <c r="K356" i="23" a="1"/>
  <c r="K356" i="23" s="1"/>
  <c r="K357" i="23" a="1"/>
  <c r="K357" i="23" s="1"/>
  <c r="K358" i="23" a="1"/>
  <c r="K358" i="23" s="1"/>
  <c r="K359" i="23" a="1"/>
  <c r="K359" i="23" s="1"/>
  <c r="K360" i="23" a="1"/>
  <c r="K360" i="23" s="1"/>
  <c r="K361" i="23" a="1"/>
  <c r="K361" i="23" s="1"/>
  <c r="K362" i="23" a="1"/>
  <c r="K362" i="23" s="1"/>
  <c r="K363" i="23" a="1"/>
  <c r="K363" i="23" s="1"/>
  <c r="K364" i="23" a="1"/>
  <c r="K364" i="23" s="1"/>
  <c r="K365" i="23" a="1"/>
  <c r="K365" i="23" s="1"/>
  <c r="K366" i="23" a="1"/>
  <c r="K366" i="23" s="1"/>
  <c r="K367" i="23" a="1"/>
  <c r="K367" i="23" s="1"/>
  <c r="K368" i="23" a="1"/>
  <c r="K368" i="23" s="1"/>
  <c r="K369" i="23" a="1"/>
  <c r="K369" i="23" s="1"/>
  <c r="K370" i="23" a="1"/>
  <c r="K370" i="23" s="1"/>
  <c r="K371" i="23" a="1"/>
  <c r="K371" i="23" s="1"/>
  <c r="K372" i="23" a="1"/>
  <c r="K372" i="23" s="1"/>
  <c r="K373" i="23" a="1"/>
  <c r="K373" i="23" s="1"/>
  <c r="K374" i="23" a="1"/>
  <c r="K374" i="23" s="1"/>
  <c r="K375" i="23" a="1"/>
  <c r="K375" i="23" s="1"/>
  <c r="K376" i="23" a="1"/>
  <c r="K376" i="23" s="1"/>
  <c r="K377" i="23" a="1"/>
  <c r="K377" i="23" s="1"/>
  <c r="K378" i="23" a="1"/>
  <c r="K378" i="23" s="1"/>
  <c r="K379" i="23" a="1"/>
  <c r="K379" i="23" s="1"/>
  <c r="K380" i="23" a="1"/>
  <c r="K380" i="23" s="1"/>
  <c r="K381" i="23" a="1"/>
  <c r="K381" i="23" s="1"/>
  <c r="K382" i="23" a="1"/>
  <c r="K382" i="23" s="1"/>
  <c r="K383" i="23" a="1"/>
  <c r="K383" i="23" s="1"/>
  <c r="K384" i="23" a="1"/>
  <c r="K384" i="23" s="1"/>
  <c r="K385" i="23" a="1"/>
  <c r="K385" i="23"/>
  <c r="K386" i="23" a="1"/>
  <c r="K386" i="23" s="1"/>
  <c r="K387" i="23" a="1"/>
  <c r="K387" i="23" s="1"/>
  <c r="K388" i="23" a="1"/>
  <c r="K388" i="23" s="1"/>
  <c r="K389" i="23" a="1"/>
  <c r="K389" i="23" s="1"/>
  <c r="K390" i="23" a="1"/>
  <c r="K390" i="23" s="1"/>
  <c r="K391" i="23" a="1"/>
  <c r="K391" i="23" s="1"/>
  <c r="K392" i="23" a="1"/>
  <c r="K392" i="23" s="1"/>
  <c r="K393" i="23" a="1"/>
  <c r="K393" i="23" s="1"/>
  <c r="K394" i="23" a="1"/>
  <c r="K394" i="23" s="1"/>
  <c r="K395" i="23" a="1"/>
  <c r="K395" i="23" s="1"/>
  <c r="K396" i="23" a="1"/>
  <c r="K396" i="23" s="1"/>
  <c r="K397" i="23" a="1"/>
  <c r="K397" i="23" s="1"/>
  <c r="K398" i="23" a="1"/>
  <c r="K398" i="23" s="1"/>
  <c r="K399" i="23" a="1"/>
  <c r="K399" i="23" s="1"/>
  <c r="K400" i="23" a="1"/>
  <c r="K400" i="23" s="1"/>
  <c r="K401" i="23" a="1"/>
  <c r="K401" i="23" s="1"/>
  <c r="K402" i="23" a="1"/>
  <c r="K402" i="23" s="1"/>
  <c r="K403" i="23" a="1"/>
  <c r="K403" i="23" s="1"/>
  <c r="K404" i="23" a="1"/>
  <c r="K404" i="23" s="1"/>
  <c r="K405" i="23" a="1"/>
  <c r="K405" i="23"/>
  <c r="K406" i="23" a="1"/>
  <c r="K406" i="23" s="1"/>
  <c r="K407" i="23" a="1"/>
  <c r="K407" i="23" s="1"/>
  <c r="K408" i="23" a="1"/>
  <c r="K408" i="23" s="1"/>
  <c r="K409" i="23" a="1"/>
  <c r="K409" i="23" s="1"/>
  <c r="K410" i="23" a="1"/>
  <c r="K410" i="23" s="1"/>
  <c r="K411" i="23" a="1"/>
  <c r="K411" i="23" s="1"/>
  <c r="K412" i="23" a="1"/>
  <c r="K412" i="23" s="1"/>
  <c r="K413" i="23" a="1"/>
  <c r="K413" i="23"/>
  <c r="K414" i="23" a="1"/>
  <c r="K414" i="23" s="1"/>
  <c r="K415" i="23" a="1"/>
  <c r="K415" i="23" s="1"/>
  <c r="K416" i="23" a="1"/>
  <c r="K416" i="23" s="1"/>
  <c r="K417" i="23" a="1"/>
  <c r="K417" i="23"/>
  <c r="K418" i="23" a="1"/>
  <c r="K418" i="23" s="1"/>
  <c r="K419" i="23" a="1"/>
  <c r="K419" i="23" s="1"/>
  <c r="K420" i="23" a="1"/>
  <c r="K420" i="23" s="1"/>
  <c r="K421" i="23" a="1"/>
  <c r="K421" i="23"/>
  <c r="K422" i="23" a="1"/>
  <c r="K422" i="23" s="1"/>
  <c r="K423" i="23" a="1"/>
  <c r="K423" i="23" s="1"/>
  <c r="K424" i="23" a="1"/>
  <c r="K424" i="23" s="1"/>
  <c r="K425" i="23" a="1"/>
  <c r="K425" i="23" s="1"/>
  <c r="K426" i="23" a="1"/>
  <c r="K426" i="23" s="1"/>
  <c r="K427" i="23" a="1"/>
  <c r="K427" i="23" s="1"/>
  <c r="K428" i="23" a="1"/>
  <c r="K428" i="23" s="1"/>
  <c r="K429" i="23" a="1"/>
  <c r="K429" i="23" s="1"/>
  <c r="K430" i="23" a="1"/>
  <c r="K430" i="23" s="1"/>
  <c r="K431" i="23" a="1"/>
  <c r="K431" i="23" s="1"/>
  <c r="K432" i="23" a="1"/>
  <c r="K432" i="23" s="1"/>
  <c r="K433" i="23" a="1"/>
  <c r="K433" i="23" s="1"/>
  <c r="K434" i="23" a="1"/>
  <c r="K434" i="23" s="1"/>
  <c r="K435" i="23" a="1"/>
  <c r="K435" i="23" s="1"/>
  <c r="K436" i="23" a="1"/>
  <c r="K436" i="23" s="1"/>
  <c r="K437" i="23" a="1"/>
  <c r="K437" i="23" s="1"/>
  <c r="K438" i="23" a="1"/>
  <c r="K438" i="23" s="1"/>
  <c r="K439" i="23" a="1"/>
  <c r="K439" i="23" s="1"/>
  <c r="K440" i="23" a="1"/>
  <c r="K440" i="23" s="1"/>
  <c r="K441" i="23" a="1"/>
  <c r="K441" i="23" s="1"/>
  <c r="K442" i="23" a="1"/>
  <c r="K442" i="23" s="1"/>
  <c r="K443" i="23" a="1"/>
  <c r="K443" i="23" s="1"/>
  <c r="K444" i="23" a="1"/>
  <c r="K444" i="23" s="1"/>
  <c r="K445" i="23" a="1"/>
  <c r="K445" i="23" s="1"/>
  <c r="K446" i="23" a="1"/>
  <c r="K446" i="23" s="1"/>
  <c r="K447" i="23" a="1"/>
  <c r="K447" i="23" s="1"/>
  <c r="K448" i="23" a="1"/>
  <c r="K448" i="23" s="1"/>
  <c r="K449" i="23" a="1"/>
  <c r="K449" i="23"/>
  <c r="K450" i="23" a="1"/>
  <c r="K450" i="23" s="1"/>
  <c r="K451" i="23" a="1"/>
  <c r="K451" i="23" s="1"/>
  <c r="K452" i="23" a="1"/>
  <c r="K452" i="23" s="1"/>
  <c r="K453" i="23" a="1"/>
  <c r="K453" i="23" s="1"/>
  <c r="K454" i="23" a="1"/>
  <c r="K454" i="23" s="1"/>
  <c r="K455" i="23" a="1"/>
  <c r="K455" i="23" s="1"/>
  <c r="K456" i="23" a="1"/>
  <c r="K456" i="23" s="1"/>
  <c r="K457" i="23" a="1"/>
  <c r="K457" i="23" s="1"/>
  <c r="K458" i="23" a="1"/>
  <c r="K458" i="23" s="1"/>
  <c r="K459" i="23" a="1"/>
  <c r="K459" i="23" s="1"/>
  <c r="K460" i="23" a="1"/>
  <c r="K460" i="23" s="1"/>
  <c r="K461" i="23" a="1"/>
  <c r="K461" i="23" s="1"/>
  <c r="K462" i="23" a="1"/>
  <c r="K462" i="23" s="1"/>
  <c r="K463" i="23" a="1"/>
  <c r="K463" i="23" s="1"/>
  <c r="K464" i="23" a="1"/>
  <c r="K464" i="23" s="1"/>
  <c r="K465" i="23" a="1"/>
  <c r="K465" i="23" s="1"/>
  <c r="K466" i="23" a="1"/>
  <c r="K466" i="23" s="1"/>
  <c r="K467" i="23" a="1"/>
  <c r="K467" i="23" s="1"/>
  <c r="K468" i="23" a="1"/>
  <c r="K468" i="23" s="1"/>
  <c r="K469" i="23" a="1"/>
  <c r="K469" i="23"/>
  <c r="K470" i="23" a="1"/>
  <c r="K470" i="23" s="1"/>
  <c r="K471" i="23" a="1"/>
  <c r="K471" i="23" s="1"/>
  <c r="K472" i="23" a="1"/>
  <c r="K472" i="23" s="1"/>
  <c r="K473" i="23" a="1"/>
  <c r="K473" i="23" s="1"/>
  <c r="K474" i="23" a="1"/>
  <c r="K474" i="23" s="1"/>
  <c r="K475" i="23" a="1"/>
  <c r="K475" i="23" s="1"/>
  <c r="K476" i="23" a="1"/>
  <c r="K476" i="23" s="1"/>
  <c r="K477" i="23" a="1"/>
  <c r="K477" i="23"/>
  <c r="K478" i="23" a="1"/>
  <c r="K478" i="23" s="1"/>
  <c r="K479" i="23" a="1"/>
  <c r="K479" i="23" s="1"/>
  <c r="K480" i="23" a="1"/>
  <c r="K480" i="23" s="1"/>
  <c r="K481" i="23" a="1"/>
  <c r="K481" i="23" s="1"/>
  <c r="K482" i="23" a="1"/>
  <c r="K482" i="23" s="1"/>
  <c r="K483" i="23" a="1"/>
  <c r="K483" i="23" s="1"/>
  <c r="K484" i="23" a="1"/>
  <c r="K484" i="23" s="1"/>
  <c r="K485" i="23" a="1"/>
  <c r="K485" i="23" s="1"/>
  <c r="K486" i="23" a="1"/>
  <c r="K486" i="23" s="1"/>
  <c r="K487" i="23" a="1"/>
  <c r="K487" i="23" s="1"/>
  <c r="K488" i="23" a="1"/>
  <c r="K488" i="23" s="1"/>
  <c r="K489" i="23" a="1"/>
  <c r="K489" i="23"/>
  <c r="K490" i="23" a="1"/>
  <c r="K490" i="23" s="1"/>
  <c r="K491" i="23" a="1"/>
  <c r="K491" i="23" s="1"/>
  <c r="K492" i="23" a="1"/>
  <c r="K492" i="23" s="1"/>
  <c r="K493" i="23" a="1"/>
  <c r="K493" i="23" s="1"/>
  <c r="K494" i="23" a="1"/>
  <c r="K494" i="23" s="1"/>
  <c r="K495" i="23" a="1"/>
  <c r="K495" i="23" s="1"/>
  <c r="K496" i="23" a="1"/>
  <c r="K496" i="23" s="1"/>
  <c r="K497" i="23" a="1"/>
  <c r="K497" i="23" s="1"/>
  <c r="K498" i="23" a="1"/>
  <c r="K498" i="23" s="1"/>
  <c r="K499" i="23" a="1"/>
  <c r="K499" i="23" s="1"/>
  <c r="K500" i="23" a="1"/>
  <c r="K500" i="23" s="1"/>
  <c r="K501" i="23" a="1"/>
  <c r="K501" i="23"/>
  <c r="K502" i="23" a="1"/>
  <c r="K502" i="23" s="1"/>
  <c r="K503" i="23" a="1"/>
  <c r="K503" i="23" s="1"/>
  <c r="K504" i="23" a="1"/>
  <c r="K504" i="23" s="1"/>
  <c r="K505" i="23" a="1"/>
  <c r="K505" i="23" s="1"/>
  <c r="K506" i="23" a="1"/>
  <c r="K506" i="23" s="1"/>
  <c r="K507" i="23" a="1"/>
  <c r="K507" i="23" s="1"/>
  <c r="K508" i="23" a="1"/>
  <c r="K508" i="23" s="1"/>
  <c r="K509" i="23" a="1"/>
  <c r="K509" i="23" s="1"/>
  <c r="K510" i="23" a="1"/>
  <c r="K510" i="23" s="1"/>
  <c r="K511" i="23" a="1"/>
  <c r="K511" i="23" s="1"/>
  <c r="K512" i="23" a="1"/>
  <c r="K512" i="23" s="1"/>
  <c r="K513" i="23" a="1"/>
  <c r="K513" i="23" s="1"/>
  <c r="K514" i="23" a="1"/>
  <c r="K514" i="23" s="1"/>
  <c r="K515" i="23" a="1"/>
  <c r="K515" i="23" s="1"/>
  <c r="K516" i="23" a="1"/>
  <c r="K516" i="23" s="1"/>
  <c r="K517" i="23" a="1"/>
  <c r="K517" i="23"/>
  <c r="K518" i="23" a="1"/>
  <c r="K518" i="23" s="1"/>
  <c r="K519" i="23" a="1"/>
  <c r="K519" i="23" s="1"/>
  <c r="K520" i="23" a="1"/>
  <c r="K520" i="23" s="1"/>
  <c r="K521" i="23" a="1"/>
  <c r="K521" i="23" s="1"/>
  <c r="K522" i="23" a="1"/>
  <c r="K522" i="23" s="1"/>
  <c r="K523" i="23" a="1"/>
  <c r="K523" i="23" s="1"/>
  <c r="K524" i="23" a="1"/>
  <c r="K524" i="23" s="1"/>
  <c r="K525" i="23" a="1"/>
  <c r="K525" i="23" s="1"/>
  <c r="K526" i="23" a="1"/>
  <c r="K526" i="23" s="1"/>
  <c r="K527" i="23" a="1"/>
  <c r="K527" i="23" s="1"/>
  <c r="K528" i="23" a="1"/>
  <c r="K528" i="23" s="1"/>
  <c r="K529" i="23" a="1"/>
  <c r="K529" i="23" s="1"/>
  <c r="K530" i="23" a="1"/>
  <c r="K530" i="23" s="1"/>
  <c r="K531" i="23" a="1"/>
  <c r="K531" i="23" s="1"/>
  <c r="K532" i="23" a="1"/>
  <c r="K532" i="23" s="1"/>
  <c r="K533" i="23" a="1"/>
  <c r="K533" i="23"/>
  <c r="K534" i="23" a="1"/>
  <c r="K534" i="23" s="1"/>
  <c r="K535" i="23" a="1"/>
  <c r="K535" i="23" s="1"/>
  <c r="K536" i="23" a="1"/>
  <c r="K536" i="23" s="1"/>
  <c r="K537" i="23" a="1"/>
  <c r="K537" i="23" s="1"/>
  <c r="K538" i="23" a="1"/>
  <c r="K538" i="23" s="1"/>
  <c r="K539" i="23" a="1"/>
  <c r="K539" i="23" s="1"/>
  <c r="K540" i="23" a="1"/>
  <c r="K540" i="23" s="1"/>
  <c r="K541" i="23" a="1"/>
  <c r="K541" i="23"/>
  <c r="K542" i="23" a="1"/>
  <c r="K542" i="23" s="1"/>
  <c r="K543" i="23" a="1"/>
  <c r="K543" i="23" s="1"/>
  <c r="K544" i="23" a="1"/>
  <c r="K544" i="23" s="1"/>
  <c r="K545" i="23" a="1"/>
  <c r="K545" i="23"/>
  <c r="K546" i="23" a="1"/>
  <c r="K546" i="23" s="1"/>
  <c r="K547" i="23" a="1"/>
  <c r="K547" i="23" s="1"/>
  <c r="K548" i="23" a="1"/>
  <c r="K548" i="23" s="1"/>
  <c r="K549" i="23" a="1"/>
  <c r="K549" i="23" s="1"/>
  <c r="K550" i="23" a="1"/>
  <c r="K550" i="23" s="1"/>
  <c r="K551" i="23" a="1"/>
  <c r="K551" i="23" s="1"/>
  <c r="K552" i="23" a="1"/>
  <c r="K552" i="23" s="1"/>
  <c r="K553" i="23" a="1"/>
  <c r="K553" i="23"/>
  <c r="K554" i="23" a="1"/>
  <c r="K554" i="23" s="1"/>
  <c r="K555" i="23" a="1"/>
  <c r="K555" i="23" s="1"/>
  <c r="K556" i="23" a="1"/>
  <c r="K556" i="23" s="1"/>
  <c r="K557" i="23" a="1"/>
  <c r="K557" i="23" s="1"/>
  <c r="K558" i="23" a="1"/>
  <c r="K558" i="23" s="1"/>
  <c r="K559" i="23" a="1"/>
  <c r="K559" i="23" s="1"/>
  <c r="K560" i="23" a="1"/>
  <c r="K560" i="23" s="1"/>
  <c r="K561" i="23" a="1"/>
  <c r="K561" i="23" s="1"/>
  <c r="K562" i="23" a="1"/>
  <c r="K562" i="23" s="1"/>
  <c r="K563" i="23" a="1"/>
  <c r="K563" i="23" s="1"/>
  <c r="K564" i="23" a="1"/>
  <c r="K564" i="23" s="1"/>
  <c r="K565" i="23" a="1"/>
  <c r="K565" i="23" s="1"/>
  <c r="K566" i="23" a="1"/>
  <c r="K566" i="23" s="1"/>
  <c r="K567" i="23" a="1"/>
  <c r="K567" i="23" s="1"/>
  <c r="K568" i="23" a="1"/>
  <c r="K568" i="23" s="1"/>
  <c r="K569" i="23" a="1"/>
  <c r="K569" i="23" s="1"/>
  <c r="K570" i="23" a="1"/>
  <c r="K570" i="23" s="1"/>
  <c r="K571" i="23" a="1"/>
  <c r="K571" i="23" s="1"/>
  <c r="K572" i="23" a="1"/>
  <c r="K572" i="23" s="1"/>
  <c r="K573" i="23" a="1"/>
  <c r="K573" i="23" s="1"/>
  <c r="K574" i="23" a="1"/>
  <c r="K574" i="23" s="1"/>
  <c r="K575" i="23" a="1"/>
  <c r="K575" i="23" s="1"/>
  <c r="K576" i="23" a="1"/>
  <c r="K576" i="23" s="1"/>
  <c r="K577" i="23" a="1"/>
  <c r="K577" i="23" s="1"/>
  <c r="K578" i="23" a="1"/>
  <c r="K578" i="23" s="1"/>
  <c r="K579" i="23" a="1"/>
  <c r="K579" i="23" s="1"/>
  <c r="K580" i="23" a="1"/>
  <c r="K580" i="23" s="1"/>
  <c r="K581" i="23" a="1"/>
  <c r="K581" i="23"/>
  <c r="K582" i="23" a="1"/>
  <c r="K582" i="23" s="1"/>
  <c r="K583" i="23" a="1"/>
  <c r="K583" i="23" s="1"/>
  <c r="K584" i="23" a="1"/>
  <c r="K584" i="23" s="1"/>
  <c r="K585" i="23" a="1"/>
  <c r="K585" i="23"/>
  <c r="K586" i="23" a="1"/>
  <c r="K586" i="23" s="1"/>
  <c r="K587" i="23" a="1"/>
  <c r="K587" i="23" s="1"/>
  <c r="K588" i="23" a="1"/>
  <c r="K588" i="23" s="1"/>
  <c r="K589" i="23" a="1"/>
  <c r="K589" i="23" s="1"/>
  <c r="K590" i="23" a="1"/>
  <c r="K590" i="23" s="1"/>
  <c r="K591" i="23" a="1"/>
  <c r="K591" i="23" s="1"/>
  <c r="K592" i="23" a="1"/>
  <c r="K592" i="23" s="1"/>
  <c r="K593" i="23" a="1"/>
  <c r="K593" i="23" s="1"/>
  <c r="K594" i="23" a="1"/>
  <c r="K594" i="23" s="1"/>
  <c r="K595" i="23" a="1"/>
  <c r="K595" i="23" s="1"/>
  <c r="K596" i="23" a="1"/>
  <c r="K596" i="23" s="1"/>
  <c r="K597" i="23" a="1"/>
  <c r="K597" i="23"/>
  <c r="K598" i="23" a="1"/>
  <c r="K598" i="23" s="1"/>
  <c r="K599" i="23" a="1"/>
  <c r="K599" i="23" s="1"/>
  <c r="K600" i="23" a="1"/>
  <c r="K600" i="23" s="1"/>
  <c r="K601" i="23" a="1"/>
  <c r="K601" i="23" s="1"/>
  <c r="K602" i="23" a="1"/>
  <c r="K602" i="23" s="1"/>
  <c r="K603" i="23" a="1"/>
  <c r="K603" i="23" s="1"/>
  <c r="K604" i="23" a="1"/>
  <c r="K604" i="23" s="1"/>
  <c r="K605" i="23" a="1"/>
  <c r="K605" i="23" s="1"/>
  <c r="K606" i="23" a="1"/>
  <c r="K606" i="23" s="1"/>
  <c r="K607" i="23" a="1"/>
  <c r="K607" i="23" s="1"/>
  <c r="K608" i="23" a="1"/>
  <c r="K608" i="23" s="1"/>
  <c r="K609" i="23" a="1"/>
  <c r="K609" i="23" s="1"/>
  <c r="K610" i="23" a="1"/>
  <c r="K610" i="23" s="1"/>
  <c r="K611" i="23" a="1"/>
  <c r="K611" i="23" s="1"/>
  <c r="K612" i="23" a="1"/>
  <c r="K612" i="23" s="1"/>
  <c r="K613" i="23" a="1"/>
  <c r="K613" i="23"/>
  <c r="K614" i="23" a="1"/>
  <c r="K614" i="23" s="1"/>
  <c r="K615" i="23" a="1"/>
  <c r="K615" i="23" s="1"/>
  <c r="K616" i="23" a="1"/>
  <c r="K616" i="23" s="1"/>
  <c r="K617" i="23" a="1"/>
  <c r="K617" i="23"/>
  <c r="K618" i="23" a="1"/>
  <c r="K618" i="23" s="1"/>
  <c r="K619" i="23" a="1"/>
  <c r="K619" i="23" s="1"/>
  <c r="K620" i="23" a="1"/>
  <c r="K620" i="23" s="1"/>
  <c r="K621" i="23" a="1"/>
  <c r="K621" i="23" s="1"/>
  <c r="K622" i="23" a="1"/>
  <c r="K622" i="23" s="1"/>
  <c r="K623" i="23" a="1"/>
  <c r="K623" i="23" s="1"/>
  <c r="K624" i="23" a="1"/>
  <c r="K624" i="23" s="1"/>
  <c r="K625" i="23" a="1"/>
  <c r="K625" i="23" s="1"/>
  <c r="K626" i="23" a="1"/>
  <c r="K626" i="23" s="1"/>
  <c r="K627" i="23" a="1"/>
  <c r="K627" i="23" s="1"/>
  <c r="K628" i="23" a="1"/>
  <c r="K628" i="23" s="1"/>
  <c r="K629" i="23" a="1"/>
  <c r="K629" i="23"/>
  <c r="K630" i="23" a="1"/>
  <c r="K630" i="23" s="1"/>
  <c r="K631" i="23" a="1"/>
  <c r="K631" i="23" s="1"/>
  <c r="K632" i="23" a="1"/>
  <c r="K632" i="23" s="1"/>
  <c r="K633" i="23" a="1"/>
  <c r="K633" i="23" s="1"/>
  <c r="K634" i="23" a="1"/>
  <c r="K634" i="23" s="1"/>
  <c r="K635" i="23" a="1"/>
  <c r="K635" i="23" s="1"/>
  <c r="K636" i="23" a="1"/>
  <c r="K636" i="23" s="1"/>
  <c r="K637" i="23" a="1"/>
  <c r="K637" i="23" s="1"/>
  <c r="K638" i="23" a="1"/>
  <c r="K638" i="23" s="1"/>
  <c r="K639" i="23" a="1"/>
  <c r="K639" i="23" s="1"/>
  <c r="K640" i="23" a="1"/>
  <c r="K640" i="23" s="1"/>
  <c r="K641" i="23" a="1"/>
  <c r="K641" i="23"/>
  <c r="K642" i="23" a="1"/>
  <c r="K642" i="23"/>
  <c r="K643" i="23" a="1"/>
  <c r="K643" i="23" s="1"/>
  <c r="K644" i="23" a="1"/>
  <c r="K644" i="23" s="1"/>
  <c r="K645" i="23" a="1"/>
  <c r="K645" i="23" s="1"/>
  <c r="K646" i="23" a="1"/>
  <c r="K646" i="23"/>
  <c r="K647" i="23" a="1"/>
  <c r="K647" i="23" s="1"/>
  <c r="K648" i="23" a="1"/>
  <c r="K648" i="23" s="1"/>
  <c r="K649" i="23" a="1"/>
  <c r="K649" i="23"/>
  <c r="K650" i="23" a="1"/>
  <c r="K650" i="23" s="1"/>
  <c r="K651" i="23" a="1"/>
  <c r="K651" i="23" s="1"/>
  <c r="K652" i="23" a="1"/>
  <c r="K652" i="23" s="1"/>
  <c r="K653" i="23" a="1"/>
  <c r="K653" i="23" s="1"/>
  <c r="K654" i="23" a="1"/>
  <c r="K654" i="23" s="1"/>
  <c r="K655" i="23" a="1"/>
  <c r="K655" i="23" s="1"/>
  <c r="K656" i="23" a="1"/>
  <c r="K656" i="23" s="1"/>
  <c r="K657" i="23" a="1"/>
  <c r="K657" i="23" s="1"/>
  <c r="K658" i="23" a="1"/>
  <c r="K658" i="23"/>
  <c r="K659" i="23" a="1"/>
  <c r="K659" i="23" s="1"/>
  <c r="K660" i="23" a="1"/>
  <c r="K660" i="23" s="1"/>
  <c r="K661" i="23" a="1"/>
  <c r="K661" i="23" s="1"/>
  <c r="K662" i="23" a="1"/>
  <c r="K662" i="23" s="1"/>
  <c r="K663" i="23" a="1"/>
  <c r="K663" i="23" s="1"/>
  <c r="K664" i="23" a="1"/>
  <c r="K664" i="23" s="1"/>
  <c r="K665" i="23" a="1"/>
  <c r="K665" i="23" s="1"/>
  <c r="K666" i="23" a="1"/>
  <c r="K666" i="23" s="1"/>
  <c r="K667" i="23" a="1"/>
  <c r="K667" i="23" s="1"/>
  <c r="K668" i="23" a="1"/>
  <c r="K668" i="23" s="1"/>
  <c r="K669" i="23" a="1"/>
  <c r="K669" i="23" s="1"/>
  <c r="K670" i="23" a="1"/>
  <c r="K670" i="23" s="1"/>
  <c r="K671" i="23" a="1"/>
  <c r="K671" i="23" s="1"/>
  <c r="K672" i="23" a="1"/>
  <c r="K672" i="23" s="1"/>
  <c r="K673" i="23" a="1"/>
  <c r="K673" i="23" s="1"/>
  <c r="K674" i="23" a="1"/>
  <c r="K674" i="23" s="1"/>
  <c r="K675" i="23" a="1"/>
  <c r="K675" i="23" s="1"/>
  <c r="K676" i="23" a="1"/>
  <c r="K676" i="23" s="1"/>
  <c r="K677" i="23" a="1"/>
  <c r="K677" i="23" s="1"/>
  <c r="K678" i="23" a="1"/>
  <c r="K678" i="23" s="1"/>
  <c r="K679" i="23" a="1"/>
  <c r="K679" i="23" s="1"/>
  <c r="K680" i="23" a="1"/>
  <c r="K680" i="23" s="1"/>
  <c r="K681" i="23" a="1"/>
  <c r="K681" i="23" s="1"/>
  <c r="K682" i="23" a="1"/>
  <c r="K682" i="23" s="1"/>
  <c r="K683" i="23" a="1"/>
  <c r="K683" i="23" s="1"/>
  <c r="K684" i="23" a="1"/>
  <c r="K684" i="23" s="1"/>
  <c r="K685" i="23" a="1"/>
  <c r="K685" i="23" s="1"/>
  <c r="K686" i="23" a="1"/>
  <c r="K686" i="23"/>
  <c r="K687" i="23" a="1"/>
  <c r="K687" i="23" s="1"/>
  <c r="K688" i="23" a="1"/>
  <c r="K688" i="23" s="1"/>
  <c r="K689" i="23" a="1"/>
  <c r="K689" i="23" s="1"/>
  <c r="K690" i="23" a="1"/>
  <c r="K690" i="23" s="1"/>
  <c r="K691" i="23" a="1"/>
  <c r="K691" i="23" s="1"/>
  <c r="K692" i="23" a="1"/>
  <c r="K692" i="23" s="1"/>
  <c r="K693" i="23" a="1"/>
  <c r="K693" i="23" s="1"/>
  <c r="K694" i="23" a="1"/>
  <c r="K694" i="23" s="1"/>
  <c r="K695" i="23" a="1"/>
  <c r="K695" i="23" s="1"/>
  <c r="K696" i="23" a="1"/>
  <c r="K696" i="23" s="1"/>
  <c r="K697" i="23" a="1"/>
  <c r="K697" i="23" s="1"/>
  <c r="K698" i="23" a="1"/>
  <c r="K698" i="23" s="1"/>
  <c r="K699" i="23" a="1"/>
  <c r="K699" i="23" s="1"/>
  <c r="K700" i="23" a="1"/>
  <c r="K700" i="23" s="1"/>
  <c r="K701" i="23" a="1"/>
  <c r="K701" i="23" s="1"/>
  <c r="K702" i="23" a="1"/>
  <c r="K702" i="23" s="1"/>
  <c r="K703" i="23" a="1"/>
  <c r="K703" i="23" s="1"/>
  <c r="K704" i="23" a="1"/>
  <c r="K704" i="23" s="1"/>
  <c r="K705" i="23" a="1"/>
  <c r="K705" i="23" s="1"/>
  <c r="K706" i="23" a="1"/>
  <c r="K706" i="23" s="1"/>
  <c r="K707" i="23" a="1"/>
  <c r="K707" i="23" s="1"/>
  <c r="K708" i="23" a="1"/>
  <c r="K708" i="23" s="1"/>
  <c r="K709" i="23" a="1"/>
  <c r="K709" i="23" s="1"/>
  <c r="K710" i="23" a="1"/>
  <c r="K710" i="23" s="1"/>
  <c r="K711" i="23" a="1"/>
  <c r="K711" i="23" s="1"/>
  <c r="K712" i="23" a="1"/>
  <c r="K712" i="23" s="1"/>
  <c r="K713" i="23" a="1"/>
  <c r="K713" i="23" s="1"/>
  <c r="K714" i="23" a="1"/>
  <c r="K714" i="23"/>
  <c r="K715" i="23" a="1"/>
  <c r="K715" i="23" s="1"/>
  <c r="K716" i="23" a="1"/>
  <c r="K716" i="23" s="1"/>
  <c r="K717" i="23" a="1"/>
  <c r="K717" i="23" s="1"/>
  <c r="K718" i="23" a="1"/>
  <c r="K718" i="23" s="1"/>
  <c r="K719" i="23" a="1"/>
  <c r="K719" i="23" s="1"/>
  <c r="K720" i="23" a="1"/>
  <c r="K720" i="23" s="1"/>
  <c r="K721" i="23" a="1"/>
  <c r="K721" i="23" s="1"/>
  <c r="K722" i="23" a="1"/>
  <c r="K722" i="23"/>
  <c r="K723" i="23" a="1"/>
  <c r="K723" i="23" s="1"/>
  <c r="K724" i="23" a="1"/>
  <c r="K724" i="23" s="1"/>
  <c r="K725" i="23" a="1"/>
  <c r="K725" i="23" s="1"/>
  <c r="K726" i="23" a="1"/>
  <c r="K726" i="23" s="1"/>
  <c r="K727" i="23" a="1"/>
  <c r="K727" i="23" s="1"/>
  <c r="K728" i="23" a="1"/>
  <c r="K728" i="23" s="1"/>
  <c r="K729" i="23" a="1"/>
  <c r="K729" i="23" s="1"/>
  <c r="K730" i="23" a="1"/>
  <c r="K730" i="23" s="1"/>
  <c r="K731" i="23" a="1"/>
  <c r="K731" i="23" s="1"/>
  <c r="K732" i="23" a="1"/>
  <c r="K732" i="23" s="1"/>
  <c r="K733" i="23" a="1"/>
  <c r="K733" i="23" s="1"/>
  <c r="K734" i="23" a="1"/>
  <c r="K734" i="23" s="1"/>
  <c r="K735" i="23" a="1"/>
  <c r="K735" i="23" s="1"/>
  <c r="K736" i="23" a="1"/>
  <c r="K736" i="23" s="1"/>
  <c r="K737" i="23" a="1"/>
  <c r="K737" i="23" s="1"/>
  <c r="K738" i="23" a="1"/>
  <c r="K738" i="23" s="1"/>
  <c r="K739" i="23" a="1"/>
  <c r="K739" i="23" s="1"/>
  <c r="K740" i="23" a="1"/>
  <c r="K740" i="23" s="1"/>
  <c r="K741" i="23" a="1"/>
  <c r="K741" i="23" s="1"/>
  <c r="K742" i="23" a="1"/>
  <c r="K742" i="23"/>
  <c r="K743" i="23" a="1"/>
  <c r="K743" i="23" s="1"/>
  <c r="K744" i="23" a="1"/>
  <c r="K744" i="23" s="1"/>
  <c r="K745" i="23" a="1"/>
  <c r="K745" i="23" s="1"/>
  <c r="K746" i="23" a="1"/>
  <c r="K746" i="23" s="1"/>
  <c r="K747" i="23" a="1"/>
  <c r="K747" i="23" s="1"/>
  <c r="K748" i="23" a="1"/>
  <c r="K748" i="23" s="1"/>
  <c r="K749" i="23" a="1"/>
  <c r="K749" i="23" s="1"/>
  <c r="K750" i="23" a="1"/>
  <c r="K750" i="23"/>
  <c r="K751" i="23" a="1"/>
  <c r="K751" i="23" s="1"/>
  <c r="K752" i="23" a="1"/>
  <c r="K752" i="23" s="1"/>
  <c r="K753" i="23" a="1"/>
  <c r="K753" i="23" s="1"/>
  <c r="K754" i="23" a="1"/>
  <c r="K754" i="23" s="1"/>
  <c r="K755" i="23" a="1"/>
  <c r="K755" i="23" s="1"/>
  <c r="K756" i="23" a="1"/>
  <c r="K756" i="23" s="1"/>
  <c r="K757" i="23" a="1"/>
  <c r="K757" i="23" s="1"/>
  <c r="K758" i="23" a="1"/>
  <c r="K758" i="23" s="1"/>
  <c r="K759" i="23" a="1"/>
  <c r="K759" i="23" s="1"/>
  <c r="K760" i="23" a="1"/>
  <c r="K760" i="23" s="1"/>
  <c r="K761" i="23" a="1"/>
  <c r="K761" i="23" s="1"/>
  <c r="K762" i="23" a="1"/>
  <c r="K762" i="23" s="1"/>
  <c r="K763" i="23" a="1"/>
  <c r="K763" i="23" s="1"/>
  <c r="K764" i="23" a="1"/>
  <c r="K764" i="23" s="1"/>
  <c r="K765" i="23" a="1"/>
  <c r="K765" i="23" s="1"/>
  <c r="K766" i="23" a="1"/>
  <c r="K766" i="23" s="1"/>
  <c r="K767" i="23" a="1"/>
  <c r="K767" i="23" s="1"/>
  <c r="K768" i="23" a="1"/>
  <c r="K768" i="23" s="1"/>
  <c r="K769" i="23" a="1"/>
  <c r="K769" i="23" s="1"/>
  <c r="K770" i="23" a="1"/>
  <c r="K770" i="23"/>
  <c r="K771" i="23" a="1"/>
  <c r="K771" i="23" s="1"/>
  <c r="K772" i="23" a="1"/>
  <c r="K772" i="23" s="1"/>
  <c r="K773" i="23" a="1"/>
  <c r="K773" i="23" s="1"/>
  <c r="K774" i="23" a="1"/>
  <c r="K774" i="23"/>
  <c r="K775" i="23" a="1"/>
  <c r="K775" i="23" s="1"/>
  <c r="K776" i="23" a="1"/>
  <c r="K776" i="23" s="1"/>
  <c r="K777" i="23" a="1"/>
  <c r="K777" i="23" s="1"/>
  <c r="K778" i="23" a="1"/>
  <c r="K778" i="23"/>
  <c r="K779" i="23" a="1"/>
  <c r="K779" i="23" s="1"/>
  <c r="K780" i="23" a="1"/>
  <c r="K780" i="23" s="1"/>
  <c r="K781" i="23" a="1"/>
  <c r="K781" i="23" s="1"/>
  <c r="K782" i="23" a="1"/>
  <c r="K782" i="23" s="1"/>
  <c r="K783" i="23" a="1"/>
  <c r="K783" i="23" s="1"/>
  <c r="K784" i="23" a="1"/>
  <c r="K784" i="23" s="1"/>
  <c r="K785" i="23" a="1"/>
  <c r="K785" i="23" s="1"/>
  <c r="K786" i="23" a="1"/>
  <c r="K786" i="23"/>
  <c r="K787" i="23" a="1"/>
  <c r="K787" i="23" s="1"/>
  <c r="K788" i="23" a="1"/>
  <c r="K788" i="23" s="1"/>
  <c r="K789" i="23" a="1"/>
  <c r="K789" i="23" s="1"/>
  <c r="K790" i="23" a="1"/>
  <c r="K790" i="23" s="1"/>
  <c r="K791" i="23" a="1"/>
  <c r="K791" i="23" s="1"/>
  <c r="K792" i="23" a="1"/>
  <c r="K792" i="23" s="1"/>
  <c r="K793" i="23" a="1"/>
  <c r="K793" i="23" s="1"/>
  <c r="K794" i="23" a="1"/>
  <c r="K794" i="23" s="1"/>
  <c r="K795" i="23" a="1"/>
  <c r="K795" i="23" s="1"/>
  <c r="K796" i="23" a="1"/>
  <c r="K796" i="23" s="1"/>
  <c r="K797" i="23" a="1"/>
  <c r="K797" i="23" s="1"/>
  <c r="K798" i="23" a="1"/>
  <c r="K798" i="23" s="1"/>
  <c r="K799" i="23" a="1"/>
  <c r="K799" i="23" s="1"/>
  <c r="K800" i="23" a="1"/>
  <c r="K800" i="23" s="1"/>
  <c r="K801" i="23" a="1"/>
  <c r="K801" i="23" s="1"/>
  <c r="K802" i="23" a="1"/>
  <c r="K802" i="23"/>
  <c r="K803" i="23" a="1"/>
  <c r="K803" i="23" s="1"/>
  <c r="K804" i="23" a="1"/>
  <c r="K804" i="23" s="1"/>
  <c r="K805" i="23" a="1"/>
  <c r="K805" i="23" s="1"/>
  <c r="K806" i="23" a="1"/>
  <c r="K806" i="23"/>
  <c r="K807" i="23" a="1"/>
  <c r="K807" i="23" s="1"/>
  <c r="K808" i="23" a="1"/>
  <c r="K808" i="23" s="1"/>
  <c r="K809" i="23" a="1"/>
  <c r="K809" i="23" s="1"/>
  <c r="K810" i="23" a="1"/>
  <c r="K810" i="23" s="1"/>
  <c r="K811" i="23" a="1"/>
  <c r="K811" i="23" s="1"/>
  <c r="K812" i="23" a="1"/>
  <c r="K812" i="23" s="1"/>
  <c r="K813" i="23" a="1"/>
  <c r="K813" i="23" s="1"/>
  <c r="K814" i="23" a="1"/>
  <c r="K814" i="23"/>
  <c r="K815" i="23" a="1"/>
  <c r="K815" i="23" s="1"/>
  <c r="K816" i="23" a="1"/>
  <c r="K816" i="23" s="1"/>
  <c r="K817" i="23" a="1"/>
  <c r="K817" i="23" s="1"/>
  <c r="K818" i="23" a="1"/>
  <c r="K818" i="23" s="1"/>
  <c r="K819" i="23" a="1"/>
  <c r="K819" i="23" s="1"/>
  <c r="K820" i="23" a="1"/>
  <c r="K820" i="23" s="1"/>
  <c r="K821" i="23" a="1"/>
  <c r="K821" i="23" s="1"/>
  <c r="K822" i="23" a="1"/>
  <c r="K822" i="23" s="1"/>
  <c r="K823" i="23" a="1"/>
  <c r="K823" i="23" s="1"/>
  <c r="K824" i="23" a="1"/>
  <c r="K824" i="23" s="1"/>
  <c r="K825" i="23" a="1"/>
  <c r="K825" i="23" s="1"/>
  <c r="K826" i="23" a="1"/>
  <c r="K826" i="23" s="1"/>
  <c r="K827" i="23" a="1"/>
  <c r="K827" i="23" s="1"/>
  <c r="K828" i="23" a="1"/>
  <c r="K828" i="23" s="1"/>
  <c r="K829" i="23" a="1"/>
  <c r="K829" i="23" s="1"/>
  <c r="K830" i="23" a="1"/>
  <c r="K830" i="23" s="1"/>
  <c r="K831" i="23" a="1"/>
  <c r="K831" i="23" s="1"/>
  <c r="K832" i="23" a="1"/>
  <c r="K832" i="23" s="1"/>
  <c r="K833" i="23" a="1"/>
  <c r="K833" i="23" s="1"/>
  <c r="K834" i="23" a="1"/>
  <c r="K834" i="23"/>
  <c r="K835" i="23" a="1"/>
  <c r="K835" i="23" s="1"/>
  <c r="K836" i="23" a="1"/>
  <c r="K836" i="23" s="1"/>
  <c r="K837" i="23" a="1"/>
  <c r="K837" i="23" s="1"/>
  <c r="K838" i="23" a="1"/>
  <c r="K838" i="23" s="1"/>
  <c r="K839" i="23" a="1"/>
  <c r="K839" i="23" s="1"/>
  <c r="K840" i="23" a="1"/>
  <c r="K840" i="23" s="1"/>
  <c r="K841" i="23" a="1"/>
  <c r="K841" i="23" s="1"/>
  <c r="K842" i="23" a="1"/>
  <c r="K842" i="23"/>
  <c r="K843" i="23" a="1"/>
  <c r="K843" i="23" s="1"/>
  <c r="K844" i="23" a="1"/>
  <c r="K844" i="23" s="1"/>
  <c r="K845" i="23" a="1"/>
  <c r="K845" i="23" s="1"/>
  <c r="K846" i="23" a="1"/>
  <c r="K846" i="23" s="1"/>
  <c r="K847" i="23" a="1"/>
  <c r="K847" i="23" s="1"/>
  <c r="K848" i="23" a="1"/>
  <c r="K848" i="23" s="1"/>
  <c r="K849" i="23" a="1"/>
  <c r="K849" i="23" s="1"/>
  <c r="K850" i="23" a="1"/>
  <c r="K850" i="23" s="1"/>
  <c r="K851" i="23" a="1"/>
  <c r="K851" i="23" s="1"/>
  <c r="K852" i="23" a="1"/>
  <c r="K852" i="23" s="1"/>
  <c r="K853" i="23" a="1"/>
  <c r="K853" i="23" s="1"/>
  <c r="K854" i="23" a="1"/>
  <c r="K854" i="23" s="1"/>
  <c r="K855" i="23" a="1"/>
  <c r="K855" i="23" s="1"/>
  <c r="K856" i="23" a="1"/>
  <c r="K856" i="23" s="1"/>
  <c r="K857" i="23" a="1"/>
  <c r="K857" i="23" s="1"/>
  <c r="K858" i="23" a="1"/>
  <c r="K858" i="23" s="1"/>
  <c r="K859" i="23" a="1"/>
  <c r="K859" i="23" s="1"/>
  <c r="K860" i="23" a="1"/>
  <c r="K860" i="23" s="1"/>
  <c r="K861" i="23" a="1"/>
  <c r="K861" i="23" s="1"/>
  <c r="K862" i="23" a="1"/>
  <c r="K862" i="23" s="1"/>
  <c r="K863" i="23" a="1"/>
  <c r="K863" i="23"/>
  <c r="K864" i="23" a="1"/>
  <c r="K864" i="23" s="1"/>
  <c r="K865" i="23" a="1"/>
  <c r="K865" i="23" s="1"/>
  <c r="K866" i="23" a="1"/>
  <c r="K866" i="23" s="1"/>
  <c r="K867" i="23" a="1"/>
  <c r="K867" i="23" s="1"/>
  <c r="K868" i="23" a="1"/>
  <c r="K868" i="23" s="1"/>
  <c r="K869" i="23" a="1"/>
  <c r="K869" i="23" s="1"/>
  <c r="K870" i="23" a="1"/>
  <c r="K870" i="23"/>
  <c r="K871" i="23" a="1"/>
  <c r="K871" i="23" s="1"/>
  <c r="K872" i="23" a="1"/>
  <c r="K872" i="23" s="1"/>
  <c r="K873" i="23" a="1"/>
  <c r="K873" i="23" s="1"/>
  <c r="K874" i="23" a="1"/>
  <c r="K874" i="23"/>
  <c r="K875" i="23" a="1"/>
  <c r="K875" i="23" s="1"/>
  <c r="K876" i="23" a="1"/>
  <c r="K876" i="23" s="1"/>
  <c r="K877" i="23" a="1"/>
  <c r="K877" i="23" s="1"/>
  <c r="K878" i="23" a="1"/>
  <c r="K878" i="23" s="1"/>
  <c r="K879" i="23" a="1"/>
  <c r="K879" i="23"/>
  <c r="K880" i="23" a="1"/>
  <c r="K880" i="23" s="1"/>
  <c r="K881" i="23" a="1"/>
  <c r="K881" i="23" s="1"/>
  <c r="K882" i="23" a="1"/>
  <c r="K882" i="23" s="1"/>
  <c r="K883" i="23" a="1"/>
  <c r="K883" i="23" s="1"/>
  <c r="K884" i="23" a="1"/>
  <c r="K884" i="23" s="1"/>
  <c r="K885" i="23" a="1"/>
  <c r="K885" i="23" s="1"/>
  <c r="K886" i="23" a="1"/>
  <c r="K886" i="23"/>
  <c r="K887" i="23" a="1"/>
  <c r="K887" i="23" s="1"/>
  <c r="K888" i="23" a="1"/>
  <c r="K888" i="23" s="1"/>
  <c r="K889" i="23" a="1"/>
  <c r="K889" i="23" s="1"/>
  <c r="K890" i="23" a="1"/>
  <c r="K890" i="23" s="1"/>
  <c r="K891" i="23" a="1"/>
  <c r="K891" i="23" s="1"/>
  <c r="K892" i="23" a="1"/>
  <c r="K892" i="23" s="1"/>
  <c r="K893" i="23" a="1"/>
  <c r="K893" i="23" s="1"/>
  <c r="K894" i="23" a="1"/>
  <c r="K894" i="23" s="1"/>
  <c r="K895" i="23" a="1"/>
  <c r="K895" i="23"/>
  <c r="K896" i="23" a="1"/>
  <c r="K896" i="23" s="1"/>
  <c r="K897" i="23" a="1"/>
  <c r="K897" i="23" s="1"/>
  <c r="K898" i="23" a="1"/>
  <c r="K898" i="23" s="1"/>
  <c r="K899" i="23" a="1"/>
  <c r="K899" i="23" s="1"/>
  <c r="K900" i="23" a="1"/>
  <c r="K900" i="23" s="1"/>
  <c r="K901" i="23" a="1"/>
  <c r="K901" i="23" s="1"/>
  <c r="K902" i="23" a="1"/>
  <c r="K902" i="23"/>
  <c r="K903" i="23" a="1"/>
  <c r="K903" i="23" s="1"/>
  <c r="K904" i="23" a="1"/>
  <c r="K904" i="23" s="1"/>
  <c r="K905" i="23" a="1"/>
  <c r="K905" i="23" s="1"/>
  <c r="K906" i="23" a="1"/>
  <c r="K906" i="23" s="1"/>
  <c r="K907" i="23" a="1"/>
  <c r="K907" i="23" s="1"/>
  <c r="K908" i="23" a="1"/>
  <c r="K908" i="23" s="1"/>
  <c r="K909" i="23" a="1"/>
  <c r="K909" i="23" s="1"/>
  <c r="K910" i="23" a="1"/>
  <c r="K910" i="23" s="1"/>
  <c r="K911" i="23" a="1"/>
  <c r="K911" i="23"/>
  <c r="K912" i="23" a="1"/>
  <c r="K912" i="23" s="1"/>
  <c r="K913" i="23" a="1"/>
  <c r="K913" i="23" s="1"/>
  <c r="K914" i="23" a="1"/>
  <c r="K914" i="23" s="1"/>
  <c r="K915" i="23" a="1"/>
  <c r="K915" i="23" s="1"/>
  <c r="K916" i="23" a="1"/>
  <c r="K916" i="23" s="1"/>
  <c r="K917" i="23" a="1"/>
  <c r="K917" i="23" s="1"/>
  <c r="K918" i="23" a="1"/>
  <c r="K918" i="23"/>
  <c r="K919" i="23" a="1"/>
  <c r="K919" i="23" s="1"/>
  <c r="K920" i="23" a="1"/>
  <c r="K920" i="23" s="1"/>
  <c r="K921" i="23" a="1"/>
  <c r="K921" i="23" s="1"/>
  <c r="K922" i="23" a="1"/>
  <c r="K922" i="23" s="1"/>
  <c r="K923" i="23" a="1"/>
  <c r="K923" i="23" s="1"/>
  <c r="K924" i="23" a="1"/>
  <c r="K924" i="23" s="1"/>
  <c r="K925" i="23" a="1"/>
  <c r="K925" i="23" s="1"/>
  <c r="K926" i="23" a="1"/>
  <c r="K926" i="23" s="1"/>
  <c r="K927" i="23" a="1"/>
  <c r="K927" i="23"/>
  <c r="K928" i="23" a="1"/>
  <c r="K928" i="23" s="1"/>
  <c r="K929" i="23" a="1"/>
  <c r="K929" i="23" s="1"/>
  <c r="K930" i="23" a="1"/>
  <c r="K930" i="23" s="1"/>
  <c r="K931" i="23" a="1"/>
  <c r="K931" i="23" s="1"/>
  <c r="K932" i="23" a="1"/>
  <c r="K932" i="23" s="1"/>
  <c r="K933" i="23" a="1"/>
  <c r="K933" i="23" s="1"/>
  <c r="K934" i="23" a="1"/>
  <c r="K934" i="23"/>
  <c r="K935" i="23" a="1"/>
  <c r="K935" i="23" s="1"/>
  <c r="K936" i="23" a="1"/>
  <c r="K936" i="23" s="1"/>
  <c r="K937" i="23" a="1"/>
  <c r="K937" i="23" s="1"/>
  <c r="K938" i="23" a="1"/>
  <c r="K938" i="23" s="1"/>
  <c r="K939" i="23" a="1"/>
  <c r="K939" i="23" s="1"/>
  <c r="K940" i="23" a="1"/>
  <c r="K940" i="23" s="1"/>
  <c r="K941" i="23" a="1"/>
  <c r="K941" i="23" s="1"/>
  <c r="K942" i="23" a="1"/>
  <c r="K942" i="23" s="1"/>
  <c r="K943" i="23" a="1"/>
  <c r="K943" i="23"/>
  <c r="K944" i="23" a="1"/>
  <c r="K944" i="23" s="1"/>
  <c r="K945" i="23" a="1"/>
  <c r="K945" i="23" s="1"/>
  <c r="K946" i="23" a="1"/>
  <c r="K946" i="23" s="1"/>
  <c r="K947" i="23" a="1"/>
  <c r="K947" i="23" s="1"/>
  <c r="K948" i="23" a="1"/>
  <c r="K948" i="23" s="1"/>
  <c r="K949" i="23" a="1"/>
  <c r="K949" i="23" s="1"/>
  <c r="K950" i="23" a="1"/>
  <c r="K950" i="23"/>
  <c r="K951" i="23" a="1"/>
  <c r="K951" i="23" s="1"/>
  <c r="K952" i="23" a="1"/>
  <c r="K952" i="23" s="1"/>
  <c r="K953" i="23" a="1"/>
  <c r="K953" i="23" s="1"/>
  <c r="K954" i="23" a="1"/>
  <c r="K954" i="23" s="1"/>
  <c r="K955" i="23" a="1"/>
  <c r="K955" i="23" s="1"/>
  <c r="K956" i="23" a="1"/>
  <c r="K956" i="23" s="1"/>
  <c r="K957" i="23" a="1"/>
  <c r="K957" i="23" s="1"/>
  <c r="K958" i="23" a="1"/>
  <c r="K958" i="23" s="1"/>
  <c r="K959" i="23" a="1"/>
  <c r="K959" i="23"/>
  <c r="K960" i="23" a="1"/>
  <c r="K960" i="23" s="1"/>
  <c r="K961" i="23" a="1"/>
  <c r="K961" i="23" s="1"/>
  <c r="K962" i="23" a="1"/>
  <c r="K962" i="23" s="1"/>
  <c r="K963" i="23" a="1"/>
  <c r="K963" i="23" s="1"/>
  <c r="K964" i="23" a="1"/>
  <c r="K964" i="23" s="1"/>
  <c r="K965" i="23" a="1"/>
  <c r="K965" i="23" s="1"/>
  <c r="K966" i="23" a="1"/>
  <c r="K966" i="23"/>
  <c r="K967" i="23" a="1"/>
  <c r="K967" i="23" s="1"/>
  <c r="K968" i="23" a="1"/>
  <c r="K968" i="23" s="1"/>
  <c r="K969" i="23" a="1"/>
  <c r="K969" i="23" s="1"/>
  <c r="K970" i="23" a="1"/>
  <c r="K970" i="23" s="1"/>
  <c r="K971" i="23" a="1"/>
  <c r="K971" i="23" s="1"/>
  <c r="K972" i="23" a="1"/>
  <c r="K972" i="23" s="1"/>
  <c r="K973" i="23" a="1"/>
  <c r="K973" i="23" s="1"/>
  <c r="K974" i="23" a="1"/>
  <c r="K974" i="23" s="1"/>
  <c r="K975" i="23" a="1"/>
  <c r="K975" i="23"/>
  <c r="K976" i="23" a="1"/>
  <c r="K976" i="23" s="1"/>
  <c r="K977" i="23" a="1"/>
  <c r="K977" i="23" s="1"/>
  <c r="K978" i="23" a="1"/>
  <c r="K978" i="23" s="1"/>
  <c r="K979" i="23" a="1"/>
  <c r="K979" i="23" s="1"/>
  <c r="K980" i="23" a="1"/>
  <c r="K980" i="23" s="1"/>
  <c r="K981" i="23" a="1"/>
  <c r="K981" i="23" s="1"/>
  <c r="K982" i="23" a="1"/>
  <c r="K982" i="23"/>
  <c r="K983" i="23" a="1"/>
  <c r="K983" i="23" s="1"/>
  <c r="K984" i="23" a="1"/>
  <c r="K984" i="23" s="1"/>
  <c r="K985" i="23" a="1"/>
  <c r="K985" i="23" s="1"/>
  <c r="K986" i="23" a="1"/>
  <c r="K986" i="23" s="1"/>
  <c r="K987" i="23" a="1"/>
  <c r="K987" i="23" s="1"/>
  <c r="K988" i="23" a="1"/>
  <c r="K988" i="23" s="1"/>
  <c r="K989" i="23" a="1"/>
  <c r="K989" i="23" s="1"/>
  <c r="K990" i="23" a="1"/>
  <c r="K990" i="23" s="1"/>
  <c r="K991" i="23" a="1"/>
  <c r="K991" i="23"/>
  <c r="K992" i="23" a="1"/>
  <c r="K992" i="23" s="1"/>
  <c r="K993" i="23" a="1"/>
  <c r="K993" i="23" s="1"/>
  <c r="K994" i="23" a="1"/>
  <c r="K994" i="23"/>
  <c r="K995" i="23" a="1"/>
  <c r="K995" i="23" s="1"/>
  <c r="K996" i="23" a="1"/>
  <c r="K996" i="23" s="1"/>
  <c r="K997" i="23" a="1"/>
  <c r="K997" i="23" s="1"/>
  <c r="K998" i="23" a="1"/>
  <c r="K998" i="23"/>
  <c r="K999" i="23" a="1"/>
  <c r="K999" i="23"/>
  <c r="K1000" i="23" a="1"/>
  <c r="K1000" i="23" s="1"/>
  <c r="K1001" i="23" a="1"/>
  <c r="K1001" i="23" s="1"/>
  <c r="K1002" i="23" a="1"/>
  <c r="K1002" i="23"/>
  <c r="K1003" i="23" a="1"/>
  <c r="K1003" i="23"/>
  <c r="K1004" i="23" a="1"/>
  <c r="K1004" i="23" s="1"/>
  <c r="K1005" i="23" a="1"/>
  <c r="K1005" i="23" s="1"/>
  <c r="K1006" i="23" a="1"/>
  <c r="K1006" i="23" s="1"/>
  <c r="K1007" i="23" a="1"/>
  <c r="K1007" i="23"/>
  <c r="K1008" i="23" a="1"/>
  <c r="K1008" i="23" s="1"/>
  <c r="K1009" i="23" a="1"/>
  <c r="K1009" i="23" s="1"/>
  <c r="K1010" i="23" a="1"/>
  <c r="K1010" i="23"/>
  <c r="K1011" i="23" a="1"/>
  <c r="K1011" i="23" s="1"/>
  <c r="K1012" i="23" a="1"/>
  <c r="K1012" i="23" s="1"/>
  <c r="K1013" i="23" a="1"/>
  <c r="K1013" i="23" s="1"/>
  <c r="K1014" i="23" a="1"/>
  <c r="K1014" i="23"/>
  <c r="K1015" i="23" a="1"/>
  <c r="K1015" i="23"/>
  <c r="K1016" i="23" a="1"/>
  <c r="K1016" i="23" s="1"/>
  <c r="K1017" i="23" a="1"/>
  <c r="K1017" i="23" s="1"/>
  <c r="K1018" i="23" a="1"/>
  <c r="K1018" i="23"/>
  <c r="K1019" i="23" a="1"/>
  <c r="K1019" i="23"/>
  <c r="K1020" i="23" a="1"/>
  <c r="K1020" i="23" s="1"/>
  <c r="K1021" i="23" a="1"/>
  <c r="K1021" i="23" s="1"/>
  <c r="K1022" i="23" a="1"/>
  <c r="K1022" i="23" s="1"/>
  <c r="K1023" i="23" a="1"/>
  <c r="K1023" i="23"/>
  <c r="K1024" i="23" a="1"/>
  <c r="K1024" i="23" s="1"/>
  <c r="K1025" i="23" a="1"/>
  <c r="K1025" i="23" s="1"/>
  <c r="K1026" i="23" a="1"/>
  <c r="K1026" i="23"/>
  <c r="K1027" i="23" a="1"/>
  <c r="K1027" i="23" s="1"/>
  <c r="K1028" i="23" a="1"/>
  <c r="K1028" i="23" s="1"/>
  <c r="K1029" i="23" a="1"/>
  <c r="K1029" i="23" s="1"/>
  <c r="K1030" i="23" a="1"/>
  <c r="K1030" i="23"/>
  <c r="K1031" i="23" a="1"/>
  <c r="K1031" i="23"/>
  <c r="K1032" i="23" a="1"/>
  <c r="K1032" i="23" s="1"/>
  <c r="K1033" i="23" a="1"/>
  <c r="K1033" i="23" s="1"/>
  <c r="K1034" i="23" a="1"/>
  <c r="K1034" i="23"/>
  <c r="K1035" i="23" a="1"/>
  <c r="K1035" i="23"/>
  <c r="K1036" i="23" a="1"/>
  <c r="K1036" i="23" s="1"/>
  <c r="K1037" i="23" a="1"/>
  <c r="K1037" i="23" s="1"/>
  <c r="K1038" i="23" a="1"/>
  <c r="K1038" i="23" s="1"/>
  <c r="K1039" i="23" a="1"/>
  <c r="K1039" i="23"/>
  <c r="K1040" i="23" a="1"/>
  <c r="K1040" i="23" s="1"/>
  <c r="K1041" i="23" a="1"/>
  <c r="K1041" i="23" s="1"/>
  <c r="K1042" i="23" a="1"/>
  <c r="K1042" i="23"/>
  <c r="K1043" i="23" a="1"/>
  <c r="K1043" i="23" s="1"/>
  <c r="K1044" i="23" a="1"/>
  <c r="K1044" i="23" s="1"/>
  <c r="K1045" i="23" a="1"/>
  <c r="K1045" i="23" s="1"/>
  <c r="K1046" i="23" a="1"/>
  <c r="K1046" i="23"/>
  <c r="K1047" i="23" a="1"/>
  <c r="K1047" i="23"/>
  <c r="K1048" i="23" a="1"/>
  <c r="K1048" i="23" s="1"/>
  <c r="K1049" i="23" a="1"/>
  <c r="K1049" i="23" s="1"/>
  <c r="K1050" i="23" a="1"/>
  <c r="K1050" i="23"/>
  <c r="K1051" i="23" a="1"/>
  <c r="K1051" i="23"/>
  <c r="K1052" i="23" a="1"/>
  <c r="K1052" i="23" s="1"/>
  <c r="K1053" i="23" a="1"/>
  <c r="K1053" i="23" s="1"/>
  <c r="K1054" i="23" a="1"/>
  <c r="K1054" i="23" s="1"/>
  <c r="K1055" i="23" a="1"/>
  <c r="K1055" i="23"/>
  <c r="K1056" i="23" a="1"/>
  <c r="K1056" i="23" s="1"/>
  <c r="K1057" i="23" a="1"/>
  <c r="K1057" i="23" s="1"/>
  <c r="K1058" i="23" a="1"/>
  <c r="K1058" i="23"/>
  <c r="K1059" i="23" a="1"/>
  <c r="K1059" i="23" s="1"/>
  <c r="K1060" i="23" a="1"/>
  <c r="K1060" i="23" s="1"/>
  <c r="K1061" i="23" a="1"/>
  <c r="K1061" i="23" s="1"/>
  <c r="K1062" i="23" a="1"/>
  <c r="K1062" i="23"/>
  <c r="K1063" i="23" a="1"/>
  <c r="K1063" i="23"/>
  <c r="K1064" i="23" a="1"/>
  <c r="K1064" i="23" s="1"/>
  <c r="K1065" i="23" a="1"/>
  <c r="K1065" i="23" s="1"/>
  <c r="K1066" i="23" a="1"/>
  <c r="K1066" i="23" s="1"/>
  <c r="K1067" i="23" a="1"/>
  <c r="K1067" i="23" s="1"/>
  <c r="K1068" i="23" a="1"/>
  <c r="K1068" i="23" s="1"/>
  <c r="K1069" i="23" a="1"/>
  <c r="K1069" i="23" s="1"/>
  <c r="K1070" i="23" a="1"/>
  <c r="K1070" i="23" s="1"/>
  <c r="K1071" i="23" a="1"/>
  <c r="K1071" i="23" s="1"/>
  <c r="K1072" i="23" a="1"/>
  <c r="K1072" i="23" s="1"/>
  <c r="K1073" i="23" a="1"/>
  <c r="K1073" i="23" s="1"/>
  <c r="K1074" i="23" a="1"/>
  <c r="K1074" i="23" s="1"/>
  <c r="K1075" i="23" a="1"/>
  <c r="K1075" i="23" s="1"/>
  <c r="K1076" i="23" a="1"/>
  <c r="K1076" i="23" s="1"/>
  <c r="K1077" i="23" a="1"/>
  <c r="K1077" i="23" s="1"/>
  <c r="K1078" i="23" a="1"/>
  <c r="K1078" i="23" s="1"/>
  <c r="K1079" i="23" a="1"/>
  <c r="K1079" i="23"/>
  <c r="K1080" i="23" a="1"/>
  <c r="K1080" i="23" s="1"/>
  <c r="K1081" i="23" a="1"/>
  <c r="K1081" i="23" s="1"/>
  <c r="K1082" i="23" a="1"/>
  <c r="K1082" i="23" s="1"/>
  <c r="K1083" i="23" a="1"/>
  <c r="K1083" i="23" s="1"/>
  <c r="K1084" i="23" a="1"/>
  <c r="K1084" i="23" s="1"/>
  <c r="K1085" i="23" a="1"/>
  <c r="K1085" i="23" s="1"/>
  <c r="K1086" i="23" a="1"/>
  <c r="K1086" i="23" s="1"/>
  <c r="K1087" i="23" a="1"/>
  <c r="K1087" i="23"/>
  <c r="K1088" i="23" a="1"/>
  <c r="K1088" i="23" s="1"/>
  <c r="K1089" i="23" a="1"/>
  <c r="K1089" i="23" s="1"/>
  <c r="K1090" i="23" a="1"/>
  <c r="K1090" i="23" s="1"/>
  <c r="K1091" i="23" a="1"/>
  <c r="K1091" i="23" s="1"/>
  <c r="K1092" i="23" a="1"/>
  <c r="K1092" i="23" s="1"/>
  <c r="K1093" i="23" a="1"/>
  <c r="K1093" i="23" s="1"/>
  <c r="K1094" i="23" a="1"/>
  <c r="K1094" i="23" s="1"/>
  <c r="K1095" i="23" a="1"/>
  <c r="K1095" i="23" s="1"/>
  <c r="K1096" i="23" a="1"/>
  <c r="K1096" i="23" s="1"/>
  <c r="K1097" i="23" a="1"/>
  <c r="K1097" i="23" s="1"/>
  <c r="K1098" i="23" a="1"/>
  <c r="K1098" i="23" s="1"/>
  <c r="K1099" i="23" a="1"/>
  <c r="K1099" i="23" s="1"/>
  <c r="K1100" i="23" a="1"/>
  <c r="K1100" i="23" s="1"/>
  <c r="K1101" i="23" a="1"/>
  <c r="K1101" i="23" s="1"/>
  <c r="K1102" i="23" a="1"/>
  <c r="K1102" i="23" s="1"/>
  <c r="K1103" i="23" a="1"/>
  <c r="K1103" i="23" s="1"/>
  <c r="K1104" i="23" a="1"/>
  <c r="K1104" i="23" s="1"/>
  <c r="K1105" i="23" a="1"/>
  <c r="K1105" i="23" s="1"/>
  <c r="K1106" i="23" a="1"/>
  <c r="K1106" i="23" s="1"/>
  <c r="K1107" i="23" a="1"/>
  <c r="K1107" i="23" s="1"/>
  <c r="K1108" i="23" a="1"/>
  <c r="K1108" i="23" s="1"/>
  <c r="K1109" i="23" a="1"/>
  <c r="K1109" i="23" s="1"/>
  <c r="K1110" i="23" a="1"/>
  <c r="K1110" i="23" s="1"/>
  <c r="K1111" i="23" a="1"/>
  <c r="K1111" i="23"/>
  <c r="K1112" i="23" a="1"/>
  <c r="K1112" i="23" s="1"/>
  <c r="K1113" i="23" a="1"/>
  <c r="K1113" i="23" s="1"/>
  <c r="K1114" i="23" a="1"/>
  <c r="K1114" i="23" s="1"/>
  <c r="K1115" i="23" a="1"/>
  <c r="K1115" i="23" s="1"/>
  <c r="K1116" i="23" a="1"/>
  <c r="K1116" i="23" s="1"/>
  <c r="K1117" i="23" a="1"/>
  <c r="K1117" i="23" s="1"/>
  <c r="K1118" i="23" a="1"/>
  <c r="K1118" i="23" s="1"/>
  <c r="K1119" i="23" a="1"/>
  <c r="K1119" i="23" s="1"/>
  <c r="K1120" i="23" a="1"/>
  <c r="K1120" i="23" s="1"/>
  <c r="K1121" i="23" a="1"/>
  <c r="K1121" i="23" s="1"/>
  <c r="K1122" i="23" a="1"/>
  <c r="K1122" i="23" s="1"/>
  <c r="K1123" i="23" a="1"/>
  <c r="K1123" i="23" s="1"/>
  <c r="K1124" i="23" a="1"/>
  <c r="K1124" i="23" s="1"/>
  <c r="K1125" i="23" a="1"/>
  <c r="K1125" i="23" s="1"/>
  <c r="K1126" i="23" a="1"/>
  <c r="K1126" i="23" s="1"/>
  <c r="K1127" i="23" a="1"/>
  <c r="K1127" i="23" s="1"/>
  <c r="K1128" i="23" a="1"/>
  <c r="K1128" i="23" s="1"/>
  <c r="K1129" i="23" a="1"/>
  <c r="K1129" i="23" s="1"/>
  <c r="K1130" i="23" a="1"/>
  <c r="K1130" i="23" s="1"/>
  <c r="K1131" i="23" a="1"/>
  <c r="K1131" i="23" s="1"/>
  <c r="K1132" i="23" a="1"/>
  <c r="K1132" i="23" s="1"/>
  <c r="K1133" i="23" a="1"/>
  <c r="K1133" i="23" s="1"/>
  <c r="K1134" i="23" a="1"/>
  <c r="K1134" i="23" s="1"/>
  <c r="K1135" i="23" a="1"/>
  <c r="K1135" i="23"/>
  <c r="K1136" i="23" a="1"/>
  <c r="K1136" i="23" s="1"/>
  <c r="K1137" i="23" a="1"/>
  <c r="K1137" i="23" s="1"/>
  <c r="K1138" i="23" a="1"/>
  <c r="K1138" i="23" s="1"/>
  <c r="K1139" i="23" a="1"/>
  <c r="K1139" i="23" s="1"/>
  <c r="K1140" i="23" a="1"/>
  <c r="K1140" i="23" s="1"/>
  <c r="K1141" i="23" a="1"/>
  <c r="K1141" i="23" s="1"/>
  <c r="K1142" i="23" a="1"/>
  <c r="K1142" i="23" s="1"/>
  <c r="K1143" i="23" a="1"/>
  <c r="K1143" i="23" s="1"/>
  <c r="K1144" i="23" a="1"/>
  <c r="K1144" i="23" s="1"/>
  <c r="K1145" i="23" a="1"/>
  <c r="K1145" i="23" s="1"/>
  <c r="K1146" i="23" a="1"/>
  <c r="K1146" i="23" s="1"/>
  <c r="K1147" i="23" a="1"/>
  <c r="K1147" i="23" s="1"/>
  <c r="K1148" i="23" a="1"/>
  <c r="K1148" i="23" s="1"/>
  <c r="K1149" i="23" a="1"/>
  <c r="K1149" i="23" s="1"/>
  <c r="K1150" i="23" a="1"/>
  <c r="K1150" i="23" s="1"/>
  <c r="K1151" i="23" a="1"/>
  <c r="K1151" i="23" s="1"/>
  <c r="K1152" i="23" a="1"/>
  <c r="K1152" i="23" s="1"/>
  <c r="K1153" i="23" a="1"/>
  <c r="K1153" i="23" s="1"/>
  <c r="K1154" i="23" a="1"/>
  <c r="K1154" i="23" s="1"/>
  <c r="K1155" i="23" a="1"/>
  <c r="K1155" i="23" s="1"/>
  <c r="K1156" i="23" a="1"/>
  <c r="K1156" i="23" s="1"/>
  <c r="K1157" i="23" a="1"/>
  <c r="K1157" i="23" s="1"/>
  <c r="K1158" i="23" a="1"/>
  <c r="K1158" i="23" s="1"/>
  <c r="K1159" i="23" a="1"/>
  <c r="K1159" i="23"/>
  <c r="K1160" i="23" a="1"/>
  <c r="K1160" i="23" s="1"/>
  <c r="K1161" i="23" a="1"/>
  <c r="K1161" i="23" s="1"/>
  <c r="K1162" i="23" a="1"/>
  <c r="K1162" i="23" s="1"/>
  <c r="K1163" i="23" a="1"/>
  <c r="K1163" i="23" s="1"/>
  <c r="K1164" i="23" a="1"/>
  <c r="K1164" i="23" s="1"/>
  <c r="K1165" i="23" a="1"/>
  <c r="K1165" i="23" s="1"/>
  <c r="K1166" i="23" a="1"/>
  <c r="K1166" i="23" s="1"/>
  <c r="K1167" i="23" a="1"/>
  <c r="K1167" i="23"/>
  <c r="K1168" i="23" a="1"/>
  <c r="K1168" i="23" s="1"/>
  <c r="K1169" i="23" a="1"/>
  <c r="K1169" i="23" s="1"/>
  <c r="K1170" i="23" a="1"/>
  <c r="K1170" i="23" s="1"/>
  <c r="K1171" i="23" a="1"/>
  <c r="K1171" i="23" s="1"/>
  <c r="K1172" i="23" a="1"/>
  <c r="K1172" i="23" s="1"/>
  <c r="K1173" i="23" a="1"/>
  <c r="K1173" i="23" s="1"/>
  <c r="K1174" i="23" a="1"/>
  <c r="K1174" i="23" s="1"/>
  <c r="K1175" i="23" a="1"/>
  <c r="K1175" i="23" s="1"/>
  <c r="K1176" i="23" a="1"/>
  <c r="K1176" i="23" s="1"/>
  <c r="K1177" i="23" a="1"/>
  <c r="K1177" i="23" s="1"/>
  <c r="K1178" i="23" a="1"/>
  <c r="K1178" i="23" s="1"/>
  <c r="K1179" i="23" a="1"/>
  <c r="K1179" i="23" s="1"/>
  <c r="K1180" i="23" a="1"/>
  <c r="K1180" i="23" s="1"/>
  <c r="K1181" i="23" a="1"/>
  <c r="K1181" i="23" s="1"/>
  <c r="K1182" i="23" a="1"/>
  <c r="K1182" i="23" s="1"/>
  <c r="K1183" i="23" a="1"/>
  <c r="K1183" i="23"/>
  <c r="K1184" i="23" a="1"/>
  <c r="K1184" i="23" s="1"/>
  <c r="K1185" i="23" a="1"/>
  <c r="K1185" i="23" s="1"/>
  <c r="K1186" i="23" a="1"/>
  <c r="K1186" i="23" s="1"/>
  <c r="K1187" i="23" a="1"/>
  <c r="K1187" i="23" s="1"/>
  <c r="K1188" i="23" a="1"/>
  <c r="K1188" i="23" s="1"/>
  <c r="K1189" i="23" a="1"/>
  <c r="K1189" i="23" s="1"/>
  <c r="K1190" i="23" a="1"/>
  <c r="K1190" i="23" s="1"/>
  <c r="K1191" i="23" a="1"/>
  <c r="K1191" i="23" s="1"/>
  <c r="K1192" i="23" a="1"/>
  <c r="K1192" i="23" s="1"/>
  <c r="K1193" i="23" a="1"/>
  <c r="K1193" i="23" s="1"/>
  <c r="K1194" i="23" a="1"/>
  <c r="K1194" i="23" s="1"/>
  <c r="K1195" i="23" a="1"/>
  <c r="K1195" i="23" s="1"/>
  <c r="K1196" i="23" a="1"/>
  <c r="K1196" i="23" s="1"/>
  <c r="K1197" i="23" a="1"/>
  <c r="K1197" i="23" s="1"/>
  <c r="K1198" i="23" a="1"/>
  <c r="K1198" i="23" s="1"/>
  <c r="K1199" i="23" a="1"/>
  <c r="K1199" i="23"/>
  <c r="K1200" i="23" a="1"/>
  <c r="K1200" i="23" s="1"/>
  <c r="K1201" i="23" a="1"/>
  <c r="K1201" i="23" s="1"/>
  <c r="K1202" i="23" a="1"/>
  <c r="K1202" i="23" s="1"/>
  <c r="K1203" i="23" a="1"/>
  <c r="K1203" i="23" s="1"/>
  <c r="K1204" i="23" a="1"/>
  <c r="K1204" i="23" s="1"/>
  <c r="K1205" i="23" a="1"/>
  <c r="K1205" i="23" s="1"/>
  <c r="K1206" i="23" a="1"/>
  <c r="K1206" i="23" s="1"/>
  <c r="K1207" i="23" a="1"/>
  <c r="K1207" i="23" s="1"/>
  <c r="K1208" i="23" a="1"/>
  <c r="K1208" i="23" s="1"/>
  <c r="K1209" i="23" a="1"/>
  <c r="K1209" i="23" s="1"/>
  <c r="K1210" i="23" a="1"/>
  <c r="K1210" i="23" s="1"/>
  <c r="K1211" i="23" a="1"/>
  <c r="K1211" i="23"/>
  <c r="K1212" i="23" a="1"/>
  <c r="K1212" i="23" s="1"/>
  <c r="K1213" i="23" a="1"/>
  <c r="K1213" i="23" s="1"/>
  <c r="K1214" i="23" a="1"/>
  <c r="K1214" i="23" s="1"/>
  <c r="K1215" i="23" a="1"/>
  <c r="K1215" i="23" s="1"/>
  <c r="K1216" i="23" a="1"/>
  <c r="K1216" i="23" s="1"/>
  <c r="K1217" i="23" a="1"/>
  <c r="K1217" i="23" s="1"/>
  <c r="K1218" i="23" a="1"/>
  <c r="K1218" i="23" s="1"/>
  <c r="K1219" i="23" a="1"/>
  <c r="K1219" i="23" s="1"/>
  <c r="K1220" i="23" a="1"/>
  <c r="K1220" i="23" s="1"/>
  <c r="K1221" i="23" a="1"/>
  <c r="K1221" i="23" s="1"/>
  <c r="K1222" i="23" a="1"/>
  <c r="K1222" i="23" s="1"/>
  <c r="K1223" i="23" a="1"/>
  <c r="K1223" i="23" s="1"/>
  <c r="K1224" i="23" a="1"/>
  <c r="K1224" i="23" s="1"/>
  <c r="K1225" i="23" a="1"/>
  <c r="K1225" i="23" s="1"/>
  <c r="K1226" i="23" a="1"/>
  <c r="K1226" i="23" s="1"/>
  <c r="K1227" i="23" a="1"/>
  <c r="K1227" i="23" s="1"/>
  <c r="K1228" i="23" a="1"/>
  <c r="K1228" i="23" s="1"/>
  <c r="K1229" i="23" a="1"/>
  <c r="K1229" i="23" s="1"/>
  <c r="K1230" i="23" a="1"/>
  <c r="K1230" i="23" s="1"/>
  <c r="K1231" i="23" a="1"/>
  <c r="K1231" i="23" s="1"/>
  <c r="K1232" i="23" a="1"/>
  <c r="K1232" i="23" s="1"/>
  <c r="K1233" i="23" a="1"/>
  <c r="K1233" i="23" s="1"/>
  <c r="K1234" i="23" a="1"/>
  <c r="K1234" i="23" s="1"/>
  <c r="K1235" i="23" a="1"/>
  <c r="K1235" i="23" s="1"/>
  <c r="K1236" i="23" a="1"/>
  <c r="K1236" i="23" s="1"/>
  <c r="K1237" i="23" a="1"/>
  <c r="K1237" i="23" s="1"/>
  <c r="K1238" i="23" a="1"/>
  <c r="K1238" i="23" s="1"/>
  <c r="K1239" i="23" a="1"/>
  <c r="K1239" i="23"/>
  <c r="K1240" i="23" a="1"/>
  <c r="K1240" i="23" s="1"/>
  <c r="K1241" i="23" a="1"/>
  <c r="K1241" i="23" s="1"/>
  <c r="K1242" i="23" a="1"/>
  <c r="K1242" i="23" s="1"/>
  <c r="K1243" i="23" a="1"/>
  <c r="K1243" i="23" s="1"/>
  <c r="K1244" i="23" a="1"/>
  <c r="K1244" i="23" s="1"/>
  <c r="K1245" i="23" a="1"/>
  <c r="K1245" i="23" s="1"/>
  <c r="K1246" i="23" a="1"/>
  <c r="K1246" i="23" s="1"/>
  <c r="K1247" i="23" a="1"/>
  <c r="K1247" i="23"/>
  <c r="K1248" i="23" a="1"/>
  <c r="K1248" i="23" s="1"/>
  <c r="K1249" i="23" a="1"/>
  <c r="K1249" i="23" s="1"/>
  <c r="K1250" i="23" a="1"/>
  <c r="K1250" i="23" s="1"/>
  <c r="K1251" i="23" a="1"/>
  <c r="K1251" i="23" s="1"/>
  <c r="K1252" i="23" a="1"/>
  <c r="K1252" i="23" s="1"/>
  <c r="K1253" i="23" a="1"/>
  <c r="K1253" i="23" s="1"/>
  <c r="K1254" i="23" a="1"/>
  <c r="K1254" i="23" s="1"/>
  <c r="K1255" i="23" a="1"/>
  <c r="K1255" i="23" s="1"/>
  <c r="K1256" i="23" a="1"/>
  <c r="K1256" i="23" s="1"/>
  <c r="K1257" i="23" a="1"/>
  <c r="K1257" i="23" s="1"/>
  <c r="K1258" i="23" a="1"/>
  <c r="K1258" i="23" s="1"/>
  <c r="K1259" i="23" a="1"/>
  <c r="K1259" i="23" s="1"/>
  <c r="K1260" i="23" a="1"/>
  <c r="K1260" i="23" s="1"/>
  <c r="K1261" i="23" a="1"/>
  <c r="K1261" i="23" s="1"/>
  <c r="K1262" i="23" a="1"/>
  <c r="K1262" i="23" s="1"/>
  <c r="K1263" i="23" a="1"/>
  <c r="K1263" i="23"/>
  <c r="K1264" i="23" a="1"/>
  <c r="K1264" i="23" s="1"/>
  <c r="K1265" i="23" a="1"/>
  <c r="K1265" i="23" s="1"/>
  <c r="K1266" i="23" a="1"/>
  <c r="K1266" i="23" s="1"/>
  <c r="K1267" i="23" a="1"/>
  <c r="K1267" i="23" s="1"/>
  <c r="K1268" i="23" a="1"/>
  <c r="K1268" i="23" s="1"/>
  <c r="K1269" i="23" a="1"/>
  <c r="K1269" i="23" s="1"/>
  <c r="K1270" i="23" a="1"/>
  <c r="K1270" i="23" s="1"/>
  <c r="K1271" i="23" a="1"/>
  <c r="K1271" i="23"/>
  <c r="K1272" i="23" a="1"/>
  <c r="K1272" i="23" s="1"/>
  <c r="K1273" i="23" a="1"/>
  <c r="K1273" i="23" s="1"/>
  <c r="K1274" i="23" a="1"/>
  <c r="K1274" i="23" s="1"/>
  <c r="K1275" i="23" a="1"/>
  <c r="K1275" i="23"/>
  <c r="K1276" i="23" a="1"/>
  <c r="K1276" i="23" s="1"/>
  <c r="K1277" i="23" a="1"/>
  <c r="K1277" i="23" s="1"/>
  <c r="K1278" i="23" a="1"/>
  <c r="K1278" i="23" s="1"/>
  <c r="K1279" i="23" a="1"/>
  <c r="K1279" i="23" s="1"/>
  <c r="K1280" i="23" a="1"/>
  <c r="K1280" i="23" s="1"/>
  <c r="K1281" i="23" a="1"/>
  <c r="K1281" i="23" s="1"/>
  <c r="K1282" i="23" a="1"/>
  <c r="K1282" i="23" s="1"/>
  <c r="K1283" i="23" a="1"/>
  <c r="K1283" i="23" s="1"/>
  <c r="K1284" i="23" a="1"/>
  <c r="K1284" i="23" s="1"/>
  <c r="K1285" i="23" a="1"/>
  <c r="K1285" i="23" s="1"/>
  <c r="K1286" i="23" a="1"/>
  <c r="K1286" i="23" s="1"/>
  <c r="K1287" i="23" a="1"/>
  <c r="K1287" i="23"/>
  <c r="K1288" i="23" a="1"/>
  <c r="K1288" i="23" s="1"/>
  <c r="K1289" i="23" a="1"/>
  <c r="K1289" i="23" s="1"/>
  <c r="K1290" i="23" a="1"/>
  <c r="K1290" i="23" s="1"/>
  <c r="K1291" i="23" a="1"/>
  <c r="K1291" i="23" s="1"/>
  <c r="K1292" i="23" a="1"/>
  <c r="K1292" i="23" s="1"/>
  <c r="K1293" i="23" a="1"/>
  <c r="K1293" i="23" s="1"/>
  <c r="K1294" i="23" a="1"/>
  <c r="K1294" i="23" s="1"/>
  <c r="K1295" i="23" a="1"/>
  <c r="K1295" i="23" s="1"/>
  <c r="K1296" i="23" a="1"/>
  <c r="K1296" i="23" s="1"/>
  <c r="K1297" i="23" a="1"/>
  <c r="K1297" i="23" s="1"/>
  <c r="K1298" i="23" a="1"/>
  <c r="K1298" i="23" s="1"/>
  <c r="K1299" i="23" a="1"/>
  <c r="K1299" i="23" s="1"/>
  <c r="K1300" i="23" a="1"/>
  <c r="K1300" i="23" s="1"/>
  <c r="K1301" i="23" a="1"/>
  <c r="K1301" i="23" s="1"/>
  <c r="K1302" i="23" a="1"/>
  <c r="K1302" i="23" s="1"/>
  <c r="K1303" i="23" a="1"/>
  <c r="K1303" i="23"/>
  <c r="K1304" i="23" a="1"/>
  <c r="K1304" i="23" s="1"/>
  <c r="K1305" i="23" a="1"/>
  <c r="K1305" i="23" s="1"/>
  <c r="K1306" i="23" a="1"/>
  <c r="K1306" i="23" s="1"/>
  <c r="K1307" i="23" a="1"/>
  <c r="K1307" i="23" s="1"/>
  <c r="K1308" i="23" a="1"/>
  <c r="K1308" i="23" s="1"/>
  <c r="K1309" i="23" a="1"/>
  <c r="K1309" i="23" s="1"/>
  <c r="K1310" i="23" a="1"/>
  <c r="K1310" i="23" s="1"/>
  <c r="K1311" i="23" a="1"/>
  <c r="K1311" i="23"/>
  <c r="K1312" i="23" a="1"/>
  <c r="K1312" i="23" s="1"/>
  <c r="K1313" i="23" a="1"/>
  <c r="K1313" i="23"/>
  <c r="K1314" i="23" a="1"/>
  <c r="K1314" i="23"/>
  <c r="K1315" i="23" a="1"/>
  <c r="K1315" i="23"/>
  <c r="K1316" i="23" a="1"/>
  <c r="K1316" i="23" s="1"/>
  <c r="K1317" i="23" a="1"/>
  <c r="K1317" i="23"/>
  <c r="K1318" i="23" a="1"/>
  <c r="K1318" i="23"/>
  <c r="K1319" i="23" a="1"/>
  <c r="K1319" i="23"/>
  <c r="K1320" i="23" a="1"/>
  <c r="K1320" i="23" s="1"/>
  <c r="K1321" i="23" a="1"/>
  <c r="K1321" i="23" s="1"/>
  <c r="K1322" i="23" a="1"/>
  <c r="K1322" i="23" s="1"/>
  <c r="K1323" i="23" a="1"/>
  <c r="K1323" i="23" s="1"/>
  <c r="K1324" i="23" a="1"/>
  <c r="K1324" i="23" s="1"/>
  <c r="K1325" i="23" a="1"/>
  <c r="K1325" i="23" s="1"/>
  <c r="K1326" i="23" a="1"/>
  <c r="K1326" i="23"/>
  <c r="K1327" i="23" a="1"/>
  <c r="K1327" i="23"/>
  <c r="K1328" i="23" a="1"/>
  <c r="K1328" i="23" s="1"/>
  <c r="K1329" i="23" a="1"/>
  <c r="K1329" i="23"/>
  <c r="K1330" i="23" a="1"/>
  <c r="K1330" i="23" s="1"/>
  <c r="K1331" i="23" a="1"/>
  <c r="K1331" i="23" s="1"/>
  <c r="K1332" i="23" a="1"/>
  <c r="K1332" i="23" s="1"/>
  <c r="K1333" i="23" a="1"/>
  <c r="K1333" i="23"/>
  <c r="K1334" i="23" a="1"/>
  <c r="K1334" i="23" s="1"/>
  <c r="K1335" i="23" a="1"/>
  <c r="K1335" i="23"/>
  <c r="K1336" i="23" a="1"/>
  <c r="K1336" i="23" s="1"/>
  <c r="K1337" i="23" a="1"/>
  <c r="K1337" i="23" s="1"/>
  <c r="K1338" i="23" a="1"/>
  <c r="K1338" i="23"/>
  <c r="K1339" i="23" a="1"/>
  <c r="K1339" i="23" s="1"/>
  <c r="K1340" i="23" a="1"/>
  <c r="K1340" i="23" s="1"/>
  <c r="K1341" i="23" a="1"/>
  <c r="K1341" i="23" s="1"/>
  <c r="K1342" i="23" a="1"/>
  <c r="K1342" i="23"/>
  <c r="K1343" i="23" a="1"/>
  <c r="K1343" i="23"/>
  <c r="K1344" i="23" a="1"/>
  <c r="K1344" i="23" s="1"/>
  <c r="K1345" i="23" a="1"/>
  <c r="K1345" i="23" s="1"/>
  <c r="K1346" i="23" a="1"/>
  <c r="K1346" i="23"/>
  <c r="K1347" i="23" a="1"/>
  <c r="K1347" i="23"/>
  <c r="K1348" i="23" a="1"/>
  <c r="K1348" i="23" s="1"/>
  <c r="K1349" i="23" a="1"/>
  <c r="K1349" i="23" s="1"/>
  <c r="K1350" i="23" a="1"/>
  <c r="K1350" i="23" s="1"/>
  <c r="K1351" i="23" a="1"/>
  <c r="K1351" i="23" s="1"/>
  <c r="K1352" i="23" a="1"/>
  <c r="K1352" i="23" s="1"/>
  <c r="K1353" i="23" a="1"/>
  <c r="K1353" i="23" s="1"/>
  <c r="K1354" i="23" a="1"/>
  <c r="K1354" i="23" s="1"/>
  <c r="K1355" i="23" a="1"/>
  <c r="K1355" i="23" s="1"/>
  <c r="K1356" i="23" a="1"/>
  <c r="K1356" i="23" s="1"/>
  <c r="K1357" i="23" a="1"/>
  <c r="K1357" i="23"/>
  <c r="K1358" i="23" a="1"/>
  <c r="K1358" i="23"/>
  <c r="K1359" i="23" a="1"/>
  <c r="K1359" i="23" s="1"/>
  <c r="K1360" i="23" a="1"/>
  <c r="K1360" i="23" s="1"/>
  <c r="K1361" i="23" a="1"/>
  <c r="K1361" i="23" s="1"/>
  <c r="K1362" i="23" a="1"/>
  <c r="K1362" i="23" s="1"/>
  <c r="K1363" i="23" a="1"/>
  <c r="K1363" i="23"/>
  <c r="K1364" i="23" a="1"/>
  <c r="K1364" i="23" s="1"/>
  <c r="K1365" i="23" a="1"/>
  <c r="K1365" i="23" s="1"/>
  <c r="K1366" i="23" a="1"/>
  <c r="K1366" i="23"/>
  <c r="K1367" i="23" a="1"/>
  <c r="K1367" i="23"/>
  <c r="K1368" i="23" a="1"/>
  <c r="K1368" i="23" s="1"/>
  <c r="K1369" i="23" a="1"/>
  <c r="K1369" i="23" s="1"/>
  <c r="K1370" i="23" a="1"/>
  <c r="K1370" i="23" s="1"/>
  <c r="K1371" i="23" a="1"/>
  <c r="K1371" i="23"/>
  <c r="K1372" i="23" a="1"/>
  <c r="K1372" i="23" s="1"/>
  <c r="K1373" i="23" a="1"/>
  <c r="K1373" i="23" s="1"/>
  <c r="K1374" i="23" a="1"/>
  <c r="K1374" i="23" s="1"/>
  <c r="K1375" i="23" a="1"/>
  <c r="K1375" i="23" s="1"/>
  <c r="K1376" i="23" a="1"/>
  <c r="K1376" i="23" s="1"/>
  <c r="K1377" i="23" a="1"/>
  <c r="K1377" i="23" s="1"/>
  <c r="K1378" i="23" a="1"/>
  <c r="K1378" i="23" s="1"/>
  <c r="K1379" i="23" a="1"/>
  <c r="K1379" i="23" s="1"/>
  <c r="K1380" i="23" a="1"/>
  <c r="K1380" i="23" s="1"/>
  <c r="K1381" i="23" a="1"/>
  <c r="K1381" i="23"/>
  <c r="K1382" i="23" a="1"/>
  <c r="K1382" i="23" s="1"/>
  <c r="K1383" i="23" a="1"/>
  <c r="K1383" i="23" s="1"/>
  <c r="K1384" i="23" a="1"/>
  <c r="K1384" i="23" s="1"/>
  <c r="K1385" i="23" a="1"/>
  <c r="K1385" i="23" s="1"/>
  <c r="K1386" i="23" a="1"/>
  <c r="K1386" i="23" s="1"/>
  <c r="K1387" i="23" a="1"/>
  <c r="K1387" i="23" s="1"/>
  <c r="K1388" i="23" a="1"/>
  <c r="K1388" i="23" s="1"/>
  <c r="K1389" i="23" a="1"/>
  <c r="K1389" i="23" s="1"/>
  <c r="K1390" i="23" a="1"/>
  <c r="K1390" i="23" s="1"/>
  <c r="K1391" i="23" a="1"/>
  <c r="K1391" i="23" s="1"/>
  <c r="K1392" i="23" a="1"/>
  <c r="K1392" i="23" s="1"/>
  <c r="K1393" i="23" a="1"/>
  <c r="K1393" i="23" s="1"/>
  <c r="K1394" i="23" a="1"/>
  <c r="K1394" i="23" s="1"/>
  <c r="K1395" i="23" a="1"/>
  <c r="K1395" i="23" s="1"/>
  <c r="K1396" i="23" a="1"/>
  <c r="K1396" i="23" s="1"/>
  <c r="K1397" i="23" a="1"/>
  <c r="K1397" i="23"/>
  <c r="K1398" i="23" a="1"/>
  <c r="K1398" i="23"/>
  <c r="K1399" i="23" a="1"/>
  <c r="K1399" i="23" s="1"/>
  <c r="K1400" i="23" a="1"/>
  <c r="K1400" i="23" s="1"/>
  <c r="K1401" i="23" a="1"/>
  <c r="K1401" i="23" s="1"/>
  <c r="K1402" i="23" a="1"/>
  <c r="K1402" i="23" s="1"/>
  <c r="K1403" i="23" a="1"/>
  <c r="K1403" i="23" s="1"/>
  <c r="K1404" i="23" a="1"/>
  <c r="K1404" i="23" s="1"/>
  <c r="K1405" i="23" a="1"/>
  <c r="K1405" i="23" s="1"/>
  <c r="K1406" i="23" a="1"/>
  <c r="K1406" i="23" s="1"/>
  <c r="K1407" i="23" a="1"/>
  <c r="K1407" i="23" s="1"/>
  <c r="K1408" i="23" a="1"/>
  <c r="K1408" i="23" s="1"/>
  <c r="K1409" i="23" a="1"/>
  <c r="K1409" i="23" s="1"/>
  <c r="K1410" i="23" a="1"/>
  <c r="K1410" i="23" s="1"/>
  <c r="K1411" i="23" a="1"/>
  <c r="K1411" i="23" s="1"/>
  <c r="K1412" i="23" a="1"/>
  <c r="K1412" i="23" s="1"/>
  <c r="K1413" i="23" a="1"/>
  <c r="K1413" i="23"/>
  <c r="K1414" i="23" a="1"/>
  <c r="K1414" i="23" s="1"/>
  <c r="K1415" i="23" a="1"/>
  <c r="K1415" i="23" s="1"/>
  <c r="K1416" i="23" a="1"/>
  <c r="K1416" i="23" s="1"/>
  <c r="K1417" i="23" a="1"/>
  <c r="K1417" i="23" s="1"/>
  <c r="K1418" i="23" a="1"/>
  <c r="K1418" i="23" s="1"/>
  <c r="K1419" i="23" a="1"/>
  <c r="K1419" i="23" s="1"/>
  <c r="K1420" i="23" a="1"/>
  <c r="K1420" i="23" s="1"/>
  <c r="K1421" i="23" a="1"/>
  <c r="K1421" i="23" s="1"/>
  <c r="K1422" i="23" a="1"/>
  <c r="K1422" i="23" s="1"/>
  <c r="K1423" i="23" a="1"/>
  <c r="K1423" i="23" s="1"/>
  <c r="K1424" i="23" a="1"/>
  <c r="K1424" i="23" s="1"/>
  <c r="K1425" i="23" a="1"/>
  <c r="K1425" i="23" s="1"/>
  <c r="K1426" i="23" a="1"/>
  <c r="K1426" i="23" s="1"/>
  <c r="K1427" i="23" a="1"/>
  <c r="K1427" i="23" s="1"/>
  <c r="K1428" i="23" a="1"/>
  <c r="K1428" i="23" s="1"/>
  <c r="K1429" i="23" a="1"/>
  <c r="K1429" i="23"/>
  <c r="K1430" i="23" a="1"/>
  <c r="K1430" i="23"/>
  <c r="K1431" i="23" a="1"/>
  <c r="K1431" i="23" s="1"/>
  <c r="K1432" i="23" a="1"/>
  <c r="K1432" i="23" s="1"/>
  <c r="K1433" i="23" a="1"/>
  <c r="K1433" i="23" s="1"/>
  <c r="K1434" i="23" a="1"/>
  <c r="K1434" i="23" s="1"/>
  <c r="K1435" i="23" a="1"/>
  <c r="K1435" i="23" s="1"/>
  <c r="K1436" i="23" a="1"/>
  <c r="K1436" i="23" s="1"/>
  <c r="K1437" i="23" a="1"/>
  <c r="K1437" i="23" s="1"/>
  <c r="K1438" i="23" a="1"/>
  <c r="K1438" i="23" s="1"/>
  <c r="K1439" i="23" a="1"/>
  <c r="K1439" i="23" s="1"/>
  <c r="K1440" i="23" a="1"/>
  <c r="K1440" i="23" s="1"/>
  <c r="K1441" i="23" a="1"/>
  <c r="K1441" i="23" s="1"/>
  <c r="K1442" i="23" a="1"/>
  <c r="K1442" i="23" s="1"/>
  <c r="K1443" i="23" a="1"/>
  <c r="K1443" i="23" s="1"/>
  <c r="K1444" i="23" a="1"/>
  <c r="K1444" i="23" s="1"/>
  <c r="K1445" i="23" a="1"/>
  <c r="K1445" i="23"/>
  <c r="K1446" i="23" a="1"/>
  <c r="K1446" i="23" s="1"/>
  <c r="K1447" i="23" a="1"/>
  <c r="K1447" i="23" s="1"/>
  <c r="K1448" i="23" a="1"/>
  <c r="K1448" i="23" s="1"/>
  <c r="K1449" i="23" a="1"/>
  <c r="K1449" i="23" s="1"/>
  <c r="K1450" i="23" a="1"/>
  <c r="K1450" i="23" s="1"/>
  <c r="K1451" i="23" a="1"/>
  <c r="K1451" i="23" s="1"/>
  <c r="K1452" i="23" a="1"/>
  <c r="K1452" i="23" s="1"/>
  <c r="K1453" i="23" a="1"/>
  <c r="K1453" i="23" s="1"/>
  <c r="K1454" i="23" a="1"/>
  <c r="K1454" i="23" s="1"/>
  <c r="K1455" i="23" a="1"/>
  <c r="K1455" i="23" s="1"/>
  <c r="K1456" i="23" a="1"/>
  <c r="K1456" i="23" s="1"/>
  <c r="K1457" i="23" a="1"/>
  <c r="K1457" i="23" s="1"/>
  <c r="K1458" i="23" a="1"/>
  <c r="K1458" i="23" s="1"/>
  <c r="K1459" i="23" a="1"/>
  <c r="K1459" i="23" s="1"/>
  <c r="K1460" i="23" a="1"/>
  <c r="K1460" i="23" s="1"/>
  <c r="K1461" i="23" a="1"/>
  <c r="K1461" i="23"/>
  <c r="K1462" i="23" a="1"/>
  <c r="K1462" i="23"/>
  <c r="K1463" i="23" a="1"/>
  <c r="K1463" i="23" s="1"/>
  <c r="K1464" i="23" a="1"/>
  <c r="K1464" i="23" s="1"/>
  <c r="K1465" i="23" a="1"/>
  <c r="K1465" i="23" s="1"/>
  <c r="K1466" i="23" a="1"/>
  <c r="K1466" i="23" s="1"/>
  <c r="K1467" i="23" a="1"/>
  <c r="K1467" i="23" s="1"/>
  <c r="K1468" i="23" a="1"/>
  <c r="K1468" i="23" s="1"/>
  <c r="K1469" i="23" a="1"/>
  <c r="K1469" i="23" s="1"/>
  <c r="K1470" i="23" a="1"/>
  <c r="K1470" i="23" s="1"/>
  <c r="K1471" i="23" a="1"/>
  <c r="K1471" i="23" s="1"/>
  <c r="K1472" i="23" a="1"/>
  <c r="K1472" i="23" s="1"/>
  <c r="K1473" i="23" a="1"/>
  <c r="K1473" i="23" s="1"/>
  <c r="K1474" i="23" a="1"/>
  <c r="K1474" i="23" s="1"/>
  <c r="K1475" i="23" a="1"/>
  <c r="K1475" i="23" s="1"/>
  <c r="K1476" i="23" a="1"/>
  <c r="K1476" i="23" s="1"/>
  <c r="K1477" i="23" a="1"/>
  <c r="K1477" i="23"/>
  <c r="K1478" i="23" a="1"/>
  <c r="K1478" i="23" s="1"/>
  <c r="K1479" i="23" a="1"/>
  <c r="K1479" i="23" s="1"/>
  <c r="K1480" i="23" a="1"/>
  <c r="K1480" i="23" s="1"/>
  <c r="K1481" i="23" a="1"/>
  <c r="K1481" i="23"/>
  <c r="K1482" i="23" a="1"/>
  <c r="K1482" i="23"/>
  <c r="K1483" i="23" a="1"/>
  <c r="K1483" i="23" s="1"/>
  <c r="K1484" i="23" a="1"/>
  <c r="K1484" i="23" s="1"/>
  <c r="K1485" i="23" a="1"/>
  <c r="K1485" i="23"/>
  <c r="K1486" i="23" a="1"/>
  <c r="K1486" i="23"/>
  <c r="K1487" i="23" a="1"/>
  <c r="K1487" i="23" s="1"/>
  <c r="K1488" i="23" a="1"/>
  <c r="K1488" i="23" s="1"/>
  <c r="K1489" i="23" a="1"/>
  <c r="K1489" i="23" s="1"/>
  <c r="K1490" i="23" a="1"/>
  <c r="K1490" i="23" s="1"/>
  <c r="K1491" i="23" a="1"/>
  <c r="K1491" i="23" s="1"/>
  <c r="K1492" i="23" a="1"/>
  <c r="K1492" i="23" s="1"/>
  <c r="K1493" i="23" a="1"/>
  <c r="K1493" i="23"/>
  <c r="K1494" i="23" a="1"/>
  <c r="K1494" i="23" s="1"/>
  <c r="K1495" i="23" a="1"/>
  <c r="K1495" i="23"/>
  <c r="K1496" i="23" a="1"/>
  <c r="K1496" i="23" s="1"/>
  <c r="K1497" i="23" a="1"/>
  <c r="K1497" i="23" s="1"/>
  <c r="K1498" i="23" a="1"/>
  <c r="K1498" i="23" s="1"/>
  <c r="K1499" i="23" a="1"/>
  <c r="K1499" i="23" s="1"/>
  <c r="K1500" i="23" a="1"/>
  <c r="K1500" i="23" s="1"/>
  <c r="K1501" i="23" a="1"/>
  <c r="K1501" i="23" s="1"/>
  <c r="K1502" i="23" a="1"/>
  <c r="K1502" i="23" s="1"/>
  <c r="K1503" i="23" a="1"/>
  <c r="K1503" i="23" s="1"/>
  <c r="K1504" i="23" a="1"/>
  <c r="K1504" i="23" s="1"/>
  <c r="K1505" i="23" a="1"/>
  <c r="K1505" i="23" s="1"/>
  <c r="K1506" i="23" a="1"/>
  <c r="K1506" i="23" s="1"/>
  <c r="K1507" i="23" a="1"/>
  <c r="K1507" i="23" s="1"/>
  <c r="K1508" i="23" a="1"/>
  <c r="K1508" i="23" s="1"/>
  <c r="K1509" i="23" a="1"/>
  <c r="K1509" i="23" s="1"/>
  <c r="K1510" i="23" a="1"/>
  <c r="K1510" i="23" s="1"/>
  <c r="K1511" i="23" a="1"/>
  <c r="K1511" i="23" s="1"/>
  <c r="K1512" i="23" a="1"/>
  <c r="K1512" i="23" s="1"/>
  <c r="K1513" i="23" a="1"/>
  <c r="K1513" i="23" s="1"/>
  <c r="K1514" i="23" a="1"/>
  <c r="K1514" i="23" s="1"/>
  <c r="K1515" i="23" a="1"/>
  <c r="K1515" i="23" s="1"/>
  <c r="K1516" i="23" a="1"/>
  <c r="K1516" i="23" s="1"/>
  <c r="K1517" i="23" a="1"/>
  <c r="K1517" i="23" s="1"/>
  <c r="K1518" i="23" a="1"/>
  <c r="K1518" i="23" s="1"/>
  <c r="K1519" i="23" a="1"/>
  <c r="K1519" i="23" s="1"/>
  <c r="K1520" i="23" a="1"/>
  <c r="K1520" i="23" s="1"/>
  <c r="K1521" i="23" a="1"/>
  <c r="K1521" i="23" s="1"/>
  <c r="K1522" i="23" a="1"/>
  <c r="K1522" i="23" s="1"/>
  <c r="K1523" i="23" a="1"/>
  <c r="K1523" i="23"/>
  <c r="K1524" i="23" a="1"/>
  <c r="K1524" i="23" s="1"/>
  <c r="K1525" i="23" a="1"/>
  <c r="K1525" i="23" s="1"/>
  <c r="K1526" i="23" a="1"/>
  <c r="K1526" i="23" s="1"/>
  <c r="K1527" i="23" a="1"/>
  <c r="K1527" i="23" s="1"/>
  <c r="K1528" i="23" a="1"/>
  <c r="K1528" i="23" s="1"/>
  <c r="K1529" i="23" a="1"/>
  <c r="K1529" i="23" s="1"/>
  <c r="K1530" i="23" a="1"/>
  <c r="K1530" i="23" s="1"/>
  <c r="K1531" i="23" a="1"/>
  <c r="K1531" i="23"/>
  <c r="K1532" i="23" a="1"/>
  <c r="K1532" i="23" s="1"/>
  <c r="K1533" i="23" a="1"/>
  <c r="K1533" i="23" s="1"/>
  <c r="K1534" i="23" a="1"/>
  <c r="K1534" i="23"/>
  <c r="K1535" i="23" a="1"/>
  <c r="K1535" i="23"/>
  <c r="K1536" i="23" a="1"/>
  <c r="K1536" i="23" s="1"/>
  <c r="K1537" i="23" a="1"/>
  <c r="K1537" i="23" s="1"/>
  <c r="K1538" i="23" a="1"/>
  <c r="K1538" i="23" s="1"/>
  <c r="K1539" i="23" a="1"/>
  <c r="K1539" i="23" s="1"/>
  <c r="K1540" i="23" a="1"/>
  <c r="K1540" i="23" s="1"/>
  <c r="K1541" i="23" a="1"/>
  <c r="K1541" i="23"/>
  <c r="K1542" i="23" a="1"/>
  <c r="K1542" i="23" s="1"/>
  <c r="K1543" i="23" a="1"/>
  <c r="K1543" i="23" s="1"/>
  <c r="K1544" i="23" a="1"/>
  <c r="K1544" i="23" s="1"/>
  <c r="K1545" i="23" a="1"/>
  <c r="K1545" i="23"/>
  <c r="K1546" i="23" a="1"/>
  <c r="K1546" i="23"/>
  <c r="K1547" i="23" a="1"/>
  <c r="K1547" i="23" s="1"/>
  <c r="K1548" i="23" a="1"/>
  <c r="K1548" i="23" s="1"/>
  <c r="K1549" i="23" a="1"/>
  <c r="K1549" i="23" s="1"/>
  <c r="K1550" i="23" a="1"/>
  <c r="K1550" i="23"/>
  <c r="K1551" i="23" a="1"/>
  <c r="K1551" i="23" s="1"/>
  <c r="K1552" i="23" a="1"/>
  <c r="K1552" i="23" s="1"/>
  <c r="K1553" i="23" a="1"/>
  <c r="K1553" i="23" s="1"/>
  <c r="K1554" i="23" a="1"/>
  <c r="K1554" i="23"/>
  <c r="K1555" i="23" a="1"/>
  <c r="K1555" i="23" s="1"/>
  <c r="K1556" i="23" a="1"/>
  <c r="K1556" i="23" s="1"/>
  <c r="K1557" i="23" a="1"/>
  <c r="K1557" i="23"/>
  <c r="K1558" i="23" a="1"/>
  <c r="K1558" i="23"/>
  <c r="K1559" i="23" a="1"/>
  <c r="K1559" i="23" s="1"/>
  <c r="K1560" i="23" a="1"/>
  <c r="K1560" i="23" s="1"/>
  <c r="K1561" i="23" a="1"/>
  <c r="K1561" i="23" s="1"/>
  <c r="K1562" i="23" a="1"/>
  <c r="K1562" i="23" s="1"/>
  <c r="K1563" i="23" a="1"/>
  <c r="K1563" i="23"/>
  <c r="K1564" i="23" a="1"/>
  <c r="K1564" i="23" s="1"/>
  <c r="K1565" i="23" a="1"/>
  <c r="K1565" i="23" s="1"/>
  <c r="K1566" i="23" a="1"/>
  <c r="K1566" i="23" s="1"/>
  <c r="K1567" i="23" a="1"/>
  <c r="K1567" i="23" s="1"/>
  <c r="K1568" i="23" a="1"/>
  <c r="K1568" i="23" s="1"/>
  <c r="K1569" i="23" a="1"/>
  <c r="K1569" i="23"/>
  <c r="K1570" i="23" a="1"/>
  <c r="K1570" i="23" s="1"/>
  <c r="K1571" i="23" a="1"/>
  <c r="K1571" i="23" s="1"/>
  <c r="K1572" i="23" a="1"/>
  <c r="K1572" i="23" s="1"/>
  <c r="K1573" i="23" a="1"/>
  <c r="K1573" i="23" s="1"/>
  <c r="K1574" i="23" a="1"/>
  <c r="K1574" i="23" s="1"/>
  <c r="K1575" i="23" a="1"/>
  <c r="K1575" i="23" s="1"/>
  <c r="K1576" i="23" a="1"/>
  <c r="K1576" i="23" s="1"/>
  <c r="K1577" i="23" a="1"/>
  <c r="K1577" i="23" s="1"/>
  <c r="K1578" i="23" a="1"/>
  <c r="K1578" i="23" s="1"/>
  <c r="K1579" i="23" a="1"/>
  <c r="K1579" i="23" s="1"/>
  <c r="K1580" i="23" a="1"/>
  <c r="K1580" i="23" s="1"/>
  <c r="K1581" i="23" a="1"/>
  <c r="K1581" i="23" s="1"/>
  <c r="K1582" i="23" a="1"/>
  <c r="K1582" i="23" s="1"/>
  <c r="K1583" i="23" a="1"/>
  <c r="K1583" i="23" s="1"/>
  <c r="K1584" i="23" a="1"/>
  <c r="K1584" i="23" s="1"/>
  <c r="K1585" i="23" a="1"/>
  <c r="K1585" i="23" s="1"/>
  <c r="K1586" i="23" a="1"/>
  <c r="K1586" i="23" s="1"/>
  <c r="K1587" i="23" a="1"/>
  <c r="K1587" i="23" s="1"/>
  <c r="K1588" i="23" a="1"/>
  <c r="K1588" i="23" s="1"/>
  <c r="K1589" i="23" a="1"/>
  <c r="K1589" i="23" s="1"/>
  <c r="K1590" i="23" a="1"/>
  <c r="K1590" i="23" s="1"/>
  <c r="K1591" i="23" a="1"/>
  <c r="K1591" i="23"/>
  <c r="K1592" i="23" a="1"/>
  <c r="K1592" i="23" s="1"/>
  <c r="K1593" i="23" a="1"/>
  <c r="K1593" i="23" s="1"/>
  <c r="K1594" i="23" a="1"/>
  <c r="K1594" i="23" s="1"/>
  <c r="K1595" i="23" a="1"/>
  <c r="K1595" i="23"/>
  <c r="K1596" i="23" a="1"/>
  <c r="K1596" i="23" s="1"/>
  <c r="K1597" i="23" a="1"/>
  <c r="K1597" i="23" s="1"/>
  <c r="K1598" i="23" a="1"/>
  <c r="K1598" i="23" s="1"/>
  <c r="K1599" i="23" a="1"/>
  <c r="K1599" i="23"/>
  <c r="K1600" i="23" a="1"/>
  <c r="K1600" i="23" s="1"/>
  <c r="K1601" i="23" a="1"/>
  <c r="K1601" i="23"/>
  <c r="K1602" i="23" a="1"/>
  <c r="K1602" i="23" s="1"/>
  <c r="K1603" i="23" a="1"/>
  <c r="K1603" i="23" s="1"/>
  <c r="K1604" i="23" a="1"/>
  <c r="K1604" i="23" s="1"/>
  <c r="K1605" i="23" a="1"/>
  <c r="K1605" i="23"/>
  <c r="K1606" i="23" a="1"/>
  <c r="K1606" i="23" s="1"/>
  <c r="K1607" i="23" a="1"/>
  <c r="K1607" i="23"/>
  <c r="K1608" i="23" a="1"/>
  <c r="K1608" i="23" s="1"/>
  <c r="K1609" i="23" a="1"/>
  <c r="K1609" i="23" s="1"/>
  <c r="K1610" i="23" a="1"/>
  <c r="K1610" i="23"/>
  <c r="K1611" i="23" a="1"/>
  <c r="K1611" i="23" s="1"/>
  <c r="K1612" i="23" a="1"/>
  <c r="K1612" i="23" s="1"/>
  <c r="K1613" i="23" a="1"/>
  <c r="K1613" i="23"/>
  <c r="K1614" i="23" a="1"/>
  <c r="K1614" i="23" s="1"/>
  <c r="K1615" i="23" a="1"/>
  <c r="K1615" i="23" s="1"/>
  <c r="K1616" i="23" a="1"/>
  <c r="K1616" i="23" s="1"/>
  <c r="K1617" i="23" a="1"/>
  <c r="K1617" i="23" s="1"/>
  <c r="K1618" i="23" a="1"/>
  <c r="K1618" i="23" s="1"/>
  <c r="K1619" i="23" a="1"/>
  <c r="K1619" i="23"/>
  <c r="K1620" i="23" a="1"/>
  <c r="K1620" i="23" s="1"/>
  <c r="K1621" i="23" a="1"/>
  <c r="K1621" i="23"/>
  <c r="K1622" i="23" a="1"/>
  <c r="K1622" i="23"/>
  <c r="K1623" i="23" a="1"/>
  <c r="K1623" i="23" s="1"/>
  <c r="K1624" i="23" a="1"/>
  <c r="K1624" i="23" s="1"/>
  <c r="K1625" i="23" a="1"/>
  <c r="K1625" i="23" s="1"/>
  <c r="K1626" i="23" a="1"/>
  <c r="K1626" i="23" s="1"/>
  <c r="K1627" i="23" a="1"/>
  <c r="K1627" i="23" s="1"/>
  <c r="K1628" i="23" a="1"/>
  <c r="K1628" i="23" s="1"/>
  <c r="K1629" i="23" a="1"/>
  <c r="K1629" i="23" s="1"/>
  <c r="K1630" i="23" a="1"/>
  <c r="K1630" i="23" s="1"/>
  <c r="K1631" i="23" a="1"/>
  <c r="K1631" i="23"/>
  <c r="K1632" i="23" a="1"/>
  <c r="K1632" i="23" s="1"/>
  <c r="K1633" i="23" a="1"/>
  <c r="K1633" i="23"/>
  <c r="K1634" i="23" a="1"/>
  <c r="K1634" i="23" s="1"/>
  <c r="K1635" i="23" a="1"/>
  <c r="K1635" i="23" s="1"/>
  <c r="K1636" i="23" a="1"/>
  <c r="K1636" i="23" s="1"/>
  <c r="K1637" i="23" a="1"/>
  <c r="K1637" i="23"/>
  <c r="K1638" i="23" a="1"/>
  <c r="K1638" i="23" s="1"/>
  <c r="K1639" i="23" a="1"/>
  <c r="K1639" i="23"/>
  <c r="K1640" i="23" a="1"/>
  <c r="K1640" i="23" s="1"/>
  <c r="K1641" i="23" a="1"/>
  <c r="K1641" i="23" s="1"/>
  <c r="K1642" i="23" a="1"/>
  <c r="K1642" i="23" s="1"/>
  <c r="K1643" i="23" a="1"/>
  <c r="K1643" i="23" s="1"/>
  <c r="K1644" i="23" a="1"/>
  <c r="K1644" i="23" s="1"/>
  <c r="K1645" i="23" a="1"/>
  <c r="K1645" i="23" s="1"/>
  <c r="K1646" i="23" a="1"/>
  <c r="K1646" i="23" s="1"/>
  <c r="K1647" i="23" a="1"/>
  <c r="K1647" i="23" s="1"/>
  <c r="K1648" i="23" a="1"/>
  <c r="K1648" i="23" s="1"/>
  <c r="K1649" i="23" a="1"/>
  <c r="K1649" i="23" s="1"/>
  <c r="K1650" i="23" a="1"/>
  <c r="K1650" i="23"/>
  <c r="K1651" i="23" a="1"/>
  <c r="K1651" i="23"/>
  <c r="K1652" i="23" a="1"/>
  <c r="K1652" i="23" s="1"/>
  <c r="K1653" i="23" a="1"/>
  <c r="K1653" i="23" s="1"/>
  <c r="K1654" i="23" a="1"/>
  <c r="K1654" i="23" s="1"/>
  <c r="K1655" i="23" a="1"/>
  <c r="K1655" i="23" s="1"/>
  <c r="K1656" i="23" a="1"/>
  <c r="K1656" i="23" s="1"/>
  <c r="K1657" i="23" a="1"/>
  <c r="K1657" i="23" s="1"/>
  <c r="K1658" i="23" a="1"/>
  <c r="K1658" i="23" s="1"/>
  <c r="K1659" i="23" a="1"/>
  <c r="K1659" i="23"/>
  <c r="K1660" i="23" a="1"/>
  <c r="K1660" i="23" s="1"/>
  <c r="K1661" i="23" a="1"/>
  <c r="K1661" i="23" s="1"/>
  <c r="K1662" i="23" a="1"/>
  <c r="K1662" i="23"/>
  <c r="K1663" i="23" a="1"/>
  <c r="K1663" i="23" s="1"/>
  <c r="K1664" i="23" a="1"/>
  <c r="K1664" i="23" s="1"/>
  <c r="K1665" i="23" a="1"/>
  <c r="K1665" i="23" s="1"/>
  <c r="K1666" i="23" a="1"/>
  <c r="K1666" i="23" s="1"/>
  <c r="K1667" i="23" a="1"/>
  <c r="K1667" i="23" s="1"/>
  <c r="K1668" i="23" a="1"/>
  <c r="K1668" i="23" s="1"/>
  <c r="K1669" i="23" a="1"/>
  <c r="K1669" i="23" s="1"/>
  <c r="K1670" i="23" a="1"/>
  <c r="K1670" i="23" s="1"/>
  <c r="K1671" i="23" a="1"/>
  <c r="K1671" i="23" s="1"/>
  <c r="K1672" i="23" a="1"/>
  <c r="K1672" i="23" s="1"/>
  <c r="K1673" i="23" a="1"/>
  <c r="K1673" i="23" s="1"/>
  <c r="K1674" i="23" a="1"/>
  <c r="K1674" i="23" s="1"/>
  <c r="K1675" i="23" a="1"/>
  <c r="K1675" i="23" s="1"/>
  <c r="K1676" i="23" a="1"/>
  <c r="K1676" i="23" s="1"/>
  <c r="K1677" i="23" a="1"/>
  <c r="K1677" i="23"/>
  <c r="K1678" i="23" a="1"/>
  <c r="K1678" i="23" s="1"/>
  <c r="K1679" i="23" a="1"/>
  <c r="K1679" i="23" s="1"/>
  <c r="K1680" i="23" a="1"/>
  <c r="K1680" i="23" s="1"/>
  <c r="K1681" i="23" a="1"/>
  <c r="K1681" i="23" s="1"/>
  <c r="K1682" i="23" a="1"/>
  <c r="K1682" i="23" s="1"/>
  <c r="K1683" i="23" a="1"/>
  <c r="K1683" i="23" s="1"/>
  <c r="K1684" i="23" a="1"/>
  <c r="K1684" i="23" s="1"/>
  <c r="K1685" i="23" a="1"/>
  <c r="K1685" i="23" s="1"/>
  <c r="K1686" i="23" a="1"/>
  <c r="K1686" i="23"/>
  <c r="K1687" i="23" a="1"/>
  <c r="K1687" i="23"/>
  <c r="K1688" i="23" a="1"/>
  <c r="K1688" i="23" s="1"/>
  <c r="K1689" i="23" a="1"/>
  <c r="K1689" i="23" s="1"/>
  <c r="K1690" i="23" a="1"/>
  <c r="K1690" i="23" s="1"/>
  <c r="K1691" i="23" a="1"/>
  <c r="K1691" i="23"/>
  <c r="K1692" i="23" a="1"/>
  <c r="K1692" i="23" s="1"/>
  <c r="K1693" i="23" a="1"/>
  <c r="K1693" i="23" s="1"/>
  <c r="K1694" i="23" a="1"/>
  <c r="K1694" i="23"/>
  <c r="K1695" i="23" a="1"/>
  <c r="K1695" i="23"/>
  <c r="K1696" i="23" a="1"/>
  <c r="K1696" i="23" s="1"/>
  <c r="K1697" i="23" a="1"/>
  <c r="K1697" i="23"/>
  <c r="K1698" i="23" a="1"/>
  <c r="K1698" i="23" s="1"/>
  <c r="K1699" i="23" a="1"/>
  <c r="K1699" i="23" s="1"/>
  <c r="K1700" i="23" a="1"/>
  <c r="K1700" i="23" s="1"/>
  <c r="K1701" i="23" a="1"/>
  <c r="K1701" i="23"/>
  <c r="K1702" i="23" a="1"/>
  <c r="K1702" i="23" s="1"/>
  <c r="K1703" i="23" a="1"/>
  <c r="K1703" i="23"/>
  <c r="K1704" i="23" a="1"/>
  <c r="K1704" i="23" s="1"/>
  <c r="K1705" i="23" a="1"/>
  <c r="K1705" i="23"/>
  <c r="K1706" i="23" a="1"/>
  <c r="K1706" i="23"/>
  <c r="K1707" i="23" a="1"/>
  <c r="K1707" i="23" s="1"/>
  <c r="K1708" i="23" a="1"/>
  <c r="K1708" i="23" s="1"/>
  <c r="K1709" i="23" a="1"/>
  <c r="K1709" i="23" s="1"/>
  <c r="K1710" i="23" a="1"/>
  <c r="K1710" i="23" s="1"/>
  <c r="K1711" i="23" a="1"/>
  <c r="K1711" i="23" s="1"/>
  <c r="K1712" i="23" a="1"/>
  <c r="K1712" i="23" s="1"/>
  <c r="K1713" i="23" a="1"/>
  <c r="K1713" i="23" s="1"/>
  <c r="K1714" i="23" a="1"/>
  <c r="K1714" i="23"/>
  <c r="K1715" i="23" a="1"/>
  <c r="K1715" i="23"/>
  <c r="K1716" i="23" a="1"/>
  <c r="K1716" i="23" s="1"/>
  <c r="K1717" i="23" a="1"/>
  <c r="K1717" i="23"/>
  <c r="K1718" i="23" a="1"/>
  <c r="K1718" i="23" s="1"/>
  <c r="K1719" i="23" a="1"/>
  <c r="K1719" i="23" s="1"/>
  <c r="K1720" i="23" a="1"/>
  <c r="K1720" i="23" s="1"/>
  <c r="K1721" i="23" a="1"/>
  <c r="K1721" i="23" s="1"/>
  <c r="K1722" i="23" a="1"/>
  <c r="K1722" i="23" s="1"/>
  <c r="K1723" i="23" a="1"/>
  <c r="K1723" i="23" s="1"/>
  <c r="K1724" i="23" a="1"/>
  <c r="K1724" i="23" s="1"/>
  <c r="K1725" i="23" a="1"/>
  <c r="K1725" i="23" s="1"/>
  <c r="K1726" i="23" a="1"/>
  <c r="K1726" i="23"/>
  <c r="K1727" i="23" a="1"/>
  <c r="K1727" i="23"/>
  <c r="K1728" i="23" a="1"/>
  <c r="K1728" i="23" s="1"/>
  <c r="K1729" i="23" a="1"/>
  <c r="K1729" i="23" s="1"/>
  <c r="K1730" i="23" a="1"/>
  <c r="K1730" i="23" s="1"/>
  <c r="K1731" i="23" a="1"/>
  <c r="K1731" i="23" s="1"/>
  <c r="K1732" i="23" a="1"/>
  <c r="K1732" i="23" s="1"/>
  <c r="K1733" i="23" a="1"/>
  <c r="K1733" i="23" s="1"/>
  <c r="K1734" i="23" a="1"/>
  <c r="K1734" i="23" s="1"/>
  <c r="K1735" i="23" a="1"/>
  <c r="K1735" i="23" s="1"/>
  <c r="K1736" i="23" a="1"/>
  <c r="K1736" i="23" s="1"/>
  <c r="K1737" i="23" a="1"/>
  <c r="K1737" i="23"/>
  <c r="K1738" i="23" a="1"/>
  <c r="K1738" i="23" s="1"/>
  <c r="K1739" i="23" a="1"/>
  <c r="K1739" i="23" s="1"/>
  <c r="K1740" i="23" a="1"/>
  <c r="K1740" i="23" s="1"/>
  <c r="K1741" i="23" a="1"/>
  <c r="K1741" i="23"/>
  <c r="K1742" i="23" a="1"/>
  <c r="K1742" i="23"/>
  <c r="K1743" i="23" a="1"/>
  <c r="K1743" i="23" s="1"/>
  <c r="K1744" i="23" a="1"/>
  <c r="K1744" i="23" s="1"/>
  <c r="K1745" i="23" a="1"/>
  <c r="K1745" i="23" s="1"/>
  <c r="K1746" i="23" a="1"/>
  <c r="K1746" i="23" s="1"/>
  <c r="K1747" i="23" a="1"/>
  <c r="K1747" i="23" s="1"/>
  <c r="K1748" i="23" a="1"/>
  <c r="K1748" i="23" s="1"/>
  <c r="K1749" i="23" a="1"/>
  <c r="K1749" i="23"/>
  <c r="K1750" i="23" a="1"/>
  <c r="K1750" i="23" s="1"/>
  <c r="K1751" i="23" a="1"/>
  <c r="K1751" i="23"/>
  <c r="K1752" i="23" a="1"/>
  <c r="K1752" i="23" s="1"/>
  <c r="K1753" i="23" a="1"/>
  <c r="K1753" i="23" s="1"/>
  <c r="K1754" i="23" a="1"/>
  <c r="K1754" i="23" s="1"/>
  <c r="K1755" i="23" a="1"/>
  <c r="K1755" i="23" s="1"/>
  <c r="K1756" i="23" a="1"/>
  <c r="K1756" i="23" s="1"/>
  <c r="K1757" i="23" a="1"/>
  <c r="K1757" i="23" s="1"/>
  <c r="K1758" i="23" a="1"/>
  <c r="K1758" i="23" s="1"/>
  <c r="K1759" i="23" a="1"/>
  <c r="K1759" i="23"/>
  <c r="K1760" i="23" a="1"/>
  <c r="K1760" i="23" s="1"/>
  <c r="K1761" i="23" a="1"/>
  <c r="K1761" i="23" s="1"/>
  <c r="K1762" i="23" a="1"/>
  <c r="K1762" i="23" s="1"/>
  <c r="K1763" i="23" a="1"/>
  <c r="K1763" i="23" s="1"/>
  <c r="K1764" i="23" a="1"/>
  <c r="K1764" i="23" s="1"/>
  <c r="K1765" i="23" a="1"/>
  <c r="K1765" i="23"/>
  <c r="K1766" i="23" a="1"/>
  <c r="K1766" i="23" s="1"/>
  <c r="K1767" i="23" a="1"/>
  <c r="K1767" i="23" s="1"/>
  <c r="K1768" i="23" a="1"/>
  <c r="K1768" i="23" s="1"/>
  <c r="K1769" i="23" a="1"/>
  <c r="K1769" i="23" s="1"/>
  <c r="K1770" i="23" a="1"/>
  <c r="K1770" i="23" s="1"/>
  <c r="K1771" i="23" a="1"/>
  <c r="K1771" i="23" s="1"/>
  <c r="K1772" i="23" a="1"/>
  <c r="K1772" i="23" s="1"/>
  <c r="K1773" i="23" a="1"/>
  <c r="K1773" i="23" s="1"/>
  <c r="K1774" i="23" a="1"/>
  <c r="K1774" i="23" s="1"/>
  <c r="K1775" i="23" a="1"/>
  <c r="K1775" i="23" s="1"/>
  <c r="K1776" i="23" a="1"/>
  <c r="K1776" i="23" s="1"/>
  <c r="K1777" i="23" a="1"/>
  <c r="K1777" i="23" s="1"/>
  <c r="K1778" i="23" a="1"/>
  <c r="K1778" i="23" s="1"/>
  <c r="K1779" i="23" a="1"/>
  <c r="K1779" i="23"/>
  <c r="K1780" i="23" a="1"/>
  <c r="K1780" i="23" s="1"/>
  <c r="K1781" i="23" a="1"/>
  <c r="K1781" i="23"/>
  <c r="K1782" i="23" a="1"/>
  <c r="K1782" i="23"/>
  <c r="K1783" i="23" a="1"/>
  <c r="K1783" i="23" s="1"/>
  <c r="K1784" i="23" a="1"/>
  <c r="K1784" i="23" s="1"/>
  <c r="K1785" i="23" a="1"/>
  <c r="K1785" i="23" s="1"/>
  <c r="K1786" i="23" a="1"/>
  <c r="K1786" i="23" s="1"/>
  <c r="K1787" i="23" a="1"/>
  <c r="K1787" i="23"/>
  <c r="K1788" i="23" a="1"/>
  <c r="K1788" i="23" s="1"/>
  <c r="K1789" i="23" a="1"/>
  <c r="K1789" i="23" s="1"/>
  <c r="K1790" i="23" a="1"/>
  <c r="K1790" i="23"/>
  <c r="K1791" i="23" a="1"/>
  <c r="K1791" i="23"/>
  <c r="K1792" i="23" a="1"/>
  <c r="K1792" i="23" s="1"/>
  <c r="K1793" i="23" a="1"/>
  <c r="K1793" i="23"/>
  <c r="K1794" i="23" a="1"/>
  <c r="K1794" i="23" s="1"/>
  <c r="K1795" i="23" a="1"/>
  <c r="K1795" i="23" s="1"/>
  <c r="K1796" i="23" a="1"/>
  <c r="K1796" i="23" s="1"/>
  <c r="K1797" i="23" a="1"/>
  <c r="K1797" i="23"/>
  <c r="K1798" i="23" a="1"/>
  <c r="K1798" i="23" s="1"/>
  <c r="K1799" i="23" a="1"/>
  <c r="K1799" i="23" s="1"/>
  <c r="K1800" i="23" a="1"/>
  <c r="K1800" i="23" s="1"/>
  <c r="K1801" i="23" a="1"/>
  <c r="K1801" i="23"/>
  <c r="K1802" i="23" a="1"/>
  <c r="K1802" i="23"/>
  <c r="K1803" i="23" a="1"/>
  <c r="K1803" i="23" s="1"/>
  <c r="K1804" i="23" a="1"/>
  <c r="K1804" i="23" s="1"/>
  <c r="K1805" i="23" a="1"/>
  <c r="K1805" i="23" s="1"/>
  <c r="K1806" i="23" a="1"/>
  <c r="K1806" i="23"/>
  <c r="K1807" i="23" a="1"/>
  <c r="K1807" i="23" s="1"/>
  <c r="K1808" i="23" a="1"/>
  <c r="K1808" i="23" s="1"/>
  <c r="K1809" i="23" a="1"/>
  <c r="K1809" i="23" s="1"/>
  <c r="K1810" i="23" a="1"/>
  <c r="K1810" i="23"/>
  <c r="K1811" i="23" a="1"/>
  <c r="K1811" i="23" s="1"/>
  <c r="K1812" i="23" a="1"/>
  <c r="K1812" i="23" s="1"/>
  <c r="K1813" i="23" a="1"/>
  <c r="K1813" i="23" s="1"/>
  <c r="K1814" i="23" a="1"/>
  <c r="K1814" i="23"/>
  <c r="K1815" i="23" a="1"/>
  <c r="K1815" i="23" s="1"/>
  <c r="K1816" i="23" a="1"/>
  <c r="K1816" i="23" s="1"/>
  <c r="K1817" i="23" a="1"/>
  <c r="K1817" i="23" s="1"/>
  <c r="K1818" i="23" a="1"/>
  <c r="K1818" i="23" s="1"/>
  <c r="K1819" i="23" a="1"/>
  <c r="K1819" i="23"/>
  <c r="K1820" i="23" a="1"/>
  <c r="K1820" i="23" s="1"/>
  <c r="K1821" i="23" a="1"/>
  <c r="K1821" i="23" s="1"/>
  <c r="K1822" i="23" a="1"/>
  <c r="K1822" i="23" s="1"/>
  <c r="K1823" i="23" a="1"/>
  <c r="K1823" i="23"/>
  <c r="K1824" i="23" a="1"/>
  <c r="K1824" i="23" s="1"/>
  <c r="K1825" i="23" a="1"/>
  <c r="K1825" i="23" s="1"/>
  <c r="K1826" i="23" a="1"/>
  <c r="K1826" i="23" s="1"/>
  <c r="K1827" i="23" a="1"/>
  <c r="K1827" i="23" s="1"/>
  <c r="K1828" i="23" a="1"/>
  <c r="K1828" i="23" s="1"/>
  <c r="K1829" i="23" a="1"/>
  <c r="K1829" i="23" s="1"/>
  <c r="K1830" i="23" a="1"/>
  <c r="K1830" i="23" s="1"/>
  <c r="K1831" i="23" a="1"/>
  <c r="K1831" i="23"/>
  <c r="K1832" i="23" a="1"/>
  <c r="K1832" i="23" s="1"/>
  <c r="K1833" i="23" a="1"/>
  <c r="K1833" i="23" s="1"/>
  <c r="K1834" i="23" a="1"/>
  <c r="K1834" i="23" s="1"/>
  <c r="K1835" i="23" a="1"/>
  <c r="K1835" i="23" s="1"/>
  <c r="K1836" i="23" a="1"/>
  <c r="K1836" i="23" s="1"/>
  <c r="K1837" i="23" a="1"/>
  <c r="K1837" i="23"/>
  <c r="K1838" i="23" a="1"/>
  <c r="K1838" i="23" s="1"/>
  <c r="K1839" i="23" a="1"/>
  <c r="K1839" i="23" s="1"/>
  <c r="K1840" i="23" a="1"/>
  <c r="K1840" i="23" s="1"/>
  <c r="K1841" i="23" a="1"/>
  <c r="K1841" i="23" s="1"/>
  <c r="K1842" i="23" a="1"/>
  <c r="K1842" i="23"/>
  <c r="K1843" i="23" a="1"/>
  <c r="K1843" i="23"/>
  <c r="K1844" i="23" a="1"/>
  <c r="K1844" i="23" s="1"/>
  <c r="K1845" i="23" a="1"/>
  <c r="K1845" i="23" s="1"/>
  <c r="K1846" i="23" a="1"/>
  <c r="K1846" i="23"/>
  <c r="K1847" i="23" a="1"/>
  <c r="K1847" i="23" s="1"/>
  <c r="K1848" i="23" a="1"/>
  <c r="K1848" i="23" s="1"/>
  <c r="K1849" i="23" a="1"/>
  <c r="K1849" i="23" s="1"/>
  <c r="K1850" i="23" a="1"/>
  <c r="K1850" i="23" s="1"/>
  <c r="K1851" i="23" a="1"/>
  <c r="K1851" i="23" s="1"/>
  <c r="K1852" i="23" a="1"/>
  <c r="K1852" i="23" s="1"/>
  <c r="K1853" i="23" a="1"/>
  <c r="K1853" i="23" s="1"/>
  <c r="K1854" i="23" a="1"/>
  <c r="K1854" i="23"/>
  <c r="K1855" i="23" a="1"/>
  <c r="K1855" i="23" s="1"/>
  <c r="K1856" i="23" a="1"/>
  <c r="K1856" i="23" s="1"/>
  <c r="K1857" i="23" a="1"/>
  <c r="K1857" i="23" s="1"/>
  <c r="K1858" i="23" a="1"/>
  <c r="K1858" i="23" s="1"/>
  <c r="K1859" i="23" a="1"/>
  <c r="K1859" i="23" s="1"/>
  <c r="K1860" i="23" a="1"/>
  <c r="K1860" i="23" s="1"/>
  <c r="K1861" i="23" a="1"/>
  <c r="K1861" i="23"/>
  <c r="K1862" i="23" a="1"/>
  <c r="K1862" i="23" s="1"/>
  <c r="K1863" i="23" a="1"/>
  <c r="K1863" i="23" s="1"/>
  <c r="K1864" i="23" a="1"/>
  <c r="K1864" i="23" s="1"/>
  <c r="K1865" i="23" a="1"/>
  <c r="K1865" i="23" s="1"/>
  <c r="K1866" i="23" a="1"/>
  <c r="K1866" i="23"/>
  <c r="K1867" i="23" a="1"/>
  <c r="K1867" i="23" s="1"/>
  <c r="K1868" i="23" a="1"/>
  <c r="K1868" i="23" s="1"/>
  <c r="K1869" i="23" a="1"/>
  <c r="K1869" i="23"/>
  <c r="K1870" i="23" a="1"/>
  <c r="K1870" i="23" s="1"/>
  <c r="K1871" i="23" a="1"/>
  <c r="K1871" i="23" s="1"/>
  <c r="K1872" i="23" a="1"/>
  <c r="K1872" i="23" s="1"/>
  <c r="K1873" i="23" a="1"/>
  <c r="K1873" i="23" s="1"/>
  <c r="K1874" i="23" a="1"/>
  <c r="K1874" i="23" s="1"/>
  <c r="K1875" i="23" a="1"/>
  <c r="K1875" i="23"/>
  <c r="K1876" i="23" a="1"/>
  <c r="K1876" i="23" s="1"/>
  <c r="K1877" i="23" a="1"/>
  <c r="K1877" i="23"/>
  <c r="K1878" i="23" a="1"/>
  <c r="K1878" i="23"/>
  <c r="K1879" i="23" a="1"/>
  <c r="K1879" i="23" s="1"/>
  <c r="K1880" i="23" a="1"/>
  <c r="K1880" i="23" s="1"/>
  <c r="K1881" i="23" a="1"/>
  <c r="K1881" i="23" s="1"/>
  <c r="K1882" i="23" a="1"/>
  <c r="K1882" i="23" s="1"/>
  <c r="K1883" i="23" a="1"/>
  <c r="K1883" i="23"/>
  <c r="K1884" i="23" a="1"/>
  <c r="K1884" i="23" s="1"/>
  <c r="K1885" i="23" a="1"/>
  <c r="K1885" i="23" s="1"/>
  <c r="K1886" i="23" a="1"/>
  <c r="K1886" i="23"/>
  <c r="K1887" i="23" a="1"/>
  <c r="K1887" i="23"/>
  <c r="K1888" i="23" a="1"/>
  <c r="K1888" i="23" s="1"/>
  <c r="K1889" i="23" a="1"/>
  <c r="K1889" i="23" s="1"/>
  <c r="K1890" i="23" a="1"/>
  <c r="K1890" i="23" s="1"/>
  <c r="K1891" i="23" a="1"/>
  <c r="K1891" i="23" s="1"/>
  <c r="K1892" i="23" a="1"/>
  <c r="K1892" i="23" s="1"/>
  <c r="K1893" i="23" a="1"/>
  <c r="K1893" i="23" s="1"/>
  <c r="K1894" i="23" a="1"/>
  <c r="K1894" i="23" s="1"/>
  <c r="K1895" i="23" a="1"/>
  <c r="K1895" i="23" s="1"/>
  <c r="K1896" i="23" a="1"/>
  <c r="K1896" i="23" s="1"/>
  <c r="K1897" i="23" a="1"/>
  <c r="K1897" i="23" s="1"/>
  <c r="K1898" i="23" a="1"/>
  <c r="K1898" i="23" s="1"/>
  <c r="K1899" i="23" a="1"/>
  <c r="K1899" i="23" s="1"/>
  <c r="K1900" i="23" a="1"/>
  <c r="K1900" i="23" s="1"/>
  <c r="K1901" i="23" a="1"/>
  <c r="K1901" i="23"/>
  <c r="K1902" i="23" a="1"/>
  <c r="K1902" i="23" s="1"/>
  <c r="K1903" i="23" a="1"/>
  <c r="K1903" i="23" s="1"/>
  <c r="K1904" i="23" a="1"/>
  <c r="K1904" i="23" s="1"/>
  <c r="K1905" i="23" a="1"/>
  <c r="K1905" i="23" s="1"/>
  <c r="K1906" i="23" a="1"/>
  <c r="K1906" i="23" s="1"/>
  <c r="K1907" i="23" a="1"/>
  <c r="K1907" i="23"/>
  <c r="K1908" i="23" a="1"/>
  <c r="K1908" i="23" s="1"/>
  <c r="K1909" i="23" a="1"/>
  <c r="K1909" i="23"/>
  <c r="K1910" i="23" a="1"/>
  <c r="K1910" i="23"/>
  <c r="K1911" i="23" a="1"/>
  <c r="K1911" i="23" s="1"/>
  <c r="K1912" i="23" a="1"/>
  <c r="K1912" i="23" s="1"/>
  <c r="K1913" i="23" a="1"/>
  <c r="K1913" i="23" s="1"/>
  <c r="K1914" i="23" a="1"/>
  <c r="K1914" i="23" s="1"/>
  <c r="K1915" i="23" a="1"/>
  <c r="K1915" i="23"/>
  <c r="K1916" i="23" a="1"/>
  <c r="K1916" i="23" s="1"/>
  <c r="K1917" i="23" a="1"/>
  <c r="K1917" i="23" s="1"/>
  <c r="K1918" i="23" a="1"/>
  <c r="K1918" i="23" s="1"/>
  <c r="K1919" i="23" a="1"/>
  <c r="K1919" i="23" s="1"/>
  <c r="K1920" i="23" a="1"/>
  <c r="K1920" i="23" s="1"/>
  <c r="K1921" i="23" a="1"/>
  <c r="K1921" i="23" s="1"/>
  <c r="K1922" i="23" a="1"/>
  <c r="K1922" i="23" s="1"/>
  <c r="K1923" i="23" a="1"/>
  <c r="K1923" i="23" s="1"/>
  <c r="K1924" i="23" a="1"/>
  <c r="K1924" i="23" s="1"/>
  <c r="K1925" i="23" a="1"/>
  <c r="K1925" i="23" s="1"/>
  <c r="K1926" i="23" a="1"/>
  <c r="K1926" i="23" s="1"/>
  <c r="K1927" i="23" a="1"/>
  <c r="K1927" i="23"/>
  <c r="K1928" i="23" a="1"/>
  <c r="K1928" i="23" s="1"/>
  <c r="K1929" i="23" a="1"/>
  <c r="K1929" i="23"/>
  <c r="K1930" i="23" a="1"/>
  <c r="K1930" i="23" s="1"/>
  <c r="K1931" i="23" a="1"/>
  <c r="K1931" i="23" s="1"/>
  <c r="K1932" i="23" a="1"/>
  <c r="K1932" i="23" s="1"/>
  <c r="K1933" i="23" a="1"/>
  <c r="K1933" i="23" s="1"/>
  <c r="K1934" i="23" a="1"/>
  <c r="K1934" i="23"/>
  <c r="K1935" i="23" a="1"/>
  <c r="K1935" i="23" s="1"/>
  <c r="K1936" i="23" a="1"/>
  <c r="K1936" i="23" s="1"/>
  <c r="K1937" i="23" a="1"/>
  <c r="K1937" i="23" s="1"/>
  <c r="K1938" i="23" a="1"/>
  <c r="K1938" i="23"/>
  <c r="K1939" i="23" a="1"/>
  <c r="K1939" i="23" s="1"/>
  <c r="K1940" i="23" a="1"/>
  <c r="K1940" i="23" s="1"/>
  <c r="K1941" i="23" a="1"/>
  <c r="K1941" i="23"/>
  <c r="K1942" i="23" a="1"/>
  <c r="K1942" i="23" s="1"/>
  <c r="K1943" i="23" a="1"/>
  <c r="K1943" i="23"/>
  <c r="K1944" i="23" a="1"/>
  <c r="K1944" i="23" s="1"/>
  <c r="K1945" i="23" a="1"/>
  <c r="K1945" i="23" s="1"/>
  <c r="K1946" i="23" a="1"/>
  <c r="K1946" i="23" s="1"/>
  <c r="K1947" i="23" a="1"/>
  <c r="K1947" i="23"/>
  <c r="K1948" i="23" a="1"/>
  <c r="K1948" i="23" s="1"/>
  <c r="K1949" i="23" a="1"/>
  <c r="K1949" i="23" s="1"/>
  <c r="K1950" i="23" a="1"/>
  <c r="K1950" i="23" s="1"/>
  <c r="K1951" i="23" a="1"/>
  <c r="K1951" i="23" s="1"/>
  <c r="K1952" i="23" a="1"/>
  <c r="K1952" i="23" s="1"/>
  <c r="K1953" i="23" a="1"/>
  <c r="K1953" i="23" s="1"/>
  <c r="K1954" i="23" a="1"/>
  <c r="K1954" i="23" s="1"/>
  <c r="K1955" i="23" a="1"/>
  <c r="K1955" i="23" s="1"/>
  <c r="K1956" i="23" a="1"/>
  <c r="K1956" i="23" s="1"/>
  <c r="K1957" i="23" a="1"/>
  <c r="K1957" i="23" s="1"/>
  <c r="K1958" i="23" a="1"/>
  <c r="K1958" i="23" s="1"/>
  <c r="K1959" i="23" a="1"/>
  <c r="K1959" i="23" s="1"/>
  <c r="K1960" i="23" a="1"/>
  <c r="K1960" i="23" s="1"/>
  <c r="K1961" i="23" a="1"/>
  <c r="K1961" i="23" s="1"/>
  <c r="K1962" i="23" a="1"/>
  <c r="K1962" i="23" s="1"/>
  <c r="K1963" i="23" a="1"/>
  <c r="K1963" i="23" s="1"/>
  <c r="K1964" i="23" a="1"/>
  <c r="K1964" i="23" s="1"/>
  <c r="K1965" i="23" a="1"/>
  <c r="K1965" i="23"/>
  <c r="K1966" i="23" a="1"/>
  <c r="K1966" i="23" s="1"/>
  <c r="K1967" i="23" a="1"/>
  <c r="K1967" i="23" s="1"/>
  <c r="K1968" i="23" a="1"/>
  <c r="K1968" i="23" s="1"/>
  <c r="K1969" i="23" a="1"/>
  <c r="K1969" i="23" s="1"/>
  <c r="K1970" i="23" a="1"/>
  <c r="K1970" i="23" s="1"/>
  <c r="K1971" i="23" a="1"/>
  <c r="K1971" i="23" s="1"/>
  <c r="K1972" i="23" a="1"/>
  <c r="K1972" i="23" s="1"/>
  <c r="K1973" i="23" a="1"/>
  <c r="K1973" i="23" s="1"/>
  <c r="K1974" i="23" a="1"/>
  <c r="K1974" i="23" s="1"/>
  <c r="K1975" i="23" a="1"/>
  <c r="K1975" i="23"/>
  <c r="K1976" i="23" a="1"/>
  <c r="K1976" i="23" s="1"/>
  <c r="K1977" i="23" a="1"/>
  <c r="K1977" i="23" s="1"/>
  <c r="K1978" i="23" a="1"/>
  <c r="K1978" i="23" s="1"/>
  <c r="K1979" i="23" a="1"/>
  <c r="K1979" i="23"/>
  <c r="K1980" i="23" a="1"/>
  <c r="K1980" i="23" s="1"/>
  <c r="K1981" i="23" a="1"/>
  <c r="K1981" i="23"/>
  <c r="K1982" i="23" a="1"/>
  <c r="K1982" i="23" s="1"/>
  <c r="K1983" i="23" a="1"/>
  <c r="K1983" i="23" s="1"/>
  <c r="K1984" i="23" a="1"/>
  <c r="K1984" i="23" s="1"/>
  <c r="K1985" i="23" a="1"/>
  <c r="K1985" i="23" s="1"/>
  <c r="K1986" i="23" a="1"/>
  <c r="K1986" i="23" s="1"/>
  <c r="K1987" i="23" a="1"/>
  <c r="K1987" i="23" s="1"/>
  <c r="K1988" i="23" a="1"/>
  <c r="K1988" i="23" s="1"/>
  <c r="K1989" i="23" a="1"/>
  <c r="K1989" i="23"/>
  <c r="K1990" i="23" a="1"/>
  <c r="K1990" i="23"/>
  <c r="K1991" i="23" a="1"/>
  <c r="K1991" i="23"/>
  <c r="K1992" i="23" a="1"/>
  <c r="K1992" i="23" s="1"/>
  <c r="K1993" i="23" a="1"/>
  <c r="K1993" i="23" s="1"/>
  <c r="K1994" i="23" a="1"/>
  <c r="K1994" i="23" s="1"/>
  <c r="K1995" i="23" a="1"/>
  <c r="K1995" i="23" s="1"/>
  <c r="K1996" i="23" a="1"/>
  <c r="K1996" i="23" s="1"/>
  <c r="K1997" i="23" a="1"/>
  <c r="K1997" i="23" s="1"/>
  <c r="K1998" i="23" a="1"/>
  <c r="K1998" i="23"/>
  <c r="K1999" i="23" a="1"/>
  <c r="K1999" i="23" s="1"/>
  <c r="K2000" i="23" a="1"/>
  <c r="K2000" i="23" s="1"/>
  <c r="K2001" i="23" a="1"/>
  <c r="K2001" i="23" s="1"/>
  <c r="K2002" i="23" a="1"/>
  <c r="K2002" i="23" s="1"/>
  <c r="K2003" i="23" a="1"/>
  <c r="K2003" i="23" s="1"/>
  <c r="K2004" i="23" a="1"/>
  <c r="K2004" i="23" s="1"/>
  <c r="K2005" i="23" a="1"/>
  <c r="K2005" i="23" s="1"/>
  <c r="K2006" i="23" a="1"/>
  <c r="K2006" i="23" s="1"/>
  <c r="K2007" i="23" a="1"/>
  <c r="K2007" i="23" s="1"/>
  <c r="K2008" i="23" a="1"/>
  <c r="K2008" i="23" s="1"/>
  <c r="K2009" i="23" a="1"/>
  <c r="K2009" i="23" s="1"/>
  <c r="K2010" i="23" a="1"/>
  <c r="K2010" i="23" s="1"/>
  <c r="K2011" i="23" a="1"/>
  <c r="K2011" i="23" s="1"/>
  <c r="K2012" i="23" a="1"/>
  <c r="K2012" i="23" s="1"/>
  <c r="K2013" i="23" a="1"/>
  <c r="K2013" i="23" s="1"/>
  <c r="K2014" i="23" a="1"/>
  <c r="K2014" i="23" s="1"/>
  <c r="K2015" i="23" a="1"/>
  <c r="K2015" i="23" s="1"/>
  <c r="K2016" i="23" a="1"/>
  <c r="K2016" i="23" s="1"/>
  <c r="K2017" i="23" a="1"/>
  <c r="K2017" i="23" s="1"/>
  <c r="K2018" i="23" a="1"/>
  <c r="K2018" i="23" s="1"/>
  <c r="K2019" i="23" a="1"/>
  <c r="K2019" i="23" s="1"/>
  <c r="K2020" i="23" a="1"/>
  <c r="K2020" i="23" s="1"/>
  <c r="K2021" i="23" a="1"/>
  <c r="K2021" i="23" s="1"/>
  <c r="K2022" i="23" a="1"/>
  <c r="K2022" i="23" s="1"/>
  <c r="K2023" i="23" a="1"/>
  <c r="K2023" i="23" s="1"/>
  <c r="K2024" i="23" a="1"/>
  <c r="K2024" i="23" s="1"/>
  <c r="K2025" i="23" a="1"/>
  <c r="K2025" i="23" s="1"/>
  <c r="K2026" i="23" a="1"/>
  <c r="K2026" i="23" s="1"/>
  <c r="K2027" i="23" a="1"/>
  <c r="K2027" i="23" s="1"/>
  <c r="K2028" i="23" a="1"/>
  <c r="K2028" i="23" s="1"/>
  <c r="K2029" i="23" a="1"/>
  <c r="K2029" i="23" s="1"/>
  <c r="K2030" i="23" a="1"/>
  <c r="K2030" i="23" s="1"/>
  <c r="K2031" i="23" a="1"/>
  <c r="K2031" i="23" s="1"/>
  <c r="K2032" i="23" a="1"/>
  <c r="K2032" i="23" s="1"/>
  <c r="K2033" i="23" a="1"/>
  <c r="K2033" i="23" s="1"/>
  <c r="K2034" i="23" a="1"/>
  <c r="K2034" i="23" s="1"/>
  <c r="K2035" i="23" a="1"/>
  <c r="K2035" i="23" s="1"/>
  <c r="K2036" i="23" a="1"/>
  <c r="K2036" i="23" s="1"/>
  <c r="K2037" i="23" a="1"/>
  <c r="K2037" i="23" s="1"/>
  <c r="K2038" i="23" a="1"/>
  <c r="K2038" i="23" s="1"/>
  <c r="K2039" i="23" a="1"/>
  <c r="K2039" i="23" s="1"/>
  <c r="K2040" i="23" a="1"/>
  <c r="K2040" i="23" s="1"/>
  <c r="K2041" i="23" a="1"/>
  <c r="K2041" i="23" s="1"/>
  <c r="K2042" i="23" a="1"/>
  <c r="K2042" i="23" s="1"/>
  <c r="K2043" i="23" a="1"/>
  <c r="K2043" i="23" s="1"/>
  <c r="K2044" i="23" a="1"/>
  <c r="K2044" i="23" s="1"/>
  <c r="K2045" i="23" a="1"/>
  <c r="K2045" i="23" s="1"/>
  <c r="K2046" i="23" a="1"/>
  <c r="K2046" i="23" s="1"/>
  <c r="K2047" i="23" a="1"/>
  <c r="K2047" i="23" s="1"/>
  <c r="K2048" i="23" a="1"/>
  <c r="K2048" i="23" s="1"/>
  <c r="K2049" i="23" a="1"/>
  <c r="K2049" i="23" s="1"/>
  <c r="K2050" i="23" a="1"/>
  <c r="K2050" i="23" s="1"/>
  <c r="K2051" i="23" a="1"/>
  <c r="K2051" i="23" s="1"/>
  <c r="K2052" i="23" a="1"/>
  <c r="K2052" i="23" s="1"/>
  <c r="K2053" i="23" a="1"/>
  <c r="K2053" i="23" s="1"/>
  <c r="K2054" i="23" a="1"/>
  <c r="K2054" i="23" s="1"/>
  <c r="K2055" i="23" a="1"/>
  <c r="K2055" i="23" s="1"/>
  <c r="K2056" i="23" a="1"/>
  <c r="K2056" i="23" s="1"/>
  <c r="K2057" i="23" a="1"/>
  <c r="K2057" i="23" s="1"/>
  <c r="K2058" i="23" a="1"/>
  <c r="K2058" i="23" s="1"/>
  <c r="K2059" i="23" a="1"/>
  <c r="K2059" i="23" s="1"/>
  <c r="K2060" i="23" a="1"/>
  <c r="K2060" i="23" s="1"/>
  <c r="K2061" i="23" a="1"/>
  <c r="K2061" i="23" s="1"/>
  <c r="K2062" i="23" a="1"/>
  <c r="K2062" i="23" s="1"/>
  <c r="K2063" i="23" a="1"/>
  <c r="K2063" i="23" s="1"/>
  <c r="K2064" i="23" a="1"/>
  <c r="K2064" i="23" s="1"/>
  <c r="K2065" i="23" a="1"/>
  <c r="K2065" i="23" s="1"/>
  <c r="K2066" i="23" a="1"/>
  <c r="K2066" i="23" s="1"/>
  <c r="K2067" i="23" a="1"/>
  <c r="K2067" i="23" s="1"/>
  <c r="K2068" i="23" a="1"/>
  <c r="K2068" i="23" s="1"/>
  <c r="K2069" i="23" a="1"/>
  <c r="K2069" i="23" s="1"/>
  <c r="K2070" i="23" a="1"/>
  <c r="K2070" i="23" s="1"/>
  <c r="K2071" i="23" a="1"/>
  <c r="K2071" i="23" s="1"/>
  <c r="K2072" i="23" a="1"/>
  <c r="K2072" i="23" s="1"/>
  <c r="K2073" i="23" a="1"/>
  <c r="K2073" i="23" s="1"/>
  <c r="K2074" i="23" a="1"/>
  <c r="K2074" i="23" s="1"/>
  <c r="K2075" i="23" a="1"/>
  <c r="K2075" i="23" s="1"/>
  <c r="K2076" i="23" a="1"/>
  <c r="K2076" i="23" s="1"/>
  <c r="K2077" i="23" a="1"/>
  <c r="K2077" i="23" s="1"/>
  <c r="K2078" i="23" a="1"/>
  <c r="K2078" i="23" s="1"/>
  <c r="K2079" i="23" a="1"/>
  <c r="K2079" i="23" s="1"/>
  <c r="K2080" i="23" a="1"/>
  <c r="K2080" i="23" s="1"/>
  <c r="K2081" i="23" a="1"/>
  <c r="K2081" i="23" s="1"/>
  <c r="K2082" i="23" a="1"/>
  <c r="K2082" i="23" s="1"/>
  <c r="K2083" i="23" a="1"/>
  <c r="K2083" i="23" s="1"/>
  <c r="K2084" i="23" a="1"/>
  <c r="K2084" i="23" s="1"/>
  <c r="K2085" i="23" a="1"/>
  <c r="K2085" i="23" s="1"/>
  <c r="K2086" i="23" a="1"/>
  <c r="K2086" i="23" s="1"/>
  <c r="K2087" i="23" a="1"/>
  <c r="K2087" i="23" s="1"/>
  <c r="K2088" i="23" a="1"/>
  <c r="K2088" i="23" s="1"/>
  <c r="K2089" i="23" a="1"/>
  <c r="K2089" i="23" s="1"/>
  <c r="K2090" i="23" a="1"/>
  <c r="K2090" i="23" s="1"/>
  <c r="K2091" i="23" a="1"/>
  <c r="K2091" i="23" s="1"/>
  <c r="K2092" i="23" a="1"/>
  <c r="K2092" i="23" s="1"/>
  <c r="K2093" i="23" a="1"/>
  <c r="K2093" i="23" s="1"/>
  <c r="K2094" i="23" a="1"/>
  <c r="K2094" i="23" s="1"/>
  <c r="K2095" i="23" a="1"/>
  <c r="K2095" i="23" s="1"/>
  <c r="K2096" i="23" a="1"/>
  <c r="K2096" i="23" s="1"/>
  <c r="K2097" i="23" a="1"/>
  <c r="K2097" i="23" s="1"/>
  <c r="K2098" i="23" a="1"/>
  <c r="K2098" i="23" s="1"/>
  <c r="K2099" i="23" a="1"/>
  <c r="K2099" i="23" s="1"/>
  <c r="K2100" i="23" a="1"/>
  <c r="K2100" i="23" s="1"/>
  <c r="K2101" i="23" a="1"/>
  <c r="K2101" i="23" s="1"/>
  <c r="K2102" i="23" a="1"/>
  <c r="K2102" i="23" s="1"/>
  <c r="K2103" i="23" a="1"/>
  <c r="K2103" i="23" s="1"/>
  <c r="K2104" i="23" a="1"/>
  <c r="K2104" i="23" s="1"/>
  <c r="K2105" i="23" a="1"/>
  <c r="K2105" i="23" s="1"/>
  <c r="K2106" i="23" a="1"/>
  <c r="K2106" i="23" s="1"/>
  <c r="K2107" i="23" a="1"/>
  <c r="K2107" i="23" s="1"/>
  <c r="K2108" i="23" a="1"/>
  <c r="K2108" i="23" s="1"/>
  <c r="K2109" i="23" a="1"/>
  <c r="K2109" i="23" s="1"/>
  <c r="K2110" i="23" a="1"/>
  <c r="K2110" i="23" s="1"/>
  <c r="K2111" i="23" a="1"/>
  <c r="K2111" i="23" s="1"/>
  <c r="K2112" i="23" a="1"/>
  <c r="K2112" i="23" s="1"/>
  <c r="K2113" i="23" a="1"/>
  <c r="K2113" i="23" s="1"/>
  <c r="K2114" i="23" a="1"/>
  <c r="K2114" i="23" s="1"/>
  <c r="K2115" i="23" a="1"/>
  <c r="K2115" i="23" s="1"/>
  <c r="K2116" i="23" a="1"/>
  <c r="K2116" i="23" s="1"/>
  <c r="K2117" i="23" a="1"/>
  <c r="K2117" i="23" s="1"/>
  <c r="K2118" i="23" a="1"/>
  <c r="K2118" i="23" s="1"/>
  <c r="K2119" i="23" a="1"/>
  <c r="K2119" i="23" s="1"/>
  <c r="K2120" i="23" a="1"/>
  <c r="K2120" i="23" s="1"/>
  <c r="K2121" i="23" a="1"/>
  <c r="K2121" i="23" s="1"/>
  <c r="K2122" i="23" a="1"/>
  <c r="K2122" i="23" s="1"/>
  <c r="K2123" i="23" a="1"/>
  <c r="K2123" i="23" s="1"/>
  <c r="K2124" i="23" a="1"/>
  <c r="K2124" i="23" s="1"/>
  <c r="K2125" i="23" a="1"/>
  <c r="K2125" i="23" s="1"/>
  <c r="K2126" i="23" a="1"/>
  <c r="K2126" i="23" s="1"/>
  <c r="K2127" i="23" a="1"/>
  <c r="K2127" i="23" s="1"/>
  <c r="K2128" i="23" a="1"/>
  <c r="K2128" i="23" s="1"/>
  <c r="K2129" i="23" a="1"/>
  <c r="K2129" i="23" s="1"/>
  <c r="K2130" i="23" a="1"/>
  <c r="K2130" i="23" s="1"/>
  <c r="K2131" i="23" a="1"/>
  <c r="K2131" i="23" s="1"/>
  <c r="K2132" i="23" a="1"/>
  <c r="K2132" i="23" s="1"/>
  <c r="K2133" i="23" a="1"/>
  <c r="K2133" i="23" s="1"/>
  <c r="K2134" i="23" a="1"/>
  <c r="K2134" i="23" s="1"/>
  <c r="K2135" i="23" a="1"/>
  <c r="K2135" i="23" s="1"/>
  <c r="K2136" i="23" a="1"/>
  <c r="K2136" i="23" s="1"/>
  <c r="K2137" i="23" a="1"/>
  <c r="K2137" i="23" s="1"/>
  <c r="K2138" i="23" a="1"/>
  <c r="K2138" i="23" s="1"/>
  <c r="K2139" i="23" a="1"/>
  <c r="K2139" i="23" s="1"/>
  <c r="K2140" i="23" a="1"/>
  <c r="K2140" i="23" s="1"/>
  <c r="K2141" i="23" a="1"/>
  <c r="K2141" i="23" s="1"/>
  <c r="K2142" i="23" a="1"/>
  <c r="K2142" i="23" s="1"/>
  <c r="K2143" i="23" a="1"/>
  <c r="K2143" i="23" s="1"/>
  <c r="K2144" i="23" a="1"/>
  <c r="K2144" i="23" s="1"/>
  <c r="K2145" i="23" a="1"/>
  <c r="K2145" i="23" s="1"/>
  <c r="K2146" i="23" a="1"/>
  <c r="K2146" i="23" s="1"/>
  <c r="K2147" i="23" a="1"/>
  <c r="K2147" i="23" s="1"/>
  <c r="K2148" i="23" a="1"/>
  <c r="K2148" i="23" s="1"/>
  <c r="K2149" i="23" a="1"/>
  <c r="K2149" i="23" s="1"/>
  <c r="K2150" i="23" a="1"/>
  <c r="K2150" i="23" s="1"/>
  <c r="K2151" i="23" a="1"/>
  <c r="K2151" i="23" s="1"/>
  <c r="K2152" i="23" a="1"/>
  <c r="K2152" i="23" s="1"/>
  <c r="K2153" i="23" a="1"/>
  <c r="K2153" i="23" s="1"/>
  <c r="K2154" i="23" a="1"/>
  <c r="K2154" i="23" s="1"/>
  <c r="K2155" i="23" a="1"/>
  <c r="K2155" i="23" s="1"/>
  <c r="K2156" i="23" a="1"/>
  <c r="K2156" i="23" s="1"/>
  <c r="K2157" i="23" a="1"/>
  <c r="K2157" i="23" s="1"/>
  <c r="K2158" i="23" a="1"/>
  <c r="K2158" i="23" s="1"/>
  <c r="K2159" i="23" a="1"/>
  <c r="K2159" i="23" s="1"/>
  <c r="K2160" i="23" a="1"/>
  <c r="K2160" i="23" s="1"/>
  <c r="K2161" i="23" a="1"/>
  <c r="K2161" i="23" s="1"/>
  <c r="K2162" i="23" a="1"/>
  <c r="K2162" i="23" s="1"/>
  <c r="K2163" i="23" a="1"/>
  <c r="K2163" i="23" s="1"/>
  <c r="K2164" i="23" a="1"/>
  <c r="K2164" i="23" s="1"/>
  <c r="K2165" i="23" a="1"/>
  <c r="K2165" i="23" s="1"/>
  <c r="K2166" i="23" a="1"/>
  <c r="K2166" i="23" s="1"/>
  <c r="K2167" i="23" a="1"/>
  <c r="K2167" i="23" s="1"/>
  <c r="K2168" i="23" a="1"/>
  <c r="K2168" i="23" s="1"/>
  <c r="K2169" i="23" a="1"/>
  <c r="K2169" i="23" s="1"/>
  <c r="K2170" i="23" a="1"/>
  <c r="K2170" i="23" s="1"/>
  <c r="K2171" i="23" a="1"/>
  <c r="K2171" i="23" s="1"/>
  <c r="K2172" i="23" a="1"/>
  <c r="K2172" i="23" s="1"/>
  <c r="K2173" i="23" a="1"/>
  <c r="K2173" i="23" s="1"/>
  <c r="K2174" i="23" a="1"/>
  <c r="K2174" i="23" s="1"/>
  <c r="K2175" i="23" a="1"/>
  <c r="K2175" i="23" s="1"/>
  <c r="K2176" i="23" a="1"/>
  <c r="K2176" i="23" s="1"/>
  <c r="K2177" i="23" a="1"/>
  <c r="K2177" i="23" s="1"/>
  <c r="K2178" i="23" a="1"/>
  <c r="K2178" i="23" s="1"/>
  <c r="K2179" i="23" a="1"/>
  <c r="K2179" i="23" s="1"/>
  <c r="K2180" i="23" a="1"/>
  <c r="K2180" i="23" s="1"/>
  <c r="K2181" i="23" a="1"/>
  <c r="K2181" i="23" s="1"/>
  <c r="K2182" i="23" a="1"/>
  <c r="K2182" i="23" s="1"/>
  <c r="K2183" i="23" a="1"/>
  <c r="K2183" i="23" s="1"/>
  <c r="K2184" i="23" a="1"/>
  <c r="K2184" i="23" s="1"/>
  <c r="K2185" i="23" a="1"/>
  <c r="K2185" i="23" s="1"/>
  <c r="K2186" i="23" a="1"/>
  <c r="K2186" i="23" s="1"/>
  <c r="K2187" i="23" a="1"/>
  <c r="K2187" i="23" s="1"/>
  <c r="K2188" i="23" a="1"/>
  <c r="K2188" i="23" s="1"/>
  <c r="K2189" i="23" a="1"/>
  <c r="K2189" i="23" s="1"/>
  <c r="K2190" i="23" a="1"/>
  <c r="K2190" i="23" s="1"/>
  <c r="K2191" i="23" a="1"/>
  <c r="K2191" i="23" s="1"/>
  <c r="K2192" i="23" a="1"/>
  <c r="K2192" i="23" s="1"/>
  <c r="K2193" i="23" a="1"/>
  <c r="K2193" i="23" s="1"/>
  <c r="K2194" i="23" a="1"/>
  <c r="K2194" i="23" s="1"/>
  <c r="K2195" i="23" a="1"/>
  <c r="K2195" i="23" s="1"/>
  <c r="K2196" i="23" a="1"/>
  <c r="K2196" i="23" s="1"/>
  <c r="K2197" i="23" a="1"/>
  <c r="K2197" i="23" s="1"/>
  <c r="K2198" i="23" a="1"/>
  <c r="K2198" i="23" s="1"/>
  <c r="K2199" i="23" a="1"/>
  <c r="K2199" i="23" s="1"/>
  <c r="K2200" i="23" a="1"/>
  <c r="K2200" i="23" s="1"/>
  <c r="K2201" i="23" a="1"/>
  <c r="K2201" i="23" s="1"/>
  <c r="K2202" i="23" a="1"/>
  <c r="K2202" i="23" s="1"/>
  <c r="K2203" i="23" a="1"/>
  <c r="K2203" i="23" s="1"/>
  <c r="K2204" i="23" a="1"/>
  <c r="K2204" i="23" s="1"/>
  <c r="K2205" i="23" a="1"/>
  <c r="K2205" i="23" s="1"/>
  <c r="K2206" i="23" a="1"/>
  <c r="K2206" i="23" s="1"/>
  <c r="K2207" i="23" a="1"/>
  <c r="K2207" i="23" s="1"/>
  <c r="K2208" i="23" a="1"/>
  <c r="K2208" i="23" s="1"/>
  <c r="K2209" i="23" a="1"/>
  <c r="K2209" i="23" s="1"/>
  <c r="K2210" i="23" a="1"/>
  <c r="K2210" i="23" s="1"/>
  <c r="K2211" i="23" a="1"/>
  <c r="K2211" i="23" s="1"/>
  <c r="K2212" i="23" a="1"/>
  <c r="K2212" i="23" s="1"/>
  <c r="K2213" i="23" a="1"/>
  <c r="K2213" i="23" s="1"/>
  <c r="K2214" i="23" a="1"/>
  <c r="K2214" i="23" s="1"/>
  <c r="K2215" i="23" a="1"/>
  <c r="K2215" i="23" s="1"/>
  <c r="K2216" i="23" a="1"/>
  <c r="K2216" i="23" s="1"/>
  <c r="K2217" i="23" a="1"/>
  <c r="K2217" i="23" s="1"/>
  <c r="K2218" i="23" a="1"/>
  <c r="K2218" i="23" s="1"/>
  <c r="K2219" i="23" a="1"/>
  <c r="K2219" i="23" s="1"/>
  <c r="K2220" i="23" a="1"/>
  <c r="K2220" i="23" s="1"/>
  <c r="K2221" i="23" a="1"/>
  <c r="K2221" i="23" s="1"/>
  <c r="K2222" i="23" a="1"/>
  <c r="K2222" i="23" s="1"/>
  <c r="K2223" i="23" a="1"/>
  <c r="K2223" i="23" s="1"/>
  <c r="K2224" i="23" a="1"/>
  <c r="K2224" i="23" s="1"/>
  <c r="K2225" i="23" a="1"/>
  <c r="K2225" i="23" s="1"/>
  <c r="K2226" i="23" a="1"/>
  <c r="K2226" i="23" s="1"/>
  <c r="K2227" i="23" a="1"/>
  <c r="K2227" i="23" s="1"/>
  <c r="K2228" i="23" a="1"/>
  <c r="K2228" i="23" s="1"/>
  <c r="K2229" i="23" a="1"/>
  <c r="K2229" i="23" s="1"/>
  <c r="K2230" i="23" a="1"/>
  <c r="K2230" i="23" s="1"/>
  <c r="K2231" i="23" a="1"/>
  <c r="K2231" i="23" s="1"/>
  <c r="K2232" i="23" a="1"/>
  <c r="K2232" i="23" s="1"/>
  <c r="K2233" i="23" a="1"/>
  <c r="K2233" i="23" s="1"/>
  <c r="K2234" i="23" a="1"/>
  <c r="K2234" i="23" s="1"/>
  <c r="K2235" i="23" a="1"/>
  <c r="K2235" i="23" s="1"/>
  <c r="K2236" i="23" a="1"/>
  <c r="K2236" i="23" s="1"/>
  <c r="K2237" i="23" a="1"/>
  <c r="K2237" i="23" s="1"/>
  <c r="K2238" i="23" a="1"/>
  <c r="K2238" i="23" s="1"/>
  <c r="K2239" i="23" a="1"/>
  <c r="K2239" i="23" s="1"/>
  <c r="K2240" i="23" a="1"/>
  <c r="K2240" i="23" s="1"/>
  <c r="K2241" i="23" a="1"/>
  <c r="K2241" i="23" s="1"/>
  <c r="K2242" i="23" a="1"/>
  <c r="K2242" i="23" s="1"/>
  <c r="K2243" i="23" a="1"/>
  <c r="K2243" i="23" s="1"/>
  <c r="K2244" i="23" a="1"/>
  <c r="K2244" i="23" s="1"/>
  <c r="K2245" i="23" a="1"/>
  <c r="K2245" i="23" s="1"/>
  <c r="K2246" i="23" a="1"/>
  <c r="K2246" i="23" s="1"/>
  <c r="K2247" i="23" a="1"/>
  <c r="K2247" i="23" s="1"/>
  <c r="K2248" i="23" a="1"/>
  <c r="K2248" i="23" s="1"/>
  <c r="K2249" i="23" a="1"/>
  <c r="K2249" i="23" s="1"/>
  <c r="K2250" i="23" a="1"/>
  <c r="K2250" i="23" s="1"/>
  <c r="K2251" i="23" a="1"/>
  <c r="K2251" i="23" s="1"/>
  <c r="K2252" i="23" a="1"/>
  <c r="K2252" i="23" s="1"/>
  <c r="K2253" i="23" a="1"/>
  <c r="K2253" i="23" s="1"/>
  <c r="K2254" i="23" a="1"/>
  <c r="K2254" i="23" s="1"/>
  <c r="K2255" i="23" a="1"/>
  <c r="K2255" i="23" s="1"/>
  <c r="K2256" i="23" a="1"/>
  <c r="K2256" i="23" s="1"/>
  <c r="K2257" i="23" a="1"/>
  <c r="K2257" i="23" s="1"/>
  <c r="K2258" i="23" a="1"/>
  <c r="K2258" i="23" s="1"/>
  <c r="K2259" i="23" a="1"/>
  <c r="K2259" i="23" s="1"/>
  <c r="K2260" i="23" a="1"/>
  <c r="K2260" i="23" s="1"/>
  <c r="K2261" i="23" a="1"/>
  <c r="K2261" i="23" s="1"/>
  <c r="K2262" i="23" a="1"/>
  <c r="K2262" i="23" s="1"/>
  <c r="K2263" i="23" a="1"/>
  <c r="K2263" i="23" s="1"/>
  <c r="K2264" i="23" a="1"/>
  <c r="K2264" i="23" s="1"/>
  <c r="K2265" i="23" a="1"/>
  <c r="K2265" i="23" s="1"/>
  <c r="K2266" i="23" a="1"/>
  <c r="K2266" i="23" s="1"/>
  <c r="K2267" i="23" a="1"/>
  <c r="K2267" i="23" s="1"/>
  <c r="K2268" i="23" a="1"/>
  <c r="K2268" i="23" s="1"/>
  <c r="K2269" i="23" a="1"/>
  <c r="K2269" i="23" s="1"/>
  <c r="K2270" i="23" a="1"/>
  <c r="K2270" i="23" s="1"/>
  <c r="K2271" i="23" a="1"/>
  <c r="K2271" i="23" s="1"/>
  <c r="K2272" i="23" a="1"/>
  <c r="K2272" i="23" s="1"/>
  <c r="K2273" i="23" a="1"/>
  <c r="K2273" i="23" s="1"/>
  <c r="K2274" i="23" a="1"/>
  <c r="K2274" i="23" s="1"/>
  <c r="K2275" i="23" a="1"/>
  <c r="K2275" i="23" s="1"/>
  <c r="K2276" i="23" a="1"/>
  <c r="K2276" i="23" s="1"/>
  <c r="K2277" i="23" a="1"/>
  <c r="K2277" i="23" s="1"/>
  <c r="K2278" i="23" a="1"/>
  <c r="K2278" i="23" s="1"/>
  <c r="K2279" i="23" a="1"/>
  <c r="K2279" i="23" s="1"/>
  <c r="K2280" i="23" a="1"/>
  <c r="K2280" i="23" s="1"/>
  <c r="K2281" i="23" a="1"/>
  <c r="K2281" i="23" s="1"/>
  <c r="K2282" i="23" a="1"/>
  <c r="K2282" i="23" s="1"/>
  <c r="K2283" i="23" a="1"/>
  <c r="K2283" i="23" s="1"/>
  <c r="K2284" i="23" a="1"/>
  <c r="K2284" i="23" s="1"/>
  <c r="K2285" i="23" a="1"/>
  <c r="K2285" i="23" s="1"/>
  <c r="K2286" i="23" a="1"/>
  <c r="K2286" i="23" s="1"/>
  <c r="K2287" i="23" a="1"/>
  <c r="K2287" i="23" s="1"/>
  <c r="K2288" i="23" a="1"/>
  <c r="K2288" i="23" s="1"/>
  <c r="K2289" i="23" a="1"/>
  <c r="K2289" i="23" s="1"/>
  <c r="K2290" i="23" a="1"/>
  <c r="K2290" i="23" s="1"/>
  <c r="K2291" i="23" a="1"/>
  <c r="K2291" i="23" s="1"/>
  <c r="K2292" i="23" a="1"/>
  <c r="K2292" i="23" s="1"/>
  <c r="K2293" i="23" a="1"/>
  <c r="K2293" i="23" s="1"/>
  <c r="K2294" i="23" a="1"/>
  <c r="K2294" i="23" s="1"/>
  <c r="K2295" i="23" a="1"/>
  <c r="K2295" i="23" s="1"/>
  <c r="K2296" i="23" a="1"/>
  <c r="K2296" i="23" s="1"/>
  <c r="K2297" i="23" a="1"/>
  <c r="K2297" i="23" s="1"/>
  <c r="K2298" i="23" a="1"/>
  <c r="K2298" i="23" s="1"/>
  <c r="K2299" i="23" a="1"/>
  <c r="K2299" i="23" s="1"/>
  <c r="K2300" i="23" a="1"/>
  <c r="K2300" i="23" s="1"/>
  <c r="K2301" i="23" a="1"/>
  <c r="K2301" i="23" s="1"/>
  <c r="K2302" i="23" a="1"/>
  <c r="K2302" i="23" s="1"/>
  <c r="K2303" i="23" a="1"/>
  <c r="K2303" i="23" s="1"/>
  <c r="K2304" i="23" a="1"/>
  <c r="K2304" i="23" s="1"/>
  <c r="K2305" i="23" a="1"/>
  <c r="K2305" i="23" s="1"/>
  <c r="K2306" i="23" a="1"/>
  <c r="K2306" i="23" s="1"/>
  <c r="K2307" i="23" a="1"/>
  <c r="K2307" i="23" s="1"/>
  <c r="K2308" i="23" a="1"/>
  <c r="K2308" i="23" s="1"/>
  <c r="K2309" i="23" a="1"/>
  <c r="K2309" i="23" s="1"/>
  <c r="K2310" i="23" a="1"/>
  <c r="K2310" i="23" s="1"/>
  <c r="K2311" i="23" a="1"/>
  <c r="K2311" i="23" s="1"/>
  <c r="K2312" i="23" a="1"/>
  <c r="K2312" i="23" s="1"/>
  <c r="K2313" i="23" a="1"/>
  <c r="K2313" i="23" s="1"/>
  <c r="K2314" i="23" a="1"/>
  <c r="K2314" i="23" s="1"/>
  <c r="K2315" i="23" a="1"/>
  <c r="K2315" i="23" s="1"/>
  <c r="K2316" i="23" a="1"/>
  <c r="K2316" i="23" s="1"/>
  <c r="K2317" i="23" a="1"/>
  <c r="K2317" i="23" s="1"/>
  <c r="K2318" i="23" a="1"/>
  <c r="K2318" i="23" s="1"/>
  <c r="K2319" i="23" a="1"/>
  <c r="K2319" i="23" s="1"/>
  <c r="K2320" i="23" a="1"/>
  <c r="K2320" i="23" s="1"/>
  <c r="K2321" i="23" a="1"/>
  <c r="K2321" i="23" s="1"/>
  <c r="K2322" i="23" a="1"/>
  <c r="K2322" i="23" s="1"/>
  <c r="K2323" i="23" a="1"/>
  <c r="K2323" i="23" s="1"/>
  <c r="K2324" i="23" a="1"/>
  <c r="K2324" i="23" s="1"/>
  <c r="K2325" i="23" a="1"/>
  <c r="K2325" i="23" s="1"/>
  <c r="K2326" i="23" a="1"/>
  <c r="K2326" i="23" s="1"/>
  <c r="K2327" i="23" a="1"/>
  <c r="K2327" i="23" s="1"/>
  <c r="K2328" i="23" a="1"/>
  <c r="K2328" i="23" s="1"/>
  <c r="K2329" i="23" a="1"/>
  <c r="K2329" i="23" s="1"/>
  <c r="K2330" i="23" a="1"/>
  <c r="K2330" i="23" s="1"/>
  <c r="K2331" i="23" a="1"/>
  <c r="K2331" i="23" s="1"/>
  <c r="K2332" i="23" a="1"/>
  <c r="K2332" i="23" s="1"/>
  <c r="K2333" i="23" a="1"/>
  <c r="K2333" i="23" s="1"/>
  <c r="K2334" i="23" a="1"/>
  <c r="K2334" i="23" s="1"/>
  <c r="K2335" i="23" a="1"/>
  <c r="K2335" i="23" s="1"/>
  <c r="K2336" i="23" a="1"/>
  <c r="K2336" i="23" s="1"/>
  <c r="K2337" i="23" a="1"/>
  <c r="K2337" i="23" s="1"/>
  <c r="K2338" i="23" a="1"/>
  <c r="K2338" i="23" s="1"/>
  <c r="K2339" i="23" a="1"/>
  <c r="K2339" i="23" s="1"/>
  <c r="K2340" i="23" a="1"/>
  <c r="K2340" i="23" s="1"/>
  <c r="K2341" i="23" a="1"/>
  <c r="K2341" i="23" s="1"/>
  <c r="K2342" i="23" a="1"/>
  <c r="K2342" i="23" s="1"/>
  <c r="K2343" i="23" a="1"/>
  <c r="K2343" i="23" s="1"/>
  <c r="K2344" i="23" a="1"/>
  <c r="K2344" i="23" s="1"/>
  <c r="K2345" i="23" a="1"/>
  <c r="K2345" i="23" s="1"/>
  <c r="K2346" i="23" a="1"/>
  <c r="K2346" i="23" s="1"/>
  <c r="K2347" i="23" a="1"/>
  <c r="K2347" i="23" s="1"/>
  <c r="K2348" i="23" a="1"/>
  <c r="K2348" i="23" s="1"/>
  <c r="K2349" i="23" a="1"/>
  <c r="K2349" i="23" s="1"/>
  <c r="K2350" i="23" a="1"/>
  <c r="K2350" i="23" s="1"/>
  <c r="K2351" i="23" a="1"/>
  <c r="K2351" i="23" s="1"/>
  <c r="K2352" i="23" a="1"/>
  <c r="K2352" i="23" s="1"/>
  <c r="K2353" i="23" a="1"/>
  <c r="K2353" i="23" s="1"/>
  <c r="K2354" i="23" a="1"/>
  <c r="K2354" i="23" s="1"/>
  <c r="K2355" i="23" a="1"/>
  <c r="K2355" i="23" s="1"/>
  <c r="K2356" i="23" a="1"/>
  <c r="K2356" i="23" s="1"/>
  <c r="K2357" i="23" a="1"/>
  <c r="K2357" i="23" s="1"/>
  <c r="K2358" i="23" a="1"/>
  <c r="K2358" i="23" s="1"/>
  <c r="K2359" i="23" a="1"/>
  <c r="K2359" i="23" s="1"/>
  <c r="K2360" i="23" a="1"/>
  <c r="K2360" i="23" s="1"/>
  <c r="K2361" i="23" a="1"/>
  <c r="K2361" i="23" s="1"/>
  <c r="K2362" i="23" a="1"/>
  <c r="K2362" i="23" s="1"/>
  <c r="K2363" i="23" a="1"/>
  <c r="K2363" i="23" s="1"/>
  <c r="K2364" i="23" a="1"/>
  <c r="K2364" i="23" s="1"/>
  <c r="K2365" i="23" a="1"/>
  <c r="K2365" i="23" s="1"/>
  <c r="K2366" i="23" a="1"/>
  <c r="K2366" i="23" s="1"/>
  <c r="K2367" i="23" a="1"/>
  <c r="K2367" i="23" s="1"/>
  <c r="K2368" i="23" a="1"/>
  <c r="K2368" i="23" s="1"/>
  <c r="K2369" i="23" a="1"/>
  <c r="K2369" i="23" s="1"/>
  <c r="K2370" i="23" a="1"/>
  <c r="K2370" i="23" s="1"/>
  <c r="K2371" i="23" a="1"/>
  <c r="K2371" i="23" s="1"/>
  <c r="K2372" i="23" a="1"/>
  <c r="K2372" i="23" s="1"/>
  <c r="K2373" i="23" a="1"/>
  <c r="K2373" i="23" s="1"/>
  <c r="K2374" i="23" a="1"/>
  <c r="K2374" i="23" s="1"/>
  <c r="K2375" i="23" a="1"/>
  <c r="K2375" i="23" s="1"/>
  <c r="K2376" i="23" a="1"/>
  <c r="K2376" i="23" s="1"/>
  <c r="K2377" i="23" a="1"/>
  <c r="K2377" i="23" s="1"/>
  <c r="K2378" i="23" a="1"/>
  <c r="K2378" i="23" s="1"/>
  <c r="K2379" i="23" a="1"/>
  <c r="K2379" i="23" s="1"/>
  <c r="K2380" i="23" a="1"/>
  <c r="K2380" i="23" s="1"/>
  <c r="K2381" i="23" a="1"/>
  <c r="K2381" i="23" s="1"/>
  <c r="K2382" i="23" a="1"/>
  <c r="K2382" i="23" s="1"/>
  <c r="K2383" i="23" a="1"/>
  <c r="K2383" i="23" s="1"/>
  <c r="K2384" i="23" a="1"/>
  <c r="K2384" i="23" s="1"/>
  <c r="K2385" i="23" a="1"/>
  <c r="K2385" i="23" s="1"/>
  <c r="K2386" i="23" a="1"/>
  <c r="K2386" i="23" s="1"/>
  <c r="K2387" i="23" a="1"/>
  <c r="K2387" i="23" s="1"/>
  <c r="K2388" i="23" a="1"/>
  <c r="K2388" i="23" s="1"/>
  <c r="K2389" i="23" a="1"/>
  <c r="K2389" i="23" s="1"/>
  <c r="K2390" i="23" a="1"/>
  <c r="K2390" i="23" s="1"/>
  <c r="K2391" i="23" a="1"/>
  <c r="K2391" i="23" s="1"/>
  <c r="K2392" i="23" a="1"/>
  <c r="K2392" i="23" s="1"/>
  <c r="K2393" i="23" a="1"/>
  <c r="K2393" i="23" s="1"/>
  <c r="K2394" i="23" a="1"/>
  <c r="K2394" i="23" s="1"/>
  <c r="K2395" i="23" a="1"/>
  <c r="K2395" i="23" s="1"/>
  <c r="K2396" i="23" a="1"/>
  <c r="K2396" i="23" s="1"/>
  <c r="K2397" i="23" a="1"/>
  <c r="K2397" i="23" s="1"/>
  <c r="K2398" i="23" a="1"/>
  <c r="K2398" i="23" s="1"/>
  <c r="K2399" i="23" a="1"/>
  <c r="K2399" i="23" s="1"/>
  <c r="K2400" i="23" a="1"/>
  <c r="K2400" i="23" s="1"/>
  <c r="K2401" i="23" a="1"/>
  <c r="K2401" i="23" s="1"/>
  <c r="K2402" i="23" a="1"/>
  <c r="K2402" i="23" s="1"/>
  <c r="K2403" i="23" a="1"/>
  <c r="K2403" i="23" s="1"/>
  <c r="K2404" i="23" a="1"/>
  <c r="K2404" i="23" s="1"/>
  <c r="K2405" i="23" a="1"/>
  <c r="K2405" i="23" s="1"/>
  <c r="K2406" i="23" a="1"/>
  <c r="K2406" i="23" s="1"/>
  <c r="K2407" i="23" a="1"/>
  <c r="K2407" i="23" s="1"/>
  <c r="K2408" i="23" a="1"/>
  <c r="K2408" i="23" s="1"/>
  <c r="K2409" i="23" a="1"/>
  <c r="K2409" i="23" s="1"/>
  <c r="K2410" i="23" a="1"/>
  <c r="K2410" i="23" s="1"/>
  <c r="K2411" i="23" a="1"/>
  <c r="K2411" i="23" s="1"/>
  <c r="K2412" i="23" a="1"/>
  <c r="K2412" i="23" s="1"/>
  <c r="K2413" i="23" a="1"/>
  <c r="K2413" i="23" s="1"/>
  <c r="K2414" i="23" a="1"/>
  <c r="K2414" i="23" s="1"/>
  <c r="K2415" i="23" a="1"/>
  <c r="K2415" i="23" s="1"/>
  <c r="K2416" i="23" a="1"/>
  <c r="K2416" i="23" s="1"/>
  <c r="K2417" i="23" a="1"/>
  <c r="K2417" i="23" s="1"/>
  <c r="K2418" i="23" a="1"/>
  <c r="K2418" i="23" s="1"/>
  <c r="K2419" i="23" a="1"/>
  <c r="K2419" i="23" s="1"/>
  <c r="K2420" i="23" a="1"/>
  <c r="K2420" i="23" s="1"/>
  <c r="K2421" i="23" a="1"/>
  <c r="K2421" i="23" s="1"/>
  <c r="K2422" i="23" a="1"/>
  <c r="K2422" i="23" s="1"/>
  <c r="K2423" i="23" a="1"/>
  <c r="K2423" i="23" s="1"/>
  <c r="K2424" i="23" a="1"/>
  <c r="K2424" i="23" s="1"/>
  <c r="K2425" i="23" a="1"/>
  <c r="K2425" i="23" s="1"/>
  <c r="K2426" i="23" a="1"/>
  <c r="K2426" i="23" s="1"/>
  <c r="K2427" i="23" a="1"/>
  <c r="K2427" i="23"/>
  <c r="K2428" i="23" a="1"/>
  <c r="K2428" i="23" s="1"/>
  <c r="K2429" i="23" a="1"/>
  <c r="K2429" i="23" s="1"/>
  <c r="K2430" i="23" a="1"/>
  <c r="K2430" i="23" s="1"/>
  <c r="K2431" i="23" a="1"/>
  <c r="K2431" i="23" s="1"/>
  <c r="K2432" i="23" a="1"/>
  <c r="K2432" i="23" s="1"/>
  <c r="K2433" i="23" a="1"/>
  <c r="K2433" i="23"/>
  <c r="K2434" i="23" a="1"/>
  <c r="K2434" i="23" s="1"/>
  <c r="K2435" i="23" a="1"/>
  <c r="K2435" i="23"/>
  <c r="K2436" i="23" a="1"/>
  <c r="K2436" i="23" s="1"/>
  <c r="K2437" i="23" a="1"/>
  <c r="K2437" i="23" s="1"/>
  <c r="K2438" i="23" a="1"/>
  <c r="K2438" i="23" s="1"/>
  <c r="K2439" i="23" a="1"/>
  <c r="K2439" i="23" s="1"/>
  <c r="K2440" i="23" a="1"/>
  <c r="K2440" i="23" s="1"/>
  <c r="K2441" i="23" a="1"/>
  <c r="K2441" i="23"/>
  <c r="K2442" i="23" a="1"/>
  <c r="K2442" i="23" s="1"/>
  <c r="K2443" i="23" a="1"/>
  <c r="K2443" i="23"/>
  <c r="K2444" i="23" a="1"/>
  <c r="K2444" i="23" s="1"/>
  <c r="K2445" i="23" a="1"/>
  <c r="K2445" i="23" s="1"/>
  <c r="K2446" i="23" a="1"/>
  <c r="K2446" i="23" s="1"/>
  <c r="K2447" i="23" a="1"/>
  <c r="K2447" i="23" s="1"/>
  <c r="K2448" i="23" a="1"/>
  <c r="K2448" i="23" s="1"/>
  <c r="K2449" i="23" a="1"/>
  <c r="K2449" i="23"/>
  <c r="K2450" i="23" a="1"/>
  <c r="K2450" i="23"/>
  <c r="K2451" i="23" a="1"/>
  <c r="K2451" i="23" s="1"/>
  <c r="K2452" i="23" a="1"/>
  <c r="K2452" i="23" s="1"/>
  <c r="K2453" i="23" a="1"/>
  <c r="K2453" i="23" s="1"/>
  <c r="K2454" i="23" a="1"/>
  <c r="K2454" i="23" s="1"/>
  <c r="K2455" i="23" a="1"/>
  <c r="K2455" i="23" s="1"/>
  <c r="K2456" i="23" a="1"/>
  <c r="K2456" i="23" s="1"/>
  <c r="K2457" i="23" a="1"/>
  <c r="K2457" i="23"/>
  <c r="K2458" i="23" a="1"/>
  <c r="K2458" i="23"/>
  <c r="K2459" i="23" a="1"/>
  <c r="K2459" i="23" s="1"/>
  <c r="K2460" i="23" a="1"/>
  <c r="K2460" i="23" s="1"/>
  <c r="K2461" i="23" a="1"/>
  <c r="K2461" i="23" s="1"/>
  <c r="K2462" i="23" a="1"/>
  <c r="K2462" i="23" s="1"/>
  <c r="K2463" i="23" a="1"/>
  <c r="K2463" i="23" s="1"/>
  <c r="K2464" i="23" a="1"/>
  <c r="K2464" i="23" s="1"/>
  <c r="K2465" i="23" a="1"/>
  <c r="K2465" i="23" s="1"/>
  <c r="K2466" i="23" a="1"/>
  <c r="K2466" i="23" s="1"/>
  <c r="K2467" i="23" a="1"/>
  <c r="K2467" i="23" s="1"/>
  <c r="K2468" i="23" a="1"/>
  <c r="K2468" i="23" s="1"/>
  <c r="K2469" i="23" a="1"/>
  <c r="K2469" i="23" s="1"/>
  <c r="K2470" i="23" a="1"/>
  <c r="K2470" i="23" s="1"/>
  <c r="K2471" i="23" a="1"/>
  <c r="K2471" i="23" s="1"/>
  <c r="K2472" i="23" a="1"/>
  <c r="K2472" i="23" s="1"/>
  <c r="K2473" i="23" a="1"/>
  <c r="K2473" i="23" s="1"/>
  <c r="K2474" i="23" a="1"/>
  <c r="K2474" i="23" s="1"/>
  <c r="K2475" i="23" a="1"/>
  <c r="K2475" i="23" s="1"/>
  <c r="K2476" i="23" a="1"/>
  <c r="K2476" i="23" s="1"/>
  <c r="K2477" i="23" a="1"/>
  <c r="K2477" i="23" s="1"/>
  <c r="K2478" i="23" a="1"/>
  <c r="K2478" i="23" s="1"/>
  <c r="K2479" i="23" a="1"/>
  <c r="K2479" i="23" s="1"/>
  <c r="K2480" i="23" a="1"/>
  <c r="K2480" i="23" s="1"/>
  <c r="K2481" i="23" a="1"/>
  <c r="K2481" i="23" s="1"/>
  <c r="K2482" i="23" a="1"/>
  <c r="K2482" i="23" s="1"/>
  <c r="K2483" i="23" a="1"/>
  <c r="K2483" i="23" s="1"/>
  <c r="K2484" i="23" a="1"/>
  <c r="K2484" i="23" s="1"/>
  <c r="K2485" i="23" a="1"/>
  <c r="K2485" i="23" s="1"/>
  <c r="K2486" i="23" a="1"/>
  <c r="K2486" i="23" s="1"/>
  <c r="K2487" i="23" a="1"/>
  <c r="K2487" i="23" s="1"/>
  <c r="K2488" i="23" a="1"/>
  <c r="K2488" i="23" s="1"/>
  <c r="K2489" i="23" a="1"/>
  <c r="K2489" i="23" s="1"/>
  <c r="K2490" i="23" a="1"/>
  <c r="K2490" i="23" s="1"/>
  <c r="K2491" i="23" a="1"/>
  <c r="K2491" i="23" s="1"/>
  <c r="K2492" i="23" a="1"/>
  <c r="K2492" i="23" s="1"/>
  <c r="K2493" i="23" a="1"/>
  <c r="K2493" i="23" s="1"/>
  <c r="K2494" i="23" a="1"/>
  <c r="K2494" i="23" s="1"/>
  <c r="K2495" i="23" a="1"/>
  <c r="K2495" i="23" s="1"/>
  <c r="K2496" i="23" a="1"/>
  <c r="K2496" i="23" s="1"/>
  <c r="K2497" i="23" a="1"/>
  <c r="K2497" i="23" s="1"/>
  <c r="K2498" i="23" a="1"/>
  <c r="K2498" i="23"/>
  <c r="K2499" i="23" a="1"/>
  <c r="K2499" i="23" s="1"/>
  <c r="K2500" i="23" a="1"/>
  <c r="K2500" i="23" s="1"/>
  <c r="K2501" i="23" a="1"/>
  <c r="K2501" i="23" s="1"/>
  <c r="K2502" i="23" a="1"/>
  <c r="K2502" i="23" s="1"/>
  <c r="K2503" i="23" a="1"/>
  <c r="K2503" i="23" s="1"/>
  <c r="K2504" i="23" a="1"/>
  <c r="K2504" i="23" s="1"/>
  <c r="K2505" i="23" a="1"/>
  <c r="K2505" i="23" s="1"/>
  <c r="K2506" i="23" a="1"/>
  <c r="K2506" i="23" s="1"/>
  <c r="K2507" i="23" a="1"/>
  <c r="K2507" i="23" s="1"/>
  <c r="K2508" i="23" a="1"/>
  <c r="K2508" i="23" s="1"/>
  <c r="K2509" i="23" a="1"/>
  <c r="K2509" i="23" s="1"/>
  <c r="K2510" i="23" a="1"/>
  <c r="K2510" i="23" s="1"/>
  <c r="K2511" i="23" a="1"/>
  <c r="K2511" i="23" s="1"/>
  <c r="K2512" i="23" a="1"/>
  <c r="K2512" i="23" s="1"/>
  <c r="K2513" i="23" a="1"/>
  <c r="K2513" i="23" s="1"/>
  <c r="K2514" i="23" a="1"/>
  <c r="K2514" i="23"/>
  <c r="K2515" i="23" a="1"/>
  <c r="K2515" i="23" s="1"/>
  <c r="K2516" i="23" a="1"/>
  <c r="K2516" i="23" s="1"/>
  <c r="K2517" i="23" a="1"/>
  <c r="K2517" i="23" s="1"/>
  <c r="K2518" i="23" a="1"/>
  <c r="K2518" i="23"/>
  <c r="K2519" i="23" a="1"/>
  <c r="K2519" i="23" s="1"/>
  <c r="K2520" i="23" a="1"/>
  <c r="K2520" i="23" s="1"/>
  <c r="K2521" i="23" a="1"/>
  <c r="K2521" i="23" s="1"/>
  <c r="K2522" i="23" a="1"/>
  <c r="K2522" i="23"/>
  <c r="K2523" i="23" a="1"/>
  <c r="K2523" i="23" s="1"/>
  <c r="K2524" i="23" a="1"/>
  <c r="K2524" i="23" s="1"/>
  <c r="K2525" i="23" a="1"/>
  <c r="K2525" i="23" s="1"/>
  <c r="K2526" i="23" a="1"/>
  <c r="K2526" i="23" s="1"/>
  <c r="K2527" i="23" a="1"/>
  <c r="K2527" i="23" s="1"/>
  <c r="K2528" i="23" a="1"/>
  <c r="K2528" i="23" s="1"/>
  <c r="K2529" i="23" a="1"/>
  <c r="K2529" i="23" s="1"/>
  <c r="K2530" i="23" a="1"/>
  <c r="K2530" i="23" s="1"/>
  <c r="K2531" i="23" a="1"/>
  <c r="K2531" i="23" s="1"/>
  <c r="K2532" i="23" a="1"/>
  <c r="K2532" i="23" s="1"/>
  <c r="K2533" i="23" a="1"/>
  <c r="K2533" i="23" s="1"/>
  <c r="K2534" i="23" a="1"/>
  <c r="K2534" i="23" s="1"/>
  <c r="K2535" i="23" a="1"/>
  <c r="K2535" i="23" s="1"/>
  <c r="K2536" i="23" a="1"/>
  <c r="K2536" i="23" s="1"/>
  <c r="K2537" i="23" a="1"/>
  <c r="K2537" i="23" s="1"/>
  <c r="K2538" i="23" a="1"/>
  <c r="K2538" i="23" s="1"/>
  <c r="K2539" i="23" a="1"/>
  <c r="K2539" i="23" s="1"/>
  <c r="K2540" i="23" a="1"/>
  <c r="K2540" i="23" s="1"/>
  <c r="K2541" i="23" a="1"/>
  <c r="K2541" i="23" s="1"/>
  <c r="K2542" i="23" a="1"/>
  <c r="K2542" i="23" s="1"/>
  <c r="K2543" i="23" a="1"/>
  <c r="K2543" i="23" s="1"/>
  <c r="K2544" i="23" a="1"/>
  <c r="K2544" i="23" s="1"/>
  <c r="K2545" i="23" a="1"/>
  <c r="K2545" i="23" s="1"/>
  <c r="K2546" i="23" a="1"/>
  <c r="K2546" i="23"/>
  <c r="K2547" i="23" a="1"/>
  <c r="K2547" i="23" s="1"/>
  <c r="K2548" i="23" a="1"/>
  <c r="K2548" i="23" s="1"/>
  <c r="K2549" i="23" a="1"/>
  <c r="K2549" i="23" s="1"/>
  <c r="K2550" i="23" a="1"/>
  <c r="K2550" i="23" s="1"/>
  <c r="K2551" i="23" a="1"/>
  <c r="K2551" i="23" s="1"/>
  <c r="K2552" i="23" a="1"/>
  <c r="K2552" i="23" s="1"/>
  <c r="K2553" i="23" a="1"/>
  <c r="K2553" i="23" s="1"/>
  <c r="K2554" i="23" a="1"/>
  <c r="K2554" i="23" s="1"/>
  <c r="K2555" i="23" a="1"/>
  <c r="K2555" i="23" s="1"/>
  <c r="K2556" i="23" a="1"/>
  <c r="K2556" i="23" s="1"/>
  <c r="K2557" i="23" a="1"/>
  <c r="K2557" i="23" s="1"/>
  <c r="K2558" i="23" a="1"/>
  <c r="K2558" i="23" s="1"/>
  <c r="K2559" i="23" a="1"/>
  <c r="K2559" i="23" s="1"/>
  <c r="K2560" i="23" a="1"/>
  <c r="K2560" i="23" s="1"/>
  <c r="K2561" i="23" a="1"/>
  <c r="K2561" i="23" s="1"/>
  <c r="K2562" i="23" a="1"/>
  <c r="K2562" i="23"/>
  <c r="K2563" i="23" a="1"/>
  <c r="K2563" i="23" s="1"/>
  <c r="K2564" i="23" a="1"/>
  <c r="K2564" i="23" s="1"/>
  <c r="K2565" i="23" a="1"/>
  <c r="K2565" i="23" s="1"/>
  <c r="K2566" i="23" a="1"/>
  <c r="K2566" i="23" s="1"/>
  <c r="K2567" i="23" a="1"/>
  <c r="K2567" i="23" s="1"/>
  <c r="K2568" i="23" a="1"/>
  <c r="K2568" i="23" s="1"/>
  <c r="K2569" i="23" a="1"/>
  <c r="K2569" i="23" s="1"/>
  <c r="K2570" i="23" a="1"/>
  <c r="K2570" i="23" s="1"/>
  <c r="K2571" i="23" a="1"/>
  <c r="K2571" i="23" s="1"/>
  <c r="K2572" i="23" a="1"/>
  <c r="K2572" i="23" s="1"/>
  <c r="K2573" i="23" a="1"/>
  <c r="K2573" i="23" s="1"/>
  <c r="K2574" i="23" a="1"/>
  <c r="K2574" i="23" s="1"/>
  <c r="K2575" i="23" a="1"/>
  <c r="K2575" i="23" s="1"/>
  <c r="K2576" i="23" a="1"/>
  <c r="K2576" i="23" s="1"/>
  <c r="K2577" i="23" a="1"/>
  <c r="K2577" i="23" s="1"/>
  <c r="K2578" i="23" a="1"/>
  <c r="K2578" i="23"/>
  <c r="K2579" i="23" a="1"/>
  <c r="K2579" i="23" s="1"/>
  <c r="K2580" i="23" a="1"/>
  <c r="K2580" i="23" s="1"/>
  <c r="K2581" i="23" a="1"/>
  <c r="K2581" i="23" s="1"/>
  <c r="K2582" i="23" a="1"/>
  <c r="K2582" i="23" s="1"/>
  <c r="K2583" i="23" a="1"/>
  <c r="K2583" i="23" s="1"/>
  <c r="K2584" i="23" a="1"/>
  <c r="K2584" i="23" s="1"/>
  <c r="K2585" i="23" a="1"/>
  <c r="K2585" i="23" s="1"/>
  <c r="K2586" i="23" a="1"/>
  <c r="K2586" i="23"/>
  <c r="K2587" i="23" a="1"/>
  <c r="K2587" i="23" s="1"/>
  <c r="K2588" i="23" a="1"/>
  <c r="K2588" i="23" s="1"/>
  <c r="K2589" i="23" a="1"/>
  <c r="K2589" i="23" s="1"/>
  <c r="K2590" i="23" a="1"/>
  <c r="K2590" i="23" s="1"/>
  <c r="K2591" i="23" a="1"/>
  <c r="K2591" i="23" s="1"/>
  <c r="K2592" i="23" a="1"/>
  <c r="K2592" i="23" s="1"/>
  <c r="K2593" i="23" a="1"/>
  <c r="K2593" i="23" s="1"/>
  <c r="K2594" i="23" a="1"/>
  <c r="K2594" i="23"/>
  <c r="K2595" i="23" a="1"/>
  <c r="K2595" i="23" s="1"/>
  <c r="K2596" i="23" a="1"/>
  <c r="K2596" i="23" s="1"/>
  <c r="K2597" i="23" a="1"/>
  <c r="K2597" i="23" s="1"/>
  <c r="K2598" i="23" a="1"/>
  <c r="K2598" i="23" s="1"/>
  <c r="K2599" i="23" a="1"/>
  <c r="K2599" i="23" s="1"/>
  <c r="K2600" i="23" a="1"/>
  <c r="K2600" i="23" s="1"/>
  <c r="K2601" i="23" a="1"/>
  <c r="K2601" i="23" s="1"/>
  <c r="K2602" i="23" a="1"/>
  <c r="K2602" i="23" s="1"/>
  <c r="K2603" i="23" a="1"/>
  <c r="K2603" i="23" s="1"/>
  <c r="K2604" i="23" a="1"/>
  <c r="K2604" i="23" s="1"/>
  <c r="K2605" i="23" a="1"/>
  <c r="K2605" i="23" s="1"/>
  <c r="K2606" i="23" a="1"/>
  <c r="K2606" i="23" s="1"/>
  <c r="K2607" i="23" a="1"/>
  <c r="K2607" i="23" s="1"/>
  <c r="K2608" i="23" a="1"/>
  <c r="K2608" i="23" s="1"/>
  <c r="K2609" i="23" a="1"/>
  <c r="K2609" i="23" s="1"/>
  <c r="K2610" i="23" a="1"/>
  <c r="K2610" i="23" s="1"/>
  <c r="K2611" i="23" a="1"/>
  <c r="K2611" i="23" s="1"/>
  <c r="K2612" i="23" a="1"/>
  <c r="K2612" i="23" s="1"/>
  <c r="K2613" i="23" a="1"/>
  <c r="K2613" i="23" s="1"/>
  <c r="K2614" i="23" a="1"/>
  <c r="K2614" i="23" s="1"/>
  <c r="K2615" i="23" a="1"/>
  <c r="K2615" i="23" s="1"/>
  <c r="K2616" i="23" a="1"/>
  <c r="K2616" i="23" s="1"/>
  <c r="K2617" i="23" a="1"/>
  <c r="K2617" i="23" s="1"/>
  <c r="K2618" i="23" a="1"/>
  <c r="K2618" i="23" s="1"/>
  <c r="K2619" i="23" a="1"/>
  <c r="K2619" i="23" s="1"/>
  <c r="K2620" i="23" a="1"/>
  <c r="K2620" i="23" s="1"/>
  <c r="K2621" i="23" a="1"/>
  <c r="K2621" i="23" s="1"/>
  <c r="K2622" i="23" a="1"/>
  <c r="K2622" i="23" s="1"/>
  <c r="K2623" i="23" a="1"/>
  <c r="K2623" i="23" s="1"/>
  <c r="K2624" i="23" a="1"/>
  <c r="K2624" i="23" s="1"/>
  <c r="K2625" i="23" a="1"/>
  <c r="K2625" i="23" s="1"/>
  <c r="K2626" i="23" a="1"/>
  <c r="K2626" i="23"/>
  <c r="K2627" i="23" a="1"/>
  <c r="K2627" i="23" s="1"/>
  <c r="K2628" i="23" a="1"/>
  <c r="K2628" i="23" s="1"/>
  <c r="K2629" i="23" a="1"/>
  <c r="K2629" i="23" s="1"/>
  <c r="K2630" i="23" a="1"/>
  <c r="K2630" i="23" s="1"/>
  <c r="K2631" i="23" a="1"/>
  <c r="K2631" i="23" s="1"/>
  <c r="K2632" i="23" a="1"/>
  <c r="K2632" i="23" s="1"/>
  <c r="K2633" i="23" a="1"/>
  <c r="K2633" i="23" s="1"/>
  <c r="K2634" i="23" a="1"/>
  <c r="K2634" i="23" s="1"/>
  <c r="K2635" i="23" a="1"/>
  <c r="K2635" i="23" s="1"/>
  <c r="K2636" i="23" a="1"/>
  <c r="K2636" i="23" s="1"/>
  <c r="K2637" i="23" a="1"/>
  <c r="K2637" i="23" s="1"/>
  <c r="K2638" i="23" a="1"/>
  <c r="K2638" i="23" s="1"/>
  <c r="K2639" i="23" a="1"/>
  <c r="K2639" i="23" s="1"/>
  <c r="K2640" i="23" a="1"/>
  <c r="K2640" i="23" s="1"/>
  <c r="K2641" i="23" a="1"/>
  <c r="K2641" i="23" s="1"/>
  <c r="K2642" i="23" a="1"/>
  <c r="K2642" i="23"/>
  <c r="K2643" i="23" a="1"/>
  <c r="K2643" i="23" s="1"/>
  <c r="K2644" i="23" a="1"/>
  <c r="K2644" i="23" s="1"/>
  <c r="K2645" i="23" a="1"/>
  <c r="K2645" i="23" s="1"/>
  <c r="K2646" i="23" a="1"/>
  <c r="K2646" i="23" s="1"/>
  <c r="K2647" i="23" a="1"/>
  <c r="K2647" i="23" s="1"/>
  <c r="K2648" i="23" a="1"/>
  <c r="K2648" i="23" s="1"/>
  <c r="K2649" i="23" a="1"/>
  <c r="K2649" i="23" s="1"/>
  <c r="K2650" i="23" a="1"/>
  <c r="K2650" i="23"/>
  <c r="K2651" i="23" a="1"/>
  <c r="K2651" i="23" s="1"/>
  <c r="K2652" i="23" a="1"/>
  <c r="K2652" i="23" s="1"/>
  <c r="K2653" i="23" a="1"/>
  <c r="K2653" i="23" s="1"/>
  <c r="K2654" i="23" a="1"/>
  <c r="K2654" i="23" s="1"/>
  <c r="K2655" i="23" a="1"/>
  <c r="K2655" i="23" s="1"/>
  <c r="K2656" i="23" a="1"/>
  <c r="K2656" i="23" s="1"/>
  <c r="K2657" i="23" a="1"/>
  <c r="K2657" i="23" s="1"/>
  <c r="K2658" i="23" a="1"/>
  <c r="K2658" i="23" s="1"/>
  <c r="K2659" i="23" a="1"/>
  <c r="K2659" i="23" s="1"/>
  <c r="K2660" i="23" a="1"/>
  <c r="K2660" i="23" s="1"/>
  <c r="K2661" i="23" a="1"/>
  <c r="K2661" i="23" s="1"/>
  <c r="K2662" i="23" a="1"/>
  <c r="K2662" i="23" s="1"/>
  <c r="K2663" i="23" a="1"/>
  <c r="K2663" i="23" s="1"/>
  <c r="K2664" i="23" a="1"/>
  <c r="K2664" i="23" s="1"/>
  <c r="K2665" i="23" a="1"/>
  <c r="K2665" i="23" s="1"/>
  <c r="K2666" i="23" a="1"/>
  <c r="K2666" i="23" s="1"/>
  <c r="K2667" i="23" a="1"/>
  <c r="K2667" i="23" s="1"/>
  <c r="K2668" i="23" a="1"/>
  <c r="K2668" i="23" s="1"/>
  <c r="K2669" i="23" a="1"/>
  <c r="K2669" i="23" s="1"/>
  <c r="K2670" i="23" a="1"/>
  <c r="K2670" i="23" s="1"/>
  <c r="K2671" i="23" a="1"/>
  <c r="K2671" i="23" s="1"/>
  <c r="K2672" i="23" a="1"/>
  <c r="K2672" i="23" s="1"/>
  <c r="K2673" i="23" a="1"/>
  <c r="K2673" i="23" s="1"/>
  <c r="K2674" i="23" a="1"/>
  <c r="K2674" i="23" s="1"/>
  <c r="K2675" i="23" a="1"/>
  <c r="K2675" i="23" s="1"/>
  <c r="K2676" i="23" a="1"/>
  <c r="K2676" i="23" s="1"/>
  <c r="K2677" i="23" a="1"/>
  <c r="K2677" i="23" s="1"/>
  <c r="K2678" i="23" a="1"/>
  <c r="K2678" i="23" s="1"/>
  <c r="K2679" i="23" a="1"/>
  <c r="K2679" i="23" s="1"/>
  <c r="K2680" i="23" a="1"/>
  <c r="K2680" i="23" s="1"/>
  <c r="K2681" i="23" a="1"/>
  <c r="K2681" i="23" s="1"/>
  <c r="K2682" i="23" a="1"/>
  <c r="K2682" i="23" s="1"/>
  <c r="K2683" i="23" a="1"/>
  <c r="K2683" i="23" s="1"/>
  <c r="K2684" i="23" a="1"/>
  <c r="K2684" i="23" s="1"/>
  <c r="K2685" i="23" a="1"/>
  <c r="K2685" i="23" s="1"/>
  <c r="K2686" i="23" a="1"/>
  <c r="K2686" i="23" s="1"/>
  <c r="K2687" i="23" a="1"/>
  <c r="K2687" i="23" s="1"/>
  <c r="K2688" i="23" a="1"/>
  <c r="K2688" i="23" s="1"/>
  <c r="K2689" i="23" a="1"/>
  <c r="K2689" i="23" s="1"/>
  <c r="K2690" i="23" a="1"/>
  <c r="K2690" i="23" s="1"/>
  <c r="K2691" i="23" a="1"/>
  <c r="K2691" i="23" s="1"/>
  <c r="K2692" i="23" a="1"/>
  <c r="K2692" i="23"/>
  <c r="K2693" i="23" a="1"/>
  <c r="K2693" i="23" s="1"/>
  <c r="K2694" i="23" a="1"/>
  <c r="K2694" i="23" s="1"/>
  <c r="K2695" i="23" a="1"/>
  <c r="K2695" i="23" s="1"/>
  <c r="K2696" i="23" a="1"/>
  <c r="K2696" i="23"/>
  <c r="K2697" i="23" a="1"/>
  <c r="K2697" i="23" s="1"/>
  <c r="K2698" i="23" a="1"/>
  <c r="K2698" i="23"/>
  <c r="K2699" i="23" a="1"/>
  <c r="K2699" i="23" s="1"/>
  <c r="K2700" i="23" a="1"/>
  <c r="K2700" i="23" s="1"/>
  <c r="K2701" i="23" a="1"/>
  <c r="K2701" i="23" s="1"/>
  <c r="K2702" i="23" a="1"/>
  <c r="K2702" i="23" s="1"/>
  <c r="K2703" i="23" a="1"/>
  <c r="K2703" i="23" s="1"/>
  <c r="K2704" i="23" a="1"/>
  <c r="K2704" i="23" s="1"/>
  <c r="K2705" i="23" a="1"/>
  <c r="K2705" i="23" s="1"/>
  <c r="K2706" i="23" a="1"/>
  <c r="K2706" i="23" s="1"/>
  <c r="K2707" i="23" a="1"/>
  <c r="K2707" i="23" s="1"/>
  <c r="K2708" i="23" a="1"/>
  <c r="K2708" i="23" s="1"/>
  <c r="K2709" i="23" a="1"/>
  <c r="K2709" i="23" s="1"/>
  <c r="K2710" i="23" a="1"/>
  <c r="K2710" i="23" s="1"/>
  <c r="K2711" i="23" a="1"/>
  <c r="K2711" i="23" s="1"/>
  <c r="K2712" i="23" a="1"/>
  <c r="K2712" i="23" s="1"/>
  <c r="K2713" i="23" a="1"/>
  <c r="K2713" i="23" s="1"/>
  <c r="K2714" i="23" a="1"/>
  <c r="K2714" i="23" s="1"/>
  <c r="K2715" i="23" a="1"/>
  <c r="K2715" i="23" s="1"/>
  <c r="K2716" i="23" a="1"/>
  <c r="K2716" i="23" s="1"/>
  <c r="K2717" i="23" a="1"/>
  <c r="K2717" i="23" s="1"/>
  <c r="K2718" i="23" a="1"/>
  <c r="K2718" i="23" s="1"/>
  <c r="K2719" i="23" a="1"/>
  <c r="K2719" i="23" s="1"/>
  <c r="K2720" i="23" a="1"/>
  <c r="K2720" i="23" s="1"/>
  <c r="K2721" i="23" a="1"/>
  <c r="K2721" i="23" s="1"/>
  <c r="K2722" i="23" a="1"/>
  <c r="K2722" i="23" s="1"/>
  <c r="K2723" i="23" a="1"/>
  <c r="K2723" i="23" s="1"/>
  <c r="K2724" i="23" a="1"/>
  <c r="K2724" i="23"/>
  <c r="K2725" i="23" a="1"/>
  <c r="K2725" i="23" s="1"/>
  <c r="K2726" i="23" a="1"/>
  <c r="K2726" i="23" s="1"/>
  <c r="K2727" i="23" a="1"/>
  <c r="K2727" i="23" s="1"/>
  <c r="K2728" i="23" a="1"/>
  <c r="K2728" i="23"/>
  <c r="K2729" i="23" a="1"/>
  <c r="K2729" i="23" s="1"/>
  <c r="K2730" i="23" a="1"/>
  <c r="K2730" i="23"/>
  <c r="K2731" i="23" a="1"/>
  <c r="K2731" i="23" s="1"/>
  <c r="K2732" i="23" a="1"/>
  <c r="K2732" i="23" s="1"/>
  <c r="K2733" i="23" a="1"/>
  <c r="K2733" i="23" s="1"/>
  <c r="K2734" i="23" a="1"/>
  <c r="K2734" i="23" s="1"/>
  <c r="K2735" i="23" a="1"/>
  <c r="K2735" i="23" s="1"/>
  <c r="K2736" i="23" a="1"/>
  <c r="K2736" i="23" s="1"/>
  <c r="K2737" i="23" a="1"/>
  <c r="K2737" i="23" s="1"/>
  <c r="K2738" i="23" a="1"/>
  <c r="K2738" i="23" s="1"/>
  <c r="K2739" i="23" a="1"/>
  <c r="K2739" i="23" s="1"/>
  <c r="K2740" i="23" a="1"/>
  <c r="K2740" i="23" s="1"/>
  <c r="K2741" i="23" a="1"/>
  <c r="K2741" i="23" s="1"/>
  <c r="K2742" i="23" a="1"/>
  <c r="K2742" i="23" s="1"/>
  <c r="K2743" i="23" a="1"/>
  <c r="K2743" i="23" s="1"/>
  <c r="K2744" i="23" a="1"/>
  <c r="K2744" i="23"/>
  <c r="K2745" i="23" a="1"/>
  <c r="K2745" i="23" s="1"/>
  <c r="K2746" i="23" a="1"/>
  <c r="K2746" i="23" s="1"/>
  <c r="K2747" i="23" a="1"/>
  <c r="K2747" i="23" s="1"/>
  <c r="K2748" i="23" a="1"/>
  <c r="K2748" i="23" s="1"/>
  <c r="K2749" i="23" a="1"/>
  <c r="K2749" i="23" s="1"/>
  <c r="K2750" i="23" a="1"/>
  <c r="K2750" i="23" s="1"/>
  <c r="K2751" i="23" a="1"/>
  <c r="K2751" i="23" s="1"/>
  <c r="K2752" i="23" a="1"/>
  <c r="K2752" i="23" s="1"/>
  <c r="K2753" i="23" a="1"/>
  <c r="K2753" i="23" s="1"/>
  <c r="K2754" i="23" a="1"/>
  <c r="K2754" i="23" s="1"/>
  <c r="K2755" i="23" a="1"/>
  <c r="K2755" i="23" s="1"/>
  <c r="K2756" i="23" a="1"/>
  <c r="K2756" i="23"/>
  <c r="K2757" i="23" a="1"/>
  <c r="K2757" i="23" s="1"/>
  <c r="K2758" i="23" a="1"/>
  <c r="K2758" i="23" s="1"/>
  <c r="K2759" i="23" a="1"/>
  <c r="K2759" i="23" s="1"/>
  <c r="K2760" i="23" a="1"/>
  <c r="K2760" i="23"/>
  <c r="K2761" i="23" a="1"/>
  <c r="K2761" i="23" s="1"/>
  <c r="K2762" i="23" a="1"/>
  <c r="K2762" i="23"/>
  <c r="K2763" i="23" a="1"/>
  <c r="K2763" i="23" s="1"/>
  <c r="K2764" i="23" a="1"/>
  <c r="K2764" i="23"/>
  <c r="K2765" i="23" a="1"/>
  <c r="K2765" i="23" s="1"/>
  <c r="K2766" i="23" a="1"/>
  <c r="K2766" i="23" s="1"/>
  <c r="K2767" i="23" a="1"/>
  <c r="K2767" i="23" s="1"/>
  <c r="K2768" i="23" a="1"/>
  <c r="K2768" i="23" s="1"/>
  <c r="K2769" i="23" a="1"/>
  <c r="K2769" i="23" s="1"/>
  <c r="K2770" i="23" a="1"/>
  <c r="K2770" i="23" s="1"/>
  <c r="K2771" i="23" a="1"/>
  <c r="K2771" i="23" s="1"/>
  <c r="K2772" i="23" a="1"/>
  <c r="K2772" i="23" s="1"/>
  <c r="K2773" i="23" a="1"/>
  <c r="K2773" i="23" s="1"/>
  <c r="K2774" i="23" a="1"/>
  <c r="K2774" i="23" s="1"/>
  <c r="K2775" i="23" a="1"/>
  <c r="K2775" i="23" s="1"/>
  <c r="K2776" i="23" a="1"/>
  <c r="K2776" i="23"/>
  <c r="K2777" i="23" a="1"/>
  <c r="K2777" i="23" s="1"/>
  <c r="K2778" i="23" a="1"/>
  <c r="K2778" i="23" s="1"/>
  <c r="K2779" i="23" a="1"/>
  <c r="K2779" i="23" s="1"/>
  <c r="K2780" i="23" a="1"/>
  <c r="K2780" i="23" s="1"/>
  <c r="K2781" i="23" a="1"/>
  <c r="K2781" i="23" s="1"/>
  <c r="K2782" i="23" a="1"/>
  <c r="K2782" i="23" s="1"/>
  <c r="K2783" i="23" a="1"/>
  <c r="K2783" i="23" s="1"/>
  <c r="K2784" i="23" a="1"/>
  <c r="K2784" i="23" s="1"/>
  <c r="K2785" i="23" a="1"/>
  <c r="K2785" i="23" s="1"/>
  <c r="K2786" i="23" a="1"/>
  <c r="K2786" i="23" s="1"/>
  <c r="K2787" i="23" a="1"/>
  <c r="K2787" i="23" s="1"/>
  <c r="K2788" i="23" a="1"/>
  <c r="K2788" i="23"/>
  <c r="K2789" i="23" a="1"/>
  <c r="K2789" i="23" s="1"/>
  <c r="K2790" i="23" a="1"/>
  <c r="K2790" i="23" s="1"/>
  <c r="K2791" i="23" a="1"/>
  <c r="K2791" i="23" s="1"/>
  <c r="K2792" i="23" a="1"/>
  <c r="K2792" i="23"/>
  <c r="K2793" i="23" a="1"/>
  <c r="K2793" i="23" s="1"/>
  <c r="K2794" i="23" a="1"/>
  <c r="K2794" i="23"/>
  <c r="K2795" i="23" a="1"/>
  <c r="K2795" i="23" s="1"/>
  <c r="K2796" i="23" a="1"/>
  <c r="K2796" i="23"/>
  <c r="K2797" i="23" a="1"/>
  <c r="K2797" i="23" s="1"/>
  <c r="K2798" i="23" a="1"/>
  <c r="K2798" i="23" s="1"/>
  <c r="K2799" i="23" a="1"/>
  <c r="K2799" i="23" s="1"/>
  <c r="K2800" i="23" a="1"/>
  <c r="K2800" i="23" s="1"/>
  <c r="K2801" i="23" a="1"/>
  <c r="K2801" i="23" s="1"/>
  <c r="K2802" i="23" a="1"/>
  <c r="K2802" i="23" s="1"/>
  <c r="K2803" i="23" a="1"/>
  <c r="K2803" i="23" s="1"/>
  <c r="K2804" i="23" a="1"/>
  <c r="K2804" i="23" s="1"/>
  <c r="K2805" i="23" a="1"/>
  <c r="K2805" i="23" s="1"/>
  <c r="K2806" i="23" a="1"/>
  <c r="K2806" i="23" s="1"/>
  <c r="K2807" i="23" a="1"/>
  <c r="K2807" i="23" s="1"/>
  <c r="K2808" i="23" a="1"/>
  <c r="K2808" i="23" s="1"/>
  <c r="K2809" i="23" a="1"/>
  <c r="K2809" i="23" s="1"/>
  <c r="K2810" i="23" a="1"/>
  <c r="K2810" i="23" s="1"/>
  <c r="K2811" i="23" a="1"/>
  <c r="K2811" i="23" s="1"/>
  <c r="K2812" i="23" a="1"/>
  <c r="K2812" i="23" s="1"/>
  <c r="K2813" i="23" a="1"/>
  <c r="K2813" i="23" s="1"/>
  <c r="K2814" i="23" a="1"/>
  <c r="K2814" i="23" s="1"/>
  <c r="K2815" i="23" a="1"/>
  <c r="K2815" i="23" s="1"/>
  <c r="K2816" i="23" a="1"/>
  <c r="K2816" i="23" s="1"/>
  <c r="K2817" i="23" a="1"/>
  <c r="K2817" i="23" s="1"/>
  <c r="K2818" i="23" a="1"/>
  <c r="K2818" i="23" s="1"/>
  <c r="K2819" i="23" a="1"/>
  <c r="K2819" i="23" s="1"/>
  <c r="K2820" i="23" a="1"/>
  <c r="K2820" i="23"/>
  <c r="K2821" i="23" a="1"/>
  <c r="K2821" i="23" s="1"/>
  <c r="K2822" i="23" a="1"/>
  <c r="K2822" i="23" s="1"/>
  <c r="K2823" i="23" a="1"/>
  <c r="K2823" i="23" s="1"/>
  <c r="K2824" i="23" a="1"/>
  <c r="K2824" i="23"/>
  <c r="K2825" i="23" a="1"/>
  <c r="K2825" i="23" s="1"/>
  <c r="K2826" i="23" a="1"/>
  <c r="K2826" i="23"/>
  <c r="K2827" i="23" a="1"/>
  <c r="K2827" i="23" s="1"/>
  <c r="K2828" i="23" a="1"/>
  <c r="K2828" i="23" s="1"/>
  <c r="K2829" i="23" a="1"/>
  <c r="K2829" i="23" s="1"/>
  <c r="K2830" i="23" a="1"/>
  <c r="K2830" i="23" s="1"/>
  <c r="K2831" i="23" a="1"/>
  <c r="K2831" i="23" s="1"/>
  <c r="K2832" i="23" a="1"/>
  <c r="K2832" i="23" s="1"/>
  <c r="K2833" i="23" a="1"/>
  <c r="K2833" i="23" s="1"/>
  <c r="K2834" i="23" a="1"/>
  <c r="K2834" i="23" s="1"/>
  <c r="K2835" i="23" a="1"/>
  <c r="K2835" i="23" s="1"/>
  <c r="K2836" i="23" a="1"/>
  <c r="K2836" i="23" s="1"/>
  <c r="K2837" i="23" a="1"/>
  <c r="K2837" i="23" s="1"/>
  <c r="K2838" i="23" a="1"/>
  <c r="K2838" i="23" s="1"/>
  <c r="K2839" i="23" a="1"/>
  <c r="K2839" i="23" s="1"/>
  <c r="K2840" i="23" a="1"/>
  <c r="K2840" i="23"/>
  <c r="K2841" i="23" a="1"/>
  <c r="K2841" i="23" s="1"/>
  <c r="K2842" i="23" a="1"/>
  <c r="K2842" i="23" s="1"/>
  <c r="K2843" i="23" a="1"/>
  <c r="K2843" i="23" s="1"/>
  <c r="K2844" i="23" a="1"/>
  <c r="K2844" i="23"/>
  <c r="K2845" i="23" a="1"/>
  <c r="K2845" i="23" s="1"/>
  <c r="K2846" i="23" a="1"/>
  <c r="K2846" i="23" s="1"/>
  <c r="K2847" i="23" a="1"/>
  <c r="K2847" i="23" s="1"/>
  <c r="K2848" i="23" a="1"/>
  <c r="K2848" i="23" s="1"/>
  <c r="K2849" i="23" a="1"/>
  <c r="K2849" i="23" s="1"/>
  <c r="K2850" i="23" a="1"/>
  <c r="K2850" i="23" s="1"/>
  <c r="K2851" i="23" a="1"/>
  <c r="K2851" i="23" s="1"/>
  <c r="K2852" i="23" a="1"/>
  <c r="K2852" i="23"/>
  <c r="K2853" i="23" a="1"/>
  <c r="K2853" i="23" s="1"/>
  <c r="K2854" i="23" a="1"/>
  <c r="K2854" i="23" s="1"/>
  <c r="K2855" i="23" a="1"/>
  <c r="K2855" i="23" s="1"/>
  <c r="K2856" i="23" a="1"/>
  <c r="K2856" i="23"/>
  <c r="K2857" i="23" a="1"/>
  <c r="K2857" i="23" s="1"/>
  <c r="K2858" i="23" a="1"/>
  <c r="K2858" i="23"/>
  <c r="K2859" i="23" a="1"/>
  <c r="K2859" i="23" s="1"/>
  <c r="K2860" i="23" a="1"/>
  <c r="K2860" i="23"/>
  <c r="K2861" i="23" a="1"/>
  <c r="K2861" i="23" s="1"/>
  <c r="K2862" i="23" a="1"/>
  <c r="K2862" i="23" s="1"/>
  <c r="K2863" i="23" a="1"/>
  <c r="K2863" i="23" s="1"/>
  <c r="K2864" i="23" a="1"/>
  <c r="K2864" i="23" s="1"/>
  <c r="K2865" i="23" a="1"/>
  <c r="K2865" i="23" s="1"/>
  <c r="K2866" i="23" a="1"/>
  <c r="K2866" i="23" s="1"/>
  <c r="K2867" i="23" a="1"/>
  <c r="K2867" i="23" s="1"/>
  <c r="K2868" i="23" a="1"/>
  <c r="K2868" i="23" s="1"/>
  <c r="K2869" i="23" a="1"/>
  <c r="K2869" i="23" s="1"/>
  <c r="K2870" i="23" a="1"/>
  <c r="K2870" i="23" s="1"/>
  <c r="K2871" i="23" a="1"/>
  <c r="K2871" i="23" s="1"/>
  <c r="K2872" i="23" a="1"/>
  <c r="K2872" i="23"/>
  <c r="K2873" i="23" a="1"/>
  <c r="K2873" i="23" s="1"/>
  <c r="K2874" i="23" a="1"/>
  <c r="K2874" i="23"/>
  <c r="K2875" i="23" a="1"/>
  <c r="K2875" i="23" s="1"/>
  <c r="K2876" i="23" a="1"/>
  <c r="K2876" i="23"/>
  <c r="K2877" i="23" a="1"/>
  <c r="K2877" i="23" s="1"/>
  <c r="K2878" i="23" a="1"/>
  <c r="K2878" i="23" s="1"/>
  <c r="K2879" i="23" a="1"/>
  <c r="K2879" i="23" s="1"/>
  <c r="K2880" i="23" a="1"/>
  <c r="K2880" i="23" s="1"/>
  <c r="K2881" i="23" a="1"/>
  <c r="K2881" i="23" s="1"/>
  <c r="K2882" i="23" a="1"/>
  <c r="K2882" i="23" s="1"/>
  <c r="K2883" i="23" a="1"/>
  <c r="K2883" i="23" s="1"/>
  <c r="K2884" i="23" a="1"/>
  <c r="K2884" i="23"/>
  <c r="K2885" i="23" a="1"/>
  <c r="K2885" i="23" s="1"/>
  <c r="K2886" i="23" a="1"/>
  <c r="K2886" i="23" s="1"/>
  <c r="K2887" i="23" a="1"/>
  <c r="K2887" i="23" s="1"/>
  <c r="K2888" i="23" a="1"/>
  <c r="K2888" i="23" s="1"/>
  <c r="K2889" i="23" a="1"/>
  <c r="K2889" i="23" s="1"/>
  <c r="K2890" i="23" a="1"/>
  <c r="K2890" i="23"/>
  <c r="K2891" i="23" a="1"/>
  <c r="K2891" i="23" s="1"/>
  <c r="K2892" i="23" a="1"/>
  <c r="K2892" i="23" s="1"/>
  <c r="K2893" i="23" a="1"/>
  <c r="K2893" i="23" s="1"/>
  <c r="K2894" i="23" a="1"/>
  <c r="K2894" i="23" s="1"/>
  <c r="K2895" i="23" a="1"/>
  <c r="K2895" i="23" s="1"/>
  <c r="K2896" i="23" a="1"/>
  <c r="K2896" i="23" s="1"/>
  <c r="K2897" i="23" a="1"/>
  <c r="K2897" i="23"/>
  <c r="K2898" i="23" a="1"/>
  <c r="K2898" i="23" s="1"/>
  <c r="K2899" i="23" a="1"/>
  <c r="K2899" i="23" s="1"/>
  <c r="K2900" i="23" a="1"/>
  <c r="K2900" i="23" s="1"/>
  <c r="K2901" i="23" a="1"/>
  <c r="K2901" i="23"/>
  <c r="K2902" i="23" a="1"/>
  <c r="K2902" i="23" s="1"/>
  <c r="K2903" i="23" a="1"/>
  <c r="K2903" i="23"/>
  <c r="K2904" i="23" a="1"/>
  <c r="K2904" i="23" s="1"/>
  <c r="K2905" i="23" a="1"/>
  <c r="K2905" i="23" s="1"/>
  <c r="K2906" i="23" a="1"/>
  <c r="K2906" i="23"/>
  <c r="K2907" i="23" a="1"/>
  <c r="K2907" i="23" s="1"/>
  <c r="K2908" i="23" a="1"/>
  <c r="K2908" i="23" s="1"/>
  <c r="K2909" i="23" a="1"/>
  <c r="K2909" i="23" s="1"/>
  <c r="K2910" i="23" a="1"/>
  <c r="K2910" i="23"/>
  <c r="K2911" i="23" a="1"/>
  <c r="K2911" i="23" s="1"/>
  <c r="K2912" i="23" a="1"/>
  <c r="K2912" i="23" s="1"/>
  <c r="K2913" i="23" a="1"/>
  <c r="K2913" i="23" s="1"/>
  <c r="K2914" i="23" a="1"/>
  <c r="K2914" i="23" s="1"/>
  <c r="K2915" i="23" a="1"/>
  <c r="K2915" i="23"/>
  <c r="K2916" i="23" a="1"/>
  <c r="K2916" i="23" s="1"/>
  <c r="K2917" i="23" a="1"/>
  <c r="K2917" i="23"/>
  <c r="K2918" i="23" a="1"/>
  <c r="K2918" i="23" s="1"/>
  <c r="K2919" i="23" a="1"/>
  <c r="K2919" i="23"/>
  <c r="K2920" i="23" a="1"/>
  <c r="K2920" i="23" s="1"/>
  <c r="K2921" i="23" a="1"/>
  <c r="K2921" i="23" s="1"/>
  <c r="K2922" i="23" a="1"/>
  <c r="K2922" i="23" s="1"/>
  <c r="K2923" i="23" a="1"/>
  <c r="K2923" i="23" s="1"/>
  <c r="K2924" i="23" a="1"/>
  <c r="K2924" i="23" s="1"/>
  <c r="K2925" i="23" a="1"/>
  <c r="K2925" i="23" s="1"/>
  <c r="K2926" i="23" a="1"/>
  <c r="K2926" i="23"/>
  <c r="K2927" i="23" a="1"/>
  <c r="K2927" i="23" s="1"/>
  <c r="K2928" i="23" a="1"/>
  <c r="K2928" i="23" s="1"/>
  <c r="K2929" i="23" a="1"/>
  <c r="K2929" i="23"/>
  <c r="K2930" i="23" a="1"/>
  <c r="K2930" i="23" s="1"/>
  <c r="K2931" i="23" a="1"/>
  <c r="K2931" i="23"/>
  <c r="K2932" i="23" a="1"/>
  <c r="K2932" i="23" s="1"/>
  <c r="K2933" i="23" a="1"/>
  <c r="K2933" i="23"/>
  <c r="K2934" i="23" a="1"/>
  <c r="K2934" i="23" s="1"/>
  <c r="K2935" i="23" a="1"/>
  <c r="K2935" i="23"/>
  <c r="K2936" i="23" a="1"/>
  <c r="K2936" i="23" s="1"/>
  <c r="K2937" i="23" a="1"/>
  <c r="K2937" i="23" s="1"/>
  <c r="K2938" i="23" a="1"/>
  <c r="K2938" i="23"/>
  <c r="K2939" i="23" a="1"/>
  <c r="K2939" i="23" s="1"/>
  <c r="K2940" i="23" a="1"/>
  <c r="K2940" i="23" s="1"/>
  <c r="K2941" i="23" a="1"/>
  <c r="K2941" i="23" s="1"/>
  <c r="K2942" i="23" a="1"/>
  <c r="K2942" i="23"/>
  <c r="K2943" i="23" a="1"/>
  <c r="K2943" i="23" s="1"/>
  <c r="K2944" i="23" a="1"/>
  <c r="K2944" i="23" s="1"/>
  <c r="K2945" i="23" a="1"/>
  <c r="K2945" i="23"/>
  <c r="K2946" i="23" a="1"/>
  <c r="K2946" i="23" s="1"/>
  <c r="K2947" i="23" a="1"/>
  <c r="K2947" i="23"/>
  <c r="K2948" i="23" a="1"/>
  <c r="K2948" i="23" s="1"/>
  <c r="K2949" i="23" a="1"/>
  <c r="K2949" i="23"/>
  <c r="K2950" i="23" a="1"/>
  <c r="K2950" i="23" s="1"/>
  <c r="K2951" i="23" a="1"/>
  <c r="K2951" i="23"/>
  <c r="K2952" i="23" a="1"/>
  <c r="K2952" i="23" s="1"/>
  <c r="K2953" i="23" a="1"/>
  <c r="K2953" i="23" s="1"/>
  <c r="K2954" i="23" a="1"/>
  <c r="K2954" i="23"/>
  <c r="K2955" i="23" a="1"/>
  <c r="K2955" i="23" s="1"/>
  <c r="K2956" i="23" a="1"/>
  <c r="K2956" i="23" s="1"/>
  <c r="K2957" i="23" a="1"/>
  <c r="K2957" i="23" s="1"/>
  <c r="K2958" i="23" a="1"/>
  <c r="K2958" i="23" s="1"/>
  <c r="K2959" i="23" a="1"/>
  <c r="K2959" i="23" s="1"/>
  <c r="K2960" i="23" a="1"/>
  <c r="K2960" i="23" s="1"/>
  <c r="K2961" i="23" a="1"/>
  <c r="K2961" i="23"/>
  <c r="K2962" i="23" a="1"/>
  <c r="K2962" i="23" s="1"/>
  <c r="K2963" i="23" a="1"/>
  <c r="K2963" i="23"/>
  <c r="K2964" i="23" a="1"/>
  <c r="K2964" i="23" s="1"/>
  <c r="K2965" i="23" a="1"/>
  <c r="K2965" i="23" s="1"/>
  <c r="K2966" i="23" a="1"/>
  <c r="K2966" i="23" s="1"/>
  <c r="K2967" i="23" a="1"/>
  <c r="K2967" i="23" s="1"/>
  <c r="K2968" i="23" a="1"/>
  <c r="K2968" i="23" s="1"/>
  <c r="K2969" i="23" a="1"/>
  <c r="K2969" i="23"/>
  <c r="K2970" i="23" a="1"/>
  <c r="K2970" i="23" s="1"/>
  <c r="K2971" i="23" a="1"/>
  <c r="K2971" i="23"/>
  <c r="K2972" i="23" a="1"/>
  <c r="K2972" i="23" s="1"/>
  <c r="K2973" i="23" a="1"/>
  <c r="K2973" i="23"/>
  <c r="K2974" i="23" a="1"/>
  <c r="K2974" i="23" s="1"/>
  <c r="K2975" i="23" a="1"/>
  <c r="K2975" i="23" s="1"/>
  <c r="K2976" i="23" a="1"/>
  <c r="K2976" i="23" s="1"/>
  <c r="K2977" i="23" a="1"/>
  <c r="K2977" i="23" s="1"/>
  <c r="K2978" i="23" a="1"/>
  <c r="K2978" i="23" s="1"/>
  <c r="K2979" i="23" a="1"/>
  <c r="K2979" i="23"/>
  <c r="K2980" i="23" a="1"/>
  <c r="K2980" i="23" s="1"/>
  <c r="K2981" i="23" a="1"/>
  <c r="K2981" i="23"/>
  <c r="K2982" i="23" a="1"/>
  <c r="K2982" i="23" s="1"/>
  <c r="K2983" i="23" a="1"/>
  <c r="K2983" i="23"/>
  <c r="K2984" i="23" a="1"/>
  <c r="K2984" i="23" s="1"/>
  <c r="K2985" i="23" a="1"/>
  <c r="K2985" i="23" s="1"/>
  <c r="K2986" i="23" a="1"/>
  <c r="K2986" i="23"/>
  <c r="K2987" i="23" a="1"/>
  <c r="K2987" i="23"/>
  <c r="K2988" i="23" a="1"/>
  <c r="K2988" i="23" s="1"/>
  <c r="K2989" i="23" a="1"/>
  <c r="K2989" i="23" s="1"/>
  <c r="K2990" i="23" a="1"/>
  <c r="K2990" i="23" s="1"/>
  <c r="K2991" i="23" a="1"/>
  <c r="K2991" i="23"/>
  <c r="K2992" i="23" a="1"/>
  <c r="K2992" i="23" s="1"/>
  <c r="K2993" i="23" a="1"/>
  <c r="K2993" i="23"/>
  <c r="K2994" i="23" a="1"/>
  <c r="K2994" i="23" s="1"/>
  <c r="K2995" i="23" a="1"/>
  <c r="K2995" i="23"/>
  <c r="K2996" i="23" a="1"/>
  <c r="K2996" i="23" s="1"/>
  <c r="K2997" i="23" a="1"/>
  <c r="K2997" i="23"/>
  <c r="K2998" i="23" a="1"/>
  <c r="K2998" i="23" s="1"/>
  <c r="K2999" i="23" a="1"/>
  <c r="K2999" i="23" s="1"/>
  <c r="K3000" i="23" a="1"/>
  <c r="K3000" i="23" s="1"/>
  <c r="K3001" i="23" a="1"/>
  <c r="K3001" i="23"/>
  <c r="K3002" i="23" a="1"/>
  <c r="K3002" i="23"/>
  <c r="K3003" i="23" a="1"/>
  <c r="K3003" i="23" s="1"/>
  <c r="K3004" i="23" a="1"/>
  <c r="K3004" i="23" s="1"/>
  <c r="K3005" i="23" a="1"/>
  <c r="K3005" i="23"/>
  <c r="K3006" i="23" a="1"/>
  <c r="K3006" i="23" s="1"/>
  <c r="K3007" i="23" a="1"/>
  <c r="K3007" i="23" s="1"/>
  <c r="K3008" i="23" a="1"/>
  <c r="K3008" i="23" s="1"/>
  <c r="K3009" i="23" a="1"/>
  <c r="K3009" i="23" s="1"/>
  <c r="K3010" i="23" a="1"/>
  <c r="K3010" i="23" s="1"/>
  <c r="K3011" i="23" a="1"/>
  <c r="K3011" i="23"/>
  <c r="K3012" i="23" a="1"/>
  <c r="K3012" i="23" s="1"/>
  <c r="K3013" i="23" a="1"/>
  <c r="K3013" i="23"/>
  <c r="K3014" i="23" a="1"/>
  <c r="K3014" i="23" s="1"/>
  <c r="K3015" i="23" a="1"/>
  <c r="K3015" i="23" s="1"/>
  <c r="K3016" i="23" a="1"/>
  <c r="K3016" i="23" s="1"/>
  <c r="K3017" i="23" a="1"/>
  <c r="K3017" i="23" s="1"/>
  <c r="K3018" i="23" a="1"/>
  <c r="K3018" i="23" s="1"/>
  <c r="K3019" i="23" a="1"/>
  <c r="K3019" i="23" s="1"/>
  <c r="K3020" i="23" a="1"/>
  <c r="K3020" i="23" s="1"/>
  <c r="K3021" i="23" a="1"/>
  <c r="K3021" i="23" s="1"/>
  <c r="K3022" i="23" a="1"/>
  <c r="K3022" i="23" s="1"/>
  <c r="K3023" i="23" a="1"/>
  <c r="K3023" i="23" s="1"/>
  <c r="K3024" i="23" a="1"/>
  <c r="K3024" i="23" s="1"/>
  <c r="K3025" i="23" a="1"/>
  <c r="K3025" i="23"/>
  <c r="K3026" i="23" a="1"/>
  <c r="K3026" i="23" s="1"/>
  <c r="K3027" i="23" a="1"/>
  <c r="K3027" i="23" s="1"/>
  <c r="K3028" i="23" a="1"/>
  <c r="K3028" i="23" s="1"/>
  <c r="K3029" i="23" a="1"/>
  <c r="K3029" i="23" s="1"/>
  <c r="K3030" i="23" a="1"/>
  <c r="K3030" i="23" s="1"/>
  <c r="K3031" i="23" a="1"/>
  <c r="K3031" i="23" s="1"/>
  <c r="K3032" i="23" a="1"/>
  <c r="K3032" i="23" s="1"/>
  <c r="K3033" i="23" a="1"/>
  <c r="K3033" i="23" s="1"/>
  <c r="K3034" i="23" a="1"/>
  <c r="K3034" i="23" s="1"/>
  <c r="K3035" i="23" a="1"/>
  <c r="K3035" i="23" s="1"/>
  <c r="K3036" i="23" a="1"/>
  <c r="K3036" i="23" s="1"/>
  <c r="K3037" i="23" a="1"/>
  <c r="K3037" i="23" s="1"/>
  <c r="K3038" i="23" a="1"/>
  <c r="K3038" i="23" s="1"/>
  <c r="K3039" i="23" a="1"/>
  <c r="K3039" i="23" s="1"/>
  <c r="K3040" i="23" a="1"/>
  <c r="K3040" i="23" s="1"/>
  <c r="K3041" i="23" a="1"/>
  <c r="K3041" i="23" s="1"/>
  <c r="K3042" i="23" a="1"/>
  <c r="K3042" i="23" s="1"/>
  <c r="K3043" i="23" a="1"/>
  <c r="K3043" i="23" s="1"/>
  <c r="K3044" i="23" a="1"/>
  <c r="K3044" i="23" s="1"/>
  <c r="K3045" i="23" a="1"/>
  <c r="K3045" i="23" s="1"/>
  <c r="K3046" i="23" a="1"/>
  <c r="K3046" i="23"/>
  <c r="K3047" i="23" a="1"/>
  <c r="K3047" i="23" s="1"/>
  <c r="K3048" i="23" a="1"/>
  <c r="K3048" i="23" s="1"/>
  <c r="K3049" i="23" a="1"/>
  <c r="K3049" i="23" s="1"/>
  <c r="K3050" i="23" a="1"/>
  <c r="K3050" i="23" s="1"/>
  <c r="K3051" i="23" a="1"/>
  <c r="K3051" i="23" s="1"/>
  <c r="K3052" i="23" a="1"/>
  <c r="K3052" i="23" s="1"/>
  <c r="K3053" i="23" a="1"/>
  <c r="K3053" i="23" s="1"/>
  <c r="K3054" i="23" a="1"/>
  <c r="K3054" i="23" s="1"/>
  <c r="K3055" i="23" a="1"/>
  <c r="K3055" i="23" s="1"/>
  <c r="K3056" i="23" a="1"/>
  <c r="K3056" i="23" s="1"/>
  <c r="K3057" i="23" a="1"/>
  <c r="K3057" i="23"/>
  <c r="K3058" i="23" a="1"/>
  <c r="K3058" i="23" s="1"/>
  <c r="K3059" i="23" a="1"/>
  <c r="K3059" i="23" s="1"/>
  <c r="K3060" i="23" a="1"/>
  <c r="K3060" i="23" s="1"/>
  <c r="K3061" i="23" a="1"/>
  <c r="K3061" i="23" s="1"/>
  <c r="K3062" i="23" a="1"/>
  <c r="K3062" i="23" s="1"/>
  <c r="K3063" i="23" a="1"/>
  <c r="K3063" i="23" s="1"/>
  <c r="K3064" i="23" a="1"/>
  <c r="K3064" i="23" s="1"/>
  <c r="K3065" i="23" a="1"/>
  <c r="K3065" i="23" s="1"/>
  <c r="K3066" i="23" a="1"/>
  <c r="K3066" i="23" s="1"/>
  <c r="K3067" i="23" a="1"/>
  <c r="K3067" i="23" s="1"/>
  <c r="K3068" i="23" a="1"/>
  <c r="K3068" i="23" s="1"/>
  <c r="K3069" i="23" a="1"/>
  <c r="K3069" i="23" s="1"/>
  <c r="K3070" i="23" a="1"/>
  <c r="K3070" i="23" s="1"/>
  <c r="K3071" i="23" a="1"/>
  <c r="K3071" i="23" s="1"/>
  <c r="K3072" i="23" a="1"/>
  <c r="K3072" i="23" s="1"/>
  <c r="K3073" i="23" a="1"/>
  <c r="K3073" i="23" s="1"/>
  <c r="K3074" i="23" a="1"/>
  <c r="K3074" i="23" s="1"/>
  <c r="K3075" i="23" a="1"/>
  <c r="K3075" i="23" s="1"/>
  <c r="K3076" i="23" a="1"/>
  <c r="K3076" i="23" s="1"/>
  <c r="K3077" i="23" a="1"/>
  <c r="K3077" i="23" s="1"/>
  <c r="K3078" i="23" a="1"/>
  <c r="K3078" i="23"/>
  <c r="K3079" i="23" a="1"/>
  <c r="K3079" i="23" s="1"/>
  <c r="K3080" i="23" a="1"/>
  <c r="K3080" i="23" s="1"/>
  <c r="K3081" i="23" a="1"/>
  <c r="K3081" i="23" s="1"/>
  <c r="K3082" i="23" a="1"/>
  <c r="K3082" i="23" s="1"/>
  <c r="K3083" i="23" a="1"/>
  <c r="K3083" i="23" s="1"/>
  <c r="K3084" i="23" a="1"/>
  <c r="K3084" i="23" s="1"/>
  <c r="K3085" i="23" a="1"/>
  <c r="K3085" i="23" s="1"/>
  <c r="K3086" i="23" a="1"/>
  <c r="K3086" i="23" s="1"/>
  <c r="K3087" i="23" a="1"/>
  <c r="K3087" i="23" s="1"/>
  <c r="K3088" i="23" a="1"/>
  <c r="K3088" i="23" s="1"/>
  <c r="K3089" i="23" a="1"/>
  <c r="K3089" i="23"/>
  <c r="K3090" i="23" a="1"/>
  <c r="K3090" i="23" s="1"/>
  <c r="K3091" i="23" a="1"/>
  <c r="K3091" i="23" s="1"/>
  <c r="K3092" i="23" a="1"/>
  <c r="K3092" i="23" s="1"/>
  <c r="K3093" i="23" a="1"/>
  <c r="K3093" i="23" s="1"/>
  <c r="K3094" i="23" a="1"/>
  <c r="K3094" i="23" s="1"/>
  <c r="K3095" i="23" a="1"/>
  <c r="K3095" i="23" s="1"/>
  <c r="K3096" i="23" a="1"/>
  <c r="K3096" i="23" s="1"/>
  <c r="K3097" i="23" a="1"/>
  <c r="K3097" i="23" s="1"/>
  <c r="K3098" i="23" a="1"/>
  <c r="K3098" i="23" s="1"/>
  <c r="K3099" i="23" a="1"/>
  <c r="K3099" i="23" s="1"/>
  <c r="K3100" i="23" a="1"/>
  <c r="K3100" i="23" s="1"/>
  <c r="K3101" i="23" a="1"/>
  <c r="K3101" i="23" s="1"/>
  <c r="K3102" i="23" a="1"/>
  <c r="K3102" i="23" s="1"/>
  <c r="K3103" i="23" a="1"/>
  <c r="K3103" i="23" s="1"/>
  <c r="K3104" i="23" a="1"/>
  <c r="K3104" i="23" s="1"/>
  <c r="K3105" i="23" a="1"/>
  <c r="K3105" i="23" s="1"/>
  <c r="K3106" i="23" a="1"/>
  <c r="K3106" i="23" s="1"/>
  <c r="K3107" i="23" a="1"/>
  <c r="K3107" i="23" s="1"/>
  <c r="K3108" i="23" a="1"/>
  <c r="K3108" i="23" s="1"/>
  <c r="K3109" i="23" a="1"/>
  <c r="K3109" i="23" s="1"/>
  <c r="K3110" i="23" a="1"/>
  <c r="K3110" i="23"/>
  <c r="K3111" i="23" a="1"/>
  <c r="K3111" i="23" s="1"/>
  <c r="K3112" i="23" a="1"/>
  <c r="K3112" i="23" s="1"/>
  <c r="K3113" i="23" a="1"/>
  <c r="K3113" i="23" s="1"/>
  <c r="K3114" i="23" a="1"/>
  <c r="K3114" i="23" s="1"/>
  <c r="K3115" i="23" a="1"/>
  <c r="K3115" i="23" s="1"/>
  <c r="K3116" i="23" a="1"/>
  <c r="K3116" i="23" s="1"/>
  <c r="K3117" i="23" a="1"/>
  <c r="K3117" i="23" s="1"/>
  <c r="K3118" i="23" a="1"/>
  <c r="K3118" i="23" s="1"/>
  <c r="K3119" i="23" a="1"/>
  <c r="K3119" i="23" s="1"/>
  <c r="K3120" i="23" a="1"/>
  <c r="K3120" i="23" s="1"/>
  <c r="K3121" i="23" a="1"/>
  <c r="K3121" i="23"/>
  <c r="K3122" i="23" a="1"/>
  <c r="K3122" i="23" s="1"/>
  <c r="K3123" i="23" a="1"/>
  <c r="K3123" i="23" s="1"/>
  <c r="K3124" i="23" a="1"/>
  <c r="K3124" i="23" s="1"/>
  <c r="K3125" i="23" a="1"/>
  <c r="K3125" i="23" s="1"/>
  <c r="K3126" i="23" a="1"/>
  <c r="K3126" i="23" s="1"/>
  <c r="K3127" i="23" a="1"/>
  <c r="K3127" i="23" s="1"/>
  <c r="K3128" i="23" a="1"/>
  <c r="K3128" i="23" s="1"/>
  <c r="K3129" i="23" a="1"/>
  <c r="K3129" i="23" s="1"/>
  <c r="K3130" i="23" a="1"/>
  <c r="K3130" i="23" s="1"/>
  <c r="K3131" i="23" a="1"/>
  <c r="K3131" i="23" s="1"/>
  <c r="K3132" i="23" a="1"/>
  <c r="K3132" i="23" s="1"/>
  <c r="K3133" i="23" a="1"/>
  <c r="K3133" i="23" s="1"/>
  <c r="K3134" i="23" a="1"/>
  <c r="K3134" i="23" s="1"/>
  <c r="K3135" i="23" a="1"/>
  <c r="K3135" i="23" s="1"/>
  <c r="K3136" i="23" a="1"/>
  <c r="K3136" i="23" s="1"/>
  <c r="K3137" i="23" a="1"/>
  <c r="K3137" i="23" s="1"/>
  <c r="K3138" i="23" a="1"/>
  <c r="K3138" i="23" s="1"/>
  <c r="K3139" i="23" a="1"/>
  <c r="K3139" i="23" s="1"/>
  <c r="K3140" i="23" a="1"/>
  <c r="K3140" i="23" s="1"/>
  <c r="K3141" i="23" a="1"/>
  <c r="K3141" i="23" s="1"/>
  <c r="K3142" i="23" a="1"/>
  <c r="K3142" i="23"/>
  <c r="K3143" i="23" a="1"/>
  <c r="K3143" i="23" s="1"/>
  <c r="K3144" i="23" a="1"/>
  <c r="K3144" i="23" s="1"/>
  <c r="K3145" i="23" a="1"/>
  <c r="K3145" i="23" s="1"/>
  <c r="K3146" i="23" a="1"/>
  <c r="K3146" i="23" s="1"/>
  <c r="K3147" i="23" a="1"/>
  <c r="K3147" i="23" s="1"/>
  <c r="K3148" i="23" a="1"/>
  <c r="K3148" i="23" s="1"/>
  <c r="K3149" i="23" a="1"/>
  <c r="K3149" i="23" s="1"/>
  <c r="K3150" i="23" a="1"/>
  <c r="K3150" i="23" s="1"/>
  <c r="K3151" i="23" a="1"/>
  <c r="K3151" i="23" s="1"/>
  <c r="K3152" i="23" a="1"/>
  <c r="K3152" i="23" s="1"/>
  <c r="K3153" i="23" a="1"/>
  <c r="K3153" i="23"/>
  <c r="K3154" i="23" a="1"/>
  <c r="K3154" i="23" s="1"/>
  <c r="K3155" i="23" a="1"/>
  <c r="K3155" i="23" s="1"/>
  <c r="K3156" i="23" a="1"/>
  <c r="K3156" i="23" s="1"/>
  <c r="K3157" i="23" a="1"/>
  <c r="K3157" i="23" s="1"/>
  <c r="K3158" i="23" a="1"/>
  <c r="K3158" i="23" s="1"/>
  <c r="K3159" i="23" a="1"/>
  <c r="K3159" i="23" s="1"/>
  <c r="K3160" i="23" a="1"/>
  <c r="K3160" i="23" s="1"/>
  <c r="K3161" i="23" a="1"/>
  <c r="K3161" i="23" s="1"/>
  <c r="K3162" i="23" a="1"/>
  <c r="K3162" i="23" s="1"/>
  <c r="K3163" i="23" a="1"/>
  <c r="K3163" i="23" s="1"/>
  <c r="K3164" i="23" a="1"/>
  <c r="K3164" i="23" s="1"/>
  <c r="K3165" i="23" a="1"/>
  <c r="K3165" i="23" s="1"/>
  <c r="K3166" i="23" a="1"/>
  <c r="K3166" i="23" s="1"/>
  <c r="K3167" i="23" a="1"/>
  <c r="K3167" i="23" s="1"/>
  <c r="K3168" i="23" a="1"/>
  <c r="K3168" i="23" s="1"/>
  <c r="K3169" i="23" a="1"/>
  <c r="K3169" i="23" s="1"/>
  <c r="K3170" i="23" a="1"/>
  <c r="K3170" i="23" s="1"/>
  <c r="K3171" i="23" a="1"/>
  <c r="K3171" i="23" s="1"/>
  <c r="K3172" i="23" a="1"/>
  <c r="K3172" i="23" s="1"/>
  <c r="K3173" i="23" a="1"/>
  <c r="K3173" i="23" s="1"/>
  <c r="K3174" i="23" a="1"/>
  <c r="K3174" i="23"/>
  <c r="K3175" i="23" a="1"/>
  <c r="K3175" i="23" s="1"/>
  <c r="K3176" i="23" a="1"/>
  <c r="K3176" i="23" s="1"/>
  <c r="K3177" i="23" a="1"/>
  <c r="K3177" i="23" s="1"/>
  <c r="K3178" i="23" a="1"/>
  <c r="K3178" i="23" s="1"/>
  <c r="K3179" i="23" a="1"/>
  <c r="K3179" i="23" s="1"/>
  <c r="K3180" i="23" a="1"/>
  <c r="K3180" i="23" s="1"/>
  <c r="K3181" i="23" a="1"/>
  <c r="K3181" i="23" s="1"/>
  <c r="K3182" i="23" a="1"/>
  <c r="K3182" i="23" s="1"/>
  <c r="K3183" i="23" a="1"/>
  <c r="K3183" i="23" s="1"/>
  <c r="K3184" i="23" a="1"/>
  <c r="K3184" i="23" s="1"/>
  <c r="K3185" i="23" a="1"/>
  <c r="K3185" i="23"/>
  <c r="K3186" i="23" a="1"/>
  <c r="K3186" i="23" s="1"/>
  <c r="K3187" i="23" a="1"/>
  <c r="K3187" i="23" s="1"/>
  <c r="K3188" i="23" a="1"/>
  <c r="K3188" i="23" s="1"/>
  <c r="K3189" i="23" a="1"/>
  <c r="K3189" i="23" s="1"/>
  <c r="K3190" i="23" a="1"/>
  <c r="K3190" i="23" s="1"/>
  <c r="K3191" i="23" a="1"/>
  <c r="K3191" i="23" s="1"/>
  <c r="K3192" i="23" a="1"/>
  <c r="K3192" i="23" s="1"/>
  <c r="K3193" i="23" a="1"/>
  <c r="K3193" i="23" s="1"/>
  <c r="K3194" i="23" a="1"/>
  <c r="K3194" i="23" s="1"/>
  <c r="K3195" i="23" a="1"/>
  <c r="K3195" i="23" s="1"/>
  <c r="K3196" i="23" a="1"/>
  <c r="K3196" i="23" s="1"/>
  <c r="K3197" i="23" a="1"/>
  <c r="K3197" i="23" s="1"/>
  <c r="K3198" i="23" a="1"/>
  <c r="K3198" i="23" s="1"/>
  <c r="K3199" i="23" a="1"/>
  <c r="K3199" i="23" s="1"/>
  <c r="K3200" i="23" a="1"/>
  <c r="K3200" i="23" s="1"/>
  <c r="K3201" i="23" a="1"/>
  <c r="K3201" i="23" s="1"/>
  <c r="K3202" i="23" a="1"/>
  <c r="K3202" i="23" s="1"/>
  <c r="K3203" i="23" a="1"/>
  <c r="K3203" i="23" s="1"/>
  <c r="K3204" i="23" a="1"/>
  <c r="K3204" i="23" s="1"/>
  <c r="K3205" i="23" a="1"/>
  <c r="K3205" i="23" s="1"/>
  <c r="K3206" i="23" a="1"/>
  <c r="K3206" i="23"/>
  <c r="K3207" i="23" a="1"/>
  <c r="K3207" i="23" s="1"/>
  <c r="K3208" i="23" a="1"/>
  <c r="K3208" i="23" s="1"/>
  <c r="K3209" i="23" a="1"/>
  <c r="K3209" i="23" s="1"/>
  <c r="K3210" i="23" a="1"/>
  <c r="K3210" i="23" s="1"/>
  <c r="K3211" i="23" a="1"/>
  <c r="K3211" i="23" s="1"/>
  <c r="K3212" i="23" a="1"/>
  <c r="K3212" i="23" s="1"/>
  <c r="K3213" i="23" a="1"/>
  <c r="K3213" i="23" s="1"/>
  <c r="K3214" i="23" a="1"/>
  <c r="K3214" i="23" s="1"/>
  <c r="K3215" i="23" a="1"/>
  <c r="K3215" i="23" s="1"/>
  <c r="K3216" i="23" a="1"/>
  <c r="K3216" i="23" s="1"/>
  <c r="K3217" i="23" a="1"/>
  <c r="K3217" i="23"/>
  <c r="K3218" i="23" a="1"/>
  <c r="K3218" i="23" s="1"/>
  <c r="K3219" i="23" a="1"/>
  <c r="K3219" i="23" s="1"/>
  <c r="K3220" i="23" a="1"/>
  <c r="K3220" i="23" s="1"/>
  <c r="K3221" i="23" a="1"/>
  <c r="K3221" i="23" s="1"/>
  <c r="K3222" i="23" a="1"/>
  <c r="K3222" i="23" s="1"/>
  <c r="K3223" i="23" a="1"/>
  <c r="K3223" i="23" s="1"/>
  <c r="K3224" i="23" a="1"/>
  <c r="K3224" i="23" s="1"/>
  <c r="K3225" i="23" a="1"/>
  <c r="K3225" i="23" s="1"/>
  <c r="K3226" i="23" a="1"/>
  <c r="K3226" i="23" s="1"/>
  <c r="K3227" i="23" a="1"/>
  <c r="K3227" i="23" s="1"/>
  <c r="K3228" i="23" a="1"/>
  <c r="K3228" i="23" s="1"/>
  <c r="K3229" i="23" a="1"/>
  <c r="K3229" i="23" s="1"/>
  <c r="K3230" i="23" a="1"/>
  <c r="K3230" i="23" s="1"/>
  <c r="K3231" i="23" a="1"/>
  <c r="K3231" i="23" s="1"/>
  <c r="K3232" i="23" a="1"/>
  <c r="K3232" i="23" s="1"/>
  <c r="K3233" i="23" a="1"/>
  <c r="K3233" i="23" s="1"/>
  <c r="K3234" i="23" a="1"/>
  <c r="K3234" i="23" s="1"/>
  <c r="K3235" i="23" a="1"/>
  <c r="K3235" i="23" s="1"/>
  <c r="K3236" i="23" a="1"/>
  <c r="K3236" i="23" s="1"/>
  <c r="K3237" i="23" a="1"/>
  <c r="K3237" i="23" s="1"/>
  <c r="K3238" i="23" a="1"/>
  <c r="K3238" i="23"/>
  <c r="K3239" i="23" a="1"/>
  <c r="K3239" i="23" s="1"/>
  <c r="K3240" i="23" a="1"/>
  <c r="K3240" i="23" s="1"/>
  <c r="K3241" i="23" a="1"/>
  <c r="K3241" i="23" s="1"/>
  <c r="K3242" i="23" a="1"/>
  <c r="K3242" i="23" s="1"/>
  <c r="K3243" i="23" a="1"/>
  <c r="K3243" i="23" s="1"/>
  <c r="K3244" i="23" a="1"/>
  <c r="K3244" i="23" s="1"/>
  <c r="K3245" i="23" a="1"/>
  <c r="K3245" i="23" s="1"/>
  <c r="K3246" i="23" a="1"/>
  <c r="K3246" i="23" s="1"/>
  <c r="K3247" i="23" a="1"/>
  <c r="K3247" i="23" s="1"/>
  <c r="K3248" i="23" a="1"/>
  <c r="K3248" i="23" s="1"/>
  <c r="K3249" i="23" a="1"/>
  <c r="K3249" i="23"/>
  <c r="K3250" i="23" a="1"/>
  <c r="K3250" i="23" s="1"/>
  <c r="K3251" i="23" a="1"/>
  <c r="K3251" i="23" s="1"/>
  <c r="K3252" i="23" a="1"/>
  <c r="K3252" i="23" s="1"/>
  <c r="K3253" i="23" a="1"/>
  <c r="K3253" i="23" s="1"/>
  <c r="K3254" i="23" a="1"/>
  <c r="K3254" i="23" s="1"/>
  <c r="K3255" i="23" a="1"/>
  <c r="K3255" i="23" s="1"/>
  <c r="K3256" i="23" a="1"/>
  <c r="K3256" i="23" s="1"/>
  <c r="K3257" i="23" a="1"/>
  <c r="K3257" i="23" s="1"/>
  <c r="K3258" i="23" a="1"/>
  <c r="K3258" i="23" s="1"/>
  <c r="K3259" i="23" a="1"/>
  <c r="K3259" i="23" s="1"/>
  <c r="K3260" i="23" a="1"/>
  <c r="K3260" i="23" s="1"/>
  <c r="K3261" i="23" a="1"/>
  <c r="K3261" i="23" s="1"/>
  <c r="K3262" i="23" a="1"/>
  <c r="K3262" i="23" s="1"/>
  <c r="K3263" i="23" a="1"/>
  <c r="K3263" i="23" s="1"/>
  <c r="K3264" i="23" a="1"/>
  <c r="K3264" i="23" s="1"/>
  <c r="K3265" i="23" a="1"/>
  <c r="K3265" i="23" s="1"/>
  <c r="K3266" i="23" a="1"/>
  <c r="K3266" i="23" s="1"/>
  <c r="K3267" i="23" a="1"/>
  <c r="K3267" i="23" s="1"/>
  <c r="K3268" i="23" a="1"/>
  <c r="K3268" i="23" s="1"/>
  <c r="K3269" i="23" a="1"/>
  <c r="K3269" i="23" s="1"/>
  <c r="K3270" i="23" a="1"/>
  <c r="K3270" i="23"/>
  <c r="K3271" i="23" a="1"/>
  <c r="K3271" i="23" s="1"/>
  <c r="K3272" i="23" a="1"/>
  <c r="K3272" i="23" s="1"/>
  <c r="K3273" i="23" a="1"/>
  <c r="K3273" i="23" s="1"/>
  <c r="K3274" i="23" a="1"/>
  <c r="K3274" i="23" s="1"/>
  <c r="K3275" i="23" a="1"/>
  <c r="K3275" i="23" s="1"/>
  <c r="K3276" i="23" a="1"/>
  <c r="K3276" i="23" s="1"/>
  <c r="K3277" i="23" a="1"/>
  <c r="K3277" i="23" s="1"/>
  <c r="K3278" i="23" a="1"/>
  <c r="K3278" i="23" s="1"/>
  <c r="K3279" i="23" a="1"/>
  <c r="K3279" i="23" s="1"/>
  <c r="K3280" i="23" a="1"/>
  <c r="K3280" i="23" s="1"/>
  <c r="K3281" i="23" a="1"/>
  <c r="K3281" i="23"/>
  <c r="K3282" i="23" a="1"/>
  <c r="K3282" i="23" s="1"/>
  <c r="K3283" i="23" a="1"/>
  <c r="K3283" i="23" s="1"/>
  <c r="K3284" i="23" a="1"/>
  <c r="K3284" i="23" s="1"/>
  <c r="K3285" i="23" a="1"/>
  <c r="K3285" i="23" s="1"/>
  <c r="K3286" i="23" a="1"/>
  <c r="K3286" i="23" s="1"/>
  <c r="K3287" i="23" a="1"/>
  <c r="K3287" i="23" s="1"/>
  <c r="K3288" i="23" a="1"/>
  <c r="K3288" i="23" s="1"/>
  <c r="K3289" i="23" a="1"/>
  <c r="K3289" i="23" s="1"/>
  <c r="K3290" i="23" a="1"/>
  <c r="K3290" i="23" s="1"/>
  <c r="K3291" i="23" a="1"/>
  <c r="K3291" i="23" s="1"/>
  <c r="K3292" i="23" a="1"/>
  <c r="K3292" i="23" s="1"/>
  <c r="K3293" i="23" a="1"/>
  <c r="K3293" i="23" s="1"/>
  <c r="K3294" i="23" a="1"/>
  <c r="K3294" i="23" s="1"/>
  <c r="K3295" i="23" a="1"/>
  <c r="K3295" i="23" s="1"/>
  <c r="K3296" i="23" a="1"/>
  <c r="K3296" i="23" s="1"/>
  <c r="K3297" i="23" a="1"/>
  <c r="K3297" i="23" s="1"/>
  <c r="K3298" i="23" a="1"/>
  <c r="K3298" i="23" s="1"/>
  <c r="K3299" i="23" a="1"/>
  <c r="K3299" i="23" s="1"/>
  <c r="K3300" i="23" a="1"/>
  <c r="K3300" i="23" s="1"/>
  <c r="K3301" i="23" a="1"/>
  <c r="K3301" i="23" s="1"/>
  <c r="K3302" i="23" a="1"/>
  <c r="K3302" i="23"/>
  <c r="K3303" i="23" a="1"/>
  <c r="K3303" i="23" s="1"/>
  <c r="K3304" i="23" a="1"/>
  <c r="K3304" i="23" s="1"/>
  <c r="K3305" i="23" a="1"/>
  <c r="K3305" i="23" s="1"/>
  <c r="K3306" i="23" a="1"/>
  <c r="K3306" i="23" s="1"/>
  <c r="K3307" i="23" a="1"/>
  <c r="K3307" i="23" s="1"/>
  <c r="K3308" i="23" a="1"/>
  <c r="K3308" i="23" s="1"/>
  <c r="K3309" i="23" a="1"/>
  <c r="K3309" i="23" s="1"/>
  <c r="K3310" i="23" a="1"/>
  <c r="K3310" i="23" s="1"/>
  <c r="K3311" i="23" a="1"/>
  <c r="K3311" i="23" s="1"/>
  <c r="K3312" i="23" a="1"/>
  <c r="K3312" i="23" s="1"/>
  <c r="K3313" i="23" a="1"/>
  <c r="K3313" i="23"/>
  <c r="K3314" i="23" a="1"/>
  <c r="K3314" i="23" s="1"/>
  <c r="K3315" i="23" a="1"/>
  <c r="K3315" i="23" s="1"/>
  <c r="K3316" i="23" a="1"/>
  <c r="K3316" i="23" s="1"/>
  <c r="K3317" i="23" a="1"/>
  <c r="K3317" i="23" s="1"/>
  <c r="K3318" i="23" a="1"/>
  <c r="K3318" i="23" s="1"/>
  <c r="K3319" i="23" a="1"/>
  <c r="K3319" i="23" s="1"/>
  <c r="K3320" i="23" a="1"/>
  <c r="K3320" i="23" s="1"/>
  <c r="K3321" i="23" a="1"/>
  <c r="K3321" i="23" s="1"/>
  <c r="K3322" i="23" a="1"/>
  <c r="K3322" i="23" s="1"/>
  <c r="K3323" i="23" a="1"/>
  <c r="K3323" i="23" s="1"/>
  <c r="K3324" i="23" a="1"/>
  <c r="K3324" i="23" s="1"/>
  <c r="K3325" i="23" a="1"/>
  <c r="K3325" i="23" s="1"/>
  <c r="K3326" i="23" a="1"/>
  <c r="K3326" i="23" s="1"/>
  <c r="K3327" i="23" a="1"/>
  <c r="K3327" i="23" s="1"/>
  <c r="K3328" i="23" a="1"/>
  <c r="K3328" i="23" s="1"/>
  <c r="K3329" i="23" a="1"/>
  <c r="K3329" i="23" s="1"/>
  <c r="K3330" i="23" a="1"/>
  <c r="K3330" i="23" s="1"/>
  <c r="K3331" i="23" a="1"/>
  <c r="K3331" i="23" s="1"/>
  <c r="K3332" i="23" a="1"/>
  <c r="K3332" i="23" s="1"/>
  <c r="K3333" i="23" a="1"/>
  <c r="K3333" i="23" s="1"/>
  <c r="K3334" i="23" a="1"/>
  <c r="K3334" i="23"/>
  <c r="K3335" i="23" a="1"/>
  <c r="K3335" i="23" s="1"/>
  <c r="K3336" i="23" a="1"/>
  <c r="K3336" i="23" s="1"/>
  <c r="K3337" i="23" a="1"/>
  <c r="K3337" i="23" s="1"/>
  <c r="K3338" i="23" a="1"/>
  <c r="K3338" i="23" s="1"/>
  <c r="K3339" i="23" a="1"/>
  <c r="K3339" i="23" s="1"/>
  <c r="K3340" i="23" a="1"/>
  <c r="K3340" i="23" s="1"/>
  <c r="K3341" i="23" a="1"/>
  <c r="K3341" i="23" s="1"/>
  <c r="K3342" i="23" a="1"/>
  <c r="K3342" i="23" s="1"/>
  <c r="K3343" i="23" a="1"/>
  <c r="K3343" i="23" s="1"/>
  <c r="K3344" i="23" a="1"/>
  <c r="K3344" i="23" s="1"/>
  <c r="K3345" i="23" a="1"/>
  <c r="K3345" i="23"/>
  <c r="K3346" i="23" a="1"/>
  <c r="K3346" i="23" s="1"/>
  <c r="K3347" i="23" a="1"/>
  <c r="K3347" i="23" s="1"/>
  <c r="K3348" i="23" a="1"/>
  <c r="K3348" i="23" s="1"/>
  <c r="K3349" i="23" a="1"/>
  <c r="K3349" i="23" s="1"/>
  <c r="K3350" i="23" a="1"/>
  <c r="K3350" i="23" s="1"/>
  <c r="K3351" i="23" a="1"/>
  <c r="K3351" i="23" s="1"/>
  <c r="K3352" i="23" a="1"/>
  <c r="K3352" i="23" s="1"/>
  <c r="K3353" i="23" a="1"/>
  <c r="K3353" i="23" s="1"/>
  <c r="K3354" i="23" a="1"/>
  <c r="K3354" i="23" s="1"/>
  <c r="K3355" i="23" a="1"/>
  <c r="K3355" i="23" s="1"/>
  <c r="K3356" i="23" a="1"/>
  <c r="K3356" i="23" s="1"/>
  <c r="K3357" i="23" a="1"/>
  <c r="K3357" i="23" s="1"/>
  <c r="K3358" i="23" a="1"/>
  <c r="K3358" i="23" s="1"/>
  <c r="K3359" i="23" a="1"/>
  <c r="K3359" i="23" s="1"/>
  <c r="K3360" i="23" a="1"/>
  <c r="K3360" i="23" s="1"/>
  <c r="K3361" i="23" a="1"/>
  <c r="K3361" i="23" s="1"/>
  <c r="K3362" i="23" a="1"/>
  <c r="K3362" i="23" s="1"/>
  <c r="K3363" i="23" a="1"/>
  <c r="K3363" i="23" s="1"/>
  <c r="K3364" i="23" a="1"/>
  <c r="K3364" i="23" s="1"/>
  <c r="K3365" i="23" a="1"/>
  <c r="K3365" i="23" s="1"/>
  <c r="K3366" i="23" a="1"/>
  <c r="K3366" i="23"/>
  <c r="K3367" i="23" a="1"/>
  <c r="K3367" i="23" s="1"/>
  <c r="K3368" i="23" a="1"/>
  <c r="K3368" i="23" s="1"/>
  <c r="K3369" i="23" a="1"/>
  <c r="K3369" i="23" s="1"/>
  <c r="K3370" i="23" a="1"/>
  <c r="K3370" i="23" s="1"/>
  <c r="K3371" i="23" a="1"/>
  <c r="K3371" i="23" s="1"/>
  <c r="K3372" i="23" a="1"/>
  <c r="K3372" i="23" s="1"/>
  <c r="K3373" i="23" a="1"/>
  <c r="K3373" i="23" s="1"/>
  <c r="K3374" i="23" a="1"/>
  <c r="K3374" i="23" s="1"/>
  <c r="K3375" i="23" a="1"/>
  <c r="K3375" i="23" s="1"/>
  <c r="K3376" i="23" a="1"/>
  <c r="K3376" i="23" s="1"/>
  <c r="K3377" i="23" a="1"/>
  <c r="K3377" i="23"/>
  <c r="K3378" i="23" a="1"/>
  <c r="K3378" i="23" s="1"/>
  <c r="K3379" i="23" a="1"/>
  <c r="K3379" i="23" s="1"/>
  <c r="K3380" i="23" a="1"/>
  <c r="K3380" i="23" s="1"/>
  <c r="K3381" i="23" a="1"/>
  <c r="K3381" i="23" s="1"/>
  <c r="K3382" i="23" a="1"/>
  <c r="K3382" i="23" s="1"/>
  <c r="K3383" i="23" a="1"/>
  <c r="K3383" i="23" s="1"/>
  <c r="K3384" i="23" a="1"/>
  <c r="K3384" i="23" s="1"/>
  <c r="K3385" i="23" a="1"/>
  <c r="K3385" i="23" s="1"/>
  <c r="K3386" i="23" a="1"/>
  <c r="K3386" i="23" s="1"/>
  <c r="K3387" i="23" a="1"/>
  <c r="K3387" i="23" s="1"/>
  <c r="K3388" i="23" a="1"/>
  <c r="K3388" i="23" s="1"/>
  <c r="K3389" i="23" a="1"/>
  <c r="K3389" i="23" s="1"/>
  <c r="K3390" i="23" a="1"/>
  <c r="K3390" i="23" s="1"/>
  <c r="K3391" i="23" a="1"/>
  <c r="K3391" i="23" s="1"/>
  <c r="K3392" i="23" a="1"/>
  <c r="K3392" i="23" s="1"/>
  <c r="K3393" i="23" a="1"/>
  <c r="K3393" i="23" s="1"/>
  <c r="K3394" i="23" a="1"/>
  <c r="K3394" i="23" s="1"/>
  <c r="K3395" i="23" a="1"/>
  <c r="K3395" i="23" s="1"/>
  <c r="K3396" i="23" a="1"/>
  <c r="K3396" i="23" s="1"/>
  <c r="K3397" i="23" a="1"/>
  <c r="K3397" i="23" s="1"/>
  <c r="K3398" i="23" a="1"/>
  <c r="K3398" i="23"/>
  <c r="K3399" i="23" a="1"/>
  <c r="K3399" i="23" s="1"/>
  <c r="K3400" i="23" a="1"/>
  <c r="K3400" i="23" s="1"/>
  <c r="K3401" i="23" a="1"/>
  <c r="K3401" i="23" s="1"/>
  <c r="K3402" i="23" a="1"/>
  <c r="K3402" i="23" s="1"/>
  <c r="K3403" i="23" a="1"/>
  <c r="K3403" i="23" s="1"/>
  <c r="K3404" i="23" a="1"/>
  <c r="K3404" i="23" s="1"/>
  <c r="K3405" i="23" a="1"/>
  <c r="K3405" i="23" s="1"/>
  <c r="K3406" i="23" a="1"/>
  <c r="K3406" i="23" s="1"/>
  <c r="K3407" i="23" a="1"/>
  <c r="K3407" i="23" s="1"/>
  <c r="K3408" i="23" a="1"/>
  <c r="K3408" i="23" s="1"/>
  <c r="K3409" i="23" a="1"/>
  <c r="K3409" i="23"/>
  <c r="K3410" i="23" a="1"/>
  <c r="K3410" i="23" s="1"/>
  <c r="K3411" i="23" a="1"/>
  <c r="K3411" i="23" s="1"/>
  <c r="K3412" i="23" a="1"/>
  <c r="K3412" i="23" s="1"/>
  <c r="K3413" i="23" a="1"/>
  <c r="K3413" i="23" s="1"/>
  <c r="K3414" i="23" a="1"/>
  <c r="K3414" i="23" s="1"/>
  <c r="K3415" i="23" a="1"/>
  <c r="K3415" i="23" s="1"/>
  <c r="K3416" i="23" a="1"/>
  <c r="K3416" i="23" s="1"/>
  <c r="K3417" i="23" a="1"/>
  <c r="K3417" i="23" s="1"/>
  <c r="K3418" i="23" a="1"/>
  <c r="K3418" i="23" s="1"/>
  <c r="K3419" i="23" a="1"/>
  <c r="K3419" i="23" s="1"/>
  <c r="K3420" i="23" a="1"/>
  <c r="K3420" i="23" s="1"/>
  <c r="K3421" i="23" a="1"/>
  <c r="K3421" i="23" s="1"/>
  <c r="K3422" i="23" a="1"/>
  <c r="K3422" i="23" s="1"/>
  <c r="K3423" i="23" a="1"/>
  <c r="K3423" i="23" s="1"/>
  <c r="K3424" i="23" a="1"/>
  <c r="K3424" i="23" s="1"/>
  <c r="K3425" i="23" a="1"/>
  <c r="K3425" i="23" s="1"/>
  <c r="K3426" i="23" a="1"/>
  <c r="K3426" i="23" s="1"/>
  <c r="K3427" i="23" a="1"/>
  <c r="K3427" i="23" s="1"/>
  <c r="K3428" i="23" a="1"/>
  <c r="K3428" i="23" s="1"/>
  <c r="K3429" i="23" a="1"/>
  <c r="K3429" i="23" s="1"/>
  <c r="K3430" i="23" a="1"/>
  <c r="K3430" i="23"/>
  <c r="K3431" i="23" a="1"/>
  <c r="K3431" i="23" s="1"/>
  <c r="K3432" i="23" a="1"/>
  <c r="K3432" i="23" s="1"/>
  <c r="K3433" i="23" a="1"/>
  <c r="K3433" i="23" s="1"/>
  <c r="K3434" i="23" a="1"/>
  <c r="K3434" i="23" s="1"/>
  <c r="K3435" i="23" a="1"/>
  <c r="K3435" i="23" s="1"/>
  <c r="K3436" i="23" a="1"/>
  <c r="K3436" i="23" s="1"/>
  <c r="K3437" i="23" a="1"/>
  <c r="K3437" i="23" s="1"/>
  <c r="K3438" i="23" a="1"/>
  <c r="K3438" i="23" s="1"/>
  <c r="K3439" i="23" a="1"/>
  <c r="K3439" i="23" s="1"/>
  <c r="K3440" i="23" a="1"/>
  <c r="K3440" i="23" s="1"/>
  <c r="K3441" i="23" a="1"/>
  <c r="K3441" i="23"/>
  <c r="K3442" i="23" a="1"/>
  <c r="K3442" i="23" s="1"/>
  <c r="K3443" i="23" a="1"/>
  <c r="K3443" i="23" s="1"/>
  <c r="K3444" i="23" a="1"/>
  <c r="K3444" i="23" s="1"/>
  <c r="K3445" i="23" a="1"/>
  <c r="K3445" i="23" s="1"/>
  <c r="K3446" i="23" a="1"/>
  <c r="K3446" i="23" s="1"/>
  <c r="K3447" i="23" a="1"/>
  <c r="K3447" i="23" s="1"/>
  <c r="K3448" i="23" a="1"/>
  <c r="K3448" i="23" s="1"/>
  <c r="K3449" i="23" a="1"/>
  <c r="K3449" i="23" s="1"/>
  <c r="K3450" i="23" a="1"/>
  <c r="K3450" i="23" s="1"/>
  <c r="K3451" i="23" a="1"/>
  <c r="K3451" i="23" s="1"/>
  <c r="K3452" i="23" a="1"/>
  <c r="K3452" i="23" s="1"/>
  <c r="K3453" i="23" a="1"/>
  <c r="K3453" i="23" s="1"/>
  <c r="K3454" i="23" a="1"/>
  <c r="K3454" i="23" s="1"/>
  <c r="K3455" i="23" a="1"/>
  <c r="K3455" i="23" s="1"/>
  <c r="K3456" i="23" a="1"/>
  <c r="K3456" i="23" s="1"/>
  <c r="K3457" i="23" a="1"/>
  <c r="K3457" i="23" s="1"/>
  <c r="K3458" i="23" a="1"/>
  <c r="K3458" i="23" s="1"/>
  <c r="K3459" i="23" a="1"/>
  <c r="K3459" i="23" s="1"/>
  <c r="K3460" i="23" a="1"/>
  <c r="K3460" i="23" s="1"/>
  <c r="K3461" i="23" a="1"/>
  <c r="K3461" i="23" s="1"/>
  <c r="K3462" i="23" a="1"/>
  <c r="K3462" i="23"/>
  <c r="K3463" i="23" a="1"/>
  <c r="K3463" i="23" s="1"/>
  <c r="K3464" i="23" a="1"/>
  <c r="K3464" i="23" s="1"/>
  <c r="K3465" i="23" a="1"/>
  <c r="K3465" i="23" s="1"/>
  <c r="K3466" i="23" a="1"/>
  <c r="K3466" i="23" s="1"/>
  <c r="K3467" i="23" a="1"/>
  <c r="K3467" i="23" s="1"/>
  <c r="K3468" i="23" a="1"/>
  <c r="K3468" i="23" s="1"/>
  <c r="K3469" i="23" a="1"/>
  <c r="K3469" i="23" s="1"/>
  <c r="K3470" i="23" a="1"/>
  <c r="K3470" i="23" s="1"/>
  <c r="K3471" i="23" a="1"/>
  <c r="K3471" i="23" s="1"/>
  <c r="K3472" i="23" a="1"/>
  <c r="K3472" i="23" s="1"/>
  <c r="K3473" i="23" a="1"/>
  <c r="K3473" i="23"/>
  <c r="K3474" i="23" a="1"/>
  <c r="K3474" i="23" s="1"/>
  <c r="K3475" i="23" a="1"/>
  <c r="K3475" i="23" s="1"/>
  <c r="K3476" i="23" a="1"/>
  <c r="K3476" i="23" s="1"/>
  <c r="K3477" i="23" a="1"/>
  <c r="K3477" i="23" s="1"/>
  <c r="K3478" i="23" a="1"/>
  <c r="K3478" i="23" s="1"/>
  <c r="K3479" i="23" a="1"/>
  <c r="K3479" i="23" s="1"/>
  <c r="K3480" i="23" a="1"/>
  <c r="K3480" i="23" s="1"/>
  <c r="K3481" i="23" a="1"/>
  <c r="K3481" i="23" s="1"/>
  <c r="K3482" i="23" a="1"/>
  <c r="K3482" i="23" s="1"/>
  <c r="K3483" i="23" a="1"/>
  <c r="K3483" i="23" s="1"/>
  <c r="K3484" i="23" a="1"/>
  <c r="K3484" i="23" s="1"/>
  <c r="K3485" i="23" a="1"/>
  <c r="K3485" i="23" s="1"/>
  <c r="K3486" i="23" a="1"/>
  <c r="K3486" i="23" s="1"/>
  <c r="K3487" i="23" a="1"/>
  <c r="K3487" i="23" s="1"/>
  <c r="K3488" i="23" a="1"/>
  <c r="K3488" i="23" s="1"/>
  <c r="K3489" i="23" a="1"/>
  <c r="K3489" i="23" s="1"/>
  <c r="K3490" i="23" a="1"/>
  <c r="K3490" i="23" s="1"/>
  <c r="K3491" i="23" a="1"/>
  <c r="K3491" i="23" s="1"/>
  <c r="K3492" i="23" a="1"/>
  <c r="K3492" i="23" s="1"/>
  <c r="K3493" i="23" a="1"/>
  <c r="K3493" i="23"/>
  <c r="K3494" i="23" a="1"/>
  <c r="K3494" i="23" s="1"/>
  <c r="K3495" i="23" a="1"/>
  <c r="K3495" i="23"/>
  <c r="K3496" i="23" a="1"/>
  <c r="K3496" i="23"/>
  <c r="K3497" i="23" a="1"/>
  <c r="K3497" i="23" s="1"/>
  <c r="K3498" i="23" a="1"/>
  <c r="K3498" i="23" s="1"/>
  <c r="K3499" i="23" a="1"/>
  <c r="K3499" i="23" s="1"/>
  <c r="K3500" i="23" a="1"/>
  <c r="K3500" i="23"/>
  <c r="K3501" i="23" a="1"/>
  <c r="K3501" i="23" s="1"/>
  <c r="K3502" i="23" a="1"/>
  <c r="K3502" i="23" s="1"/>
  <c r="K3503" i="23" a="1"/>
  <c r="K3503" i="23"/>
  <c r="K3504" i="23" a="1"/>
  <c r="K3504" i="23"/>
  <c r="K3505" i="23" a="1"/>
  <c r="K3505" i="23"/>
  <c r="K3506" i="23" a="1"/>
  <c r="K3506" i="23" s="1"/>
  <c r="K3507" i="23" a="1"/>
  <c r="K3507" i="23"/>
  <c r="K3508" i="23" a="1"/>
  <c r="K3508" i="23" s="1"/>
  <c r="K3509" i="23" a="1"/>
  <c r="K3509" i="23"/>
  <c r="K3510" i="23" a="1"/>
  <c r="K3510" i="23" s="1"/>
  <c r="K3511" i="23" a="1"/>
  <c r="K3511" i="23" s="1"/>
  <c r="K3512" i="23" a="1"/>
  <c r="K3512" i="23"/>
  <c r="K3513" i="23" a="1"/>
  <c r="K3513" i="23"/>
  <c r="K3514" i="23" a="1"/>
  <c r="K3514" i="23" s="1"/>
  <c r="K3515" i="23" a="1"/>
  <c r="K3515" i="23" s="1"/>
  <c r="K3516" i="23" a="1"/>
  <c r="K3516" i="23"/>
  <c r="K3517" i="23" a="1"/>
  <c r="K3517" i="23" s="1"/>
  <c r="K3518" i="23" a="1"/>
  <c r="K3518" i="23" s="1"/>
  <c r="K3519" i="23" a="1"/>
  <c r="K3519" i="23"/>
  <c r="K3520" i="23" a="1"/>
  <c r="K3520" i="23" s="1"/>
  <c r="K3521" i="23" a="1"/>
  <c r="K3521" i="23" s="1"/>
  <c r="K3522" i="23" a="1"/>
  <c r="K3522" i="23" s="1"/>
  <c r="K3523" i="23" a="1"/>
  <c r="K3523" i="23"/>
  <c r="K3524" i="23" a="1"/>
  <c r="K3524" i="23" s="1"/>
  <c r="K3525" i="23" a="1"/>
  <c r="K3525" i="23"/>
  <c r="K3526" i="23" a="1"/>
  <c r="K3526" i="23" s="1"/>
  <c r="K3527" i="23" a="1"/>
  <c r="K3527" i="23"/>
  <c r="K3528" i="23" a="1"/>
  <c r="K3528" i="23"/>
  <c r="K3529" i="23" a="1"/>
  <c r="K3529" i="23" s="1"/>
  <c r="K3530" i="23" a="1"/>
  <c r="K3530" i="23" s="1"/>
  <c r="K3531" i="23" a="1"/>
  <c r="K3531" i="23" s="1"/>
  <c r="K3532" i="23" a="1"/>
  <c r="K3532" i="23"/>
  <c r="K3533" i="23" a="1"/>
  <c r="K3533" i="23" s="1"/>
  <c r="K3534" i="23" a="1"/>
  <c r="K3534" i="23" s="1"/>
  <c r="K3535" i="23" a="1"/>
  <c r="K3535" i="23"/>
  <c r="K3536" i="23" a="1"/>
  <c r="K3536" i="23"/>
  <c r="K3537" i="23" a="1"/>
  <c r="K3537" i="23"/>
  <c r="K3538" i="23" a="1"/>
  <c r="K3538" i="23" s="1"/>
  <c r="K3539" i="23" a="1"/>
  <c r="K3539" i="23"/>
  <c r="K3540" i="23" a="1"/>
  <c r="K3540" i="23" s="1"/>
  <c r="K3541" i="23" a="1"/>
  <c r="K3541" i="23"/>
  <c r="K3542" i="23" a="1"/>
  <c r="K3542" i="23" s="1"/>
  <c r="K3543" i="23" a="1"/>
  <c r="K3543" i="23" s="1"/>
  <c r="K3544" i="23" a="1"/>
  <c r="K3544" i="23" s="1"/>
  <c r="K3545" i="23" a="1"/>
  <c r="K3545" i="23"/>
  <c r="K3546" i="23" a="1"/>
  <c r="K3546" i="23" s="1"/>
  <c r="K3547" i="23" a="1"/>
  <c r="K3547" i="23" s="1"/>
  <c r="K3548" i="23" a="1"/>
  <c r="K3548" i="23"/>
  <c r="K3549" i="23" a="1"/>
  <c r="K3549" i="23" s="1"/>
  <c r="K3550" i="23" a="1"/>
  <c r="K3550" i="23" s="1"/>
  <c r="K3551" i="23" a="1"/>
  <c r="K3551" i="23"/>
  <c r="K3552" i="23" a="1"/>
  <c r="K3552" i="23" s="1"/>
  <c r="K3553" i="23" a="1"/>
  <c r="K3553" i="23"/>
  <c r="K3554" i="23" a="1"/>
  <c r="K3554" i="23" s="1"/>
  <c r="K3555" i="23" a="1"/>
  <c r="K3555" i="23"/>
  <c r="K3556" i="23" a="1"/>
  <c r="K3556" i="23" s="1"/>
  <c r="K3557" i="23" a="1"/>
  <c r="K3557" i="23"/>
  <c r="K3558" i="23" a="1"/>
  <c r="K3558" i="23" s="1"/>
  <c r="K3559" i="23" a="1"/>
  <c r="K3559" i="23"/>
  <c r="K3560" i="23" a="1"/>
  <c r="K3560" i="23"/>
  <c r="K3561" i="23" a="1"/>
  <c r="K3561" i="23" s="1"/>
  <c r="K3562" i="23" a="1"/>
  <c r="K3562" i="23" s="1"/>
  <c r="K3563" i="23" a="1"/>
  <c r="K3563" i="23" s="1"/>
  <c r="K3564" i="23" a="1"/>
  <c r="K3564" i="23"/>
  <c r="K3565" i="23" a="1"/>
  <c r="K3565" i="23" s="1"/>
  <c r="K3566" i="23" a="1"/>
  <c r="K3566" i="23" s="1"/>
  <c r="K3567" i="23" a="1"/>
  <c r="K3567" i="23"/>
  <c r="K3568" i="23" a="1"/>
  <c r="K3568" i="23"/>
  <c r="K3569" i="23" a="1"/>
  <c r="K3569" i="23"/>
  <c r="K3570" i="23" a="1"/>
  <c r="K3570" i="23" s="1"/>
  <c r="K3571" i="23" a="1"/>
  <c r="K3571" i="23"/>
  <c r="K3572" i="23" a="1"/>
  <c r="K3572" i="23" s="1"/>
  <c r="K3573" i="23" a="1"/>
  <c r="K3573" i="23"/>
  <c r="K3574" i="23" a="1"/>
  <c r="K3574" i="23" s="1"/>
  <c r="K3575" i="23" a="1"/>
  <c r="K3575" i="23" s="1"/>
  <c r="K3576" i="23" a="1"/>
  <c r="K3576" i="23"/>
  <c r="K3577" i="23" a="1"/>
  <c r="K3577" i="23"/>
  <c r="K3578" i="23" a="1"/>
  <c r="K3578" i="23" s="1"/>
  <c r="K3579" i="23" a="1"/>
  <c r="K3579" i="23" s="1"/>
  <c r="K3580" i="23" a="1"/>
  <c r="K3580" i="23"/>
  <c r="K3581" i="23" a="1"/>
  <c r="K3581" i="23" s="1"/>
  <c r="K3582" i="23" a="1"/>
  <c r="K3582" i="23" s="1"/>
  <c r="K3583" i="23" a="1"/>
  <c r="K3583" i="23"/>
  <c r="K3584" i="23" a="1"/>
  <c r="K3584" i="23" s="1"/>
  <c r="K3585" i="23" a="1"/>
  <c r="K3585" i="23" s="1"/>
  <c r="K3586" i="23" a="1"/>
  <c r="K3586" i="23" s="1"/>
  <c r="K3587" i="23" a="1"/>
  <c r="K3587" i="23"/>
  <c r="K3588" i="23" a="1"/>
  <c r="K3588" i="23" s="1"/>
  <c r="K3589" i="23" a="1"/>
  <c r="K3589" i="23"/>
  <c r="K3590" i="23" a="1"/>
  <c r="K3590" i="23" s="1"/>
  <c r="K3591" i="23" a="1"/>
  <c r="K3591" i="23"/>
  <c r="K3592" i="23" a="1"/>
  <c r="K3592" i="23"/>
  <c r="K3593" i="23" a="1"/>
  <c r="K3593" i="23" s="1"/>
  <c r="K3594" i="23" a="1"/>
  <c r="K3594" i="23" s="1"/>
  <c r="K3595" i="23" a="1"/>
  <c r="K3595" i="23" s="1"/>
  <c r="K3596" i="23" a="1"/>
  <c r="K3596" i="23"/>
  <c r="K3597" i="23" a="1"/>
  <c r="K3597" i="23" s="1"/>
  <c r="K3598" i="23" a="1"/>
  <c r="K3598" i="23" s="1"/>
  <c r="K3599" i="23" a="1"/>
  <c r="K3599" i="23" s="1"/>
  <c r="K3600" i="23" a="1"/>
  <c r="K3600" i="23"/>
  <c r="K3601" i="23" a="1"/>
  <c r="K3601" i="23"/>
  <c r="K3602" i="23" a="1"/>
  <c r="K3602" i="23" s="1"/>
  <c r="K3603" i="23" a="1"/>
  <c r="K3603" i="23"/>
  <c r="K3604" i="23" a="1"/>
  <c r="K3604" i="23" s="1"/>
  <c r="K3605" i="23" a="1"/>
  <c r="K3605" i="23"/>
  <c r="K3606" i="23" a="1"/>
  <c r="K3606" i="23" s="1"/>
  <c r="K3607" i="23" a="1"/>
  <c r="K3607" i="23" s="1"/>
  <c r="K3608" i="23" a="1"/>
  <c r="K3608" i="23" s="1"/>
  <c r="K3609" i="23" a="1"/>
  <c r="K3609" i="23"/>
  <c r="K3610" i="23" a="1"/>
  <c r="K3610" i="23" s="1"/>
  <c r="K3611" i="23" a="1"/>
  <c r="K3611" i="23" s="1"/>
  <c r="K3612" i="23" a="1"/>
  <c r="K3612" i="23"/>
  <c r="K3613" i="23" a="1"/>
  <c r="K3613" i="23" s="1"/>
  <c r="K3614" i="23" a="1"/>
  <c r="K3614" i="23" s="1"/>
  <c r="K3615" i="23" a="1"/>
  <c r="K3615" i="23"/>
  <c r="K3616" i="23" a="1"/>
  <c r="K3616" i="23" s="1"/>
  <c r="K3617" i="23" a="1"/>
  <c r="K3617" i="23"/>
  <c r="K3618" i="23" a="1"/>
  <c r="K3618" i="23" s="1"/>
  <c r="K3619" i="23" a="1"/>
  <c r="K3619" i="23"/>
  <c r="K3620" i="23" a="1"/>
  <c r="K3620" i="23" s="1"/>
  <c r="K3621" i="23" a="1"/>
  <c r="K3621" i="23"/>
  <c r="K3622" i="23" a="1"/>
  <c r="K3622" i="23" s="1"/>
  <c r="K3623" i="23" a="1"/>
  <c r="K3623" i="23"/>
  <c r="K3624" i="23" a="1"/>
  <c r="K3624" i="23"/>
  <c r="K3625" i="23" a="1"/>
  <c r="K3625" i="23" s="1"/>
  <c r="K3626" i="23" a="1"/>
  <c r="K3626" i="23" s="1"/>
  <c r="K3627" i="23" a="1"/>
  <c r="K3627" i="23" s="1"/>
  <c r="K3628" i="23" a="1"/>
  <c r="K3628" i="23"/>
  <c r="K3629" i="23" a="1"/>
  <c r="K3629" i="23" s="1"/>
  <c r="K3630" i="23" a="1"/>
  <c r="K3630" i="23" s="1"/>
  <c r="K3631" i="23" a="1"/>
  <c r="K3631" i="23"/>
  <c r="K3632" i="23" a="1"/>
  <c r="K3632" i="23"/>
  <c r="K3633" i="23" a="1"/>
  <c r="K3633" i="23"/>
  <c r="K3634" i="23" a="1"/>
  <c r="K3634" i="23" s="1"/>
  <c r="K3635" i="23" a="1"/>
  <c r="K3635" i="23"/>
  <c r="K3636" i="23" a="1"/>
  <c r="K3636" i="23" s="1"/>
  <c r="K3637" i="23" a="1"/>
  <c r="K3637" i="23"/>
  <c r="K3638" i="23" a="1"/>
  <c r="K3638" i="23" s="1"/>
  <c r="K3639" i="23" a="1"/>
  <c r="K3639" i="23" s="1"/>
  <c r="K3640" i="23" a="1"/>
  <c r="K3640" i="23"/>
  <c r="K3641" i="23" a="1"/>
  <c r="K3641" i="23"/>
  <c r="K3642" i="23" a="1"/>
  <c r="K3642" i="23" s="1"/>
  <c r="K3643" i="23" a="1"/>
  <c r="K3643" i="23" s="1"/>
  <c r="K3644" i="23" a="1"/>
  <c r="K3644" i="23"/>
  <c r="K3645" i="23" a="1"/>
  <c r="K3645" i="23" s="1"/>
  <c r="K3646" i="23" a="1"/>
  <c r="K3646" i="23" s="1"/>
  <c r="K3647" i="23" a="1"/>
  <c r="K3647" i="23"/>
  <c r="K3648" i="23" a="1"/>
  <c r="K3648" i="23" s="1"/>
  <c r="K3649" i="23" a="1"/>
  <c r="K3649" i="23" s="1"/>
  <c r="K3650" i="23" a="1"/>
  <c r="K3650" i="23" s="1"/>
  <c r="K3651" i="23" a="1"/>
  <c r="K3651" i="23"/>
  <c r="K3652" i="23" a="1"/>
  <c r="K3652" i="23" s="1"/>
  <c r="K3653" i="23" a="1"/>
  <c r="K3653" i="23"/>
  <c r="K3654" i="23" a="1"/>
  <c r="K3654" i="23" s="1"/>
  <c r="K3655" i="23" a="1"/>
  <c r="K3655" i="23"/>
  <c r="K3656" i="23" a="1"/>
  <c r="K3656" i="23"/>
  <c r="K3657" i="23" a="1"/>
  <c r="K3657" i="23" s="1"/>
  <c r="K3658" i="23" a="1"/>
  <c r="K3658" i="23" s="1"/>
  <c r="K3659" i="23" a="1"/>
  <c r="K3659" i="23" s="1"/>
  <c r="K3660" i="23" a="1"/>
  <c r="K3660" i="23"/>
  <c r="K3661" i="23" a="1"/>
  <c r="K3661" i="23" s="1"/>
  <c r="K3662" i="23" a="1"/>
  <c r="K3662" i="23" s="1"/>
  <c r="K3663" i="23" a="1"/>
  <c r="K3663" i="23" s="1"/>
  <c r="K3664" i="23" a="1"/>
  <c r="K3664" i="23"/>
  <c r="K3665" i="23" a="1"/>
  <c r="K3665" i="23"/>
  <c r="K3666" i="23" a="1"/>
  <c r="K3666" i="23" s="1"/>
  <c r="K3667" i="23" a="1"/>
  <c r="K3667" i="23"/>
  <c r="K3668" i="23" a="1"/>
  <c r="K3668" i="23" s="1"/>
  <c r="K3669" i="23" a="1"/>
  <c r="K3669" i="23"/>
  <c r="K3670" i="23" a="1"/>
  <c r="K3670" i="23" s="1"/>
  <c r="K3671" i="23" a="1"/>
  <c r="K3671" i="23" s="1"/>
  <c r="K3672" i="23" a="1"/>
  <c r="K3672" i="23" s="1"/>
  <c r="K3673" i="23" a="1"/>
  <c r="K3673" i="23"/>
  <c r="K3674" i="23" a="1"/>
  <c r="K3674" i="23" s="1"/>
  <c r="K3675" i="23" a="1"/>
  <c r="K3675" i="23" s="1"/>
  <c r="K3676" i="23" a="1"/>
  <c r="K3676" i="23"/>
  <c r="K3677" i="23" a="1"/>
  <c r="K3677" i="23" s="1"/>
  <c r="K3678" i="23" a="1"/>
  <c r="K3678" i="23" s="1"/>
  <c r="K3679" i="23" a="1"/>
  <c r="K3679" i="23"/>
  <c r="K3680" i="23" a="1"/>
  <c r="K3680" i="23" s="1"/>
  <c r="K3681" i="23" a="1"/>
  <c r="K3681" i="23"/>
  <c r="K3682" i="23" a="1"/>
  <c r="K3682" i="23" s="1"/>
  <c r="K3683" i="23" a="1"/>
  <c r="K3683" i="23"/>
  <c r="K3684" i="23" a="1"/>
  <c r="K3684" i="23" s="1"/>
  <c r="K3685" i="23" a="1"/>
  <c r="K3685" i="23"/>
  <c r="K3686" i="23" a="1"/>
  <c r="K3686" i="23" s="1"/>
  <c r="K3687" i="23" a="1"/>
  <c r="K3687" i="23"/>
  <c r="K3688" i="23" a="1"/>
  <c r="K3688" i="23"/>
  <c r="K3689" i="23" a="1"/>
  <c r="K3689" i="23" s="1"/>
  <c r="K3690" i="23" a="1"/>
  <c r="K3690" i="23" s="1"/>
  <c r="K3691" i="23" a="1"/>
  <c r="K3691" i="23" s="1"/>
  <c r="K3692" i="23" a="1"/>
  <c r="K3692" i="23"/>
  <c r="K3693" i="23" a="1"/>
  <c r="K3693" i="23" s="1"/>
  <c r="K3694" i="23" a="1"/>
  <c r="K3694" i="23" s="1"/>
  <c r="K3695" i="23" a="1"/>
  <c r="K3695" i="23"/>
  <c r="K3696" i="23" a="1"/>
  <c r="K3696" i="23"/>
  <c r="K3697" i="23" a="1"/>
  <c r="K3697" i="23"/>
  <c r="K3698" i="23" a="1"/>
  <c r="K3698" i="23" s="1"/>
  <c r="K3699" i="23" a="1"/>
  <c r="K3699" i="23"/>
  <c r="K3700" i="23" a="1"/>
  <c r="K3700" i="23" s="1"/>
  <c r="K3701" i="23" a="1"/>
  <c r="K3701" i="23"/>
  <c r="K3702" i="23" a="1"/>
  <c r="K3702" i="23" s="1"/>
  <c r="K3703" i="23" a="1"/>
  <c r="K3703" i="23" s="1"/>
  <c r="K3704" i="23" a="1"/>
  <c r="K3704" i="23" s="1"/>
  <c r="K3705" i="23" a="1"/>
  <c r="K3705" i="23"/>
  <c r="K3706" i="23" a="1"/>
  <c r="K3706" i="23" s="1"/>
  <c r="K3707" i="23" a="1"/>
  <c r="K3707" i="23" s="1"/>
  <c r="K3708" i="23" a="1"/>
  <c r="K3708" i="23"/>
  <c r="K3709" i="23" a="1"/>
  <c r="K3709" i="23" s="1"/>
  <c r="K3710" i="23" a="1"/>
  <c r="K3710" i="23" s="1"/>
  <c r="K3711" i="23" a="1"/>
  <c r="K3711" i="23"/>
  <c r="K3712" i="23" a="1"/>
  <c r="K3712" i="23" s="1"/>
  <c r="K3713" i="23" a="1"/>
  <c r="K3713" i="23" s="1"/>
  <c r="K3714" i="23" a="1"/>
  <c r="K3714" i="23" s="1"/>
  <c r="K3715" i="23" a="1"/>
  <c r="K3715" i="23"/>
  <c r="K3716" i="23" a="1"/>
  <c r="K3716" i="23" s="1"/>
  <c r="K3717" i="23" a="1"/>
  <c r="K3717" i="23"/>
  <c r="K3718" i="23" a="1"/>
  <c r="K3718" i="23" s="1"/>
  <c r="K3719" i="23" a="1"/>
  <c r="K3719" i="23"/>
  <c r="K3720" i="23" a="1"/>
  <c r="K3720" i="23"/>
  <c r="K3721" i="23" a="1"/>
  <c r="K3721" i="23" s="1"/>
  <c r="K3722" i="23" a="1"/>
  <c r="K3722" i="23" s="1"/>
  <c r="K3723" i="23" a="1"/>
  <c r="K3723" i="23" s="1"/>
  <c r="K3724" i="23" a="1"/>
  <c r="K3724" i="23"/>
  <c r="K3725" i="23" a="1"/>
  <c r="K3725" i="23" s="1"/>
  <c r="K3726" i="23" a="1"/>
  <c r="K3726" i="23" s="1"/>
  <c r="K3727" i="23" a="1"/>
  <c r="K3727" i="23"/>
  <c r="K3728" i="23" a="1"/>
  <c r="K3728" i="23" s="1"/>
  <c r="K3729" i="23" a="1"/>
  <c r="K3729" i="23" s="1"/>
  <c r="K3730" i="23" a="1"/>
  <c r="K3730" i="23" s="1"/>
  <c r="K3731" i="23" a="1"/>
  <c r="K3731" i="23" s="1"/>
  <c r="K3732" i="23" a="1"/>
  <c r="K3732" i="23" s="1"/>
  <c r="K3733" i="23" a="1"/>
  <c r="K3733" i="23" s="1"/>
  <c r="K3734" i="23" a="1"/>
  <c r="K3734" i="23" s="1"/>
  <c r="K3735" i="23" a="1"/>
  <c r="K3735" i="23" s="1"/>
  <c r="K3736" i="23" a="1"/>
  <c r="K3736" i="23" s="1"/>
  <c r="K3737" i="23" a="1"/>
  <c r="K3737" i="23" s="1"/>
  <c r="K3738" i="23" a="1"/>
  <c r="K3738" i="23" s="1"/>
  <c r="K3739" i="23" a="1"/>
  <c r="K3739" i="23" s="1"/>
  <c r="K3740" i="23" a="1"/>
  <c r="K3740" i="23" s="1"/>
  <c r="K3741" i="23" a="1"/>
  <c r="K3741" i="23" s="1"/>
  <c r="K3742" i="23" a="1"/>
  <c r="K3742" i="23" s="1"/>
  <c r="K3743" i="23" a="1"/>
  <c r="K3743" i="23" s="1"/>
  <c r="K3744" i="23" a="1"/>
  <c r="K3744" i="23" s="1"/>
  <c r="K3745" i="23" a="1"/>
  <c r="K3745" i="23" s="1"/>
  <c r="K3746" i="23" a="1"/>
  <c r="K3746" i="23" s="1"/>
  <c r="K3747" i="23" a="1"/>
  <c r="K3747" i="23" s="1"/>
  <c r="K3748" i="23" a="1"/>
  <c r="K3748" i="23" s="1"/>
  <c r="K3749" i="23" a="1"/>
  <c r="K3749" i="23" s="1"/>
  <c r="K3750" i="23" a="1"/>
  <c r="K3750" i="23" s="1"/>
  <c r="K3751" i="23" a="1"/>
  <c r="K3751" i="23" s="1"/>
  <c r="K3752" i="23" a="1"/>
  <c r="K3752" i="23" s="1"/>
  <c r="K3753" i="23" a="1"/>
  <c r="K3753" i="23" s="1"/>
  <c r="K3754" i="23" a="1"/>
  <c r="K3754" i="23" s="1"/>
  <c r="K3755" i="23" a="1"/>
  <c r="K3755" i="23" s="1"/>
  <c r="K3756" i="23" a="1"/>
  <c r="K3756" i="23" s="1"/>
  <c r="K3757" i="23" a="1"/>
  <c r="K3757" i="23" s="1"/>
  <c r="K3758" i="23" a="1"/>
  <c r="K3758" i="23" s="1"/>
  <c r="K3759" i="23" a="1"/>
  <c r="K3759" i="23"/>
  <c r="K3760" i="23" a="1"/>
  <c r="K3760" i="23" s="1"/>
  <c r="K3761" i="23" a="1"/>
  <c r="K3761" i="23" s="1"/>
  <c r="K3762" i="23" a="1"/>
  <c r="K3762" i="23" s="1"/>
  <c r="K3763" i="23" a="1"/>
  <c r="K3763" i="23" s="1"/>
  <c r="K3764" i="23" a="1"/>
  <c r="K3764" i="23" s="1"/>
  <c r="K3765" i="23" a="1"/>
  <c r="K3765" i="23" s="1"/>
  <c r="K3766" i="23" a="1"/>
  <c r="K3766" i="23" s="1"/>
  <c r="K3767" i="23" a="1"/>
  <c r="K3767" i="23"/>
  <c r="K3768" i="23" a="1"/>
  <c r="K3768" i="23" s="1"/>
  <c r="K3769" i="23" a="1"/>
  <c r="K3769" i="23" s="1"/>
  <c r="K3770" i="23" a="1"/>
  <c r="K3770" i="23" s="1"/>
  <c r="K3771" i="23" a="1"/>
  <c r="K3771" i="23" s="1"/>
  <c r="K3772" i="23" a="1"/>
  <c r="K3772" i="23" s="1"/>
  <c r="K3773" i="23" a="1"/>
  <c r="K3773" i="23" s="1"/>
  <c r="K3774" i="23" a="1"/>
  <c r="K3774" i="23" s="1"/>
  <c r="K3775" i="23" a="1"/>
  <c r="K3775" i="23" s="1"/>
  <c r="K3776" i="23" a="1"/>
  <c r="K3776" i="23" s="1"/>
  <c r="K3777" i="23" a="1"/>
  <c r="K3777" i="23" s="1"/>
  <c r="K3778" i="23" a="1"/>
  <c r="K3778" i="23" s="1"/>
  <c r="K3779" i="23" a="1"/>
  <c r="K3779" i="23" s="1"/>
  <c r="K3780" i="23" a="1"/>
  <c r="K3780" i="23" s="1"/>
  <c r="K3781" i="23" a="1"/>
  <c r="K3781" i="23" s="1"/>
  <c r="K3782" i="23" a="1"/>
  <c r="K3782" i="23" s="1"/>
  <c r="K3783" i="23" a="1"/>
  <c r="K3783" i="23" s="1"/>
  <c r="K3784" i="23" a="1"/>
  <c r="K3784" i="23" s="1"/>
  <c r="K3785" i="23" a="1"/>
  <c r="K3785" i="23" s="1"/>
  <c r="K3786" i="23" a="1"/>
  <c r="K3786" i="23" s="1"/>
  <c r="K3787" i="23" a="1"/>
  <c r="K3787" i="23" s="1"/>
  <c r="K3788" i="23" a="1"/>
  <c r="K3788" i="23" s="1"/>
  <c r="K3789" i="23" a="1"/>
  <c r="K3789" i="23" s="1"/>
  <c r="K3790" i="23" a="1"/>
  <c r="K3790" i="23" s="1"/>
  <c r="K3791" i="23" a="1"/>
  <c r="K3791" i="23"/>
  <c r="K3792" i="23" a="1"/>
  <c r="K3792" i="23" s="1"/>
  <c r="K3793" i="23" a="1"/>
  <c r="K3793" i="23" s="1"/>
  <c r="K3794" i="23" a="1"/>
  <c r="K3794" i="23" s="1"/>
  <c r="K3795" i="23" a="1"/>
  <c r="K3795" i="23" s="1"/>
  <c r="K3796" i="23" a="1"/>
  <c r="K3796" i="23" s="1"/>
  <c r="K3797" i="23" a="1"/>
  <c r="K3797" i="23" s="1"/>
  <c r="K3798" i="23" a="1"/>
  <c r="K3798" i="23" s="1"/>
  <c r="K3799" i="23" a="1"/>
  <c r="K3799" i="23"/>
  <c r="K3800" i="23" a="1"/>
  <c r="K3800" i="23" s="1"/>
  <c r="K3801" i="23" a="1"/>
  <c r="K3801" i="23" s="1"/>
  <c r="K3802" i="23" a="1"/>
  <c r="K3802" i="23" s="1"/>
  <c r="K3803" i="23" a="1"/>
  <c r="K3803" i="23" s="1"/>
  <c r="K3804" i="23" a="1"/>
  <c r="K3804" i="23" s="1"/>
  <c r="K3805" i="23" a="1"/>
  <c r="K3805" i="23" s="1"/>
  <c r="K3806" i="23" a="1"/>
  <c r="K3806" i="23" s="1"/>
  <c r="K3807" i="23" a="1"/>
  <c r="K3807" i="23" s="1"/>
  <c r="K3808" i="23" a="1"/>
  <c r="K3808" i="23" s="1"/>
  <c r="K3809" i="23" a="1"/>
  <c r="K3809" i="23" s="1"/>
  <c r="K3810" i="23" a="1"/>
  <c r="K3810" i="23" s="1"/>
  <c r="K3811" i="23" a="1"/>
  <c r="K3811" i="23" s="1"/>
  <c r="K3812" i="23" a="1"/>
  <c r="K3812" i="23" s="1"/>
  <c r="K3813" i="23" a="1"/>
  <c r="K3813" i="23" s="1"/>
  <c r="K3814" i="23" a="1"/>
  <c r="K3814" i="23" s="1"/>
  <c r="K3815" i="23" a="1"/>
  <c r="K3815" i="23"/>
  <c r="K3816" i="23" a="1"/>
  <c r="K3816" i="23" s="1"/>
  <c r="K3817" i="23" a="1"/>
  <c r="K3817" i="23" s="1"/>
  <c r="K3818" i="23" a="1"/>
  <c r="K3818" i="23" s="1"/>
  <c r="K3819" i="23" a="1"/>
  <c r="K3819" i="23" s="1"/>
  <c r="K3820" i="23" a="1"/>
  <c r="K3820" i="23" s="1"/>
  <c r="K3821" i="23" a="1"/>
  <c r="K3821" i="23" s="1"/>
  <c r="K3822" i="23" a="1"/>
  <c r="K3822" i="23" s="1"/>
  <c r="K3823" i="23" a="1"/>
  <c r="K3823" i="23"/>
  <c r="K3824" i="23" a="1"/>
  <c r="K3824" i="23" s="1"/>
  <c r="K3825" i="23" a="1"/>
  <c r="K3825" i="23" s="1"/>
  <c r="K3826" i="23" a="1"/>
  <c r="K3826" i="23" s="1"/>
  <c r="K3827" i="23" a="1"/>
  <c r="K3827" i="23" s="1"/>
  <c r="K3828" i="23" a="1"/>
  <c r="K3828" i="23" s="1"/>
  <c r="K3829" i="23" a="1"/>
  <c r="K3829" i="23" s="1"/>
  <c r="K3830" i="23" a="1"/>
  <c r="K3830" i="23" s="1"/>
  <c r="K3831" i="23" a="1"/>
  <c r="K3831" i="23"/>
  <c r="K3832" i="23" a="1"/>
  <c r="K3832" i="23" s="1"/>
  <c r="K3833" i="23" a="1"/>
  <c r="K3833" i="23" s="1"/>
  <c r="K3834" i="23" a="1"/>
  <c r="K3834" i="23" s="1"/>
  <c r="K3835" i="23" a="1"/>
  <c r="K3835" i="23" s="1"/>
  <c r="K3836" i="23" a="1"/>
  <c r="K3836" i="23" s="1"/>
  <c r="K3837" i="23" a="1"/>
  <c r="K3837" i="23" s="1"/>
  <c r="K3838" i="23" a="1"/>
  <c r="K3838" i="23" s="1"/>
  <c r="K3839" i="23" a="1"/>
  <c r="K3839" i="23" s="1"/>
  <c r="K3840" i="23" a="1"/>
  <c r="K3840" i="23" s="1"/>
  <c r="K3841" i="23" a="1"/>
  <c r="K3841" i="23" s="1"/>
  <c r="K3842" i="23" a="1"/>
  <c r="K3842" i="23" s="1"/>
  <c r="K3843" i="23" a="1"/>
  <c r="K3843" i="23" s="1"/>
  <c r="K3844" i="23" a="1"/>
  <c r="K3844" i="23" s="1"/>
  <c r="K3845" i="23" a="1"/>
  <c r="K3845" i="23" s="1"/>
  <c r="K3846" i="23" a="1"/>
  <c r="K3846" i="23" s="1"/>
  <c r="K3847" i="23" a="1"/>
  <c r="K3847" i="23" s="1"/>
  <c r="K3848" i="23" a="1"/>
  <c r="K3848" i="23" s="1"/>
  <c r="K3849" i="23" a="1"/>
  <c r="K3849" i="23" s="1"/>
  <c r="K3850" i="23" a="1"/>
  <c r="K3850" i="23" s="1"/>
  <c r="K3851" i="23" a="1"/>
  <c r="K3851" i="23" s="1"/>
  <c r="K3852" i="23" a="1"/>
  <c r="K3852" i="23" s="1"/>
  <c r="K3853" i="23" a="1"/>
  <c r="K3853" i="23" s="1"/>
  <c r="K3854" i="23" a="1"/>
  <c r="K3854" i="23" s="1"/>
  <c r="K3855" i="23" a="1"/>
  <c r="K3855" i="23"/>
  <c r="K3856" i="23" a="1"/>
  <c r="K3856" i="23" s="1"/>
  <c r="K3857" i="23" a="1"/>
  <c r="K3857" i="23" s="1"/>
  <c r="K3858" i="23" a="1"/>
  <c r="K3858" i="23" s="1"/>
  <c r="K3859" i="23" a="1"/>
  <c r="K3859" i="23" s="1"/>
  <c r="K3860" i="23" a="1"/>
  <c r="K3860" i="23" s="1"/>
  <c r="K3861" i="23" a="1"/>
  <c r="K3861" i="23" s="1"/>
  <c r="K3862" i="23" a="1"/>
  <c r="K3862" i="23" s="1"/>
  <c r="K3863" i="23" a="1"/>
  <c r="K3863" i="23" s="1"/>
  <c r="K3864" i="23" a="1"/>
  <c r="K3864" i="23" s="1"/>
  <c r="K3865" i="23" a="1"/>
  <c r="K3865" i="23" s="1"/>
  <c r="K3866" i="23" a="1"/>
  <c r="K3866" i="23" s="1"/>
  <c r="K3867" i="23" a="1"/>
  <c r="K3867" i="23" s="1"/>
  <c r="K3868" i="23" a="1"/>
  <c r="K3868" i="23" s="1"/>
  <c r="K3869" i="23" a="1"/>
  <c r="K3869" i="23" s="1"/>
  <c r="K3870" i="23" a="1"/>
  <c r="K3870" i="23" s="1"/>
  <c r="K3871" i="23" a="1"/>
  <c r="K3871" i="23" s="1"/>
  <c r="K3872" i="23" a="1"/>
  <c r="K3872" i="23" s="1"/>
  <c r="K3873" i="23" a="1"/>
  <c r="K3873" i="23" s="1"/>
  <c r="K3874" i="23" a="1"/>
  <c r="K3874" i="23" s="1"/>
  <c r="K3875" i="23" a="1"/>
  <c r="K3875" i="23" s="1"/>
  <c r="K3876" i="23" a="1"/>
  <c r="K3876" i="23" s="1"/>
  <c r="K3877" i="23" a="1"/>
  <c r="K3877" i="23" s="1"/>
  <c r="K3878" i="23" a="1"/>
  <c r="K3878" i="23" s="1"/>
  <c r="K3879" i="23" a="1"/>
  <c r="K3879" i="23" s="1"/>
  <c r="K3880" i="23" a="1"/>
  <c r="K3880" i="23" s="1"/>
  <c r="K3881" i="23" a="1"/>
  <c r="K3881" i="23" s="1"/>
  <c r="K3882" i="23" a="1"/>
  <c r="K3882" i="23" s="1"/>
  <c r="K3883" i="23" a="1"/>
  <c r="K3883" i="23" s="1"/>
  <c r="K3884" i="23" a="1"/>
  <c r="K3884" i="23" s="1"/>
  <c r="K3885" i="23" a="1"/>
  <c r="K3885" i="23" s="1"/>
  <c r="K3886" i="23" a="1"/>
  <c r="K3886" i="23" s="1"/>
  <c r="K3887" i="23" a="1"/>
  <c r="K3887" i="23"/>
  <c r="K3888" i="23" a="1"/>
  <c r="K3888" i="23" s="1"/>
  <c r="K3889" i="23" a="1"/>
  <c r="K3889" i="23" s="1"/>
  <c r="K3890" i="23" a="1"/>
  <c r="K3890" i="23" s="1"/>
  <c r="K3891" i="23" a="1"/>
  <c r="K3891" i="23" s="1"/>
  <c r="K3892" i="23" a="1"/>
  <c r="K3892" i="23" s="1"/>
  <c r="K3893" i="23" a="1"/>
  <c r="K3893" i="23" s="1"/>
  <c r="K3894" i="23" a="1"/>
  <c r="K3894" i="23" s="1"/>
  <c r="K3895" i="23" a="1"/>
  <c r="K3895" i="23"/>
  <c r="K3896" i="23" a="1"/>
  <c r="K3896" i="23" s="1"/>
  <c r="K3897" i="23" a="1"/>
  <c r="K3897" i="23" s="1"/>
  <c r="K3898" i="23" a="1"/>
  <c r="K3898" i="23" s="1"/>
  <c r="K3899" i="23" a="1"/>
  <c r="K3899" i="23" s="1"/>
  <c r="K3900" i="23" a="1"/>
  <c r="K3900" i="23" s="1"/>
  <c r="K3901" i="23" a="1"/>
  <c r="K3901" i="23" s="1"/>
  <c r="K3902" i="23" a="1"/>
  <c r="K3902" i="23" s="1"/>
  <c r="K3903" i="23" a="1"/>
  <c r="K3903" i="23" s="1"/>
  <c r="K3904" i="23" a="1"/>
  <c r="K3904" i="23" s="1"/>
  <c r="K3905" i="23" a="1"/>
  <c r="K3905" i="23" s="1"/>
  <c r="K3906" i="23" a="1"/>
  <c r="K3906" i="23" s="1"/>
  <c r="K3907" i="23" a="1"/>
  <c r="K3907" i="23" s="1"/>
  <c r="K3908" i="23" a="1"/>
  <c r="K3908" i="23" s="1"/>
  <c r="K3909" i="23" a="1"/>
  <c r="K3909" i="23" s="1"/>
  <c r="K3910" i="23" a="1"/>
  <c r="K3910" i="23" s="1"/>
  <c r="K3911" i="23" a="1"/>
  <c r="K3911" i="23" s="1"/>
  <c r="K3912" i="23" a="1"/>
  <c r="K3912" i="23" s="1"/>
  <c r="K3913" i="23" a="1"/>
  <c r="K3913" i="23" s="1"/>
  <c r="K3914" i="23" a="1"/>
  <c r="K3914" i="23" s="1"/>
  <c r="K3915" i="23" a="1"/>
  <c r="K3915" i="23" s="1"/>
  <c r="K3916" i="23" a="1"/>
  <c r="K3916" i="23" s="1"/>
  <c r="K3917" i="23" a="1"/>
  <c r="K3917" i="23" s="1"/>
  <c r="K3918" i="23" a="1"/>
  <c r="K3918" i="23" s="1"/>
  <c r="K3919" i="23" a="1"/>
  <c r="K3919" i="23"/>
  <c r="K3920" i="23" a="1"/>
  <c r="K3920" i="23" s="1"/>
  <c r="K3921" i="23" a="1"/>
  <c r="K3921" i="23" s="1"/>
  <c r="K3922" i="23" a="1"/>
  <c r="K3922" i="23" s="1"/>
  <c r="K3923" i="23" a="1"/>
  <c r="K3923" i="23" s="1"/>
  <c r="K3924" i="23" a="1"/>
  <c r="K3924" i="23" s="1"/>
  <c r="K3925" i="23" a="1"/>
  <c r="K3925" i="23" s="1"/>
  <c r="K3926" i="23" a="1"/>
  <c r="K3926" i="23" s="1"/>
  <c r="K3927" i="23" a="1"/>
  <c r="K3927" i="23" s="1"/>
  <c r="K3928" i="23" a="1"/>
  <c r="K3928" i="23" s="1"/>
  <c r="K3929" i="23" a="1"/>
  <c r="K3929" i="23" s="1"/>
  <c r="K3930" i="23" a="1"/>
  <c r="K3930" i="23" s="1"/>
  <c r="K3931" i="23" a="1"/>
  <c r="K3931" i="23" s="1"/>
  <c r="K3932" i="23" a="1"/>
  <c r="K3932" i="23" s="1"/>
  <c r="K3933" i="23" a="1"/>
  <c r="K3933" i="23" s="1"/>
  <c r="K3934" i="23" a="1"/>
  <c r="K3934" i="23" s="1"/>
  <c r="K3935" i="23" a="1"/>
  <c r="K3935" i="23" s="1"/>
  <c r="K3936" i="23" a="1"/>
  <c r="K3936" i="23" s="1"/>
  <c r="K3937" i="23" a="1"/>
  <c r="K3937" i="23" s="1"/>
  <c r="K3938" i="23" a="1"/>
  <c r="K3938" i="23" s="1"/>
  <c r="K3939" i="23" a="1"/>
  <c r="K3939" i="23" s="1"/>
  <c r="K3940" i="23" a="1"/>
  <c r="K3940" i="23" s="1"/>
  <c r="K3941" i="23" a="1"/>
  <c r="K3941" i="23" s="1"/>
  <c r="K3942" i="23" a="1"/>
  <c r="K3942" i="23" s="1"/>
  <c r="K3943" i="23" a="1"/>
  <c r="K3943" i="23"/>
  <c r="K3944" i="23" a="1"/>
  <c r="K3944" i="23" s="1"/>
  <c r="K3945" i="23" a="1"/>
  <c r="K3945" i="23" s="1"/>
  <c r="K3946" i="23" a="1"/>
  <c r="K3946" i="23" s="1"/>
  <c r="K3947" i="23" a="1"/>
  <c r="K3947" i="23" s="1"/>
  <c r="K3948" i="23" a="1"/>
  <c r="K3948" i="23" s="1"/>
  <c r="K3949" i="23" a="1"/>
  <c r="K3949" i="23" s="1"/>
  <c r="K3950" i="23" a="1"/>
  <c r="K3950" i="23" s="1"/>
  <c r="K3951" i="23" a="1"/>
  <c r="K3951" i="23"/>
  <c r="K3952" i="23" a="1"/>
  <c r="K3952" i="23" s="1"/>
  <c r="K3953" i="23" a="1"/>
  <c r="K3953" i="23" s="1"/>
  <c r="K3954" i="23" a="1"/>
  <c r="K3954" i="23" s="1"/>
  <c r="K3955" i="23" a="1"/>
  <c r="K3955" i="23" s="1"/>
  <c r="K3956" i="23" a="1"/>
  <c r="K3956" i="23" s="1"/>
  <c r="K3957" i="23" a="1"/>
  <c r="K3957" i="23" s="1"/>
  <c r="K3958" i="23" a="1"/>
  <c r="K3958" i="23" s="1"/>
  <c r="K3959" i="23" a="1"/>
  <c r="K3959" i="23"/>
  <c r="K3960" i="23" a="1"/>
  <c r="K3960" i="23" s="1"/>
  <c r="K3961" i="23" a="1"/>
  <c r="K3961" i="23" s="1"/>
  <c r="K3962" i="23" a="1"/>
  <c r="K3962" i="23" s="1"/>
  <c r="K3963" i="23" a="1"/>
  <c r="K3963" i="23" s="1"/>
  <c r="K3964" i="23" a="1"/>
  <c r="K3964" i="23" s="1"/>
  <c r="K3965" i="23" a="1"/>
  <c r="K3965" i="23" s="1"/>
  <c r="K3966" i="23" a="1"/>
  <c r="K3966" i="23" s="1"/>
  <c r="K3967" i="23" a="1"/>
  <c r="K3967" i="23" s="1"/>
  <c r="K3968" i="23" a="1"/>
  <c r="K3968" i="23" s="1"/>
  <c r="K3969" i="23" a="1"/>
  <c r="K3969" i="23" s="1"/>
  <c r="K3970" i="23" a="1"/>
  <c r="K3970" i="23" s="1"/>
  <c r="K3971" i="23" a="1"/>
  <c r="K3971" i="23" s="1"/>
  <c r="K3972" i="23" a="1"/>
  <c r="K3972" i="23" s="1"/>
  <c r="K3973" i="23" a="1"/>
  <c r="K3973" i="23" s="1"/>
  <c r="K3974" i="23" a="1"/>
  <c r="K3974" i="23" s="1"/>
  <c r="K3975" i="23" a="1"/>
  <c r="K3975" i="23" s="1"/>
  <c r="K3976" i="23" a="1"/>
  <c r="K3976" i="23" s="1"/>
  <c r="K3977" i="23" a="1"/>
  <c r="K3977" i="23" s="1"/>
  <c r="K3978" i="23" a="1"/>
  <c r="K3978" i="23" s="1"/>
  <c r="K3979" i="23" a="1"/>
  <c r="K3979" i="23" s="1"/>
  <c r="K3980" i="23" a="1"/>
  <c r="K3980" i="23" s="1"/>
  <c r="K3981" i="23" a="1"/>
  <c r="K3981" i="23" s="1"/>
  <c r="K3982" i="23" a="1"/>
  <c r="K3982" i="23" s="1"/>
  <c r="K3983" i="23" a="1"/>
  <c r="K3983" i="23"/>
  <c r="K3984" i="23" a="1"/>
  <c r="K3984" i="23" s="1"/>
  <c r="K3985" i="23" a="1"/>
  <c r="K3985" i="23" s="1"/>
  <c r="K3986" i="23" a="1"/>
  <c r="K3986" i="23" s="1"/>
  <c r="K3987" i="23" a="1"/>
  <c r="K3987" i="23" s="1"/>
  <c r="K3988" i="23" a="1"/>
  <c r="K3988" i="23" s="1"/>
  <c r="K3989" i="23" a="1"/>
  <c r="K3989" i="23" s="1"/>
  <c r="K3990" i="23" a="1"/>
  <c r="K3990" i="23" s="1"/>
  <c r="K3991" i="23" a="1"/>
  <c r="K3991" i="23"/>
  <c r="K3992" i="23" a="1"/>
  <c r="K3992" i="23" s="1"/>
  <c r="K3993" i="23" a="1"/>
  <c r="K3993" i="23" s="1"/>
  <c r="K3994" i="23" a="1"/>
  <c r="K3994" i="23" s="1"/>
  <c r="K3995" i="23" a="1"/>
  <c r="K3995" i="23" s="1"/>
  <c r="K3996" i="23" a="1"/>
  <c r="K3996" i="23" s="1"/>
  <c r="K3997" i="23" a="1"/>
  <c r="K3997" i="23" s="1"/>
  <c r="K3998" i="23" a="1"/>
  <c r="K3998" i="23" s="1"/>
  <c r="K3999" i="23" a="1"/>
  <c r="K3999" i="23" s="1"/>
  <c r="K4000" i="23" a="1"/>
  <c r="K4000" i="23" s="1"/>
  <c r="K4001" i="23" a="1"/>
  <c r="K4001" i="23" s="1"/>
  <c r="K4002" i="23" a="1"/>
  <c r="K4002" i="23" s="1"/>
  <c r="K4003" i="23" a="1"/>
  <c r="K4003" i="23" s="1"/>
  <c r="K4004" i="23" a="1"/>
  <c r="K4004" i="23" s="1"/>
  <c r="K4005" i="23" a="1"/>
  <c r="K4005" i="23" s="1"/>
  <c r="K4006" i="23" a="1"/>
  <c r="K4006" i="23" s="1"/>
  <c r="K4007" i="23" a="1"/>
  <c r="K4007" i="23"/>
  <c r="K4008" i="23" a="1"/>
  <c r="K4008" i="23" s="1"/>
  <c r="K4009" i="23" a="1"/>
  <c r="K4009" i="23" s="1"/>
  <c r="K4010" i="23" a="1"/>
  <c r="K4010" i="23" s="1"/>
  <c r="K4011" i="23" a="1"/>
  <c r="K4011" i="23" s="1"/>
  <c r="K4012" i="23" a="1"/>
  <c r="K4012" i="23" s="1"/>
  <c r="K4013" i="23" a="1"/>
  <c r="K4013" i="23" s="1"/>
  <c r="K4014" i="23" a="1"/>
  <c r="K4014" i="23" s="1"/>
  <c r="K4015" i="23" a="1"/>
  <c r="K4015" i="23"/>
  <c r="K4016" i="23" a="1"/>
  <c r="K4016" i="23" s="1"/>
  <c r="K4017" i="23" a="1"/>
  <c r="K4017" i="23" s="1"/>
  <c r="K4018" i="23" a="1"/>
  <c r="K4018" i="23" s="1"/>
  <c r="K4019" i="23" a="1"/>
  <c r="K4019" i="23" s="1"/>
  <c r="K4020" i="23" a="1"/>
  <c r="K4020" i="23" s="1"/>
  <c r="K4021" i="23" a="1"/>
  <c r="K4021" i="23" s="1"/>
  <c r="K4022" i="23" a="1"/>
  <c r="K4022" i="23" s="1"/>
  <c r="K4023" i="23" a="1"/>
  <c r="K4023" i="23"/>
  <c r="K4024" i="23" a="1"/>
  <c r="K4024" i="23" s="1"/>
  <c r="K4025" i="23" a="1"/>
  <c r="K4025" i="23" s="1"/>
  <c r="K4026" i="23" a="1"/>
  <c r="K4026" i="23" s="1"/>
  <c r="K4027" i="23" a="1"/>
  <c r="K4027" i="23" s="1"/>
  <c r="K4028" i="23" a="1"/>
  <c r="K4028" i="23" s="1"/>
  <c r="K4029" i="23" a="1"/>
  <c r="K4029" i="23" s="1"/>
  <c r="K4030" i="23" a="1"/>
  <c r="K4030" i="23" s="1"/>
  <c r="K4031" i="23" a="1"/>
  <c r="K4031" i="23"/>
  <c r="K4032" i="23" a="1"/>
  <c r="K4032" i="23" s="1"/>
  <c r="K4033" i="23" a="1"/>
  <c r="K4033" i="23" s="1"/>
  <c r="K4034" i="23" a="1"/>
  <c r="K4034" i="23" s="1"/>
  <c r="K4035" i="23" a="1"/>
  <c r="K4035" i="23" s="1"/>
  <c r="K4036" i="23" a="1"/>
  <c r="K4036" i="23" s="1"/>
  <c r="K4037" i="23" a="1"/>
  <c r="K4037" i="23" s="1"/>
  <c r="K4038" i="23" a="1"/>
  <c r="K4038" i="23" s="1"/>
  <c r="K4039" i="23" a="1"/>
  <c r="K4039" i="23" s="1"/>
  <c r="K4040" i="23" a="1"/>
  <c r="K4040" i="23" s="1"/>
  <c r="K4041" i="23" a="1"/>
  <c r="K4041" i="23" s="1"/>
  <c r="K4042" i="23" a="1"/>
  <c r="K4042" i="23" s="1"/>
  <c r="K4043" i="23" a="1"/>
  <c r="K4043" i="23" s="1"/>
  <c r="K4044" i="23" a="1"/>
  <c r="K4044" i="23" s="1"/>
  <c r="K4045" i="23" a="1"/>
  <c r="K4045" i="23" s="1"/>
  <c r="K4046" i="23" a="1"/>
  <c r="K4046" i="23" s="1"/>
  <c r="K4047" i="23" a="1"/>
  <c r="K4047" i="23"/>
  <c r="K4048" i="23" a="1"/>
  <c r="K4048" i="23" s="1"/>
  <c r="K4049" i="23" a="1"/>
  <c r="K4049" i="23" s="1"/>
  <c r="K4050" i="23" a="1"/>
  <c r="K4050" i="23" s="1"/>
  <c r="K4051" i="23" a="1"/>
  <c r="K4051" i="23" s="1"/>
  <c r="K4052" i="23" a="1"/>
  <c r="K4052" i="23" s="1"/>
  <c r="K4053" i="23" a="1"/>
  <c r="K4053" i="23" s="1"/>
  <c r="K4054" i="23" a="1"/>
  <c r="K4054" i="23" s="1"/>
  <c r="K4055" i="23" a="1"/>
  <c r="K4055" i="23"/>
  <c r="K4056" i="23" a="1"/>
  <c r="K4056" i="23" s="1"/>
  <c r="K4057" i="23" a="1"/>
  <c r="K4057" i="23" s="1"/>
  <c r="K4058" i="23" a="1"/>
  <c r="K4058" i="23" s="1"/>
  <c r="K4059" i="23" a="1"/>
  <c r="K4059" i="23" s="1"/>
  <c r="K4060" i="23" a="1"/>
  <c r="K4060" i="23" s="1"/>
  <c r="K4061" i="23" a="1"/>
  <c r="K4061" i="23" s="1"/>
  <c r="K4062" i="23" a="1"/>
  <c r="K4062" i="23" s="1"/>
  <c r="K4063" i="23" a="1"/>
  <c r="K4063" i="23" s="1"/>
  <c r="K4064" i="23" a="1"/>
  <c r="K4064" i="23" s="1"/>
  <c r="K4065" i="23" a="1"/>
  <c r="K4065" i="23" s="1"/>
  <c r="K4066" i="23" a="1"/>
  <c r="K4066" i="23" s="1"/>
  <c r="K4067" i="23" a="1"/>
  <c r="K4067" i="23" s="1"/>
  <c r="K4068" i="23" a="1"/>
  <c r="K4068" i="23" s="1"/>
  <c r="K4069" i="23" a="1"/>
  <c r="K4069" i="23" s="1"/>
  <c r="K4070" i="23" a="1"/>
  <c r="K4070" i="23" s="1"/>
  <c r="K4071" i="23" a="1"/>
  <c r="K4071" i="23" s="1"/>
  <c r="K4072" i="23" a="1"/>
  <c r="K4072" i="23" s="1"/>
  <c r="K4073" i="23" a="1"/>
  <c r="K4073" i="23" s="1"/>
  <c r="K4074" i="23" a="1"/>
  <c r="K4074" i="23" s="1"/>
  <c r="K4075" i="23" a="1"/>
  <c r="K4075" i="23" s="1"/>
  <c r="K4076" i="23" a="1"/>
  <c r="K4076" i="23" s="1"/>
  <c r="K4077" i="23" a="1"/>
  <c r="K4077" i="23" s="1"/>
  <c r="K4078" i="23" a="1"/>
  <c r="K4078" i="23" s="1"/>
  <c r="K4079" i="23" a="1"/>
  <c r="K4079" i="23" s="1"/>
  <c r="K4080" i="23" a="1"/>
  <c r="K4080" i="23" s="1"/>
  <c r="K4081" i="23" a="1"/>
  <c r="K4081" i="23" s="1"/>
  <c r="K4082" i="23" a="1"/>
  <c r="K4082" i="23" s="1"/>
  <c r="K4083" i="23" a="1"/>
  <c r="K4083" i="23" s="1"/>
  <c r="K4084" i="23" a="1"/>
  <c r="K4084" i="23" s="1"/>
  <c r="K4085" i="23" a="1"/>
  <c r="K4085" i="23" s="1"/>
  <c r="K4086" i="23" a="1"/>
  <c r="K4086" i="23" s="1"/>
  <c r="K4087" i="23" a="1"/>
  <c r="K4087" i="23" s="1"/>
  <c r="K4088" i="23" a="1"/>
  <c r="K4088" i="23" s="1"/>
  <c r="K4089" i="23" a="1"/>
  <c r="K4089" i="23" s="1"/>
  <c r="K4090" i="23" a="1"/>
  <c r="K4090" i="23" s="1"/>
  <c r="K4091" i="23" a="1"/>
  <c r="K4091" i="23" s="1"/>
  <c r="K4092" i="23" a="1"/>
  <c r="K4092" i="23" s="1"/>
  <c r="K4093" i="23" a="1"/>
  <c r="K4093" i="23" s="1"/>
  <c r="K4094" i="23" a="1"/>
  <c r="K4094" i="23" s="1"/>
  <c r="K4095" i="23" a="1"/>
  <c r="K4095" i="23" s="1"/>
  <c r="K4096" i="23" a="1"/>
  <c r="K4096" i="23" s="1"/>
  <c r="K4097" i="23" a="1"/>
  <c r="K4097" i="23" s="1"/>
  <c r="K4098" i="23" a="1"/>
  <c r="K4098" i="23" s="1"/>
  <c r="K4099" i="23" a="1"/>
  <c r="K4099" i="23" s="1"/>
  <c r="K4100" i="23" a="1"/>
  <c r="K4100" i="23" s="1"/>
  <c r="K4101" i="23" a="1"/>
  <c r="K4101" i="23" s="1"/>
  <c r="K4102" i="23" a="1"/>
  <c r="K4102" i="23" s="1"/>
  <c r="K4103" i="23" a="1"/>
  <c r="K4103" i="23" s="1"/>
  <c r="K4104" i="23" a="1"/>
  <c r="K4104" i="23" s="1"/>
  <c r="K4105" i="23" a="1"/>
  <c r="K4105" i="23" s="1"/>
  <c r="K4106" i="23" a="1"/>
  <c r="K4106" i="23" s="1"/>
  <c r="K4107" i="23" a="1"/>
  <c r="K4107" i="23" s="1"/>
  <c r="K4108" i="23" a="1"/>
  <c r="K4108" i="23" s="1"/>
  <c r="K4109" i="23" a="1"/>
  <c r="K4109" i="23" s="1"/>
  <c r="K4110" i="23" a="1"/>
  <c r="K4110" i="23" s="1"/>
  <c r="K4111" i="23" a="1"/>
  <c r="K4111" i="23" s="1"/>
  <c r="K4112" i="23" a="1"/>
  <c r="K4112" i="23" s="1"/>
  <c r="K4113" i="23" a="1"/>
  <c r="K4113" i="23" s="1"/>
  <c r="K4114" i="23" a="1"/>
  <c r="K4114" i="23" s="1"/>
  <c r="K4115" i="23" a="1"/>
  <c r="K4115" i="23" s="1"/>
  <c r="K4116" i="23" a="1"/>
  <c r="K4116" i="23" s="1"/>
  <c r="K4117" i="23" a="1"/>
  <c r="K4117" i="23" s="1"/>
  <c r="K4118" i="23" a="1"/>
  <c r="K4118" i="23" s="1"/>
  <c r="K4119" i="23" a="1"/>
  <c r="K4119" i="23" s="1"/>
  <c r="K4120" i="23" a="1"/>
  <c r="K4120" i="23" s="1"/>
  <c r="K4121" i="23" a="1"/>
  <c r="K4121" i="23" s="1"/>
  <c r="K4122" i="23" a="1"/>
  <c r="K4122" i="23" s="1"/>
  <c r="K4123" i="23" a="1"/>
  <c r="K4123" i="23" s="1"/>
  <c r="K4124" i="23" a="1"/>
  <c r="K4124" i="23" s="1"/>
  <c r="K4125" i="23" a="1"/>
  <c r="K4125" i="23" s="1"/>
  <c r="K4126" i="23" a="1"/>
  <c r="K4126" i="23" s="1"/>
  <c r="K4127" i="23" a="1"/>
  <c r="K4127" i="23" s="1"/>
  <c r="K4128" i="23" a="1"/>
  <c r="K4128" i="23" s="1"/>
  <c r="K4129" i="23" a="1"/>
  <c r="K4129" i="23" s="1"/>
  <c r="K4130" i="23" a="1"/>
  <c r="K4130" i="23" s="1"/>
  <c r="K4131" i="23" a="1"/>
  <c r="K4131" i="23" s="1"/>
  <c r="K4132" i="23" a="1"/>
  <c r="K4132" i="23" s="1"/>
  <c r="K4133" i="23" a="1"/>
  <c r="K4133" i="23" s="1"/>
  <c r="K4134" i="23" a="1"/>
  <c r="K4134" i="23" s="1"/>
  <c r="K4135" i="23" a="1"/>
  <c r="K4135" i="23" s="1"/>
  <c r="K4136" i="23" a="1"/>
  <c r="K4136" i="23" s="1"/>
  <c r="K4137" i="23" a="1"/>
  <c r="K4137" i="23" s="1"/>
  <c r="K4138" i="23" a="1"/>
  <c r="K4138" i="23" s="1"/>
  <c r="K4139" i="23" a="1"/>
  <c r="K4139" i="23" s="1"/>
  <c r="K4140" i="23" a="1"/>
  <c r="K4140" i="23" s="1"/>
  <c r="K4141" i="23" a="1"/>
  <c r="K4141" i="23" s="1"/>
  <c r="K4142" i="23" a="1"/>
  <c r="K4142" i="23" s="1"/>
  <c r="K4143" i="23" a="1"/>
  <c r="K4143" i="23" s="1"/>
  <c r="K4144" i="23" a="1"/>
  <c r="K4144" i="23" s="1"/>
  <c r="K4145" i="23" a="1"/>
  <c r="K4145" i="23" s="1"/>
  <c r="K4146" i="23" a="1"/>
  <c r="K4146" i="23" s="1"/>
  <c r="K4147" i="23" a="1"/>
  <c r="K4147" i="23" s="1"/>
  <c r="K4148" i="23" a="1"/>
  <c r="K4148" i="23" s="1"/>
  <c r="K4149" i="23" a="1"/>
  <c r="K4149" i="23" s="1"/>
  <c r="K4150" i="23" a="1"/>
  <c r="K4150" i="23" s="1"/>
  <c r="K4151" i="23" a="1"/>
  <c r="K4151" i="23" s="1"/>
  <c r="K4152" i="23" a="1"/>
  <c r="K4152" i="23" s="1"/>
  <c r="K4153" i="23" a="1"/>
  <c r="K4153" i="23" s="1"/>
  <c r="K4154" i="23" a="1"/>
  <c r="K4154" i="23" s="1"/>
  <c r="K4155" i="23" a="1"/>
  <c r="K4155" i="23" s="1"/>
  <c r="K4156" i="23" a="1"/>
  <c r="K4156" i="23" s="1"/>
  <c r="K4157" i="23" a="1"/>
  <c r="K4157" i="23" s="1"/>
  <c r="K4158" i="23" a="1"/>
  <c r="K4158" i="23" s="1"/>
  <c r="K4159" i="23" a="1"/>
  <c r="K4159" i="23" s="1"/>
  <c r="K4160" i="23" a="1"/>
  <c r="K4160" i="23" s="1"/>
  <c r="K4161" i="23" a="1"/>
  <c r="K4161" i="23" s="1"/>
  <c r="K4162" i="23" a="1"/>
  <c r="K4162" i="23" s="1"/>
  <c r="K4163" i="23" a="1"/>
  <c r="K4163" i="23" s="1"/>
  <c r="K4164" i="23" a="1"/>
  <c r="K4164" i="23" s="1"/>
  <c r="K4165" i="23" a="1"/>
  <c r="K4165" i="23" s="1"/>
  <c r="K4166" i="23" a="1"/>
  <c r="K4166" i="23" s="1"/>
  <c r="K4167" i="23" a="1"/>
  <c r="K4167" i="23" s="1"/>
  <c r="K4168" i="23" a="1"/>
  <c r="K4168" i="23" s="1"/>
  <c r="K4169" i="23" a="1"/>
  <c r="K4169" i="23" s="1"/>
  <c r="K4170" i="23" a="1"/>
  <c r="K4170" i="23" s="1"/>
  <c r="K4171" i="23" a="1"/>
  <c r="K4171" i="23" s="1"/>
  <c r="K4172" i="23" a="1"/>
  <c r="K4172" i="23" s="1"/>
  <c r="K4173" i="23" a="1"/>
  <c r="K4173" i="23" s="1"/>
  <c r="K4174" i="23" a="1"/>
  <c r="K4174" i="23" s="1"/>
  <c r="K4175" i="23" a="1"/>
  <c r="K4175" i="23" s="1"/>
  <c r="K4176" i="23" a="1"/>
  <c r="K4176" i="23" s="1"/>
  <c r="K4177" i="23" a="1"/>
  <c r="K4177" i="23" s="1"/>
  <c r="K4178" i="23" a="1"/>
  <c r="K4178" i="23" s="1"/>
  <c r="K4179" i="23" a="1"/>
  <c r="K4179" i="23" s="1"/>
  <c r="K4180" i="23" a="1"/>
  <c r="K4180" i="23" s="1"/>
  <c r="K4181" i="23" a="1"/>
  <c r="K4181" i="23" s="1"/>
  <c r="K4182" i="23" a="1"/>
  <c r="K4182" i="23" s="1"/>
  <c r="K4183" i="23" a="1"/>
  <c r="K4183" i="23" s="1"/>
  <c r="K4184" i="23" a="1"/>
  <c r="K4184" i="23" s="1"/>
  <c r="K4185" i="23" a="1"/>
  <c r="K4185" i="23" s="1"/>
  <c r="K4186" i="23" a="1"/>
  <c r="K4186" i="23" s="1"/>
  <c r="K4187" i="23" a="1"/>
  <c r="K4187" i="23" s="1"/>
  <c r="K4188" i="23" a="1"/>
  <c r="K4188" i="23" s="1"/>
  <c r="K4189" i="23" a="1"/>
  <c r="K4189" i="23" s="1"/>
  <c r="K4190" i="23" a="1"/>
  <c r="K4190" i="23" s="1"/>
  <c r="K4191" i="23" a="1"/>
  <c r="K4191" i="23" s="1"/>
  <c r="K4192" i="23" a="1"/>
  <c r="K4192" i="23" s="1"/>
  <c r="K4193" i="23" a="1"/>
  <c r="K4193" i="23" s="1"/>
  <c r="K4194" i="23" a="1"/>
  <c r="K4194" i="23" s="1"/>
  <c r="K4195" i="23" a="1"/>
  <c r="K4195" i="23" s="1"/>
  <c r="K4196" i="23" a="1"/>
  <c r="K4196" i="23" s="1"/>
  <c r="K4197" i="23" a="1"/>
  <c r="K4197" i="23" s="1"/>
  <c r="K4198" i="23" a="1"/>
  <c r="K4198" i="23" s="1"/>
  <c r="K4199" i="23" a="1"/>
  <c r="K4199" i="23" s="1"/>
  <c r="K4200" i="23" a="1"/>
  <c r="K4200" i="23" s="1"/>
  <c r="K4201" i="23" a="1"/>
  <c r="K4201" i="23" s="1"/>
  <c r="K4202" i="23" a="1"/>
  <c r="K4202" i="23" s="1"/>
  <c r="K4203" i="23" a="1"/>
  <c r="K4203" i="23" s="1"/>
  <c r="K4204" i="23" a="1"/>
  <c r="K4204" i="23" s="1"/>
  <c r="K4205" i="23" a="1"/>
  <c r="K4205" i="23" s="1"/>
  <c r="K4206" i="23" a="1"/>
  <c r="K4206" i="23" s="1"/>
  <c r="K4207" i="23" a="1"/>
  <c r="K4207" i="23" s="1"/>
  <c r="K4208" i="23" a="1"/>
  <c r="K4208" i="23" s="1"/>
  <c r="K4209" i="23" a="1"/>
  <c r="K4209" i="23" s="1"/>
  <c r="K4210" i="23" a="1"/>
  <c r="K4210" i="23" s="1"/>
  <c r="K4211" i="23" a="1"/>
  <c r="K4211" i="23" s="1"/>
  <c r="K4212" i="23" a="1"/>
  <c r="K4212" i="23" s="1"/>
  <c r="K4213" i="23" a="1"/>
  <c r="K4213" i="23" s="1"/>
  <c r="K4214" i="23" a="1"/>
  <c r="K4214" i="23" s="1"/>
  <c r="K4215" i="23" a="1"/>
  <c r="K4215" i="23" s="1"/>
  <c r="K4216" i="23" a="1"/>
  <c r="K4216" i="23" s="1"/>
  <c r="K4217" i="23" a="1"/>
  <c r="K4217" i="23" s="1"/>
  <c r="K4218" i="23" a="1"/>
  <c r="K4218" i="23" s="1"/>
  <c r="K4219" i="23" a="1"/>
  <c r="K4219" i="23" s="1"/>
  <c r="K4220" i="23" a="1"/>
  <c r="K4220" i="23" s="1"/>
  <c r="K4221" i="23" a="1"/>
  <c r="K4221" i="23" s="1"/>
  <c r="K4222" i="23" a="1"/>
  <c r="K4222" i="23" s="1"/>
  <c r="K4223" i="23" a="1"/>
  <c r="K4223" i="23" s="1"/>
  <c r="K4224" i="23" a="1"/>
  <c r="K4224" i="23" s="1"/>
  <c r="K4225" i="23" a="1"/>
  <c r="K4225" i="23" s="1"/>
  <c r="K4226" i="23" a="1"/>
  <c r="K4226" i="23" s="1"/>
  <c r="K4227" i="23" a="1"/>
  <c r="K4227" i="23" s="1"/>
  <c r="K4228" i="23" a="1"/>
  <c r="K4228" i="23" s="1"/>
  <c r="K4229" i="23" a="1"/>
  <c r="K4229" i="23" s="1"/>
  <c r="K4230" i="23" a="1"/>
  <c r="K4230" i="23" s="1"/>
  <c r="K4231" i="23" a="1"/>
  <c r="K4231" i="23" s="1"/>
  <c r="K4232" i="23" a="1"/>
  <c r="K4232" i="23" s="1"/>
  <c r="K4233" i="23" a="1"/>
  <c r="K4233" i="23" s="1"/>
  <c r="K4234" i="23" a="1"/>
  <c r="K4234" i="23" s="1"/>
  <c r="K4235" i="23" a="1"/>
  <c r="K4235" i="23" s="1"/>
  <c r="K4236" i="23" a="1"/>
  <c r="K4236" i="23" s="1"/>
  <c r="K4237" i="23" a="1"/>
  <c r="K4237" i="23" s="1"/>
  <c r="K4238" i="23" a="1"/>
  <c r="K4238" i="23" s="1"/>
  <c r="K4239" i="23" a="1"/>
  <c r="K4239" i="23" s="1"/>
  <c r="K4240" i="23" a="1"/>
  <c r="K4240" i="23" s="1"/>
  <c r="K4241" i="23" a="1"/>
  <c r="K4241" i="23" s="1"/>
  <c r="K4242" i="23" a="1"/>
  <c r="K4242" i="23" s="1"/>
  <c r="K4243" i="23" a="1"/>
  <c r="K4243" i="23" s="1"/>
  <c r="K4244" i="23" a="1"/>
  <c r="K4244" i="23" s="1"/>
  <c r="K4245" i="23" a="1"/>
  <c r="K4245" i="23" s="1"/>
  <c r="K4246" i="23" a="1"/>
  <c r="K4246" i="23" s="1"/>
  <c r="K4247" i="23" a="1"/>
  <c r="K4247" i="23" s="1"/>
  <c r="K4248" i="23" a="1"/>
  <c r="K4248" i="23" s="1"/>
  <c r="K4249" i="23" a="1"/>
  <c r="K4249" i="23" s="1"/>
  <c r="K4250" i="23" a="1"/>
  <c r="K4250" i="23" s="1"/>
  <c r="K4251" i="23" a="1"/>
  <c r="K4251" i="23" s="1"/>
  <c r="K4252" i="23" a="1"/>
  <c r="K4252" i="23" s="1"/>
  <c r="K4253" i="23" a="1"/>
  <c r="K4253" i="23" s="1"/>
  <c r="K4254" i="23" a="1"/>
  <c r="K4254" i="23" s="1"/>
  <c r="K4255" i="23" a="1"/>
  <c r="K4255" i="23" s="1"/>
  <c r="K4256" i="23" a="1"/>
  <c r="K4256" i="23" s="1"/>
  <c r="K4257" i="23" a="1"/>
  <c r="K4257" i="23" s="1"/>
  <c r="K4258" i="23" a="1"/>
  <c r="K4258" i="23" s="1"/>
  <c r="K4259" i="23" a="1"/>
  <c r="K4259" i="23" s="1"/>
  <c r="K4260" i="23" a="1"/>
  <c r="K4260" i="23" s="1"/>
  <c r="K4261" i="23" a="1"/>
  <c r="K4261" i="23" s="1"/>
  <c r="K4262" i="23" a="1"/>
  <c r="K4262" i="23" s="1"/>
  <c r="K4263" i="23" a="1"/>
  <c r="K4263" i="23" s="1"/>
  <c r="K4264" i="23" a="1"/>
  <c r="K4264" i="23" s="1"/>
  <c r="K4265" i="23" a="1"/>
  <c r="K4265" i="23" s="1"/>
  <c r="K4266" i="23" a="1"/>
  <c r="K4266" i="23" s="1"/>
  <c r="K4267" i="23" a="1"/>
  <c r="K4267" i="23" s="1"/>
  <c r="K4268" i="23" a="1"/>
  <c r="K4268" i="23" s="1"/>
  <c r="K4269" i="23" a="1"/>
  <c r="K4269" i="23" s="1"/>
  <c r="K4270" i="23" a="1"/>
  <c r="K4270" i="23" s="1"/>
  <c r="K4271" i="23" a="1"/>
  <c r="K4271" i="23" s="1"/>
  <c r="K4272" i="23" a="1"/>
  <c r="K4272" i="23" s="1"/>
  <c r="K4273" i="23" a="1"/>
  <c r="K4273" i="23" s="1"/>
  <c r="K4274" i="23" a="1"/>
  <c r="K4274" i="23" s="1"/>
  <c r="K4275" i="23" a="1"/>
  <c r="K4275" i="23" s="1"/>
  <c r="K4276" i="23" a="1"/>
  <c r="K4276" i="23" s="1"/>
  <c r="K4277" i="23" a="1"/>
  <c r="K4277" i="23" s="1"/>
  <c r="K4278" i="23" a="1"/>
  <c r="K4278" i="23" s="1"/>
  <c r="K4279" i="23" a="1"/>
  <c r="K4279" i="23" s="1"/>
  <c r="K4280" i="23" a="1"/>
  <c r="K4280" i="23" s="1"/>
  <c r="K4281" i="23" a="1"/>
  <c r="K4281" i="23" s="1"/>
  <c r="K4282" i="23" a="1"/>
  <c r="K4282" i="23" s="1"/>
  <c r="K4283" i="23" a="1"/>
  <c r="K4283" i="23" s="1"/>
  <c r="K4284" i="23" a="1"/>
  <c r="K4284" i="23" s="1"/>
  <c r="K4285" i="23" a="1"/>
  <c r="K4285" i="23" s="1"/>
  <c r="K4286" i="23" a="1"/>
  <c r="K4286" i="23" s="1"/>
  <c r="K4287" i="23" a="1"/>
  <c r="K4287" i="23" s="1"/>
  <c r="K4288" i="23" a="1"/>
  <c r="K4288" i="23" s="1"/>
  <c r="K4289" i="23" a="1"/>
  <c r="K4289" i="23" s="1"/>
  <c r="K4290" i="23" a="1"/>
  <c r="K4290" i="23" s="1"/>
  <c r="K4291" i="23" a="1"/>
  <c r="K4291" i="23" s="1"/>
  <c r="K4292" i="23" a="1"/>
  <c r="K4292" i="23" s="1"/>
  <c r="K4293" i="23" a="1"/>
  <c r="K4293" i="23" s="1"/>
  <c r="K4294" i="23" a="1"/>
  <c r="K4294" i="23" s="1"/>
  <c r="K4295" i="23" a="1"/>
  <c r="K4295" i="23" s="1"/>
  <c r="K4296" i="23" a="1"/>
  <c r="K4296" i="23" s="1"/>
  <c r="K4297" i="23" a="1"/>
  <c r="K4297" i="23" s="1"/>
  <c r="K4298" i="23" a="1"/>
  <c r="K4298" i="23" s="1"/>
  <c r="K4299" i="23" a="1"/>
  <c r="K4299" i="23" s="1"/>
  <c r="K4300" i="23" a="1"/>
  <c r="K4300" i="23" s="1"/>
  <c r="K4301" i="23" a="1"/>
  <c r="K4301" i="23" s="1"/>
  <c r="K4302" i="23" a="1"/>
  <c r="K4302" i="23" s="1"/>
  <c r="K4303" i="23" a="1"/>
  <c r="K4303" i="23" s="1"/>
  <c r="K4304" i="23" a="1"/>
  <c r="K4304" i="23" s="1"/>
  <c r="K4305" i="23" a="1"/>
  <c r="K4305" i="23" s="1"/>
  <c r="K4306" i="23" a="1"/>
  <c r="K4306" i="23" s="1"/>
  <c r="K4307" i="23" a="1"/>
  <c r="K4307" i="23" s="1"/>
  <c r="K4308" i="23" a="1"/>
  <c r="K4308" i="23" s="1"/>
  <c r="K4309" i="23" a="1"/>
  <c r="K4309" i="23" s="1"/>
  <c r="K4310" i="23" a="1"/>
  <c r="K4310" i="23" s="1"/>
  <c r="K4311" i="23" a="1"/>
  <c r="K4311" i="23" s="1"/>
  <c r="K4312" i="23" a="1"/>
  <c r="K4312" i="23" s="1"/>
  <c r="K4313" i="23" a="1"/>
  <c r="K4313" i="23" s="1"/>
  <c r="K4314" i="23" a="1"/>
  <c r="K4314" i="23" s="1"/>
  <c r="K4315" i="23" a="1"/>
  <c r="K4315" i="23" s="1"/>
  <c r="K4316" i="23" a="1"/>
  <c r="K4316" i="23" s="1"/>
  <c r="K4317" i="23" a="1"/>
  <c r="K4317" i="23" s="1"/>
  <c r="K4318" i="23" a="1"/>
  <c r="K4318" i="23" s="1"/>
  <c r="K4319" i="23" a="1"/>
  <c r="K4319" i="23" s="1"/>
  <c r="K4320" i="23" a="1"/>
  <c r="K4320" i="23" s="1"/>
  <c r="K4321" i="23" a="1"/>
  <c r="K4321" i="23" s="1"/>
  <c r="K4322" i="23" a="1"/>
  <c r="K4322" i="23" s="1"/>
  <c r="K4323" i="23" a="1"/>
  <c r="K4323" i="23" s="1"/>
  <c r="K4324" i="23" a="1"/>
  <c r="K4324" i="23" s="1"/>
  <c r="K4325" i="23" a="1"/>
  <c r="K4325" i="23" s="1"/>
  <c r="K4326" i="23" a="1"/>
  <c r="K4326" i="23" s="1"/>
  <c r="K4327" i="23" a="1"/>
  <c r="K4327" i="23" s="1"/>
  <c r="K4328" i="23" a="1"/>
  <c r="K4328" i="23" s="1"/>
  <c r="K4329" i="23" a="1"/>
  <c r="K4329" i="23" s="1"/>
  <c r="K4330" i="23" a="1"/>
  <c r="K4330" i="23" s="1"/>
  <c r="K4331" i="23" a="1"/>
  <c r="K4331" i="23" s="1"/>
  <c r="K4332" i="23" a="1"/>
  <c r="K4332" i="23" s="1"/>
  <c r="K4333" i="23" a="1"/>
  <c r="K4333" i="23" s="1"/>
  <c r="K4334" i="23" a="1"/>
  <c r="K4334" i="23" s="1"/>
  <c r="K4335" i="23" a="1"/>
  <c r="K4335" i="23" s="1"/>
  <c r="K4336" i="23" a="1"/>
  <c r="K4336" i="23" s="1"/>
  <c r="K4337" i="23" a="1"/>
  <c r="K4337" i="23" s="1"/>
  <c r="K4338" i="23" a="1"/>
  <c r="K4338" i="23" s="1"/>
  <c r="K4339" i="23" a="1"/>
  <c r="K4339" i="23" s="1"/>
  <c r="K4340" i="23" a="1"/>
  <c r="K4340" i="23" s="1"/>
  <c r="K4341" i="23" a="1"/>
  <c r="K4341" i="23" s="1"/>
  <c r="K4342" i="23" a="1"/>
  <c r="K4342" i="23" s="1"/>
  <c r="K4343" i="23" a="1"/>
  <c r="K4343" i="23" s="1"/>
  <c r="K4344" i="23" a="1"/>
  <c r="K4344" i="23" s="1"/>
  <c r="K4345" i="23" a="1"/>
  <c r="K4345" i="23" s="1"/>
  <c r="K4346" i="23" a="1"/>
  <c r="K4346" i="23" s="1"/>
  <c r="K4347" i="23" a="1"/>
  <c r="K4347" i="23" s="1"/>
  <c r="K4348" i="23" a="1"/>
  <c r="K4348" i="23" s="1"/>
  <c r="K4349" i="23" a="1"/>
  <c r="K4349" i="23" s="1"/>
  <c r="K4350" i="23" a="1"/>
  <c r="K4350" i="23" s="1"/>
  <c r="K4351" i="23" a="1"/>
  <c r="K4351" i="23" s="1"/>
  <c r="K4352" i="23" a="1"/>
  <c r="K4352" i="23" s="1"/>
  <c r="K4353" i="23" a="1"/>
  <c r="K4353" i="23" s="1"/>
  <c r="K4354" i="23" a="1"/>
  <c r="K4354" i="23" s="1"/>
  <c r="K4355" i="23" a="1"/>
  <c r="K4355" i="23" s="1"/>
  <c r="K4356" i="23" a="1"/>
  <c r="K4356" i="23" s="1"/>
  <c r="K4357" i="23" a="1"/>
  <c r="K4357" i="23" s="1"/>
  <c r="K4358" i="23" a="1"/>
  <c r="K4358" i="23" s="1"/>
  <c r="K4359" i="23" a="1"/>
  <c r="K4359" i="23" s="1"/>
  <c r="K4360" i="23" a="1"/>
  <c r="K4360" i="23" s="1"/>
  <c r="K4361" i="23" a="1"/>
  <c r="K4361" i="23" s="1"/>
  <c r="K4362" i="23" a="1"/>
  <c r="K4362" i="23" s="1"/>
  <c r="K4363" i="23" a="1"/>
  <c r="K4363" i="23" s="1"/>
  <c r="K4364" i="23" a="1"/>
  <c r="K4364" i="23" s="1"/>
  <c r="K4365" i="23" a="1"/>
  <c r="K4365" i="23" s="1"/>
  <c r="K4366" i="23" a="1"/>
  <c r="K4366" i="23" s="1"/>
  <c r="K4367" i="23" a="1"/>
  <c r="K4367" i="23" s="1"/>
  <c r="K4368" i="23" a="1"/>
  <c r="K4368" i="23" s="1"/>
  <c r="K4369" i="23" a="1"/>
  <c r="K4369" i="23" s="1"/>
  <c r="K4370" i="23" a="1"/>
  <c r="K4370" i="23" s="1"/>
  <c r="K4371" i="23" a="1"/>
  <c r="K4371" i="23" s="1"/>
  <c r="K4372" i="23" a="1"/>
  <c r="K4372" i="23" s="1"/>
  <c r="K4373" i="23" a="1"/>
  <c r="K4373" i="23" s="1"/>
  <c r="K4374" i="23" a="1"/>
  <c r="K4374" i="23" s="1"/>
  <c r="K4375" i="23" a="1"/>
  <c r="K4375" i="23" s="1"/>
  <c r="K4376" i="23" a="1"/>
  <c r="K4376" i="23" s="1"/>
  <c r="K4377" i="23" a="1"/>
  <c r="K4377" i="23" s="1"/>
  <c r="K4378" i="23" a="1"/>
  <c r="K4378" i="23" s="1"/>
  <c r="K4379" i="23" a="1"/>
  <c r="K4379" i="23" s="1"/>
  <c r="K4380" i="23" a="1"/>
  <c r="K4380" i="23" s="1"/>
  <c r="K4381" i="23" a="1"/>
  <c r="K4381" i="23" s="1"/>
  <c r="K4382" i="23" a="1"/>
  <c r="K4382" i="23" s="1"/>
  <c r="K4383" i="23" a="1"/>
  <c r="K4383" i="23" s="1"/>
  <c r="K4384" i="23" a="1"/>
  <c r="K4384" i="23" s="1"/>
  <c r="K4385" i="23" a="1"/>
  <c r="K4385" i="23" s="1"/>
  <c r="K4386" i="23" a="1"/>
  <c r="K4386" i="23" s="1"/>
  <c r="K4387" i="23" a="1"/>
  <c r="K4387" i="23" s="1"/>
  <c r="K4388" i="23" a="1"/>
  <c r="K4388" i="23" s="1"/>
  <c r="K4389" i="23" a="1"/>
  <c r="K4389" i="23" s="1"/>
  <c r="K4390" i="23" a="1"/>
  <c r="K4390" i="23" s="1"/>
  <c r="K4391" i="23" a="1"/>
  <c r="K4391" i="23" s="1"/>
  <c r="K4392" i="23" a="1"/>
  <c r="K4392" i="23" s="1"/>
  <c r="K4393" i="23" a="1"/>
  <c r="K4393" i="23" s="1"/>
  <c r="K4394" i="23" a="1"/>
  <c r="K4394" i="23" s="1"/>
  <c r="K4395" i="23" a="1"/>
  <c r="K4395" i="23" s="1"/>
  <c r="K4396" i="23" a="1"/>
  <c r="K4396" i="23" s="1"/>
  <c r="K4397" i="23" a="1"/>
  <c r="K4397" i="23" s="1"/>
  <c r="K4398" i="23" a="1"/>
  <c r="K4398" i="23" s="1"/>
  <c r="K4399" i="23" a="1"/>
  <c r="K4399" i="23" s="1"/>
  <c r="K4400" i="23" a="1"/>
  <c r="K4400" i="23" s="1"/>
  <c r="K4401" i="23" a="1"/>
  <c r="K4401" i="23" s="1"/>
  <c r="K4402" i="23" a="1"/>
  <c r="K4402" i="23" s="1"/>
  <c r="K4403" i="23" a="1"/>
  <c r="K4403" i="23" s="1"/>
  <c r="K4404" i="23" a="1"/>
  <c r="K4404" i="23" s="1"/>
  <c r="K4405" i="23" a="1"/>
  <c r="K4405" i="23" s="1"/>
  <c r="K4406" i="23" a="1"/>
  <c r="K4406" i="23" s="1"/>
  <c r="K4407" i="23" a="1"/>
  <c r="K4407" i="23" s="1"/>
  <c r="K4408" i="23" a="1"/>
  <c r="K4408" i="23" s="1"/>
  <c r="K4409" i="23" a="1"/>
  <c r="K4409" i="23" s="1"/>
  <c r="K4410" i="23" a="1"/>
  <c r="K4410" i="23" s="1"/>
  <c r="K4411" i="23" a="1"/>
  <c r="K4411" i="23" s="1"/>
  <c r="K4412" i="23" a="1"/>
  <c r="K4412" i="23" s="1"/>
  <c r="K4413" i="23" a="1"/>
  <c r="K4413" i="23" s="1"/>
  <c r="K4414" i="23" a="1"/>
  <c r="K4414" i="23" s="1"/>
  <c r="K4415" i="23" a="1"/>
  <c r="K4415" i="23" s="1"/>
  <c r="K4416" i="23" a="1"/>
  <c r="K4416" i="23" s="1"/>
  <c r="K4417" i="23" a="1"/>
  <c r="K4417" i="23" s="1"/>
  <c r="K4418" i="23" a="1"/>
  <c r="K4418" i="23" s="1"/>
  <c r="K4419" i="23" a="1"/>
  <c r="K4419" i="23" s="1"/>
  <c r="K4420" i="23" a="1"/>
  <c r="K4420" i="23" s="1"/>
  <c r="K4421" i="23" a="1"/>
  <c r="K4421" i="23" s="1"/>
  <c r="K4422" i="23" a="1"/>
  <c r="K4422" i="23" s="1"/>
  <c r="K4423" i="23" a="1"/>
  <c r="K4423" i="23" s="1"/>
  <c r="K4424" i="23" a="1"/>
  <c r="K4424" i="23" s="1"/>
  <c r="K4425" i="23" a="1"/>
  <c r="K4425" i="23" s="1"/>
  <c r="K4426" i="23" a="1"/>
  <c r="K4426" i="23" s="1"/>
  <c r="K4427" i="23" a="1"/>
  <c r="K4427" i="23" s="1"/>
  <c r="K4428" i="23" a="1"/>
  <c r="K4428" i="23" s="1"/>
  <c r="K4429" i="23" a="1"/>
  <c r="K4429" i="23" s="1"/>
  <c r="K4430" i="23" a="1"/>
  <c r="K4430" i="23" s="1"/>
  <c r="K4431" i="23" a="1"/>
  <c r="K4431" i="23" s="1"/>
  <c r="K4432" i="23" a="1"/>
  <c r="K4432" i="23" s="1"/>
  <c r="K4433" i="23" a="1"/>
  <c r="K4433" i="23" s="1"/>
  <c r="K4434" i="23" a="1"/>
  <c r="K4434" i="23" s="1"/>
  <c r="K4435" i="23" a="1"/>
  <c r="K4435" i="23" s="1"/>
  <c r="K4436" i="23" a="1"/>
  <c r="K4436" i="23" s="1"/>
  <c r="K4437" i="23" a="1"/>
  <c r="K4437" i="23" s="1"/>
  <c r="K4438" i="23" a="1"/>
  <c r="K4438" i="23" s="1"/>
  <c r="K4439" i="23" a="1"/>
  <c r="K4439" i="23" s="1"/>
  <c r="K4440" i="23" a="1"/>
  <c r="K4440" i="23" s="1"/>
  <c r="K4441" i="23" a="1"/>
  <c r="K4441" i="23" s="1"/>
  <c r="K4442" i="23" a="1"/>
  <c r="K4442" i="23" s="1"/>
  <c r="K4443" i="23" a="1"/>
  <c r="K4443" i="23" s="1"/>
  <c r="K4444" i="23" a="1"/>
  <c r="K4444" i="23" s="1"/>
  <c r="K4445" i="23" a="1"/>
  <c r="K4445" i="23" s="1"/>
  <c r="K4446" i="23" a="1"/>
  <c r="K4446" i="23" s="1"/>
  <c r="K4447" i="23" a="1"/>
  <c r="K4447" i="23" s="1"/>
  <c r="K4448" i="23" a="1"/>
  <c r="K4448" i="23" s="1"/>
  <c r="K4449" i="23" a="1"/>
  <c r="K4449" i="23" s="1"/>
  <c r="K4450" i="23" a="1"/>
  <c r="K4450" i="23" s="1"/>
  <c r="K4451" i="23" a="1"/>
  <c r="K4451" i="23" s="1"/>
  <c r="K4452" i="23" a="1"/>
  <c r="K4452" i="23" s="1"/>
  <c r="K4453" i="23" a="1"/>
  <c r="K4453" i="23" s="1"/>
  <c r="K4454" i="23" a="1"/>
  <c r="K4454" i="23" s="1"/>
  <c r="K4455" i="23" a="1"/>
  <c r="K4455" i="23" s="1"/>
  <c r="K4456" i="23" a="1"/>
  <c r="K4456" i="23" s="1"/>
  <c r="K4457" i="23" a="1"/>
  <c r="K4457" i="23" s="1"/>
  <c r="K4458" i="23" a="1"/>
  <c r="K4458" i="23" s="1"/>
  <c r="K4459" i="23" a="1"/>
  <c r="K4459" i="23" s="1"/>
  <c r="K4460" i="23" a="1"/>
  <c r="K4460" i="23" s="1"/>
  <c r="K4461" i="23" a="1"/>
  <c r="K4461" i="23" s="1"/>
  <c r="K4462" i="23" a="1"/>
  <c r="K4462" i="23" s="1"/>
  <c r="K4463" i="23" a="1"/>
  <c r="K4463" i="23" s="1"/>
  <c r="K4464" i="23" a="1"/>
  <c r="K4464" i="23" s="1"/>
  <c r="K4465" i="23" a="1"/>
  <c r="K4465" i="23" s="1"/>
  <c r="K4466" i="23" a="1"/>
  <c r="K4466" i="23" s="1"/>
  <c r="K4467" i="23" a="1"/>
  <c r="K4467" i="23" s="1"/>
  <c r="K4468" i="23" a="1"/>
  <c r="K4468" i="23" s="1"/>
  <c r="K4469" i="23" a="1"/>
  <c r="K4469" i="23" s="1"/>
  <c r="K4470" i="23" a="1"/>
  <c r="K4470" i="23" s="1"/>
  <c r="K4471" i="23" a="1"/>
  <c r="K4471" i="23" s="1"/>
  <c r="K4472" i="23" a="1"/>
  <c r="K4472" i="23" s="1"/>
  <c r="K4473" i="23" a="1"/>
  <c r="K4473" i="23" s="1"/>
  <c r="K4474" i="23" a="1"/>
  <c r="K4474" i="23" s="1"/>
  <c r="K4475" i="23" a="1"/>
  <c r="K4475" i="23" s="1"/>
  <c r="K4476" i="23" a="1"/>
  <c r="K4476" i="23" s="1"/>
  <c r="K4477" i="23" a="1"/>
  <c r="K4477" i="23" s="1"/>
  <c r="K4478" i="23" a="1"/>
  <c r="K4478" i="23" s="1"/>
  <c r="K4479" i="23" a="1"/>
  <c r="K4479" i="23" s="1"/>
  <c r="K4480" i="23" a="1"/>
  <c r="K4480" i="23" s="1"/>
  <c r="K4481" i="23" a="1"/>
  <c r="K4481" i="23" s="1"/>
  <c r="K4482" i="23" a="1"/>
  <c r="K4482" i="23" s="1"/>
  <c r="K4483" i="23" a="1"/>
  <c r="K4483" i="23" s="1"/>
  <c r="K4484" i="23" a="1"/>
  <c r="K4484" i="23" s="1"/>
  <c r="K4485" i="23" a="1"/>
  <c r="K4485" i="23" s="1"/>
  <c r="K4486" i="23" a="1"/>
  <c r="K4486" i="23" s="1"/>
  <c r="K4487" i="23" a="1"/>
  <c r="K4487" i="23" s="1"/>
  <c r="K4488" i="23" a="1"/>
  <c r="K4488" i="23" s="1"/>
  <c r="K4489" i="23" a="1"/>
  <c r="K4489" i="23" s="1"/>
  <c r="K4490" i="23" a="1"/>
  <c r="K4490" i="23" s="1"/>
  <c r="K4491" i="23" a="1"/>
  <c r="K4491" i="23" s="1"/>
  <c r="K4492" i="23" a="1"/>
  <c r="K4492" i="23" s="1"/>
  <c r="K4493" i="23" a="1"/>
  <c r="K4493" i="23" s="1"/>
  <c r="K4494" i="23" a="1"/>
  <c r="K4494" i="23" s="1"/>
  <c r="K4495" i="23" a="1"/>
  <c r="K4495" i="23" s="1"/>
  <c r="K4496" i="23" a="1"/>
  <c r="K4496" i="23" s="1"/>
  <c r="K4497" i="23" a="1"/>
  <c r="K4497" i="23" s="1"/>
  <c r="K4498" i="23" a="1"/>
  <c r="K4498" i="23" s="1"/>
  <c r="K4499" i="23" a="1"/>
  <c r="K4499" i="23" s="1"/>
  <c r="K4500" i="23" a="1"/>
  <c r="K4500" i="23" s="1"/>
  <c r="K4501" i="23" a="1"/>
  <c r="K4501" i="23" s="1"/>
  <c r="K4502" i="23" a="1"/>
  <c r="K4502" i="23" s="1"/>
  <c r="K4503" i="23" a="1"/>
  <c r="K4503" i="23" s="1"/>
  <c r="K4504" i="23" a="1"/>
  <c r="K4504" i="23" s="1"/>
  <c r="K4505" i="23" a="1"/>
  <c r="K4505" i="23" s="1"/>
  <c r="K4506" i="23" a="1"/>
  <c r="K4506" i="23" s="1"/>
  <c r="K4507" i="23" a="1"/>
  <c r="K4507" i="23" s="1"/>
  <c r="K4508" i="23" a="1"/>
  <c r="K4508" i="23" s="1"/>
  <c r="K4509" i="23" a="1"/>
  <c r="K4509" i="23" s="1"/>
  <c r="K4510" i="23" a="1"/>
  <c r="K4510" i="23" s="1"/>
  <c r="K4511" i="23" a="1"/>
  <c r="K4511" i="23" s="1"/>
  <c r="K4512" i="23" a="1"/>
  <c r="K4512" i="23" s="1"/>
  <c r="K4513" i="23" a="1"/>
  <c r="K4513" i="23" s="1"/>
  <c r="K4514" i="23" a="1"/>
  <c r="K4514" i="23" s="1"/>
  <c r="K4515" i="23" a="1"/>
  <c r="K4515" i="23" s="1"/>
  <c r="K4516" i="23" a="1"/>
  <c r="K4516" i="23" s="1"/>
  <c r="K4517" i="23" a="1"/>
  <c r="K4517" i="23" s="1"/>
  <c r="K4518" i="23" a="1"/>
  <c r="K4518" i="23" s="1"/>
  <c r="K4519" i="23" a="1"/>
  <c r="K4519" i="23" s="1"/>
  <c r="K4520" i="23" a="1"/>
  <c r="K4520" i="23" s="1"/>
  <c r="K4521" i="23" a="1"/>
  <c r="K4521" i="23" s="1"/>
  <c r="K4522" i="23" a="1"/>
  <c r="K4522" i="23" s="1"/>
  <c r="K4523" i="23" a="1"/>
  <c r="K4523" i="23" s="1"/>
  <c r="K4524" i="23" a="1"/>
  <c r="K4524" i="23" s="1"/>
  <c r="K4525" i="23" a="1"/>
  <c r="K4525" i="23" s="1"/>
  <c r="K4526" i="23" a="1"/>
  <c r="K4526" i="23" s="1"/>
  <c r="K4527" i="23" a="1"/>
  <c r="K4527" i="23" s="1"/>
  <c r="K4528" i="23" a="1"/>
  <c r="K4528" i="23" s="1"/>
  <c r="K4529" i="23" a="1"/>
  <c r="K4529" i="23" s="1"/>
  <c r="K4530" i="23" a="1"/>
  <c r="K4530" i="23" s="1"/>
  <c r="K4531" i="23" a="1"/>
  <c r="K4531" i="23" s="1"/>
  <c r="K4532" i="23" a="1"/>
  <c r="K4532" i="23" s="1"/>
  <c r="K4533" i="23" a="1"/>
  <c r="K4533" i="23" s="1"/>
  <c r="K4534" i="23" a="1"/>
  <c r="K4534" i="23" s="1"/>
  <c r="K4535" i="23" a="1"/>
  <c r="K4535" i="23" s="1"/>
  <c r="K4536" i="23" a="1"/>
  <c r="K4536" i="23" s="1"/>
  <c r="K4537" i="23" a="1"/>
  <c r="K4537" i="23" s="1"/>
  <c r="K4538" i="23" a="1"/>
  <c r="K4538" i="23" s="1"/>
  <c r="K4539" i="23" a="1"/>
  <c r="K4539" i="23" s="1"/>
  <c r="K4540" i="23" a="1"/>
  <c r="K4540" i="23" s="1"/>
  <c r="K4541" i="23" a="1"/>
  <c r="K4541" i="23" s="1"/>
  <c r="K4542" i="23" a="1"/>
  <c r="K4542" i="23" s="1"/>
  <c r="K4543" i="23" a="1"/>
  <c r="K4543" i="23" s="1"/>
  <c r="K4544" i="23" a="1"/>
  <c r="K4544" i="23" s="1"/>
  <c r="K4545" i="23" a="1"/>
  <c r="K4545" i="23" s="1"/>
  <c r="K4546" i="23" a="1"/>
  <c r="K4546" i="23" s="1"/>
  <c r="K4547" i="23" a="1"/>
  <c r="K4547" i="23" s="1"/>
  <c r="K4548" i="23" a="1"/>
  <c r="K4548" i="23" s="1"/>
  <c r="K4549" i="23" a="1"/>
  <c r="K4549" i="23" s="1"/>
  <c r="K4550" i="23" a="1"/>
  <c r="K4550" i="23" s="1"/>
  <c r="K4551" i="23" a="1"/>
  <c r="K4551" i="23" s="1"/>
  <c r="K4552" i="23" a="1"/>
  <c r="K4552" i="23" s="1"/>
  <c r="K4553" i="23" a="1"/>
  <c r="K4553" i="23" s="1"/>
  <c r="K4554" i="23" a="1"/>
  <c r="K4554" i="23" s="1"/>
  <c r="K4555" i="23" a="1"/>
  <c r="K4555" i="23" s="1"/>
  <c r="K4556" i="23" a="1"/>
  <c r="K4556" i="23" s="1"/>
  <c r="K4557" i="23" a="1"/>
  <c r="K4557" i="23" s="1"/>
  <c r="K4558" i="23" a="1"/>
  <c r="K4558" i="23" s="1"/>
  <c r="K4559" i="23" a="1"/>
  <c r="K4559" i="23" s="1"/>
  <c r="K4560" i="23" a="1"/>
  <c r="K4560" i="23" s="1"/>
  <c r="K4561" i="23" a="1"/>
  <c r="K4561" i="23" s="1"/>
  <c r="K4562" i="23" a="1"/>
  <c r="K4562" i="23" s="1"/>
  <c r="K4563" i="23" a="1"/>
  <c r="K4563" i="23" s="1"/>
  <c r="K4564" i="23" a="1"/>
  <c r="K4564" i="23" s="1"/>
  <c r="K4565" i="23" a="1"/>
  <c r="K4565" i="23" s="1"/>
  <c r="K4566" i="23" a="1"/>
  <c r="K4566" i="23" s="1"/>
  <c r="K4567" i="23" a="1"/>
  <c r="K4567" i="23" s="1"/>
  <c r="K4568" i="23" a="1"/>
  <c r="K4568" i="23" s="1"/>
  <c r="K4569" i="23" a="1"/>
  <c r="K4569" i="23" s="1"/>
  <c r="K4570" i="23" a="1"/>
  <c r="K4570" i="23" s="1"/>
  <c r="K4571" i="23" a="1"/>
  <c r="K4571" i="23" s="1"/>
  <c r="K4572" i="23" a="1"/>
  <c r="K4572" i="23" s="1"/>
  <c r="K4573" i="23" a="1"/>
  <c r="K4573" i="23" s="1"/>
  <c r="K4574" i="23" a="1"/>
  <c r="K4574" i="23" s="1"/>
  <c r="K4575" i="23" a="1"/>
  <c r="K4575" i="23" s="1"/>
  <c r="K4576" i="23" a="1"/>
  <c r="K4576" i="23" s="1"/>
  <c r="K4577" i="23" a="1"/>
  <c r="K4577" i="23" s="1"/>
  <c r="K4578" i="23" a="1"/>
  <c r="K4578" i="23" s="1"/>
  <c r="K4579" i="23" a="1"/>
  <c r="K4579" i="23" s="1"/>
  <c r="K4580" i="23" a="1"/>
  <c r="K4580" i="23" s="1"/>
  <c r="K4581" i="23" a="1"/>
  <c r="K4581" i="23" s="1"/>
  <c r="K4582" i="23" a="1"/>
  <c r="K4582" i="23" s="1"/>
  <c r="K4583" i="23" a="1"/>
  <c r="K4583" i="23" s="1"/>
  <c r="K4584" i="23" a="1"/>
  <c r="K4584" i="23" s="1"/>
  <c r="K4585" i="23" a="1"/>
  <c r="K4585" i="23" s="1"/>
  <c r="K4586" i="23" a="1"/>
  <c r="K4586" i="23" s="1"/>
  <c r="K4587" i="23" a="1"/>
  <c r="K4587" i="23" s="1"/>
  <c r="K4588" i="23" a="1"/>
  <c r="K4588" i="23" s="1"/>
  <c r="K4589" i="23" a="1"/>
  <c r="K4589" i="23" s="1"/>
  <c r="K4590" i="23" a="1"/>
  <c r="K4590" i="23" s="1"/>
  <c r="K4591" i="23" a="1"/>
  <c r="K4591" i="23" s="1"/>
  <c r="K4592" i="23" a="1"/>
  <c r="K4592" i="23" s="1"/>
  <c r="K4593" i="23" a="1"/>
  <c r="K4593" i="23" s="1"/>
  <c r="K4594" i="23" a="1"/>
  <c r="K4594" i="23" s="1"/>
  <c r="K4595" i="23" a="1"/>
  <c r="K4595" i="23" s="1"/>
  <c r="K4596" i="23" a="1"/>
  <c r="K4596" i="23" s="1"/>
  <c r="K4597" i="23" a="1"/>
  <c r="K4597" i="23" s="1"/>
  <c r="K4598" i="23" a="1"/>
  <c r="K4598" i="23" s="1"/>
  <c r="K4599" i="23" a="1"/>
  <c r="K4599" i="23" s="1"/>
  <c r="K4600" i="23" a="1"/>
  <c r="K4600" i="23" s="1"/>
  <c r="K4601" i="23" a="1"/>
  <c r="K4601" i="23" s="1"/>
  <c r="K4602" i="23" a="1"/>
  <c r="K4602" i="23" s="1"/>
  <c r="K4603" i="23" a="1"/>
  <c r="K4603" i="23" s="1"/>
  <c r="K4604" i="23" a="1"/>
  <c r="K4604" i="23" s="1"/>
  <c r="K4605" i="23" a="1"/>
  <c r="K4605" i="23" s="1"/>
  <c r="K4606" i="23" a="1"/>
  <c r="K4606" i="23" s="1"/>
  <c r="K4607" i="23" a="1"/>
  <c r="K4607" i="23" s="1"/>
  <c r="K4608" i="23" a="1"/>
  <c r="K4608" i="23" s="1"/>
  <c r="K4609" i="23" a="1"/>
  <c r="K4609" i="23" s="1"/>
  <c r="K4610" i="23" a="1"/>
  <c r="K4610" i="23" s="1"/>
  <c r="K4611" i="23" a="1"/>
  <c r="K4611" i="23" s="1"/>
  <c r="K4612" i="23" a="1"/>
  <c r="K4612" i="23" s="1"/>
  <c r="K4613" i="23" a="1"/>
  <c r="K4613" i="23" s="1"/>
  <c r="K4614" i="23" a="1"/>
  <c r="K4614" i="23" s="1"/>
  <c r="K4615" i="23" a="1"/>
  <c r="K4615" i="23" s="1"/>
  <c r="K4616" i="23" a="1"/>
  <c r="K4616" i="23" s="1"/>
  <c r="K4617" i="23" a="1"/>
  <c r="K4617" i="23" s="1"/>
  <c r="K4618" i="23" a="1"/>
  <c r="K4618" i="23" s="1"/>
  <c r="K4619" i="23" a="1"/>
  <c r="K4619" i="23" s="1"/>
  <c r="K4620" i="23" a="1"/>
  <c r="K4620" i="23" s="1"/>
  <c r="K4621" i="23" a="1"/>
  <c r="K4621" i="23" s="1"/>
  <c r="K4622" i="23" a="1"/>
  <c r="K4622" i="23" s="1"/>
  <c r="K4623" i="23" a="1"/>
  <c r="K4623" i="23" s="1"/>
  <c r="K4624" i="23" a="1"/>
  <c r="K4624" i="23" s="1"/>
  <c r="K4625" i="23" a="1"/>
  <c r="K4625" i="23" s="1"/>
  <c r="K4626" i="23" a="1"/>
  <c r="K4626" i="23" s="1"/>
  <c r="K4627" i="23" a="1"/>
  <c r="K4627" i="23" s="1"/>
  <c r="K4628" i="23" a="1"/>
  <c r="K4628" i="23" s="1"/>
  <c r="K4629" i="23" a="1"/>
  <c r="K4629" i="23" s="1"/>
  <c r="K4630" i="23" a="1"/>
  <c r="K4630" i="23" s="1"/>
  <c r="K4631" i="23" a="1"/>
  <c r="K4631" i="23" s="1"/>
  <c r="K4632" i="23" a="1"/>
  <c r="K4632" i="23" s="1"/>
  <c r="K4633" i="23" a="1"/>
  <c r="K4633" i="23" s="1"/>
  <c r="K4634" i="23" a="1"/>
  <c r="K4634" i="23" s="1"/>
  <c r="K4635" i="23" a="1"/>
  <c r="K4635" i="23" s="1"/>
  <c r="K4636" i="23" a="1"/>
  <c r="K4636" i="23" s="1"/>
  <c r="K4637" i="23" a="1"/>
  <c r="K4637" i="23" s="1"/>
  <c r="K4638" i="23" a="1"/>
  <c r="K4638" i="23" s="1"/>
  <c r="K4639" i="23" a="1"/>
  <c r="K4639" i="23" s="1"/>
  <c r="K4640" i="23" a="1"/>
  <c r="K4640" i="23" s="1"/>
  <c r="K4641" i="23" a="1"/>
  <c r="K4641" i="23" s="1"/>
  <c r="K4642" i="23" a="1"/>
  <c r="K4642" i="23" s="1"/>
  <c r="K4643" i="23" a="1"/>
  <c r="K4643" i="23" s="1"/>
  <c r="K4644" i="23" a="1"/>
  <c r="K4644" i="23" s="1"/>
  <c r="K4645" i="23" a="1"/>
  <c r="K4645" i="23" s="1"/>
  <c r="K4646" i="23" a="1"/>
  <c r="K4646" i="23" s="1"/>
  <c r="K4647" i="23" a="1"/>
  <c r="K4647" i="23" s="1"/>
  <c r="K4648" i="23" a="1"/>
  <c r="K4648" i="23" s="1"/>
  <c r="K4649" i="23" a="1"/>
  <c r="K4649" i="23" s="1"/>
  <c r="K4650" i="23" a="1"/>
  <c r="K4650" i="23" s="1"/>
  <c r="K4651" i="23" a="1"/>
  <c r="K4651" i="23" s="1"/>
  <c r="K4652" i="23" a="1"/>
  <c r="K4652" i="23" s="1"/>
  <c r="K4653" i="23" a="1"/>
  <c r="K4653" i="23" s="1"/>
  <c r="K4654" i="23" a="1"/>
  <c r="K4654" i="23" s="1"/>
  <c r="K4655" i="23" a="1"/>
  <c r="K4655" i="23" s="1"/>
  <c r="K4656" i="23" a="1"/>
  <c r="K4656" i="23" s="1"/>
  <c r="K4657" i="23" a="1"/>
  <c r="K4657" i="23" s="1"/>
  <c r="K4658" i="23" a="1"/>
  <c r="K4658" i="23" s="1"/>
  <c r="K4659" i="23" a="1"/>
  <c r="K4659" i="23" s="1"/>
  <c r="K4660" i="23" a="1"/>
  <c r="K4660" i="23" s="1"/>
  <c r="K4661" i="23" a="1"/>
  <c r="K4661" i="23" s="1"/>
  <c r="K4662" i="23" a="1"/>
  <c r="K4662" i="23" s="1"/>
  <c r="K4663" i="23" a="1"/>
  <c r="K4663" i="23" s="1"/>
  <c r="K4664" i="23" a="1"/>
  <c r="K4664" i="23" s="1"/>
  <c r="K4665" i="23" a="1"/>
  <c r="K4665" i="23" s="1"/>
  <c r="K4666" i="23" a="1"/>
  <c r="K4666" i="23" s="1"/>
  <c r="K4667" i="23" a="1"/>
  <c r="K4667" i="23" s="1"/>
  <c r="K4668" i="23" a="1"/>
  <c r="K4668" i="23" s="1"/>
  <c r="K4669" i="23" a="1"/>
  <c r="K4669" i="23" s="1"/>
  <c r="K4670" i="23" a="1"/>
  <c r="K4670" i="23" s="1"/>
  <c r="K4671" i="23" a="1"/>
  <c r="K4671" i="23" s="1"/>
  <c r="K4672" i="23" a="1"/>
  <c r="K4672" i="23" s="1"/>
  <c r="K4673" i="23" a="1"/>
  <c r="K4673" i="23" s="1"/>
  <c r="K4674" i="23" a="1"/>
  <c r="K4674" i="23" s="1"/>
  <c r="K4675" i="23" a="1"/>
  <c r="K4675" i="23" s="1"/>
  <c r="K4676" i="23" a="1"/>
  <c r="K4676" i="23" s="1"/>
  <c r="K4677" i="23" a="1"/>
  <c r="K4677" i="23" s="1"/>
  <c r="K4678" i="23" a="1"/>
  <c r="K4678" i="23" s="1"/>
  <c r="K4679" i="23" a="1"/>
  <c r="K4679" i="23" s="1"/>
  <c r="K4680" i="23" a="1"/>
  <c r="K4680" i="23" s="1"/>
  <c r="K4681" i="23" a="1"/>
  <c r="K4681" i="23" s="1"/>
  <c r="K4682" i="23" a="1"/>
  <c r="K4682" i="23" s="1"/>
  <c r="K4683" i="23" a="1"/>
  <c r="K4683" i="23" s="1"/>
  <c r="K4684" i="23" a="1"/>
  <c r="K4684" i="23" s="1"/>
  <c r="K4685" i="23" a="1"/>
  <c r="K4685" i="23" s="1"/>
  <c r="K4686" i="23" a="1"/>
  <c r="K4686" i="23" s="1"/>
  <c r="K4687" i="23" a="1"/>
  <c r="K4687" i="23" s="1"/>
  <c r="K4688" i="23" a="1"/>
  <c r="K4688" i="23" s="1"/>
  <c r="K4689" i="23" a="1"/>
  <c r="K4689" i="23" s="1"/>
  <c r="K4690" i="23" a="1"/>
  <c r="K4690" i="23" s="1"/>
  <c r="K4691" i="23" a="1"/>
  <c r="K4691" i="23" s="1"/>
  <c r="K4692" i="23" a="1"/>
  <c r="K4692" i="23" s="1"/>
  <c r="K4693" i="23" a="1"/>
  <c r="K4693" i="23" s="1"/>
  <c r="K4694" i="23" a="1"/>
  <c r="K4694" i="23" s="1"/>
  <c r="K4695" i="23" a="1"/>
  <c r="K4695" i="23" s="1"/>
  <c r="K4696" i="23" a="1"/>
  <c r="K4696" i="23" s="1"/>
  <c r="K4697" i="23" a="1"/>
  <c r="K4697" i="23" s="1"/>
  <c r="K4698" i="23" a="1"/>
  <c r="K4698" i="23" s="1"/>
  <c r="K4699" i="23" a="1"/>
  <c r="K4699" i="23" s="1"/>
  <c r="K4700" i="23" a="1"/>
  <c r="K4700" i="23" s="1"/>
  <c r="K4701" i="23" a="1"/>
  <c r="K4701" i="23" s="1"/>
  <c r="K4702" i="23" a="1"/>
  <c r="K4702" i="23" s="1"/>
  <c r="K4703" i="23" a="1"/>
  <c r="K4703" i="23" s="1"/>
  <c r="K4704" i="23" a="1"/>
  <c r="K4704" i="23" s="1"/>
  <c r="K4705" i="23" a="1"/>
  <c r="K4705" i="23" s="1"/>
  <c r="K4706" i="23" a="1"/>
  <c r="K4706" i="23"/>
  <c r="K4707" i="23" a="1"/>
  <c r="K4707" i="23"/>
  <c r="K4708" i="23" a="1"/>
  <c r="K4708" i="23" s="1"/>
  <c r="K4709" i="23" a="1"/>
  <c r="K4709" i="23"/>
  <c r="K4710" i="23" a="1"/>
  <c r="K4710" i="23"/>
  <c r="K4711" i="23" a="1"/>
  <c r="K4711" i="23"/>
  <c r="K4712" i="23" a="1"/>
  <c r="K4712" i="23" s="1"/>
  <c r="K4713" i="23" a="1"/>
  <c r="K4713" i="23"/>
  <c r="K4714" i="23" a="1"/>
  <c r="K4714" i="23"/>
  <c r="K4715" i="23" a="1"/>
  <c r="K4715" i="23"/>
  <c r="K4716" i="23" a="1"/>
  <c r="K4716" i="23" s="1"/>
  <c r="K4717" i="23" a="1"/>
  <c r="K4717" i="23"/>
  <c r="K4718" i="23" a="1"/>
  <c r="K4718" i="23" s="1"/>
  <c r="K4719" i="23" a="1"/>
  <c r="K4719" i="23"/>
  <c r="K4720" i="23" a="1"/>
  <c r="K4720" i="23" s="1"/>
  <c r="K4721" i="23" a="1"/>
  <c r="K4721" i="23"/>
  <c r="K4722" i="23" a="1"/>
  <c r="K4722" i="23" s="1"/>
  <c r="K4723" i="23" a="1"/>
  <c r="K4723" i="23" s="1"/>
  <c r="K4724" i="23" a="1"/>
  <c r="K4724" i="23"/>
  <c r="K4725" i="23" a="1"/>
  <c r="K4725" i="23" s="1"/>
  <c r="K4726" i="23" a="1"/>
  <c r="K4726" i="23" s="1"/>
  <c r="K4727" i="23" a="1"/>
  <c r="K4727" i="23" s="1"/>
  <c r="K4728" i="23" a="1"/>
  <c r="K4728" i="23" s="1"/>
  <c r="K4729" i="23" a="1"/>
  <c r="K4729" i="23" s="1"/>
  <c r="K4730" i="23" a="1"/>
  <c r="K4730" i="23" s="1"/>
  <c r="K4731" i="23" a="1"/>
  <c r="K4731" i="23" s="1"/>
  <c r="K4732" i="23" a="1"/>
  <c r="K4732" i="23"/>
  <c r="K4733" i="23" a="1"/>
  <c r="K4733" i="23" s="1"/>
  <c r="K4734" i="23" a="1"/>
  <c r="K4734" i="23" s="1"/>
  <c r="K4735" i="23" a="1"/>
  <c r="K4735" i="23" s="1"/>
  <c r="K4736" i="23" a="1"/>
  <c r="K4736" i="23"/>
  <c r="K4737" i="23" a="1"/>
  <c r="K4737" i="23" s="1"/>
  <c r="K4738" i="23" a="1"/>
  <c r="K4738" i="23" s="1"/>
  <c r="K4739" i="23" a="1"/>
  <c r="K4739" i="23" s="1"/>
  <c r="K4740" i="23" a="1"/>
  <c r="K4740" i="23"/>
  <c r="K4741" i="23" a="1"/>
  <c r="K4741" i="23" s="1"/>
  <c r="K4742" i="23" a="1"/>
  <c r="K4742" i="23" s="1"/>
  <c r="K4743" i="23" a="1"/>
  <c r="K4743" i="23" s="1"/>
  <c r="K4744" i="23" a="1"/>
  <c r="K4744" i="23" s="1"/>
  <c r="K4745" i="23" a="1"/>
  <c r="K4745" i="23" s="1"/>
  <c r="K4746" i="23" a="1"/>
  <c r="K4746" i="23" s="1"/>
  <c r="K4747" i="23" a="1"/>
  <c r="K4747" i="23" s="1"/>
  <c r="K4748" i="23" a="1"/>
  <c r="K4748" i="23" s="1"/>
  <c r="K4749" i="23" a="1"/>
  <c r="K4749" i="23" s="1"/>
  <c r="K4750" i="23" a="1"/>
  <c r="K4750" i="23" s="1"/>
  <c r="K4751" i="23" a="1"/>
  <c r="K4751" i="23" s="1"/>
  <c r="K4752" i="23" a="1"/>
  <c r="K4752" i="23"/>
  <c r="K4753" i="23" a="1"/>
  <c r="K4753" i="23" s="1"/>
  <c r="K4754" i="23" a="1"/>
  <c r="K4754" i="23" s="1"/>
  <c r="K4755" i="23" a="1"/>
  <c r="K4755" i="23" s="1"/>
  <c r="K4756" i="23" a="1"/>
  <c r="K4756" i="23" s="1"/>
  <c r="K4757" i="23" a="1"/>
  <c r="K4757" i="23" s="1"/>
  <c r="K4758" i="23" a="1"/>
  <c r="K4758" i="23" s="1"/>
  <c r="K4759" i="23" a="1"/>
  <c r="K4759" i="23" s="1"/>
  <c r="K4760" i="23" a="1"/>
  <c r="K4760" i="23"/>
  <c r="K4761" i="23" a="1"/>
  <c r="K4761" i="23" s="1"/>
  <c r="K4762" i="23" a="1"/>
  <c r="K4762" i="23" s="1"/>
  <c r="K4763" i="23" a="1"/>
  <c r="K4763" i="23" s="1"/>
  <c r="K4764" i="23" a="1"/>
  <c r="K4764" i="23"/>
  <c r="K4765" i="23" a="1"/>
  <c r="K4765" i="23" s="1"/>
  <c r="K4766" i="23" a="1"/>
  <c r="K4766" i="23" s="1"/>
  <c r="K4767" i="23" a="1"/>
  <c r="K4767" i="23" s="1"/>
  <c r="K4768" i="23" a="1"/>
  <c r="K4768" i="23"/>
  <c r="K4769" i="23" a="1"/>
  <c r="K4769" i="23" s="1"/>
  <c r="K4770" i="23" a="1"/>
  <c r="K4770" i="23" s="1"/>
  <c r="K4771" i="23" a="1"/>
  <c r="K4771" i="23" s="1"/>
  <c r="K4772" i="23" a="1"/>
  <c r="K4772" i="23"/>
  <c r="K4773" i="23" a="1"/>
  <c r="K4773" i="23" s="1"/>
  <c r="K4774" i="23" a="1"/>
  <c r="K4774" i="23" s="1"/>
  <c r="K4775" i="23" a="1"/>
  <c r="K4775" i="23" s="1"/>
  <c r="K4776" i="23" a="1"/>
  <c r="K4776" i="23" s="1"/>
  <c r="K4777" i="23" a="1"/>
  <c r="K4777" i="23" s="1"/>
  <c r="K4778" i="23" a="1"/>
  <c r="K4778" i="23" s="1"/>
  <c r="K4779" i="23" a="1"/>
  <c r="K4779" i="23" s="1"/>
  <c r="K4780" i="23" a="1"/>
  <c r="K4780" i="23" s="1"/>
  <c r="K4781" i="23" a="1"/>
  <c r="K4781" i="23" s="1"/>
  <c r="K4782" i="23" a="1"/>
  <c r="K4782" i="23" s="1"/>
  <c r="K4783" i="23" a="1"/>
  <c r="K4783" i="23" s="1"/>
  <c r="K4784" i="23" a="1"/>
  <c r="K4784" i="23"/>
  <c r="K4785" i="23" a="1"/>
  <c r="K4785" i="23" s="1"/>
  <c r="K4786" i="23" a="1"/>
  <c r="K4786" i="23" s="1"/>
  <c r="K4787" i="23" a="1"/>
  <c r="K4787" i="23" s="1"/>
  <c r="K4788" i="23" a="1"/>
  <c r="K4788" i="23" s="1"/>
  <c r="K4789" i="23" a="1"/>
  <c r="K4789" i="23" s="1"/>
  <c r="K4790" i="23" a="1"/>
  <c r="K4790" i="23" s="1"/>
  <c r="K4791" i="23" a="1"/>
  <c r="K4791" i="23" s="1"/>
  <c r="K4792" i="23" a="1"/>
  <c r="K4792" i="23" s="1"/>
  <c r="K4793" i="23" a="1"/>
  <c r="K4793" i="23" s="1"/>
  <c r="K4794" i="23" a="1"/>
  <c r="K4794" i="23" s="1"/>
  <c r="K4795" i="23" a="1"/>
  <c r="K4795" i="23" s="1"/>
  <c r="K4796" i="23" a="1"/>
  <c r="K4796" i="23" s="1"/>
  <c r="K4797" i="23" a="1"/>
  <c r="K4797" i="23" s="1"/>
  <c r="K4798" i="23" a="1"/>
  <c r="K4798" i="23" s="1"/>
  <c r="K4799" i="23" a="1"/>
  <c r="K4799" i="23" s="1"/>
  <c r="K4800" i="23" a="1"/>
  <c r="K4800" i="23"/>
  <c r="K4801" i="23" a="1"/>
  <c r="K4801" i="23" s="1"/>
  <c r="K4802" i="23" a="1"/>
  <c r="K4802" i="23" s="1"/>
  <c r="K4803" i="23" a="1"/>
  <c r="K4803" i="23" s="1"/>
  <c r="K4804" i="23" a="1"/>
  <c r="K4804" i="23" s="1"/>
  <c r="K4805" i="23" a="1"/>
  <c r="K4805" i="23" s="1"/>
  <c r="K4806" i="23" a="1"/>
  <c r="K4806" i="23" s="1"/>
  <c r="K4807" i="23" a="1"/>
  <c r="K4807" i="23" s="1"/>
  <c r="K4808" i="23" a="1"/>
  <c r="K4808" i="23"/>
  <c r="K4809" i="23" a="1"/>
  <c r="K4809" i="23" s="1"/>
  <c r="K4810" i="23" a="1"/>
  <c r="K4810" i="23" s="1"/>
  <c r="K4811" i="23" a="1"/>
  <c r="K4811" i="23" s="1"/>
  <c r="K4812" i="23" a="1"/>
  <c r="K4812" i="23"/>
  <c r="K4813" i="23" a="1"/>
  <c r="K4813" i="23" s="1"/>
  <c r="K4814" i="23" a="1"/>
  <c r="K4814" i="23" s="1"/>
  <c r="K4815" i="23" a="1"/>
  <c r="K4815" i="23" s="1"/>
  <c r="K4816" i="23" a="1"/>
  <c r="K4816" i="23" s="1"/>
  <c r="K4817" i="23" a="1"/>
  <c r="K4817" i="23" s="1"/>
  <c r="K4818" i="23" a="1"/>
  <c r="K4818" i="23" s="1"/>
  <c r="K4819" i="23" a="1"/>
  <c r="K4819" i="23" s="1"/>
  <c r="K4820" i="23" a="1"/>
  <c r="K4820" i="23" s="1"/>
  <c r="K4821" i="23" a="1"/>
  <c r="K4821" i="23" s="1"/>
  <c r="K4822" i="23" a="1"/>
  <c r="K4822" i="23" s="1"/>
  <c r="K4823" i="23" a="1"/>
  <c r="K4823" i="23" s="1"/>
  <c r="K4824" i="23" a="1"/>
  <c r="K4824" i="23" s="1"/>
  <c r="K4825" i="23" a="1"/>
  <c r="K4825" i="23" s="1"/>
  <c r="K4826" i="23" a="1"/>
  <c r="K4826" i="23" s="1"/>
  <c r="K4827" i="23" a="1"/>
  <c r="K4827" i="23" s="1"/>
  <c r="K4828" i="23" a="1"/>
  <c r="K4828" i="23" s="1"/>
  <c r="K4829" i="23" a="1"/>
  <c r="K4829" i="23" s="1"/>
  <c r="K4830" i="23" a="1"/>
  <c r="K4830" i="23" s="1"/>
  <c r="K4831" i="23" a="1"/>
  <c r="K4831" i="23" s="1"/>
  <c r="K4832" i="23" a="1"/>
  <c r="K4832" i="23"/>
  <c r="K4833" i="23" a="1"/>
  <c r="K4833" i="23" s="1"/>
  <c r="K4834" i="23" a="1"/>
  <c r="K4834" i="23" s="1"/>
  <c r="K4835" i="23" a="1"/>
  <c r="K4835" i="23" s="1"/>
  <c r="K4836" i="23" a="1"/>
  <c r="K4836" i="23" s="1"/>
  <c r="K4837" i="23" a="1"/>
  <c r="K4837" i="23" s="1"/>
  <c r="K4838" i="23" a="1"/>
  <c r="K4838" i="23" s="1"/>
  <c r="K4839" i="23" a="1"/>
  <c r="K4839" i="23" s="1"/>
  <c r="K4840" i="23" a="1"/>
  <c r="K4840" i="23"/>
  <c r="K4841" i="23" a="1"/>
  <c r="K4841" i="23" s="1"/>
  <c r="K4842" i="23" a="1"/>
  <c r="K4842" i="23" s="1"/>
  <c r="K4843" i="23" a="1"/>
  <c r="K4843" i="23" s="1"/>
  <c r="K4844" i="23" a="1"/>
  <c r="K4844" i="23" s="1"/>
  <c r="K4845" i="23" a="1"/>
  <c r="K4845" i="23" s="1"/>
  <c r="K4846" i="23" a="1"/>
  <c r="K4846" i="23" s="1"/>
  <c r="K4847" i="23" a="1"/>
  <c r="K4847" i="23" s="1"/>
  <c r="K4848" i="23" a="1"/>
  <c r="K4848" i="23" s="1"/>
  <c r="K4849" i="23" a="1"/>
  <c r="K4849" i="23" s="1"/>
  <c r="K4850" i="23" a="1"/>
  <c r="K4850" i="23" s="1"/>
  <c r="K4851" i="23" a="1"/>
  <c r="K4851" i="23" s="1"/>
  <c r="K4852" i="23" a="1"/>
  <c r="K4852" i="23" s="1"/>
  <c r="K4853" i="23" a="1"/>
  <c r="K4853" i="23" s="1"/>
  <c r="K4854" i="23" a="1"/>
  <c r="K4854" i="23" s="1"/>
  <c r="K4855" i="23" a="1"/>
  <c r="K4855" i="23" s="1"/>
  <c r="K4856" i="23" a="1"/>
  <c r="K4856" i="23" s="1"/>
  <c r="K4857" i="23" a="1"/>
  <c r="K4857" i="23" s="1"/>
  <c r="K4858" i="23" a="1"/>
  <c r="K4858" i="23" s="1"/>
  <c r="K4859" i="23" a="1"/>
  <c r="K4859" i="23" s="1"/>
  <c r="K4860" i="23" a="1"/>
  <c r="K4860" i="23" s="1"/>
  <c r="K4861" i="23" a="1"/>
  <c r="K4861" i="23" s="1"/>
  <c r="K4862" i="23" a="1"/>
  <c r="K4862" i="23" s="1"/>
  <c r="K4863" i="23" a="1"/>
  <c r="K4863" i="23" s="1"/>
  <c r="K4864" i="23" a="1"/>
  <c r="K4864" i="23"/>
  <c r="K4865" i="23" a="1"/>
  <c r="K4865" i="23" s="1"/>
  <c r="K4866" i="23" a="1"/>
  <c r="K4866" i="23" s="1"/>
  <c r="K4867" i="23" a="1"/>
  <c r="K4867" i="23" s="1"/>
  <c r="K4868" i="23" a="1"/>
  <c r="K4868" i="23" s="1"/>
  <c r="K4869" i="23" a="1"/>
  <c r="K4869" i="23" s="1"/>
  <c r="K4870" i="23" a="1"/>
  <c r="K4870" i="23" s="1"/>
  <c r="K4871" i="23" a="1"/>
  <c r="K4871" i="23" s="1"/>
  <c r="K4872" i="23" a="1"/>
  <c r="K4872" i="23"/>
  <c r="K4873" i="23" a="1"/>
  <c r="K4873" i="23" s="1"/>
  <c r="K4874" i="23" a="1"/>
  <c r="K4874" i="23" s="1"/>
  <c r="K4875" i="23" a="1"/>
  <c r="K4875" i="23" s="1"/>
  <c r="K4876" i="23" a="1"/>
  <c r="K4876" i="23" s="1"/>
  <c r="K4877" i="23" a="1"/>
  <c r="K4877" i="23" s="1"/>
  <c r="K4878" i="23" a="1"/>
  <c r="K4878" i="23" s="1"/>
  <c r="K4879" i="23" a="1"/>
  <c r="K4879" i="23" s="1"/>
  <c r="K4880" i="23" a="1"/>
  <c r="K4880" i="23" s="1"/>
  <c r="K4881" i="23" a="1"/>
  <c r="K4881" i="23" s="1"/>
  <c r="K4882" i="23" a="1"/>
  <c r="K4882" i="23" s="1"/>
  <c r="K4883" i="23" a="1"/>
  <c r="K4883" i="23" s="1"/>
  <c r="K4884" i="23" a="1"/>
  <c r="K4884" i="23" s="1"/>
  <c r="K4885" i="23" a="1"/>
  <c r="K4885" i="23" s="1"/>
  <c r="K4886" i="23" a="1"/>
  <c r="K4886" i="23" s="1"/>
  <c r="K4887" i="23" a="1"/>
  <c r="K4887" i="23" s="1"/>
  <c r="K4888" i="23" a="1"/>
  <c r="K4888" i="23"/>
  <c r="K4889" i="23" a="1"/>
  <c r="K4889" i="23" s="1"/>
  <c r="K4890" i="23" a="1"/>
  <c r="K4890" i="23" s="1"/>
  <c r="K4891" i="23" a="1"/>
  <c r="K4891" i="23" s="1"/>
  <c r="K4892" i="23" a="1"/>
  <c r="K4892" i="23" s="1"/>
  <c r="K4893" i="23" a="1"/>
  <c r="K4893" i="23" s="1"/>
  <c r="K4894" i="23" a="1"/>
  <c r="K4894" i="23" s="1"/>
  <c r="K4895" i="23" a="1"/>
  <c r="K4895" i="23" s="1"/>
  <c r="K4896" i="23" a="1"/>
  <c r="K4896" i="23"/>
  <c r="K4897" i="23" a="1"/>
  <c r="K4897" i="23" s="1"/>
  <c r="K4898" i="23" a="1"/>
  <c r="K4898" i="23" s="1"/>
  <c r="K4899" i="23" a="1"/>
  <c r="K4899" i="23" s="1"/>
  <c r="K4900" i="23" a="1"/>
  <c r="K4900" i="23" s="1"/>
  <c r="K4901" i="23" a="1"/>
  <c r="K4901" i="23" s="1"/>
  <c r="K4902" i="23" a="1"/>
  <c r="K4902" i="23" s="1"/>
  <c r="K4903" i="23" a="1"/>
  <c r="K4903" i="23" s="1"/>
  <c r="K4904" i="23" a="1"/>
  <c r="K4904" i="23" s="1"/>
  <c r="K4905" i="23" a="1"/>
  <c r="K4905" i="23" s="1"/>
  <c r="K4906" i="23" a="1"/>
  <c r="K4906" i="23" s="1"/>
  <c r="K4907" i="23" a="1"/>
  <c r="K4907" i="23" s="1"/>
  <c r="K4908" i="23" a="1"/>
  <c r="K4908" i="23" s="1"/>
  <c r="K4909" i="23" a="1"/>
  <c r="K4909" i="23" s="1"/>
  <c r="K4910" i="23" a="1"/>
  <c r="K4910" i="23" s="1"/>
  <c r="K4911" i="23" a="1"/>
  <c r="K4911" i="23" s="1"/>
  <c r="K4912" i="23" a="1"/>
  <c r="K4912" i="23" s="1"/>
  <c r="K4913" i="23" a="1"/>
  <c r="K4913" i="23" s="1"/>
  <c r="K4914" i="23" a="1"/>
  <c r="K4914" i="23" s="1"/>
  <c r="K4915" i="23" a="1"/>
  <c r="K4915" i="23" s="1"/>
  <c r="K4916" i="23" a="1"/>
  <c r="K4916" i="23" s="1"/>
  <c r="K4917" i="23" a="1"/>
  <c r="K4917" i="23" s="1"/>
  <c r="K4918" i="23" a="1"/>
  <c r="K4918" i="23" s="1"/>
  <c r="K4919" i="23" a="1"/>
  <c r="K4919" i="23" s="1"/>
  <c r="K4920" i="23" a="1"/>
  <c r="K4920" i="23"/>
  <c r="K4921" i="23" a="1"/>
  <c r="K4921" i="23" s="1"/>
  <c r="K4922" i="23" a="1"/>
  <c r="K4922" i="23" s="1"/>
  <c r="K4923" i="23" a="1"/>
  <c r="K4923" i="23" s="1"/>
  <c r="K4924" i="23" a="1"/>
  <c r="K4924" i="23" s="1"/>
  <c r="K4925" i="23" a="1"/>
  <c r="K4925" i="23" s="1"/>
  <c r="K4926" i="23" a="1"/>
  <c r="K4926" i="23" s="1"/>
  <c r="K4927" i="23" a="1"/>
  <c r="K4927" i="23" s="1"/>
  <c r="K4928" i="23" a="1"/>
  <c r="K4928" i="23"/>
  <c r="K4929" i="23" a="1"/>
  <c r="K4929" i="23" s="1"/>
  <c r="K4930" i="23" a="1"/>
  <c r="K4930" i="23" s="1"/>
  <c r="K4931" i="23" a="1"/>
  <c r="K4931" i="23" s="1"/>
  <c r="K4932" i="23" a="1"/>
  <c r="K4932" i="23" s="1"/>
  <c r="K4933" i="23" a="1"/>
  <c r="K4933" i="23" s="1"/>
  <c r="K4934" i="23" a="1"/>
  <c r="K4934" i="23" s="1"/>
  <c r="K4935" i="23" a="1"/>
  <c r="K4935" i="23" s="1"/>
  <c r="K4936" i="23" a="1"/>
  <c r="K4936" i="23" s="1"/>
  <c r="K4937" i="23" a="1"/>
  <c r="K4937" i="23" s="1"/>
  <c r="K4938" i="23" a="1"/>
  <c r="K4938" i="23" s="1"/>
  <c r="K4939" i="23" a="1"/>
  <c r="K4939" i="23" s="1"/>
  <c r="K4940" i="23" a="1"/>
  <c r="K4940" i="23" s="1"/>
  <c r="K4941" i="23" a="1"/>
  <c r="K4941" i="23" s="1"/>
  <c r="K4942" i="23" a="1"/>
  <c r="K4942" i="23" s="1"/>
  <c r="K4943" i="23" a="1"/>
  <c r="K4943" i="23" s="1"/>
  <c r="K4944" i="23" a="1"/>
  <c r="K4944" i="23" s="1"/>
  <c r="K4945" i="23" a="1"/>
  <c r="K4945" i="23" s="1"/>
  <c r="K4946" i="23" a="1"/>
  <c r="K4946" i="23" s="1"/>
  <c r="K4947" i="23" a="1"/>
  <c r="K4947" i="23" s="1"/>
  <c r="K4948" i="23" a="1"/>
  <c r="K4948" i="23" s="1"/>
  <c r="K4949" i="23" a="1"/>
  <c r="K4949" i="23" s="1"/>
  <c r="K4950" i="23" a="1"/>
  <c r="K4950" i="23" s="1"/>
  <c r="K4951" i="23" a="1"/>
  <c r="K4951" i="23" s="1"/>
  <c r="K4952" i="23" a="1"/>
  <c r="K4952" i="23" s="1"/>
  <c r="K4953" i="23" a="1"/>
  <c r="K4953" i="23" s="1"/>
  <c r="K4954" i="23" a="1"/>
  <c r="K4954" i="23" s="1"/>
  <c r="K4955" i="23" a="1"/>
  <c r="K4955" i="23" s="1"/>
  <c r="K4956" i="23" a="1"/>
  <c r="K4956" i="23" s="1"/>
  <c r="K4957" i="23" a="1"/>
  <c r="K4957" i="23" s="1"/>
  <c r="K4958" i="23" a="1"/>
  <c r="K4958" i="23" s="1"/>
  <c r="K4959" i="23" a="1"/>
  <c r="K4959" i="23" s="1"/>
  <c r="K4960" i="23" a="1"/>
  <c r="K4960" i="23" s="1"/>
  <c r="K4961" i="23" a="1"/>
  <c r="K4961" i="23" s="1"/>
  <c r="K4962" i="23" a="1"/>
  <c r="K4962" i="23" s="1"/>
  <c r="K4963" i="23" a="1"/>
  <c r="K4963" i="23" s="1"/>
  <c r="K4964" i="23" a="1"/>
  <c r="K4964" i="23" s="1"/>
  <c r="K4965" i="23" a="1"/>
  <c r="K4965" i="23" s="1"/>
  <c r="K4966" i="23" a="1"/>
  <c r="K4966" i="23" s="1"/>
  <c r="K4967" i="23" a="1"/>
  <c r="K4967" i="23" s="1"/>
  <c r="K4968" i="23" a="1"/>
  <c r="K4968" i="23"/>
  <c r="K4969" i="23" a="1"/>
  <c r="K4969" i="23" s="1"/>
  <c r="K4970" i="23" a="1"/>
  <c r="K4970" i="23" s="1"/>
  <c r="K4971" i="23" a="1"/>
  <c r="K4971" i="23" s="1"/>
  <c r="K4972" i="23" a="1"/>
  <c r="K4972" i="23" s="1"/>
  <c r="K4973" i="23" a="1"/>
  <c r="K4973" i="23" s="1"/>
  <c r="K4974" i="23" a="1"/>
  <c r="K4974" i="23" s="1"/>
  <c r="K4975" i="23" a="1"/>
  <c r="K4975" i="23" s="1"/>
  <c r="K4976" i="23" a="1"/>
  <c r="K4976" i="23" s="1"/>
  <c r="K4977" i="23" a="1"/>
  <c r="K4977" i="23" s="1"/>
  <c r="K4978" i="23" a="1"/>
  <c r="K4978" i="23" s="1"/>
  <c r="K4979" i="23" a="1"/>
  <c r="K4979" i="23" s="1"/>
  <c r="K4980" i="23" a="1"/>
  <c r="K4980" i="23" s="1"/>
  <c r="K4981" i="23" a="1"/>
  <c r="K4981" i="23" s="1"/>
  <c r="K4982" i="23" a="1"/>
  <c r="K4982" i="23" s="1"/>
  <c r="K4983" i="23" a="1"/>
  <c r="K4983" i="23" s="1"/>
  <c r="K4984" i="23" a="1"/>
  <c r="K4984" i="23" s="1"/>
  <c r="K4985" i="23" a="1"/>
  <c r="K4985" i="23" s="1"/>
  <c r="K4986" i="23" a="1"/>
  <c r="K4986" i="23" s="1"/>
  <c r="K4987" i="23" a="1"/>
  <c r="K4987" i="23" s="1"/>
  <c r="K4988" i="23" a="1"/>
  <c r="K4988" i="23" s="1"/>
  <c r="K4989" i="23" a="1"/>
  <c r="K4989" i="23" s="1"/>
  <c r="K4990" i="23" a="1"/>
  <c r="K4990" i="23" s="1"/>
  <c r="K4991" i="23" a="1"/>
  <c r="K4991" i="23" s="1"/>
  <c r="K4992" i="23" a="1"/>
  <c r="K4992" i="23"/>
  <c r="K4993" i="23" a="1"/>
  <c r="K4993" i="23" s="1"/>
  <c r="K4994" i="23" a="1"/>
  <c r="K4994" i="23" s="1"/>
  <c r="K4995" i="23" a="1"/>
  <c r="K4995" i="23" s="1"/>
  <c r="K4996" i="23" a="1"/>
  <c r="K4996" i="23" s="1"/>
  <c r="K4997" i="23" a="1"/>
  <c r="K4997" i="23" s="1"/>
  <c r="K4998" i="23" a="1"/>
  <c r="K4998" i="23" s="1"/>
  <c r="K4999" i="23" a="1"/>
  <c r="K4999" i="23" s="1"/>
  <c r="K5000" i="23" a="1"/>
  <c r="K5000" i="23" s="1"/>
  <c r="K5001" i="23" a="1"/>
  <c r="K5001" i="23" s="1"/>
  <c r="K5002" i="23" a="1"/>
  <c r="K5002" i="23" s="1"/>
  <c r="K5003" i="23" a="1"/>
  <c r="K5003" i="23" s="1"/>
  <c r="K5004" i="23" a="1"/>
  <c r="K5004" i="23" s="1"/>
  <c r="K5005" i="23" a="1"/>
  <c r="K5005" i="23" s="1"/>
  <c r="K5006" i="23" a="1"/>
  <c r="K5006" i="23" s="1"/>
  <c r="K5007" i="23" a="1"/>
  <c r="K5007" i="23" s="1"/>
  <c r="K5008" i="23" a="1"/>
  <c r="K5008" i="23" s="1"/>
  <c r="K5009" i="23" a="1"/>
  <c r="K5009" i="23" s="1"/>
  <c r="K5010" i="23" a="1"/>
  <c r="K5010" i="23" s="1"/>
  <c r="K5011" i="23" a="1"/>
  <c r="K5011" i="23" s="1"/>
  <c r="K5012" i="23" a="1"/>
  <c r="K5012" i="23" s="1"/>
  <c r="K5013" i="23" a="1"/>
  <c r="K5013" i="23" s="1"/>
  <c r="K5014" i="23" a="1"/>
  <c r="K5014" i="23" s="1"/>
  <c r="K5015" i="23" a="1"/>
  <c r="K5015" i="23" s="1"/>
  <c r="K5016" i="23" a="1"/>
  <c r="K5016" i="23" s="1"/>
  <c r="K5017" i="23" a="1"/>
  <c r="K5017" i="23" s="1"/>
  <c r="K5018" i="23" a="1"/>
  <c r="K5018" i="23" s="1"/>
  <c r="K5019" i="23" a="1"/>
  <c r="K5019" i="23" s="1"/>
  <c r="K5020" i="23" a="1"/>
  <c r="K5020" i="23" s="1"/>
  <c r="K5021" i="23" a="1"/>
  <c r="K5021" i="23" s="1"/>
  <c r="K5022" i="23" a="1"/>
  <c r="K5022" i="23" s="1"/>
  <c r="K5023" i="23" a="1"/>
  <c r="K5023" i="23" s="1"/>
  <c r="K5024" i="23" a="1"/>
  <c r="K5024" i="23" s="1"/>
  <c r="K5025" i="23" a="1"/>
  <c r="K5025" i="23" s="1"/>
  <c r="K5026" i="23" a="1"/>
  <c r="K5026" i="23" s="1"/>
  <c r="K5027" i="23" a="1"/>
  <c r="K5027" i="23" s="1"/>
  <c r="K5028" i="23" a="1"/>
  <c r="K5028" i="23" s="1"/>
  <c r="K5029" i="23" a="1"/>
  <c r="K5029" i="23" s="1"/>
  <c r="K5030" i="23" a="1"/>
  <c r="K5030" i="23" s="1"/>
  <c r="K5031" i="23" a="1"/>
  <c r="K5031" i="23" s="1"/>
  <c r="K5032" i="23" a="1"/>
  <c r="K5032" i="23"/>
  <c r="K5033" i="23" a="1"/>
  <c r="K5033" i="23" s="1"/>
  <c r="K5034" i="23" a="1"/>
  <c r="K5034" i="23" s="1"/>
  <c r="K5035" i="23" a="1"/>
  <c r="K5035" i="23" s="1"/>
  <c r="K5036" i="23" a="1"/>
  <c r="K5036" i="23" s="1"/>
  <c r="K5037" i="23" a="1"/>
  <c r="K5037" i="23" s="1"/>
  <c r="K5038" i="23" a="1"/>
  <c r="K5038" i="23" s="1"/>
  <c r="K5039" i="23" a="1"/>
  <c r="K5039" i="23" s="1"/>
  <c r="K5040" i="23" a="1"/>
  <c r="K5040" i="23" s="1"/>
  <c r="K5041" i="23" a="1"/>
  <c r="K5041" i="23" s="1"/>
  <c r="K5042" i="23" a="1"/>
  <c r="K5042" i="23" s="1"/>
  <c r="K5043" i="23" a="1"/>
  <c r="K5043" i="23" s="1"/>
  <c r="K5044" i="23" a="1"/>
  <c r="K5044" i="23" s="1"/>
  <c r="K5045" i="23" a="1"/>
  <c r="K5045" i="23" s="1"/>
  <c r="K5046" i="23" a="1"/>
  <c r="K5046" i="23" s="1"/>
  <c r="K5047" i="23" a="1"/>
  <c r="K5047" i="23" s="1"/>
  <c r="K5048" i="23" a="1"/>
  <c r="K5048" i="23" s="1"/>
  <c r="K5049" i="23" a="1"/>
  <c r="K5049" i="23" s="1"/>
  <c r="K5050" i="23" a="1"/>
  <c r="K5050" i="23" s="1"/>
  <c r="K5051" i="23" a="1"/>
  <c r="K5051" i="23" s="1"/>
  <c r="K5052" i="23" a="1"/>
  <c r="K5052" i="23" s="1"/>
  <c r="K5053" i="23" a="1"/>
  <c r="K5053" i="23" s="1"/>
  <c r="K5054" i="23" a="1"/>
  <c r="K5054" i="23" s="1"/>
  <c r="K5055" i="23" a="1"/>
  <c r="K5055" i="23" s="1"/>
  <c r="K5056" i="23" a="1"/>
  <c r="K5056" i="23" s="1"/>
  <c r="K5057" i="23" a="1"/>
  <c r="K5057" i="23" s="1"/>
  <c r="K5058" i="23" a="1"/>
  <c r="K5058" i="23" s="1"/>
  <c r="K5059" i="23" a="1"/>
  <c r="K5059" i="23" s="1"/>
  <c r="K5060" i="23" a="1"/>
  <c r="K5060" i="23" s="1"/>
  <c r="K5061" i="23" a="1"/>
  <c r="K5061" i="23" s="1"/>
  <c r="K5062" i="23" a="1"/>
  <c r="K5062" i="23" s="1"/>
  <c r="K5063" i="23" a="1"/>
  <c r="K5063" i="23" s="1"/>
  <c r="K5064" i="23" a="1"/>
  <c r="K5064" i="23" s="1"/>
  <c r="K5065" i="23" a="1"/>
  <c r="K5065" i="23" s="1"/>
  <c r="K5066" i="23" a="1"/>
  <c r="K5066" i="23" s="1"/>
  <c r="K5067" i="23" a="1"/>
  <c r="K5067" i="23" s="1"/>
  <c r="K5068" i="23" a="1"/>
  <c r="K5068" i="23" s="1"/>
  <c r="K5069" i="23" a="1"/>
  <c r="K5069" i="23" s="1"/>
  <c r="K5070" i="23" a="1"/>
  <c r="K5070" i="23" s="1"/>
  <c r="K5071" i="23" a="1"/>
  <c r="K5071" i="23" s="1"/>
  <c r="K5072" i="23" a="1"/>
  <c r="K5072" i="23" s="1"/>
  <c r="K5073" i="23" a="1"/>
  <c r="K5073" i="23" s="1"/>
  <c r="K5074" i="23" a="1"/>
  <c r="K5074" i="23" s="1"/>
  <c r="K5075" i="23" a="1"/>
  <c r="K5075" i="23" s="1"/>
  <c r="K5076" i="23" a="1"/>
  <c r="K5076" i="23" s="1"/>
  <c r="K5077" i="23" a="1"/>
  <c r="K5077" i="23" s="1"/>
  <c r="K5078" i="23" a="1"/>
  <c r="K5078" i="23" s="1"/>
  <c r="K5079" i="23" a="1"/>
  <c r="K5079" i="23" s="1"/>
  <c r="K5080" i="23" a="1"/>
  <c r="K5080" i="23" s="1"/>
  <c r="K5081" i="23" a="1"/>
  <c r="K5081" i="23" s="1"/>
  <c r="K5082" i="23" a="1"/>
  <c r="K5082" i="23" s="1"/>
  <c r="K5083" i="23" a="1"/>
  <c r="K5083" i="23" s="1"/>
  <c r="K5084" i="23" a="1"/>
  <c r="K5084" i="23" s="1"/>
  <c r="K5085" i="23" a="1"/>
  <c r="K5085" i="23" s="1"/>
  <c r="K5086" i="23" a="1"/>
  <c r="K5086" i="23" s="1"/>
  <c r="K5087" i="23" a="1"/>
  <c r="K5087" i="23" s="1"/>
  <c r="K5088" i="23" a="1"/>
  <c r="K5088" i="23"/>
  <c r="K5089" i="23" a="1"/>
  <c r="K5089" i="23" s="1"/>
  <c r="K5090" i="23" a="1"/>
  <c r="K5090" i="23" s="1"/>
  <c r="K5091" i="23" a="1"/>
  <c r="K5091" i="23" s="1"/>
  <c r="K5092" i="23" a="1"/>
  <c r="K5092" i="23" s="1"/>
  <c r="K5093" i="23" a="1"/>
  <c r="K5093" i="23" s="1"/>
  <c r="K5094" i="23" a="1"/>
  <c r="K5094" i="23" s="1"/>
  <c r="K5095" i="23" a="1"/>
  <c r="K5095" i="23" s="1"/>
  <c r="K5096" i="23" a="1"/>
  <c r="K5096" i="23"/>
  <c r="K5097" i="23" a="1"/>
  <c r="K5097" i="23" s="1"/>
  <c r="K5098" i="23" a="1"/>
  <c r="K5098" i="23" s="1"/>
  <c r="K5099" i="23" a="1"/>
  <c r="K5099" i="23" s="1"/>
  <c r="K5100" i="23" a="1"/>
  <c r="K5100" i="23" s="1"/>
  <c r="K5101" i="23" a="1"/>
  <c r="K5101" i="23" s="1"/>
  <c r="K5102" i="23" a="1"/>
  <c r="K5102" i="23" s="1"/>
  <c r="K5103" i="23" a="1"/>
  <c r="K5103" i="23" s="1"/>
  <c r="K5104" i="23" a="1"/>
  <c r="K5104" i="23" s="1"/>
  <c r="K5105" i="23" a="1"/>
  <c r="K5105" i="23" s="1"/>
  <c r="K5106" i="23" a="1"/>
  <c r="K5106" i="23" s="1"/>
  <c r="K5107" i="23" a="1"/>
  <c r="K5107" i="23" s="1"/>
  <c r="K5108" i="23" a="1"/>
  <c r="K5108" i="23" s="1"/>
  <c r="K5109" i="23" a="1"/>
  <c r="K5109" i="23" s="1"/>
  <c r="K5110" i="23" a="1"/>
  <c r="K5110" i="23" s="1"/>
  <c r="K5111" i="23" a="1"/>
  <c r="K5111" i="23" s="1"/>
  <c r="K5112" i="23" a="1"/>
  <c r="K5112" i="23" s="1"/>
  <c r="K5113" i="23" a="1"/>
  <c r="K5113" i="23" s="1"/>
  <c r="K5114" i="23" a="1"/>
  <c r="K5114" i="23" s="1"/>
  <c r="K5115" i="23" a="1"/>
  <c r="K5115" i="23" s="1"/>
  <c r="K5116" i="23" a="1"/>
  <c r="K5116" i="23" s="1"/>
  <c r="K5117" i="23" a="1"/>
  <c r="K5117" i="23" s="1"/>
  <c r="K5118" i="23" a="1"/>
  <c r="K5118" i="23" s="1"/>
  <c r="K5119" i="23" a="1"/>
  <c r="K5119" i="23" s="1"/>
  <c r="K5120" i="23" a="1"/>
  <c r="K5120" i="23"/>
  <c r="K5121" i="23" a="1"/>
  <c r="K5121" i="23" s="1"/>
  <c r="K5122" i="23" a="1"/>
  <c r="K5122" i="23" s="1"/>
  <c r="K5123" i="23" a="1"/>
  <c r="K5123" i="23" s="1"/>
  <c r="K5124" i="23" a="1"/>
  <c r="K5124" i="23" s="1"/>
  <c r="K5125" i="23" a="1"/>
  <c r="K5125" i="23" s="1"/>
  <c r="K5126" i="23" a="1"/>
  <c r="K5126" i="23" s="1"/>
  <c r="K5127" i="23" a="1"/>
  <c r="K5127" i="23" s="1"/>
  <c r="K5128" i="23" a="1"/>
  <c r="K5128" i="23" s="1"/>
  <c r="K5129" i="23" a="1"/>
  <c r="K5129" i="23" s="1"/>
  <c r="K5130" i="23" a="1"/>
  <c r="K5130" i="23" s="1"/>
  <c r="K5131" i="23" a="1"/>
  <c r="K5131" i="23" s="1"/>
  <c r="K5132" i="23" a="1"/>
  <c r="K5132" i="23" s="1"/>
  <c r="K5133" i="23" a="1"/>
  <c r="K5133" i="23" s="1"/>
  <c r="K5134" i="23" a="1"/>
  <c r="K5134" i="23" s="1"/>
  <c r="K5135" i="23" a="1"/>
  <c r="K5135" i="23" s="1"/>
  <c r="K5136" i="23" a="1"/>
  <c r="K5136" i="23" s="1"/>
  <c r="K5137" i="23" a="1"/>
  <c r="K5137" i="23" s="1"/>
  <c r="K5138" i="23" a="1"/>
  <c r="K5138" i="23" s="1"/>
  <c r="K5139" i="23" a="1"/>
  <c r="K5139" i="23" s="1"/>
  <c r="K5140" i="23" a="1"/>
  <c r="K5140" i="23" s="1"/>
  <c r="K5141" i="23" a="1"/>
  <c r="K5141" i="23" s="1"/>
  <c r="K5142" i="23" a="1"/>
  <c r="K5142" i="23" s="1"/>
  <c r="K5143" i="23" a="1"/>
  <c r="K5143" i="23" s="1"/>
  <c r="K5144" i="23" a="1"/>
  <c r="K5144" i="23" s="1"/>
  <c r="K5145" i="23" a="1"/>
  <c r="K5145" i="23" s="1"/>
  <c r="K5146" i="23" a="1"/>
  <c r="K5146" i="23" s="1"/>
  <c r="K5147" i="23" a="1"/>
  <c r="K5147" i="23" s="1"/>
  <c r="K5148" i="23" a="1"/>
  <c r="K5148" i="23" s="1"/>
  <c r="K5149" i="23" a="1"/>
  <c r="K5149" i="23" s="1"/>
  <c r="K5150" i="23" a="1"/>
  <c r="K5150" i="23" s="1"/>
  <c r="K5151" i="23" a="1"/>
  <c r="K5151" i="23" s="1"/>
  <c r="K5152" i="23" a="1"/>
  <c r="K5152" i="23"/>
  <c r="K5153" i="23" a="1"/>
  <c r="K5153" i="23" s="1"/>
  <c r="K5154" i="23" a="1"/>
  <c r="K5154" i="23" s="1"/>
  <c r="K5155" i="23" a="1"/>
  <c r="K5155" i="23" s="1"/>
  <c r="K5156" i="23" a="1"/>
  <c r="K5156" i="23" s="1"/>
  <c r="K5157" i="23" a="1"/>
  <c r="K5157" i="23" s="1"/>
  <c r="K5158" i="23" a="1"/>
  <c r="K5158" i="23" s="1"/>
  <c r="K5159" i="23" a="1"/>
  <c r="K5159" i="23" s="1"/>
  <c r="K5160" i="23" a="1"/>
  <c r="K5160" i="23" s="1"/>
  <c r="K5161" i="23" a="1"/>
  <c r="K5161" i="23" s="1"/>
  <c r="K5162" i="23" a="1"/>
  <c r="K5162" i="23" s="1"/>
  <c r="K5163" i="23" a="1"/>
  <c r="K5163" i="23" s="1"/>
  <c r="K5164" i="23" a="1"/>
  <c r="K5164" i="23" s="1"/>
  <c r="K5165" i="23" a="1"/>
  <c r="K5165" i="23" s="1"/>
  <c r="K5166" i="23" a="1"/>
  <c r="K5166" i="23" s="1"/>
  <c r="K5167" i="23" a="1"/>
  <c r="K5167" i="23" s="1"/>
  <c r="K5168" i="23" a="1"/>
  <c r="K5168" i="23" s="1"/>
  <c r="K5169" i="23" a="1"/>
  <c r="K5169" i="23" s="1"/>
  <c r="K5170" i="23" a="1"/>
  <c r="K5170" i="23" s="1"/>
  <c r="K5171" i="23" a="1"/>
  <c r="K5171" i="23" s="1"/>
  <c r="K5172" i="23" a="1"/>
  <c r="K5172" i="23" s="1"/>
  <c r="K5173" i="23" a="1"/>
  <c r="K5173" i="23" s="1"/>
  <c r="K5174" i="23" a="1"/>
  <c r="K5174" i="23" s="1"/>
  <c r="K5175" i="23" a="1"/>
  <c r="K5175" i="23" s="1"/>
  <c r="K5176" i="23" a="1"/>
  <c r="K5176" i="23" s="1"/>
  <c r="K5177" i="23" a="1"/>
  <c r="K5177" i="23" s="1"/>
  <c r="K5178" i="23" a="1"/>
  <c r="K5178" i="23" s="1"/>
  <c r="K5179" i="23" a="1"/>
  <c r="K5179" i="23" s="1"/>
  <c r="K5180" i="23" a="1"/>
  <c r="K5180" i="23" s="1"/>
  <c r="K5181" i="23" a="1"/>
  <c r="K5181" i="23" s="1"/>
  <c r="K5182" i="23" a="1"/>
  <c r="K5182" i="23" s="1"/>
  <c r="K5183" i="23" a="1"/>
  <c r="K5183" i="23" s="1"/>
  <c r="K5184" i="23" a="1"/>
  <c r="K5184" i="23"/>
  <c r="K5185" i="23" a="1"/>
  <c r="K5185" i="23" s="1"/>
  <c r="K5186" i="23" a="1"/>
  <c r="K5186" i="23" s="1"/>
  <c r="K5187" i="23" a="1"/>
  <c r="K5187" i="23" s="1"/>
  <c r="K5188" i="23" a="1"/>
  <c r="K5188" i="23" s="1"/>
  <c r="K5189" i="23" a="1"/>
  <c r="K5189" i="23" s="1"/>
  <c r="K5190" i="23" a="1"/>
  <c r="K5190" i="23" s="1"/>
  <c r="K5191" i="23" a="1"/>
  <c r="K5191" i="23" s="1"/>
  <c r="K5192" i="23" a="1"/>
  <c r="K5192" i="23"/>
  <c r="K5193" i="23" a="1"/>
  <c r="K5193" i="23" s="1"/>
  <c r="K5194" i="23" a="1"/>
  <c r="K5194" i="23" s="1"/>
  <c r="K5195" i="23" a="1"/>
  <c r="K5195" i="23" s="1"/>
  <c r="K5196" i="23" a="1"/>
  <c r="K5196" i="23" s="1"/>
  <c r="K5197" i="23" a="1"/>
  <c r="K5197" i="23" s="1"/>
  <c r="K5198" i="23" a="1"/>
  <c r="K5198" i="23" s="1"/>
  <c r="K5199" i="23" a="1"/>
  <c r="K5199" i="23" s="1"/>
  <c r="K5200" i="23" a="1"/>
  <c r="K5200" i="23" s="1"/>
  <c r="K5201" i="23" a="1"/>
  <c r="K5201" i="23" s="1"/>
  <c r="K5202" i="23" a="1"/>
  <c r="K5202" i="23" s="1"/>
  <c r="K5203" i="23" a="1"/>
  <c r="K5203" i="23" s="1"/>
  <c r="K5204" i="23" a="1"/>
  <c r="K5204" i="23" s="1"/>
  <c r="K5205" i="23" a="1"/>
  <c r="K5205" i="23" s="1"/>
  <c r="K5206" i="23" a="1"/>
  <c r="K5206" i="23" s="1"/>
  <c r="K5207" i="23" a="1"/>
  <c r="K5207" i="23" s="1"/>
  <c r="K5208" i="23" a="1"/>
  <c r="K5208" i="23"/>
  <c r="K5209" i="23" a="1"/>
  <c r="K5209" i="23" s="1"/>
  <c r="K5210" i="23" a="1"/>
  <c r="K5210" i="23" s="1"/>
  <c r="K5211" i="23" a="1"/>
  <c r="K5211" i="23" s="1"/>
  <c r="K5212" i="23" a="1"/>
  <c r="K5212" i="23" s="1"/>
  <c r="K5213" i="23" a="1"/>
  <c r="K5213" i="23" s="1"/>
  <c r="K5214" i="23" a="1"/>
  <c r="K5214" i="23" s="1"/>
  <c r="K5215" i="23" a="1"/>
  <c r="K5215" i="23" s="1"/>
  <c r="K5216" i="23" a="1"/>
  <c r="K5216" i="23"/>
  <c r="K5217" i="23" a="1"/>
  <c r="K5217" i="23" s="1"/>
  <c r="K5218" i="23" a="1"/>
  <c r="K5218" i="23" s="1"/>
  <c r="K5219" i="23" a="1"/>
  <c r="K5219" i="23" s="1"/>
  <c r="K5220" i="23" a="1"/>
  <c r="K5220" i="23" s="1"/>
  <c r="K5221" i="23" a="1"/>
  <c r="K5221" i="23" s="1"/>
  <c r="K5222" i="23" a="1"/>
  <c r="K5222" i="23" s="1"/>
  <c r="K5223" i="23" a="1"/>
  <c r="K5223" i="23" s="1"/>
  <c r="K5224" i="23" a="1"/>
  <c r="K5224" i="23" s="1"/>
  <c r="K5225" i="23" a="1"/>
  <c r="K5225" i="23" s="1"/>
  <c r="K5226" i="23" a="1"/>
  <c r="K5226" i="23" s="1"/>
  <c r="K5227" i="23" a="1"/>
  <c r="K5227" i="23" s="1"/>
  <c r="K5228" i="23" a="1"/>
  <c r="K5228" i="23" s="1"/>
  <c r="K5229" i="23" a="1"/>
  <c r="K5229" i="23" s="1"/>
  <c r="K5230" i="23" a="1"/>
  <c r="K5230" i="23" s="1"/>
  <c r="K5231" i="23" a="1"/>
  <c r="K5231" i="23" s="1"/>
  <c r="K5232" i="23" a="1"/>
  <c r="K5232" i="23" s="1"/>
  <c r="K5233" i="23" a="1"/>
  <c r="K5233" i="23" s="1"/>
  <c r="K5234" i="23" a="1"/>
  <c r="K5234" i="23" s="1"/>
  <c r="K5235" i="23" a="1"/>
  <c r="K5235" i="23" s="1"/>
  <c r="K5236" i="23" a="1"/>
  <c r="K5236" i="23" s="1"/>
  <c r="K5237" i="23" a="1"/>
  <c r="K5237" i="23" s="1"/>
  <c r="K5238" i="23" a="1"/>
  <c r="K5238" i="23" s="1"/>
  <c r="K5239" i="23" a="1"/>
  <c r="K5239" i="23" s="1"/>
  <c r="K5240" i="23" a="1"/>
  <c r="K5240" i="23"/>
  <c r="K5241" i="23" a="1"/>
  <c r="K5241" i="23" s="1"/>
  <c r="K5242" i="23" a="1"/>
  <c r="K5242" i="23" s="1"/>
  <c r="K5243" i="23" a="1"/>
  <c r="K5243" i="23" s="1"/>
  <c r="K5244" i="23" a="1"/>
  <c r="K5244" i="23" s="1"/>
  <c r="K5245" i="23" a="1"/>
  <c r="K5245" i="23" s="1"/>
  <c r="K5246" i="23" a="1"/>
  <c r="K5246" i="23" s="1"/>
  <c r="K5247" i="23" a="1"/>
  <c r="K5247" i="23" s="1"/>
  <c r="K5248" i="23" a="1"/>
  <c r="K5248" i="23"/>
  <c r="K5249" i="23" a="1"/>
  <c r="K5249" i="23" s="1"/>
  <c r="K5250" i="23" a="1"/>
  <c r="K5250" i="23" s="1"/>
  <c r="K5251" i="23" a="1"/>
  <c r="K5251" i="23" s="1"/>
  <c r="K5252" i="23" a="1"/>
  <c r="K5252" i="23" s="1"/>
  <c r="K5253" i="23" a="1"/>
  <c r="K5253" i="23" s="1"/>
  <c r="K5254" i="23" a="1"/>
  <c r="K5254" i="23" s="1"/>
  <c r="K5255" i="23" a="1"/>
  <c r="K5255" i="23" s="1"/>
  <c r="K5256" i="23" a="1"/>
  <c r="K5256" i="23" s="1"/>
  <c r="K5257" i="23" a="1"/>
  <c r="K5257" i="23" s="1"/>
  <c r="K5258" i="23" a="1"/>
  <c r="K5258" i="23" s="1"/>
  <c r="K5259" i="23" a="1"/>
  <c r="K5259" i="23" s="1"/>
  <c r="K5260" i="23" a="1"/>
  <c r="K5260" i="23" s="1"/>
  <c r="K5261" i="23" a="1"/>
  <c r="K5261" i="23" s="1"/>
  <c r="K5262" i="23" a="1"/>
  <c r="K5262" i="23" s="1"/>
  <c r="K5263" i="23" a="1"/>
  <c r="K5263" i="23" s="1"/>
  <c r="K5264" i="23" a="1"/>
  <c r="K5264" i="23" s="1"/>
  <c r="K5265" i="23" a="1"/>
  <c r="K5265" i="23" s="1"/>
  <c r="K5266" i="23" a="1"/>
  <c r="K5266" i="23" s="1"/>
  <c r="K5267" i="23" a="1"/>
  <c r="K5267" i="23" s="1"/>
  <c r="K5268" i="23" a="1"/>
  <c r="K5268" i="23" s="1"/>
  <c r="K5269" i="23" a="1"/>
  <c r="K5269" i="23" s="1"/>
  <c r="K5270" i="23" a="1"/>
  <c r="K5270" i="23" s="1"/>
  <c r="K5271" i="23" a="1"/>
  <c r="K5271" i="23" s="1"/>
  <c r="K5272" i="23" a="1"/>
  <c r="K5272" i="23" s="1"/>
  <c r="K5273" i="23" a="1"/>
  <c r="K5273" i="23" s="1"/>
  <c r="K5274" i="23" a="1"/>
  <c r="K5274" i="23" s="1"/>
  <c r="K5275" i="23" a="1"/>
  <c r="K5275" i="23" s="1"/>
  <c r="K5276" i="23" a="1"/>
  <c r="K5276" i="23" s="1"/>
  <c r="K5277" i="23" a="1"/>
  <c r="K5277" i="23" s="1"/>
  <c r="K5278" i="23" a="1"/>
  <c r="K5278" i="23" s="1"/>
  <c r="K5279" i="23" a="1"/>
  <c r="K5279" i="23" s="1"/>
  <c r="K5280" i="23" a="1"/>
  <c r="K5280" i="23"/>
  <c r="K5281" i="23" a="1"/>
  <c r="K5281" i="23" s="1"/>
  <c r="K5282" i="23" a="1"/>
  <c r="K5282" i="23" s="1"/>
  <c r="K5283" i="23" a="1"/>
  <c r="K5283" i="23" s="1"/>
  <c r="K5284" i="23" a="1"/>
  <c r="K5284" i="23" s="1"/>
  <c r="K5285" i="23" a="1"/>
  <c r="K5285" i="23" s="1"/>
  <c r="K5286" i="23" a="1"/>
  <c r="K5286" i="23" s="1"/>
  <c r="K5287" i="23" a="1"/>
  <c r="K5287" i="23" s="1"/>
  <c r="K5288" i="23" a="1"/>
  <c r="K5288" i="23" s="1"/>
  <c r="K5289" i="23" a="1"/>
  <c r="K5289" i="23" s="1"/>
  <c r="K5290" i="23" a="1"/>
  <c r="K5290" i="23" s="1"/>
  <c r="K5291" i="23" a="1"/>
  <c r="K5291" i="23" s="1"/>
  <c r="K5292" i="23" a="1"/>
  <c r="K5292" i="23" s="1"/>
  <c r="K5293" i="23" a="1"/>
  <c r="K5293" i="23" s="1"/>
  <c r="K5294" i="23" a="1"/>
  <c r="K5294" i="23" s="1"/>
  <c r="K5295" i="23" a="1"/>
  <c r="K5295" i="23" s="1"/>
  <c r="K5296" i="23" a="1"/>
  <c r="K5296" i="23" s="1"/>
  <c r="K5297" i="23" a="1"/>
  <c r="K5297" i="23" s="1"/>
  <c r="K5298" i="23" a="1"/>
  <c r="K5298" i="23" s="1"/>
  <c r="K5299" i="23" a="1"/>
  <c r="K5299" i="23" s="1"/>
  <c r="K5300" i="23" a="1"/>
  <c r="K5300" i="23" s="1"/>
  <c r="K5301" i="23" a="1"/>
  <c r="K5301" i="23" s="1"/>
  <c r="K5302" i="23" a="1"/>
  <c r="K5302" i="23" s="1"/>
  <c r="K5303" i="23" a="1"/>
  <c r="K5303" i="23" s="1"/>
  <c r="K5304" i="23" a="1"/>
  <c r="K5304" i="23" s="1"/>
  <c r="K5305" i="23" a="1"/>
  <c r="K5305" i="23" s="1"/>
  <c r="K5306" i="23" a="1"/>
  <c r="K5306" i="23" s="1"/>
  <c r="K5307" i="23" a="1"/>
  <c r="K5307" i="23" s="1"/>
  <c r="K5308" i="23" a="1"/>
  <c r="K5308" i="23" s="1"/>
  <c r="K5309" i="23" a="1"/>
  <c r="K5309" i="23" s="1"/>
  <c r="K5310" i="23" a="1"/>
  <c r="K5310" i="23" s="1"/>
  <c r="K5311" i="23" a="1"/>
  <c r="K5311" i="23" s="1"/>
  <c r="K5312" i="23" a="1"/>
  <c r="K5312" i="23"/>
  <c r="K5313" i="23" a="1"/>
  <c r="K5313" i="23" s="1"/>
  <c r="K5314" i="23" a="1"/>
  <c r="K5314" i="23" s="1"/>
  <c r="K5315" i="23" a="1"/>
  <c r="K5315" i="23" s="1"/>
  <c r="K5316" i="23" a="1"/>
  <c r="K5316" i="23" s="1"/>
  <c r="K5317" i="23" a="1"/>
  <c r="K5317" i="23" s="1"/>
  <c r="K5318" i="23" a="1"/>
  <c r="K5318" i="23" s="1"/>
  <c r="K5319" i="23" a="1"/>
  <c r="K5319" i="23" s="1"/>
  <c r="K5320" i="23" a="1"/>
  <c r="K5320" i="23" s="1"/>
  <c r="K5321" i="23" a="1"/>
  <c r="K5321" i="23" s="1"/>
  <c r="K5322" i="23" a="1"/>
  <c r="K5322" i="23" s="1"/>
  <c r="K5323" i="23" a="1"/>
  <c r="K5323" i="23" s="1"/>
  <c r="K5324" i="23" a="1"/>
  <c r="K5324" i="23" s="1"/>
  <c r="K5325" i="23" a="1"/>
  <c r="K5325" i="23" s="1"/>
  <c r="K5326" i="23" a="1"/>
  <c r="K5326" i="23" s="1"/>
  <c r="K5327" i="23" a="1"/>
  <c r="K5327" i="23" s="1"/>
  <c r="K5328" i="23" a="1"/>
  <c r="K5328" i="23" s="1"/>
  <c r="K5329" i="23" a="1"/>
  <c r="K5329" i="23" s="1"/>
  <c r="K5330" i="23" a="1"/>
  <c r="K5330" i="23" s="1"/>
  <c r="K5331" i="23" a="1"/>
  <c r="K5331" i="23" s="1"/>
  <c r="K5332" i="23" a="1"/>
  <c r="K5332" i="23" s="1"/>
  <c r="K5333" i="23" a="1"/>
  <c r="K5333" i="23" s="1"/>
  <c r="K5334" i="23" a="1"/>
  <c r="K5334" i="23" s="1"/>
  <c r="K5335" i="23" a="1"/>
  <c r="K5335" i="23" s="1"/>
  <c r="K5336" i="23" a="1"/>
  <c r="K5336" i="23" s="1"/>
  <c r="K5337" i="23" a="1"/>
  <c r="K5337" i="23" s="1"/>
  <c r="K5338" i="23" a="1"/>
  <c r="K5338" i="23" s="1"/>
  <c r="K5339" i="23" a="1"/>
  <c r="K5339" i="23" s="1"/>
  <c r="K5340" i="23" a="1"/>
  <c r="K5340" i="23" s="1"/>
  <c r="K5341" i="23" a="1"/>
  <c r="K5341" i="23" s="1"/>
  <c r="K5342" i="23" a="1"/>
  <c r="K5342" i="23" s="1"/>
  <c r="K5343" i="23" a="1"/>
  <c r="K5343" i="23" s="1"/>
  <c r="K5344" i="23" a="1"/>
  <c r="K5344" i="23" s="1"/>
  <c r="K5345" i="23" a="1"/>
  <c r="K5345" i="23" s="1"/>
  <c r="K5346" i="23" a="1"/>
  <c r="K5346" i="23" s="1"/>
  <c r="K5347" i="23" a="1"/>
  <c r="K5347" i="23" s="1"/>
  <c r="K5348" i="23" a="1"/>
  <c r="K5348" i="23" s="1"/>
  <c r="K5349" i="23" a="1"/>
  <c r="K5349" i="23" s="1"/>
  <c r="K5350" i="23" a="1"/>
  <c r="K5350" i="23" s="1"/>
  <c r="K5351" i="23" a="1"/>
  <c r="K5351" i="23" s="1"/>
  <c r="K5352" i="23" a="1"/>
  <c r="K5352" i="23"/>
  <c r="K5353" i="23" a="1"/>
  <c r="K5353" i="23" s="1"/>
  <c r="K5354" i="23" a="1"/>
  <c r="K5354" i="23" s="1"/>
  <c r="K5355" i="23" a="1"/>
  <c r="K5355" i="23" s="1"/>
  <c r="K5356" i="23" a="1"/>
  <c r="K5356" i="23" s="1"/>
  <c r="K5357" i="23" a="1"/>
  <c r="K5357" i="23" s="1"/>
  <c r="K5358" i="23" a="1"/>
  <c r="K5358" i="23" s="1"/>
  <c r="K5359" i="23" a="1"/>
  <c r="K5359" i="23" s="1"/>
  <c r="K5360" i="23" a="1"/>
  <c r="K5360" i="23" s="1"/>
  <c r="K5361" i="23" a="1"/>
  <c r="K5361" i="23" s="1"/>
  <c r="K5362" i="23" a="1"/>
  <c r="K5362" i="23" s="1"/>
  <c r="K5363" i="23" a="1"/>
  <c r="K5363" i="23" s="1"/>
  <c r="K5364" i="23" a="1"/>
  <c r="K5364" i="23" s="1"/>
  <c r="K5365" i="23" a="1"/>
  <c r="K5365" i="23" s="1"/>
  <c r="K5366" i="23" a="1"/>
  <c r="K5366" i="23" s="1"/>
  <c r="K5367" i="23" a="1"/>
  <c r="K5367" i="23" s="1"/>
  <c r="K5368" i="23" a="1"/>
  <c r="K5368" i="23"/>
  <c r="K5369" i="23" a="1"/>
  <c r="K5369" i="23" s="1"/>
  <c r="K5370" i="23" a="1"/>
  <c r="K5370" i="23" s="1"/>
  <c r="K5371" i="23" a="1"/>
  <c r="K5371" i="23" s="1"/>
  <c r="K5372" i="23" a="1"/>
  <c r="K5372" i="23" s="1"/>
  <c r="K5373" i="23" a="1"/>
  <c r="K5373" i="23" s="1"/>
  <c r="K5374" i="23" a="1"/>
  <c r="K5374" i="23" s="1"/>
  <c r="K5375" i="23" a="1"/>
  <c r="K5375" i="23" s="1"/>
  <c r="K5376" i="23" a="1"/>
  <c r="K5376" i="23"/>
  <c r="K5377" i="23" a="1"/>
  <c r="K5377" i="23" s="1"/>
  <c r="K5378" i="23" a="1"/>
  <c r="K5378" i="23" s="1"/>
  <c r="K5379" i="23" a="1"/>
  <c r="K5379" i="23" s="1"/>
  <c r="K5380" i="23" a="1"/>
  <c r="K5380" i="23" s="1"/>
  <c r="K5381" i="23" a="1"/>
  <c r="K5381" i="23" s="1"/>
  <c r="K5382" i="23" a="1"/>
  <c r="K5382" i="23" s="1"/>
  <c r="K5383" i="23" a="1"/>
  <c r="K5383" i="23" s="1"/>
  <c r="K5384" i="23" a="1"/>
  <c r="K5384" i="23" s="1"/>
  <c r="K5385" i="23" a="1"/>
  <c r="K5385" i="23" s="1"/>
  <c r="K5386" i="23" a="1"/>
  <c r="K5386" i="23" s="1"/>
  <c r="K5387" i="23" a="1"/>
  <c r="K5387" i="23" s="1"/>
  <c r="K5388" i="23" a="1"/>
  <c r="K5388" i="23" s="1"/>
  <c r="K5389" i="23" a="1"/>
  <c r="K5389" i="23" s="1"/>
  <c r="K5390" i="23" a="1"/>
  <c r="K5390" i="23" s="1"/>
  <c r="K5391" i="23" a="1"/>
  <c r="K5391" i="23" s="1"/>
  <c r="K5392" i="23" a="1"/>
  <c r="K5392" i="23" s="1"/>
  <c r="K5393" i="23" a="1"/>
  <c r="K5393" i="23" s="1"/>
  <c r="K5394" i="23" a="1"/>
  <c r="K5394" i="23" s="1"/>
  <c r="K5395" i="23" a="1"/>
  <c r="K5395" i="23" s="1"/>
  <c r="K5396" i="23" a="1"/>
  <c r="K5396" i="23" s="1"/>
  <c r="K5397" i="23" a="1"/>
  <c r="K5397" i="23" s="1"/>
  <c r="K5398" i="23" a="1"/>
  <c r="K5398" i="23" s="1"/>
  <c r="K5399" i="23" a="1"/>
  <c r="K5399" i="23" s="1"/>
  <c r="K5400" i="23" a="1"/>
  <c r="K5400" i="23"/>
  <c r="K5401" i="23" a="1"/>
  <c r="K5401" i="23" s="1"/>
  <c r="K5402" i="23" a="1"/>
  <c r="K5402" i="23" s="1"/>
  <c r="K5403" i="23" a="1"/>
  <c r="K5403" i="23" s="1"/>
  <c r="K5404" i="23" a="1"/>
  <c r="K5404" i="23" s="1"/>
  <c r="K5405" i="23" a="1"/>
  <c r="K5405" i="23" s="1"/>
  <c r="K5406" i="23" a="1"/>
  <c r="K5406" i="23" s="1"/>
  <c r="K5407" i="23" a="1"/>
  <c r="K5407" i="23" s="1"/>
  <c r="K5408" i="23" a="1"/>
  <c r="K5408" i="23" s="1"/>
  <c r="K5409" i="23" a="1"/>
  <c r="K5409" i="23" s="1"/>
  <c r="K5410" i="23" a="1"/>
  <c r="K5410" i="23" s="1"/>
  <c r="K5411" i="23" a="1"/>
  <c r="K5411" i="23" s="1"/>
  <c r="K5412" i="23" a="1"/>
  <c r="K5412" i="23" s="1"/>
  <c r="K5413" i="23" a="1"/>
  <c r="K5413" i="23" s="1"/>
  <c r="K5414" i="23" a="1"/>
  <c r="K5414" i="23" s="1"/>
  <c r="K5415" i="23" a="1"/>
  <c r="K5415" i="23" s="1"/>
  <c r="K5416" i="23" a="1"/>
  <c r="K5416" i="23" s="1"/>
  <c r="K5417" i="23" a="1"/>
  <c r="K5417" i="23" s="1"/>
  <c r="K5418" i="23" a="1"/>
  <c r="K5418" i="23" s="1"/>
  <c r="K5419" i="23" a="1"/>
  <c r="K5419" i="23" s="1"/>
  <c r="K5420" i="23" a="1"/>
  <c r="K5420" i="23" s="1"/>
  <c r="K5421" i="23" a="1"/>
  <c r="K5421" i="23" s="1"/>
  <c r="K5422" i="23" a="1"/>
  <c r="K5422" i="23" s="1"/>
  <c r="K5423" i="23" a="1"/>
  <c r="K5423" i="23" s="1"/>
  <c r="K5424" i="23" a="1"/>
  <c r="K5424" i="23" s="1"/>
  <c r="K5425" i="23" a="1"/>
  <c r="K5425" i="23" s="1"/>
  <c r="K5426" i="23" a="1"/>
  <c r="K5426" i="23" s="1"/>
  <c r="K5427" i="23" a="1"/>
  <c r="K5427" i="23" s="1"/>
  <c r="K5428" i="23" a="1"/>
  <c r="K5428" i="23" s="1"/>
  <c r="K5429" i="23" a="1"/>
  <c r="K5429" i="23" s="1"/>
  <c r="K5430" i="23" a="1"/>
  <c r="K5430" i="23" s="1"/>
  <c r="K5431" i="23" a="1"/>
  <c r="K5431" i="23" s="1"/>
  <c r="K5432" i="23" a="1"/>
  <c r="K5432" i="23"/>
  <c r="K5433" i="23" a="1"/>
  <c r="K5433" i="23" s="1"/>
  <c r="K5434" i="23" a="1"/>
  <c r="K5434" i="23" s="1"/>
  <c r="K5435" i="23" a="1"/>
  <c r="K5435" i="23" s="1"/>
  <c r="K5436" i="23" a="1"/>
  <c r="K5436" i="23" s="1"/>
  <c r="K5437" i="23" a="1"/>
  <c r="K5437" i="23" s="1"/>
  <c r="K5438" i="23" a="1"/>
  <c r="K5438" i="23" s="1"/>
  <c r="K5439" i="23" a="1"/>
  <c r="K5439" i="23" s="1"/>
  <c r="K5440" i="23" a="1"/>
  <c r="K5440" i="23"/>
  <c r="K5441" i="23" a="1"/>
  <c r="K5441" i="23" s="1"/>
  <c r="K5442" i="23" a="1"/>
  <c r="K5442" i="23" s="1"/>
  <c r="K5443" i="23" a="1"/>
  <c r="K5443" i="23" s="1"/>
  <c r="K5444" i="23" a="1"/>
  <c r="K5444" i="23" s="1"/>
  <c r="K5445" i="23" a="1"/>
  <c r="K5445" i="23" s="1"/>
  <c r="K5446" i="23" a="1"/>
  <c r="K5446" i="23" s="1"/>
  <c r="K5447" i="23" a="1"/>
  <c r="K5447" i="23" s="1"/>
  <c r="K5448" i="23" a="1"/>
  <c r="K5448" i="23" s="1"/>
  <c r="K5449" i="23" a="1"/>
  <c r="K5449" i="23" s="1"/>
  <c r="K5450" i="23" a="1"/>
  <c r="K5450" i="23" s="1"/>
  <c r="K5451" i="23" a="1"/>
  <c r="K5451" i="23" s="1"/>
  <c r="K5452" i="23" a="1"/>
  <c r="K5452" i="23" s="1"/>
  <c r="K5453" i="23" a="1"/>
  <c r="K5453" i="23" s="1"/>
  <c r="K5454" i="23" a="1"/>
  <c r="K5454" i="23" s="1"/>
  <c r="K5455" i="23" a="1"/>
  <c r="K5455" i="23" s="1"/>
  <c r="K5456" i="23" a="1"/>
  <c r="K5456" i="23" s="1"/>
  <c r="K5457" i="23" a="1"/>
  <c r="K5457" i="23" s="1"/>
  <c r="K5458" i="23" a="1"/>
  <c r="K5458" i="23" s="1"/>
  <c r="K5459" i="23" a="1"/>
  <c r="K5459" i="23" s="1"/>
  <c r="K5460" i="23" a="1"/>
  <c r="K5460" i="23" s="1"/>
  <c r="K5461" i="23" a="1"/>
  <c r="K5461" i="23" s="1"/>
  <c r="K5462" i="23" a="1"/>
  <c r="K5462" i="23" s="1"/>
  <c r="K5463" i="23" a="1"/>
  <c r="K5463" i="23" s="1"/>
  <c r="K5464" i="23" a="1"/>
  <c r="K5464" i="23" s="1"/>
  <c r="K5465" i="23" a="1"/>
  <c r="K5465" i="23" s="1"/>
  <c r="K5466" i="23" a="1"/>
  <c r="K5466" i="23" s="1"/>
  <c r="K5467" i="23" a="1"/>
  <c r="K5467" i="23" s="1"/>
  <c r="K5468" i="23" a="1"/>
  <c r="K5468" i="23" s="1"/>
  <c r="K5469" i="23" a="1"/>
  <c r="K5469" i="23" s="1"/>
  <c r="K5470" i="23" a="1"/>
  <c r="K5470" i="23" s="1"/>
  <c r="K5471" i="23" a="1"/>
  <c r="K5471" i="23" s="1"/>
  <c r="K5472" i="23" a="1"/>
  <c r="K5472" i="23" s="1"/>
  <c r="K5473" i="23" a="1"/>
  <c r="K5473" i="23" s="1"/>
  <c r="K5474" i="23" a="1"/>
  <c r="K5474" i="23" s="1"/>
  <c r="K5475" i="23" a="1"/>
  <c r="K5475" i="23" s="1"/>
  <c r="K5476" i="23" a="1"/>
  <c r="K5476" i="23" s="1"/>
  <c r="K5477" i="23" a="1"/>
  <c r="K5477" i="23" s="1"/>
  <c r="K5478" i="23" a="1"/>
  <c r="K5478" i="23" s="1"/>
  <c r="K5479" i="23" a="1"/>
  <c r="K5479" i="23" s="1"/>
  <c r="K5480" i="23" a="1"/>
  <c r="K5480" i="23"/>
  <c r="K5481" i="23" a="1"/>
  <c r="K5481" i="23" s="1"/>
  <c r="K5482" i="23" a="1"/>
  <c r="K5482" i="23" s="1"/>
  <c r="K5483" i="23" a="1"/>
  <c r="K5483" i="23" s="1"/>
  <c r="K5484" i="23" a="1"/>
  <c r="K5484" i="23" s="1"/>
  <c r="K5485" i="23" a="1"/>
  <c r="K5485" i="23" s="1"/>
  <c r="K5486" i="23" a="1"/>
  <c r="K5486" i="23" s="1"/>
  <c r="K5487" i="23" a="1"/>
  <c r="K5487" i="23" s="1"/>
  <c r="K5488" i="23" a="1"/>
  <c r="K5488" i="23" s="1"/>
  <c r="K5489" i="23" a="1"/>
  <c r="K5489" i="23" s="1"/>
  <c r="K5490" i="23" a="1"/>
  <c r="K5490" i="23" s="1"/>
  <c r="K5491" i="23" a="1"/>
  <c r="K5491" i="23" s="1"/>
  <c r="K5492" i="23" a="1"/>
  <c r="K5492" i="23" s="1"/>
  <c r="K5493" i="23" a="1"/>
  <c r="K5493" i="23" s="1"/>
  <c r="K5494" i="23" a="1"/>
  <c r="K5494" i="23" s="1"/>
  <c r="K5495" i="23" a="1"/>
  <c r="K5495" i="23" s="1"/>
  <c r="K5496" i="23" a="1"/>
  <c r="K5496" i="23"/>
  <c r="K5497" i="23" a="1"/>
  <c r="K5497" i="23" s="1"/>
  <c r="K5498" i="23" a="1"/>
  <c r="K5498" i="23" s="1"/>
  <c r="K5499" i="23" a="1"/>
  <c r="K5499" i="23" s="1"/>
  <c r="K5500" i="23" a="1"/>
  <c r="K5500" i="23" s="1"/>
  <c r="K5501" i="23" a="1"/>
  <c r="K5501" i="23" s="1"/>
  <c r="K5502" i="23" a="1"/>
  <c r="K5502" i="23" s="1"/>
  <c r="K5503" i="23" a="1"/>
  <c r="K5503" i="23" s="1"/>
  <c r="K5504" i="23" a="1"/>
  <c r="K5504" i="23" s="1"/>
  <c r="K5505" i="23" a="1"/>
  <c r="K5505" i="23" s="1"/>
  <c r="K5506" i="23" a="1"/>
  <c r="K5506" i="23" s="1"/>
  <c r="K5507" i="23" a="1"/>
  <c r="K5507" i="23" s="1"/>
  <c r="K5508" i="23" a="1"/>
  <c r="K5508" i="23" s="1"/>
  <c r="K5509" i="23" a="1"/>
  <c r="K5509" i="23" s="1"/>
  <c r="K5510" i="23" a="1"/>
  <c r="K5510" i="23" s="1"/>
  <c r="K5511" i="23" a="1"/>
  <c r="K5511" i="23" s="1"/>
  <c r="K5512" i="23" a="1"/>
  <c r="K5512" i="23"/>
  <c r="K5513" i="23" a="1"/>
  <c r="K5513" i="23" s="1"/>
  <c r="K5514" i="23" a="1"/>
  <c r="K5514" i="23" s="1"/>
  <c r="K5515" i="23" a="1"/>
  <c r="K5515" i="23" s="1"/>
  <c r="K5516" i="23" a="1"/>
  <c r="K5516" i="23" s="1"/>
  <c r="K5517" i="23" a="1"/>
  <c r="K5517" i="23" s="1"/>
  <c r="K5518" i="23" a="1"/>
  <c r="K5518" i="23" s="1"/>
  <c r="K5519" i="23" a="1"/>
  <c r="K5519" i="23" s="1"/>
  <c r="K5520" i="23" a="1"/>
  <c r="K5520" i="23" s="1"/>
  <c r="K5521" i="23" a="1"/>
  <c r="K5521" i="23" s="1"/>
  <c r="K5522" i="23" a="1"/>
  <c r="K5522" i="23" s="1"/>
  <c r="K5523" i="23" a="1"/>
  <c r="K5523" i="23" s="1"/>
  <c r="K5524" i="23" a="1"/>
  <c r="K5524" i="23" s="1"/>
  <c r="K5525" i="23" a="1"/>
  <c r="K5525" i="23" s="1"/>
  <c r="K5526" i="23" a="1"/>
  <c r="K5526" i="23" s="1"/>
  <c r="K5527" i="23" a="1"/>
  <c r="K5527" i="23" s="1"/>
  <c r="K5528" i="23" a="1"/>
  <c r="K5528" i="23"/>
  <c r="K5529" i="23" a="1"/>
  <c r="K5529" i="23" s="1"/>
  <c r="K5530" i="23" a="1"/>
  <c r="K5530" i="23" s="1"/>
  <c r="K5531" i="23" a="1"/>
  <c r="K5531" i="23" s="1"/>
  <c r="K5532" i="23" a="1"/>
  <c r="K5532" i="23" s="1"/>
  <c r="K5533" i="23" a="1"/>
  <c r="K5533" i="23" s="1"/>
  <c r="K5534" i="23" a="1"/>
  <c r="K5534" i="23" s="1"/>
  <c r="K5535" i="23" a="1"/>
  <c r="K5535" i="23" s="1"/>
  <c r="K5536" i="23" a="1"/>
  <c r="K5536" i="23"/>
  <c r="K5537" i="23" a="1"/>
  <c r="K5537" i="23" s="1"/>
  <c r="K5538" i="23" a="1"/>
  <c r="K5538" i="23" s="1"/>
  <c r="K5539" i="23" a="1"/>
  <c r="K5539" i="23" s="1"/>
  <c r="K5540" i="23" a="1"/>
  <c r="K5540" i="23" s="1"/>
  <c r="K5541" i="23" a="1"/>
  <c r="K5541" i="23" s="1"/>
  <c r="K5542" i="23" a="1"/>
  <c r="K5542" i="23" s="1"/>
  <c r="K5543" i="23" a="1"/>
  <c r="K5543" i="23" s="1"/>
  <c r="K5544" i="23" a="1"/>
  <c r="K5544" i="23" s="1"/>
  <c r="K5545" i="23" a="1"/>
  <c r="K5545" i="23" s="1"/>
  <c r="K5546" i="23" a="1"/>
  <c r="K5546" i="23" s="1"/>
  <c r="K5547" i="23" a="1"/>
  <c r="K5547" i="23" s="1"/>
  <c r="K5548" i="23" a="1"/>
  <c r="K5548" i="23" s="1"/>
  <c r="K5549" i="23" a="1"/>
  <c r="K5549" i="23" s="1"/>
  <c r="K5550" i="23" a="1"/>
  <c r="K5550" i="23" s="1"/>
  <c r="K5551" i="23" a="1"/>
  <c r="K5551" i="23" s="1"/>
  <c r="K5552" i="23" a="1"/>
  <c r="K5552" i="23" s="1"/>
  <c r="K5553" i="23" a="1"/>
  <c r="K5553" i="23" s="1"/>
  <c r="K5554" i="23" a="1"/>
  <c r="K5554" i="23" s="1"/>
  <c r="K5555" i="23" a="1"/>
  <c r="K5555" i="23" s="1"/>
  <c r="K5556" i="23" a="1"/>
  <c r="K5556" i="23" s="1"/>
  <c r="K5557" i="23" a="1"/>
  <c r="K5557" i="23" s="1"/>
  <c r="K5558" i="23" a="1"/>
  <c r="K5558" i="23" s="1"/>
  <c r="K5559" i="23" a="1"/>
  <c r="K5559" i="23" s="1"/>
  <c r="K5560" i="23" a="1"/>
  <c r="K5560" i="23" s="1"/>
  <c r="K5561" i="23" a="1"/>
  <c r="K5561" i="23" s="1"/>
  <c r="K5562" i="23" a="1"/>
  <c r="K5562" i="23" s="1"/>
  <c r="K5563" i="23" a="1"/>
  <c r="K5563" i="23" s="1"/>
  <c r="K5564" i="23" a="1"/>
  <c r="K5564" i="23" s="1"/>
  <c r="K5565" i="23" a="1"/>
  <c r="K5565" i="23" s="1"/>
  <c r="K5566" i="23" a="1"/>
  <c r="K5566" i="23" s="1"/>
  <c r="K5567" i="23" a="1"/>
  <c r="K5567" i="23" s="1"/>
  <c r="K5568" i="23" a="1"/>
  <c r="K5568" i="23"/>
  <c r="K5569" i="23" a="1"/>
  <c r="K5569" i="23" s="1"/>
  <c r="K5570" i="23" a="1"/>
  <c r="K5570" i="23" s="1"/>
  <c r="K5571" i="23" a="1"/>
  <c r="K5571" i="23" s="1"/>
  <c r="K5572" i="23" a="1"/>
  <c r="K5572" i="23" s="1"/>
  <c r="K5573" i="23" a="1"/>
  <c r="K5573" i="23" s="1"/>
  <c r="K5574" i="23" a="1"/>
  <c r="K5574" i="23" s="1"/>
  <c r="K5575" i="23" a="1"/>
  <c r="K5575" i="23" s="1"/>
  <c r="K5576" i="23" a="1"/>
  <c r="K5576" i="23" s="1"/>
  <c r="K5577" i="23" a="1"/>
  <c r="K5577" i="23" s="1"/>
  <c r="K5578" i="23" a="1"/>
  <c r="K5578" i="23" s="1"/>
  <c r="K5579" i="23" a="1"/>
  <c r="K5579" i="23" s="1"/>
  <c r="K5580" i="23" a="1"/>
  <c r="K5580" i="23" s="1"/>
  <c r="K5581" i="23" a="1"/>
  <c r="K5581" i="23" s="1"/>
  <c r="K5582" i="23" a="1"/>
  <c r="K5582" i="23" s="1"/>
  <c r="K5583" i="23" a="1"/>
  <c r="K5583" i="23" s="1"/>
  <c r="K5584" i="23" a="1"/>
  <c r="K5584" i="23" s="1"/>
  <c r="K5585" i="23" a="1"/>
  <c r="K5585" i="23" s="1"/>
  <c r="K5586" i="23" a="1"/>
  <c r="K5586" i="23" s="1"/>
  <c r="K5587" i="23" a="1"/>
  <c r="K5587" i="23" s="1"/>
  <c r="K5588" i="23" a="1"/>
  <c r="K5588" i="23" s="1"/>
  <c r="K5589" i="23" a="1"/>
  <c r="K5589" i="23" s="1"/>
  <c r="K5590" i="23" a="1"/>
  <c r="K5590" i="23" s="1"/>
  <c r="K5591" i="23" a="1"/>
  <c r="K5591" i="23" s="1"/>
  <c r="K5592" i="23" a="1"/>
  <c r="K5592" i="23" s="1"/>
  <c r="K5593" i="23" a="1"/>
  <c r="K5593" i="23" s="1"/>
  <c r="K5594" i="23" a="1"/>
  <c r="K5594" i="23" s="1"/>
  <c r="K5595" i="23" a="1"/>
  <c r="K5595" i="23" s="1"/>
  <c r="K5596" i="23" a="1"/>
  <c r="K5596" i="23" s="1"/>
  <c r="K5597" i="23" a="1"/>
  <c r="K5597" i="23" s="1"/>
  <c r="K5598" i="23" a="1"/>
  <c r="K5598" i="23" s="1"/>
  <c r="K5599" i="23" a="1"/>
  <c r="K5599" i="23" s="1"/>
  <c r="K5600" i="23" a="1"/>
  <c r="K5600" i="23"/>
  <c r="K5601" i="23" a="1"/>
  <c r="K5601" i="23" s="1"/>
  <c r="K5602" i="23" a="1"/>
  <c r="K5602" i="23" s="1"/>
  <c r="K5603" i="23" a="1"/>
  <c r="K5603" i="23" s="1"/>
  <c r="K5604" i="23" a="1"/>
  <c r="K5604" i="23" s="1"/>
  <c r="K5605" i="23" a="1"/>
  <c r="K5605" i="23" s="1"/>
  <c r="K5606" i="23" a="1"/>
  <c r="K5606" i="23" s="1"/>
  <c r="K5607" i="23" a="1"/>
  <c r="K5607" i="23" s="1"/>
  <c r="K5608" i="23" a="1"/>
  <c r="K5608" i="23"/>
  <c r="K5609" i="23" a="1"/>
  <c r="K5609" i="23" s="1"/>
  <c r="K5610" i="23" a="1"/>
  <c r="K5610" i="23" s="1"/>
  <c r="K5611" i="23" a="1"/>
  <c r="K5611" i="23" s="1"/>
  <c r="K5612" i="23" a="1"/>
  <c r="K5612" i="23" s="1"/>
  <c r="K5613" i="23" a="1"/>
  <c r="K5613" i="23" s="1"/>
  <c r="K5614" i="23" a="1"/>
  <c r="K5614" i="23" s="1"/>
  <c r="K5615" i="23" a="1"/>
  <c r="K5615" i="23" s="1"/>
  <c r="K5616" i="23" a="1"/>
  <c r="K5616" i="23" s="1"/>
  <c r="K5617" i="23" a="1"/>
  <c r="K5617" i="23" s="1"/>
  <c r="K5618" i="23" a="1"/>
  <c r="K5618" i="23" s="1"/>
  <c r="K5619" i="23" a="1"/>
  <c r="K5619" i="23" s="1"/>
  <c r="K5620" i="23" a="1"/>
  <c r="K5620" i="23" s="1"/>
  <c r="K5621" i="23" a="1"/>
  <c r="K5621" i="23" s="1"/>
  <c r="K5622" i="23" a="1"/>
  <c r="K5622" i="23" s="1"/>
  <c r="K5623" i="23" a="1"/>
  <c r="K5623" i="23" s="1"/>
  <c r="K5624" i="23" a="1"/>
  <c r="K5624" i="23"/>
  <c r="K5625" i="23" a="1"/>
  <c r="K5625" i="23" s="1"/>
  <c r="K5626" i="23" a="1"/>
  <c r="K5626" i="23" s="1"/>
  <c r="K5627" i="23" a="1"/>
  <c r="K5627" i="23" s="1"/>
  <c r="K5628" i="23" a="1"/>
  <c r="K5628" i="23" s="1"/>
  <c r="K5629" i="23" a="1"/>
  <c r="K5629" i="23" s="1"/>
  <c r="K5630" i="23" a="1"/>
  <c r="K5630" i="23" s="1"/>
  <c r="K5631" i="23" a="1"/>
  <c r="K5631" i="23" s="1"/>
  <c r="K5632" i="23" a="1"/>
  <c r="K5632" i="23"/>
  <c r="K5633" i="23" a="1"/>
  <c r="K5633" i="23" s="1"/>
  <c r="K5634" i="23" a="1"/>
  <c r="K5634" i="23" s="1"/>
  <c r="K5635" i="23" a="1"/>
  <c r="K5635" i="23" s="1"/>
  <c r="K5636" i="23" a="1"/>
  <c r="K5636" i="23" s="1"/>
  <c r="K5637" i="23" a="1"/>
  <c r="K5637" i="23" s="1"/>
  <c r="K5638" i="23" a="1"/>
  <c r="K5638" i="23" s="1"/>
  <c r="K5639" i="23" a="1"/>
  <c r="K5639" i="23" s="1"/>
  <c r="K5640" i="23" a="1"/>
  <c r="K5640" i="23"/>
  <c r="K5641" i="23" a="1"/>
  <c r="K5641" i="23" s="1"/>
  <c r="K5642" i="23" a="1"/>
  <c r="K5642" i="23" s="1"/>
  <c r="K5643" i="23" a="1"/>
  <c r="K5643" i="23" s="1"/>
  <c r="K5644" i="23" a="1"/>
  <c r="K5644" i="23" s="1"/>
  <c r="K5645" i="23" a="1"/>
  <c r="K5645" i="23" s="1"/>
  <c r="K5646" i="23" a="1"/>
  <c r="K5646" i="23" s="1"/>
  <c r="K5647" i="23" a="1"/>
  <c r="K5647" i="23" s="1"/>
  <c r="K5648" i="23" a="1"/>
  <c r="K5648" i="23" s="1"/>
  <c r="K5649" i="23" a="1"/>
  <c r="K5649" i="23" s="1"/>
  <c r="K5650" i="23" a="1"/>
  <c r="K5650" i="23" s="1"/>
  <c r="K5651" i="23" a="1"/>
  <c r="K5651" i="23" s="1"/>
  <c r="K5652" i="23" a="1"/>
  <c r="K5652" i="23"/>
  <c r="K5653" i="23" a="1"/>
  <c r="K5653" i="23" s="1"/>
  <c r="K5654" i="23" a="1"/>
  <c r="K5654" i="23" s="1"/>
  <c r="K5655" i="23" a="1"/>
  <c r="K5655" i="23" s="1"/>
  <c r="K5656" i="23" a="1"/>
  <c r="K5656" i="23" s="1"/>
  <c r="K5657" i="23" a="1"/>
  <c r="K5657" i="23" s="1"/>
  <c r="K5658" i="23" a="1"/>
  <c r="K5658" i="23" s="1"/>
  <c r="K5659" i="23" a="1"/>
  <c r="K5659" i="23" s="1"/>
  <c r="K5660" i="23" a="1"/>
  <c r="K5660" i="23" s="1"/>
  <c r="K5661" i="23" a="1"/>
  <c r="K5661" i="23" s="1"/>
  <c r="K5662" i="23" a="1"/>
  <c r="K5662" i="23" s="1"/>
  <c r="K5663" i="23" a="1"/>
  <c r="K5663" i="23" s="1"/>
  <c r="K5664" i="23" a="1"/>
  <c r="K5664" i="23" s="1"/>
  <c r="K5665" i="23" a="1"/>
  <c r="K5665" i="23" s="1"/>
  <c r="K5666" i="23" a="1"/>
  <c r="K5666" i="23" s="1"/>
  <c r="K5667" i="23" a="1"/>
  <c r="K5667" i="23" s="1"/>
  <c r="K5668" i="23" a="1"/>
  <c r="K5668" i="23" s="1"/>
  <c r="K5669" i="23" a="1"/>
  <c r="K5669" i="23" s="1"/>
  <c r="K5670" i="23" a="1"/>
  <c r="K5670" i="23" s="1"/>
  <c r="K5671" i="23" a="1"/>
  <c r="K5671" i="23" s="1"/>
  <c r="K5672" i="23" a="1"/>
  <c r="K5672" i="23"/>
  <c r="K5673" i="23" a="1"/>
  <c r="K5673" i="23" s="1"/>
  <c r="K5674" i="23" a="1"/>
  <c r="K5674" i="23" s="1"/>
  <c r="K5675" i="23" a="1"/>
  <c r="K5675" i="23" s="1"/>
  <c r="K5676" i="23" a="1"/>
  <c r="K5676" i="23" s="1"/>
  <c r="K5677" i="23" a="1"/>
  <c r="K5677" i="23" s="1"/>
  <c r="K5678" i="23" a="1"/>
  <c r="K5678" i="23" s="1"/>
  <c r="K5679" i="23" a="1"/>
  <c r="K5679" i="23" s="1"/>
  <c r="K5680" i="23" a="1"/>
  <c r="K5680" i="23" s="1"/>
  <c r="K5681" i="23" a="1"/>
  <c r="K5681" i="23" s="1"/>
  <c r="K5682" i="23" a="1"/>
  <c r="K5682" i="23" s="1"/>
  <c r="K5683" i="23" a="1"/>
  <c r="K5683" i="23" s="1"/>
  <c r="K5684" i="23" a="1"/>
  <c r="K5684" i="23" s="1"/>
  <c r="K5685" i="23" a="1"/>
  <c r="K5685" i="23" s="1"/>
  <c r="K5686" i="23" a="1"/>
  <c r="K5686" i="23" s="1"/>
  <c r="K5687" i="23" a="1"/>
  <c r="K5687" i="23" s="1"/>
  <c r="K5688" i="23" a="1"/>
  <c r="K5688" i="23"/>
  <c r="K5689" i="23" a="1"/>
  <c r="K5689" i="23" s="1"/>
  <c r="K5690" i="23" a="1"/>
  <c r="K5690" i="23" s="1"/>
  <c r="K5691" i="23" a="1"/>
  <c r="K5691" i="23" s="1"/>
  <c r="K5692" i="23" a="1"/>
  <c r="K5692" i="23" s="1"/>
  <c r="K5693" i="23" a="1"/>
  <c r="K5693" i="23" s="1"/>
  <c r="K5694" i="23" a="1"/>
  <c r="K5694" i="23" s="1"/>
  <c r="K5695" i="23" a="1"/>
  <c r="K5695" i="23" s="1"/>
  <c r="K5696" i="23" a="1"/>
  <c r="K5696" i="23"/>
  <c r="K5697" i="23" a="1"/>
  <c r="K5697" i="23" s="1"/>
  <c r="K5698" i="23" a="1"/>
  <c r="K5698" i="23" s="1"/>
  <c r="K5699" i="23" a="1"/>
  <c r="K5699" i="23" s="1"/>
  <c r="K5700" i="23" a="1"/>
  <c r="K5700" i="23" s="1"/>
  <c r="K5701" i="23" a="1"/>
  <c r="K5701" i="23" s="1"/>
  <c r="K5702" i="23" a="1"/>
  <c r="K5702" i="23" s="1"/>
  <c r="K5703" i="23" a="1"/>
  <c r="K5703" i="23" s="1"/>
  <c r="K5704" i="23" a="1"/>
  <c r="K5704" i="23" s="1"/>
  <c r="K5705" i="23" a="1"/>
  <c r="K5705" i="23" s="1"/>
  <c r="K5706" i="23" a="1"/>
  <c r="K5706" i="23" s="1"/>
  <c r="K5707" i="23" a="1"/>
  <c r="K5707" i="23" s="1"/>
  <c r="K5708" i="23" a="1"/>
  <c r="K5708" i="23" s="1"/>
  <c r="K5709" i="23" a="1"/>
  <c r="K5709" i="23" s="1"/>
  <c r="K5710" i="23" a="1"/>
  <c r="K5710" i="23" s="1"/>
  <c r="K5711" i="23" a="1"/>
  <c r="K5711" i="23" s="1"/>
  <c r="K5712" i="23" a="1"/>
  <c r="K5712" i="23" s="1"/>
  <c r="K5713" i="23" a="1"/>
  <c r="K5713" i="23" s="1"/>
  <c r="K5714" i="23" a="1"/>
  <c r="K5714" i="23" s="1"/>
  <c r="K5715" i="23" a="1"/>
  <c r="K5715" i="23" s="1"/>
  <c r="K5716" i="23" a="1"/>
  <c r="K5716" i="23" s="1"/>
  <c r="K5717" i="23" a="1"/>
  <c r="K5717" i="23" s="1"/>
  <c r="K5718" i="23" a="1"/>
  <c r="K5718" i="23" s="1"/>
  <c r="K5719" i="23" a="1"/>
  <c r="K5719" i="23" s="1"/>
  <c r="K5720" i="23" a="1"/>
  <c r="K5720" i="23" s="1"/>
  <c r="K5721" i="23" a="1"/>
  <c r="K5721" i="23" s="1"/>
  <c r="K5722" i="23" a="1"/>
  <c r="K5722" i="23" s="1"/>
  <c r="K5723" i="23" a="1"/>
  <c r="K5723" i="23" s="1"/>
  <c r="K5724" i="23" a="1"/>
  <c r="K5724" i="23" s="1"/>
  <c r="K5725" i="23" a="1"/>
  <c r="K5725" i="23" s="1"/>
  <c r="K5726" i="23" a="1"/>
  <c r="K5726" i="23" s="1"/>
  <c r="K5727" i="23" a="1"/>
  <c r="K5727" i="23" s="1"/>
  <c r="K5728" i="23" a="1"/>
  <c r="K5728" i="23" s="1"/>
  <c r="K5729" i="23" a="1"/>
  <c r="K5729" i="23" s="1"/>
  <c r="K5730" i="23" a="1"/>
  <c r="K5730" i="23" s="1"/>
  <c r="K5731" i="23" a="1"/>
  <c r="K5731" i="23" s="1"/>
  <c r="K5732" i="23" a="1"/>
  <c r="K5732" i="23" s="1"/>
  <c r="K5733" i="23" a="1"/>
  <c r="K5733" i="23" s="1"/>
  <c r="K5734" i="23" a="1"/>
  <c r="K5734" i="23" s="1"/>
  <c r="K5735" i="23" a="1"/>
  <c r="K5735" i="23" s="1"/>
  <c r="K5736" i="23" a="1"/>
  <c r="K5736" i="23" s="1"/>
  <c r="K5737" i="23" a="1"/>
  <c r="K5737" i="23" s="1"/>
  <c r="K5738" i="23" a="1"/>
  <c r="K5738" i="23" s="1"/>
  <c r="K5739" i="23" a="1"/>
  <c r="K5739" i="23" s="1"/>
  <c r="K5740" i="23" a="1"/>
  <c r="K5740" i="23" s="1"/>
  <c r="K5741" i="23" a="1"/>
  <c r="K5741" i="23" s="1"/>
  <c r="K5742" i="23" a="1"/>
  <c r="K5742" i="23" s="1"/>
  <c r="K5743" i="23" a="1"/>
  <c r="K5743" i="23" s="1"/>
  <c r="K5744" i="23" a="1"/>
  <c r="K5744" i="23" s="1"/>
  <c r="K5745" i="23" a="1"/>
  <c r="K5745" i="23" s="1"/>
  <c r="K5746" i="23" a="1"/>
  <c r="K5746" i="23" s="1"/>
  <c r="K5747" i="23" a="1"/>
  <c r="K5747" i="23" s="1"/>
  <c r="K5748" i="23" a="1"/>
  <c r="K5748" i="23" s="1"/>
  <c r="K5749" i="23" a="1"/>
  <c r="K5749" i="23" s="1"/>
  <c r="K5750" i="23" a="1"/>
  <c r="K5750" i="23" s="1"/>
  <c r="K5751" i="23" a="1"/>
  <c r="K5751" i="23" s="1"/>
  <c r="K5752" i="23" a="1"/>
  <c r="K5752" i="23"/>
  <c r="K5753" i="23" a="1"/>
  <c r="K5753" i="23" s="1"/>
  <c r="K5754" i="23" a="1"/>
  <c r="K5754" i="23" s="1"/>
  <c r="K5755" i="23" a="1"/>
  <c r="K5755" i="23" s="1"/>
  <c r="K5756" i="23" a="1"/>
  <c r="K5756" i="23" s="1"/>
  <c r="K5757" i="23" a="1"/>
  <c r="K5757" i="23" s="1"/>
  <c r="K5758" i="23" a="1"/>
  <c r="K5758" i="23" s="1"/>
  <c r="K5759" i="23" a="1"/>
  <c r="K5759" i="23" s="1"/>
  <c r="K5760" i="23" a="1"/>
  <c r="K5760" i="23"/>
  <c r="K5761" i="23" a="1"/>
  <c r="K5761" i="23" s="1"/>
  <c r="K5762" i="23" a="1"/>
  <c r="K5762" i="23" s="1"/>
  <c r="K5763" i="23" a="1"/>
  <c r="K5763" i="23" s="1"/>
  <c r="K5764" i="23" a="1"/>
  <c r="K5764" i="23" s="1"/>
  <c r="K5765" i="23" a="1"/>
  <c r="K5765" i="23" s="1"/>
  <c r="K5766" i="23" a="1"/>
  <c r="K5766" i="23" s="1"/>
  <c r="K5767" i="23" a="1"/>
  <c r="K5767" i="23" s="1"/>
  <c r="K5768" i="23" a="1"/>
  <c r="K5768" i="23"/>
  <c r="K5769" i="23" a="1"/>
  <c r="K5769" i="23" s="1"/>
  <c r="K5770" i="23" a="1"/>
  <c r="K5770" i="23" s="1"/>
  <c r="K5771" i="23" a="1"/>
  <c r="K5771" i="23" s="1"/>
  <c r="K5772" i="23" a="1"/>
  <c r="K5772" i="23" s="1"/>
  <c r="K5773" i="23" a="1"/>
  <c r="K5773" i="23" s="1"/>
  <c r="K5774" i="23" a="1"/>
  <c r="K5774" i="23" s="1"/>
  <c r="K5775" i="23" a="1"/>
  <c r="K5775" i="23" s="1"/>
  <c r="K5776" i="23" a="1"/>
  <c r="K5776" i="23" s="1"/>
  <c r="K5777" i="23" a="1"/>
  <c r="K5777" i="23" s="1"/>
  <c r="K5778" i="23" a="1"/>
  <c r="K5778" i="23" s="1"/>
  <c r="K5779" i="23" a="1"/>
  <c r="K5779" i="23" s="1"/>
  <c r="K5780" i="23" a="1"/>
  <c r="K5780" i="23" s="1"/>
  <c r="K5781" i="23" a="1"/>
  <c r="K5781" i="23" s="1"/>
  <c r="K5782" i="23" a="1"/>
  <c r="K5782" i="23" s="1"/>
  <c r="K5783" i="23" a="1"/>
  <c r="K5783" i="23" s="1"/>
  <c r="K5784" i="23" a="1"/>
  <c r="K5784" i="23"/>
  <c r="K5785" i="23" a="1"/>
  <c r="K5785" i="23" s="1"/>
  <c r="K5786" i="23" a="1"/>
  <c r="K5786" i="23" s="1"/>
  <c r="K5787" i="23" a="1"/>
  <c r="K5787" i="23" s="1"/>
  <c r="K5788" i="23" a="1"/>
  <c r="K5788" i="23" s="1"/>
  <c r="K5789" i="23" a="1"/>
  <c r="K5789" i="23" s="1"/>
  <c r="K5790" i="23" a="1"/>
  <c r="K5790" i="23" s="1"/>
  <c r="K5791" i="23" a="1"/>
  <c r="K5791" i="23" s="1"/>
  <c r="K5792" i="23" a="1"/>
  <c r="K5792" i="23" s="1"/>
  <c r="K5793" i="23" a="1"/>
  <c r="K5793" i="23" s="1"/>
  <c r="K5794" i="23" a="1"/>
  <c r="K5794" i="23" s="1"/>
  <c r="K5795" i="23" a="1"/>
  <c r="K5795" i="23" s="1"/>
  <c r="K5796" i="23" a="1"/>
  <c r="K5796" i="23" s="1"/>
  <c r="K5797" i="23" a="1"/>
  <c r="K5797" i="23" s="1"/>
  <c r="K5798" i="23" a="1"/>
  <c r="K5798" i="23" s="1"/>
  <c r="K5799" i="23" a="1"/>
  <c r="K5799" i="23" s="1"/>
  <c r="K5800" i="23" a="1"/>
  <c r="K5800" i="23" s="1"/>
  <c r="K5801" i="23" a="1"/>
  <c r="K5801" i="23" s="1"/>
  <c r="K5802" i="23" a="1"/>
  <c r="K5802" i="23" s="1"/>
  <c r="K5803" i="23" a="1"/>
  <c r="K5803" i="23" s="1"/>
  <c r="K5804" i="23" a="1"/>
  <c r="K5804" i="23" s="1"/>
  <c r="K5805" i="23" a="1"/>
  <c r="K5805" i="23" s="1"/>
  <c r="K5806" i="23" a="1"/>
  <c r="K5806" i="23" s="1"/>
  <c r="K5807" i="23" a="1"/>
  <c r="K5807" i="23" s="1"/>
  <c r="K5808" i="23" a="1"/>
  <c r="K5808" i="23" s="1"/>
  <c r="K5809" i="23" a="1"/>
  <c r="K5809" i="23" s="1"/>
  <c r="K5810" i="23" a="1"/>
  <c r="K5810" i="23" s="1"/>
  <c r="K5811" i="23" a="1"/>
  <c r="K5811" i="23" s="1"/>
  <c r="K5812" i="23" a="1"/>
  <c r="K5812" i="23" s="1"/>
  <c r="K5813" i="23" a="1"/>
  <c r="K5813" i="23" s="1"/>
  <c r="K5814" i="23" a="1"/>
  <c r="K5814" i="23" s="1"/>
  <c r="K5815" i="23" a="1"/>
  <c r="K5815" i="23" s="1"/>
  <c r="K5816" i="23" a="1"/>
  <c r="K5816" i="23"/>
  <c r="K5817" i="23" a="1"/>
  <c r="K5817" i="23" s="1"/>
  <c r="K5818" i="23" a="1"/>
  <c r="K5818" i="23" s="1"/>
  <c r="K5819" i="23" a="1"/>
  <c r="K5819" i="23" s="1"/>
  <c r="K5820" i="23" a="1"/>
  <c r="K5820" i="23" s="1"/>
  <c r="K5821" i="23" a="1"/>
  <c r="K5821" i="23" s="1"/>
  <c r="K5822" i="23" a="1"/>
  <c r="K5822" i="23" s="1"/>
  <c r="K5823" i="23" a="1"/>
  <c r="K5823" i="23" s="1"/>
  <c r="K5824" i="23" a="1"/>
  <c r="K5824" i="23"/>
  <c r="K5825" i="23" a="1"/>
  <c r="K5825" i="23" s="1"/>
  <c r="K5826" i="23" a="1"/>
  <c r="K5826" i="23" s="1"/>
  <c r="K5827" i="23" a="1"/>
  <c r="K5827" i="23" s="1"/>
  <c r="K5828" i="23" a="1"/>
  <c r="K5828" i="23" s="1"/>
  <c r="K5829" i="23" a="1"/>
  <c r="K5829" i="23" s="1"/>
  <c r="K5830" i="23" a="1"/>
  <c r="K5830" i="23" s="1"/>
  <c r="K5831" i="23" a="1"/>
  <c r="K5831" i="23" s="1"/>
  <c r="K5832" i="23" a="1"/>
  <c r="K5832" i="23"/>
  <c r="K5833" i="23" a="1"/>
  <c r="K5833" i="23" s="1"/>
  <c r="K5834" i="23" a="1"/>
  <c r="K5834" i="23" s="1"/>
  <c r="K5835" i="23" a="1"/>
  <c r="K5835" i="23" s="1"/>
  <c r="K5836" i="23" a="1"/>
  <c r="K5836" i="23" s="1"/>
  <c r="K5837" i="23" a="1"/>
  <c r="K5837" i="23" s="1"/>
  <c r="K5838" i="23" a="1"/>
  <c r="K5838" i="23" s="1"/>
  <c r="K5839" i="23" a="1"/>
  <c r="K5839" i="23" s="1"/>
  <c r="K5840" i="23" a="1"/>
  <c r="K5840" i="23" s="1"/>
  <c r="K5841" i="23" a="1"/>
  <c r="K5841" i="23" s="1"/>
  <c r="K5842" i="23" a="1"/>
  <c r="K5842" i="23" s="1"/>
  <c r="K5843" i="23" a="1"/>
  <c r="K5843" i="23" s="1"/>
  <c r="K5844" i="23" a="1"/>
  <c r="K5844" i="23" s="1"/>
  <c r="K5845" i="23" a="1"/>
  <c r="K5845" i="23" s="1"/>
  <c r="K5846" i="23" a="1"/>
  <c r="K5846" i="23" s="1"/>
  <c r="K5847" i="23" a="1"/>
  <c r="K5847" i="23" s="1"/>
  <c r="K5848" i="23" a="1"/>
  <c r="K5848" i="23"/>
  <c r="K5849" i="23" a="1"/>
  <c r="K5849" i="23" s="1"/>
  <c r="K5850" i="23" a="1"/>
  <c r="K5850" i="23" s="1"/>
  <c r="K5851" i="23" a="1"/>
  <c r="K5851" i="23" s="1"/>
  <c r="K5852" i="23" a="1"/>
  <c r="K5852" i="23" s="1"/>
  <c r="K5853" i="23" a="1"/>
  <c r="K5853" i="23" s="1"/>
  <c r="K5854" i="23" a="1"/>
  <c r="K5854" i="23" s="1"/>
  <c r="K5855" i="23" a="1"/>
  <c r="K5855" i="23" s="1"/>
  <c r="K5856" i="23" a="1"/>
  <c r="K5856" i="23" s="1"/>
  <c r="K5857" i="23" a="1"/>
  <c r="K5857" i="23" s="1"/>
  <c r="K5858" i="23" a="1"/>
  <c r="K5858" i="23" s="1"/>
  <c r="K5859" i="23" a="1"/>
  <c r="K5859" i="23" s="1"/>
  <c r="K5860" i="23" a="1"/>
  <c r="K5860" i="23" s="1"/>
  <c r="K5861" i="23" a="1"/>
  <c r="K5861" i="23" s="1"/>
  <c r="K5862" i="23" a="1"/>
  <c r="K5862" i="23" s="1"/>
  <c r="K5863" i="23" a="1"/>
  <c r="K5863" i="23" s="1"/>
  <c r="K5864" i="23" a="1"/>
  <c r="K5864" i="23" s="1"/>
  <c r="K5865" i="23" a="1"/>
  <c r="K5865" i="23" s="1"/>
  <c r="K5866" i="23" a="1"/>
  <c r="K5866" i="23" s="1"/>
  <c r="K5867" i="23" a="1"/>
  <c r="K5867" i="23" s="1"/>
  <c r="K5868" i="23" a="1"/>
  <c r="K5868" i="23" s="1"/>
  <c r="K5869" i="23" a="1"/>
  <c r="K5869" i="23" s="1"/>
  <c r="K5870" i="23" a="1"/>
  <c r="K5870" i="23" s="1"/>
  <c r="K5871" i="23" a="1"/>
  <c r="K5871" i="23" s="1"/>
  <c r="K5872" i="23" a="1"/>
  <c r="K5872" i="23" s="1"/>
  <c r="K5873" i="23" a="1"/>
  <c r="K5873" i="23" s="1"/>
  <c r="K5874" i="23" a="1"/>
  <c r="K5874" i="23" s="1"/>
  <c r="K5875" i="23" a="1"/>
  <c r="K5875" i="23" s="1"/>
  <c r="K5876" i="23" a="1"/>
  <c r="K5876" i="23" s="1"/>
  <c r="K5877" i="23" a="1"/>
  <c r="K5877" i="23" s="1"/>
  <c r="K5878" i="23" a="1"/>
  <c r="K5878" i="23" s="1"/>
  <c r="K5879" i="23" a="1"/>
  <c r="K5879" i="23" s="1"/>
  <c r="K5880" i="23" a="1"/>
  <c r="K5880" i="23"/>
  <c r="K5881" i="23" a="1"/>
  <c r="K5881" i="23" s="1"/>
  <c r="K5882" i="23" a="1"/>
  <c r="K5882" i="23" s="1"/>
  <c r="K5883" i="23" a="1"/>
  <c r="K5883" i="23" s="1"/>
  <c r="K5884" i="23" a="1"/>
  <c r="K5884" i="23" s="1"/>
  <c r="K5885" i="23" a="1"/>
  <c r="K5885" i="23" s="1"/>
  <c r="K5886" i="23" a="1"/>
  <c r="K5886" i="23" s="1"/>
  <c r="K5887" i="23" a="1"/>
  <c r="K5887" i="23" s="1"/>
  <c r="K5888" i="23" a="1"/>
  <c r="K5888" i="23"/>
  <c r="K5889" i="23" a="1"/>
  <c r="K5889" i="23" s="1"/>
  <c r="K5890" i="23" a="1"/>
  <c r="K5890" i="23" s="1"/>
  <c r="K5891" i="23" a="1"/>
  <c r="K5891" i="23" s="1"/>
  <c r="K5892" i="23" a="1"/>
  <c r="K5892" i="23" s="1"/>
  <c r="K5893" i="23" a="1"/>
  <c r="K5893" i="23" s="1"/>
  <c r="K5894" i="23" a="1"/>
  <c r="K5894" i="23" s="1"/>
  <c r="K5895" i="23" a="1"/>
  <c r="K5895" i="23" s="1"/>
  <c r="K5896" i="23" a="1"/>
  <c r="K5896" i="23"/>
  <c r="K5897" i="23" a="1"/>
  <c r="K5897" i="23" s="1"/>
  <c r="K5898" i="23" a="1"/>
  <c r="K5898" i="23" s="1"/>
  <c r="K5899" i="23" a="1"/>
  <c r="K5899" i="23" s="1"/>
  <c r="K5900" i="23" a="1"/>
  <c r="K5900" i="23" s="1"/>
  <c r="K5901" i="23" a="1"/>
  <c r="K5901" i="23" s="1"/>
  <c r="K5902" i="23" a="1"/>
  <c r="K5902" i="23" s="1"/>
  <c r="K5903" i="23" a="1"/>
  <c r="K5903" i="23" s="1"/>
  <c r="K5904" i="23" a="1"/>
  <c r="K5904" i="23" s="1"/>
  <c r="K5905" i="23" a="1"/>
  <c r="K5905" i="23" s="1"/>
  <c r="K5906" i="23" a="1"/>
  <c r="K5906" i="23" s="1"/>
  <c r="K5907" i="23" a="1"/>
  <c r="K5907" i="23" s="1"/>
  <c r="K5908" i="23" a="1"/>
  <c r="K5908" i="23" s="1"/>
  <c r="K5909" i="23" a="1"/>
  <c r="K5909" i="23" s="1"/>
  <c r="K5910" i="23" a="1"/>
  <c r="K5910" i="23" s="1"/>
  <c r="K5911" i="23" a="1"/>
  <c r="K5911" i="23" s="1"/>
  <c r="K5912" i="23" a="1"/>
  <c r="K5912" i="23"/>
  <c r="K5913" i="23" a="1"/>
  <c r="K5913" i="23" s="1"/>
  <c r="K5914" i="23" a="1"/>
  <c r="K5914" i="23" s="1"/>
  <c r="K5915" i="23" a="1"/>
  <c r="K5915" i="23" s="1"/>
  <c r="K5916" i="23" a="1"/>
  <c r="K5916" i="23" s="1"/>
  <c r="K5917" i="23" a="1"/>
  <c r="K5917" i="23" s="1"/>
  <c r="K5918" i="23" a="1"/>
  <c r="K5918" i="23" s="1"/>
  <c r="K5919" i="23" a="1"/>
  <c r="K5919" i="23" s="1"/>
  <c r="K5920" i="23" a="1"/>
  <c r="K5920" i="23" s="1"/>
  <c r="K5921" i="23" a="1"/>
  <c r="K5921" i="23" s="1"/>
  <c r="K5922" i="23" a="1"/>
  <c r="K5922" i="23" s="1"/>
  <c r="K5923" i="23" a="1"/>
  <c r="K5923" i="23" s="1"/>
  <c r="K5924" i="23" a="1"/>
  <c r="K5924" i="23" s="1"/>
  <c r="K5925" i="23" a="1"/>
  <c r="K5925" i="23" s="1"/>
  <c r="K5926" i="23" a="1"/>
  <c r="K5926" i="23" s="1"/>
  <c r="K5927" i="23" a="1"/>
  <c r="K5927" i="23" s="1"/>
  <c r="K5928" i="23" a="1"/>
  <c r="K5928" i="23" s="1"/>
  <c r="K5929" i="23" a="1"/>
  <c r="K5929" i="23" s="1"/>
  <c r="K5930" i="23" a="1"/>
  <c r="K5930" i="23" s="1"/>
  <c r="K5931" i="23" a="1"/>
  <c r="K5931" i="23" s="1"/>
  <c r="K5932" i="23" a="1"/>
  <c r="K5932" i="23" s="1"/>
  <c r="K5933" i="23" a="1"/>
  <c r="K5933" i="23" s="1"/>
  <c r="K5934" i="23" a="1"/>
  <c r="K5934" i="23" s="1"/>
  <c r="K5935" i="23" a="1"/>
  <c r="K5935" i="23" s="1"/>
  <c r="K5936" i="23" a="1"/>
  <c r="K5936" i="23"/>
  <c r="K5937" i="23" a="1"/>
  <c r="K5937" i="23" s="1"/>
  <c r="K5938" i="23" a="1"/>
  <c r="K5938" i="23" s="1"/>
  <c r="K5939" i="23" a="1"/>
  <c r="K5939" i="23" s="1"/>
  <c r="K5940" i="23" a="1"/>
  <c r="K5940" i="23" s="1"/>
  <c r="K5941" i="23" a="1"/>
  <c r="K5941" i="23" s="1"/>
  <c r="K5942" i="23" a="1"/>
  <c r="K5942" i="23" s="1"/>
  <c r="K5943" i="23" a="1"/>
  <c r="K5943" i="23" s="1"/>
  <c r="K5944" i="23" a="1"/>
  <c r="K5944" i="23"/>
  <c r="K5945" i="23" a="1"/>
  <c r="K5945" i="23" s="1"/>
  <c r="K5946" i="23" a="1"/>
  <c r="K5946" i="23" s="1"/>
  <c r="K5947" i="23" a="1"/>
  <c r="K5947" i="23" s="1"/>
  <c r="K5948" i="23" a="1"/>
  <c r="K5948" i="23" s="1"/>
  <c r="K5949" i="23" a="1"/>
  <c r="K5949" i="23" s="1"/>
  <c r="K5950" i="23" a="1"/>
  <c r="K5950" i="23" s="1"/>
  <c r="K5951" i="23" a="1"/>
  <c r="K5951" i="23" s="1"/>
  <c r="K5952" i="23" a="1"/>
  <c r="K5952" i="23"/>
  <c r="K5953" i="23" a="1"/>
  <c r="K5953" i="23" s="1"/>
  <c r="K5954" i="23" a="1"/>
  <c r="K5954" i="23" s="1"/>
  <c r="K5955" i="23" a="1"/>
  <c r="K5955" i="23" s="1"/>
  <c r="K5956" i="23" a="1"/>
  <c r="K5956" i="23" s="1"/>
  <c r="K5957" i="23" a="1"/>
  <c r="K5957" i="23" s="1"/>
  <c r="K5958" i="23" a="1"/>
  <c r="K5958" i="23" s="1"/>
  <c r="K5959" i="23" a="1"/>
  <c r="K5959" i="23" s="1"/>
  <c r="K5960" i="23" a="1"/>
  <c r="K5960" i="23"/>
  <c r="K5961" i="23" a="1"/>
  <c r="K5961" i="23" s="1"/>
  <c r="K5962" i="23" a="1"/>
  <c r="K5962" i="23" s="1"/>
  <c r="K5963" i="23" a="1"/>
  <c r="K5963" i="23" s="1"/>
  <c r="K5964" i="23" a="1"/>
  <c r="K5964" i="23" s="1"/>
  <c r="K5965" i="23" a="1"/>
  <c r="K5965" i="23" s="1"/>
  <c r="K5966" i="23" a="1"/>
  <c r="K5966" i="23" s="1"/>
  <c r="K5967" i="23" a="1"/>
  <c r="K5967" i="23" s="1"/>
  <c r="K5968" i="23" a="1"/>
  <c r="K5968" i="23" s="1"/>
  <c r="K5969" i="23" a="1"/>
  <c r="K5969" i="23" s="1"/>
  <c r="K5970" i="23" a="1"/>
  <c r="K5970" i="23" s="1"/>
  <c r="K5971" i="23" a="1"/>
  <c r="K5971" i="23" s="1"/>
  <c r="K5972" i="23" a="1"/>
  <c r="K5972" i="23" s="1"/>
  <c r="K5973" i="23" a="1"/>
  <c r="K5973" i="23" s="1"/>
  <c r="K5974" i="23" a="1"/>
  <c r="K5974" i="23" s="1"/>
  <c r="K5975" i="23" a="1"/>
  <c r="K5975" i="23" s="1"/>
  <c r="K5976" i="23" a="1"/>
  <c r="K5976" i="23"/>
  <c r="K5977" i="23" a="1"/>
  <c r="K5977" i="23" s="1"/>
  <c r="K5978" i="23" a="1"/>
  <c r="K5978" i="23" s="1"/>
  <c r="K5979" i="23" a="1"/>
  <c r="K5979" i="23" s="1"/>
  <c r="K5980" i="23" a="1"/>
  <c r="K5980" i="23" s="1"/>
  <c r="K5981" i="23" a="1"/>
  <c r="K5981" i="23" s="1"/>
  <c r="K5982" i="23" a="1"/>
  <c r="K5982" i="23" s="1"/>
  <c r="K5983" i="23" a="1"/>
  <c r="K5983" i="23" s="1"/>
  <c r="K5984" i="23" a="1"/>
  <c r="K5984" i="23" s="1"/>
  <c r="K5985" i="23" a="1"/>
  <c r="K5985" i="23" s="1"/>
  <c r="K5986" i="23" a="1"/>
  <c r="K5986" i="23" s="1"/>
  <c r="K5987" i="23" a="1"/>
  <c r="K5987" i="23" s="1"/>
  <c r="K5988" i="23" a="1"/>
  <c r="K5988" i="23" s="1"/>
  <c r="K5989" i="23" a="1"/>
  <c r="K5989" i="23" s="1"/>
  <c r="K5990" i="23" a="1"/>
  <c r="K5990" i="23" s="1"/>
  <c r="K5991" i="23" a="1"/>
  <c r="K5991" i="23" s="1"/>
  <c r="K5992" i="23" a="1"/>
  <c r="K5992" i="23" s="1"/>
  <c r="K5993" i="23" a="1"/>
  <c r="K5993" i="23" s="1"/>
  <c r="K5994" i="23" a="1"/>
  <c r="K5994" i="23" s="1"/>
  <c r="K5995" i="23" a="1"/>
  <c r="K5995" i="23" s="1"/>
  <c r="K5996" i="23" a="1"/>
  <c r="K5996" i="23" s="1"/>
  <c r="K5997" i="23" a="1"/>
  <c r="K5997" i="23" s="1"/>
  <c r="K5998" i="23" a="1"/>
  <c r="K5998" i="23" s="1"/>
  <c r="K5999" i="23" a="1"/>
  <c r="K5999" i="23" s="1"/>
  <c r="K6000" i="23" a="1"/>
  <c r="K6000" i="23" s="1"/>
  <c r="K6001" i="23" a="1"/>
  <c r="K6001" i="23" s="1"/>
  <c r="K6002" i="23" a="1"/>
  <c r="K6002" i="23" s="1"/>
  <c r="K6003" i="23" a="1"/>
  <c r="K6003" i="23" s="1"/>
  <c r="K6004" i="23" a="1"/>
  <c r="K6004" i="23" s="1"/>
  <c r="K6005" i="23" a="1"/>
  <c r="K6005" i="23" s="1"/>
  <c r="K6006" i="23" a="1"/>
  <c r="K6006" i="23" s="1"/>
  <c r="K6007" i="23" a="1"/>
  <c r="K6007" i="23" s="1"/>
  <c r="K6008" i="23" a="1"/>
  <c r="K6008" i="23"/>
  <c r="K6009" i="23" a="1"/>
  <c r="K6009" i="23" s="1"/>
  <c r="K6010" i="23" a="1"/>
  <c r="K6010" i="23" s="1"/>
  <c r="K6011" i="23" a="1"/>
  <c r="K6011" i="23" s="1"/>
  <c r="K6012" i="23" a="1"/>
  <c r="K6012" i="23" s="1"/>
  <c r="K6013" i="23" a="1"/>
  <c r="K6013" i="23" s="1"/>
  <c r="K6014" i="23" a="1"/>
  <c r="K6014" i="23" s="1"/>
  <c r="K6015" i="23" a="1"/>
  <c r="K6015" i="23" s="1"/>
  <c r="K6016" i="23" a="1"/>
  <c r="K6016" i="23"/>
  <c r="K6017" i="23" a="1"/>
  <c r="K6017" i="23" s="1"/>
  <c r="K6018" i="23" a="1"/>
  <c r="K6018" i="23" s="1"/>
  <c r="K6019" i="23" a="1"/>
  <c r="K6019" i="23" s="1"/>
  <c r="K6020" i="23" a="1"/>
  <c r="K6020" i="23" s="1"/>
  <c r="K6021" i="23" a="1"/>
  <c r="K6021" i="23" s="1"/>
  <c r="K6022" i="23" a="1"/>
  <c r="K6022" i="23" s="1"/>
  <c r="K6023" i="23" a="1"/>
  <c r="K6023" i="23" s="1"/>
  <c r="K6024" i="23" a="1"/>
  <c r="K6024" i="23"/>
  <c r="K6025" i="23" a="1"/>
  <c r="K6025" i="23" s="1"/>
  <c r="K6026" i="23" a="1"/>
  <c r="K6026" i="23" s="1"/>
  <c r="K6027" i="23" a="1"/>
  <c r="K6027" i="23" s="1"/>
  <c r="K6028" i="23" a="1"/>
  <c r="K6028" i="23" s="1"/>
  <c r="K6029" i="23" a="1"/>
  <c r="K6029" i="23" s="1"/>
  <c r="K6030" i="23" a="1"/>
  <c r="K6030" i="23" s="1"/>
  <c r="K6031" i="23" a="1"/>
  <c r="K6031" i="23" s="1"/>
  <c r="K6032" i="23" a="1"/>
  <c r="K6032" i="23"/>
  <c r="K6033" i="23" a="1"/>
  <c r="K6033" i="23" s="1"/>
  <c r="K6034" i="23" a="1"/>
  <c r="K6034" i="23" s="1"/>
  <c r="K6035" i="23" a="1"/>
  <c r="K6035" i="23" s="1"/>
  <c r="K6036" i="23" a="1"/>
  <c r="K6036" i="23" s="1"/>
  <c r="K6037" i="23" a="1"/>
  <c r="K6037" i="23" s="1"/>
  <c r="K6038" i="23" a="1"/>
  <c r="K6038" i="23" s="1"/>
  <c r="K6039" i="23" a="1"/>
  <c r="K6039" i="23" s="1"/>
  <c r="K6040" i="23" a="1"/>
  <c r="K6040" i="23"/>
  <c r="K6041" i="23" a="1"/>
  <c r="K6041" i="23" s="1"/>
  <c r="K6042" i="23" a="1"/>
  <c r="K6042" i="23" s="1"/>
  <c r="K6043" i="23" a="1"/>
  <c r="K6043" i="23" s="1"/>
  <c r="K6044" i="23" a="1"/>
  <c r="K6044" i="23" s="1"/>
  <c r="K6045" i="23" a="1"/>
  <c r="K6045" i="23" s="1"/>
  <c r="K6046" i="23" a="1"/>
  <c r="K6046" i="23" s="1"/>
  <c r="K6047" i="23" a="1"/>
  <c r="K6047" i="23" s="1"/>
  <c r="K6048" i="23" a="1"/>
  <c r="K6048" i="23" s="1"/>
  <c r="K6049" i="23" a="1"/>
  <c r="K6049" i="23" s="1"/>
  <c r="K6050" i="23" a="1"/>
  <c r="K6050" i="23" s="1"/>
  <c r="K6051" i="23" a="1"/>
  <c r="K6051" i="23" s="1"/>
  <c r="K6052" i="23" a="1"/>
  <c r="K6052" i="23" s="1"/>
  <c r="K6053" i="23" a="1"/>
  <c r="K6053" i="23" s="1"/>
  <c r="K6054" i="23" a="1"/>
  <c r="K6054" i="23" s="1"/>
  <c r="K6055" i="23" a="1"/>
  <c r="K6055" i="23" s="1"/>
  <c r="K6056" i="23" a="1"/>
  <c r="K6056" i="23" s="1"/>
  <c r="K6057" i="23" a="1"/>
  <c r="K6057" i="23" s="1"/>
  <c r="K6058" i="23" a="1"/>
  <c r="K6058" i="23" s="1"/>
  <c r="K6059" i="23" a="1"/>
  <c r="K6059" i="23" s="1"/>
  <c r="K6060" i="23" a="1"/>
  <c r="K6060" i="23" s="1"/>
  <c r="K6061" i="23" a="1"/>
  <c r="K6061" i="23" s="1"/>
  <c r="K6062" i="23" a="1"/>
  <c r="K6062" i="23" s="1"/>
  <c r="K6063" i="23" a="1"/>
  <c r="K6063" i="23" s="1"/>
  <c r="K6064" i="23" a="1"/>
  <c r="K6064" i="23" s="1"/>
  <c r="K6065" i="23" a="1"/>
  <c r="K6065" i="23" s="1"/>
  <c r="K6066" i="23" a="1"/>
  <c r="K6066" i="23" s="1"/>
  <c r="K6067" i="23" a="1"/>
  <c r="K6067" i="23" s="1"/>
  <c r="K6068" i="23" a="1"/>
  <c r="K6068" i="23" s="1"/>
  <c r="K6069" i="23" a="1"/>
  <c r="K6069" i="23" s="1"/>
  <c r="K6070" i="23" a="1"/>
  <c r="K6070" i="23" s="1"/>
  <c r="K6071" i="23" a="1"/>
  <c r="K6071" i="23" s="1"/>
  <c r="K6072" i="23" a="1"/>
  <c r="K6072" i="23"/>
  <c r="K6073" i="23" a="1"/>
  <c r="K6073" i="23" s="1"/>
  <c r="K6074" i="23" a="1"/>
  <c r="K6074" i="23" s="1"/>
  <c r="K6075" i="23" a="1"/>
  <c r="K6075" i="23" s="1"/>
  <c r="K6076" i="23" a="1"/>
  <c r="K6076" i="23" s="1"/>
  <c r="K6077" i="23" a="1"/>
  <c r="K6077" i="23" s="1"/>
  <c r="K6078" i="23" a="1"/>
  <c r="K6078" i="23" s="1"/>
  <c r="K6079" i="23" a="1"/>
  <c r="K6079" i="23" s="1"/>
  <c r="K6080" i="23" a="1"/>
  <c r="K6080" i="23"/>
  <c r="K6081" i="23" a="1"/>
  <c r="K6081" i="23" s="1"/>
  <c r="K6082" i="23" a="1"/>
  <c r="K6082" i="23" s="1"/>
  <c r="K6083" i="23" a="1"/>
  <c r="K6083" i="23" s="1"/>
  <c r="K6084" i="23" a="1"/>
  <c r="K6084" i="23" s="1"/>
  <c r="K6085" i="23" a="1"/>
  <c r="K6085" i="23" s="1"/>
  <c r="K6086" i="23" a="1"/>
  <c r="K6086" i="23"/>
  <c r="K6087" i="23" a="1"/>
  <c r="K6087" i="23" s="1"/>
  <c r="K6088" i="23" a="1"/>
  <c r="K6088" i="23" s="1"/>
  <c r="K6089" i="23" a="1"/>
  <c r="K6089" i="23" s="1"/>
  <c r="K6090" i="23" a="1"/>
  <c r="K6090" i="23" s="1"/>
  <c r="K6091" i="23" a="1"/>
  <c r="K6091" i="23" s="1"/>
  <c r="K6092" i="23" a="1"/>
  <c r="K6092" i="23" s="1"/>
  <c r="K6093" i="23" a="1"/>
  <c r="K6093" i="23" s="1"/>
  <c r="K6094" i="23" a="1"/>
  <c r="K6094" i="23" s="1"/>
  <c r="K6095" i="23" a="1"/>
  <c r="K6095" i="23" s="1"/>
  <c r="K6096" i="23" a="1"/>
  <c r="K6096" i="23" s="1"/>
  <c r="K6097" i="23" a="1"/>
  <c r="K6097" i="23" s="1"/>
  <c r="K6098" i="23" a="1"/>
  <c r="K6098" i="23" s="1"/>
  <c r="K6099" i="23" a="1"/>
  <c r="K6099" i="23" s="1"/>
  <c r="K6100" i="23" a="1"/>
  <c r="K6100" i="23" s="1"/>
  <c r="K6101" i="23" a="1"/>
  <c r="K6101" i="23" s="1"/>
  <c r="K6102" i="23" a="1"/>
  <c r="K6102" i="23" s="1"/>
  <c r="K6103" i="23" a="1"/>
  <c r="K6103" i="23" s="1"/>
  <c r="K6104" i="23" a="1"/>
  <c r="K6104" i="23" s="1"/>
  <c r="K6105" i="23" a="1"/>
  <c r="K6105" i="23" s="1"/>
  <c r="K6106" i="23" a="1"/>
  <c r="K6106" i="23" s="1"/>
  <c r="K6107" i="23" a="1"/>
  <c r="K6107" i="23" s="1"/>
  <c r="K6108" i="23" a="1"/>
  <c r="K6108" i="23" s="1"/>
  <c r="K6109" i="23" a="1"/>
  <c r="K6109" i="23" s="1"/>
  <c r="K6110" i="23" a="1"/>
  <c r="K6110" i="23" s="1"/>
  <c r="K6111" i="23" a="1"/>
  <c r="K6111" i="23" s="1"/>
  <c r="K6112" i="23" a="1"/>
  <c r="K6112" i="23" s="1"/>
  <c r="K6113" i="23" a="1"/>
  <c r="K6113" i="23" s="1"/>
  <c r="K6114" i="23" a="1"/>
  <c r="K6114" i="23" s="1"/>
  <c r="K6115" i="23" a="1"/>
  <c r="K6115" i="23" s="1"/>
  <c r="K6116" i="23" a="1"/>
  <c r="K6116" i="23" s="1"/>
  <c r="K6117" i="23" a="1"/>
  <c r="K6117" i="23" s="1"/>
  <c r="K6118" i="23" a="1"/>
  <c r="K6118" i="23" s="1"/>
  <c r="K6119" i="23" a="1"/>
  <c r="K6119" i="23" s="1"/>
  <c r="K6120" i="23" a="1"/>
  <c r="K6120" i="23" s="1"/>
  <c r="K6121" i="23" a="1"/>
  <c r="K6121" i="23" s="1"/>
  <c r="K6122" i="23" a="1"/>
  <c r="K6122" i="23" s="1"/>
  <c r="K6123" i="23" a="1"/>
  <c r="K6123" i="23" s="1"/>
  <c r="K6124" i="23" a="1"/>
  <c r="K6124" i="23" s="1"/>
  <c r="K6125" i="23" a="1"/>
  <c r="K6125" i="23" s="1"/>
  <c r="K6126" i="23" a="1"/>
  <c r="K6126" i="23" s="1"/>
  <c r="K6127" i="23" a="1"/>
  <c r="K6127" i="23" s="1"/>
  <c r="K6128" i="23" a="1"/>
  <c r="K6128" i="23" s="1"/>
  <c r="K6129" i="23" a="1"/>
  <c r="K6129" i="23" s="1"/>
  <c r="K6130" i="23" a="1"/>
  <c r="K6130" i="23" s="1"/>
  <c r="K6131" i="23" a="1"/>
  <c r="K6131" i="23" s="1"/>
  <c r="K6132" i="23" a="1"/>
  <c r="K6132" i="23" s="1"/>
  <c r="K6133" i="23" a="1"/>
  <c r="K6133" i="23" s="1"/>
  <c r="K6134" i="23" a="1"/>
  <c r="K6134" i="23" s="1"/>
  <c r="K6135" i="23" a="1"/>
  <c r="K6135" i="23" s="1"/>
  <c r="K6136" i="23" a="1"/>
  <c r="K6136" i="23" s="1"/>
  <c r="K6137" i="23" a="1"/>
  <c r="K6137" i="23" s="1"/>
  <c r="K6138" i="23" a="1"/>
  <c r="K6138" i="23" s="1"/>
  <c r="K6139" i="23" a="1"/>
  <c r="K6139" i="23" s="1"/>
  <c r="K6140" i="23" a="1"/>
  <c r="K6140" i="23" s="1"/>
  <c r="K6141" i="23" a="1"/>
  <c r="K6141" i="23" s="1"/>
  <c r="K6142" i="23" a="1"/>
  <c r="K6142" i="23" s="1"/>
  <c r="K6143" i="23" a="1"/>
  <c r="K6143" i="23" s="1"/>
  <c r="K6144" i="23" a="1"/>
  <c r="K6144" i="23" s="1"/>
  <c r="K6145" i="23" a="1"/>
  <c r="K6145" i="23" s="1"/>
  <c r="K6146" i="23" a="1"/>
  <c r="K6146" i="23" s="1"/>
  <c r="K6147" i="23" a="1"/>
  <c r="K6147" i="23" s="1"/>
  <c r="K6148" i="23" a="1"/>
  <c r="K6148" i="23" s="1"/>
  <c r="K6149" i="23" a="1"/>
  <c r="K6149" i="23" s="1"/>
  <c r="K6150" i="23" a="1"/>
  <c r="K6150" i="23" s="1"/>
  <c r="K6151" i="23" a="1"/>
  <c r="K6151" i="23" s="1"/>
  <c r="K6152" i="23" a="1"/>
  <c r="K6152" i="23" s="1"/>
  <c r="K6153" i="23" a="1"/>
  <c r="K6153" i="23" s="1"/>
  <c r="K6154" i="23" a="1"/>
  <c r="K6154" i="23" s="1"/>
  <c r="K6155" i="23" a="1"/>
  <c r="K6155" i="23" s="1"/>
  <c r="K6156" i="23" a="1"/>
  <c r="K6156" i="23" s="1"/>
  <c r="K6157" i="23" a="1"/>
  <c r="K6157" i="23" s="1"/>
  <c r="K6158" i="23" a="1"/>
  <c r="K6158" i="23" s="1"/>
  <c r="K6159" i="23" a="1"/>
  <c r="K6159" i="23" s="1"/>
  <c r="K6160" i="23" a="1"/>
  <c r="K6160" i="23" s="1"/>
  <c r="K6161" i="23" a="1"/>
  <c r="K6161" i="23" s="1"/>
  <c r="K6162" i="23" a="1"/>
  <c r="K6162" i="23" s="1"/>
  <c r="K6163" i="23" a="1"/>
  <c r="K6163" i="23" s="1"/>
  <c r="K6164" i="23" a="1"/>
  <c r="K6164" i="23" s="1"/>
  <c r="K6165" i="23" a="1"/>
  <c r="K6165" i="23" s="1"/>
  <c r="K6166" i="23" a="1"/>
  <c r="K6166" i="23" s="1"/>
  <c r="K6167" i="23" a="1"/>
  <c r="K6167" i="23" s="1"/>
  <c r="K6168" i="23" a="1"/>
  <c r="K6168" i="23" s="1"/>
  <c r="K6169" i="23" a="1"/>
  <c r="K6169" i="23" s="1"/>
  <c r="K6170" i="23" a="1"/>
  <c r="K6170" i="23" s="1"/>
  <c r="K6171" i="23" a="1"/>
  <c r="K6171" i="23" s="1"/>
  <c r="K6172" i="23" a="1"/>
  <c r="K6172" i="23" s="1"/>
  <c r="K6173" i="23" a="1"/>
  <c r="K6173" i="23" s="1"/>
  <c r="K6174" i="23" a="1"/>
  <c r="K6174" i="23" s="1"/>
  <c r="K6175" i="23" a="1"/>
  <c r="K6175" i="23" s="1"/>
  <c r="K6176" i="23" a="1"/>
  <c r="K6176" i="23" s="1"/>
  <c r="K6177" i="23" a="1"/>
  <c r="K6177" i="23" s="1"/>
  <c r="K6178" i="23" a="1"/>
  <c r="K6178" i="23" s="1"/>
  <c r="K6179" i="23" a="1"/>
  <c r="K6179" i="23" s="1"/>
  <c r="K6180" i="23" a="1"/>
  <c r="K6180" i="23" s="1"/>
  <c r="K6181" i="23" a="1"/>
  <c r="K6181" i="23" s="1"/>
  <c r="K6182" i="23" a="1"/>
  <c r="K6182" i="23" s="1"/>
  <c r="K6183" i="23" a="1"/>
  <c r="K6183" i="23" s="1"/>
  <c r="K6184" i="23" a="1"/>
  <c r="K6184" i="23" s="1"/>
  <c r="K6185" i="23" a="1"/>
  <c r="K6185" i="23" s="1"/>
  <c r="K6186" i="23" a="1"/>
  <c r="K6186" i="23" s="1"/>
  <c r="K6187" i="23" a="1"/>
  <c r="K6187" i="23" s="1"/>
  <c r="K6188" i="23" a="1"/>
  <c r="K6188" i="23" s="1"/>
  <c r="K6189" i="23" a="1"/>
  <c r="K6189" i="23" s="1"/>
  <c r="K6190" i="23" a="1"/>
  <c r="K6190" i="23" s="1"/>
  <c r="K6191" i="23" a="1"/>
  <c r="K6191" i="23" s="1"/>
  <c r="K6192" i="23" a="1"/>
  <c r="K6192" i="23" s="1"/>
  <c r="K6193" i="23" a="1"/>
  <c r="K6193" i="23" s="1"/>
  <c r="K6194" i="23" a="1"/>
  <c r="K6194" i="23" s="1"/>
  <c r="K6195" i="23" a="1"/>
  <c r="K6195" i="23" s="1"/>
  <c r="K6196" i="23" a="1"/>
  <c r="K6196" i="23" s="1"/>
  <c r="K6197" i="23" a="1"/>
  <c r="K6197" i="23" s="1"/>
  <c r="K6198" i="23" a="1"/>
  <c r="K6198" i="23" s="1"/>
  <c r="K6199" i="23" a="1"/>
  <c r="K6199" i="23" s="1"/>
  <c r="K6200" i="23" a="1"/>
  <c r="K6200" i="23" s="1"/>
  <c r="K6201" i="23" a="1"/>
  <c r="K6201" i="23" s="1"/>
  <c r="K6202" i="23" a="1"/>
  <c r="K6202" i="23" s="1"/>
  <c r="K6203" i="23" a="1"/>
  <c r="K6203" i="23" s="1"/>
  <c r="K6204" i="23" a="1"/>
  <c r="K6204" i="23" s="1"/>
  <c r="K6205" i="23" a="1"/>
  <c r="K6205" i="23" s="1"/>
  <c r="K6206" i="23" a="1"/>
  <c r="K6206" i="23" s="1"/>
  <c r="K6207" i="23" a="1"/>
  <c r="K6207" i="23" s="1"/>
  <c r="K6208" i="23" a="1"/>
  <c r="K6208" i="23" s="1"/>
  <c r="K6209" i="23" a="1"/>
  <c r="K6209" i="23" s="1"/>
  <c r="K6210" i="23" a="1"/>
  <c r="K6210" i="23" s="1"/>
  <c r="K6211" i="23" a="1"/>
  <c r="K6211" i="23" s="1"/>
  <c r="K6212" i="23" a="1"/>
  <c r="K6212" i="23" s="1"/>
  <c r="K6213" i="23" a="1"/>
  <c r="K6213" i="23" s="1"/>
  <c r="K6214" i="23" a="1"/>
  <c r="K6214" i="23" s="1"/>
  <c r="K6215" i="23" a="1"/>
  <c r="K6215" i="23" s="1"/>
  <c r="K6216" i="23" a="1"/>
  <c r="K6216" i="23" s="1"/>
  <c r="K6217" i="23" a="1"/>
  <c r="K6217" i="23" s="1"/>
  <c r="K6218" i="23" a="1"/>
  <c r="K6218" i="23" s="1"/>
  <c r="K6219" i="23" a="1"/>
  <c r="K6219" i="23" s="1"/>
  <c r="K6220" i="23" a="1"/>
  <c r="K6220" i="23" s="1"/>
  <c r="K6221" i="23" a="1"/>
  <c r="K6221" i="23" s="1"/>
  <c r="K6222" i="23" a="1"/>
  <c r="K6222" i="23" s="1"/>
  <c r="K6223" i="23" a="1"/>
  <c r="K6223" i="23" s="1"/>
  <c r="K6224" i="23" a="1"/>
  <c r="K6224" i="23" s="1"/>
  <c r="K6225" i="23" a="1"/>
  <c r="K6225" i="23" s="1"/>
  <c r="K6226" i="23" a="1"/>
  <c r="K6226" i="23" s="1"/>
  <c r="K6227" i="23" a="1"/>
  <c r="K6227" i="23" s="1"/>
  <c r="K6228" i="23" a="1"/>
  <c r="K6228" i="23" s="1"/>
  <c r="K6229" i="23" a="1"/>
  <c r="K6229" i="23" s="1"/>
  <c r="K6230" i="23" a="1"/>
  <c r="K6230" i="23" s="1"/>
  <c r="K6231" i="23" a="1"/>
  <c r="K6231" i="23" s="1"/>
  <c r="K6232" i="23" a="1"/>
  <c r="K6232" i="23" s="1"/>
  <c r="K6233" i="23" a="1"/>
  <c r="K6233" i="23" s="1"/>
  <c r="K6234" i="23" a="1"/>
  <c r="K6234" i="23" s="1"/>
  <c r="K6235" i="23" a="1"/>
  <c r="K6235" i="23" s="1"/>
  <c r="K6236" i="23" a="1"/>
  <c r="K6236" i="23" s="1"/>
  <c r="K6237" i="23" a="1"/>
  <c r="K6237" i="23" s="1"/>
  <c r="K6238" i="23" a="1"/>
  <c r="K6238" i="23" s="1"/>
  <c r="K6239" i="23" a="1"/>
  <c r="K6239" i="23" s="1"/>
  <c r="K6240" i="23" a="1"/>
  <c r="K6240" i="23" s="1"/>
  <c r="K6241" i="23" a="1"/>
  <c r="K6241" i="23" s="1"/>
  <c r="K6242" i="23" a="1"/>
  <c r="K6242" i="23" s="1"/>
  <c r="K6243" i="23" a="1"/>
  <c r="K6243" i="23" s="1"/>
  <c r="K6244" i="23" a="1"/>
  <c r="K6244" i="23" s="1"/>
  <c r="K6245" i="23" a="1"/>
  <c r="K6245" i="23" s="1"/>
  <c r="K6246" i="23" a="1"/>
  <c r="K6246" i="23" s="1"/>
  <c r="K6247" i="23" a="1"/>
  <c r="K6247" i="23" s="1"/>
  <c r="K6248" i="23" a="1"/>
  <c r="K6248" i="23" s="1"/>
  <c r="K6249" i="23" a="1"/>
  <c r="K6249" i="23" s="1"/>
  <c r="K6250" i="23" a="1"/>
  <c r="K6250" i="23" s="1"/>
  <c r="K6251" i="23" a="1"/>
  <c r="K6251" i="23" s="1"/>
  <c r="K6252" i="23" a="1"/>
  <c r="K6252" i="23" s="1"/>
  <c r="K6253" i="23" a="1"/>
  <c r="K6253" i="23" s="1"/>
  <c r="K6254" i="23" a="1"/>
  <c r="K6254" i="23" s="1"/>
  <c r="K6255" i="23" a="1"/>
  <c r="K6255" i="23" s="1"/>
  <c r="K6256" i="23" a="1"/>
  <c r="K6256" i="23" s="1"/>
  <c r="K6257" i="23" a="1"/>
  <c r="K6257" i="23" s="1"/>
  <c r="K6258" i="23" a="1"/>
  <c r="K6258" i="23" s="1"/>
  <c r="K6259" i="23" a="1"/>
  <c r="K6259" i="23" s="1"/>
  <c r="K6260" i="23" a="1"/>
  <c r="K6260" i="23" s="1"/>
  <c r="K6261" i="23" a="1"/>
  <c r="K6261" i="23" s="1"/>
  <c r="K6262" i="23" a="1"/>
  <c r="K6262" i="23" s="1"/>
  <c r="K6263" i="23" a="1"/>
  <c r="K6263" i="23" s="1"/>
  <c r="K6264" i="23" a="1"/>
  <c r="K6264" i="23" s="1"/>
  <c r="K6265" i="23" a="1"/>
  <c r="K6265" i="23" s="1"/>
  <c r="K6266" i="23" a="1"/>
  <c r="K6266" i="23" s="1"/>
  <c r="K6267" i="23" a="1"/>
  <c r="K6267" i="23" s="1"/>
  <c r="K6268" i="23" a="1"/>
  <c r="K6268" i="23" s="1"/>
  <c r="K6269" i="23" a="1"/>
  <c r="K6269" i="23" s="1"/>
  <c r="K6270" i="23" a="1"/>
  <c r="K6270" i="23" s="1"/>
  <c r="K6271" i="23" a="1"/>
  <c r="K6271" i="23" s="1"/>
  <c r="K6272" i="23" a="1"/>
  <c r="K6272" i="23" s="1"/>
  <c r="K6273" i="23" a="1"/>
  <c r="K6273" i="23" s="1"/>
  <c r="K6274" i="23" a="1"/>
  <c r="K6274" i="23" s="1"/>
  <c r="K6275" i="23" a="1"/>
  <c r="K6275" i="23" s="1"/>
  <c r="K6276" i="23" a="1"/>
  <c r="K6276" i="23" s="1"/>
  <c r="K6277" i="23" a="1"/>
  <c r="K6277" i="23" s="1"/>
  <c r="K6278" i="23" a="1"/>
  <c r="K6278" i="23" s="1"/>
  <c r="K6279" i="23" a="1"/>
  <c r="K6279" i="23" s="1"/>
  <c r="K6280" i="23" a="1"/>
  <c r="K6280" i="23" s="1"/>
  <c r="K6281" i="23" a="1"/>
  <c r="K6281" i="23" s="1"/>
  <c r="K6282" i="23" a="1"/>
  <c r="K6282" i="23" s="1"/>
  <c r="K6283" i="23" a="1"/>
  <c r="K6283" i="23" s="1"/>
  <c r="K6284" i="23" a="1"/>
  <c r="K6284" i="23" s="1"/>
  <c r="K6285" i="23" a="1"/>
  <c r="K6285" i="23" s="1"/>
  <c r="K6286" i="23" a="1"/>
  <c r="K6286" i="23" s="1"/>
  <c r="K6287" i="23" a="1"/>
  <c r="K6287" i="23" s="1"/>
  <c r="K6288" i="23" a="1"/>
  <c r="K6288" i="23" s="1"/>
  <c r="K6289" i="23" a="1"/>
  <c r="K6289" i="23" s="1"/>
  <c r="K6290" i="23" a="1"/>
  <c r="K6290" i="23" s="1"/>
  <c r="K6291" i="23" a="1"/>
  <c r="K6291" i="23" s="1"/>
  <c r="K6292" i="23" a="1"/>
  <c r="K6292" i="23" s="1"/>
  <c r="K6293" i="23" a="1"/>
  <c r="K6293" i="23" s="1"/>
  <c r="K6294" i="23" a="1"/>
  <c r="K6294" i="23" s="1"/>
  <c r="K6295" i="23" a="1"/>
  <c r="K6295" i="23" s="1"/>
  <c r="K6296" i="23" a="1"/>
  <c r="K6296" i="23" s="1"/>
  <c r="K6297" i="23" a="1"/>
  <c r="K6297" i="23" s="1"/>
  <c r="K6298" i="23" a="1"/>
  <c r="K6298" i="23" s="1"/>
  <c r="K6299" i="23" a="1"/>
  <c r="K6299" i="23" s="1"/>
  <c r="K6300" i="23" a="1"/>
  <c r="K6300" i="23" s="1"/>
  <c r="K6301" i="23" a="1"/>
  <c r="K6301" i="23" s="1"/>
  <c r="K6302" i="23" a="1"/>
  <c r="K6302" i="23" s="1"/>
  <c r="K6303" i="23" a="1"/>
  <c r="K6303" i="23" s="1"/>
  <c r="K6304" i="23" a="1"/>
  <c r="K6304" i="23" s="1"/>
  <c r="K6305" i="23" a="1"/>
  <c r="K6305" i="23" s="1"/>
  <c r="K6306" i="23" a="1"/>
  <c r="K6306" i="23" s="1"/>
  <c r="K6307" i="23" a="1"/>
  <c r="K6307" i="23" s="1"/>
  <c r="K6308" i="23" a="1"/>
  <c r="K6308" i="23" s="1"/>
  <c r="K6309" i="23" a="1"/>
  <c r="K6309" i="23" s="1"/>
  <c r="K6310" i="23" a="1"/>
  <c r="K6310" i="23" s="1"/>
  <c r="K6311" i="23" a="1"/>
  <c r="K6311" i="23" s="1"/>
  <c r="K6312" i="23" a="1"/>
  <c r="K6312" i="23" s="1"/>
  <c r="K6313" i="23" a="1"/>
  <c r="K6313" i="23" s="1"/>
  <c r="K6314" i="23" a="1"/>
  <c r="K6314" i="23" s="1"/>
  <c r="K6315" i="23" a="1"/>
  <c r="K6315" i="23" s="1"/>
  <c r="K6316" i="23" a="1"/>
  <c r="K6316" i="23" s="1"/>
  <c r="K6317" i="23" a="1"/>
  <c r="K6317" i="23" s="1"/>
  <c r="K6318" i="23" a="1"/>
  <c r="K6318" i="23" s="1"/>
  <c r="K6319" i="23" a="1"/>
  <c r="K6319" i="23" s="1"/>
  <c r="K6320" i="23" a="1"/>
  <c r="K6320" i="23" s="1"/>
  <c r="K6321" i="23" a="1"/>
  <c r="K6321" i="23" s="1"/>
  <c r="K6322" i="23" a="1"/>
  <c r="K6322" i="23" s="1"/>
  <c r="K6323" i="23" a="1"/>
  <c r="K6323" i="23" s="1"/>
  <c r="K6324" i="23" a="1"/>
  <c r="K6324" i="23" s="1"/>
  <c r="K6325" i="23" a="1"/>
  <c r="K6325" i="23" s="1"/>
  <c r="K6326" i="23" a="1"/>
  <c r="K6326" i="23" s="1"/>
  <c r="K6327" i="23" a="1"/>
  <c r="K6327" i="23" s="1"/>
  <c r="K6328" i="23" a="1"/>
  <c r="K6328" i="23" s="1"/>
  <c r="K6329" i="23" a="1"/>
  <c r="K6329" i="23" s="1"/>
  <c r="K6330" i="23" a="1"/>
  <c r="K6330" i="23" s="1"/>
  <c r="K6331" i="23" a="1"/>
  <c r="K6331" i="23" s="1"/>
  <c r="K6332" i="23" a="1"/>
  <c r="K6332" i="23" s="1"/>
  <c r="K6333" i="23" a="1"/>
  <c r="K6333" i="23" s="1"/>
  <c r="K6334" i="23" a="1"/>
  <c r="K6334" i="23" s="1"/>
  <c r="K6335" i="23" a="1"/>
  <c r="K6335" i="23" s="1"/>
  <c r="K6336" i="23" a="1"/>
  <c r="K6336" i="23" s="1"/>
  <c r="K6337" i="23" a="1"/>
  <c r="K6337" i="23" s="1"/>
  <c r="K6338" i="23" a="1"/>
  <c r="K6338" i="23" s="1"/>
  <c r="K6339" i="23" a="1"/>
  <c r="K6339" i="23" s="1"/>
  <c r="K6340" i="23" a="1"/>
  <c r="K6340" i="23" s="1"/>
  <c r="K6341" i="23" a="1"/>
  <c r="K6341" i="23" s="1"/>
  <c r="K6342" i="23" a="1"/>
  <c r="K6342" i="23" s="1"/>
  <c r="K6343" i="23" a="1"/>
  <c r="K6343" i="23" s="1"/>
  <c r="K6344" i="23" a="1"/>
  <c r="K6344" i="23" s="1"/>
  <c r="K6345" i="23" a="1"/>
  <c r="K6345" i="23" s="1"/>
  <c r="K6346" i="23" a="1"/>
  <c r="K6346" i="23" s="1"/>
  <c r="K6347" i="23" a="1"/>
  <c r="K6347" i="23" s="1"/>
  <c r="K6348" i="23" a="1"/>
  <c r="K6348" i="23" s="1"/>
  <c r="K6349" i="23" a="1"/>
  <c r="K6349" i="23" s="1"/>
  <c r="K6350" i="23" a="1"/>
  <c r="K6350" i="23" s="1"/>
  <c r="K6351" i="23" a="1"/>
  <c r="K6351" i="23" s="1"/>
  <c r="K6352" i="23" a="1"/>
  <c r="K6352" i="23" s="1"/>
  <c r="K6353" i="23" a="1"/>
  <c r="K6353" i="23" s="1"/>
  <c r="K6354" i="23" a="1"/>
  <c r="K6354" i="23" s="1"/>
  <c r="K6355" i="23" a="1"/>
  <c r="K6355" i="23" s="1"/>
  <c r="K6356" i="23" a="1"/>
  <c r="K6356" i="23" s="1"/>
  <c r="K6357" i="23" a="1"/>
  <c r="K6357" i="23" s="1"/>
  <c r="K6358" i="23" a="1"/>
  <c r="K6358" i="23" s="1"/>
  <c r="K6359" i="23" a="1"/>
  <c r="K6359" i="23" s="1"/>
  <c r="K6360" i="23" a="1"/>
  <c r="K6360" i="23" s="1"/>
  <c r="K6361" i="23" a="1"/>
  <c r="K6361" i="23" s="1"/>
  <c r="K6362" i="23" a="1"/>
  <c r="K6362" i="23" s="1"/>
  <c r="K6363" i="23" a="1"/>
  <c r="K6363" i="23" s="1"/>
  <c r="K6364" i="23" a="1"/>
  <c r="K6364" i="23" s="1"/>
  <c r="K6365" i="23" a="1"/>
  <c r="K6365" i="23" s="1"/>
  <c r="K6366" i="23" a="1"/>
  <c r="K6366" i="23" s="1"/>
  <c r="K6367" i="23" a="1"/>
  <c r="K6367" i="23" s="1"/>
  <c r="K6368" i="23" a="1"/>
  <c r="K6368" i="23" s="1"/>
  <c r="K6369" i="23" a="1"/>
  <c r="K6369" i="23" s="1"/>
  <c r="K6370" i="23" a="1"/>
  <c r="K6370" i="23" s="1"/>
  <c r="K6371" i="23" a="1"/>
  <c r="K6371" i="23" s="1"/>
  <c r="K6372" i="23" a="1"/>
  <c r="K6372" i="23" s="1"/>
  <c r="K6373" i="23" a="1"/>
  <c r="K6373" i="23" s="1"/>
  <c r="K6374" i="23" a="1"/>
  <c r="K6374" i="23" s="1"/>
  <c r="K6375" i="23" a="1"/>
  <c r="K6375" i="23" s="1"/>
  <c r="K6376" i="23" a="1"/>
  <c r="K6376" i="23" s="1"/>
  <c r="K6377" i="23" a="1"/>
  <c r="K6377" i="23" s="1"/>
  <c r="K6378" i="23" a="1"/>
  <c r="K6378" i="23" s="1"/>
  <c r="K6379" i="23" a="1"/>
  <c r="K6379" i="23" s="1"/>
  <c r="K6380" i="23" a="1"/>
  <c r="K6380" i="23" s="1"/>
  <c r="K6381" i="23" a="1"/>
  <c r="K6381" i="23" s="1"/>
  <c r="K6382" i="23" a="1"/>
  <c r="K6382" i="23" s="1"/>
  <c r="K6383" i="23" a="1"/>
  <c r="K6383" i="23" s="1"/>
  <c r="K6384" i="23" a="1"/>
  <c r="K6384" i="23" s="1"/>
  <c r="K6385" i="23" a="1"/>
  <c r="K6385" i="23" s="1"/>
  <c r="K6386" i="23" a="1"/>
  <c r="K6386" i="23" s="1"/>
  <c r="K6387" i="23" a="1"/>
  <c r="K6387" i="23" s="1"/>
  <c r="K6388" i="23" a="1"/>
  <c r="K6388" i="23" s="1"/>
  <c r="K6389" i="23" a="1"/>
  <c r="K6389" i="23" s="1"/>
  <c r="K6390" i="23" a="1"/>
  <c r="K6390" i="23" s="1"/>
  <c r="K6391" i="23" a="1"/>
  <c r="K6391" i="23" s="1"/>
  <c r="K6392" i="23" a="1"/>
  <c r="K6392" i="23" s="1"/>
  <c r="K6393" i="23" a="1"/>
  <c r="K6393" i="23" s="1"/>
  <c r="K6394" i="23" a="1"/>
  <c r="K6394" i="23" s="1"/>
  <c r="K6395" i="23" a="1"/>
  <c r="K6395" i="23" s="1"/>
  <c r="K6396" i="23" a="1"/>
  <c r="K6396" i="23" s="1"/>
  <c r="K6397" i="23" a="1"/>
  <c r="K6397" i="23" s="1"/>
  <c r="K6398" i="23" a="1"/>
  <c r="K6398" i="23" s="1"/>
  <c r="K6399" i="23" a="1"/>
  <c r="K6399" i="23" s="1"/>
  <c r="K6400" i="23" a="1"/>
  <c r="K6400" i="23" s="1"/>
  <c r="K6401" i="23" a="1"/>
  <c r="K6401" i="23" s="1"/>
  <c r="K6402" i="23" a="1"/>
  <c r="K6402" i="23" s="1"/>
  <c r="K6403" i="23" a="1"/>
  <c r="K6403" i="23" s="1"/>
  <c r="K6404" i="23" a="1"/>
  <c r="K6404" i="23" s="1"/>
  <c r="K6405" i="23" a="1"/>
  <c r="K6405" i="23" s="1"/>
  <c r="K6406" i="23" a="1"/>
  <c r="K6406" i="23" s="1"/>
  <c r="K6407" i="23" a="1"/>
  <c r="K6407" i="23" s="1"/>
  <c r="K6408" i="23" a="1"/>
  <c r="K6408" i="23" s="1"/>
  <c r="K6409" i="23" a="1"/>
  <c r="K6409" i="23" s="1"/>
  <c r="K6410" i="23" a="1"/>
  <c r="K6410" i="23" s="1"/>
  <c r="K6411" i="23" a="1"/>
  <c r="K6411" i="23" s="1"/>
  <c r="K6412" i="23" a="1"/>
  <c r="K6412" i="23" s="1"/>
  <c r="K6413" i="23" a="1"/>
  <c r="K6413" i="23" s="1"/>
  <c r="K6414" i="23" a="1"/>
  <c r="K6414" i="23" s="1"/>
  <c r="K6415" i="23" a="1"/>
  <c r="K6415" i="23" s="1"/>
  <c r="K6416" i="23" a="1"/>
  <c r="K6416" i="23" s="1"/>
  <c r="K6417" i="23" a="1"/>
  <c r="K6417" i="23" s="1"/>
  <c r="K6418" i="23" a="1"/>
  <c r="K6418" i="23" s="1"/>
  <c r="K6419" i="23" a="1"/>
  <c r="K6419" i="23" s="1"/>
  <c r="K6420" i="23" a="1"/>
  <c r="K6420" i="23" s="1"/>
  <c r="K6421" i="23" a="1"/>
  <c r="K6421" i="23" s="1"/>
  <c r="K6422" i="23" a="1"/>
  <c r="K6422" i="23" s="1"/>
  <c r="K6423" i="23" a="1"/>
  <c r="K6423" i="23" s="1"/>
  <c r="K6424" i="23" a="1"/>
  <c r="K6424" i="23" s="1"/>
  <c r="K6425" i="23" a="1"/>
  <c r="K6425" i="23" s="1"/>
  <c r="K6426" i="23" a="1"/>
  <c r="K6426" i="23" s="1"/>
  <c r="K6427" i="23" a="1"/>
  <c r="K6427" i="23" s="1"/>
  <c r="K6428" i="23" a="1"/>
  <c r="K6428" i="23" s="1"/>
  <c r="K6429" i="23" a="1"/>
  <c r="K6429" i="23" s="1"/>
  <c r="K6430" i="23" a="1"/>
  <c r="K6430" i="23" s="1"/>
  <c r="K6431" i="23" a="1"/>
  <c r="K6431" i="23" s="1"/>
  <c r="K6432" i="23" a="1"/>
  <c r="K6432" i="23" s="1"/>
  <c r="K6433" i="23" a="1"/>
  <c r="K6433" i="23" s="1"/>
  <c r="K6434" i="23" a="1"/>
  <c r="K6434" i="23" s="1"/>
  <c r="K6435" i="23" a="1"/>
  <c r="K6435" i="23" s="1"/>
  <c r="K6436" i="23" a="1"/>
  <c r="K6436" i="23" s="1"/>
  <c r="K6437" i="23" a="1"/>
  <c r="K6437" i="23" s="1"/>
  <c r="K6438" i="23" a="1"/>
  <c r="K6438" i="23" s="1"/>
  <c r="K6439" i="23" a="1"/>
  <c r="K6439" i="23" s="1"/>
  <c r="K6440" i="23" a="1"/>
  <c r="K6440" i="23" s="1"/>
  <c r="K6441" i="23" a="1"/>
  <c r="K6441" i="23" s="1"/>
  <c r="K6442" i="23" a="1"/>
  <c r="K6442" i="23" s="1"/>
  <c r="K6443" i="23" a="1"/>
  <c r="K6443" i="23" s="1"/>
  <c r="K6444" i="23" a="1"/>
  <c r="K6444" i="23" s="1"/>
  <c r="K6445" i="23" a="1"/>
  <c r="K6445" i="23" s="1"/>
  <c r="K6446" i="23" a="1"/>
  <c r="K6446" i="23" s="1"/>
  <c r="K6447" i="23" a="1"/>
  <c r="K6447" i="23" s="1"/>
  <c r="K6448" i="23" a="1"/>
  <c r="K6448" i="23" s="1"/>
  <c r="K6449" i="23" a="1"/>
  <c r="K6449" i="23" s="1"/>
  <c r="K6450" i="23" a="1"/>
  <c r="K6450" i="23" s="1"/>
  <c r="K6451" i="23" a="1"/>
  <c r="K6451" i="23" s="1"/>
  <c r="K6452" i="23" a="1"/>
  <c r="K6452" i="23" s="1"/>
  <c r="K6453" i="23" a="1"/>
  <c r="K6453" i="23" s="1"/>
  <c r="K6454" i="23" a="1"/>
  <c r="K6454" i="23" s="1"/>
  <c r="K6455" i="23" a="1"/>
  <c r="K6455" i="23" s="1"/>
  <c r="K6456" i="23" a="1"/>
  <c r="K6456" i="23" s="1"/>
  <c r="K6457" i="23" a="1"/>
  <c r="K6457" i="23" s="1"/>
  <c r="K6458" i="23" a="1"/>
  <c r="K6458" i="23" s="1"/>
  <c r="K6459" i="23" a="1"/>
  <c r="K6459" i="23" s="1"/>
  <c r="K6460" i="23" a="1"/>
  <c r="K6460" i="23" s="1"/>
  <c r="K6461" i="23" a="1"/>
  <c r="K6461" i="23" s="1"/>
  <c r="K6462" i="23" a="1"/>
  <c r="K6462" i="23" s="1"/>
  <c r="K6463" i="23" a="1"/>
  <c r="K6463" i="23" s="1"/>
  <c r="K6464" i="23" a="1"/>
  <c r="K6464" i="23" s="1"/>
  <c r="K6465" i="23" a="1"/>
  <c r="K6465" i="23" s="1"/>
  <c r="K6466" i="23" a="1"/>
  <c r="K6466" i="23" s="1"/>
  <c r="K6467" i="23" a="1"/>
  <c r="K6467" i="23" s="1"/>
  <c r="K6468" i="23" a="1"/>
  <c r="K6468" i="23" s="1"/>
  <c r="K6469" i="23" a="1"/>
  <c r="K6469" i="23" s="1"/>
  <c r="K6470" i="23" a="1"/>
  <c r="K6470" i="23" s="1"/>
  <c r="K6471" i="23" a="1"/>
  <c r="K6471" i="23" s="1"/>
  <c r="K6472" i="23" a="1"/>
  <c r="K6472" i="23" s="1"/>
  <c r="K6473" i="23" a="1"/>
  <c r="K6473" i="23" s="1"/>
  <c r="K6474" i="23" a="1"/>
  <c r="K6474" i="23" s="1"/>
  <c r="K6475" i="23" a="1"/>
  <c r="K6475" i="23" s="1"/>
  <c r="K6476" i="23" a="1"/>
  <c r="K6476" i="23" s="1"/>
  <c r="K6477" i="23" a="1"/>
  <c r="K6477" i="23" s="1"/>
  <c r="K6478" i="23" a="1"/>
  <c r="K6478" i="23" s="1"/>
  <c r="K6479" i="23" a="1"/>
  <c r="K6479" i="23" s="1"/>
  <c r="K6480" i="23" a="1"/>
  <c r="K6480" i="23" s="1"/>
  <c r="K6481" i="23" a="1"/>
  <c r="K6481" i="23" s="1"/>
  <c r="K6482" i="23" a="1"/>
  <c r="K6482" i="23" s="1"/>
  <c r="K6483" i="23" a="1"/>
  <c r="K6483" i="23" s="1"/>
  <c r="K6484" i="23" a="1"/>
  <c r="K6484" i="23" s="1"/>
  <c r="K6485" i="23" a="1"/>
  <c r="K6485" i="23" s="1"/>
  <c r="K6486" i="23" a="1"/>
  <c r="K6486" i="23" s="1"/>
  <c r="K6487" i="23" a="1"/>
  <c r="K6487" i="23" s="1"/>
  <c r="K6488" i="23" a="1"/>
  <c r="K6488" i="23" s="1"/>
  <c r="K6489" i="23" a="1"/>
  <c r="K6489" i="23" s="1"/>
  <c r="K6490" i="23" a="1"/>
  <c r="K6490" i="23" s="1"/>
  <c r="K6491" i="23" a="1"/>
  <c r="K6491" i="23" s="1"/>
  <c r="K6492" i="23" a="1"/>
  <c r="K6492" i="23" s="1"/>
  <c r="K6493" i="23" a="1"/>
  <c r="K6493" i="23" s="1"/>
  <c r="K6494" i="23" a="1"/>
  <c r="K6494" i="23" s="1"/>
  <c r="K6495" i="23" a="1"/>
  <c r="K6495" i="23" s="1"/>
  <c r="K6496" i="23" a="1"/>
  <c r="K6496" i="23" s="1"/>
  <c r="K6497" i="23" a="1"/>
  <c r="K6497" i="23" s="1"/>
  <c r="K6498" i="23" a="1"/>
  <c r="K6498" i="23" s="1"/>
  <c r="K6499" i="23" a="1"/>
  <c r="K6499" i="23" s="1"/>
  <c r="K6500" i="23" a="1"/>
  <c r="K6500" i="23" s="1"/>
  <c r="K6501" i="23" a="1"/>
  <c r="K6501" i="23" s="1"/>
  <c r="K6502" i="23" a="1"/>
  <c r="K6502" i="23" s="1"/>
  <c r="K6503" i="23" a="1"/>
  <c r="K6503" i="23" s="1"/>
  <c r="K6504" i="23" a="1"/>
  <c r="K6504" i="23" s="1"/>
  <c r="K6505" i="23" a="1"/>
  <c r="K6505" i="23" s="1"/>
  <c r="K6506" i="23" a="1"/>
  <c r="K6506" i="23" s="1"/>
  <c r="K6507" i="23" a="1"/>
  <c r="K6507" i="23" s="1"/>
  <c r="K6508" i="23" a="1"/>
  <c r="K6508" i="23" s="1"/>
  <c r="K6509" i="23" a="1"/>
  <c r="K6509" i="23" s="1"/>
  <c r="K6510" i="23" a="1"/>
  <c r="K6510" i="23" s="1"/>
  <c r="K6511" i="23" a="1"/>
  <c r="K6511" i="23" s="1"/>
  <c r="K6512" i="23" a="1"/>
  <c r="K6512" i="23" s="1"/>
  <c r="K6513" i="23" a="1"/>
  <c r="K6513" i="23" s="1"/>
  <c r="K6514" i="23" a="1"/>
  <c r="K6514" i="23" s="1"/>
  <c r="K6515" i="23" a="1"/>
  <c r="K6515" i="23" s="1"/>
  <c r="K6516" i="23" a="1"/>
  <c r="K6516" i="23" s="1"/>
  <c r="K6517" i="23" a="1"/>
  <c r="K6517" i="23" s="1"/>
  <c r="K6518" i="23" a="1"/>
  <c r="K6518" i="23" s="1"/>
  <c r="K6519" i="23" a="1"/>
  <c r="K6519" i="23" s="1"/>
  <c r="K6520" i="23" a="1"/>
  <c r="K6520" i="23" s="1"/>
  <c r="K6521" i="23" a="1"/>
  <c r="K6521" i="23" s="1"/>
  <c r="K6522" i="23" a="1"/>
  <c r="K6522" i="23" s="1"/>
  <c r="K6523" i="23" a="1"/>
  <c r="K6523" i="23" s="1"/>
  <c r="K6524" i="23" a="1"/>
  <c r="K6524" i="23" s="1"/>
  <c r="K6525" i="23" a="1"/>
  <c r="K6525" i="23" s="1"/>
  <c r="K6526" i="23" a="1"/>
  <c r="K6526" i="23" s="1"/>
  <c r="K6527" i="23" a="1"/>
  <c r="K6527" i="23" s="1"/>
  <c r="K6528" i="23" a="1"/>
  <c r="K6528" i="23" s="1"/>
  <c r="K6529" i="23" a="1"/>
  <c r="K6529" i="23" s="1"/>
  <c r="K6530" i="23" a="1"/>
  <c r="K6530" i="23" s="1"/>
  <c r="K6531" i="23" a="1"/>
  <c r="K6531" i="23" s="1"/>
  <c r="K6532" i="23" a="1"/>
  <c r="K6532" i="23" s="1"/>
  <c r="K6533" i="23" a="1"/>
  <c r="K6533" i="23" s="1"/>
  <c r="K6534" i="23" a="1"/>
  <c r="K6534" i="23" s="1"/>
  <c r="K6535" i="23" a="1"/>
  <c r="K6535" i="23" s="1"/>
  <c r="K6536" i="23" a="1"/>
  <c r="K6536" i="23" s="1"/>
  <c r="K6537" i="23" a="1"/>
  <c r="K6537" i="23" s="1"/>
  <c r="K6538" i="23" a="1"/>
  <c r="K6538" i="23" s="1"/>
  <c r="K6539" i="23" a="1"/>
  <c r="K6539" i="23" s="1"/>
  <c r="K6540" i="23" a="1"/>
  <c r="K6540" i="23" s="1"/>
  <c r="K6541" i="23" a="1"/>
  <c r="K6541" i="23" s="1"/>
  <c r="K6542" i="23" a="1"/>
  <c r="K6542" i="23" s="1"/>
  <c r="K6543" i="23" a="1"/>
  <c r="K6543" i="23" s="1"/>
  <c r="K6544" i="23" a="1"/>
  <c r="K6544" i="23" s="1"/>
  <c r="K6545" i="23" a="1"/>
  <c r="K6545" i="23" s="1"/>
  <c r="K6546" i="23" a="1"/>
  <c r="K6546" i="23" s="1"/>
  <c r="K6547" i="23" a="1"/>
  <c r="K6547" i="23" s="1"/>
  <c r="K6548" i="23" a="1"/>
  <c r="K6548" i="23" s="1"/>
  <c r="K6549" i="23" a="1"/>
  <c r="K6549" i="23" s="1"/>
  <c r="K6550" i="23" a="1"/>
  <c r="K6550" i="23" s="1"/>
  <c r="K6551" i="23" a="1"/>
  <c r="K6551" i="23" s="1"/>
  <c r="K6552" i="23" a="1"/>
  <c r="K6552" i="23" s="1"/>
  <c r="K6553" i="23" a="1"/>
  <c r="K6553" i="23" s="1"/>
  <c r="K6554" i="23" a="1"/>
  <c r="K6554" i="23" s="1"/>
  <c r="K6555" i="23" a="1"/>
  <c r="K6555" i="23" s="1"/>
  <c r="K6556" i="23" a="1"/>
  <c r="K6556" i="23" s="1"/>
  <c r="K6557" i="23" a="1"/>
  <c r="K6557" i="23" s="1"/>
  <c r="K6558" i="23" a="1"/>
  <c r="K6558" i="23" s="1"/>
  <c r="K6559" i="23" a="1"/>
  <c r="K6559" i="23" s="1"/>
  <c r="K6560" i="23" a="1"/>
  <c r="K6560" i="23" s="1"/>
  <c r="K6561" i="23" a="1"/>
  <c r="K6561" i="23" s="1"/>
  <c r="K6562" i="23" a="1"/>
  <c r="K6562" i="23" s="1"/>
  <c r="K6563" i="23" a="1"/>
  <c r="K6563" i="23" s="1"/>
  <c r="K6564" i="23" a="1"/>
  <c r="K6564" i="23" s="1"/>
  <c r="K6565" i="23" a="1"/>
  <c r="K6565" i="23" s="1"/>
  <c r="K6566" i="23" a="1"/>
  <c r="K6566" i="23" s="1"/>
  <c r="K6567" i="23" a="1"/>
  <c r="K6567" i="23" s="1"/>
  <c r="K6568" i="23" a="1"/>
  <c r="K6568" i="23" s="1"/>
  <c r="K6569" i="23" a="1"/>
  <c r="K6569" i="23" s="1"/>
  <c r="K6570" i="23" a="1"/>
  <c r="K6570" i="23" s="1"/>
  <c r="K6571" i="23" a="1"/>
  <c r="K6571" i="23" s="1"/>
  <c r="K6572" i="23" a="1"/>
  <c r="K6572" i="23" s="1"/>
  <c r="K6573" i="23" a="1"/>
  <c r="K6573" i="23" s="1"/>
  <c r="K6574" i="23" a="1"/>
  <c r="K6574" i="23" s="1"/>
  <c r="K6575" i="23" a="1"/>
  <c r="K6575" i="23" s="1"/>
  <c r="K6576" i="23" a="1"/>
  <c r="K6576" i="23" s="1"/>
  <c r="K6577" i="23" a="1"/>
  <c r="K6577" i="23" s="1"/>
  <c r="K6578" i="23" a="1"/>
  <c r="K6578" i="23" s="1"/>
  <c r="K6579" i="23" a="1"/>
  <c r="K6579" i="23" s="1"/>
  <c r="K6580" i="23" a="1"/>
  <c r="K6580" i="23" s="1"/>
  <c r="K6581" i="23" a="1"/>
  <c r="K6581" i="23" s="1"/>
  <c r="K6582" i="23" a="1"/>
  <c r="K6582" i="23" s="1"/>
  <c r="K6583" i="23" a="1"/>
  <c r="K6583" i="23" s="1"/>
  <c r="K6584" i="23" a="1"/>
  <c r="K6584" i="23" s="1"/>
  <c r="K6585" i="23" a="1"/>
  <c r="K6585" i="23" s="1"/>
  <c r="K6586" i="23" a="1"/>
  <c r="K6586" i="23" s="1"/>
  <c r="K6587" i="23" a="1"/>
  <c r="K6587" i="23" s="1"/>
  <c r="K6588" i="23" a="1"/>
  <c r="K6588" i="23" s="1"/>
  <c r="K6589" i="23" a="1"/>
  <c r="K6589" i="23" s="1"/>
  <c r="K6590" i="23" a="1"/>
  <c r="K6590" i="23" s="1"/>
  <c r="K6591" i="23" a="1"/>
  <c r="K6591" i="23" s="1"/>
  <c r="K6592" i="23" a="1"/>
  <c r="K6592" i="23" s="1"/>
  <c r="K6593" i="23" a="1"/>
  <c r="K6593" i="23" s="1"/>
  <c r="K6594" i="23" a="1"/>
  <c r="K6594" i="23" s="1"/>
  <c r="K6595" i="23" a="1"/>
  <c r="K6595" i="23" s="1"/>
  <c r="K6596" i="23" a="1"/>
  <c r="K6596" i="23" s="1"/>
  <c r="K6597" i="23" a="1"/>
  <c r="K6597" i="23" s="1"/>
  <c r="K6598" i="23" a="1"/>
  <c r="K6598" i="23" s="1"/>
  <c r="K6599" i="23" a="1"/>
  <c r="K6599" i="23" s="1"/>
  <c r="K6600" i="23" a="1"/>
  <c r="K6600" i="23" s="1"/>
  <c r="K6601" i="23" a="1"/>
  <c r="K6601" i="23" s="1"/>
  <c r="K6602" i="23" a="1"/>
  <c r="K6602" i="23" s="1"/>
  <c r="K6603" i="23" a="1"/>
  <c r="K6603" i="23" s="1"/>
  <c r="K6604" i="23" a="1"/>
  <c r="K6604" i="23" s="1"/>
  <c r="K6605" i="23" a="1"/>
  <c r="K6605" i="23" s="1"/>
  <c r="K6606" i="23" a="1"/>
  <c r="K6606" i="23" s="1"/>
  <c r="K6607" i="23" a="1"/>
  <c r="K6607" i="23" s="1"/>
  <c r="K6608" i="23" a="1"/>
  <c r="K6608" i="23" s="1"/>
  <c r="K6609" i="23" a="1"/>
  <c r="K6609" i="23" s="1"/>
  <c r="K6610" i="23" a="1"/>
  <c r="K6610" i="23" s="1"/>
  <c r="K6611" i="23" a="1"/>
  <c r="K6611" i="23" s="1"/>
  <c r="K6612" i="23" a="1"/>
  <c r="K6612" i="23" s="1"/>
  <c r="K6613" i="23" a="1"/>
  <c r="K6613" i="23" s="1"/>
  <c r="K6614" i="23" a="1"/>
  <c r="K6614" i="23" s="1"/>
  <c r="K6615" i="23" a="1"/>
  <c r="K6615" i="23" s="1"/>
  <c r="K6616" i="23" a="1"/>
  <c r="K6616" i="23" s="1"/>
  <c r="K6617" i="23" a="1"/>
  <c r="K6617" i="23" s="1"/>
  <c r="K6618" i="23" a="1"/>
  <c r="K6618" i="23" s="1"/>
  <c r="K6619" i="23" a="1"/>
  <c r="K6619" i="23" s="1"/>
  <c r="K6620" i="23" a="1"/>
  <c r="K6620" i="23" s="1"/>
  <c r="K6621" i="23" a="1"/>
  <c r="K6621" i="23" s="1"/>
  <c r="K6622" i="23" a="1"/>
  <c r="K6622" i="23" s="1"/>
  <c r="K6623" i="23" a="1"/>
  <c r="K6623" i="23" s="1"/>
  <c r="K6624" i="23" a="1"/>
  <c r="K6624" i="23" s="1"/>
  <c r="K6625" i="23" a="1"/>
  <c r="K6625" i="23" s="1"/>
  <c r="K6626" i="23" a="1"/>
  <c r="K6626" i="23" s="1"/>
  <c r="K6627" i="23" a="1"/>
  <c r="K6627" i="23" s="1"/>
  <c r="K6628" i="23" a="1"/>
  <c r="K6628" i="23" s="1"/>
  <c r="K6629" i="23" a="1"/>
  <c r="K6629" i="23" s="1"/>
  <c r="K6630" i="23" a="1"/>
  <c r="K6630" i="23" s="1"/>
  <c r="K6631" i="23" a="1"/>
  <c r="K6631" i="23" s="1"/>
  <c r="K6632" i="23" a="1"/>
  <c r="K6632" i="23" s="1"/>
  <c r="K6633" i="23" a="1"/>
  <c r="K6633" i="23" s="1"/>
  <c r="K6634" i="23" a="1"/>
  <c r="K6634" i="23" s="1"/>
  <c r="K6635" i="23" a="1"/>
  <c r="K6635" i="23" s="1"/>
  <c r="K6636" i="23" a="1"/>
  <c r="K6636" i="23" s="1"/>
  <c r="K6637" i="23" a="1"/>
  <c r="K6637" i="23" s="1"/>
  <c r="K6638" i="23" a="1"/>
  <c r="K6638" i="23" s="1"/>
  <c r="K6639" i="23" a="1"/>
  <c r="K6639" i="23" s="1"/>
  <c r="K6640" i="23" a="1"/>
  <c r="K6640" i="23" s="1"/>
  <c r="K6641" i="23" a="1"/>
  <c r="K6641" i="23" s="1"/>
  <c r="K6642" i="23" a="1"/>
  <c r="K6642" i="23" s="1"/>
  <c r="K6643" i="23" a="1"/>
  <c r="K6643" i="23" s="1"/>
  <c r="K6644" i="23" a="1"/>
  <c r="K6644" i="23" s="1"/>
  <c r="K6645" i="23" a="1"/>
  <c r="K6645" i="23" s="1"/>
  <c r="K6646" i="23" a="1"/>
  <c r="K6646" i="23" s="1"/>
  <c r="K6647" i="23" a="1"/>
  <c r="K6647" i="23" s="1"/>
  <c r="K6648" i="23" a="1"/>
  <c r="K6648" i="23" s="1"/>
  <c r="K6649" i="23" a="1"/>
  <c r="K6649" i="23" s="1"/>
  <c r="K6650" i="23" a="1"/>
  <c r="K6650" i="23" s="1"/>
  <c r="K6651" i="23" a="1"/>
  <c r="K6651" i="23" s="1"/>
  <c r="K6652" i="23" a="1"/>
  <c r="K6652" i="23" s="1"/>
  <c r="K6653" i="23" a="1"/>
  <c r="K6653" i="23" s="1"/>
  <c r="K6654" i="23" a="1"/>
  <c r="K6654" i="23" s="1"/>
  <c r="K6655" i="23" a="1"/>
  <c r="K6655" i="23" s="1"/>
  <c r="K6656" i="23" a="1"/>
  <c r="K6656" i="23" s="1"/>
  <c r="K6657" i="23" a="1"/>
  <c r="K6657" i="23" s="1"/>
  <c r="K6658" i="23" a="1"/>
  <c r="K6658" i="23" s="1"/>
  <c r="K6659" i="23" a="1"/>
  <c r="K6659" i="23" s="1"/>
  <c r="K6660" i="23" a="1"/>
  <c r="K6660" i="23" s="1"/>
  <c r="K6661" i="23" a="1"/>
  <c r="K6661" i="23" s="1"/>
  <c r="K6662" i="23" a="1"/>
  <c r="K6662" i="23" s="1"/>
  <c r="K6663" i="23" a="1"/>
  <c r="K6663" i="23" s="1"/>
  <c r="K6664" i="23" a="1"/>
  <c r="K6664" i="23" s="1"/>
  <c r="K6665" i="23" a="1"/>
  <c r="K6665" i="23" s="1"/>
  <c r="K6666" i="23" a="1"/>
  <c r="K6666" i="23" s="1"/>
  <c r="K6667" i="23" a="1"/>
  <c r="K6667" i="23" s="1"/>
  <c r="K6668" i="23" a="1"/>
  <c r="K6668" i="23" s="1"/>
  <c r="K6669" i="23" a="1"/>
  <c r="K6669" i="23" s="1"/>
  <c r="K6670" i="23" a="1"/>
  <c r="K6670" i="23" s="1"/>
  <c r="K6671" i="23" a="1"/>
  <c r="K6671" i="23" s="1"/>
  <c r="K6672" i="23" a="1"/>
  <c r="K6672" i="23" s="1"/>
  <c r="K6673" i="23" a="1"/>
  <c r="K6673" i="23" s="1"/>
  <c r="K6674" i="23" a="1"/>
  <c r="K6674" i="23" s="1"/>
  <c r="K6675" i="23" a="1"/>
  <c r="K6675" i="23" s="1"/>
  <c r="K6676" i="23" a="1"/>
  <c r="K6676" i="23" s="1"/>
  <c r="K6677" i="23" a="1"/>
  <c r="K6677" i="23" s="1"/>
  <c r="K6678" i="23" a="1"/>
  <c r="K6678" i="23" s="1"/>
  <c r="K6679" i="23" a="1"/>
  <c r="K6679" i="23" s="1"/>
  <c r="K6680" i="23" a="1"/>
  <c r="K6680" i="23" s="1"/>
  <c r="K6681" i="23" a="1"/>
  <c r="K6681" i="23" s="1"/>
  <c r="K6682" i="23" a="1"/>
  <c r="K6682" i="23" s="1"/>
  <c r="K6683" i="23" a="1"/>
  <c r="K6683" i="23" s="1"/>
  <c r="K6684" i="23" a="1"/>
  <c r="K6684" i="23" s="1"/>
  <c r="K6685" i="23" a="1"/>
  <c r="K6685" i="23" s="1"/>
  <c r="K6686" i="23" a="1"/>
  <c r="K6686" i="23" s="1"/>
  <c r="K6687" i="23" a="1"/>
  <c r="K6687" i="23" s="1"/>
  <c r="K6688" i="23" a="1"/>
  <c r="K6688" i="23" s="1"/>
  <c r="K6689" i="23" a="1"/>
  <c r="K6689" i="23" s="1"/>
  <c r="K6690" i="23" a="1"/>
  <c r="K6690" i="23" s="1"/>
  <c r="K6691" i="23" a="1"/>
  <c r="K6691" i="23" s="1"/>
  <c r="K6692" i="23" a="1"/>
  <c r="K6692" i="23" s="1"/>
  <c r="K6693" i="23" a="1"/>
  <c r="K6693" i="23" s="1"/>
  <c r="K6694" i="23" a="1"/>
  <c r="K6694" i="23" s="1"/>
  <c r="K6695" i="23" a="1"/>
  <c r="K6695" i="23" s="1"/>
  <c r="K6696" i="23" a="1"/>
  <c r="K6696" i="23" s="1"/>
  <c r="K6697" i="23" a="1"/>
  <c r="K6697" i="23" s="1"/>
  <c r="K6698" i="23" a="1"/>
  <c r="K6698" i="23" s="1"/>
  <c r="K6699" i="23" a="1"/>
  <c r="K6699" i="23" s="1"/>
  <c r="K6700" i="23" a="1"/>
  <c r="K6700" i="23" s="1"/>
  <c r="K6701" i="23" a="1"/>
  <c r="K6701" i="23" s="1"/>
  <c r="K6702" i="23" a="1"/>
  <c r="K6702" i="23" s="1"/>
  <c r="K6703" i="23" a="1"/>
  <c r="K6703" i="23" s="1"/>
  <c r="K6704" i="23" a="1"/>
  <c r="K6704" i="23" s="1"/>
  <c r="K6705" i="23" a="1"/>
  <c r="K6705" i="23" s="1"/>
  <c r="K6706" i="23" a="1"/>
  <c r="K6706" i="23" s="1"/>
  <c r="K6707" i="23" a="1"/>
  <c r="K6707" i="23" s="1"/>
  <c r="K6708" i="23" a="1"/>
  <c r="K6708" i="23" s="1"/>
  <c r="K6709" i="23" a="1"/>
  <c r="K6709" i="23" s="1"/>
  <c r="K6710" i="23" a="1"/>
  <c r="K6710" i="23" s="1"/>
  <c r="K6711" i="23" a="1"/>
  <c r="K6711" i="23" s="1"/>
  <c r="K6712" i="23" a="1"/>
  <c r="K6712" i="23" s="1"/>
  <c r="K6713" i="23" a="1"/>
  <c r="K6713" i="23" s="1"/>
  <c r="K6714" i="23" a="1"/>
  <c r="K6714" i="23" s="1"/>
  <c r="K6715" i="23" a="1"/>
  <c r="K6715" i="23" s="1"/>
  <c r="K6716" i="23" a="1"/>
  <c r="K6716" i="23" s="1"/>
  <c r="K6717" i="23" a="1"/>
  <c r="K6717" i="23" s="1"/>
  <c r="K6718" i="23" a="1"/>
  <c r="K6718" i="23" s="1"/>
  <c r="K6719" i="23" a="1"/>
  <c r="K6719" i="23" s="1"/>
  <c r="K6720" i="23" a="1"/>
  <c r="K6720" i="23" s="1"/>
  <c r="K6721" i="23" a="1"/>
  <c r="K6721" i="23" s="1"/>
  <c r="K6722" i="23" a="1"/>
  <c r="K6722" i="23" s="1"/>
  <c r="K6723" i="23" a="1"/>
  <c r="K6723" i="23" s="1"/>
  <c r="K6724" i="23" a="1"/>
  <c r="K6724" i="23" s="1"/>
  <c r="K6725" i="23" a="1"/>
  <c r="K6725" i="23" s="1"/>
  <c r="K6726" i="23" a="1"/>
  <c r="K6726" i="23" s="1"/>
  <c r="K6727" i="23" a="1"/>
  <c r="K6727" i="23" s="1"/>
  <c r="K6728" i="23" a="1"/>
  <c r="K6728" i="23" s="1"/>
  <c r="K6729" i="23" a="1"/>
  <c r="K6729" i="23" s="1"/>
  <c r="K6730" i="23" a="1"/>
  <c r="K6730" i="23" s="1"/>
  <c r="K6731" i="23" a="1"/>
  <c r="K6731" i="23" s="1"/>
  <c r="K6732" i="23" a="1"/>
  <c r="K6732" i="23" s="1"/>
  <c r="K6733" i="23" a="1"/>
  <c r="K6733" i="23" s="1"/>
  <c r="K6734" i="23" a="1"/>
  <c r="K6734" i="23" s="1"/>
  <c r="K6735" i="23" a="1"/>
  <c r="K6735" i="23" s="1"/>
  <c r="K6736" i="23" a="1"/>
  <c r="K6736" i="23" s="1"/>
  <c r="K6737" i="23" a="1"/>
  <c r="K6737" i="23" s="1"/>
  <c r="K6738" i="23" a="1"/>
  <c r="K6738" i="23" s="1"/>
  <c r="K6739" i="23" a="1"/>
  <c r="K6739" i="23" s="1"/>
  <c r="K6740" i="23" a="1"/>
  <c r="K6740" i="23" s="1"/>
  <c r="K6741" i="23" a="1"/>
  <c r="K6741" i="23" s="1"/>
  <c r="K6742" i="23" a="1"/>
  <c r="K6742" i="23" s="1"/>
  <c r="K6743" i="23" a="1"/>
  <c r="K6743" i="23" s="1"/>
  <c r="K6744" i="23" a="1"/>
  <c r="K6744" i="23" s="1"/>
  <c r="K6745" i="23" a="1"/>
  <c r="K6745" i="23" s="1"/>
  <c r="K6746" i="23" a="1"/>
  <c r="K6746" i="23" s="1"/>
  <c r="K6747" i="23" a="1"/>
  <c r="K6747" i="23" s="1"/>
  <c r="K6748" i="23" a="1"/>
  <c r="K6748" i="23" s="1"/>
  <c r="K6749" i="23" a="1"/>
  <c r="K6749" i="23" s="1"/>
  <c r="K6750" i="23" a="1"/>
  <c r="K6750" i="23" s="1"/>
  <c r="K6751" i="23" a="1"/>
  <c r="K6751" i="23" s="1"/>
  <c r="K6752" i="23" a="1"/>
  <c r="K6752" i="23" s="1"/>
  <c r="K6753" i="23" a="1"/>
  <c r="K6753" i="23" s="1"/>
  <c r="K6754" i="23" a="1"/>
  <c r="K6754" i="23" s="1"/>
  <c r="K6755" i="23" a="1"/>
  <c r="K6755" i="23" s="1"/>
  <c r="K6756" i="23" a="1"/>
  <c r="K6756" i="23" s="1"/>
  <c r="K6757" i="23" a="1"/>
  <c r="K6757" i="23" s="1"/>
  <c r="K6758" i="23" a="1"/>
  <c r="K6758" i="23" s="1"/>
  <c r="K6759" i="23" a="1"/>
  <c r="K6759" i="23" s="1"/>
  <c r="K6760" i="23" a="1"/>
  <c r="K6760" i="23" s="1"/>
  <c r="K6761" i="23" a="1"/>
  <c r="K6761" i="23" s="1"/>
  <c r="K6762" i="23" a="1"/>
  <c r="K6762" i="23" s="1"/>
  <c r="K6763" i="23" a="1"/>
  <c r="K6763" i="23" s="1"/>
  <c r="K6764" i="23" a="1"/>
  <c r="K6764" i="23" s="1"/>
  <c r="K6765" i="23" a="1"/>
  <c r="K6765" i="23" s="1"/>
  <c r="K6766" i="23" a="1"/>
  <c r="K6766" i="23" s="1"/>
  <c r="K6767" i="23" a="1"/>
  <c r="K6767" i="23" s="1"/>
  <c r="K6768" i="23" a="1"/>
  <c r="K6768" i="23" s="1"/>
  <c r="K6769" i="23" a="1"/>
  <c r="K6769" i="23" s="1"/>
  <c r="K6770" i="23" a="1"/>
  <c r="K6770" i="23" s="1"/>
  <c r="K6771" i="23" a="1"/>
  <c r="K6771" i="23" s="1"/>
  <c r="K6772" i="23" a="1"/>
  <c r="K6772" i="23" s="1"/>
  <c r="K6773" i="23" a="1"/>
  <c r="K6773" i="23" s="1"/>
  <c r="K6774" i="23" a="1"/>
  <c r="K6774" i="23" s="1"/>
  <c r="K6775" i="23" a="1"/>
  <c r="K6775" i="23" s="1"/>
  <c r="K6776" i="23" a="1"/>
  <c r="K6776" i="23" s="1"/>
  <c r="K6777" i="23" a="1"/>
  <c r="K6777" i="23" s="1"/>
  <c r="K6778" i="23" a="1"/>
  <c r="K6778" i="23" s="1"/>
  <c r="K6779" i="23" a="1"/>
  <c r="K6779" i="23" s="1"/>
  <c r="K6780" i="23" a="1"/>
  <c r="K6780" i="23" s="1"/>
  <c r="K6781" i="23" a="1"/>
  <c r="K6781" i="23" s="1"/>
  <c r="K6782" i="23" a="1"/>
  <c r="K6782" i="23" s="1"/>
  <c r="K6783" i="23" a="1"/>
  <c r="K6783" i="23" s="1"/>
  <c r="K6784" i="23" a="1"/>
  <c r="K6784" i="23" s="1"/>
  <c r="K6785" i="23" a="1"/>
  <c r="K6785" i="23" s="1"/>
  <c r="K6786" i="23" a="1"/>
  <c r="K6786" i="23" s="1"/>
  <c r="K6787" i="23" a="1"/>
  <c r="K6787" i="23" s="1"/>
  <c r="K6788" i="23" a="1"/>
  <c r="K6788" i="23" s="1"/>
  <c r="K6789" i="23" a="1"/>
  <c r="K6789" i="23" s="1"/>
  <c r="K6790" i="23" a="1"/>
  <c r="K6790" i="23" s="1"/>
  <c r="K6791" i="23" a="1"/>
  <c r="K6791" i="23" s="1"/>
  <c r="K6792" i="23" a="1"/>
  <c r="K6792" i="23" s="1"/>
  <c r="K6793" i="23" a="1"/>
  <c r="K6793" i="23" s="1"/>
  <c r="K6794" i="23" a="1"/>
  <c r="K6794" i="23" s="1"/>
  <c r="K6795" i="23" a="1"/>
  <c r="K6795" i="23" s="1"/>
  <c r="K6796" i="23" a="1"/>
  <c r="K6796" i="23" s="1"/>
  <c r="K6797" i="23" a="1"/>
  <c r="K6797" i="23" s="1"/>
  <c r="K6798" i="23" a="1"/>
  <c r="K6798" i="23" s="1"/>
  <c r="K6799" i="23" a="1"/>
  <c r="K6799" i="23" s="1"/>
  <c r="K6800" i="23" a="1"/>
  <c r="K6800" i="23" s="1"/>
  <c r="K6801" i="23" a="1"/>
  <c r="K6801" i="23" s="1"/>
  <c r="K6802" i="23" a="1"/>
  <c r="K6802" i="23" s="1"/>
  <c r="K6803" i="23" a="1"/>
  <c r="K6803" i="23" s="1"/>
  <c r="K6804" i="23" a="1"/>
  <c r="K6804" i="23" s="1"/>
  <c r="K6805" i="23" a="1"/>
  <c r="K6805" i="23" s="1"/>
  <c r="K6806" i="23" a="1"/>
  <c r="K6806" i="23" s="1"/>
  <c r="K6807" i="23" a="1"/>
  <c r="K6807" i="23" s="1"/>
  <c r="K6808" i="23" a="1"/>
  <c r="K6808" i="23" s="1"/>
  <c r="K6809" i="23" a="1"/>
  <c r="K6809" i="23" s="1"/>
  <c r="K6810" i="23" a="1"/>
  <c r="K6810" i="23" s="1"/>
  <c r="K6811" i="23" a="1"/>
  <c r="K6811" i="23" s="1"/>
  <c r="K6812" i="23" a="1"/>
  <c r="K6812" i="23" s="1"/>
  <c r="K6813" i="23" a="1"/>
  <c r="K6813" i="23" s="1"/>
  <c r="K6814" i="23" a="1"/>
  <c r="K6814" i="23" s="1"/>
  <c r="K6815" i="23" a="1"/>
  <c r="K6815" i="23" s="1"/>
  <c r="K6816" i="23" a="1"/>
  <c r="K6816" i="23" s="1"/>
  <c r="K6817" i="23" a="1"/>
  <c r="K6817" i="23" s="1"/>
  <c r="K6818" i="23" a="1"/>
  <c r="K6818" i="23" s="1"/>
  <c r="K6819" i="23" a="1"/>
  <c r="K6819" i="23" s="1"/>
  <c r="K6820" i="23" a="1"/>
  <c r="K6820" i="23" s="1"/>
  <c r="K6821" i="23" a="1"/>
  <c r="K6821" i="23" s="1"/>
  <c r="K6822" i="23" a="1"/>
  <c r="K6822" i="23" s="1"/>
  <c r="K6823" i="23" a="1"/>
  <c r="K6823" i="23" s="1"/>
  <c r="K6824" i="23" a="1"/>
  <c r="K6824" i="23" s="1"/>
  <c r="K6825" i="23" a="1"/>
  <c r="K6825" i="23" s="1"/>
  <c r="K6826" i="23" a="1"/>
  <c r="K6826" i="23" s="1"/>
  <c r="K6827" i="23" a="1"/>
  <c r="K6827" i="23" s="1"/>
  <c r="K6828" i="23" a="1"/>
  <c r="K6828" i="23" s="1"/>
  <c r="K6829" i="23" a="1"/>
  <c r="K6829" i="23" s="1"/>
  <c r="K6830" i="23" a="1"/>
  <c r="K6830" i="23" s="1"/>
  <c r="K6831" i="23" a="1"/>
  <c r="K6831" i="23" s="1"/>
  <c r="K6832" i="23" a="1"/>
  <c r="K6832" i="23" s="1"/>
  <c r="K6833" i="23" a="1"/>
  <c r="K6833" i="23" s="1"/>
  <c r="K6834" i="23" a="1"/>
  <c r="K6834" i="23" s="1"/>
  <c r="K6835" i="23" a="1"/>
  <c r="K6835" i="23" s="1"/>
  <c r="K6836" i="23" a="1"/>
  <c r="K6836" i="23" s="1"/>
  <c r="K6837" i="23" a="1"/>
  <c r="K6837" i="23" s="1"/>
  <c r="K6838" i="23" a="1"/>
  <c r="K6838" i="23" s="1"/>
  <c r="K6839" i="23" a="1"/>
  <c r="K6839" i="23" s="1"/>
  <c r="K6840" i="23" a="1"/>
  <c r="K6840" i="23" s="1"/>
  <c r="K6841" i="23" a="1"/>
  <c r="K6841" i="23" s="1"/>
  <c r="K6842" i="23" a="1"/>
  <c r="K6842" i="23" s="1"/>
  <c r="K6843" i="23" a="1"/>
  <c r="K6843" i="23" s="1"/>
  <c r="K6844" i="23" a="1"/>
  <c r="K6844" i="23" s="1"/>
  <c r="K6845" i="23" a="1"/>
  <c r="K6845" i="23" s="1"/>
  <c r="K6846" i="23" a="1"/>
  <c r="K6846" i="23" s="1"/>
  <c r="K6847" i="23" a="1"/>
  <c r="K6847" i="23" s="1"/>
  <c r="K6848" i="23" a="1"/>
  <c r="K6848" i="23" s="1"/>
  <c r="K6849" i="23" a="1"/>
  <c r="K6849" i="23" s="1"/>
  <c r="K6850" i="23" a="1"/>
  <c r="K6850" i="23" s="1"/>
  <c r="K6851" i="23" a="1"/>
  <c r="K6851" i="23" s="1"/>
  <c r="K6852" i="23" a="1"/>
  <c r="K6852" i="23" s="1"/>
  <c r="K6853" i="23" a="1"/>
  <c r="K6853" i="23" s="1"/>
  <c r="K6854" i="23" a="1"/>
  <c r="K6854" i="23" s="1"/>
  <c r="K6855" i="23" a="1"/>
  <c r="K6855" i="23" s="1"/>
  <c r="K6856" i="23" a="1"/>
  <c r="K6856" i="23" s="1"/>
  <c r="K6857" i="23" a="1"/>
  <c r="K6857" i="23" s="1"/>
  <c r="K6858" i="23" a="1"/>
  <c r="K6858" i="23" s="1"/>
  <c r="K6859" i="23" a="1"/>
  <c r="K6859" i="23" s="1"/>
  <c r="K6860" i="23" a="1"/>
  <c r="K6860" i="23" s="1"/>
  <c r="K6861" i="23" a="1"/>
  <c r="K6861" i="23" s="1"/>
  <c r="K6862" i="23" a="1"/>
  <c r="K6862" i="23" s="1"/>
  <c r="K6863" i="23" a="1"/>
  <c r="K6863" i="23" s="1"/>
  <c r="K6864" i="23" a="1"/>
  <c r="K6864" i="23" s="1"/>
  <c r="K6865" i="23" a="1"/>
  <c r="K6865" i="23" s="1"/>
  <c r="K6866" i="23" a="1"/>
  <c r="K6866" i="23" s="1"/>
  <c r="K6867" i="23" a="1"/>
  <c r="K6867" i="23" s="1"/>
  <c r="K6868" i="23" a="1"/>
  <c r="K6868" i="23" s="1"/>
  <c r="K6869" i="23" a="1"/>
  <c r="K6869" i="23" s="1"/>
  <c r="K6870" i="23" a="1"/>
  <c r="K6870" i="23" s="1"/>
  <c r="K6871" i="23" a="1"/>
  <c r="K6871" i="23" s="1"/>
  <c r="K6872" i="23" a="1"/>
  <c r="K6872" i="23" s="1"/>
  <c r="K6873" i="23" a="1"/>
  <c r="K6873" i="23" s="1"/>
  <c r="K6874" i="23" a="1"/>
  <c r="K6874" i="23" s="1"/>
  <c r="K6875" i="23" a="1"/>
  <c r="K6875" i="23" s="1"/>
  <c r="K6876" i="23" a="1"/>
  <c r="K6876" i="23" s="1"/>
  <c r="K6877" i="23" a="1"/>
  <c r="K6877" i="23" s="1"/>
  <c r="K6878" i="23" a="1"/>
  <c r="K6878" i="23" s="1"/>
  <c r="K6879" i="23" a="1"/>
  <c r="K6879" i="23" s="1"/>
  <c r="K6880" i="23" a="1"/>
  <c r="K6880" i="23" s="1"/>
  <c r="K6881" i="23" a="1"/>
  <c r="K6881" i="23" s="1"/>
  <c r="K6882" i="23" a="1"/>
  <c r="K6882" i="23" s="1"/>
  <c r="K6883" i="23" a="1"/>
  <c r="K6883" i="23" s="1"/>
  <c r="K6884" i="23" a="1"/>
  <c r="K6884" i="23" s="1"/>
  <c r="K6885" i="23" a="1"/>
  <c r="K6885" i="23" s="1"/>
  <c r="K6886" i="23" a="1"/>
  <c r="K6886" i="23" s="1"/>
  <c r="K6887" i="23" a="1"/>
  <c r="K6887" i="23" s="1"/>
  <c r="K6888" i="23" a="1"/>
  <c r="K6888" i="23" s="1"/>
  <c r="K6889" i="23" a="1"/>
  <c r="K6889" i="23" s="1"/>
  <c r="K6890" i="23" a="1"/>
  <c r="K6890" i="23" s="1"/>
  <c r="K6891" i="23" a="1"/>
  <c r="K6891" i="23" s="1"/>
  <c r="K6892" i="23" a="1"/>
  <c r="K6892" i="23" s="1"/>
  <c r="K6893" i="23" a="1"/>
  <c r="K6893" i="23" s="1"/>
  <c r="K6894" i="23" a="1"/>
  <c r="K6894" i="23" s="1"/>
  <c r="K6895" i="23" a="1"/>
  <c r="K6895" i="23" s="1"/>
  <c r="K6896" i="23" a="1"/>
  <c r="K6896" i="23" s="1"/>
  <c r="K6897" i="23" a="1"/>
  <c r="K6897" i="23" s="1"/>
  <c r="K6898" i="23" a="1"/>
  <c r="K6898" i="23" s="1"/>
  <c r="K6899" i="23" a="1"/>
  <c r="K6899" i="23" s="1"/>
  <c r="K6900" i="23" a="1"/>
  <c r="K6900" i="23" s="1"/>
  <c r="K6901" i="23" a="1"/>
  <c r="K6901" i="23" s="1"/>
  <c r="K6902" i="23" a="1"/>
  <c r="K6902" i="23" s="1"/>
  <c r="K6903" i="23" a="1"/>
  <c r="K6903" i="23" s="1"/>
  <c r="K6904" i="23" a="1"/>
  <c r="K6904" i="23" s="1"/>
  <c r="K6905" i="23" a="1"/>
  <c r="K6905" i="23" s="1"/>
  <c r="K6906" i="23" a="1"/>
  <c r="K6906" i="23" s="1"/>
  <c r="K6907" i="23" a="1"/>
  <c r="K6907" i="23" s="1"/>
  <c r="K6908" i="23" a="1"/>
  <c r="K6908" i="23" s="1"/>
  <c r="K6909" i="23" a="1"/>
  <c r="K6909" i="23" s="1"/>
  <c r="K6910" i="23" a="1"/>
  <c r="K6910" i="23" s="1"/>
  <c r="K6911" i="23" a="1"/>
  <c r="K6911" i="23" s="1"/>
  <c r="K6912" i="23" a="1"/>
  <c r="K6912" i="23" s="1"/>
  <c r="K6913" i="23" a="1"/>
  <c r="K6913" i="23" s="1"/>
  <c r="K6914" i="23" a="1"/>
  <c r="K6914" i="23" s="1"/>
  <c r="K6915" i="23" a="1"/>
  <c r="K6915" i="23" s="1"/>
  <c r="K6916" i="23" a="1"/>
  <c r="K6916" i="23" s="1"/>
  <c r="K6917" i="23" a="1"/>
  <c r="K6917" i="23" s="1"/>
  <c r="K6918" i="23" a="1"/>
  <c r="K6918" i="23" s="1"/>
  <c r="K6919" i="23" a="1"/>
  <c r="K6919" i="23" s="1"/>
  <c r="K6920" i="23" a="1"/>
  <c r="K6920" i="23" s="1"/>
  <c r="K6921" i="23" a="1"/>
  <c r="K6921" i="23" s="1"/>
  <c r="K6922" i="23" a="1"/>
  <c r="K6922" i="23" s="1"/>
  <c r="K6923" i="23" a="1"/>
  <c r="K6923" i="23" s="1"/>
  <c r="K6924" i="23" a="1"/>
  <c r="K6924" i="23" s="1"/>
  <c r="K6925" i="23" a="1"/>
  <c r="K6925" i="23" s="1"/>
  <c r="K6926" i="23" a="1"/>
  <c r="K6926" i="23" s="1"/>
  <c r="K6927" i="23" a="1"/>
  <c r="K6927" i="23" s="1"/>
  <c r="K6928" i="23" a="1"/>
  <c r="K6928" i="23" s="1"/>
  <c r="K6929" i="23" a="1"/>
  <c r="K6929" i="23" s="1"/>
  <c r="K6930" i="23" a="1"/>
  <c r="K6930" i="23" s="1"/>
  <c r="K6931" i="23" a="1"/>
  <c r="K6931" i="23" s="1"/>
  <c r="K6932" i="23" a="1"/>
  <c r="K6932" i="23" s="1"/>
  <c r="K6933" i="23" a="1"/>
  <c r="K6933" i="23" s="1"/>
  <c r="K6934" i="23" a="1"/>
  <c r="K6934" i="23" s="1"/>
  <c r="K6935" i="23" a="1"/>
  <c r="K6935" i="23" s="1"/>
  <c r="K6936" i="23" a="1"/>
  <c r="K6936" i="23" s="1"/>
  <c r="K6937" i="23" a="1"/>
  <c r="K6937" i="23" s="1"/>
  <c r="K6938" i="23" a="1"/>
  <c r="K6938" i="23" s="1"/>
  <c r="K6939" i="23" a="1"/>
  <c r="K6939" i="23" s="1"/>
  <c r="K6940" i="23" a="1"/>
  <c r="K6940" i="23" s="1"/>
  <c r="K6941" i="23" a="1"/>
  <c r="K6941" i="23" s="1"/>
  <c r="K6942" i="23" a="1"/>
  <c r="K6942" i="23" s="1"/>
  <c r="K6943" i="23" a="1"/>
  <c r="K6943" i="23" s="1"/>
  <c r="K6944" i="23" a="1"/>
  <c r="K6944" i="23" s="1"/>
  <c r="K6945" i="23" a="1"/>
  <c r="K6945" i="23" s="1"/>
  <c r="K6946" i="23" a="1"/>
  <c r="K6946" i="23" s="1"/>
  <c r="K6947" i="23" a="1"/>
  <c r="K6947" i="23" s="1"/>
  <c r="K6948" i="23" a="1"/>
  <c r="K6948" i="23" s="1"/>
  <c r="K6949" i="23" a="1"/>
  <c r="K6949" i="23" s="1"/>
  <c r="K6950" i="23" a="1"/>
  <c r="K6950" i="23" s="1"/>
  <c r="K6951" i="23" a="1"/>
  <c r="K6951" i="23" s="1"/>
  <c r="K6952" i="23" a="1"/>
  <c r="K6952" i="23" s="1"/>
  <c r="K6953" i="23" a="1"/>
  <c r="K6953" i="23" s="1"/>
  <c r="K6954" i="23" a="1"/>
  <c r="K6954" i="23" s="1"/>
  <c r="K6955" i="23" a="1"/>
  <c r="K6955" i="23" s="1"/>
  <c r="K6956" i="23" a="1"/>
  <c r="K6956" i="23" s="1"/>
  <c r="K6957" i="23" a="1"/>
  <c r="K6957" i="23" s="1"/>
  <c r="K6958" i="23" a="1"/>
  <c r="K6958" i="23" s="1"/>
  <c r="K6959" i="23" a="1"/>
  <c r="K6959" i="23" s="1"/>
  <c r="K6960" i="23" a="1"/>
  <c r="K6960" i="23" s="1"/>
  <c r="K6961" i="23" a="1"/>
  <c r="K6961" i="23" s="1"/>
  <c r="K6962" i="23" a="1"/>
  <c r="K6962" i="23" s="1"/>
  <c r="K6963" i="23" a="1"/>
  <c r="K6963" i="23" s="1"/>
  <c r="K6964" i="23" a="1"/>
  <c r="K6964" i="23" s="1"/>
  <c r="K6965" i="23" a="1"/>
  <c r="K6965" i="23" s="1"/>
  <c r="K6966" i="23" a="1"/>
  <c r="K6966" i="23" s="1"/>
  <c r="K6967" i="23" a="1"/>
  <c r="K6967" i="23" s="1"/>
  <c r="K6968" i="23" a="1"/>
  <c r="K6968" i="23" s="1"/>
  <c r="K6969" i="23" a="1"/>
  <c r="K6969" i="23" s="1"/>
  <c r="K6970" i="23" a="1"/>
  <c r="K6970" i="23" s="1"/>
  <c r="K6971" i="23" a="1"/>
  <c r="K6971" i="23" s="1"/>
  <c r="K6972" i="23" a="1"/>
  <c r="K6972" i="23" s="1"/>
  <c r="K6973" i="23" a="1"/>
  <c r="K6973" i="23" s="1"/>
  <c r="K6974" i="23" a="1"/>
  <c r="K6974" i="23" s="1"/>
  <c r="K6975" i="23" a="1"/>
  <c r="K6975" i="23" s="1"/>
  <c r="K6976" i="23" a="1"/>
  <c r="K6976" i="23" s="1"/>
  <c r="K6977" i="23" a="1"/>
  <c r="K6977" i="23" s="1"/>
  <c r="K6978" i="23" a="1"/>
  <c r="K6978" i="23" s="1"/>
  <c r="K6979" i="23" a="1"/>
  <c r="K6979" i="23" s="1"/>
  <c r="K6980" i="23" a="1"/>
  <c r="K6980" i="23" s="1"/>
  <c r="K6981" i="23" a="1"/>
  <c r="K6981" i="23" s="1"/>
  <c r="K6982" i="23" a="1"/>
  <c r="K6982" i="23" s="1"/>
  <c r="K6983" i="23" a="1"/>
  <c r="K6983" i="23" s="1"/>
  <c r="K6984" i="23" a="1"/>
  <c r="K6984" i="23" s="1"/>
  <c r="K6985" i="23" a="1"/>
  <c r="K6985" i="23" s="1"/>
  <c r="K6986" i="23" a="1"/>
  <c r="K6986" i="23" s="1"/>
  <c r="K6987" i="23" a="1"/>
  <c r="K6987" i="23" s="1"/>
  <c r="K6988" i="23" a="1"/>
  <c r="K6988" i="23" s="1"/>
  <c r="K6989" i="23" a="1"/>
  <c r="K6989" i="23" s="1"/>
  <c r="K6990" i="23" a="1"/>
  <c r="K6990" i="23" s="1"/>
  <c r="K6991" i="23" a="1"/>
  <c r="K6991" i="23" s="1"/>
  <c r="K6992" i="23" a="1"/>
  <c r="K6992" i="23" s="1"/>
  <c r="K6993" i="23" a="1"/>
  <c r="K6993" i="23" s="1"/>
  <c r="K6994" i="23" a="1"/>
  <c r="K6994" i="23" s="1"/>
  <c r="K6995" i="23" a="1"/>
  <c r="K6995" i="23" s="1"/>
  <c r="K6996" i="23" a="1"/>
  <c r="K6996" i="23" s="1"/>
  <c r="K6997" i="23" a="1"/>
  <c r="K6997" i="23" s="1"/>
  <c r="K6998" i="23" a="1"/>
  <c r="K6998" i="23" s="1"/>
  <c r="K6999" i="23" a="1"/>
  <c r="K6999" i="23" s="1"/>
  <c r="K7000" i="23" a="1"/>
  <c r="K7000" i="23" s="1"/>
  <c r="K7001" i="23" a="1"/>
  <c r="K7001" i="23" s="1"/>
  <c r="K7002" i="23" a="1"/>
  <c r="K7002" i="23" s="1"/>
  <c r="K7003" i="23" a="1"/>
  <c r="K7003" i="23" s="1"/>
  <c r="K7004" i="23" a="1"/>
  <c r="K7004" i="23" s="1"/>
  <c r="K7005" i="23" a="1"/>
  <c r="K7005" i="23" s="1"/>
  <c r="K7006" i="23" a="1"/>
  <c r="K7006" i="23" s="1"/>
  <c r="K7007" i="23" a="1"/>
  <c r="K7007" i="23" s="1"/>
  <c r="K7008" i="23" a="1"/>
  <c r="K7008" i="23" s="1"/>
  <c r="K7009" i="23" a="1"/>
  <c r="K7009" i="23" s="1"/>
  <c r="K7010" i="23" a="1"/>
  <c r="K7010" i="23" s="1"/>
  <c r="K7011" i="23" a="1"/>
  <c r="K7011" i="23" s="1"/>
  <c r="K7012" i="23" a="1"/>
  <c r="K7012" i="23" s="1"/>
  <c r="K7013" i="23" a="1"/>
  <c r="K7013" i="23" s="1"/>
  <c r="K7014" i="23" a="1"/>
  <c r="K7014" i="23" s="1"/>
  <c r="K7015" i="23" a="1"/>
  <c r="K7015" i="23" s="1"/>
  <c r="K7016" i="23" a="1"/>
  <c r="K7016" i="23" s="1"/>
  <c r="K7017" i="23" a="1"/>
  <c r="K7017" i="23" s="1"/>
  <c r="K7018" i="23" a="1"/>
  <c r="K7018" i="23" s="1"/>
  <c r="K7019" i="23" a="1"/>
  <c r="K7019" i="23" s="1"/>
  <c r="K7020" i="23" a="1"/>
  <c r="K7020" i="23" s="1"/>
  <c r="K7021" i="23" a="1"/>
  <c r="K7021" i="23" s="1"/>
  <c r="K7022" i="23" a="1"/>
  <c r="K7022" i="23" s="1"/>
  <c r="K7023" i="23" a="1"/>
  <c r="K7023" i="23" s="1"/>
  <c r="K7024" i="23" a="1"/>
  <c r="K7024" i="23" s="1"/>
  <c r="K7025" i="23" a="1"/>
  <c r="K7025" i="23" s="1"/>
  <c r="K7026" i="23" a="1"/>
  <c r="K7026" i="23" s="1"/>
  <c r="K7027" i="23" a="1"/>
  <c r="K7027" i="23" s="1"/>
  <c r="K7028" i="23" a="1"/>
  <c r="K7028" i="23" s="1"/>
  <c r="K7029" i="23" a="1"/>
  <c r="K7029" i="23" s="1"/>
  <c r="K7030" i="23" a="1"/>
  <c r="K7030" i="23" s="1"/>
  <c r="K7031" i="23" a="1"/>
  <c r="K7031" i="23" s="1"/>
  <c r="K7032" i="23" a="1"/>
  <c r="K7032" i="23" s="1"/>
  <c r="K7033" i="23" a="1"/>
  <c r="K7033" i="23" s="1"/>
  <c r="K7034" i="23" a="1"/>
  <c r="K7034" i="23" s="1"/>
  <c r="K7035" i="23" a="1"/>
  <c r="K7035" i="23" s="1"/>
  <c r="K7036" i="23" a="1"/>
  <c r="K7036" i="23" s="1"/>
  <c r="K7037" i="23" a="1"/>
  <c r="K7037" i="23" s="1"/>
  <c r="K7038" i="23" a="1"/>
  <c r="K7038" i="23" s="1"/>
  <c r="K7039" i="23" a="1"/>
  <c r="K7039" i="23" s="1"/>
  <c r="K7040" i="23" a="1"/>
  <c r="K7040" i="23" s="1"/>
  <c r="K7041" i="23" a="1"/>
  <c r="K7041" i="23" s="1"/>
  <c r="K7042" i="23" a="1"/>
  <c r="K7042" i="23" s="1"/>
  <c r="K7043" i="23" a="1"/>
  <c r="K7043" i="23" s="1"/>
  <c r="K7044" i="23" a="1"/>
  <c r="K7044" i="23" s="1"/>
  <c r="K7045" i="23" a="1"/>
  <c r="K7045" i="23" s="1"/>
  <c r="K7046" i="23" a="1"/>
  <c r="K7046" i="23" s="1"/>
  <c r="K7047" i="23" a="1"/>
  <c r="K7047" i="23" s="1"/>
  <c r="K7048" i="23" a="1"/>
  <c r="K7048" i="23" s="1"/>
  <c r="K7049" i="23" a="1"/>
  <c r="K7049" i="23" s="1"/>
  <c r="K7050" i="23" a="1"/>
  <c r="K7050" i="23" s="1"/>
  <c r="K7051" i="23" a="1"/>
  <c r="K7051" i="23" s="1"/>
  <c r="K7052" i="23" a="1"/>
  <c r="K7052" i="23" s="1"/>
  <c r="K7053" i="23" a="1"/>
  <c r="K7053" i="23" s="1"/>
  <c r="K7054" i="23" a="1"/>
  <c r="K7054" i="23" s="1"/>
  <c r="K7055" i="23" a="1"/>
  <c r="K7055" i="23" s="1"/>
  <c r="K7056" i="23" a="1"/>
  <c r="K7056" i="23" s="1"/>
  <c r="K7057" i="23" a="1"/>
  <c r="K7057" i="23" s="1"/>
  <c r="K7058" i="23" a="1"/>
  <c r="K7058" i="23" s="1"/>
  <c r="K7059" i="23" a="1"/>
  <c r="K7059" i="23" s="1"/>
  <c r="K7060" i="23" a="1"/>
  <c r="K7060" i="23" s="1"/>
  <c r="K7061" i="23" a="1"/>
  <c r="K7061" i="23" s="1"/>
  <c r="K7062" i="23" a="1"/>
  <c r="K7062" i="23" s="1"/>
  <c r="K7063" i="23" a="1"/>
  <c r="K7063" i="23" s="1"/>
  <c r="K7064" i="23" a="1"/>
  <c r="K7064" i="23" s="1"/>
  <c r="K7065" i="23" a="1"/>
  <c r="K7065" i="23" s="1"/>
  <c r="K7066" i="23" a="1"/>
  <c r="K7066" i="23" s="1"/>
  <c r="K7067" i="23" a="1"/>
  <c r="K7067" i="23" s="1"/>
  <c r="K7068" i="23" a="1"/>
  <c r="K7068" i="23" s="1"/>
  <c r="K7069" i="23" a="1"/>
  <c r="K7069" i="23" s="1"/>
  <c r="K7070" i="23" a="1"/>
  <c r="K7070" i="23" s="1"/>
  <c r="K7071" i="23" a="1"/>
  <c r="K7071" i="23" s="1"/>
  <c r="K7072" i="23" a="1"/>
  <c r="K7072" i="23" s="1"/>
  <c r="K7073" i="23" a="1"/>
  <c r="K7073" i="23" s="1"/>
  <c r="K7074" i="23" a="1"/>
  <c r="K7074" i="23" s="1"/>
  <c r="K7075" i="23" a="1"/>
  <c r="K7075" i="23" s="1"/>
  <c r="K7076" i="23" a="1"/>
  <c r="K7076" i="23" s="1"/>
  <c r="K7077" i="23" a="1"/>
  <c r="K7077" i="23" s="1"/>
  <c r="K7078" i="23" a="1"/>
  <c r="K7078" i="23" s="1"/>
  <c r="K7079" i="23" a="1"/>
  <c r="K7079" i="23" s="1"/>
  <c r="K7080" i="23" a="1"/>
  <c r="K7080" i="23" s="1"/>
  <c r="K7081" i="23" a="1"/>
  <c r="K7081" i="23" s="1"/>
  <c r="K7082" i="23" a="1"/>
  <c r="K7082" i="23" s="1"/>
  <c r="K7083" i="23" a="1"/>
  <c r="K7083" i="23" s="1"/>
  <c r="K7084" i="23" a="1"/>
  <c r="K7084" i="23" s="1"/>
  <c r="K7085" i="23" a="1"/>
  <c r="K7085" i="23" s="1"/>
  <c r="K7086" i="23" a="1"/>
  <c r="K7086" i="23" s="1"/>
  <c r="K7087" i="23" a="1"/>
  <c r="K7087" i="23" s="1"/>
  <c r="K7088" i="23" a="1"/>
  <c r="K7088" i="23" s="1"/>
  <c r="K7089" i="23" a="1"/>
  <c r="K7089" i="23" s="1"/>
  <c r="K7090" i="23" a="1"/>
  <c r="K7090" i="23" s="1"/>
  <c r="K7091" i="23" a="1"/>
  <c r="K7091" i="23" s="1"/>
  <c r="K7092" i="23" a="1"/>
  <c r="K7092" i="23" s="1"/>
  <c r="K7093" i="23" a="1"/>
  <c r="K7093" i="23" s="1"/>
  <c r="K7094" i="23" a="1"/>
  <c r="K7094" i="23" s="1"/>
  <c r="K7095" i="23" a="1"/>
  <c r="K7095" i="23" s="1"/>
  <c r="K7096" i="23" a="1"/>
  <c r="K7096" i="23" s="1"/>
  <c r="K7097" i="23" a="1"/>
  <c r="K7097" i="23" s="1"/>
  <c r="K7098" i="23" a="1"/>
  <c r="K7098" i="23" s="1"/>
  <c r="K7099" i="23" a="1"/>
  <c r="K7099" i="23" s="1"/>
  <c r="K7100" i="23" a="1"/>
  <c r="K7100" i="23" s="1"/>
  <c r="K7101" i="23" a="1"/>
  <c r="K7101" i="23" s="1"/>
  <c r="K7102" i="23" a="1"/>
  <c r="K7102" i="23" s="1"/>
  <c r="K7103" i="23" a="1"/>
  <c r="K7103" i="23" s="1"/>
  <c r="K7104" i="23" a="1"/>
  <c r="K7104" i="23" s="1"/>
  <c r="K7105" i="23" a="1"/>
  <c r="K7105" i="23" s="1"/>
  <c r="K7106" i="23" a="1"/>
  <c r="K7106" i="23" s="1"/>
  <c r="K7107" i="23" a="1"/>
  <c r="K7107" i="23" s="1"/>
  <c r="K7108" i="23" a="1"/>
  <c r="K7108" i="23" s="1"/>
  <c r="K7109" i="23" a="1"/>
  <c r="K7109" i="23" s="1"/>
  <c r="K7110" i="23" a="1"/>
  <c r="K7110" i="23" s="1"/>
  <c r="K7111" i="23" a="1"/>
  <c r="K7111" i="23" s="1"/>
  <c r="K7112" i="23" a="1"/>
  <c r="K7112" i="23" s="1"/>
  <c r="K7113" i="23" a="1"/>
  <c r="K7113" i="23" s="1"/>
  <c r="K7114" i="23" a="1"/>
  <c r="K7114" i="23" s="1"/>
  <c r="K7115" i="23" a="1"/>
  <c r="K7115" i="23" s="1"/>
  <c r="K7116" i="23" a="1"/>
  <c r="K7116" i="23" s="1"/>
  <c r="K7117" i="23" a="1"/>
  <c r="K7117" i="23" s="1"/>
  <c r="K7118" i="23" a="1"/>
  <c r="K7118" i="23" s="1"/>
  <c r="K7119" i="23" a="1"/>
  <c r="K7119" i="23" s="1"/>
  <c r="K7120" i="23" a="1"/>
  <c r="K7120" i="23" s="1"/>
  <c r="K7121" i="23" a="1"/>
  <c r="K7121" i="23" s="1"/>
  <c r="K7122" i="23" a="1"/>
  <c r="K7122" i="23" s="1"/>
  <c r="K7123" i="23" a="1"/>
  <c r="K7123" i="23" s="1"/>
  <c r="K7124" i="23" a="1"/>
  <c r="K7124" i="23" s="1"/>
  <c r="K7125" i="23" a="1"/>
  <c r="K7125" i="23" s="1"/>
  <c r="K7126" i="23" a="1"/>
  <c r="K7126" i="23" s="1"/>
  <c r="K7127" i="23" a="1"/>
  <c r="K7127" i="23" s="1"/>
  <c r="K7128" i="23" a="1"/>
  <c r="K7128" i="23" s="1"/>
  <c r="K7129" i="23" a="1"/>
  <c r="K7129" i="23" s="1"/>
  <c r="K7130" i="23" a="1"/>
  <c r="K7130" i="23" s="1"/>
  <c r="K7131" i="23" a="1"/>
  <c r="K7131" i="23" s="1"/>
  <c r="K7132" i="23" a="1"/>
  <c r="K7132" i="23" s="1"/>
  <c r="K7133" i="23" a="1"/>
  <c r="K7133" i="23" s="1"/>
  <c r="K7134" i="23" a="1"/>
  <c r="K7134" i="23" s="1"/>
  <c r="K7135" i="23" a="1"/>
  <c r="K7135" i="23" s="1"/>
  <c r="K7136" i="23" a="1"/>
  <c r="K7136" i="23" s="1"/>
  <c r="K7137" i="23" a="1"/>
  <c r="K7137" i="23" s="1"/>
  <c r="K7138" i="23" a="1"/>
  <c r="K7138" i="23" s="1"/>
  <c r="K7139" i="23" a="1"/>
  <c r="K7139" i="23" s="1"/>
  <c r="K7140" i="23" a="1"/>
  <c r="K7140" i="23" s="1"/>
  <c r="K7141" i="23" a="1"/>
  <c r="K7141" i="23" s="1"/>
  <c r="K7142" i="23" a="1"/>
  <c r="K7142" i="23" s="1"/>
  <c r="K7143" i="23" a="1"/>
  <c r="K7143" i="23" s="1"/>
  <c r="K7144" i="23" a="1"/>
  <c r="K7144" i="23" s="1"/>
  <c r="K7145" i="23" a="1"/>
  <c r="K7145" i="23" s="1"/>
  <c r="K7146" i="23" a="1"/>
  <c r="K7146" i="23" s="1"/>
  <c r="K7147" i="23" a="1"/>
  <c r="K7147" i="23" s="1"/>
  <c r="K7148" i="23" a="1"/>
  <c r="K7148" i="23" s="1"/>
  <c r="K7149" i="23" a="1"/>
  <c r="K7149" i="23" s="1"/>
  <c r="K7150" i="23" a="1"/>
  <c r="K7150" i="23" s="1"/>
  <c r="K7151" i="23" a="1"/>
  <c r="K7151" i="23" s="1"/>
  <c r="K7152" i="23" a="1"/>
  <c r="K7152" i="23" s="1"/>
  <c r="K7153" i="23" a="1"/>
  <c r="K7153" i="23" s="1"/>
  <c r="K7154" i="23" a="1"/>
  <c r="K7154" i="23" s="1"/>
  <c r="K7155" i="23" a="1"/>
  <c r="K7155" i="23" s="1"/>
  <c r="K7156" i="23" a="1"/>
  <c r="K7156" i="23" s="1"/>
  <c r="K7157" i="23" a="1"/>
  <c r="K7157" i="23" s="1"/>
  <c r="K7158" i="23" a="1"/>
  <c r="K7158" i="23" s="1"/>
  <c r="K7159" i="23" a="1"/>
  <c r="K7159" i="23" s="1"/>
  <c r="K7160" i="23" a="1"/>
  <c r="K7160" i="23" s="1"/>
  <c r="K7161" i="23" a="1"/>
  <c r="K7161" i="23" s="1"/>
  <c r="K7162" i="23" a="1"/>
  <c r="K7162" i="23" s="1"/>
  <c r="K7163" i="23" a="1"/>
  <c r="K7163" i="23" s="1"/>
  <c r="K7164" i="23" a="1"/>
  <c r="K7164" i="23" s="1"/>
  <c r="K7165" i="23" a="1"/>
  <c r="K7165" i="23" s="1"/>
  <c r="K7166" i="23" a="1"/>
  <c r="K7166" i="23" s="1"/>
  <c r="K7167" i="23" a="1"/>
  <c r="K7167" i="23" s="1"/>
  <c r="K7168" i="23" a="1"/>
  <c r="K7168" i="23" s="1"/>
  <c r="K7169" i="23" a="1"/>
  <c r="K7169" i="23" s="1"/>
  <c r="K7170" i="23" a="1"/>
  <c r="K7170" i="23" s="1"/>
  <c r="K7171" i="23" a="1"/>
  <c r="K7171" i="23" s="1"/>
  <c r="K7172" i="23" a="1"/>
  <c r="K7172" i="23" s="1"/>
  <c r="K7173" i="23" a="1"/>
  <c r="K7173" i="23" s="1"/>
  <c r="K7174" i="23" a="1"/>
  <c r="K7174" i="23" s="1"/>
  <c r="K7175" i="23" a="1"/>
  <c r="K7175" i="23" s="1"/>
  <c r="K7176" i="23" a="1"/>
  <c r="K7176" i="23" s="1"/>
  <c r="K7177" i="23" a="1"/>
  <c r="K7177" i="23" s="1"/>
  <c r="K7178" i="23" a="1"/>
  <c r="K7178" i="23" s="1"/>
  <c r="K7179" i="23" a="1"/>
  <c r="K7179" i="23" s="1"/>
  <c r="K7180" i="23" a="1"/>
  <c r="K7180" i="23" s="1"/>
  <c r="K7181" i="23" a="1"/>
  <c r="K7181" i="23" s="1"/>
  <c r="K7182" i="23" a="1"/>
  <c r="K7182" i="23" s="1"/>
  <c r="K7183" i="23" a="1"/>
  <c r="K7183" i="23" s="1"/>
  <c r="K7184" i="23" a="1"/>
  <c r="K7184" i="23" s="1"/>
  <c r="K7185" i="23" a="1"/>
  <c r="K7185" i="23" s="1"/>
  <c r="K7186" i="23" a="1"/>
  <c r="K7186" i="23" s="1"/>
  <c r="K7187" i="23" a="1"/>
  <c r="K7187" i="23" s="1"/>
  <c r="K7188" i="23" a="1"/>
  <c r="K7188" i="23" s="1"/>
  <c r="K7189" i="23" a="1"/>
  <c r="K7189" i="23" s="1"/>
  <c r="K7190" i="23" a="1"/>
  <c r="K7190" i="23" s="1"/>
  <c r="K7191" i="23" a="1"/>
  <c r="K7191" i="23" s="1"/>
  <c r="K7192" i="23" a="1"/>
  <c r="K7192" i="23" s="1"/>
  <c r="K7193" i="23" a="1"/>
  <c r="K7193" i="23" s="1"/>
  <c r="K7194" i="23" a="1"/>
  <c r="K7194" i="23" s="1"/>
  <c r="K7195" i="23" a="1"/>
  <c r="K7195" i="23" s="1"/>
  <c r="K7196" i="23" a="1"/>
  <c r="K7196" i="23" s="1"/>
  <c r="K7197" i="23" a="1"/>
  <c r="K7197" i="23" s="1"/>
  <c r="K7198" i="23" a="1"/>
  <c r="K7198" i="23" s="1"/>
  <c r="K7199" i="23" a="1"/>
  <c r="K7199" i="23" s="1"/>
  <c r="K7200" i="23" a="1"/>
  <c r="K7200" i="23" s="1"/>
  <c r="K7201" i="23" a="1"/>
  <c r="K7201" i="23" s="1"/>
  <c r="K7202" i="23" a="1"/>
  <c r="K7202" i="23" s="1"/>
  <c r="K7203" i="23" a="1"/>
  <c r="K7203" i="23" s="1"/>
  <c r="K7204" i="23" a="1"/>
  <c r="K7204" i="23" s="1"/>
  <c r="K7205" i="23" a="1"/>
  <c r="K7205" i="23" s="1"/>
  <c r="K7206" i="23" a="1"/>
  <c r="K7206" i="23" s="1"/>
  <c r="K7207" i="23" a="1"/>
  <c r="K7207" i="23" s="1"/>
  <c r="K7208" i="23" a="1"/>
  <c r="K7208" i="23" s="1"/>
  <c r="K7209" i="23" a="1"/>
  <c r="K7209" i="23" s="1"/>
  <c r="K7210" i="23" a="1"/>
  <c r="K7210" i="23" s="1"/>
  <c r="K7211" i="23" a="1"/>
  <c r="K7211" i="23" s="1"/>
  <c r="K7212" i="23" a="1"/>
  <c r="K7212" i="23" s="1"/>
  <c r="K7213" i="23" a="1"/>
  <c r="K7213" i="23" s="1"/>
  <c r="K7214" i="23" a="1"/>
  <c r="K7214" i="23" s="1"/>
  <c r="K7215" i="23" a="1"/>
  <c r="K7215" i="23" s="1"/>
  <c r="K7216" i="23" a="1"/>
  <c r="K7216" i="23" s="1"/>
  <c r="K7217" i="23" a="1"/>
  <c r="K7217" i="23" s="1"/>
  <c r="K7218" i="23" a="1"/>
  <c r="K7218" i="23" s="1"/>
  <c r="K7219" i="23" a="1"/>
  <c r="K7219" i="23" s="1"/>
  <c r="K7220" i="23" a="1"/>
  <c r="K7220" i="23" s="1"/>
  <c r="K7221" i="23" a="1"/>
  <c r="K7221" i="23" s="1"/>
  <c r="K7222" i="23" a="1"/>
  <c r="K7222" i="23" s="1"/>
  <c r="K7223" i="23" a="1"/>
  <c r="K7223" i="23" s="1"/>
  <c r="K7224" i="23" a="1"/>
  <c r="K7224" i="23" s="1"/>
  <c r="K7225" i="23" a="1"/>
  <c r="K7225" i="23" s="1"/>
  <c r="K7226" i="23" a="1"/>
  <c r="K7226" i="23" s="1"/>
  <c r="K7227" i="23" a="1"/>
  <c r="K7227" i="23" s="1"/>
  <c r="K7228" i="23" a="1"/>
  <c r="K7228" i="23" s="1"/>
  <c r="K7229" i="23" a="1"/>
  <c r="K7229" i="23" s="1"/>
  <c r="K7230" i="23" a="1"/>
  <c r="K7230" i="23" s="1"/>
  <c r="K7231" i="23" a="1"/>
  <c r="K7231" i="23" s="1"/>
  <c r="K7232" i="23" a="1"/>
  <c r="K7232" i="23" s="1"/>
  <c r="K7233" i="23" a="1"/>
  <c r="K7233" i="23" s="1"/>
  <c r="K7234" i="23" a="1"/>
  <c r="K7234" i="23" s="1"/>
  <c r="K7235" i="23" a="1"/>
  <c r="K7235" i="23" s="1"/>
  <c r="K7236" i="23" a="1"/>
  <c r="K7236" i="23" s="1"/>
  <c r="K7237" i="23" a="1"/>
  <c r="K7237" i="23" s="1"/>
  <c r="K7238" i="23" a="1"/>
  <c r="K7238" i="23" s="1"/>
  <c r="K7239" i="23" a="1"/>
  <c r="K7239" i="23" s="1"/>
  <c r="K7240" i="23" a="1"/>
  <c r="K7240" i="23" s="1"/>
  <c r="K7241" i="23" a="1"/>
  <c r="K7241" i="23" s="1"/>
  <c r="K7242" i="23" a="1"/>
  <c r="K7242" i="23" s="1"/>
  <c r="K7243" i="23" a="1"/>
  <c r="K7243" i="23" s="1"/>
  <c r="K7244" i="23" a="1"/>
  <c r="K7244" i="23" s="1"/>
  <c r="K7245" i="23" a="1"/>
  <c r="K7245" i="23" s="1"/>
  <c r="K7246" i="23" a="1"/>
  <c r="K7246" i="23" s="1"/>
  <c r="K7247" i="23" a="1"/>
  <c r="K7247" i="23" s="1"/>
  <c r="K7248" i="23" a="1"/>
  <c r="K7248" i="23" s="1"/>
  <c r="K7249" i="23" a="1"/>
  <c r="K7249" i="23" s="1"/>
  <c r="K7250" i="23" a="1"/>
  <c r="K7250" i="23" s="1"/>
  <c r="K7251" i="23" a="1"/>
  <c r="K7251" i="23" s="1"/>
  <c r="K7252" i="23" a="1"/>
  <c r="K7252" i="23" s="1"/>
  <c r="K7253" i="23" a="1"/>
  <c r="K7253" i="23" s="1"/>
  <c r="K7254" i="23" a="1"/>
  <c r="K7254" i="23" s="1"/>
  <c r="K7255" i="23" a="1"/>
  <c r="K7255" i="23" s="1"/>
  <c r="K7256" i="23" a="1"/>
  <c r="K7256" i="23" s="1"/>
  <c r="K7257" i="23" a="1"/>
  <c r="K7257" i="23" s="1"/>
  <c r="K7258" i="23" a="1"/>
  <c r="K7258" i="23" s="1"/>
  <c r="K7259" i="23" a="1"/>
  <c r="K7259" i="23" s="1"/>
  <c r="K7260" i="23" a="1"/>
  <c r="K7260" i="23" s="1"/>
  <c r="K7261" i="23" a="1"/>
  <c r="K7261" i="23" s="1"/>
  <c r="K7262" i="23" a="1"/>
  <c r="K7262" i="23" s="1"/>
  <c r="K7263" i="23" a="1"/>
  <c r="K7263" i="23" s="1"/>
  <c r="K7264" i="23" a="1"/>
  <c r="K7264" i="23" s="1"/>
  <c r="K7265" i="23" a="1"/>
  <c r="K7265" i="23" s="1"/>
  <c r="K7266" i="23" a="1"/>
  <c r="K7266" i="23" s="1"/>
  <c r="K7267" i="23" a="1"/>
  <c r="K7267" i="23" s="1"/>
  <c r="K7268" i="23" a="1"/>
  <c r="K7268" i="23" s="1"/>
  <c r="K7269" i="23" a="1"/>
  <c r="K7269" i="23" s="1"/>
  <c r="K7270" i="23" a="1"/>
  <c r="K7270" i="23" s="1"/>
  <c r="K7271" i="23" a="1"/>
  <c r="K7271" i="23" s="1"/>
  <c r="K7272" i="23" a="1"/>
  <c r="K7272" i="23" s="1"/>
  <c r="K7273" i="23" a="1"/>
  <c r="K7273" i="23" s="1"/>
  <c r="K7274" i="23" a="1"/>
  <c r="K7274" i="23" s="1"/>
  <c r="K7275" i="23" a="1"/>
  <c r="K7275" i="23" s="1"/>
  <c r="K7276" i="23" a="1"/>
  <c r="K7276" i="23" s="1"/>
  <c r="K7277" i="23" a="1"/>
  <c r="K7277" i="23" s="1"/>
  <c r="K7278" i="23" a="1"/>
  <c r="K7278" i="23" s="1"/>
  <c r="K7279" i="23" a="1"/>
  <c r="K7279" i="23" s="1"/>
  <c r="K7280" i="23" a="1"/>
  <c r="K7280" i="23" s="1"/>
  <c r="K7281" i="23" a="1"/>
  <c r="K7281" i="23" s="1"/>
  <c r="K7282" i="23" a="1"/>
  <c r="K7282" i="23" s="1"/>
  <c r="K7283" i="23" a="1"/>
  <c r="K7283" i="23" s="1"/>
  <c r="K7284" i="23" a="1"/>
  <c r="K7284" i="23" s="1"/>
  <c r="K7285" i="23" a="1"/>
  <c r="K7285" i="23" s="1"/>
  <c r="K7286" i="23" a="1"/>
  <c r="K7286" i="23" s="1"/>
  <c r="K7287" i="23" a="1"/>
  <c r="K7287" i="23" s="1"/>
  <c r="K7288" i="23" a="1"/>
  <c r="K7288" i="23" s="1"/>
  <c r="K7289" i="23" a="1"/>
  <c r="K7289" i="23" s="1"/>
  <c r="K7290" i="23" a="1"/>
  <c r="K7290" i="23" s="1"/>
  <c r="K7291" i="23" a="1"/>
  <c r="K7291" i="23" s="1"/>
  <c r="K7292" i="23" a="1"/>
  <c r="K7292" i="23" s="1"/>
  <c r="K7293" i="23" a="1"/>
  <c r="K7293" i="23" s="1"/>
  <c r="K7294" i="23" a="1"/>
  <c r="K7294" i="23" s="1"/>
  <c r="K7295" i="23" a="1"/>
  <c r="K7295" i="23" s="1"/>
  <c r="K7296" i="23" a="1"/>
  <c r="K7296" i="23" s="1"/>
  <c r="K7297" i="23" a="1"/>
  <c r="K7297" i="23" s="1"/>
  <c r="K7298" i="23" a="1"/>
  <c r="K7298" i="23"/>
  <c r="K7299" i="23" a="1"/>
  <c r="K7299" i="23"/>
  <c r="K7300" i="23" a="1"/>
  <c r="K7300" i="23" s="1"/>
  <c r="K7301" i="23" a="1"/>
  <c r="K7301" i="23" s="1"/>
  <c r="K7302" i="23" a="1"/>
  <c r="K7302" i="23" s="1"/>
  <c r="K7303" i="23" a="1"/>
  <c r="K7303" i="23" s="1"/>
  <c r="K7304" i="23" a="1"/>
  <c r="K7304" i="23" s="1"/>
  <c r="K7305" i="23" a="1"/>
  <c r="K7305" i="23" s="1"/>
  <c r="K7306" i="23" a="1"/>
  <c r="K7306" i="23" s="1"/>
  <c r="K7307" i="23" a="1"/>
  <c r="K7307" i="23" s="1"/>
  <c r="K7308" i="23" a="1"/>
  <c r="K7308" i="23" s="1"/>
  <c r="K7309" i="23" a="1"/>
  <c r="K7309" i="23" s="1"/>
  <c r="K7310" i="23" a="1"/>
  <c r="K7310" i="23" s="1"/>
  <c r="K7311" i="23" a="1"/>
  <c r="K7311" i="23" s="1"/>
  <c r="K7312" i="23" a="1"/>
  <c r="K7312" i="23" s="1"/>
  <c r="K7313" i="23" a="1"/>
  <c r="K7313" i="23" s="1"/>
  <c r="K7314" i="23" a="1"/>
  <c r="K7314" i="23"/>
  <c r="K7315" i="23" a="1"/>
  <c r="K7315" i="23"/>
  <c r="K7316" i="23" a="1"/>
  <c r="K7316" i="23" s="1"/>
  <c r="K7317" i="23" a="1"/>
  <c r="K7317" i="23" s="1"/>
  <c r="K7318" i="23" a="1"/>
  <c r="K7318" i="23" s="1"/>
  <c r="K7319" i="23" a="1"/>
  <c r="K7319" i="23" s="1"/>
  <c r="K7320" i="23" a="1"/>
  <c r="K7320" i="23" s="1"/>
  <c r="K7321" i="23" a="1"/>
  <c r="K7321" i="23" s="1"/>
  <c r="K7322" i="23" a="1"/>
  <c r="K7322" i="23" s="1"/>
  <c r="K7323" i="23" a="1"/>
  <c r="K7323" i="23" s="1"/>
  <c r="K7324" i="23" a="1"/>
  <c r="K7324" i="23" s="1"/>
  <c r="K7325" i="23" a="1"/>
  <c r="K7325" i="23" s="1"/>
  <c r="K7326" i="23" a="1"/>
  <c r="K7326" i="23" s="1"/>
  <c r="K7327" i="23" a="1"/>
  <c r="K7327" i="23" s="1"/>
  <c r="K7328" i="23" a="1"/>
  <c r="K7328" i="23" s="1"/>
  <c r="K7329" i="23" a="1"/>
  <c r="K7329" i="23" s="1"/>
  <c r="K7330" i="23" a="1"/>
  <c r="K7330" i="23"/>
  <c r="K7331" i="23" a="1"/>
  <c r="K7331" i="23"/>
  <c r="K7332" i="23" a="1"/>
  <c r="K7332" i="23" s="1"/>
  <c r="K7333" i="23" a="1"/>
  <c r="K7333" i="23" s="1"/>
  <c r="K7334" i="23" a="1"/>
  <c r="K7334" i="23" s="1"/>
  <c r="K7335" i="23" a="1"/>
  <c r="K7335" i="23" s="1"/>
  <c r="K7336" i="23" a="1"/>
  <c r="K7336" i="23" s="1"/>
  <c r="K7337" i="23" a="1"/>
  <c r="K7337" i="23" s="1"/>
  <c r="K7338" i="23" a="1"/>
  <c r="K7338" i="23" s="1"/>
  <c r="K7339" i="23" a="1"/>
  <c r="K7339" i="23" s="1"/>
  <c r="K7340" i="23" a="1"/>
  <c r="K7340" i="23" s="1"/>
  <c r="K7341" i="23" a="1"/>
  <c r="K7341" i="23" s="1"/>
  <c r="K7342" i="23" a="1"/>
  <c r="K7342" i="23" s="1"/>
  <c r="K7343" i="23" a="1"/>
  <c r="K7343" i="23" s="1"/>
  <c r="K7344" i="23" a="1"/>
  <c r="K7344" i="23" s="1"/>
  <c r="K7345" i="23" a="1"/>
  <c r="K7345" i="23" s="1"/>
  <c r="K7346" i="23" a="1"/>
  <c r="K7346" i="23"/>
  <c r="K7347" i="23" a="1"/>
  <c r="K7347" i="23"/>
  <c r="K7348" i="23" a="1"/>
  <c r="K7348" i="23" s="1"/>
  <c r="K7349" i="23" a="1"/>
  <c r="K7349" i="23" s="1"/>
  <c r="K7350" i="23" a="1"/>
  <c r="K7350" i="23" s="1"/>
  <c r="K7351" i="23" a="1"/>
  <c r="K7351" i="23" s="1"/>
  <c r="K7352" i="23" a="1"/>
  <c r="K7352" i="23" s="1"/>
  <c r="K7353" i="23" a="1"/>
  <c r="K7353" i="23" s="1"/>
  <c r="K7354" i="23" a="1"/>
  <c r="K7354" i="23" s="1"/>
  <c r="K7355" i="23" a="1"/>
  <c r="K7355" i="23" s="1"/>
  <c r="K7356" i="23" a="1"/>
  <c r="K7356" i="23" s="1"/>
  <c r="K7357" i="23" a="1"/>
  <c r="K7357" i="23" s="1"/>
  <c r="K7358" i="23" a="1"/>
  <c r="K7358" i="23" s="1"/>
  <c r="K7359" i="23" a="1"/>
  <c r="K7359" i="23" s="1"/>
  <c r="K7360" i="23" a="1"/>
  <c r="K7360" i="23" s="1"/>
  <c r="K7361" i="23" a="1"/>
  <c r="K7361" i="23" s="1"/>
  <c r="K7362" i="23" a="1"/>
  <c r="K7362" i="23"/>
  <c r="K7363" i="23" a="1"/>
  <c r="K7363" i="23"/>
  <c r="K7364" i="23" a="1"/>
  <c r="K7364" i="23" s="1"/>
  <c r="K7365" i="23" a="1"/>
  <c r="K7365" i="23" s="1"/>
  <c r="K7366" i="23" a="1"/>
  <c r="K7366" i="23" s="1"/>
  <c r="K7367" i="23" a="1"/>
  <c r="K7367" i="23" s="1"/>
  <c r="K7368" i="23" a="1"/>
  <c r="K7368" i="23" s="1"/>
  <c r="K7369" i="23" a="1"/>
  <c r="K7369" i="23" s="1"/>
  <c r="K7370" i="23" a="1"/>
  <c r="K7370" i="23" s="1"/>
  <c r="K7371" i="23" a="1"/>
  <c r="K7371" i="23" s="1"/>
  <c r="K7372" i="23" a="1"/>
  <c r="K7372" i="23" s="1"/>
  <c r="K7373" i="23" a="1"/>
  <c r="K7373" i="23" s="1"/>
  <c r="K7374" i="23" a="1"/>
  <c r="K7374" i="23" s="1"/>
  <c r="K7375" i="23" a="1"/>
  <c r="K7375" i="23" s="1"/>
  <c r="K7376" i="23" a="1"/>
  <c r="K7376" i="23" s="1"/>
  <c r="K7377" i="23" a="1"/>
  <c r="K7377" i="23" s="1"/>
  <c r="K7378" i="23" a="1"/>
  <c r="K7378" i="23"/>
  <c r="K7379" i="23" a="1"/>
  <c r="K7379" i="23"/>
  <c r="K7380" i="23" a="1"/>
  <c r="K7380" i="23" s="1"/>
  <c r="K7381" i="23" a="1"/>
  <c r="K7381" i="23" s="1"/>
  <c r="K7382" i="23" a="1"/>
  <c r="K7382" i="23" s="1"/>
  <c r="K7383" i="23" a="1"/>
  <c r="K7383" i="23" s="1"/>
  <c r="K7384" i="23" a="1"/>
  <c r="K7384" i="23" s="1"/>
  <c r="K7385" i="23" a="1"/>
  <c r="K7385" i="23" s="1"/>
  <c r="K7386" i="23" a="1"/>
  <c r="K7386" i="23" s="1"/>
  <c r="K7387" i="23" a="1"/>
  <c r="K7387" i="23" s="1"/>
  <c r="K7388" i="23" a="1"/>
  <c r="K7388" i="23" s="1"/>
  <c r="K7389" i="23" a="1"/>
  <c r="K7389" i="23" s="1"/>
  <c r="K7390" i="23" a="1"/>
  <c r="K7390" i="23" s="1"/>
  <c r="K7391" i="23" a="1"/>
  <c r="K7391" i="23" s="1"/>
  <c r="K7392" i="23" a="1"/>
  <c r="K7392" i="23" s="1"/>
  <c r="K7393" i="23" a="1"/>
  <c r="K7393" i="23" s="1"/>
  <c r="K7394" i="23" a="1"/>
  <c r="K7394" i="23"/>
  <c r="K7395" i="23" a="1"/>
  <c r="K7395" i="23"/>
  <c r="K7396" i="23" a="1"/>
  <c r="K7396" i="23" s="1"/>
  <c r="K7397" i="23" a="1"/>
  <c r="K7397" i="23" s="1"/>
  <c r="K7398" i="23" a="1"/>
  <c r="K7398" i="23" s="1"/>
  <c r="K7399" i="23" a="1"/>
  <c r="K7399" i="23" s="1"/>
  <c r="K7400" i="23" a="1"/>
  <c r="K7400" i="23" s="1"/>
  <c r="K7401" i="23" a="1"/>
  <c r="K7401" i="23" s="1"/>
  <c r="K7402" i="23" a="1"/>
  <c r="K7402" i="23" s="1"/>
  <c r="K7403" i="23" a="1"/>
  <c r="K7403" i="23" s="1"/>
  <c r="K7404" i="23" a="1"/>
  <c r="K7404" i="23" s="1"/>
  <c r="K7405" i="23" a="1"/>
  <c r="K7405" i="23" s="1"/>
  <c r="K7406" i="23" a="1"/>
  <c r="K7406" i="23" s="1"/>
  <c r="K7407" i="23" a="1"/>
  <c r="K7407" i="23" s="1"/>
  <c r="K7408" i="23" a="1"/>
  <c r="K7408" i="23" s="1"/>
  <c r="K7409" i="23" a="1"/>
  <c r="K7409" i="23" s="1"/>
  <c r="K7410" i="23" a="1"/>
  <c r="K7410" i="23"/>
  <c r="K7411" i="23" a="1"/>
  <c r="K7411" i="23"/>
  <c r="K7412" i="23" a="1"/>
  <c r="K7412" i="23" s="1"/>
  <c r="K7413" i="23" a="1"/>
  <c r="K7413" i="23" s="1"/>
  <c r="K7414" i="23" a="1"/>
  <c r="K7414" i="23" s="1"/>
  <c r="K7415" i="23" a="1"/>
  <c r="K7415" i="23" s="1"/>
  <c r="K7416" i="23" a="1"/>
  <c r="K7416" i="23" s="1"/>
  <c r="K7417" i="23" a="1"/>
  <c r="K7417" i="23" s="1"/>
  <c r="K7418" i="23" a="1"/>
  <c r="K7418" i="23" s="1"/>
  <c r="K7419" i="23" a="1"/>
  <c r="K7419" i="23" s="1"/>
  <c r="K7420" i="23" a="1"/>
  <c r="K7420" i="23" s="1"/>
  <c r="K7421" i="23" a="1"/>
  <c r="K7421" i="23" s="1"/>
  <c r="K7422" i="23" a="1"/>
  <c r="K7422" i="23" s="1"/>
  <c r="K7423" i="23" a="1"/>
  <c r="K7423" i="23" s="1"/>
  <c r="K7424" i="23" a="1"/>
  <c r="K7424" i="23" s="1"/>
  <c r="K7425" i="23" a="1"/>
  <c r="K7425" i="23" s="1"/>
  <c r="K7426" i="23" a="1"/>
  <c r="K7426" i="23"/>
  <c r="K7427" i="23" a="1"/>
  <c r="K7427" i="23"/>
  <c r="K7428" i="23" a="1"/>
  <c r="K7428" i="23" s="1"/>
  <c r="K7429" i="23" a="1"/>
  <c r="K7429" i="23" s="1"/>
  <c r="K7430" i="23" a="1"/>
  <c r="K7430" i="23" s="1"/>
  <c r="K7431" i="23" a="1"/>
  <c r="K7431" i="23" s="1"/>
  <c r="K7432" i="23" a="1"/>
  <c r="K7432" i="23" s="1"/>
  <c r="K7433" i="23" a="1"/>
  <c r="K7433" i="23" s="1"/>
  <c r="K7434" i="23" a="1"/>
  <c r="K7434" i="23" s="1"/>
  <c r="K7435" i="23" a="1"/>
  <c r="K7435" i="23" s="1"/>
  <c r="K7436" i="23" a="1"/>
  <c r="K7436" i="23" s="1"/>
  <c r="K7437" i="23" a="1"/>
  <c r="K7437" i="23" s="1"/>
  <c r="K7438" i="23" a="1"/>
  <c r="K7438" i="23" s="1"/>
  <c r="K7439" i="23" a="1"/>
  <c r="K7439" i="23" s="1"/>
  <c r="K7440" i="23" a="1"/>
  <c r="K7440" i="23" s="1"/>
  <c r="K7441" i="23" a="1"/>
  <c r="K7441" i="23" s="1"/>
  <c r="K7442" i="23" a="1"/>
  <c r="K7442" i="23"/>
  <c r="K7443" i="23" a="1"/>
  <c r="K7443" i="23"/>
  <c r="K7444" i="23" a="1"/>
  <c r="K7444" i="23" s="1"/>
  <c r="K7445" i="23" a="1"/>
  <c r="K7445" i="23" s="1"/>
  <c r="K7446" i="23" a="1"/>
  <c r="K7446" i="23" s="1"/>
  <c r="K7447" i="23" a="1"/>
  <c r="K7447" i="23" s="1"/>
  <c r="K7448" i="23" a="1"/>
  <c r="K7448" i="23" s="1"/>
  <c r="K7449" i="23" a="1"/>
  <c r="K7449" i="23" s="1"/>
  <c r="K7450" i="23" a="1"/>
  <c r="K7450" i="23" s="1"/>
  <c r="K7451" i="23" a="1"/>
  <c r="K7451" i="23" s="1"/>
  <c r="K7452" i="23" a="1"/>
  <c r="K7452" i="23" s="1"/>
  <c r="K7453" i="23" a="1"/>
  <c r="K7453" i="23" s="1"/>
  <c r="K7454" i="23" a="1"/>
  <c r="K7454" i="23" s="1"/>
  <c r="K7455" i="23" a="1"/>
  <c r="K7455" i="23" s="1"/>
  <c r="K7456" i="23" a="1"/>
  <c r="K7456" i="23" s="1"/>
  <c r="K7457" i="23" a="1"/>
  <c r="K7457" i="23" s="1"/>
  <c r="K7458" i="23" a="1"/>
  <c r="K7458" i="23"/>
  <c r="K7459" i="23" a="1"/>
  <c r="K7459" i="23"/>
  <c r="K7460" i="23" a="1"/>
  <c r="K7460" i="23" s="1"/>
  <c r="K7461" i="23" a="1"/>
  <c r="K7461" i="23" s="1"/>
  <c r="K7462" i="23" a="1"/>
  <c r="K7462" i="23" s="1"/>
  <c r="K7463" i="23" a="1"/>
  <c r="K7463" i="23" s="1"/>
  <c r="K7464" i="23" a="1"/>
  <c r="K7464" i="23" s="1"/>
  <c r="K7465" i="23" a="1"/>
  <c r="K7465" i="23" s="1"/>
  <c r="K7466" i="23" a="1"/>
  <c r="K7466" i="23" s="1"/>
  <c r="K7467" i="23" a="1"/>
  <c r="K7467" i="23" s="1"/>
  <c r="K7468" i="23" a="1"/>
  <c r="K7468" i="23" s="1"/>
  <c r="K7469" i="23" a="1"/>
  <c r="K7469" i="23" s="1"/>
  <c r="K7470" i="23" a="1"/>
  <c r="K7470" i="23" s="1"/>
  <c r="K7471" i="23" a="1"/>
  <c r="K7471" i="23" s="1"/>
  <c r="K7472" i="23" a="1"/>
  <c r="K7472" i="23" s="1"/>
  <c r="K7473" i="23" a="1"/>
  <c r="K7473" i="23" s="1"/>
  <c r="K7474" i="23" a="1"/>
  <c r="K7474" i="23"/>
  <c r="K7475" i="23" a="1"/>
  <c r="K7475" i="23"/>
  <c r="K7476" i="23" a="1"/>
  <c r="K7476" i="23" s="1"/>
  <c r="K7477" i="23" a="1"/>
  <c r="K7477" i="23" s="1"/>
  <c r="K7478" i="23" a="1"/>
  <c r="K7478" i="23" s="1"/>
  <c r="K7479" i="23" a="1"/>
  <c r="K7479" i="23" s="1"/>
  <c r="K7480" i="23" a="1"/>
  <c r="K7480" i="23" s="1"/>
  <c r="K7481" i="23" a="1"/>
  <c r="K7481" i="23" s="1"/>
  <c r="K7482" i="23" a="1"/>
  <c r="K7482" i="23" s="1"/>
  <c r="K7483" i="23" a="1"/>
  <c r="K7483" i="23" s="1"/>
  <c r="K7484" i="23" a="1"/>
  <c r="K7484" i="23" s="1"/>
  <c r="K7485" i="23" a="1"/>
  <c r="K7485" i="23" s="1"/>
  <c r="K7486" i="23" a="1"/>
  <c r="K7486" i="23" s="1"/>
  <c r="K7487" i="23" a="1"/>
  <c r="K7487" i="23" s="1"/>
  <c r="K7488" i="23" a="1"/>
  <c r="K7488" i="23" s="1"/>
  <c r="K7489" i="23" a="1"/>
  <c r="K7489" i="23" s="1"/>
  <c r="K7490" i="23" a="1"/>
  <c r="K7490" i="23"/>
  <c r="K7491" i="23" a="1"/>
  <c r="K7491" i="23"/>
  <c r="K7492" i="23" a="1"/>
  <c r="K7492" i="23" s="1"/>
  <c r="K7493" i="23" a="1"/>
  <c r="K7493" i="23" s="1"/>
  <c r="K7494" i="23" a="1"/>
  <c r="K7494" i="23" s="1"/>
  <c r="K7495" i="23" a="1"/>
  <c r="K7495" i="23" s="1"/>
  <c r="K7496" i="23" a="1"/>
  <c r="K7496" i="23" s="1"/>
  <c r="K7497" i="23" a="1"/>
  <c r="K7497" i="23" s="1"/>
  <c r="K7498" i="23" a="1"/>
  <c r="K7498" i="23" s="1"/>
  <c r="K7499" i="23" a="1"/>
  <c r="K7499" i="23" s="1"/>
  <c r="K7500" i="23" a="1"/>
  <c r="K7500" i="23" s="1"/>
  <c r="K7501" i="23" a="1"/>
  <c r="K7501" i="23" s="1"/>
  <c r="K7502" i="23" a="1"/>
  <c r="K7502" i="23" s="1"/>
  <c r="K7503" i="23" a="1"/>
  <c r="K7503" i="23" s="1"/>
  <c r="K7504" i="23" a="1"/>
  <c r="K7504" i="23" s="1"/>
  <c r="K7505" i="23" a="1"/>
  <c r="K7505" i="23" s="1"/>
  <c r="K7506" i="23" a="1"/>
  <c r="K7506" i="23"/>
  <c r="K7507" i="23" a="1"/>
  <c r="K7507" i="23"/>
  <c r="K7508" i="23" a="1"/>
  <c r="K7508" i="23" s="1"/>
  <c r="K7509" i="23" a="1"/>
  <c r="K7509" i="23" s="1"/>
  <c r="K7510" i="23" a="1"/>
  <c r="K7510" i="23" s="1"/>
  <c r="K7511" i="23" a="1"/>
  <c r="K7511" i="23" s="1"/>
  <c r="K7512" i="23" a="1"/>
  <c r="K7512" i="23" s="1"/>
  <c r="K7513" i="23" a="1"/>
  <c r="K7513" i="23" s="1"/>
  <c r="K7514" i="23" a="1"/>
  <c r="K7514" i="23" s="1"/>
  <c r="K7515" i="23" a="1"/>
  <c r="K7515" i="23" s="1"/>
  <c r="K7516" i="23" a="1"/>
  <c r="K7516" i="23" s="1"/>
  <c r="K7517" i="23" a="1"/>
  <c r="K7517" i="23" s="1"/>
  <c r="K7518" i="23" a="1"/>
  <c r="K7518" i="23" s="1"/>
  <c r="K7519" i="23" a="1"/>
  <c r="K7519" i="23" s="1"/>
  <c r="K7520" i="23" a="1"/>
  <c r="K7520" i="23" s="1"/>
  <c r="K7521" i="23" a="1"/>
  <c r="K7521" i="23" s="1"/>
  <c r="K7522" i="23" a="1"/>
  <c r="K7522" i="23"/>
  <c r="K7523" i="23" a="1"/>
  <c r="K7523" i="23"/>
  <c r="K7524" i="23" a="1"/>
  <c r="K7524" i="23" s="1"/>
  <c r="K7525" i="23" a="1"/>
  <c r="K7525" i="23" s="1"/>
  <c r="K7526" i="23" a="1"/>
  <c r="K7526" i="23" s="1"/>
  <c r="K7527" i="23" a="1"/>
  <c r="K7527" i="23" s="1"/>
  <c r="K7528" i="23" a="1"/>
  <c r="K7528" i="23" s="1"/>
  <c r="K7529" i="23" a="1"/>
  <c r="K7529" i="23" s="1"/>
  <c r="K7530" i="23" a="1"/>
  <c r="K7530" i="23" s="1"/>
  <c r="K7531" i="23" a="1"/>
  <c r="K7531" i="23" s="1"/>
  <c r="K7532" i="23" a="1"/>
  <c r="K7532" i="23" s="1"/>
  <c r="K7533" i="23" a="1"/>
  <c r="K7533" i="23" s="1"/>
  <c r="K7534" i="23" a="1"/>
  <c r="K7534" i="23" s="1"/>
  <c r="K7535" i="23" a="1"/>
  <c r="K7535" i="23" s="1"/>
  <c r="K7536" i="23" a="1"/>
  <c r="K7536" i="23" s="1"/>
  <c r="K7537" i="23" a="1"/>
  <c r="K7537" i="23" s="1"/>
  <c r="K7538" i="23" a="1"/>
  <c r="K7538" i="23"/>
  <c r="K7539" i="23" a="1"/>
  <c r="K7539" i="23"/>
  <c r="K7540" i="23" a="1"/>
  <c r="K7540" i="23" s="1"/>
  <c r="K7541" i="23" a="1"/>
  <c r="K7541" i="23" s="1"/>
  <c r="K7542" i="23" a="1"/>
  <c r="K7542" i="23" s="1"/>
  <c r="K7543" i="23" a="1"/>
  <c r="K7543" i="23" s="1"/>
  <c r="K7544" i="23" a="1"/>
  <c r="K7544" i="23" s="1"/>
  <c r="K7545" i="23" a="1"/>
  <c r="K7545" i="23" s="1"/>
  <c r="K7546" i="23" a="1"/>
  <c r="K7546" i="23" s="1"/>
  <c r="K7547" i="23" a="1"/>
  <c r="K7547" i="23" s="1"/>
  <c r="K7548" i="23" a="1"/>
  <c r="K7548" i="23" s="1"/>
  <c r="K7549" i="23" a="1"/>
  <c r="K7549" i="23" s="1"/>
  <c r="K7550" i="23" a="1"/>
  <c r="K7550" i="23" s="1"/>
  <c r="K7551" i="23" a="1"/>
  <c r="K7551" i="23" s="1"/>
  <c r="K7552" i="23" a="1"/>
  <c r="K7552" i="23" s="1"/>
  <c r="K7553" i="23" a="1"/>
  <c r="K7553" i="23" s="1"/>
  <c r="K7554" i="23" a="1"/>
  <c r="K7554" i="23"/>
  <c r="K7555" i="23" a="1"/>
  <c r="K7555" i="23"/>
  <c r="K7556" i="23" a="1"/>
  <c r="K7556" i="23" s="1"/>
  <c r="K7557" i="23" a="1"/>
  <c r="K7557" i="23" s="1"/>
  <c r="K7558" i="23" a="1"/>
  <c r="K7558" i="23" s="1"/>
  <c r="K7559" i="23" a="1"/>
  <c r="K7559" i="23" s="1"/>
  <c r="K7560" i="23" a="1"/>
  <c r="K7560" i="23" s="1"/>
  <c r="K7561" i="23" a="1"/>
  <c r="K7561" i="23" s="1"/>
  <c r="K7562" i="23" a="1"/>
  <c r="K7562" i="23" s="1"/>
  <c r="K7563" i="23" a="1"/>
  <c r="K7563" i="23" s="1"/>
  <c r="K7564" i="23" a="1"/>
  <c r="K7564" i="23" s="1"/>
  <c r="K7565" i="23" a="1"/>
  <c r="K7565" i="23" s="1"/>
  <c r="K7566" i="23" a="1"/>
  <c r="K7566" i="23" s="1"/>
  <c r="K7567" i="23" a="1"/>
  <c r="K7567" i="23" s="1"/>
  <c r="K7568" i="23" a="1"/>
  <c r="K7568" i="23" s="1"/>
  <c r="K7569" i="23" a="1"/>
  <c r="K7569" i="23" s="1"/>
  <c r="K7570" i="23" a="1"/>
  <c r="K7570" i="23"/>
  <c r="K7571" i="23" a="1"/>
  <c r="K7571" i="23"/>
  <c r="K7572" i="23" a="1"/>
  <c r="K7572" i="23" s="1"/>
  <c r="K7573" i="23" a="1"/>
  <c r="K7573" i="23" s="1"/>
  <c r="K7574" i="23" a="1"/>
  <c r="K7574" i="23" s="1"/>
  <c r="K7575" i="23" a="1"/>
  <c r="K7575" i="23" s="1"/>
  <c r="K7576" i="23" a="1"/>
  <c r="K7576" i="23" s="1"/>
  <c r="K7577" i="23" a="1"/>
  <c r="K7577" i="23" s="1"/>
  <c r="K7578" i="23" a="1"/>
  <c r="K7578" i="23" s="1"/>
  <c r="K7579" i="23" a="1"/>
  <c r="K7579" i="23" s="1"/>
  <c r="K7580" i="23" a="1"/>
  <c r="K7580" i="23" s="1"/>
  <c r="K7581" i="23" a="1"/>
  <c r="K7581" i="23" s="1"/>
  <c r="K7582" i="23" a="1"/>
  <c r="K7582" i="23" s="1"/>
  <c r="K7583" i="23" a="1"/>
  <c r="K7583" i="23" s="1"/>
  <c r="K7584" i="23" a="1"/>
  <c r="K7584" i="23" s="1"/>
  <c r="K7585" i="23" a="1"/>
  <c r="K7585" i="23" s="1"/>
  <c r="K7586" i="23" a="1"/>
  <c r="K7586" i="23"/>
  <c r="K7587" i="23" a="1"/>
  <c r="K7587" i="23"/>
  <c r="K7588" i="23" a="1"/>
  <c r="K7588" i="23" s="1"/>
  <c r="K7589" i="23" a="1"/>
  <c r="K7589" i="23" s="1"/>
  <c r="K7590" i="23" a="1"/>
  <c r="K7590" i="23" s="1"/>
  <c r="K7591" i="23" a="1"/>
  <c r="K7591" i="23" s="1"/>
  <c r="K7592" i="23" a="1"/>
  <c r="K7592" i="23" s="1"/>
  <c r="K7593" i="23" a="1"/>
  <c r="K7593" i="23" s="1"/>
  <c r="K7594" i="23" a="1"/>
  <c r="K7594" i="23" s="1"/>
  <c r="K7595" i="23" a="1"/>
  <c r="K7595" i="23" s="1"/>
  <c r="K7596" i="23" a="1"/>
  <c r="K7596" i="23" s="1"/>
  <c r="K7597" i="23" a="1"/>
  <c r="K7597" i="23" s="1"/>
  <c r="K7598" i="23" a="1"/>
  <c r="K7598" i="23" s="1"/>
  <c r="K7599" i="23" a="1"/>
  <c r="K7599" i="23" s="1"/>
  <c r="K7600" i="23" a="1"/>
  <c r="K7600" i="23" s="1"/>
  <c r="K7601" i="23" a="1"/>
  <c r="K7601" i="23" s="1"/>
  <c r="K7602" i="23" a="1"/>
  <c r="K7602" i="23"/>
  <c r="K7603" i="23" a="1"/>
  <c r="K7603" i="23"/>
  <c r="K7604" i="23" a="1"/>
  <c r="K7604" i="23" s="1"/>
  <c r="K7605" i="23" a="1"/>
  <c r="K7605" i="23" s="1"/>
  <c r="K7606" i="23" a="1"/>
  <c r="K7606" i="23" s="1"/>
  <c r="K7607" i="23" a="1"/>
  <c r="K7607" i="23" s="1"/>
  <c r="K7608" i="23" a="1"/>
  <c r="K7608" i="23" s="1"/>
  <c r="K7609" i="23" a="1"/>
  <c r="K7609" i="23" s="1"/>
  <c r="K7610" i="23" a="1"/>
  <c r="K7610" i="23" s="1"/>
  <c r="K7611" i="23" a="1"/>
  <c r="K7611" i="23" s="1"/>
  <c r="K7612" i="23" a="1"/>
  <c r="K7612" i="23" s="1"/>
  <c r="K7613" i="23" a="1"/>
  <c r="K7613" i="23" s="1"/>
  <c r="K7614" i="23" a="1"/>
  <c r="K7614" i="23" s="1"/>
  <c r="K7615" i="23" a="1"/>
  <c r="K7615" i="23" s="1"/>
  <c r="K7616" i="23" a="1"/>
  <c r="K7616" i="23" s="1"/>
  <c r="K7617" i="23" a="1"/>
  <c r="K7617" i="23" s="1"/>
  <c r="K7618" i="23" a="1"/>
  <c r="K7618" i="23"/>
  <c r="K7619" i="23" a="1"/>
  <c r="K7619" i="23"/>
  <c r="K7620" i="23" a="1"/>
  <c r="K7620" i="23" s="1"/>
  <c r="K7621" i="23" a="1"/>
  <c r="K7621" i="23" s="1"/>
  <c r="K7622" i="23" a="1"/>
  <c r="K7622" i="23" s="1"/>
  <c r="K7623" i="23" a="1"/>
  <c r="K7623" i="23" s="1"/>
  <c r="K7624" i="23" a="1"/>
  <c r="K7624" i="23" s="1"/>
  <c r="K7625" i="23" a="1"/>
  <c r="K7625" i="23" s="1"/>
  <c r="K7626" i="23" a="1"/>
  <c r="K7626" i="23" s="1"/>
  <c r="K7627" i="23" a="1"/>
  <c r="K7627" i="23" s="1"/>
  <c r="K7628" i="23" a="1"/>
  <c r="K7628" i="23" s="1"/>
  <c r="K7629" i="23" a="1"/>
  <c r="K7629" i="23" s="1"/>
  <c r="K7630" i="23" a="1"/>
  <c r="K7630" i="23" s="1"/>
  <c r="K7631" i="23" a="1"/>
  <c r="K7631" i="23" s="1"/>
  <c r="K7632" i="23" a="1"/>
  <c r="K7632" i="23" s="1"/>
  <c r="K7633" i="23" a="1"/>
  <c r="K7633" i="23" s="1"/>
  <c r="K7634" i="23" a="1"/>
  <c r="K7634" i="23"/>
  <c r="K7635" i="23" a="1"/>
  <c r="K7635" i="23"/>
  <c r="K7636" i="23" a="1"/>
  <c r="K7636" i="23" s="1"/>
  <c r="K7637" i="23" a="1"/>
  <c r="K7637" i="23" s="1"/>
  <c r="K7638" i="23" a="1"/>
  <c r="K7638" i="23" s="1"/>
  <c r="K7639" i="23" a="1"/>
  <c r="K7639" i="23" s="1"/>
  <c r="K7640" i="23" a="1"/>
  <c r="K7640" i="23" s="1"/>
  <c r="K7641" i="23" a="1"/>
  <c r="K7641" i="23" s="1"/>
  <c r="K7642" i="23" a="1"/>
  <c r="K7642" i="23" s="1"/>
  <c r="K7643" i="23" a="1"/>
  <c r="K7643" i="23" s="1"/>
  <c r="K7644" i="23" a="1"/>
  <c r="K7644" i="23" s="1"/>
  <c r="K7645" i="23" a="1"/>
  <c r="K7645" i="23" s="1"/>
  <c r="K7646" i="23" a="1"/>
  <c r="K7646" i="23" s="1"/>
  <c r="K7647" i="23" a="1"/>
  <c r="K7647" i="23" s="1"/>
  <c r="K7648" i="23" a="1"/>
  <c r="K7648" i="23" s="1"/>
  <c r="K7649" i="23" a="1"/>
  <c r="K7649" i="23" s="1"/>
  <c r="K7650" i="23" a="1"/>
  <c r="K7650" i="23"/>
  <c r="K7651" i="23" a="1"/>
  <c r="K7651" i="23"/>
  <c r="K7652" i="23" a="1"/>
  <c r="K7652" i="23" s="1"/>
  <c r="K7653" i="23" a="1"/>
  <c r="K7653" i="23" s="1"/>
  <c r="K7654" i="23" a="1"/>
  <c r="K7654" i="23" s="1"/>
  <c r="K7655" i="23" a="1"/>
  <c r="K7655" i="23" s="1"/>
  <c r="K7656" i="23" a="1"/>
  <c r="K7656" i="23" s="1"/>
  <c r="K7657" i="23" a="1"/>
  <c r="K7657" i="23" s="1"/>
  <c r="K7658" i="23" a="1"/>
  <c r="K7658" i="23" s="1"/>
  <c r="K7659" i="23" a="1"/>
  <c r="K7659" i="23" s="1"/>
  <c r="K7660" i="23" a="1"/>
  <c r="K7660" i="23" s="1"/>
  <c r="K7661" i="23" a="1"/>
  <c r="K7661" i="23" s="1"/>
  <c r="K7662" i="23" a="1"/>
  <c r="K7662" i="23" s="1"/>
  <c r="K7663" i="23" a="1"/>
  <c r="K7663" i="23" s="1"/>
  <c r="K7664" i="23" a="1"/>
  <c r="K7664" i="23" s="1"/>
  <c r="K7665" i="23" a="1"/>
  <c r="K7665" i="23" s="1"/>
  <c r="K7666" i="23" a="1"/>
  <c r="K7666" i="23"/>
  <c r="K7667" i="23" a="1"/>
  <c r="K7667" i="23"/>
  <c r="K7668" i="23" a="1"/>
  <c r="K7668" i="23" s="1"/>
  <c r="K7669" i="23" a="1"/>
  <c r="K7669" i="23" s="1"/>
  <c r="K7670" i="23" a="1"/>
  <c r="K7670" i="23" s="1"/>
  <c r="K7671" i="23" a="1"/>
  <c r="K7671" i="23" s="1"/>
  <c r="K7672" i="23" a="1"/>
  <c r="K7672" i="23" s="1"/>
  <c r="K7673" i="23" a="1"/>
  <c r="K7673" i="23" s="1"/>
  <c r="K7674" i="23" a="1"/>
  <c r="K7674" i="23" s="1"/>
  <c r="K7675" i="23" a="1"/>
  <c r="K7675" i="23" s="1"/>
  <c r="K7676" i="23" a="1"/>
  <c r="K7676" i="23" s="1"/>
  <c r="K7677" i="23" a="1"/>
  <c r="K7677" i="23" s="1"/>
  <c r="K7678" i="23" a="1"/>
  <c r="K7678" i="23" s="1"/>
  <c r="K7679" i="23" a="1"/>
  <c r="K7679" i="23" s="1"/>
  <c r="K7680" i="23" a="1"/>
  <c r="K7680" i="23" s="1"/>
  <c r="K7681" i="23" a="1"/>
  <c r="K7681" i="23" s="1"/>
  <c r="K7682" i="23" a="1"/>
  <c r="K7682" i="23"/>
  <c r="K7683" i="23" a="1"/>
  <c r="K7683" i="23"/>
  <c r="K7684" i="23" a="1"/>
  <c r="K7684" i="23" s="1"/>
  <c r="K7685" i="23" a="1"/>
  <c r="K7685" i="23" s="1"/>
  <c r="K7686" i="23" a="1"/>
  <c r="K7686" i="23" s="1"/>
  <c r="K7687" i="23" a="1"/>
  <c r="K7687" i="23" s="1"/>
  <c r="K7688" i="23" a="1"/>
  <c r="K7688" i="23" s="1"/>
  <c r="K7689" i="23" a="1"/>
  <c r="K7689" i="23" s="1"/>
  <c r="K7690" i="23" a="1"/>
  <c r="K7690" i="23" s="1"/>
  <c r="K7691" i="23" a="1"/>
  <c r="K7691" i="23" s="1"/>
  <c r="K7692" i="23" a="1"/>
  <c r="K7692" i="23" s="1"/>
  <c r="K7693" i="23" a="1"/>
  <c r="K7693" i="23" s="1"/>
  <c r="K7694" i="23" a="1"/>
  <c r="K7694" i="23" s="1"/>
  <c r="K7695" i="23" a="1"/>
  <c r="K7695" i="23" s="1"/>
  <c r="K7696" i="23" a="1"/>
  <c r="K7696" i="23" s="1"/>
  <c r="K7697" i="23" a="1"/>
  <c r="K7697" i="23" s="1"/>
  <c r="K7698" i="23" a="1"/>
  <c r="K7698" i="23"/>
  <c r="K7699" i="23" a="1"/>
  <c r="K7699" i="23"/>
  <c r="K7700" i="23" a="1"/>
  <c r="K7700" i="23" s="1"/>
  <c r="K7701" i="23" a="1"/>
  <c r="K7701" i="23" s="1"/>
  <c r="K7702" i="23" a="1"/>
  <c r="K7702" i="23" s="1"/>
  <c r="K7703" i="23" a="1"/>
  <c r="K7703" i="23" s="1"/>
  <c r="K7704" i="23" a="1"/>
  <c r="K7704" i="23" s="1"/>
  <c r="K7705" i="23" a="1"/>
  <c r="K7705" i="23" s="1"/>
  <c r="K7706" i="23" a="1"/>
  <c r="K7706" i="23" s="1"/>
  <c r="K7707" i="23" a="1"/>
  <c r="K7707" i="23" s="1"/>
  <c r="K7708" i="23" a="1"/>
  <c r="K7708" i="23" s="1"/>
  <c r="K7709" i="23" a="1"/>
  <c r="K7709" i="23" s="1"/>
  <c r="K7710" i="23" a="1"/>
  <c r="K7710" i="23" s="1"/>
  <c r="K7711" i="23" a="1"/>
  <c r="K7711" i="23" s="1"/>
  <c r="K7712" i="23" a="1"/>
  <c r="K7712" i="23" s="1"/>
  <c r="K7713" i="23" a="1"/>
  <c r="K7713" i="23" s="1"/>
  <c r="K7714" i="23" a="1"/>
  <c r="K7714" i="23"/>
  <c r="K7715" i="23" a="1"/>
  <c r="K7715" i="23" s="1"/>
  <c r="K7716" i="23" a="1"/>
  <c r="K7716" i="23" s="1"/>
  <c r="K7717" i="23" a="1"/>
  <c r="K7717" i="23" s="1"/>
  <c r="K7718" i="23" a="1"/>
  <c r="K7718" i="23" s="1"/>
  <c r="K7719" i="23" a="1"/>
  <c r="K7719" i="23" s="1"/>
  <c r="K7720" i="23" a="1"/>
  <c r="K7720" i="23" s="1"/>
  <c r="K7721" i="23" a="1"/>
  <c r="K7721" i="23" s="1"/>
  <c r="K7722" i="23" a="1"/>
  <c r="K7722" i="23"/>
  <c r="K7723" i="23" a="1"/>
  <c r="K7723" i="23" s="1"/>
  <c r="K7724" i="23" a="1"/>
  <c r="K7724" i="23" s="1"/>
  <c r="K7725" i="23" a="1"/>
  <c r="K7725" i="23" s="1"/>
  <c r="K7726" i="23" a="1"/>
  <c r="K7726" i="23" s="1"/>
  <c r="K7727" i="23" a="1"/>
  <c r="K7727" i="23" s="1"/>
  <c r="K7728" i="23" a="1"/>
  <c r="K7728" i="23" s="1"/>
  <c r="K7729" i="23" a="1"/>
  <c r="K7729" i="23" s="1"/>
  <c r="K7730" i="23" a="1"/>
  <c r="K7730" i="23"/>
  <c r="K7731" i="23" a="1"/>
  <c r="K7731" i="23" s="1"/>
  <c r="K7732" i="23" a="1"/>
  <c r="K7732" i="23" s="1"/>
  <c r="K7733" i="23" a="1"/>
  <c r="K7733" i="23" s="1"/>
  <c r="K7734" i="23" a="1"/>
  <c r="K7734" i="23" s="1"/>
  <c r="K7735" i="23" a="1"/>
  <c r="K7735" i="23" s="1"/>
  <c r="K7736" i="23" a="1"/>
  <c r="K7736" i="23" s="1"/>
  <c r="K7737" i="23" a="1"/>
  <c r="K7737" i="23" s="1"/>
  <c r="K7738" i="23" a="1"/>
  <c r="K7738" i="23" s="1"/>
  <c r="K7739" i="23" a="1"/>
  <c r="K7739" i="23" s="1"/>
  <c r="K7740" i="23" a="1"/>
  <c r="K7740" i="23" s="1"/>
  <c r="K7741" i="23" a="1"/>
  <c r="K7741" i="23" s="1"/>
  <c r="K7742" i="23" a="1"/>
  <c r="K7742" i="23"/>
  <c r="K7743" i="23" a="1"/>
  <c r="K7743" i="23" s="1"/>
  <c r="K7744" i="23" a="1"/>
  <c r="K7744" i="23" s="1"/>
  <c r="K7745" i="23" a="1"/>
  <c r="K7745" i="23" s="1"/>
  <c r="K7746" i="23" a="1"/>
  <c r="K7746" i="23" s="1"/>
  <c r="K7747" i="23" a="1"/>
  <c r="K7747" i="23" s="1"/>
  <c r="K7748" i="23" a="1"/>
  <c r="K7748" i="23" s="1"/>
  <c r="K7749" i="23" a="1"/>
  <c r="K7749" i="23" s="1"/>
  <c r="K7750" i="23" a="1"/>
  <c r="K7750" i="23"/>
  <c r="K7751" i="23" a="1"/>
  <c r="K7751" i="23" s="1"/>
  <c r="K7752" i="23" a="1"/>
  <c r="K7752" i="23" s="1"/>
  <c r="K7753" i="23" a="1"/>
  <c r="K7753" i="23" s="1"/>
  <c r="K7754" i="23" a="1"/>
  <c r="K7754" i="23"/>
  <c r="K7755" i="23" a="1"/>
  <c r="K7755" i="23" s="1"/>
  <c r="K7756" i="23" a="1"/>
  <c r="K7756" i="23" s="1"/>
  <c r="K7757" i="23" a="1"/>
  <c r="K7757" i="23" s="1"/>
  <c r="K7758" i="23" a="1"/>
  <c r="K7758" i="23"/>
  <c r="K7759" i="23" a="1"/>
  <c r="K7759" i="23" s="1"/>
  <c r="K7760" i="23" a="1"/>
  <c r="K7760" i="23" s="1"/>
  <c r="K7761" i="23" a="1"/>
  <c r="K7761" i="23" s="1"/>
  <c r="K7762" i="23" a="1"/>
  <c r="K7762" i="23" s="1"/>
  <c r="K7763" i="23" a="1"/>
  <c r="K7763" i="23" s="1"/>
  <c r="K7764" i="23" a="1"/>
  <c r="K7764" i="23" s="1"/>
  <c r="K7765" i="23" a="1"/>
  <c r="K7765" i="23" s="1"/>
  <c r="K7766" i="23" a="1"/>
  <c r="K7766" i="23" s="1"/>
  <c r="K7767" i="23" a="1"/>
  <c r="K7767" i="23" s="1"/>
  <c r="K7768" i="23" a="1"/>
  <c r="K7768" i="23" s="1"/>
  <c r="K7769" i="23" a="1"/>
  <c r="K7769" i="23" s="1"/>
  <c r="K7770" i="23" a="1"/>
  <c r="K7770" i="23"/>
  <c r="K7771" i="23" a="1"/>
  <c r="K7771" i="23" s="1"/>
  <c r="K7772" i="23" a="1"/>
  <c r="K7772" i="23" s="1"/>
  <c r="K7773" i="23" a="1"/>
  <c r="K7773" i="23" s="1"/>
  <c r="K7774" i="23" a="1"/>
  <c r="K7774" i="23"/>
  <c r="K7775" i="23" a="1"/>
  <c r="K7775" i="23" s="1"/>
  <c r="K7776" i="23" a="1"/>
  <c r="K7776" i="23" s="1"/>
  <c r="K7777" i="23" a="1"/>
  <c r="K7777" i="23" s="1"/>
  <c r="K7778" i="23" a="1"/>
  <c r="K7778" i="23" s="1"/>
  <c r="K7779" i="23" a="1"/>
  <c r="K7779" i="23" s="1"/>
  <c r="K7780" i="23" a="1"/>
  <c r="K7780" i="23" s="1"/>
  <c r="K7781" i="23" a="1"/>
  <c r="K7781" i="23" s="1"/>
  <c r="K7782" i="23" a="1"/>
  <c r="K7782" i="23" s="1"/>
  <c r="K7783" i="23" a="1"/>
  <c r="K7783" i="23" s="1"/>
  <c r="K7784" i="23" a="1"/>
  <c r="K7784" i="23" s="1"/>
  <c r="K7785" i="23" a="1"/>
  <c r="K7785" i="23" s="1"/>
  <c r="K7786" i="23" a="1"/>
  <c r="K7786" i="23"/>
  <c r="K7787" i="23" a="1"/>
  <c r="K7787" i="23" s="1"/>
  <c r="K7788" i="23" a="1"/>
  <c r="K7788" i="23" s="1"/>
  <c r="K7789" i="23" a="1"/>
  <c r="K7789" i="23" s="1"/>
  <c r="K7790" i="23" a="1"/>
  <c r="K7790" i="23" s="1"/>
  <c r="K7791" i="23" a="1"/>
  <c r="K7791" i="23" s="1"/>
  <c r="K7792" i="23" a="1"/>
  <c r="K7792" i="23" s="1"/>
  <c r="K7793" i="23" a="1"/>
  <c r="K7793" i="23" s="1"/>
  <c r="K7794" i="23" a="1"/>
  <c r="K7794" i="23" s="1"/>
  <c r="K7795" i="23" a="1"/>
  <c r="K7795" i="23" s="1"/>
  <c r="K7796" i="23" a="1"/>
  <c r="K7796" i="23" s="1"/>
  <c r="K7797" i="23" a="1"/>
  <c r="K7797" i="23" s="1"/>
  <c r="K7798" i="23" a="1"/>
  <c r="K7798" i="23" s="1"/>
  <c r="K7799" i="23" a="1"/>
  <c r="K7799" i="23" s="1"/>
  <c r="K7800" i="23" a="1"/>
  <c r="K7800" i="23" s="1"/>
  <c r="K7801" i="23" a="1"/>
  <c r="K7801" i="23" s="1"/>
  <c r="K7802" i="23" a="1"/>
  <c r="K7802" i="23" s="1"/>
  <c r="K7803" i="23" a="1"/>
  <c r="K7803" i="23" s="1"/>
  <c r="K7804" i="23" a="1"/>
  <c r="K7804" i="23" s="1"/>
  <c r="K7805" i="23" a="1"/>
  <c r="K7805" i="23" s="1"/>
  <c r="K7806" i="23" a="1"/>
  <c r="K7806" i="23"/>
  <c r="K7807" i="23" a="1"/>
  <c r="K7807" i="23" s="1"/>
  <c r="K7808" i="23" a="1"/>
  <c r="K7808" i="23" s="1"/>
  <c r="K7809" i="23" a="1"/>
  <c r="K7809" i="23" s="1"/>
  <c r="K7810" i="23" a="1"/>
  <c r="K7810" i="23" s="1"/>
  <c r="K7811" i="23" a="1"/>
  <c r="K7811" i="23" s="1"/>
  <c r="K7812" i="23" a="1"/>
  <c r="K7812" i="23" s="1"/>
  <c r="K7813" i="23" a="1"/>
  <c r="K7813" i="23" s="1"/>
  <c r="K7814" i="23" a="1"/>
  <c r="K7814" i="23" s="1"/>
  <c r="K7815" i="23" a="1"/>
  <c r="K7815" i="23" s="1"/>
  <c r="K7816" i="23" a="1"/>
  <c r="K7816" i="23" s="1"/>
  <c r="K7817" i="23" a="1"/>
  <c r="K7817" i="23" s="1"/>
  <c r="K7818" i="23" a="1"/>
  <c r="K7818" i="23"/>
  <c r="K7819" i="23" a="1"/>
  <c r="K7819" i="23" s="1"/>
  <c r="K7820" i="23" a="1"/>
  <c r="K7820" i="23" s="1"/>
  <c r="K7821" i="23" a="1"/>
  <c r="K7821" i="23" s="1"/>
  <c r="K7822" i="23" a="1"/>
  <c r="K7822" i="23"/>
  <c r="K7823" i="23" a="1"/>
  <c r="K7823" i="23" s="1"/>
  <c r="K7824" i="23" a="1"/>
  <c r="K7824" i="23" s="1"/>
  <c r="K7825" i="23" a="1"/>
  <c r="K7825" i="23" s="1"/>
  <c r="K7826" i="23" a="1"/>
  <c r="K7826" i="23"/>
  <c r="K7827" i="23" a="1"/>
  <c r="K7827" i="23" s="1"/>
  <c r="K7828" i="23" a="1"/>
  <c r="K7828" i="23" s="1"/>
  <c r="K7829" i="23" a="1"/>
  <c r="K7829" i="23" s="1"/>
  <c r="K7830" i="23" a="1"/>
  <c r="K7830" i="23" s="1"/>
  <c r="K7831" i="23" a="1"/>
  <c r="K7831" i="23" s="1"/>
  <c r="K7832" i="23" a="1"/>
  <c r="K7832" i="23" s="1"/>
  <c r="K7833" i="23" a="1"/>
  <c r="K7833" i="23" s="1"/>
  <c r="K7834" i="23" a="1"/>
  <c r="K7834" i="23" s="1"/>
  <c r="K7835" i="23" a="1"/>
  <c r="K7835" i="23" s="1"/>
  <c r="K7836" i="23" a="1"/>
  <c r="K7836" i="23" s="1"/>
  <c r="K7837" i="23" a="1"/>
  <c r="K7837" i="23" s="1"/>
  <c r="K7838" i="23" a="1"/>
  <c r="K7838" i="23" s="1"/>
  <c r="K7839" i="23" a="1"/>
  <c r="K7839" i="23" s="1"/>
  <c r="K7840" i="23" a="1"/>
  <c r="K7840" i="23" s="1"/>
  <c r="K7841" i="23" a="1"/>
  <c r="K7841" i="23" s="1"/>
  <c r="K7842" i="23" a="1"/>
  <c r="K7842" i="23"/>
  <c r="K7843" i="23" a="1"/>
  <c r="K7843" i="23" s="1"/>
  <c r="K7844" i="23" a="1"/>
  <c r="K7844" i="23" s="1"/>
  <c r="K7845" i="23" a="1"/>
  <c r="K7845" i="23" s="1"/>
  <c r="K7846" i="23" a="1"/>
  <c r="K7846" i="23"/>
  <c r="K7847" i="23" a="1"/>
  <c r="K7847" i="23" s="1"/>
  <c r="K7848" i="23" a="1"/>
  <c r="K7848" i="23" s="1"/>
  <c r="K7849" i="23" a="1"/>
  <c r="K7849" i="23" s="1"/>
  <c r="K7850" i="23" a="1"/>
  <c r="K7850" i="23"/>
  <c r="K7851" i="23" a="1"/>
  <c r="K7851" i="23" s="1"/>
  <c r="K7852" i="23" a="1"/>
  <c r="K7852" i="23" s="1"/>
  <c r="K7853" i="23" a="1"/>
  <c r="K7853" i="23" s="1"/>
  <c r="K7854" i="23" a="1"/>
  <c r="K7854" i="23" s="1"/>
  <c r="K7855" i="23" a="1"/>
  <c r="K7855" i="23" s="1"/>
  <c r="K7856" i="23" a="1"/>
  <c r="K7856" i="23" s="1"/>
  <c r="K7857" i="23" a="1"/>
  <c r="K7857" i="23" s="1"/>
  <c r="K7858" i="23" a="1"/>
  <c r="K7858" i="23"/>
  <c r="K7859" i="23" a="1"/>
  <c r="K7859" i="23" s="1"/>
  <c r="K7860" i="23" a="1"/>
  <c r="K7860" i="23" s="1"/>
  <c r="K7861" i="23" a="1"/>
  <c r="K7861" i="23" s="1"/>
  <c r="K7862" i="23" a="1"/>
  <c r="K7862" i="23" s="1"/>
  <c r="K7863" i="23" a="1"/>
  <c r="K7863" i="23" s="1"/>
  <c r="K7864" i="23" a="1"/>
  <c r="K7864" i="23" s="1"/>
  <c r="K7865" i="23" a="1"/>
  <c r="K7865" i="23" s="1"/>
  <c r="K7866" i="23" a="1"/>
  <c r="K7866" i="23"/>
  <c r="K7867" i="23" a="1"/>
  <c r="K7867" i="23" s="1"/>
  <c r="K7868" i="23" a="1"/>
  <c r="K7868" i="23" s="1"/>
  <c r="K7869" i="23" a="1"/>
  <c r="K7869" i="23" s="1"/>
  <c r="K7870" i="23" a="1"/>
  <c r="K7870" i="23" s="1"/>
  <c r="K7871" i="23" a="1"/>
  <c r="K7871" i="23" s="1"/>
  <c r="K7872" i="23" a="1"/>
  <c r="K7872" i="23" s="1"/>
  <c r="K7873" i="23" a="1"/>
  <c r="K7873" i="23" s="1"/>
  <c r="K7874" i="23" a="1"/>
  <c r="K7874" i="23" s="1"/>
  <c r="K7875" i="23" a="1"/>
  <c r="K7875" i="23" s="1"/>
  <c r="K7876" i="23" a="1"/>
  <c r="K7876" i="23" s="1"/>
  <c r="K7877" i="23" a="1"/>
  <c r="K7877" i="23" s="1"/>
  <c r="K7878" i="23" a="1"/>
  <c r="K7878" i="23" s="1"/>
  <c r="K7879" i="23" a="1"/>
  <c r="K7879" i="23" s="1"/>
  <c r="K7880" i="23" a="1"/>
  <c r="K7880" i="23" s="1"/>
  <c r="K7881" i="23" a="1"/>
  <c r="K7881" i="23" s="1"/>
  <c r="K7882" i="23" a="1"/>
  <c r="K7882" i="23"/>
  <c r="K7883" i="23" a="1"/>
  <c r="K7883" i="23" s="1"/>
  <c r="K7884" i="23" a="1"/>
  <c r="K7884" i="23" s="1"/>
  <c r="K7885" i="23" a="1"/>
  <c r="K7885" i="23" s="1"/>
  <c r="K7886" i="23" a="1"/>
  <c r="K7886" i="23"/>
  <c r="K7887" i="23" a="1"/>
  <c r="K7887" i="23" s="1"/>
  <c r="K7888" i="23" a="1"/>
  <c r="K7888" i="23" s="1"/>
  <c r="K7889" i="23" a="1"/>
  <c r="K7889" i="23" s="1"/>
  <c r="K7890" i="23" a="1"/>
  <c r="K7890" i="23" s="1"/>
  <c r="K7891" i="23" a="1"/>
  <c r="K7891" i="23" s="1"/>
  <c r="K7892" i="23" a="1"/>
  <c r="K7892" i="23" s="1"/>
  <c r="K7893" i="23" a="1"/>
  <c r="K7893" i="23" s="1"/>
  <c r="K7894" i="23" a="1"/>
  <c r="K7894" i="23" s="1"/>
  <c r="K7895" i="23" a="1"/>
  <c r="K7895" i="23" s="1"/>
  <c r="K7896" i="23" a="1"/>
  <c r="K7896" i="23" s="1"/>
  <c r="K7897" i="23" a="1"/>
  <c r="K7897" i="23" s="1"/>
  <c r="K7898" i="23" a="1"/>
  <c r="K7898" i="23" s="1"/>
  <c r="K7899" i="23" a="1"/>
  <c r="K7899" i="23" s="1"/>
  <c r="K7900" i="23" a="1"/>
  <c r="K7900" i="23" s="1"/>
  <c r="K7901" i="23" a="1"/>
  <c r="K7901" i="23" s="1"/>
  <c r="K7902" i="23" a="1"/>
  <c r="K7902" i="23" s="1"/>
  <c r="K7903" i="23" a="1"/>
  <c r="K7903" i="23" s="1"/>
  <c r="K7904" i="23" a="1"/>
  <c r="K7904" i="23" s="1"/>
  <c r="K7905" i="23" a="1"/>
  <c r="K7905" i="23" s="1"/>
  <c r="K7906" i="23" a="1"/>
  <c r="K7906" i="23" s="1"/>
  <c r="K7907" i="23" a="1"/>
  <c r="K7907" i="23" s="1"/>
  <c r="K7908" i="23" a="1"/>
  <c r="K7908" i="23" s="1"/>
  <c r="K7909" i="23" a="1"/>
  <c r="K7909" i="23" s="1"/>
  <c r="K7910" i="23" a="1"/>
  <c r="K7910" i="23" s="1"/>
  <c r="K7911" i="23" a="1"/>
  <c r="K7911" i="23" s="1"/>
  <c r="K7912" i="23" a="1"/>
  <c r="K7912" i="23" s="1"/>
  <c r="K7913" i="23" a="1"/>
  <c r="K7913" i="23" s="1"/>
  <c r="K7914" i="23" a="1"/>
  <c r="K7914" i="23"/>
  <c r="K7915" i="23" a="1"/>
  <c r="K7915" i="23" s="1"/>
  <c r="K7916" i="23" a="1"/>
  <c r="K7916" i="23" s="1"/>
  <c r="K7917" i="23" a="1"/>
  <c r="K7917" i="23" s="1"/>
  <c r="K7918" i="23" a="1"/>
  <c r="K7918" i="23"/>
  <c r="K7919" i="23" a="1"/>
  <c r="K7919" i="23" s="1"/>
  <c r="K7920" i="23" a="1"/>
  <c r="K7920" i="23" s="1"/>
  <c r="K7921" i="23" a="1"/>
  <c r="K7921" i="23" s="1"/>
  <c r="K7922" i="23" a="1"/>
  <c r="K7922" i="23"/>
  <c r="K7923" i="23" a="1"/>
  <c r="K7923" i="23" s="1"/>
  <c r="K7924" i="23" a="1"/>
  <c r="K7924" i="23" s="1"/>
  <c r="K7925" i="23" a="1"/>
  <c r="K7925" i="23" s="1"/>
  <c r="K7926" i="23" a="1"/>
  <c r="K7926" i="23" s="1"/>
  <c r="K7927" i="23" a="1"/>
  <c r="K7927" i="23" s="1"/>
  <c r="K7928" i="23" a="1"/>
  <c r="K7928" i="23" s="1"/>
  <c r="K7929" i="23" a="1"/>
  <c r="K7929" i="23" s="1"/>
  <c r="K7930" i="23" a="1"/>
  <c r="K7930" i="23" s="1"/>
  <c r="K7931" i="23" a="1"/>
  <c r="K7931" i="23" s="1"/>
  <c r="K7932" i="23" a="1"/>
  <c r="K7932" i="23" s="1"/>
  <c r="K7933" i="23" a="1"/>
  <c r="K7933" i="23" s="1"/>
  <c r="K7934" i="23" a="1"/>
  <c r="K7934" i="23"/>
  <c r="K7935" i="23" a="1"/>
  <c r="K7935" i="23" s="1"/>
  <c r="K7936" i="23" a="1"/>
  <c r="K7936" i="23" s="1"/>
  <c r="K7937" i="23" a="1"/>
  <c r="K7937" i="23" s="1"/>
  <c r="K7938" i="23" a="1"/>
  <c r="K7938" i="23"/>
  <c r="K7939" i="23" a="1"/>
  <c r="K7939" i="23" s="1"/>
  <c r="K7940" i="23" a="1"/>
  <c r="K7940" i="23" s="1"/>
  <c r="K7941" i="23" a="1"/>
  <c r="K7941" i="23" s="1"/>
  <c r="K7942" i="23" a="1"/>
  <c r="K7942" i="23" s="1"/>
  <c r="K7943" i="23" a="1"/>
  <c r="K7943" i="23" s="1"/>
  <c r="K7944" i="23" a="1"/>
  <c r="K7944" i="23" s="1"/>
  <c r="K7945" i="23" a="1"/>
  <c r="K7945" i="23" s="1"/>
  <c r="K7946" i="23" a="1"/>
  <c r="K7946" i="23"/>
  <c r="K7947" i="23" a="1"/>
  <c r="K7947" i="23" s="1"/>
  <c r="K7948" i="23" a="1"/>
  <c r="K7948" i="23" s="1"/>
  <c r="K7949" i="23" a="1"/>
  <c r="K7949" i="23" s="1"/>
  <c r="K7950" i="23" a="1"/>
  <c r="K7950" i="23"/>
  <c r="K7951" i="23" a="1"/>
  <c r="K7951" i="23" s="1"/>
  <c r="K7952" i="23" a="1"/>
  <c r="K7952" i="23" s="1"/>
  <c r="K7953" i="23" a="1"/>
  <c r="K7953" i="23" s="1"/>
  <c r="K7954" i="23" a="1"/>
  <c r="K7954" i="23" s="1"/>
  <c r="K7955" i="23" a="1"/>
  <c r="K7955" i="23" s="1"/>
  <c r="K7956" i="23" a="1"/>
  <c r="K7956" i="23" s="1"/>
  <c r="K7957" i="23" a="1"/>
  <c r="K7957" i="23" s="1"/>
  <c r="K7958" i="23" a="1"/>
  <c r="K7958" i="23" s="1"/>
  <c r="K7959" i="23" a="1"/>
  <c r="K7959" i="23" s="1"/>
  <c r="K7960" i="23" a="1"/>
  <c r="K7960" i="23" s="1"/>
  <c r="K7961" i="23" a="1"/>
  <c r="K7961" i="23" s="1"/>
  <c r="K7962" i="23" a="1"/>
  <c r="K7962" i="23" s="1"/>
  <c r="K7963" i="23" a="1"/>
  <c r="K7963" i="23" s="1"/>
  <c r="K7964" i="23" a="1"/>
  <c r="K7964" i="23" s="1"/>
  <c r="K7965" i="23" a="1"/>
  <c r="K7965" i="23" s="1"/>
  <c r="K7966" i="23" a="1"/>
  <c r="K7966" i="23" s="1"/>
  <c r="K7967" i="23" a="1"/>
  <c r="K7967" i="23" s="1"/>
  <c r="K7968" i="23" a="1"/>
  <c r="K7968" i="23" s="1"/>
  <c r="K7969" i="23" a="1"/>
  <c r="K7969" i="23" s="1"/>
  <c r="K7970" i="23" a="1"/>
  <c r="K7970" i="23" s="1"/>
  <c r="K7971" i="23" a="1"/>
  <c r="K7971" i="23" s="1"/>
  <c r="K7972" i="23" a="1"/>
  <c r="K7972" i="23" s="1"/>
  <c r="K7973" i="23" a="1"/>
  <c r="K7973" i="23" s="1"/>
  <c r="K7974" i="23" a="1"/>
  <c r="K7974" i="23" s="1"/>
  <c r="K7975" i="23" a="1"/>
  <c r="K7975" i="23" s="1"/>
  <c r="K7976" i="23" a="1"/>
  <c r="K7976" i="23" s="1"/>
  <c r="K7977" i="23" a="1"/>
  <c r="K7977" i="23" s="1"/>
  <c r="K7978" i="23" a="1"/>
  <c r="K7978" i="23"/>
  <c r="K7979" i="23" a="1"/>
  <c r="K7979" i="23" s="1"/>
  <c r="K7980" i="23" a="1"/>
  <c r="K7980" i="23" s="1"/>
  <c r="K7981" i="23" a="1"/>
  <c r="K7981" i="23" s="1"/>
  <c r="K7982" i="23" a="1"/>
  <c r="K7982" i="23" s="1"/>
  <c r="K7983" i="23" a="1"/>
  <c r="K7983" i="23" s="1"/>
  <c r="K7984" i="23" a="1"/>
  <c r="K7984" i="23" s="1"/>
  <c r="K7985" i="23" a="1"/>
  <c r="K7985" i="23" s="1"/>
  <c r="K7986" i="23" a="1"/>
  <c r="K7986" i="23"/>
  <c r="K7987" i="23" a="1"/>
  <c r="K7987" i="23" s="1"/>
  <c r="K7988" i="23" a="1"/>
  <c r="K7988" i="23" s="1"/>
  <c r="K7989" i="23" a="1"/>
  <c r="K7989" i="23" s="1"/>
  <c r="K7990" i="23" a="1"/>
  <c r="K7990" i="23" s="1"/>
  <c r="K7991" i="23" a="1"/>
  <c r="K7991" i="23" s="1"/>
  <c r="K7992" i="23" a="1"/>
  <c r="K7992" i="23" s="1"/>
  <c r="K7993" i="23" a="1"/>
  <c r="K7993" i="23" s="1"/>
  <c r="K7994" i="23" a="1"/>
  <c r="K7994" i="23" s="1"/>
  <c r="K7995" i="23" a="1"/>
  <c r="K7995" i="23" s="1"/>
  <c r="K7996" i="23" a="1"/>
  <c r="K7996" i="23" s="1"/>
  <c r="K7997" i="23" a="1"/>
  <c r="K7997" i="23" s="1"/>
  <c r="K7998" i="23" a="1"/>
  <c r="K7998" i="23" s="1"/>
  <c r="K7999" i="23" a="1"/>
  <c r="K7999" i="23" s="1"/>
  <c r="K8000" i="23" a="1"/>
  <c r="K8000" i="23" s="1"/>
  <c r="K8001" i="23" a="1"/>
  <c r="K8001" i="23" s="1"/>
  <c r="K8002" i="23" a="1"/>
  <c r="K8002" i="23" s="1"/>
  <c r="K8003" i="23" a="1"/>
  <c r="K8003" i="23" s="1"/>
  <c r="K8004" i="23" a="1"/>
  <c r="K8004" i="23" s="1"/>
  <c r="K8005" i="23" a="1"/>
  <c r="K8005" i="23" s="1"/>
  <c r="K8006" i="23" a="1"/>
  <c r="K8006" i="23"/>
  <c r="K8007" i="23" a="1"/>
  <c r="K8007" i="23" s="1"/>
  <c r="K8008" i="23" a="1"/>
  <c r="K8008" i="23" s="1"/>
  <c r="K8009" i="23" a="1"/>
  <c r="K8009" i="23" s="1"/>
  <c r="K8010" i="23" a="1"/>
  <c r="K8010" i="23"/>
  <c r="K8011" i="23" a="1"/>
  <c r="K8011" i="23" s="1"/>
  <c r="K8012" i="23" a="1"/>
  <c r="K8012" i="23" s="1"/>
  <c r="K8013" i="23" a="1"/>
  <c r="K8013" i="23" s="1"/>
  <c r="K8014" i="23" a="1"/>
  <c r="K8014" i="23" s="1"/>
  <c r="K8015" i="23" a="1"/>
  <c r="K8015" i="23" s="1"/>
  <c r="K8016" i="23" a="1"/>
  <c r="K8016" i="23" s="1"/>
  <c r="K8017" i="23" a="1"/>
  <c r="K8017" i="23" s="1"/>
  <c r="K8018" i="23" a="1"/>
  <c r="K8018" i="23" s="1"/>
  <c r="K8019" i="23" a="1"/>
  <c r="K8019" i="23" s="1"/>
  <c r="K8020" i="23" a="1"/>
  <c r="K8020" i="23" s="1"/>
  <c r="K8021" i="23" a="1"/>
  <c r="K8021" i="23" s="1"/>
  <c r="K8022" i="23" a="1"/>
  <c r="K8022" i="23" s="1"/>
  <c r="K8023" i="23" a="1"/>
  <c r="K8023" i="23" s="1"/>
  <c r="K8024" i="23" a="1"/>
  <c r="K8024" i="23" s="1"/>
  <c r="K8025" i="23" a="1"/>
  <c r="K8025" i="23" s="1"/>
  <c r="K8026" i="23" a="1"/>
  <c r="K8026" i="23"/>
  <c r="K8027" i="23" a="1"/>
  <c r="K8027" i="23" s="1"/>
  <c r="K8028" i="23" a="1"/>
  <c r="K8028" i="23" s="1"/>
  <c r="K8029" i="23" a="1"/>
  <c r="K8029" i="23" s="1"/>
  <c r="K8030" i="23" a="1"/>
  <c r="K8030" i="23"/>
  <c r="K8031" i="23" a="1"/>
  <c r="K8031" i="23" s="1"/>
  <c r="K8032" i="23" a="1"/>
  <c r="K8032" i="23" s="1"/>
  <c r="K8033" i="23" a="1"/>
  <c r="K8033" i="23" s="1"/>
  <c r="K8034" i="23" a="1"/>
  <c r="K8034" i="23" s="1"/>
  <c r="K8035" i="23" a="1"/>
  <c r="K8035" i="23" s="1"/>
  <c r="K8036" i="23" a="1"/>
  <c r="K8036" i="23" s="1"/>
  <c r="K8037" i="23" a="1"/>
  <c r="K8037" i="23" s="1"/>
  <c r="K8038" i="23" a="1"/>
  <c r="K8038" i="23" s="1"/>
  <c r="K8039" i="23" a="1"/>
  <c r="K8039" i="23" s="1"/>
  <c r="K8040" i="23" a="1"/>
  <c r="K8040" i="23" s="1"/>
  <c r="K8041" i="23" a="1"/>
  <c r="K8041" i="23" s="1"/>
  <c r="K8042" i="23" a="1"/>
  <c r="K8042" i="23"/>
  <c r="K8043" i="23" a="1"/>
  <c r="K8043" i="23" s="1"/>
  <c r="K8044" i="23" a="1"/>
  <c r="K8044" i="23" s="1"/>
  <c r="K8045" i="23" a="1"/>
  <c r="K8045" i="23" s="1"/>
  <c r="K8046" i="23" a="1"/>
  <c r="K8046" i="23" s="1"/>
  <c r="K8047" i="23" a="1"/>
  <c r="K8047" i="23" s="1"/>
  <c r="K8048" i="23" a="1"/>
  <c r="K8048" i="23" s="1"/>
  <c r="K8049" i="23" a="1"/>
  <c r="K8049" i="23" s="1"/>
  <c r="K8050" i="23" a="1"/>
  <c r="K8050" i="23" s="1"/>
  <c r="K8051" i="23" a="1"/>
  <c r="K8051" i="23" s="1"/>
  <c r="K8052" i="23" a="1"/>
  <c r="K8052" i="23" s="1"/>
  <c r="K8053" i="23" a="1"/>
  <c r="K8053" i="23" s="1"/>
  <c r="K8054" i="23" a="1"/>
  <c r="K8054" i="23" s="1"/>
  <c r="K8055" i="23" a="1"/>
  <c r="K8055" i="23" s="1"/>
  <c r="K8056" i="23" a="1"/>
  <c r="K8056" i="23" s="1"/>
  <c r="K8057" i="23" a="1"/>
  <c r="K8057" i="23" s="1"/>
  <c r="K8058" i="23" a="1"/>
  <c r="K8058" i="23" s="1"/>
  <c r="K8059" i="23" a="1"/>
  <c r="K8059" i="23" s="1"/>
  <c r="K8060" i="23" a="1"/>
  <c r="K8060" i="23" s="1"/>
  <c r="K8061" i="23" a="1"/>
  <c r="K8061" i="23" s="1"/>
  <c r="K8062" i="23" a="1"/>
  <c r="K8062" i="23" s="1"/>
  <c r="K8063" i="23" a="1"/>
  <c r="K8063" i="23" s="1"/>
  <c r="K8064" i="23" a="1"/>
  <c r="K8064" i="23" s="1"/>
  <c r="K8065" i="23" a="1"/>
  <c r="K8065" i="23" s="1"/>
  <c r="K8066" i="23" a="1"/>
  <c r="K8066" i="23" s="1"/>
  <c r="K8067" i="23" a="1"/>
  <c r="K8067" i="23" s="1"/>
  <c r="K8068" i="23" a="1"/>
  <c r="K8068" i="23" s="1"/>
  <c r="K8069" i="23" a="1"/>
  <c r="K8069" i="23" s="1"/>
  <c r="K8070" i="23" a="1"/>
  <c r="K8070" i="23" s="1"/>
  <c r="K8071" i="23" a="1"/>
  <c r="K8071" i="23" s="1"/>
  <c r="K8072" i="23" a="1"/>
  <c r="K8072" i="23" s="1"/>
  <c r="K8073" i="23" a="1"/>
  <c r="K8073" i="23" s="1"/>
  <c r="K8074" i="23" a="1"/>
  <c r="K8074" i="23"/>
  <c r="K8075" i="23" a="1"/>
  <c r="K8075" i="23" s="1"/>
  <c r="K8076" i="23" a="1"/>
  <c r="K8076" i="23" s="1"/>
  <c r="K8077" i="23" a="1"/>
  <c r="K8077" i="23" s="1"/>
  <c r="K8078" i="23" a="1"/>
  <c r="K8078" i="23"/>
  <c r="K8079" i="23" a="1"/>
  <c r="K8079" i="23" s="1"/>
  <c r="K8080" i="23" a="1"/>
  <c r="K8080" i="23" s="1"/>
  <c r="K8081" i="23" a="1"/>
  <c r="K8081" i="23" s="1"/>
  <c r="K8082" i="23" a="1"/>
  <c r="K8082" i="23"/>
  <c r="K8083" i="23" a="1"/>
  <c r="K8083" i="23" s="1"/>
  <c r="K8084" i="23" a="1"/>
  <c r="K8084" i="23" s="1"/>
  <c r="K8085" i="23" a="1"/>
  <c r="K8085" i="23" s="1"/>
  <c r="K8086" i="23" a="1"/>
  <c r="K8086" i="23" s="1"/>
  <c r="K8087" i="23" a="1"/>
  <c r="K8087" i="23" s="1"/>
  <c r="K8088" i="23" a="1"/>
  <c r="K8088" i="23" s="1"/>
  <c r="K8089" i="23" a="1"/>
  <c r="K8089" i="23" s="1"/>
  <c r="K8090" i="23" a="1"/>
  <c r="K8090" i="23" s="1"/>
  <c r="K8091" i="23" a="1"/>
  <c r="K8091" i="23" s="1"/>
  <c r="K8092" i="23" a="1"/>
  <c r="K8092" i="23" s="1"/>
  <c r="K8093" i="23" a="1"/>
  <c r="K8093" i="23" s="1"/>
  <c r="K8094" i="23" a="1"/>
  <c r="K8094" i="23" s="1"/>
  <c r="K8095" i="23" a="1"/>
  <c r="K8095" i="23" s="1"/>
  <c r="K8096" i="23" a="1"/>
  <c r="K8096" i="23" s="1"/>
  <c r="K8097" i="23" a="1"/>
  <c r="K8097" i="23" s="1"/>
  <c r="K8098" i="23" a="1"/>
  <c r="K8098" i="23"/>
  <c r="K8099" i="23" a="1"/>
  <c r="K8099" i="23" s="1"/>
  <c r="K8100" i="23" a="1"/>
  <c r="K8100" i="23" s="1"/>
  <c r="K8101" i="23" a="1"/>
  <c r="K8101" i="23" s="1"/>
  <c r="K8102" i="23" a="1"/>
  <c r="K8102" i="23"/>
  <c r="K8103" i="23" a="1"/>
  <c r="K8103" i="23" s="1"/>
  <c r="K8104" i="23" a="1"/>
  <c r="K8104" i="23" s="1"/>
  <c r="K8105" i="23" a="1"/>
  <c r="K8105" i="23" s="1"/>
  <c r="K8106" i="23" a="1"/>
  <c r="K8106" i="23"/>
  <c r="K8107" i="23" a="1"/>
  <c r="K8107" i="23" s="1"/>
  <c r="K8108" i="23" a="1"/>
  <c r="K8108" i="23" s="1"/>
  <c r="K8109" i="23" a="1"/>
  <c r="K8109" i="23" s="1"/>
  <c r="K8110" i="23" a="1"/>
  <c r="K8110" i="23" s="1"/>
  <c r="K8111" i="23" a="1"/>
  <c r="K8111" i="23" s="1"/>
  <c r="K8112" i="23" a="1"/>
  <c r="K8112" i="23" s="1"/>
  <c r="K8113" i="23" a="1"/>
  <c r="K8113" i="23" s="1"/>
  <c r="K8114" i="23" a="1"/>
  <c r="K8114" i="23"/>
  <c r="K8115" i="23" a="1"/>
  <c r="K8115" i="23" s="1"/>
  <c r="K8116" i="23" a="1"/>
  <c r="K8116" i="23" s="1"/>
  <c r="K8117" i="23" a="1"/>
  <c r="K8117" i="23" s="1"/>
  <c r="K8118" i="23" a="1"/>
  <c r="K8118" i="23" s="1"/>
  <c r="K8119" i="23" a="1"/>
  <c r="K8119" i="23" s="1"/>
  <c r="K8120" i="23" a="1"/>
  <c r="K8120" i="23" s="1"/>
  <c r="K8121" i="23" a="1"/>
  <c r="K8121" i="23" s="1"/>
  <c r="K8122" i="23" a="1"/>
  <c r="K8122" i="23"/>
  <c r="K8123" i="23" a="1"/>
  <c r="K8123" i="23" s="1"/>
  <c r="K8124" i="23" a="1"/>
  <c r="K8124" i="23" s="1"/>
  <c r="K8125" i="23" a="1"/>
  <c r="K8125" i="23" s="1"/>
  <c r="K8126" i="23" a="1"/>
  <c r="K8126" i="23" s="1"/>
  <c r="K8127" i="23" a="1"/>
  <c r="K8127" i="23" s="1"/>
  <c r="K8128" i="23" a="1"/>
  <c r="K8128" i="23" s="1"/>
  <c r="K8129" i="23" a="1"/>
  <c r="K8129" i="23" s="1"/>
  <c r="K8130" i="23" a="1"/>
  <c r="K8130" i="23" s="1"/>
  <c r="K8131" i="23" a="1"/>
  <c r="K8131" i="23" s="1"/>
  <c r="K8132" i="23" a="1"/>
  <c r="K8132" i="23" s="1"/>
  <c r="K8133" i="23" a="1"/>
  <c r="K8133" i="23" s="1"/>
  <c r="K8134" i="23" a="1"/>
  <c r="K8134" i="23"/>
  <c r="K8135" i="23" a="1"/>
  <c r="K8135" i="23" s="1"/>
  <c r="K8136" i="23" a="1"/>
  <c r="K8136" i="23" s="1"/>
  <c r="K8137" i="23" a="1"/>
  <c r="K8137" i="23" s="1"/>
  <c r="K8138" i="23" a="1"/>
  <c r="K8138" i="23"/>
  <c r="K8139" i="23" a="1"/>
  <c r="K8139" i="23" s="1"/>
  <c r="K8140" i="23" a="1"/>
  <c r="K8140" i="23" s="1"/>
  <c r="K8141" i="23" a="1"/>
  <c r="K8141" i="23" s="1"/>
  <c r="K8142" i="23" a="1"/>
  <c r="K8142" i="23"/>
  <c r="K8143" i="23" a="1"/>
  <c r="K8143" i="23" s="1"/>
  <c r="K8144" i="23" a="1"/>
  <c r="K8144" i="23" s="1"/>
  <c r="K8145" i="23" a="1"/>
  <c r="K8145" i="23" s="1"/>
  <c r="K8146" i="23" a="1"/>
  <c r="K8146" i="23" s="1"/>
  <c r="K8147" i="23" a="1"/>
  <c r="K8147" i="23" s="1"/>
  <c r="K8148" i="23" a="1"/>
  <c r="K8148" i="23" s="1"/>
  <c r="K8149" i="23" a="1"/>
  <c r="K8149" i="23" s="1"/>
  <c r="K8150" i="23" a="1"/>
  <c r="K8150" i="23" s="1"/>
  <c r="K8151" i="23" a="1"/>
  <c r="K8151" i="23" s="1"/>
  <c r="K8152" i="23" a="1"/>
  <c r="K8152" i="23" s="1"/>
  <c r="K8153" i="23" a="1"/>
  <c r="K8153" i="23" s="1"/>
  <c r="K8154" i="23" a="1"/>
  <c r="K8154" i="23"/>
  <c r="K8155" i="23" a="1"/>
  <c r="K8155" i="23" s="1"/>
  <c r="K8156" i="23" a="1"/>
  <c r="K8156" i="23" s="1"/>
  <c r="K8157" i="23" a="1"/>
  <c r="K8157" i="23" s="1"/>
  <c r="K8158" i="23" a="1"/>
  <c r="K8158" i="23" s="1"/>
  <c r="K8159" i="23" a="1"/>
  <c r="K8159" i="23" s="1"/>
  <c r="K8160" i="23" a="1"/>
  <c r="K8160" i="23" s="1"/>
  <c r="K8161" i="23" a="1"/>
  <c r="K8161" i="23" s="1"/>
  <c r="K8162" i="23" a="1"/>
  <c r="K8162" i="23"/>
  <c r="K8163" i="23" a="1"/>
  <c r="K8163" i="23" s="1"/>
  <c r="K8164" i="23" a="1"/>
  <c r="K8164" i="23" s="1"/>
  <c r="K8165" i="23" a="1"/>
  <c r="K8165" i="23" s="1"/>
  <c r="K8166" i="23" a="1"/>
  <c r="K8166" i="23" s="1"/>
  <c r="K8167" i="23" a="1"/>
  <c r="K8167" i="23" s="1"/>
  <c r="K8168" i="23" a="1"/>
  <c r="K8168" i="23" s="1"/>
  <c r="K8169" i="23" a="1"/>
  <c r="K8169" i="23" s="1"/>
  <c r="K8170" i="23" a="1"/>
  <c r="K8170" i="23"/>
  <c r="K8171" i="23" a="1"/>
  <c r="K8171" i="23" s="1"/>
  <c r="K8172" i="23" a="1"/>
  <c r="K8172" i="23" s="1"/>
  <c r="K8173" i="23" a="1"/>
  <c r="K8173" i="23" s="1"/>
  <c r="K8174" i="23" a="1"/>
  <c r="K8174" i="23"/>
  <c r="K8175" i="23" a="1"/>
  <c r="K8175" i="23" s="1"/>
  <c r="K8176" i="23" a="1"/>
  <c r="K8176" i="23" s="1"/>
  <c r="K8177" i="23" a="1"/>
  <c r="K8177" i="23" s="1"/>
  <c r="K8178" i="23" a="1"/>
  <c r="K8178" i="23" s="1"/>
  <c r="K8179" i="23" a="1"/>
  <c r="K8179" i="23" s="1"/>
  <c r="K8180" i="23" a="1"/>
  <c r="K8180" i="23" s="1"/>
  <c r="K8181" i="23" a="1"/>
  <c r="K8181" i="23" s="1"/>
  <c r="K8182" i="23" a="1"/>
  <c r="K8182" i="23" s="1"/>
  <c r="K8183" i="23" a="1"/>
  <c r="K8183" i="23" s="1"/>
  <c r="K8184" i="23" a="1"/>
  <c r="K8184" i="23" s="1"/>
  <c r="K8185" i="23" a="1"/>
  <c r="K8185" i="23" s="1"/>
  <c r="K8186" i="23" a="1"/>
  <c r="K8186" i="23" s="1"/>
  <c r="K8187" i="23" a="1"/>
  <c r="K8187" i="23" s="1"/>
  <c r="K8188" i="23" a="1"/>
  <c r="K8188" i="23" s="1"/>
  <c r="K8189" i="23" a="1"/>
  <c r="K8189" i="23" s="1"/>
  <c r="K8190" i="23" a="1"/>
  <c r="K8190" i="23"/>
  <c r="K8191" i="23" a="1"/>
  <c r="K8191" i="23" s="1"/>
  <c r="K8192" i="23" a="1"/>
  <c r="K8192" i="23" s="1"/>
  <c r="K8193" i="23" a="1"/>
  <c r="K8193" i="23" s="1"/>
  <c r="K8194" i="23" a="1"/>
  <c r="K8194" i="23"/>
  <c r="K8195" i="23" a="1"/>
  <c r="K8195" i="23" s="1"/>
  <c r="K8196" i="23" a="1"/>
  <c r="K8196" i="23" s="1"/>
  <c r="K8197" i="23" a="1"/>
  <c r="K8197" i="23" s="1"/>
  <c r="K8198" i="23" a="1"/>
  <c r="K8198" i="23" s="1"/>
  <c r="K8199" i="23" a="1"/>
  <c r="K8199" i="23" s="1"/>
  <c r="K8200" i="23" a="1"/>
  <c r="K8200" i="23" s="1"/>
  <c r="K8201" i="23" a="1"/>
  <c r="K8201" i="23" s="1"/>
  <c r="K8202" i="23" a="1"/>
  <c r="K8202" i="23"/>
  <c r="K8203" i="23" a="1"/>
  <c r="K8203" i="23" s="1"/>
  <c r="K8204" i="23" a="1"/>
  <c r="K8204" i="23" s="1"/>
  <c r="K8205" i="23" a="1"/>
  <c r="K8205" i="23" s="1"/>
  <c r="K8206" i="23" a="1"/>
  <c r="K8206" i="23"/>
  <c r="K8207" i="23" a="1"/>
  <c r="K8207" i="23" s="1"/>
  <c r="K8208" i="23" a="1"/>
  <c r="K8208" i="23" s="1"/>
  <c r="K8209" i="23" a="1"/>
  <c r="K8209" i="23" s="1"/>
  <c r="K8210" i="23" a="1"/>
  <c r="K8210" i="23" s="1"/>
  <c r="K8211" i="23" a="1"/>
  <c r="K8211" i="23" s="1"/>
  <c r="K8212" i="23" a="1"/>
  <c r="K8212" i="23" s="1"/>
  <c r="K8213" i="23" a="1"/>
  <c r="K8213" i="23" s="1"/>
  <c r="K8214" i="23" a="1"/>
  <c r="K8214" i="23" s="1"/>
  <c r="K8215" i="23" a="1"/>
  <c r="K8215" i="23" s="1"/>
  <c r="K8216" i="23" a="1"/>
  <c r="K8216" i="23" s="1"/>
  <c r="K8217" i="23" a="1"/>
  <c r="K8217" i="23" s="1"/>
  <c r="K8218" i="23" a="1"/>
  <c r="K8218" i="23" s="1"/>
  <c r="K8219" i="23" a="1"/>
  <c r="K8219" i="23" s="1"/>
  <c r="K8220" i="23" a="1"/>
  <c r="K8220" i="23" s="1"/>
  <c r="K8221" i="23" a="1"/>
  <c r="K8221" i="23" s="1"/>
  <c r="K8222" i="23" a="1"/>
  <c r="K8222" i="23" s="1"/>
  <c r="K8223" i="23" a="1"/>
  <c r="K8223" i="23" s="1"/>
  <c r="K8224" i="23" a="1"/>
  <c r="K8224" i="23" s="1"/>
  <c r="K8225" i="23" a="1"/>
  <c r="K8225" i="23" s="1"/>
  <c r="K8226" i="23" a="1"/>
  <c r="K8226" i="23" s="1"/>
  <c r="K8227" i="23" a="1"/>
  <c r="K8227" i="23" s="1"/>
  <c r="K8228" i="23" a="1"/>
  <c r="K8228" i="23" s="1"/>
  <c r="K8229" i="23" a="1"/>
  <c r="K8229" i="23" s="1"/>
  <c r="K8230" i="23" a="1"/>
  <c r="K8230" i="23" s="1"/>
  <c r="K8231" i="23" a="1"/>
  <c r="K8231" i="23" s="1"/>
  <c r="K8232" i="23" a="1"/>
  <c r="K8232" i="23" s="1"/>
  <c r="K8233" i="23" a="1"/>
  <c r="K8233" i="23" s="1"/>
  <c r="K8234" i="23" a="1"/>
  <c r="K8234" i="23" s="1"/>
  <c r="K8235" i="23" a="1"/>
  <c r="K8235" i="23" s="1"/>
  <c r="K8236" i="23" a="1"/>
  <c r="K8236" i="23" s="1"/>
  <c r="K8237" i="23" a="1"/>
  <c r="K8237" i="23" s="1"/>
  <c r="K8238" i="23" a="1"/>
  <c r="K8238" i="23" s="1"/>
  <c r="K8239" i="23" a="1"/>
  <c r="K8239" i="23" s="1"/>
  <c r="K8240" i="23" a="1"/>
  <c r="K8240" i="23" s="1"/>
  <c r="K8241" i="23" a="1"/>
  <c r="K8241" i="23" s="1"/>
  <c r="K8242" i="23" a="1"/>
  <c r="K8242" i="23"/>
  <c r="K8243" i="23" a="1"/>
  <c r="K8243" i="23" s="1"/>
  <c r="K8244" i="23" a="1"/>
  <c r="K8244" i="23" s="1"/>
  <c r="K8245" i="23" a="1"/>
  <c r="K8245" i="23" s="1"/>
  <c r="K8246" i="23" a="1"/>
  <c r="K8246" i="23"/>
  <c r="K8247" i="23" a="1"/>
  <c r="K8247" i="23" s="1"/>
  <c r="K8248" i="23" a="1"/>
  <c r="K8248" i="23" s="1"/>
  <c r="K8249" i="23" a="1"/>
  <c r="K8249" i="23" s="1"/>
  <c r="K8250" i="23" a="1"/>
  <c r="K8250" i="23" s="1"/>
  <c r="K8251" i="23" a="1"/>
  <c r="K8251" i="23" s="1"/>
  <c r="K8252" i="23" a="1"/>
  <c r="K8252" i="23" s="1"/>
  <c r="K8253" i="23" a="1"/>
  <c r="K8253" i="23" s="1"/>
  <c r="K8254" i="23" a="1"/>
  <c r="K8254" i="23" s="1"/>
  <c r="K8255" i="23" a="1"/>
  <c r="K8255" i="23" s="1"/>
  <c r="K8256" i="23" a="1"/>
  <c r="K8256" i="23" s="1"/>
  <c r="K8257" i="23" a="1"/>
  <c r="K8257" i="23" s="1"/>
  <c r="K8258" i="23" a="1"/>
  <c r="K8258" i="23" s="1"/>
  <c r="K8259" i="23" a="1"/>
  <c r="K8259" i="23" s="1"/>
  <c r="K8260" i="23" a="1"/>
  <c r="K8260" i="23" s="1"/>
  <c r="K8261" i="23" a="1"/>
  <c r="K8261" i="23" s="1"/>
  <c r="K8262" i="23" a="1"/>
  <c r="K8262" i="23" s="1"/>
  <c r="K8263" i="23" a="1"/>
  <c r="K8263" i="23" s="1"/>
  <c r="K8264" i="23" a="1"/>
  <c r="K8264" i="23" s="1"/>
  <c r="K8265" i="23" a="1"/>
  <c r="K8265" i="23" s="1"/>
  <c r="K8266" i="23" a="1"/>
  <c r="K8266" i="23"/>
  <c r="K8267" i="23" a="1"/>
  <c r="K8267" i="23" s="1"/>
  <c r="K8268" i="23" a="1"/>
  <c r="K8268" i="23" s="1"/>
  <c r="K8269" i="23" a="1"/>
  <c r="K8269" i="23" s="1"/>
  <c r="K8270" i="23" a="1"/>
  <c r="K8270" i="23" s="1"/>
  <c r="K8271" i="23" a="1"/>
  <c r="K8271" i="23" s="1"/>
  <c r="K8272" i="23" a="1"/>
  <c r="K8272" i="23" s="1"/>
  <c r="K8273" i="23" a="1"/>
  <c r="K8273" i="23" s="1"/>
  <c r="K8274" i="23" a="1"/>
  <c r="K8274" i="23"/>
  <c r="K8275" i="23" a="1"/>
  <c r="K8275" i="23" s="1"/>
  <c r="K8276" i="23" a="1"/>
  <c r="K8276" i="23" s="1"/>
  <c r="K8277" i="23" a="1"/>
  <c r="K8277" i="23" s="1"/>
  <c r="K8278" i="23" a="1"/>
  <c r="K8278" i="23"/>
  <c r="K8279" i="23" a="1"/>
  <c r="K8279" i="23" s="1"/>
  <c r="K8280" i="23" a="1"/>
  <c r="K8280" i="23" s="1"/>
  <c r="K8281" i="23" a="1"/>
  <c r="K8281" i="23" s="1"/>
  <c r="K8282" i="23" a="1"/>
  <c r="K8282" i="23" s="1"/>
  <c r="K8283" i="23" a="1"/>
  <c r="K8283" i="23" s="1"/>
  <c r="K8284" i="23" a="1"/>
  <c r="K8284" i="23" s="1"/>
  <c r="K8285" i="23" a="1"/>
  <c r="K8285" i="23" s="1"/>
  <c r="K8286" i="23" a="1"/>
  <c r="K8286" i="23" s="1"/>
  <c r="K8287" i="23" a="1"/>
  <c r="K8287" i="23" s="1"/>
  <c r="K8288" i="23" a="1"/>
  <c r="K8288" i="23" s="1"/>
  <c r="K8289" i="23" a="1"/>
  <c r="K8289" i="23" s="1"/>
  <c r="K8290" i="23" a="1"/>
  <c r="K8290" i="23" s="1"/>
  <c r="K8291" i="23" a="1"/>
  <c r="K8291" i="23" s="1"/>
  <c r="K8292" i="23" a="1"/>
  <c r="K8292" i="23" s="1"/>
  <c r="K8293" i="23" a="1"/>
  <c r="K8293" i="23" s="1"/>
  <c r="K8294" i="23" a="1"/>
  <c r="K8294" i="23" s="1"/>
  <c r="K8295" i="23" a="1"/>
  <c r="K8295" i="23" s="1"/>
  <c r="K8296" i="23" a="1"/>
  <c r="K8296" i="23" s="1"/>
  <c r="K8297" i="23" a="1"/>
  <c r="K8297" i="23" s="1"/>
  <c r="K8298" i="23" a="1"/>
  <c r="K8298" i="23" s="1"/>
  <c r="K8299" i="23" a="1"/>
  <c r="K8299" i="23" s="1"/>
  <c r="K8300" i="23" a="1"/>
  <c r="K8300" i="23" s="1"/>
  <c r="K8301" i="23" a="1"/>
  <c r="K8301" i="23" s="1"/>
  <c r="K8302" i="23" a="1"/>
  <c r="K8302" i="23" s="1"/>
  <c r="K8303" i="23" a="1"/>
  <c r="K8303" i="23" s="1"/>
  <c r="K8304" i="23" a="1"/>
  <c r="K8304" i="23" s="1"/>
  <c r="K8305" i="23" a="1"/>
  <c r="K8305" i="23" s="1"/>
  <c r="K8306" i="23" a="1"/>
  <c r="K8306" i="23"/>
  <c r="K8307" i="23" a="1"/>
  <c r="K8307" i="23" s="1"/>
  <c r="K8308" i="23" a="1"/>
  <c r="K8308" i="23" s="1"/>
  <c r="K8309" i="23" a="1"/>
  <c r="K8309" i="23" s="1"/>
  <c r="K8310" i="23" a="1"/>
  <c r="K8310" i="23"/>
  <c r="K8311" i="23" a="1"/>
  <c r="K8311" i="23" s="1"/>
  <c r="K8312" i="23" a="1"/>
  <c r="K8312" i="23" s="1"/>
  <c r="K8313" i="23" a="1"/>
  <c r="K8313" i="23" s="1"/>
  <c r="K8314" i="23" a="1"/>
  <c r="K8314" i="23" s="1"/>
  <c r="K8315" i="23" a="1"/>
  <c r="K8315" i="23" s="1"/>
  <c r="K8316" i="23" a="1"/>
  <c r="K8316" i="23" s="1"/>
  <c r="K8317" i="23" a="1"/>
  <c r="K8317" i="23" s="1"/>
  <c r="K8318" i="23" a="1"/>
  <c r="K8318" i="23" s="1"/>
  <c r="K8319" i="23" a="1"/>
  <c r="K8319" i="23" s="1"/>
  <c r="K8320" i="23" a="1"/>
  <c r="K8320" i="23" s="1"/>
  <c r="K8321" i="23" a="1"/>
  <c r="K8321" i="23" s="1"/>
  <c r="K8322" i="23" a="1"/>
  <c r="K8322" i="23" s="1"/>
  <c r="K8323" i="23" a="1"/>
  <c r="K8323" i="23" s="1"/>
  <c r="K8324" i="23" a="1"/>
  <c r="K8324" i="23" s="1"/>
  <c r="K8325" i="23" a="1"/>
  <c r="K8325" i="23" s="1"/>
  <c r="K8326" i="23" a="1"/>
  <c r="K8326" i="23" s="1"/>
  <c r="K8327" i="23" a="1"/>
  <c r="K8327" i="23" s="1"/>
  <c r="K8328" i="23" a="1"/>
  <c r="K8328" i="23" s="1"/>
  <c r="K8329" i="23" a="1"/>
  <c r="K8329" i="23" s="1"/>
  <c r="K8330" i="23" a="1"/>
  <c r="K8330" i="23" s="1"/>
  <c r="K8331" i="23" a="1"/>
  <c r="K8331" i="23" s="1"/>
  <c r="K8332" i="23" a="1"/>
  <c r="K8332" i="23" s="1"/>
  <c r="K8333" i="23" a="1"/>
  <c r="K8333" i="23" s="1"/>
  <c r="K8334" i="23" a="1"/>
  <c r="K8334" i="23" s="1"/>
  <c r="K8335" i="23" a="1"/>
  <c r="K8335" i="23" s="1"/>
  <c r="K8336" i="23" a="1"/>
  <c r="K8336" i="23" s="1"/>
  <c r="K8337" i="23" a="1"/>
  <c r="K8337" i="23" s="1"/>
  <c r="K8338" i="23" a="1"/>
  <c r="K8338" i="23"/>
  <c r="K8339" i="23" a="1"/>
  <c r="K8339" i="23" s="1"/>
  <c r="K8340" i="23" a="1"/>
  <c r="K8340" i="23" s="1"/>
  <c r="K8341" i="23" a="1"/>
  <c r="K8341" i="23" s="1"/>
  <c r="K8342" i="23" a="1"/>
  <c r="K8342" i="23"/>
  <c r="K8343" i="23" a="1"/>
  <c r="K8343" i="23" s="1"/>
  <c r="K8344" i="23" a="1"/>
  <c r="K8344" i="23" s="1"/>
  <c r="K8345" i="23" a="1"/>
  <c r="K8345" i="23" s="1"/>
  <c r="K8346" i="23" a="1"/>
  <c r="K8346" i="23" s="1"/>
  <c r="K8347" i="23" a="1"/>
  <c r="K8347" i="23" s="1"/>
  <c r="K8348" i="23" a="1"/>
  <c r="K8348" i="23" s="1"/>
  <c r="K8349" i="23" a="1"/>
  <c r="K8349" i="23" s="1"/>
  <c r="K8350" i="23" a="1"/>
  <c r="K8350" i="23" s="1"/>
  <c r="K8351" i="23" a="1"/>
  <c r="K8351" i="23" s="1"/>
  <c r="K8352" i="23" a="1"/>
  <c r="K8352" i="23" s="1"/>
  <c r="K8353" i="23" a="1"/>
  <c r="K8353" i="23" s="1"/>
  <c r="K8354" i="23" a="1"/>
  <c r="K8354" i="23"/>
  <c r="K8355" i="23" a="1"/>
  <c r="K8355" i="23" s="1"/>
  <c r="K8356" i="23" a="1"/>
  <c r="K8356" i="23" s="1"/>
  <c r="K8357" i="23" a="1"/>
  <c r="K8357" i="23" s="1"/>
  <c r="K8358" i="23" a="1"/>
  <c r="K8358" i="23"/>
  <c r="K8359" i="23" a="1"/>
  <c r="K8359" i="23" s="1"/>
  <c r="K8360" i="23" a="1"/>
  <c r="K8360" i="23" s="1"/>
  <c r="K8361" i="23" a="1"/>
  <c r="K8361" i="23" s="1"/>
  <c r="K8362" i="23" a="1"/>
  <c r="K8362" i="23" s="1"/>
  <c r="K8363" i="23" a="1"/>
  <c r="K8363" i="23" s="1"/>
  <c r="K8364" i="23" a="1"/>
  <c r="K8364" i="23" s="1"/>
  <c r="K8365" i="23" a="1"/>
  <c r="K8365" i="23" s="1"/>
  <c r="K8366" i="23" a="1"/>
  <c r="K8366" i="23" s="1"/>
  <c r="K8367" i="23" a="1"/>
  <c r="K8367" i="23" s="1"/>
  <c r="K8368" i="23" a="1"/>
  <c r="K8368" i="23" s="1"/>
  <c r="K8369" i="23" a="1"/>
  <c r="K8369" i="23" s="1"/>
  <c r="K8370" i="23" a="1"/>
  <c r="K8370" i="23"/>
  <c r="K8371" i="23" a="1"/>
  <c r="K8371" i="23" s="1"/>
  <c r="K8372" i="23" a="1"/>
  <c r="K8372" i="23" s="1"/>
  <c r="K8373" i="23" a="1"/>
  <c r="K8373" i="23" s="1"/>
  <c r="K8374" i="23" a="1"/>
  <c r="K8374" i="23"/>
  <c r="K8375" i="23" a="1"/>
  <c r="K8375" i="23" s="1"/>
  <c r="K8376" i="23" a="1"/>
  <c r="K8376" i="23" s="1"/>
  <c r="K8377" i="23" a="1"/>
  <c r="K8377" i="23" s="1"/>
  <c r="K8378" i="23" a="1"/>
  <c r="K8378" i="23"/>
  <c r="K8379" i="23" a="1"/>
  <c r="K8379" i="23" s="1"/>
  <c r="K8380" i="23" a="1"/>
  <c r="K8380" i="23" s="1"/>
  <c r="K8381" i="23" a="1"/>
  <c r="K8381" i="23" s="1"/>
  <c r="K8382" i="23" a="1"/>
  <c r="K8382" i="23" s="1"/>
  <c r="K8383" i="23" a="1"/>
  <c r="K8383" i="23" s="1"/>
  <c r="K8384" i="23" a="1"/>
  <c r="K8384" i="23" s="1"/>
  <c r="K8385" i="23" a="1"/>
  <c r="K8385" i="23" s="1"/>
  <c r="K8386" i="23" a="1"/>
  <c r="K8386" i="23" s="1"/>
  <c r="K8387" i="23" a="1"/>
  <c r="K8387" i="23" s="1"/>
  <c r="K8388" i="23" a="1"/>
  <c r="K8388" i="23" s="1"/>
  <c r="K8389" i="23" a="1"/>
  <c r="K8389" i="23" s="1"/>
  <c r="K8390" i="23" a="1"/>
  <c r="K8390" i="23" s="1"/>
  <c r="K8391" i="23" a="1"/>
  <c r="K8391" i="23" s="1"/>
  <c r="K8392" i="23" a="1"/>
  <c r="K8392" i="23" s="1"/>
  <c r="K8393" i="23" a="1"/>
  <c r="K8393" i="23" s="1"/>
  <c r="K8394" i="23" a="1"/>
  <c r="K8394" i="23" s="1"/>
  <c r="K8395" i="23" a="1"/>
  <c r="K8395" i="23" s="1"/>
  <c r="K8396" i="23" a="1"/>
  <c r="K8396" i="23" s="1"/>
  <c r="K8397" i="23" a="1"/>
  <c r="K8397" i="23" s="1"/>
  <c r="K8398" i="23" a="1"/>
  <c r="K8398" i="23" s="1"/>
  <c r="K8399" i="23" a="1"/>
  <c r="K8399" i="23" s="1"/>
  <c r="K8400" i="23" a="1"/>
  <c r="K8400" i="23" s="1"/>
  <c r="K8401" i="23" a="1"/>
  <c r="K8401" i="23" s="1"/>
  <c r="K8402" i="23" a="1"/>
  <c r="K8402" i="23"/>
  <c r="K8403" i="23" a="1"/>
  <c r="K8403" i="23" s="1"/>
  <c r="K8404" i="23" a="1"/>
  <c r="K8404" i="23" s="1"/>
  <c r="K8405" i="23" a="1"/>
  <c r="K8405" i="23" s="1"/>
  <c r="K8406" i="23" a="1"/>
  <c r="K8406" i="23"/>
  <c r="K8407" i="23" a="1"/>
  <c r="K8407" i="23" s="1"/>
  <c r="K8408" i="23" a="1"/>
  <c r="K8408" i="23" s="1"/>
  <c r="K8409" i="23" a="1"/>
  <c r="K8409" i="23" s="1"/>
  <c r="K8410" i="23" a="1"/>
  <c r="K8410" i="23" s="1"/>
  <c r="K8411" i="23" a="1"/>
  <c r="K8411" i="23" s="1"/>
  <c r="K8412" i="23" a="1"/>
  <c r="K8412" i="23" s="1"/>
  <c r="K8413" i="23" a="1"/>
  <c r="K8413" i="23" s="1"/>
  <c r="K8414" i="23" a="1"/>
  <c r="K8414" i="23" s="1"/>
  <c r="K8415" i="23" a="1"/>
  <c r="K8415" i="23" s="1"/>
  <c r="K8416" i="23" a="1"/>
  <c r="K8416" i="23" s="1"/>
  <c r="K8417" i="23" a="1"/>
  <c r="K8417" i="23" s="1"/>
  <c r="K8418" i="23" a="1"/>
  <c r="K8418" i="23" s="1"/>
  <c r="K8419" i="23" a="1"/>
  <c r="K8419" i="23" s="1"/>
  <c r="K8420" i="23" a="1"/>
  <c r="K8420" i="23" s="1"/>
  <c r="K8421" i="23" a="1"/>
  <c r="K8421" i="23" s="1"/>
  <c r="K8422" i="23" a="1"/>
  <c r="K8422" i="23" s="1"/>
  <c r="K8423" i="23" a="1"/>
  <c r="K8423" i="23" s="1"/>
  <c r="K8424" i="23" a="1"/>
  <c r="K8424" i="23" s="1"/>
  <c r="K8425" i="23" a="1"/>
  <c r="K8425" i="23" s="1"/>
  <c r="K8426" i="23" a="1"/>
  <c r="K8426" i="23" s="1"/>
  <c r="K8427" i="23" a="1"/>
  <c r="K8427" i="23" s="1"/>
  <c r="K8428" i="23" a="1"/>
  <c r="K8428" i="23" s="1"/>
  <c r="K8429" i="23" a="1"/>
  <c r="K8429" i="23" s="1"/>
  <c r="K8430" i="23" a="1"/>
  <c r="K8430" i="23" s="1"/>
  <c r="K8431" i="23" a="1"/>
  <c r="K8431" i="23" s="1"/>
  <c r="K8432" i="23" a="1"/>
  <c r="K8432" i="23" s="1"/>
  <c r="K8433" i="23" a="1"/>
  <c r="K8433" i="23" s="1"/>
  <c r="K8434" i="23" a="1"/>
  <c r="K8434" i="23"/>
  <c r="K8435" i="23" a="1"/>
  <c r="K8435" i="23" s="1"/>
  <c r="K8436" i="23" a="1"/>
  <c r="K8436" i="23" s="1"/>
  <c r="K8437" i="23" a="1"/>
  <c r="K8437" i="23" s="1"/>
  <c r="K8438" i="23" a="1"/>
  <c r="K8438" i="23"/>
  <c r="K8439" i="23" a="1"/>
  <c r="K8439" i="23" s="1"/>
  <c r="K8440" i="23" a="1"/>
  <c r="K8440" i="23" s="1"/>
  <c r="K8441" i="23" a="1"/>
  <c r="K8441" i="23" s="1"/>
  <c r="K8442" i="23" a="1"/>
  <c r="K8442" i="23" s="1"/>
  <c r="K8443" i="23" a="1"/>
  <c r="K8443" i="23" s="1"/>
  <c r="K8444" i="23" a="1"/>
  <c r="K8444" i="23" s="1"/>
  <c r="K8445" i="23" a="1"/>
  <c r="K8445" i="23" s="1"/>
  <c r="K8446" i="23" a="1"/>
  <c r="K8446" i="23" s="1"/>
  <c r="K8447" i="23" a="1"/>
  <c r="K8447" i="23" s="1"/>
  <c r="K8448" i="23" a="1"/>
  <c r="K8448" i="23" s="1"/>
  <c r="K8449" i="23" a="1"/>
  <c r="K8449" i="23" s="1"/>
  <c r="K8450" i="23" a="1"/>
  <c r="K8450" i="23" s="1"/>
  <c r="K8451" i="23" a="1"/>
  <c r="K8451" i="23" s="1"/>
  <c r="K8452" i="23" a="1"/>
  <c r="K8452" i="23" s="1"/>
  <c r="K8453" i="23" a="1"/>
  <c r="K8453" i="23" s="1"/>
  <c r="K8454" i="23" a="1"/>
  <c r="K8454" i="23" s="1"/>
  <c r="K8455" i="23" a="1"/>
  <c r="K8455" i="23" s="1"/>
  <c r="K8456" i="23" a="1"/>
  <c r="K8456" i="23" s="1"/>
  <c r="K8457" i="23" a="1"/>
  <c r="K8457" i="23" s="1"/>
  <c r="K8458" i="23" a="1"/>
  <c r="K8458" i="23"/>
  <c r="K8459" i="23" a="1"/>
  <c r="K8459" i="23" s="1"/>
  <c r="K8460" i="23" a="1"/>
  <c r="K8460" i="23" s="1"/>
  <c r="K8461" i="23" a="1"/>
  <c r="K8461" i="23" s="1"/>
  <c r="K8462" i="23" a="1"/>
  <c r="K8462" i="23" s="1"/>
  <c r="K8463" i="23" a="1"/>
  <c r="K8463" i="23" s="1"/>
  <c r="K8464" i="23" a="1"/>
  <c r="K8464" i="23" s="1"/>
  <c r="K8465" i="23" a="1"/>
  <c r="K8465" i="23" s="1"/>
  <c r="K8466" i="23" a="1"/>
  <c r="K8466" i="23"/>
  <c r="K8467" i="23" a="1"/>
  <c r="K8467" i="23" s="1"/>
  <c r="K8468" i="23" a="1"/>
  <c r="K8468" i="23" s="1"/>
  <c r="K8469" i="23" a="1"/>
  <c r="K8469" i="23" s="1"/>
  <c r="K8470" i="23" a="1"/>
  <c r="K8470" i="23"/>
  <c r="K8471" i="23" a="1"/>
  <c r="K8471" i="23" s="1"/>
  <c r="K8472" i="23" a="1"/>
  <c r="K8472" i="23" s="1"/>
  <c r="K8473" i="23" a="1"/>
  <c r="K8473" i="23" s="1"/>
  <c r="K8474" i="23" a="1"/>
  <c r="K8474" i="23" s="1"/>
  <c r="K8475" i="23" a="1"/>
  <c r="K8475" i="23" s="1"/>
  <c r="K8476" i="23" a="1"/>
  <c r="K8476" i="23" s="1"/>
  <c r="K8477" i="23" a="1"/>
  <c r="K8477" i="23" s="1"/>
  <c r="K8478" i="23" a="1"/>
  <c r="K8478" i="23" s="1"/>
  <c r="K8479" i="23" a="1"/>
  <c r="K8479" i="23" s="1"/>
  <c r="K8480" i="23" a="1"/>
  <c r="K8480" i="23" s="1"/>
  <c r="K8481" i="23" a="1"/>
  <c r="K8481" i="23" s="1"/>
  <c r="K8482" i="23" a="1"/>
  <c r="K8482" i="23" s="1"/>
  <c r="K8483" i="23" a="1"/>
  <c r="K8483" i="23" s="1"/>
  <c r="K8484" i="23" a="1"/>
  <c r="K8484" i="23" s="1"/>
  <c r="K8485" i="23" a="1"/>
  <c r="K8485" i="23" s="1"/>
  <c r="K8486" i="23" a="1"/>
  <c r="K8486" i="23"/>
  <c r="K8487" i="23" a="1"/>
  <c r="K8487" i="23" s="1"/>
  <c r="K8488" i="23" a="1"/>
  <c r="K8488" i="23" s="1"/>
  <c r="K8489" i="23" a="1"/>
  <c r="K8489" i="23" s="1"/>
  <c r="K8490" i="23" a="1"/>
  <c r="K8490" i="23"/>
  <c r="K8491" i="23" a="1"/>
  <c r="K8491" i="23" s="1"/>
  <c r="K8492" i="23" a="1"/>
  <c r="K8492" i="23" s="1"/>
  <c r="K8493" i="23" a="1"/>
  <c r="K8493" i="23" s="1"/>
  <c r="K8494" i="23" a="1"/>
  <c r="K8494" i="23" s="1"/>
  <c r="K8495" i="23" a="1"/>
  <c r="K8495" i="23" s="1"/>
  <c r="K8496" i="23" a="1"/>
  <c r="K8496" i="23" s="1"/>
  <c r="K8497" i="23" a="1"/>
  <c r="K8497" i="23" s="1"/>
  <c r="K8498" i="23" a="1"/>
  <c r="K8498" i="23"/>
  <c r="K8499" i="23" a="1"/>
  <c r="K8499" i="23" s="1"/>
  <c r="K8500" i="23" a="1"/>
  <c r="K8500" i="23" s="1"/>
  <c r="K8501" i="23" a="1"/>
  <c r="K8501" i="23" s="1"/>
  <c r="K8502" i="23" a="1"/>
  <c r="K8502" i="23"/>
  <c r="K8503" i="23" a="1"/>
  <c r="K8503" i="23" s="1"/>
  <c r="K8504" i="23" a="1"/>
  <c r="K8504" i="23" s="1"/>
  <c r="K8505" i="23" a="1"/>
  <c r="K8505" i="23" s="1"/>
  <c r="K8506" i="23" a="1"/>
  <c r="K8506" i="23"/>
  <c r="K8507" i="23" a="1"/>
  <c r="K8507" i="23" s="1"/>
  <c r="K8508" i="23" a="1"/>
  <c r="K8508" i="23" s="1"/>
  <c r="K8509" i="23" a="1"/>
  <c r="K8509" i="23" s="1"/>
  <c r="K8510" i="23" a="1"/>
  <c r="K8510" i="23" s="1"/>
  <c r="K8511" i="23" a="1"/>
  <c r="K8511" i="23" s="1"/>
  <c r="K8512" i="23" a="1"/>
  <c r="K8512" i="23" s="1"/>
  <c r="K8513" i="23" a="1"/>
  <c r="K8513" i="23" s="1"/>
  <c r="K8514" i="23" a="1"/>
  <c r="K8514" i="23" s="1"/>
  <c r="K8515" i="23" a="1"/>
  <c r="K8515" i="23" s="1"/>
  <c r="K8516" i="23" a="1"/>
  <c r="K8516" i="23" s="1"/>
  <c r="K8517" i="23" a="1"/>
  <c r="K8517" i="23" s="1"/>
  <c r="K8518" i="23" a="1"/>
  <c r="K8518" i="23"/>
  <c r="K8519" i="23" a="1"/>
  <c r="K8519" i="23" s="1"/>
  <c r="K8520" i="23" a="1"/>
  <c r="K8520" i="23" s="1"/>
  <c r="K8521" i="23" a="1"/>
  <c r="K8521" i="23" s="1"/>
  <c r="K8522" i="23" a="1"/>
  <c r="K8522" i="23"/>
  <c r="K8523" i="23" a="1"/>
  <c r="K8523" i="23" s="1"/>
  <c r="K8524" i="23" a="1"/>
  <c r="K8524" i="23" s="1"/>
  <c r="K8525" i="23" a="1"/>
  <c r="K8525" i="23" s="1"/>
  <c r="K8526" i="23" a="1"/>
  <c r="K8526" i="23" s="1"/>
  <c r="K8527" i="23" a="1"/>
  <c r="K8527" i="23" s="1"/>
  <c r="K8528" i="23" a="1"/>
  <c r="K8528" i="23" s="1"/>
  <c r="K8529" i="23" a="1"/>
  <c r="K8529" i="23" s="1"/>
  <c r="K8530" i="23" a="1"/>
  <c r="K8530" i="23"/>
  <c r="K8531" i="23" a="1"/>
  <c r="K8531" i="23" s="1"/>
  <c r="K8532" i="23" a="1"/>
  <c r="K8532" i="23" s="1"/>
  <c r="K8533" i="23" a="1"/>
  <c r="K8533" i="23" s="1"/>
  <c r="K8534" i="23" a="1"/>
  <c r="K8534" i="23"/>
  <c r="K8535" i="23" a="1"/>
  <c r="K8535" i="23" s="1"/>
  <c r="K8536" i="23" a="1"/>
  <c r="K8536" i="23" s="1"/>
  <c r="K8537" i="23" a="1"/>
  <c r="K8537" i="23" s="1"/>
  <c r="K8538" i="23" a="1"/>
  <c r="K8538" i="23"/>
  <c r="K8539" i="23" a="1"/>
  <c r="K8539" i="23" s="1"/>
  <c r="K8540" i="23" a="1"/>
  <c r="K8540" i="23" s="1"/>
  <c r="K8541" i="23" a="1"/>
  <c r="K8541" i="23" s="1"/>
  <c r="K8542" i="23" a="1"/>
  <c r="K8542" i="23" s="1"/>
  <c r="K8543" i="23" a="1"/>
  <c r="K8543" i="23" s="1"/>
  <c r="K8544" i="23" a="1"/>
  <c r="K8544" i="23" s="1"/>
  <c r="K8545" i="23" a="1"/>
  <c r="K8545" i="23" s="1"/>
  <c r="K8546" i="23" a="1"/>
  <c r="K8546" i="23" s="1"/>
  <c r="K8547" i="23" a="1"/>
  <c r="K8547" i="23" s="1"/>
  <c r="K8548" i="23" a="1"/>
  <c r="K8548" i="23" s="1"/>
  <c r="K8549" i="23" a="1"/>
  <c r="K8549" i="23" s="1"/>
  <c r="K8550" i="23" a="1"/>
  <c r="K8550" i="23"/>
  <c r="K8551" i="23" a="1"/>
  <c r="K8551" i="23" s="1"/>
  <c r="K8552" i="23" a="1"/>
  <c r="K8552" i="23" s="1"/>
  <c r="K8553" i="23" a="1"/>
  <c r="K8553" i="23" s="1"/>
  <c r="K8554" i="23" a="1"/>
  <c r="K8554" i="23" s="1"/>
  <c r="K8555" i="23" a="1"/>
  <c r="K8555" i="23" s="1"/>
  <c r="K8556" i="23" a="1"/>
  <c r="K8556" i="23" s="1"/>
  <c r="K8557" i="23" a="1"/>
  <c r="K8557" i="23" s="1"/>
  <c r="K8558" i="23" a="1"/>
  <c r="K8558" i="23" s="1"/>
  <c r="K8559" i="23" a="1"/>
  <c r="K8559" i="23" s="1"/>
  <c r="K8560" i="23" a="1"/>
  <c r="K8560" i="23" s="1"/>
  <c r="K8561" i="23" a="1"/>
  <c r="K8561" i="23" s="1"/>
  <c r="K8562" i="23" a="1"/>
  <c r="K8562" i="23"/>
  <c r="K8563" i="23" a="1"/>
  <c r="K8563" i="23" s="1"/>
  <c r="K8564" i="23" a="1"/>
  <c r="K8564" i="23" s="1"/>
  <c r="K8565" i="23" a="1"/>
  <c r="K8565" i="23" s="1"/>
  <c r="K8566" i="23" a="1"/>
  <c r="K8566" i="23"/>
  <c r="K8567" i="23" a="1"/>
  <c r="K8567" i="23" s="1"/>
  <c r="K8568" i="23" a="1"/>
  <c r="K8568" i="23" s="1"/>
  <c r="K8569" i="23" a="1"/>
  <c r="K8569" i="23" s="1"/>
  <c r="K8570" i="23" a="1"/>
  <c r="K8570" i="23"/>
  <c r="K8571" i="23" a="1"/>
  <c r="K8571" i="23" s="1"/>
  <c r="K8572" i="23" a="1"/>
  <c r="K8572" i="23" s="1"/>
  <c r="K8573" i="23" a="1"/>
  <c r="K8573" i="23" s="1"/>
  <c r="K8574" i="23" a="1"/>
  <c r="K8574" i="23" s="1"/>
  <c r="K8575" i="23" a="1"/>
  <c r="K8575" i="23" s="1"/>
  <c r="K8576" i="23" a="1"/>
  <c r="K8576" i="23" s="1"/>
  <c r="K8577" i="23" a="1"/>
  <c r="K8577" i="23" s="1"/>
  <c r="K8578" i="23" a="1"/>
  <c r="K8578" i="23" s="1"/>
  <c r="K8579" i="23" a="1"/>
  <c r="K8579" i="23" s="1"/>
  <c r="K8580" i="23" a="1"/>
  <c r="K8580" i="23" s="1"/>
  <c r="K8581" i="23" a="1"/>
  <c r="K8581" i="23" s="1"/>
  <c r="K8582" i="23" a="1"/>
  <c r="K8582" i="23" s="1"/>
  <c r="K8583" i="23" a="1"/>
  <c r="K8583" i="23" s="1"/>
  <c r="K8584" i="23" a="1"/>
  <c r="K8584" i="23" s="1"/>
  <c r="K8585" i="23" a="1"/>
  <c r="K8585" i="23" s="1"/>
  <c r="K8586" i="23" a="1"/>
  <c r="K8586" i="23"/>
  <c r="K8587" i="23" a="1"/>
  <c r="K8587" i="23" s="1"/>
  <c r="K8588" i="23" a="1"/>
  <c r="K8588" i="23" s="1"/>
  <c r="K8589" i="23" a="1"/>
  <c r="K8589" i="23" s="1"/>
  <c r="K8590" i="23" a="1"/>
  <c r="K8590" i="23" s="1"/>
  <c r="K8591" i="23" a="1"/>
  <c r="K8591" i="23" s="1"/>
  <c r="K8592" i="23" a="1"/>
  <c r="K8592" i="23" s="1"/>
  <c r="K8593" i="23" a="1"/>
  <c r="K8593" i="23" s="1"/>
  <c r="K8594" i="23" a="1"/>
  <c r="K8594" i="23"/>
  <c r="K8595" i="23" a="1"/>
  <c r="K8595" i="23" s="1"/>
  <c r="K8596" i="23" a="1"/>
  <c r="K8596" i="23" s="1"/>
  <c r="K8597" i="23" a="1"/>
  <c r="K8597" i="23" s="1"/>
  <c r="K8598" i="23" a="1"/>
  <c r="K8598" i="23"/>
  <c r="K8599" i="23" a="1"/>
  <c r="K8599" i="23" s="1"/>
  <c r="K8600" i="23" a="1"/>
  <c r="K8600" i="23" s="1"/>
  <c r="K8601" i="23" a="1"/>
  <c r="K8601" i="23" s="1"/>
  <c r="K8602" i="23" a="1"/>
  <c r="K8602" i="23" s="1"/>
  <c r="K8603" i="23" a="1"/>
  <c r="K8603" i="23" s="1"/>
  <c r="K8604" i="23" a="1"/>
  <c r="K8604" i="23" s="1"/>
  <c r="K8605" i="23" a="1"/>
  <c r="K8605" i="23" s="1"/>
  <c r="K8606" i="23" a="1"/>
  <c r="K8606" i="23" s="1"/>
  <c r="K8607" i="23" a="1"/>
  <c r="K8607" i="23" s="1"/>
  <c r="K8608" i="23" a="1"/>
  <c r="K8608" i="23" s="1"/>
  <c r="K8609" i="23" a="1"/>
  <c r="K8609" i="23" s="1"/>
  <c r="K8610" i="23" a="1"/>
  <c r="K8610" i="23" s="1"/>
  <c r="K8611" i="23" a="1"/>
  <c r="K8611" i="23" s="1"/>
  <c r="K8612" i="23" a="1"/>
  <c r="K8612" i="23" s="1"/>
  <c r="K8613" i="23" a="1"/>
  <c r="K8613" i="23" s="1"/>
  <c r="K8614" i="23" a="1"/>
  <c r="K8614" i="23"/>
  <c r="K8615" i="23" a="1"/>
  <c r="K8615" i="23" s="1"/>
  <c r="K8616" i="23" a="1"/>
  <c r="K8616" i="23" s="1"/>
  <c r="K8617" i="23" a="1"/>
  <c r="K8617" i="23" s="1"/>
  <c r="K8618" i="23" a="1"/>
  <c r="K8618" i="23" s="1"/>
  <c r="K8619" i="23" a="1"/>
  <c r="K8619" i="23" s="1"/>
  <c r="K8620" i="23" a="1"/>
  <c r="K8620" i="23" s="1"/>
  <c r="K8621" i="23" a="1"/>
  <c r="K8621" i="23" s="1"/>
  <c r="K8622" i="23" a="1"/>
  <c r="K8622" i="23" s="1"/>
  <c r="K8623" i="23" a="1"/>
  <c r="K8623" i="23" s="1"/>
  <c r="K8624" i="23" a="1"/>
  <c r="K8624" i="23" s="1"/>
  <c r="K8625" i="23" a="1"/>
  <c r="K8625" i="23" s="1"/>
  <c r="K8626" i="23" a="1"/>
  <c r="K8626" i="23"/>
  <c r="K8627" i="23" a="1"/>
  <c r="K8627" i="23" s="1"/>
  <c r="K8628" i="23" a="1"/>
  <c r="K8628" i="23" s="1"/>
  <c r="K8629" i="23" a="1"/>
  <c r="K8629" i="23" s="1"/>
  <c r="K8630" i="23" a="1"/>
  <c r="K8630" i="23"/>
  <c r="K8631" i="23" a="1"/>
  <c r="K8631" i="23" s="1"/>
  <c r="K8632" i="23" a="1"/>
  <c r="K8632" i="23" s="1"/>
  <c r="K8633" i="23" a="1"/>
  <c r="K8633" i="23" s="1"/>
  <c r="K8634" i="23" a="1"/>
  <c r="K8634" i="23"/>
  <c r="K8635" i="23" a="1"/>
  <c r="K8635" i="23" s="1"/>
  <c r="K8636" i="23" a="1"/>
  <c r="K8636" i="23" s="1"/>
  <c r="K8637" i="23" a="1"/>
  <c r="K8637" i="23" s="1"/>
  <c r="K8638" i="23" a="1"/>
  <c r="K8638" i="23" s="1"/>
  <c r="K8639" i="23" a="1"/>
  <c r="K8639" i="23" s="1"/>
  <c r="K8640" i="23" a="1"/>
  <c r="K8640" i="23" s="1"/>
  <c r="K8641" i="23" a="1"/>
  <c r="K8641" i="23" s="1"/>
  <c r="K8642" i="23" a="1"/>
  <c r="K8642" i="23" s="1"/>
  <c r="K8643" i="23" a="1"/>
  <c r="K8643" i="23" s="1"/>
  <c r="K8644" i="23" a="1"/>
  <c r="K8644" i="23" s="1"/>
  <c r="K8645" i="23" a="1"/>
  <c r="K8645" i="23" s="1"/>
  <c r="K8646" i="23" a="1"/>
  <c r="K8646" i="23" s="1"/>
  <c r="K8647" i="23" a="1"/>
  <c r="K8647" i="23" s="1"/>
  <c r="K8648" i="23" a="1"/>
  <c r="K8648" i="23" s="1"/>
  <c r="K8649" i="23" a="1"/>
  <c r="K8649" i="23" s="1"/>
  <c r="K8650" i="23" a="1"/>
  <c r="K8650" i="23" s="1"/>
  <c r="K8651" i="23" a="1"/>
  <c r="K8651" i="23" s="1"/>
  <c r="K8652" i="23" a="1"/>
  <c r="K8652" i="23" s="1"/>
  <c r="K8653" i="23" a="1"/>
  <c r="K8653" i="23" s="1"/>
  <c r="K8654" i="23" a="1"/>
  <c r="K8654" i="23" s="1"/>
  <c r="K8655" i="23" a="1"/>
  <c r="K8655" i="23" s="1"/>
  <c r="K8656" i="23" a="1"/>
  <c r="K8656" i="23" s="1"/>
  <c r="K8657" i="23" a="1"/>
  <c r="K8657" i="23" s="1"/>
  <c r="K8658" i="23" a="1"/>
  <c r="K8658" i="23"/>
  <c r="K8659" i="23" a="1"/>
  <c r="K8659" i="23" s="1"/>
  <c r="K8660" i="23" a="1"/>
  <c r="K8660" i="23" s="1"/>
  <c r="K8661" i="23" a="1"/>
  <c r="K8661" i="23" s="1"/>
  <c r="K8662" i="23" a="1"/>
  <c r="K8662" i="23"/>
  <c r="K8663" i="23" a="1"/>
  <c r="K8663" i="23" s="1"/>
  <c r="K8664" i="23" a="1"/>
  <c r="K8664" i="23" s="1"/>
  <c r="K8665" i="23" a="1"/>
  <c r="K8665" i="23" s="1"/>
  <c r="K8666" i="23" a="1"/>
  <c r="K8666" i="23" s="1"/>
  <c r="K8667" i="23" a="1"/>
  <c r="K8667" i="23" s="1"/>
  <c r="K8668" i="23" a="1"/>
  <c r="K8668" i="23" s="1"/>
  <c r="K8669" i="23" a="1"/>
  <c r="K8669" i="23" s="1"/>
  <c r="K8670" i="23" a="1"/>
  <c r="K8670" i="23" s="1"/>
  <c r="K8671" i="23" a="1"/>
  <c r="K8671" i="23" s="1"/>
  <c r="K8672" i="23" a="1"/>
  <c r="K8672" i="23" s="1"/>
  <c r="K8673" i="23" a="1"/>
  <c r="K8673" i="23" s="1"/>
  <c r="K8674" i="23" a="1"/>
  <c r="K8674" i="23" s="1"/>
  <c r="K8675" i="23" a="1"/>
  <c r="K8675" i="23" s="1"/>
  <c r="K8676" i="23" a="1"/>
  <c r="K8676" i="23" s="1"/>
  <c r="K8677" i="23" a="1"/>
  <c r="K8677" i="23" s="1"/>
  <c r="K8678" i="23" a="1"/>
  <c r="K8678" i="23" s="1"/>
  <c r="K8679" i="23" a="1"/>
  <c r="K8679" i="23" s="1"/>
  <c r="K8680" i="23" a="1"/>
  <c r="K8680" i="23" s="1"/>
  <c r="K8681" i="23" a="1"/>
  <c r="K8681" i="23" s="1"/>
  <c r="K8682" i="23" a="1"/>
  <c r="K8682" i="23" s="1"/>
  <c r="K8683" i="23" a="1"/>
  <c r="K8683" i="23" s="1"/>
  <c r="K8684" i="23" a="1"/>
  <c r="K8684" i="23" s="1"/>
  <c r="K8685" i="23" a="1"/>
  <c r="K8685" i="23" s="1"/>
  <c r="K8686" i="23" a="1"/>
  <c r="K8686" i="23" s="1"/>
  <c r="K8687" i="23" a="1"/>
  <c r="K8687" i="23" s="1"/>
  <c r="K8688" i="23" a="1"/>
  <c r="K8688" i="23" s="1"/>
  <c r="K8689" i="23" a="1"/>
  <c r="K8689" i="23" s="1"/>
  <c r="K8690" i="23" a="1"/>
  <c r="K8690" i="23"/>
  <c r="K8691" i="23" a="1"/>
  <c r="K8691" i="23" s="1"/>
  <c r="K8692" i="23" a="1"/>
  <c r="K8692" i="23" s="1"/>
  <c r="K8693" i="23" a="1"/>
  <c r="K8693" i="23" s="1"/>
  <c r="K8694" i="23" a="1"/>
  <c r="K8694" i="23"/>
  <c r="K8695" i="23" a="1"/>
  <c r="K8695" i="23" s="1"/>
  <c r="K8696" i="23" a="1"/>
  <c r="K8696" i="23" s="1"/>
  <c r="K8697" i="23" a="1"/>
  <c r="K8697" i="23" s="1"/>
  <c r="K8698" i="23" a="1"/>
  <c r="K8698" i="23" s="1"/>
  <c r="K8699" i="23" a="1"/>
  <c r="K8699" i="23" s="1"/>
  <c r="K8700" i="23" a="1"/>
  <c r="K8700" i="23" s="1"/>
  <c r="K8701" i="23" a="1"/>
  <c r="K8701" i="23" s="1"/>
  <c r="K8702" i="23" a="1"/>
  <c r="K8702" i="23" s="1"/>
  <c r="K8703" i="23" a="1"/>
  <c r="K8703" i="23" s="1"/>
  <c r="K8704" i="23" a="1"/>
  <c r="K8704" i="23" s="1"/>
  <c r="K8705" i="23" a="1"/>
  <c r="K8705" i="23" s="1"/>
  <c r="K8706" i="23" a="1"/>
  <c r="K8706" i="23" s="1"/>
  <c r="K8707" i="23" a="1"/>
  <c r="K8707" i="23" s="1"/>
  <c r="K8708" i="23" a="1"/>
  <c r="K8708" i="23" s="1"/>
  <c r="K8709" i="23" a="1"/>
  <c r="K8709" i="23" s="1"/>
  <c r="K8710" i="23" a="1"/>
  <c r="K8710" i="23" s="1"/>
  <c r="K8711" i="23" a="1"/>
  <c r="K8711" i="23" s="1"/>
  <c r="K8712" i="23" a="1"/>
  <c r="K8712" i="23" s="1"/>
  <c r="K8713" i="23" a="1"/>
  <c r="K8713" i="23" s="1"/>
  <c r="K8714" i="23" a="1"/>
  <c r="K8714" i="23"/>
  <c r="K8715" i="23" a="1"/>
  <c r="K8715" i="23" s="1"/>
  <c r="K8716" i="23" a="1"/>
  <c r="K8716" i="23" s="1"/>
  <c r="K8717" i="23" a="1"/>
  <c r="K8717" i="23" s="1"/>
  <c r="K8718" i="23" a="1"/>
  <c r="K8718" i="23" s="1"/>
  <c r="K8719" i="23" a="1"/>
  <c r="K8719" i="23" s="1"/>
  <c r="K8720" i="23" a="1"/>
  <c r="K8720" i="23" s="1"/>
  <c r="K8721" i="23" a="1"/>
  <c r="K8721" i="23" s="1"/>
  <c r="K8722" i="23" a="1"/>
  <c r="K8722" i="23"/>
  <c r="K8723" i="23" a="1"/>
  <c r="K8723" i="23" s="1"/>
  <c r="K8724" i="23" a="1"/>
  <c r="K8724" i="23" s="1"/>
  <c r="K8725" i="23" a="1"/>
  <c r="K8725" i="23" s="1"/>
  <c r="K8726" i="23" a="1"/>
  <c r="K8726" i="23"/>
  <c r="K8727" i="23" a="1"/>
  <c r="K8727" i="23" s="1"/>
  <c r="K8728" i="23" a="1"/>
  <c r="K8728" i="23" s="1"/>
  <c r="K8729" i="23" a="1"/>
  <c r="K8729" i="23" s="1"/>
  <c r="K8730" i="23" a="1"/>
  <c r="K8730" i="23" s="1"/>
  <c r="K8731" i="23" a="1"/>
  <c r="K8731" i="23" s="1"/>
  <c r="K8732" i="23" a="1"/>
  <c r="K8732" i="23" s="1"/>
  <c r="K8733" i="23" a="1"/>
  <c r="K8733" i="23" s="1"/>
  <c r="K8734" i="23" a="1"/>
  <c r="K8734" i="23" s="1"/>
  <c r="K8735" i="23" a="1"/>
  <c r="K8735" i="23" s="1"/>
  <c r="K8736" i="23" a="1"/>
  <c r="K8736" i="23" s="1"/>
  <c r="K8737" i="23" a="1"/>
  <c r="K8737" i="23" s="1"/>
  <c r="K8738" i="23" a="1"/>
  <c r="K8738" i="23" s="1"/>
  <c r="K8739" i="23" a="1"/>
  <c r="K8739" i="23" s="1"/>
  <c r="K8740" i="23" a="1"/>
  <c r="K8740" i="23" s="1"/>
  <c r="K8741" i="23" a="1"/>
  <c r="K8741" i="23" s="1"/>
  <c r="K8742" i="23" a="1"/>
  <c r="K8742" i="23"/>
  <c r="K8743" i="23" a="1"/>
  <c r="K8743" i="23" s="1"/>
  <c r="K8744" i="23" a="1"/>
  <c r="K8744" i="23" s="1"/>
  <c r="K8745" i="23" a="1"/>
  <c r="K8745" i="23" s="1"/>
  <c r="K8746" i="23" a="1"/>
  <c r="K8746" i="23"/>
  <c r="K8747" i="23" a="1"/>
  <c r="K8747" i="23" s="1"/>
  <c r="K8748" i="23" a="1"/>
  <c r="K8748" i="23" s="1"/>
  <c r="K8749" i="23" a="1"/>
  <c r="K8749" i="23" s="1"/>
  <c r="K8750" i="23" a="1"/>
  <c r="K8750" i="23" s="1"/>
  <c r="K8751" i="23" a="1"/>
  <c r="K8751" i="23" s="1"/>
  <c r="K8752" i="23" a="1"/>
  <c r="K8752" i="23" s="1"/>
  <c r="K8753" i="23" a="1"/>
  <c r="K8753" i="23" s="1"/>
  <c r="K8754" i="23" a="1"/>
  <c r="K8754" i="23"/>
  <c r="K8755" i="23" a="1"/>
  <c r="K8755" i="23" s="1"/>
  <c r="K8756" i="23" a="1"/>
  <c r="K8756" i="23" s="1"/>
  <c r="K8757" i="23" a="1"/>
  <c r="K8757" i="23" s="1"/>
  <c r="K8758" i="23" a="1"/>
  <c r="K8758" i="23"/>
  <c r="K8759" i="23" a="1"/>
  <c r="K8759" i="23" s="1"/>
  <c r="K8760" i="23" a="1"/>
  <c r="K8760" i="23" s="1"/>
  <c r="K8761" i="23" a="1"/>
  <c r="K8761" i="23" s="1"/>
  <c r="K8762" i="23" a="1"/>
  <c r="K8762" i="23"/>
  <c r="K8763" i="23" a="1"/>
  <c r="K8763" i="23" s="1"/>
  <c r="K8764" i="23" a="1"/>
  <c r="K8764" i="23" s="1"/>
  <c r="K8765" i="23" a="1"/>
  <c r="K8765" i="23" s="1"/>
  <c r="K8766" i="23" a="1"/>
  <c r="K8766" i="23" s="1"/>
  <c r="K8767" i="23" a="1"/>
  <c r="K8767" i="23" s="1"/>
  <c r="K8768" i="23" a="1"/>
  <c r="K8768" i="23" s="1"/>
  <c r="K8769" i="23" a="1"/>
  <c r="K8769" i="23" s="1"/>
  <c r="K8770" i="23" a="1"/>
  <c r="K8770" i="23" s="1"/>
  <c r="K8771" i="23" a="1"/>
  <c r="K8771" i="23" s="1"/>
  <c r="K8772" i="23" a="1"/>
  <c r="K8772" i="23" s="1"/>
  <c r="K8773" i="23" a="1"/>
  <c r="K8773" i="23" s="1"/>
  <c r="K8774" i="23" a="1"/>
  <c r="K8774" i="23"/>
  <c r="K8775" i="23" a="1"/>
  <c r="K8775" i="23" s="1"/>
  <c r="K8776" i="23" a="1"/>
  <c r="K8776" i="23" s="1"/>
  <c r="K8777" i="23" a="1"/>
  <c r="K8777" i="23" s="1"/>
  <c r="K8778" i="23" a="1"/>
  <c r="K8778" i="23"/>
  <c r="K8779" i="23" a="1"/>
  <c r="K8779" i="23" s="1"/>
  <c r="K8780" i="23" a="1"/>
  <c r="K8780" i="23" s="1"/>
  <c r="K8781" i="23" a="1"/>
  <c r="K8781" i="23" s="1"/>
  <c r="K8782" i="23" a="1"/>
  <c r="K8782" i="23" s="1"/>
  <c r="K8783" i="23" a="1"/>
  <c r="K8783" i="23" s="1"/>
  <c r="K8784" i="23" a="1"/>
  <c r="K8784" i="23" s="1"/>
  <c r="K8785" i="23" a="1"/>
  <c r="K8785" i="23" s="1"/>
  <c r="K8786" i="23" a="1"/>
  <c r="K8786" i="23"/>
  <c r="K8787" i="23" a="1"/>
  <c r="K8787" i="23" s="1"/>
  <c r="K8788" i="23" a="1"/>
  <c r="K8788" i="23" s="1"/>
  <c r="K8789" i="23" a="1"/>
  <c r="K8789" i="23" s="1"/>
  <c r="K8790" i="23" a="1"/>
  <c r="K8790" i="23"/>
  <c r="K8791" i="23" a="1"/>
  <c r="K8791" i="23" s="1"/>
  <c r="K8792" i="23" a="1"/>
  <c r="K8792" i="23" s="1"/>
  <c r="K8793" i="23" a="1"/>
  <c r="K8793" i="23" s="1"/>
  <c r="K8794" i="23" a="1"/>
  <c r="K8794" i="23"/>
  <c r="K8795" i="23" a="1"/>
  <c r="K8795" i="23" s="1"/>
  <c r="K8796" i="23" a="1"/>
  <c r="K8796" i="23" s="1"/>
  <c r="K8797" i="23" a="1"/>
  <c r="K8797" i="23" s="1"/>
  <c r="K8798" i="23" a="1"/>
  <c r="K8798" i="23" s="1"/>
  <c r="K8799" i="23" a="1"/>
  <c r="K8799" i="23" s="1"/>
  <c r="K8800" i="23" a="1"/>
  <c r="K8800" i="23" s="1"/>
  <c r="K8801" i="23" a="1"/>
  <c r="K8801" i="23" s="1"/>
  <c r="K8802" i="23" a="1"/>
  <c r="K8802" i="23" s="1"/>
  <c r="K8803" i="23" a="1"/>
  <c r="K8803" i="23" s="1"/>
  <c r="K8804" i="23" a="1"/>
  <c r="K8804" i="23" s="1"/>
  <c r="K8805" i="23" a="1"/>
  <c r="K8805" i="23" s="1"/>
  <c r="K8806" i="23" a="1"/>
  <c r="K8806" i="23"/>
  <c r="K8807" i="23" a="1"/>
  <c r="K8807" i="23" s="1"/>
  <c r="K8808" i="23" a="1"/>
  <c r="K8808" i="23" s="1"/>
  <c r="K8809" i="23" a="1"/>
  <c r="K8809" i="23" s="1"/>
  <c r="K8810" i="23" a="1"/>
  <c r="K8810" i="23" s="1"/>
  <c r="K8811" i="23" a="1"/>
  <c r="K8811" i="23" s="1"/>
  <c r="K8812" i="23" a="1"/>
  <c r="K8812" i="23" s="1"/>
  <c r="K8813" i="23" a="1"/>
  <c r="K8813" i="23" s="1"/>
  <c r="K8814" i="23" a="1"/>
  <c r="K8814" i="23" s="1"/>
  <c r="K8815" i="23" a="1"/>
  <c r="K8815" i="23" s="1"/>
  <c r="K8816" i="23" a="1"/>
  <c r="K8816" i="23" s="1"/>
  <c r="K8817" i="23" a="1"/>
  <c r="K8817" i="23" s="1"/>
  <c r="K8818" i="23" a="1"/>
  <c r="K8818" i="23"/>
  <c r="K8819" i="23" a="1"/>
  <c r="K8819" i="23" s="1"/>
  <c r="K8820" i="23" a="1"/>
  <c r="K8820" i="23" s="1"/>
  <c r="K8821" i="23" a="1"/>
  <c r="K8821" i="23" s="1"/>
  <c r="K8822" i="23" a="1"/>
  <c r="K8822" i="23"/>
  <c r="K8823" i="23" a="1"/>
  <c r="K8823" i="23" s="1"/>
  <c r="K8824" i="23" a="1"/>
  <c r="K8824" i="23" s="1"/>
  <c r="K8825" i="23" a="1"/>
  <c r="K8825" i="23" s="1"/>
  <c r="K8826" i="23" a="1"/>
  <c r="K8826" i="23"/>
  <c r="K8827" i="23" a="1"/>
  <c r="K8827" i="23" s="1"/>
  <c r="K8828" i="23" a="1"/>
  <c r="K8828" i="23" s="1"/>
  <c r="K8829" i="23" a="1"/>
  <c r="K8829" i="23" s="1"/>
  <c r="K8830" i="23" a="1"/>
  <c r="K8830" i="23" s="1"/>
  <c r="K8831" i="23" a="1"/>
  <c r="K8831" i="23" s="1"/>
  <c r="K8832" i="23" a="1"/>
  <c r="K8832" i="23" s="1"/>
  <c r="K8833" i="23" a="1"/>
  <c r="K8833" i="23" s="1"/>
  <c r="K8834" i="23" a="1"/>
  <c r="K8834" i="23" s="1"/>
  <c r="K8835" i="23" a="1"/>
  <c r="K8835" i="23" s="1"/>
  <c r="K8836" i="23" a="1"/>
  <c r="K8836" i="23" s="1"/>
  <c r="K8837" i="23" a="1"/>
  <c r="K8837" i="23" s="1"/>
  <c r="K8838" i="23" a="1"/>
  <c r="K8838" i="23" s="1"/>
  <c r="K8839" i="23" a="1"/>
  <c r="K8839" i="23" s="1"/>
  <c r="K8840" i="23" a="1"/>
  <c r="K8840" i="23" s="1"/>
  <c r="K8841" i="23" a="1"/>
  <c r="K8841" i="23" s="1"/>
  <c r="K8842" i="23" a="1"/>
  <c r="K8842" i="23"/>
  <c r="K8843" i="23" a="1"/>
  <c r="K8843" i="23" s="1"/>
  <c r="K8844" i="23" a="1"/>
  <c r="K8844" i="23" s="1"/>
  <c r="K8845" i="23" a="1"/>
  <c r="K8845" i="23" s="1"/>
  <c r="K8846" i="23" a="1"/>
  <c r="K8846" i="23" s="1"/>
  <c r="K8847" i="23" a="1"/>
  <c r="K8847" i="23" s="1"/>
  <c r="K8848" i="23" a="1"/>
  <c r="K8848" i="23" s="1"/>
  <c r="K8849" i="23" a="1"/>
  <c r="K8849" i="23" s="1"/>
  <c r="K8850" i="23" a="1"/>
  <c r="K8850" i="23"/>
  <c r="K8851" i="23" a="1"/>
  <c r="K8851" i="23" s="1"/>
  <c r="K8852" i="23" a="1"/>
  <c r="K8852" i="23" s="1"/>
  <c r="K8853" i="23" a="1"/>
  <c r="K8853" i="23" s="1"/>
  <c r="K8854" i="23" a="1"/>
  <c r="K8854" i="23"/>
  <c r="K8855" i="23" a="1"/>
  <c r="K8855" i="23" s="1"/>
  <c r="K8856" i="23" a="1"/>
  <c r="K8856" i="23" s="1"/>
  <c r="K8857" i="23" a="1"/>
  <c r="K8857" i="23" s="1"/>
  <c r="K8858" i="23" a="1"/>
  <c r="K8858" i="23" s="1"/>
  <c r="K8859" i="23" a="1"/>
  <c r="K8859" i="23" s="1"/>
  <c r="K8860" i="23" a="1"/>
  <c r="K8860" i="23" s="1"/>
  <c r="K8861" i="23" a="1"/>
  <c r="K8861" i="23" s="1"/>
  <c r="K8862" i="23" a="1"/>
  <c r="K8862" i="23" s="1"/>
  <c r="K8863" i="23" a="1"/>
  <c r="K8863" i="23" s="1"/>
  <c r="K8864" i="23" a="1"/>
  <c r="K8864" i="23" s="1"/>
  <c r="K8865" i="23" a="1"/>
  <c r="K8865" i="23" s="1"/>
  <c r="K8866" i="23" a="1"/>
  <c r="K8866" i="23" s="1"/>
  <c r="K8867" i="23" a="1"/>
  <c r="K8867" i="23" s="1"/>
  <c r="K8868" i="23" a="1"/>
  <c r="K8868" i="23" s="1"/>
  <c r="K8869" i="23" a="1"/>
  <c r="K8869" i="23" s="1"/>
  <c r="K8870" i="23" a="1"/>
  <c r="K8870" i="23"/>
  <c r="K8871" i="23" a="1"/>
  <c r="K8871" i="23" s="1"/>
  <c r="K8872" i="23" a="1"/>
  <c r="K8872" i="23" s="1"/>
  <c r="K8873" i="23" a="1"/>
  <c r="K8873" i="23" s="1"/>
  <c r="K8874" i="23" a="1"/>
  <c r="K8874" i="23" s="1"/>
  <c r="K8875" i="23" a="1"/>
  <c r="K8875" i="23" s="1"/>
  <c r="K8876" i="23" a="1"/>
  <c r="K8876" i="23" s="1"/>
  <c r="K8877" i="23" a="1"/>
  <c r="K8877" i="23" s="1"/>
  <c r="K8878" i="23" a="1"/>
  <c r="K8878" i="23" s="1"/>
  <c r="K8879" i="23" a="1"/>
  <c r="K8879" i="23" s="1"/>
  <c r="K8880" i="23" a="1"/>
  <c r="K8880" i="23" s="1"/>
  <c r="K8881" i="23" a="1"/>
  <c r="K8881" i="23" s="1"/>
  <c r="K8882" i="23" a="1"/>
  <c r="K8882" i="23"/>
  <c r="K8883" i="23" a="1"/>
  <c r="K8883" i="23" s="1"/>
  <c r="K8884" i="23" a="1"/>
  <c r="K8884" i="23" s="1"/>
  <c r="K8885" i="23" a="1"/>
  <c r="K8885" i="23" s="1"/>
  <c r="K8886" i="23" a="1"/>
  <c r="K8886" i="23"/>
  <c r="K8887" i="23" a="1"/>
  <c r="K8887" i="23" s="1"/>
  <c r="K8888" i="23" a="1"/>
  <c r="K8888" i="23" s="1"/>
  <c r="K8889" i="23" a="1"/>
  <c r="K8889" i="23" s="1"/>
  <c r="K8890" i="23" a="1"/>
  <c r="K8890" i="23"/>
  <c r="K8891" i="23" a="1"/>
  <c r="K8891" i="23" s="1"/>
  <c r="K8892" i="23" a="1"/>
  <c r="K8892" i="23" s="1"/>
  <c r="K8893" i="23" a="1"/>
  <c r="K8893" i="23" s="1"/>
  <c r="K8894" i="23" a="1"/>
  <c r="K8894" i="23" s="1"/>
  <c r="K8895" i="23" a="1"/>
  <c r="K8895" i="23" s="1"/>
  <c r="K8896" i="23" a="1"/>
  <c r="K8896" i="23" s="1"/>
  <c r="K8897" i="23" a="1"/>
  <c r="K8897" i="23" s="1"/>
  <c r="K8898" i="23" a="1"/>
  <c r="K8898" i="23" s="1"/>
  <c r="K8899" i="23" a="1"/>
  <c r="K8899" i="23" s="1"/>
  <c r="K8900" i="23" a="1"/>
  <c r="K8900" i="23" s="1"/>
  <c r="K8901" i="23" a="1"/>
  <c r="K8901" i="23" s="1"/>
  <c r="K8902" i="23" a="1"/>
  <c r="K8902" i="23" s="1"/>
  <c r="K8903" i="23" a="1"/>
  <c r="K8903" i="23" s="1"/>
  <c r="K8904" i="23" a="1"/>
  <c r="K8904" i="23" s="1"/>
  <c r="K8905" i="23" a="1"/>
  <c r="K8905" i="23" s="1"/>
  <c r="K8906" i="23" a="1"/>
  <c r="K8906" i="23" s="1"/>
  <c r="K8907" i="23" a="1"/>
  <c r="K8907" i="23" s="1"/>
  <c r="K8908" i="23" a="1"/>
  <c r="K8908" i="23" s="1"/>
  <c r="K8909" i="23" a="1"/>
  <c r="K8909" i="23" s="1"/>
  <c r="K8910" i="23" a="1"/>
  <c r="K8910" i="23" s="1"/>
  <c r="K8911" i="23" a="1"/>
  <c r="K8911" i="23" s="1"/>
  <c r="K8912" i="23" a="1"/>
  <c r="K8912" i="23" s="1"/>
  <c r="K8913" i="23" a="1"/>
  <c r="K8913" i="23" s="1"/>
  <c r="K8914" i="23" a="1"/>
  <c r="K8914" i="23"/>
  <c r="K8915" i="23" a="1"/>
  <c r="K8915" i="23" s="1"/>
  <c r="K8916" i="23" a="1"/>
  <c r="K8916" i="23" s="1"/>
  <c r="K8917" i="23" a="1"/>
  <c r="K8917" i="23" s="1"/>
  <c r="K8918" i="23" a="1"/>
  <c r="K8918" i="23"/>
  <c r="K8919" i="23" a="1"/>
  <c r="K8919" i="23" s="1"/>
  <c r="K8920" i="23" a="1"/>
  <c r="K8920" i="23" s="1"/>
  <c r="K8921" i="23" a="1"/>
  <c r="K8921" i="23" s="1"/>
  <c r="K8922" i="23" a="1"/>
  <c r="K8922" i="23" s="1"/>
  <c r="K8923" i="23" a="1"/>
  <c r="K8923" i="23" s="1"/>
  <c r="K8924" i="23" a="1"/>
  <c r="K8924" i="23" s="1"/>
  <c r="K8925" i="23" a="1"/>
  <c r="K8925" i="23" s="1"/>
  <c r="K8926" i="23" a="1"/>
  <c r="K8926" i="23" s="1"/>
  <c r="K8927" i="23" a="1"/>
  <c r="K8927" i="23" s="1"/>
  <c r="K8928" i="23" a="1"/>
  <c r="K8928" i="23" s="1"/>
  <c r="K8929" i="23" a="1"/>
  <c r="K8929" i="23" s="1"/>
  <c r="K8930" i="23" a="1"/>
  <c r="K8930" i="23" s="1"/>
  <c r="K8931" i="23" a="1"/>
  <c r="K8931" i="23" s="1"/>
  <c r="K8932" i="23" a="1"/>
  <c r="K8932" i="23" s="1"/>
  <c r="K8933" i="23" a="1"/>
  <c r="K8933" i="23" s="1"/>
  <c r="K8934" i="23" a="1"/>
  <c r="K8934" i="23" s="1"/>
  <c r="K8935" i="23" a="1"/>
  <c r="K8935" i="23" s="1"/>
  <c r="K8936" i="23" a="1"/>
  <c r="K8936" i="23" s="1"/>
  <c r="K8937" i="23" a="1"/>
  <c r="K8937" i="23" s="1"/>
  <c r="K8938" i="23" a="1"/>
  <c r="K8938" i="23" s="1"/>
  <c r="K8939" i="23" a="1"/>
  <c r="K8939" i="23" s="1"/>
  <c r="K8940" i="23" a="1"/>
  <c r="K8940" i="23" s="1"/>
  <c r="K8941" i="23" a="1"/>
  <c r="K8941" i="23" s="1"/>
  <c r="K8942" i="23" a="1"/>
  <c r="K8942" i="23" s="1"/>
  <c r="K8943" i="23" a="1"/>
  <c r="K8943" i="23" s="1"/>
  <c r="K8944" i="23" a="1"/>
  <c r="K8944" i="23" s="1"/>
  <c r="K8945" i="23" a="1"/>
  <c r="K8945" i="23" s="1"/>
  <c r="K8946" i="23" a="1"/>
  <c r="K8946" i="23"/>
  <c r="K8947" i="23" a="1"/>
  <c r="K8947" i="23" s="1"/>
  <c r="K8948" i="23" a="1"/>
  <c r="K8948" i="23" s="1"/>
  <c r="K8949" i="23" a="1"/>
  <c r="K8949" i="23" s="1"/>
  <c r="K8950" i="23" a="1"/>
  <c r="K8950" i="23"/>
  <c r="K8951" i="23" a="1"/>
  <c r="K8951" i="23" s="1"/>
  <c r="K8952" i="23" a="1"/>
  <c r="K8952" i="23" s="1"/>
  <c r="K8953" i="23" a="1"/>
  <c r="K8953" i="23" s="1"/>
  <c r="K8954" i="23" a="1"/>
  <c r="K8954" i="23" s="1"/>
  <c r="K8955" i="23" a="1"/>
  <c r="K8955" i="23" s="1"/>
  <c r="K8956" i="23" a="1"/>
  <c r="K8956" i="23" s="1"/>
  <c r="K8957" i="23" a="1"/>
  <c r="K8957" i="23" s="1"/>
  <c r="K8958" i="23" a="1"/>
  <c r="K8958" i="23" s="1"/>
  <c r="K8959" i="23" a="1"/>
  <c r="K8959" i="23" s="1"/>
  <c r="K8960" i="23" a="1"/>
  <c r="K8960" i="23" s="1"/>
  <c r="K8961" i="23" a="1"/>
  <c r="K8961" i="23" s="1"/>
  <c r="K8962" i="23" a="1"/>
  <c r="K8962" i="23" s="1"/>
  <c r="K8963" i="23" a="1"/>
  <c r="K8963" i="23" s="1"/>
  <c r="K8964" i="23" a="1"/>
  <c r="K8964" i="23" s="1"/>
  <c r="K8965" i="23" a="1"/>
  <c r="K8965" i="23" s="1"/>
  <c r="K8966" i="23" a="1"/>
  <c r="K8966" i="23" s="1"/>
  <c r="K8967" i="23" a="1"/>
  <c r="K8967" i="23" s="1"/>
  <c r="K8968" i="23" a="1"/>
  <c r="K8968" i="23" s="1"/>
  <c r="K8969" i="23" a="1"/>
  <c r="K8969" i="23" s="1"/>
  <c r="K8970" i="23" a="1"/>
  <c r="K8970" i="23"/>
  <c r="K8971" i="23" a="1"/>
  <c r="K8971" i="23" s="1"/>
  <c r="K8972" i="23" a="1"/>
  <c r="K8972" i="23" s="1"/>
  <c r="K8973" i="23" a="1"/>
  <c r="K8973" i="23" s="1"/>
  <c r="K8974" i="23" a="1"/>
  <c r="K8974" i="23" s="1"/>
  <c r="K8975" i="23" a="1"/>
  <c r="K8975" i="23" s="1"/>
  <c r="K8976" i="23" a="1"/>
  <c r="K8976" i="23" s="1"/>
  <c r="K8977" i="23" a="1"/>
  <c r="K8977" i="23" s="1"/>
  <c r="K8978" i="23" a="1"/>
  <c r="K8978" i="23"/>
  <c r="K8979" i="23" a="1"/>
  <c r="K8979" i="23" s="1"/>
  <c r="K8980" i="23" a="1"/>
  <c r="K8980" i="23" s="1"/>
  <c r="K8981" i="23" a="1"/>
  <c r="K8981" i="23" s="1"/>
  <c r="K8982" i="23" a="1"/>
  <c r="K8982" i="23"/>
  <c r="K8983" i="23" a="1"/>
  <c r="K8983" i="23" s="1"/>
  <c r="K8984" i="23" a="1"/>
  <c r="K8984" i="23" s="1"/>
  <c r="K8985" i="23" a="1"/>
  <c r="K8985" i="23" s="1"/>
  <c r="K8986" i="23" a="1"/>
  <c r="K8986" i="23" s="1"/>
  <c r="K8987" i="23" a="1"/>
  <c r="K8987" i="23" s="1"/>
  <c r="K8988" i="23" a="1"/>
  <c r="K8988" i="23" s="1"/>
  <c r="K8989" i="23" a="1"/>
  <c r="K8989" i="23" s="1"/>
  <c r="K8990" i="23" a="1"/>
  <c r="K8990" i="23" s="1"/>
  <c r="K8991" i="23" a="1"/>
  <c r="K8991" i="23" s="1"/>
  <c r="K8992" i="23" a="1"/>
  <c r="K8992" i="23" s="1"/>
  <c r="K8993" i="23" a="1"/>
  <c r="K8993" i="23" s="1"/>
  <c r="K8994" i="23" a="1"/>
  <c r="K8994" i="23" s="1"/>
  <c r="K8995" i="23" a="1"/>
  <c r="K8995" i="23" s="1"/>
  <c r="K8996" i="23" a="1"/>
  <c r="K8996" i="23" s="1"/>
  <c r="K8997" i="23" a="1"/>
  <c r="K8997" i="23" s="1"/>
  <c r="K8998" i="23" a="1"/>
  <c r="K8998" i="23"/>
  <c r="K8999" i="23" a="1"/>
  <c r="K8999" i="23" s="1"/>
  <c r="K9000" i="23" a="1"/>
  <c r="K9000" i="23" s="1"/>
  <c r="K9001" i="23" a="1"/>
  <c r="K9001" i="23" s="1"/>
  <c r="K9002" i="23" a="1"/>
  <c r="K9002" i="23"/>
  <c r="K9003" i="23" a="1"/>
  <c r="K9003" i="23" s="1"/>
  <c r="K9004" i="23" a="1"/>
  <c r="K9004" i="23" s="1"/>
  <c r="K9005" i="23" a="1"/>
  <c r="K9005" i="23" s="1"/>
  <c r="K9006" i="23" a="1"/>
  <c r="K9006" i="23" s="1"/>
  <c r="K9007" i="23" a="1"/>
  <c r="K9007" i="23" s="1"/>
  <c r="K9008" i="23" a="1"/>
  <c r="K9008" i="23" s="1"/>
  <c r="K9009" i="23" a="1"/>
  <c r="K9009" i="23" s="1"/>
  <c r="K9010" i="23" a="1"/>
  <c r="K9010" i="23"/>
  <c r="K9011" i="23" a="1"/>
  <c r="K9011" i="23" s="1"/>
  <c r="K9012" i="23" a="1"/>
  <c r="K9012" i="23" s="1"/>
  <c r="K9013" i="23" a="1"/>
  <c r="K9013" i="23" s="1"/>
  <c r="K9014" i="23" a="1"/>
  <c r="K9014" i="23"/>
  <c r="K9015" i="23" a="1"/>
  <c r="K9015" i="23" s="1"/>
  <c r="K9016" i="23" a="1"/>
  <c r="K9016" i="23" s="1"/>
  <c r="K9017" i="23" a="1"/>
  <c r="K9017" i="23" s="1"/>
  <c r="K9018" i="23" a="1"/>
  <c r="K9018" i="23"/>
  <c r="K9019" i="23" a="1"/>
  <c r="K9019" i="23" s="1"/>
  <c r="K9020" i="23" a="1"/>
  <c r="K9020" i="23" s="1"/>
  <c r="K9021" i="23" a="1"/>
  <c r="K9021" i="23" s="1"/>
  <c r="K9022" i="23" a="1"/>
  <c r="K9022" i="23" s="1"/>
  <c r="K9023" i="23" a="1"/>
  <c r="K9023" i="23" s="1"/>
  <c r="K9024" i="23" a="1"/>
  <c r="K9024" i="23" s="1"/>
  <c r="K9025" i="23" a="1"/>
  <c r="K9025" i="23" s="1"/>
  <c r="K9026" i="23" a="1"/>
  <c r="K9026" i="23" s="1"/>
  <c r="K9027" i="23" a="1"/>
  <c r="K9027" i="23" s="1"/>
  <c r="K9028" i="23" a="1"/>
  <c r="K9028" i="23" s="1"/>
  <c r="K9029" i="23" a="1"/>
  <c r="K9029" i="23" s="1"/>
  <c r="K9030" i="23" a="1"/>
  <c r="K9030" i="23"/>
  <c r="K9031" i="23" a="1"/>
  <c r="K9031" i="23" s="1"/>
  <c r="K9032" i="23" a="1"/>
  <c r="K9032" i="23" s="1"/>
  <c r="K9033" i="23" a="1"/>
  <c r="K9033" i="23" s="1"/>
  <c r="K9034" i="23" a="1"/>
  <c r="K9034" i="23"/>
  <c r="K9035" i="23" a="1"/>
  <c r="K9035" i="23" s="1"/>
  <c r="K9036" i="23" a="1"/>
  <c r="K9036" i="23" s="1"/>
  <c r="K9037" i="23" a="1"/>
  <c r="K9037" i="23" s="1"/>
  <c r="K9038" i="23" a="1"/>
  <c r="K9038" i="23" s="1"/>
  <c r="K9039" i="23" a="1"/>
  <c r="K9039" i="23" s="1"/>
  <c r="K9040" i="23" a="1"/>
  <c r="K9040" i="23" s="1"/>
  <c r="K9041" i="23" a="1"/>
  <c r="K9041" i="23" s="1"/>
  <c r="K9042" i="23" a="1"/>
  <c r="K9042" i="23"/>
  <c r="K9043" i="23" a="1"/>
  <c r="K9043" i="23" s="1"/>
  <c r="K9044" i="23" a="1"/>
  <c r="K9044" i="23" s="1"/>
  <c r="K9045" i="23" a="1"/>
  <c r="K9045" i="23" s="1"/>
  <c r="K9046" i="23" a="1"/>
  <c r="K9046" i="23"/>
  <c r="K9047" i="23" a="1"/>
  <c r="K9047" i="23" s="1"/>
  <c r="K9048" i="23" a="1"/>
  <c r="K9048" i="23" s="1"/>
  <c r="K9049" i="23" a="1"/>
  <c r="K9049" i="23" s="1"/>
  <c r="K9050" i="23" a="1"/>
  <c r="K9050" i="23"/>
  <c r="K9051" i="23" a="1"/>
  <c r="K9051" i="23" s="1"/>
  <c r="K9052" i="23" a="1"/>
  <c r="K9052" i="23" s="1"/>
  <c r="K9053" i="23" a="1"/>
  <c r="K9053" i="23" s="1"/>
  <c r="K9054" i="23" a="1"/>
  <c r="K9054" i="23" s="1"/>
  <c r="K9055" i="23" a="1"/>
  <c r="K9055" i="23" s="1"/>
  <c r="K9056" i="23" a="1"/>
  <c r="K9056" i="23" s="1"/>
  <c r="K9057" i="23" a="1"/>
  <c r="K9057" i="23" s="1"/>
  <c r="K9058" i="23" a="1"/>
  <c r="K9058" i="23" s="1"/>
  <c r="K9059" i="23" a="1"/>
  <c r="K9059" i="23" s="1"/>
  <c r="K9060" i="23" a="1"/>
  <c r="K9060" i="23" s="1"/>
  <c r="K9061" i="23" a="1"/>
  <c r="K9061" i="23" s="1"/>
  <c r="K9062" i="23" a="1"/>
  <c r="K9062" i="23"/>
  <c r="K9063" i="23" a="1"/>
  <c r="K9063" i="23" s="1"/>
  <c r="K9064" i="23" a="1"/>
  <c r="K9064" i="23" s="1"/>
  <c r="K9065" i="23" a="1"/>
  <c r="K9065" i="23" s="1"/>
  <c r="K9066" i="23" a="1"/>
  <c r="K9066" i="23" s="1"/>
  <c r="K9067" i="23" a="1"/>
  <c r="K9067" i="23" s="1"/>
  <c r="K9068" i="23" a="1"/>
  <c r="K9068" i="23" s="1"/>
  <c r="K9069" i="23" a="1"/>
  <c r="K9069" i="23" s="1"/>
  <c r="K9070" i="23" a="1"/>
  <c r="K9070" i="23" s="1"/>
  <c r="K9071" i="23" a="1"/>
  <c r="K9071" i="23" s="1"/>
  <c r="K9072" i="23" a="1"/>
  <c r="K9072" i="23" s="1"/>
  <c r="K9073" i="23" a="1"/>
  <c r="K9073" i="23" s="1"/>
  <c r="K9074" i="23" a="1"/>
  <c r="K9074" i="23"/>
  <c r="K9075" i="23" a="1"/>
  <c r="K9075" i="23" s="1"/>
  <c r="K9076" i="23" a="1"/>
  <c r="K9076" i="23" s="1"/>
  <c r="K9077" i="23" a="1"/>
  <c r="K9077" i="23" s="1"/>
  <c r="K9078" i="23" a="1"/>
  <c r="K9078" i="23"/>
  <c r="K9079" i="23" a="1"/>
  <c r="K9079" i="23" s="1"/>
  <c r="K9080" i="23" a="1"/>
  <c r="K9080" i="23" s="1"/>
  <c r="K9081" i="23" a="1"/>
  <c r="K9081" i="23" s="1"/>
  <c r="K9082" i="23" a="1"/>
  <c r="K9082" i="23"/>
  <c r="K9083" i="23" a="1"/>
  <c r="K9083" i="23" s="1"/>
  <c r="K9084" i="23" a="1"/>
  <c r="K9084" i="23" s="1"/>
  <c r="K9085" i="23" a="1"/>
  <c r="K9085" i="23" s="1"/>
  <c r="K9086" i="23" a="1"/>
  <c r="K9086" i="23" s="1"/>
  <c r="K9087" i="23" a="1"/>
  <c r="K9087" i="23" s="1"/>
  <c r="K9088" i="23" a="1"/>
  <c r="K9088" i="23" s="1"/>
  <c r="K9089" i="23" a="1"/>
  <c r="K9089" i="23" s="1"/>
  <c r="K9090" i="23" a="1"/>
  <c r="K9090" i="23" s="1"/>
  <c r="K9091" i="23" a="1"/>
  <c r="K9091" i="23" s="1"/>
  <c r="K9092" i="23" a="1"/>
  <c r="K9092" i="23" s="1"/>
  <c r="K9093" i="23" a="1"/>
  <c r="K9093" i="23" s="1"/>
  <c r="K9094" i="23" a="1"/>
  <c r="K9094" i="23" s="1"/>
  <c r="K9095" i="23" a="1"/>
  <c r="K9095" i="23" s="1"/>
  <c r="K9096" i="23" a="1"/>
  <c r="K9096" i="23" s="1"/>
  <c r="K9097" i="23" a="1"/>
  <c r="K9097" i="23" s="1"/>
  <c r="K9098" i="23" a="1"/>
  <c r="K9098" i="23"/>
  <c r="K9099" i="23" a="1"/>
  <c r="K9099" i="23" s="1"/>
  <c r="K9100" i="23" a="1"/>
  <c r="K9100" i="23" s="1"/>
  <c r="K9101" i="23" a="1"/>
  <c r="K9101" i="23" s="1"/>
  <c r="K9102" i="23" a="1"/>
  <c r="K9102" i="23" s="1"/>
  <c r="K9103" i="23" a="1"/>
  <c r="K9103" i="23" s="1"/>
  <c r="K9104" i="23" a="1"/>
  <c r="K9104" i="23" s="1"/>
  <c r="K9105" i="23" a="1"/>
  <c r="K9105" i="23" s="1"/>
  <c r="K9106" i="23" a="1"/>
  <c r="K9106" i="23"/>
  <c r="K9107" i="23" a="1"/>
  <c r="K9107" i="23" s="1"/>
  <c r="K9108" i="23" a="1"/>
  <c r="K9108" i="23" s="1"/>
  <c r="K9109" i="23" a="1"/>
  <c r="K9109" i="23" s="1"/>
  <c r="K9110" i="23" a="1"/>
  <c r="K9110" i="23"/>
  <c r="K9111" i="23" a="1"/>
  <c r="K9111" i="23" s="1"/>
  <c r="K9112" i="23" a="1"/>
  <c r="K9112" i="23" s="1"/>
  <c r="K9113" i="23" a="1"/>
  <c r="K9113" i="23" s="1"/>
  <c r="K9114" i="23" a="1"/>
  <c r="K9114" i="23" s="1"/>
  <c r="K9115" i="23" a="1"/>
  <c r="K9115" i="23" s="1"/>
  <c r="K9116" i="23" a="1"/>
  <c r="K9116" i="23" s="1"/>
  <c r="K9117" i="23" a="1"/>
  <c r="K9117" i="23" s="1"/>
  <c r="K9118" i="23" a="1"/>
  <c r="K9118" i="23" s="1"/>
  <c r="K9119" i="23" a="1"/>
  <c r="K9119" i="23" s="1"/>
  <c r="K9120" i="23" a="1"/>
  <c r="K9120" i="23" s="1"/>
  <c r="K9121" i="23" a="1"/>
  <c r="K9121" i="23" s="1"/>
  <c r="K9122" i="23" a="1"/>
  <c r="K9122" i="23" s="1"/>
  <c r="K9123" i="23" a="1"/>
  <c r="K9123" i="23" s="1"/>
  <c r="K9124" i="23" a="1"/>
  <c r="K9124" i="23" s="1"/>
  <c r="K9125" i="23" a="1"/>
  <c r="K9125" i="23" s="1"/>
  <c r="K9126" i="23" a="1"/>
  <c r="K9126" i="23"/>
  <c r="K9127" i="23" a="1"/>
  <c r="K9127" i="23" s="1"/>
  <c r="K9128" i="23" a="1"/>
  <c r="K9128" i="23" s="1"/>
  <c r="K9129" i="23" a="1"/>
  <c r="K9129" i="23" s="1"/>
  <c r="K9130" i="23" a="1"/>
  <c r="K9130" i="23" s="1"/>
  <c r="K9131" i="23" a="1"/>
  <c r="K9131" i="23" s="1"/>
  <c r="K9132" i="23" a="1"/>
  <c r="K9132" i="23" s="1"/>
  <c r="K9133" i="23" a="1"/>
  <c r="K9133" i="23" s="1"/>
  <c r="K9134" i="23" a="1"/>
  <c r="K9134" i="23" s="1"/>
  <c r="K9135" i="23" a="1"/>
  <c r="K9135" i="23" s="1"/>
  <c r="K9136" i="23" a="1"/>
  <c r="K9136" i="23" s="1"/>
  <c r="K9137" i="23" a="1"/>
  <c r="K9137" i="23" s="1"/>
  <c r="K9138" i="23" a="1"/>
  <c r="K9138" i="23"/>
  <c r="K9139" i="23" a="1"/>
  <c r="K9139" i="23" s="1"/>
  <c r="K9140" i="23" a="1"/>
  <c r="K9140" i="23" s="1"/>
  <c r="K9141" i="23" a="1"/>
  <c r="K9141" i="23" s="1"/>
  <c r="K9142" i="23" a="1"/>
  <c r="K9142" i="23"/>
  <c r="K9143" i="23" a="1"/>
  <c r="K9143" i="23" s="1"/>
  <c r="K9144" i="23" a="1"/>
  <c r="K9144" i="23" s="1"/>
  <c r="K9145" i="23" a="1"/>
  <c r="K9145" i="23" s="1"/>
  <c r="K9146" i="23" a="1"/>
  <c r="K9146" i="23"/>
  <c r="K9147" i="23" a="1"/>
  <c r="K9147" i="23" s="1"/>
  <c r="K9148" i="23" a="1"/>
  <c r="K9148" i="23" s="1"/>
  <c r="K9149" i="23" a="1"/>
  <c r="K9149" i="23" s="1"/>
  <c r="K9150" i="23" a="1"/>
  <c r="K9150" i="23" s="1"/>
  <c r="K9151" i="23" a="1"/>
  <c r="K9151" i="23" s="1"/>
  <c r="K9152" i="23" a="1"/>
  <c r="K9152" i="23" s="1"/>
  <c r="K9153" i="23" a="1"/>
  <c r="K9153" i="23" s="1"/>
  <c r="K9154" i="23" a="1"/>
  <c r="K9154" i="23" s="1"/>
  <c r="K9155" i="23" a="1"/>
  <c r="K9155" i="23" s="1"/>
  <c r="K9156" i="23" a="1"/>
  <c r="K9156" i="23" s="1"/>
  <c r="K9157" i="23" a="1"/>
  <c r="K9157" i="23" s="1"/>
  <c r="K9158" i="23" a="1"/>
  <c r="K9158" i="23"/>
  <c r="K9159" i="23" a="1"/>
  <c r="K9159" i="23" s="1"/>
  <c r="K9160" i="23" a="1"/>
  <c r="K9160" i="23" s="1"/>
  <c r="K9161" i="23" a="1"/>
  <c r="K9161" i="23" s="1"/>
  <c r="K9162" i="23" a="1"/>
  <c r="K9162" i="23" s="1"/>
  <c r="K9163" i="23" a="1"/>
  <c r="K9163" i="23" s="1"/>
  <c r="K9164" i="23" a="1"/>
  <c r="K9164" i="23" s="1"/>
  <c r="K9165" i="23" a="1"/>
  <c r="K9165" i="23" s="1"/>
  <c r="K9166" i="23" a="1"/>
  <c r="K9166" i="23" s="1"/>
  <c r="K9167" i="23" a="1"/>
  <c r="K9167" i="23" s="1"/>
  <c r="K9168" i="23" a="1"/>
  <c r="K9168" i="23" s="1"/>
  <c r="K9169" i="23" a="1"/>
  <c r="K9169" i="23" s="1"/>
  <c r="K9170" i="23" a="1"/>
  <c r="K9170" i="23"/>
  <c r="K9171" i="23" a="1"/>
  <c r="K9171" i="23" s="1"/>
  <c r="K9172" i="23" a="1"/>
  <c r="K9172" i="23" s="1"/>
  <c r="K9173" i="23" a="1"/>
  <c r="K9173" i="23" s="1"/>
  <c r="K9174" i="23" a="1"/>
  <c r="K9174" i="23"/>
  <c r="K9175" i="23" a="1"/>
  <c r="K9175" i="23" s="1"/>
  <c r="K9176" i="23" a="1"/>
  <c r="K9176" i="23" s="1"/>
  <c r="K9177" i="23" a="1"/>
  <c r="K9177" i="23" s="1"/>
  <c r="K9178" i="23" a="1"/>
  <c r="K9178" i="23"/>
  <c r="K9179" i="23" a="1"/>
  <c r="K9179" i="23" s="1"/>
  <c r="K9180" i="23" a="1"/>
  <c r="K9180" i="23" s="1"/>
  <c r="K9181" i="23" a="1"/>
  <c r="K9181" i="23" s="1"/>
  <c r="K9182" i="23" a="1"/>
  <c r="K9182" i="23" s="1"/>
  <c r="K9183" i="23" a="1"/>
  <c r="K9183" i="23" s="1"/>
  <c r="K9184" i="23" a="1"/>
  <c r="K9184" i="23" s="1"/>
  <c r="K9185" i="23" a="1"/>
  <c r="K9185" i="23" s="1"/>
  <c r="K9186" i="23" a="1"/>
  <c r="K9186" i="23" s="1"/>
  <c r="K9187" i="23" a="1"/>
  <c r="K9187" i="23" s="1"/>
  <c r="K9188" i="23" a="1"/>
  <c r="K9188" i="23" s="1"/>
  <c r="K9189" i="23" a="1"/>
  <c r="K9189" i="23" s="1"/>
  <c r="K9190" i="23" a="1"/>
  <c r="K9190" i="23"/>
  <c r="K9191" i="23" a="1"/>
  <c r="K9191" i="23" s="1"/>
  <c r="K9192" i="23" a="1"/>
  <c r="K9192" i="23" s="1"/>
  <c r="K9193" i="23" a="1"/>
  <c r="K9193" i="23" s="1"/>
  <c r="K9194" i="23" a="1"/>
  <c r="K9194" i="23"/>
  <c r="K9195" i="23" a="1"/>
  <c r="K9195" i="23" s="1"/>
  <c r="K9196" i="23" a="1"/>
  <c r="K9196" i="23" s="1"/>
  <c r="K9197" i="23" a="1"/>
  <c r="K9197" i="23" s="1"/>
  <c r="K9198" i="23" a="1"/>
  <c r="K9198" i="23" s="1"/>
  <c r="K9199" i="23" a="1"/>
  <c r="K9199" i="23" s="1"/>
  <c r="K9200" i="23" a="1"/>
  <c r="K9200" i="23" s="1"/>
  <c r="K9201" i="23" a="1"/>
  <c r="K9201" i="23" s="1"/>
  <c r="K9202" i="23" a="1"/>
  <c r="K9202" i="23" s="1"/>
  <c r="K9203" i="23" a="1"/>
  <c r="K9203" i="23" s="1"/>
  <c r="K9204" i="23" a="1"/>
  <c r="K9204" i="23" s="1"/>
  <c r="K9205" i="23" a="1"/>
  <c r="K9205" i="23" s="1"/>
  <c r="K9206" i="23" a="1"/>
  <c r="K9206" i="23"/>
  <c r="K9207" i="23" a="1"/>
  <c r="K9207" i="23" s="1"/>
  <c r="K9208" i="23" a="1"/>
  <c r="K9208" i="23" s="1"/>
  <c r="K9209" i="23" a="1"/>
  <c r="K9209" i="23" s="1"/>
  <c r="K9210" i="23" a="1"/>
  <c r="K9210" i="23"/>
  <c r="K9211" i="23" a="1"/>
  <c r="K9211" i="23" s="1"/>
  <c r="K9212" i="23" a="1"/>
  <c r="K9212" i="23" s="1"/>
  <c r="K9213" i="23" a="1"/>
  <c r="K9213" i="23" s="1"/>
  <c r="K9214" i="23" a="1"/>
  <c r="K9214" i="23"/>
  <c r="K9215" i="23" a="1"/>
  <c r="K9215" i="23" s="1"/>
  <c r="K9216" i="23" a="1"/>
  <c r="K9216" i="23" s="1"/>
  <c r="K9217" i="23" a="1"/>
  <c r="K9217" i="23" s="1"/>
  <c r="K9218" i="23" a="1"/>
  <c r="K9218" i="23" s="1"/>
  <c r="K9219" i="23" a="1"/>
  <c r="K9219" i="23" s="1"/>
  <c r="K9220" i="23" a="1"/>
  <c r="K9220" i="23" s="1"/>
  <c r="K9221" i="23" a="1"/>
  <c r="K9221" i="23" s="1"/>
  <c r="K9222" i="23" a="1"/>
  <c r="K9222" i="23" s="1"/>
  <c r="K9223" i="23" a="1"/>
  <c r="K9223" i="23" s="1"/>
  <c r="K9224" i="23" a="1"/>
  <c r="K9224" i="23" s="1"/>
  <c r="K9225" i="23" a="1"/>
  <c r="K9225" i="23" s="1"/>
  <c r="K9226" i="23" a="1"/>
  <c r="K9226" i="23" s="1"/>
  <c r="K9227" i="23" a="1"/>
  <c r="K9227" i="23" s="1"/>
  <c r="K9228" i="23" a="1"/>
  <c r="K9228" i="23" s="1"/>
  <c r="K9229" i="23" a="1"/>
  <c r="K9229" i="23" s="1"/>
  <c r="K9230" i="23" a="1"/>
  <c r="K9230" i="23" s="1"/>
  <c r="K9231" i="23" a="1"/>
  <c r="K9231" i="23" s="1"/>
  <c r="K9232" i="23" a="1"/>
  <c r="K9232" i="23" s="1"/>
  <c r="K9233" i="23" a="1"/>
  <c r="K9233" i="23" s="1"/>
  <c r="K9234" i="23" a="1"/>
  <c r="K9234" i="23"/>
  <c r="K9235" i="23" a="1"/>
  <c r="K9235" i="23" s="1"/>
  <c r="K9236" i="23" a="1"/>
  <c r="K9236" i="23" s="1"/>
  <c r="K9237" i="23" a="1"/>
  <c r="K9237" i="23" s="1"/>
  <c r="K9238" i="23" a="1"/>
  <c r="K9238" i="23"/>
  <c r="K9239" i="23" a="1"/>
  <c r="K9239" i="23" s="1"/>
  <c r="K9240" i="23" a="1"/>
  <c r="K9240" i="23" s="1"/>
  <c r="K9241" i="23" a="1"/>
  <c r="K9241" i="23" s="1"/>
  <c r="K9242" i="23" a="1"/>
  <c r="K9242" i="23" s="1"/>
  <c r="K9243" i="23" a="1"/>
  <c r="K9243" i="23" s="1"/>
  <c r="K9244" i="23" a="1"/>
  <c r="K9244" i="23" s="1"/>
  <c r="K9245" i="23" a="1"/>
  <c r="K9245" i="23" s="1"/>
  <c r="K9246" i="23" a="1"/>
  <c r="K9246" i="23" s="1"/>
  <c r="K9247" i="23" a="1"/>
  <c r="K9247" i="23" s="1"/>
  <c r="K9248" i="23" a="1"/>
  <c r="K9248" i="23" s="1"/>
  <c r="K9249" i="23" a="1"/>
  <c r="K9249" i="23" s="1"/>
  <c r="K9250" i="23" a="1"/>
  <c r="K9250" i="23" s="1"/>
  <c r="K9251" i="23" a="1"/>
  <c r="K9251" i="23" s="1"/>
  <c r="K9252" i="23" a="1"/>
  <c r="K9252" i="23" s="1"/>
  <c r="K9253" i="23" a="1"/>
  <c r="K9253" i="23" s="1"/>
  <c r="K9254" i="23" a="1"/>
  <c r="K9254" i="23"/>
  <c r="K9255" i="23" a="1"/>
  <c r="K9255" i="23" s="1"/>
  <c r="K9256" i="23" a="1"/>
  <c r="K9256" i="23" s="1"/>
  <c r="K9257" i="23" a="1"/>
  <c r="K9257" i="23" s="1"/>
  <c r="K9258" i="23" a="1"/>
  <c r="K9258" i="23" s="1"/>
  <c r="K9259" i="23" a="1"/>
  <c r="K9259" i="23" s="1"/>
  <c r="K9260" i="23" a="1"/>
  <c r="K9260" i="23" s="1"/>
  <c r="K9261" i="23" a="1"/>
  <c r="K9261" i="23" s="1"/>
  <c r="K9262" i="23" a="1"/>
  <c r="K9262" i="23" s="1"/>
  <c r="K9263" i="23" a="1"/>
  <c r="K9263" i="23" s="1"/>
  <c r="K9264" i="23" a="1"/>
  <c r="K9264" i="23" s="1"/>
  <c r="K9265" i="23" a="1"/>
  <c r="K9265" i="23" s="1"/>
  <c r="K9266" i="23" a="1"/>
  <c r="K9266" i="23"/>
  <c r="K9267" i="23" a="1"/>
  <c r="K9267" i="23" s="1"/>
  <c r="K9268" i="23" a="1"/>
  <c r="K9268" i="23" s="1"/>
  <c r="K9269" i="23" a="1"/>
  <c r="K9269" i="23" s="1"/>
  <c r="K9270" i="23" a="1"/>
  <c r="K9270" i="23"/>
  <c r="K9271" i="23" a="1"/>
  <c r="K9271" i="23" s="1"/>
  <c r="K9272" i="23" a="1"/>
  <c r="K9272" i="23" s="1"/>
  <c r="K9273" i="23" a="1"/>
  <c r="K9273" i="23" s="1"/>
  <c r="K9274" i="23" a="1"/>
  <c r="K9274" i="23"/>
  <c r="K9275" i="23" a="1"/>
  <c r="K9275" i="23" s="1"/>
  <c r="K9276" i="23" a="1"/>
  <c r="K9276" i="23" s="1"/>
  <c r="K9277" i="23" a="1"/>
  <c r="K9277" i="23" s="1"/>
  <c r="K9278" i="23" a="1"/>
  <c r="K9278" i="23" s="1"/>
  <c r="K9279" i="23" a="1"/>
  <c r="K9279" i="23" s="1"/>
  <c r="K9280" i="23" a="1"/>
  <c r="K9280" i="23" s="1"/>
  <c r="K9281" i="23" a="1"/>
  <c r="K9281" i="23" s="1"/>
  <c r="K9282" i="23" a="1"/>
  <c r="K9282" i="23" s="1"/>
  <c r="K9283" i="23" a="1"/>
  <c r="K9283" i="23" s="1"/>
  <c r="K9284" i="23" a="1"/>
  <c r="K9284" i="23" s="1"/>
  <c r="K9285" i="23" a="1"/>
  <c r="K9285" i="23" s="1"/>
  <c r="K9286" i="23" a="1"/>
  <c r="K9286" i="23"/>
  <c r="K9287" i="23" a="1"/>
  <c r="K9287" i="23" s="1"/>
  <c r="K9288" i="23" a="1"/>
  <c r="K9288" i="23" s="1"/>
  <c r="K9289" i="23" a="1"/>
  <c r="K9289" i="23" s="1"/>
  <c r="K9290" i="23" a="1"/>
  <c r="K9290" i="23" s="1"/>
  <c r="K9291" i="23" a="1"/>
  <c r="K9291" i="23" s="1"/>
  <c r="K9292" i="23" a="1"/>
  <c r="K9292" i="23" s="1"/>
  <c r="K9293" i="23" a="1"/>
  <c r="K9293" i="23" s="1"/>
  <c r="K9294" i="23" a="1"/>
  <c r="K9294" i="23" s="1"/>
  <c r="K9295" i="23" a="1"/>
  <c r="K9295" i="23" s="1"/>
  <c r="K9296" i="23" a="1"/>
  <c r="K9296" i="23" s="1"/>
  <c r="K9297" i="23" a="1"/>
  <c r="K9297" i="23" s="1"/>
  <c r="K9298" i="23" a="1"/>
  <c r="K9298" i="23"/>
  <c r="K9299" i="23" a="1"/>
  <c r="K9299" i="23" s="1"/>
  <c r="K9300" i="23" a="1"/>
  <c r="K9300" i="23" s="1"/>
  <c r="K9301" i="23" a="1"/>
  <c r="K9301" i="23" s="1"/>
  <c r="K9302" i="23" a="1"/>
  <c r="K9302" i="23"/>
  <c r="K9303" i="23" a="1"/>
  <c r="K9303" i="23" s="1"/>
  <c r="K9304" i="23" a="1"/>
  <c r="K9304" i="23" s="1"/>
  <c r="K9305" i="23" a="1"/>
  <c r="K9305" i="23" s="1"/>
  <c r="K9306" i="23" a="1"/>
  <c r="K9306" i="23"/>
  <c r="K9307" i="23" a="1"/>
  <c r="K9307" i="23" s="1"/>
  <c r="K9308" i="23" a="1"/>
  <c r="K9308" i="23" s="1"/>
  <c r="K9309" i="23" a="1"/>
  <c r="K9309" i="23" s="1"/>
  <c r="K9310" i="23" a="1"/>
  <c r="K9310" i="23" s="1"/>
  <c r="K9311" i="23" a="1"/>
  <c r="K9311" i="23" s="1"/>
  <c r="K9312" i="23" a="1"/>
  <c r="K9312" i="23" s="1"/>
  <c r="K9313" i="23" a="1"/>
  <c r="K9313" i="23" s="1"/>
  <c r="K9314" i="23" a="1"/>
  <c r="K9314" i="23" s="1"/>
  <c r="K9315" i="23" a="1"/>
  <c r="K9315" i="23" s="1"/>
  <c r="K9316" i="23" a="1"/>
  <c r="K9316" i="23" s="1"/>
  <c r="K9317" i="23" a="1"/>
  <c r="K9317" i="23" s="1"/>
  <c r="K9318" i="23" a="1"/>
  <c r="K9318" i="23"/>
  <c r="K9319" i="23" a="1"/>
  <c r="K9319" i="23" s="1"/>
  <c r="K9320" i="23" a="1"/>
  <c r="K9320" i="23" s="1"/>
  <c r="K9321" i="23" a="1"/>
  <c r="K9321" i="23" s="1"/>
  <c r="K9322" i="23" a="1"/>
  <c r="K9322" i="23"/>
  <c r="K9323" i="23" a="1"/>
  <c r="K9323" i="23" s="1"/>
  <c r="K9324" i="23" a="1"/>
  <c r="K9324" i="23" s="1"/>
  <c r="K9325" i="23" a="1"/>
  <c r="K9325" i="23" s="1"/>
  <c r="K9326" i="23" a="1"/>
  <c r="K9326" i="23" s="1"/>
  <c r="K9327" i="23" a="1"/>
  <c r="K9327" i="23" s="1"/>
  <c r="K9328" i="23" a="1"/>
  <c r="K9328" i="23" s="1"/>
  <c r="K9329" i="23" a="1"/>
  <c r="K9329" i="23" s="1"/>
  <c r="K9330" i="23" a="1"/>
  <c r="K9330" i="23" s="1"/>
  <c r="K9331" i="23" a="1"/>
  <c r="K9331" i="23" s="1"/>
  <c r="K9332" i="23" a="1"/>
  <c r="K9332" i="23" s="1"/>
  <c r="K9333" i="23" a="1"/>
  <c r="K9333" i="23" s="1"/>
  <c r="K9334" i="23" a="1"/>
  <c r="K9334" i="23"/>
  <c r="K9335" i="23" a="1"/>
  <c r="K9335" i="23" s="1"/>
  <c r="K9336" i="23" a="1"/>
  <c r="K9336" i="23" s="1"/>
  <c r="K9337" i="23" a="1"/>
  <c r="K9337" i="23" s="1"/>
  <c r="K9338" i="23" a="1"/>
  <c r="K9338" i="23"/>
  <c r="K9339" i="23" a="1"/>
  <c r="K9339" i="23" s="1"/>
  <c r="K9340" i="23" a="1"/>
  <c r="K9340" i="23" s="1"/>
  <c r="K9341" i="23" a="1"/>
  <c r="K9341" i="23" s="1"/>
  <c r="K9342" i="23" a="1"/>
  <c r="K9342" i="23"/>
  <c r="K9343" i="23" a="1"/>
  <c r="K9343" i="23" s="1"/>
  <c r="K9344" i="23" a="1"/>
  <c r="K9344" i="23" s="1"/>
  <c r="K9345" i="23" a="1"/>
  <c r="K9345" i="23" s="1"/>
  <c r="K9346" i="23" a="1"/>
  <c r="K9346" i="23" s="1"/>
  <c r="K9347" i="23" a="1"/>
  <c r="K9347" i="23" s="1"/>
  <c r="K9348" i="23" a="1"/>
  <c r="K9348" i="23" s="1"/>
  <c r="K9349" i="23" a="1"/>
  <c r="K9349" i="23" s="1"/>
  <c r="K9350" i="23" a="1"/>
  <c r="K9350" i="23" s="1"/>
  <c r="K9351" i="23" a="1"/>
  <c r="K9351" i="23" s="1"/>
  <c r="K9352" i="23" a="1"/>
  <c r="K9352" i="23" s="1"/>
  <c r="K9353" i="23" a="1"/>
  <c r="K9353" i="23" s="1"/>
  <c r="K9354" i="23" a="1"/>
  <c r="K9354" i="23" s="1"/>
  <c r="K9355" i="23" a="1"/>
  <c r="K9355" i="23" s="1"/>
  <c r="K9356" i="23" a="1"/>
  <c r="K9356" i="23" s="1"/>
  <c r="K9357" i="23" a="1"/>
  <c r="K9357" i="23" s="1"/>
  <c r="K9358" i="23" a="1"/>
  <c r="K9358" i="23" s="1"/>
  <c r="K9359" i="23" a="1"/>
  <c r="K9359" i="23" s="1"/>
  <c r="K9360" i="23" a="1"/>
  <c r="K9360" i="23" s="1"/>
  <c r="K9361" i="23" a="1"/>
  <c r="K9361" i="23" s="1"/>
  <c r="K9362" i="23" a="1"/>
  <c r="K9362" i="23"/>
  <c r="K9363" i="23" a="1"/>
  <c r="K9363" i="23" s="1"/>
  <c r="K9364" i="23" a="1"/>
  <c r="K9364" i="23" s="1"/>
  <c r="K9365" i="23" a="1"/>
  <c r="K9365" i="23" s="1"/>
  <c r="K9366" i="23" a="1"/>
  <c r="K9366" i="23"/>
  <c r="K9367" i="23" a="1"/>
  <c r="K9367" i="23" s="1"/>
  <c r="K9368" i="23" a="1"/>
  <c r="K9368" i="23" s="1"/>
  <c r="K9369" i="23" a="1"/>
  <c r="K9369" i="23" s="1"/>
  <c r="K9370" i="23" a="1"/>
  <c r="K9370" i="23" s="1"/>
  <c r="K9371" i="23" a="1"/>
  <c r="K9371" i="23" s="1"/>
  <c r="K9372" i="23" a="1"/>
  <c r="K9372" i="23" s="1"/>
  <c r="K9373" i="23" a="1"/>
  <c r="K9373" i="23" s="1"/>
  <c r="K9374" i="23" a="1"/>
  <c r="K9374" i="23" s="1"/>
  <c r="K9375" i="23" a="1"/>
  <c r="K9375" i="23" s="1"/>
  <c r="K9376" i="23" a="1"/>
  <c r="K9376" i="23" s="1"/>
  <c r="K9377" i="23" a="1"/>
  <c r="K9377" i="23" s="1"/>
  <c r="K9378" i="23" a="1"/>
  <c r="K9378" i="23" s="1"/>
  <c r="K9379" i="23" a="1"/>
  <c r="K9379" i="23" s="1"/>
  <c r="K9380" i="23" a="1"/>
  <c r="K9380" i="23" s="1"/>
  <c r="K9381" i="23" a="1"/>
  <c r="K9381" i="23" s="1"/>
  <c r="K9382" i="23" a="1"/>
  <c r="K9382" i="23"/>
  <c r="K9383" i="23" a="1"/>
  <c r="K9383" i="23" s="1"/>
  <c r="K9384" i="23" a="1"/>
  <c r="K9384" i="23" s="1"/>
  <c r="K9385" i="23" a="1"/>
  <c r="K9385" i="23" s="1"/>
  <c r="K9386" i="23" a="1"/>
  <c r="K9386" i="23" s="1"/>
  <c r="K9387" i="23" a="1"/>
  <c r="K9387" i="23" s="1"/>
  <c r="K9388" i="23" a="1"/>
  <c r="K9388" i="23" s="1"/>
  <c r="K9389" i="23" a="1"/>
  <c r="K9389" i="23" s="1"/>
  <c r="K9390" i="23" a="1"/>
  <c r="K9390" i="23" s="1"/>
  <c r="K9391" i="23" a="1"/>
  <c r="K9391" i="23" s="1"/>
  <c r="K9392" i="23" a="1"/>
  <c r="K9392" i="23" s="1"/>
  <c r="K9393" i="23" a="1"/>
  <c r="K9393" i="23" s="1"/>
  <c r="K9394" i="23" a="1"/>
  <c r="K9394" i="23"/>
  <c r="K9395" i="23" a="1"/>
  <c r="K9395" i="23" s="1"/>
  <c r="K9396" i="23" a="1"/>
  <c r="K9396" i="23" s="1"/>
  <c r="K9397" i="23" a="1"/>
  <c r="K9397" i="23" s="1"/>
  <c r="K9398" i="23" a="1"/>
  <c r="K9398" i="23"/>
  <c r="K9399" i="23" a="1"/>
  <c r="K9399" i="23" s="1"/>
  <c r="K9400" i="23" a="1"/>
  <c r="K9400" i="23" s="1"/>
  <c r="K9401" i="23" a="1"/>
  <c r="K9401" i="23" s="1"/>
  <c r="K9402" i="23" a="1"/>
  <c r="K9402" i="23"/>
  <c r="K9403" i="23" a="1"/>
  <c r="K9403" i="23" s="1"/>
  <c r="K9404" i="23" a="1"/>
  <c r="K9404" i="23" s="1"/>
  <c r="K9405" i="23" a="1"/>
  <c r="K9405" i="23" s="1"/>
  <c r="K9406" i="23" a="1"/>
  <c r="K9406" i="23" s="1"/>
  <c r="K9407" i="23" a="1"/>
  <c r="K9407" i="23" s="1"/>
  <c r="K9408" i="23" a="1"/>
  <c r="K9408" i="23" s="1"/>
  <c r="K9409" i="23" a="1"/>
  <c r="K9409" i="23" s="1"/>
  <c r="K9410" i="23" a="1"/>
  <c r="K9410" i="23" s="1"/>
  <c r="K9411" i="23" a="1"/>
  <c r="K9411" i="23" s="1"/>
  <c r="K9412" i="23" a="1"/>
  <c r="K9412" i="23" s="1"/>
  <c r="K9413" i="23" a="1"/>
  <c r="K9413" i="23" s="1"/>
  <c r="K9414" i="23" a="1"/>
  <c r="K9414" i="23"/>
  <c r="K9415" i="23" a="1"/>
  <c r="K9415" i="23" s="1"/>
  <c r="K9416" i="23" a="1"/>
  <c r="K9416" i="23" s="1"/>
  <c r="K9417" i="23" a="1"/>
  <c r="K9417" i="23" s="1"/>
  <c r="K9418" i="23" a="1"/>
  <c r="K9418" i="23" s="1"/>
  <c r="K9419" i="23" a="1"/>
  <c r="K9419" i="23" s="1"/>
  <c r="K9420" i="23" a="1"/>
  <c r="K9420" i="23" s="1"/>
  <c r="K9421" i="23" a="1"/>
  <c r="K9421" i="23" s="1"/>
  <c r="K9422" i="23" a="1"/>
  <c r="K9422" i="23" s="1"/>
  <c r="K9423" i="23" a="1"/>
  <c r="K9423" i="23" s="1"/>
  <c r="K9424" i="23" a="1"/>
  <c r="K9424" i="23" s="1"/>
  <c r="K9425" i="23" a="1"/>
  <c r="K9425" i="23" s="1"/>
  <c r="K9426" i="23" a="1"/>
  <c r="K9426" i="23"/>
  <c r="K9427" i="23" a="1"/>
  <c r="K9427" i="23" s="1"/>
  <c r="K9428" i="23" a="1"/>
  <c r="K9428" i="23" s="1"/>
  <c r="K9429" i="23" a="1"/>
  <c r="K9429" i="23" s="1"/>
  <c r="K9430" i="23" a="1"/>
  <c r="K9430" i="23"/>
  <c r="K9431" i="23" a="1"/>
  <c r="K9431" i="23" s="1"/>
  <c r="K9432" i="23" a="1"/>
  <c r="K9432" i="23" s="1"/>
  <c r="K9433" i="23" a="1"/>
  <c r="K9433" i="23" s="1"/>
  <c r="K9434" i="23" a="1"/>
  <c r="K9434" i="23"/>
  <c r="K9435" i="23" a="1"/>
  <c r="K9435" i="23" s="1"/>
  <c r="K9436" i="23" a="1"/>
  <c r="K9436" i="23" s="1"/>
  <c r="K9437" i="23" a="1"/>
  <c r="K9437" i="23" s="1"/>
  <c r="K9438" i="23" a="1"/>
  <c r="K9438" i="23" s="1"/>
  <c r="K9439" i="23" a="1"/>
  <c r="K9439" i="23" s="1"/>
  <c r="K9440" i="23" a="1"/>
  <c r="K9440" i="23" s="1"/>
  <c r="K9441" i="23" a="1"/>
  <c r="K9441" i="23" s="1"/>
  <c r="K9442" i="23" a="1"/>
  <c r="K9442" i="23"/>
  <c r="K9443" i="23" a="1"/>
  <c r="K9443" i="23" s="1"/>
  <c r="K9444" i="23" a="1"/>
  <c r="K9444" i="23" s="1"/>
  <c r="K9445" i="23" a="1"/>
  <c r="K9445" i="23" s="1"/>
  <c r="K9446" i="23" a="1"/>
  <c r="K9446" i="23" s="1"/>
  <c r="K9447" i="23" a="1"/>
  <c r="K9447" i="23" s="1"/>
  <c r="K9448" i="23" a="1"/>
  <c r="K9448" i="23" s="1"/>
  <c r="K9449" i="23" a="1"/>
  <c r="K9449" i="23" s="1"/>
  <c r="K9450" i="23" a="1"/>
  <c r="K9450" i="23" s="1"/>
  <c r="K9451" i="23" a="1"/>
  <c r="K9451" i="23" s="1"/>
  <c r="K9452" i="23" a="1"/>
  <c r="K9452" i="23" s="1"/>
  <c r="K9453" i="23" a="1"/>
  <c r="K9453" i="23" s="1"/>
  <c r="K9454" i="23" a="1"/>
  <c r="K9454" i="23" s="1"/>
  <c r="K9455" i="23" a="1"/>
  <c r="K9455" i="23" s="1"/>
  <c r="K9456" i="23" a="1"/>
  <c r="K9456" i="23" s="1"/>
  <c r="K9457" i="23" a="1"/>
  <c r="K9457" i="23" s="1"/>
  <c r="K9458" i="23" a="1"/>
  <c r="K9458" i="23" s="1"/>
  <c r="K9459" i="23" a="1"/>
  <c r="K9459" i="23" s="1"/>
  <c r="K9460" i="23" a="1"/>
  <c r="K9460" i="23" s="1"/>
  <c r="K9461" i="23" a="1"/>
  <c r="K9461" i="23" s="1"/>
  <c r="K9462" i="23" a="1"/>
  <c r="K9462" i="23"/>
  <c r="K9463" i="23" a="1"/>
  <c r="K9463" i="23" s="1"/>
  <c r="K9464" i="23" a="1"/>
  <c r="K9464" i="23" s="1"/>
  <c r="K9465" i="23" a="1"/>
  <c r="K9465" i="23" s="1"/>
  <c r="K9466" i="23" a="1"/>
  <c r="K9466" i="23" s="1"/>
  <c r="K9467" i="23" a="1"/>
  <c r="K9467" i="23" s="1"/>
  <c r="K9468" i="23" a="1"/>
  <c r="K9468" i="23" s="1"/>
  <c r="K9469" i="23" a="1"/>
  <c r="K9469" i="23" s="1"/>
  <c r="K9470" i="23" a="1"/>
  <c r="K9470" i="23" s="1"/>
  <c r="K9471" i="23" a="1"/>
  <c r="K9471" i="23" s="1"/>
  <c r="K9472" i="23" a="1"/>
  <c r="K9472" i="23" s="1"/>
  <c r="K9473" i="23" a="1"/>
  <c r="K9473" i="23" s="1"/>
  <c r="K9474" i="23" a="1"/>
  <c r="K9474" i="23"/>
  <c r="K9475" i="23" a="1"/>
  <c r="K9475" i="23" s="1"/>
  <c r="K9476" i="23" a="1"/>
  <c r="K9476" i="23" s="1"/>
  <c r="K9477" i="23" a="1"/>
  <c r="K9477" i="23" s="1"/>
  <c r="K9478" i="23" a="1"/>
  <c r="K9478" i="23"/>
  <c r="K9479" i="23" a="1"/>
  <c r="K9479" i="23" s="1"/>
  <c r="K9480" i="23" a="1"/>
  <c r="K9480" i="23" s="1"/>
  <c r="K9481" i="23" a="1"/>
  <c r="K9481" i="23" s="1"/>
  <c r="K9482" i="23" a="1"/>
  <c r="K9482" i="23"/>
  <c r="K9483" i="23" a="1"/>
  <c r="K9483" i="23" s="1"/>
  <c r="K9484" i="23" a="1"/>
  <c r="K9484" i="23" s="1"/>
  <c r="K9485" i="23" a="1"/>
  <c r="K9485" i="23" s="1"/>
  <c r="K9486" i="23" a="1"/>
  <c r="K9486" i="23" s="1"/>
  <c r="K9487" i="23" a="1"/>
  <c r="K9487" i="23" s="1"/>
  <c r="K9488" i="23" a="1"/>
  <c r="K9488" i="23" s="1"/>
  <c r="K9489" i="23" a="1"/>
  <c r="K9489" i="23" s="1"/>
  <c r="K9490" i="23" a="1"/>
  <c r="K9490" i="23" s="1"/>
  <c r="K9491" i="23" a="1"/>
  <c r="K9491" i="23" s="1"/>
  <c r="K9492" i="23" a="1"/>
  <c r="K9492" i="23" s="1"/>
  <c r="K9493" i="23" a="1"/>
  <c r="K9493" i="23" s="1"/>
  <c r="K9494" i="23" a="1"/>
  <c r="K9494" i="23"/>
  <c r="K9495" i="23" a="1"/>
  <c r="K9495" i="23" s="1"/>
  <c r="K9496" i="23" a="1"/>
  <c r="K9496" i="23" s="1"/>
  <c r="K9497" i="23" a="1"/>
  <c r="K9497" i="23" s="1"/>
  <c r="K9498" i="23" a="1"/>
  <c r="K9498" i="23"/>
  <c r="K9499" i="23" a="1"/>
  <c r="K9499" i="23" s="1"/>
  <c r="K9500" i="23" a="1"/>
  <c r="K9500" i="23" s="1"/>
  <c r="K9501" i="23" a="1"/>
  <c r="K9501" i="23" s="1"/>
  <c r="K9502" i="23" a="1"/>
  <c r="K9502" i="23"/>
  <c r="K9503" i="23" a="1"/>
  <c r="K9503" i="23" s="1"/>
  <c r="K9504" i="23" a="1"/>
  <c r="K9504" i="23" s="1"/>
  <c r="K9505" i="23" a="1"/>
  <c r="K9505" i="23" s="1"/>
  <c r="K9506" i="23" a="1"/>
  <c r="K9506" i="23"/>
  <c r="K9507" i="23" a="1"/>
  <c r="K9507" i="23" s="1"/>
  <c r="K9508" i="23" a="1"/>
  <c r="K9508" i="23" s="1"/>
  <c r="K9509" i="23" a="1"/>
  <c r="K9509" i="23" s="1"/>
  <c r="K9510" i="23" a="1"/>
  <c r="K9510" i="23" s="1"/>
  <c r="K9511" i="23" a="1"/>
  <c r="K9511" i="23" s="1"/>
  <c r="K9512" i="23" a="1"/>
  <c r="K9512" i="23" s="1"/>
  <c r="K9513" i="23" a="1"/>
  <c r="K9513" i="23" s="1"/>
  <c r="K9514" i="23" a="1"/>
  <c r="K9514" i="23"/>
  <c r="K9515" i="23" a="1"/>
  <c r="K9515" i="23" s="1"/>
  <c r="K9516" i="23" a="1"/>
  <c r="K9516" i="23" s="1"/>
  <c r="K9517" i="23" a="1"/>
  <c r="K9517" i="23" s="1"/>
  <c r="K9518" i="23" a="1"/>
  <c r="K9518" i="23" s="1"/>
  <c r="K9519" i="23" a="1"/>
  <c r="K9519" i="23" s="1"/>
  <c r="K9520" i="23" a="1"/>
  <c r="K9520" i="23" s="1"/>
  <c r="K9521" i="23" a="1"/>
  <c r="K9521" i="23" s="1"/>
  <c r="K9522" i="23" a="1"/>
  <c r="K9522" i="23"/>
  <c r="K9523" i="23" a="1"/>
  <c r="K9523" i="23" s="1"/>
  <c r="K9524" i="23" a="1"/>
  <c r="K9524" i="23" s="1"/>
  <c r="K9525" i="23" a="1"/>
  <c r="K9525" i="23" s="1"/>
  <c r="K9526" i="23" a="1"/>
  <c r="K9526" i="23"/>
  <c r="K9527" i="23" a="1"/>
  <c r="K9527" i="23" s="1"/>
  <c r="K9528" i="23" a="1"/>
  <c r="K9528" i="23" s="1"/>
  <c r="K9529" i="23" a="1"/>
  <c r="K9529" i="23" s="1"/>
  <c r="K9530" i="23" a="1"/>
  <c r="K9530" i="23" s="1"/>
  <c r="K9531" i="23" a="1"/>
  <c r="K9531" i="23" s="1"/>
  <c r="K9532" i="23" a="1"/>
  <c r="K9532" i="23" s="1"/>
  <c r="K9533" i="23" a="1"/>
  <c r="K9533" i="23" s="1"/>
  <c r="K9534" i="23" a="1"/>
  <c r="K9534" i="23"/>
  <c r="K9535" i="23" a="1"/>
  <c r="K9535" i="23" s="1"/>
  <c r="K9536" i="23" a="1"/>
  <c r="K9536" i="23" s="1"/>
  <c r="K9537" i="23" a="1"/>
  <c r="K9537" i="23" s="1"/>
  <c r="K9538" i="23" a="1"/>
  <c r="K9538" i="23" s="1"/>
  <c r="K9539" i="23" a="1"/>
  <c r="K9539" i="23" s="1"/>
  <c r="K9540" i="23" a="1"/>
  <c r="K9540" i="23" s="1"/>
  <c r="K9541" i="23" a="1"/>
  <c r="K9541" i="23" s="1"/>
  <c r="K9542" i="23" a="1"/>
  <c r="K9542" i="23" s="1"/>
  <c r="K9543" i="23" a="1"/>
  <c r="K9543" i="23" s="1"/>
  <c r="K9544" i="23" a="1"/>
  <c r="K9544" i="23" s="1"/>
  <c r="K9545" i="23" a="1"/>
  <c r="K9545" i="23" s="1"/>
  <c r="K9546" i="23" a="1"/>
  <c r="K9546" i="23" s="1"/>
  <c r="K9547" i="23" a="1"/>
  <c r="K9547" i="23" s="1"/>
  <c r="K9548" i="23" a="1"/>
  <c r="K9548" i="23" s="1"/>
  <c r="K9549" i="23" a="1"/>
  <c r="K9549" i="23" s="1"/>
  <c r="K9550" i="23" a="1"/>
  <c r="K9550" i="23"/>
  <c r="K9551" i="23" a="1"/>
  <c r="K9551" i="23" s="1"/>
  <c r="K9552" i="23" a="1"/>
  <c r="K9552" i="23" s="1"/>
  <c r="K9553" i="23" a="1"/>
  <c r="K9553" i="23" s="1"/>
  <c r="K9554" i="23" a="1"/>
  <c r="K9554" i="23"/>
  <c r="K9555" i="23" a="1"/>
  <c r="K9555" i="23" s="1"/>
  <c r="K9556" i="23" a="1"/>
  <c r="K9556" i="23" s="1"/>
  <c r="K9557" i="23" a="1"/>
  <c r="K9557" i="23" s="1"/>
  <c r="K9558" i="23" a="1"/>
  <c r="K9558" i="23"/>
  <c r="K9559" i="23" a="1"/>
  <c r="K9559" i="23" s="1"/>
  <c r="K9560" i="23" a="1"/>
  <c r="K9560" i="23" s="1"/>
  <c r="K9561" i="23" a="1"/>
  <c r="K9561" i="23" s="1"/>
  <c r="K9562" i="23" a="1"/>
  <c r="K9562" i="23" s="1"/>
  <c r="K9563" i="23" a="1"/>
  <c r="K9563" i="23" s="1"/>
  <c r="K9564" i="23" a="1"/>
  <c r="K9564" i="23" s="1"/>
  <c r="K9565" i="23" a="1"/>
  <c r="K9565" i="23" s="1"/>
  <c r="K9566" i="23" a="1"/>
  <c r="K9566" i="23"/>
  <c r="K9567" i="23" a="1"/>
  <c r="K9567" i="23" s="1"/>
  <c r="K9568" i="23" a="1"/>
  <c r="K9568" i="23" s="1"/>
  <c r="K9569" i="23" a="1"/>
  <c r="K9569" i="23" s="1"/>
  <c r="K9570" i="23" a="1"/>
  <c r="K9570" i="23" s="1"/>
  <c r="K9571" i="23" a="1"/>
  <c r="K9571" i="23" s="1"/>
  <c r="K9572" i="23" a="1"/>
  <c r="K9572" i="23" s="1"/>
  <c r="K9573" i="23" a="1"/>
  <c r="K9573" i="23" s="1"/>
  <c r="K9574" i="23" a="1"/>
  <c r="K9574" i="23" s="1"/>
  <c r="K9575" i="23" a="1"/>
  <c r="K9575" i="23" s="1"/>
  <c r="K9576" i="23" a="1"/>
  <c r="K9576" i="23" s="1"/>
  <c r="K9577" i="23" a="1"/>
  <c r="K9577" i="23" s="1"/>
  <c r="K9578" i="23" a="1"/>
  <c r="K9578" i="23" s="1"/>
  <c r="K9579" i="23" a="1"/>
  <c r="K9579" i="23" s="1"/>
  <c r="K9580" i="23" a="1"/>
  <c r="K9580" i="23" s="1"/>
  <c r="K9581" i="23" a="1"/>
  <c r="K9581" i="23" s="1"/>
  <c r="K9582" i="23" a="1"/>
  <c r="K9582" i="23"/>
  <c r="K9583" i="23" a="1"/>
  <c r="K9583" i="23" s="1"/>
  <c r="K9584" i="23" a="1"/>
  <c r="K9584" i="23" s="1"/>
  <c r="K9585" i="23" a="1"/>
  <c r="K9585" i="23" s="1"/>
  <c r="K9586" i="23" a="1"/>
  <c r="K9586" i="23"/>
  <c r="K9587" i="23" a="1"/>
  <c r="K9587" i="23" s="1"/>
  <c r="K9588" i="23" a="1"/>
  <c r="K9588" i="23" s="1"/>
  <c r="K9589" i="23" a="1"/>
  <c r="K9589" i="23" s="1"/>
  <c r="K9590" i="23" a="1"/>
  <c r="K9590" i="23"/>
  <c r="K9591" i="23" a="1"/>
  <c r="K9591" i="23" s="1"/>
  <c r="K9592" i="23" a="1"/>
  <c r="K9592" i="23" s="1"/>
  <c r="K9593" i="23" a="1"/>
  <c r="K9593" i="23" s="1"/>
  <c r="K9594" i="23" a="1"/>
  <c r="K9594" i="23" s="1"/>
  <c r="K9595" i="23" a="1"/>
  <c r="K9595" i="23" s="1"/>
  <c r="K9596" i="23" a="1"/>
  <c r="K9596" i="23" s="1"/>
  <c r="K9597" i="23" a="1"/>
  <c r="K9597" i="23" s="1"/>
  <c r="K9598" i="23" a="1"/>
  <c r="K9598" i="23"/>
  <c r="K9599" i="23" a="1"/>
  <c r="K9599" i="23" s="1"/>
  <c r="K9600" i="23" a="1"/>
  <c r="K9600" i="23" s="1"/>
  <c r="K9601" i="23" a="1"/>
  <c r="K9601" i="23" s="1"/>
  <c r="K9602" i="23" a="1"/>
  <c r="K9602" i="23" s="1"/>
  <c r="K9603" i="23" a="1"/>
  <c r="K9603" i="23" s="1"/>
  <c r="K9604" i="23" a="1"/>
  <c r="K9604" i="23" s="1"/>
  <c r="K9605" i="23" a="1"/>
  <c r="K9605" i="23" s="1"/>
  <c r="K9606" i="23" a="1"/>
  <c r="K9606" i="23" s="1"/>
  <c r="K9607" i="23" a="1"/>
  <c r="K9607" i="23" s="1"/>
  <c r="K9608" i="23" a="1"/>
  <c r="K9608" i="23" s="1"/>
  <c r="K9609" i="23" a="1"/>
  <c r="K9609" i="23" s="1"/>
  <c r="K9610" i="23" a="1"/>
  <c r="K9610" i="23" s="1"/>
  <c r="K9611" i="23" a="1"/>
  <c r="K9611" i="23" s="1"/>
  <c r="K9612" i="23" a="1"/>
  <c r="K9612" i="23" s="1"/>
  <c r="K9613" i="23" a="1"/>
  <c r="K9613" i="23" s="1"/>
  <c r="K9614" i="23" a="1"/>
  <c r="K9614" i="23"/>
  <c r="K9615" i="23" a="1"/>
  <c r="K9615" i="23" s="1"/>
  <c r="K9616" i="23" a="1"/>
  <c r="K9616" i="23" s="1"/>
  <c r="K9617" i="23" a="1"/>
  <c r="K9617" i="23" s="1"/>
  <c r="K9618" i="23" a="1"/>
  <c r="K9618" i="23"/>
  <c r="K9619" i="23" a="1"/>
  <c r="K9619" i="23" s="1"/>
  <c r="K9620" i="23" a="1"/>
  <c r="K9620" i="23" s="1"/>
  <c r="K9621" i="23" a="1"/>
  <c r="K9621" i="23" s="1"/>
  <c r="K9622" i="23" a="1"/>
  <c r="K9622" i="23"/>
  <c r="K9623" i="23" a="1"/>
  <c r="K9623" i="23" s="1"/>
  <c r="K9624" i="23" a="1"/>
  <c r="K9624" i="23" s="1"/>
  <c r="K9625" i="23" a="1"/>
  <c r="K9625" i="23" s="1"/>
  <c r="K9626" i="23" a="1"/>
  <c r="K9626" i="23" s="1"/>
  <c r="K9627" i="23" a="1"/>
  <c r="K9627" i="23" s="1"/>
  <c r="K9628" i="23" a="1"/>
  <c r="K9628" i="23" s="1"/>
  <c r="K9629" i="23" a="1"/>
  <c r="K9629" i="23" s="1"/>
  <c r="K9630" i="23" a="1"/>
  <c r="K9630" i="23"/>
  <c r="K9631" i="23" a="1"/>
  <c r="K9631" i="23" s="1"/>
  <c r="K9632" i="23" a="1"/>
  <c r="K9632" i="23" s="1"/>
  <c r="K9633" i="23" a="1"/>
  <c r="K9633" i="23" s="1"/>
  <c r="K9634" i="23" a="1"/>
  <c r="K9634" i="23" s="1"/>
  <c r="K9635" i="23" a="1"/>
  <c r="K9635" i="23" s="1"/>
  <c r="K9636" i="23" a="1"/>
  <c r="K9636" i="23" s="1"/>
  <c r="K9637" i="23" a="1"/>
  <c r="K9637" i="23" s="1"/>
  <c r="K9638" i="23" a="1"/>
  <c r="K9638" i="23" s="1"/>
  <c r="K9639" i="23" a="1"/>
  <c r="K9639" i="23" s="1"/>
  <c r="K9640" i="23" a="1"/>
  <c r="K9640" i="23" s="1"/>
  <c r="K9641" i="23" a="1"/>
  <c r="K9641" i="23" s="1"/>
  <c r="K9642" i="23" a="1"/>
  <c r="K9642" i="23" s="1"/>
  <c r="K9643" i="23" a="1"/>
  <c r="K9643" i="23" s="1"/>
  <c r="K9644" i="23" a="1"/>
  <c r="K9644" i="23" s="1"/>
  <c r="K9645" i="23" a="1"/>
  <c r="K9645" i="23" s="1"/>
  <c r="K9646" i="23" a="1"/>
  <c r="K9646" i="23"/>
  <c r="K9647" i="23" a="1"/>
  <c r="K9647" i="23" s="1"/>
  <c r="K9648" i="23" a="1"/>
  <c r="K9648" i="23" s="1"/>
  <c r="K9649" i="23" a="1"/>
  <c r="K9649" i="23" s="1"/>
  <c r="K9650" i="23" a="1"/>
  <c r="K9650" i="23"/>
  <c r="K9651" i="23" a="1"/>
  <c r="K9651" i="23" s="1"/>
  <c r="K9652" i="23" a="1"/>
  <c r="K9652" i="23" s="1"/>
  <c r="K9653" i="23" a="1"/>
  <c r="K9653" i="23" s="1"/>
  <c r="K9654" i="23" a="1"/>
  <c r="K9654" i="23"/>
  <c r="K9655" i="23" a="1"/>
  <c r="K9655" i="23" s="1"/>
  <c r="K9656" i="23" a="1"/>
  <c r="K9656" i="23" s="1"/>
  <c r="K9657" i="23" a="1"/>
  <c r="K9657" i="23" s="1"/>
  <c r="K9658" i="23" a="1"/>
  <c r="K9658" i="23" s="1"/>
  <c r="K9659" i="23" a="1"/>
  <c r="K9659" i="23" s="1"/>
  <c r="K9660" i="23" a="1"/>
  <c r="K9660" i="23" s="1"/>
  <c r="K9661" i="23" a="1"/>
  <c r="K9661" i="23" s="1"/>
  <c r="K9662" i="23" a="1"/>
  <c r="K9662" i="23"/>
  <c r="K9663" i="23" a="1"/>
  <c r="K9663" i="23" s="1"/>
  <c r="K9664" i="23" a="1"/>
  <c r="K9664" i="23" s="1"/>
  <c r="K9665" i="23" a="1"/>
  <c r="K9665" i="23" s="1"/>
  <c r="K9666" i="23" a="1"/>
  <c r="K9666" i="23" s="1"/>
  <c r="K9667" i="23" a="1"/>
  <c r="K9667" i="23" s="1"/>
  <c r="K9668" i="23" a="1"/>
  <c r="K9668" i="23" s="1"/>
  <c r="K9669" i="23" a="1"/>
  <c r="K9669" i="23" s="1"/>
  <c r="K9670" i="23" a="1"/>
  <c r="K9670" i="23" s="1"/>
  <c r="K9671" i="23" a="1"/>
  <c r="K9671" i="23" s="1"/>
  <c r="K9672" i="23" a="1"/>
  <c r="K9672" i="23" s="1"/>
  <c r="K9673" i="23" a="1"/>
  <c r="K9673" i="23" s="1"/>
  <c r="K9674" i="23" a="1"/>
  <c r="K9674" i="23" s="1"/>
  <c r="K9675" i="23" a="1"/>
  <c r="K9675" i="23" s="1"/>
  <c r="K9676" i="23" a="1"/>
  <c r="K9676" i="23" s="1"/>
  <c r="K9677" i="23" a="1"/>
  <c r="K9677" i="23" s="1"/>
  <c r="K9678" i="23" a="1"/>
  <c r="K9678" i="23"/>
  <c r="K9679" i="23" a="1"/>
  <c r="K9679" i="23" s="1"/>
  <c r="K9680" i="23" a="1"/>
  <c r="K9680" i="23" s="1"/>
  <c r="K9681" i="23" a="1"/>
  <c r="K9681" i="23" s="1"/>
  <c r="K9682" i="23" a="1"/>
  <c r="K9682" i="23"/>
  <c r="K9683" i="23" a="1"/>
  <c r="K9683" i="23" s="1"/>
  <c r="K9684" i="23" a="1"/>
  <c r="K9684" i="23" s="1"/>
  <c r="K9685" i="23" a="1"/>
  <c r="K9685" i="23" s="1"/>
  <c r="K9686" i="23" a="1"/>
  <c r="K9686" i="23"/>
  <c r="K9687" i="23" a="1"/>
  <c r="K9687" i="23" s="1"/>
  <c r="K9688" i="23" a="1"/>
  <c r="K9688" i="23" s="1"/>
  <c r="K9689" i="23" a="1"/>
  <c r="K9689" i="23" s="1"/>
  <c r="K9690" i="23" a="1"/>
  <c r="K9690" i="23" s="1"/>
  <c r="K9691" i="23" a="1"/>
  <c r="K9691" i="23" s="1"/>
  <c r="K9692" i="23" a="1"/>
  <c r="K9692" i="23" s="1"/>
  <c r="K9693" i="23" a="1"/>
  <c r="K9693" i="23" s="1"/>
  <c r="K9694" i="23" a="1"/>
  <c r="K9694" i="23"/>
  <c r="K9695" i="23" a="1"/>
  <c r="K9695" i="23" s="1"/>
  <c r="K9696" i="23" a="1"/>
  <c r="K9696" i="23" s="1"/>
  <c r="K9697" i="23" a="1"/>
  <c r="K9697" i="23" s="1"/>
  <c r="K9698" i="23" a="1"/>
  <c r="K9698" i="23" s="1"/>
  <c r="K9699" i="23" a="1"/>
  <c r="K9699" i="23" s="1"/>
  <c r="K9700" i="23" a="1"/>
  <c r="K9700" i="23" s="1"/>
  <c r="K9701" i="23" a="1"/>
  <c r="K9701" i="23" s="1"/>
  <c r="K9702" i="23" a="1"/>
  <c r="K9702" i="23" s="1"/>
  <c r="K9703" i="23" a="1"/>
  <c r="K9703" i="23" s="1"/>
  <c r="K9704" i="23" a="1"/>
  <c r="K9704" i="23" s="1"/>
  <c r="K9705" i="23" a="1"/>
  <c r="K9705" i="23" s="1"/>
  <c r="K9706" i="23" a="1"/>
  <c r="K9706" i="23" s="1"/>
  <c r="K9707" i="23" a="1"/>
  <c r="K9707" i="23" s="1"/>
  <c r="K9708" i="23" a="1"/>
  <c r="K9708" i="23" s="1"/>
  <c r="K9709" i="23" a="1"/>
  <c r="K9709" i="23" s="1"/>
  <c r="K9710" i="23" a="1"/>
  <c r="K9710" i="23"/>
  <c r="K9711" i="23" a="1"/>
  <c r="K9711" i="23" s="1"/>
  <c r="K9712" i="23" a="1"/>
  <c r="K9712" i="23" s="1"/>
  <c r="K9713" i="23" a="1"/>
  <c r="K9713" i="23" s="1"/>
  <c r="K9714" i="23" a="1"/>
  <c r="K9714" i="23"/>
  <c r="K9715" i="23" a="1"/>
  <c r="K9715" i="23" s="1"/>
  <c r="K9716" i="23" a="1"/>
  <c r="K9716" i="23" s="1"/>
  <c r="K9717" i="23" a="1"/>
  <c r="K9717" i="23" s="1"/>
  <c r="K9718" i="23" a="1"/>
  <c r="K9718" i="23"/>
  <c r="K9719" i="23" a="1"/>
  <c r="K9719" i="23" s="1"/>
  <c r="K9720" i="23" a="1"/>
  <c r="K9720" i="23" s="1"/>
  <c r="K9721" i="23" a="1"/>
  <c r="K9721" i="23" s="1"/>
  <c r="K9722" i="23" a="1"/>
  <c r="K9722" i="23" s="1"/>
  <c r="K9723" i="23" a="1"/>
  <c r="K9723" i="23" s="1"/>
  <c r="K9724" i="23" a="1"/>
  <c r="K9724" i="23" s="1"/>
  <c r="K9725" i="23" a="1"/>
  <c r="K9725" i="23" s="1"/>
  <c r="K9726" i="23" a="1"/>
  <c r="K9726" i="23"/>
  <c r="K9727" i="23" a="1"/>
  <c r="K9727" i="23" s="1"/>
  <c r="K9728" i="23" a="1"/>
  <c r="K9728" i="23" s="1"/>
  <c r="K9729" i="23" a="1"/>
  <c r="K9729" i="23" s="1"/>
  <c r="K9730" i="23" a="1"/>
  <c r="K9730" i="23" s="1"/>
  <c r="K9731" i="23" a="1"/>
  <c r="K9731" i="23" s="1"/>
  <c r="K9732" i="23" a="1"/>
  <c r="K9732" i="23" s="1"/>
  <c r="K9733" i="23" a="1"/>
  <c r="K9733" i="23" s="1"/>
  <c r="K9734" i="23" a="1"/>
  <c r="K9734" i="23"/>
  <c r="K9735" i="23" a="1"/>
  <c r="K9735" i="23" s="1"/>
  <c r="K9736" i="23" a="1"/>
  <c r="K9736" i="23" s="1"/>
  <c r="K9737" i="23" a="1"/>
  <c r="K9737" i="23" s="1"/>
  <c r="K9738" i="23" a="1"/>
  <c r="K9738" i="23" s="1"/>
  <c r="K9739" i="23" a="1"/>
  <c r="K9739" i="23" s="1"/>
  <c r="K9740" i="23" a="1"/>
  <c r="K9740" i="23" s="1"/>
  <c r="K9741" i="23" a="1"/>
  <c r="K9741" i="23" s="1"/>
  <c r="K9742" i="23" a="1"/>
  <c r="K9742" i="23"/>
  <c r="K9743" i="23" a="1"/>
  <c r="K9743" i="23" s="1"/>
  <c r="K9744" i="23" a="1"/>
  <c r="K9744" i="23" s="1"/>
  <c r="K9745" i="23" a="1"/>
  <c r="K9745" i="23" s="1"/>
  <c r="K9746" i="23" a="1"/>
  <c r="K9746" i="23"/>
  <c r="K9747" i="23" a="1"/>
  <c r="K9747" i="23" s="1"/>
  <c r="K9748" i="23" a="1"/>
  <c r="K9748" i="23" s="1"/>
  <c r="K9749" i="23" a="1"/>
  <c r="K9749" i="23" s="1"/>
  <c r="K9750" i="23" a="1"/>
  <c r="K9750" i="23"/>
  <c r="K9751" i="23" a="1"/>
  <c r="K9751" i="23" s="1"/>
  <c r="K9752" i="23" a="1"/>
  <c r="K9752" i="23" s="1"/>
  <c r="K9753" i="23" a="1"/>
  <c r="K9753" i="23" s="1"/>
  <c r="K9754" i="23" a="1"/>
  <c r="K9754" i="23" s="1"/>
  <c r="K9755" i="23" a="1"/>
  <c r="K9755" i="23" s="1"/>
  <c r="K9756" i="23" a="1"/>
  <c r="K9756" i="23" s="1"/>
  <c r="K9757" i="23" a="1"/>
  <c r="K9757" i="23" s="1"/>
  <c r="K9758" i="23" a="1"/>
  <c r="K9758" i="23"/>
  <c r="K9759" i="23" a="1"/>
  <c r="K9759" i="23" s="1"/>
  <c r="K9760" i="23" a="1"/>
  <c r="K9760" i="23" s="1"/>
  <c r="K9761" i="23" a="1"/>
  <c r="K9761" i="23" s="1"/>
  <c r="K9762" i="23" a="1"/>
  <c r="K9762" i="23" s="1"/>
  <c r="K9763" i="23" a="1"/>
  <c r="K9763" i="23" s="1"/>
  <c r="K9764" i="23" a="1"/>
  <c r="K9764" i="23" s="1"/>
  <c r="K9765" i="23" a="1"/>
  <c r="K9765" i="23" s="1"/>
  <c r="K9766" i="23" a="1"/>
  <c r="K9766" i="23"/>
  <c r="K9767" i="23" a="1"/>
  <c r="K9767" i="23" s="1"/>
  <c r="K9768" i="23" a="1"/>
  <c r="K9768" i="23" s="1"/>
  <c r="K9769" i="23" a="1"/>
  <c r="K9769" i="23" s="1"/>
  <c r="K9770" i="23" a="1"/>
  <c r="K9770" i="23" s="1"/>
  <c r="K9771" i="23" a="1"/>
  <c r="K9771" i="23" s="1"/>
  <c r="K9772" i="23" a="1"/>
  <c r="K9772" i="23" s="1"/>
  <c r="K9773" i="23" a="1"/>
  <c r="K9773" i="23" s="1"/>
  <c r="K9774" i="23" a="1"/>
  <c r="K9774" i="23"/>
  <c r="K9775" i="23" a="1"/>
  <c r="K9775" i="23" s="1"/>
  <c r="K9776" i="23" a="1"/>
  <c r="K9776" i="23" s="1"/>
  <c r="K9777" i="23" a="1"/>
  <c r="K9777" i="23" s="1"/>
  <c r="K9778" i="23" a="1"/>
  <c r="K9778" i="23"/>
  <c r="K9779" i="23" a="1"/>
  <c r="K9779" i="23" s="1"/>
  <c r="K9780" i="23" a="1"/>
  <c r="K9780" i="23" s="1"/>
  <c r="K9781" i="23" a="1"/>
  <c r="K9781" i="23" s="1"/>
  <c r="K9782" i="23" a="1"/>
  <c r="K9782" i="23"/>
  <c r="K9783" i="23" a="1"/>
  <c r="K9783" i="23" s="1"/>
  <c r="K9784" i="23" a="1"/>
  <c r="K9784" i="23" s="1"/>
  <c r="K9785" i="23" a="1"/>
  <c r="K9785" i="23" s="1"/>
  <c r="K9786" i="23" a="1"/>
  <c r="K9786" i="23" s="1"/>
  <c r="K9787" i="23" a="1"/>
  <c r="K9787" i="23" s="1"/>
  <c r="K9788" i="23" a="1"/>
  <c r="K9788" i="23" s="1"/>
  <c r="K9789" i="23" a="1"/>
  <c r="K9789" i="23" s="1"/>
  <c r="K9790" i="23" a="1"/>
  <c r="K9790" i="23"/>
  <c r="K9791" i="23" a="1"/>
  <c r="K9791" i="23" s="1"/>
  <c r="K9792" i="23" a="1"/>
  <c r="K9792" i="23" s="1"/>
  <c r="K9793" i="23" a="1"/>
  <c r="K9793" i="23" s="1"/>
  <c r="K9794" i="23" a="1"/>
  <c r="K9794" i="23" s="1"/>
  <c r="K9795" i="23" a="1"/>
  <c r="K9795" i="23" s="1"/>
  <c r="K9796" i="23" a="1"/>
  <c r="K9796" i="23" s="1"/>
  <c r="K9797" i="23" a="1"/>
  <c r="K9797" i="23" s="1"/>
  <c r="K9798" i="23" a="1"/>
  <c r="K9798" i="23"/>
  <c r="K9799" i="23" a="1"/>
  <c r="K9799" i="23" s="1"/>
  <c r="K9800" i="23" a="1"/>
  <c r="K9800" i="23" s="1"/>
  <c r="K9801" i="23" a="1"/>
  <c r="K9801" i="23" s="1"/>
  <c r="K9802" i="23" a="1"/>
  <c r="K9802" i="23" s="1"/>
  <c r="K9803" i="23" a="1"/>
  <c r="K9803" i="23" s="1"/>
  <c r="K9804" i="23" a="1"/>
  <c r="K9804" i="23" s="1"/>
  <c r="K9805" i="23" a="1"/>
  <c r="K9805" i="23" s="1"/>
  <c r="K9806" i="23" a="1"/>
  <c r="K9806" i="23"/>
  <c r="K9807" i="23" a="1"/>
  <c r="K9807" i="23" s="1"/>
  <c r="K9808" i="23" a="1"/>
  <c r="K9808" i="23" s="1"/>
  <c r="K9809" i="23" a="1"/>
  <c r="K9809" i="23" s="1"/>
  <c r="K9810" i="23" a="1"/>
  <c r="K9810" i="23"/>
  <c r="K9811" i="23" a="1"/>
  <c r="K9811" i="23" s="1"/>
  <c r="K9812" i="23" a="1"/>
  <c r="K9812" i="23" s="1"/>
  <c r="K9813" i="23" a="1"/>
  <c r="K9813" i="23" s="1"/>
  <c r="K9814" i="23" a="1"/>
  <c r="K9814" i="23"/>
  <c r="K9815" i="23" a="1"/>
  <c r="K9815" i="23" s="1"/>
  <c r="K9816" i="23" a="1"/>
  <c r="K9816" i="23" s="1"/>
  <c r="K9817" i="23" a="1"/>
  <c r="K9817" i="23" s="1"/>
  <c r="K2" i="23" a="1"/>
  <c r="K2" i="23" s="1"/>
  <c r="G7" i="2" l="1"/>
  <c r="G6" i="2"/>
  <c r="G5" i="2"/>
  <c r="B17" i="2"/>
  <c r="E17" i="2"/>
  <c r="F17" i="2" s="1"/>
  <c r="J17" i="2"/>
  <c r="K17" i="2" s="1"/>
  <c r="L17" i="2"/>
  <c r="M17" i="2"/>
  <c r="N17" i="2"/>
  <c r="O17" i="2"/>
  <c r="Q17" i="2"/>
  <c r="R17" i="2"/>
  <c r="U17" i="2"/>
  <c r="B18" i="2"/>
  <c r="E18" i="2"/>
  <c r="G18" i="2" s="1"/>
  <c r="F18" i="2"/>
  <c r="J18" i="2"/>
  <c r="K18" i="2" s="1"/>
  <c r="L18" i="2"/>
  <c r="M18" i="2" s="1"/>
  <c r="N18" i="2"/>
  <c r="O18" i="2"/>
  <c r="Q18" i="2"/>
  <c r="R18" i="2"/>
  <c r="U18" i="2"/>
  <c r="B19" i="2"/>
  <c r="E19" i="2"/>
  <c r="F19" i="2" s="1"/>
  <c r="J19" i="2"/>
  <c r="K19" i="2"/>
  <c r="L19" i="2"/>
  <c r="M19" i="2" s="1"/>
  <c r="N19" i="2"/>
  <c r="O19" i="2"/>
  <c r="Q19" i="2"/>
  <c r="R19" i="2"/>
  <c r="U19" i="2"/>
  <c r="B20" i="2"/>
  <c r="E20" i="2"/>
  <c r="G20" i="2" s="1"/>
  <c r="J20" i="2"/>
  <c r="K20" i="2" s="1"/>
  <c r="L20" i="2"/>
  <c r="M20" i="2" s="1"/>
  <c r="N20" i="2"/>
  <c r="O20" i="2"/>
  <c r="Q20" i="2"/>
  <c r="R20" i="2"/>
  <c r="U20" i="2"/>
  <c r="B21" i="2"/>
  <c r="E21" i="2"/>
  <c r="F21" i="2" s="1"/>
  <c r="G21" i="2"/>
  <c r="J21" i="2"/>
  <c r="K21" i="2"/>
  <c r="L21" i="2"/>
  <c r="M21" i="2" s="1"/>
  <c r="N21" i="2"/>
  <c r="O21" i="2"/>
  <c r="Q21" i="2"/>
  <c r="R21" i="2"/>
  <c r="U21" i="2"/>
  <c r="B22" i="2"/>
  <c r="E22" i="2"/>
  <c r="F22" i="2" s="1"/>
  <c r="J22" i="2"/>
  <c r="K22" i="2" s="1"/>
  <c r="L22" i="2"/>
  <c r="M22" i="2" s="1"/>
  <c r="N22" i="2"/>
  <c r="O22" i="2"/>
  <c r="Q22" i="2"/>
  <c r="R22" i="2"/>
  <c r="U22" i="2"/>
  <c r="B23" i="2"/>
  <c r="E23" i="2"/>
  <c r="J23" i="2"/>
  <c r="K23" i="2"/>
  <c r="L23" i="2"/>
  <c r="M23" i="2" s="1"/>
  <c r="N23" i="2"/>
  <c r="O23" i="2"/>
  <c r="Q23" i="2"/>
  <c r="R23" i="2"/>
  <c r="U23" i="2"/>
  <c r="B24" i="2"/>
  <c r="E24" i="2"/>
  <c r="F24" i="2" s="1"/>
  <c r="J24" i="2"/>
  <c r="K24" i="2" s="1"/>
  <c r="L24" i="2"/>
  <c r="M24" i="2" s="1"/>
  <c r="N24" i="2"/>
  <c r="O24" i="2"/>
  <c r="Q24" i="2"/>
  <c r="R24" i="2"/>
  <c r="U24" i="2"/>
  <c r="B25" i="2"/>
  <c r="E25" i="2"/>
  <c r="F25" i="2" s="1"/>
  <c r="J25" i="2"/>
  <c r="K25" i="2" s="1"/>
  <c r="L25" i="2"/>
  <c r="M25" i="2" s="1"/>
  <c r="N25" i="2"/>
  <c r="O25" i="2"/>
  <c r="Q25" i="2"/>
  <c r="R25" i="2"/>
  <c r="U25" i="2"/>
  <c r="B26" i="2"/>
  <c r="E26" i="2"/>
  <c r="F26" i="2" s="1"/>
  <c r="G26" i="2"/>
  <c r="J26" i="2"/>
  <c r="K26" i="2" s="1"/>
  <c r="L26" i="2"/>
  <c r="M26" i="2" s="1"/>
  <c r="N26" i="2"/>
  <c r="O26" i="2"/>
  <c r="Q26" i="2"/>
  <c r="R26" i="2"/>
  <c r="U26" i="2"/>
  <c r="B27" i="2"/>
  <c r="E27" i="2"/>
  <c r="F27" i="2" s="1"/>
  <c r="J27" i="2"/>
  <c r="K27" i="2" s="1"/>
  <c r="L27" i="2"/>
  <c r="M27" i="2" s="1"/>
  <c r="N27" i="2"/>
  <c r="O27" i="2"/>
  <c r="Q27" i="2"/>
  <c r="R27" i="2"/>
  <c r="U27" i="2"/>
  <c r="B28" i="2"/>
  <c r="E28" i="2"/>
  <c r="G28" i="2" s="1"/>
  <c r="F28" i="2"/>
  <c r="J28" i="2"/>
  <c r="K28" i="2"/>
  <c r="L28" i="2"/>
  <c r="M28" i="2" s="1"/>
  <c r="N28" i="2"/>
  <c r="O28" i="2"/>
  <c r="Q28" i="2"/>
  <c r="R28" i="2"/>
  <c r="U28" i="2"/>
  <c r="B29" i="2"/>
  <c r="E29" i="2"/>
  <c r="F29" i="2" s="1"/>
  <c r="J29" i="2"/>
  <c r="K29" i="2"/>
  <c r="L29" i="2"/>
  <c r="M29" i="2" s="1"/>
  <c r="N29" i="2"/>
  <c r="O29" i="2"/>
  <c r="Q29" i="2"/>
  <c r="R29" i="2"/>
  <c r="U29" i="2"/>
  <c r="B30" i="2"/>
  <c r="E30" i="2"/>
  <c r="G30" i="2" s="1"/>
  <c r="J30" i="2"/>
  <c r="K30" i="2" s="1"/>
  <c r="L30" i="2"/>
  <c r="M30" i="2" s="1"/>
  <c r="N30" i="2"/>
  <c r="O30" i="2"/>
  <c r="Q30" i="2"/>
  <c r="R30" i="2"/>
  <c r="U30" i="2"/>
  <c r="B31" i="2"/>
  <c r="E31" i="2"/>
  <c r="J31" i="2"/>
  <c r="K31" i="2"/>
  <c r="L31" i="2"/>
  <c r="M31" i="2" s="1"/>
  <c r="N31" i="2"/>
  <c r="O31" i="2"/>
  <c r="Q31" i="2"/>
  <c r="R31" i="2"/>
  <c r="U31" i="2"/>
  <c r="B32" i="2"/>
  <c r="E32" i="2"/>
  <c r="F32" i="2" s="1"/>
  <c r="J32" i="2"/>
  <c r="K32" i="2" s="1"/>
  <c r="L32" i="2"/>
  <c r="M32" i="2" s="1"/>
  <c r="N32" i="2"/>
  <c r="O32" i="2"/>
  <c r="Q32" i="2"/>
  <c r="R32" i="2"/>
  <c r="U32" i="2"/>
  <c r="B33" i="2"/>
  <c r="E33" i="2"/>
  <c r="F33" i="2" s="1"/>
  <c r="J33" i="2"/>
  <c r="K33" i="2" s="1"/>
  <c r="L33" i="2" s="1"/>
  <c r="O33" i="2"/>
  <c r="U33" i="2"/>
  <c r="B34" i="2"/>
  <c r="E34" i="2"/>
  <c r="F34" i="2" s="1"/>
  <c r="G34" i="2"/>
  <c r="J34" i="2"/>
  <c r="K34" i="2" s="1"/>
  <c r="L34" i="2"/>
  <c r="M34" i="2" s="1"/>
  <c r="N34" i="2"/>
  <c r="O34" i="2"/>
  <c r="Q34" i="2"/>
  <c r="R34" i="2"/>
  <c r="U34" i="2"/>
  <c r="B35" i="2"/>
  <c r="E35" i="2"/>
  <c r="G35" i="2" s="1"/>
  <c r="J35" i="2"/>
  <c r="K35" i="2" s="1"/>
  <c r="L35" i="2"/>
  <c r="M35" i="2" s="1"/>
  <c r="N35" i="2"/>
  <c r="O35" i="2"/>
  <c r="Q35" i="2"/>
  <c r="R35" i="2"/>
  <c r="U35" i="2"/>
  <c r="B36" i="2"/>
  <c r="E36" i="2"/>
  <c r="G36" i="2" s="1"/>
  <c r="J36" i="2"/>
  <c r="K36" i="2" s="1"/>
  <c r="L36" i="2"/>
  <c r="M36" i="2" s="1"/>
  <c r="N36" i="2"/>
  <c r="O36" i="2"/>
  <c r="Q36" i="2"/>
  <c r="R36" i="2"/>
  <c r="U36" i="2"/>
  <c r="B37" i="2"/>
  <c r="E37" i="2"/>
  <c r="F37" i="2"/>
  <c r="G37" i="2"/>
  <c r="J37" i="2"/>
  <c r="K37" i="2"/>
  <c r="L37" i="2"/>
  <c r="M37" i="2" s="1"/>
  <c r="N37" i="2"/>
  <c r="O37" i="2"/>
  <c r="Q37" i="2"/>
  <c r="R37" i="2"/>
  <c r="U37" i="2"/>
  <c r="B38" i="2"/>
  <c r="E38" i="2"/>
  <c r="G38" i="2" s="1"/>
  <c r="J38" i="2"/>
  <c r="K38" i="2" s="1"/>
  <c r="L38" i="2"/>
  <c r="M38" i="2" s="1"/>
  <c r="N38" i="2"/>
  <c r="O38" i="2"/>
  <c r="Q38" i="2"/>
  <c r="R38" i="2"/>
  <c r="U38" i="2"/>
  <c r="B39" i="2"/>
  <c r="E39" i="2"/>
  <c r="J39" i="2"/>
  <c r="K39" i="2" s="1"/>
  <c r="L39" i="2"/>
  <c r="M39" i="2" s="1"/>
  <c r="N39" i="2"/>
  <c r="O39" i="2"/>
  <c r="Q39" i="2"/>
  <c r="R39" i="2"/>
  <c r="U39" i="2"/>
  <c r="B40" i="2"/>
  <c r="E40" i="2"/>
  <c r="F40" i="2" s="1"/>
  <c r="J40" i="2"/>
  <c r="K40" i="2" s="1"/>
  <c r="L40" i="2"/>
  <c r="M40" i="2" s="1"/>
  <c r="N40" i="2"/>
  <c r="O40" i="2"/>
  <c r="Q40" i="2"/>
  <c r="R40" i="2"/>
  <c r="U40" i="2"/>
  <c r="B41" i="2"/>
  <c r="E41" i="2"/>
  <c r="F41" i="2" s="1"/>
  <c r="J41" i="2"/>
  <c r="K41" i="2" s="1"/>
  <c r="L41" i="2"/>
  <c r="M41" i="2" s="1"/>
  <c r="N41" i="2"/>
  <c r="O41" i="2"/>
  <c r="Q41" i="2"/>
  <c r="R41" i="2"/>
  <c r="U41" i="2"/>
  <c r="B42" i="2"/>
  <c r="E42" i="2"/>
  <c r="F42" i="2"/>
  <c r="G42" i="2"/>
  <c r="J42" i="2"/>
  <c r="K42" i="2" s="1"/>
  <c r="L42" i="2"/>
  <c r="M42" i="2" s="1"/>
  <c r="N42" i="2"/>
  <c r="O42" i="2"/>
  <c r="Q42" i="2"/>
  <c r="R42" i="2"/>
  <c r="U42" i="2"/>
  <c r="B43" i="2"/>
  <c r="E43" i="2"/>
  <c r="G43" i="2" s="1"/>
  <c r="J43" i="2"/>
  <c r="K43" i="2" s="1"/>
  <c r="L43" i="2"/>
  <c r="M43" i="2" s="1"/>
  <c r="N43" i="2"/>
  <c r="O43" i="2"/>
  <c r="Q43" i="2"/>
  <c r="R43" i="2"/>
  <c r="U43" i="2"/>
  <c r="B44" i="2"/>
  <c r="E44" i="2"/>
  <c r="G44" i="2" s="1"/>
  <c r="J44" i="2"/>
  <c r="K44" i="2" s="1"/>
  <c r="L44" i="2"/>
  <c r="M44" i="2"/>
  <c r="N44" i="2"/>
  <c r="O44" i="2"/>
  <c r="Q44" i="2"/>
  <c r="R44" i="2"/>
  <c r="U44" i="2"/>
  <c r="B45" i="2"/>
  <c r="E45" i="2"/>
  <c r="F45" i="2"/>
  <c r="G45" i="2"/>
  <c r="J45" i="2"/>
  <c r="K45" i="2" s="1"/>
  <c r="L45" i="2"/>
  <c r="M45" i="2" s="1"/>
  <c r="N45" i="2"/>
  <c r="O45" i="2"/>
  <c r="Q45" i="2"/>
  <c r="R45" i="2"/>
  <c r="U45" i="2"/>
  <c r="B46" i="2"/>
  <c r="E46" i="2"/>
  <c r="F46" i="2" s="1"/>
  <c r="G46" i="2"/>
  <c r="J46" i="2"/>
  <c r="K46" i="2" s="1"/>
  <c r="L46" i="2"/>
  <c r="M46" i="2" s="1"/>
  <c r="N46" i="2"/>
  <c r="O46" i="2"/>
  <c r="Q46" i="2"/>
  <c r="R46" i="2"/>
  <c r="U46" i="2"/>
  <c r="B47" i="2"/>
  <c r="E47" i="2"/>
  <c r="J47" i="2"/>
  <c r="K47" i="2" s="1"/>
  <c r="L47" i="2"/>
  <c r="M47" i="2" s="1"/>
  <c r="N47" i="2"/>
  <c r="O47" i="2"/>
  <c r="Q47" i="2"/>
  <c r="R47" i="2"/>
  <c r="U47" i="2"/>
  <c r="B48" i="2"/>
  <c r="E48" i="2"/>
  <c r="F48" i="2" s="1"/>
  <c r="J48" i="2"/>
  <c r="K48" i="2" s="1"/>
  <c r="L48" i="2"/>
  <c r="M48" i="2" s="1"/>
  <c r="N48" i="2"/>
  <c r="O48" i="2"/>
  <c r="Q48" i="2"/>
  <c r="R48" i="2"/>
  <c r="U48" i="2"/>
  <c r="B49" i="2"/>
  <c r="E49" i="2"/>
  <c r="F49" i="2" s="1"/>
  <c r="J49" i="2"/>
  <c r="K49" i="2" s="1"/>
  <c r="L49" i="2"/>
  <c r="M49" i="2" s="1"/>
  <c r="N49" i="2"/>
  <c r="O49" i="2"/>
  <c r="Q49" i="2"/>
  <c r="R49" i="2"/>
  <c r="U49" i="2"/>
  <c r="B50" i="2"/>
  <c r="E50" i="2"/>
  <c r="G50" i="2" s="1"/>
  <c r="J50" i="2"/>
  <c r="K50" i="2" s="1"/>
  <c r="L50" i="2"/>
  <c r="M50" i="2" s="1"/>
  <c r="N50" i="2"/>
  <c r="O50" i="2"/>
  <c r="Q50" i="2"/>
  <c r="R50" i="2"/>
  <c r="U50" i="2"/>
  <c r="B51" i="2"/>
  <c r="E51" i="2"/>
  <c r="G51" i="2" s="1"/>
  <c r="J51" i="2"/>
  <c r="K51" i="2" s="1"/>
  <c r="L51" i="2"/>
  <c r="M51" i="2" s="1"/>
  <c r="N51" i="2"/>
  <c r="O51" i="2"/>
  <c r="Q51" i="2"/>
  <c r="R51" i="2"/>
  <c r="U51" i="2"/>
  <c r="B52" i="2"/>
  <c r="E52" i="2"/>
  <c r="G52" i="2" s="1"/>
  <c r="F52" i="2"/>
  <c r="J52" i="2"/>
  <c r="K52" i="2" s="1"/>
  <c r="L52" i="2"/>
  <c r="M52" i="2" s="1"/>
  <c r="N52" i="2"/>
  <c r="O52" i="2"/>
  <c r="Q52" i="2"/>
  <c r="R52" i="2"/>
  <c r="U52" i="2"/>
  <c r="B53" i="2"/>
  <c r="E53" i="2"/>
  <c r="F53" i="2"/>
  <c r="G53" i="2"/>
  <c r="J53" i="2"/>
  <c r="K53" i="2"/>
  <c r="L53" i="2"/>
  <c r="M53" i="2" s="1"/>
  <c r="N53" i="2"/>
  <c r="O53" i="2"/>
  <c r="Q53" i="2"/>
  <c r="R53" i="2"/>
  <c r="U53" i="2"/>
  <c r="B54" i="2"/>
  <c r="E54" i="2"/>
  <c r="F54" i="2" s="1"/>
  <c r="G54" i="2"/>
  <c r="J54" i="2"/>
  <c r="K54" i="2" s="1"/>
  <c r="L54" i="2"/>
  <c r="M54" i="2" s="1"/>
  <c r="N54" i="2"/>
  <c r="O54" i="2"/>
  <c r="Q54" i="2"/>
  <c r="R54" i="2"/>
  <c r="U54" i="2"/>
  <c r="B55" i="2"/>
  <c r="E55" i="2"/>
  <c r="J55" i="2"/>
  <c r="K55" i="2" s="1"/>
  <c r="L55" i="2"/>
  <c r="M55" i="2" s="1"/>
  <c r="N55" i="2"/>
  <c r="O55" i="2"/>
  <c r="Q55" i="2"/>
  <c r="R55" i="2"/>
  <c r="U55" i="2"/>
  <c r="B56" i="2"/>
  <c r="E56" i="2"/>
  <c r="F56" i="2" s="1"/>
  <c r="J56" i="2"/>
  <c r="K56" i="2" s="1"/>
  <c r="L56" i="2"/>
  <c r="M56" i="2" s="1"/>
  <c r="N56" i="2"/>
  <c r="O56" i="2"/>
  <c r="Q56" i="2"/>
  <c r="R56" i="2"/>
  <c r="U56" i="2"/>
  <c r="B57" i="2"/>
  <c r="E57" i="2"/>
  <c r="F57" i="2" s="1"/>
  <c r="J57" i="2"/>
  <c r="K57" i="2" s="1"/>
  <c r="L57" i="2"/>
  <c r="M57" i="2" s="1"/>
  <c r="N57" i="2"/>
  <c r="O57" i="2"/>
  <c r="Q57" i="2"/>
  <c r="R57" i="2"/>
  <c r="U57" i="2"/>
  <c r="B58" i="2"/>
  <c r="E58" i="2"/>
  <c r="G58" i="2" s="1"/>
  <c r="F58" i="2"/>
  <c r="J58" i="2"/>
  <c r="K58" i="2" s="1"/>
  <c r="L58" i="2"/>
  <c r="M58" i="2"/>
  <c r="N58" i="2"/>
  <c r="O58" i="2"/>
  <c r="Q58" i="2"/>
  <c r="R58" i="2"/>
  <c r="U58" i="2"/>
  <c r="B59" i="2"/>
  <c r="E59" i="2"/>
  <c r="G59" i="2" s="1"/>
  <c r="F59" i="2"/>
  <c r="J59" i="2"/>
  <c r="K59" i="2" s="1"/>
  <c r="L59" i="2"/>
  <c r="M59" i="2" s="1"/>
  <c r="N59" i="2"/>
  <c r="O59" i="2"/>
  <c r="Q59" i="2"/>
  <c r="R59" i="2"/>
  <c r="U59" i="2"/>
  <c r="B60" i="2"/>
  <c r="E60" i="2"/>
  <c r="G60" i="2" s="1"/>
  <c r="F60" i="2"/>
  <c r="J60" i="2"/>
  <c r="K60" i="2"/>
  <c r="L60" i="2"/>
  <c r="M60" i="2" s="1"/>
  <c r="N60" i="2"/>
  <c r="O60" i="2"/>
  <c r="Q60" i="2"/>
  <c r="R60" i="2"/>
  <c r="U60" i="2"/>
  <c r="B61" i="2"/>
  <c r="E61" i="2"/>
  <c r="F61" i="2" s="1"/>
  <c r="J61" i="2"/>
  <c r="K61" i="2" s="1"/>
  <c r="L61" i="2"/>
  <c r="M61" i="2"/>
  <c r="N61" i="2"/>
  <c r="O61" i="2"/>
  <c r="Q61" i="2"/>
  <c r="R61" i="2"/>
  <c r="U61" i="2"/>
  <c r="B62" i="2"/>
  <c r="E62" i="2"/>
  <c r="F62" i="2"/>
  <c r="G62" i="2"/>
  <c r="J62" i="2"/>
  <c r="K62" i="2" s="1"/>
  <c r="L62" i="2"/>
  <c r="M62" i="2" s="1"/>
  <c r="N62" i="2"/>
  <c r="O62" i="2"/>
  <c r="Q62" i="2"/>
  <c r="R62" i="2"/>
  <c r="U62" i="2"/>
  <c r="B63" i="2"/>
  <c r="E63" i="2"/>
  <c r="J63" i="2"/>
  <c r="K63" i="2"/>
  <c r="L63" i="2"/>
  <c r="M63" i="2" s="1"/>
  <c r="N63" i="2"/>
  <c r="O63" i="2"/>
  <c r="Q63" i="2"/>
  <c r="R63" i="2"/>
  <c r="U63" i="2"/>
  <c r="B64" i="2"/>
  <c r="E64" i="2"/>
  <c r="F64" i="2" s="1"/>
  <c r="J64" i="2"/>
  <c r="K64" i="2" s="1"/>
  <c r="L64" i="2"/>
  <c r="M64" i="2" s="1"/>
  <c r="N64" i="2"/>
  <c r="O64" i="2"/>
  <c r="Q64" i="2"/>
  <c r="R64" i="2"/>
  <c r="U64" i="2"/>
  <c r="B65" i="2"/>
  <c r="E65" i="2"/>
  <c r="F65" i="2" s="1"/>
  <c r="J65" i="2"/>
  <c r="K65" i="2" s="1"/>
  <c r="L65" i="2"/>
  <c r="M65" i="2" s="1"/>
  <c r="N65" i="2"/>
  <c r="O65" i="2"/>
  <c r="Q65" i="2"/>
  <c r="R65" i="2"/>
  <c r="U65" i="2"/>
  <c r="B66" i="2"/>
  <c r="E66" i="2"/>
  <c r="G66" i="2" s="1"/>
  <c r="J66" i="2"/>
  <c r="K66" i="2" s="1"/>
  <c r="L66" i="2"/>
  <c r="M66" i="2" s="1"/>
  <c r="N66" i="2"/>
  <c r="O66" i="2"/>
  <c r="Q66" i="2"/>
  <c r="R66" i="2"/>
  <c r="U66" i="2"/>
  <c r="B67" i="2"/>
  <c r="E67" i="2"/>
  <c r="G67" i="2" s="1"/>
  <c r="J67" i="2"/>
  <c r="K67" i="2"/>
  <c r="L67" i="2"/>
  <c r="M67" i="2" s="1"/>
  <c r="N67" i="2"/>
  <c r="O67" i="2"/>
  <c r="Q67" i="2"/>
  <c r="R67" i="2"/>
  <c r="U67" i="2"/>
  <c r="B68" i="2"/>
  <c r="E68" i="2"/>
  <c r="G68" i="2" s="1"/>
  <c r="J68" i="2"/>
  <c r="K68" i="2"/>
  <c r="L68" i="2"/>
  <c r="M68" i="2" s="1"/>
  <c r="N68" i="2"/>
  <c r="O68" i="2"/>
  <c r="Q68" i="2"/>
  <c r="R68" i="2"/>
  <c r="U68" i="2"/>
  <c r="B69" i="2"/>
  <c r="E69" i="2"/>
  <c r="F69" i="2" s="1"/>
  <c r="G69" i="2"/>
  <c r="J69" i="2"/>
  <c r="K69" i="2" s="1"/>
  <c r="L69" i="2"/>
  <c r="M69" i="2" s="1"/>
  <c r="N69" i="2"/>
  <c r="O69" i="2"/>
  <c r="Q69" i="2"/>
  <c r="R69" i="2"/>
  <c r="U69" i="2"/>
  <c r="B70" i="2"/>
  <c r="E70" i="2"/>
  <c r="F70" i="2"/>
  <c r="G70" i="2"/>
  <c r="J70" i="2"/>
  <c r="K70" i="2"/>
  <c r="L70" i="2"/>
  <c r="M70" i="2" s="1"/>
  <c r="N70" i="2"/>
  <c r="O70" i="2"/>
  <c r="Q70" i="2"/>
  <c r="R70" i="2"/>
  <c r="U70" i="2"/>
  <c r="B71" i="2"/>
  <c r="E71" i="2"/>
  <c r="J71" i="2"/>
  <c r="K71" i="2"/>
  <c r="L71" i="2"/>
  <c r="M71" i="2" s="1"/>
  <c r="N71" i="2"/>
  <c r="O71" i="2"/>
  <c r="Q71" i="2"/>
  <c r="R71" i="2"/>
  <c r="U71" i="2"/>
  <c r="B72" i="2"/>
  <c r="E72" i="2"/>
  <c r="F72" i="2" s="1"/>
  <c r="J72" i="2"/>
  <c r="K72" i="2" s="1"/>
  <c r="L72" i="2"/>
  <c r="M72" i="2" s="1"/>
  <c r="N72" i="2"/>
  <c r="O72" i="2"/>
  <c r="Q72" i="2"/>
  <c r="R72" i="2"/>
  <c r="U72" i="2"/>
  <c r="B73" i="2"/>
  <c r="E73" i="2"/>
  <c r="F73" i="2" s="1"/>
  <c r="J73" i="2"/>
  <c r="K73" i="2" s="1"/>
  <c r="L73" i="2"/>
  <c r="M73" i="2" s="1"/>
  <c r="N73" i="2"/>
  <c r="O73" i="2"/>
  <c r="Q73" i="2"/>
  <c r="R73" i="2"/>
  <c r="U73" i="2"/>
  <c r="B74" i="2"/>
  <c r="E74" i="2"/>
  <c r="G74" i="2" s="1"/>
  <c r="J74" i="2"/>
  <c r="K74" i="2" s="1"/>
  <c r="L74" i="2"/>
  <c r="M74" i="2" s="1"/>
  <c r="N74" i="2"/>
  <c r="O74" i="2"/>
  <c r="Q74" i="2"/>
  <c r="R74" i="2"/>
  <c r="U74" i="2"/>
  <c r="B75" i="2"/>
  <c r="E75" i="2"/>
  <c r="G75" i="2" s="1"/>
  <c r="F75" i="2"/>
  <c r="J75" i="2"/>
  <c r="K75" i="2"/>
  <c r="L75" i="2"/>
  <c r="M75" i="2" s="1"/>
  <c r="N75" i="2"/>
  <c r="O75" i="2"/>
  <c r="Q75" i="2"/>
  <c r="R75" i="2"/>
  <c r="U75" i="2"/>
  <c r="B76" i="2"/>
  <c r="E76" i="2"/>
  <c r="G76" i="2" s="1"/>
  <c r="J76" i="2"/>
  <c r="K76" i="2" s="1"/>
  <c r="L76" i="2"/>
  <c r="M76" i="2" s="1"/>
  <c r="N76" i="2"/>
  <c r="O76" i="2"/>
  <c r="Q76" i="2"/>
  <c r="R76" i="2"/>
  <c r="U76" i="2"/>
  <c r="B77" i="2"/>
  <c r="E77" i="2"/>
  <c r="F77" i="2" s="1"/>
  <c r="J77" i="2"/>
  <c r="K77" i="2"/>
  <c r="L77" i="2"/>
  <c r="M77" i="2" s="1"/>
  <c r="N77" i="2"/>
  <c r="O77" i="2"/>
  <c r="Q77" i="2"/>
  <c r="R77" i="2"/>
  <c r="U77" i="2"/>
  <c r="B78" i="2"/>
  <c r="E78" i="2"/>
  <c r="F78" i="2" s="1"/>
  <c r="J78" i="2"/>
  <c r="K78" i="2" s="1"/>
  <c r="L78" i="2"/>
  <c r="M78" i="2" s="1"/>
  <c r="N78" i="2"/>
  <c r="O78" i="2"/>
  <c r="Q78" i="2"/>
  <c r="R78" i="2"/>
  <c r="U78" i="2"/>
  <c r="B79" i="2"/>
  <c r="E79" i="2"/>
  <c r="J79" i="2"/>
  <c r="K79" i="2"/>
  <c r="L79" i="2"/>
  <c r="M79" i="2" s="1"/>
  <c r="N79" i="2"/>
  <c r="O79" i="2"/>
  <c r="Q79" i="2"/>
  <c r="R79" i="2"/>
  <c r="U79" i="2"/>
  <c r="B80" i="2"/>
  <c r="E80" i="2"/>
  <c r="F80" i="2" s="1"/>
  <c r="J80" i="2"/>
  <c r="K80" i="2" s="1"/>
  <c r="L80" i="2"/>
  <c r="M80" i="2" s="1"/>
  <c r="N80" i="2"/>
  <c r="O80" i="2"/>
  <c r="Q80" i="2"/>
  <c r="R80" i="2"/>
  <c r="U80" i="2"/>
  <c r="B81" i="2"/>
  <c r="E81" i="2"/>
  <c r="F81" i="2" s="1"/>
  <c r="J81" i="2"/>
  <c r="K81" i="2" s="1"/>
  <c r="L81" i="2"/>
  <c r="M81" i="2" s="1"/>
  <c r="N81" i="2"/>
  <c r="O81" i="2"/>
  <c r="Q81" i="2"/>
  <c r="R81" i="2"/>
  <c r="U81" i="2"/>
  <c r="B82" i="2"/>
  <c r="E82" i="2"/>
  <c r="G82" i="2" s="1"/>
  <c r="J82" i="2"/>
  <c r="K82" i="2" s="1"/>
  <c r="L82" i="2"/>
  <c r="M82" i="2" s="1"/>
  <c r="N82" i="2"/>
  <c r="O82" i="2"/>
  <c r="Q82" i="2"/>
  <c r="R82" i="2"/>
  <c r="U82" i="2"/>
  <c r="B83" i="2"/>
  <c r="E83" i="2"/>
  <c r="G83" i="2" s="1"/>
  <c r="J83" i="2"/>
  <c r="K83" i="2"/>
  <c r="L83" i="2"/>
  <c r="M83" i="2" s="1"/>
  <c r="N83" i="2"/>
  <c r="O83" i="2"/>
  <c r="Q83" i="2"/>
  <c r="R83" i="2"/>
  <c r="U83" i="2"/>
  <c r="B84" i="2"/>
  <c r="E84" i="2"/>
  <c r="G84" i="2" s="1"/>
  <c r="J84" i="2"/>
  <c r="K84" i="2" s="1"/>
  <c r="L84" i="2"/>
  <c r="M84" i="2"/>
  <c r="N84" i="2"/>
  <c r="O84" i="2"/>
  <c r="Q84" i="2"/>
  <c r="R84" i="2"/>
  <c r="U84" i="2"/>
  <c r="B85" i="2"/>
  <c r="E85" i="2"/>
  <c r="F85" i="2"/>
  <c r="G85" i="2"/>
  <c r="J85" i="2"/>
  <c r="K85" i="2"/>
  <c r="L85" i="2"/>
  <c r="M85" i="2"/>
  <c r="N85" i="2"/>
  <c r="O85" i="2"/>
  <c r="Q85" i="2"/>
  <c r="R85" i="2"/>
  <c r="U85" i="2"/>
  <c r="B86" i="2"/>
  <c r="E86" i="2"/>
  <c r="F86" i="2"/>
  <c r="G86" i="2"/>
  <c r="J86" i="2"/>
  <c r="K86" i="2"/>
  <c r="L86" i="2"/>
  <c r="M86" i="2" s="1"/>
  <c r="N86" i="2"/>
  <c r="O86" i="2"/>
  <c r="Q86" i="2"/>
  <c r="R86" i="2"/>
  <c r="U86" i="2"/>
  <c r="B87" i="2"/>
  <c r="E87" i="2"/>
  <c r="J87" i="2"/>
  <c r="K87" i="2" s="1"/>
  <c r="L87" i="2"/>
  <c r="M87" i="2" s="1"/>
  <c r="N87" i="2"/>
  <c r="O87" i="2"/>
  <c r="Q87" i="2"/>
  <c r="R87" i="2"/>
  <c r="U87" i="2"/>
  <c r="B88" i="2"/>
  <c r="E88" i="2"/>
  <c r="F88" i="2" s="1"/>
  <c r="G88" i="2"/>
  <c r="J88" i="2"/>
  <c r="K88" i="2" s="1"/>
  <c r="L88" i="2"/>
  <c r="M88" i="2" s="1"/>
  <c r="N88" i="2"/>
  <c r="O88" i="2"/>
  <c r="Q88" i="2"/>
  <c r="R88" i="2"/>
  <c r="U88" i="2"/>
  <c r="B89" i="2"/>
  <c r="E89" i="2"/>
  <c r="F89" i="2" s="1"/>
  <c r="J89" i="2"/>
  <c r="K89" i="2" s="1"/>
  <c r="L89" i="2"/>
  <c r="M89" i="2" s="1"/>
  <c r="N89" i="2"/>
  <c r="O89" i="2"/>
  <c r="Q89" i="2"/>
  <c r="R89" i="2"/>
  <c r="U89" i="2"/>
  <c r="B90" i="2"/>
  <c r="E90" i="2"/>
  <c r="G90" i="2" s="1"/>
  <c r="J90" i="2"/>
  <c r="K90" i="2" s="1"/>
  <c r="L90" i="2"/>
  <c r="M90" i="2" s="1"/>
  <c r="N90" i="2"/>
  <c r="O90" i="2"/>
  <c r="Q90" i="2"/>
  <c r="R90" i="2"/>
  <c r="U90" i="2"/>
  <c r="B91" i="2"/>
  <c r="E91" i="2"/>
  <c r="G91" i="2" s="1"/>
  <c r="F91" i="2"/>
  <c r="J91" i="2"/>
  <c r="K91" i="2" s="1"/>
  <c r="L91" i="2"/>
  <c r="M91" i="2" s="1"/>
  <c r="N91" i="2"/>
  <c r="O91" i="2"/>
  <c r="Q91" i="2"/>
  <c r="R91" i="2"/>
  <c r="U91" i="2"/>
  <c r="B92" i="2"/>
  <c r="E92" i="2"/>
  <c r="G92" i="2" s="1"/>
  <c r="F92" i="2"/>
  <c r="J92" i="2"/>
  <c r="K92" i="2"/>
  <c r="L92" i="2"/>
  <c r="M92" i="2" s="1"/>
  <c r="N92" i="2"/>
  <c r="O92" i="2"/>
  <c r="Q92" i="2"/>
  <c r="R92" i="2"/>
  <c r="U92" i="2"/>
  <c r="B93" i="2"/>
  <c r="E93" i="2"/>
  <c r="F93" i="2" s="1"/>
  <c r="J93" i="2"/>
  <c r="K93" i="2" s="1"/>
  <c r="L93" i="2"/>
  <c r="M93" i="2"/>
  <c r="N93" i="2"/>
  <c r="O93" i="2"/>
  <c r="Q93" i="2"/>
  <c r="R93" i="2"/>
  <c r="U93" i="2"/>
  <c r="B94" i="2"/>
  <c r="E94" i="2"/>
  <c r="F94" i="2"/>
  <c r="G94" i="2"/>
  <c r="J94" i="2"/>
  <c r="K94" i="2" s="1"/>
  <c r="L94" i="2"/>
  <c r="M94" i="2" s="1"/>
  <c r="N94" i="2"/>
  <c r="O94" i="2"/>
  <c r="Q94" i="2"/>
  <c r="R94" i="2"/>
  <c r="U94" i="2"/>
  <c r="B95" i="2"/>
  <c r="E95" i="2"/>
  <c r="J95" i="2"/>
  <c r="K95" i="2" s="1"/>
  <c r="L95" i="2"/>
  <c r="M95" i="2" s="1"/>
  <c r="N95" i="2"/>
  <c r="O95" i="2"/>
  <c r="Q95" i="2"/>
  <c r="R95" i="2"/>
  <c r="U95" i="2"/>
  <c r="B96" i="2"/>
  <c r="E96" i="2"/>
  <c r="F96" i="2" s="1"/>
  <c r="G96" i="2"/>
  <c r="J96" i="2"/>
  <c r="K96" i="2" s="1"/>
  <c r="L96" i="2"/>
  <c r="M96" i="2" s="1"/>
  <c r="N96" i="2"/>
  <c r="O96" i="2"/>
  <c r="Q96" i="2"/>
  <c r="R96" i="2"/>
  <c r="U96" i="2"/>
  <c r="B97" i="2"/>
  <c r="E97" i="2"/>
  <c r="F97" i="2" s="1"/>
  <c r="J97" i="2"/>
  <c r="K97" i="2" s="1"/>
  <c r="L97" i="2"/>
  <c r="M97" i="2" s="1"/>
  <c r="N97" i="2"/>
  <c r="O97" i="2"/>
  <c r="Q97" i="2"/>
  <c r="R97" i="2"/>
  <c r="U97" i="2"/>
  <c r="B98" i="2"/>
  <c r="E98" i="2"/>
  <c r="G98" i="2" s="1"/>
  <c r="F98" i="2"/>
  <c r="J98" i="2"/>
  <c r="K98" i="2" s="1"/>
  <c r="L98" i="2"/>
  <c r="M98" i="2" s="1"/>
  <c r="N98" i="2"/>
  <c r="O98" i="2"/>
  <c r="Q98" i="2"/>
  <c r="R98" i="2"/>
  <c r="U98" i="2"/>
  <c r="B99" i="2"/>
  <c r="E99" i="2"/>
  <c r="G99" i="2" s="1"/>
  <c r="F99" i="2"/>
  <c r="J99" i="2"/>
  <c r="K99" i="2" s="1"/>
  <c r="L99" i="2"/>
  <c r="M99" i="2" s="1"/>
  <c r="N99" i="2"/>
  <c r="O99" i="2"/>
  <c r="Q99" i="2"/>
  <c r="R99" i="2"/>
  <c r="U99" i="2"/>
  <c r="B100" i="2"/>
  <c r="E100" i="2"/>
  <c r="G100" i="2" s="1"/>
  <c r="J100" i="2"/>
  <c r="K100" i="2"/>
  <c r="L100" i="2"/>
  <c r="M100" i="2" s="1"/>
  <c r="N100" i="2"/>
  <c r="O100" i="2"/>
  <c r="Q100" i="2"/>
  <c r="R100" i="2"/>
  <c r="U100" i="2"/>
  <c r="B101" i="2"/>
  <c r="E101" i="2"/>
  <c r="F101" i="2"/>
  <c r="G101" i="2"/>
  <c r="J101" i="2"/>
  <c r="K101" i="2" s="1"/>
  <c r="L101" i="2"/>
  <c r="M101" i="2" s="1"/>
  <c r="N101" i="2"/>
  <c r="O101" i="2"/>
  <c r="Q101" i="2"/>
  <c r="R101" i="2"/>
  <c r="U101" i="2"/>
  <c r="B102" i="2"/>
  <c r="E102" i="2"/>
  <c r="F102" i="2" s="1"/>
  <c r="G102" i="2"/>
  <c r="J102" i="2"/>
  <c r="K102" i="2" s="1"/>
  <c r="L102" i="2"/>
  <c r="M102" i="2" s="1"/>
  <c r="N102" i="2"/>
  <c r="O102" i="2"/>
  <c r="Q102" i="2"/>
  <c r="R102" i="2"/>
  <c r="U102" i="2"/>
  <c r="B103" i="2"/>
  <c r="E103" i="2"/>
  <c r="J103" i="2"/>
  <c r="K103" i="2" s="1"/>
  <c r="L103" i="2"/>
  <c r="M103" i="2" s="1"/>
  <c r="N103" i="2"/>
  <c r="O103" i="2"/>
  <c r="Q103" i="2"/>
  <c r="R103" i="2"/>
  <c r="U103" i="2"/>
  <c r="B104" i="2"/>
  <c r="E104" i="2"/>
  <c r="F104" i="2" s="1"/>
  <c r="G104" i="2"/>
  <c r="J104" i="2"/>
  <c r="K104" i="2" s="1"/>
  <c r="L104" i="2"/>
  <c r="M104" i="2" s="1"/>
  <c r="N104" i="2"/>
  <c r="O104" i="2"/>
  <c r="Q104" i="2"/>
  <c r="R104" i="2"/>
  <c r="U104" i="2"/>
  <c r="B105" i="2"/>
  <c r="E105" i="2"/>
  <c r="F105" i="2" s="1"/>
  <c r="J105" i="2"/>
  <c r="K105" i="2" s="1"/>
  <c r="L105" i="2"/>
  <c r="M105" i="2" s="1"/>
  <c r="N105" i="2"/>
  <c r="O105" i="2"/>
  <c r="Q105" i="2"/>
  <c r="R105" i="2"/>
  <c r="U105" i="2"/>
  <c r="B106" i="2"/>
  <c r="E106" i="2"/>
  <c r="G106" i="2" s="1"/>
  <c r="J106" i="2"/>
  <c r="K106" i="2" s="1"/>
  <c r="L106" i="2"/>
  <c r="M106" i="2" s="1"/>
  <c r="N106" i="2"/>
  <c r="O106" i="2"/>
  <c r="Q106" i="2"/>
  <c r="R106" i="2"/>
  <c r="U106" i="2"/>
  <c r="B107" i="2"/>
  <c r="E107" i="2"/>
  <c r="G107" i="2" s="1"/>
  <c r="J107" i="2"/>
  <c r="K107" i="2"/>
  <c r="L107" i="2"/>
  <c r="M107" i="2" s="1"/>
  <c r="N107" i="2"/>
  <c r="O107" i="2"/>
  <c r="Q107" i="2"/>
  <c r="R107" i="2"/>
  <c r="U107" i="2"/>
  <c r="B108" i="2"/>
  <c r="E108" i="2"/>
  <c r="G108" i="2" s="1"/>
  <c r="F108" i="2"/>
  <c r="J108" i="2"/>
  <c r="K108" i="2" s="1"/>
  <c r="L108" i="2"/>
  <c r="M108" i="2" s="1"/>
  <c r="N108" i="2"/>
  <c r="O108" i="2"/>
  <c r="Q108" i="2"/>
  <c r="R108" i="2"/>
  <c r="U108" i="2"/>
  <c r="B109" i="2"/>
  <c r="E109" i="2"/>
  <c r="F109" i="2"/>
  <c r="G109" i="2"/>
  <c r="J109" i="2"/>
  <c r="K109" i="2"/>
  <c r="L109" i="2"/>
  <c r="M109" i="2" s="1"/>
  <c r="N109" i="2"/>
  <c r="O109" i="2"/>
  <c r="Q109" i="2"/>
  <c r="R109" i="2"/>
  <c r="U109" i="2"/>
  <c r="B110" i="2"/>
  <c r="E110" i="2"/>
  <c r="F110" i="2" s="1"/>
  <c r="G110" i="2"/>
  <c r="J110" i="2"/>
  <c r="K110" i="2" s="1"/>
  <c r="L110" i="2"/>
  <c r="M110" i="2" s="1"/>
  <c r="N110" i="2"/>
  <c r="O110" i="2"/>
  <c r="Q110" i="2"/>
  <c r="R110" i="2"/>
  <c r="U110" i="2"/>
  <c r="B111" i="2"/>
  <c r="E111" i="2"/>
  <c r="J111" i="2"/>
  <c r="K111" i="2" s="1"/>
  <c r="L111" i="2"/>
  <c r="M111" i="2" s="1"/>
  <c r="N111" i="2"/>
  <c r="O111" i="2"/>
  <c r="Q111" i="2"/>
  <c r="R111" i="2"/>
  <c r="U111" i="2"/>
  <c r="B112" i="2"/>
  <c r="E112" i="2"/>
  <c r="F112" i="2" s="1"/>
  <c r="G112" i="2"/>
  <c r="J112" i="2"/>
  <c r="K112" i="2" s="1"/>
  <c r="L112" i="2"/>
  <c r="M112" i="2" s="1"/>
  <c r="N112" i="2"/>
  <c r="O112" i="2"/>
  <c r="Q112" i="2"/>
  <c r="R112" i="2"/>
  <c r="U112" i="2"/>
  <c r="B113" i="2"/>
  <c r="E113" i="2"/>
  <c r="F113" i="2" s="1"/>
  <c r="J113" i="2"/>
  <c r="K113" i="2" s="1"/>
  <c r="L113" i="2"/>
  <c r="M113" i="2" s="1"/>
  <c r="N113" i="2"/>
  <c r="O113" i="2"/>
  <c r="Q113" i="2"/>
  <c r="R113" i="2"/>
  <c r="U113" i="2"/>
  <c r="B114" i="2"/>
  <c r="E114" i="2"/>
  <c r="G114" i="2" s="1"/>
  <c r="F114" i="2"/>
  <c r="J114" i="2"/>
  <c r="K114" i="2" s="1"/>
  <c r="L114" i="2"/>
  <c r="M114" i="2" s="1"/>
  <c r="N114" i="2"/>
  <c r="O114" i="2"/>
  <c r="Q114" i="2"/>
  <c r="R114" i="2"/>
  <c r="U114" i="2"/>
  <c r="B115" i="2"/>
  <c r="E115" i="2"/>
  <c r="G115" i="2" s="1"/>
  <c r="F115" i="2"/>
  <c r="J115" i="2"/>
  <c r="K115" i="2"/>
  <c r="L115" i="2"/>
  <c r="M115" i="2" s="1"/>
  <c r="N115" i="2"/>
  <c r="O115" i="2"/>
  <c r="Q115" i="2"/>
  <c r="R115" i="2"/>
  <c r="U115" i="2"/>
  <c r="B116" i="2"/>
  <c r="E116" i="2"/>
  <c r="G116" i="2" s="1"/>
  <c r="J116" i="2"/>
  <c r="K116" i="2"/>
  <c r="L116" i="2"/>
  <c r="M116" i="2" s="1"/>
  <c r="N116" i="2"/>
  <c r="O116" i="2"/>
  <c r="Q116" i="2"/>
  <c r="R116" i="2"/>
  <c r="U116" i="2"/>
  <c r="B117" i="2"/>
  <c r="E117" i="2"/>
  <c r="F117" i="2" s="1"/>
  <c r="G117" i="2"/>
  <c r="J117" i="2"/>
  <c r="K117" i="2" s="1"/>
  <c r="L117" i="2"/>
  <c r="M117" i="2" s="1"/>
  <c r="N117" i="2"/>
  <c r="O117" i="2"/>
  <c r="Q117" i="2"/>
  <c r="R117" i="2"/>
  <c r="U117" i="2"/>
  <c r="B118" i="2"/>
  <c r="E118" i="2"/>
  <c r="F118" i="2"/>
  <c r="G118" i="2"/>
  <c r="J118" i="2"/>
  <c r="K118" i="2"/>
  <c r="L118" i="2"/>
  <c r="M118" i="2" s="1"/>
  <c r="N118" i="2"/>
  <c r="O118" i="2"/>
  <c r="Q118" i="2"/>
  <c r="R118" i="2"/>
  <c r="U118" i="2"/>
  <c r="B119" i="2"/>
  <c r="E119" i="2"/>
  <c r="J119" i="2"/>
  <c r="K119" i="2"/>
  <c r="L119" i="2"/>
  <c r="M119" i="2" s="1"/>
  <c r="N119" i="2"/>
  <c r="O119" i="2"/>
  <c r="Q119" i="2"/>
  <c r="R119" i="2"/>
  <c r="U119" i="2"/>
  <c r="B120" i="2"/>
  <c r="E120" i="2"/>
  <c r="F120" i="2" s="1"/>
  <c r="J120" i="2"/>
  <c r="K120" i="2" s="1"/>
  <c r="L120" i="2"/>
  <c r="M120" i="2" s="1"/>
  <c r="N120" i="2"/>
  <c r="O120" i="2"/>
  <c r="Q120" i="2"/>
  <c r="R120" i="2"/>
  <c r="U120" i="2"/>
  <c r="B121" i="2"/>
  <c r="E121" i="2"/>
  <c r="F121" i="2" s="1"/>
  <c r="J121" i="2"/>
  <c r="K121" i="2" s="1"/>
  <c r="L121" i="2"/>
  <c r="M121" i="2" s="1"/>
  <c r="N121" i="2"/>
  <c r="O121" i="2"/>
  <c r="Q121" i="2"/>
  <c r="R121" i="2"/>
  <c r="U121" i="2"/>
  <c r="B122" i="2"/>
  <c r="E122" i="2"/>
  <c r="G122" i="2" s="1"/>
  <c r="J122" i="2"/>
  <c r="K122" i="2" s="1"/>
  <c r="L122" i="2"/>
  <c r="M122" i="2" s="1"/>
  <c r="N122" i="2"/>
  <c r="O122" i="2"/>
  <c r="Q122" i="2"/>
  <c r="R122" i="2"/>
  <c r="U122" i="2"/>
  <c r="B123" i="2"/>
  <c r="E123" i="2"/>
  <c r="G123" i="2" s="1"/>
  <c r="F123" i="2"/>
  <c r="J123" i="2"/>
  <c r="K123" i="2"/>
  <c r="L123" i="2"/>
  <c r="M123" i="2" s="1"/>
  <c r="N123" i="2"/>
  <c r="O123" i="2"/>
  <c r="Q123" i="2"/>
  <c r="R123" i="2"/>
  <c r="U123" i="2"/>
  <c r="B124" i="2"/>
  <c r="E124" i="2"/>
  <c r="G124" i="2" s="1"/>
  <c r="J124" i="2"/>
  <c r="K124" i="2"/>
  <c r="L124" i="2"/>
  <c r="M124" i="2" s="1"/>
  <c r="N124" i="2"/>
  <c r="O124" i="2"/>
  <c r="Q124" i="2"/>
  <c r="R124" i="2"/>
  <c r="U124" i="2"/>
  <c r="B125" i="2"/>
  <c r="E125" i="2"/>
  <c r="G125" i="2" s="1"/>
  <c r="J125" i="2"/>
  <c r="K125" i="2" s="1"/>
  <c r="L125" i="2"/>
  <c r="M125" i="2" s="1"/>
  <c r="N125" i="2"/>
  <c r="O125" i="2"/>
  <c r="Q125" i="2"/>
  <c r="R125" i="2"/>
  <c r="U125" i="2"/>
  <c r="B126" i="2"/>
  <c r="E126" i="2"/>
  <c r="G126" i="2" s="1"/>
  <c r="F126" i="2"/>
  <c r="J126" i="2"/>
  <c r="K126" i="2"/>
  <c r="L126" i="2"/>
  <c r="M126" i="2" s="1"/>
  <c r="N126" i="2"/>
  <c r="O126" i="2"/>
  <c r="Q126" i="2"/>
  <c r="R126" i="2"/>
  <c r="U126" i="2"/>
  <c r="B127" i="2"/>
  <c r="E127" i="2"/>
  <c r="J127" i="2"/>
  <c r="K127" i="2" s="1"/>
  <c r="L127" i="2"/>
  <c r="M127" i="2" s="1"/>
  <c r="N127" i="2"/>
  <c r="O127" i="2"/>
  <c r="Q127" i="2"/>
  <c r="R127" i="2"/>
  <c r="U127" i="2"/>
  <c r="B128" i="2"/>
  <c r="E128" i="2"/>
  <c r="F128" i="2" s="1"/>
  <c r="G128" i="2"/>
  <c r="J128" i="2"/>
  <c r="K128" i="2" s="1"/>
  <c r="L128" i="2"/>
  <c r="M128" i="2" s="1"/>
  <c r="N128" i="2"/>
  <c r="O128" i="2"/>
  <c r="Q128" i="2"/>
  <c r="R128" i="2"/>
  <c r="U128" i="2"/>
  <c r="B129" i="2"/>
  <c r="E129" i="2"/>
  <c r="F129" i="2" s="1"/>
  <c r="J129" i="2"/>
  <c r="K129" i="2" s="1"/>
  <c r="L129" i="2"/>
  <c r="M129" i="2" s="1"/>
  <c r="N129" i="2"/>
  <c r="O129" i="2"/>
  <c r="Q129" i="2"/>
  <c r="R129" i="2"/>
  <c r="U129" i="2"/>
  <c r="B130" i="2"/>
  <c r="E130" i="2"/>
  <c r="G130" i="2" s="1"/>
  <c r="J130" i="2"/>
  <c r="K130" i="2" s="1"/>
  <c r="L130" i="2"/>
  <c r="M130" i="2" s="1"/>
  <c r="N130" i="2"/>
  <c r="O130" i="2"/>
  <c r="Q130" i="2"/>
  <c r="R130" i="2"/>
  <c r="U130" i="2"/>
  <c r="B131" i="2"/>
  <c r="E131" i="2"/>
  <c r="G131" i="2" s="1"/>
  <c r="J131" i="2"/>
  <c r="K131" i="2" s="1"/>
  <c r="L131" i="2"/>
  <c r="M131" i="2" s="1"/>
  <c r="N131" i="2"/>
  <c r="O131" i="2"/>
  <c r="Q131" i="2"/>
  <c r="R131" i="2"/>
  <c r="U131" i="2"/>
  <c r="B132" i="2"/>
  <c r="E132" i="2"/>
  <c r="G132" i="2" s="1"/>
  <c r="J132" i="2"/>
  <c r="K132" i="2" s="1"/>
  <c r="L132" i="2"/>
  <c r="M132" i="2" s="1"/>
  <c r="N132" i="2"/>
  <c r="O132" i="2"/>
  <c r="Q132" i="2"/>
  <c r="R132" i="2"/>
  <c r="U132" i="2"/>
  <c r="B133" i="2"/>
  <c r="E133" i="2"/>
  <c r="F133" i="2" s="1"/>
  <c r="J133" i="2"/>
  <c r="K133" i="2" s="1"/>
  <c r="L133" i="2"/>
  <c r="M133" i="2" s="1"/>
  <c r="N133" i="2"/>
  <c r="O133" i="2"/>
  <c r="Q133" i="2"/>
  <c r="R133" i="2"/>
  <c r="U133" i="2"/>
  <c r="B134" i="2"/>
  <c r="E134" i="2"/>
  <c r="F134" i="2" s="1"/>
  <c r="G134" i="2"/>
  <c r="J134" i="2"/>
  <c r="K134" i="2"/>
  <c r="L134" i="2"/>
  <c r="M134" i="2" s="1"/>
  <c r="N134" i="2"/>
  <c r="O134" i="2"/>
  <c r="Q134" i="2"/>
  <c r="R134" i="2"/>
  <c r="U134" i="2"/>
  <c r="B135" i="2"/>
  <c r="E135" i="2"/>
  <c r="J135" i="2"/>
  <c r="K135" i="2" s="1"/>
  <c r="L135" i="2"/>
  <c r="M135" i="2" s="1"/>
  <c r="N135" i="2"/>
  <c r="O135" i="2"/>
  <c r="Q135" i="2"/>
  <c r="R135" i="2"/>
  <c r="U135" i="2"/>
  <c r="B136" i="2"/>
  <c r="E136" i="2"/>
  <c r="F136" i="2" s="1"/>
  <c r="G136" i="2"/>
  <c r="J136" i="2"/>
  <c r="K136" i="2" s="1"/>
  <c r="L136" i="2"/>
  <c r="M136" i="2" s="1"/>
  <c r="N136" i="2"/>
  <c r="O136" i="2"/>
  <c r="Q136" i="2"/>
  <c r="R136" i="2"/>
  <c r="U136" i="2"/>
  <c r="B137" i="2"/>
  <c r="E137" i="2"/>
  <c r="F137" i="2" s="1"/>
  <c r="J137" i="2"/>
  <c r="K137" i="2" s="1"/>
  <c r="L137" i="2"/>
  <c r="M137" i="2" s="1"/>
  <c r="N137" i="2"/>
  <c r="O137" i="2"/>
  <c r="Q137" i="2"/>
  <c r="R137" i="2"/>
  <c r="U137" i="2"/>
  <c r="B138" i="2"/>
  <c r="E138" i="2"/>
  <c r="J138" i="2"/>
  <c r="K138" i="2" s="1"/>
  <c r="L138" i="2"/>
  <c r="M138" i="2" s="1"/>
  <c r="N138" i="2"/>
  <c r="O138" i="2"/>
  <c r="Q138" i="2"/>
  <c r="R138" i="2"/>
  <c r="U138" i="2"/>
  <c r="B139" i="2"/>
  <c r="E139" i="2"/>
  <c r="G139" i="2" s="1"/>
  <c r="J139" i="2"/>
  <c r="K139" i="2" s="1"/>
  <c r="L139" i="2"/>
  <c r="M139" i="2" s="1"/>
  <c r="N139" i="2"/>
  <c r="O139" i="2"/>
  <c r="Q139" i="2"/>
  <c r="R139" i="2"/>
  <c r="U139" i="2"/>
  <c r="B140" i="2"/>
  <c r="E140" i="2"/>
  <c r="G140" i="2" s="1"/>
  <c r="J140" i="2"/>
  <c r="K140" i="2" s="1"/>
  <c r="L140" i="2"/>
  <c r="M140" i="2" s="1"/>
  <c r="N140" i="2"/>
  <c r="O140" i="2"/>
  <c r="Q140" i="2"/>
  <c r="R140" i="2"/>
  <c r="U140" i="2"/>
  <c r="B141" i="2"/>
  <c r="E141" i="2"/>
  <c r="F141" i="2" s="1"/>
  <c r="G141" i="2"/>
  <c r="J141" i="2"/>
  <c r="K141" i="2"/>
  <c r="L141" i="2"/>
  <c r="M141" i="2" s="1"/>
  <c r="N141" i="2"/>
  <c r="O141" i="2"/>
  <c r="Q141" i="2"/>
  <c r="R141" i="2"/>
  <c r="U141" i="2"/>
  <c r="B142" i="2"/>
  <c r="E142" i="2"/>
  <c r="F142" i="2" s="1"/>
  <c r="G142" i="2"/>
  <c r="J142" i="2"/>
  <c r="K142" i="2" s="1"/>
  <c r="L142" i="2"/>
  <c r="M142" i="2" s="1"/>
  <c r="N142" i="2"/>
  <c r="O142" i="2"/>
  <c r="Q142" i="2"/>
  <c r="R142" i="2"/>
  <c r="U142" i="2"/>
  <c r="B143" i="2"/>
  <c r="E143" i="2"/>
  <c r="F143" i="2" s="1"/>
  <c r="G143" i="2"/>
  <c r="J143" i="2"/>
  <c r="K143" i="2"/>
  <c r="L143" i="2"/>
  <c r="M143" i="2" s="1"/>
  <c r="N143" i="2"/>
  <c r="O143" i="2"/>
  <c r="Q143" i="2"/>
  <c r="R143" i="2"/>
  <c r="U143" i="2"/>
  <c r="B144" i="2"/>
  <c r="E144" i="2"/>
  <c r="F144" i="2" s="1"/>
  <c r="J144" i="2"/>
  <c r="K144" i="2" s="1"/>
  <c r="L144" i="2"/>
  <c r="M144" i="2" s="1"/>
  <c r="N144" i="2"/>
  <c r="O144" i="2"/>
  <c r="Q144" i="2"/>
  <c r="R144" i="2"/>
  <c r="U144" i="2"/>
  <c r="B145" i="2"/>
  <c r="E145" i="2"/>
  <c r="J145" i="2"/>
  <c r="K145" i="2" s="1"/>
  <c r="L145" i="2"/>
  <c r="M145" i="2" s="1"/>
  <c r="N145" i="2"/>
  <c r="O145" i="2"/>
  <c r="Q145" i="2"/>
  <c r="R145" i="2"/>
  <c r="U145" i="2"/>
  <c r="B146" i="2"/>
  <c r="E146" i="2"/>
  <c r="G146" i="2" s="1"/>
  <c r="J146" i="2"/>
  <c r="K146" i="2" s="1"/>
  <c r="L146" i="2"/>
  <c r="M146" i="2" s="1"/>
  <c r="N146" i="2"/>
  <c r="O146" i="2"/>
  <c r="Q146" i="2"/>
  <c r="R146" i="2"/>
  <c r="U146" i="2"/>
  <c r="B147" i="2"/>
  <c r="E147" i="2"/>
  <c r="G147" i="2" s="1"/>
  <c r="F147" i="2"/>
  <c r="J147" i="2"/>
  <c r="K147" i="2" s="1"/>
  <c r="L147" i="2"/>
  <c r="M147" i="2" s="1"/>
  <c r="N147" i="2"/>
  <c r="O147" i="2"/>
  <c r="Q147" i="2"/>
  <c r="R147" i="2"/>
  <c r="U147" i="2"/>
  <c r="B148" i="2"/>
  <c r="E148" i="2"/>
  <c r="G148" i="2" s="1"/>
  <c r="J148" i="2"/>
  <c r="K148" i="2"/>
  <c r="L148" i="2"/>
  <c r="M148" i="2" s="1"/>
  <c r="N148" i="2"/>
  <c r="O148" i="2"/>
  <c r="Q148" i="2"/>
  <c r="R148" i="2"/>
  <c r="U148" i="2"/>
  <c r="B149" i="2"/>
  <c r="E149" i="2"/>
  <c r="G149" i="2" s="1"/>
  <c r="J149" i="2"/>
  <c r="K149" i="2" s="1"/>
  <c r="L149" i="2"/>
  <c r="M149" i="2" s="1"/>
  <c r="N149" i="2"/>
  <c r="O149" i="2"/>
  <c r="Q149" i="2"/>
  <c r="R149" i="2"/>
  <c r="U149" i="2"/>
  <c r="B150" i="2"/>
  <c r="E150" i="2"/>
  <c r="G150" i="2" s="1"/>
  <c r="F150" i="2"/>
  <c r="J150" i="2"/>
  <c r="K150" i="2"/>
  <c r="L150" i="2"/>
  <c r="M150" i="2" s="1"/>
  <c r="N150" i="2"/>
  <c r="O150" i="2"/>
  <c r="Q150" i="2"/>
  <c r="R150" i="2"/>
  <c r="U150" i="2"/>
  <c r="B151" i="2"/>
  <c r="E151" i="2"/>
  <c r="F151" i="2" s="1"/>
  <c r="J151" i="2"/>
  <c r="K151" i="2"/>
  <c r="L151" i="2"/>
  <c r="M151" i="2" s="1"/>
  <c r="N151" i="2"/>
  <c r="O151" i="2"/>
  <c r="Q151" i="2"/>
  <c r="R151" i="2"/>
  <c r="U151" i="2"/>
  <c r="B152" i="2"/>
  <c r="E152" i="2"/>
  <c r="F152" i="2" s="1"/>
  <c r="J152" i="2"/>
  <c r="K152" i="2" s="1"/>
  <c r="L152" i="2"/>
  <c r="M152" i="2" s="1"/>
  <c r="N152" i="2"/>
  <c r="O152" i="2"/>
  <c r="Q152" i="2"/>
  <c r="R152" i="2"/>
  <c r="U152" i="2"/>
  <c r="B153" i="2"/>
  <c r="E153" i="2"/>
  <c r="J153" i="2"/>
  <c r="K153" i="2" s="1"/>
  <c r="L153" i="2"/>
  <c r="M153" i="2" s="1"/>
  <c r="N153" i="2"/>
  <c r="O153" i="2"/>
  <c r="Q153" i="2"/>
  <c r="R153" i="2"/>
  <c r="U153" i="2"/>
  <c r="B154" i="2"/>
  <c r="E154" i="2"/>
  <c r="G154" i="2" s="1"/>
  <c r="J154" i="2"/>
  <c r="K154" i="2" s="1"/>
  <c r="L154" i="2"/>
  <c r="M154" i="2" s="1"/>
  <c r="N154" i="2"/>
  <c r="O154" i="2"/>
  <c r="Q154" i="2"/>
  <c r="R154" i="2"/>
  <c r="U154" i="2"/>
  <c r="B155" i="2"/>
  <c r="E155" i="2"/>
  <c r="G155" i="2" s="1"/>
  <c r="F155" i="2"/>
  <c r="J155" i="2"/>
  <c r="K155" i="2" s="1"/>
  <c r="L155" i="2"/>
  <c r="M155" i="2" s="1"/>
  <c r="N155" i="2"/>
  <c r="O155" i="2"/>
  <c r="Q155" i="2"/>
  <c r="R155" i="2"/>
  <c r="U155" i="2"/>
  <c r="B156" i="2"/>
  <c r="E156" i="2"/>
  <c r="G156" i="2" s="1"/>
  <c r="F156" i="2"/>
  <c r="J156" i="2"/>
  <c r="K156" i="2"/>
  <c r="L156" i="2"/>
  <c r="M156" i="2" s="1"/>
  <c r="N156" i="2"/>
  <c r="O156" i="2"/>
  <c r="Q156" i="2"/>
  <c r="R156" i="2"/>
  <c r="U156" i="2"/>
  <c r="B157" i="2"/>
  <c r="E157" i="2"/>
  <c r="F157" i="2" s="1"/>
  <c r="J157" i="2"/>
  <c r="K157" i="2" s="1"/>
  <c r="L157" i="2"/>
  <c r="M157" i="2"/>
  <c r="N157" i="2"/>
  <c r="O157" i="2"/>
  <c r="Q157" i="2"/>
  <c r="R157" i="2"/>
  <c r="U157" i="2"/>
  <c r="B158" i="2"/>
  <c r="E158" i="2"/>
  <c r="F158" i="2"/>
  <c r="G158" i="2"/>
  <c r="J158" i="2"/>
  <c r="K158" i="2" s="1"/>
  <c r="L158" i="2"/>
  <c r="M158" i="2" s="1"/>
  <c r="N158" i="2"/>
  <c r="O158" i="2"/>
  <c r="Q158" i="2"/>
  <c r="R158" i="2"/>
  <c r="U158" i="2"/>
  <c r="B159" i="2"/>
  <c r="E159" i="2"/>
  <c r="F159" i="2" s="1"/>
  <c r="J159" i="2"/>
  <c r="K159" i="2"/>
  <c r="L159" i="2"/>
  <c r="M159" i="2" s="1"/>
  <c r="N159" i="2"/>
  <c r="O159" i="2"/>
  <c r="Q159" i="2"/>
  <c r="R159" i="2"/>
  <c r="U159" i="2"/>
  <c r="B160" i="2"/>
  <c r="E160" i="2"/>
  <c r="F160" i="2" s="1"/>
  <c r="J160" i="2"/>
  <c r="K160" i="2" s="1"/>
  <c r="L160" i="2"/>
  <c r="M160" i="2" s="1"/>
  <c r="N160" i="2"/>
  <c r="O160" i="2"/>
  <c r="Q160" i="2"/>
  <c r="R160" i="2"/>
  <c r="U160" i="2"/>
  <c r="B161" i="2"/>
  <c r="E161" i="2"/>
  <c r="J161" i="2"/>
  <c r="K161" i="2" s="1"/>
  <c r="L161" i="2"/>
  <c r="M161" i="2" s="1"/>
  <c r="N161" i="2"/>
  <c r="O161" i="2"/>
  <c r="Q161" i="2"/>
  <c r="R161" i="2"/>
  <c r="U161" i="2"/>
  <c r="B162" i="2"/>
  <c r="E162" i="2"/>
  <c r="G162" i="2" s="1"/>
  <c r="J162" i="2"/>
  <c r="K162" i="2" s="1"/>
  <c r="L162" i="2"/>
  <c r="M162" i="2" s="1"/>
  <c r="N162" i="2"/>
  <c r="O162" i="2"/>
  <c r="Q162" i="2"/>
  <c r="R162" i="2"/>
  <c r="U162" i="2"/>
  <c r="B163" i="2"/>
  <c r="E163" i="2"/>
  <c r="G163" i="2" s="1"/>
  <c r="F163" i="2"/>
  <c r="J163" i="2"/>
  <c r="K163" i="2" s="1"/>
  <c r="L163" i="2"/>
  <c r="M163" i="2" s="1"/>
  <c r="N163" i="2"/>
  <c r="O163" i="2"/>
  <c r="Q163" i="2"/>
  <c r="R163" i="2"/>
  <c r="U163" i="2"/>
  <c r="B164" i="2"/>
  <c r="E164" i="2"/>
  <c r="G164" i="2" s="1"/>
  <c r="J164" i="2"/>
  <c r="K164" i="2" s="1"/>
  <c r="L164" i="2"/>
  <c r="M164" i="2"/>
  <c r="N164" i="2"/>
  <c r="O164" i="2"/>
  <c r="Q164" i="2"/>
  <c r="R164" i="2"/>
  <c r="U164" i="2"/>
  <c r="B165" i="2"/>
  <c r="E165" i="2"/>
  <c r="F165" i="2"/>
  <c r="G165" i="2"/>
  <c r="J165" i="2"/>
  <c r="K165" i="2" s="1"/>
  <c r="L165" i="2"/>
  <c r="M165" i="2"/>
  <c r="N165" i="2"/>
  <c r="O165" i="2"/>
  <c r="Q165" i="2"/>
  <c r="R165" i="2"/>
  <c r="U165" i="2"/>
  <c r="B166" i="2"/>
  <c r="E166" i="2"/>
  <c r="F166" i="2"/>
  <c r="G166" i="2"/>
  <c r="J166" i="2"/>
  <c r="K166" i="2"/>
  <c r="L166" i="2"/>
  <c r="M166" i="2" s="1"/>
  <c r="N166" i="2"/>
  <c r="O166" i="2"/>
  <c r="Q166" i="2"/>
  <c r="R166" i="2"/>
  <c r="U166" i="2"/>
  <c r="B167" i="2"/>
  <c r="E167" i="2"/>
  <c r="F167" i="2" s="1"/>
  <c r="J167" i="2"/>
  <c r="K167" i="2" s="1"/>
  <c r="L167" i="2"/>
  <c r="M167" i="2" s="1"/>
  <c r="N167" i="2"/>
  <c r="O167" i="2"/>
  <c r="Q167" i="2"/>
  <c r="R167" i="2"/>
  <c r="U167" i="2"/>
  <c r="B168" i="2"/>
  <c r="E168" i="2"/>
  <c r="J168" i="2"/>
  <c r="K168" i="2" s="1"/>
  <c r="L168" i="2"/>
  <c r="M168" i="2" s="1"/>
  <c r="N168" i="2"/>
  <c r="O168" i="2"/>
  <c r="Q168" i="2"/>
  <c r="R168" i="2"/>
  <c r="U168" i="2"/>
  <c r="B169" i="2"/>
  <c r="E169" i="2"/>
  <c r="J169" i="2"/>
  <c r="K169" i="2" s="1"/>
  <c r="L169" i="2"/>
  <c r="M169" i="2" s="1"/>
  <c r="N169" i="2"/>
  <c r="O169" i="2"/>
  <c r="Q169" i="2"/>
  <c r="R169" i="2"/>
  <c r="U169" i="2"/>
  <c r="B170" i="2"/>
  <c r="E170" i="2"/>
  <c r="G170" i="2" s="1"/>
  <c r="J170" i="2"/>
  <c r="K170" i="2" s="1"/>
  <c r="L170" i="2"/>
  <c r="M170" i="2"/>
  <c r="N170" i="2"/>
  <c r="O170" i="2"/>
  <c r="Q170" i="2"/>
  <c r="R170" i="2"/>
  <c r="U170" i="2"/>
  <c r="B171" i="2"/>
  <c r="E171" i="2"/>
  <c r="G171" i="2" s="1"/>
  <c r="F171" i="2"/>
  <c r="J171" i="2"/>
  <c r="K171" i="2" s="1"/>
  <c r="L171" i="2"/>
  <c r="M171" i="2" s="1"/>
  <c r="N171" i="2"/>
  <c r="O171" i="2"/>
  <c r="Q171" i="2"/>
  <c r="R171" i="2"/>
  <c r="U171" i="2"/>
  <c r="B172" i="2"/>
  <c r="E172" i="2"/>
  <c r="G172" i="2" s="1"/>
  <c r="F172" i="2"/>
  <c r="J172" i="2"/>
  <c r="K172" i="2" s="1"/>
  <c r="L172" i="2"/>
  <c r="M172" i="2" s="1"/>
  <c r="N172" i="2"/>
  <c r="O172" i="2"/>
  <c r="Q172" i="2"/>
  <c r="R172" i="2"/>
  <c r="U172" i="2"/>
  <c r="B173" i="2"/>
  <c r="E173" i="2"/>
  <c r="F173" i="2" s="1"/>
  <c r="G173" i="2"/>
  <c r="J173" i="2"/>
  <c r="K173" i="2" s="1"/>
  <c r="L173" i="2"/>
  <c r="M173" i="2" s="1"/>
  <c r="N173" i="2"/>
  <c r="O173" i="2"/>
  <c r="Q173" i="2"/>
  <c r="R173" i="2"/>
  <c r="U173" i="2"/>
  <c r="B174" i="2"/>
  <c r="E174" i="2"/>
  <c r="F174" i="2"/>
  <c r="G174" i="2"/>
  <c r="J174" i="2"/>
  <c r="K174" i="2"/>
  <c r="L174" i="2"/>
  <c r="M174" i="2" s="1"/>
  <c r="N174" i="2"/>
  <c r="O174" i="2"/>
  <c r="Q174" i="2"/>
  <c r="R174" i="2"/>
  <c r="U174" i="2"/>
  <c r="B175" i="2"/>
  <c r="E175" i="2"/>
  <c r="F175" i="2" s="1"/>
  <c r="J175" i="2"/>
  <c r="K175" i="2" s="1"/>
  <c r="L175" i="2"/>
  <c r="M175" i="2" s="1"/>
  <c r="N175" i="2"/>
  <c r="O175" i="2"/>
  <c r="Q175" i="2"/>
  <c r="R175" i="2"/>
  <c r="U175" i="2"/>
  <c r="B176" i="2"/>
  <c r="E176" i="2"/>
  <c r="F176" i="2" s="1"/>
  <c r="J176" i="2"/>
  <c r="K176" i="2" s="1"/>
  <c r="L176" i="2"/>
  <c r="M176" i="2" s="1"/>
  <c r="N176" i="2"/>
  <c r="O176" i="2"/>
  <c r="Q176" i="2"/>
  <c r="R176" i="2"/>
  <c r="U176" i="2"/>
  <c r="B177" i="2"/>
  <c r="E177" i="2"/>
  <c r="F177" i="2" s="1"/>
  <c r="G177" i="2"/>
  <c r="J177" i="2"/>
  <c r="K177" i="2" s="1"/>
  <c r="L177" i="2"/>
  <c r="M177" i="2" s="1"/>
  <c r="N177" i="2"/>
  <c r="O177" i="2"/>
  <c r="Q177" i="2"/>
  <c r="R177" i="2"/>
  <c r="U177" i="2"/>
  <c r="B178" i="2"/>
  <c r="E178" i="2"/>
  <c r="F178" i="2" s="1"/>
  <c r="J178" i="2"/>
  <c r="K178" i="2" s="1"/>
  <c r="L178" i="2"/>
  <c r="M178" i="2" s="1"/>
  <c r="N178" i="2"/>
  <c r="O178" i="2"/>
  <c r="Q178" i="2"/>
  <c r="R178" i="2"/>
  <c r="U178" i="2"/>
  <c r="B179" i="2"/>
  <c r="E179" i="2"/>
  <c r="J179" i="2"/>
  <c r="K179" i="2" s="1"/>
  <c r="L179" i="2"/>
  <c r="M179" i="2" s="1"/>
  <c r="N179" i="2"/>
  <c r="O179" i="2"/>
  <c r="Q179" i="2"/>
  <c r="R179" i="2"/>
  <c r="U179" i="2"/>
  <c r="B180" i="2"/>
  <c r="E180" i="2"/>
  <c r="G180" i="2" s="1"/>
  <c r="J180" i="2"/>
  <c r="K180" i="2" s="1"/>
  <c r="L180" i="2"/>
  <c r="M180" i="2" s="1"/>
  <c r="N180" i="2"/>
  <c r="O180" i="2"/>
  <c r="Q180" i="2"/>
  <c r="R180" i="2"/>
  <c r="U180" i="2"/>
  <c r="B181" i="2"/>
  <c r="E181" i="2"/>
  <c r="F181" i="2" s="1"/>
  <c r="J181" i="2"/>
  <c r="K181" i="2" s="1"/>
  <c r="L181" i="2"/>
  <c r="M181" i="2"/>
  <c r="N181" i="2"/>
  <c r="O181" i="2"/>
  <c r="Q181" i="2"/>
  <c r="R181" i="2"/>
  <c r="U181" i="2"/>
  <c r="B182" i="2"/>
  <c r="E182" i="2"/>
  <c r="F182" i="2"/>
  <c r="G182" i="2"/>
  <c r="J182" i="2"/>
  <c r="K182" i="2" s="1"/>
  <c r="L182" i="2"/>
  <c r="M182" i="2" s="1"/>
  <c r="N182" i="2"/>
  <c r="O182" i="2"/>
  <c r="Q182" i="2"/>
  <c r="R182" i="2"/>
  <c r="U182" i="2"/>
  <c r="B183" i="2"/>
  <c r="E183" i="2"/>
  <c r="F183" i="2" s="1"/>
  <c r="J183" i="2"/>
  <c r="K183" i="2" s="1"/>
  <c r="L183" i="2"/>
  <c r="M183" i="2" s="1"/>
  <c r="N183" i="2"/>
  <c r="O183" i="2"/>
  <c r="Q183" i="2"/>
  <c r="R183" i="2"/>
  <c r="U183" i="2"/>
  <c r="B184" i="2"/>
  <c r="E184" i="2"/>
  <c r="F184" i="2" s="1"/>
  <c r="J184" i="2"/>
  <c r="K184" i="2" s="1"/>
  <c r="L184" i="2"/>
  <c r="M184" i="2" s="1"/>
  <c r="N184" i="2"/>
  <c r="O184" i="2"/>
  <c r="Q184" i="2"/>
  <c r="R184" i="2"/>
  <c r="U184" i="2"/>
  <c r="B185" i="2"/>
  <c r="E185" i="2"/>
  <c r="F185" i="2" s="1"/>
  <c r="G185" i="2"/>
  <c r="J185" i="2"/>
  <c r="K185" i="2"/>
  <c r="L185" i="2"/>
  <c r="M185" i="2" s="1"/>
  <c r="N185" i="2"/>
  <c r="O185" i="2"/>
  <c r="Q185" i="2"/>
  <c r="R185" i="2"/>
  <c r="U185" i="2"/>
  <c r="B186" i="2"/>
  <c r="E186" i="2"/>
  <c r="F186" i="2" s="1"/>
  <c r="G186" i="2"/>
  <c r="J186" i="2"/>
  <c r="K186" i="2" s="1"/>
  <c r="L186" i="2"/>
  <c r="M186" i="2" s="1"/>
  <c r="N186" i="2"/>
  <c r="O186" i="2"/>
  <c r="Q186" i="2"/>
  <c r="R186" i="2"/>
  <c r="U186" i="2"/>
  <c r="B187" i="2"/>
  <c r="E187" i="2"/>
  <c r="F187" i="2" s="1"/>
  <c r="J187" i="2"/>
  <c r="K187" i="2" s="1"/>
  <c r="L187" i="2"/>
  <c r="M187" i="2" s="1"/>
  <c r="N187" i="2"/>
  <c r="O187" i="2"/>
  <c r="Q187" i="2"/>
  <c r="R187" i="2"/>
  <c r="U187" i="2"/>
  <c r="B188" i="2"/>
  <c r="E188" i="2"/>
  <c r="G188" i="2" s="1"/>
  <c r="F188" i="2"/>
  <c r="J188" i="2"/>
  <c r="K188" i="2" s="1"/>
  <c r="L188" i="2"/>
  <c r="M188" i="2" s="1"/>
  <c r="N188" i="2"/>
  <c r="O188" i="2"/>
  <c r="Q188" i="2"/>
  <c r="R188" i="2"/>
  <c r="U188" i="2"/>
  <c r="B189" i="2"/>
  <c r="E189" i="2"/>
  <c r="F189" i="2" s="1"/>
  <c r="J189" i="2"/>
  <c r="K189" i="2" s="1"/>
  <c r="L189" i="2"/>
  <c r="M189" i="2"/>
  <c r="N189" i="2"/>
  <c r="O189" i="2"/>
  <c r="Q189" i="2"/>
  <c r="R189" i="2"/>
  <c r="U189" i="2"/>
  <c r="B190" i="2"/>
  <c r="E190" i="2"/>
  <c r="G190" i="2" s="1"/>
  <c r="F190" i="2"/>
  <c r="J190" i="2"/>
  <c r="K190" i="2" s="1"/>
  <c r="L190" i="2"/>
  <c r="M190" i="2" s="1"/>
  <c r="N190" i="2"/>
  <c r="O190" i="2"/>
  <c r="Q190" i="2"/>
  <c r="R190" i="2"/>
  <c r="U190" i="2"/>
  <c r="B191" i="2"/>
  <c r="E191" i="2"/>
  <c r="F191" i="2" s="1"/>
  <c r="G191" i="2"/>
  <c r="J191" i="2"/>
  <c r="K191" i="2" s="1"/>
  <c r="L191" i="2"/>
  <c r="M191" i="2" s="1"/>
  <c r="N191" i="2"/>
  <c r="O191" i="2"/>
  <c r="Q191" i="2"/>
  <c r="R191" i="2"/>
  <c r="U191" i="2"/>
  <c r="B192" i="2"/>
  <c r="E192" i="2"/>
  <c r="G192" i="2" s="1"/>
  <c r="F192" i="2"/>
  <c r="J192" i="2"/>
  <c r="K192" i="2" s="1"/>
  <c r="L192" i="2"/>
  <c r="M192" i="2" s="1"/>
  <c r="N192" i="2"/>
  <c r="O192" i="2"/>
  <c r="Q192" i="2"/>
  <c r="R192" i="2"/>
  <c r="U192" i="2"/>
  <c r="B193" i="2"/>
  <c r="E193" i="2"/>
  <c r="J193" i="2"/>
  <c r="K193" i="2"/>
  <c r="L193" i="2"/>
  <c r="M193" i="2" s="1"/>
  <c r="N193" i="2"/>
  <c r="O193" i="2"/>
  <c r="Q193" i="2"/>
  <c r="R193" i="2"/>
  <c r="U193" i="2"/>
  <c r="B194" i="2"/>
  <c r="E194" i="2"/>
  <c r="F194" i="2" s="1"/>
  <c r="G194" i="2"/>
  <c r="J194" i="2"/>
  <c r="K194" i="2" s="1"/>
  <c r="L194" i="2"/>
  <c r="M194" i="2" s="1"/>
  <c r="N194" i="2"/>
  <c r="O194" i="2"/>
  <c r="Q194" i="2"/>
  <c r="R194" i="2"/>
  <c r="U194" i="2"/>
  <c r="B195" i="2"/>
  <c r="E195" i="2"/>
  <c r="F195" i="2" s="1"/>
  <c r="J195" i="2"/>
  <c r="K195" i="2"/>
  <c r="L195" i="2"/>
  <c r="M195" i="2" s="1"/>
  <c r="N195" i="2"/>
  <c r="O195" i="2"/>
  <c r="Q195" i="2"/>
  <c r="R195" i="2"/>
  <c r="U195" i="2"/>
  <c r="B196" i="2"/>
  <c r="E196" i="2"/>
  <c r="G196" i="2" s="1"/>
  <c r="J196" i="2"/>
  <c r="K196" i="2" s="1"/>
  <c r="L196" i="2"/>
  <c r="M196" i="2" s="1"/>
  <c r="N196" i="2"/>
  <c r="O196" i="2"/>
  <c r="Q196" i="2"/>
  <c r="R196" i="2"/>
  <c r="U196" i="2"/>
  <c r="B197" i="2"/>
  <c r="E197" i="2"/>
  <c r="F197" i="2" s="1"/>
  <c r="J197" i="2"/>
  <c r="K197" i="2" s="1"/>
  <c r="L197" i="2"/>
  <c r="M197" i="2"/>
  <c r="N197" i="2"/>
  <c r="O197" i="2"/>
  <c r="Q197" i="2"/>
  <c r="R197" i="2"/>
  <c r="U197" i="2"/>
  <c r="B198" i="2"/>
  <c r="E198" i="2"/>
  <c r="G198" i="2" s="1"/>
  <c r="F198" i="2"/>
  <c r="J198" i="2"/>
  <c r="K198" i="2" s="1"/>
  <c r="L198" i="2"/>
  <c r="M198" i="2" s="1"/>
  <c r="N198" i="2"/>
  <c r="O198" i="2"/>
  <c r="Q198" i="2"/>
  <c r="R198" i="2"/>
  <c r="U198" i="2"/>
  <c r="B199" i="2"/>
  <c r="E199" i="2"/>
  <c r="F199" i="2" s="1"/>
  <c r="J199" i="2"/>
  <c r="K199" i="2" s="1"/>
  <c r="L199" i="2"/>
  <c r="M199" i="2" s="1"/>
  <c r="N199" i="2"/>
  <c r="O199" i="2"/>
  <c r="Q199" i="2"/>
  <c r="R199" i="2"/>
  <c r="U199" i="2"/>
  <c r="B200" i="2"/>
  <c r="E200" i="2"/>
  <c r="G200" i="2" s="1"/>
  <c r="F200" i="2"/>
  <c r="J200" i="2"/>
  <c r="K200" i="2" s="1"/>
  <c r="L200" i="2"/>
  <c r="M200" i="2" s="1"/>
  <c r="N200" i="2"/>
  <c r="O200" i="2"/>
  <c r="Q200" i="2"/>
  <c r="R200" i="2"/>
  <c r="U200" i="2"/>
  <c r="B201" i="2"/>
  <c r="E201" i="2"/>
  <c r="J201" i="2"/>
  <c r="K201" i="2" s="1"/>
  <c r="L201" i="2"/>
  <c r="M201" i="2" s="1"/>
  <c r="N201" i="2"/>
  <c r="O201" i="2"/>
  <c r="Q201" i="2"/>
  <c r="R201" i="2"/>
  <c r="U201" i="2"/>
  <c r="B202" i="2"/>
  <c r="E202" i="2"/>
  <c r="F202" i="2" s="1"/>
  <c r="G202" i="2"/>
  <c r="J202" i="2"/>
  <c r="K202" i="2" s="1"/>
  <c r="L202" i="2"/>
  <c r="M202" i="2" s="1"/>
  <c r="N202" i="2"/>
  <c r="O202" i="2"/>
  <c r="Q202" i="2"/>
  <c r="R202" i="2"/>
  <c r="U202" i="2"/>
  <c r="B203" i="2"/>
  <c r="E203" i="2"/>
  <c r="F203" i="2" s="1"/>
  <c r="J203" i="2"/>
  <c r="K203" i="2" s="1"/>
  <c r="L203" i="2"/>
  <c r="M203" i="2"/>
  <c r="N203" i="2"/>
  <c r="O203" i="2"/>
  <c r="Q203" i="2"/>
  <c r="R203" i="2"/>
  <c r="U203" i="2"/>
  <c r="B204" i="2"/>
  <c r="E204" i="2"/>
  <c r="G204" i="2" s="1"/>
  <c r="F204" i="2"/>
  <c r="J204" i="2"/>
  <c r="K204" i="2" s="1"/>
  <c r="L204" i="2"/>
  <c r="M204" i="2" s="1"/>
  <c r="N204" i="2"/>
  <c r="O204" i="2"/>
  <c r="Q204" i="2"/>
  <c r="R204" i="2"/>
  <c r="U204" i="2"/>
  <c r="B205" i="2"/>
  <c r="E205" i="2"/>
  <c r="F205" i="2" s="1"/>
  <c r="J205" i="2"/>
  <c r="K205" i="2" s="1"/>
  <c r="L205" i="2"/>
  <c r="M205" i="2" s="1"/>
  <c r="N205" i="2"/>
  <c r="O205" i="2"/>
  <c r="Q205" i="2"/>
  <c r="R205" i="2"/>
  <c r="U205" i="2"/>
  <c r="B206" i="2"/>
  <c r="E206" i="2"/>
  <c r="G206" i="2" s="1"/>
  <c r="F206" i="2"/>
  <c r="J206" i="2"/>
  <c r="K206" i="2" s="1"/>
  <c r="L206" i="2"/>
  <c r="M206" i="2" s="1"/>
  <c r="N206" i="2"/>
  <c r="O206" i="2"/>
  <c r="Q206" i="2"/>
  <c r="R206" i="2"/>
  <c r="U206" i="2"/>
  <c r="B207" i="2"/>
  <c r="E207" i="2"/>
  <c r="F207" i="2" s="1"/>
  <c r="J207" i="2"/>
  <c r="K207" i="2" s="1"/>
  <c r="L207" i="2"/>
  <c r="M207" i="2" s="1"/>
  <c r="N207" i="2"/>
  <c r="O207" i="2"/>
  <c r="Q207" i="2"/>
  <c r="R207" i="2"/>
  <c r="U207" i="2"/>
  <c r="B208" i="2"/>
  <c r="E208" i="2"/>
  <c r="F208" i="2" s="1"/>
  <c r="G208" i="2"/>
  <c r="J208" i="2"/>
  <c r="K208" i="2" s="1"/>
  <c r="L208" i="2"/>
  <c r="M208" i="2" s="1"/>
  <c r="N208" i="2"/>
  <c r="O208" i="2"/>
  <c r="Q208" i="2"/>
  <c r="R208" i="2"/>
  <c r="U208" i="2"/>
  <c r="B209" i="2"/>
  <c r="E209" i="2"/>
  <c r="J209" i="2"/>
  <c r="K209" i="2" s="1"/>
  <c r="L209" i="2"/>
  <c r="M209" i="2"/>
  <c r="N209" i="2"/>
  <c r="O209" i="2"/>
  <c r="Q209" i="2"/>
  <c r="R209" i="2"/>
  <c r="U209" i="2"/>
  <c r="B210" i="2"/>
  <c r="E210" i="2"/>
  <c r="F210" i="2"/>
  <c r="G210" i="2"/>
  <c r="J210" i="2"/>
  <c r="K210" i="2" s="1"/>
  <c r="L210" i="2"/>
  <c r="M210" i="2" s="1"/>
  <c r="N210" i="2"/>
  <c r="O210" i="2"/>
  <c r="Q210" i="2"/>
  <c r="R210" i="2"/>
  <c r="U210" i="2"/>
  <c r="B211" i="2"/>
  <c r="E211" i="2"/>
  <c r="F211" i="2" s="1"/>
  <c r="J211" i="2"/>
  <c r="K211" i="2" s="1"/>
  <c r="L211" i="2"/>
  <c r="M211" i="2" s="1"/>
  <c r="N211" i="2"/>
  <c r="O211" i="2"/>
  <c r="Q211" i="2"/>
  <c r="R211" i="2"/>
  <c r="U211" i="2"/>
  <c r="B212" i="2"/>
  <c r="E212" i="2"/>
  <c r="G212" i="2" s="1"/>
  <c r="F212" i="2"/>
  <c r="J212" i="2"/>
  <c r="K212" i="2" s="1"/>
  <c r="L212" i="2"/>
  <c r="M212" i="2" s="1"/>
  <c r="N212" i="2"/>
  <c r="O212" i="2"/>
  <c r="Q212" i="2"/>
  <c r="R212" i="2"/>
  <c r="U212" i="2"/>
  <c r="B213" i="2"/>
  <c r="E213" i="2"/>
  <c r="F213" i="2" s="1"/>
  <c r="J213" i="2"/>
  <c r="K213" i="2" s="1"/>
  <c r="L213" i="2"/>
  <c r="M213" i="2" s="1"/>
  <c r="N213" i="2"/>
  <c r="O213" i="2"/>
  <c r="Q213" i="2"/>
  <c r="R213" i="2"/>
  <c r="U213" i="2"/>
  <c r="B214" i="2"/>
  <c r="E214" i="2"/>
  <c r="G214" i="2" s="1"/>
  <c r="J214" i="2"/>
  <c r="K214" i="2" s="1"/>
  <c r="L214" i="2"/>
  <c r="M214" i="2" s="1"/>
  <c r="N214" i="2"/>
  <c r="O214" i="2"/>
  <c r="Q214" i="2"/>
  <c r="R214" i="2"/>
  <c r="U214" i="2"/>
  <c r="B215" i="2"/>
  <c r="E215" i="2"/>
  <c r="F215" i="2" s="1"/>
  <c r="J215" i="2"/>
  <c r="K215" i="2" s="1"/>
  <c r="L215" i="2"/>
  <c r="M215" i="2" s="1"/>
  <c r="N215" i="2"/>
  <c r="O215" i="2"/>
  <c r="Q215" i="2"/>
  <c r="R215" i="2"/>
  <c r="U215" i="2"/>
  <c r="B216" i="2"/>
  <c r="E216" i="2"/>
  <c r="G216" i="2" s="1"/>
  <c r="J216" i="2"/>
  <c r="K216" i="2" s="1"/>
  <c r="L216" i="2"/>
  <c r="M216" i="2" s="1"/>
  <c r="N216" i="2"/>
  <c r="O216" i="2"/>
  <c r="Q216" i="2"/>
  <c r="R216" i="2"/>
  <c r="U216" i="2"/>
  <c r="B217" i="2"/>
  <c r="E217" i="2"/>
  <c r="J217" i="2"/>
  <c r="K217" i="2" s="1"/>
  <c r="L217" i="2"/>
  <c r="M217" i="2" s="1"/>
  <c r="N217" i="2"/>
  <c r="O217" i="2"/>
  <c r="Q217" i="2"/>
  <c r="R217" i="2"/>
  <c r="U217" i="2"/>
  <c r="B218" i="2"/>
  <c r="E218" i="2"/>
  <c r="F218" i="2"/>
  <c r="G218" i="2"/>
  <c r="J218" i="2"/>
  <c r="K218" i="2" s="1"/>
  <c r="L218" i="2"/>
  <c r="M218" i="2" s="1"/>
  <c r="N218" i="2"/>
  <c r="O218" i="2"/>
  <c r="Q218" i="2"/>
  <c r="R218" i="2"/>
  <c r="U218" i="2"/>
  <c r="B219" i="2"/>
  <c r="E219" i="2"/>
  <c r="F219" i="2" s="1"/>
  <c r="J219" i="2"/>
  <c r="K219" i="2" s="1"/>
  <c r="L219" i="2"/>
  <c r="M219" i="2" s="1"/>
  <c r="N219" i="2"/>
  <c r="O219" i="2"/>
  <c r="Q219" i="2"/>
  <c r="R219" i="2"/>
  <c r="U219" i="2"/>
  <c r="B220" i="2"/>
  <c r="E220" i="2"/>
  <c r="G220" i="2" s="1"/>
  <c r="F220" i="2"/>
  <c r="J220" i="2"/>
  <c r="K220" i="2" s="1"/>
  <c r="L220" i="2"/>
  <c r="M220" i="2" s="1"/>
  <c r="N220" i="2"/>
  <c r="O220" i="2"/>
  <c r="Q220" i="2"/>
  <c r="R220" i="2"/>
  <c r="U220" i="2"/>
  <c r="B221" i="2"/>
  <c r="E221" i="2"/>
  <c r="F221" i="2" s="1"/>
  <c r="J221" i="2"/>
  <c r="K221" i="2" s="1"/>
  <c r="L221" i="2"/>
  <c r="M221" i="2" s="1"/>
  <c r="N221" i="2"/>
  <c r="O221" i="2"/>
  <c r="Q221" i="2"/>
  <c r="R221" i="2"/>
  <c r="U221" i="2"/>
  <c r="B222" i="2"/>
  <c r="E222" i="2"/>
  <c r="F222" i="2" s="1"/>
  <c r="J222" i="2"/>
  <c r="K222" i="2" s="1"/>
  <c r="L222" i="2"/>
  <c r="M222" i="2" s="1"/>
  <c r="N222" i="2"/>
  <c r="O222" i="2"/>
  <c r="Q222" i="2"/>
  <c r="R222" i="2"/>
  <c r="U222" i="2"/>
  <c r="B223" i="2"/>
  <c r="E223" i="2"/>
  <c r="F223" i="2" s="1"/>
  <c r="J223" i="2"/>
  <c r="K223" i="2"/>
  <c r="L223" i="2"/>
  <c r="M223" i="2" s="1"/>
  <c r="N223" i="2"/>
  <c r="O223" i="2"/>
  <c r="Q223" i="2"/>
  <c r="R223" i="2"/>
  <c r="U223" i="2"/>
  <c r="B224" i="2"/>
  <c r="E224" i="2"/>
  <c r="G224" i="2" s="1"/>
  <c r="J224" i="2"/>
  <c r="K224" i="2" s="1"/>
  <c r="L224" i="2"/>
  <c r="M224" i="2" s="1"/>
  <c r="N224" i="2"/>
  <c r="O224" i="2"/>
  <c r="Q224" i="2"/>
  <c r="R224" i="2"/>
  <c r="U224" i="2"/>
  <c r="B225" i="2"/>
  <c r="E225" i="2"/>
  <c r="J225" i="2"/>
  <c r="K225" i="2" s="1"/>
  <c r="L225" i="2"/>
  <c r="M225" i="2" s="1"/>
  <c r="N225" i="2"/>
  <c r="O225" i="2"/>
  <c r="Q225" i="2"/>
  <c r="R225" i="2"/>
  <c r="U225" i="2"/>
  <c r="B226" i="2"/>
  <c r="E226" i="2"/>
  <c r="F226" i="2"/>
  <c r="G226" i="2"/>
  <c r="J226" i="2"/>
  <c r="K226" i="2" s="1"/>
  <c r="L226" i="2"/>
  <c r="M226" i="2" s="1"/>
  <c r="N226" i="2"/>
  <c r="O226" i="2"/>
  <c r="Q226" i="2"/>
  <c r="R226" i="2"/>
  <c r="U226" i="2"/>
  <c r="B227" i="2"/>
  <c r="E227" i="2"/>
  <c r="F227" i="2" s="1"/>
  <c r="J227" i="2"/>
  <c r="K227" i="2" s="1"/>
  <c r="L227" i="2"/>
  <c r="M227" i="2" s="1"/>
  <c r="N227" i="2"/>
  <c r="O227" i="2"/>
  <c r="Q227" i="2"/>
  <c r="R227" i="2"/>
  <c r="U227" i="2"/>
  <c r="B228" i="2"/>
  <c r="E228" i="2"/>
  <c r="G228" i="2" s="1"/>
  <c r="F228" i="2"/>
  <c r="J228" i="2"/>
  <c r="K228" i="2" s="1"/>
  <c r="L228" i="2"/>
  <c r="M228" i="2" s="1"/>
  <c r="N228" i="2"/>
  <c r="O228" i="2"/>
  <c r="Q228" i="2"/>
  <c r="R228" i="2"/>
  <c r="U228" i="2"/>
  <c r="B229" i="2"/>
  <c r="E229" i="2"/>
  <c r="F229" i="2" s="1"/>
  <c r="J229" i="2"/>
  <c r="K229" i="2" s="1"/>
  <c r="L229" i="2"/>
  <c r="M229" i="2" s="1"/>
  <c r="N229" i="2"/>
  <c r="O229" i="2"/>
  <c r="Q229" i="2"/>
  <c r="R229" i="2"/>
  <c r="U229" i="2"/>
  <c r="B230" i="2"/>
  <c r="E230" i="2"/>
  <c r="G230" i="2" s="1"/>
  <c r="J230" i="2"/>
  <c r="K230" i="2" s="1"/>
  <c r="L230" i="2"/>
  <c r="M230" i="2" s="1"/>
  <c r="N230" i="2"/>
  <c r="O230" i="2"/>
  <c r="Q230" i="2"/>
  <c r="R230" i="2"/>
  <c r="U230" i="2"/>
  <c r="B231" i="2"/>
  <c r="E231" i="2"/>
  <c r="F231" i="2" s="1"/>
  <c r="J231" i="2"/>
  <c r="K231" i="2" s="1"/>
  <c r="L231" i="2"/>
  <c r="M231" i="2" s="1"/>
  <c r="N231" i="2"/>
  <c r="O231" i="2"/>
  <c r="Q231" i="2"/>
  <c r="R231" i="2"/>
  <c r="U231" i="2"/>
  <c r="B232" i="2"/>
  <c r="E232" i="2"/>
  <c r="F232" i="2" s="1"/>
  <c r="G232" i="2"/>
  <c r="J232" i="2"/>
  <c r="K232" i="2" s="1"/>
  <c r="L232" i="2"/>
  <c r="M232" i="2" s="1"/>
  <c r="N232" i="2"/>
  <c r="O232" i="2"/>
  <c r="Q232" i="2"/>
  <c r="R232" i="2"/>
  <c r="U232" i="2"/>
  <c r="B233" i="2"/>
  <c r="E233" i="2"/>
  <c r="J233" i="2"/>
  <c r="K233" i="2"/>
  <c r="L233" i="2"/>
  <c r="M233" i="2" s="1"/>
  <c r="N233" i="2"/>
  <c r="O233" i="2"/>
  <c r="Q233" i="2"/>
  <c r="R233" i="2"/>
  <c r="U233" i="2"/>
  <c r="B234" i="2"/>
  <c r="E234" i="2"/>
  <c r="F234" i="2" s="1"/>
  <c r="G234" i="2"/>
  <c r="J234" i="2"/>
  <c r="K234" i="2" s="1"/>
  <c r="L234" i="2"/>
  <c r="M234" i="2" s="1"/>
  <c r="N234" i="2"/>
  <c r="O234" i="2"/>
  <c r="Q234" i="2"/>
  <c r="R234" i="2"/>
  <c r="U234" i="2"/>
  <c r="B235" i="2"/>
  <c r="E235" i="2"/>
  <c r="F235" i="2" s="1"/>
  <c r="J235" i="2"/>
  <c r="K235" i="2"/>
  <c r="L235" i="2"/>
  <c r="M235" i="2" s="1"/>
  <c r="N235" i="2"/>
  <c r="O235" i="2"/>
  <c r="Q235" i="2"/>
  <c r="R235" i="2"/>
  <c r="U235" i="2"/>
  <c r="B236" i="2"/>
  <c r="E236" i="2"/>
  <c r="G236" i="2" s="1"/>
  <c r="J236" i="2"/>
  <c r="K236" i="2" s="1"/>
  <c r="L236" i="2"/>
  <c r="M236" i="2" s="1"/>
  <c r="N236" i="2"/>
  <c r="O236" i="2"/>
  <c r="Q236" i="2"/>
  <c r="R236" i="2"/>
  <c r="U236" i="2"/>
  <c r="B237" i="2"/>
  <c r="E237" i="2"/>
  <c r="F237" i="2" s="1"/>
  <c r="G237" i="2"/>
  <c r="J237" i="2"/>
  <c r="K237" i="2"/>
  <c r="L237" i="2"/>
  <c r="M237" i="2" s="1"/>
  <c r="N237" i="2"/>
  <c r="O237" i="2"/>
  <c r="Q237" i="2"/>
  <c r="R237" i="2"/>
  <c r="U237" i="2"/>
  <c r="B238" i="2"/>
  <c r="E238" i="2"/>
  <c r="G238" i="2" s="1"/>
  <c r="J238" i="2"/>
  <c r="K238" i="2" s="1"/>
  <c r="L238" i="2"/>
  <c r="M238" i="2" s="1"/>
  <c r="N238" i="2"/>
  <c r="O238" i="2"/>
  <c r="Q238" i="2"/>
  <c r="R238" i="2"/>
  <c r="U238" i="2"/>
  <c r="B239" i="2"/>
  <c r="E239" i="2"/>
  <c r="F239" i="2" s="1"/>
  <c r="G239" i="2"/>
  <c r="J239" i="2"/>
  <c r="K239" i="2" s="1"/>
  <c r="L239" i="2"/>
  <c r="M239" i="2" s="1"/>
  <c r="N239" i="2"/>
  <c r="O239" i="2"/>
  <c r="Q239" i="2"/>
  <c r="R239" i="2"/>
  <c r="U239" i="2"/>
  <c r="B240" i="2"/>
  <c r="E240" i="2"/>
  <c r="F240" i="2"/>
  <c r="G240" i="2"/>
  <c r="J240" i="2"/>
  <c r="K240" i="2" s="1"/>
  <c r="L240" i="2"/>
  <c r="M240" i="2" s="1"/>
  <c r="N240" i="2"/>
  <c r="O240" i="2"/>
  <c r="Q240" i="2"/>
  <c r="R240" i="2"/>
  <c r="U240" i="2"/>
  <c r="B241" i="2"/>
  <c r="E241" i="2"/>
  <c r="J241" i="2"/>
  <c r="K241" i="2" s="1"/>
  <c r="L241" i="2"/>
  <c r="M241" i="2" s="1"/>
  <c r="N241" i="2"/>
  <c r="O241" i="2"/>
  <c r="Q241" i="2"/>
  <c r="R241" i="2"/>
  <c r="U241" i="2"/>
  <c r="B242" i="2"/>
  <c r="E242" i="2"/>
  <c r="F242" i="2"/>
  <c r="G242" i="2"/>
  <c r="J242" i="2"/>
  <c r="K242" i="2" s="1"/>
  <c r="L242" i="2"/>
  <c r="M242" i="2" s="1"/>
  <c r="N242" i="2"/>
  <c r="O242" i="2"/>
  <c r="Q242" i="2"/>
  <c r="R242" i="2"/>
  <c r="U242" i="2"/>
  <c r="B243" i="2"/>
  <c r="E243" i="2"/>
  <c r="F243" i="2" s="1"/>
  <c r="J243" i="2"/>
  <c r="K243" i="2" s="1"/>
  <c r="L243" i="2"/>
  <c r="M243" i="2" s="1"/>
  <c r="N243" i="2"/>
  <c r="O243" i="2"/>
  <c r="Q243" i="2"/>
  <c r="R243" i="2"/>
  <c r="U243" i="2"/>
  <c r="B244" i="2"/>
  <c r="E244" i="2"/>
  <c r="G244" i="2" s="1"/>
  <c r="F244" i="2"/>
  <c r="J244" i="2"/>
  <c r="K244" i="2" s="1"/>
  <c r="L244" i="2"/>
  <c r="M244" i="2" s="1"/>
  <c r="N244" i="2"/>
  <c r="O244" i="2"/>
  <c r="Q244" i="2"/>
  <c r="R244" i="2"/>
  <c r="U244" i="2"/>
  <c r="B245" i="2"/>
  <c r="E245" i="2"/>
  <c r="F245" i="2" s="1"/>
  <c r="J245" i="2"/>
  <c r="K245" i="2" s="1"/>
  <c r="L245" i="2"/>
  <c r="M245" i="2"/>
  <c r="N245" i="2"/>
  <c r="O245" i="2"/>
  <c r="Q245" i="2"/>
  <c r="R245" i="2"/>
  <c r="U245" i="2"/>
  <c r="B246" i="2"/>
  <c r="E246" i="2"/>
  <c r="F246" i="2"/>
  <c r="G246" i="2"/>
  <c r="J246" i="2"/>
  <c r="K246" i="2" s="1"/>
  <c r="L246" i="2"/>
  <c r="M246" i="2" s="1"/>
  <c r="N246" i="2"/>
  <c r="O246" i="2"/>
  <c r="Q246" i="2"/>
  <c r="R246" i="2"/>
  <c r="U246" i="2"/>
  <c r="B247" i="2"/>
  <c r="E247" i="2"/>
  <c r="F247" i="2" s="1"/>
  <c r="J247" i="2"/>
  <c r="K247" i="2"/>
  <c r="L247" i="2"/>
  <c r="M247" i="2" s="1"/>
  <c r="N247" i="2"/>
  <c r="O247" i="2"/>
  <c r="Q247" i="2"/>
  <c r="R247" i="2"/>
  <c r="U247" i="2"/>
  <c r="B248" i="2"/>
  <c r="E248" i="2"/>
  <c r="G248" i="2" s="1"/>
  <c r="J248" i="2"/>
  <c r="K248" i="2" s="1"/>
  <c r="L248" i="2"/>
  <c r="M248" i="2" s="1"/>
  <c r="N248" i="2"/>
  <c r="O248" i="2"/>
  <c r="Q248" i="2"/>
  <c r="R248" i="2"/>
  <c r="U248" i="2"/>
  <c r="B249" i="2"/>
  <c r="E249" i="2"/>
  <c r="J249" i="2"/>
  <c r="K249" i="2"/>
  <c r="L249" i="2"/>
  <c r="M249" i="2" s="1"/>
  <c r="N249" i="2"/>
  <c r="O249" i="2"/>
  <c r="Q249" i="2"/>
  <c r="R249" i="2"/>
  <c r="U249" i="2"/>
  <c r="B250" i="2"/>
  <c r="E250" i="2"/>
  <c r="F250" i="2" s="1"/>
  <c r="J250" i="2"/>
  <c r="K250" i="2" s="1"/>
  <c r="L250" i="2"/>
  <c r="M250" i="2" s="1"/>
  <c r="N250" i="2"/>
  <c r="O250" i="2"/>
  <c r="Q250" i="2"/>
  <c r="R250" i="2"/>
  <c r="U250" i="2"/>
  <c r="B251" i="2"/>
  <c r="E251" i="2"/>
  <c r="F251" i="2" s="1"/>
  <c r="J251" i="2"/>
  <c r="K251" i="2" s="1"/>
  <c r="L251" i="2"/>
  <c r="M251" i="2" s="1"/>
  <c r="N251" i="2"/>
  <c r="O251" i="2"/>
  <c r="Q251" i="2"/>
  <c r="R251" i="2"/>
  <c r="U251" i="2"/>
  <c r="B252" i="2"/>
  <c r="E252" i="2"/>
  <c r="G252" i="2" s="1"/>
  <c r="F252" i="2"/>
  <c r="J252" i="2"/>
  <c r="K252" i="2" s="1"/>
  <c r="L252" i="2"/>
  <c r="M252" i="2" s="1"/>
  <c r="N252" i="2"/>
  <c r="O252" i="2"/>
  <c r="Q252" i="2"/>
  <c r="R252" i="2"/>
  <c r="U252" i="2"/>
  <c r="B253" i="2"/>
  <c r="E253" i="2"/>
  <c r="F253" i="2" s="1"/>
  <c r="G253" i="2"/>
  <c r="J253" i="2"/>
  <c r="K253" i="2" s="1"/>
  <c r="L253" i="2"/>
  <c r="M253" i="2" s="1"/>
  <c r="N253" i="2"/>
  <c r="O253" i="2"/>
  <c r="Q253" i="2"/>
  <c r="R253" i="2"/>
  <c r="U253" i="2"/>
  <c r="B254" i="2"/>
  <c r="E254" i="2"/>
  <c r="F254" i="2"/>
  <c r="G254" i="2"/>
  <c r="J254" i="2"/>
  <c r="K254" i="2" s="1"/>
  <c r="L254" i="2"/>
  <c r="M254" i="2" s="1"/>
  <c r="N254" i="2"/>
  <c r="O254" i="2"/>
  <c r="Q254" i="2"/>
  <c r="R254" i="2"/>
  <c r="U254" i="2"/>
  <c r="B255" i="2"/>
  <c r="E255" i="2"/>
  <c r="F255" i="2" s="1"/>
  <c r="G255" i="2"/>
  <c r="J255" i="2"/>
  <c r="K255" i="2"/>
  <c r="L255" i="2"/>
  <c r="M255" i="2" s="1"/>
  <c r="N255" i="2"/>
  <c r="O255" i="2"/>
  <c r="Q255" i="2"/>
  <c r="R255" i="2"/>
  <c r="U255" i="2"/>
  <c r="B256" i="2"/>
  <c r="E256" i="2"/>
  <c r="F256" i="2" s="1"/>
  <c r="J256" i="2"/>
  <c r="K256" i="2" s="1"/>
  <c r="L256" i="2"/>
  <c r="M256" i="2" s="1"/>
  <c r="N256" i="2"/>
  <c r="O256" i="2"/>
  <c r="Q256" i="2"/>
  <c r="R256" i="2"/>
  <c r="U256" i="2"/>
  <c r="B257" i="2"/>
  <c r="E257" i="2"/>
  <c r="J257" i="2"/>
  <c r="K257" i="2" s="1"/>
  <c r="L257" i="2"/>
  <c r="M257" i="2" s="1"/>
  <c r="N257" i="2"/>
  <c r="O257" i="2"/>
  <c r="Q257" i="2"/>
  <c r="R257" i="2"/>
  <c r="U257" i="2"/>
  <c r="B258" i="2"/>
  <c r="E258" i="2"/>
  <c r="F258" i="2"/>
  <c r="G258" i="2"/>
  <c r="J258" i="2"/>
  <c r="K258" i="2" s="1"/>
  <c r="L258" i="2"/>
  <c r="M258" i="2" s="1"/>
  <c r="N258" i="2"/>
  <c r="O258" i="2"/>
  <c r="Q258" i="2"/>
  <c r="R258" i="2"/>
  <c r="U258" i="2"/>
  <c r="B259" i="2"/>
  <c r="E259" i="2"/>
  <c r="F259" i="2" s="1"/>
  <c r="J259" i="2"/>
  <c r="K259" i="2" s="1"/>
  <c r="L259" i="2"/>
  <c r="M259" i="2" s="1"/>
  <c r="N259" i="2"/>
  <c r="O259" i="2"/>
  <c r="Q259" i="2"/>
  <c r="R259" i="2"/>
  <c r="U259" i="2"/>
  <c r="B260" i="2"/>
  <c r="E260" i="2"/>
  <c r="G260" i="2" s="1"/>
  <c r="F260" i="2"/>
  <c r="J260" i="2"/>
  <c r="K260" i="2" s="1"/>
  <c r="L260" i="2"/>
  <c r="M260" i="2" s="1"/>
  <c r="N260" i="2"/>
  <c r="O260" i="2"/>
  <c r="Q260" i="2"/>
  <c r="R260" i="2"/>
  <c r="U260" i="2"/>
  <c r="B261" i="2"/>
  <c r="E261" i="2"/>
  <c r="F261" i="2" s="1"/>
  <c r="J261" i="2"/>
  <c r="K261" i="2" s="1"/>
  <c r="L261" i="2"/>
  <c r="M261" i="2" s="1"/>
  <c r="N261" i="2"/>
  <c r="O261" i="2"/>
  <c r="Q261" i="2"/>
  <c r="R261" i="2"/>
  <c r="U261" i="2"/>
  <c r="B262" i="2"/>
  <c r="E262" i="2"/>
  <c r="G262" i="2" s="1"/>
  <c r="F262" i="2"/>
  <c r="J262" i="2"/>
  <c r="K262" i="2" s="1"/>
  <c r="L262" i="2"/>
  <c r="M262" i="2" s="1"/>
  <c r="N262" i="2"/>
  <c r="O262" i="2"/>
  <c r="Q262" i="2"/>
  <c r="R262" i="2"/>
  <c r="U262" i="2"/>
  <c r="B263" i="2"/>
  <c r="E263" i="2"/>
  <c r="F263" i="2" s="1"/>
  <c r="G263" i="2"/>
  <c r="J263" i="2"/>
  <c r="K263" i="2" s="1"/>
  <c r="L263" i="2"/>
  <c r="M263" i="2" s="1"/>
  <c r="N263" i="2"/>
  <c r="O263" i="2"/>
  <c r="Q263" i="2"/>
  <c r="R263" i="2"/>
  <c r="U263" i="2"/>
  <c r="B264" i="2"/>
  <c r="E264" i="2"/>
  <c r="G264" i="2" s="1"/>
  <c r="F264" i="2"/>
  <c r="J264" i="2"/>
  <c r="K264" i="2" s="1"/>
  <c r="L264" i="2"/>
  <c r="M264" i="2" s="1"/>
  <c r="N264" i="2"/>
  <c r="O264" i="2"/>
  <c r="Q264" i="2"/>
  <c r="R264" i="2"/>
  <c r="U264" i="2"/>
  <c r="B265" i="2"/>
  <c r="E265" i="2"/>
  <c r="J265" i="2"/>
  <c r="K265" i="2" s="1"/>
  <c r="L265" i="2"/>
  <c r="M265" i="2" s="1"/>
  <c r="N265" i="2"/>
  <c r="O265" i="2"/>
  <c r="Q265" i="2"/>
  <c r="R265" i="2"/>
  <c r="U265" i="2"/>
  <c r="B266" i="2"/>
  <c r="E266" i="2"/>
  <c r="F266" i="2" s="1"/>
  <c r="G266" i="2"/>
  <c r="J266" i="2"/>
  <c r="K266" i="2" s="1"/>
  <c r="L266" i="2"/>
  <c r="M266" i="2" s="1"/>
  <c r="N266" i="2"/>
  <c r="O266" i="2"/>
  <c r="Q266" i="2"/>
  <c r="R266" i="2"/>
  <c r="U266" i="2"/>
  <c r="B267" i="2"/>
  <c r="E267" i="2"/>
  <c r="F267" i="2" s="1"/>
  <c r="J267" i="2"/>
  <c r="K267" i="2"/>
  <c r="L267" i="2"/>
  <c r="M267" i="2" s="1"/>
  <c r="N267" i="2"/>
  <c r="O267" i="2"/>
  <c r="Q267" i="2"/>
  <c r="R267" i="2"/>
  <c r="U267" i="2"/>
  <c r="B268" i="2"/>
  <c r="E268" i="2"/>
  <c r="G268" i="2" s="1"/>
  <c r="J268" i="2"/>
  <c r="K268" i="2" s="1"/>
  <c r="L268" i="2"/>
  <c r="M268" i="2" s="1"/>
  <c r="N268" i="2"/>
  <c r="O268" i="2"/>
  <c r="Q268" i="2"/>
  <c r="R268" i="2"/>
  <c r="U268" i="2"/>
  <c r="B269" i="2"/>
  <c r="E269" i="2"/>
  <c r="F269" i="2" s="1"/>
  <c r="J269" i="2"/>
  <c r="K269" i="2"/>
  <c r="L269" i="2"/>
  <c r="M269" i="2" s="1"/>
  <c r="N269" i="2"/>
  <c r="O269" i="2"/>
  <c r="Q269" i="2"/>
  <c r="R269" i="2"/>
  <c r="U269" i="2"/>
  <c r="B270" i="2"/>
  <c r="E270" i="2"/>
  <c r="G270" i="2" s="1"/>
  <c r="J270" i="2"/>
  <c r="K270" i="2" s="1"/>
  <c r="L270" i="2"/>
  <c r="M270" i="2" s="1"/>
  <c r="N270" i="2"/>
  <c r="O270" i="2"/>
  <c r="Q270" i="2"/>
  <c r="R270" i="2"/>
  <c r="U270" i="2"/>
  <c r="B271" i="2"/>
  <c r="E271" i="2"/>
  <c r="F271" i="2" s="1"/>
  <c r="G271" i="2"/>
  <c r="J271" i="2"/>
  <c r="K271" i="2"/>
  <c r="L271" i="2"/>
  <c r="M271" i="2" s="1"/>
  <c r="N271" i="2"/>
  <c r="O271" i="2"/>
  <c r="Q271" i="2"/>
  <c r="R271" i="2"/>
  <c r="U271" i="2"/>
  <c r="B272" i="2"/>
  <c r="E272" i="2"/>
  <c r="G272" i="2" s="1"/>
  <c r="J272" i="2"/>
  <c r="K272" i="2" s="1"/>
  <c r="L272" i="2"/>
  <c r="M272" i="2" s="1"/>
  <c r="N272" i="2"/>
  <c r="O272" i="2"/>
  <c r="Q272" i="2"/>
  <c r="R272" i="2"/>
  <c r="U272" i="2"/>
  <c r="B273" i="2"/>
  <c r="E273" i="2"/>
  <c r="J273" i="2"/>
  <c r="K273" i="2" s="1"/>
  <c r="L273" i="2"/>
  <c r="M273" i="2" s="1"/>
  <c r="N273" i="2"/>
  <c r="O273" i="2"/>
  <c r="Q273" i="2"/>
  <c r="R273" i="2"/>
  <c r="U273" i="2"/>
  <c r="B274" i="2"/>
  <c r="E274" i="2"/>
  <c r="F274" i="2"/>
  <c r="G274" i="2"/>
  <c r="J274" i="2"/>
  <c r="K274" i="2" s="1"/>
  <c r="L274" i="2"/>
  <c r="M274" i="2" s="1"/>
  <c r="N274" i="2"/>
  <c r="O274" i="2"/>
  <c r="Q274" i="2"/>
  <c r="R274" i="2"/>
  <c r="U274" i="2"/>
  <c r="B275" i="2"/>
  <c r="E275" i="2"/>
  <c r="F275" i="2" s="1"/>
  <c r="J275" i="2"/>
  <c r="K275" i="2" s="1"/>
  <c r="L275" i="2"/>
  <c r="M275" i="2" s="1"/>
  <c r="N275" i="2"/>
  <c r="O275" i="2"/>
  <c r="Q275" i="2"/>
  <c r="R275" i="2"/>
  <c r="U275" i="2"/>
  <c r="B276" i="2"/>
  <c r="E276" i="2"/>
  <c r="G276" i="2" s="1"/>
  <c r="J276" i="2"/>
  <c r="K276" i="2" s="1"/>
  <c r="L276" i="2"/>
  <c r="M276" i="2" s="1"/>
  <c r="N276" i="2"/>
  <c r="O276" i="2"/>
  <c r="Q276" i="2"/>
  <c r="R276" i="2"/>
  <c r="U276" i="2"/>
  <c r="B277" i="2"/>
  <c r="E277" i="2"/>
  <c r="F277" i="2" s="1"/>
  <c r="G277" i="2"/>
  <c r="J277" i="2"/>
  <c r="K277" i="2"/>
  <c r="L277" i="2"/>
  <c r="M277" i="2" s="1"/>
  <c r="N277" i="2"/>
  <c r="O277" i="2"/>
  <c r="Q277" i="2"/>
  <c r="R277" i="2"/>
  <c r="U277" i="2"/>
  <c r="B278" i="2"/>
  <c r="E278" i="2"/>
  <c r="F278" i="2" s="1"/>
  <c r="G278" i="2"/>
  <c r="J278" i="2"/>
  <c r="K278" i="2" s="1"/>
  <c r="L278" i="2"/>
  <c r="M278" i="2" s="1"/>
  <c r="N278" i="2"/>
  <c r="O278" i="2"/>
  <c r="Q278" i="2"/>
  <c r="R278" i="2"/>
  <c r="U278" i="2"/>
  <c r="B279" i="2"/>
  <c r="E279" i="2"/>
  <c r="F279" i="2" s="1"/>
  <c r="J279" i="2"/>
  <c r="K279" i="2" s="1"/>
  <c r="L279" i="2"/>
  <c r="M279" i="2" s="1"/>
  <c r="N279" i="2"/>
  <c r="O279" i="2"/>
  <c r="Q279" i="2"/>
  <c r="R279" i="2"/>
  <c r="U279" i="2"/>
  <c r="B280" i="2"/>
  <c r="E280" i="2"/>
  <c r="G280" i="2" s="1"/>
  <c r="J280" i="2"/>
  <c r="K280" i="2" s="1"/>
  <c r="L280" i="2"/>
  <c r="M280" i="2" s="1"/>
  <c r="N280" i="2"/>
  <c r="O280" i="2"/>
  <c r="Q280" i="2"/>
  <c r="R280" i="2"/>
  <c r="U280" i="2"/>
  <c r="B281" i="2"/>
  <c r="E281" i="2"/>
  <c r="J281" i="2"/>
  <c r="K281" i="2" s="1"/>
  <c r="L281" i="2"/>
  <c r="M281" i="2" s="1"/>
  <c r="N281" i="2"/>
  <c r="O281" i="2"/>
  <c r="Q281" i="2"/>
  <c r="R281" i="2"/>
  <c r="U281" i="2"/>
  <c r="B282" i="2"/>
  <c r="E282" i="2"/>
  <c r="F282" i="2" s="1"/>
  <c r="G282" i="2"/>
  <c r="J282" i="2"/>
  <c r="K282" i="2" s="1"/>
  <c r="L282" i="2"/>
  <c r="M282" i="2" s="1"/>
  <c r="N282" i="2"/>
  <c r="O282" i="2"/>
  <c r="Q282" i="2"/>
  <c r="R282" i="2"/>
  <c r="U282" i="2"/>
  <c r="B283" i="2"/>
  <c r="E283" i="2"/>
  <c r="F283" i="2" s="1"/>
  <c r="J283" i="2"/>
  <c r="K283" i="2" s="1"/>
  <c r="L283" i="2"/>
  <c r="M283" i="2"/>
  <c r="N283" i="2"/>
  <c r="O283" i="2"/>
  <c r="Q283" i="2"/>
  <c r="R283" i="2"/>
  <c r="U283" i="2"/>
  <c r="B284" i="2"/>
  <c r="E284" i="2"/>
  <c r="G284" i="2" s="1"/>
  <c r="F284" i="2"/>
  <c r="J284" i="2"/>
  <c r="K284" i="2" s="1"/>
  <c r="L284" i="2"/>
  <c r="M284" i="2" s="1"/>
  <c r="N284" i="2"/>
  <c r="O284" i="2"/>
  <c r="Q284" i="2"/>
  <c r="R284" i="2"/>
  <c r="U284" i="2"/>
  <c r="B285" i="2"/>
  <c r="E285" i="2"/>
  <c r="F285" i="2" s="1"/>
  <c r="J285" i="2"/>
  <c r="K285" i="2" s="1"/>
  <c r="L285" i="2"/>
  <c r="M285" i="2" s="1"/>
  <c r="N285" i="2"/>
  <c r="O285" i="2"/>
  <c r="Q285" i="2"/>
  <c r="R285" i="2"/>
  <c r="U285" i="2"/>
  <c r="B286" i="2"/>
  <c r="E286" i="2"/>
  <c r="F286" i="2" s="1"/>
  <c r="J286" i="2"/>
  <c r="K286" i="2" s="1"/>
  <c r="L286" i="2"/>
  <c r="M286" i="2" s="1"/>
  <c r="N286" i="2"/>
  <c r="O286" i="2"/>
  <c r="Q286" i="2"/>
  <c r="R286" i="2"/>
  <c r="U286" i="2"/>
  <c r="B287" i="2"/>
  <c r="E287" i="2"/>
  <c r="F287" i="2" s="1"/>
  <c r="J287" i="2"/>
  <c r="K287" i="2" s="1"/>
  <c r="L287" i="2"/>
  <c r="M287" i="2" s="1"/>
  <c r="N287" i="2"/>
  <c r="O287" i="2"/>
  <c r="Q287" i="2"/>
  <c r="R287" i="2"/>
  <c r="U287" i="2"/>
  <c r="B288" i="2"/>
  <c r="E288" i="2"/>
  <c r="G288" i="2" s="1"/>
  <c r="F288" i="2"/>
  <c r="J288" i="2"/>
  <c r="K288" i="2" s="1"/>
  <c r="L288" i="2"/>
  <c r="M288" i="2" s="1"/>
  <c r="N288" i="2"/>
  <c r="O288" i="2"/>
  <c r="Q288" i="2"/>
  <c r="R288" i="2"/>
  <c r="U288" i="2"/>
  <c r="B289" i="2"/>
  <c r="E289" i="2"/>
  <c r="J289" i="2"/>
  <c r="K289" i="2" s="1"/>
  <c r="L289" i="2"/>
  <c r="M289" i="2" s="1"/>
  <c r="N289" i="2"/>
  <c r="O289" i="2"/>
  <c r="Q289" i="2"/>
  <c r="R289" i="2"/>
  <c r="U289" i="2"/>
  <c r="B290" i="2"/>
  <c r="E290" i="2"/>
  <c r="F290" i="2" s="1"/>
  <c r="G290" i="2"/>
  <c r="J290" i="2"/>
  <c r="K290" i="2" s="1"/>
  <c r="L290" i="2"/>
  <c r="M290" i="2" s="1"/>
  <c r="N290" i="2"/>
  <c r="O290" i="2"/>
  <c r="Q290" i="2"/>
  <c r="R290" i="2"/>
  <c r="U290" i="2"/>
  <c r="B291" i="2"/>
  <c r="E291" i="2"/>
  <c r="F291" i="2" s="1"/>
  <c r="J291" i="2"/>
  <c r="K291" i="2" s="1"/>
  <c r="L291" i="2"/>
  <c r="M291" i="2" s="1"/>
  <c r="N291" i="2"/>
  <c r="O291" i="2"/>
  <c r="Q291" i="2"/>
  <c r="R291" i="2"/>
  <c r="U291" i="2"/>
  <c r="B292" i="2"/>
  <c r="E292" i="2"/>
  <c r="G292" i="2" s="1"/>
  <c r="J292" i="2"/>
  <c r="K292" i="2" s="1"/>
  <c r="L292" i="2"/>
  <c r="M292" i="2" s="1"/>
  <c r="N292" i="2"/>
  <c r="O292" i="2"/>
  <c r="Q292" i="2"/>
  <c r="R292" i="2"/>
  <c r="U292" i="2"/>
  <c r="B293" i="2"/>
  <c r="E293" i="2"/>
  <c r="F293" i="2" s="1"/>
  <c r="G293" i="2"/>
  <c r="J293" i="2"/>
  <c r="K293" i="2" s="1"/>
  <c r="L293" i="2"/>
  <c r="M293" i="2" s="1"/>
  <c r="N293" i="2"/>
  <c r="O293" i="2"/>
  <c r="Q293" i="2"/>
  <c r="R293" i="2"/>
  <c r="U293" i="2"/>
  <c r="B294" i="2"/>
  <c r="E294" i="2"/>
  <c r="F294" i="2" s="1"/>
  <c r="G294" i="2"/>
  <c r="J294" i="2"/>
  <c r="K294" i="2" s="1"/>
  <c r="L294" i="2"/>
  <c r="M294" i="2" s="1"/>
  <c r="N294" i="2"/>
  <c r="O294" i="2"/>
  <c r="Q294" i="2"/>
  <c r="R294" i="2"/>
  <c r="U294" i="2"/>
  <c r="B295" i="2"/>
  <c r="E295" i="2"/>
  <c r="F295" i="2" s="1"/>
  <c r="J295" i="2"/>
  <c r="K295" i="2"/>
  <c r="L295" i="2"/>
  <c r="M295" i="2" s="1"/>
  <c r="N295" i="2"/>
  <c r="O295" i="2"/>
  <c r="Q295" i="2"/>
  <c r="R295" i="2"/>
  <c r="U295" i="2"/>
  <c r="B296" i="2"/>
  <c r="E296" i="2"/>
  <c r="G296" i="2" s="1"/>
  <c r="J296" i="2"/>
  <c r="K296" i="2" s="1"/>
  <c r="L296" i="2"/>
  <c r="M296" i="2" s="1"/>
  <c r="N296" i="2"/>
  <c r="O296" i="2"/>
  <c r="Q296" i="2"/>
  <c r="R296" i="2"/>
  <c r="U296" i="2"/>
  <c r="B297" i="2"/>
  <c r="E297" i="2"/>
  <c r="F297" i="2" s="1"/>
  <c r="G297" i="2"/>
  <c r="J297" i="2"/>
  <c r="K297" i="2"/>
  <c r="L297" i="2"/>
  <c r="M297" i="2" s="1"/>
  <c r="N297" i="2"/>
  <c r="O297" i="2"/>
  <c r="Q297" i="2"/>
  <c r="R297" i="2"/>
  <c r="U297" i="2"/>
  <c r="B298" i="2"/>
  <c r="E298" i="2"/>
  <c r="F298" i="2" s="1"/>
  <c r="J298" i="2"/>
  <c r="K298" i="2" s="1"/>
  <c r="L298" i="2"/>
  <c r="M298" i="2" s="1"/>
  <c r="N298" i="2"/>
  <c r="O298" i="2"/>
  <c r="Q298" i="2"/>
  <c r="R298" i="2"/>
  <c r="U298" i="2"/>
  <c r="B299" i="2"/>
  <c r="E299" i="2"/>
  <c r="F299" i="2" s="1"/>
  <c r="J299" i="2"/>
  <c r="K299" i="2" s="1"/>
  <c r="L299" i="2"/>
  <c r="M299" i="2" s="1"/>
  <c r="N299" i="2"/>
  <c r="O299" i="2"/>
  <c r="Q299" i="2"/>
  <c r="R299" i="2"/>
  <c r="U299" i="2"/>
  <c r="B300" i="2"/>
  <c r="E300" i="2"/>
  <c r="G300" i="2" s="1"/>
  <c r="J300" i="2"/>
  <c r="K300" i="2" s="1"/>
  <c r="L300" i="2"/>
  <c r="M300" i="2" s="1"/>
  <c r="N300" i="2"/>
  <c r="O300" i="2"/>
  <c r="Q300" i="2"/>
  <c r="R300" i="2"/>
  <c r="U300" i="2"/>
  <c r="B301" i="2"/>
  <c r="E301" i="2"/>
  <c r="F301" i="2" s="1"/>
  <c r="J301" i="2"/>
  <c r="K301" i="2" s="1"/>
  <c r="L301" i="2"/>
  <c r="M301" i="2" s="1"/>
  <c r="N301" i="2"/>
  <c r="O301" i="2"/>
  <c r="Q301" i="2"/>
  <c r="R301" i="2"/>
  <c r="U301" i="2"/>
  <c r="B302" i="2"/>
  <c r="E302" i="2"/>
  <c r="F302" i="2"/>
  <c r="G302" i="2"/>
  <c r="J302" i="2"/>
  <c r="K302" i="2" s="1"/>
  <c r="L302" i="2"/>
  <c r="M302" i="2" s="1"/>
  <c r="N302" i="2"/>
  <c r="O302" i="2"/>
  <c r="Q302" i="2"/>
  <c r="R302" i="2"/>
  <c r="U302" i="2"/>
  <c r="B303" i="2"/>
  <c r="E303" i="2"/>
  <c r="F303" i="2" s="1"/>
  <c r="G303" i="2"/>
  <c r="J303" i="2"/>
  <c r="K303" i="2"/>
  <c r="L303" i="2"/>
  <c r="M303" i="2" s="1"/>
  <c r="N303" i="2"/>
  <c r="O303" i="2"/>
  <c r="Q303" i="2"/>
  <c r="R303" i="2"/>
  <c r="U303" i="2"/>
  <c r="B304" i="2"/>
  <c r="E304" i="2"/>
  <c r="G304" i="2" s="1"/>
  <c r="J304" i="2"/>
  <c r="K304" i="2" s="1"/>
  <c r="L304" i="2"/>
  <c r="M304" i="2" s="1"/>
  <c r="N304" i="2"/>
  <c r="O304" i="2"/>
  <c r="Q304" i="2"/>
  <c r="R304" i="2"/>
  <c r="U304" i="2"/>
  <c r="B305" i="2"/>
  <c r="E305" i="2"/>
  <c r="F305" i="2" s="1"/>
  <c r="J305" i="2"/>
  <c r="K305" i="2" s="1"/>
  <c r="L305" i="2"/>
  <c r="M305" i="2" s="1"/>
  <c r="N305" i="2"/>
  <c r="O305" i="2"/>
  <c r="Q305" i="2"/>
  <c r="R305" i="2"/>
  <c r="U305" i="2"/>
  <c r="B306" i="2"/>
  <c r="E306" i="2"/>
  <c r="F306" i="2" s="1"/>
  <c r="G306" i="2"/>
  <c r="J306" i="2"/>
  <c r="K306" i="2" s="1"/>
  <c r="L306" i="2"/>
  <c r="M306" i="2" s="1"/>
  <c r="N306" i="2"/>
  <c r="O306" i="2"/>
  <c r="Q306" i="2"/>
  <c r="R306" i="2"/>
  <c r="U306" i="2"/>
  <c r="B307" i="2"/>
  <c r="E307" i="2"/>
  <c r="F307" i="2" s="1"/>
  <c r="G307" i="2"/>
  <c r="J307" i="2"/>
  <c r="K307" i="2" s="1"/>
  <c r="L307" i="2"/>
  <c r="M307" i="2" s="1"/>
  <c r="N307" i="2"/>
  <c r="O307" i="2"/>
  <c r="Q307" i="2"/>
  <c r="R307" i="2"/>
  <c r="U307" i="2"/>
  <c r="B308" i="2"/>
  <c r="E308" i="2"/>
  <c r="G308" i="2" s="1"/>
  <c r="F308" i="2"/>
  <c r="J308" i="2"/>
  <c r="K308" i="2" s="1"/>
  <c r="L308" i="2"/>
  <c r="M308" i="2" s="1"/>
  <c r="N308" i="2"/>
  <c r="O308" i="2"/>
  <c r="Q308" i="2"/>
  <c r="R308" i="2"/>
  <c r="U308" i="2"/>
  <c r="B309" i="2"/>
  <c r="E309" i="2"/>
  <c r="F309" i="2" s="1"/>
  <c r="J309" i="2"/>
  <c r="K309" i="2"/>
  <c r="L309" i="2"/>
  <c r="M309" i="2"/>
  <c r="N309" i="2"/>
  <c r="O309" i="2"/>
  <c r="Q309" i="2"/>
  <c r="R309" i="2"/>
  <c r="U309" i="2"/>
  <c r="B310" i="2"/>
  <c r="E310" i="2"/>
  <c r="G310" i="2" s="1"/>
  <c r="F310" i="2"/>
  <c r="J310" i="2"/>
  <c r="K310" i="2" s="1"/>
  <c r="L310" i="2"/>
  <c r="M310" i="2" s="1"/>
  <c r="N310" i="2"/>
  <c r="O310" i="2"/>
  <c r="Q310" i="2"/>
  <c r="R310" i="2"/>
  <c r="U310" i="2"/>
  <c r="B311" i="2"/>
  <c r="E311" i="2"/>
  <c r="F311" i="2" s="1"/>
  <c r="G311" i="2"/>
  <c r="J311" i="2"/>
  <c r="K311" i="2" s="1"/>
  <c r="L311" i="2"/>
  <c r="M311" i="2" s="1"/>
  <c r="N311" i="2"/>
  <c r="O311" i="2"/>
  <c r="Q311" i="2"/>
  <c r="R311" i="2"/>
  <c r="U311" i="2"/>
  <c r="B312" i="2"/>
  <c r="E312" i="2"/>
  <c r="G312" i="2" s="1"/>
  <c r="F312" i="2"/>
  <c r="J312" i="2"/>
  <c r="K312" i="2" s="1"/>
  <c r="L312" i="2"/>
  <c r="M312" i="2" s="1"/>
  <c r="N312" i="2"/>
  <c r="O312" i="2"/>
  <c r="Q312" i="2"/>
  <c r="R312" i="2"/>
  <c r="U312" i="2"/>
  <c r="B313" i="2"/>
  <c r="E313" i="2"/>
  <c r="F313" i="2" s="1"/>
  <c r="G313" i="2"/>
  <c r="J313" i="2"/>
  <c r="K313" i="2"/>
  <c r="L313" i="2"/>
  <c r="M313" i="2" s="1"/>
  <c r="N313" i="2"/>
  <c r="O313" i="2"/>
  <c r="Q313" i="2"/>
  <c r="R313" i="2"/>
  <c r="U313" i="2"/>
  <c r="B314" i="2"/>
  <c r="E314" i="2"/>
  <c r="G314" i="2" s="1"/>
  <c r="J314" i="2"/>
  <c r="K314" i="2" s="1"/>
  <c r="L314" i="2"/>
  <c r="M314" i="2" s="1"/>
  <c r="N314" i="2"/>
  <c r="O314" i="2"/>
  <c r="Q314" i="2"/>
  <c r="R314" i="2"/>
  <c r="U314" i="2"/>
  <c r="B315" i="2"/>
  <c r="E315" i="2"/>
  <c r="F315" i="2" s="1"/>
  <c r="J315" i="2"/>
  <c r="K315" i="2" s="1"/>
  <c r="L315" i="2"/>
  <c r="M315" i="2" s="1"/>
  <c r="N315" i="2"/>
  <c r="O315" i="2"/>
  <c r="Q315" i="2"/>
  <c r="R315" i="2"/>
  <c r="U315" i="2"/>
  <c r="B316" i="2"/>
  <c r="E316" i="2"/>
  <c r="G316" i="2" s="1"/>
  <c r="F316" i="2"/>
  <c r="J316" i="2"/>
  <c r="K316" i="2" s="1"/>
  <c r="L316" i="2"/>
  <c r="M316" i="2" s="1"/>
  <c r="N316" i="2"/>
  <c r="O316" i="2"/>
  <c r="Q316" i="2"/>
  <c r="R316" i="2"/>
  <c r="U316" i="2"/>
  <c r="B317" i="2"/>
  <c r="E317" i="2"/>
  <c r="F317" i="2" s="1"/>
  <c r="J317" i="2"/>
  <c r="K317" i="2" s="1"/>
  <c r="L317" i="2"/>
  <c r="M317" i="2" s="1"/>
  <c r="N317" i="2"/>
  <c r="O317" i="2"/>
  <c r="Q317" i="2"/>
  <c r="R317" i="2"/>
  <c r="U317" i="2"/>
  <c r="B318" i="2"/>
  <c r="E318" i="2"/>
  <c r="F318" i="2"/>
  <c r="G318" i="2"/>
  <c r="J318" i="2"/>
  <c r="K318" i="2" s="1"/>
  <c r="L318" i="2"/>
  <c r="M318" i="2" s="1"/>
  <c r="N318" i="2"/>
  <c r="O318" i="2"/>
  <c r="Q318" i="2"/>
  <c r="R318" i="2"/>
  <c r="U318" i="2"/>
  <c r="B319" i="2"/>
  <c r="E319" i="2"/>
  <c r="F319" i="2" s="1"/>
  <c r="J319" i="2"/>
  <c r="K319" i="2" s="1"/>
  <c r="L319" i="2"/>
  <c r="M319" i="2" s="1"/>
  <c r="N319" i="2"/>
  <c r="O319" i="2"/>
  <c r="Q319" i="2"/>
  <c r="R319" i="2"/>
  <c r="U319" i="2"/>
  <c r="B320" i="2"/>
  <c r="E320" i="2"/>
  <c r="G320" i="2" s="1"/>
  <c r="F320" i="2"/>
  <c r="J320" i="2"/>
  <c r="K320" i="2" s="1"/>
  <c r="L320" i="2"/>
  <c r="M320" i="2" s="1"/>
  <c r="N320" i="2"/>
  <c r="O320" i="2"/>
  <c r="Q320" i="2"/>
  <c r="R320" i="2"/>
  <c r="U320" i="2"/>
  <c r="B321" i="2"/>
  <c r="E321" i="2"/>
  <c r="F321" i="2" s="1"/>
  <c r="J321" i="2"/>
  <c r="K321" i="2" s="1"/>
  <c r="L321" i="2"/>
  <c r="M321" i="2" s="1"/>
  <c r="N321" i="2"/>
  <c r="O321" i="2"/>
  <c r="Q321" i="2"/>
  <c r="R321" i="2"/>
  <c r="U321" i="2"/>
  <c r="B322" i="2"/>
  <c r="E322" i="2"/>
  <c r="G322" i="2" s="1"/>
  <c r="F322" i="2"/>
  <c r="J322" i="2"/>
  <c r="K322" i="2" s="1"/>
  <c r="L322" i="2"/>
  <c r="M322" i="2" s="1"/>
  <c r="N322" i="2"/>
  <c r="O322" i="2"/>
  <c r="Q322" i="2"/>
  <c r="R322" i="2"/>
  <c r="U322" i="2"/>
  <c r="B323" i="2"/>
  <c r="E323" i="2"/>
  <c r="F323" i="2" s="1"/>
  <c r="G323" i="2"/>
  <c r="J323" i="2"/>
  <c r="K323" i="2" s="1"/>
  <c r="L323" i="2"/>
  <c r="M323" i="2" s="1"/>
  <c r="N323" i="2"/>
  <c r="O323" i="2"/>
  <c r="Q323" i="2"/>
  <c r="R323" i="2"/>
  <c r="U323" i="2"/>
  <c r="B324" i="2"/>
  <c r="E324" i="2"/>
  <c r="G324" i="2" s="1"/>
  <c r="F324" i="2"/>
  <c r="J324" i="2"/>
  <c r="K324" i="2" s="1"/>
  <c r="L324" i="2"/>
  <c r="M324" i="2" s="1"/>
  <c r="N324" i="2"/>
  <c r="O324" i="2"/>
  <c r="Q324" i="2"/>
  <c r="R324" i="2"/>
  <c r="U324" i="2"/>
  <c r="B325" i="2"/>
  <c r="E325" i="2"/>
  <c r="F325" i="2" s="1"/>
  <c r="G325" i="2"/>
  <c r="J325" i="2"/>
  <c r="K325" i="2"/>
  <c r="L325" i="2"/>
  <c r="M325" i="2" s="1"/>
  <c r="N325" i="2"/>
  <c r="O325" i="2"/>
  <c r="Q325" i="2"/>
  <c r="R325" i="2"/>
  <c r="U325" i="2"/>
  <c r="B326" i="2"/>
  <c r="E326" i="2"/>
  <c r="F326" i="2"/>
  <c r="G326" i="2"/>
  <c r="J326" i="2"/>
  <c r="K326" i="2" s="1"/>
  <c r="L326" i="2"/>
  <c r="M326" i="2" s="1"/>
  <c r="N326" i="2"/>
  <c r="O326" i="2"/>
  <c r="Q326" i="2"/>
  <c r="R326" i="2"/>
  <c r="U326" i="2"/>
  <c r="B327" i="2"/>
  <c r="E327" i="2"/>
  <c r="F327" i="2"/>
  <c r="G327" i="2"/>
  <c r="J327" i="2"/>
  <c r="K327" i="2" s="1"/>
  <c r="L327" i="2"/>
  <c r="M327" i="2"/>
  <c r="N327" i="2"/>
  <c r="O327" i="2"/>
  <c r="Q327" i="2"/>
  <c r="R327" i="2"/>
  <c r="U327" i="2"/>
  <c r="B328" i="2"/>
  <c r="E328" i="2"/>
  <c r="G328" i="2" s="1"/>
  <c r="F328" i="2"/>
  <c r="J328" i="2"/>
  <c r="K328" i="2" s="1"/>
  <c r="L328" i="2"/>
  <c r="M328" i="2" s="1"/>
  <c r="N328" i="2"/>
  <c r="O328" i="2"/>
  <c r="Q328" i="2"/>
  <c r="R328" i="2"/>
  <c r="U328" i="2"/>
  <c r="B329" i="2"/>
  <c r="E329" i="2"/>
  <c r="F329" i="2" s="1"/>
  <c r="J329" i="2"/>
  <c r="K329" i="2" s="1"/>
  <c r="L329" i="2"/>
  <c r="M329" i="2" s="1"/>
  <c r="N329" i="2"/>
  <c r="O329" i="2"/>
  <c r="Q329" i="2"/>
  <c r="R329" i="2"/>
  <c r="U329" i="2"/>
  <c r="B330" i="2"/>
  <c r="E330" i="2"/>
  <c r="G330" i="2" s="1"/>
  <c r="F330" i="2"/>
  <c r="J330" i="2"/>
  <c r="K330" i="2" s="1"/>
  <c r="L330" i="2"/>
  <c r="M330" i="2" s="1"/>
  <c r="N330" i="2"/>
  <c r="O330" i="2"/>
  <c r="Q330" i="2"/>
  <c r="R330" i="2"/>
  <c r="U330" i="2"/>
  <c r="B331" i="2"/>
  <c r="E331" i="2"/>
  <c r="F331" i="2" s="1"/>
  <c r="J331" i="2"/>
  <c r="K331" i="2" s="1"/>
  <c r="L331" i="2"/>
  <c r="M331" i="2" s="1"/>
  <c r="N331" i="2"/>
  <c r="O331" i="2"/>
  <c r="Q331" i="2"/>
  <c r="R331" i="2"/>
  <c r="U331" i="2"/>
  <c r="B332" i="2"/>
  <c r="E332" i="2"/>
  <c r="G332" i="2" s="1"/>
  <c r="J332" i="2"/>
  <c r="K332" i="2" s="1"/>
  <c r="L332" i="2"/>
  <c r="M332" i="2" s="1"/>
  <c r="N332" i="2"/>
  <c r="O332" i="2"/>
  <c r="Q332" i="2"/>
  <c r="R332" i="2"/>
  <c r="U332" i="2"/>
  <c r="B333" i="2"/>
  <c r="E333" i="2"/>
  <c r="F333" i="2" s="1"/>
  <c r="G333" i="2"/>
  <c r="J333" i="2"/>
  <c r="K333" i="2" s="1"/>
  <c r="L333" i="2"/>
  <c r="M333" i="2" s="1"/>
  <c r="N333" i="2"/>
  <c r="O333" i="2"/>
  <c r="Q333" i="2"/>
  <c r="R333" i="2"/>
  <c r="U333" i="2"/>
  <c r="B334" i="2"/>
  <c r="E334" i="2"/>
  <c r="G334" i="2" s="1"/>
  <c r="F334" i="2"/>
  <c r="J334" i="2"/>
  <c r="K334" i="2" s="1"/>
  <c r="L334" i="2"/>
  <c r="M334" i="2" s="1"/>
  <c r="N334" i="2"/>
  <c r="O334" i="2"/>
  <c r="Q334" i="2"/>
  <c r="R334" i="2"/>
  <c r="U334" i="2"/>
  <c r="B335" i="2"/>
  <c r="E335" i="2"/>
  <c r="F335" i="2"/>
  <c r="G335" i="2"/>
  <c r="J335" i="2"/>
  <c r="K335" i="2"/>
  <c r="L335" i="2"/>
  <c r="M335" i="2" s="1"/>
  <c r="N335" i="2"/>
  <c r="O335" i="2"/>
  <c r="Q335" i="2"/>
  <c r="R335" i="2"/>
  <c r="U335" i="2"/>
  <c r="B336" i="2"/>
  <c r="E336" i="2"/>
  <c r="G336" i="2" s="1"/>
  <c r="J336" i="2"/>
  <c r="K336" i="2" s="1"/>
  <c r="L336" i="2"/>
  <c r="M336" i="2" s="1"/>
  <c r="N336" i="2"/>
  <c r="O336" i="2"/>
  <c r="Q336" i="2"/>
  <c r="R336" i="2"/>
  <c r="U336" i="2"/>
  <c r="B337" i="2"/>
  <c r="E337" i="2"/>
  <c r="F337" i="2" s="1"/>
  <c r="J337" i="2"/>
  <c r="K337" i="2" s="1"/>
  <c r="L337" i="2"/>
  <c r="M337" i="2" s="1"/>
  <c r="N337" i="2"/>
  <c r="O337" i="2"/>
  <c r="Q337" i="2"/>
  <c r="R337" i="2"/>
  <c r="U337" i="2"/>
  <c r="B338" i="2"/>
  <c r="E338" i="2"/>
  <c r="F338" i="2" s="1"/>
  <c r="J338" i="2"/>
  <c r="K338" i="2" s="1"/>
  <c r="L338" i="2"/>
  <c r="M338" i="2" s="1"/>
  <c r="N338" i="2"/>
  <c r="O338" i="2"/>
  <c r="Q338" i="2"/>
  <c r="R338" i="2"/>
  <c r="U338" i="2"/>
  <c r="B339" i="2"/>
  <c r="E339" i="2"/>
  <c r="G339" i="2" s="1"/>
  <c r="J339" i="2"/>
  <c r="K339" i="2" s="1"/>
  <c r="L339" i="2"/>
  <c r="M339" i="2" s="1"/>
  <c r="N339" i="2"/>
  <c r="O339" i="2"/>
  <c r="Q339" i="2"/>
  <c r="R339" i="2"/>
  <c r="U339" i="2"/>
  <c r="B340" i="2"/>
  <c r="E340" i="2"/>
  <c r="F340" i="2" s="1"/>
  <c r="J340" i="2"/>
  <c r="K340" i="2"/>
  <c r="L340" i="2"/>
  <c r="M340" i="2" s="1"/>
  <c r="N340" i="2"/>
  <c r="O340" i="2"/>
  <c r="Q340" i="2"/>
  <c r="R340" i="2"/>
  <c r="U340" i="2"/>
  <c r="B341" i="2"/>
  <c r="E341" i="2"/>
  <c r="F341" i="2" s="1"/>
  <c r="J341" i="2"/>
  <c r="K341" i="2" s="1"/>
  <c r="L341" i="2"/>
  <c r="M341" i="2" s="1"/>
  <c r="N341" i="2"/>
  <c r="O341" i="2"/>
  <c r="Q341" i="2"/>
  <c r="R341" i="2"/>
  <c r="U341" i="2"/>
  <c r="B342" i="2"/>
  <c r="E342" i="2"/>
  <c r="G342" i="2" s="1"/>
  <c r="J342" i="2"/>
  <c r="K342" i="2"/>
  <c r="L342" i="2"/>
  <c r="M342" i="2" s="1"/>
  <c r="N342" i="2"/>
  <c r="O342" i="2"/>
  <c r="Q342" i="2"/>
  <c r="R342" i="2"/>
  <c r="U342" i="2"/>
  <c r="B343" i="2"/>
  <c r="E343" i="2"/>
  <c r="G343" i="2" s="1"/>
  <c r="J343" i="2"/>
  <c r="K343" i="2"/>
  <c r="L343" i="2"/>
  <c r="M343" i="2" s="1"/>
  <c r="N343" i="2"/>
  <c r="O343" i="2"/>
  <c r="Q343" i="2"/>
  <c r="R343" i="2"/>
  <c r="U343" i="2"/>
  <c r="B344" i="2"/>
  <c r="E344" i="2"/>
  <c r="F344" i="2" s="1"/>
  <c r="J344" i="2"/>
  <c r="K344" i="2"/>
  <c r="L344" i="2"/>
  <c r="M344" i="2" s="1"/>
  <c r="N344" i="2"/>
  <c r="O344" i="2"/>
  <c r="Q344" i="2"/>
  <c r="R344" i="2"/>
  <c r="U344" i="2"/>
  <c r="B345" i="2"/>
  <c r="E345" i="2"/>
  <c r="F345" i="2" s="1"/>
  <c r="J345" i="2"/>
  <c r="K345" i="2" s="1"/>
  <c r="L345" i="2"/>
  <c r="M345" i="2" s="1"/>
  <c r="N345" i="2"/>
  <c r="O345" i="2"/>
  <c r="Q345" i="2"/>
  <c r="R345" i="2"/>
  <c r="U345" i="2"/>
  <c r="B346" i="2"/>
  <c r="E346" i="2"/>
  <c r="F346" i="2" s="1"/>
  <c r="J346" i="2"/>
  <c r="K346" i="2" s="1"/>
  <c r="L346" i="2"/>
  <c r="M346" i="2" s="1"/>
  <c r="N346" i="2"/>
  <c r="O346" i="2"/>
  <c r="Q346" i="2"/>
  <c r="R346" i="2"/>
  <c r="U346" i="2"/>
  <c r="B347" i="2"/>
  <c r="E347" i="2"/>
  <c r="F347" i="2" s="1"/>
  <c r="J347" i="2"/>
  <c r="K347" i="2" s="1"/>
  <c r="L347" i="2"/>
  <c r="M347" i="2" s="1"/>
  <c r="N347" i="2"/>
  <c r="O347" i="2"/>
  <c r="Q347" i="2"/>
  <c r="R347" i="2"/>
  <c r="U347" i="2"/>
  <c r="B348" i="2"/>
  <c r="E348" i="2"/>
  <c r="F348" i="2" s="1"/>
  <c r="J348" i="2"/>
  <c r="K348" i="2" s="1"/>
  <c r="L348" i="2"/>
  <c r="M348" i="2" s="1"/>
  <c r="N348" i="2"/>
  <c r="O348" i="2"/>
  <c r="Q348" i="2"/>
  <c r="R348" i="2"/>
  <c r="U348" i="2"/>
  <c r="B349" i="2"/>
  <c r="E349" i="2"/>
  <c r="F349" i="2"/>
  <c r="G349" i="2"/>
  <c r="J349" i="2"/>
  <c r="K349" i="2" s="1"/>
  <c r="L349" i="2"/>
  <c r="M349" i="2"/>
  <c r="N349" i="2"/>
  <c r="O349" i="2"/>
  <c r="Q349" i="2"/>
  <c r="R349" i="2"/>
  <c r="U349" i="2"/>
  <c r="B350" i="2"/>
  <c r="E350" i="2"/>
  <c r="F350" i="2"/>
  <c r="G350" i="2"/>
  <c r="J350" i="2"/>
  <c r="K350" i="2" s="1"/>
  <c r="L350" i="2"/>
  <c r="M350" i="2" s="1"/>
  <c r="N350" i="2"/>
  <c r="O350" i="2"/>
  <c r="Q350" i="2"/>
  <c r="R350" i="2"/>
  <c r="U350" i="2"/>
  <c r="B351" i="2"/>
  <c r="E351" i="2"/>
  <c r="G351" i="2" s="1"/>
  <c r="F351" i="2"/>
  <c r="J351" i="2"/>
  <c r="K351" i="2"/>
  <c r="L351" i="2"/>
  <c r="M351" i="2" s="1"/>
  <c r="N351" i="2"/>
  <c r="O351" i="2"/>
  <c r="Q351" i="2"/>
  <c r="R351" i="2"/>
  <c r="U351" i="2"/>
  <c r="B352" i="2"/>
  <c r="E352" i="2"/>
  <c r="F352" i="2" s="1"/>
  <c r="J352" i="2"/>
  <c r="K352" i="2"/>
  <c r="L352" i="2"/>
  <c r="M352" i="2" s="1"/>
  <c r="N352" i="2"/>
  <c r="O352" i="2"/>
  <c r="Q352" i="2"/>
  <c r="R352" i="2"/>
  <c r="U352" i="2"/>
  <c r="B353" i="2"/>
  <c r="E353" i="2"/>
  <c r="F353" i="2" s="1"/>
  <c r="J353" i="2"/>
  <c r="K353" i="2" s="1"/>
  <c r="L353" i="2"/>
  <c r="M353" i="2" s="1"/>
  <c r="N353" i="2"/>
  <c r="O353" i="2"/>
  <c r="Q353" i="2"/>
  <c r="R353" i="2"/>
  <c r="U353" i="2"/>
  <c r="B354" i="2"/>
  <c r="E354" i="2"/>
  <c r="F354" i="2" s="1"/>
  <c r="J354" i="2"/>
  <c r="K354" i="2" s="1"/>
  <c r="L354" i="2"/>
  <c r="M354" i="2" s="1"/>
  <c r="N354" i="2"/>
  <c r="O354" i="2"/>
  <c r="Q354" i="2"/>
  <c r="R354" i="2"/>
  <c r="U354" i="2"/>
  <c r="B355" i="2"/>
  <c r="E355" i="2"/>
  <c r="F355" i="2"/>
  <c r="G355" i="2"/>
  <c r="J355" i="2"/>
  <c r="K355" i="2" s="1"/>
  <c r="L355" i="2"/>
  <c r="M355" i="2" s="1"/>
  <c r="N355" i="2"/>
  <c r="O355" i="2"/>
  <c r="Q355" i="2"/>
  <c r="R355" i="2"/>
  <c r="U355" i="2"/>
  <c r="B356" i="2"/>
  <c r="E356" i="2"/>
  <c r="F356" i="2" s="1"/>
  <c r="J356" i="2"/>
  <c r="K356" i="2"/>
  <c r="L356" i="2"/>
  <c r="M356" i="2" s="1"/>
  <c r="N356" i="2"/>
  <c r="O356" i="2"/>
  <c r="Q356" i="2"/>
  <c r="R356" i="2"/>
  <c r="U356" i="2"/>
  <c r="B357" i="2"/>
  <c r="E357" i="2"/>
  <c r="F357" i="2"/>
  <c r="G357" i="2"/>
  <c r="J357" i="2"/>
  <c r="K357" i="2" s="1"/>
  <c r="L357" i="2"/>
  <c r="M357" i="2"/>
  <c r="N357" i="2"/>
  <c r="O357" i="2"/>
  <c r="Q357" i="2"/>
  <c r="R357" i="2"/>
  <c r="U357" i="2"/>
  <c r="B358" i="2"/>
  <c r="E358" i="2"/>
  <c r="F358" i="2"/>
  <c r="G358" i="2"/>
  <c r="J358" i="2"/>
  <c r="K358" i="2"/>
  <c r="L358" i="2"/>
  <c r="M358" i="2" s="1"/>
  <c r="N358" i="2"/>
  <c r="O358" i="2"/>
  <c r="Q358" i="2"/>
  <c r="R358" i="2"/>
  <c r="U358" i="2"/>
  <c r="B359" i="2"/>
  <c r="E359" i="2"/>
  <c r="G359" i="2" s="1"/>
  <c r="F359" i="2"/>
  <c r="J359" i="2"/>
  <c r="K359" i="2" s="1"/>
  <c r="L359" i="2"/>
  <c r="M359" i="2" s="1"/>
  <c r="N359" i="2"/>
  <c r="O359" i="2"/>
  <c r="Q359" i="2"/>
  <c r="R359" i="2"/>
  <c r="U359" i="2"/>
  <c r="B360" i="2"/>
  <c r="E360" i="2"/>
  <c r="F360" i="2" s="1"/>
  <c r="G360" i="2"/>
  <c r="J360" i="2"/>
  <c r="K360" i="2"/>
  <c r="L360" i="2"/>
  <c r="M360" i="2" s="1"/>
  <c r="N360" i="2"/>
  <c r="O360" i="2"/>
  <c r="Q360" i="2"/>
  <c r="R360" i="2"/>
  <c r="U360" i="2"/>
  <c r="B361" i="2"/>
  <c r="E361" i="2"/>
  <c r="F361" i="2" s="1"/>
  <c r="J361" i="2"/>
  <c r="K361" i="2" s="1"/>
  <c r="L361" i="2"/>
  <c r="M361" i="2" s="1"/>
  <c r="N361" i="2"/>
  <c r="O361" i="2"/>
  <c r="Q361" i="2"/>
  <c r="R361" i="2"/>
  <c r="U361" i="2"/>
  <c r="B362" i="2"/>
  <c r="E362" i="2"/>
  <c r="F362" i="2" s="1"/>
  <c r="J362" i="2"/>
  <c r="K362" i="2" s="1"/>
  <c r="L362" i="2"/>
  <c r="M362" i="2" s="1"/>
  <c r="N362" i="2"/>
  <c r="O362" i="2"/>
  <c r="Q362" i="2"/>
  <c r="R362" i="2"/>
  <c r="U362" i="2"/>
  <c r="B363" i="2"/>
  <c r="E363" i="2"/>
  <c r="F363" i="2"/>
  <c r="G363" i="2"/>
  <c r="J363" i="2"/>
  <c r="K363" i="2" s="1"/>
  <c r="L363" i="2"/>
  <c r="M363" i="2" s="1"/>
  <c r="N363" i="2"/>
  <c r="O363" i="2"/>
  <c r="Q363" i="2"/>
  <c r="R363" i="2"/>
  <c r="U363" i="2"/>
  <c r="B364" i="2"/>
  <c r="E364" i="2"/>
  <c r="F364" i="2" s="1"/>
  <c r="J364" i="2"/>
  <c r="K364" i="2"/>
  <c r="L364" i="2"/>
  <c r="M364" i="2" s="1"/>
  <c r="N364" i="2"/>
  <c r="O364" i="2"/>
  <c r="Q364" i="2"/>
  <c r="R364" i="2"/>
  <c r="U364" i="2"/>
  <c r="B365" i="2"/>
  <c r="E365" i="2"/>
  <c r="F365" i="2" s="1"/>
  <c r="J365" i="2"/>
  <c r="K365" i="2" s="1"/>
  <c r="L365" i="2"/>
  <c r="M365" i="2" s="1"/>
  <c r="N365" i="2"/>
  <c r="O365" i="2"/>
  <c r="Q365" i="2"/>
  <c r="R365" i="2"/>
  <c r="U365" i="2"/>
  <c r="B366" i="2"/>
  <c r="E366" i="2"/>
  <c r="F366" i="2" s="1"/>
  <c r="G366" i="2"/>
  <c r="J366" i="2"/>
  <c r="K366" i="2"/>
  <c r="L366" i="2"/>
  <c r="M366" i="2" s="1"/>
  <c r="N366" i="2"/>
  <c r="O366" i="2"/>
  <c r="Q366" i="2"/>
  <c r="R366" i="2"/>
  <c r="U366" i="2"/>
  <c r="B367" i="2"/>
  <c r="E367" i="2"/>
  <c r="G367" i="2" s="1"/>
  <c r="J367" i="2"/>
  <c r="K367" i="2"/>
  <c r="L367" i="2"/>
  <c r="M367" i="2" s="1"/>
  <c r="N367" i="2"/>
  <c r="O367" i="2"/>
  <c r="Q367" i="2"/>
  <c r="R367" i="2"/>
  <c r="U367" i="2"/>
  <c r="B368" i="2"/>
  <c r="E368" i="2"/>
  <c r="F368" i="2" s="1"/>
  <c r="J368" i="2"/>
  <c r="K368" i="2"/>
  <c r="L368" i="2"/>
  <c r="M368" i="2" s="1"/>
  <c r="N368" i="2"/>
  <c r="O368" i="2"/>
  <c r="Q368" i="2"/>
  <c r="R368" i="2"/>
  <c r="U368" i="2"/>
  <c r="B369" i="2"/>
  <c r="E369" i="2"/>
  <c r="F369" i="2" s="1"/>
  <c r="J369" i="2"/>
  <c r="K369" i="2" s="1"/>
  <c r="L369" i="2"/>
  <c r="M369" i="2" s="1"/>
  <c r="N369" i="2"/>
  <c r="O369" i="2"/>
  <c r="Q369" i="2"/>
  <c r="R369" i="2"/>
  <c r="U369" i="2"/>
  <c r="B370" i="2"/>
  <c r="E370" i="2"/>
  <c r="F370" i="2" s="1"/>
  <c r="J370" i="2"/>
  <c r="K370" i="2" s="1"/>
  <c r="L370" i="2"/>
  <c r="M370" i="2" s="1"/>
  <c r="N370" i="2"/>
  <c r="O370" i="2"/>
  <c r="Q370" i="2"/>
  <c r="R370" i="2"/>
  <c r="U370" i="2"/>
  <c r="B371" i="2"/>
  <c r="E371" i="2"/>
  <c r="G371" i="2" s="1"/>
  <c r="J371" i="2"/>
  <c r="K371" i="2" s="1"/>
  <c r="L371" i="2"/>
  <c r="M371" i="2" s="1"/>
  <c r="N371" i="2"/>
  <c r="O371" i="2"/>
  <c r="Q371" i="2"/>
  <c r="R371" i="2"/>
  <c r="U371" i="2"/>
  <c r="B372" i="2"/>
  <c r="E372" i="2"/>
  <c r="F372" i="2" s="1"/>
  <c r="J372" i="2"/>
  <c r="K372" i="2" s="1"/>
  <c r="L372" i="2"/>
  <c r="M372" i="2" s="1"/>
  <c r="N372" i="2"/>
  <c r="O372" i="2"/>
  <c r="Q372" i="2"/>
  <c r="R372" i="2"/>
  <c r="U372" i="2"/>
  <c r="B373" i="2"/>
  <c r="E373" i="2"/>
  <c r="F373" i="2" s="1"/>
  <c r="G373" i="2"/>
  <c r="J373" i="2"/>
  <c r="K373" i="2" s="1"/>
  <c r="L373" i="2"/>
  <c r="M373" i="2" s="1"/>
  <c r="N373" i="2"/>
  <c r="O373" i="2"/>
  <c r="Q373" i="2"/>
  <c r="R373" i="2"/>
  <c r="U373" i="2"/>
  <c r="U374" i="2"/>
  <c r="U375" i="2"/>
  <c r="G368" i="2" l="1"/>
  <c r="G344" i="2"/>
  <c r="F342" i="2"/>
  <c r="F339" i="2"/>
  <c r="F314" i="2"/>
  <c r="F296" i="2"/>
  <c r="F276" i="2"/>
  <c r="F270" i="2"/>
  <c r="F248" i="2"/>
  <c r="F236" i="2"/>
  <c r="G223" i="2"/>
  <c r="F170" i="2"/>
  <c r="G160" i="2"/>
  <c r="G151" i="2"/>
  <c r="F149" i="2"/>
  <c r="F146" i="2"/>
  <c r="F125" i="2"/>
  <c r="F122" i="2"/>
  <c r="F116" i="2"/>
  <c r="F107" i="2"/>
  <c r="F100" i="2"/>
  <c r="F83" i="2"/>
  <c r="F74" i="2"/>
  <c r="F68" i="2"/>
  <c r="G64" i="2"/>
  <c r="F38" i="2"/>
  <c r="F30" i="2"/>
  <c r="G27" i="2"/>
  <c r="F20" i="2"/>
  <c r="G347" i="2"/>
  <c r="G341" i="2"/>
  <c r="G298" i="2"/>
  <c r="G286" i="2"/>
  <c r="F272" i="2"/>
  <c r="G256" i="2"/>
  <c r="G250" i="2"/>
  <c r="G245" i="2"/>
  <c r="G229" i="2"/>
  <c r="G222" i="2"/>
  <c r="F216" i="2"/>
  <c r="G213" i="2"/>
  <c r="G207" i="2"/>
  <c r="G189" i="2"/>
  <c r="G183" i="2"/>
  <c r="G181" i="2"/>
  <c r="F164" i="2"/>
  <c r="G157" i="2"/>
  <c r="F140" i="2"/>
  <c r="G133" i="2"/>
  <c r="F131" i="2"/>
  <c r="F106" i="2"/>
  <c r="G93" i="2"/>
  <c r="F82" i="2"/>
  <c r="G78" i="2"/>
  <c r="F76" i="2"/>
  <c r="G61" i="2"/>
  <c r="F50" i="2"/>
  <c r="F44" i="2"/>
  <c r="F35" i="2"/>
  <c r="G365" i="2"/>
  <c r="F371" i="2"/>
  <c r="F367" i="2"/>
  <c r="G352" i="2"/>
  <c r="F343" i="2"/>
  <c r="G337" i="2"/>
  <c r="F304" i="2"/>
  <c r="F292" i="2"/>
  <c r="F280" i="2"/>
  <c r="G269" i="2"/>
  <c r="G247" i="2"/>
  <c r="F238" i="2"/>
  <c r="F148" i="2"/>
  <c r="G144" i="2"/>
  <c r="F124" i="2"/>
  <c r="G120" i="2"/>
  <c r="F90" i="2"/>
  <c r="G72" i="2"/>
  <c r="F67" i="2"/>
  <c r="G29" i="2"/>
  <c r="G22" i="2"/>
  <c r="G19" i="2"/>
  <c r="F336" i="2"/>
  <c r="G315" i="2"/>
  <c r="F300" i="2"/>
  <c r="F268" i="2"/>
  <c r="G231" i="2"/>
  <c r="F224" i="2"/>
  <c r="G215" i="2"/>
  <c r="G197" i="2"/>
  <c r="G175" i="2"/>
  <c r="G167" i="2"/>
  <c r="G152" i="2"/>
  <c r="F139" i="2"/>
  <c r="F84" i="2"/>
  <c r="G80" i="2"/>
  <c r="F66" i="2"/>
  <c r="F43" i="2"/>
  <c r="G77" i="2"/>
  <c r="G329" i="2"/>
  <c r="G291" i="2"/>
  <c r="G285" i="2"/>
  <c r="G279" i="2"/>
  <c r="G261" i="2"/>
  <c r="F230" i="2"/>
  <c r="G221" i="2"/>
  <c r="F214" i="2"/>
  <c r="G205" i="2"/>
  <c r="G199" i="2"/>
  <c r="F196" i="2"/>
  <c r="G187" i="2"/>
  <c r="G178" i="2"/>
  <c r="F132" i="2"/>
  <c r="G56" i="2"/>
  <c r="F51" i="2"/>
  <c r="F36" i="2"/>
  <c r="M33" i="2"/>
  <c r="F289" i="2"/>
  <c r="G289" i="2"/>
  <c r="F281" i="2"/>
  <c r="G281" i="2"/>
  <c r="F273" i="2"/>
  <c r="G273" i="2"/>
  <c r="F249" i="2"/>
  <c r="G249" i="2"/>
  <c r="F209" i="2"/>
  <c r="G209" i="2"/>
  <c r="F201" i="2"/>
  <c r="G201" i="2"/>
  <c r="F193" i="2"/>
  <c r="G193" i="2"/>
  <c r="F127" i="2"/>
  <c r="G127" i="2"/>
  <c r="F79" i="2"/>
  <c r="G79" i="2"/>
  <c r="F39" i="2"/>
  <c r="G39" i="2"/>
  <c r="G331" i="2"/>
  <c r="G301" i="2"/>
  <c r="F241" i="2"/>
  <c r="G241" i="2"/>
  <c r="F233" i="2"/>
  <c r="G233" i="2"/>
  <c r="F225" i="2"/>
  <c r="G225" i="2"/>
  <c r="F217" i="2"/>
  <c r="G217" i="2"/>
  <c r="G179" i="2"/>
  <c r="F179" i="2"/>
  <c r="F168" i="2"/>
  <c r="G168" i="2"/>
  <c r="G138" i="2"/>
  <c r="F138" i="2"/>
  <c r="G369" i="2"/>
  <c r="G361" i="2"/>
  <c r="G353" i="2"/>
  <c r="G345" i="2"/>
  <c r="G372" i="2"/>
  <c r="G364" i="2"/>
  <c r="G356" i="2"/>
  <c r="G348" i="2"/>
  <c r="G340" i="2"/>
  <c r="G319" i="2"/>
  <c r="G305" i="2"/>
  <c r="G295" i="2"/>
  <c r="F332" i="2"/>
  <c r="G321" i="2"/>
  <c r="G317" i="2"/>
  <c r="G287" i="2"/>
  <c r="G370" i="2"/>
  <c r="G362" i="2"/>
  <c r="G354" i="2"/>
  <c r="G346" i="2"/>
  <c r="G338" i="2"/>
  <c r="G309" i="2"/>
  <c r="G299" i="2"/>
  <c r="F265" i="2"/>
  <c r="G265" i="2"/>
  <c r="F257" i="2"/>
  <c r="G257" i="2"/>
  <c r="G184" i="2"/>
  <c r="G176" i="2"/>
  <c r="F161" i="2"/>
  <c r="G161" i="2"/>
  <c r="F154" i="2"/>
  <c r="F130" i="2"/>
  <c r="F119" i="2"/>
  <c r="G119" i="2"/>
  <c r="F71" i="2"/>
  <c r="G71" i="2"/>
  <c r="F31" i="2"/>
  <c r="G31" i="2"/>
  <c r="F23" i="2"/>
  <c r="G23" i="2"/>
  <c r="F180" i="2"/>
  <c r="G283" i="2"/>
  <c r="G275" i="2"/>
  <c r="G267" i="2"/>
  <c r="G259" i="2"/>
  <c r="G251" i="2"/>
  <c r="G243" i="2"/>
  <c r="G235" i="2"/>
  <c r="G227" i="2"/>
  <c r="G219" i="2"/>
  <c r="G211" i="2"/>
  <c r="G203" i="2"/>
  <c r="G195" i="2"/>
  <c r="F153" i="2"/>
  <c r="G153" i="2"/>
  <c r="F111" i="2"/>
  <c r="G111" i="2"/>
  <c r="F95" i="2"/>
  <c r="G95" i="2"/>
  <c r="F63" i="2"/>
  <c r="G63" i="2"/>
  <c r="G159" i="2"/>
  <c r="F103" i="2"/>
  <c r="G103" i="2"/>
  <c r="F169" i="2"/>
  <c r="G169" i="2"/>
  <c r="F162" i="2"/>
  <c r="F135" i="2"/>
  <c r="G135" i="2"/>
  <c r="F87" i="2"/>
  <c r="G87" i="2"/>
  <c r="F55" i="2"/>
  <c r="G55" i="2"/>
  <c r="F145" i="2"/>
  <c r="G145" i="2"/>
  <c r="F47" i="2"/>
  <c r="G47" i="2"/>
  <c r="G48" i="2"/>
  <c r="G40" i="2"/>
  <c r="G32" i="2"/>
  <c r="G24" i="2"/>
  <c r="G137" i="2"/>
  <c r="G129" i="2"/>
  <c r="G121" i="2"/>
  <c r="G113" i="2"/>
  <c r="G105" i="2"/>
  <c r="G97" i="2"/>
  <c r="G89" i="2"/>
  <c r="G81" i="2"/>
  <c r="G73" i="2"/>
  <c r="G65" i="2"/>
  <c r="G57" i="2"/>
  <c r="G49" i="2"/>
  <c r="G41" i="2"/>
  <c r="G33" i="2"/>
  <c r="G25" i="2"/>
  <c r="G17" i="2"/>
  <c r="Q33" i="2" l="1"/>
  <c r="R33" i="2"/>
  <c r="N33" i="2"/>
  <c r="O16" i="2" l="1"/>
  <c r="E16" i="2" l="1"/>
  <c r="G16" i="2" s="1"/>
  <c r="U16" i="2" s="1"/>
  <c r="Q16" i="2" l="1"/>
  <c r="R16" i="2"/>
  <c r="F16" i="2"/>
  <c r="J16" i="2" l="1"/>
  <c r="K16" i="2" s="1"/>
  <c r="L16" i="2" s="1"/>
  <c r="M16" i="2" l="1"/>
  <c r="N16" i="2" l="1"/>
  <c r="B16"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<sst xmlns="http://schemas.openxmlformats.org/spreadsheetml/2006/main" count="40954" uniqueCount="7473">
  <si>
    <t>Short Item No</t>
  </si>
  <si>
    <t>LAMBS NAVY DARK RUM PET</t>
  </si>
  <si>
    <t>LAMBS CLASSIC WHITE RUM PET</t>
  </si>
  <si>
    <t>CROWN ROYAL DELUXE WHISKY</t>
  </si>
  <si>
    <t>POTTER'S SPECIAL OLD WHISKYPET</t>
  </si>
  <si>
    <t>JP WISERS DELUXE WHISKY</t>
  </si>
  <si>
    <t>CANADIAN FIVE STAR WHISKY PET</t>
  </si>
  <si>
    <t>ALBERTA PREMIUM RYE WHISKY</t>
  </si>
  <si>
    <t>MEAGHERS 1878 WHISKY PET</t>
  </si>
  <si>
    <t>LAMBS PALM BREEZE AMBR RUM PET</t>
  </si>
  <si>
    <t>GIBSONS FINEST RARE 12 YO WH</t>
  </si>
  <si>
    <t>CAPTAIN MORGAN FINEST DARK RUM</t>
  </si>
  <si>
    <t>BACARDI GOLD RUM PET</t>
  </si>
  <si>
    <t>BACARDI GOLD RUM</t>
  </si>
  <si>
    <t>ALBERTA PURE VODKA PET</t>
  </si>
  <si>
    <t>CANADIAN 83 WHISKY PET</t>
  </si>
  <si>
    <t>CANADIAN 83 WHISKY</t>
  </si>
  <si>
    <t>CAPTAIN MORGAN WT LABEL RUM</t>
  </si>
  <si>
    <t>SEAGRAMS V O WHISKY</t>
  </si>
  <si>
    <t>LAMBS PALM BREEZE AMBER RUM</t>
  </si>
  <si>
    <t>ALBERTA SPRINGS VINTAGE RYE WH</t>
  </si>
  <si>
    <t>GORDONS LONDON DRY GIN</t>
  </si>
  <si>
    <t>SMIRNOFF RED LABEL #21 VODKA</t>
  </si>
  <si>
    <t>BACARDI SUPERIOR WHITE RUM</t>
  </si>
  <si>
    <t>SMIRNOFF RED LABEL #21 VOD PET</t>
  </si>
  <si>
    <t>WALKERS SPECIAL OLD WHISKY PET</t>
  </si>
  <si>
    <t>BACARDI SUPERIOR WHITE RUM PET</t>
  </si>
  <si>
    <t>CAPTAIN MORGAN DELUXE DARK RUM</t>
  </si>
  <si>
    <t>JP WISERS SPECIAL BLEND WHISKY</t>
  </si>
  <si>
    <t>RON CARIOCA WHITE RUM PET</t>
  </si>
  <si>
    <t>CAPTAIN MORGAN FINE DK RUM PET</t>
  </si>
  <si>
    <t>BAILEYS ORIG IRISH CREAM LIQ</t>
  </si>
  <si>
    <t>SAMALENS BAS VSOP ARMAGNAC</t>
  </si>
  <si>
    <t>GORDONS LONDON DRY GIN PET</t>
  </si>
  <si>
    <t>BACARDI BLACK RUM</t>
  </si>
  <si>
    <t>CAPTAIN MORGAN WT LBL RUM PET</t>
  </si>
  <si>
    <t>DRAMBUIE SCOTCH LIQUEUR</t>
  </si>
  <si>
    <t>POTTER'S VODKA PET</t>
  </si>
  <si>
    <t>GIBSONS FINE STERL EDITION WH</t>
  </si>
  <si>
    <t>UNDERBERG HERB DIGEST LIQUEUR</t>
  </si>
  <si>
    <t>CAMPARI APERITIVO LIQUEUR</t>
  </si>
  <si>
    <t>CROWN ROYAL RESERVE WHISKY</t>
  </si>
  <si>
    <t>PIMM'S NUMBER 1 CUP LIQUEUR</t>
  </si>
  <si>
    <t>SEAGRAMS V O WHISKY ADD ON</t>
  </si>
  <si>
    <t>CAPTAIN MORGAN DARK RUM ADD ON</t>
  </si>
  <si>
    <t>MALIBU TROP COCONUT RUM LIQ</t>
  </si>
  <si>
    <t>JP WISERS SPEC BLEND WH ADD ON</t>
  </si>
  <si>
    <t>CAPTAIN MORGAN SPICED RUM</t>
  </si>
  <si>
    <t>LAMBS PALMBREEZE AMB RUM ADDON</t>
  </si>
  <si>
    <t>GIBSONS FINE VENERABLE 18YO WH</t>
  </si>
  <si>
    <t>LAMBS CLASSIC WT RUM PET ADDON</t>
  </si>
  <si>
    <t>SMIRNOFF VANILLA VODKA</t>
  </si>
  <si>
    <t>SHERIDAN'S ORIGINAL COFFEE LIQ</t>
  </si>
  <si>
    <t>SMIRNOFF RASPBERRY VODKA</t>
  </si>
  <si>
    <t>SMIRNOFF GREEN APPLE TWIST VOD</t>
  </si>
  <si>
    <t>CAPTAIN MORGAN GOLD RUM ADD ON</t>
  </si>
  <si>
    <t>CITRA MONTE D'ABRUZZO DOC</t>
  </si>
  <si>
    <t>BRIGHTS 74 APERA</t>
  </si>
  <si>
    <t>CALONA ROYAL RED</t>
  </si>
  <si>
    <t>MARTINI ROSSI EX DRY VERMOUTH</t>
  </si>
  <si>
    <t>GEKKEIKAN SAKE</t>
  </si>
  <si>
    <t>TAYLOR FLAD TAWNY 20 YO PORT</t>
  </si>
  <si>
    <t>PASQUA SOAVE LETTERE DOC</t>
  </si>
  <si>
    <t>GEKKEIKAN SAKE CASK</t>
  </si>
  <si>
    <t>SEGURA VIUDAS BRUT RES CAVA</t>
  </si>
  <si>
    <t>BOLLINGER GRAND ANNEE</t>
  </si>
  <si>
    <t>BRIGHTS 74 TAWNY</t>
  </si>
  <si>
    <t>HENKELL TROCKEN MAG</t>
  </si>
  <si>
    <t>LONDON WESTMINSTER APERA PET</t>
  </si>
  <si>
    <t>CINZANO ROSSO VERMOUTH</t>
  </si>
  <si>
    <t>GEKKEIKAN PLUM WINE</t>
  </si>
  <si>
    <t>TAYLOR FLADGATE LBV PORT</t>
  </si>
  <si>
    <t>LONDON XXX APERA</t>
  </si>
  <si>
    <t>CALONA ROYAL WHITE</t>
  </si>
  <si>
    <t>MANISCHEWITZ CONCORD KOSHER</t>
  </si>
  <si>
    <t>TAYLOR FLAD TAWNY 10 YO PORT</t>
  </si>
  <si>
    <t>ANDRES BABY CANADIAN SPARKLING</t>
  </si>
  <si>
    <t>DANGLADE ST EMILION AC</t>
  </si>
  <si>
    <t>HENKELL TROCKEN</t>
  </si>
  <si>
    <t>CITRA TREBBIANO D'ABRUZZO DOC</t>
  </si>
  <si>
    <t>HENKELL TROCKEN PIC 3/200</t>
  </si>
  <si>
    <t>CARLO ROSSI RED</t>
  </si>
  <si>
    <t>CARLO ROSSI WHITE</t>
  </si>
  <si>
    <t>KOURTAKIS MAVRO OF PATRAS AOC</t>
  </si>
  <si>
    <t>MUMM CORDON ROUGE BRUT</t>
  </si>
  <si>
    <t>OKANAGAN CELLARS 35 APERA PET</t>
  </si>
  <si>
    <t>SAWMILL CREEK CHARDONNAY</t>
  </si>
  <si>
    <t>SAWMILL CREEK BAR SEL SAUV BL</t>
  </si>
  <si>
    <t>DUBOEUF BEAUJOLAIS VILLAGES AC</t>
  </si>
  <si>
    <t>J LOHR 7 OAKS CAB SAUVIGNON</t>
  </si>
  <si>
    <t>CARLO ROSSI BLUSH</t>
  </si>
  <si>
    <t>BOUTARI KRETIKOS VDP</t>
  </si>
  <si>
    <t>MASI BONACOSTA VALP CL DOC</t>
  </si>
  <si>
    <t>SAWMILL CREEK BAR SEL RED CASK</t>
  </si>
  <si>
    <t>SAWMILL CREEK BAR SEL WT CASK</t>
  </si>
  <si>
    <t>SAWMILL CREEK CHARDONNAY CASK</t>
  </si>
  <si>
    <t>SAWMILL CREEK MERLOT CASK</t>
  </si>
  <si>
    <t>SAWMILL CREEK MERLOT</t>
  </si>
  <si>
    <t>PIPER HEIDSIECK CUVEE BRUT</t>
  </si>
  <si>
    <t>BOLLINGER SPECIAL CUVEE BRUT</t>
  </si>
  <si>
    <t>PASQUA DI PUGLIA SANG IGT</t>
  </si>
  <si>
    <t>MOET &amp; CHANDON IMP BRUT CHAMP</t>
  </si>
  <si>
    <t>HAKUTSURU DRAFT SAKE</t>
  </si>
  <si>
    <t>ARBOR MIST EXOTIC FRUIT WT ZIN</t>
  </si>
  <si>
    <t>ARBOR MIST STRAWBERRY WT ZIN</t>
  </si>
  <si>
    <t>MOET &amp; CHANDON NECTAR IMP CHAM</t>
  </si>
  <si>
    <t>J LOHR LOS OSOS MERLOT</t>
  </si>
  <si>
    <t>SEGURA VIUDAS RES HEREDAD BRUT</t>
  </si>
  <si>
    <t>KITTLING RIDGE ICEWINE/BRANDY</t>
  </si>
  <si>
    <t>PELLER FAMILY VIN MERL CASK</t>
  </si>
  <si>
    <t>PELLER FAMILY VIN CAB/MERL</t>
  </si>
  <si>
    <t>PELLER FAMILY VIN CAB/ME CSK</t>
  </si>
  <si>
    <t>SEGHESIO SONOMA ZINFANDEL</t>
  </si>
  <si>
    <t>CODORNIU CLASICO BRUT</t>
  </si>
  <si>
    <t>PELEE ISLAND SEMI SWEET MERLOT</t>
  </si>
  <si>
    <t>PELLER FAMILY VIN CHARD CASK</t>
  </si>
  <si>
    <t>GROWERS PEACH CIDER 2L PET</t>
  </si>
  <si>
    <t>GROWERS RASP CIDER 2L PET</t>
  </si>
  <si>
    <t>GROWERS ORCH BRY CIDER 2L PET</t>
  </si>
  <si>
    <t>MOLSON DRY 6/355 C</t>
  </si>
  <si>
    <t>MOLSON DRY 24/355 C</t>
  </si>
  <si>
    <t>MOLSON DRY 15/355 C</t>
  </si>
  <si>
    <t>LABATT BLUE 15/355 C</t>
  </si>
  <si>
    <t>LABATT BLUE 24/355 C</t>
  </si>
  <si>
    <t>LABATT LITE 15/355 C</t>
  </si>
  <si>
    <t>LABATT LITE 24/355 C</t>
  </si>
  <si>
    <t>MOOSEHEAD LAGER 12/341 B</t>
  </si>
  <si>
    <t>MOOSEHEAD LAGER 24/341 B</t>
  </si>
  <si>
    <t>LABATT BLUE 12/341 B</t>
  </si>
  <si>
    <t>LABATT LITE 12/341 B</t>
  </si>
  <si>
    <t>LABATT BLUE 24/341 B</t>
  </si>
  <si>
    <t>SLEEMAN HONEY BROWN LG 12/341B</t>
  </si>
  <si>
    <t>SLEEMAN HONEY BROWN LG 6/341 B</t>
  </si>
  <si>
    <t>DE BORTOLI TAWNY 8 YO</t>
  </si>
  <si>
    <t>PELLER FAMILY VIN SAUV BL CASK</t>
  </si>
  <si>
    <t>CONO SUR CAR/CAB SAUV/SYR ORG</t>
  </si>
  <si>
    <t>PELLER FAMILY VIN DRY RED CASK</t>
  </si>
  <si>
    <t>PELLER FAMILY VIN DRY WHT CASK</t>
  </si>
  <si>
    <t>GEKKEIKAN BLACK &amp; GOLD SAKE</t>
  </si>
  <si>
    <t>SPERONE FINE DRY MARSALA</t>
  </si>
  <si>
    <t>TAYLOR FLAD TAWNY 30 YO PORT</t>
  </si>
  <si>
    <t>PELLER FAMILY VIN SHZ CASK</t>
  </si>
  <si>
    <t>PELLER FAMILY VIN PIGR CASK</t>
  </si>
  <si>
    <t>PELLER FAMILY VIN PINOT GRIG</t>
  </si>
  <si>
    <t>PELLER FAMILY VIN SHIRAZ</t>
  </si>
  <si>
    <t>MOOSEHEAD LAGER 473 C</t>
  </si>
  <si>
    <t>CAPTAIN MORGAN WHT SPICED RUM</t>
  </si>
  <si>
    <t>JP CHENET MERLOT VDP CASK</t>
  </si>
  <si>
    <t>CAPTAIN MORGAN SPICED RUM PET</t>
  </si>
  <si>
    <t>CROWN ROYAL DELUXE WHISKY PET</t>
  </si>
  <si>
    <t>SMIRNOFF LIME VODKA</t>
  </si>
  <si>
    <t>HAKUTSURU SAKE</t>
  </si>
  <si>
    <t>JACKSON TRIGGS MERLOT CASK</t>
  </si>
  <si>
    <t>SMIRNOFF BLUEBERRY VODKA</t>
  </si>
  <si>
    <t>MOOSEHEAD LAGER 15/355C</t>
  </si>
  <si>
    <t>DEL BOSQUE CAB SAUVIGNON RSV</t>
  </si>
  <si>
    <t>NAKED GRAPE UNOAKED SHIRAZCASK</t>
  </si>
  <si>
    <t>NAKED GRAPE UNOAKED PIGR CASK</t>
  </si>
  <si>
    <t>MOLSON DRY 710 C</t>
  </si>
  <si>
    <t>MALIBU TROP COC RUM LIQ ADD ON</t>
  </si>
  <si>
    <t>HENKELL ROSE</t>
  </si>
  <si>
    <t>BREE RIESLING PFALZ QBA</t>
  </si>
  <si>
    <t>MOET &amp; CHANDON ROSE IMP CHAMP</t>
  </si>
  <si>
    <t>TAYLOR FLADGATE V2007 PORT</t>
  </si>
  <si>
    <t>CROWN ROYAL BLACK WHISKY</t>
  </si>
  <si>
    <t>SAWMILL CREEK SAUV BLANC CASK</t>
  </si>
  <si>
    <t>JP WISERS 18 YEAR OLD CDN WH</t>
  </si>
  <si>
    <t>SAWMILL CREEK DRY WHITE CASK</t>
  </si>
  <si>
    <t>SAWMILL CREEK DRY RED CASK</t>
  </si>
  <si>
    <t>SAWMILL CREEK CAB SAUV CASK</t>
  </si>
  <si>
    <t>BOUTARI MOSCHOFILERO</t>
  </si>
  <si>
    <t>LABATT EXTRA DRY 15/355C</t>
  </si>
  <si>
    <t>LABATT BLUE 8/355 C</t>
  </si>
  <si>
    <t>LABATT LITE 8/355 C</t>
  </si>
  <si>
    <t>SLEEMAN HONEY BROWN LG 15/355C</t>
  </si>
  <si>
    <t>FORTY CREEK BARREL SEL WHADDON</t>
  </si>
  <si>
    <t>FORTY CREEK BAR SEL WH ADD ON</t>
  </si>
  <si>
    <t>SAWMILL CREEK PIGR CASK</t>
  </si>
  <si>
    <t>CAPTAIN MORGAN GOLD RUM</t>
  </si>
  <si>
    <t>FONSECA GUIMARAENS V2009 PORT</t>
  </si>
  <si>
    <t>CROFT FINE TAWNY PORT</t>
  </si>
  <si>
    <t>POL ROGER BRUT RES</t>
  </si>
  <si>
    <t>POL ROGER BL DE BL RES CHAMP</t>
  </si>
  <si>
    <t>CAPTAIN MORG WT LAB RUM ADD ON</t>
  </si>
  <si>
    <t>GIBSONS FINE RARE 12 WH ADD ON</t>
  </si>
  <si>
    <t>PELLER FAMILY VIN ROSE CASK</t>
  </si>
  <si>
    <t>HENKELL ROSE PICCOLO 3/200</t>
  </si>
  <si>
    <t>GIBSONS FINEST 12 YO WH ADD ON</t>
  </si>
  <si>
    <t>MALIBU BLACK RUM LIQUEUR ADDON</t>
  </si>
  <si>
    <t>BODACIOUS SMOOTH RED</t>
  </si>
  <si>
    <t>ARBOR MIST PINK RASP MOSCATO</t>
  </si>
  <si>
    <t>JP WISERS DELUXE WHISKY ADD ON</t>
  </si>
  <si>
    <t>VILLA CONCHI CAVA BRUT SEL DO</t>
  </si>
  <si>
    <t>BODACIOUS SMOOTH WHITE</t>
  </si>
  <si>
    <t>LAMBS BLACK SHEEP SP RUM ADDON</t>
  </si>
  <si>
    <t>BLACK CELLAR BLEND13 MALB/MER</t>
  </si>
  <si>
    <t>BLACK CELLAR BLEND 19 SHZ/CAB</t>
  </si>
  <si>
    <t>BLACK CELLAR BLEND11 PIGR</t>
  </si>
  <si>
    <t>ARBOR MIST PEACH MOSCATO</t>
  </si>
  <si>
    <t>KIM CRAWFORD SOUTH ISLAND PINO</t>
  </si>
  <si>
    <t>BLACK CELLAR BLEND 9 CAB SAUV</t>
  </si>
  <si>
    <t>BODACIOUS SMOOTH RED CASK</t>
  </si>
  <si>
    <t>BODACIOUS SMOOTH WHITE CASK</t>
  </si>
  <si>
    <t>LABATT BLUE 740 C</t>
  </si>
  <si>
    <t>LABATT EXTRA DRY 740 C</t>
  </si>
  <si>
    <t>FORTY CREEK SPIKE HONEY WHISKY</t>
  </si>
  <si>
    <t>CROWN ROYAL APPLE WHISKY</t>
  </si>
  <si>
    <t>LABATT BLUE DRY 740C</t>
  </si>
  <si>
    <t>POLAR ICE 90 NORTH VODKA ADDON</t>
  </si>
  <si>
    <t>LOLEA NO1 RED SANGRIA</t>
  </si>
  <si>
    <t>RUFFINO PROSECCO DOC</t>
  </si>
  <si>
    <t>CROWN ROYAL NORTH HARV RYE WH</t>
  </si>
  <si>
    <t>CROWN ROYAL XO CANADIAN WHISKY</t>
  </si>
  <si>
    <t>FORTY CREEK CREAM LIQ ADD ON</t>
  </si>
  <si>
    <t>BODACIOUS SHIRAZ</t>
  </si>
  <si>
    <t>BODACIOUS PINOT GRIGIO</t>
  </si>
  <si>
    <t>FORTY CREEK SPIKE HON WH ADDON</t>
  </si>
  <si>
    <t>CAPTAIN MORG CARIB PNAPPLE RUM</t>
  </si>
  <si>
    <t>CAPTAIN MORG CARIB COCONUT RUM</t>
  </si>
  <si>
    <t>LAMBS SPICED RUM</t>
  </si>
  <si>
    <t>CROWN ROYAL VANILLA WHISKY</t>
  </si>
  <si>
    <t>JP WISERS VANILLA WHISKY</t>
  </si>
  <si>
    <t>MOLSON DRY 8/355C</t>
  </si>
  <si>
    <t>LAMBS SPICED RUM ADD ON</t>
  </si>
  <si>
    <t>GIBSONS FINEST BOLD 8 YO WH</t>
  </si>
  <si>
    <t>MOOSEHEAD RADLER 12/355 C</t>
  </si>
  <si>
    <t>CAPTAIN MORG PNAPPLE RUM ADDON</t>
  </si>
  <si>
    <t>CAPTAIN MORG COCONUT RUM ADDON</t>
  </si>
  <si>
    <t>VILLA CONCHI CAVA BRUT ROSE DO</t>
  </si>
  <si>
    <t>BLACK CELLAR B 19 SHZ/CAB CASK</t>
  </si>
  <si>
    <t>JP WISERS HOPPED WHISKY ADD ON</t>
  </si>
  <si>
    <t>BODACIOUS CABERNET SAUVIGNON</t>
  </si>
  <si>
    <t>TWIST OF FATE PIGR/CHARD</t>
  </si>
  <si>
    <t>TWIST OF FATE MALBEC/MERLOT</t>
  </si>
  <si>
    <t>JP WISERS APPLE WHISKY</t>
  </si>
  <si>
    <t>SHRUGGING DOCTOR UPPSALA MEAD</t>
  </si>
  <si>
    <t>FORTY CREEK B SEL WH PET ADDON</t>
  </si>
  <si>
    <t>SMIRNF RD LAB#21 VOD PET ADDON</t>
  </si>
  <si>
    <t>RONDIAZ SPICED BLK CHERRY RUM</t>
  </si>
  <si>
    <t>NAKED GRAPE PINOT GRIGIO CASK</t>
  </si>
  <si>
    <t>NAKED GRAPE SHIRAZ CASK</t>
  </si>
  <si>
    <t>SHRUGGING DOCTOR CRANBERRYWINE</t>
  </si>
  <si>
    <t>SHRUGGING DOCTOR APP CID 750B</t>
  </si>
  <si>
    <t>JP WISERS APPLE WHISKY ADDON</t>
  </si>
  <si>
    <t>SMIRNOFF SOURCED ORNGVOD ADDON</t>
  </si>
  <si>
    <t>COPPER POT RESERVE WH ADD ON</t>
  </si>
  <si>
    <t>SMIRNOFF SOURCEDGRPFR VODADDON</t>
  </si>
  <si>
    <t>CAPTAIN MORGAN WT SPCRUM ADDON</t>
  </si>
  <si>
    <t>SMIRNOFF SOURCED CRAN APPADDON</t>
  </si>
  <si>
    <t>JP WISERS TRI BAR RYE WHADD ON</t>
  </si>
  <si>
    <t>CROWN ROYAL VANILLA WH ADDON</t>
  </si>
  <si>
    <t>MOOSEHEAD RADLER 473C</t>
  </si>
  <si>
    <t>BODACIOUS PINOT GRIGIO CASK</t>
  </si>
  <si>
    <t>MALIBU LIME RUM LIQ ADDON</t>
  </si>
  <si>
    <t>LAMBS PALM BRZ AMBRUMPET ADDON</t>
  </si>
  <si>
    <t>VILLA CONCHI CAVA BRUT RESERVA</t>
  </si>
  <si>
    <t>BODACIOUS BOURB BAR AGD RD BLD</t>
  </si>
  <si>
    <t>BODACIOUS MOSCATO</t>
  </si>
  <si>
    <t>BLACK CELLAR BLEND 9 CAB CASK</t>
  </si>
  <si>
    <t>XOXO PINOT GRIGIO LIGHT</t>
  </si>
  <si>
    <t>Size</t>
  </si>
  <si>
    <t>Tier 1</t>
  </si>
  <si>
    <t>Tier 1-3</t>
  </si>
  <si>
    <t>Footprint</t>
  </si>
  <si>
    <t>Submitted by:</t>
  </si>
  <si>
    <t>Manitoba Rep:</t>
  </si>
  <si>
    <t>Shelf Talker</t>
  </si>
  <si>
    <t>Neck Tag</t>
  </si>
  <si>
    <t>LTO</t>
  </si>
  <si>
    <t>Value_Add</t>
  </si>
  <si>
    <t>Shopping Cart Ad</t>
  </si>
  <si>
    <t>Tier 1-4</t>
  </si>
  <si>
    <t>PELLER FAMILY VIN SAUV BLANC</t>
  </si>
  <si>
    <t>PELLER FAMILY VIN WHITE CASK</t>
  </si>
  <si>
    <t>PELLER FAMILY VIN RED CASK</t>
  </si>
  <si>
    <t>19 CRIMES BANISHED RED BLD</t>
  </si>
  <si>
    <t>BACARDI SUPERIOR WHITE R ADDON</t>
  </si>
  <si>
    <t>ARMAND DE BRIGNAC BRTGLD CHAMP</t>
  </si>
  <si>
    <t>XOXO SPARKLING PIGR/CHARDONNAY</t>
  </si>
  <si>
    <t>FORTY CREEK CREAM LIQUEUR</t>
  </si>
  <si>
    <t>CROWN R NORTH HARV RYE ADDON</t>
  </si>
  <si>
    <t>SMIRNOFF RED LBLVOD PET ADD ON</t>
  </si>
  <si>
    <t>CANADIAN ICEBERG VOD ADD ON</t>
  </si>
  <si>
    <t>CROWN ROYAL APPLE WHISKY ADDON</t>
  </si>
  <si>
    <t>YES WAY ROSE BUBBLES</t>
  </si>
  <si>
    <t>Spirits</t>
  </si>
  <si>
    <t>Wine</t>
  </si>
  <si>
    <t>Beer</t>
  </si>
  <si>
    <t>Item Category</t>
  </si>
  <si>
    <t>LE MESNIL BRUT BL DE BL CHAMP</t>
  </si>
  <si>
    <t>PELLER FAMILY VIN CAB SAUV</t>
  </si>
  <si>
    <t>XOXO PINOT GRIGIO/CHARD CASK</t>
  </si>
  <si>
    <t>Product_Spotlight</t>
  </si>
  <si>
    <t>Price</t>
  </si>
  <si>
    <t>CROWN ROYAL BLACK WHISKY ADDON</t>
  </si>
  <si>
    <t>Discount Amount ($)</t>
  </si>
  <si>
    <t>Category</t>
  </si>
  <si>
    <t>Contest_Mechanism</t>
  </si>
  <si>
    <t>Online</t>
  </si>
  <si>
    <t>Text-to-Win</t>
  </si>
  <si>
    <t>Other</t>
  </si>
  <si>
    <t>Value Add Item (Brief Description)</t>
  </si>
  <si>
    <t>In-Store Audio Ad</t>
  </si>
  <si>
    <t>Display Number</t>
  </si>
  <si>
    <t xml:space="preserve">Description </t>
  </si>
  <si>
    <t>Unit Size</t>
  </si>
  <si>
    <t>RTL-MLCC</t>
  </si>
  <si>
    <t>HEINEKEN LAGER 330 B</t>
  </si>
  <si>
    <t>CANADIAN CLUB WHISKY</t>
  </si>
  <si>
    <t>BABY DUCK</t>
  </si>
  <si>
    <t>CASILLERO DEL DIABLO CARMENERE</t>
  </si>
  <si>
    <t>GUEBER GOLDERT GEWURZ GR CRU</t>
  </si>
  <si>
    <t>MATEUS ROSE VDT</t>
  </si>
  <si>
    <t>DUBONNET ROUGE</t>
  </si>
  <si>
    <t>DANCING BULL ZINFANDEL</t>
  </si>
  <si>
    <t>CANADIAN CLUB WHISKY PET</t>
  </si>
  <si>
    <t>CINZANO PROSECCO DOC</t>
  </si>
  <si>
    <t>MOLSON BLACK ICE BEER 12/355 C</t>
  </si>
  <si>
    <t>BEEFEATER LONDON DRY GIN</t>
  </si>
  <si>
    <t>OLMECA GOLD TEQUILA</t>
  </si>
  <si>
    <t>BLUE NUN QBA</t>
  </si>
  <si>
    <t>J T PROP SEL CHARD W/ADD ON</t>
  </si>
  <si>
    <t>J T PROP SEL CAB W/ADD ON</t>
  </si>
  <si>
    <t>FOLONARI VALPOLICELLA DOC</t>
  </si>
  <si>
    <t>THREE OLIVES VODKA</t>
  </si>
  <si>
    <t>MCGUIGAN BLACK LABEL SHIRAZ</t>
  </si>
  <si>
    <t>MOUTON CADET RED AC</t>
  </si>
  <si>
    <t>ANGUS THE BULL CAB SAUVIGNON</t>
  </si>
  <si>
    <t>ROYAL RESERVE WHISKY PET</t>
  </si>
  <si>
    <t>TOKAJI ASZU 5 PUTT</t>
  </si>
  <si>
    <t>JOHNNIE WALKER RED LABEL SC</t>
  </si>
  <si>
    <t>FAT BASTARD MERLOT VDP</t>
  </si>
  <si>
    <t>FAT BASTARD SAUVIGNON BL VDP</t>
  </si>
  <si>
    <t>JAFFELIN POUILLY FUISSE AC</t>
  </si>
  <si>
    <t>GLENFIDDICH GR RES 21 YO HLND</t>
  </si>
  <si>
    <t>THE CROSSINGS SAUVIGNON BLANC</t>
  </si>
  <si>
    <t>ENGLISH HARBOUR 5 YO RUM</t>
  </si>
  <si>
    <t>ABSOLUT RASPBERRI VODKA</t>
  </si>
  <si>
    <t>GLENLIVET 15YO FRENCH OAK RES</t>
  </si>
  <si>
    <t>OTIMA TAWNY 20 YO PORT</t>
  </si>
  <si>
    <t>YELLOW TAIL MERLOT</t>
  </si>
  <si>
    <t>YELLOW TAIL CABERNET SAUVIGNON</t>
  </si>
  <si>
    <t>CORONITA EXTRA 207 B</t>
  </si>
  <si>
    <t>ARSVITIS RIESLING QBA</t>
  </si>
  <si>
    <t>JOHNNIE WALKER GREEN LABEL SC</t>
  </si>
  <si>
    <t>CLYNELISH 14 YO HLND SGLE MALT</t>
  </si>
  <si>
    <t>CAOL ILA 12 YO ISLAY SGLE MALT</t>
  </si>
  <si>
    <t>BALLANTINE'S FINEST SCOTCH</t>
  </si>
  <si>
    <t>TERRE BAROLO DOCG</t>
  </si>
  <si>
    <t>SANTA CAROLINA SAUV BL RES</t>
  </si>
  <si>
    <t>GRAND MARNIER CORDON ROUGE LIQ</t>
  </si>
  <si>
    <t>HEARTLAND SHIRAZ</t>
  </si>
  <si>
    <t>COURVOISIER VS COGNAC</t>
  </si>
  <si>
    <t>CARLO ROSSI PAISANO</t>
  </si>
  <si>
    <t>AROMAS DE TURIS SANGRIA</t>
  </si>
  <si>
    <t>CAPT MORGAN PRIV ST SPICED RUM</t>
  </si>
  <si>
    <t>MASI GRANDARELLA ROSSO IGT</t>
  </si>
  <si>
    <t>GRAND TERROIR TAUTAVEL</t>
  </si>
  <si>
    <t>PILSNER URQUELL 500C</t>
  </si>
  <si>
    <t>DISARONNO ORIGINALE LIQUEUR</t>
  </si>
  <si>
    <t>APPLETON EST SIGN BL RUM ADDON</t>
  </si>
  <si>
    <t>J &amp; B RARE SCOTCH</t>
  </si>
  <si>
    <t>GOSLING FAMILY RESERVE OLD RUM</t>
  </si>
  <si>
    <t>MOUTON CADET BLANC AC</t>
  </si>
  <si>
    <t>CHOCOLATE BLOCK BLEND</t>
  </si>
  <si>
    <t>TANQUERAY LONDON DRY GIN</t>
  </si>
  <si>
    <t>WB GREY LABEL SHIRAZ</t>
  </si>
  <si>
    <t>CAMPO VIEJO RESERVA DOC</t>
  </si>
  <si>
    <t>FOLONARI PINOT GRIGIO IGT</t>
  </si>
  <si>
    <t>OSOYOOS LAROSE GRAND VIN VQA</t>
  </si>
  <si>
    <t>GNARLY HEAD OLD VN ZINFANDEL</t>
  </si>
  <si>
    <t>NOBLE VINES 337 CAB SAUVIGNON</t>
  </si>
  <si>
    <t>NEWCASTLE BROWN ALE 330B</t>
  </si>
  <si>
    <t>ABSOLUT PEACH VODKA</t>
  </si>
  <si>
    <t>J BOUSQUET MALBEC ORGANIC</t>
  </si>
  <si>
    <t>COTE DE BEAUNE VILLAGE AC</t>
  </si>
  <si>
    <t>GAZELA VINHO VERDE WHITE DOC</t>
  </si>
  <si>
    <t>FRONTERA CABERNET SAUV CASK</t>
  </si>
  <si>
    <t>JUAN GIL 4 MONTHS DO</t>
  </si>
  <si>
    <t>JUAN GIL SILVER LABEL DO</t>
  </si>
  <si>
    <t>DON DAVID RESERVE MALBEC</t>
  </si>
  <si>
    <t>JACK DANIELS TENN SOUR MASH WH</t>
  </si>
  <si>
    <t>DB PREM RES SHIRAZ CASK</t>
  </si>
  <si>
    <t>GLENLIVET ARCHIVE 21YO SPEY SC</t>
  </si>
  <si>
    <t>CHOCALAN ORIGEN GRAN RES CAB</t>
  </si>
  <si>
    <t>ROOT BEER SCHNAPPS LIQUOR</t>
  </si>
  <si>
    <t>ARDANZA RESERVA TEMP/GARN</t>
  </si>
  <si>
    <t>STELLERS JAY BRUT VQA</t>
  </si>
  <si>
    <t>DB PREM RES CAB SAUVIGNON CASK</t>
  </si>
  <si>
    <t>BUD LIGHT 24/355 C</t>
  </si>
  <si>
    <t>SILENI SAUVIGNON BLANC</t>
  </si>
  <si>
    <t>SILENI PINOT NOIR</t>
  </si>
  <si>
    <t>REMY MARTIN VSOP FN CHAMP COG</t>
  </si>
  <si>
    <t>PATRON ANEJO TEQUILA</t>
  </si>
  <si>
    <t>PATRON SILVER TEQUILA</t>
  </si>
  <si>
    <t>D'EAUBONNE VSOP NAPOL BRANDY</t>
  </si>
  <si>
    <t>FAT BASTARD CAB SAUVIGNON VDP</t>
  </si>
  <si>
    <t>CECCHI CHIANTI DOCG</t>
  </si>
  <si>
    <t>RELAX COOL RED BLEND QBA</t>
  </si>
  <si>
    <t>RODNEY STRONG RUS RVR PINO</t>
  </si>
  <si>
    <t>GREY GOOSE ORIGINAL VODKA</t>
  </si>
  <si>
    <t>BURLY WINE EX STRONG ALE 650 B</t>
  </si>
  <si>
    <t>RED STRIPE BEER 330 B</t>
  </si>
  <si>
    <t>PEPPOLI CHIANTI CLASSICO DOCG</t>
  </si>
  <si>
    <t>YELLOW TAIL BUBBLES</t>
  </si>
  <si>
    <t>JAGERMEISTER LIQUEUR</t>
  </si>
  <si>
    <t>SIMMONET FEBVRE CHABLIS AC</t>
  </si>
  <si>
    <t>VALDIVIESO SGLE VNYD CAB FRANC</t>
  </si>
  <si>
    <t>SANDEMAN 10 YO TAWNY PORT</t>
  </si>
  <si>
    <t>SMOKEHEAD ISLAY SINGLE MALT SC</t>
  </si>
  <si>
    <t>BUSCH LAGER 15/355 C</t>
  </si>
  <si>
    <t>MENAGE A TROIS FOLIE DEUX RED</t>
  </si>
  <si>
    <t>FREI RANCH RES CAB SAUVIGNON</t>
  </si>
  <si>
    <t>TRIPLE SEC LIQUEUR</t>
  </si>
  <si>
    <t>TWISTED SHOTZ B52 LIQUOR 4/30</t>
  </si>
  <si>
    <t>RON ZACAPA 23YO SOLERA GR RUM</t>
  </si>
  <si>
    <t>VINHO VERDE FONTE DOC</t>
  </si>
  <si>
    <t>ALEX KEITH'S IPA 15/355C</t>
  </si>
  <si>
    <t>WYBOROWA VODKA</t>
  </si>
  <si>
    <t>JAIME I BRANDY</t>
  </si>
  <si>
    <t>AUCHENTOSHAN 3 WOOD SGLE SC</t>
  </si>
  <si>
    <t>DIRECTOR'S CUT ZINFANDEL</t>
  </si>
  <si>
    <t>SALMOS DO</t>
  </si>
  <si>
    <t>SAYURI NIGORI SAKE</t>
  </si>
  <si>
    <t>YELLOW TAIL SHIRAZ</t>
  </si>
  <si>
    <t>FRANZIA CRISP WHITE TAP CASK</t>
  </si>
  <si>
    <t>MONTES ALPHA CHARDONNAY</t>
  </si>
  <si>
    <t>VILLAMONT NUITS ST GEORGES AC</t>
  </si>
  <si>
    <t>STAMP SERIES SHIRAZ/CAB SAUV</t>
  </si>
  <si>
    <t>CHOCALAN ORIGEN GRAN RES CARM</t>
  </si>
  <si>
    <t>FORT GARRY DARK ALE 473 C</t>
  </si>
  <si>
    <t>KLINKER BRICK OLD VINE ZIN</t>
  </si>
  <si>
    <t>CASILLERO DEL DIABLO CAB</t>
  </si>
  <si>
    <t>MEUKOW BLACK VS COGNAC</t>
  </si>
  <si>
    <t>RICKARD'S WHITE 6/341 B</t>
  </si>
  <si>
    <t>TERRAZAS LOS ANDES RES MALBEC</t>
  </si>
  <si>
    <t>DARK SIDE CAB SAUV</t>
  </si>
  <si>
    <t>FINE YOUNG GENEVER GIN</t>
  </si>
  <si>
    <t>GLENFIDDICH SOLER RES 15 YO SC</t>
  </si>
  <si>
    <t>TOCORNAL CAB SAUV/MERLOT CASK</t>
  </si>
  <si>
    <t>CONO SUR TOCORNAL CHARD CASK</t>
  </si>
  <si>
    <t>SOUR PUSS RASPBERRY LIQUOR</t>
  </si>
  <si>
    <t>MASI CAMPOFIORIN ROSSO IGT</t>
  </si>
  <si>
    <t>FUZION SHIRAZ/MALBEC</t>
  </si>
  <si>
    <t>SOHO LYCHEE FLAVOURED LIQ</t>
  </si>
  <si>
    <t>ROCHEFORT 10 TRAPPIST ALE 330B</t>
  </si>
  <si>
    <t>GALIL MTN CAB SAUV KOSHER</t>
  </si>
  <si>
    <t>JESTER CABERNET SAUVIGNON</t>
  </si>
  <si>
    <t>COINTREAU LIQUEUR</t>
  </si>
  <si>
    <t>TORRES SANGRE DE TORO</t>
  </si>
  <si>
    <t>DIAMOND COL IVORY LBL CAB SAUV</t>
  </si>
  <si>
    <t>CUMA CAB SAUVIGNON ORGANIC</t>
  </si>
  <si>
    <t>CUMA TORRONTES ORGANIC</t>
  </si>
  <si>
    <t>CUMA MALBEC ORGANIC</t>
  </si>
  <si>
    <t>ERRAZURIZ ESTATE CARMENERE</t>
  </si>
  <si>
    <t>CONO SUR CHARDONNAY ORGANIC</t>
  </si>
  <si>
    <t>LAPHROAIG QUARTER CASK SCOTCH</t>
  </si>
  <si>
    <t>CORVINA PASSITA RIPA MAGNA</t>
  </si>
  <si>
    <t>STAGS' LEAP MERLOT</t>
  </si>
  <si>
    <t>STIR STICK STOUT 6/341ML BTL</t>
  </si>
  <si>
    <t>BULLDOG AMBER ALE 6/341ML B</t>
  </si>
  <si>
    <t>LITTLE SCRAPPER IPA 6/341B</t>
  </si>
  <si>
    <t>TRIVENTO RESERVE MALBEC</t>
  </si>
  <si>
    <t>GRANT'S FAMILY RESERVE SCOTCH</t>
  </si>
  <si>
    <t>ESTACIONES MALBEC</t>
  </si>
  <si>
    <t>MOTT'S CLAM CAESAR ORIG 6/341C</t>
  </si>
  <si>
    <t>MOTT'S CLAM CAESAR EX SP6/341C</t>
  </si>
  <si>
    <t>KWV ROODEBERG RED</t>
  </si>
  <si>
    <t>EGRI BIKAVER</t>
  </si>
  <si>
    <t>FORT GARRY PALE ALE 473 C</t>
  </si>
  <si>
    <t>BR TRADITION ALE 12/355C</t>
  </si>
  <si>
    <t>CORONA EXTRA BEER 24/330 B</t>
  </si>
  <si>
    <t>WAKEFIELD ESTATE CAB SAUVIGNON</t>
  </si>
  <si>
    <t>MYTHOS DO</t>
  </si>
  <si>
    <t>COPPER MOON SHIRAZ</t>
  </si>
  <si>
    <t>RICKARD'S WHITE 12/341B</t>
  </si>
  <si>
    <t>IL BRUCIATO DOC</t>
  </si>
  <si>
    <t>FLAT ROOF MANOR PINOT GRIGIO</t>
  </si>
  <si>
    <t>RELAX ROSE QBA</t>
  </si>
  <si>
    <t>MCCLELLAND'S SGLE MALT ISLAY</t>
  </si>
  <si>
    <t>CHIVAS REGAL 12 YO SCOTCH</t>
  </si>
  <si>
    <t>TERRANOBLE CABERNET SAUVIGNON</t>
  </si>
  <si>
    <t>TERRANOBLE SAUVIGNON BLANC</t>
  </si>
  <si>
    <t>VARAS VINHO TINTO</t>
  </si>
  <si>
    <t>CHATEAU LATOUR AC 2006</t>
  </si>
  <si>
    <t>JOHNNIE WALKER BLK LAB 12YO SC</t>
  </si>
  <si>
    <t>AUCHENTOSHAN 12 YO LOW SC</t>
  </si>
  <si>
    <t>JACK DANIELS TENN WHISKEY</t>
  </si>
  <si>
    <t>CHOCALAN VITRUM BLEND</t>
  </si>
  <si>
    <t>HEIDSIECK SAUVAGE ROSE BRUT</t>
  </si>
  <si>
    <t>PFEIFFER SHIRAZ</t>
  </si>
  <si>
    <t>UNDURRAGA SIBARIS CARMENERE</t>
  </si>
  <si>
    <t>REYKA VODKA</t>
  </si>
  <si>
    <t>HENNESSY VS COGNAC</t>
  </si>
  <si>
    <t>SEGURET COTEAUX SCHISTEUX AOC</t>
  </si>
  <si>
    <t>TRIBUTO SGLE VNYD CARMENERE</t>
  </si>
  <si>
    <t>SANTA JULIA RESERVA MALBEC</t>
  </si>
  <si>
    <t>ZUCCARDI Q TEMPRANILLO</t>
  </si>
  <si>
    <t>YELLOW TAIL PINOT GRIGIO</t>
  </si>
  <si>
    <t>YELLOW TAIL BUBBLES ROSE</t>
  </si>
  <si>
    <t>BECK'S BEER 500C</t>
  </si>
  <si>
    <t>GOUGUENHEIM MALBEC RESERVA</t>
  </si>
  <si>
    <t>BULLEIT BOURBON WHISKEY</t>
  </si>
  <si>
    <t>FRANGELICO LIQUOR</t>
  </si>
  <si>
    <t>SUPERIOR JUNMAI GINJO SAKE</t>
  </si>
  <si>
    <t>GROLSCH PREMIUM LAGER 450B</t>
  </si>
  <si>
    <t>CIAO FRIZZANT IGT CAN</t>
  </si>
  <si>
    <t>VINEDRESSERS CAB/PEVE VQA</t>
  </si>
  <si>
    <t>PERONI NASTRO AZZURRO 330 B</t>
  </si>
  <si>
    <t>TRAVAGLINI GATTINARA SELEZIONE</t>
  </si>
  <si>
    <t>MAS LA PLANA DO</t>
  </si>
  <si>
    <t>TOMATIN 12YO HLND SGLE SCOTCH</t>
  </si>
  <si>
    <t>POST HOUSE PENNY BLACK</t>
  </si>
  <si>
    <t>CRYSTAL HEAD VODKA</t>
  </si>
  <si>
    <t>EL JIMADOR REPOSADO TEQUILA</t>
  </si>
  <si>
    <t>ST REMY VSOP NAPOLEON BRANDY</t>
  </si>
  <si>
    <t>SMIRNOFF ICE VODKA 1L PET</t>
  </si>
  <si>
    <t>MAX RESERVA CARMENERE</t>
  </si>
  <si>
    <t>COYAM ORGANIC BLEND</t>
  </si>
  <si>
    <t>GOLD STRONG 12/355 C</t>
  </si>
  <si>
    <t>NICKY HAHN PINOT NOIR</t>
  </si>
  <si>
    <t>LE DOME DU GRAND BOIS AC</t>
  </si>
  <si>
    <t>BECK'S BEER 330 B</t>
  </si>
  <si>
    <t>JACOB'S CREEK PINOT GRIGIO</t>
  </si>
  <si>
    <t>KINGSGATE CDN APERA RES</t>
  </si>
  <si>
    <t>GHOST PINES CAB SAUVIGNON</t>
  </si>
  <si>
    <t>FRANZIA CHILLABLE RED TAP CASK</t>
  </si>
  <si>
    <t>DB PREM RES PINOTGRIGIO CASK</t>
  </si>
  <si>
    <t>GRAHAM'S TAWNY 10 YO PORT</t>
  </si>
  <si>
    <t>BEAUJOLAIS SUPERIEUR AC</t>
  </si>
  <si>
    <t>BAREFOOT MOSCATO</t>
  </si>
  <si>
    <t>LA POSTA PIZZELLA FAMILY MALB</t>
  </si>
  <si>
    <t>BOSSI FEDRIGOTTI PINOT GRIGIO</t>
  </si>
  <si>
    <t>TANTALUS RIESLING VQA</t>
  </si>
  <si>
    <t>RUSSIAN STANDARD ORIG VODKA</t>
  </si>
  <si>
    <t>CAZADORES REPOSADO TEQUILA</t>
  </si>
  <si>
    <t>TENUTA DI CASTIGLIONI IGT</t>
  </si>
  <si>
    <t>NIPOZZANO CHIA RUFINA RIS DOCG</t>
  </si>
  <si>
    <t>CHAMBORD RASPBERRY LIQUOR</t>
  </si>
  <si>
    <t>RICKARD'S TASTERS PACK 12/341B</t>
  </si>
  <si>
    <t>THELEMA CAB SAUVIGNON</t>
  </si>
  <si>
    <t>ZAYA GRAN RESERVA RUM</t>
  </si>
  <si>
    <t>JOSE CUERVO ESPECIAL SILV TEQ</t>
  </si>
  <si>
    <t>CONO SUR SAUV BLANC ORGANIC</t>
  </si>
  <si>
    <t>BALVENIE 21 YO PORTWOOD SCOTCH</t>
  </si>
  <si>
    <t>VOGA PINOT GRIGIO IGT</t>
  </si>
  <si>
    <t>RELAX RIESLING QBA</t>
  </si>
  <si>
    <t>RUTHERGLEN TOPAQUE</t>
  </si>
  <si>
    <t>LUIGI BOSCA MALBEC RES</t>
  </si>
  <si>
    <t>SANTA CRISTINA PINOT GRIGIO</t>
  </si>
  <si>
    <t>ROCKY MOUNTAIN PILSNER 12/341B</t>
  </si>
  <si>
    <t>SOLERA 1927 PEDRO XIMENEZ</t>
  </si>
  <si>
    <t>TENUTA FRES DI CASTIGLIONI IGT</t>
  </si>
  <si>
    <t>LAS ACEQUIAS MALBEC OAK</t>
  </si>
  <si>
    <t>CHATEAU CANADA AOC</t>
  </si>
  <si>
    <t>FAMOUS GROUSE SMOKY BLACK SC</t>
  </si>
  <si>
    <t>KEYSTONE LAGER 6/355C</t>
  </si>
  <si>
    <t>KEYSTONE LIGHT 6/355C</t>
  </si>
  <si>
    <t>KEYSTONE LAGER 15/355C</t>
  </si>
  <si>
    <t>KEYSTONE LIGHT 15/355C</t>
  </si>
  <si>
    <t>JAMESON IRISH WHISKEY</t>
  </si>
  <si>
    <t>THE KRAKEN BLACK SPICED RUM</t>
  </si>
  <si>
    <t>TIGER BEER 500 C</t>
  </si>
  <si>
    <t>GLEN GARIOCH 1797 HIGHL SCOTCH</t>
  </si>
  <si>
    <t>STERLING VINT COLL PINOT GRIG</t>
  </si>
  <si>
    <t>WHITE OWL WHISKY</t>
  </si>
  <si>
    <t>PERIQUITA RED</t>
  </si>
  <si>
    <t>DUJARDIN VSOP BRANDY</t>
  </si>
  <si>
    <t>STARLING CASTLE RIESLING QBA</t>
  </si>
  <si>
    <t>CONQUISTA MALBEC</t>
  </si>
  <si>
    <t>BUD LIGHT LIME 12/355C</t>
  </si>
  <si>
    <t>BUD LIGHT 30/355C</t>
  </si>
  <si>
    <t>DB FAM SELECTION PINOT GRIGIO</t>
  </si>
  <si>
    <t>CAMINS DEL PRIORAT DOC</t>
  </si>
  <si>
    <t>ABSOLUT VODKA</t>
  </si>
  <si>
    <t>BUSCH LIGHT 15/355 C</t>
  </si>
  <si>
    <t>KAHLUA COFFEE LIQUEUR</t>
  </si>
  <si>
    <t>THE BEACHHOUSE WHITE</t>
  </si>
  <si>
    <t>WOODBRIDGE PINOT GRIGIO</t>
  </si>
  <si>
    <t>THE FAMOUS GROUSE SCOTCH</t>
  </si>
  <si>
    <t>THE SHOW MALBEC</t>
  </si>
  <si>
    <t>NEGRA MODELO 355 B</t>
  </si>
  <si>
    <t>DIPLOMATICO RES EXCLUSIVA RUM</t>
  </si>
  <si>
    <t>CARL SITTMANN RIESLING WSG</t>
  </si>
  <si>
    <t>DEWAR'S WHITE LABEL SCOTCH</t>
  </si>
  <si>
    <t>MARTINI ROSSI ROSSO VERMOUTH</t>
  </si>
  <si>
    <t>J BOUSQUET RES MALBEC ORGANIC</t>
  </si>
  <si>
    <t>B &amp; J MOJITO MALT 330 B</t>
  </si>
  <si>
    <t>B &amp; J STRAW DAIQUIRI MALT 330B</t>
  </si>
  <si>
    <t>B &amp; J PINA COLADA MALT 330 B</t>
  </si>
  <si>
    <t>B &amp; J EXOTIC BERRY MALT 330 B</t>
  </si>
  <si>
    <t>B &amp; J FUZZY NAVEL MALT 330 B</t>
  </si>
  <si>
    <t>CONO SUR PINOT NOIR ORGANIC</t>
  </si>
  <si>
    <t>SANTA CAROLINA RES DE FAM CAB</t>
  </si>
  <si>
    <t>CHIANTI CLASSICO DOCG</t>
  </si>
  <si>
    <t>LUCENTE TOSCANA IGT</t>
  </si>
  <si>
    <t>AMALAYA MALBEC</t>
  </si>
  <si>
    <t>GIRLS' NIGHT OUT STRAW SAMBA</t>
  </si>
  <si>
    <t>GIRLS' NIGHT OUT PIN/MNG TANGO</t>
  </si>
  <si>
    <t>LA DOMELIERE RASTEAU ACRVC</t>
  </si>
  <si>
    <t>HENNESSY XO COGNAC</t>
  </si>
  <si>
    <t>ROCKSTAR ORIGINAL 473C</t>
  </si>
  <si>
    <t>NAPA CELLARS CAB SAUVIGNON</t>
  </si>
  <si>
    <t>APPLETON ESTATE SIGN BLEND RUM</t>
  </si>
  <si>
    <t>LE GRAND NOIR PINOT NOIR VDP</t>
  </si>
  <si>
    <t>MAKER'S MARK 46 BOURBON WH</t>
  </si>
  <si>
    <t>HOT TO TROT RED BLEND</t>
  </si>
  <si>
    <t>INDIAN WELLS CABERNET SAUV</t>
  </si>
  <si>
    <t>BUDWEISER 8/355C</t>
  </si>
  <si>
    <t>LOUIS MARTINI SONOMA CAB</t>
  </si>
  <si>
    <t>LOUIS MARTINI NAPA VALLEY CAB</t>
  </si>
  <si>
    <t>POST HOUSE BULLSEYE CABERNET</t>
  </si>
  <si>
    <t>CUVEE NAPA BRUT PRESTIGE</t>
  </si>
  <si>
    <t>KUNG FU GIRL RIESLING</t>
  </si>
  <si>
    <t>POLAR ICE VODKA</t>
  </si>
  <si>
    <t>CONO SUR BICICLETA CARMENERE</t>
  </si>
  <si>
    <t>EL JIMADOR MARGARITA 4/355 C</t>
  </si>
  <si>
    <t>SOBIESKI VODKA</t>
  </si>
  <si>
    <t>VILLA MARIA CEL SEL SAUV BLANC</t>
  </si>
  <si>
    <t>TWISTED TEA HARD ICED 12/355C</t>
  </si>
  <si>
    <t>ROYAL JAMAICAN GINGER BEER355B</t>
  </si>
  <si>
    <t>DB SPARKLING BRUT FAMILY SELEC</t>
  </si>
  <si>
    <t>CORONA EXTRA BEER 473 C</t>
  </si>
  <si>
    <t>DOS EQUIS XX SPEC LAGER24/355B</t>
  </si>
  <si>
    <t>WHITE HOUSE RIESLING/PIGR VQA</t>
  </si>
  <si>
    <t>RED HOUSE CABERNET/SHIRAZ VQA</t>
  </si>
  <si>
    <t>VEUVE CLICQUOT BRUT CHAMP</t>
  </si>
  <si>
    <t>HEINEKEN LAGER 650 B</t>
  </si>
  <si>
    <t>ST GERMAIN ELDERFLOWER LIQUOR</t>
  </si>
  <si>
    <t>CORDON NEGRO BRUT CAVA</t>
  </si>
  <si>
    <t>CARTA NEVADA EXTRA DRY CAVA</t>
  </si>
  <si>
    <t>SAUZA EXTRA GOLD TEQUILA</t>
  </si>
  <si>
    <t>KRONENBOURG 1664 330B</t>
  </si>
  <si>
    <t>SKYY VODKA</t>
  </si>
  <si>
    <t>GRAN CENTENARIO ANEJO TEQUILA</t>
  </si>
  <si>
    <t>ABERFELDY 12YO HIGHLAND SCOTCH</t>
  </si>
  <si>
    <t>JOSE CUERVO TRAD REPOSADO TEQ</t>
  </si>
  <si>
    <t>EMERI SPARKLING PINK MOSCATO</t>
  </si>
  <si>
    <t>BREWHOUSE PILSNER 15/355 C</t>
  </si>
  <si>
    <t>BANFF ICE VODKA</t>
  </si>
  <si>
    <t>COURVOISIER XO COGNAC</t>
  </si>
  <si>
    <t>IL TRAMONTO LIMONCELLO LIQUEUR</t>
  </si>
  <si>
    <t>FUZION ALTA MALBEC/TEMPRANILLO</t>
  </si>
  <si>
    <t>FUZION ALTA TORRE/PINOT GRIGIO</t>
  </si>
  <si>
    <t>CUPCAKE CHARDONNAY</t>
  </si>
  <si>
    <t>CUPCAKE VNYD RED VELVET</t>
  </si>
  <si>
    <t>LA FIOLE CHNEUF DU PAPE RG AC</t>
  </si>
  <si>
    <t>OYSTER BAY SPK CUVEE BRUT</t>
  </si>
  <si>
    <t>MILLER GENUINE DRAFT 473 C</t>
  </si>
  <si>
    <t>JOHNNIE WALKER BLUE LABEL SC</t>
  </si>
  <si>
    <t>CIAO SANG ORGANIC TETRA</t>
  </si>
  <si>
    <t>CIAO CHARD ORGANIC TETRA</t>
  </si>
  <si>
    <t>BOMBAY SAPPHIRE LONDON DRY GIN</t>
  </si>
  <si>
    <t>3 MONTS GOLDEN STRONG ALE 750B</t>
  </si>
  <si>
    <t>MISSION HILL RES MERLOT VQA</t>
  </si>
  <si>
    <t>HARP LAGER 500C</t>
  </si>
  <si>
    <t>SMITHWICK'S IRISH ALE 500C</t>
  </si>
  <si>
    <t>EL DORADO 12 YR OLD RUM</t>
  </si>
  <si>
    <t>JOSE CUERVO ESPECIAL GOLD TEQ</t>
  </si>
  <si>
    <t>GLENFIDDICH SPEC RES 12YO SC</t>
  </si>
  <si>
    <t>MARTINI ROSSI BIANCO VERMOUTH</t>
  </si>
  <si>
    <t>WB GREY LABEL CABERNET/SHIRAZ</t>
  </si>
  <si>
    <t>JACK DANIELS TENN HONEY LIQ</t>
  </si>
  <si>
    <t>MILLER GENUINE DRAFT 15/355C</t>
  </si>
  <si>
    <t>MILLER GENUINE DRAFT 6/355 C</t>
  </si>
  <si>
    <t>KRONENBOURG 1664 BLANC 330B</t>
  </si>
  <si>
    <t>POPPERS HARD ICE MALT 473C</t>
  </si>
  <si>
    <t>POPPERS CRAN ICE MALT 473C</t>
  </si>
  <si>
    <t>NORTON BARREL SELECT MALBEC</t>
  </si>
  <si>
    <t>ANTU CAB SAUV/CARM DO</t>
  </si>
  <si>
    <t>ATTECA DO</t>
  </si>
  <si>
    <t>POST SCRIPTUM DE CHRYSEIA DOC</t>
  </si>
  <si>
    <t>CH VRAY CROIX DE GAY POMEROL</t>
  </si>
  <si>
    <t>VINO DEGLI DEI AMARONE VALP</t>
  </si>
  <si>
    <t>RIPASSO DELLA VALP SUPER DOC</t>
  </si>
  <si>
    <t>TAYLOR FLADGATE V2009 PORT</t>
  </si>
  <si>
    <t>PFEIFFER MOSCATO</t>
  </si>
  <si>
    <t>MER SOLEIL SILVER UNOAK CHARD</t>
  </si>
  <si>
    <t>MAKULU ISWITHI PINOTAGE</t>
  </si>
  <si>
    <t>BANROCK STATION PINK MOSCATO</t>
  </si>
  <si>
    <t>PRIMAL ROOTS RED BLEND</t>
  </si>
  <si>
    <t>COLUMBIA CREST H3 CAB SAUV</t>
  </si>
  <si>
    <t>CHOCOLATE SHOP CHOC RED WINE</t>
  </si>
  <si>
    <t>SOUTHERN COMFORT LIQUEUR</t>
  </si>
  <si>
    <t>MHFE RES RIESLING ICEWINE VQA</t>
  </si>
  <si>
    <t>LE PETIT PERROY VOUVRAY</t>
  </si>
  <si>
    <t>NOVAS CARM/CAB ORGANIC</t>
  </si>
  <si>
    <t>J T PROP SEL MERLOT CASK</t>
  </si>
  <si>
    <t>J T PROP SEL SAUV BL CASK</t>
  </si>
  <si>
    <t>MCCLELLAND'S HLND SGLE MALT SC</t>
  </si>
  <si>
    <t>CABOT TRAIL MAPLE CREAM LIQUOR</t>
  </si>
  <si>
    <t>PATRON REPOSADO TEQUILA</t>
  </si>
  <si>
    <t>JOHNNIE WALKER DOUBLE BLACK SC</t>
  </si>
  <si>
    <t>ELDERTON ESTATE CAB SAUV</t>
  </si>
  <si>
    <t>LFE RESERVA CABERNET SAUVIGNON</t>
  </si>
  <si>
    <t>SANTA JULIA PINOT GRIGIO PLUS</t>
  </si>
  <si>
    <t>TWO OCEANS PINOT GRIGIO</t>
  </si>
  <si>
    <t>JACOB'S CREEK MOSCATO</t>
  </si>
  <si>
    <t>WHITEHAVEN SAUVIGNON BLANC</t>
  </si>
  <si>
    <t>WHITEHAVEN PINOT NOIR</t>
  </si>
  <si>
    <t>1792 SMALL BATCH BOURBON</t>
  </si>
  <si>
    <t>GALLIANO L'AUTENTICO LIQUEUR</t>
  </si>
  <si>
    <t>CARLSBERG LAGER 12/330B</t>
  </si>
  <si>
    <t>MICHELOB ULTRA 12/341B</t>
  </si>
  <si>
    <t>ATALAYA LAYA DO</t>
  </si>
  <si>
    <t>JP CHENET PINO LTD REL VDP</t>
  </si>
  <si>
    <t>DEVIL'S CUT BOURBON WHISKEY</t>
  </si>
  <si>
    <t>CANADIAN CLUB DOCK 57 BB WH</t>
  </si>
  <si>
    <t>PELLER ESTATES ICE CUVEE VQA</t>
  </si>
  <si>
    <t>ANGRY FISH PILSNER 473C</t>
  </si>
  <si>
    <t>TWISTED TEA HARD ICED TEA 355B</t>
  </si>
  <si>
    <t>HENRY OF PELHAM PINOT GRIG VQA</t>
  </si>
  <si>
    <t>DRY SACK MED DRY SHERRY</t>
  </si>
  <si>
    <t>ERRAZURIZ ACONCAGUA COSTA SABL</t>
  </si>
  <si>
    <t>J T PROP SEL CAB SAUV CASK</t>
  </si>
  <si>
    <t>J T PROP SEL CHARDONNAY CASK</t>
  </si>
  <si>
    <t>RADIO BOKA TEMPRANILLO VDLT</t>
  </si>
  <si>
    <t>EL ENEMIGO MALBEC</t>
  </si>
  <si>
    <t>ORIGINAL 16 PALE ALE 15/355C</t>
  </si>
  <si>
    <t>JOHNNIE WALKER GOLD RESERVE SC</t>
  </si>
  <si>
    <t>ZIERGARTEN RIESLING QBA</t>
  </si>
  <si>
    <t>EL DORADO 21 YR OLD RUM</t>
  </si>
  <si>
    <t>ROOT 1 CABERNET SAUVIGNON</t>
  </si>
  <si>
    <t>BALVENIE CARIBBEAN 14YO SCOTCH</t>
  </si>
  <si>
    <t>APRICOT BRANDY LIQUOR</t>
  </si>
  <si>
    <t>CREME DE MENTHE GREEN LIQUEUR</t>
  </si>
  <si>
    <t>FRONTERA SAUVIGNON BLANC CASK</t>
  </si>
  <si>
    <t>ORIGINAL 16 PALE ALE 6/355C</t>
  </si>
  <si>
    <t>LA ROSA BAROLO DOCG</t>
  </si>
  <si>
    <t>HENRY OF PELHAM PINOT NOIR VQA</t>
  </si>
  <si>
    <t>BREE SWEET RED</t>
  </si>
  <si>
    <t>KEYSTONE LAGER 8/355C</t>
  </si>
  <si>
    <t>KEYSTONE LIGHT 8/355C</t>
  </si>
  <si>
    <t>CINQ CEPAGES CAB SAUVIGNON</t>
  </si>
  <si>
    <t>WILD TURKEY KENT ST BOURBON WH</t>
  </si>
  <si>
    <t>LA SCALA SPUMANTE</t>
  </si>
  <si>
    <t>BARKING SQUIRREL LAGER 473 C</t>
  </si>
  <si>
    <t>OLD BOYS TAWNY 21 YO BARREL</t>
  </si>
  <si>
    <t>LA MASCOTA CABERNET SAUVIGNON</t>
  </si>
  <si>
    <t>PEPPERMINT SCHNAPPS LIQUEUR</t>
  </si>
  <si>
    <t>MASI BROLO CAMPOFIORIN ORO IGT</t>
  </si>
  <si>
    <t>KOLOMYKA VODKA PET</t>
  </si>
  <si>
    <t>KEYSTONE ICE 15/355C</t>
  </si>
  <si>
    <t>BLACK SAGE MERLOT VQA</t>
  </si>
  <si>
    <t>MATUA SAUVIGNON BLANC</t>
  </si>
  <si>
    <t>TORRES CELESTE CRIANZA DO</t>
  </si>
  <si>
    <t>19 CRIMES SHIRAZ/DURIF</t>
  </si>
  <si>
    <t>HAMILTON RUSSEL VINEYARDS PINO</t>
  </si>
  <si>
    <t>BUSCH LAGER 24/355 C</t>
  </si>
  <si>
    <t>HAVANA CLUB ANEJO 3 ANOS RUM</t>
  </si>
  <si>
    <t>VAL D'OCA MOSCATO DOLCE</t>
  </si>
  <si>
    <t>TREVO VINHO VERDE DOC</t>
  </si>
  <si>
    <t>QUINTA PORTAL 10YO TAWNY PORT</t>
  </si>
  <si>
    <t>QUINTA DO PORTAL RESERVA</t>
  </si>
  <si>
    <t>YELLOW TAIL MOSCATO</t>
  </si>
  <si>
    <t>RISATA PINK MOSCATO IGT</t>
  </si>
  <si>
    <t>RISATA MOSCATO D'ASTI DOCG</t>
  </si>
  <si>
    <t>JACOB'S CREEK MOSCATO ROSE</t>
  </si>
  <si>
    <t>FIREBALL CINNAMON WHISKY LIQ</t>
  </si>
  <si>
    <t>GLENMORANGIE ORIGINAL SCOTCH</t>
  </si>
  <si>
    <t>DEMORGENZON MAESTRO WHITE</t>
  </si>
  <si>
    <t>CH HAUT BAILLY CR CL GRAVES</t>
  </si>
  <si>
    <t>CH LEOVILLE BARTON GR CR CL</t>
  </si>
  <si>
    <t>BAJA ROSA TEQ STRAWBRY CRM LIQ</t>
  </si>
  <si>
    <t>STARLING CASTLE GWZ QBA</t>
  </si>
  <si>
    <t>MIKE'S HARD LEMONADE 6/355C</t>
  </si>
  <si>
    <t>TWISTED SHOTZ MIAMI VICE4/30ML</t>
  </si>
  <si>
    <t>KEYSTONE LAGER 24/355 C</t>
  </si>
  <si>
    <t>KEYSTONE LIGHT 24/355 C</t>
  </si>
  <si>
    <t>LE TEMPS NOIR 650 B</t>
  </si>
  <si>
    <t>BONESHAKER ZINFANDEL</t>
  </si>
  <si>
    <t>TWISTED TEA HALF&amp;HALF 12/355C</t>
  </si>
  <si>
    <t>TWISTED TEA HALF&amp;HALF 355B</t>
  </si>
  <si>
    <t>ZUCCARDI Q MALBEC</t>
  </si>
  <si>
    <t>BLACK BOX CAB SAUVIGNON CASK</t>
  </si>
  <si>
    <t>SMIRNOFF ICE 330B</t>
  </si>
  <si>
    <t>SMIRNOFF ICE VODKA 6/355 C</t>
  </si>
  <si>
    <t>BUSHMILLS ORIG IRISH WHISKEY</t>
  </si>
  <si>
    <t>BUSCH LAGER 8/355C</t>
  </si>
  <si>
    <t>GRAO VASCO DAO DOC</t>
  </si>
  <si>
    <t>STIEGL RADLER GF XLT 500C</t>
  </si>
  <si>
    <t>SAM ADAMS UTOPIAS 10 ANV 710CB</t>
  </si>
  <si>
    <t>SAUVIGNON DE BORDEAUX AOC</t>
  </si>
  <si>
    <t>MEUKOW COGNAC VSOP</t>
  </si>
  <si>
    <t>CHASSELAS PIBL/PIGR VQA</t>
  </si>
  <si>
    <t>CIROC PEACH VODKA</t>
  </si>
  <si>
    <t>MILLER GENUINE DRAFT 8/355 C</t>
  </si>
  <si>
    <t>ABERLOUR 12 YO SCOTCH</t>
  </si>
  <si>
    <t>CAMPO VIEJO TEMPRANILLO DOC</t>
  </si>
  <si>
    <t>BLACKSMITH CAB SAUV</t>
  </si>
  <si>
    <t>POST HOUSE BLACK MAIL MERLOT</t>
  </si>
  <si>
    <t>CASILLERO DEL DIABLO PIGR DO</t>
  </si>
  <si>
    <t>OYSTER BAY PINOT GRIGIO</t>
  </si>
  <si>
    <t>BONESHAKER UNFILTERED IPA 473C</t>
  </si>
  <si>
    <t>FARMERY PREMIUM LAGER 8/473C</t>
  </si>
  <si>
    <t>FARMERY PREMIUM LAGER 473C</t>
  </si>
  <si>
    <t>KINKY BLUE LIQUOR</t>
  </si>
  <si>
    <t>CHIANTI CLASSICO RIS DOCG</t>
  </si>
  <si>
    <t>BRUGAL ANEJO RUM</t>
  </si>
  <si>
    <t>LA VIEILLE FERME ROSE</t>
  </si>
  <si>
    <t>LA FIOLE COTES DU RHONE AOC</t>
  </si>
  <si>
    <t>DAB MAIBOCK 500C</t>
  </si>
  <si>
    <t>COORS ORIGINAL 12/355 C</t>
  </si>
  <si>
    <t>BULLEIT STRAIGHT RYE WHISKEY</t>
  </si>
  <si>
    <t>BOMBAY SAPPHIRE EAST DRY GIN</t>
  </si>
  <si>
    <t>PASTIS DE MARSEILLE 45 LIQUEUR</t>
  </si>
  <si>
    <t>J T PROP SEL PINOT GRIGIO CASK</t>
  </si>
  <si>
    <t>J T PROP SEL SHIRAZ CASK</t>
  </si>
  <si>
    <t>B&amp;B LIQUEUR</t>
  </si>
  <si>
    <t>MONEMVASIA AGIORGITIKO RED</t>
  </si>
  <si>
    <t>CASILLERO DIABLO DEVIL'S RED</t>
  </si>
  <si>
    <t>LOUIS BERNARD ORGANIC RED</t>
  </si>
  <si>
    <t>1865 SINGLE VINEYARD CARM</t>
  </si>
  <si>
    <t>BENJAMIN BRIDGE NOVA 7</t>
  </si>
  <si>
    <t>INCEPTION DEEP LAYERED RED</t>
  </si>
  <si>
    <t>COW'S CORNER GREN/SHZ/MATARO</t>
  </si>
  <si>
    <t>EPIPHANY SHIRAZ</t>
  </si>
  <si>
    <t>ROSSO DI MONTALCINO DOC</t>
  </si>
  <si>
    <t>BUNNAHABHAIN 12YO ISLAY SGLE</t>
  </si>
  <si>
    <t>CIROC RED BERRY VODKA</t>
  </si>
  <si>
    <t>LA VIE EN ROSE IGP</t>
  </si>
  <si>
    <t>STONELEIGH LATITUDE SAUV BLANC</t>
  </si>
  <si>
    <t>GEORGES DUBOEUF BROUILLY</t>
  </si>
  <si>
    <t>MONASTERIO DE LAS VINAS RES DO</t>
  </si>
  <si>
    <t>MONASTERIO DE LAS VINAS GR RES</t>
  </si>
  <si>
    <t>CHATEAU TOUR BAYARD AOC</t>
  </si>
  <si>
    <t>19 CRIMES SHZ/GREN/MATARO</t>
  </si>
  <si>
    <t>DIRECTOR'S CUT CAB SAUV</t>
  </si>
  <si>
    <t>YELLOW TAIL BIG BOLD RED</t>
  </si>
  <si>
    <t>ALFREDO DRIED GRAPE SHIRAZ</t>
  </si>
  <si>
    <t>KETEL ONE VODKA</t>
  </si>
  <si>
    <t>JIM BEAM HONEY BOURBON WHISKEY</t>
  </si>
  <si>
    <t>ORIGINAL 16 COPPER ALE 15/355C</t>
  </si>
  <si>
    <t>DODGY THE DILEMMA</t>
  </si>
  <si>
    <t>RADIO BOKA TEMPRANILLO CASK</t>
  </si>
  <si>
    <t>INNIS&amp;GUNN ORIGINAL 500C</t>
  </si>
  <si>
    <t>INNIS&amp;GUNN LAGER 500C</t>
  </si>
  <si>
    <t>KNOB CREEK SMOKED MAPLE WH</t>
  </si>
  <si>
    <t>SMIRNOFF ICE LT BLK CH&amp; 4/355C</t>
  </si>
  <si>
    <t>CARNIVOR CAB SAUVIGNON</t>
  </si>
  <si>
    <t>CABOT TRAIL MAPLE WHISKY</t>
  </si>
  <si>
    <t>JOSH CELLARS CAB SAUVIGNON</t>
  </si>
  <si>
    <t>CHATEAU RECOUGNE ROUGE AOC</t>
  </si>
  <si>
    <t>FLEUR DE CLINET POMEROL</t>
  </si>
  <si>
    <t>JD CC DOWNHOME PUNCH 296B</t>
  </si>
  <si>
    <t>WG THE GREAT RED VQA</t>
  </si>
  <si>
    <t>LOT NO 40 SINGLE COPPER POT WH</t>
  </si>
  <si>
    <t>GLENMORANGIE EX RARE 18 YO SC</t>
  </si>
  <si>
    <t>APOTHIC DARK</t>
  </si>
  <si>
    <t>APOTHIC ROSE</t>
  </si>
  <si>
    <t>MENAGE A TROIS PINOT GRIGIO</t>
  </si>
  <si>
    <t>ERDINGER DUNKEL WEISSBIER 500B</t>
  </si>
  <si>
    <t>NINETY 5YR OLD CND RYE WHISKY</t>
  </si>
  <si>
    <t>AUCHENTOSHAN AM OAK SGLMALT SC</t>
  </si>
  <si>
    <t>BOTTEGA GOLD BRUT DOC</t>
  </si>
  <si>
    <t>GRAHAM'S 20 YO TAWNY PORT</t>
  </si>
  <si>
    <t>TWISTED SHOTZ SHOT BOX 12/30</t>
  </si>
  <si>
    <t>YELLOW TAIL SANGRIA</t>
  </si>
  <si>
    <t>EVAN WILLIAMS KY ST BOURBON WH</t>
  </si>
  <si>
    <t>SZEKSZARDI KEKFRANKOS VOROS</t>
  </si>
  <si>
    <t>ESPOLON TEQUILA BLANCO</t>
  </si>
  <si>
    <t>ESPOLON TEQUILA REPOSADO</t>
  </si>
  <si>
    <t>JP AZEITAO RED</t>
  </si>
  <si>
    <t>WATERLOO GRAPEFRUIT RADLER473C</t>
  </si>
  <si>
    <t>J T RESERVE RSL/GWZ VQA</t>
  </si>
  <si>
    <t>BEERS OF MEXICO 12/355B</t>
  </si>
  <si>
    <t>BLACK BOX SAUVIGNON BLANC CASK</t>
  </si>
  <si>
    <t>CASAMIGOS REPOSADO TEQUILA</t>
  </si>
  <si>
    <t>CASAMIGOS BLANCO TEQUILA</t>
  </si>
  <si>
    <t>GIRLS' NIGHT OUT SANGRIA</t>
  </si>
  <si>
    <t>SANDHILL SYRAH VQA</t>
  </si>
  <si>
    <t>QUINTA DOS MALVEDOS V2004 PORT</t>
  </si>
  <si>
    <t>NOVA TICKLED PINK</t>
  </si>
  <si>
    <t>NOVA MOSCATO</t>
  </si>
  <si>
    <t>WPG BLUEBOMB BI1930SB/RSL VQA</t>
  </si>
  <si>
    <t>WPG BLUEBOMB BIN1930CAB/MERVQA</t>
  </si>
  <si>
    <t>WPG BLUEBOMBER PRV RES CAB VQA</t>
  </si>
  <si>
    <t>HUSSONG'S REPOSADO TEQUILA</t>
  </si>
  <si>
    <t>FIREBALL CINNAMON WH LIQ PET</t>
  </si>
  <si>
    <t>HORNITOS BLACK BARREL TEQUILA</t>
  </si>
  <si>
    <t>JIM BEAM KENTUCKY BOURBON WH</t>
  </si>
  <si>
    <t>REMY MARTIN 1738 ACCORD COGNAC</t>
  </si>
  <si>
    <t>MOUNT GAY ECLIPSE RUM</t>
  </si>
  <si>
    <t>SCOTT BARLEY CLASSIC LADDIE SC</t>
  </si>
  <si>
    <t>TEELING SMALL BATCH IRISH WH</t>
  </si>
  <si>
    <t>KOZEL BEER 500ML C</t>
  </si>
  <si>
    <t>PERONI NASTRO AZZURRO 500C</t>
  </si>
  <si>
    <t>CANADIAN CLUB 100% RYE WHISKY</t>
  </si>
  <si>
    <t>THE BOTANIST GIN</t>
  </si>
  <si>
    <t>NOBILO REG COLLECTION SAUV BL</t>
  </si>
  <si>
    <t>KIM CRAWFORD UNOAKED CHARD</t>
  </si>
  <si>
    <t>RUFFINO CHIANTI DOCG</t>
  </si>
  <si>
    <t>RUFFINO ORVIETO CLASSICO DOC</t>
  </si>
  <si>
    <t>RUFFINO CHIA CL DUC RIS DOCG</t>
  </si>
  <si>
    <t>KIM CRAWFORD PINOT GRIS</t>
  </si>
  <si>
    <t>JOEL GOTT OREGON PINO</t>
  </si>
  <si>
    <t>MENAGE A TROIS MIDNIGHT RED</t>
  </si>
  <si>
    <t>SAILOR JERRY SP NV RUM FOC GT</t>
  </si>
  <si>
    <t>EGO GORU DO RED</t>
  </si>
  <si>
    <t>ALEX KEITH'S IPA 473C</t>
  </si>
  <si>
    <t>CUVEE CATHARINE BRUT VQA</t>
  </si>
  <si>
    <t>GLENMORANGIE LASANTA SCOTCH</t>
  </si>
  <si>
    <t>GREAT WESTERN LIGHT 24/355C</t>
  </si>
  <si>
    <t>NEWCASTLE BROWN ALE 500 C</t>
  </si>
  <si>
    <t>HORNITOS PLATA TEQUILA</t>
  </si>
  <si>
    <t>ARTAS PRIMITIVO SALENTO IGT</t>
  </si>
  <si>
    <t>SECONDO MARCO VALP RIP CL SUP</t>
  </si>
  <si>
    <t>ACINATICO VALP RIP CL SUP DOC</t>
  </si>
  <si>
    <t>ROOT 1 CARMENERE</t>
  </si>
  <si>
    <t>CONQUISTA OAK CASK MALBEC IP</t>
  </si>
  <si>
    <t>CH DES CHARMES VID ICEWINE VQA</t>
  </si>
  <si>
    <t>BERINGER QUANTUM</t>
  </si>
  <si>
    <t>FRULI STRAWBERRY ALE 330 B</t>
  </si>
  <si>
    <t>VINTAGE INK REBEL RED VQA</t>
  </si>
  <si>
    <t>SUMAC PRIV RES CAB/MERL VQA</t>
  </si>
  <si>
    <t>BUDWEISER 473C</t>
  </si>
  <si>
    <t>BUD LIGHT 473C</t>
  </si>
  <si>
    <t>THE CROSSINGS PINOT NOIR</t>
  </si>
  <si>
    <t>GLUTENBERG BLONDE ALE 473C</t>
  </si>
  <si>
    <t>BAROSSA VALLEY EST CAB SAUV</t>
  </si>
  <si>
    <t>RAFAEL VALP CLASSICO SUP DOC</t>
  </si>
  <si>
    <t>NIPOZZANO VECCHIEVITI CHIA RIS</t>
  </si>
  <si>
    <t>CRAGGY RANGE TE MUNA SABL</t>
  </si>
  <si>
    <t>TRAPICHE RESERVE PINOT GRIGIO</t>
  </si>
  <si>
    <t>ROOT 1 SAUVIGNON BLANC</t>
  </si>
  <si>
    <t>LOWENBRAU ORIGINAL BEER 473C</t>
  </si>
  <si>
    <t>TRALCETTO MONTE D'ABRUZZO</t>
  </si>
  <si>
    <t>SABLES D'AZUR ROSE</t>
  </si>
  <si>
    <t>SPARK HOUSE RED ALE 473C</t>
  </si>
  <si>
    <t>SINGLETON OF DUFFTOWN 12YO SC</t>
  </si>
  <si>
    <t>VILLA MARIA PRI BIN PINOT GRIS</t>
  </si>
  <si>
    <t>RADIO BOKA ROSE</t>
  </si>
  <si>
    <t>ABERFELDY 21 YO SCOTCH</t>
  </si>
  <si>
    <t>GREY GOOSE VODKA</t>
  </si>
  <si>
    <t>BOODLES BRITISH GIN</t>
  </si>
  <si>
    <t>BAILEYS SALTED CARAMEL LIQ</t>
  </si>
  <si>
    <t>ENGLISH BAY PALE ALE 473 C</t>
  </si>
  <si>
    <t>ELIJAH CRAIG SMALL BATCH BOURB</t>
  </si>
  <si>
    <t>TINCUP AMERICAN WHISKEY</t>
  </si>
  <si>
    <t>BLACK STALLION ESTATE CAB SAUV</t>
  </si>
  <si>
    <t>THE BEACHHOUSE ROSE</t>
  </si>
  <si>
    <t>KWV CLASSIC COLLECT CAB SAUV</t>
  </si>
  <si>
    <t>RANSOM OLD TOM GIN</t>
  </si>
  <si>
    <t>BELLERUCHE ROSE AOC</t>
  </si>
  <si>
    <t>CONO SUR BICICLETA PINO ROSE</t>
  </si>
  <si>
    <t>ANGRY ORCHARD CRISP APPLE 473C</t>
  </si>
  <si>
    <t>JD CC WATERMELON PUNCH 296B</t>
  </si>
  <si>
    <t>SNAPPLE SPIKED PEACH TEA 458C</t>
  </si>
  <si>
    <t>OKANAGAN BC CIDER SAMP 12/355C</t>
  </si>
  <si>
    <t>JALIFA AMON SOL ESP 30YR SHRY</t>
  </si>
  <si>
    <t>AMERICAN V ICED TEA MX 12/355C</t>
  </si>
  <si>
    <t>TILIMUQUI SV CAB/BON ORG FTC</t>
  </si>
  <si>
    <t>TILIMUQUI SV TORRONTES ORG FTC</t>
  </si>
  <si>
    <t>PILLITTERI RES CAB ICEWINE VQA</t>
  </si>
  <si>
    <t>BURNT SHIP VIDAL ICEWINE VQA</t>
  </si>
  <si>
    <t>GROWERS STRW RHUB CIDER 2L PET</t>
  </si>
  <si>
    <t>PAULANER HEFE WEISSBIER 500 C</t>
  </si>
  <si>
    <t>SCHOFFERHOFER GRAPEFRUIT 500C</t>
  </si>
  <si>
    <t>ERRAZURIZ ACONCAGUA ALTO CAB</t>
  </si>
  <si>
    <t>SAMUEL ADAMS BOSTON LAGER 473C</t>
  </si>
  <si>
    <t>SANTA JULIA MALBEC</t>
  </si>
  <si>
    <t>BUD LIGHT APPLE 12/355C</t>
  </si>
  <si>
    <t>MARTELL 300 VSOP MEDALL COGNAC</t>
  </si>
  <si>
    <t>TOMATIN 14 YO HLND SGLE SCOTCH</t>
  </si>
  <si>
    <t>RONDIAZ GRAN RESERVA SPICEDRUM</t>
  </si>
  <si>
    <t>GRAN SELLO TEMPRANILLO SYRAH</t>
  </si>
  <si>
    <t>RICKARD'S RADLER 473C</t>
  </si>
  <si>
    <t>PERIQUITA RESERVA</t>
  </si>
  <si>
    <t>PORTAL COLHEITA TINTO DOC</t>
  </si>
  <si>
    <t>MILLER LITE 12/355B</t>
  </si>
  <si>
    <t>MILLER LITE 24/355B</t>
  </si>
  <si>
    <t>MILLER LITE 24/355C</t>
  </si>
  <si>
    <t>MILLER LITE 15/355C</t>
  </si>
  <si>
    <t>MILLER LITE 473C</t>
  </si>
  <si>
    <t>GLENLIVET FOUNDERS RES SGLE SC</t>
  </si>
  <si>
    <t>MODELO ESPECIAL 12/355C</t>
  </si>
  <si>
    <t>ARDMORE HIGHLAND SGLE MALT SC</t>
  </si>
  <si>
    <t>PILLITTERI CARRETTO VIDAL VQA</t>
  </si>
  <si>
    <t>CORONA EXTRA BEER 18/330 B</t>
  </si>
  <si>
    <t>CAIR TEMPRANILLO</t>
  </si>
  <si>
    <t>COORS ORIGINAL 24/355C</t>
  </si>
  <si>
    <t>GREY GOOSE VODKA ADD ON</t>
  </si>
  <si>
    <t>BUD LIGHT CHELADA 12/355C</t>
  </si>
  <si>
    <t>CH TANUNDA GR BAROSSA CAB SAUV</t>
  </si>
  <si>
    <t>SAPPORO PREMIUM BEER 12/355C</t>
  </si>
  <si>
    <t>COPPER MOON SHIRAZ CASK</t>
  </si>
  <si>
    <t>COPPER MOON CABERNET SAUV CASK</t>
  </si>
  <si>
    <t>COPPER MOON PINOT GRIGIO CASK</t>
  </si>
  <si>
    <t>COPPER MOON MERLOT CASK</t>
  </si>
  <si>
    <t>COPPER MOON SAUV BLANC CASK</t>
  </si>
  <si>
    <t>COPPER MOON MALBEC CASK</t>
  </si>
  <si>
    <t>RUMCHATA CREAM LIQUEUR</t>
  </si>
  <si>
    <t>MARQUES DE RISCAL GRAN RESERVA</t>
  </si>
  <si>
    <t>LES JAMELLES PINOT NOIR</t>
  </si>
  <si>
    <t>SULTANA GOLD BLONDE ALE 473C</t>
  </si>
  <si>
    <t>ORACULO RIBERA DEL DUERO TEMP</t>
  </si>
  <si>
    <t>POST HOUSE MERRY WIDOW SHIRAZ</t>
  </si>
  <si>
    <t>LAKE OF BAYS CRAFT PACK 4/473C</t>
  </si>
  <si>
    <t>NORTON PRIVADA</t>
  </si>
  <si>
    <t>UNO MALBEC</t>
  </si>
  <si>
    <t>ERDINGER OKTOBERFEST PK 5/500B</t>
  </si>
  <si>
    <t>SHO UNE JUNMAI DAI GINJO SAKE</t>
  </si>
  <si>
    <t>GRAND MARNIER CUV 1880 LIQUEUR</t>
  </si>
  <si>
    <t>URZIGER WURZ RSL/KAB QMP</t>
  </si>
  <si>
    <t>CYPRESS HONEY LAGER 6/341B</t>
  </si>
  <si>
    <t>BERONIA RUEDA VERDEJO DO</t>
  </si>
  <si>
    <t>BERONIA TEMPRANILLO DOC</t>
  </si>
  <si>
    <t>OLD MILWAUKEE 8/355 C</t>
  </si>
  <si>
    <t>OLD STYLE PILSNER 473C</t>
  </si>
  <si>
    <t>OSCAR'S WHITE DOC</t>
  </si>
  <si>
    <t>COORS LIGHT 710 C</t>
  </si>
  <si>
    <t>GOOSE ISLAND IPA 473C</t>
  </si>
  <si>
    <t>CASTELLO DE POGGIO MOSC D'ASTI</t>
  </si>
  <si>
    <t>CHURCH BLOCK CAB SAUV/SHZ/MERL</t>
  </si>
  <si>
    <t>MILLER LITE 6/355 C</t>
  </si>
  <si>
    <t>TRIVENTO GOLDEN RESERVE MALBEC</t>
  </si>
  <si>
    <t>BELLE GLOS DAIRYMAN PINOT NOIR</t>
  </si>
  <si>
    <t>BELLE GLOS CLARK &amp; TELE PINO</t>
  </si>
  <si>
    <t>MAGNOTTA ICE CIDER</t>
  </si>
  <si>
    <t>VEUVE CLICQUOT RICH CHAMP</t>
  </si>
  <si>
    <t>VILLA MARIA PRIV BIN SAUV BL</t>
  </si>
  <si>
    <t>TRAPICHE RESERVE MALBEC</t>
  </si>
  <si>
    <t>HIBIKI HARMONY WHISKY</t>
  </si>
  <si>
    <t>120 SAUVIGNON BLANC</t>
  </si>
  <si>
    <t>BAREFOOT BUBBLY PINK MOSCATO</t>
  </si>
  <si>
    <t>PENDERYN LEGEND SM WELSH WH</t>
  </si>
  <si>
    <t>ARDBEG UIGEADAIL ISLAY S M SC</t>
  </si>
  <si>
    <t>JACOB'S CREEK DB BARREL SHIRAZ</t>
  </si>
  <si>
    <t>RAPITALA HUGONIS IGT</t>
  </si>
  <si>
    <t>FORGOTTEN LAKE BLUEBRY ALE473C</t>
  </si>
  <si>
    <t>RAZA GRAN RESERVA MALBEC</t>
  </si>
  <si>
    <t>ACONCAGUA COSTA CHARDONNAY</t>
  </si>
  <si>
    <t>KONO PINOT GRIS</t>
  </si>
  <si>
    <t>GENTLEMANS COLLECTION CAB</t>
  </si>
  <si>
    <t>MISTY COVE ESTATE SERIES PINO</t>
  </si>
  <si>
    <t>CARIB LAGER 330 B</t>
  </si>
  <si>
    <t>LADY LOLA PINOT GRIGIO MOSCATO</t>
  </si>
  <si>
    <t>FARMERY BLONDE CPA 473C</t>
  </si>
  <si>
    <t>UNGAVA CANADIAN PREMIUM GIN</t>
  </si>
  <si>
    <t>FARMERY 4X4 PACK 8/473C</t>
  </si>
  <si>
    <t>DECOY SONOMA COUNTY CHARDONNAY</t>
  </si>
  <si>
    <t>TOM GORE CABERNET SAUVIGNON</t>
  </si>
  <si>
    <t>MENAGE A TROIS SILK RED</t>
  </si>
  <si>
    <t>TOM GORE CHARDONNAY</t>
  </si>
  <si>
    <t>MOLSON BLACK ICE BEER 710 C</t>
  </si>
  <si>
    <t>ROLLING ROCK 15/355 C</t>
  </si>
  <si>
    <t>FAT BASTARD ROSE</t>
  </si>
  <si>
    <t>OLD MILWAUKEE LIGHT 15/355 C</t>
  </si>
  <si>
    <t>TULI PINOT NOIR</t>
  </si>
  <si>
    <t>WHISPERING ANGEL ROSE</t>
  </si>
  <si>
    <t>BERAN ZINFANDEL</t>
  </si>
  <si>
    <t>LE POUSSIN ROSE</t>
  </si>
  <si>
    <t>J T RESERVE CAB/SHIRAZ VQA</t>
  </si>
  <si>
    <t>J T PROP SEL RSL/GWZ CASK</t>
  </si>
  <si>
    <t>MAD TOM IPA 473C</t>
  </si>
  <si>
    <t>CIROC PINEAPPLE VODKA</t>
  </si>
  <si>
    <t>BLACK FLY VOD GRPFRUIT4/400PET</t>
  </si>
  <si>
    <t>AMERICAN V RAS HRD ICEDT6/355C</t>
  </si>
  <si>
    <t>AMERICAN V PEAC HRDICEDT6/355C</t>
  </si>
  <si>
    <t>DEWAR'S 12 YEAR OLD SCOTCH</t>
  </si>
  <si>
    <t>WOODFORD RES DBL OAK BOURBON</t>
  </si>
  <si>
    <t>JINRO CHAMISUL CLASSIC 360SOJU</t>
  </si>
  <si>
    <t>BONAVITA TINTO</t>
  </si>
  <si>
    <t>LAB OF PORTUGAL</t>
  </si>
  <si>
    <t>JOSE CUERVO SPK CL MARG 4/355C</t>
  </si>
  <si>
    <t>BAILEYS ALMANDE LIQUEUR</t>
  </si>
  <si>
    <t>JERKFACE 9000 NW WHEAT ALE473C</t>
  </si>
  <si>
    <t>NINFA ESCOLHA TINTO</t>
  </si>
  <si>
    <t>CABRIZ COLHEITA SELECIONADA RD</t>
  </si>
  <si>
    <t>WOODFORD RES KTK ST BOURBON WH</t>
  </si>
  <si>
    <t>SNAPPLE SP RASPCHERRY TEA 458C</t>
  </si>
  <si>
    <t>HENRY OF PELHAM O V BACO VQA</t>
  </si>
  <si>
    <t>FONTANAFREDDA BAROLO DOCG</t>
  </si>
  <si>
    <t>ROCKSTAR FRUIT PUNCHED 473C</t>
  </si>
  <si>
    <t>RICKARD'S RADLER 12/355C</t>
  </si>
  <si>
    <t>ERDINGER ALKOHOLFREI 500B</t>
  </si>
  <si>
    <t>SM BATCH WEST COAST PALE 650B</t>
  </si>
  <si>
    <t>SANTA CAROLINA RES PINOT NOIR</t>
  </si>
  <si>
    <t>MCGUIGAN BLACK LABEL PIGR</t>
  </si>
  <si>
    <t>DONA PAULA ESTATE BLK EDITION</t>
  </si>
  <si>
    <t>JACOB'S CREEK SPARKL MOSC ROSE</t>
  </si>
  <si>
    <t>FINLANDIA VODKA</t>
  </si>
  <si>
    <t>DONINI MERLOT</t>
  </si>
  <si>
    <t>DONINI TREBBIANO/CHARD IGT</t>
  </si>
  <si>
    <t>OLD STYLE PILSNER 8/355C</t>
  </si>
  <si>
    <t>MILLER GENUINE DRAFT 24/355C</t>
  </si>
  <si>
    <t>BREWHOUSE PILSNER 8/355 C</t>
  </si>
  <si>
    <t>BREWHOUSE PRIME 8/355 C</t>
  </si>
  <si>
    <t>BREWHOUSE LIGHT 8/355 C</t>
  </si>
  <si>
    <t>THE BEER WITH NO NAME 473C</t>
  </si>
  <si>
    <t>LAGAVULIN 8 YO ISLAY SCOTCH</t>
  </si>
  <si>
    <t>LANDSHARK PREMIUM LAGER 473C</t>
  </si>
  <si>
    <t>GLEN MORAY PORT CASK SCOTCH</t>
  </si>
  <si>
    <t>ROYAL RESERVE WHISKY ADD ON</t>
  </si>
  <si>
    <t>JOSE CUERVO TRAD SILVERTEQ</t>
  </si>
  <si>
    <t>MODELO ESPECIAL 355 B</t>
  </si>
  <si>
    <t>STANDARD LAGER 15/355C</t>
  </si>
  <si>
    <t>TRIPLE BOGEY PREM LAGER 473C</t>
  </si>
  <si>
    <t>GLENLIVET FOUNDERS RESERVE SC</t>
  </si>
  <si>
    <t>ABERFELDY 16 YO SCOTCH</t>
  </si>
  <si>
    <t>WOODBRIDGE CAB SAUV CASK</t>
  </si>
  <si>
    <t>VALDIVIESO SGLE VNYD CARM DO</t>
  </si>
  <si>
    <t>CANVASBACK CABERNET SAUVIGNON</t>
  </si>
  <si>
    <t>RANSACK UNIVERSE HEM IPA 473C</t>
  </si>
  <si>
    <t>BECK'S NON ALCOHOLIC BEER 330B</t>
  </si>
  <si>
    <t>CODORNIU CLASICO BRUT 3/200ML</t>
  </si>
  <si>
    <t>MONTESODI CASTELLO NIPOZZANO</t>
  </si>
  <si>
    <t>STIEGL RADLER GRAPEFRUIT 330B</t>
  </si>
  <si>
    <t>SAISON RUSTIQUE LOCHRISTI 750B</t>
  </si>
  <si>
    <t>KRONENBOURG 1664 500C</t>
  </si>
  <si>
    <t>ICEBOX BLACK RUSS LIQ PET</t>
  </si>
  <si>
    <t>FARMERY PINK LEMONALE 6/355 C</t>
  </si>
  <si>
    <t>FARMERY DIRTY DOZEN 12/355 C</t>
  </si>
  <si>
    <t>GLENLIVET 12 YO SPEYSIDE SC</t>
  </si>
  <si>
    <t>DODGY SELLICK FOOTHILLS SHZ</t>
  </si>
  <si>
    <t>CRYSTAL HEAD VODKA ADD ON</t>
  </si>
  <si>
    <t>SKYY INFUSIONS WILD STWBRY VOD</t>
  </si>
  <si>
    <t>KOKANEE LAGER 740C</t>
  </si>
  <si>
    <t>PABST BLUE RIBBON 8/355 C</t>
  </si>
  <si>
    <t>SMALL BATCH GOSE 650B</t>
  </si>
  <si>
    <t>ROBERT MONDAVI OAKVILLE BDX RD</t>
  </si>
  <si>
    <t>BUD LIGHT LIME 12/341 B</t>
  </si>
  <si>
    <t>CANADIAN COLD SHOTS STR 8/236C</t>
  </si>
  <si>
    <t>KWV THE MENTORS SHIRAZ</t>
  </si>
  <si>
    <t>CHATEAU DE RICAUD AOC</t>
  </si>
  <si>
    <t>BOLLA LA ORIGINI AMARONE</t>
  </si>
  <si>
    <t>YELLOW SPOT IRISH WHISKEY</t>
  </si>
  <si>
    <t>PABST BLUE RIBBON 473C</t>
  </si>
  <si>
    <t>REDBREAST LUSTAU ED IRISH WH</t>
  </si>
  <si>
    <t>GLENLIVET NADURRA PEATED SC</t>
  </si>
  <si>
    <t>SKYY VODKA ADD ON</t>
  </si>
  <si>
    <t>WHAT THE HELLES LAGER 473C</t>
  </si>
  <si>
    <t>THE WITTY BELGIAN 473C</t>
  </si>
  <si>
    <t>RED LINE IPA 473C</t>
  </si>
  <si>
    <t>JAMESON BLACK BARREL WHISKY</t>
  </si>
  <si>
    <t>G MARQUIS SILVER L RSL ICE VQA</t>
  </si>
  <si>
    <t>BEAL VNYD CABERNET ICEWINE VQA</t>
  </si>
  <si>
    <t>CHATEAU BEYCHEVELLE 2015</t>
  </si>
  <si>
    <t>BLACK LABEL LAGER 8/355C</t>
  </si>
  <si>
    <t>PIKE CREEK DBL BARREL WHISKY</t>
  </si>
  <si>
    <t>WHAT THE HELLES LAGER 12/355 C</t>
  </si>
  <si>
    <t>MISSION ESTATE VYND SEL SYRAH</t>
  </si>
  <si>
    <t>WILD TURKEY 101 KS BOURBON WH</t>
  </si>
  <si>
    <t>SMALL BATCH SO CAL IPA 650B</t>
  </si>
  <si>
    <t>BENJAMIN BRIDGE CLASSIQUE NV</t>
  </si>
  <si>
    <t>LES JAMELLES MERLOT</t>
  </si>
  <si>
    <t>TOP SHELF VIENNA LAGER 473C</t>
  </si>
  <si>
    <t>LAPHROAIG SELECT SGLE MALT SC</t>
  </si>
  <si>
    <t>CH MONTLABERT GRAND CRU AC</t>
  </si>
  <si>
    <t>FREIXENET CLASSIC MIA SANGRIA</t>
  </si>
  <si>
    <t>OSCAR'S RED DOC</t>
  </si>
  <si>
    <t>SANDEMAN 20 YO TAWNY PORT</t>
  </si>
  <si>
    <t>CABRIZ RESERVA RED DOC</t>
  </si>
  <si>
    <t>CORUBA DELUXE DARK RUM</t>
  </si>
  <si>
    <t>SALENTEIN RESERVE MERLOT</t>
  </si>
  <si>
    <t>HOPE'S END RED BLEND</t>
  </si>
  <si>
    <t>19 CRIMES THE WARDEN RED</t>
  </si>
  <si>
    <t>FRONTERA MOONLIGHT WHITE</t>
  </si>
  <si>
    <t>FRONTERA AFTER MIDNIGHT RED</t>
  </si>
  <si>
    <t>GATO NEGRO CAB SAUV CASK</t>
  </si>
  <si>
    <t>THE BLEND COLLECTION RED</t>
  </si>
  <si>
    <t>WILD NORTH MIDNIGHT BOCK 473C</t>
  </si>
  <si>
    <t>FARMERY BL CDN PALE ALE 6/355C</t>
  </si>
  <si>
    <t>FARMERY PREMIUM LAGER 6/355C</t>
  </si>
  <si>
    <t>AVERBODE BELGIAN ALE 330B</t>
  </si>
  <si>
    <t>ANIMUS RED DOC</t>
  </si>
  <si>
    <t>CONUNDRUM RED</t>
  </si>
  <si>
    <t>JOSH CELLARS CHARDONNAY</t>
  </si>
  <si>
    <t>TWISTED TEA HARD ICED 6/355C</t>
  </si>
  <si>
    <t>THE FEDERALIST CAB SAUV</t>
  </si>
  <si>
    <t>DIABOLICA ROSE VQA</t>
  </si>
  <si>
    <t>BREE PINOT NOIR ROSE</t>
  </si>
  <si>
    <t>S DE LA SABLETTE ROSE AOC</t>
  </si>
  <si>
    <t>OYSTER BAY ROSE</t>
  </si>
  <si>
    <t>TALL GRASS VODKA</t>
  </si>
  <si>
    <t>SLEEMAN CLEAR 2.0 8/355 C</t>
  </si>
  <si>
    <t>SAN MIGUEL LAGER 330B</t>
  </si>
  <si>
    <t>1919 BELGIAN PALE ALE 750B</t>
  </si>
  <si>
    <t>RADIO BOKA SUMMER SANGRIA</t>
  </si>
  <si>
    <t>SULTANA GOLD NA BL ALE 8/473C</t>
  </si>
  <si>
    <t>BUMBU RUM</t>
  </si>
  <si>
    <t>EL PASADOR DE ORO XO RUM</t>
  </si>
  <si>
    <t>OROFINO BELEZA RED BL VQA</t>
  </si>
  <si>
    <t>TALL GRASS GIN</t>
  </si>
  <si>
    <t>SMIRNOFF ICE RASPBERRY 6/355C</t>
  </si>
  <si>
    <t>MOTT'S CLAM CAES PKLDBEAN 458C</t>
  </si>
  <si>
    <t>SNAPPLE SPIKED STRAW KIWI 458C</t>
  </si>
  <si>
    <t>D'ONT POKE BEAR CAB/BANO VQA</t>
  </si>
  <si>
    <t>D'ONT POKE BEAR CHARD/SAB/RSL</t>
  </si>
  <si>
    <t>LAKEVIEW CELL VID ICEWINE VQA</t>
  </si>
  <si>
    <t>PUMP HOUSE CRAFTY RADLER 473C</t>
  </si>
  <si>
    <t>HAVANA CLUB ANEJO 3 ANOS ADDON</t>
  </si>
  <si>
    <t>UNO CABERNET SAUVIGNON</t>
  </si>
  <si>
    <t>ADUENTUS CLASSIC RED</t>
  </si>
  <si>
    <t>BLACK BOX MALBEC CASK</t>
  </si>
  <si>
    <t>JACOB'S CREEK DOTS PIGR</t>
  </si>
  <si>
    <t>SILENT SAM VODKA PET</t>
  </si>
  <si>
    <t>MIONETTO IL PROSECCO DOC</t>
  </si>
  <si>
    <t>BLACK BOX CAB SAUVIGNON TETRA</t>
  </si>
  <si>
    <t>BLACK BOX PINOT GRIGIO TETRA</t>
  </si>
  <si>
    <t>FARMERY ROBBIE SCOTCH ALE 473C</t>
  </si>
  <si>
    <t>PRIMA PERLA CREMANT LIMOUXBRUT</t>
  </si>
  <si>
    <t>ACQUESI ROSATO BRUT DOC</t>
  </si>
  <si>
    <t>BEAU BONHOMME MONASTRELL</t>
  </si>
  <si>
    <t>MIKE'S HARD BLK CHERRY 6/355C</t>
  </si>
  <si>
    <t>CABRIZ TOURIGA NACIONAL RED</t>
  </si>
  <si>
    <t>CAIR CUVEE DO</t>
  </si>
  <si>
    <t>VIVANCO CRIANZA TEMP DOC</t>
  </si>
  <si>
    <t>DILLON'S VERMOUTH</t>
  </si>
  <si>
    <t>CUNE CRIANZA DOC</t>
  </si>
  <si>
    <t>LAKESIDE KOLSCH 473C</t>
  </si>
  <si>
    <t>FARMERY IN A HOP B RYE IPA473C</t>
  </si>
  <si>
    <t>HERMANOS LURTON TEMPRANILLO DO</t>
  </si>
  <si>
    <t>1000 STORIES ZINFANDEL</t>
  </si>
  <si>
    <t>THOMAS GOSS SHIRAZ</t>
  </si>
  <si>
    <t>CRACKING BLACK SHIRAZ</t>
  </si>
  <si>
    <t>CHATEAUNEUF DU PAPE RG AC</t>
  </si>
  <si>
    <t>HENDRICK'S GIN</t>
  </si>
  <si>
    <t>HORNITOS REPOSADO TEQ</t>
  </si>
  <si>
    <t>JUICY DOUBLE IPA 473C</t>
  </si>
  <si>
    <t>SANTA EMA BARRELL RES CAB/MER</t>
  </si>
  <si>
    <t>TWO OCEANS SAUVIGNON BL CASK</t>
  </si>
  <si>
    <t>BUDWEISER 48/355 C</t>
  </si>
  <si>
    <t>BUD LIGHT 48/355 C</t>
  </si>
  <si>
    <t>DUNAVAR CHARDONNAY</t>
  </si>
  <si>
    <t>FARMERY CELEBRATION PK12/355 C</t>
  </si>
  <si>
    <t>STEAM WHISTLE PILSNER 473C</t>
  </si>
  <si>
    <t>CULMINA R&amp;D GOLDEN MILE VQA</t>
  </si>
  <si>
    <t>ABSOLUT LIME VODKA</t>
  </si>
  <si>
    <t>PINA GRANDE WHEAT ALE 473C</t>
  </si>
  <si>
    <t>SWITCHBACK PILSNER 473C</t>
  </si>
  <si>
    <t>BROKEN AXE AMER PALE ALE 473C</t>
  </si>
  <si>
    <t>GRAND SUD CHARDONNAY</t>
  </si>
  <si>
    <t>GRAND SUD MERLOT VDP</t>
  </si>
  <si>
    <t>MURPHY'S IRISH STOUT 440C</t>
  </si>
  <si>
    <t>SUNTORY TOKI WHISKY</t>
  </si>
  <si>
    <t>ERDINGER SOMMERWEISSE 330B</t>
  </si>
  <si>
    <t>ERDINGER VARIETY PACK 5/500B</t>
  </si>
  <si>
    <t>SANDEMAN RUBY PORT</t>
  </si>
  <si>
    <t>CRUDO CATARRATTO ZIB ORG</t>
  </si>
  <si>
    <t>LOUIS BERNARD CDR BLANC AOP</t>
  </si>
  <si>
    <t>FLOR DE CANA BLK LBL 5YO RUM</t>
  </si>
  <si>
    <t>FLOR DE CANA GRAND RES 7 RUM</t>
  </si>
  <si>
    <t>FLOR DE CANA CENT 12 AMB RUM</t>
  </si>
  <si>
    <t>CENTENARIO SINGLE EST 18YO RUM</t>
  </si>
  <si>
    <t>RED RACER PALE ALE 6/355C</t>
  </si>
  <si>
    <t>CASAMIGOS ANEJO TEQUILA</t>
  </si>
  <si>
    <t>VINTAGE INK WH BAR AGED RD VQA</t>
  </si>
  <si>
    <t>GLENFIDDICH PROJECT XX SCOTCH</t>
  </si>
  <si>
    <t>MACALLAN DOUBLE CASK 12 YO SC</t>
  </si>
  <si>
    <t>WALLAROO TRAIL SHIRAZ</t>
  </si>
  <si>
    <t>WALLAROO TRAIL CHARDONNAY</t>
  </si>
  <si>
    <t>PRAIRIE MOON SASK HONEY WINE</t>
  </si>
  <si>
    <t>FILTHY DIRTY IPA 473C</t>
  </si>
  <si>
    <t>EMPRESS 1908 GIN</t>
  </si>
  <si>
    <t>MACIEIRA ROYAL SPIRIT BRANDY</t>
  </si>
  <si>
    <t>NO 99 RED CASK WHISKY</t>
  </si>
  <si>
    <t>TALL GRASS DILL PICKLE VODKA</t>
  </si>
  <si>
    <t>CHATEAU BEYCHEVELLE 2016</t>
  </si>
  <si>
    <t>CH CANON GAFFELIERE 2016</t>
  </si>
  <si>
    <t>BAILEYS ALMANDE LIQUOR ADD ON</t>
  </si>
  <si>
    <t>AALBORG TAFFEL AKVAVIT</t>
  </si>
  <si>
    <t>ENGLISH BAY PALE ALE 12/355C</t>
  </si>
  <si>
    <t>LIONS WINTER ALE 12/355C</t>
  </si>
  <si>
    <t>LES FUMEES BLANCHES SABL</t>
  </si>
  <si>
    <t>GLEN GRANT 12 YEAR OLD SCOTCH</t>
  </si>
  <si>
    <t>BR ALBERTA GENUINE DR 473C</t>
  </si>
  <si>
    <t>SLEEMAN CLEAR 15/341B</t>
  </si>
  <si>
    <t>LOWENBRAU ORIGINAL 12/341B</t>
  </si>
  <si>
    <t>AMARONE DELLA VALP CL DOCG</t>
  </si>
  <si>
    <t>LEBLON CACHACA RUM</t>
  </si>
  <si>
    <t>THE MIDNIGHT KING LAG 473C</t>
  </si>
  <si>
    <t>BAKER'S BOURBON WHISKEY</t>
  </si>
  <si>
    <t>MILLER LITE 12/341B</t>
  </si>
  <si>
    <t>MILLER LITE 24/341B</t>
  </si>
  <si>
    <t>MILLER HIGH LIFE LAGER 24/355C</t>
  </si>
  <si>
    <t>MILLER HIGH LIFE LAGER 15/355C</t>
  </si>
  <si>
    <t>MILLER HIGH LIFE LAGER 6/355C</t>
  </si>
  <si>
    <t>MILLER HIGH LIFE LAGER 473C</t>
  </si>
  <si>
    <t>DELIRIUM TREMENS 750B</t>
  </si>
  <si>
    <t>ARDBEG AN OA SNGL MLT SCOTCH</t>
  </si>
  <si>
    <t>TYRCONNELL S M IRISH WHISKEY</t>
  </si>
  <si>
    <t>WAYNE GRETZKY CREAM LIQUOR</t>
  </si>
  <si>
    <t>TRAPICHE GRAN MEDALLA CAB SAUV</t>
  </si>
  <si>
    <t>TRAPICHE GRAN MEDALLA MALBEC</t>
  </si>
  <si>
    <t>TBC HOUSE BEER 2 650B</t>
  </si>
  <si>
    <t>TBC HOUSE BEER 3 650B</t>
  </si>
  <si>
    <t>TBC HOUSE BEER 4 650B</t>
  </si>
  <si>
    <t>TBC HOUSE BEER 5 650B</t>
  </si>
  <si>
    <t>SHRUGGING DOCTOR APPL CIN MEAD</t>
  </si>
  <si>
    <t>LUCCARELLI PRIMITIVO IGT</t>
  </si>
  <si>
    <t>PALAS BAROLO</t>
  </si>
  <si>
    <t>ATLAS 12 EXTRA STRONG LAG 500C</t>
  </si>
  <si>
    <t>SENATORE PRIMITIVO</t>
  </si>
  <si>
    <t>ANCIANO OLD VINES GARNACHA</t>
  </si>
  <si>
    <t>SAN FELICE CHIANTI CLASSICO</t>
  </si>
  <si>
    <t>ORIGINAL 16 PRAIRIE WT 15/355C</t>
  </si>
  <si>
    <t>HAVANA CLUB 7 YO RUM ADD ON</t>
  </si>
  <si>
    <t>STAVE&amp;STEEL BOURB BAR AGED CAB</t>
  </si>
  <si>
    <t>JOSH CELLARS LEGACY RED</t>
  </si>
  <si>
    <t>ORIGINAL16 CELEBRAT MIX12/355C</t>
  </si>
  <si>
    <t>FARMERY ENDLESS SUMMER LAG473C</t>
  </si>
  <si>
    <t>DALMORE 15YO SCOTCH</t>
  </si>
  <si>
    <t>FIREBALL CINNAMON WHISKY PET</t>
  </si>
  <si>
    <t>J.P. WISER'S 15YO CANADIAN WH</t>
  </si>
  <si>
    <t>TAKE IT TO THE GRAVE SHIRAZ</t>
  </si>
  <si>
    <t>LES FLEURS DU MAL CEVEN RS IGP</t>
  </si>
  <si>
    <t>NONSUCH OLD ALE X 750B</t>
  </si>
  <si>
    <t>LUCKY LAGER 24/355C</t>
  </si>
  <si>
    <t>TBC HOUSE BEER 1 355B</t>
  </si>
  <si>
    <t>19 CRIMES UPRISING RED BLEND</t>
  </si>
  <si>
    <t>19 CRIMES HARD CHARD</t>
  </si>
  <si>
    <t>FARMERY LOCALISHIOUS IPA 473C</t>
  </si>
  <si>
    <t>CAZADORES BLANCO TEQUILA</t>
  </si>
  <si>
    <t>CORAZON ANEJO TEQUILA</t>
  </si>
  <si>
    <t>SMIRNOFF ICE BERRY BLAST 473C</t>
  </si>
  <si>
    <t>MOTT'S CLAM CAES THE WORKS458C</t>
  </si>
  <si>
    <t>HIRES ROOT BEER 473C</t>
  </si>
  <si>
    <t>SMIRNOFF BERRY BLAST VODKA</t>
  </si>
  <si>
    <t>NONSUCH BELGIAN STRONG ALE750B</t>
  </si>
  <si>
    <t>TWISTED TEA ORIGINAL 473C</t>
  </si>
  <si>
    <t>TWISTED TEA PEACH 6/355C</t>
  </si>
  <si>
    <t>VINTAGE INK PINOT GRIGIO VQA</t>
  </si>
  <si>
    <t>TRASH PANDA IPA 473C</t>
  </si>
  <si>
    <t>PETER LEHMANN THE BAROSSAN SHZ</t>
  </si>
  <si>
    <t>SHRUGGING DOCTOR RASPBRY WINE</t>
  </si>
  <si>
    <t>LE GRAND NOIR ROSE</t>
  </si>
  <si>
    <t>AIX PROVENCE ROSE</t>
  </si>
  <si>
    <t>SANTA JULIA ORGANIC ROSE</t>
  </si>
  <si>
    <t>THREE THIEVES PINOT GRIGIO</t>
  </si>
  <si>
    <t>THREE THIEVES CAB</t>
  </si>
  <si>
    <t>SISTER'S RUN OLD TEST CAB</t>
  </si>
  <si>
    <t>CABOT TRAIL MPL CRM LIQ ADDON</t>
  </si>
  <si>
    <t>MAPLE SHACK CR ALE 6/341B</t>
  </si>
  <si>
    <t>CRACKED CANOE LIGHT LAGER 473C</t>
  </si>
  <si>
    <t>FARMERY PINK LEMON PK 12/355C</t>
  </si>
  <si>
    <t>FARMERY HARD ICE TEA PK12/355C</t>
  </si>
  <si>
    <t>PACIFIC NORTHWEST PORTER 650B</t>
  </si>
  <si>
    <t>LEINENKUGELS LEMON SHANDY 473C</t>
  </si>
  <si>
    <t>LEINENKUGELS LEM SHANDY12/355C</t>
  </si>
  <si>
    <t>CALVADOS GRAND SOLAGE</t>
  </si>
  <si>
    <t>TITO'S HANDMADE VODKA</t>
  </si>
  <si>
    <t>JIM BEAM BLACK BOURBON WH</t>
  </si>
  <si>
    <t>FALSE CREEK RASP ALE 12/355C</t>
  </si>
  <si>
    <t>SEASONS RESERVE TAWNY</t>
  </si>
  <si>
    <t>RUFFINO LUMINA PINOT GRIGIO</t>
  </si>
  <si>
    <t>NORTHERN LITE LAGER 473C</t>
  </si>
  <si>
    <t>DON JULIO BLANCO TEQUILA</t>
  </si>
  <si>
    <t>DON JULIO REPOSADO TEQUILA</t>
  </si>
  <si>
    <t>PHANTOM BRIDE IPA 473C</t>
  </si>
  <si>
    <t>STIEGL ZITRONE RADLER 500C</t>
  </si>
  <si>
    <t>STIEGL GRAPEFRUIT RADLER4/500C</t>
  </si>
  <si>
    <t>LE SNEAK BELGIQUE WITBIER 473C</t>
  </si>
  <si>
    <t>LOUSY BEATNIK KELLERBIER 473C</t>
  </si>
  <si>
    <t>SAT NT LUMBERJACK DBL IPA 473C</t>
  </si>
  <si>
    <t>MICHELOB ULTRA 473C</t>
  </si>
  <si>
    <t>WOODFIRED HEATHCOTE SHIRAZ</t>
  </si>
  <si>
    <t>BACARDI ANEJO CUATRO</t>
  </si>
  <si>
    <t>ASIO OTUS BIANCO CASK</t>
  </si>
  <si>
    <t>THE SEXTON SGL MALT IRISH WH</t>
  </si>
  <si>
    <t>FOLONARI PINOT GRIGIO CASK</t>
  </si>
  <si>
    <t>MICHELOB ULTRA 15/355C</t>
  </si>
  <si>
    <t>J T PROP SEL MALBEC CASK</t>
  </si>
  <si>
    <t>APOTHIC RED CASK</t>
  </si>
  <si>
    <t>ANCNOC PEATHEART SCOTCH</t>
  </si>
  <si>
    <t>LEFT FIELD SAUV BLANC</t>
  </si>
  <si>
    <t>BAREFOOT PINK PINOT GRIGIO</t>
  </si>
  <si>
    <t>MAKER'S MARK BOURBON WH</t>
  </si>
  <si>
    <t>LONGSHOT CHARDONNAY</t>
  </si>
  <si>
    <t>LONGSHOT PINOT GRIGIO</t>
  </si>
  <si>
    <t>LONGSHOT CABERNET SAUVIGNON</t>
  </si>
  <si>
    <t>LANDSHARK PREMIUM LAGER 355B</t>
  </si>
  <si>
    <t>BOMBARDIER ALE 500C</t>
  </si>
  <si>
    <t>COTTAGE SPRINGS ONT PEACH 355C</t>
  </si>
  <si>
    <t>DISTRICT GERMAN PILSNER 473C</t>
  </si>
  <si>
    <t>TRUE NORTH INUKSHUK IPA 473C</t>
  </si>
  <si>
    <t>SW MASH UP TALL 8/473C</t>
  </si>
  <si>
    <t>TRUE NORTH POLAR LAGER 473C</t>
  </si>
  <si>
    <t>TRUE NORTH COPPER 473C</t>
  </si>
  <si>
    <t>GUINNESS IRISH WHEAT LAGER500C</t>
  </si>
  <si>
    <t>ROCKY MOUNTAIN STRONG 6/355C</t>
  </si>
  <si>
    <t>LOCKER ROOM LAGER 473C</t>
  </si>
  <si>
    <t>LABATT MAXIMUM ICE 473C</t>
  </si>
  <si>
    <t>HEINEKEN LAGER ZERO 6/330C</t>
  </si>
  <si>
    <t>FRONTERA PINOT GRIGIO</t>
  </si>
  <si>
    <t>COORS EDGE 12/355C</t>
  </si>
  <si>
    <t>HORNITOS CRISTALINO TEQUILA</t>
  </si>
  <si>
    <t>MILLER HIGH LIFE LAGER 12/355B</t>
  </si>
  <si>
    <t>1919 BELGIAN PALE ALE 473C</t>
  </si>
  <si>
    <t>1919 BELGIAN PALE ALE 8/473C</t>
  </si>
  <si>
    <t>OXTONGUE IPA 473C</t>
  </si>
  <si>
    <t>66 NEW ENGLAND STYLE IPA473C</t>
  </si>
  <si>
    <t>KOKANEE LAGER 48/355 C</t>
  </si>
  <si>
    <t>COORS ORIGINAL 710 C</t>
  </si>
  <si>
    <t>BR ALB GENUINE DR LIGHT15/355C</t>
  </si>
  <si>
    <t>ARCTIC BLONDE ALE 6/355C</t>
  </si>
  <si>
    <t>TILIMUQUI MALBEC ORG FTC</t>
  </si>
  <si>
    <t>TRAPICHE MEDALLA MALBEC</t>
  </si>
  <si>
    <t>TANQUERAY FLOR DE SEVILLA GIN</t>
  </si>
  <si>
    <t>GREAT PLAINS BROWN ALE 6/355C</t>
  </si>
  <si>
    <t>FREIXENET PROSECCO DOC</t>
  </si>
  <si>
    <t>AMARULA CREAM LIQUOR GIFT PACK</t>
  </si>
  <si>
    <t>WEST COAST FARMHOUSE SAIS 650B</t>
  </si>
  <si>
    <t>LOLA CABERNET FRANC ROSE VQA</t>
  </si>
  <si>
    <t>TRANSOXANIA IPA 473C</t>
  </si>
  <si>
    <t>CANADIAN DREAM BLONDE ALE473C</t>
  </si>
  <si>
    <t>KNOB CREEK BOURBON GIFT PACK</t>
  </si>
  <si>
    <t>OLE SMOKY APPLE PIE MOONSHINE</t>
  </si>
  <si>
    <t>SANGSTERS RUM &amp; RAISIN CR LIQ</t>
  </si>
  <si>
    <t>FRESITA CHRISTMAS SPICE</t>
  </si>
  <si>
    <t>THE MIDNIGHT KING 8/355 C</t>
  </si>
  <si>
    <t>R MONDAVI PRI SEL BOUR BAR CAB</t>
  </si>
  <si>
    <t>SMOKY BAY CAB SAUV</t>
  </si>
  <si>
    <t>JP WISERS OLD FASH WH BEV</t>
  </si>
  <si>
    <t>LAB OF PORTUGAL CASK</t>
  </si>
  <si>
    <t>LOHIN MCKINNON WHISKY</t>
  </si>
  <si>
    <t>REUSE</t>
  </si>
  <si>
    <t>LTM BALTIQUE PORTER 750B</t>
  </si>
  <si>
    <t>LLOPART BRUT RESERVA</t>
  </si>
  <si>
    <t>DRAGON STOUT STRONG BEER 284B</t>
  </si>
  <si>
    <t>GRANVILLE MOCHA PORTER 6/341B</t>
  </si>
  <si>
    <t>CODENAME GHOST IPA 473C</t>
  </si>
  <si>
    <t>RUMCHATA CREAM LIQ</t>
  </si>
  <si>
    <t>ANGOSTURA 1919 RUM</t>
  </si>
  <si>
    <t>BOTTEGA WHITE GOLD BRUT</t>
  </si>
  <si>
    <t>LOCKER ROOM LAGER 24/355C</t>
  </si>
  <si>
    <t>WEIHENSTEPHANER BRAU ALE500B</t>
  </si>
  <si>
    <t>CONO SUR BICICLETA RED BLEND</t>
  </si>
  <si>
    <t>CONO SUR BICICLETA SABL</t>
  </si>
  <si>
    <t>JACOB'S CREEK DBL BARREL CHARD</t>
  </si>
  <si>
    <t>SHRUGGING DOCTOR SANGRIA</t>
  </si>
  <si>
    <t>BR CITRADELIC SINGLE HOP 473C</t>
  </si>
  <si>
    <t>BRUGAL 1888 GRAN RESERVA RUM</t>
  </si>
  <si>
    <t>GIGONDAS LA GILLE AOC</t>
  </si>
  <si>
    <t>BREWHOUSE LIGHT 15/355 C</t>
  </si>
  <si>
    <t>KINGFISHER PREMIUM LAGER 330B</t>
  </si>
  <si>
    <t>ZUBR LAGER 500C</t>
  </si>
  <si>
    <t>DON RODOLFO PINOT GRIGIO</t>
  </si>
  <si>
    <t>SILK &amp; SPICE RED BLEND</t>
  </si>
  <si>
    <t>SIGNAL HILL WH</t>
  </si>
  <si>
    <t>MOONLIGHT DES PUMP SAISON 473C</t>
  </si>
  <si>
    <t>GEORGIAN BAY CRANGIN SMASH473C</t>
  </si>
  <si>
    <t>LA DONCELLA DE LAS VINAS TEMP</t>
  </si>
  <si>
    <t>SANTA CAROLINA CAB CASK</t>
  </si>
  <si>
    <t>SANTA CAROLINA SABL CASK</t>
  </si>
  <si>
    <t>ARCTIC BLONDE ALE 473C</t>
  </si>
  <si>
    <t>VIN (ZERO) CHARDONNAY</t>
  </si>
  <si>
    <t>WALLAROO TRAIL CHARDONNAY CASK</t>
  </si>
  <si>
    <t>WALLAROO TRAIL SHIRAZ CASK</t>
  </si>
  <si>
    <t>VIN (ZERO) MERLOT</t>
  </si>
  <si>
    <t>BERINGER BOURB BAR AGED REDBLD</t>
  </si>
  <si>
    <t>VIN (ZERO) BRUT BLANC</t>
  </si>
  <si>
    <t>GREAT PLAINS BROWN ALE 473C</t>
  </si>
  <si>
    <t>OLD PULTENEY 12YO SCOTCH WH</t>
  </si>
  <si>
    <t>KILTER BREWING JUICII IPA 473C</t>
  </si>
  <si>
    <t>DEVIL MAY CARE TABUROSPALE473C</t>
  </si>
  <si>
    <t>E GUIGAL CROZES HERMITAGE RED</t>
  </si>
  <si>
    <t>ALTBIER ALE 473C</t>
  </si>
  <si>
    <t>PENFOLDS MAX'S CAB SAUVIGNON</t>
  </si>
  <si>
    <t>FARMERY GWN ALE 473C</t>
  </si>
  <si>
    <t>FARMERY FRESH HOP ALE2019 473C</t>
  </si>
  <si>
    <t>GOATS DO ROAM RED FTC</t>
  </si>
  <si>
    <t>GROLSCH RAD NON ALC 4/500C</t>
  </si>
  <si>
    <t>HARVEST SKY RYE PALE ALE 650B</t>
  </si>
  <si>
    <t>WAYNE GRETZKY ICE CASK WHISKY</t>
  </si>
  <si>
    <t>GREEN SPOT IRISH WHISKEY</t>
  </si>
  <si>
    <t>VENTURE BEATEN PACK12/355C</t>
  </si>
  <si>
    <t>ESTRELLA DAMM LAGER BEER 500 C</t>
  </si>
  <si>
    <t>GRAND MARNIER LOUIS ALEX LIQ</t>
  </si>
  <si>
    <t>DEVIL MAY CARE STARSTF ALE473C</t>
  </si>
  <si>
    <t>CAMINOS BONHOMME CAB SAUV</t>
  </si>
  <si>
    <t>THREE FINGER JACK ZINFANDEL</t>
  </si>
  <si>
    <t>WPG VODKA</t>
  </si>
  <si>
    <t>FARMERY PINK LEMONALE 473C</t>
  </si>
  <si>
    <t>NEIPULA ALE 473C</t>
  </si>
  <si>
    <t>GOTAS DE MAR ALBARINO</t>
  </si>
  <si>
    <t>CHATEAU CLINET 2017</t>
  </si>
  <si>
    <t>CONNETABLE TALBOT 2017</t>
  </si>
  <si>
    <t>CH FAUGERES GR CRU CLASSE 2017</t>
  </si>
  <si>
    <t>CH LAGRANGE GR CRU CLASSE 2017</t>
  </si>
  <si>
    <t>FAT TUG IPA 473C</t>
  </si>
  <si>
    <t>TALL GRASS PUMPKIN SPICE RHUMB</t>
  </si>
  <si>
    <t>RISATA RED MOSCATO</t>
  </si>
  <si>
    <t>KILTER COCONUTZO STOUT 473C</t>
  </si>
  <si>
    <t>YES WAY ROSE</t>
  </si>
  <si>
    <t>BORDON RESERVA DO</t>
  </si>
  <si>
    <t>CAYMUS VNYD NAPA CAB SAUV 2016</t>
  </si>
  <si>
    <t>ADOBE RESERVA CHARD ORG</t>
  </si>
  <si>
    <t>HEY Y'ALL PORCH PACK 12/341C</t>
  </si>
  <si>
    <t>OLE SMOKY BLACKBERRY MOONSHINE</t>
  </si>
  <si>
    <t>KILTER FLAMANGO MILK IPA 473C</t>
  </si>
  <si>
    <t>FARM HAND ORGANIC CAB SAUV</t>
  </si>
  <si>
    <t>FARM HAND ORGANIC CHARDONNAY</t>
  </si>
  <si>
    <t>GUINNESS DRAUGHT 4/440C</t>
  </si>
  <si>
    <t>GUINNESS DRAUGHT 500C</t>
  </si>
  <si>
    <t>ODIN SUPER GALACTIC IPA 473C</t>
  </si>
  <si>
    <t>CARNIVOR SHIRAZ</t>
  </si>
  <si>
    <t>ROKU GIN</t>
  </si>
  <si>
    <t>DEVIL MAY CARE GET UP ALE 473C</t>
  </si>
  <si>
    <t>BREAD &amp; BUTTER CHARDONNAY</t>
  </si>
  <si>
    <t>LAKESIDE KOLSCH 8/473C</t>
  </si>
  <si>
    <t>FORGOTTEN LAKE BB ALE 8/473C</t>
  </si>
  <si>
    <t>CRUDO PROSECCO ORGANIC</t>
  </si>
  <si>
    <t>350 ORANGE CHOC RYE ALE 750B</t>
  </si>
  <si>
    <t>CONCERTO LAMB REGGIANO FRIZ</t>
  </si>
  <si>
    <t>ARANLEON BLES CRIANZA ORG</t>
  </si>
  <si>
    <t>CIROC SUMMER WATERMELON VODKA</t>
  </si>
  <si>
    <t>GRAN SELLO TEMP/SYRAH CASK</t>
  </si>
  <si>
    <t>YEAR OF THE UNICORN ALE 473C</t>
  </si>
  <si>
    <t>PRADOREY ADARO CRIANZA</t>
  </si>
  <si>
    <t>DOMINGO SPRITZ PGPEAR 355C</t>
  </si>
  <si>
    <t>DAT JUICE PALE ALE 473C</t>
  </si>
  <si>
    <t>SINGLE WHAMMY PALE ALE 473C</t>
  </si>
  <si>
    <t>MALTED SODA ROOT BEER 473C</t>
  </si>
  <si>
    <t>ROCKY MOUNTAIN STRONG 15/355C</t>
  </si>
  <si>
    <t>DOMINGO SPRITZ CAB BC 355C</t>
  </si>
  <si>
    <t>GIB BRUT INDIA PALE LAGER 650B</t>
  </si>
  <si>
    <t>DOMINGO TROPICAL SPLASH 341B</t>
  </si>
  <si>
    <t>DOMINGO PEACH FANTASY 341B</t>
  </si>
  <si>
    <t>KOLOMYKA VODKA PET ADD ON</t>
  </si>
  <si>
    <t>AUSTIN HOPE CABERNET SAUVIGNON</t>
  </si>
  <si>
    <t>FRISKY ZEBRAS SEDUCTIVE SHZFTC</t>
  </si>
  <si>
    <t>FRISKY ZEBRAS SENSUOUS SABLFTC</t>
  </si>
  <si>
    <t>CASTANO GSM</t>
  </si>
  <si>
    <t>CASAMIGOS MEZCAL</t>
  </si>
  <si>
    <t>KILTER JAJAJA STOUT 473C</t>
  </si>
  <si>
    <t>CASTANO MONASTREL ORGANIC</t>
  </si>
  <si>
    <t>GEORGIAN BAY GIN SMASH 6/355C</t>
  </si>
  <si>
    <t>PARTAKE NON ALC IPA 355C</t>
  </si>
  <si>
    <t>MOTT'S CLAM PICKLE BEAN 6/341C</t>
  </si>
  <si>
    <t>FINCA LOS PRIMOS MALB/CAB</t>
  </si>
  <si>
    <t>THE KRAKEN BLACK SPICED ADD ON</t>
  </si>
  <si>
    <t>GOATS DO ROAM ROSE FTC</t>
  </si>
  <si>
    <t>BERSERKER BLONDE ALE 473C</t>
  </si>
  <si>
    <t>BIG ROCK LAGER 15/355C</t>
  </si>
  <si>
    <t>BIG ROCK LAGER 6/355C</t>
  </si>
  <si>
    <t>DEVIL MAY CARE ENUNC DOP 473C</t>
  </si>
  <si>
    <t>DEVIL MAY CARE NONE STOUT 473C</t>
  </si>
  <si>
    <t>J T RESERVE PINOT GRIGIO VQA</t>
  </si>
  <si>
    <t>PARTAKE NON ALC PALE ALE355C</t>
  </si>
  <si>
    <t>SMIRNOFF ICEBERRYBLAST 6/355C</t>
  </si>
  <si>
    <t>CHATEAU LAROQUE</t>
  </si>
  <si>
    <t>TORQUE BLONDE ALE 473C</t>
  </si>
  <si>
    <t>KILTER FUDGE STOUT 473C</t>
  </si>
  <si>
    <t>FARMERY GWN LIGHT LAGER 473C</t>
  </si>
  <si>
    <t>FARMERY PINK LEMONALE T 6/355C</t>
  </si>
  <si>
    <t>LTM HOPFENWEISSE ALE 750B</t>
  </si>
  <si>
    <t>TCB HOUSE BEER 2 750B</t>
  </si>
  <si>
    <t>NUTRL VOD SODA CRAN 6/355C</t>
  </si>
  <si>
    <t>BALTIC PORTER473C</t>
  </si>
  <si>
    <t>QUINON DE VALMIRA DOCA 2016</t>
  </si>
  <si>
    <t>LAS LAMAS DOP 2016</t>
  </si>
  <si>
    <t>VILLA DE CORULLON DOP 2016 ORG</t>
  </si>
  <si>
    <t>BELGIAN BLONDE ALE 473C</t>
  </si>
  <si>
    <t>MOLSON EXPORT ALE 473C</t>
  </si>
  <si>
    <t>CONTINUUM NAPA RED BLD 2015</t>
  </si>
  <si>
    <t>MOLSON EXPORT ALE 12/355C</t>
  </si>
  <si>
    <t>BUSCH LAGER 740C</t>
  </si>
  <si>
    <t>OLA SABOR LATINO PILS 6/355C</t>
  </si>
  <si>
    <t>SUUR TOLL PORTER 473C</t>
  </si>
  <si>
    <t>MIKE'S HARD LIME 6/355C</t>
  </si>
  <si>
    <t>GIRLS' NIGHT OUT RASP LEMONADE</t>
  </si>
  <si>
    <t>E GUIGAL LA MOULINE 2014</t>
  </si>
  <si>
    <t>TCB HOUSE BEER 3 355C</t>
  </si>
  <si>
    <t>TCB HOUSE BEER 2 355C</t>
  </si>
  <si>
    <t>HOLSTEN MAIBOCK 500C</t>
  </si>
  <si>
    <t>GALACTIC SPACE DRAGON IPA 473C</t>
  </si>
  <si>
    <t>CHARLES VII BL DE BL CHAMP</t>
  </si>
  <si>
    <t>TCB BLUEBEARY ALE 8/355C</t>
  </si>
  <si>
    <t>DMC LIVING IN ARABICA ALE 473C</t>
  </si>
  <si>
    <t>AVENGER AMERICAN PALE ALE 473C</t>
  </si>
  <si>
    <t>BACARDI SPICED&amp;COLA 473C</t>
  </si>
  <si>
    <t>MONKEY TRAIL PALE ALE 473C</t>
  </si>
  <si>
    <t>LOVEBLOCK SAUVIGNON BLANC</t>
  </si>
  <si>
    <t>PRAIRIE COMMON LAGER 473C</t>
  </si>
  <si>
    <t>BELVEDERE VODKA ADD ON</t>
  </si>
  <si>
    <t>COORS ORGANIC 6/355C</t>
  </si>
  <si>
    <t>HIGH SOCKS IPA 473C</t>
  </si>
  <si>
    <t>ORANGE SLICES IPA 473C</t>
  </si>
  <si>
    <t>COORS ORGANIC 15/355C</t>
  </si>
  <si>
    <t>COORS ORGANIC LAGER 473C</t>
  </si>
  <si>
    <t>GLENMORANGIE NECTAR D'OR SC</t>
  </si>
  <si>
    <t>TS LOW LIFE 355C</t>
  </si>
  <si>
    <t>SOOKRAM'S FIRST DRAFT ALE 473C</t>
  </si>
  <si>
    <t>LUXARDO SAMBUCA DEI CESARI LIQ</t>
  </si>
  <si>
    <t>WOODBRIDGE SAUVIGNON BLANC</t>
  </si>
  <si>
    <t>KIRSCH</t>
  </si>
  <si>
    <t>FUNDADOR BRANDY</t>
  </si>
  <si>
    <t>SAPPORO PREMIUM BEER 6/355B</t>
  </si>
  <si>
    <t>RUSSIAN PRINCE VODKA PET</t>
  </si>
  <si>
    <t>CROZES HERMITAGE LES JALET AC</t>
  </si>
  <si>
    <t>KONO SAUVIGNON BLANC</t>
  </si>
  <si>
    <t>WILLM GEWURZ RESERVE AC</t>
  </si>
  <si>
    <t>BUSHMILLS BLACK BUSH IRISH WH</t>
  </si>
  <si>
    <t>LE GRAND NOIR CAB VDP</t>
  </si>
  <si>
    <t>OLD STYLE PILSNER 710C</t>
  </si>
  <si>
    <t>LUCKY LAGER 8/355 C</t>
  </si>
  <si>
    <t>RIUNITE LAMBRUSCO IGT</t>
  </si>
  <si>
    <t>SANTA CRISTINA SANGIOVESE IGT</t>
  </si>
  <si>
    <t>FERNIE CRAFT COLL 12/355C</t>
  </si>
  <si>
    <t>HOCHTALER</t>
  </si>
  <si>
    <t>HOCHTALER CASK</t>
  </si>
  <si>
    <t>ROLLING ROCK LAGER 740C</t>
  </si>
  <si>
    <t>JESTER SHIRAZ</t>
  </si>
  <si>
    <t>WYNDHAM BIN 222 CHARDONNAY</t>
  </si>
  <si>
    <t>LATOUR CHARDONNAY AC</t>
  </si>
  <si>
    <t>SANTA ANA ECO MALBEC ORGANIC</t>
  </si>
  <si>
    <t>IL VINO DEI POETI PROS BRUTDOC</t>
  </si>
  <si>
    <t>E &amp; J GALLO BRANDY</t>
  </si>
  <si>
    <t>WOODBRIDGE CHARDONNAY</t>
  </si>
  <si>
    <t>KIM CRAWFORD SAUVIGNON BLANC</t>
  </si>
  <si>
    <t>ENTRE LACS WHITE CASK</t>
  </si>
  <si>
    <t>MARQUES DE CACERES CRIANZA DOC</t>
  </si>
  <si>
    <t>DOMAINE D'OR WHITE CASK</t>
  </si>
  <si>
    <t>JACOB'S CREEK SHZ/CAB SAUV</t>
  </si>
  <si>
    <t>SANTA MARGHERITA PINOT GRIGIO</t>
  </si>
  <si>
    <t>SCHLOSS LADERHEIM RIESLINGCASK</t>
  </si>
  <si>
    <t>CAROLANS IRISH CREAM LIQUOR</t>
  </si>
  <si>
    <t>DOMAINE D'OR RED CASK</t>
  </si>
  <si>
    <t>CUVEE DU CENTENAIRE LIQ</t>
  </si>
  <si>
    <t>MARQUES DE CACERES ROSADA DOC</t>
  </si>
  <si>
    <t>WYNDHAM BIN 444 CAB SAUVIGNON</t>
  </si>
  <si>
    <t>1800 REPOSADO TEQUILA</t>
  </si>
  <si>
    <t>NEDERBURG WINEMASTERS RES CAB</t>
  </si>
  <si>
    <t>CAZADORES ANEJO TEQUILA</t>
  </si>
  <si>
    <t>BLACK BOX PINOT GRIGIO CASK</t>
  </si>
  <si>
    <t>METAXA SEVEN STAR BRANDY</t>
  </si>
  <si>
    <t>GRAY MONK PINOT GRIS VQA</t>
  </si>
  <si>
    <t>SHOT IN THE DARK CAB/SHIRAZ</t>
  </si>
  <si>
    <t>LINDEMANS BIN 45 CAB SAUV</t>
  </si>
  <si>
    <t>DOS EQUIS XX AMBER 355 B</t>
  </si>
  <si>
    <t>PALM BAY STR/PINE 6/355 C</t>
  </si>
  <si>
    <t>CHATEAU MAGNOL AC</t>
  </si>
  <si>
    <t>WINE MEN OF GOTHAM SHIRAZ</t>
  </si>
  <si>
    <t>OUZO 12 LIQUEUR</t>
  </si>
  <si>
    <t>CANADIAN CLUB SB CL12YR WHISKY</t>
  </si>
  <si>
    <t>GALIL MOUNTAIN VIOGNIER KOSHER</t>
  </si>
  <si>
    <t>CAPISTRO LIGHT WHITE CASK</t>
  </si>
  <si>
    <t>GOLDENER OKTOBER</t>
  </si>
  <si>
    <t>CARPINETO CHIANT CLASSICO DOCG</t>
  </si>
  <si>
    <t>BUSHMILLS 10YO SGL MLT IRSH WH</t>
  </si>
  <si>
    <t>LAPHROAIG 10 YO ISLAY SCOTCH</t>
  </si>
  <si>
    <t>PELEE ISLAND PINOT NOIR VQA</t>
  </si>
  <si>
    <t>PELEE ISLAND LATE HARV RSL VQA</t>
  </si>
  <si>
    <t>TRIUS VIDAL ICEWINE VQA</t>
  </si>
  <si>
    <t>THE WOLFTRAP SYR/MOURV/VIOG</t>
  </si>
  <si>
    <t>LINDEMANS BIN 65 CHARDONNAY</t>
  </si>
  <si>
    <t>SUMAC PRIV RES GEWURZ VQA</t>
  </si>
  <si>
    <t>KIM CRAWFORD ROSE</t>
  </si>
  <si>
    <t>MONTECILLO CRIANZA DOC</t>
  </si>
  <si>
    <t>SANDEMAN FOUNDER'S RES PORT</t>
  </si>
  <si>
    <t>LINDEMANS BIN 50 SHIRAZ</t>
  </si>
  <si>
    <t>LIGHTHOUSE RIESLING VQA</t>
  </si>
  <si>
    <t>LIGHTHOUSE CAB FRANC VQA</t>
  </si>
  <si>
    <t>WARRIOR SPECIAL RESERVE PORT</t>
  </si>
  <si>
    <t>GLEN CARLOU GRAND CLASSIQUE</t>
  </si>
  <si>
    <t>DOS EQUIS XX SPECIAL LAGER355B</t>
  </si>
  <si>
    <t>DONA ANTONIA PERSONAL RESERVE</t>
  </si>
  <si>
    <t>CEDARCREEK CAB SAUV/MERLOT VQA</t>
  </si>
  <si>
    <t>COPPER MOON MALBEC</t>
  </si>
  <si>
    <t>TORRES ESMERALDA MOSC/GWZ</t>
  </si>
  <si>
    <t>MORNING FOG CHARDONNAY</t>
  </si>
  <si>
    <t>LINDEMANS BIN 95 SAUVIGNON BL</t>
  </si>
  <si>
    <t>CREME DE CASSIS BLACK CURR LIQ</t>
  </si>
  <si>
    <t>CORONA EXTRA BEER 330 B</t>
  </si>
  <si>
    <t>GATO NEGRO CABERNET SAUVIGNON</t>
  </si>
  <si>
    <t>HOCHTALER DRY CASK</t>
  </si>
  <si>
    <t>WYNDHAM BIN 555 SHIRAZ</t>
  </si>
  <si>
    <t>ROCKABERRY 2L PET</t>
  </si>
  <si>
    <t>GRAHAM'S LBV PORT</t>
  </si>
  <si>
    <t>FABULOUS ANT PINOT NOIR</t>
  </si>
  <si>
    <t>CRAGGANMORE 12 YO SPEY SCOTCH</t>
  </si>
  <si>
    <t>CONFEDERATION OAK RES WHISKY</t>
  </si>
  <si>
    <t>POL ROGER CUVEE DE RES BRUT NV</t>
  </si>
  <si>
    <t>COPPER MOON MERLOT</t>
  </si>
  <si>
    <t>PETER LEHMANN LAYERS RED</t>
  </si>
  <si>
    <t>BERONIA GRAN RESERVA</t>
  </si>
  <si>
    <t>GLAYVA SCOTCH LIQUEUR</t>
  </si>
  <si>
    <t>LAGAVULIN 16 YO ISLAY SCOTCH</t>
  </si>
  <si>
    <t>L'AMBIANCE RED CASK</t>
  </si>
  <si>
    <t>L'AMBIANCE WHITE CASK</t>
  </si>
  <si>
    <t>GRAHAM'S SIX GRAPES RES PORT</t>
  </si>
  <si>
    <t>MARQUES DE RISCAL RED RES</t>
  </si>
  <si>
    <t>HARVEY'S BRISTOL CREAM SHERRY</t>
  </si>
  <si>
    <t>MISSION RIDGE WHITE CASK</t>
  </si>
  <si>
    <t>MISSION RIDGE PREMIUM RED CASK</t>
  </si>
  <si>
    <t>BERONIA RESERVA DOC</t>
  </si>
  <si>
    <t>120 CABERNET SAUVIGNON</t>
  </si>
  <si>
    <t>GATO NEGRO SAUVIGNON BLANC</t>
  </si>
  <si>
    <t>LINDEMANS BIN 85 PINOT GRIGIO</t>
  </si>
  <si>
    <t>ICEBOX LONG ISL ICD T PET</t>
  </si>
  <si>
    <t>GALLO FAM VNYD CAB SAUVIGNON</t>
  </si>
  <si>
    <t>BOTTEGA ROSE GOLD</t>
  </si>
  <si>
    <t>SAPPORO PREMIUM BEER 500C</t>
  </si>
  <si>
    <t>WB YELLOW LABEL CHARDONNAY</t>
  </si>
  <si>
    <t>GR CORONAS CAB RES DO</t>
  </si>
  <si>
    <t>WINDSOR CANADIAN WHISKY PET</t>
  </si>
  <si>
    <t>DALWHINNIE 15 YO HLND SCOTCH</t>
  </si>
  <si>
    <t>MONTECILLO GRAN RESERVA DOC</t>
  </si>
  <si>
    <t>TIO PEPE EX DRY PALO FINO SHY</t>
  </si>
  <si>
    <t>KARLOVACKO LAGER 500C</t>
  </si>
  <si>
    <t>OBAN 14 YO HIGHLAND SCOTCH</t>
  </si>
  <si>
    <t>COPPER MOON CHARDONNAY</t>
  </si>
  <si>
    <t>TALISKER 10 YO ISLE OF SKYE SC</t>
  </si>
  <si>
    <t>GRAY MONK PINOT NOIR VQA</t>
  </si>
  <si>
    <t>WB YELLOW LABEL CAB SAUVIGNON</t>
  </si>
  <si>
    <t>CAWARRA SHIRAZ/CABERNET</t>
  </si>
  <si>
    <t>GLENFIDDICH SPEC RES 12 YO</t>
  </si>
  <si>
    <t>LUKSUSOWA POTATO VODKA</t>
  </si>
  <si>
    <t>ICEBOX LONG ISL ICD T LIQ</t>
  </si>
  <si>
    <t>TOCORNAL CABERNET/MERLOT</t>
  </si>
  <si>
    <t>ABSOLUT CITRON VODKA</t>
  </si>
  <si>
    <t>MHFE 5 VINEYARDS CAB/MER VQA</t>
  </si>
  <si>
    <t>J LOHR RIVERSTONE CHARDONNAY</t>
  </si>
  <si>
    <t>E GUIGAL COTES DU RHONE ROUGE</t>
  </si>
  <si>
    <t>INNISKILLIN VAR SER PINO VQA</t>
  </si>
  <si>
    <t>PACIFICO BEER 355 B</t>
  </si>
  <si>
    <t>ERRAZURIZ CABERNET SAUVIGNON</t>
  </si>
  <si>
    <t>LA VIEILLE FERME ROUGE AC</t>
  </si>
  <si>
    <t>CHATEAU PEY LA TOUR AC</t>
  </si>
  <si>
    <t>TENNENT'S EXPORT LAG 500C</t>
  </si>
  <si>
    <t>CASTILLO DE ALMANSA RESERVA DO</t>
  </si>
  <si>
    <t>HENRY OF PELHAM BACO NOIR VQA</t>
  </si>
  <si>
    <t>LOUIS LATOUR PINOT NOIR AC</t>
  </si>
  <si>
    <t>MARGARITA PREMIX LIQUEUR PET</t>
  </si>
  <si>
    <t>BIN 27 FINE RESERVE PORT</t>
  </si>
  <si>
    <t>SANTA CAROLINA CAB SAUV RES</t>
  </si>
  <si>
    <t>BLANDY'S DUKE CLARENCE MADEIRA</t>
  </si>
  <si>
    <t>ERRAZURIZ CHARDONNAY</t>
  </si>
  <si>
    <t>FRONTERA SAUVIGNON BLANC</t>
  </si>
  <si>
    <t>PENFOLDS SHIRAZ/CAB SAUV</t>
  </si>
  <si>
    <t>GALLO FAM VNYD WHITE ZINFANDEL</t>
  </si>
  <si>
    <t>FRONTERA CABERNET SAUVIGNON</t>
  </si>
  <si>
    <t>CAVE SPRING RIESLING EST VQA</t>
  </si>
  <si>
    <t>VECCHIA ROMAGNA BRANDY</t>
  </si>
  <si>
    <t>MAX RESERVA CAB SAUVIGNON</t>
  </si>
  <si>
    <t>HOLSTEN PREMIUM BEER 500 C</t>
  </si>
  <si>
    <t>BERNARDINE CHNEUF DU PAPE AC</t>
  </si>
  <si>
    <t>OLD KRUPNIK POLISH HONEY LIQ</t>
  </si>
  <si>
    <t>STONELEIGH SAUVIGNON BLANC</t>
  </si>
  <si>
    <t>SOUTHERN COMFORT LIQUEUR PET</t>
  </si>
  <si>
    <t>TSINGTAO BEER 330 B</t>
  </si>
  <si>
    <t>LUCCARELLI NEGROAMARO</t>
  </si>
  <si>
    <t>SLIVOVITZ OLD PLUM BRANDY</t>
  </si>
  <si>
    <t>LA VIEILLE FERME BLANC AC</t>
  </si>
  <si>
    <t>FRESITA</t>
  </si>
  <si>
    <t>MARQUES DE CACERES RES DOC</t>
  </si>
  <si>
    <t>SOUTH HILLS CABERNET SAUVIGNON</t>
  </si>
  <si>
    <t>ROSEMOUNT DIAMOND EST BTL SHZ</t>
  </si>
  <si>
    <t>HAYMAN'S SLOE GIN LIQUEUR</t>
  </si>
  <si>
    <t>CASTELGIOCONDO BRUN MONT DOCG</t>
  </si>
  <si>
    <t>TRIUS RED VQA</t>
  </si>
  <si>
    <t>CLOUDY BAY SAUVIGNON BLANC</t>
  </si>
  <si>
    <t>MILLER GENUINE DRAFT 18/355 B</t>
  </si>
  <si>
    <t>CARPINETO CHIAN CLASS RIS DOCG</t>
  </si>
  <si>
    <t>PHILLIPS VODKA PET</t>
  </si>
  <si>
    <t>WB RED LABEL SHIRAZ/CAB SAUV</t>
  </si>
  <si>
    <t>MEZZACORONA PINOT GRIGIO IGT</t>
  </si>
  <si>
    <t>STERLING CABERNET SAUVIGNON</t>
  </si>
  <si>
    <t>OYSTER BAY SAUVIGNON BLANC</t>
  </si>
  <si>
    <t>MASI COSTASERA AMARONE DOCG</t>
  </si>
  <si>
    <t>KIM C S P SPITFIRE SAUV BLANC</t>
  </si>
  <si>
    <t>MARK WEST PINOT NOIR</t>
  </si>
  <si>
    <t>GRAY MONK GEWURZTRAMINER VQA</t>
  </si>
  <si>
    <t>MONTES ALPHA CAB SAUVIGNON</t>
  </si>
  <si>
    <t>INNISKILLIN MERLOT VQA</t>
  </si>
  <si>
    <t>SAMBUCA LIQUEUR</t>
  </si>
  <si>
    <t>WILD IRISH ROSE</t>
  </si>
  <si>
    <t>KNOB CRK KENT STR BOURBON WH</t>
  </si>
  <si>
    <t>WRAY &amp; NEPHEW OVERPROOF WT RUM</t>
  </si>
  <si>
    <t>OYSTER BAY CHARDONNAY</t>
  </si>
  <si>
    <t>J T PROP SEL CHARDONNAY</t>
  </si>
  <si>
    <t>J T PROP SEL CAB SAUV</t>
  </si>
  <si>
    <t>LUXARDO SAMBUCA PASS NERA LIQ</t>
  </si>
  <si>
    <t>HOLSTEN FESTBOCK PREMIUM 500 C</t>
  </si>
  <si>
    <t>GLENLIVET 18YO SGLE MALT SC</t>
  </si>
  <si>
    <t>BLACK TOWER RIVANER QBA</t>
  </si>
  <si>
    <t>MARQUES DE CONCHA CAB</t>
  </si>
  <si>
    <t>SEVEN DEADLY ZINS</t>
  </si>
  <si>
    <t>GRAN RESERVA TEMPRANILLO DOC</t>
  </si>
  <si>
    <t>HEINEKEN LAGER 500 C</t>
  </si>
  <si>
    <t>LUXARDO AMARETTO DI SAS LIQ</t>
  </si>
  <si>
    <t>JOHNNY Q SHIRAZ/VIOGNIER</t>
  </si>
  <si>
    <t>TWO OCEANS SAUVIGNON BLANC</t>
  </si>
  <si>
    <t>TWO OCEANS CAB SAUV/MERLOT</t>
  </si>
  <si>
    <t>LOUIS JADOT PINOT NOIR AC</t>
  </si>
  <si>
    <t>CANADIAN CLUB WHISKY ADD ON</t>
  </si>
  <si>
    <t>POLAR ICE VODKA ADD ON</t>
  </si>
  <si>
    <t>AMARULA CREAM LIQUOR</t>
  </si>
  <si>
    <t>BONTERRA CAB SAUVIGNON ORGANIC</t>
  </si>
  <si>
    <t>BERINGER CHARDONNAY</t>
  </si>
  <si>
    <t>E GUIGAL CHNEUF DU PAPE</t>
  </si>
  <si>
    <t>FETZER VYDS GEWURZTRAMINER</t>
  </si>
  <si>
    <t>KNIGHTS VALLEY CAB SAUV</t>
  </si>
  <si>
    <t>ANCNOC 12YO S M HIGHLAND SC</t>
  </si>
  <si>
    <t>RAVENSWOOD VINTNERS BLEND ZIN</t>
  </si>
  <si>
    <t>CHATEAU DE COURTEILLAC AC</t>
  </si>
  <si>
    <t>BOLLA PINOT GRIGIO</t>
  </si>
  <si>
    <t>LA CREMA PINOT NOIR</t>
  </si>
  <si>
    <t>GOSLING BLACK SEAL DARK RUM</t>
  </si>
  <si>
    <t>FRANZIA WT ZIN WINE TAP CASK</t>
  </si>
  <si>
    <t>KENDALL JACKSON VINT RES CHARD</t>
  </si>
  <si>
    <t>THE SHOW CABERNET</t>
  </si>
  <si>
    <t>TOCORNAL CHARDONNAY</t>
  </si>
  <si>
    <t>QUAILS' GATE CHARDONNAY VQA</t>
  </si>
  <si>
    <t>GENTLEMAN JACK RARE WHISKEY</t>
  </si>
  <si>
    <t>J T PROP SEL MERLOT</t>
  </si>
  <si>
    <t>BALVENIE 12YO DBL WOOD SG MALT</t>
  </si>
  <si>
    <t>PILSNER URQUELL 330B</t>
  </si>
  <si>
    <t>QUAILS' GATE CHENIN BLANC VQA</t>
  </si>
  <si>
    <t>JAM JAR SWEET SHIRAZ</t>
  </si>
  <si>
    <t>BITBURGER PREM DRAFT PILS 500C</t>
  </si>
  <si>
    <t>WB YELLOW LABEL CAB SAUV</t>
  </si>
  <si>
    <t>FRONTERA MERLOT</t>
  </si>
  <si>
    <t>E &amp; J GALLO VSOP BRANDY</t>
  </si>
  <si>
    <t>OKAN EXT CRISP APPLE CID 2LPET</t>
  </si>
  <si>
    <t>BACARDI LIMON RUM</t>
  </si>
  <si>
    <t>CH HAUT BRION GRAND VIN</t>
  </si>
  <si>
    <t>CH LATOUR GRAND VIN</t>
  </si>
  <si>
    <t>CH MISSION HAUT BRION BL CRU</t>
  </si>
  <si>
    <t>NOSEY NEIGHBOUR WHITE VQA</t>
  </si>
  <si>
    <t>J T PROP SEL SAUVIGNON BLANC</t>
  </si>
  <si>
    <t>LUXARDO LIMONCELLO LIQUEUR</t>
  </si>
  <si>
    <t>RIVA RANCH SGL VNYD CHARDONNAY</t>
  </si>
  <si>
    <t>GROLSCH PREMIUM LAGER 330 B</t>
  </si>
  <si>
    <t>ANTANO RESERVA DOCA</t>
  </si>
  <si>
    <t>CHARLES WETMORE RES CAB SAUV</t>
  </si>
  <si>
    <t>BOONE'S SANGRIA</t>
  </si>
  <si>
    <t>CATENA HIGH MOUNTAIN CAB</t>
  </si>
  <si>
    <t>CATENA HIGH MOUNTAIN CHARD</t>
  </si>
  <si>
    <t>HENRY OF PELHAM SAUV BL VQA</t>
  </si>
  <si>
    <t>CARMEN GRAN RES CARMENERE</t>
  </si>
  <si>
    <t>LA PLAYA SAUVIGNON BLANC</t>
  </si>
  <si>
    <t>TEMPLE BRUER SHIRAZ/MALBEC ORG</t>
  </si>
  <si>
    <t>CHATEAU PEY LA TOUR RES SUP AC</t>
  </si>
  <si>
    <t>GIACONDI TREBBIANO IGT</t>
  </si>
  <si>
    <t>GLENGOYNE 10YR HIGHLAND SCOTCH</t>
  </si>
  <si>
    <t>QUAILS' GATE MERLOT VQA</t>
  </si>
  <si>
    <t>SMIRNOFF ICE LT RASP &amp; 4/355C</t>
  </si>
  <si>
    <t>BANROCK STATION SHIRAZ</t>
  </si>
  <si>
    <t>BANROCK STATION CHARD UNWOOD</t>
  </si>
  <si>
    <t>LINDEMANS BIN 40 MERLOT</t>
  </si>
  <si>
    <t>EL JIMADOR BLANCO TEQUILA</t>
  </si>
  <si>
    <t>CULMINA HYPOTHESIS VQA</t>
  </si>
  <si>
    <t>MICKEY'S BEER 12/355 B</t>
  </si>
  <si>
    <t>FRONTERA CHARDONNAY</t>
  </si>
  <si>
    <t>ALAMOS CABERNET SAUVIGNON</t>
  </si>
  <si>
    <t>ALAMOS MALBEC</t>
  </si>
  <si>
    <t>ALAMOS CHARDONNAY</t>
  </si>
  <si>
    <t>DUCHESSE DE BOURGOGNE 330B</t>
  </si>
  <si>
    <t>LA GUILLOTINE 330B</t>
  </si>
  <si>
    <t>COMBE AUX JACQUES AC</t>
  </si>
  <si>
    <t>POLAR ICE VODKA PET</t>
  </si>
  <si>
    <t>MERRYS WHT CHOC IR CREAM LIQ</t>
  </si>
  <si>
    <t>CATENA HIGH MOUNTAIN MALBEC</t>
  </si>
  <si>
    <t>NOE PEDRO XIMENEZ RARE OLD SHY</t>
  </si>
  <si>
    <t>DOM CHAMPALOU VOUVRAY SEC AOC</t>
  </si>
  <si>
    <t>CLOS LA COUTALE AC</t>
  </si>
  <si>
    <t>JACK DANIELS SINGLE BARREL WH</t>
  </si>
  <si>
    <t>FOLONARI VALP CL SUP RIP DOC</t>
  </si>
  <si>
    <t>JP CHENET RES MERLOT/CABERNET</t>
  </si>
  <si>
    <t>MAGNOTTA VIDAL ICEWINE VQA</t>
  </si>
  <si>
    <t>C HEIDSIECK BRUT RES CHAMP</t>
  </si>
  <si>
    <t>LEFFE BLONDE STRONG BEER 330 B</t>
  </si>
  <si>
    <t>STELLA ARTOIS 330 B</t>
  </si>
  <si>
    <t>CHATEAU DES JACQUES AC</t>
  </si>
  <si>
    <t>H &amp; H FULL RICH 3 YO MADEIRA</t>
  </si>
  <si>
    <t>BACARDI 8 AMBER RUM</t>
  </si>
  <si>
    <t>EMMOLO MERLOT</t>
  </si>
  <si>
    <t>EMMOLO SAUVIGNON BLANC</t>
  </si>
  <si>
    <t>LES ROMAINS SANCERRE AC</t>
  </si>
  <si>
    <t>EYZAGUIRRE CAB SAUVIGNON</t>
  </si>
  <si>
    <t>HIGHLAND PARK 18 YO ORKNEY SC</t>
  </si>
  <si>
    <t>BEND IN THE RIVER RIESLING QBA</t>
  </si>
  <si>
    <t>WB BLACK LABEL CABERNET/SHIRAZ</t>
  </si>
  <si>
    <t>LAGAVULIN DIST EDITION SCOTCH</t>
  </si>
  <si>
    <t>TALISKER DISTILLERS EDITION SC</t>
  </si>
  <si>
    <t>HENRY OF PELHAM CAB/MERL VQA</t>
  </si>
  <si>
    <t>WB YELLOW LABEL SHIRAZ</t>
  </si>
  <si>
    <t>GALLO FAMILY VINEYARD MERLOT</t>
  </si>
  <si>
    <t>JOHNNY Q CAB SAUVIGNON</t>
  </si>
  <si>
    <t>COPPER MOON SAUVIGNON BLANC</t>
  </si>
  <si>
    <t>CORONA EXTRA BEER 12/330B</t>
  </si>
  <si>
    <t>SOUR PUSS APPLE LIQUOR</t>
  </si>
  <si>
    <t>COTES DE PROVENCE ROSE</t>
  </si>
  <si>
    <t>GLENFIDDICH SM BATCH 18YO SC</t>
  </si>
  <si>
    <t>TINHORN CREEK MERLOT VQA</t>
  </si>
  <si>
    <t>HEINEKEN LAGER 12/330 B</t>
  </si>
  <si>
    <t>FOUNDERS EST CHARDONNAY</t>
  </si>
  <si>
    <t>FOUNDERS EST CAB SAUVIGNON</t>
  </si>
  <si>
    <t>GATO NEGRO ROSE</t>
  </si>
  <si>
    <t>LES DAUPHINS RESERVE</t>
  </si>
  <si>
    <t>TRALCETTO PINOT GRIGIO IGT</t>
  </si>
  <si>
    <t>WB YELLOW LABEL MERLOT</t>
  </si>
  <si>
    <t>AVANTGARDE RIESLING QBA</t>
  </si>
  <si>
    <t>JAM JAR SWEET WHITE</t>
  </si>
  <si>
    <t>SANDHILL CHARDONNAY VQA</t>
  </si>
  <si>
    <t>J T RESERVE MERLOT VQA</t>
  </si>
  <si>
    <t>J T RESERVE CABERNET SAUV VQA</t>
  </si>
  <si>
    <t>MHFE RES CHARDONNAY VQA</t>
  </si>
  <si>
    <t>CASTIGLIONI CHIANTI DOCG</t>
  </si>
  <si>
    <t>NIKKA FROM THE BARREL WHISKY</t>
  </si>
  <si>
    <t>HERITAGE ROAD BLOODSTONE SHZ</t>
  </si>
  <si>
    <t>ARBOR MIST BLACKBERRY MERLOT</t>
  </si>
  <si>
    <t>CORONA EXTRA BEER 710 B</t>
  </si>
  <si>
    <t>INNISKILLIN VID ICE NIAG VQA</t>
  </si>
  <si>
    <t>CABO WABO REPOSADO TEQUILA</t>
  </si>
  <si>
    <t>MILLER GENUINE DRAFT 12/355 B</t>
  </si>
  <si>
    <t>FORT GARRY DARK ALE 12/341 B</t>
  </si>
  <si>
    <t>FORT GARRY PALE ALE 12/341 B</t>
  </si>
  <si>
    <t>GUINNESS DRAUGHT 8/440C</t>
  </si>
  <si>
    <t>ST REMY XO NAPOLEON BRANDY</t>
  </si>
  <si>
    <t>PONCHO CRIOLLO MALBEC</t>
  </si>
  <si>
    <t>INNISKILLIN VID ICE OKAN VQA</t>
  </si>
  <si>
    <t>INNISKILLIN VIDAL ICEWINE VQA</t>
  </si>
  <si>
    <t>ARDBEG 10YO ISLAY SGLE MALT SC</t>
  </si>
  <si>
    <t>CEDARCREEK PINOT GRIS VQA</t>
  </si>
  <si>
    <t>TERRUNYO VYND SEL CARMENERE</t>
  </si>
  <si>
    <t>VEUVE CLICQUOT BRUT NV CHAMP</t>
  </si>
  <si>
    <t>OLD SPECKLED HEN ENGL ALE 500C</t>
  </si>
  <si>
    <t>OTIMA TAWNY 10 YO PORT</t>
  </si>
  <si>
    <t>TOMMASI RIP VALPOL CL SUP DOC</t>
  </si>
  <si>
    <t>WILLIAM FEVRE PETIT CHABLIS AC</t>
  </si>
  <si>
    <t>BACARDI SPICED RUM</t>
  </si>
  <si>
    <t>ABSENTE ABSINTHE LIQUEUR</t>
  </si>
  <si>
    <t>PL PORTRAIT SHIRAZ</t>
  </si>
  <si>
    <t>SANDHILL MERLOT VQA</t>
  </si>
  <si>
    <t>CASILLERO DEL DIABLO SABL</t>
  </si>
  <si>
    <t>MARQUES DE CACERES GAUDIUM</t>
  </si>
  <si>
    <t>VEUVE CLICQUOT DEMI SEC CHAMP</t>
  </si>
  <si>
    <t>CHIVAS REGAL 18 YO SCOTCH</t>
  </si>
  <si>
    <t>REMY MARTIN XO EXCELL COGNAC</t>
  </si>
  <si>
    <t>QUAILS' GATE PINOT NOIR VQA</t>
  </si>
  <si>
    <t>MHFE RESERVE SHIRAZ VQA</t>
  </si>
  <si>
    <t>CZECHVAR PREMIUM LAGER 500B</t>
  </si>
  <si>
    <t>SUMAC PRIVATE RES SABL VQA</t>
  </si>
  <si>
    <t>J T RESERVE SAUVIGNON BL VQA</t>
  </si>
  <si>
    <t>BAROSSA VALLEY EST SHIRAZ</t>
  </si>
  <si>
    <t>NUMBER TEN GIN</t>
  </si>
  <si>
    <t>MONTENEGRO AMARO LIQUEUR</t>
  </si>
  <si>
    <t>MONTES CAB SAUVIGNON/CARMENERE</t>
  </si>
  <si>
    <t>HORIN JUNMAI DAIGINJO</t>
  </si>
  <si>
    <t>BUFFALO TRACE BOURBON WH</t>
  </si>
  <si>
    <t>GLENFIDDICH SPECIAL RES 12 YO</t>
  </si>
  <si>
    <t>RAINIER BEER 15/355 C</t>
  </si>
  <si>
    <t>OLD MILWAUKEE 15/355 C</t>
  </si>
  <si>
    <t>PETER LEHMANN MENTOR</t>
  </si>
  <si>
    <t>JINRO CHAMISUL FRESH SOJU</t>
  </si>
  <si>
    <t>BLACK FLY VOD CRAN 4/400B PET</t>
  </si>
  <si>
    <t>RUFFINO MODUS IGT</t>
  </si>
  <si>
    <t>STELLA ARTOIS 12/330 B</t>
  </si>
  <si>
    <t>CORONA LIGHT BEER 330 B</t>
  </si>
  <si>
    <t>CLOS DE LOS SIETE</t>
  </si>
  <si>
    <t>YELLOW TAIL CHARDONNAY</t>
  </si>
  <si>
    <t>TIA MARIA COFFEE LIQUOR</t>
  </si>
  <si>
    <t>MCGUINNESS CREME CACAO WT LIQ</t>
  </si>
  <si>
    <t>DONA PAULA ESTATE MALBEC</t>
  </si>
  <si>
    <t>MCGUINNESS CHERRY WH LIQUOR</t>
  </si>
  <si>
    <t>CHERRY BRANDY LIQUOR</t>
  </si>
  <si>
    <t>MEIOMI CHARDONNAY</t>
  </si>
  <si>
    <t>FINCA LOS PRIMOS MALBEC</t>
  </si>
  <si>
    <t>RED ROOSTER CAB/MERL VQA</t>
  </si>
  <si>
    <t>QUAILS' GATE RESERVE PINO VQA</t>
  </si>
  <si>
    <t>STERLING VINT COLL CAB SAUV</t>
  </si>
  <si>
    <t>VIDIGAL PORTA 6</t>
  </si>
  <si>
    <t>LONG COUNTRY RED BLEND</t>
  </si>
  <si>
    <t>STONELEIGH PINOT NOIR</t>
  </si>
  <si>
    <t>BOTTEGA GOLD BRUT</t>
  </si>
  <si>
    <t>OKANAGAN PREM HARV PEAR 6/355C</t>
  </si>
  <si>
    <t>PETALOS DE DO</t>
  </si>
  <si>
    <t>BAVARIA HOLLAND PREM BEER 500C</t>
  </si>
  <si>
    <t>LUCKY LAGER 15/355 C</t>
  </si>
  <si>
    <t>BUD LIGHT 15/355 C</t>
  </si>
  <si>
    <t>GUINNESS BLONDE AMER LAG 473C</t>
  </si>
  <si>
    <t>ALEX KEITH'S IPA 8/355C</t>
  </si>
  <si>
    <t>BR GRASSHOPPER KRISTALL12/355C</t>
  </si>
  <si>
    <t>MILLER GENUINE DRAFT 355 B</t>
  </si>
  <si>
    <t>KOKANEE LAGER 30/355C</t>
  </si>
  <si>
    <t>BUDWEISER 30/355 C</t>
  </si>
  <si>
    <t>COORS LIGHT 30/355 C</t>
  </si>
  <si>
    <t>KOKANEE LAGER 8/355 C</t>
  </si>
  <si>
    <t>HEINEKEN LAGER 12/330 C</t>
  </si>
  <si>
    <t>CANADIAN 8/355 C</t>
  </si>
  <si>
    <t>COORS LIGHT 8/355 C</t>
  </si>
  <si>
    <t>MILLER GENUINE DRAFT 24/355B</t>
  </si>
  <si>
    <t>OLYMPIA BEER 12/355 C</t>
  </si>
  <si>
    <t>GUINNESS BLONDE AMER LAGER355B</t>
  </si>
  <si>
    <t>RON MATUSALEM GR RES RUM 15 YR</t>
  </si>
  <si>
    <t>CAVALIERE D'ORO CHIANTI DOCG</t>
  </si>
  <si>
    <t>KILKENNY IRISH CREAM ALE 500C</t>
  </si>
  <si>
    <t>BR ALBERTA GENUINE DR 15/355C</t>
  </si>
  <si>
    <t>TORRES 10 IMP BRANDY</t>
  </si>
  <si>
    <t>BULLEIT BOURBON 10 YO</t>
  </si>
  <si>
    <t>OYSTER BAY MERLOT</t>
  </si>
  <si>
    <t>STIEGL SALZBURG BIER LAG 500 C</t>
  </si>
  <si>
    <t>CHATEAU LE MAROUTINE AC</t>
  </si>
  <si>
    <t>GUINNESS IRISH BEER DISC8/500C</t>
  </si>
  <si>
    <t>SMOKING LOON MERLOT</t>
  </si>
  <si>
    <t>OYSTER BAY PINOT NOIR</t>
  </si>
  <si>
    <t>MIRASSOU PINOT NOIR</t>
  </si>
  <si>
    <t>THREE OLIVES CHERRY VODKA</t>
  </si>
  <si>
    <t>TROIS PISTOLES XSTRONG 750B</t>
  </si>
  <si>
    <t>CIROC APPLE VODKA</t>
  </si>
  <si>
    <t>MANSO DE VELASCO CAB SAUV</t>
  </si>
  <si>
    <t>POGGIO AL TUFO ROMPICOLLO</t>
  </si>
  <si>
    <t>BR VARIETY PACK 15/355C</t>
  </si>
  <si>
    <t>WARSTEINER PREMIUM VERUM 500C</t>
  </si>
  <si>
    <t>THREE OLIVES GRAPE VODKA</t>
  </si>
  <si>
    <t>DOW'S FINE RUBY PORT</t>
  </si>
  <si>
    <t>DOW'S TAWNY 10 YO PORT</t>
  </si>
  <si>
    <t>BELLERUCHE WHITE AOC</t>
  </si>
  <si>
    <t>BELLERUCHE RED AOC</t>
  </si>
  <si>
    <t>1800 SILVER TEQUILA</t>
  </si>
  <si>
    <t>FRONTEIRA DOC</t>
  </si>
  <si>
    <t>VEUVE CLICQUOT ROSE CHAMP</t>
  </si>
  <si>
    <t>GHOST PINES CHARDONNAY</t>
  </si>
  <si>
    <t>GHOST PINES MERLOT</t>
  </si>
  <si>
    <t>DELIRIUM NOEL GFT PK 4/330B</t>
  </si>
  <si>
    <t>AR GUENTOTA OLD VINE MALBEC</t>
  </si>
  <si>
    <t>LLAMA OLD VINE MALBEC</t>
  </si>
  <si>
    <t>BUD LIGHT 8/355 C</t>
  </si>
  <si>
    <t>DALMORE 12YR SGLE MALT SC</t>
  </si>
  <si>
    <t>ERRAZURIZ ACONCAGUA ALTO CARM</t>
  </si>
  <si>
    <t>BRUNEL DE LA GARDINE ROUGE</t>
  </si>
  <si>
    <t>BUDWEISER 18/355C</t>
  </si>
  <si>
    <t>BUD LIGHT 18/355C</t>
  </si>
  <si>
    <t>APOTHIC RED</t>
  </si>
  <si>
    <t>PARALYZER BLACK RUSSIAN LIQPET</t>
  </si>
  <si>
    <t>ANTANO RIOJA CRIANZA</t>
  </si>
  <si>
    <t>PABST BLUE RIBBON 710C</t>
  </si>
  <si>
    <t>APEROL APERITIVO LIQ</t>
  </si>
  <si>
    <t>J LOHR FALCON'S PERCH PINO</t>
  </si>
  <si>
    <t>DELIRIUM NOCTURNUM 330B</t>
  </si>
  <si>
    <t>PABST BLUE RIBBON 15/355 C</t>
  </si>
  <si>
    <t>ORIN SWIFT PALERMO</t>
  </si>
  <si>
    <t>HACKER PSCHORR MUNICH GOLD500C</t>
  </si>
  <si>
    <t>BECK'S BEER 660B</t>
  </si>
  <si>
    <t>ARELE APPASSIMENTO IGT</t>
  </si>
  <si>
    <t>SKYY INFUSIONS BL ORANGE VODKA</t>
  </si>
  <si>
    <t>NOSEY NEIGHBOUR RED VQA</t>
  </si>
  <si>
    <t>NEW AMSTERDAM VODKA</t>
  </si>
  <si>
    <t>APOTHIC WHITE</t>
  </si>
  <si>
    <t>BR SCOTTISH HEAVY ALE 473C</t>
  </si>
  <si>
    <t>BIG ROCK PILSNER 473C</t>
  </si>
  <si>
    <t>1800 COCONUT TEQUILA</t>
  </si>
  <si>
    <t>BUD LIGHT CHELADA 6/355C</t>
  </si>
  <si>
    <t>WEE ANGUS MERLOT</t>
  </si>
  <si>
    <t>OZV OLD VINE ZINFANDEL</t>
  </si>
  <si>
    <t>BR GRASSHOPPER KRISTALL 6/330B</t>
  </si>
  <si>
    <t>BR GRASSHOPPER KRISTAL12/330 B</t>
  </si>
  <si>
    <t>BR TRADITIONAL ALE 6/330B</t>
  </si>
  <si>
    <t>BR TRADITIONAL ALE 12/330B</t>
  </si>
  <si>
    <t>BAREFOOT RED MOSCATO</t>
  </si>
  <si>
    <t>BAREFOOT PINK MOSCATO</t>
  </si>
  <si>
    <t>ROSA DEI MASI IGT</t>
  </si>
  <si>
    <t>NIKKA COFFEY GRAIN WHISKY</t>
  </si>
  <si>
    <t>NUMINA GRAN CORTE</t>
  </si>
  <si>
    <t>LOLEA NO2 WHITE SANGRIA</t>
  </si>
  <si>
    <t>BUDWEISER 740 C</t>
  </si>
  <si>
    <t>BUD LIGHT 740C</t>
  </si>
  <si>
    <t>BRENNIVIN</t>
  </si>
  <si>
    <t>J LOHR FLUME CROSSING SABL</t>
  </si>
  <si>
    <t>GALLO FAMILY VINEYARD MOSCATO</t>
  </si>
  <si>
    <t>LAYER CAKE SEA OF STONES RD BL</t>
  </si>
  <si>
    <t>STIEGL BIER 330B</t>
  </si>
  <si>
    <t>VOLVER SINGLE VINEYARD DO</t>
  </si>
  <si>
    <t>APOTHIC CRUSH</t>
  </si>
  <si>
    <t>BREEZER TROP ORNG SM 1L PET</t>
  </si>
  <si>
    <t>LA MARCA PROSECCO DOC</t>
  </si>
  <si>
    <t>WILLIAM HILL NORTH COAST CAB</t>
  </si>
  <si>
    <t>WILLIAM HILL NORTH COAST CHARD</t>
  </si>
  <si>
    <t>PROPHECY PINOT NOIR</t>
  </si>
  <si>
    <t>19 CRIMES CABERNET SAUVIGNON</t>
  </si>
  <si>
    <t>CARNIVOR ZINFANDEL</t>
  </si>
  <si>
    <t>BAREFOOT SANGRIA</t>
  </si>
  <si>
    <t>COPPER MOON PINOT GRIGIO</t>
  </si>
  <si>
    <t>BUTTERY BOMB CHARDONNAY</t>
  </si>
  <si>
    <t>LIFE IN THE CLOUDS IPA 473C</t>
  </si>
  <si>
    <t>MONTECILLO RESERVA DOC</t>
  </si>
  <si>
    <t>CARLSBERG LAGER 330B</t>
  </si>
  <si>
    <t>WILLM BLANC DE NOIRS BRUT AC</t>
  </si>
  <si>
    <t>PRESIDENT GR RES DRY SPARKLING</t>
  </si>
  <si>
    <t>HOB NOB PINOT NOIR VDP</t>
  </si>
  <si>
    <t>BESO DE VINO OLD VINE GARNACHA</t>
  </si>
  <si>
    <t>PALM BAY RUBY GRAPEFRT 6/355C</t>
  </si>
  <si>
    <t>BABICH SAUVIGNON BLANC</t>
  </si>
  <si>
    <t>CUPCAKE SAUVIGNON BLANC</t>
  </si>
  <si>
    <t>LIBERTY SCHOOL CAB SAUVIGNON</t>
  </si>
  <si>
    <t>ZUCCARDI TITO PARAJE</t>
  </si>
  <si>
    <t>DR LOOSEN RIESLING</t>
  </si>
  <si>
    <t>LOUIS JADOT CHARDONNAY AC</t>
  </si>
  <si>
    <t>CONUNDRUM WHITE</t>
  </si>
  <si>
    <t>LES MEYSONNIERS CROZES HER ORG</t>
  </si>
  <si>
    <t>GRAPPA DA VINACCE DI SASSICAIA</t>
  </si>
  <si>
    <t>ANCIENT VINE CARIGNANE</t>
  </si>
  <si>
    <t>H &amp; H BUAL 10 YO MADEIRA</t>
  </si>
  <si>
    <t>LA PLAYA CARM ESTATE SERIES</t>
  </si>
  <si>
    <t>DOOLEY'S ORIG TOFFEE CREAM LIQ</t>
  </si>
  <si>
    <t>BAREFOOT WHITE ZINFANDEL</t>
  </si>
  <si>
    <t>WEHLENER SONN RSL SPATLESE QMP</t>
  </si>
  <si>
    <t>DR ZENZEN VINO NOIRE QBA</t>
  </si>
  <si>
    <t>BUTTER RIPPLE SCHNAPPS LIQ</t>
  </si>
  <si>
    <t>ST ESPRIT AC</t>
  </si>
  <si>
    <t>COPPER MOON CABERNET SAUVIGNON</t>
  </si>
  <si>
    <t>BOLS CREME DE BANANES LIQUOR</t>
  </si>
  <si>
    <t>BOLS MELON LIQUEUR</t>
  </si>
  <si>
    <t>BOLS BLUE CURACAO LIQUOR</t>
  </si>
  <si>
    <t>MEIOMI PINOT NOIR</t>
  </si>
  <si>
    <t>SOUR PUSS BLUE TROPICAL LIQ</t>
  </si>
  <si>
    <t>REDBREAST 12YO IRISH WHISKEY</t>
  </si>
  <si>
    <t>ALEX KEITH'S IPA 12/341 B</t>
  </si>
  <si>
    <t>OLD STYLE PILSNER 12/341 B</t>
  </si>
  <si>
    <t>ALEX KEITH'S IPA 24/341B</t>
  </si>
  <si>
    <t>OLD VIENNA 12/341 B</t>
  </si>
  <si>
    <t>LABATT BLUE 0.5 PILSNER 6/341B</t>
  </si>
  <si>
    <t>O'DOUL'S ORIGINAL 12/355C</t>
  </si>
  <si>
    <t>O'DOUL'S ORIGINAL 6/341B</t>
  </si>
  <si>
    <t>O'DOUL'S AMBER BEER 12/355C</t>
  </si>
  <si>
    <t>O'DOUL'S AMBER BEER 6/341B</t>
  </si>
  <si>
    <t>CLUB BEER 12/341 B</t>
  </si>
  <si>
    <t>CANADIAN 6/341 B</t>
  </si>
  <si>
    <t>CANADIAN 24/341 B</t>
  </si>
  <si>
    <t>STANDARD LAGER 12/341 B</t>
  </si>
  <si>
    <t>BUDWEISER 6/341 B</t>
  </si>
  <si>
    <t>BUDWEISER 12/341 B</t>
  </si>
  <si>
    <t>BUDWEISER 24/341 B</t>
  </si>
  <si>
    <t>KOKANEE LAGER 12/341 B</t>
  </si>
  <si>
    <t>EXTRA OLD STOCK MALT STR6/355C</t>
  </si>
  <si>
    <t>LUCKY LAGER 6/355 C</t>
  </si>
  <si>
    <t>BUDWEISER 6/355 C</t>
  </si>
  <si>
    <t>CANADIAN 24/355 C</t>
  </si>
  <si>
    <t>BUDWEISER 24/355 C</t>
  </si>
  <si>
    <t>COORS LIGHT 6/341 B</t>
  </si>
  <si>
    <t>COORS LIGHT 24/341 B</t>
  </si>
  <si>
    <t>COORS LIGHT 6/355 C</t>
  </si>
  <si>
    <t>COORS LIGHT 24/355 C</t>
  </si>
  <si>
    <t>BUD LIGHT 24/341 B</t>
  </si>
  <si>
    <t>BUD LIGHT 12/341 B</t>
  </si>
  <si>
    <t>KOKANEE LAGER 24/341 B</t>
  </si>
  <si>
    <t>GOLD STRONG 6/355C</t>
  </si>
  <si>
    <t>COORS LIGHT 18/341 B</t>
  </si>
  <si>
    <t>KOKANEE LAGER 24/355 C</t>
  </si>
  <si>
    <t>CANADIAN 15/355 C</t>
  </si>
  <si>
    <t>ALAMOS SELECCION MALBEC</t>
  </si>
  <si>
    <t>BUDWEISER 15/355C</t>
  </si>
  <si>
    <t>RICKARD'S RED 12/341 B</t>
  </si>
  <si>
    <t>CLUB BEER 15/355 C</t>
  </si>
  <si>
    <t>COORS LIGHT 15/355 C</t>
  </si>
  <si>
    <t>OLD STYLE PILSNER 15/355C</t>
  </si>
  <si>
    <t>OLD VIENNA 15/355C</t>
  </si>
  <si>
    <t>CAMPO VIEJO GRAN RESERVA DOC</t>
  </si>
  <si>
    <t>KOKANEE LAGER 15/355 C</t>
  </si>
  <si>
    <t>COLOME ESTATE MALBEC</t>
  </si>
  <si>
    <t>PETALES D'OSOYOOS VQA</t>
  </si>
  <si>
    <t>OPEN RIESLING/GWZ VQA</t>
  </si>
  <si>
    <t>OPEN SAUVIGNON BLANC VQA</t>
  </si>
  <si>
    <t>SEE YA LATER RANCH PINO VQA</t>
  </si>
  <si>
    <t>J T PROP SEL PINOT GRIGIO</t>
  </si>
  <si>
    <t>TATONE MONTEPULCIANO DOC</t>
  </si>
  <si>
    <t>SLEEMAN CLEAR 12/341 B</t>
  </si>
  <si>
    <t>DELIRIUM TREMENS XSTRONG 330B</t>
  </si>
  <si>
    <t>BADGER FURSTY FERRET ALE 500B</t>
  </si>
  <si>
    <t>ST JAMES PALE ALE 473C</t>
  </si>
  <si>
    <t>LITTLE SCRAPPER IPA 473C</t>
  </si>
  <si>
    <t>BIKEY MCBIKEFACE LAGER 473C</t>
  </si>
  <si>
    <t>LASER MERCATICORN IPA 473C</t>
  </si>
  <si>
    <t>KILTER FOG MACHINE ALE 473C</t>
  </si>
  <si>
    <t>DEVIL MAY CARE RYEWINE ALE473C</t>
  </si>
  <si>
    <t>KILTER SPACE JAM 473C</t>
  </si>
  <si>
    <t>KILTER ELYSIUM 473C</t>
  </si>
  <si>
    <t>DMC GOLDEN RECORD IPA 473C</t>
  </si>
  <si>
    <t>DMC PERFEKTENSCHLAG 473C</t>
  </si>
  <si>
    <t>KILTER S'MORE SCOUT 473C</t>
  </si>
  <si>
    <t>KILTER PARADISE OAT IPA 473C</t>
  </si>
  <si>
    <t>KILTERB NORSE CODE ALE 473C</t>
  </si>
  <si>
    <t>CULT CLASSIC PILSNER 473C</t>
  </si>
  <si>
    <t>DESERT ISLAND IPA 473C</t>
  </si>
  <si>
    <t>MACGUFFIN CALIFORNIA C 473C</t>
  </si>
  <si>
    <t>COSMOS DRY HOPPED SOUR 473C</t>
  </si>
  <si>
    <t>AMITY ISLAND HAZY IPA 473C</t>
  </si>
  <si>
    <t>MAGIC HR SESSION IPA 473C</t>
  </si>
  <si>
    <t>PEMBY TANG ORGMLK IPA473C</t>
  </si>
  <si>
    <t>HAZY WHALER NE IPA 473C</t>
  </si>
  <si>
    <t>RED RACER SUPER SOL IPA 4/500C</t>
  </si>
  <si>
    <t>COORS SLICE ORANGE LG 12/355C</t>
  </si>
  <si>
    <t>COORS SLICE ORANGE LG 473C</t>
  </si>
  <si>
    <t>CITRA GROVE ALE 500B</t>
  </si>
  <si>
    <t>BALLS FALLS SESSION IPA 473C</t>
  </si>
  <si>
    <t>STONE ROAD WHEAT ALE 473C</t>
  </si>
  <si>
    <t>GUAVA ISLANDER IPA 6/355C</t>
  </si>
  <si>
    <t>STEAM WH PILS 6/341B</t>
  </si>
  <si>
    <t>SINGLE WHAMMY PALE ALE 4/473C</t>
  </si>
  <si>
    <t>WOULD CRUSH WHEAT ALE 4/473C</t>
  </si>
  <si>
    <t>DUCHESSE BOURGONGNE PK 2/750B</t>
  </si>
  <si>
    <t>SHELTER PT SUNSHINE LIQUEUR</t>
  </si>
  <si>
    <t>BUSCH ICE LAGER 740C</t>
  </si>
  <si>
    <t>GEKKEIKAN NAMA DRAFT SAKE</t>
  </si>
  <si>
    <t>EZRA BROOKS BOURBON CREAM LIQ</t>
  </si>
  <si>
    <t>SHRUGGING DOCTOR STRW/RHU WINE</t>
  </si>
  <si>
    <t>SLEEMAN CLEAR 2.0 24/355 C</t>
  </si>
  <si>
    <t>MICHELOB ULTRA 6/355C</t>
  </si>
  <si>
    <t>PABST BLUE RIBBON 5.9 710C</t>
  </si>
  <si>
    <t>CANADIAN 473C</t>
  </si>
  <si>
    <t>COORS LIGHT 473C</t>
  </si>
  <si>
    <t>BR CITRADELIC IPA 4/473C</t>
  </si>
  <si>
    <t>BUD LIGHT LIME 473C</t>
  </si>
  <si>
    <t>BREWERS CHOICE WINTER VP8/473C</t>
  </si>
  <si>
    <t>MOLSON FIRESIDE LAGER4/473C</t>
  </si>
  <si>
    <t>MOLSON FIRESIDE LAGER 473C</t>
  </si>
  <si>
    <t>NATTY LIGHT LAGER 15/355C</t>
  </si>
  <si>
    <t>MOLSON ULTRA 12/355C</t>
  </si>
  <si>
    <t>MOLSON ULTRA 12/341B</t>
  </si>
  <si>
    <t>COORS LIGHT 36/355C</t>
  </si>
  <si>
    <t>MOLSON EXEL 12/355C</t>
  </si>
  <si>
    <t>COORS ORIGINAL 15/355C</t>
  </si>
  <si>
    <t>COORS ORIGINAL 8/355C</t>
  </si>
  <si>
    <t>COORS ORIGINAL 12/341B</t>
  </si>
  <si>
    <t>COORS SLICE LIME LAG 473C</t>
  </si>
  <si>
    <t>COORS SLICE LIME LAG 12/355C</t>
  </si>
  <si>
    <t>COORS SUMMER MIXER 12/355C</t>
  </si>
  <si>
    <t>MICHELOB ULTRA 30/355C</t>
  </si>
  <si>
    <t>MOLSON ULTRA 473C</t>
  </si>
  <si>
    <t>MOLSON ULTRA 15/355C</t>
  </si>
  <si>
    <t>BREWHOUSE PRIME ICE 15/355C</t>
  </si>
  <si>
    <t>ISLAND CERVEZA LAGER 4/473C</t>
  </si>
  <si>
    <t>WATERMELON LAGER 4/473C</t>
  </si>
  <si>
    <t>GOOSE ISLAND IPA 12/355C</t>
  </si>
  <si>
    <t>GOOSE ISLAND IPA TSTRPK12/355C</t>
  </si>
  <si>
    <t>LBJ GOLDEN ALE 473C</t>
  </si>
  <si>
    <t>SCREW IT THE RED BLEND CASK</t>
  </si>
  <si>
    <t>RAISED BY WOLVES IPA 473C</t>
  </si>
  <si>
    <t>BISON VODKA</t>
  </si>
  <si>
    <t>PATENT 5 GIN</t>
  </si>
  <si>
    <t>PATENT 5 VODKA</t>
  </si>
  <si>
    <t>BISON TROPICAL VODKA</t>
  </si>
  <si>
    <t>PAUL MAS JARDIN DE ROSES</t>
  </si>
  <si>
    <t>L LATOUR CHAS MONTRACHET AC RG</t>
  </si>
  <si>
    <t>DROOLING DOG DARK IPA 473C</t>
  </si>
  <si>
    <t>MOOSEHEAD LAGER 24/355C</t>
  </si>
  <si>
    <t>LEGENT BOURBON WH</t>
  </si>
  <si>
    <t>TORO BRAVO TEMPRANILLO/MERLOT</t>
  </si>
  <si>
    <t>COPPER MOON SMOOTH RED BLD</t>
  </si>
  <si>
    <t>COPPER MOON SMOOTH REDBLD CASK</t>
  </si>
  <si>
    <t>FARMERY 2X2 VARIETY PK 4/473C</t>
  </si>
  <si>
    <t>FARMERY BLONDE CND ALE 4/473C</t>
  </si>
  <si>
    <t>BRAZEN BLACK INK DARK ALE 355C</t>
  </si>
  <si>
    <t>SANDRO BOTTEGA GRAPPA</t>
  </si>
  <si>
    <t>HOFBRAU OKTOBERFEST 500B</t>
  </si>
  <si>
    <t>INNISKILLIN RSL ICEWINE VQA</t>
  </si>
  <si>
    <t>LAKEVIEW CELL CAFR ICEWINE VQA</t>
  </si>
  <si>
    <t>TORO BRAVO VERDEJO / SABL</t>
  </si>
  <si>
    <t>FOUR ROSES BOURBON WH</t>
  </si>
  <si>
    <t>BENDITO CLASSIC CAB SAUVIGNON</t>
  </si>
  <si>
    <t>CHATEAU BEYCHEVELLE 2018</t>
  </si>
  <si>
    <t>CONNETABLE TALBOT 2018</t>
  </si>
  <si>
    <t>CHATEAU BELLE VUE 2018</t>
  </si>
  <si>
    <t>CH LAGRANGE GR CRU CLASSE 2018</t>
  </si>
  <si>
    <t>CHATEAU PHELAN SEGUR 2018</t>
  </si>
  <si>
    <t>CLOS MARSALETTE ROUGE 2018</t>
  </si>
  <si>
    <t>CHATEAU CLINET 2018</t>
  </si>
  <si>
    <t>LACOSTE BORIE 2018 AOC</t>
  </si>
  <si>
    <t>TWISTED SHOTZ PUSSYCAT 4/30ML</t>
  </si>
  <si>
    <t>RED RACER PALE ALE 6/500C</t>
  </si>
  <si>
    <t>ENDLESS SUMMER LAGER 6/473C</t>
  </si>
  <si>
    <t>RED TAIL RED ALE 473C</t>
  </si>
  <si>
    <t>BEAM ME UP SCOTTISH ALE 473C</t>
  </si>
  <si>
    <t>TWENTY MILE FARMHOUSE ALE 473C</t>
  </si>
  <si>
    <t>SAISON DU PINACLE ALE 750B</t>
  </si>
  <si>
    <t>HERMANN PILSNER 473C</t>
  </si>
  <si>
    <t>SIMCOE GROVE PALE ALE 500B</t>
  </si>
  <si>
    <t>PERSEPHONE SOUR 473C</t>
  </si>
  <si>
    <t>CYCLOPE PALE ALE 473C</t>
  </si>
  <si>
    <t>COAST LIFE LAGER 6/355C</t>
  </si>
  <si>
    <t>GOLDEN GODDESS ALE 6/355C</t>
  </si>
  <si>
    <t>PERSEPHONE IPA 650B</t>
  </si>
  <si>
    <t>WHITE LIES RIES SOUR ALE 500B</t>
  </si>
  <si>
    <t>PARADISE LOST GUAVA ALE 500B</t>
  </si>
  <si>
    <t>TCB HOUSE BEER 3 473C</t>
  </si>
  <si>
    <t>TCB HOUSE BEER 2.5 473C</t>
  </si>
  <si>
    <t>TCB HOUSE BEER 2 473C</t>
  </si>
  <si>
    <t>TCB COUNTY SOUR RASP ALE 473C</t>
  </si>
  <si>
    <t>ORANJEBOOM LEM RAD 500C</t>
  </si>
  <si>
    <t>ORANJEBOOM LAGER 500C</t>
  </si>
  <si>
    <t>FANTACITY WITBIER 473C</t>
  </si>
  <si>
    <t>JAMBOREE FRUITED SOUR 473C</t>
  </si>
  <si>
    <t>POLLYANNA IPA 473C</t>
  </si>
  <si>
    <t>SADDLE UP FARMHOUSE ALE 473C</t>
  </si>
  <si>
    <t>L'INTERNATIONALE 473C</t>
  </si>
  <si>
    <t>GEORGIAN BAY GIN SMASH 473C</t>
  </si>
  <si>
    <t>STAMP SERIES RSL/GWZ</t>
  </si>
  <si>
    <t>FORTY CREEK DBL BARREL WHISKY</t>
  </si>
  <si>
    <t>LANDLUST ORGANIC RIESLING</t>
  </si>
  <si>
    <t>BALBLAIR 12 YO SGLE MALT SC</t>
  </si>
  <si>
    <t>SANDEMAN V1997 PORT</t>
  </si>
  <si>
    <t>THE GLENROTHES 12 YO SM SC</t>
  </si>
  <si>
    <t>BALLSY BAST DKSAISON 473C</t>
  </si>
  <si>
    <t>FARMERY PINK LEMONALE 24/355C</t>
  </si>
  <si>
    <t>GLENMOR QUINTA RUBAN 14YO SC</t>
  </si>
  <si>
    <t>FARMERY PINK LEMONALE 24/473C</t>
  </si>
  <si>
    <t>NORTHERN KEEP VODKA</t>
  </si>
  <si>
    <t>MISTY COVE ESTATE SERIES SABL</t>
  </si>
  <si>
    <t>MOOSEHEAD RADLER MIX PK12/355C</t>
  </si>
  <si>
    <t>BRAZEN NO COAST IPA473C</t>
  </si>
  <si>
    <t>WALLFLOWER APRICOT SAISON 500B</t>
  </si>
  <si>
    <t>J T PROP SEL LIGHT CAB SAUV</t>
  </si>
  <si>
    <t>J T PROP SEL LIGHT PIGR</t>
  </si>
  <si>
    <t>J T PROP SEL LIGHT ROSE</t>
  </si>
  <si>
    <t>OPEN DARK RED VQA</t>
  </si>
  <si>
    <t>LOLA CAB SAUV/CAB FRANC VQA</t>
  </si>
  <si>
    <t>EL GRINGO DARK RED TEMPRANILLO</t>
  </si>
  <si>
    <t>LOLA GEWURZTRAMINER VQA</t>
  </si>
  <si>
    <t>YES WAY ROSE 250C</t>
  </si>
  <si>
    <t>HARVEST SUNSET TRAD HONEY WINE</t>
  </si>
  <si>
    <t>TEMPO ARANDANO BLUEBERRY GIN</t>
  </si>
  <si>
    <t>FARMERY PREMIUM LIGHT LAG 473C</t>
  </si>
  <si>
    <t>DRUMSHANBO GUNPOWDER IRISH GIN</t>
  </si>
  <si>
    <t>WHITLEY NEILL RHUB&amp;GNGR GIN</t>
  </si>
  <si>
    <t>LOW RUSSIAN IMP STOUT 750B</t>
  </si>
  <si>
    <t>PEANUT BUTTER MILK STOUT 355C</t>
  </si>
  <si>
    <t>TORQUE BLONDE ALE 15/355C</t>
  </si>
  <si>
    <t>TRIPLE BOGEY LIGHT LAGER 473C</t>
  </si>
  <si>
    <t>GTG MONDAY MOURN APA 473C</t>
  </si>
  <si>
    <t>BREAKING THE LAW LAG 473C</t>
  </si>
  <si>
    <t>STARFIGHTER TRIPLE IPA 355B</t>
  </si>
  <si>
    <t>GTG NUTSHELL PBPORTER 473C</t>
  </si>
  <si>
    <t>VAKTEN BELGIAN OL 473C</t>
  </si>
  <si>
    <t>JARPUR AMBER ALE 473C</t>
  </si>
  <si>
    <t>GOKSTAD IPA 473C</t>
  </si>
  <si>
    <t>STEEL CUT BLONDE ALE 473C</t>
  </si>
  <si>
    <t>PHANTOM STRATA CONFL ALE 473C</t>
  </si>
  <si>
    <t>SPECTRUM BIRTHDAYCAKE ALE 355C</t>
  </si>
  <si>
    <t>WALTZ PILSNER 473C</t>
  </si>
  <si>
    <t>GRAND SUD MERLOT ROSE IGP</t>
  </si>
  <si>
    <t>AVELEDA VINHO VERDE ROSE</t>
  </si>
  <si>
    <t>CELLIER DES DAUPHINS RESREDBLD</t>
  </si>
  <si>
    <t>NONSUCH HONEY OAT SAISON 473C</t>
  </si>
  <si>
    <t>CHATEAU TIMBERLAY RED</t>
  </si>
  <si>
    <t>PELEE ISLAND CAB FRANC VQA</t>
  </si>
  <si>
    <t>WALNUT BROWN SHERRY</t>
  </si>
  <si>
    <t>BELVEDERE VODKA</t>
  </si>
  <si>
    <t>QUEEN'S BEST BITTER 473C</t>
  </si>
  <si>
    <t>ERDINGER ALKOHOLFREI 6/330B</t>
  </si>
  <si>
    <t>SCREW IT PINOT GRIGIO CASK</t>
  </si>
  <si>
    <t>WHITE CLAW VARIETY PK 12/355C</t>
  </si>
  <si>
    <t>WHITE CLAW BLACK CHERRY 6/355C</t>
  </si>
  <si>
    <t>WHITE CLAW MANGO 6/355C</t>
  </si>
  <si>
    <t>WHITE CLAW NATURAL LIME 6/355C</t>
  </si>
  <si>
    <t>SNAPPLE SP LNG ISL ICEDTEA458C</t>
  </si>
  <si>
    <t>SMIRNOFF V&amp;S WH PCH ROSE4/355C</t>
  </si>
  <si>
    <t>SMIRNOFF V&amp;S RASP ROSE 4/355C</t>
  </si>
  <si>
    <t>CLEAN FUN IPA 473C</t>
  </si>
  <si>
    <t>CON LECHE ST 473C</t>
  </si>
  <si>
    <t>BISON GIN</t>
  </si>
  <si>
    <t>PRAIRIE KISS STRBRY/RHU HNY WN</t>
  </si>
  <si>
    <t>CTRY FIRESIDE METHEGLIN HNY WN</t>
  </si>
  <si>
    <t>TIPSY COW MILK STOUT 473C</t>
  </si>
  <si>
    <t>EARLY BIRD COLD BREW ST 473C</t>
  </si>
  <si>
    <t>FARMAGEDDON FR ALE 500B</t>
  </si>
  <si>
    <t>MONARCHY BROWN ALE 473C</t>
  </si>
  <si>
    <t>JACOB'S CREEK DB CAB SAUV</t>
  </si>
  <si>
    <t>WALLAROO TRAIL RES CAB/SHZ</t>
  </si>
  <si>
    <t>CZECHVAR PREMIUM LAGER 500C</t>
  </si>
  <si>
    <t>BELGIAN ESPRIT ALE 473C</t>
  </si>
  <si>
    <t>BELGIAN ESPRIT ALE 6/473C</t>
  </si>
  <si>
    <t>BELGIAN ESPRIT ALE 12/473C</t>
  </si>
  <si>
    <t>BELGIAN ESPRIT ALE 24/473C</t>
  </si>
  <si>
    <t>TIPSY COW MILK ST 6/473C</t>
  </si>
  <si>
    <t>TIPSY COW MILK ST 12/473C</t>
  </si>
  <si>
    <t>TIPSY COW MILK ST 24/473C</t>
  </si>
  <si>
    <t>MAD SCIENTIST IPA 6/473C</t>
  </si>
  <si>
    <t>MAD SCIENTIST IPA 24/473C</t>
  </si>
  <si>
    <t>INTREPID NEIPA 6/473C</t>
  </si>
  <si>
    <t>INTREPID NEIPA 12/473C</t>
  </si>
  <si>
    <t>QUEEN'S BEST BITTER 6/473C</t>
  </si>
  <si>
    <t>QUEEN'S BEST BITTER 12/473C</t>
  </si>
  <si>
    <t>QUEEN'S BEST BITTER 24/473C</t>
  </si>
  <si>
    <t>MAD SCIENTIST IPA 12/473C</t>
  </si>
  <si>
    <t>INTREPID NEIPA 24/473C</t>
  </si>
  <si>
    <t>FALCON BLONDE ALE 6/473C</t>
  </si>
  <si>
    <t>FALCON BLONDE ALE 12/473C</t>
  </si>
  <si>
    <t>FALCON BLONDE ALE 24/473C</t>
  </si>
  <si>
    <t>MONKEY PALE ALE 6/473C</t>
  </si>
  <si>
    <t>MONKEY PALE ALE 12/473C</t>
  </si>
  <si>
    <t>MONKEY TRAIL PALE ALE 24/473C</t>
  </si>
  <si>
    <t>CRUSH RASP WHEAT ALE 473C</t>
  </si>
  <si>
    <t>BACARDI RUM PUNCH 6/355C</t>
  </si>
  <si>
    <t>HOP FUZZ DDH PALE ALE473C</t>
  </si>
  <si>
    <t>SOLERA ANNIV FRMHSE SAISON750B</t>
  </si>
  <si>
    <t>CAVALIERE D'ORO CHIA CL RIS</t>
  </si>
  <si>
    <t>ECOLOGICA SHZ/MALB RES ORG FTC</t>
  </si>
  <si>
    <t>TCB HOUSE BEER 2 24/355C</t>
  </si>
  <si>
    <t>TCB HOUSE BEER 2 24/355B</t>
  </si>
  <si>
    <t>TCB HOUSE BEER 3 24/355C</t>
  </si>
  <si>
    <t>TCB HOUSE BEER 3 24/355B</t>
  </si>
  <si>
    <t>BONANZA CABERNET SAUVIGNON</t>
  </si>
  <si>
    <t>PADRE AZUL ANEJO TEQ</t>
  </si>
  <si>
    <t>FABULOUS ANT PINK CHARDONNAY</t>
  </si>
  <si>
    <t>SANTA JULIA CHENIN BLANC PLUS</t>
  </si>
  <si>
    <t>STEAM WHISTLE PALE ALE 473C</t>
  </si>
  <si>
    <t>GRANT'S TRIPLE WOOD SCOTCH WH</t>
  </si>
  <si>
    <t>MHFE RESERVE MERITAGE VQA</t>
  </si>
  <si>
    <t>CENTRAL CITY ADVENT 24/355C</t>
  </si>
  <si>
    <t>PATENT 5 PURPLE BLOSSOM GIN</t>
  </si>
  <si>
    <t>GOATS DO ROAM WHITE FTC</t>
  </si>
  <si>
    <t>CZECHVAR GIFT PACK 4/500B</t>
  </si>
  <si>
    <t>SANTA JULIA MALB DE MERCADOORG</t>
  </si>
  <si>
    <t>HOOPLA SOUR 375B</t>
  </si>
  <si>
    <t>STAR BEAST IMP STOUT 355C</t>
  </si>
  <si>
    <t>SHOT IN THE DARK SHZ/PESI</t>
  </si>
  <si>
    <t>PENDLETON WHISKY</t>
  </si>
  <si>
    <t>APPLETON 8YO RESERVE RUM</t>
  </si>
  <si>
    <t>TIME WAITS FOR NO ONE RED DOP</t>
  </si>
  <si>
    <t>GIRLS' NIGHT OUT WHITE SANGRIA</t>
  </si>
  <si>
    <t>JELLY KING ALE 500B</t>
  </si>
  <si>
    <t>FARMAGEDDON ALE 500B</t>
  </si>
  <si>
    <t>CHATEAU CAP DE FAUGERES 2018</t>
  </si>
  <si>
    <t>CIROC MANGO VODKA</t>
  </si>
  <si>
    <t>GEORGIAN BAY CRANGIN SMA6/355C</t>
  </si>
  <si>
    <t>FARMERY CNDN PALE ALE24/355C</t>
  </si>
  <si>
    <t>FARMERY CNDN PALE ALE24/473C</t>
  </si>
  <si>
    <t>FARMERY FRESH HOP 24/473C</t>
  </si>
  <si>
    <t>FARMERY LOCALISH24/473C</t>
  </si>
  <si>
    <t>FARMERY GWN LAG24/473C</t>
  </si>
  <si>
    <t>FARMERY PIONEER HARVST24/473C</t>
  </si>
  <si>
    <t>FARMERY ROBBIE SC ALE 24/473C</t>
  </si>
  <si>
    <t>WAVELENGTH IPA 473C</t>
  </si>
  <si>
    <t>GALAXY COSMOS DDH SR 473C</t>
  </si>
  <si>
    <t>FARMERY GWN ALE24/473C</t>
  </si>
  <si>
    <t>TRULY HARD TROP MIX12/355C</t>
  </si>
  <si>
    <t>FARMERY PREMIUM LAGER24/473C</t>
  </si>
  <si>
    <t>ARIZONA GREEN TEA GNSG 6/355C</t>
  </si>
  <si>
    <t>LINDEMANS KRIEK 355B</t>
  </si>
  <si>
    <t>SOMERSBY APPLE CIDER 473C</t>
  </si>
  <si>
    <t>SOMERSBY BLK BERRY CIDER 473C</t>
  </si>
  <si>
    <t>APPLETON 12YO RARE CASKS RUM</t>
  </si>
  <si>
    <t>OXBOW PUNCH BROOK ALE 500B</t>
  </si>
  <si>
    <t>OXBOW PHOSPORESENCE ALE500B</t>
  </si>
  <si>
    <t>OXBOW PLUM SYNTH ALE 500B</t>
  </si>
  <si>
    <t>CHATEAU ST JEAN CHARDONNAY</t>
  </si>
  <si>
    <t>CASILLERO DEL DIABLO MERLOT</t>
  </si>
  <si>
    <t>SHORT HILLS IPA 473C</t>
  </si>
  <si>
    <t>JORDAN HARBOUR ALE 473C</t>
  </si>
  <si>
    <t>ROSE WILDWOOD ALE 500B</t>
  </si>
  <si>
    <t>HENRY ON CHERRIES ALE 500B</t>
  </si>
  <si>
    <t>TCB SIDEWIENDER VIENNA LAG473C</t>
  </si>
  <si>
    <t>ERDINGER ALKOHOLFREI 500C</t>
  </si>
  <si>
    <t>TCB HOUSE BEER 5 473C</t>
  </si>
  <si>
    <t>FARMERY PRM LIGHT LAGER24/355C</t>
  </si>
  <si>
    <t>FARMERY PRM LIGHT LAGER24/473C</t>
  </si>
  <si>
    <t>FARMERY PREMIUM LAGER24/355C</t>
  </si>
  <si>
    <t>LTM DOPPLEBOCK 750B</t>
  </si>
  <si>
    <t>LTM DEJEUNER IMPERIAL ST750B</t>
  </si>
  <si>
    <t>LTM PORTER BALTIQUE SPED750B</t>
  </si>
  <si>
    <t>LTM MAIBOCK LAGER750B</t>
  </si>
  <si>
    <t>LTM WEIZENBOCK ALE 750B</t>
  </si>
  <si>
    <t>FARMERY PINK LEMONALE T24/355C</t>
  </si>
  <si>
    <t>LTM FRUITED SAISON BRETT 750B</t>
  </si>
  <si>
    <t>LTM PALE ALE AMERICAINE 750B</t>
  </si>
  <si>
    <t>OXBOW KRIEKALORE ALE 500B</t>
  </si>
  <si>
    <t>OXBOW CLETUS ALE 500B</t>
  </si>
  <si>
    <t>LTM TANGERINE ALE 750B</t>
  </si>
  <si>
    <t>LTM CECI N'EST PAS GUEZE 750B</t>
  </si>
  <si>
    <t>LTM CECI N'EST PAS KRIEK 750B</t>
  </si>
  <si>
    <t>PRAIRIE BERRY ALE 24/473C</t>
  </si>
  <si>
    <t>PRAIRIE BERRY ALE 24/355C</t>
  </si>
  <si>
    <t>LTM IPA 750B</t>
  </si>
  <si>
    <t>APOTHIC CABERNET SAUVIGNON</t>
  </si>
  <si>
    <t>NEW AMSTERDAM PINK WHITNEY VOD</t>
  </si>
  <si>
    <t>THE FUTURES SHIRAZ</t>
  </si>
  <si>
    <t>DON PAPA RUM</t>
  </si>
  <si>
    <t>SANTA JULIA RES MALB/CAB FRANC</t>
  </si>
  <si>
    <t>BAILEYS ESPRESSO CREME LIQ</t>
  </si>
  <si>
    <t>CONSPIRACY RED BLD VQA</t>
  </si>
  <si>
    <t>LOLEA NO1 RED SANGRIA MINI'S</t>
  </si>
  <si>
    <t>DOW'S LBV PORT</t>
  </si>
  <si>
    <t>THE BEACHHOUSE SUNSET SHIRAZ</t>
  </si>
  <si>
    <t>CROWN ROYAL PEACH WHISKY</t>
  </si>
  <si>
    <t>FIREBALL CINNAMON WH LIQ</t>
  </si>
  <si>
    <t>BUMBU XO RUM</t>
  </si>
  <si>
    <t>THOMAS GOSS SAUVIGNON BLANC</t>
  </si>
  <si>
    <t>X BY KINKY BLK RASP 473C</t>
  </si>
  <si>
    <t>MATEUS ROSE</t>
  </si>
  <si>
    <t>WOODBRIDGE CAB SAUVIGNON</t>
  </si>
  <si>
    <t>YUKON JACK LIQUEUR</t>
  </si>
  <si>
    <t>CASASOLE ORVIETO CLASSICO DOC</t>
  </si>
  <si>
    <t>HAVANA CLUB 7 YO RUM</t>
  </si>
  <si>
    <t>PIESPORTER MICHELSBERG QBA</t>
  </si>
  <si>
    <t>VILLA ANTINORI ROSSO IGT</t>
  </si>
  <si>
    <t>TROIKA VODKA PET</t>
  </si>
  <si>
    <t>CHIVAS ROYAL SALUTE 21YO SC</t>
  </si>
  <si>
    <t>PROPER TWELVE IRISH WHISKEY</t>
  </si>
  <si>
    <t>LOLEA NO5 ROSE</t>
  </si>
  <si>
    <t>MOSAIC SM DOUBLE IPA 473C</t>
  </si>
  <si>
    <t>ICARUS RASP SOUR ALE 473C</t>
  </si>
  <si>
    <t>STEAM WHISTLE LEM SHANDY 473C</t>
  </si>
  <si>
    <t>JP WISERS OLD FASH WH ADD ON</t>
  </si>
  <si>
    <t>PAUL JOHN ED SGL MALT WH</t>
  </si>
  <si>
    <t>JACK DANIELS TENN WH</t>
  </si>
  <si>
    <t>MERRYS IRISH CREAM LIQ</t>
  </si>
  <si>
    <t>RUMCHATA LIMON CREAM LIQ</t>
  </si>
  <si>
    <t>FIVE FARMS IRISH CREAM LIQ</t>
  </si>
  <si>
    <t>PELLER FAMILY VIN PIGR LIGHT</t>
  </si>
  <si>
    <t>PELLER FAMILY VIN CAB LIGHT</t>
  </si>
  <si>
    <t>ON THE ROCKS THE COSMOPOLITAN</t>
  </si>
  <si>
    <t>ON THE ROCKS THE MARGARITA</t>
  </si>
  <si>
    <t>ON THE ROCKS OLD FASHIONED</t>
  </si>
  <si>
    <t>CHARTREUSE GREEN LIQUEUR</t>
  </si>
  <si>
    <t>Case Size</t>
  </si>
  <si>
    <t>PEPITO ORIGINAL SANGRIA 1LB</t>
  </si>
  <si>
    <t>ONE GREAT 24 PACK 24/473C</t>
  </si>
  <si>
    <t>TWISTED SHOTZ ISL THNDR 4/30ML</t>
  </si>
  <si>
    <t>FREIXENET ITALIAN ROSE SPK</t>
  </si>
  <si>
    <t>BUDWEISER ZERO 6/341B</t>
  </si>
  <si>
    <t>ICEBERG LAGER 6/341B</t>
  </si>
  <si>
    <t>BUDWEISER ZERO 6/355C</t>
  </si>
  <si>
    <t>WHISTLER BEAR PAW HONEY LAGER</t>
  </si>
  <si>
    <t>WILY WOLVERINE LAG 6/355C</t>
  </si>
  <si>
    <t>WHISTLER MIGHTY 90 ALE 6/355C</t>
  </si>
  <si>
    <t>WHISTLER GRAPEFRUIT ALE 6/355C</t>
  </si>
  <si>
    <t>NUTRL 7 VOD SODA BLKBRY 6/355C</t>
  </si>
  <si>
    <t>SLEEMAN CLEAR 2.0 6/473C</t>
  </si>
  <si>
    <t>ONE GREAT CITY 6 PACK 6/473C</t>
  </si>
  <si>
    <t>KWV ROODEBERG RED BLD CASK</t>
  </si>
  <si>
    <t>BOTA BOX CAB SAUV CASK</t>
  </si>
  <si>
    <t>ZIP ALE 355C</t>
  </si>
  <si>
    <t>LIL MIGUEL STOUT 355C</t>
  </si>
  <si>
    <t>COUNSEL IMPERIAL STOUT 355C</t>
  </si>
  <si>
    <t>MATINEE TH PALE ALE 355C</t>
  </si>
  <si>
    <t>TINTO ALE 375B</t>
  </si>
  <si>
    <t>ZAP ALE 375B</t>
  </si>
  <si>
    <t>ZOUP ALE 375B</t>
  </si>
  <si>
    <t>ZOP ALE 375B</t>
  </si>
  <si>
    <t>HOOPLA ALE 375B</t>
  </si>
  <si>
    <t>CARICA ALE 375B</t>
  </si>
  <si>
    <t>SOMERSBY CIDER MX PK 8/473C</t>
  </si>
  <si>
    <t>RED RACER CRUISER PACK 8/500C</t>
  </si>
  <si>
    <t>BUDWEISER ZERO 12/355C</t>
  </si>
  <si>
    <t>SOL CERVEZA 12/355C</t>
  </si>
  <si>
    <t>SPECTRUM SOUR PACK 12/355C</t>
  </si>
  <si>
    <t>BOWEN ISLAND HARBOUR PK12/355C</t>
  </si>
  <si>
    <t>WHISTLER RAMBLER PACK 12/355C</t>
  </si>
  <si>
    <t>ISOLATOR DOPPLEBOCK LAG 473C</t>
  </si>
  <si>
    <t>DBL STANDARD LAGER 473C</t>
  </si>
  <si>
    <t>DMC SMALL BATCH 5 473C</t>
  </si>
  <si>
    <t>DMC SMALL BATCH 4 473C</t>
  </si>
  <si>
    <t>DMC SMALL BATCH 3 473C</t>
  </si>
  <si>
    <t>DMC SMALL BATCH 2 473C</t>
  </si>
  <si>
    <t>DMC SMALL BATCH 1 473C</t>
  </si>
  <si>
    <t>KILTER ALL TOGETHER ALE 473C</t>
  </si>
  <si>
    <t>KILTER COOL BEANS STOUT 473C</t>
  </si>
  <si>
    <t>KILTER MILKII WAY 473C</t>
  </si>
  <si>
    <t>SOL CERVEZA 473C</t>
  </si>
  <si>
    <t>BUDWEISER ZERO 473C</t>
  </si>
  <si>
    <t>LBJ SUMMER LAGER 473C</t>
  </si>
  <si>
    <t>HAZERS GONNA HAZE ALE 473C</t>
  </si>
  <si>
    <t>VIVA LA BEAVER TALL CAN 473C</t>
  </si>
  <si>
    <t>TROPICAL STAYCATION ALE 473C</t>
  </si>
  <si>
    <t>SOMERSBY RHUBARB CIDER 473C</t>
  </si>
  <si>
    <t>PROJECT MAYHEM 473C</t>
  </si>
  <si>
    <t>HAWAIIAN COSMOS ALE 473C</t>
  </si>
  <si>
    <t>SHADY LANE PALE ALE W/PCH 473C</t>
  </si>
  <si>
    <t>SNEAKY WEASEL LAGER 473C</t>
  </si>
  <si>
    <t>REFRESH DRY HOP LAG 473C</t>
  </si>
  <si>
    <t>MILOSH HELLES LAG 473C</t>
  </si>
  <si>
    <t>BEDLAM BRIDGE ALE 473C</t>
  </si>
  <si>
    <t>VINELLO ALE 473C</t>
  </si>
  <si>
    <t>2CROWS SPECIAL ALE 473C</t>
  </si>
  <si>
    <t>MERIDA NE IPA 473C</t>
  </si>
  <si>
    <t>PEPITO ORIGINAL SANGRIA 473C</t>
  </si>
  <si>
    <t>CAPPUCCINO STOUT 473C</t>
  </si>
  <si>
    <t>DAY BOIL SESSION IPA 473C</t>
  </si>
  <si>
    <t>CRABBIES OR AL GINGER BEV 500B</t>
  </si>
  <si>
    <t>BEER LEAGUE LAG 15/355C</t>
  </si>
  <si>
    <t>SNEAKY WEASEL LAGER 15/355C</t>
  </si>
  <si>
    <t>WHISTLER RAMBLER PACK 15/355C</t>
  </si>
  <si>
    <t>OGC MLA 12 PACK 12/473C</t>
  </si>
  <si>
    <t>ONE GREAT 12 PACK 12/473C</t>
  </si>
  <si>
    <t>MOLSON GOLDEN ALE 625B</t>
  </si>
  <si>
    <t>SOOKRAM'S FIRST DRAFT ALE 650B</t>
  </si>
  <si>
    <t>OLD MILWAUKEE ICE 710C</t>
  </si>
  <si>
    <t>CONO SUR SPARKLING BRUT</t>
  </si>
  <si>
    <t>SANGRE DE TORO ROSE</t>
  </si>
  <si>
    <t>AMARAL SAUVIGNON BLANC DO</t>
  </si>
  <si>
    <t>1865 CAB SAUVIGNON</t>
  </si>
  <si>
    <t>YELLOW TAIL JAMMY RED ROO</t>
  </si>
  <si>
    <t>JOEL GOTT NAPA VALLEY CAB SAUV</t>
  </si>
  <si>
    <t>BREAD &amp; BUTTER PINOT NOIR</t>
  </si>
  <si>
    <t>TREANA CAB SAUVIGNON</t>
  </si>
  <si>
    <t>JOSH CELLARS ROSE</t>
  </si>
  <si>
    <t>SEA SUN PINOT NOIR</t>
  </si>
  <si>
    <t>VILLA MARIA RESERV SAUV BL</t>
  </si>
  <si>
    <t>RIUNITE MOSCATO SPARKLING</t>
  </si>
  <si>
    <t>ST HUBERT THE STAG CAB SAUV</t>
  </si>
  <si>
    <t>SANTA CAROLINA RES DE FAM CARM</t>
  </si>
  <si>
    <t>VILLA DON MAXIMIANO</t>
  </si>
  <si>
    <t>CORDILLERA CARM RES ESPECIAL</t>
  </si>
  <si>
    <t>ADOBE RESERVA ROSE ORG</t>
  </si>
  <si>
    <t>OLE SMOKY BUTTER PECAN CR LIQ</t>
  </si>
  <si>
    <t>THE MENTORS PINOTAGE</t>
  </si>
  <si>
    <t>MATUA LIGHTER SAUVIGNON BLANC</t>
  </si>
  <si>
    <t>LOVEBLOCK PINOT NOIR</t>
  </si>
  <si>
    <t>VILLA MARIA RESERVE PINOTNOIR</t>
  </si>
  <si>
    <t>MANOS LIBRE VIURA/SABL ORG</t>
  </si>
  <si>
    <t>CONO SUR CAB GRAN RES ORG</t>
  </si>
  <si>
    <t>THREE THIEVES CHARDONNAY</t>
  </si>
  <si>
    <t>GRANT'S 8YO SHERRY CASK ED SC</t>
  </si>
  <si>
    <t>COORS LIGHT MINI 4/222C</t>
  </si>
  <si>
    <t>MILLER LITE MINI 4/222C</t>
  </si>
  <si>
    <t>Tier 1-2</t>
  </si>
  <si>
    <t>BELLE GLOS CLARK&amp;TELE PINO</t>
  </si>
  <si>
    <t>QUEER BEER 6/341 B</t>
  </si>
  <si>
    <t>STREWN BARREL AGED CHARD VQA</t>
  </si>
  <si>
    <t>ERDINGER FOOTBALL PACK 5/500B</t>
  </si>
  <si>
    <t>MS VANILLA PORTER DRAUGHT 440C</t>
  </si>
  <si>
    <t>BURNT SHIP BAY PINOT GRIGIO</t>
  </si>
  <si>
    <t>FALL HAUL HARVEST PUMP ALE473C</t>
  </si>
  <si>
    <t>LOS SIETE MISTERIOS MEZCAL</t>
  </si>
  <si>
    <t>SP SUNSETTER PCH WH ALE6/355C</t>
  </si>
  <si>
    <t>MICHELOB ULTRA SLEEK 24/355C</t>
  </si>
  <si>
    <t>MONKEY SHOULDER BL MLT SCOTCH</t>
  </si>
  <si>
    <t>STRAWBRARIAN MILKSHAKE 473C</t>
  </si>
  <si>
    <t>AVIATION AMERICAN GIN</t>
  </si>
  <si>
    <t>GRAND MAYAN ULTRA AGED TEQ</t>
  </si>
  <si>
    <t>HEINEKEN LAGER 6/330C</t>
  </si>
  <si>
    <t>POMMERY BRUT ROYAL CHAMPAGNE</t>
  </si>
  <si>
    <t>CENTENNIAL RYE WHISKY</t>
  </si>
  <si>
    <t>GALIL MOUNTAIN ROSE KOSHER</t>
  </si>
  <si>
    <t>MT BOUCHERIE PINOT GRIS VQA</t>
  </si>
  <si>
    <t>STEAM WHISTLE PR PILS 12/341B</t>
  </si>
  <si>
    <t>MT BOUCHERIE MERLOT VQA</t>
  </si>
  <si>
    <t>KHOR PLATINUM VODKA</t>
  </si>
  <si>
    <t>TUBORG GREEN 500C</t>
  </si>
  <si>
    <t>DRIFTWOOD SWASH BOX 8/473C</t>
  </si>
  <si>
    <t>KILTER DREAMSICLE 473C</t>
  </si>
  <si>
    <t>BISON TROPICAL VODKA PET</t>
  </si>
  <si>
    <t>STELLA ARTOIS LAG 18/330B</t>
  </si>
  <si>
    <t>LBJ BELGIAN IPA 473C</t>
  </si>
  <si>
    <t>SANTA MARGHERITA CAB SAUV IGT</t>
  </si>
  <si>
    <t>GIRLS'NIGHT PCHRAS RUMBA 3LTET</t>
  </si>
  <si>
    <t>LBJ BLACK LAGER 473C</t>
  </si>
  <si>
    <t>JUICY AF IPA 473C</t>
  </si>
  <si>
    <t>LTM STICKE ALT LAGER 750B</t>
  </si>
  <si>
    <t>RAINHARD ARMED N CITRA 473C</t>
  </si>
  <si>
    <t>DUNHAM APA 473C</t>
  </si>
  <si>
    <t>DUNHAM SOVY BOH PILS 473C</t>
  </si>
  <si>
    <t>DUNHAM DILLETTANTE ALE 473C</t>
  </si>
  <si>
    <t>RAINHARD DAYWALKER IPA 473C</t>
  </si>
  <si>
    <t>RAINHARD FOTF PILS 473C</t>
  </si>
  <si>
    <t>RAINHARD KAPOW IPA 473C</t>
  </si>
  <si>
    <t>DON MELCHOR CAB SAUVIGNON 2017</t>
  </si>
  <si>
    <t>JACKSON TRIGGS VQA GIFT 2/750</t>
  </si>
  <si>
    <t>VINTAGE INK CAB/SHZ VQA</t>
  </si>
  <si>
    <t>CAPTAIN MORGAN SL APPLE RUM</t>
  </si>
  <si>
    <t>SLOW DRIFT WITBIER 473C</t>
  </si>
  <si>
    <t>FINISHLINE HZY ALEW/LIME6/355C</t>
  </si>
  <si>
    <t>CARMIN DE PEUMO CARMENERE 2018</t>
  </si>
  <si>
    <t>AUDACITY THOMAS BRIGHT CAB/MER</t>
  </si>
  <si>
    <t>BULLES DE NUIT MIMOSA 750B</t>
  </si>
  <si>
    <t>SMALL BATCH CAN 1 473C</t>
  </si>
  <si>
    <t>SMALL BATCH CAN 2 473C</t>
  </si>
  <si>
    <t>VESSEL BEER MOS MULE ALE 473C</t>
  </si>
  <si>
    <t>NONSUCH SM BATCH BTL1 650B</t>
  </si>
  <si>
    <t>PHASERS ON SUN ALE 473C</t>
  </si>
  <si>
    <t>SHORE LEAVE ALE 473C</t>
  </si>
  <si>
    <t>SUMMER OF SOURS PK 4/473C</t>
  </si>
  <si>
    <t>ALOHA SOUR IPA 473C</t>
  </si>
  <si>
    <t>IRON CHERRY SOUR ALE 473C</t>
  </si>
  <si>
    <t>THREE SEASON SAISON ALE 473C</t>
  </si>
  <si>
    <t>TROPICAL DARK ROOM IPA 473C</t>
  </si>
  <si>
    <t>FERNIE LONE WOLF IPA 6/355C</t>
  </si>
  <si>
    <t>BLASPHEMY LIGHT LAGER 473C</t>
  </si>
  <si>
    <t>TINY VIKING NORDIC IPA 473C</t>
  </si>
  <si>
    <t>KIRIN ICHIBAN LAG 473C</t>
  </si>
  <si>
    <t>KIRIN ICHIBAN LAGER 6/341B</t>
  </si>
  <si>
    <t>HIT THE DECK IPA 6/355C</t>
  </si>
  <si>
    <t>HOP TRICK MIXER SIXER 6/355C</t>
  </si>
  <si>
    <t>BURNT SHIP BAY CAB/MER</t>
  </si>
  <si>
    <t>PELEE ISLAND BOUR BAR RES BANO</t>
  </si>
  <si>
    <t>ARDBEG WEE BEASTIE 5YO SM SC</t>
  </si>
  <si>
    <t>LES FRUITS SAUVAGES CAB</t>
  </si>
  <si>
    <t>CLOS MARSALETTE ROUGE 2019</t>
  </si>
  <si>
    <t>CHATEAU CAP DE FAUGERES 2019</t>
  </si>
  <si>
    <t>CHATEAU BELLE VUE 2019</t>
  </si>
  <si>
    <t>CH FAUGERES GR CRU CLASSE 2019</t>
  </si>
  <si>
    <t>CH MOUTON ROTHSCHILD 2019</t>
  </si>
  <si>
    <t>MACALLAN 15YO DBL CASK SM SC</t>
  </si>
  <si>
    <t>LACOSTE BORIE 2019 AOC</t>
  </si>
  <si>
    <t>CH GRUAUD LAROSE GR CRU CL2019</t>
  </si>
  <si>
    <t>CHATEAU D'ISAAN 2019</t>
  </si>
  <si>
    <t>CH CANON LA GAFFELIERE 2019</t>
  </si>
  <si>
    <t>MILLER HL LT LAG 24/355C</t>
  </si>
  <si>
    <t>MILLER HL LT LAG 15/355C</t>
  </si>
  <si>
    <t>MILLER HL LT LAG 8/355C</t>
  </si>
  <si>
    <t>GOOSE ISL NXT COAST IPA 473C</t>
  </si>
  <si>
    <t>POINT FIVE CITRUS LAG 6/355C</t>
  </si>
  <si>
    <t>GIB SIP EASY LAGER 6/355C</t>
  </si>
  <si>
    <t>GIB NORTHWEST PALE ALE 6/355C</t>
  </si>
  <si>
    <t>STELLA ARTOIS LAG 473C</t>
  </si>
  <si>
    <t>MOLSON COLD SHOTS LAG 8/222C</t>
  </si>
  <si>
    <t>ORIG 16 COPPER ALE 6/355C</t>
  </si>
  <si>
    <t>GIB CRN ORNG WHEAT ALE 473C</t>
  </si>
  <si>
    <t>APEROL HOLIDAY GIFT PACK</t>
  </si>
  <si>
    <t>FIREBALL CINNAMON WHISKY ADDON</t>
  </si>
  <si>
    <t>JP WISERS SPECIAL BLEND ADDON</t>
  </si>
  <si>
    <t>JAGERMEISTER COLD BREW LIQ</t>
  </si>
  <si>
    <t>COLORI D'ITALIA PIGR CASK</t>
  </si>
  <si>
    <t>CAYMUS VNYD NAPA CAB SAUV 2018</t>
  </si>
  <si>
    <t>PEOPLE SKILLS ALE 473C</t>
  </si>
  <si>
    <t>TOOL SHED RED RAGE ALE 473C</t>
  </si>
  <si>
    <t>TOOL SHED STAR CHEEK IPA 473C</t>
  </si>
  <si>
    <t>TOOL SHED FLAT CAP STOUT 473C</t>
  </si>
  <si>
    <t>TS PASSIONFRUIT BL ALE 473C</t>
  </si>
  <si>
    <t>GATHERING OF LEGEN MIX 12/330C</t>
  </si>
  <si>
    <t>JP WISER'S MANHATTAN WH ADD ON</t>
  </si>
  <si>
    <t>SPECTRUM HP LMNADE SR ALE 473C</t>
  </si>
  <si>
    <t>SPECTRUM WHITE CHOC ST 473C</t>
  </si>
  <si>
    <t>PB LITTLE WONDER MIX 12/355C</t>
  </si>
  <si>
    <t>RAVENS SPACE CADET ALE 473C</t>
  </si>
  <si>
    <t>RAVENS VOY AM WC IPA 473C</t>
  </si>
  <si>
    <t>RAVENS 2 TO TANGO MJ GOSE 473C</t>
  </si>
  <si>
    <t>RAVENS CORVUS GOSE 473C</t>
  </si>
  <si>
    <t>COTES DES ROSES PINOT NOIR</t>
  </si>
  <si>
    <t>COTES DES ROSES CHARDONNAY</t>
  </si>
  <si>
    <t>BLACKBERRY COSMOS 473C</t>
  </si>
  <si>
    <t>OXUS CITRA SESSION IPA 473C</t>
  </si>
  <si>
    <t>BEER LEAGUE TALL CAN LAG 500C</t>
  </si>
  <si>
    <t>PHILLIPS OCTOBOX 8/473C</t>
  </si>
  <si>
    <t>GLITTER BOMB HP ALE 6/355C</t>
  </si>
  <si>
    <t>ELECTRIC UNICORN WH IPA 6/355C</t>
  </si>
  <si>
    <t>TIGER SHARK CITRA P ALE 6/355C</t>
  </si>
  <si>
    <t>FIREHOUSE ENG NB ALE 750B</t>
  </si>
  <si>
    <t>LAST CALL R&amp;G ALE 750B</t>
  </si>
  <si>
    <t>LAKE TIME MIXED 8/473C</t>
  </si>
  <si>
    <t>TCB MIXER VARIETY PACK 12/355C</t>
  </si>
  <si>
    <t>GRISETTE ALE 500B</t>
  </si>
  <si>
    <t>ROGUE MARIONBERRY SR ALE473C</t>
  </si>
  <si>
    <t>ROGUE COMBAT WOMBAT ALE 473C</t>
  </si>
  <si>
    <t>ROGUE CHOC STOUT NITRO 473C</t>
  </si>
  <si>
    <t>ROGUE 6 HOP IPA 355C</t>
  </si>
  <si>
    <t>OAK GROVE BARREL AGE SRALE500B</t>
  </si>
  <si>
    <t>GODSPEED YUZU ALE 355C</t>
  </si>
  <si>
    <t>GODSPEED UMI ALE 355C</t>
  </si>
  <si>
    <t>CLEAN SLATE ALE 500B</t>
  </si>
  <si>
    <t>CHERRY GROVE FR SR ALE 500B</t>
  </si>
  <si>
    <t>FOLKLORE CHERRY DARK SR 500B</t>
  </si>
  <si>
    <t>GREEN FIELDS SOUR ALE 473C</t>
  </si>
  <si>
    <t>PLUM DARKWOOD SOUR 500B</t>
  </si>
  <si>
    <t>SNEAKY WEASEL LAGER 6/355C</t>
  </si>
  <si>
    <t>JP CHENET GREN/CIN ROSE CASK</t>
  </si>
  <si>
    <t>GEORGES DUBOEUF CHARDONNAY</t>
  </si>
  <si>
    <t>BODACIOUS CAB SAUVIGNON CASK</t>
  </si>
  <si>
    <t>LA VIEILLE FERME ROUGE CASK AC</t>
  </si>
  <si>
    <t>LA VIEILLE FERME BLANC CASK AC</t>
  </si>
  <si>
    <t>LOUIS JADOT MACON LUGNY BL AOC</t>
  </si>
  <si>
    <t>CHATEAU CLINET 2019</t>
  </si>
  <si>
    <t>CH LAGRANGE GR CRU CLASSE 2019</t>
  </si>
  <si>
    <t>CHATEAU BEYCHEVELLE 2019</t>
  </si>
  <si>
    <t>CONNETABLE TALBOT 2019</t>
  </si>
  <si>
    <t>JURA SEVEN WOOD SM SC</t>
  </si>
  <si>
    <t>CHATEAU PHELAN SEGUR 2019</t>
  </si>
  <si>
    <t>KILTER SLURPII ALE 473C</t>
  </si>
  <si>
    <t>BIG GAME MALBEC</t>
  </si>
  <si>
    <t>MEZZACORONA PIGR CASK IGT</t>
  </si>
  <si>
    <t>KB SECRET PROMISE ALE 473C</t>
  </si>
  <si>
    <t>WAYNE GRETZKY SALT CAR CR LIQ</t>
  </si>
  <si>
    <t>19 CRIMES CALI RED</t>
  </si>
  <si>
    <t>BLUE NUN RIESLING CASK</t>
  </si>
  <si>
    <t>AVELEDA LOUREIRO DOC</t>
  </si>
  <si>
    <t>SOOKRAM'S 2ND DRAFT ALE 650B</t>
  </si>
  <si>
    <t>SOOKRAM'S IPA PACK 4/473C</t>
  </si>
  <si>
    <t>KILTER SEA BREEZE ALE 473C</t>
  </si>
  <si>
    <t>OLE SMOKY PB WHISKEY</t>
  </si>
  <si>
    <t>DREAM RED BLEND VQA</t>
  </si>
  <si>
    <t>APPLETON ESTATE BLD RUM ADD ON</t>
  </si>
  <si>
    <t>DEL BOSQUE RES SAUVIGNON BLANC</t>
  </si>
  <si>
    <t>JOHNNIE WALKER 18YO SC</t>
  </si>
  <si>
    <t>OKTOBERFEST STRG LAGER 6/341 B</t>
  </si>
  <si>
    <t>WAYNE GRETZKY RED CASK WHISKY</t>
  </si>
  <si>
    <t>ANNE BONNY PILSNER 473C</t>
  </si>
  <si>
    <t>TYSKIE GRONIE LAGER 500C</t>
  </si>
  <si>
    <t>CAVIT COLLECTION PIGR DOC</t>
  </si>
  <si>
    <t>HEINEKEN LAGER 1500ML BTL</t>
  </si>
  <si>
    <t>BIKEY MCPEACHFUZZ 473C</t>
  </si>
  <si>
    <t>TORQUE BRL AGE BARLEYWINE 500B</t>
  </si>
  <si>
    <t>SKYDROP DRY HOP SOUR 473C</t>
  </si>
  <si>
    <t>D'ONT POKE THE BEAR ROSE VQA</t>
  </si>
  <si>
    <t>QUILT CABERNET SAUVIGNON</t>
  </si>
  <si>
    <t>VIB OUTPOST MIX 12/355</t>
  </si>
  <si>
    <t>BIN 389 CAB SAUVIG/SHZ 2016</t>
  </si>
  <si>
    <t>VESSEL BEER CAPP MLKSHK ST473C</t>
  </si>
  <si>
    <t>EXPLORER COLLECTION 8/473C</t>
  </si>
  <si>
    <t>ICY BLUE SENSATION PEACH VOD</t>
  </si>
  <si>
    <t>ICY BLUE SENSATION VODKA</t>
  </si>
  <si>
    <t>AMRUT FUSION SINGLE MALT WH</t>
  </si>
  <si>
    <t>JACK DANIELS TENN APPLE LIQ</t>
  </si>
  <si>
    <t>ASAHI SUPER DRY LAG 330B</t>
  </si>
  <si>
    <t>VOODOO RANGER IPA 473C</t>
  </si>
  <si>
    <t>GI BOURBON COUNTY STOUT 500B</t>
  </si>
  <si>
    <t>BASK PINOT NOIR</t>
  </si>
  <si>
    <t>BASK SAUVIGNON BLANC</t>
  </si>
  <si>
    <t>FLOR DE CANA RES 7 RUM ADDON</t>
  </si>
  <si>
    <t>SPECTRUM CHOCOLATE BOX 12/355C</t>
  </si>
  <si>
    <t>BH SMALL BATCH ALE 355C</t>
  </si>
  <si>
    <t>BH SMALL BATCH 473C</t>
  </si>
  <si>
    <t>BH SMALL BATCH ALE 750B</t>
  </si>
  <si>
    <t>LAUGHING BANDIT 473C</t>
  </si>
  <si>
    <t>CITRA COSMOS ALE 473C</t>
  </si>
  <si>
    <t>QUEEN ANNE REVENGE LAG 473C</t>
  </si>
  <si>
    <t>BURDOCK CHERRYB 355C</t>
  </si>
  <si>
    <t>BURDOCK APA ALE 375B</t>
  </si>
  <si>
    <t>BURDOCK VERMONT BLD ALE 375B</t>
  </si>
  <si>
    <t>BURDOCK NULA ALE 375B</t>
  </si>
  <si>
    <t>PEACH WILDWOOD BRAGED SR 500B</t>
  </si>
  <si>
    <t>GODSPEED SVETLY LEZAK 355C</t>
  </si>
  <si>
    <t>GODSPEED OCHAME 355C</t>
  </si>
  <si>
    <t>BATSQUATCH HAZY IPA 473C</t>
  </si>
  <si>
    <t>DEAD N DEAD ALE 750B</t>
  </si>
  <si>
    <t>PICKLED CLAM &amp; SPICE 6/355C</t>
  </si>
  <si>
    <t>CLAM &amp; SPICE W/SRIRACHA 6/355C</t>
  </si>
  <si>
    <t>ORIGINAL CLAM &amp; SPICE 6/355C</t>
  </si>
  <si>
    <t>BURDOCK TUESDAY ALE 355C</t>
  </si>
  <si>
    <t>CLAM &amp; SPICE W/SRIRACHA 473C</t>
  </si>
  <si>
    <t>TRUE NORTH LAGER 750B</t>
  </si>
  <si>
    <t>WILD SOUR ALE 473C</t>
  </si>
  <si>
    <t>DANDY IN THE UNDERWORLD ST473C</t>
  </si>
  <si>
    <t>JULIA PEACH SOUR 473C</t>
  </si>
  <si>
    <t>BUNBURY PNAPPLE WHEAT ALE 473C</t>
  </si>
  <si>
    <t>SUREFIRE ALE 355C</t>
  </si>
  <si>
    <t>DOS CUERVOS LAGER 355C</t>
  </si>
  <si>
    <t>LIESSE LAGER 473C</t>
  </si>
  <si>
    <t>CAMELLIA LAGER 473C</t>
  </si>
  <si>
    <t>TCB ENGLISH PALE ALE473C</t>
  </si>
  <si>
    <t>BRUICHLADDICH ORG 2010 SM SC</t>
  </si>
  <si>
    <t>COURVOISIER AVANT GARDE COG</t>
  </si>
  <si>
    <t>EL GOBERNADOR RES PISCO</t>
  </si>
  <si>
    <t>TRULY LMNADE MIX PK 12/355C</t>
  </si>
  <si>
    <t>SHRUG DOC WS VODSODRASP 473C</t>
  </si>
  <si>
    <t>IMPERIAL STOUT PK 4/355C</t>
  </si>
  <si>
    <t>FIREBALL CINN WH LIQ PK 6/50ML</t>
  </si>
  <si>
    <t>WAYNE GRETZKYMAPLE CASK WHISKY</t>
  </si>
  <si>
    <t>SIREN'S CALL VIOGNIER VQA</t>
  </si>
  <si>
    <t>KILTER BREWING WAVES ALE 473C</t>
  </si>
  <si>
    <t>JAMESON COLD BREW IRISH WH</t>
  </si>
  <si>
    <t>A</t>
  </si>
  <si>
    <t>Impulse_Bin</t>
  </si>
  <si>
    <t>Impulse_At_Cash</t>
  </si>
  <si>
    <t>Impulse_at_Cash</t>
  </si>
  <si>
    <t>B</t>
  </si>
  <si>
    <t>BRAZEN VAKTEN BELG ALE4/473C</t>
  </si>
  <si>
    <t>BRAZEN STEEL CUT BL ALE 4/473C</t>
  </si>
  <si>
    <t>BRAZEN JARPUR AMB ALE 4/473C</t>
  </si>
  <si>
    <t>BRAZEN HALL GOKSTAD IPA 4/473C</t>
  </si>
  <si>
    <t>FLAGSHIP VARIETY PK 4/473C</t>
  </si>
  <si>
    <t>BJORNINN BARLEY WINE 355C</t>
  </si>
  <si>
    <t>SOLFAR IPA 473C</t>
  </si>
  <si>
    <t>JOL MAND TRIPEL ALE 473C</t>
  </si>
  <si>
    <t>BATTLE AXE FESTBIER 473C</t>
  </si>
  <si>
    <t>BRAZEN SEASONAL#2 ALE 473C</t>
  </si>
  <si>
    <t>BRAZEN SEASONAL#1 ALE 473C</t>
  </si>
  <si>
    <t>KILTER ALWAYS SUNNY STOUT 473C</t>
  </si>
  <si>
    <t>KILTER VIVID IPA 473C</t>
  </si>
  <si>
    <t>KILTER PULP FICTION ALE 473C</t>
  </si>
  <si>
    <t>WOLAND RUSS IMP STOUT 355C</t>
  </si>
  <si>
    <t>COCONUT MOONTOWER ALE 473C</t>
  </si>
  <si>
    <t>RASPBERRY COSMOS ALE 473C</t>
  </si>
  <si>
    <t>WILHELM SCREAM 473C</t>
  </si>
  <si>
    <t>BR BARN BURNER VARIETY 8/473C</t>
  </si>
  <si>
    <t>BR BOW VALLEY STRNG LAG 6/355C</t>
  </si>
  <si>
    <t>ALAMBRADO MALBEC</t>
  </si>
  <si>
    <t>ALAMBRADO PINOT GRIGIO</t>
  </si>
  <si>
    <t>SANTA JULIA MALBEC ORG</t>
  </si>
  <si>
    <t>SENA 2018</t>
  </si>
  <si>
    <t>SMALL BATCH BOTTLE 2 750B</t>
  </si>
  <si>
    <t>BALTIC SOUR CHERRY VODKA</t>
  </si>
  <si>
    <t>IPA 15 473C</t>
  </si>
  <si>
    <t>DMC BRIGHTWATER PILSNER 473C</t>
  </si>
  <si>
    <t>TRAPICHE MEDALLA CAB SAUV</t>
  </si>
  <si>
    <t>SECRET DESTROYER ALE 473C</t>
  </si>
  <si>
    <t>GIB BREWERS CHOICE 8/473C</t>
  </si>
  <si>
    <t>GIB SIP EASY LAGER 12/355C</t>
  </si>
  <si>
    <t>GIB ENGLISHBAY PALE ALE 6/355C</t>
  </si>
  <si>
    <t>YELLOW TAIL PURE BRIGHT CHARD</t>
  </si>
  <si>
    <t>YELLOW TAIL PURE BRIGHT PIGR</t>
  </si>
  <si>
    <t>BLACK ANGUS CABERNET SAUVIGNON</t>
  </si>
  <si>
    <t>WINTER SPICED RED ALE 473C</t>
  </si>
  <si>
    <t>STIR STICK STOUT 473C</t>
  </si>
  <si>
    <t>PERFECT SATURATION ALE 473C</t>
  </si>
  <si>
    <t>BUD LIGHT 15/341B</t>
  </si>
  <si>
    <t>BUDWEISER 15/341B</t>
  </si>
  <si>
    <t>BPEAK PLAINSBREAKER ALE 473C</t>
  </si>
  <si>
    <t>BPEAK MT CRSHMR PILS 473C</t>
  </si>
  <si>
    <t>BPEAK STHRN ASPECT IPA 473C</t>
  </si>
  <si>
    <t>SONIC SEA DRAGON IPA 473C</t>
  </si>
  <si>
    <t>BANGARANG SELTZ MX 12/473C</t>
  </si>
  <si>
    <t>BANGARANG BLRASP HRDSELTZ 473C</t>
  </si>
  <si>
    <t>BANGARANG MNG HRDSELTZ 473C</t>
  </si>
  <si>
    <t>BANGARANG LL HRDSELTZ 473C</t>
  </si>
  <si>
    <t>PABST BLUE RIBBON LAG 24/355C</t>
  </si>
  <si>
    <t>WHITE PICKET FENCE ALE 500B</t>
  </si>
  <si>
    <t>BOWEN ISLAND WINTER PK12/355C</t>
  </si>
  <si>
    <t>X BY KINKY TROP BLAST 473C</t>
  </si>
  <si>
    <t>X BY KINKY FR PUNCH 473C</t>
  </si>
  <si>
    <t>VIZZY BLUE POMEG 6/355C</t>
  </si>
  <si>
    <t>VIZZY PINEAPPLE MANGO 6/355C</t>
  </si>
  <si>
    <t>FORAGER GF LAGER 6/355C</t>
  </si>
  <si>
    <t>VIZZY VARIETY PACK 12/355C</t>
  </si>
  <si>
    <t>GRYPHUS TEMP/SHZ ORG CASK</t>
  </si>
  <si>
    <t>STONELEIGH LIGHTER SABL</t>
  </si>
  <si>
    <t>PAUL JOHN NIRVANA WH</t>
  </si>
  <si>
    <t>MANUEL QUINTANO EL PIONERO DOC</t>
  </si>
  <si>
    <t>SMIRNOFF PEACH VODKA</t>
  </si>
  <si>
    <t>MOLSON DRY 8.5 LAGER 710C</t>
  </si>
  <si>
    <t>KIM CRAWFORD ILLUMINATE SABL</t>
  </si>
  <si>
    <t>KIM CRAWFORD ILLUMINATE ROSE</t>
  </si>
  <si>
    <t>FRANK HELLWIG SHZ/GREN</t>
  </si>
  <si>
    <t>BAILEYS DEL LGHT IR CR LIQ</t>
  </si>
  <si>
    <t>ROCKY MOUNTAIN STR LAG 568C</t>
  </si>
  <si>
    <t>ABSOLUT WATERMELON VODKA</t>
  </si>
  <si>
    <t>SMALL BATCH CAN 3 473C</t>
  </si>
  <si>
    <t>MRS Q SHIRAZ</t>
  </si>
  <si>
    <t>TAKE IT TO THE GRAVE CAB SAUV</t>
  </si>
  <si>
    <t>JUICE PLUS ALE 473C</t>
  </si>
  <si>
    <t>COOKIE JAR OAT STOUT 473C</t>
  </si>
  <si>
    <t>VINES NO. 5 ALE 500B</t>
  </si>
  <si>
    <t>DONKEY VENOM ALE 500B</t>
  </si>
  <si>
    <t>BARN OWL #22 ALE 500B</t>
  </si>
  <si>
    <t>FARMERY HOP HARVEST ALE 473C</t>
  </si>
  <si>
    <t>MATRON MUFF DARKBIER PRTR 355C</t>
  </si>
  <si>
    <t>MATRON DEECE PETITIE IPA 355C</t>
  </si>
  <si>
    <t>MATRON HNDSM ZOIG LAG 355C</t>
  </si>
  <si>
    <t>MATRON JANKY IPA 355C</t>
  </si>
  <si>
    <t>MATRON LEISURE LAND LAG 355C</t>
  </si>
  <si>
    <t>MATRON YEASAYER LAG 355C</t>
  </si>
  <si>
    <t>RAVENS ALLFATHER PILSNER 473C</t>
  </si>
  <si>
    <t>RAVENS TABOO CITRA RICELAG473C</t>
  </si>
  <si>
    <t>RAVENS HOT CHOC PORTER 473C</t>
  </si>
  <si>
    <t>BAD HABITS DK CHRY SR ALE473C</t>
  </si>
  <si>
    <t>SINISTER ROUGE RED IPA 473C</t>
  </si>
  <si>
    <t>MOUNTAIN HERO ALE 473C</t>
  </si>
  <si>
    <t>PINGO PALE ALE 473C</t>
  </si>
  <si>
    <t>SWEATER WEATHER OAT ST 473C</t>
  </si>
  <si>
    <t>WEEKEND WARRIOR ALE 473C</t>
  </si>
  <si>
    <t>RECKLESS ABANDON IPA473C</t>
  </si>
  <si>
    <t>HAZYSEXYCOOL ALE 473C</t>
  </si>
  <si>
    <t>LBJ VARIETY PK 8/473C</t>
  </si>
  <si>
    <t>GREYWACKE SAUVIGNON BLANC</t>
  </si>
  <si>
    <t>FORT GARRY DARK ALE 8/473C</t>
  </si>
  <si>
    <t>FORT GARRY PALE ALE 8/473C</t>
  </si>
  <si>
    <t>BWB EMPIRE ALE 473C</t>
  </si>
  <si>
    <t>BWB REALITY CZECH LAG 473C</t>
  </si>
  <si>
    <t>TRICOLORE MILKSHAKE STOUT 473C</t>
  </si>
  <si>
    <t>HEINEKEN 0.0 NON ALC 330B</t>
  </si>
  <si>
    <t>TRULY BERRY MX PK 12/355C</t>
  </si>
  <si>
    <t>GIB LIONS WINTR ALE 6/355C</t>
  </si>
  <si>
    <t>GLUTENBERG SESS IPA 473C</t>
  </si>
  <si>
    <t>GIB GERMANSTYLE PILSNER 6/355C</t>
  </si>
  <si>
    <t>BR RHINESTONE CWBY LAGALE 473C</t>
  </si>
  <si>
    <t>BR GRASSHOPPER WHEAT ALE 473C</t>
  </si>
  <si>
    <t>FREIXENET CHIANTI DOCG</t>
  </si>
  <si>
    <t>GIRLS'NIGHT VERYBRY BOMBA3LTET</t>
  </si>
  <si>
    <t>FREIXENET PIGR GARDA DOC</t>
  </si>
  <si>
    <t>BIN 389 CAB SAUVIG/SHZ 2017</t>
  </si>
  <si>
    <t>FREIXENET ROSE IGT</t>
  </si>
  <si>
    <t>LA POSTA ROSE OF MALBEC</t>
  </si>
  <si>
    <t>ANANAS PINEAPPLE KTLSOUR 473C</t>
  </si>
  <si>
    <t>CUST CHOICE AM BROWN ALE 473C</t>
  </si>
  <si>
    <t>HOEGAARDEN WITBIER 330 B</t>
  </si>
  <si>
    <t>SMOKY BAY CAB SAUV CASK</t>
  </si>
  <si>
    <t>TCB CRANBERRY STOUT 750B</t>
  </si>
  <si>
    <t>GIB LIONS WINTER ALE 473C</t>
  </si>
  <si>
    <t>WHISTLER WINTER DUNKEL 650B</t>
  </si>
  <si>
    <t>OPEN MERLOT VQA</t>
  </si>
  <si>
    <t>CHUM CHURUM PEACH SOJU</t>
  </si>
  <si>
    <t>1800 ANEJO TEQUILA</t>
  </si>
  <si>
    <t>PELLIGRINO MAR SUP GARI DOLCE</t>
  </si>
  <si>
    <t>CAPTAIN MORGAN 100 SPICED RUM</t>
  </si>
  <si>
    <t>SAUZA SILVER TEQUILA</t>
  </si>
  <si>
    <t>PERRIERE BLANC FUME DE POUILLY</t>
  </si>
  <si>
    <t>GLENFIDDICH 14YO BBN BRL SM SC</t>
  </si>
  <si>
    <t>ASAHI SUPER DRY LAG 500C</t>
  </si>
  <si>
    <t>SAN GIUSEPPE BAROLO DOCG</t>
  </si>
  <si>
    <t>AMRUT OLD PORT RUM</t>
  </si>
  <si>
    <t>FAKE NEWS RUSSIAN IMP ST 500B</t>
  </si>
  <si>
    <t>CHRISTIAN DROUIN CALVADOS XO</t>
  </si>
  <si>
    <t>BACARDI LIME RUM</t>
  </si>
  <si>
    <t>NUDE VODKA SODA MIX PK 12/355C</t>
  </si>
  <si>
    <t>TROPICAL COSMOS ALE 473C</t>
  </si>
  <si>
    <t>ANOMALY BARLYWINE ALE 500B</t>
  </si>
  <si>
    <t>CONSTRUCT PORTER 500B</t>
  </si>
  <si>
    <t>TORRES CELESTE VERDEJO DO</t>
  </si>
  <si>
    <t>POETRY CABERNET SAUVIGNON WO</t>
  </si>
  <si>
    <t>APPLETON 15YO BLK RVR CSK RUM</t>
  </si>
  <si>
    <t>FARMERY STRONG LAG 473C</t>
  </si>
  <si>
    <t>400 CONEJOS JOVEN MEZCAL</t>
  </si>
  <si>
    <t>JAMESON GINGER&amp;LIME 473C</t>
  </si>
  <si>
    <t>COPPER MOON CRISP BRIGHT WT 4L</t>
  </si>
  <si>
    <t>BACARDI MOJITO 6/355C</t>
  </si>
  <si>
    <t>PRETZEL DAY PORTER 473C</t>
  </si>
  <si>
    <t>WHITE CLAW RASPBERRY 6/355C</t>
  </si>
  <si>
    <t>VOSTOK LAUNCH DBLIPA 473C</t>
  </si>
  <si>
    <t>METHOD &amp; MADNESS SG IRISH WH</t>
  </si>
  <si>
    <t>BODACIOUS MALBEC</t>
  </si>
  <si>
    <t>SOOKRAMS PLOT TWIST ALE 473C</t>
  </si>
  <si>
    <t>STIEGL HIMBEERE RASP RAD 500C</t>
  </si>
  <si>
    <t>NORTHERN KEEP VODKA ADD ON</t>
  </si>
  <si>
    <t>BLACK FLY TEQ MARG 4/400B</t>
  </si>
  <si>
    <t>SNAPPLE SP MANGO RASP TEA 458C</t>
  </si>
  <si>
    <t>COORS SELTZER VAR PK 12/355C</t>
  </si>
  <si>
    <t>TRUE DOUGHNUTS PASTRY ST 355C</t>
  </si>
  <si>
    <t>ARIZONA HARD ICETEA LMN 6/355C</t>
  </si>
  <si>
    <t>TRUCKSTOP POETRY HAZY IPA 473C</t>
  </si>
  <si>
    <t>BWB GREAT SCOTTI ALE 473C</t>
  </si>
  <si>
    <t>COPPER MOON CRISP BRIGHT WHITE</t>
  </si>
  <si>
    <t>BRUCE JACK SABL FTC</t>
  </si>
  <si>
    <t>WHITE CLAW WATERMELON 6/355C</t>
  </si>
  <si>
    <t>XOXO BOT PCH ORG SPRITZ 355C</t>
  </si>
  <si>
    <t>JAM JAR SWEET BLUSH</t>
  </si>
  <si>
    <t>FIREBEAN PORTER 473C</t>
  </si>
  <si>
    <t>SURFER ROSA KTL SOUR ALE 473C</t>
  </si>
  <si>
    <t>TCB HOUSE BEER 2 8/355C</t>
  </si>
  <si>
    <t>JOSH CELLARS MERLOT</t>
  </si>
  <si>
    <t>JOSH CELLARS RESCAB BOURBARAGE</t>
  </si>
  <si>
    <t>SMIRNOFF V&amp;S ROSE 12/355C</t>
  </si>
  <si>
    <t>HAVANA CLUB CUBAN SMOKY DK RUM</t>
  </si>
  <si>
    <t>PELLER FAMILY VIN CABSAUV CASK</t>
  </si>
  <si>
    <t>CASA MAESTRI RUM</t>
  </si>
  <si>
    <t>NAU MAI SAUVIGNON BLANC TETRA</t>
  </si>
  <si>
    <t>SANDRO BOTTEGA GRAPPA FUME</t>
  </si>
  <si>
    <t>FERNIE TACKLE BOX MIX8/473C</t>
  </si>
  <si>
    <t>AMER VNTG LEMON ICEDTEA 2L PET</t>
  </si>
  <si>
    <t>TCB HOUSE 3 8/355C</t>
  </si>
  <si>
    <t>ABSOLUT MANGO MULE 4/355C</t>
  </si>
  <si>
    <t>ARIZONA TEAS MIX PK 12/355C</t>
  </si>
  <si>
    <t>MOLSON COMMON BOND LAG 473C</t>
  </si>
  <si>
    <t>FLOR DE CANA BLK LBL 5Y ADD ON</t>
  </si>
  <si>
    <t>MOLSON COMMON BOND LAG 4/473C</t>
  </si>
  <si>
    <t>LUXARDO LIMONCELLO LIQ ADD ON</t>
  </si>
  <si>
    <t>GLENLIVET CARIB RES SM SC</t>
  </si>
  <si>
    <t>19 CRIMES CALI ROSE</t>
  </si>
  <si>
    <t>ICY BLUE S CHERRY VOD ADD ON</t>
  </si>
  <si>
    <t>CROWN ROYAL WH &amp; COLA 473C</t>
  </si>
  <si>
    <t>FARMERY CORE BEER PK 15/355C</t>
  </si>
  <si>
    <t>MARTINI FROSECCO 296T</t>
  </si>
  <si>
    <t>NO BOATS SUNDAY PEACH CID 473C</t>
  </si>
  <si>
    <t>CITRA PINOT GRIGIO IGT CASK</t>
  </si>
  <si>
    <t>BPEAK MICROB HAZY IPA 473C</t>
  </si>
  <si>
    <t>SOOKRAMS MAJESTICAL ALE 473C</t>
  </si>
  <si>
    <t>DMC RAUCH IS STRONG LAG 355C</t>
  </si>
  <si>
    <t>KILTER BOUNTII STOUT 473C</t>
  </si>
  <si>
    <t>ColdZone Billboard</t>
  </si>
  <si>
    <t>AIR MILES (Month Long BAM Required)</t>
  </si>
  <si>
    <t>Coldzone_Billboard</t>
  </si>
  <si>
    <t>BERINGER NAPA VALLEY CAB</t>
  </si>
  <si>
    <t>OSTER BERN BAD RSL BRN QMP</t>
  </si>
  <si>
    <t>KINKY PINK LIQUOR</t>
  </si>
  <si>
    <t>MENAGE A TROIS CAB SAUVIGNON</t>
  </si>
  <si>
    <t>TWISTED TEA HARD ICED 5L BIB</t>
  </si>
  <si>
    <t>BOTTEGA GOLD PROSECCO</t>
  </si>
  <si>
    <t>SLEEMAN CLEAR 2.0 15/355 C</t>
  </si>
  <si>
    <t>EL VALIENTE ORGANIC TEMPRANILO</t>
  </si>
  <si>
    <t>SIGNAL HILL WH ADD ON X6</t>
  </si>
  <si>
    <t>BREAD &amp; BUTTER CAB SAUV</t>
  </si>
  <si>
    <t>LEGENDARY LEMON RADLER 473C</t>
  </si>
  <si>
    <t>GTG CREAMSICLE ALE 473C</t>
  </si>
  <si>
    <t>LA SHOPPE CADDY PALE ALE 473C</t>
  </si>
  <si>
    <t>1924 BOURBON BARREL AGED CAB</t>
  </si>
  <si>
    <t>BISON PREMIUM VOD SP ED</t>
  </si>
  <si>
    <t>BOTTEGA NERO DARK CHOC LIQ</t>
  </si>
  <si>
    <t>DISARONNO VELVET CREAM LIQ</t>
  </si>
  <si>
    <t>LA SHOPPE SOCK HOP KVIEK IPA</t>
  </si>
  <si>
    <t>FARMERY DELUXE SAMP PK 15/355C</t>
  </si>
  <si>
    <t>FARMERY CELEBRATION PK 15/355C</t>
  </si>
  <si>
    <t>FARMERY PINK LEMONALE T15/355C</t>
  </si>
  <si>
    <t>CLAM &amp; SPICE VAR PK 15/355C</t>
  </si>
  <si>
    <t>FARMERY PINK LEMONALE 15/355C</t>
  </si>
  <si>
    <t>LA SHOPPE NIGHT OWL ST 473C</t>
  </si>
  <si>
    <t>LBJ HEFEWEIZEN ALE 473C</t>
  </si>
  <si>
    <t>BWB BLUE HILLS BLBRY ALE 473C</t>
  </si>
  <si>
    <t>COORS SLICE GRAPEFRUIT 12/355C</t>
  </si>
  <si>
    <t>TWISTED TEA ORIG 24/355C</t>
  </si>
  <si>
    <t>TWISTED TEA PTY PK 24/355C</t>
  </si>
  <si>
    <t>BELGIAN MOON SHARE PK 12/355C</t>
  </si>
  <si>
    <t>LE BONHEUR CHARDONNAY</t>
  </si>
  <si>
    <t>SP AT EASE HAZY IPA 473C</t>
  </si>
  <si>
    <t>PESSIMIST RED BLEND</t>
  </si>
  <si>
    <t>ERATH PINOT NOIR</t>
  </si>
  <si>
    <t>COORS MANGO SELTZER 6/355C</t>
  </si>
  <si>
    <t>COORS BL CHERRY SELTZER 6/355C</t>
  </si>
  <si>
    <t>THREE FINGER JACK CAB</t>
  </si>
  <si>
    <t>TCB HORSESHOE HEFE 473C</t>
  </si>
  <si>
    <t>MS HAZY ORGANIC IPA 473C</t>
  </si>
  <si>
    <t>KILTER SPIES IPA 473C</t>
  </si>
  <si>
    <t>KILTER WHIRLPOOL ALE 473C</t>
  </si>
  <si>
    <t>DON DAVID RES CAB SAUVIG</t>
  </si>
  <si>
    <t>14 HANDS ROSE</t>
  </si>
  <si>
    <t>SAMMY'S BEACHBAR PLATINUM RUM</t>
  </si>
  <si>
    <t>MEIOMI CABERNET SAUVIGNON</t>
  </si>
  <si>
    <t>PHANTOM WHITESPACE IPA 473C</t>
  </si>
  <si>
    <t>R MONDAVI P S RUM B AGED MERL</t>
  </si>
  <si>
    <t>MARGARITA MACHINE PK 12/355C</t>
  </si>
  <si>
    <t>DIRTY BLONDE ALE 473C</t>
  </si>
  <si>
    <t>WATERMELON BLONDE ALE 473C</t>
  </si>
  <si>
    <t>NONSUCH IRISH RED ALE 473C</t>
  </si>
  <si>
    <t>BOMBAY BRAMBLE GIN</t>
  </si>
  <si>
    <t>TEREMANA SB BLANCO TEQUILA</t>
  </si>
  <si>
    <t>TEREMANA SB REPOSADO TEQUILA</t>
  </si>
  <si>
    <t>COORS SLICE GRAPEFRUIT 473C</t>
  </si>
  <si>
    <t>COCONUT PORTER PARAD 473C</t>
  </si>
  <si>
    <t>SPACE CADET IPA 473C</t>
  </si>
  <si>
    <t>WHITE IPA 473C</t>
  </si>
  <si>
    <t>ESPRESSO STAR BEAST ALE 355C</t>
  </si>
  <si>
    <t>BAZOOKA NUKES DBL IPA 473C</t>
  </si>
  <si>
    <t>SIGNAL HILL WH ADD ON X3</t>
  </si>
  <si>
    <t>GLEN LAGER 473C</t>
  </si>
  <si>
    <t>GIB PEACH SOUR 473C</t>
  </si>
  <si>
    <t>GIB PEACH SOUR 6/355C</t>
  </si>
  <si>
    <t>GIB CALIFORNIA CMN LAG 6/355C</t>
  </si>
  <si>
    <t>GIB CALIFORNIA CMN LAG 473C</t>
  </si>
  <si>
    <t>GIB BREWERS CHOICE 12/355C</t>
  </si>
  <si>
    <t>KILTER ACAII ALE 473C</t>
  </si>
  <si>
    <t>QV MARGARITA CERVEZA LAG 473C</t>
  </si>
  <si>
    <t>FG BL CHERRY SELTZER 473C</t>
  </si>
  <si>
    <t>FG LIME SELTZER 473C</t>
  </si>
  <si>
    <t>FARMERY LT WHTSHLL PK 15/355C</t>
  </si>
  <si>
    <t>CRACKED CANOE LIGHT LAG15/355C</t>
  </si>
  <si>
    <t>AGAVERO ORANGE TEQUILA LIQUEUR</t>
  </si>
  <si>
    <t>BANGARANG P LMND SLTZ 473C</t>
  </si>
  <si>
    <t>TOOL SHED BELGIAN DIP ALE</t>
  </si>
  <si>
    <t>TOOL SHED PRAIRIE PRD ALE473C</t>
  </si>
  <si>
    <t>TOOL SHED TB MIX PK 4/473C</t>
  </si>
  <si>
    <t>TS PRAIRIE BERRY ALE 473C</t>
  </si>
  <si>
    <t>FARMERY SELECT PACK 15/473C</t>
  </si>
  <si>
    <t>TCB OLD BREW COFFEE ST 355C</t>
  </si>
  <si>
    <t>C HEIDSIECK ROSE RES CHAMP</t>
  </si>
  <si>
    <t>RED SCHOONER VOYAGE 9 MALBEC</t>
  </si>
  <si>
    <t>IL VINO DEI POETI PROS RS DOC</t>
  </si>
  <si>
    <t>KILTER SANG NOIR ALE 473C</t>
  </si>
  <si>
    <t>KILTER THROWBACK WC IPA 473C</t>
  </si>
  <si>
    <t>KRONENBOURG 1664 LAG 4/500C</t>
  </si>
  <si>
    <t>KRONENBOURG 1664 BLANC 12/330B</t>
  </si>
  <si>
    <t>CARLSBERG PILSNER 12/330C</t>
  </si>
  <si>
    <t>HAZY STATE DDH IPA 473C</t>
  </si>
  <si>
    <t>IPA NO 16 473C</t>
  </si>
  <si>
    <t>JAMUP BYSNBLKBRYDH SR ALE 473C</t>
  </si>
  <si>
    <t>MT BOUCHERIE SUMMIT VQA</t>
  </si>
  <si>
    <t>SMOOTHIE SOUR ALE 473C</t>
  </si>
  <si>
    <t>CHERRY ON CIDER 355C</t>
  </si>
  <si>
    <t>FAR FROM THE TREE CIDER 355C</t>
  </si>
  <si>
    <t>ENJOY VARIETY 4PK CID 4/355C</t>
  </si>
  <si>
    <t>DAY DREAMIN PSSNFRT SOUR 473C</t>
  </si>
  <si>
    <t>SET IN STONE DRY STOUT 473C</t>
  </si>
  <si>
    <t>BOTTEGA PISTACCHIO CR LIQ</t>
  </si>
  <si>
    <t>SMOOTH JAZZ NLSN PALE ALE473C</t>
  </si>
  <si>
    <t>NO BOATS SUNDAY APPL CID 473C</t>
  </si>
  <si>
    <t>FG SELTZER MIX PK 6/473C</t>
  </si>
  <si>
    <t>LAUGH TRACK PALE ALE 473C</t>
  </si>
  <si>
    <t>BOTTEGA RASPBERRY CR LIQ</t>
  </si>
  <si>
    <t>OCCULT CLASSIC DARK LAG 473C</t>
  </si>
  <si>
    <t>JACKALOPE KVEIK IPA 473C</t>
  </si>
  <si>
    <t>THREE MONKS BELG TRPL ALE473C</t>
  </si>
  <si>
    <t>LANDSHARK PREMIUM LAG 15/355C</t>
  </si>
  <si>
    <t>SAM ADAMS WKD ESY LAG 473C</t>
  </si>
  <si>
    <t>SAM ADAMS WKD ESY LAG 6/355C</t>
  </si>
  <si>
    <t>KILTER SUPER JUICII DBLIPA473C</t>
  </si>
  <si>
    <t>UNDURRAGA ALIWEN ORGANIC CAB</t>
  </si>
  <si>
    <t>GATO NEGRO ROSE CASK</t>
  </si>
  <si>
    <t>1969 CAB SAUV/MERLOT CASK</t>
  </si>
  <si>
    <t>CIGAR BOX PINOT NOIR</t>
  </si>
  <si>
    <t>QU CHARDONNAY</t>
  </si>
  <si>
    <t>QU CABERNET SAUVIGNON</t>
  </si>
  <si>
    <t>BH TAPROOM WINE SELTZER 473C</t>
  </si>
  <si>
    <t>BH TAPROOM WINE SELTZER 355C</t>
  </si>
  <si>
    <t>LL PIQ PET PEARL SLTZ 355C</t>
  </si>
  <si>
    <t>LL PIQ PET ACADIA BL SLTZ 355C</t>
  </si>
  <si>
    <t>CONO SUR BICICLETA CAB SAUV</t>
  </si>
  <si>
    <t>CIROC VODKA</t>
  </si>
  <si>
    <t>KOKANEE LAGER 18/355 C</t>
  </si>
  <si>
    <t>PELLER FAM RES SABL VQA</t>
  </si>
  <si>
    <t>VINA LAGUNA MALVAZIJA</t>
  </si>
  <si>
    <t>VINA LAGUNA TERRA ROSSA</t>
  </si>
  <si>
    <t>TCB ARROW IPA 355B</t>
  </si>
  <si>
    <t>LUCKY EXTRA 15/355C</t>
  </si>
  <si>
    <t>CAMPO VIEJO ROSE CRISP</t>
  </si>
  <si>
    <t>TRIVENTO RES CAB SAUVIGNON</t>
  </si>
  <si>
    <t>TCB LAMP LIGHTER ALE 8/355C</t>
  </si>
  <si>
    <t>TCB ARROW IPA 8/355C TCB</t>
  </si>
  <si>
    <t>LOLA PINOT GRIGIO VQA</t>
  </si>
  <si>
    <t>SP TRAIL HOP IPA473C</t>
  </si>
  <si>
    <t>SHRUG DOC WS VOD PEACH 473C</t>
  </si>
  <si>
    <t>MACALLAN 12YO SHERRY OAK SM SC</t>
  </si>
  <si>
    <t>BURDOCK LEES SAISON 375B</t>
  </si>
  <si>
    <t>FAMILY TREE BOOTLEGGER BACOVQA</t>
  </si>
  <si>
    <t>FOURTH DIMENSION RED BLEND VQA</t>
  </si>
  <si>
    <t>BIGGER BOAT ALE 473C</t>
  </si>
  <si>
    <t>PINEAPPLE FARM HAZY IPA 473C</t>
  </si>
  <si>
    <t>NO WORRIES WEST COAST IPA 473C</t>
  </si>
  <si>
    <t>TIME LOOP SESSION IPA 473C</t>
  </si>
  <si>
    <t>ORIGAMI UNICORN FRUIT IPA 473C</t>
  </si>
  <si>
    <t>JAM UP PSSNFRT PEACH ALE 473C</t>
  </si>
  <si>
    <t>BURDOCK FM 3000 ALE 375B</t>
  </si>
  <si>
    <t>D'ONT POKE BEAR BACO/CAB CASK</t>
  </si>
  <si>
    <t>99 BANANAS LIQUEUR</t>
  </si>
  <si>
    <t>SAINTLY ROSE VQA</t>
  </si>
  <si>
    <t>GOOD NATURED FRESH WHITE VQA</t>
  </si>
  <si>
    <t>DELIRIUM ARGENTUM ALE 330B</t>
  </si>
  <si>
    <t>BACARDI SPICED HOCKEY MULE KIT</t>
  </si>
  <si>
    <t>SMIRNOFF ICE PINK LMNDE6/355C</t>
  </si>
  <si>
    <t>GTG SKULLS LAGER 473C</t>
  </si>
  <si>
    <t>RASPBERRY DRY HOPPED SOUR 355C</t>
  </si>
  <si>
    <t>GOOD NATURED RED BLEND VQA</t>
  </si>
  <si>
    <t>SOFA SOURS STRAW GUAVA 473C</t>
  </si>
  <si>
    <t>SOFA SOURS PINEAPPLE 473C</t>
  </si>
  <si>
    <t>LOLA SPARKLING ROSE VQA</t>
  </si>
  <si>
    <t>ROOMIES BLONDE COFFEE GOSE 473</t>
  </si>
  <si>
    <t>PEACH CRUISER IPA 473C</t>
  </si>
  <si>
    <t>IDIOT IPA 473C</t>
  </si>
  <si>
    <t>HAZE ON THE HORIZON ALE 473C</t>
  </si>
  <si>
    <t>CORE VALUES WESTCOAST IPA 473C</t>
  </si>
  <si>
    <t>GUAVA GOSE ALE 355C</t>
  </si>
  <si>
    <t>DIABOLICA WHITE VQA</t>
  </si>
  <si>
    <t>DIABOLICA RED VQA</t>
  </si>
  <si>
    <t>BULLDOG AMBER ALE 473C</t>
  </si>
  <si>
    <t>BR LEOS PATIO PARTY LAG 4/473C</t>
  </si>
  <si>
    <t>GRANDMAS BOY WILD ALE 500B</t>
  </si>
  <si>
    <t>HOP VALLEY BUBBLE STASH 6/355C</t>
  </si>
  <si>
    <t>STRAWBERRY CLMN KTL SR ALE473C</t>
  </si>
  <si>
    <t>MORAINE CLIFFHANGER RED VQA</t>
  </si>
  <si>
    <t>MORAINE CLIFFHANGER WHITE VQA</t>
  </si>
  <si>
    <t>MORAINE PINOT NOIR VQA</t>
  </si>
  <si>
    <t>KILTER VINTAGE PILSNER 473C</t>
  </si>
  <si>
    <t>MAISON NO 9 ROSE</t>
  </si>
  <si>
    <t>SOMERSBY PEAR CIDER 473C</t>
  </si>
  <si>
    <t>SOMERSBY APPLE CIDER 4/473C</t>
  </si>
  <si>
    <t>JUBILEE FRUITED SOUR ALE 473C</t>
  </si>
  <si>
    <t>CROWN ROYAL DELUXE WH ADD ON</t>
  </si>
  <si>
    <t>BURDOCK APA 355C</t>
  </si>
  <si>
    <t>BURDOCK NULA ALE 355C</t>
  </si>
  <si>
    <t>FAMILY TREE GOAT LADY CHARDVQA</t>
  </si>
  <si>
    <t>VILLAMONT NUITS ST GEORGES RED</t>
  </si>
  <si>
    <t>SMIRNOFF ICE PINK LMNDE 473C</t>
  </si>
  <si>
    <t>HANDSOME LAD PIG N HAT ALE473C</t>
  </si>
  <si>
    <t>ROBLE OAK FERMENT WITBIER 473C</t>
  </si>
  <si>
    <t>MONGOZO BANANA ALE 330B</t>
  </si>
  <si>
    <t>MONGOZO COCONUT ALE 330B</t>
  </si>
  <si>
    <t>SOMERSBY BLK BERRY CID 4/473C</t>
  </si>
  <si>
    <t>TRAG HIP LAKE FEVER LAG 473C</t>
  </si>
  <si>
    <t>TINY DANCER HAPPY BELGIAN 473C</t>
  </si>
  <si>
    <t>ASSAMICA AMARO BRRL AGD SR375B</t>
  </si>
  <si>
    <t>BURDOCK VERMONT BLD ALE355C</t>
  </si>
  <si>
    <t>BURDOCK PILSNER 355C</t>
  </si>
  <si>
    <t>JOSH CELLARS PINO GRIGIO</t>
  </si>
  <si>
    <t>DELIRIUM BARREL AGED ALE 750B</t>
  </si>
  <si>
    <t>MONGOZO MANGO ALE 330B</t>
  </si>
  <si>
    <t>GRAY MONK MERLOT VQA</t>
  </si>
  <si>
    <t>SMIRNOFF ICE LIFEPTY12/355C</t>
  </si>
  <si>
    <t>LOW LIFE PEACH KISS KISS 473C</t>
  </si>
  <si>
    <t>EARL GREY WHEAT ALE 473C</t>
  </si>
  <si>
    <t>POMEGR&amp;GRPFRT SOUR 473C</t>
  </si>
  <si>
    <t>CASISANO ROSSO DI MONTALCINO</t>
  </si>
  <si>
    <t>SOOKRAM'S MOS COSMOS ALE 473C</t>
  </si>
  <si>
    <t>BLUEBERRY CHOC SOUR 473C</t>
  </si>
  <si>
    <t>KLEINE ZALZE VNYD SEL PINOTAGE</t>
  </si>
  <si>
    <t>KL ZALZE CS CAB/SHZ/SANG FTC</t>
  </si>
  <si>
    <t>KL ZALZE CS CBL/CHA/SB/VIO FTC</t>
  </si>
  <si>
    <t>BURDOCK RASBU 355C</t>
  </si>
  <si>
    <t>NIFTY PCH ROSE SELTZ 355C</t>
  </si>
  <si>
    <t>DEAD MAN'S SWITCH NE IPA 473C</t>
  </si>
  <si>
    <t>MAI TAI SOUR 473C</t>
  </si>
  <si>
    <t>CAYMUS VNYD NAPA CAB SAUV 2019</t>
  </si>
  <si>
    <t>NO WAY JOSE ROSE GOSE 473C</t>
  </si>
  <si>
    <t>SKREWBALL PB WHISKEY</t>
  </si>
  <si>
    <t>BUBBLE BREAKER LAGER 473C</t>
  </si>
  <si>
    <t>I LOVE YOU SAISON BRETT 473C</t>
  </si>
  <si>
    <t>CUKE L'IL NUMBER 473C</t>
  </si>
  <si>
    <t>BOOKSTORE QUICKFIX COFFALE473C</t>
  </si>
  <si>
    <t>SPILL THE TEA SOUR 473C</t>
  </si>
  <si>
    <t>HUMBUG DARK SOUR 473C</t>
  </si>
  <si>
    <t>DON MELCHOR CAB SAUVIGNON 2018</t>
  </si>
  <si>
    <t>Agent Name</t>
  </si>
  <si>
    <t>CORBY SPIRIT AND WINE LIMITED</t>
  </si>
  <si>
    <t>DIAGEO CANADA INC.</t>
  </si>
  <si>
    <t>AUTHENTIC WINE &amp; SPIRITS MERCHANTS</t>
  </si>
  <si>
    <t>SOUTHERN GLAZER'S WINE &amp; SPIRITS</t>
  </si>
  <si>
    <t>BACARDI CANADA INC.</t>
  </si>
  <si>
    <t>PETER MIELZYNSKI AGENCIES CANADA LTD</t>
  </si>
  <si>
    <t>FORTY CREEK DISTILLERY</t>
  </si>
  <si>
    <t>CULIN IMPORTERS</t>
  </si>
  <si>
    <t>CHARTREUSE DIFFUSION S.A.</t>
  </si>
  <si>
    <t>MARK ANTHONY WINE &amp; SPIRITS</t>
  </si>
  <si>
    <t>PROXIMO SPIRITS CANADA INC</t>
  </si>
  <si>
    <t>MCCLELLAND PREMIUM IMPORTS</t>
  </si>
  <si>
    <t>CELLAR STOCK IMPORTERS INC</t>
  </si>
  <si>
    <t>PRESTIGE BEVERAGE GROUP CANADA</t>
  </si>
  <si>
    <t>ARMAGNAC SAMALENS</t>
  </si>
  <si>
    <t>AQUA VITAE</t>
  </si>
  <si>
    <t>UNIVINS AND SPIRITS CANADA INC</t>
  </si>
  <si>
    <t>TRAJECTORY BEVERAGE PARTNERS</t>
  </si>
  <si>
    <t>ANDREW PELLER LIMITED</t>
  </si>
  <si>
    <t>TIMELY LIBATIONS</t>
  </si>
  <si>
    <t>TRIALTO WINE GROUP LTD.</t>
  </si>
  <si>
    <t>ANDREW PELLER IMPORTS AGENCY</t>
  </si>
  <si>
    <t>SET THE BAR SALES &amp; DISTRIBUTION LTD</t>
  </si>
  <si>
    <t>AMPHORA IMPORTS LTD.</t>
  </si>
  <si>
    <t>PHILIPPE DANDURAND WINES LTD.</t>
  </si>
  <si>
    <t>STERLING BEVERAGES</t>
  </si>
  <si>
    <t>PACIFIC WINE AND SPIRITS</t>
  </si>
  <si>
    <t>RENAISSANCE WINE MERCHANTS</t>
  </si>
  <si>
    <t>SELECT WINE MERCHANTS</t>
  </si>
  <si>
    <t>INTERNATIONAL CELLARS</t>
  </si>
  <si>
    <t>MAGNUM CONSULTANTS LTD.</t>
  </si>
  <si>
    <t>D. KOURTAKIS S.A.</t>
  </si>
  <si>
    <t>ESCALADE WINE &amp; SPIRITS INC</t>
  </si>
  <si>
    <t>L. DANGLADE &amp; FILS &amp; CIE</t>
  </si>
  <si>
    <t>Z G M</t>
  </si>
  <si>
    <t>DECANTER WINE &amp; SPIRITS</t>
  </si>
  <si>
    <t>WELLINGTON ESTATE FINE WINES &amp; SPIRITS</t>
  </si>
  <si>
    <t>SUMMIT FINE WINES</t>
  </si>
  <si>
    <t>HENRIQUES &amp; HENRIQUES - VINHOS S.A.</t>
  </si>
  <si>
    <t>CHRISTOPHER STEWART WINE &amp; SPIRITS INC.</t>
  </si>
  <si>
    <t>HERITAGE SPIRITS &amp; WINES LTD.</t>
  </si>
  <si>
    <t>EBB-VIN LTD</t>
  </si>
  <si>
    <t>MIKE'S BEVERAGE COMPANY (RTD CANADA INC)</t>
  </si>
  <si>
    <t>CLOS L'ORATOIRE DES PAPES RED</t>
  </si>
  <si>
    <t>SIMPLICITY WINES CANADA</t>
  </si>
  <si>
    <t>MOLSON BREWERIES</t>
  </si>
  <si>
    <t>LABATT BREWING COMPANY LIMITED</t>
  </si>
  <si>
    <t>WETT SALES &amp; DISTRIBUTION INC.</t>
  </si>
  <si>
    <t>GREAT WESTERN BREWING CO. LTD</t>
  </si>
  <si>
    <t>ASAHI CANADA</t>
  </si>
  <si>
    <t>DOUG REICHEL WINE MARKETING INC.</t>
  </si>
  <si>
    <t>SLEEMAN BREWERIES LTD.</t>
  </si>
  <si>
    <t>ROYAL TOKAJI BORASZATI KFT</t>
  </si>
  <si>
    <t>LUMAR AGENCY</t>
  </si>
  <si>
    <t>ROY &amp; CO SELECTIONS</t>
  </si>
  <si>
    <t>HALF PINTS BREWING COMPANY LTD</t>
  </si>
  <si>
    <t>LANDMARK SELECTIONS</t>
  </si>
  <si>
    <t>QINGHUA INTERNATIONAL TRADE</t>
  </si>
  <si>
    <t>TRY MY WINE</t>
  </si>
  <si>
    <t>BKG DISTRIBUTORS</t>
  </si>
  <si>
    <t>RIGBY ORCHARDS LTD.</t>
  </si>
  <si>
    <t>ALTO BEVERAGE GROUP</t>
  </si>
  <si>
    <t>BLEND IMPORTS</t>
  </si>
  <si>
    <t>ROUST CANADA</t>
  </si>
  <si>
    <t>LIQUEFIED IMPORTS</t>
  </si>
  <si>
    <t>TWIST LP</t>
  </si>
  <si>
    <t>DRINKS-INC.COM</t>
  </si>
  <si>
    <t>TANTALUS INDUSTRIES INC</t>
  </si>
  <si>
    <t>ONYX BEVERAGE GROUP INC</t>
  </si>
  <si>
    <t>CRUSH IMPORTS</t>
  </si>
  <si>
    <t>TAP &amp; RAIL BEVERAGE GROUP</t>
  </si>
  <si>
    <t>MANDI INTERNATIONAL</t>
  </si>
  <si>
    <t>SOCIETE DES ALCOOLS DU QUEBEC</t>
  </si>
  <si>
    <t>CHATEAUNEUF DU PAPE TRAD BLANC</t>
  </si>
  <si>
    <t>COORS ORIGINAL 473C</t>
  </si>
  <si>
    <t>FARMERY ESTATE BREWERY</t>
  </si>
  <si>
    <t>UNTAPPED TRADING INC</t>
  </si>
  <si>
    <t>ENOTECA BACCO</t>
  </si>
  <si>
    <t>COBEES ENTERPRISE LTD</t>
  </si>
  <si>
    <t>LANGMEIL HANGIN SNAKES SHIRAZ</t>
  </si>
  <si>
    <t>BLUE NOTE WINE &amp; SPIRITS INC</t>
  </si>
  <si>
    <t>LAKE OF THE WOODS BREWING COMPANY</t>
  </si>
  <si>
    <t>DARK HORSE WINE &amp; SPIRITS</t>
  </si>
  <si>
    <t>WOOREE TRADING LTD</t>
  </si>
  <si>
    <t>THE DELF GROUP</t>
  </si>
  <si>
    <t>OCTOBER BREWING LTD</t>
  </si>
  <si>
    <t>SHRUGGING DOCTOR BREWING COMPANY LTD</t>
  </si>
  <si>
    <t>CAPITAL K DISTILLERY INC</t>
  </si>
  <si>
    <t>BARN HAMMER BREWING COMPANY</t>
  </si>
  <si>
    <t>BEE BOYZZ WINERY AND MEADERY</t>
  </si>
  <si>
    <t>CENTRAL CITY BREWERS AND DISTILLERS</t>
  </si>
  <si>
    <t>TORQUE BREWING</t>
  </si>
  <si>
    <t>FARMERY BERRY ALE 6/355C</t>
  </si>
  <si>
    <t>FARMERY ICED T ALE 6/355 C</t>
  </si>
  <si>
    <t>GERARD BERTRAND TERROIR RED</t>
  </si>
  <si>
    <t>LITTLE BROWN JUG BREWING COMPANY</t>
  </si>
  <si>
    <t>49TH PARALLEL GROUP INC</t>
  </si>
  <si>
    <t>TRANS CANADA BREWING</t>
  </si>
  <si>
    <t>OXUS BREWING</t>
  </si>
  <si>
    <t>TWO WOLVES BREWING INC</t>
  </si>
  <si>
    <t>GEORGIAN BAY SPIRITS CO</t>
  </si>
  <si>
    <t>ONE GREAT CITY BREWING COMPANY LTD</t>
  </si>
  <si>
    <t>MICHTER'S 1 KS BOURBON WH</t>
  </si>
  <si>
    <t>NONSUCH BREWING CO</t>
  </si>
  <si>
    <t>MAGNOTTA BREWERY</t>
  </si>
  <si>
    <t>DISTRIBUTION MISSUM INC</t>
  </si>
  <si>
    <t>MALINDA DISTRIBUTORS</t>
  </si>
  <si>
    <t>ECLECTIC BEVERAGES</t>
  </si>
  <si>
    <t>SOOKRAMS BREWING CO</t>
  </si>
  <si>
    <t>ILLANA FRANCISCO MANITOBA LIQ &amp; SPIRITS</t>
  </si>
  <si>
    <t>PRIVUS BRANDS</t>
  </si>
  <si>
    <t>FARMERY ICED T ALE 473C</t>
  </si>
  <si>
    <t>KILTER BREWING COMPANY</t>
  </si>
  <si>
    <t>FARMERY BERRY ALE 473C</t>
  </si>
  <si>
    <t>DEAD HORSE CIDER COMPANY</t>
  </si>
  <si>
    <t>GRAND RIVER BREWING</t>
  </si>
  <si>
    <t>SYNONYM WALL TO WALL NEIPA473C</t>
  </si>
  <si>
    <t>NAKED MALT SCOTCH</t>
  </si>
  <si>
    <t>EAUTOPIA BIOLOGICAL TECHNOLOGY</t>
  </si>
  <si>
    <t>NEVER BETTER PALE ALE 473C</t>
  </si>
  <si>
    <t>WEEKEND VIBES PALE ALE 473C</t>
  </si>
  <si>
    <t>BRUICH PRTCHAR 10YO ISLAY SMSC</t>
  </si>
  <si>
    <t>LEISURE LAGOON PALE ALE 473C</t>
  </si>
  <si>
    <t>PENDLETON 1910 12YO WH</t>
  </si>
  <si>
    <t>OLE SMOKY SALTY CARAMEL WH</t>
  </si>
  <si>
    <t>ROCK CREEK APPLE CIDER 6/355C</t>
  </si>
  <si>
    <t>BRAZEN HALL KITCHEN &amp; BREWERY</t>
  </si>
  <si>
    <t>FARMERY ICED T ALE 24/355C</t>
  </si>
  <si>
    <t>ARTISAN FOOD AND BEVERAGE GROUP</t>
  </si>
  <si>
    <t>NONSUCH RASP SOUR 473C</t>
  </si>
  <si>
    <t>BLACK WHEAT BREWING</t>
  </si>
  <si>
    <t>CAPTAIN MORGAN SPICED PETADDON</t>
  </si>
  <si>
    <t>JACOB'S CREEK LS MOSCATO ROSE</t>
  </si>
  <si>
    <t>JACOB'S CREEK LOW SUG MOSCATO</t>
  </si>
  <si>
    <t>GIOVANNI ROSSO NEBBIOLO DOC</t>
  </si>
  <si>
    <t>APPLETON 8YO RESERVE RUM ADDON</t>
  </si>
  <si>
    <t>PATRON SAMPLER PACK 3/50ML</t>
  </si>
  <si>
    <t>TEELING SINGLE MALT IRISH WH</t>
  </si>
  <si>
    <t>FORBIDDEN ORCHARD CID 473C</t>
  </si>
  <si>
    <t>BPEAK CLASS 5 DRY HOP SR 473C</t>
  </si>
  <si>
    <t>VIDIGAL PORTA 6 WHITE</t>
  </si>
  <si>
    <t>FOLONARI VALPOLICELLA CASK DOC</t>
  </si>
  <si>
    <t>SUN GODDESS SAUV BLANC DOC</t>
  </si>
  <si>
    <t>UMIKI WHISKY</t>
  </si>
  <si>
    <t>BIN 28 KALIMNA SHIRAZ 2019</t>
  </si>
  <si>
    <t>SILK &amp; SPICE RED BLEND CASK</t>
  </si>
  <si>
    <t>ANIMUS VINHO VERDE WT DOC</t>
  </si>
  <si>
    <t>SUN GODDESS PIGR RAMATO DOC</t>
  </si>
  <si>
    <t>BIN 389 CAB SAUVIG/SHZ 2019</t>
  </si>
  <si>
    <t>BIN 128 SHIRAZ 2019</t>
  </si>
  <si>
    <t>ENIGMATICO ASIO OTUS ROSS CASK</t>
  </si>
  <si>
    <t>BH VARIETY PACK 8/473C</t>
  </si>
  <si>
    <t>MONOLITHIC NO 2 EL DOR IPA473C</t>
  </si>
  <si>
    <t>5 YR ANNIV MARGARITA GOSE 473C</t>
  </si>
  <si>
    <t>OLD FORESTER KS BBN WH</t>
  </si>
  <si>
    <t>ROE &amp; CO IRISH WHISKEY</t>
  </si>
  <si>
    <t>TCB BLUEBEARY ALE 473C</t>
  </si>
  <si>
    <t>BIN 600 CAB SAUV/SHZ 2018</t>
  </si>
  <si>
    <t>KILTER SECRET WEAPON IPA 355C</t>
  </si>
  <si>
    <t>DMC SAISON PRUIM ALE 473C</t>
  </si>
  <si>
    <t>ROOTBEER FLOAT ICECREAM ST473C</t>
  </si>
  <si>
    <t>LES URSULINES PINOT NOIR AOC</t>
  </si>
  <si>
    <t>CECCHI FAMIL CHIA CL GR SELEZ</t>
  </si>
  <si>
    <t>PEDRA CANCELA SEL EN WMSEL RED</t>
  </si>
  <si>
    <t>KILTER SUPER CITRA DBL IPA473C</t>
  </si>
  <si>
    <t>UNDERWOOD IPA 473C</t>
  </si>
  <si>
    <t>RENDEZVOUS BREWING LTD</t>
  </si>
  <si>
    <t>BAREFOOT FRUITSCATO STRAWBERRY</t>
  </si>
  <si>
    <t>LOT 40 DARK CDN OAK WHISKY</t>
  </si>
  <si>
    <t>WHITE CLAW VP NO 2 12/355C</t>
  </si>
  <si>
    <t>VIRTUE PINK LMNDE 6/355C</t>
  </si>
  <si>
    <t>SLAM DUNK DUNKELWEIZEN 473C</t>
  </si>
  <si>
    <t>LIFE ON BEACH CL KTL SOUR 473C</t>
  </si>
  <si>
    <t>SOLARIS WHITE PEACH ALE 473C</t>
  </si>
  <si>
    <t>BREWHOUSE ULTRA 15/355C</t>
  </si>
  <si>
    <t>GOOSE ISL JCE ISL HAZY IPA 473</t>
  </si>
  <si>
    <t>MELODY CREME BRULEE LIQ</t>
  </si>
  <si>
    <t>NIFTY PSSNFR ORNGBL SELTZ 355C</t>
  </si>
  <si>
    <t>HECTORS HARD ICED TEA 2L PET</t>
  </si>
  <si>
    <t>LE SNEAK BELG WITBIER 8/473C</t>
  </si>
  <si>
    <t>SATNT LUMBERJACK DBL IPA8/473C</t>
  </si>
  <si>
    <t>COMPASS BOX SPANIARD BLM SC</t>
  </si>
  <si>
    <t>DMC SMOKE MAGIK LAG 473C</t>
  </si>
  <si>
    <t>SPEEDWAY STOUT 473C</t>
  </si>
  <si>
    <t>BAREFOOT FRUITSCATO PEACH</t>
  </si>
  <si>
    <t>PEDRA CANCELA SEL EN WMESEL WT</t>
  </si>
  <si>
    <t>ICARUS DH SOUR ALE 473C</t>
  </si>
  <si>
    <t>NEFARIOUS PLAN A DH ALE473C</t>
  </si>
  <si>
    <t>WATERDOG RESERVA RED</t>
  </si>
  <si>
    <t>BASK ROSE</t>
  </si>
  <si>
    <t>KILTER CRUSH RADLER 473C</t>
  </si>
  <si>
    <t>FERMI PILSNER 473C</t>
  </si>
  <si>
    <t>DMC BEEFCAKE BRUT IPA 473C</t>
  </si>
  <si>
    <t>VIRTUE LMNDE MIXER 12/355C</t>
  </si>
  <si>
    <t>ICY BLUE SENS CHERRY VOD ADDON</t>
  </si>
  <si>
    <t>FONSECA PERIQUITA RES CASK</t>
  </si>
  <si>
    <t>OMNIPOLLO ZODIAC IPA 473C</t>
  </si>
  <si>
    <t>BASIL HAYDEN TOAST KS BBN WH</t>
  </si>
  <si>
    <t>FARMERY GREEN APPLE SOUR 473C</t>
  </si>
  <si>
    <t>FARMERY RASPBERRY SOUR 473C</t>
  </si>
  <si>
    <t>FARMERY SASKATOON SOUR 473C</t>
  </si>
  <si>
    <t>PALM BAY RAINBOW TW 6/355C</t>
  </si>
  <si>
    <t>LONETREE ORCHARD PK 12/355C</t>
  </si>
  <si>
    <t>FARMERY HARD ROOT BEER 473C</t>
  </si>
  <si>
    <t>CAYMUS VYND NAPA CAB SAUV 2019</t>
  </si>
  <si>
    <t>LA SAINT B WHEAT BEER 355C</t>
  </si>
  <si>
    <t>PYUR VS MIXER PK 12/355C</t>
  </si>
  <si>
    <t>LONETREE AUTH DRY CID 473C</t>
  </si>
  <si>
    <t>PYUR VS SODA FTN MIX 12/355C</t>
  </si>
  <si>
    <t>KRISTALLWEIZEN ALE 473C</t>
  </si>
  <si>
    <t>HAZE BOMB JUICY PALE ALE 473C</t>
  </si>
  <si>
    <t>FARMERY ROAST YERBA ALE 473C</t>
  </si>
  <si>
    <t>GNB FRUITED LIGHT LAG SER473C</t>
  </si>
  <si>
    <t>MONOLITHIC NO 1 SIMCOE IPA473C</t>
  </si>
  <si>
    <t>GUAVATRON GUAVA PHLY SOUR 473C</t>
  </si>
  <si>
    <t>SHORELINE SELTZER PK 12/355C</t>
  </si>
  <si>
    <t>SASSY AS FREYA RADLER 473C</t>
  </si>
  <si>
    <t>SP CAPTAIN HAZY IPA 473C</t>
  </si>
  <si>
    <t>GNB FRTD HAZY IPA SERIES 473C</t>
  </si>
  <si>
    <t>EARLS RHINO LAGER 6/355C</t>
  </si>
  <si>
    <t>COBRA CHICKEN 473C</t>
  </si>
  <si>
    <t>CAPITAL K CRANBERRY GIN</t>
  </si>
  <si>
    <t>GEORGES DUBOEUF PINOT NOIR IGP</t>
  </si>
  <si>
    <t>CAMPARI CASK TALE LIQ</t>
  </si>
  <si>
    <t>COSMIC CELEBRATION IPA 473C</t>
  </si>
  <si>
    <t>KILTER BOSTON CR DNT ST 473C</t>
  </si>
  <si>
    <t>GRANT'S TRIPLE WOOD 12YO BL SC</t>
  </si>
  <si>
    <t>STUDIO BY MIRAVAL ROSE IGP</t>
  </si>
  <si>
    <t>DANDY T2G IPA 473C</t>
  </si>
  <si>
    <t>MICHELOB ULTRA 15/341B</t>
  </si>
  <si>
    <t>X BY GLENMORANGIE SM SC</t>
  </si>
  <si>
    <t>FLING MNGSTRAW VOD SODA6/355C</t>
  </si>
  <si>
    <t>ALESMITH IPA 473C</t>
  </si>
  <si>
    <t>TRAG HIP LAKE FEVER LAG12/355C</t>
  </si>
  <si>
    <t>EARLS RHINO PALE ALE 6/355C</t>
  </si>
  <si>
    <t>CROWN ROYAL 18 YO WH</t>
  </si>
  <si>
    <t>ONE GREAT 8 PACK 8/473C</t>
  </si>
  <si>
    <t>SUNSHINE RASP LMND SOUR 473C</t>
  </si>
  <si>
    <t>CAYMUS VNYD SPEC SEL CAB 2017</t>
  </si>
  <si>
    <t>OGC SMR LV KOLSCH 473C</t>
  </si>
  <si>
    <t>ICARUS ORNG CRMSCL SR ALE473C</t>
  </si>
  <si>
    <t>DANDY PREMIUM LAGER 473C</t>
  </si>
  <si>
    <t>LIME WEDGE CREAM ALE 473C</t>
  </si>
  <si>
    <t>FUN WAVE HAZE IPA 473C</t>
  </si>
  <si>
    <t>HAZY 394 ALE 473C</t>
  </si>
  <si>
    <t>FLING CHRY LIME VOD SODA6/355C</t>
  </si>
  <si>
    <t>SEASON PASS 2022 MIX PK 8/473C</t>
  </si>
  <si>
    <t>CLOUD STREAM HAZY IPA 473C</t>
  </si>
  <si>
    <t>GNB MILKSHAKE SOUR SERIES 473C</t>
  </si>
  <si>
    <t>CAPITAL K GRAPEFRUIT VODKA</t>
  </si>
  <si>
    <t>TROP MARM HAZY IPA 473C</t>
  </si>
  <si>
    <t>ALESM/ALVAR OSO UNDER IPA473C</t>
  </si>
  <si>
    <t>ALL PROGRAMS
BUY 1</t>
  </si>
  <si>
    <t>Build_Your_Own_Ad_Hoc</t>
  </si>
  <si>
    <t>Liquor_Mart_Flyer</t>
  </si>
  <si>
    <t>Liquor Mart Flyer Program</t>
  </si>
  <si>
    <t>Value Add Type
(Liquor/Non-Liquor)</t>
  </si>
  <si>
    <t>Plant-Applied V.A. SCC#
OR
Rep-Applied Liquor Value Add SKU #</t>
  </si>
  <si>
    <t xml:space="preserve">  Opt-In Merchanism
 (dropdown)</t>
  </si>
  <si>
    <t>AT_SHELF</t>
  </si>
  <si>
    <t>AIR_MILES</t>
  </si>
  <si>
    <t>INNIS&amp;GUNNCARIBBEANRUMCASK330B</t>
  </si>
  <si>
    <t>ERDINGER WEISSBIER 500B</t>
  </si>
  <si>
    <t>BUFFALO TRACE BOURBON CR LIQ</t>
  </si>
  <si>
    <t>WITCHING HR DARK PUMP ALE 473C</t>
  </si>
  <si>
    <t>KIRKE SESSION BITTER 473C</t>
  </si>
  <si>
    <t>HIGHLAND PARK VKGHNR 12YO SMSC</t>
  </si>
  <si>
    <t>CANADIAN 83 WHISKY ADD ON</t>
  </si>
  <si>
    <t>OLD MONK 7 YO BLENDED RUM</t>
  </si>
  <si>
    <t>CHUM CHURUM APPLE SOJU</t>
  </si>
  <si>
    <t>CHANNEL MARKER LGT LAGER473C</t>
  </si>
  <si>
    <t>PRAIRIE LIGHTS IPA 473C</t>
  </si>
  <si>
    <t>CLOCKTOWER CLASSIC ALE 473C</t>
  </si>
  <si>
    <t>STEPHEN ST SOUR 473C</t>
  </si>
  <si>
    <t>DIABOLICALLY DECAD BR ALE473C</t>
  </si>
  <si>
    <t>SPECTRUM BARISTA BOX 12/355C</t>
  </si>
  <si>
    <t>ANGRY ORCHARD FALL MX12/355C</t>
  </si>
  <si>
    <t>PETITE SAISON 473C</t>
  </si>
  <si>
    <t>NONSUCH BBN BRL RUS IMP ST750B</t>
  </si>
  <si>
    <t>GNB COCKTAIL GOSE SERIES 473C</t>
  </si>
  <si>
    <t>NOCHE DARK LAGER 473C</t>
  </si>
  <si>
    <t>HP TASTERS PACK 8/473C</t>
  </si>
  <si>
    <t>THIRD PLACE IMPERIAL IPA 473C</t>
  </si>
  <si>
    <t>HOT DOG SUMMER DBL IPA 473C</t>
  </si>
  <si>
    <t>HOWLER HEAD KS BBN WH</t>
  </si>
  <si>
    <t>LBJ DUBBEL 473C</t>
  </si>
  <si>
    <t>SANDEMAN BEAT WHITE PORT</t>
  </si>
  <si>
    <t>SANDEMAN BEAT ROSE PORT</t>
  </si>
  <si>
    <t>DOS EQUIS XX SPEC LAGER 473C</t>
  </si>
  <si>
    <t>KILTER TERRA FIELD SAISON 473C</t>
  </si>
  <si>
    <t>MIND BEESWAX CM 355C</t>
  </si>
  <si>
    <t>RHUBY SOCIAL WITBIER 473C</t>
  </si>
  <si>
    <t>WHITE NOIZE IPA 473C</t>
  </si>
  <si>
    <t>ISLAND PARTY PK 12/355C</t>
  </si>
  <si>
    <t>LIMELIGHT LIME LAG 355C</t>
  </si>
  <si>
    <t>LIBRA NON ALC PALE ALE 4/355C</t>
  </si>
  <si>
    <t>TCB BRETT PALE ALE750B</t>
  </si>
  <si>
    <t>TCB BELG STYLE QUAD ALE 473C</t>
  </si>
  <si>
    <t>TCB WET HOPPED IPA 473C</t>
  </si>
  <si>
    <t>HOPPY PELICAN DH PALE ALE 473C</t>
  </si>
  <si>
    <t>SOFA SOURS PEACH RASP 473C</t>
  </si>
  <si>
    <t>SOFA SOURS PASSION FRUIT 473C</t>
  </si>
  <si>
    <t>ESCAPE FROM NARROW CITYIPA473C</t>
  </si>
  <si>
    <t>BERRY BERZERKER IMP SR ALE473C</t>
  </si>
  <si>
    <t>GNB ESPECIAL AMBER LAG 473C</t>
  </si>
  <si>
    <t>VITIS LAGER W/RIES 355C</t>
  </si>
  <si>
    <t>CH CANON LA GAFFELIERE 2020</t>
  </si>
  <si>
    <t>CH PHELAN SEGUR 2020</t>
  </si>
  <si>
    <t>CHATEAU CAP DE FAUGERES 2020</t>
  </si>
  <si>
    <t>CH MOUTON ROTHSCHILD 2020</t>
  </si>
  <si>
    <t>CHATEAU SUDUIRAUT 2020</t>
  </si>
  <si>
    <t>CHATEAU CLINET 2020</t>
  </si>
  <si>
    <t>LACOSTE BORIE 2020 AOC</t>
  </si>
  <si>
    <t>CHATEAU D'ISSAN 2020</t>
  </si>
  <si>
    <t>STRONGBOW CIDER 500C</t>
  </si>
  <si>
    <t>MANDARIN ORANGE LAG ALE 473C</t>
  </si>
  <si>
    <t>SECRET ON 10TH ST ALE 473C</t>
  </si>
  <si>
    <t>BEE BOYZZ MEAD MIX PK 4/355C</t>
  </si>
  <si>
    <t>FARMERY BLUE KISS VODKA</t>
  </si>
  <si>
    <t>JUICE BEANS COFFEE OTML ST473C</t>
  </si>
  <si>
    <t>DAY TRIPPER RYE IPA 473C</t>
  </si>
  <si>
    <t>FELIX GRUNER VELTLINER ORG</t>
  </si>
  <si>
    <t>CROWN ROYAL PEACH WHISKY ADDON</t>
  </si>
  <si>
    <t>TOGETHER ALE 375B</t>
  </si>
  <si>
    <t>MJHL FARMERY LIGHT LAG 8/473C</t>
  </si>
  <si>
    <t>CHANNEL MARKER LGT LAG 6/473C</t>
  </si>
  <si>
    <t>RASPBERRY MOCHACCINO LAG 473C</t>
  </si>
  <si>
    <t>ROASTED MARSHMALLOW LAG473C</t>
  </si>
  <si>
    <t>GINGER SNAP COOKIE LAG473C</t>
  </si>
  <si>
    <t>CARROT CAKE LAG473C</t>
  </si>
  <si>
    <t>FARMERY FRESH HOP NEIPA 473C</t>
  </si>
  <si>
    <t>FARMERY WIND CHILL LAG 473C</t>
  </si>
  <si>
    <t>RAINY DAZE: EARLGREY WH AL473C</t>
  </si>
  <si>
    <t>CROWN ROYAL NORTH HARV ADD ON</t>
  </si>
  <si>
    <t>CHATEAU TALBOT GR CRU 2020</t>
  </si>
  <si>
    <t>CH FAUGERES GR CRU CLASSE 2020</t>
  </si>
  <si>
    <t>CH LAGRANGE GR CRU CLASSE 2020</t>
  </si>
  <si>
    <t>CLOS MARSALETTE BLANC 2020</t>
  </si>
  <si>
    <t>CHATEAU BELLE VUE 2020</t>
  </si>
  <si>
    <t>CLOS MARSALETTE ROUGE 2020</t>
  </si>
  <si>
    <t>CHATEAU BEYCHEVELLE 2020</t>
  </si>
  <si>
    <t>CONNETABLE TALBOT 2020</t>
  </si>
  <si>
    <t>FERNET BRANCA AMER/BITTERS</t>
  </si>
  <si>
    <t>THE HIVE LAGER 473C</t>
  </si>
  <si>
    <t>BODACIOUS B B AGD RD BLD CASK</t>
  </si>
  <si>
    <t>Contest Prize 
(Enter description below)</t>
  </si>
  <si>
    <t>GREY GOOSE LA POIRE VOD</t>
  </si>
  <si>
    <t>LUIGI BOSCA CAB SAUVIGNON</t>
  </si>
  <si>
    <t>DIPLOMATICO MANTUANO RUM</t>
  </si>
  <si>
    <t>FG ROUGE CDN RED LAG 473C</t>
  </si>
  <si>
    <t>CORONA LIGHT LAG 12/330B</t>
  </si>
  <si>
    <t>DON DAVID RESERVE SABL</t>
  </si>
  <si>
    <t>EMBRACE WINTER ALE 473C</t>
  </si>
  <si>
    <t>MONKEY 47 SCHWARZ DRY GIN</t>
  </si>
  <si>
    <t>FARMERY BEER CAESARPICKLE473C</t>
  </si>
  <si>
    <t>WHITLEY NEILL BL ORANGE GIN</t>
  </si>
  <si>
    <t>TCB BARKEEP BROWN ALE 473C</t>
  </si>
  <si>
    <t>SMIRNOFF PINK LMND VOD BEV</t>
  </si>
  <si>
    <t>CIROC SUMMER CITRUS VODKA</t>
  </si>
  <si>
    <t>GOOD NEIGHBOUR BREWING COMPANY</t>
  </si>
  <si>
    <t>NUDE VODKA SODAMIXPKV2 12/355C</t>
  </si>
  <si>
    <t>SOMERSBY MANGO&amp;LIME CIDER 473C</t>
  </si>
  <si>
    <t>SMIRNOFF SELTZ LMND VP 12/355C</t>
  </si>
  <si>
    <t>TRULY PUNCH MIXPK SELTZ12/355C</t>
  </si>
  <si>
    <t>ARIZONA HARD ICEDTEA PCH6/355C</t>
  </si>
  <si>
    <t>GEORGIAN BAY GIN SM PEAR6/355C</t>
  </si>
  <si>
    <t>GRANT BURGE BAROSSA INK SHZ</t>
  </si>
  <si>
    <t>KOKANEE GOLD 15/355C</t>
  </si>
  <si>
    <t>CHANDELIER HDLTS BLK IPA473C</t>
  </si>
  <si>
    <t>CARA CARA COSMOS FR SOUR 473C</t>
  </si>
  <si>
    <t>LIONESS OF McLAREN VALE SHIRAZ</t>
  </si>
  <si>
    <t>RABBIT HOLE DARERINGER BBN WH</t>
  </si>
  <si>
    <t>HECTOR HARD PURPLE CRAZE 2LPET</t>
  </si>
  <si>
    <t>PENFOLDS MAX'S SHZ/CAB SAUVIG</t>
  </si>
  <si>
    <t>PIRRAMIMMA STOCK'S HILL GSM</t>
  </si>
  <si>
    <t>TALE OF ALES MIX PK 12/355C</t>
  </si>
  <si>
    <t>DRAGON SLAYER IPA MIX 12/355C</t>
  </si>
  <si>
    <t>SPECTRUM CRANBERRY SOUR 355C</t>
  </si>
  <si>
    <t>SMIRNOFF ICE PCH/LEMONADE 473C</t>
  </si>
  <si>
    <t>CHAMELEON ROSA BLANCO TEQUILA</t>
  </si>
  <si>
    <t>ASTRA STRONG LAG 473C</t>
  </si>
  <si>
    <t>ASTRA PREMIUM LAG 8/355C</t>
  </si>
  <si>
    <t>GLENDRONACH 10YO SGLE MALT SC</t>
  </si>
  <si>
    <t>ALWAYS SLEEPY COFFEE ST 473C</t>
  </si>
  <si>
    <t>JACOB'S CREEK GREN/SHZ</t>
  </si>
  <si>
    <t>YELLOW TAIL WH BAR AGED CAB</t>
  </si>
  <si>
    <t>PETER LEHMANN THE BAROSSAN CAB</t>
  </si>
  <si>
    <t>DUJARDIN VSOP BRANDY ADD ON</t>
  </si>
  <si>
    <t>DIXONS WKD BLUEBERRY GIN</t>
  </si>
  <si>
    <t>HONEST LOT CABERNET SAUVIGNON</t>
  </si>
  <si>
    <t>SNAPPLE SP BLBRY PASS TEA 458C</t>
  </si>
  <si>
    <t>COTTAGE SPRINGS VOD ICET8/355C</t>
  </si>
  <si>
    <t>COTTAGE SPRINGS VL MIXPK8/355C</t>
  </si>
  <si>
    <t>JESTER PASSIONFRUIT SR 473C</t>
  </si>
  <si>
    <t>BLACKSMITH AB BLK ALE 473C</t>
  </si>
  <si>
    <t>WIT WHITE WHEAT ALE 473C</t>
  </si>
  <si>
    <t>WANDERLUST WHITE IPA 473C</t>
  </si>
  <si>
    <t>MONK CHIA WINTER PRTR 473C</t>
  </si>
  <si>
    <t>DMC ELAK WOODAGE BALT PRTR473C</t>
  </si>
  <si>
    <t>DISCO LIMO WC IPA 473C</t>
  </si>
  <si>
    <t>DRAGONS BANE FH DIPA 473C</t>
  </si>
  <si>
    <t>SILENT NIGHT 500B</t>
  </si>
  <si>
    <t>FARMERY DARK LAGER 473C</t>
  </si>
  <si>
    <t>GEORGIAN BAY R/R VOD SM 6/355C</t>
  </si>
  <si>
    <t>NUTRL 7 VODKA LEM/LIME 6/355C</t>
  </si>
  <si>
    <t>WINTER SKY CRAN HIB ALE 473C</t>
  </si>
  <si>
    <t>HONEST LOT SAUVIGNON BLANC</t>
  </si>
  <si>
    <t>TOPO CHICO STRW GVA SLTZ 473C</t>
  </si>
  <si>
    <t>DONT WORRY BEE HAPPY MEAD 355C</t>
  </si>
  <si>
    <t>TEMPO GIN SMASH STRWLMN 6/355C</t>
  </si>
  <si>
    <t>TEMPO GIN SMASH MNGPCH 6/355C</t>
  </si>
  <si>
    <t>GNB FRENCH BLANCHE ALE473C</t>
  </si>
  <si>
    <t>MIKE'S HARD ICED TEA 473C</t>
  </si>
  <si>
    <t>GLENLIVET 14YO COG CSK SM SC</t>
  </si>
  <si>
    <t>TRAPICHE TESORO CAB SAUVIGNON</t>
  </si>
  <si>
    <t>LLAMA OLD VINE RED BLEND</t>
  </si>
  <si>
    <t>GLENDALOUGH ROSE GIN</t>
  </si>
  <si>
    <t>CORONA SUNBREW NON ALC 330B</t>
  </si>
  <si>
    <t>TOPO CHICO TROP MNGO SLTZ 473C</t>
  </si>
  <si>
    <t>BLACK FLY TEQ STRW MAR 4/400B</t>
  </si>
  <si>
    <t>STRANGER PB&amp;BANANA PRTR 473C</t>
  </si>
  <si>
    <t>CHOCOLATE ELEC ORNG ST 355C</t>
  </si>
  <si>
    <t>GNB HOL BEER CKTL MIX PK4/355C</t>
  </si>
  <si>
    <t>BUD LIGHT CHELADA 473C</t>
  </si>
  <si>
    <t>VIZZY SIG SELTZ VAR PK 12/355C</t>
  </si>
  <si>
    <t>FRESH ASCENT BRAGGOT ALE 473C</t>
  </si>
  <si>
    <t>BACARDI PINA COLADA 6/355C</t>
  </si>
  <si>
    <t>MALFY GIN ROSA GIN</t>
  </si>
  <si>
    <t>BWB BAR 13 AM RED ALE 473C</t>
  </si>
  <si>
    <t>TWISTED TEA HALF &amp; HALF 473C</t>
  </si>
  <si>
    <t>TANQUERAY BLKCURRANT GIN</t>
  </si>
  <si>
    <t>HULDUFOLK ALE 355C</t>
  </si>
  <si>
    <t>BURLY WINE 2021 355C</t>
  </si>
  <si>
    <t>DEAD RINGER BELG IPA 473C</t>
  </si>
  <si>
    <t>OCTOPIE CRMB PIE SOUR 473C</t>
  </si>
  <si>
    <t>TEMPO GIN SMASH PK 12/355C</t>
  </si>
  <si>
    <t>CATENA PASARISA MALBEC</t>
  </si>
  <si>
    <t>NEMIROFF VODKA</t>
  </si>
  <si>
    <t>TRAPICHE TESORO MALBEC</t>
  </si>
  <si>
    <t>BEAR &amp; BARREL MPLNT BRALE473C</t>
  </si>
  <si>
    <t>ARIZONA GREEN TEA GNSG 473C</t>
  </si>
  <si>
    <t>ARIZONA HARD ICETEA LMN 473C</t>
  </si>
  <si>
    <t>ARIZONA H&amp;H ICTLMND 473C</t>
  </si>
  <si>
    <t>ARIZONAHARD ICETEA PCH 473C</t>
  </si>
  <si>
    <t>ARIZONA H&amp;H ICTLMND 6/355C</t>
  </si>
  <si>
    <t>ARIZONA H&amp;H ICTLMND 12/355C</t>
  </si>
  <si>
    <t>SNAPBACK IPA 473C</t>
  </si>
  <si>
    <t>FG ROUGE CDN RED LAG 8/473C</t>
  </si>
  <si>
    <t>ANTIGAL UNO MALBEC PLATINUM ED</t>
  </si>
  <si>
    <t>BIG TIME RED ALE 473C</t>
  </si>
  <si>
    <t>COORS SELTZER SPLASH PK12/355C</t>
  </si>
  <si>
    <t>SANTA JULIA PIGR DEL MERCADO</t>
  </si>
  <si>
    <t>HART &amp; SON ORIGINAL 1804 RUM</t>
  </si>
  <si>
    <t>SOL CERVEZA BEER 330 B</t>
  </si>
  <si>
    <t>SPY VALLEY SAUVIGNON BLANC</t>
  </si>
  <si>
    <t>DR MCGILLICUDDY PEACH LIQ</t>
  </si>
  <si>
    <t>VALDEMAR INSPIRACION SELECCION</t>
  </si>
  <si>
    <t>BOTA BOX PINOT GRIGIO CASK</t>
  </si>
  <si>
    <t>BOTA BOX OLD VINE ZIN CASK</t>
  </si>
  <si>
    <t>DR MCGILL BTRSCTCH CARAMEL LIQ</t>
  </si>
  <si>
    <t>SOL CERVEZA 12/330B</t>
  </si>
  <si>
    <t>MIKE'S HARD ICED TEA 12/355C</t>
  </si>
  <si>
    <t>AVERNA AMARO SICILIAN LIQ</t>
  </si>
  <si>
    <t>BLINDMAN NEW ENG PALE ALE 473C</t>
  </si>
  <si>
    <t>SANGRE DE TORO VERDEJO DO</t>
  </si>
  <si>
    <t>RON MATUSALEM 23YO RUM</t>
  </si>
  <si>
    <t>ETERNAL SUNSHINE ALE 473C</t>
  </si>
  <si>
    <t>ANCIANO OLD VINES TEMP</t>
  </si>
  <si>
    <t>L'ARTISAN LE GRENACHE NOIR</t>
  </si>
  <si>
    <t>LEGENDARY SILKIE IRISH WHISKEY</t>
  </si>
  <si>
    <t>ROCK CREEK CIDER VAR PK12/355C</t>
  </si>
  <si>
    <t>SLEEMAN CLEAR 2.0 PEACH12/355C</t>
  </si>
  <si>
    <t>TWISTED TEA SLIGHTLY SWT 473C</t>
  </si>
  <si>
    <t>WRITERS TEARS COPPER IRISH WH</t>
  </si>
  <si>
    <t>FARMERY MB MAPLE LAG 473C</t>
  </si>
  <si>
    <t>ALLAN SCOTT SAUVIGNON BLANC</t>
  </si>
  <si>
    <t>ROEDERER COLLECTION BRUT CHAMP</t>
  </si>
  <si>
    <t>VIZZY WTRMLN LMND SLTZ 6/355C</t>
  </si>
  <si>
    <t>VIZZY STRW LMND SELTZ 473C</t>
  </si>
  <si>
    <t>COORS FRUIT PUNCH SELTZER 473C</t>
  </si>
  <si>
    <t>NOTHING BUT HOPS VOL 9 473C</t>
  </si>
  <si>
    <t>PUMP HOUSE VP 12/355C</t>
  </si>
  <si>
    <t>SUPER FUN Y&amp;G HRD SLTZ 355C</t>
  </si>
  <si>
    <t>SUPER FUN W&amp;B HRD SELTZ 355C</t>
  </si>
  <si>
    <t>EARTH GARDEN SAUVIGNON BLANC</t>
  </si>
  <si>
    <t>SUPER FUN P&amp;E HRD SELTZ 355C</t>
  </si>
  <si>
    <t>SUPER FUN G&amp;V HRD SELTZ 355C</t>
  </si>
  <si>
    <t>VI WEST COAST IPA 473C</t>
  </si>
  <si>
    <t>SMIRNOFF ICE PCH LMND 6/355C</t>
  </si>
  <si>
    <t>SMIRNOFF VS BERRY BLAST 6/355C</t>
  </si>
  <si>
    <t>TORO BRAVO TEMP/MERL CASK DO</t>
  </si>
  <si>
    <t>VIZZY RASP LMND SELTZ 6/355C</t>
  </si>
  <si>
    <t>BELOKI TEMPRANILLO DOCA</t>
  </si>
  <si>
    <t>VIZZY WTRMLN LMND SLTZ 473C</t>
  </si>
  <si>
    <t>VIZZY PAPAYA PSNFRT SPKSLZ473C</t>
  </si>
  <si>
    <t>VIZZY BLKBRY LMN SPK SLTZ 473C</t>
  </si>
  <si>
    <t>COORS MANGO SELTZER 473C</t>
  </si>
  <si>
    <t>COORS BL CHERRY SELTZER 473C</t>
  </si>
  <si>
    <t>COORS BL RASP SELTZER 473C</t>
  </si>
  <si>
    <t>ARIZONA HARD ICETEA LMN12/355C</t>
  </si>
  <si>
    <t>PLANTATION 20TH ANNIV XO RUM</t>
  </si>
  <si>
    <t>1800 TEQUILA COCONUT</t>
  </si>
  <si>
    <t>SLEEMAN CLEAR 2.0 FLVPK12/355C</t>
  </si>
  <si>
    <t>VIZZY PNAPL MNGO SELTZ 473C</t>
  </si>
  <si>
    <t>TCB CUC MINT GOSE 473C</t>
  </si>
  <si>
    <t>TCB MARIACHI CHOC ST 473C</t>
  </si>
  <si>
    <t>TCB COUNTY SR LYCHEE LMN 473C</t>
  </si>
  <si>
    <t>TCB CLASSIC IPA 473C</t>
  </si>
  <si>
    <t>ZAYA COCOBANA RUM</t>
  </si>
  <si>
    <t>NIFTY LAV SPRMNT SELTZER 355C</t>
  </si>
  <si>
    <t>BERONIA ROSE DOCA</t>
  </si>
  <si>
    <t>BPEAK TRAIL MIX P 8/473C</t>
  </si>
  <si>
    <t>BR TRADITIONAL ALE 473C</t>
  </si>
  <si>
    <t>HECTORS HARD ICED TEA 473C</t>
  </si>
  <si>
    <t>HECTORS HARD PURPLE CRZE473C</t>
  </si>
  <si>
    <t>BUSHMILLS 10YO CGNC CSK IRWH</t>
  </si>
  <si>
    <t>ESK VALLEY SAUVIGNON BLANC</t>
  </si>
  <si>
    <t>818 TEQUILA REPOSADO</t>
  </si>
  <si>
    <t>AMERICAN V HRD GRN ICET 6/355C</t>
  </si>
  <si>
    <t>DOS EQUIS XX SPEC LAG12/355B</t>
  </si>
  <si>
    <t>SAPPORO PREMIUM BEER 4/500C</t>
  </si>
  <si>
    <t>GREAT DICTATER KARTOFF 473C</t>
  </si>
  <si>
    <t>INFIN REFL BALTIC PORTER 473C</t>
  </si>
  <si>
    <t>VIZZY BB/PMGRNT HRD SLTZ 473C</t>
  </si>
  <si>
    <t>AMERICAN V H&amp;H HICLMND 6/355C</t>
  </si>
  <si>
    <t>LUXARDO SAMBUCA LIQ VALUE ADD</t>
  </si>
  <si>
    <t>CORONA EXTRA BEER 15/355C</t>
  </si>
  <si>
    <t>OVERSTONE SAUVIGNON BLANC</t>
  </si>
  <si>
    <t>BWB GLORIOUS DAWN B/O HEFE473C</t>
  </si>
  <si>
    <t>AMERICAN V HRD LMN ICET12/355C</t>
  </si>
  <si>
    <t>BWB TWILIGHT BAV DK LAG 473C</t>
  </si>
  <si>
    <t>STELLA ARTOIS LAG 15/355C</t>
  </si>
  <si>
    <t>MARQUES DE RISCAL PROXIMO RED</t>
  </si>
  <si>
    <t>BLANCHE DE CHAMBLY 4/473C</t>
  </si>
  <si>
    <t>OCEANIA OCEANIC PALE LAG 473C</t>
  </si>
  <si>
    <t>DIPLOMATICO SELEC FAM RUM</t>
  </si>
  <si>
    <t>MARQUES DE CACERES SABL DO</t>
  </si>
  <si>
    <t>BRIGHTER SHADE DOOM NEIPA 473C</t>
  </si>
  <si>
    <t>GLUTENBERG STOUT 4/473C</t>
  </si>
  <si>
    <t>PURE IMAGIN PORTER 473C</t>
  </si>
  <si>
    <t>SMIRNOFF PEACH LEMND VOD BEV</t>
  </si>
  <si>
    <t>SOUR TRIPEL W/BRETT ALE 750B</t>
  </si>
  <si>
    <t>FG SELTZER SELECTS MIX 8/473C</t>
  </si>
  <si>
    <t>TWISTED TEA PARTY PACK 12/355C</t>
  </si>
  <si>
    <t>DAB ORIGINAL LAGER 6/500C</t>
  </si>
  <si>
    <t>FANDANGO MEZCAL</t>
  </si>
  <si>
    <t>BUMBU CREME CREAM LIQ</t>
  </si>
  <si>
    <t xml:space="preserve">Period:  </t>
  </si>
  <si>
    <t xml:space="preserve">Tier 1 </t>
  </si>
  <si>
    <t xml:space="preserve">
Description
-WILL REMAIN BLANK UNTIL INVOICE SELECTED-</t>
  </si>
  <si>
    <t>CANTON GINGER &amp; COGNAC LIQ</t>
  </si>
  <si>
    <t>TWISTED SHOTZ SX BCH4/30</t>
  </si>
  <si>
    <t>SAILOR JERRY SPICED RUM</t>
  </si>
  <si>
    <t>ROSSI D'ASIAGO LIMONCELLO LIQ</t>
  </si>
  <si>
    <t>COURVOISIER VSOP COGNAG</t>
  </si>
  <si>
    <t>MICHELOB ULTRA 24/341B</t>
  </si>
  <si>
    <t>BERGSTROM BRANDS</t>
  </si>
  <si>
    <t>SLEEMAN SELECTIONS PK 12/355C</t>
  </si>
  <si>
    <t>CONO SUR BICICLETA PINOT NOIR</t>
  </si>
  <si>
    <t>PERRIN COTES DU RHONE RES RED</t>
  </si>
  <si>
    <t>CONO SUR BICICLETA VIOGNIER</t>
  </si>
  <si>
    <t>OLD STYLE PILSNER 24/355C</t>
  </si>
  <si>
    <t>FB ELYSIUM PALE ALE 473C</t>
  </si>
  <si>
    <t>FB HELIOS HAZY IPA 473C</t>
  </si>
  <si>
    <t>FB STAINED BLACK IPA 473C</t>
  </si>
  <si>
    <t>BENDITO CLASSIC SAUVIGNON BL</t>
  </si>
  <si>
    <t>RYEDACTED TANG RYE IPA 473C</t>
  </si>
  <si>
    <t>OSTARA CELEST SCHWARZ 473C</t>
  </si>
  <si>
    <t>HOMEBASS ELDR/LMN WIT 473C</t>
  </si>
  <si>
    <t>FLAVOUR TOWN DBL IPA 473C</t>
  </si>
  <si>
    <t>HUELL &amp; OATS PALE ALE 473C</t>
  </si>
  <si>
    <t>KRAMPUS CHRISTMAS WTR ST 473C</t>
  </si>
  <si>
    <t>TAN LINES KOLSCH 473C</t>
  </si>
  <si>
    <t>NUTRL VS CLASSIC PK12/355C</t>
  </si>
  <si>
    <t>VEUVE DU VERNAY BRUT</t>
  </si>
  <si>
    <t>NONSUCH STRAWBERRY KOLSCH 473C</t>
  </si>
  <si>
    <t>LBJ CIDER 473C</t>
  </si>
  <si>
    <t>SP SUNSET FRT STND MIX 12/355C</t>
  </si>
  <si>
    <t>BUD LIGHT FLAVFAVES 12/355C</t>
  </si>
  <si>
    <t>WHITE PEAKS H STP T VPK12/355C</t>
  </si>
  <si>
    <t>HUMULUS LUD DBL IPA 473C</t>
  </si>
  <si>
    <t>HP SPRING EQINOX IPA 473C</t>
  </si>
  <si>
    <t>POTHOLE PORTER 473C</t>
  </si>
  <si>
    <t>CANNED LAUGHTER LAGER 473C</t>
  </si>
  <si>
    <t>FG SOCIAL PACK 8/473C</t>
  </si>
  <si>
    <t>LONETREE AUTH DRY CIDER 6/355C</t>
  </si>
  <si>
    <t>NONSUCH PRAIRIE COMM LAG8/473C</t>
  </si>
  <si>
    <t>TCB ARROW IPA 473C</t>
  </si>
  <si>
    <t>TCB LAMP LIGHTER AMBER ALE473C</t>
  </si>
  <si>
    <t>TCB PORTAGER PILSNER 473C</t>
  </si>
  <si>
    <t>STRAIGHT PIPE BLONDE ALE 473C</t>
  </si>
  <si>
    <t>ISLAND VIBES PSSNFRT SR 473C</t>
  </si>
  <si>
    <t>LOW LAGO CERVEZA 12/355C</t>
  </si>
  <si>
    <t>LOW LIFE SMALL PALE 355C</t>
  </si>
  <si>
    <t>BLACK SPARROW ESB 473C</t>
  </si>
  <si>
    <t>TRIPTYCH IPA 355C</t>
  </si>
  <si>
    <t>TRIPTYCH IPA 6/355C</t>
  </si>
  <si>
    <t>KILTER VINTAGE PILSNER 8/473C</t>
  </si>
  <si>
    <t>KB BRAVENOISE PALE ALE 473C</t>
  </si>
  <si>
    <t>GEORGIAN BAY SMSODA PK12/355C</t>
  </si>
  <si>
    <t>MAESTRO SESSION IPA 473C</t>
  </si>
  <si>
    <t>DIVA IPA 473C</t>
  </si>
  <si>
    <t>MELLOW GRTGS LEMON GOSE 473C</t>
  </si>
  <si>
    <t>COCO VODKA VOD BEV 473C</t>
  </si>
  <si>
    <t>MIKE'S HARD VARIETEA PK12/355C</t>
  </si>
  <si>
    <t>COORS ORGANIC LAG12/355C</t>
  </si>
  <si>
    <t>TEMPO GIN SMASH BLKL 6/355C</t>
  </si>
  <si>
    <t>SOCIAL LITE SPIKED FR PUNCH 4L</t>
  </si>
  <si>
    <t>LA FIN DU MONDE 4/473C</t>
  </si>
  <si>
    <t>COORS ORIGINAL 30/355C</t>
  </si>
  <si>
    <t>MILLER LITE PILSNER 30/355C</t>
  </si>
  <si>
    <t>SOL CERVEZA 20/355C</t>
  </si>
  <si>
    <t>COORS SELTZ ORANGE CRPOP6/355C</t>
  </si>
  <si>
    <t>BRAZEN 5TH ANNIV HAZE PK4/473C</t>
  </si>
  <si>
    <t>FLOKI CONSPIR DH SOUR 473C</t>
  </si>
  <si>
    <t>RASPY RB RASP WHEAT ALE 473C</t>
  </si>
  <si>
    <t>AETHER NEW ENGLAND IPA 473C</t>
  </si>
  <si>
    <t>BWB LIFE A BEACH OL KTL SR473C</t>
  </si>
  <si>
    <t>BWB JAVA THE STOUT 473C</t>
  </si>
  <si>
    <t>BWB GREAT 8 MIX PK 8/473C</t>
  </si>
  <si>
    <t>LOW LIGHT BRETT TABLE BEER355C</t>
  </si>
  <si>
    <t>LOW LIFE BARREL HOUSE</t>
  </si>
  <si>
    <t>AMARULA MARULA LIQ</t>
  </si>
  <si>
    <t>OXUS IO DOUBLE IPA 473C</t>
  </si>
  <si>
    <t>FARMERY CHOC CHRY BLSSM 473C</t>
  </si>
  <si>
    <t>HIDEAWAY COCONUT PRTR 473C</t>
  </si>
  <si>
    <t>CHOQLETTE OATMEAL ST 473C</t>
  </si>
  <si>
    <t>TANTAMOUNT EXW IPA 473C</t>
  </si>
  <si>
    <t>PRAIRIE BAARD GOLDEN ALE 473C</t>
  </si>
  <si>
    <t>394 PALE ALE 473C</t>
  </si>
  <si>
    <t>POP SHOPPE ORNG HS 473C</t>
  </si>
  <si>
    <t>PARTY TRICKS IPA 473C</t>
  </si>
  <si>
    <t>NUT BROWN ALE 473C</t>
  </si>
  <si>
    <t>POP SHOPPE CR SODA HS 473C</t>
  </si>
  <si>
    <t>POP SHOPPE LIME RICKY HS 473C</t>
  </si>
  <si>
    <t>SWEAR JAR OLD FASH 473C</t>
  </si>
  <si>
    <t>SPEEDWAY ST CHOC/SS/COFF473C</t>
  </si>
  <si>
    <t>JELLY KING DH SR ALE WFRT 473C</t>
  </si>
  <si>
    <t>JELLY KING DH SOUR ALE 473C</t>
  </si>
  <si>
    <t>LBJ FOLK FEST LAGER 473C</t>
  </si>
  <si>
    <t>LBJ QUEER BEER 473C</t>
  </si>
  <si>
    <t>LBJ SAISON 473C</t>
  </si>
  <si>
    <t>FARM BLUE KISS VOD BEV 473C</t>
  </si>
  <si>
    <t>FARM PINK KISS VOD BEV 473C</t>
  </si>
  <si>
    <t>FARMERY WILD CHERRY SOUR 473C</t>
  </si>
  <si>
    <t>FARMERY NEIPA WOW QUENCH 473C</t>
  </si>
  <si>
    <t>LTM IPA HOPPY ALE 473C</t>
  </si>
  <si>
    <t>LTM IPA BLANCHE 473C</t>
  </si>
  <si>
    <t>LTM PALE AMER ALE 473C</t>
  </si>
  <si>
    <t>LTM PILSNER 473C</t>
  </si>
  <si>
    <t>CHERRY PIE SOUR 473C</t>
  </si>
  <si>
    <t>DARK FRUIT CITRUS GOSE 473C</t>
  </si>
  <si>
    <t>LTM MAIBOCK BL LAGER 473C</t>
  </si>
  <si>
    <t>LTM STICKE ALT LAG 473C</t>
  </si>
  <si>
    <t>RAZZLE DAZZLE SOUR ALE 473C</t>
  </si>
  <si>
    <t>PARADISE LOST SP CHRY 473C</t>
  </si>
  <si>
    <t>IPA NO 21 MLKSHK IPA 473C</t>
  </si>
  <si>
    <t>GOOD MONSTER NE DIPA 473C</t>
  </si>
  <si>
    <t>AUTOPOP SESSION SOUR 473C</t>
  </si>
  <si>
    <t>WR WILD RICE RED ALE 473C</t>
  </si>
  <si>
    <t>DIXONS WKD BLUEBERRY GIN ADDON</t>
  </si>
  <si>
    <t>DMC TRINITY CR BRULEE ST 473C</t>
  </si>
  <si>
    <t>SWEAR JAR 6YO CDN WH</t>
  </si>
  <si>
    <t>DIABLO MEXICAN LAGER 473C</t>
  </si>
  <si>
    <t>UNCLE GIGGLES APA 473C</t>
  </si>
  <si>
    <t>TEN THOUSAND POUND PILS 473C</t>
  </si>
  <si>
    <t>CREATURE FEATURE IPA 473C</t>
  </si>
  <si>
    <t>TWISTED SHOTZRATTLESNAKE4/30ML</t>
  </si>
  <si>
    <t>TORQUE VARIETY PK 8/473C</t>
  </si>
  <si>
    <t>PELLER FAMILY VIN PIGR PET</t>
  </si>
  <si>
    <t>BLUE HIVE BLBRY HONEY LAG 473C</t>
  </si>
  <si>
    <t>HELIX NEIPA 473C</t>
  </si>
  <si>
    <t>UNSHACKLED CABERNET SAUVIGNON</t>
  </si>
  <si>
    <t>TWO OCEANS CHENIN BLANC</t>
  </si>
  <si>
    <t>GVLC HARD SHOT VOD</t>
  </si>
  <si>
    <t>GRAND VIEUX LIQUOR CO</t>
  </si>
  <si>
    <t>UNSHACKLED RED BLEND</t>
  </si>
  <si>
    <t>KEN FORRESTER OV RES CHBL</t>
  </si>
  <si>
    <t>MAGNOTTA STARLIGHT SPK VQA</t>
  </si>
  <si>
    <t>SAILOR JERRY SPICED RUM PET</t>
  </si>
  <si>
    <t>PELLER FAMILY VIN CAB/MER PET</t>
  </si>
  <si>
    <t>19 CRIMES MARTHAS CHARDONNAY</t>
  </si>
  <si>
    <t>LOUIS MARTINI CABERNET SAUV</t>
  </si>
  <si>
    <t>OLE SMOKY BANANA PUDDING CREAM</t>
  </si>
  <si>
    <t>RED SCHOONER TRANSIT #1</t>
  </si>
  <si>
    <t>NAMESAKE TIME TRAP IPA 473C</t>
  </si>
  <si>
    <t>PALOMINO CLUB CERV WLIME 473C</t>
  </si>
  <si>
    <t>LEM STAND AT MN&amp;VINE LMN MOSC</t>
  </si>
  <si>
    <t>BF WHISKY WILD SER MATS WH</t>
  </si>
  <si>
    <t>JACK DANIELS TENN WH GIFT PACK</t>
  </si>
  <si>
    <t>CROWN ROYAL DELUXE WK ADD ON</t>
  </si>
  <si>
    <t>GOLDSCHLAGER CINN SCHNAPPS LIQ</t>
  </si>
  <si>
    <t>CARIBOU LIQUOR APERTIVE</t>
  </si>
  <si>
    <t>BOLLA VALPOLICELLA CL DOC</t>
  </si>
  <si>
    <t>BABY DUCK SPKL</t>
  </si>
  <si>
    <t>SPUMANTE BAMBINO</t>
  </si>
  <si>
    <t>MARTINI ASTI DOCG</t>
  </si>
  <si>
    <t>DR ZENZEN KABINETT QMP</t>
  </si>
  <si>
    <t>DOM PERIGNON BRUT CHAMP</t>
  </si>
  <si>
    <t>HENRY OF PELHAM ROSE VQA</t>
  </si>
  <si>
    <t>NIERSTEINER SPATLESE QMP</t>
  </si>
  <si>
    <t>FARNITO CABERNET SAUVIGNON IGT</t>
  </si>
  <si>
    <t>QUAILS' GATE GWZ VQA</t>
  </si>
  <si>
    <t>SANTA MARGH VALD PROS SUP DOCG</t>
  </si>
  <si>
    <t>VILLA TERESA PINOT GRIGIO DOC</t>
  </si>
  <si>
    <t>UNIBROUE MIX PACK 12/341B</t>
  </si>
  <si>
    <t>MHFE RESERVE SAUV BLANC VQA</t>
  </si>
  <si>
    <t>PSP MICHEL RIES KAB QMP</t>
  </si>
  <si>
    <t>FORTY CREEK BRL SEL NIAG WH</t>
  </si>
  <si>
    <t>CHOCALAN ORIGEN GR RES SABL</t>
  </si>
  <si>
    <t>GANCIA BRUT PROSECCO DOC</t>
  </si>
  <si>
    <t>KNAPPOGUE CASTLE 12SM IRISH WH</t>
  </si>
  <si>
    <t>LICOR BEIRAO HERBAL LIQ</t>
  </si>
  <si>
    <t>VINTAGE WEST WINE &amp; SPIRITS INC</t>
  </si>
  <si>
    <t>VILLA TERESA ORG PROS DOC</t>
  </si>
  <si>
    <t>STARLING CASTLE SWEET RED QBA</t>
  </si>
  <si>
    <t>COLLINGWOOD DBL BAR CANADIANWH</t>
  </si>
  <si>
    <t>DR ZENZEN GEWURZ QBA</t>
  </si>
  <si>
    <t>WG NO 99 CHARDONNAY VQA</t>
  </si>
  <si>
    <t>TANQUERAY RANGPUR LIME GIN</t>
  </si>
  <si>
    <t>MARTINI PROSECCO DOC</t>
  </si>
  <si>
    <t>PETTENTHAL RIES SPAT QMP</t>
  </si>
  <si>
    <t>1800 BLANCO TEQUILA</t>
  </si>
  <si>
    <t>WG NO 99 CAB FRANC/SYRAH VQA</t>
  </si>
  <si>
    <t>ZONIN CUVEE 1821 BRUT PROS DOC</t>
  </si>
  <si>
    <t>MIONETTO PREST PROS DOC</t>
  </si>
  <si>
    <t>CHATEAU DES CHARMES WINES LTD</t>
  </si>
  <si>
    <t>MAGNOTTA ICE CIDER GIFT BOX</t>
  </si>
  <si>
    <t>LOLA ROSE VQA</t>
  </si>
  <si>
    <t>BLACK CELLAR B 13 MALB/MER CSK</t>
  </si>
  <si>
    <t>1924 DOUBLE BLACK LTD ED RED</t>
  </si>
  <si>
    <t>DOOLEY'S WT CHOCOLATE CREAMLIQ</t>
  </si>
  <si>
    <t>TWISTED SHOTZ CHOCCREAM 4/30ML</t>
  </si>
  <si>
    <t>GP ROSSO IGT</t>
  </si>
  <si>
    <t>WG NO 99 BACO NOIR VQA</t>
  </si>
  <si>
    <t>SAN MIG RED HORSE</t>
  </si>
  <si>
    <t>ANGRY ORCHARD CRISP APPCID355B</t>
  </si>
  <si>
    <t>CANADIAN CLUB 100% RYE GFT PK</t>
  </si>
  <si>
    <t>JUICE OF OATS STOUT 473C</t>
  </si>
  <si>
    <t>GRIZZLY UNFILT WHEAT ALE 473C</t>
  </si>
  <si>
    <t>WG NO 99 CAB S/SYRAH VQA ADDON</t>
  </si>
  <si>
    <t>PALAS GAVI</t>
  </si>
  <si>
    <t>FARMERY PIONEER HARVSTOUT473C</t>
  </si>
  <si>
    <t>LONGSHADOWS IPA 473C</t>
  </si>
  <si>
    <t>SANTA MARGH BRUT ROSE SPUM</t>
  </si>
  <si>
    <t>DON AMADO</t>
  </si>
  <si>
    <t>MUSKOKA HAZED &amp; CONFUSED 473C</t>
  </si>
  <si>
    <t>LOXTON DE ALC SEM/CHARD</t>
  </si>
  <si>
    <t>LOXTON DE ALC CAB SAUVIGNON</t>
  </si>
  <si>
    <t>LOXTON DE ALCOHOLIZED SPK BRUT</t>
  </si>
  <si>
    <t>LEVIATHAN RUSS IMP ST 473C</t>
  </si>
  <si>
    <t>C.B. POWELL LTD</t>
  </si>
  <si>
    <t>HAZE LORD NEPA 473C</t>
  </si>
  <si>
    <t>PHANTOM SPACEFORCE IPA 473C</t>
  </si>
  <si>
    <t>LOXTON DE ALC MOSCATO ROSE</t>
  </si>
  <si>
    <t>BALTIC MANITOBA MULE VODKA</t>
  </si>
  <si>
    <t>DUKANG MIANROU 3 XING BAIJIU</t>
  </si>
  <si>
    <t>SINOCAN SUPPLY INC</t>
  </si>
  <si>
    <t>HOEGAARDEN 0.0 NON ALC 6/330C</t>
  </si>
  <si>
    <t>CAYMUS SUISUN GRANDDURIF 2016</t>
  </si>
  <si>
    <t>CAVALIERE D'BELL CHIACL GRSEL</t>
  </si>
  <si>
    <t>BREWERS DOZEN VP 12/355C</t>
  </si>
  <si>
    <t>CAPTAIN MORGAN GINGERBRD SPICE</t>
  </si>
  <si>
    <t>MARTINI EX DRY SPKL ROSE</t>
  </si>
  <si>
    <t>LA PLAYA CHARDONNAY UNOAKED</t>
  </si>
  <si>
    <t>EXPLORE MB PACK 12/355C</t>
  </si>
  <si>
    <t>CHIMAY BLUE</t>
  </si>
  <si>
    <t>MANGO SOUR ALE 473C</t>
  </si>
  <si>
    <t>FARMERY BEER CAESER ORIG 473C</t>
  </si>
  <si>
    <t>WG NO 99 WH OAK AGE RDBLDVQA</t>
  </si>
  <si>
    <t>OLE SMOKY BTR PECAN MOON CRLIQ</t>
  </si>
  <si>
    <t>SEA SUN CHARDONNAY</t>
  </si>
  <si>
    <t>MOLSON ULTRA MINI 4/222C</t>
  </si>
  <si>
    <t>CARDHU SC (ADD ON)</t>
  </si>
  <si>
    <t>SPACE KITTY JUICY IPA 473C</t>
  </si>
  <si>
    <t>WHISTLER CHESTNUT ALE 6/355C</t>
  </si>
  <si>
    <t>RIONDO FRIZZANTE PROSECCO DOC</t>
  </si>
  <si>
    <t>ANGELS ENVY KS BOURBON WH</t>
  </si>
  <si>
    <t>O'HARA'S IRISH ST NITRO 440C</t>
  </si>
  <si>
    <t>SCHWEINHARDT RSL QBA</t>
  </si>
  <si>
    <t>CAYMUS SUISUN GRAND DURIF 2018</t>
  </si>
  <si>
    <t>JAGGED PILSNER 473C</t>
  </si>
  <si>
    <t>HANS BAER RSL QBA TETRA</t>
  </si>
  <si>
    <t>LA MARCA ROSE PROSECCO DOC</t>
  </si>
  <si>
    <t>WAYNEGRETZKY HAT TRK PK 3/473C</t>
  </si>
  <si>
    <t>ORANGE AVENUE SHANDY 473C</t>
  </si>
  <si>
    <t>GANCIA ROSE PROSECCO DOC</t>
  </si>
  <si>
    <t>OLE SMOKY SALTY WATERMELON WH</t>
  </si>
  <si>
    <t>GNB TROP LIGHT LAG 473C</t>
  </si>
  <si>
    <t>WHITE PEAKS GREEN TEA 6/355C</t>
  </si>
  <si>
    <t>CERVEZA MEXICAN PILS 473C</t>
  </si>
  <si>
    <t>SHARP IMPORTS</t>
  </si>
  <si>
    <t>WG NO 99 WH OAK AGE CHARDVQA</t>
  </si>
  <si>
    <t>MATT&amp;STEVES CAESAR ORLTSP473C</t>
  </si>
  <si>
    <t>MATT&amp;STEVES CAESAR HT&amp;SP 473C</t>
  </si>
  <si>
    <t>MIONETTO ROSE PROSECCO DOC</t>
  </si>
  <si>
    <t>BRUMOSA IX HAZY IPA 473C</t>
  </si>
  <si>
    <t>SABROSA PREMIUM CRAFT LAG 473C</t>
  </si>
  <si>
    <t>PALIDA HAZY PALE ALE 473C</t>
  </si>
  <si>
    <t>GP ROSATO IGT</t>
  </si>
  <si>
    <t>JALEA GUAVA SAISON 473C</t>
  </si>
  <si>
    <t>FLING VOD SODA MIXED PK12/355C</t>
  </si>
  <si>
    <t>INFERNAL FSN MCHN BLK ALE473C</t>
  </si>
  <si>
    <t>CHUM CHURUM YOGURT SOJU</t>
  </si>
  <si>
    <t>DIORA LA PETITE GRACE PINO</t>
  </si>
  <si>
    <t>FORAGED BERRY LAGER 473C</t>
  </si>
  <si>
    <t>CHUM CHURUM STRAWBERRY SOJU</t>
  </si>
  <si>
    <t>CHUM CHURUM BLUEBERRY SOJU</t>
  </si>
  <si>
    <t>BOSCHENDAL 1685 CHARD WO</t>
  </si>
  <si>
    <t>CAST POGGIO BARB D'ASTI DOCG</t>
  </si>
  <si>
    <t>THE WILD NORTH CANADIAN RYE WH</t>
  </si>
  <si>
    <t>TRIBUTE CABERNET SAUVIGNON</t>
  </si>
  <si>
    <t>CITRUS CIRCUS HAZY IPA 473C</t>
  </si>
  <si>
    <t>PARADIGM PINK GUAVA 473C</t>
  </si>
  <si>
    <t>GLENALLACHIE 12 YO SM SC WH</t>
  </si>
  <si>
    <t>SPECTRUM CARAMEL MACC ALE 473C</t>
  </si>
  <si>
    <t>POB GRAPEFRUT RATTLER 473C</t>
  </si>
  <si>
    <t>NEXTFRIEND PETNAT CIDER 750B</t>
  </si>
  <si>
    <t>NEXTFRIEND CHERRY CIDER 750B</t>
  </si>
  <si>
    <t>C12 RASP VANILLA SOUR 473C</t>
  </si>
  <si>
    <t>ROCK CREEK ROSE CIDER 6/330B</t>
  </si>
  <si>
    <t>VIVO RESERVA CAB SAUV</t>
  </si>
  <si>
    <t>MANGO PEACH COSMOS FRT SR 473C</t>
  </si>
  <si>
    <t>CAPITAL K CHILI VODKA</t>
  </si>
  <si>
    <t>LIBRA STOUT NON ALC 4/355C</t>
  </si>
  <si>
    <t>FRESCO DI MASI BIANCO ORG IGT</t>
  </si>
  <si>
    <t>HONEY BADGER HNYLAG 6/355C</t>
  </si>
  <si>
    <t>NEXTFRIEND PURPLE CIDER 750B</t>
  </si>
  <si>
    <t>GLUTENBERG LIGHT LAGER 473C</t>
  </si>
  <si>
    <t>BEAR WORSHIP BA SR 500B</t>
  </si>
  <si>
    <t>FALL OF THEBES RIES 500B</t>
  </si>
  <si>
    <t>FALL OF THEBES W/CHERRY 500B</t>
  </si>
  <si>
    <t>NEXTFRIEND PRESS ON CIDER 355C</t>
  </si>
  <si>
    <t>OLD FAMILIAR ESB 473C</t>
  </si>
  <si>
    <t>METROPOLIS PILSNER 473C</t>
  </si>
  <si>
    <t>WHITECAPS WHEAT IPA 473C</t>
  </si>
  <si>
    <t>FRESCO DI MASI ROSSO ORG IGT</t>
  </si>
  <si>
    <t>MANA OHANA HAZY PALE ALE 473C</t>
  </si>
  <si>
    <t>NIGHTHAWK LAGER 355C</t>
  </si>
  <si>
    <t>CATEGORY 12 HEFE 473C</t>
  </si>
  <si>
    <t>ROGUE NEWPORT DAZE 568C</t>
  </si>
  <si>
    <t>GEORGIES BEST DH ESB 473C</t>
  </si>
  <si>
    <t>NEXTFRIEND MACERATION CID750B</t>
  </si>
  <si>
    <t>TOOL SHED PETE'S PILS 473C</t>
  </si>
  <si>
    <t>HEAVY METAL HORCHATA 473C</t>
  </si>
  <si>
    <t>BOMBER AVANT GARDE PILS 473C</t>
  </si>
  <si>
    <t>GNB GRODZISKIE SMK LAG473C</t>
  </si>
  <si>
    <t>DEAD GUY ALE 568C</t>
  </si>
  <si>
    <t>SMIRNOFF ICE 12/355C</t>
  </si>
  <si>
    <t>HELLION LIME LAGER 473C</t>
  </si>
  <si>
    <t>HALO HALO UBE CONUT NEIPA 473C</t>
  </si>
  <si>
    <t>CANDELA PEACH HAB IPA 473C</t>
  </si>
  <si>
    <t>PARK LIFE PASSIONFRUIT355C</t>
  </si>
  <si>
    <t>SENA 2019</t>
  </si>
  <si>
    <t>SHAKESPEARE STOUT 473C</t>
  </si>
  <si>
    <t>PINEAPPLE PARTY PUNCH IPA 473C</t>
  </si>
  <si>
    <t>ROGUE COLOSSAL CLAUDE 568C</t>
  </si>
  <si>
    <t>BISON GIN PET</t>
  </si>
  <si>
    <t>PARKLIFE ALE 473C</t>
  </si>
  <si>
    <t>BALI WATER VOD WTRMLN BEV 355C</t>
  </si>
  <si>
    <t>BALI WATER VOD COCO BEV 355C</t>
  </si>
  <si>
    <t>GNB KOLSCH 473C</t>
  </si>
  <si>
    <t>PARTICULARLY PCHY HZYP ALE473C</t>
  </si>
  <si>
    <t>ROGUE DREAMLAND AM LAG 568C</t>
  </si>
  <si>
    <t>PYUR VS MARGARITA 6/355C</t>
  </si>
  <si>
    <t>PYUR FRESH VODKA SODA 6/355C</t>
  </si>
  <si>
    <t>TCB SUBLIMEIE ALE 473C</t>
  </si>
  <si>
    <t>FARMERY RIPE PEACH SOUR 473C</t>
  </si>
  <si>
    <t>QV IMPERIAL COCO PORTER 473C</t>
  </si>
  <si>
    <t>MUCCHIETTO PRIMITIVO IGT</t>
  </si>
  <si>
    <t>WAYNE GRETZKY DBL OAKED WH</t>
  </si>
  <si>
    <t>LOST PEAK CAB SAUV</t>
  </si>
  <si>
    <t>THE WURST LAGER 473C</t>
  </si>
  <si>
    <t>LICENSE TO DILL PKL SR ALE473C</t>
  </si>
  <si>
    <t>SORCERESS LIME KETTLE SR 473C</t>
  </si>
  <si>
    <t>WHEAT WOLF HOP WHEAT ALE473C</t>
  </si>
  <si>
    <t>ORANGE DEMON CRMSCL SR 473C</t>
  </si>
  <si>
    <t>PINBALL WIZARD RASP SR 473C</t>
  </si>
  <si>
    <t>VILLAGE BLONDE ALE 473C</t>
  </si>
  <si>
    <t>BAY DREAMING KOLSCH 473C</t>
  </si>
  <si>
    <t>SHAFER NAPA TD-9 RED BL 2019</t>
  </si>
  <si>
    <t>FRIG OFF EAST COAST IPA 473C</t>
  </si>
  <si>
    <t>BRICKWOODS LAW BISC RYE CC473C</t>
  </si>
  <si>
    <t>MIKE'S HARD FREEZE PK 12/355C</t>
  </si>
  <si>
    <t>MATTER OF FACT DHB ALE 473C</t>
  </si>
  <si>
    <t>ST REMY PORT CASK BRANDY</t>
  </si>
  <si>
    <t>TONGUE TWISTER LINGONBERRY473C</t>
  </si>
  <si>
    <t>MISHEARD LYRIC NEW ENG IPA473C</t>
  </si>
  <si>
    <t>BINGE WATCH NZ PALE ALE 473C</t>
  </si>
  <si>
    <t>TCB CS LMNGR MNG GOSE ALE473C</t>
  </si>
  <si>
    <t>HEY Y'ALL MANGO HRD ICET6/341C</t>
  </si>
  <si>
    <t>NUTRL VS DOUBLE LEMON 24/355B</t>
  </si>
  <si>
    <t>EAGLE STRONG LAGER 1LPET</t>
  </si>
  <si>
    <t>CHERNIGIVSKE LAG 6/355C</t>
  </si>
  <si>
    <t>BLACKENED WHISKEY</t>
  </si>
  <si>
    <t>J HARDEN CABERNET SAUVIGNON</t>
  </si>
  <si>
    <t>BASK CABERNET SAUVIGNON</t>
  </si>
  <si>
    <t>SWEET &amp; SOUR CHERRY GOSE 473C</t>
  </si>
  <si>
    <t>NEXT TRIP CARRIBEAN STOUT 473C</t>
  </si>
  <si>
    <t>TRULY VOD SELTZ VAR PK 8/355C</t>
  </si>
  <si>
    <t>NOTHIN BUT HOPS IPAVOL10 473C</t>
  </si>
  <si>
    <t>SHORTYS PIZZA PILSNER 355C</t>
  </si>
  <si>
    <t>BALI WATER VOD PNAPPL BEV 355C</t>
  </si>
  <si>
    <t>UNDER HOUSE ITALY AC ST 473C</t>
  </si>
  <si>
    <t>NEXTFRIEND AFFINITY CIDER 750B</t>
  </si>
  <si>
    <t>GORDONS LONDON DRY GIN ADD ON</t>
  </si>
  <si>
    <t>BAILEYS S'MORES IRISH CR LIQ</t>
  </si>
  <si>
    <t>COMMONS PILSNER 473C</t>
  </si>
  <si>
    <t>DO GOOD-ER APA 473C</t>
  </si>
  <si>
    <t>CHIMAY WHITE 330B</t>
  </si>
  <si>
    <t>AMSTEL ULTRA 473C</t>
  </si>
  <si>
    <t>AMSTEL ULTRA 12/355C</t>
  </si>
  <si>
    <t>DBL DESERT ISLAND DBL IPA 473C</t>
  </si>
  <si>
    <t>TCB WHITE IPA 473C</t>
  </si>
  <si>
    <t>FARM GR WT NORTH CLEARPCH1LPET</t>
  </si>
  <si>
    <t>REVERIE HAZY PALE ALE 473C</t>
  </si>
  <si>
    <t>SCHWEINHARDT RIES ROTHEN QBA</t>
  </si>
  <si>
    <t>PUMP FAKE PINEAPPLE ISA 473C</t>
  </si>
  <si>
    <t>ESCUDO ROJO RES CARMENERE</t>
  </si>
  <si>
    <t>LOW LIFE DRY HOPPED SOUR 355C</t>
  </si>
  <si>
    <t>LOW LIFE HOUSE SAISON 355C</t>
  </si>
  <si>
    <t>TEMPESTARII BRETT SAISON 355C</t>
  </si>
  <si>
    <t>FIELDERS CHOICE PALE ALE 473C</t>
  </si>
  <si>
    <t>TCB SMOKED MAPLE PORTER 473C</t>
  </si>
  <si>
    <t>CORONA LIGHT BEER SLEEK12/355C</t>
  </si>
  <si>
    <t>VIVO RESERVA SAUV BLANC</t>
  </si>
  <si>
    <t>STEREOPHILE HAZY DIPA 473C</t>
  </si>
  <si>
    <t>SUNSHINE BLISS HAZY IPA 473C</t>
  </si>
  <si>
    <t>LL ORANGE DRY HOPPED SR 355C</t>
  </si>
  <si>
    <t>MEADMOSA CARB MEAD W ORJ 355C</t>
  </si>
  <si>
    <t>PILE O BONES BLACK IPA 473C</t>
  </si>
  <si>
    <t>TALUS IN WONDERLAND IPA473C</t>
  </si>
  <si>
    <t>NIFTY LMGRASS/LYCH SELTZER355C</t>
  </si>
  <si>
    <t>ORIN SWIFT 8 YRS IN DESERT</t>
  </si>
  <si>
    <t>NEXTFRIEND KERR CIDER 750B</t>
  </si>
  <si>
    <t>NEXTFRIEND CHEEKY CIDER 750B</t>
  </si>
  <si>
    <t>ASSIN GLFCRSE BACK 9 PILS 473C</t>
  </si>
  <si>
    <t>LAGUNITAS IPA 500C</t>
  </si>
  <si>
    <t>APOTHIC MERLOT</t>
  </si>
  <si>
    <t>RIDE THE PINE WC IPA 473C</t>
  </si>
  <si>
    <t>TULI CHARDONNAY</t>
  </si>
  <si>
    <t>CERVEZA REVOLUCION LAG 12/355C</t>
  </si>
  <si>
    <t>SLOW PRESS CABERNET SAUVIGNON</t>
  </si>
  <si>
    <t>LIMONCITO LOCO LAG 473C</t>
  </si>
  <si>
    <t>NEXTFRIEND FRUITUTOPIA CID750B</t>
  </si>
  <si>
    <t>NIGHTHAWK LAGER 24/355C</t>
  </si>
  <si>
    <t>TROPICAL STORM SABRO IPA 473C</t>
  </si>
  <si>
    <t>GRAVEDIGGER PMPKN ALE 473C</t>
  </si>
  <si>
    <t>DAILY FORECAST MIMOSA ALE 473C</t>
  </si>
  <si>
    <t>BALTIC SOUR CHERRY BOMBA VODKA</t>
  </si>
  <si>
    <t>ELIX SUPERFRUIT WHT ALE473C</t>
  </si>
  <si>
    <t>BRAZEN SPECIAL BLONDE 473C</t>
  </si>
  <si>
    <t>SHAFER ONE POINT FIVE CAB 2019</t>
  </si>
  <si>
    <t>TRANSHUMAN PILS 473C</t>
  </si>
  <si>
    <t>BWB 1882 NEIPA 473C</t>
  </si>
  <si>
    <t>STRAWBERRY PINA COLADA SR 473C</t>
  </si>
  <si>
    <t>IPA NO 22 NEIPA 473C</t>
  </si>
  <si>
    <t>AUDIO VISUAL LAG 473C</t>
  </si>
  <si>
    <t>BASK PINOT GRIGIO</t>
  </si>
  <si>
    <t>JACK DANIELS BONDED TENN WH</t>
  </si>
  <si>
    <t>POB DOUBLE WHITE IPA 473C</t>
  </si>
  <si>
    <t>GLUTENBERG RED 473C</t>
  </si>
  <si>
    <t>GLUTENBERG BLANCHE 473C</t>
  </si>
  <si>
    <t>BWB TROP TWIST MLKSHK IPA473C</t>
  </si>
  <si>
    <t>CONFUSION CORNER PILS 473C</t>
  </si>
  <si>
    <t>BALTIC BLBRY/LAV/LM BOMBA VOD</t>
  </si>
  <si>
    <t>SOCIAL BUTTERFLY S/R SR473C</t>
  </si>
  <si>
    <t>SER LAPO CHIA CL DOCG RIS</t>
  </si>
  <si>
    <t>PEATS BEAST SM SC WH</t>
  </si>
  <si>
    <t>TABLE READ TABLE BEER 473C</t>
  </si>
  <si>
    <t>BLOC &amp; BARREL CAB SAUVIGNON</t>
  </si>
  <si>
    <t>ON THE ROCKS ESPRESSO MARTINI</t>
  </si>
  <si>
    <t>SOUR 16 DBL DH PHL SR 473C</t>
  </si>
  <si>
    <t>ZIRKOVA UNITY VODKA</t>
  </si>
  <si>
    <t>GREAT SCOTT CREAM ALE 8/473C</t>
  </si>
  <si>
    <t>TWISTED TEA ISLAND PK 12/355C</t>
  </si>
  <si>
    <t>PALM SWAY IPA 473C</t>
  </si>
  <si>
    <t>POP SHOPPE BRY VOD SODA 473C</t>
  </si>
  <si>
    <t>POP SHOPPE RSPLIME VODSODA473C</t>
  </si>
  <si>
    <t>CHIVAS REGAL XV BLENDED SC WH</t>
  </si>
  <si>
    <t>SINISTER INTENT NEIPA 473C</t>
  </si>
  <si>
    <t>BWB LIFE ON BEACH PL GOSE 473C</t>
  </si>
  <si>
    <t>BWB CSTLN NZ PILS 473C</t>
  </si>
  <si>
    <t>CLOSSON CHASE BROCK CHARD VQA</t>
  </si>
  <si>
    <t>CLOSSON CHASE</t>
  </si>
  <si>
    <t>OUR STORY CAB MERLOT VQA</t>
  </si>
  <si>
    <t>STRONGBOW ROSE APPLE CID440C</t>
  </si>
  <si>
    <t>STRONGBOW GOLD CIDER 440C</t>
  </si>
  <si>
    <t>EAGLE STRONG LAGER 473C</t>
  </si>
  <si>
    <t>NEXTFRIEND SIDE EYE CIDER 750B</t>
  </si>
  <si>
    <t>PUCHERO APR PNK SALT GOSE 473C</t>
  </si>
  <si>
    <t>BREAD &amp; BUTTER SAUVIGNON BLANC</t>
  </si>
  <si>
    <t>DECOY LIMITED PINOT NOIR</t>
  </si>
  <si>
    <t>BREAD &amp; BUTTER PROSECCO</t>
  </si>
  <si>
    <t>TWISTED TEA HALF&amp;HALF 6/355C</t>
  </si>
  <si>
    <t>DECOY LIMITED CAB SAUVIGNON</t>
  </si>
  <si>
    <t>14 HANDS PINOT GRIGIO</t>
  </si>
  <si>
    <t>BLOCK HEAD POPCRN PNUT CRML WH</t>
  </si>
  <si>
    <t>LOLA LIMITED EDITION RED VQA</t>
  </si>
  <si>
    <t>BWB 1888 NE DIPA 473C</t>
  </si>
  <si>
    <t>LIBRA HAZY IPA NON ALC 4/355C</t>
  </si>
  <si>
    <t>CHRONOS CHARDONNAY VQA</t>
  </si>
  <si>
    <t>K-NGS INCH GLASGOW SM SC</t>
  </si>
  <si>
    <t>REVEL CABERNET BACO NOIR</t>
  </si>
  <si>
    <t>CAPTAIN MORGAN SPICED ADD ON</t>
  </si>
  <si>
    <t>EMPIRE ALE 8/473C</t>
  </si>
  <si>
    <t>PELLER FAMILY VIN PINO</t>
  </si>
  <si>
    <t>REIFEL CANADIAN RYE WHISKY</t>
  </si>
  <si>
    <t>VILLA ANTINORI CH CL RIS DOCG</t>
  </si>
  <si>
    <t>STILL LIFE PEACH PALE ALE 473C</t>
  </si>
  <si>
    <t>THEMBOT SOUR BLKBRY/GUAV 473C</t>
  </si>
  <si>
    <t>WG NO99 CAB MERLOT VQA CASK</t>
  </si>
  <si>
    <t>FONTANAFREDDA ORG BARBERA DOC</t>
  </si>
  <si>
    <t>VINEDO CHADWICK 2019</t>
  </si>
  <si>
    <t>THE DREAM UKRAINIAN LAG 473C</t>
  </si>
  <si>
    <t>NO 99 ICE STORM VODKA</t>
  </si>
  <si>
    <t>GOLDEN LARCH GRPFRT RAD 473C</t>
  </si>
  <si>
    <t>SHADES OF BLUE RIESLING QBA</t>
  </si>
  <si>
    <t>HEINEKEN LAGER 18/355C</t>
  </si>
  <si>
    <t>LBJ GOLDEN ALE 8/473C</t>
  </si>
  <si>
    <t>LIFE IS ROSE CIDER 750B</t>
  </si>
  <si>
    <t>HECTORS HARD PEACH PUNCH 473C</t>
  </si>
  <si>
    <t>BISON VODKA PET</t>
  </si>
  <si>
    <t>CAPITAL K ESPRESSO VODKA</t>
  </si>
  <si>
    <t>STRONGBOW DARK FRUIT CID 440C</t>
  </si>
  <si>
    <t>LOW LIFE DARK MILD 355C</t>
  </si>
  <si>
    <t>PC AMBER LAGER 473C</t>
  </si>
  <si>
    <t>NIKKA MIYAGIKYO SM WH</t>
  </si>
  <si>
    <t>GIACONDI SANGIO RUBIC IGT</t>
  </si>
  <si>
    <t>OLD FAMILIAR DARK MILD 473C</t>
  </si>
  <si>
    <t>WEST COAST IPA 473C</t>
  </si>
  <si>
    <t>CHROMATIC IPA 473C</t>
  </si>
  <si>
    <t>LOLA LIMITED EDITION WHITE VQA</t>
  </si>
  <si>
    <t>HP SUMMER SOLSTICE IPA 473C</t>
  </si>
  <si>
    <t>CHOCALAN VITRUM CAB SAUV</t>
  </si>
  <si>
    <t>NEXTFRIEND MELANGE CIDER 750B</t>
  </si>
  <si>
    <t>BLACK HAND STOUT 473C</t>
  </si>
  <si>
    <t>WHITE LIES SR ALE W/WINE 473C</t>
  </si>
  <si>
    <t>TREE TRAILHEAD CHRYLM SOUR473C</t>
  </si>
  <si>
    <t>BR RADLER VARIETY PK 12/355C</t>
  </si>
  <si>
    <t>CONSPIRACY IPA 473C</t>
  </si>
  <si>
    <t>YUKON GOLD ENG PALE ALE 473C</t>
  </si>
  <si>
    <t>BRILLA PROSECCO DOC</t>
  </si>
  <si>
    <t>WINNIPEG PRAIRIE LAG 473C</t>
  </si>
  <si>
    <t>PINA CLOUDA PNAPPL ALE 473C</t>
  </si>
  <si>
    <t>LA MARCA PROSECCO</t>
  </si>
  <si>
    <t>WHITE CLAW SURGE VP 12/355C</t>
  </si>
  <si>
    <t>NIKKA YOICHI SM WHISKY</t>
  </si>
  <si>
    <t>RAINBOW SHERB MLKSHK IPA 473C</t>
  </si>
  <si>
    <t>1800 CRISTALINO ANEJO TEQUILA</t>
  </si>
  <si>
    <t>CHRONOS RIESLING VQA</t>
  </si>
  <si>
    <t>NECTARON JUICY PALE ALE 473C</t>
  </si>
  <si>
    <t>YUKON RED AMBER ALE 473C</t>
  </si>
  <si>
    <t>GIB ISLAND LAGER 6/355C</t>
  </si>
  <si>
    <t>SHRUG DOC WLDBRY WLD HITEA473C</t>
  </si>
  <si>
    <t>GIB MINGLER PACK 12/355C</t>
  </si>
  <si>
    <t>KITSILANO JUICY IPA 6/355C</t>
  </si>
  <si>
    <t>KITSILANO JUICY IPA 473C</t>
  </si>
  <si>
    <t>BAD TATTOO HAZED&amp;CONFUSED 473C</t>
  </si>
  <si>
    <t>PASSION FRUIT SOUR 473</t>
  </si>
  <si>
    <t>WATERMELON GOSE 473C</t>
  </si>
  <si>
    <t>JUICE BOMB IPA 473C</t>
  </si>
  <si>
    <t>SOL VIDA CERV CLARA 473C</t>
  </si>
  <si>
    <t>IRISH RED ALE 473C</t>
  </si>
  <si>
    <t>BREWSTERS IPA PACK 12/355C</t>
  </si>
  <si>
    <t>JET PILSNER 473C</t>
  </si>
  <si>
    <t>SANTA CAROLINA RES CARMENERE</t>
  </si>
  <si>
    <t>JAM UP PNAPPL/TANG DH SR 473C</t>
  </si>
  <si>
    <t>FLYING DUTCHMAN MOSAIC IPA473C</t>
  </si>
  <si>
    <t>CRISPY BUSINESS LAGER 473C</t>
  </si>
  <si>
    <t>KILTER VINTAGE PILSNER 355C</t>
  </si>
  <si>
    <t>BOMBER SKYLINE LAG 473C</t>
  </si>
  <si>
    <t>BUBBLE STASH IPA 473C</t>
  </si>
  <si>
    <t>STRANDED SUN RADLER 473C</t>
  </si>
  <si>
    <t>GIACONDI TREBBIANO RUBIC IGT</t>
  </si>
  <si>
    <t>WINNIPEG PRAIRIE LAG 8/473C</t>
  </si>
  <si>
    <t>CAYMUS SUISUN THE WALKING FOOL</t>
  </si>
  <si>
    <t>TOUCHSTONE BRANDS</t>
  </si>
  <si>
    <t>BT BAHAMUT PILSNER 473C</t>
  </si>
  <si>
    <t>MONTGRAS AMARAL PINOT NOIR</t>
  </si>
  <si>
    <t>DOUBLE STANDARD LAG 6/355C</t>
  </si>
  <si>
    <t>BARN HAMMER PALE ALE 473C</t>
  </si>
  <si>
    <t>MA'AT 2022 FLK EGYPT PAV 355C</t>
  </si>
  <si>
    <t>ASTRA PREMIUM LAG 473C</t>
  </si>
  <si>
    <t>NEIPA WOW SQUIRT 473C</t>
  </si>
  <si>
    <t>APOLLO FALTER ORG RIES QBA</t>
  </si>
  <si>
    <t>GIB ISLAND LAGER 473C</t>
  </si>
  <si>
    <t>ECLIPSE BLACK VELVET ST 473C</t>
  </si>
  <si>
    <t>CODE NAME GHOST IPA 6/355C</t>
  </si>
  <si>
    <t>GIB ISLAND LAGER 12/355C</t>
  </si>
  <si>
    <t>JUICY DATA HAZY IPA 473C</t>
  </si>
  <si>
    <t>HAZY BLONDE ALE 473C</t>
  </si>
  <si>
    <t>EAST COAST STYLE PALE ALE473C</t>
  </si>
  <si>
    <t>BREWSTERS FRUIT PK 12/355C</t>
  </si>
  <si>
    <t>SHORELINE BLBRY/LEM SELTZ 355C</t>
  </si>
  <si>
    <t>BLACK CELLAR B 11 PIGR CASK</t>
  </si>
  <si>
    <t>RED PLANET ROCKETEER RED 473C</t>
  </si>
  <si>
    <t>HAMMER DOWN CRAFT LAGER 473C</t>
  </si>
  <si>
    <t>BERLINER WEISSE 500B</t>
  </si>
  <si>
    <t>BANGARANG SELTZ RETROPK12/355C</t>
  </si>
  <si>
    <t>TREE ALPINE APRICOT SOUR 473C</t>
  </si>
  <si>
    <t>SHORTYS PIZZA LAGER 24/355C</t>
  </si>
  <si>
    <t>WHISTLEPIG PIGGYBACK 6YO RYEWH</t>
  </si>
  <si>
    <t>1000 STORIES PROSP PROOF CAB</t>
  </si>
  <si>
    <t>CENTENNIAL RYE WHISKY ADD ON</t>
  </si>
  <si>
    <t>Liquor Mart Flyer</t>
  </si>
  <si>
    <t>Units/Package</t>
  </si>
  <si>
    <t>OKANAGAN ORCH PEACH 2LPET</t>
  </si>
  <si>
    <t>DON JULIO ANEJO TEQUILA</t>
  </si>
  <si>
    <t>ORIGINAL 16 PALE ALE 4/473C</t>
  </si>
  <si>
    <t>ZELTINGER SHCLOSS RIES AUS QMP</t>
  </si>
  <si>
    <t>MARIO'S VNYD CAB SAUV</t>
  </si>
  <si>
    <t>ORIGINAL 16 COPPER ALE 4/473C</t>
  </si>
  <si>
    <t>OKANAGAN GLACIER BRY2LPET</t>
  </si>
  <si>
    <t>COPPER BOLD NIAGARA WH</t>
  </si>
  <si>
    <t>CATEDRAL RESERVA RED</t>
  </si>
  <si>
    <t>PHILLIPS BLUE BUCK ALE 473C</t>
  </si>
  <si>
    <t>BLUE MOON WHITE ALE 12/341B</t>
  </si>
  <si>
    <t>BLUE MOON ALE 473 C</t>
  </si>
  <si>
    <t>BLUE MOON BLG WH ALE 12/355 C</t>
  </si>
  <si>
    <t>EAGLE INDIA PALE ALE 500 C</t>
  </si>
  <si>
    <t>NAUTICAL DISASTER DBL IPA 473C</t>
  </si>
  <si>
    <t>GRIMOIRE LMN ROOBS WITBIER473C</t>
  </si>
  <si>
    <t>BLUE MOON WHITE ALE 4/473 C</t>
  </si>
  <si>
    <t>DEAD GUY ALE 473C</t>
  </si>
  <si>
    <t>BROCKTON WEST COAST IPA 6/355C</t>
  </si>
  <si>
    <t>MUDSHAKE PUMPKIN SP LATTE 270B</t>
  </si>
  <si>
    <t>BLUE MOON LIGHT SKY LAG6/355C</t>
  </si>
  <si>
    <t>PEACH COBBLER SOUR 473C</t>
  </si>
  <si>
    <t>RUFFINO PROSECCO ROSE</t>
  </si>
  <si>
    <t>DEVIL MAY CARE BREWING COMPANY</t>
  </si>
  <si>
    <t>PB &amp; CHOC PORTER 473C</t>
  </si>
  <si>
    <t>GVLC HARD SHOT COFFEE LIQ</t>
  </si>
  <si>
    <t>STEEP ROCK PCH TEA LEMSELT473C</t>
  </si>
  <si>
    <t>STEEP ROCK PF OR GUAV SELT473C</t>
  </si>
  <si>
    <t>HARVEST SKY PALE ALE 355B</t>
  </si>
  <si>
    <t>FROOT LOOPULIN MS P ALE473C</t>
  </si>
  <si>
    <t>10TH ANNIVER BRETT SAISON500B</t>
  </si>
  <si>
    <t>MOIST WET HOP IPA 473C</t>
  </si>
  <si>
    <t>FARMERY XTRA STRONG LAGER 473C</t>
  </si>
  <si>
    <t>DARK ZONE BLK IPA 473C</t>
  </si>
  <si>
    <t>BON VIVANT SOUR TRIPEL ALE750B</t>
  </si>
  <si>
    <t>DREWRYS EASY ALE 355B</t>
  </si>
  <si>
    <t>DREWRYS LAGER 355B</t>
  </si>
  <si>
    <t>IRON &amp; SAND PASO CAB SAUV</t>
  </si>
  <si>
    <t>TAKEN NAPA VALLEY RED</t>
  </si>
  <si>
    <t>BUSKER TRIP CSK IRISH WH</t>
  </si>
  <si>
    <t>KILTER CINN TST BROWN ALE473C</t>
  </si>
  <si>
    <t>LA COLLECTION BIO ADUNATIO</t>
  </si>
  <si>
    <t>CITE DE CARCASSONNE WHITE</t>
  </si>
  <si>
    <t>GOOD WILL BLACK LAGER 355C</t>
  </si>
  <si>
    <t>MOCHA STAR BEAST ALE 355C</t>
  </si>
  <si>
    <t>FORT GARRY DARK NEAPOL ALE473C</t>
  </si>
  <si>
    <t>COCONUT LIME SOUR 473C</t>
  </si>
  <si>
    <t>BLAZO PSSNFRT SB PPR IPA473C</t>
  </si>
  <si>
    <t>JAVELINA LAGER 473C</t>
  </si>
  <si>
    <t>PARADISE LOST SWTMNGO ALE473C</t>
  </si>
  <si>
    <t>KILTER CIIDER 473C</t>
  </si>
  <si>
    <t>BALI WATER VOD MANGO BEV 355C</t>
  </si>
  <si>
    <t>BOJADOR RESERVA RED</t>
  </si>
  <si>
    <t>ARBUSTO IMPORTS LTD</t>
  </si>
  <si>
    <t>BWB TBIRDS AMBER ALE 473C</t>
  </si>
  <si>
    <t>MONTES PURPLE ANGEL 2019</t>
  </si>
  <si>
    <t>JADOT BOURGOGNE GAMAY</t>
  </si>
  <si>
    <t>FB VOID STOUT 473C</t>
  </si>
  <si>
    <t>TBILVINO MTSVANE</t>
  </si>
  <si>
    <t>MAJIK SAISON CONCORD GR ALE355</t>
  </si>
  <si>
    <t>CROZES-HERMITAGE BLANC</t>
  </si>
  <si>
    <t>MAVERICK MARTINI</t>
  </si>
  <si>
    <t>RAGE AGAINST FOG MACH DIPA473C</t>
  </si>
  <si>
    <t>ROAD TRIP ALE 473C</t>
  </si>
  <si>
    <t>DANSE MACABRE BB COF SOUR 473C</t>
  </si>
  <si>
    <t>OLE TEQUILA VARIETY PK 8/355C</t>
  </si>
  <si>
    <t>FLANDERS RED ALE 750B</t>
  </si>
  <si>
    <t>PRAIRIE SUN WET HOP LAGER 473C</t>
  </si>
  <si>
    <t>MOGUL MADNESS WINTER ALE 355C</t>
  </si>
  <si>
    <t>HECTORS HARD CHERRY BOMB 2LPET</t>
  </si>
  <si>
    <t>ROGUE HAZELNUT BROWN ALE 355C</t>
  </si>
  <si>
    <t>ROGUE HONEY KOLSCH 355C</t>
  </si>
  <si>
    <t>EREBUS IMPERIAL STOUT 473C</t>
  </si>
  <si>
    <t>OUBLIETTE IMPERIAL STOUT 355C</t>
  </si>
  <si>
    <t>TRIPLE CHOC STAR BEAST ST 355C</t>
  </si>
  <si>
    <t>FARMERY FARMHOUSE ALE 473C</t>
  </si>
  <si>
    <t>TCB MATCHA LATTE SOUR 473C</t>
  </si>
  <si>
    <t>ASTRA LIGHT LAG 8/355C</t>
  </si>
  <si>
    <t>OLD FORESTER 1870 OB BBN WH</t>
  </si>
  <si>
    <t>OUI GOT BEER PALE ALE 473C</t>
  </si>
  <si>
    <t>GTG SKULLS LIGHT LAGER 473C</t>
  </si>
  <si>
    <t>SP GRAPEFRT CRUSH SOUR ALE473C</t>
  </si>
  <si>
    <t>BPEAK MT CRSHMR PILS 12/355C</t>
  </si>
  <si>
    <t>OKANAGAN BLACK CHERRY 2LPET</t>
  </si>
  <si>
    <t>LE FAT BASTARD PINOT NOIR</t>
  </si>
  <si>
    <t>PONTIFICIS GSM</t>
  </si>
  <si>
    <t>PHANTOM BRIDE DDH HAZY IPA473C</t>
  </si>
  <si>
    <t>ELETTARIA OLD FASHIONED</t>
  </si>
  <si>
    <t>KILTER IMMORTALIS STOUT 500B</t>
  </si>
  <si>
    <t>WONDER SANGRIA</t>
  </si>
  <si>
    <t>JP WISERS 10YO CDN WH</t>
  </si>
  <si>
    <t>FRENCH TOAST PORTER 473C</t>
  </si>
  <si>
    <t>CHARLES &amp; CHARLES  DBL TRB RED</t>
  </si>
  <si>
    <t>LAZARUS SYNDROME ALE 500B</t>
  </si>
  <si>
    <t>SEA SUN CALIF PINOT NOIR</t>
  </si>
  <si>
    <t>CHUM CHURUM ORIG SOJU</t>
  </si>
  <si>
    <t>HP FALL EQUINOX IPA 473C</t>
  </si>
  <si>
    <t>SPECTRUM TROPICAL SOUR 473C</t>
  </si>
  <si>
    <t>SPECTRUM HAB MARG GOSE 473C</t>
  </si>
  <si>
    <t>BROTHERS BOND ST BBN WH</t>
  </si>
  <si>
    <t>OLE CHILI MANGO 4/355C</t>
  </si>
  <si>
    <t>SHAFT COFFEE COCKTAIL 4/250C</t>
  </si>
  <si>
    <t>BROCKTON WEST COAST IPA 473C</t>
  </si>
  <si>
    <t>NUTRL VODKA SODA LIME 6/355C</t>
  </si>
  <si>
    <t>NUTRL 7 VS MIXED PACK 12/355C</t>
  </si>
  <si>
    <t>OLE PALOMA 4/355C</t>
  </si>
  <si>
    <t>NUTRL VS TROP MIX PK12/355C</t>
  </si>
  <si>
    <t>HAZE JUNCTION PALE ALE 473C</t>
  </si>
  <si>
    <t>GUILT TRIP BARLEYWINE 473C</t>
  </si>
  <si>
    <t>TERROR OAK AGED IMP STOUT 473C</t>
  </si>
  <si>
    <t>BB&amp;R IRISH RES SM IRISH WH</t>
  </si>
  <si>
    <t>DRY CAMP NON ALC PALEALE4/355C</t>
  </si>
  <si>
    <t>ANCIANO NO 7 RESERVA TEMP</t>
  </si>
  <si>
    <t>REIFEL RYE WH VALUE ADD</t>
  </si>
  <si>
    <t>MONTE DA RIBEIRA TINTO</t>
  </si>
  <si>
    <t>D'EAUBONNE VSOP BRANDY ADD ON</t>
  </si>
  <si>
    <t>NARCOSATANICOS ALE 500B</t>
  </si>
  <si>
    <t>RED SCHOONER VOYAGE 10 MALBEC</t>
  </si>
  <si>
    <t>FB RED ALERT RED ALE 473C</t>
  </si>
  <si>
    <t>NUTRL 7 VS BLACK RASP 473C</t>
  </si>
  <si>
    <t>TRANSHUMAN PILSNER 355C</t>
  </si>
  <si>
    <t>BR NEBULA NEIPA 473C</t>
  </si>
  <si>
    <t>ANCIANO NO 10 GRAN RES TEMP</t>
  </si>
  <si>
    <t>SILK &amp; SPICE WHITE BLEND</t>
  </si>
  <si>
    <t>TRAGIC VISION BARLEYWINE 473C</t>
  </si>
  <si>
    <t>DEAD N DEAD ALE 473C</t>
  </si>
  <si>
    <t>BLOODVAR PILSNER 355C</t>
  </si>
  <si>
    <t>FARM GR WT NORTH CLR WICH1LPET</t>
  </si>
  <si>
    <t>ROCKSTAR MANGO ORANGE PFRT473C</t>
  </si>
  <si>
    <t>ROCKSTAR GRAPE 473C</t>
  </si>
  <si>
    <t>OLE MARGARITA 4/355C</t>
  </si>
  <si>
    <t>WHITE CLAW BLACKBERRY 6/355C</t>
  </si>
  <si>
    <t>BUD LIGHT SELT HRD SODA12/355C</t>
  </si>
  <si>
    <t>LOW LAGO CERVEZA 4/355C</t>
  </si>
  <si>
    <t>NOT MY GUMDROP BUTTONS ST341B</t>
  </si>
  <si>
    <t>TRUE NORTH LAGER 4/473C</t>
  </si>
  <si>
    <t>TOPO CHICO MARG VAR PK 12/355C</t>
  </si>
  <si>
    <t>99 PEACHES LIQUEUR</t>
  </si>
  <si>
    <t>BLACK FLY PINA COLADA 4/400B</t>
  </si>
  <si>
    <t>CORONA SUNBREW NON ALC12/355C</t>
  </si>
  <si>
    <t>XL BY KINKY BLUE RASP 2L PET</t>
  </si>
  <si>
    <t>BOMBAY SAPPHIRE BASQUIAT GIN</t>
  </si>
  <si>
    <t>STEAM WHISTLE PILS IGLOO6/355C</t>
  </si>
  <si>
    <t>JOSE CUERVO SPK PALOMA4/355C</t>
  </si>
  <si>
    <t>CAPTAIN MORGAN PINE DAQ 4/355C</t>
  </si>
  <si>
    <t>DIAMOND X VODKA</t>
  </si>
  <si>
    <t>CAPTAIN MORGAN MANGO MT 4/355C</t>
  </si>
  <si>
    <t>TYSKIE GRONIE LAGER 500B</t>
  </si>
  <si>
    <t>LECH BEER 500C</t>
  </si>
  <si>
    <t>INNIS &amp; GUNN ORIGINAL XX2/330B</t>
  </si>
  <si>
    <t>SMIRNOFF CREAMSICLE VOD</t>
  </si>
  <si>
    <t>COTTAGE SPRINGS VW MIXNMT6LCSK</t>
  </si>
  <si>
    <t>COTTAGE SPRINGS TEQ MIX8/355C</t>
  </si>
  <si>
    <t>COTTAGE SPRINGS VW MIXPK8/355C</t>
  </si>
  <si>
    <t>CONNETABLE TALBOT 2021</t>
  </si>
  <si>
    <t>CHATEAU CLINET 2021</t>
  </si>
  <si>
    <t>DEJA VU DOPPELBOCK 473C</t>
  </si>
  <si>
    <t>CHATEAU D'ISSAN 2021</t>
  </si>
  <si>
    <t>KILTER CHERRY CHSECKE SOUR473C</t>
  </si>
  <si>
    <t>CHATEAU LAGRANGE 2021</t>
  </si>
  <si>
    <t>DREWRYS BOCK 355B</t>
  </si>
  <si>
    <t>CHATEAU LYNCH BAGES 2021</t>
  </si>
  <si>
    <t>CHATEAU MOUTON ROTHSCHILD 2021</t>
  </si>
  <si>
    <t>CHATEAU PHELAN SEGUR 2021</t>
  </si>
  <si>
    <t>CHATEAU SENEJAC 2021</t>
  </si>
  <si>
    <t>CHATEAU VILLEMAURINE 2021</t>
  </si>
  <si>
    <t>CH MOULIN HAUT LAROQUE 2021</t>
  </si>
  <si>
    <t>CHATEAU MAZEYRES 2021</t>
  </si>
  <si>
    <t>HOBGOBLIN IPA 500C</t>
  </si>
  <si>
    <t>WOODEN IT BE NICE LAG473C</t>
  </si>
  <si>
    <t>COTTAGE SPRINGS VL PEACH 4LCSK</t>
  </si>
  <si>
    <t>CABANA COAST DIRTY SHIRLEY473C</t>
  </si>
  <si>
    <t>CLOS MARSALETTE BLANC 2021</t>
  </si>
  <si>
    <t>CLOS MARSALETTE ROUGE 2021</t>
  </si>
  <si>
    <t>VELTINS PILSENER 500C</t>
  </si>
  <si>
    <t>LARCENY KS BBN WH</t>
  </si>
  <si>
    <t>VIZZY MIMOSA STR OR SLTZ6/355C</t>
  </si>
  <si>
    <t>CH CLERC MILON 2021</t>
  </si>
  <si>
    <t>CH D'ARMAILHAC GRAN CRU 2021</t>
  </si>
  <si>
    <t>CH CANON LA GAFFELIERE 2021</t>
  </si>
  <si>
    <t>VIZZY PAPAYA PSNFRT SLTZ6/355C</t>
  </si>
  <si>
    <t>STONE COLD 473C</t>
  </si>
  <si>
    <t>CHATEAU SEGLA GRAND CRU 2021</t>
  </si>
  <si>
    <t>CHATEAU BEYCHEVELLE 2021</t>
  </si>
  <si>
    <t>CHATEAU TALBOT GR CRU 2021</t>
  </si>
  <si>
    <t>ECHO FOXTROT BLK RASP GIN</t>
  </si>
  <si>
    <t>TENJAKU GIN</t>
  </si>
  <si>
    <t>OKANAGAN CRISP APPLE CID6/355C</t>
  </si>
  <si>
    <t>MIKE'S HARD ORANGE N CREAM473C</t>
  </si>
  <si>
    <t>RUDDY DUCK PILSNER 473C</t>
  </si>
  <si>
    <t>DISCO LEGS DOUBLE IPA 473C</t>
  </si>
  <si>
    <t>CAMPARI NEGRONI</t>
  </si>
  <si>
    <t>DRUMSHANBO SARD CITR IRISH GIN</t>
  </si>
  <si>
    <t>ON THE ROCKS DAIQUIRI</t>
  </si>
  <si>
    <t>SHERINGHAM SEASIDE GIN</t>
  </si>
  <si>
    <t>MIDDLE PROVINCE LAGER 12/355C</t>
  </si>
  <si>
    <t>THE BEER CAN CHELA LAGER 473C</t>
  </si>
  <si>
    <t>FROZEN SSKT MNT VOD SODA6/355C</t>
  </si>
  <si>
    <t>DIXONS WKD RASPBERRY GIN</t>
  </si>
  <si>
    <t>BOMBAY CITRON PRESSE GIN</t>
  </si>
  <si>
    <t>TIGNANELLO TOSCANA IGT 2019</t>
  </si>
  <si>
    <t>HENDRICKS FLORA ADORA GIN</t>
  </si>
  <si>
    <t>MERMAID SMALL BATCH GIN</t>
  </si>
  <si>
    <t>CRACKIN WISE OL WEST PILS473C</t>
  </si>
  <si>
    <t>FESTI BROUE LAGER 24/355C</t>
  </si>
  <si>
    <t>OLE SMOKY WH CHOC STRAW CR LIQ</t>
  </si>
  <si>
    <t>DON MELCHOR CAB SAUVIGNON 2020</t>
  </si>
  <si>
    <t>DEEP EDDY LEMON VODKA</t>
  </si>
  <si>
    <t>NEXT FRIEND CIDER</t>
  </si>
  <si>
    <t>ROMAN CANDLE IPA 473C</t>
  </si>
  <si>
    <t>CAT LADY IPA 473C</t>
  </si>
  <si>
    <t>JUTSU PALE ALE 473C</t>
  </si>
  <si>
    <t>BELLWEISER PILSNER 473C</t>
  </si>
  <si>
    <t>WRITERS BLANC SOUR 473C</t>
  </si>
  <si>
    <t>PITAHAYA DRAGONFRUIT SOUR 750B</t>
  </si>
  <si>
    <t>THAT NIGHT AT LAS CHOZA750B</t>
  </si>
  <si>
    <t>ORANGE SPHERES BL WT SOUR750B</t>
  </si>
  <si>
    <t>UP AROUND MOUNT GIOVE SOUR750B</t>
  </si>
  <si>
    <t>ALBERTA PURE VODKA</t>
  </si>
  <si>
    <t>WYATT ROSE LIME RNCH WTR6/355C</t>
  </si>
  <si>
    <t>KILTER BRL AGED IMP STOUT 355C</t>
  </si>
  <si>
    <t>KEGNOG CHRISTMAS ALE473C</t>
  </si>
  <si>
    <t>NUDE PINK LEMONADE 6/355C</t>
  </si>
  <si>
    <t>MIRADA ORGANIC ROSE</t>
  </si>
  <si>
    <t>JOEL GOTT CALIF PINOT NOIR</t>
  </si>
  <si>
    <t>MENAGE A TROIS PINOT NOIR</t>
  </si>
  <si>
    <t>COTTAGE SPRINGS VOD ICET 4LCSK</t>
  </si>
  <si>
    <t>TCB NAUGHTY OR NICE PK 4/473C</t>
  </si>
  <si>
    <t>FESTI BROUE LAGER 355C</t>
  </si>
  <si>
    <t>SMIRNOFF ICE ORNG CREAM BL473C</t>
  </si>
  <si>
    <t>MOLSON ULTRA 24/355C</t>
  </si>
  <si>
    <t>GEORGIAN BAY SM TEQ PK12/355C</t>
  </si>
  <si>
    <t>WHITE CLAW SURGE BL ORNG473C</t>
  </si>
  <si>
    <t>ICEBERG VODKA</t>
  </si>
  <si>
    <t>WOLFHEAD BANANA CARAMEL VODKA</t>
  </si>
  <si>
    <t>ABSOLUT BERRY VODKARITA 4/355C</t>
  </si>
  <si>
    <t>LOVEBLOCK PINOT GRIS</t>
  </si>
  <si>
    <t>SPY VALLEY PINOT NOIR</t>
  </si>
  <si>
    <t>PABST GROOVY LMN ICED T12/355C</t>
  </si>
  <si>
    <t>LA FIOLE RES COTES DU RHONE</t>
  </si>
  <si>
    <t>LA FIOLE ROSE COTES DU RHONE</t>
  </si>
  <si>
    <t>CHEER BEER CHOC PORTER 473C</t>
  </si>
  <si>
    <t>POLAR ICE BERRY BLZ VODKA</t>
  </si>
  <si>
    <t>MOTT'S CLAM CAES VAR PK12/341C</t>
  </si>
  <si>
    <t>PALM BAY SUNSHINE TWIST 6/355C</t>
  </si>
  <si>
    <t>LOW LIFE BLOOD CUT IPA 355C</t>
  </si>
  <si>
    <t>SUNSETTER NON ALC ALE4/355C</t>
  </si>
  <si>
    <t>TRAIL HOPPER NON ALC IPA4/355C</t>
  </si>
  <si>
    <t>GUINNESS NITRO COLD BREW4/440C</t>
  </si>
  <si>
    <t>BUSCH LIGHT 24/355C</t>
  </si>
  <si>
    <t>VIZZY MIMOSA VAR PK 12/355C</t>
  </si>
  <si>
    <t>COORS SELTZER SLUSH MIX12/355C</t>
  </si>
  <si>
    <t>SIMPLY SPKD LMNADE MIX 12/355C</t>
  </si>
  <si>
    <t>SIMPLY SPIKED LEMONADE 355C</t>
  </si>
  <si>
    <t>COORS SELTZER CHERRY SLUSH473C</t>
  </si>
  <si>
    <t>VIZZY MIMOSA STRW OR SELTZ473C</t>
  </si>
  <si>
    <t>GUINNESS EXTRA STOUT 330B</t>
  </si>
  <si>
    <t>POMMERY BLUE SKY CHAMP</t>
  </si>
  <si>
    <t>KENNEDY COFFEE PALE ALE 473C</t>
  </si>
  <si>
    <t>HOMETREE IPA 473C</t>
  </si>
  <si>
    <t>THE PALE ROSE</t>
  </si>
  <si>
    <t>MARIS ROSE DE NYMPHE EMUE</t>
  </si>
  <si>
    <t>FB DRONE HONEY BROWN ALE 473C</t>
  </si>
  <si>
    <t>SOOKRAM'S MOONTOWER STOUT 473C</t>
  </si>
  <si>
    <t>CHATEAU LYNCH BAGES 2020</t>
  </si>
  <si>
    <t>CANADIAN 15/341B</t>
  </si>
  <si>
    <t>SEDOSA ORGANIC ROSE</t>
  </si>
  <si>
    <t>CHATEAU CLERC MILON 2019</t>
  </si>
  <si>
    <t>WINTER CRAN SPICED MEAD 355C</t>
  </si>
  <si>
    <t>CHATEAU CLERC MILON 2020</t>
  </si>
  <si>
    <t>FOUNDERS ORIG OR BB SOUR4/355C</t>
  </si>
  <si>
    <t>FOUNDERS ORI GF TEQ 4/355C</t>
  </si>
  <si>
    <t>MIDDLE PROVINCE LAGER 473C</t>
  </si>
  <si>
    <t>PADDYS IRISH WHISKEY</t>
  </si>
  <si>
    <t>CHATEAU MOUTON ROTHSCHILD 2018</t>
  </si>
  <si>
    <t>CHATEAU CLERC MILON 2018</t>
  </si>
  <si>
    <t>BAVARIA 8.6 ORIG LAGER 500C</t>
  </si>
  <si>
    <t>COBRA PREMIUM LAGER 330B</t>
  </si>
  <si>
    <t>COLT 45 710C</t>
  </si>
  <si>
    <t>GREAT WESTERN RADLER 12/355 C</t>
  </si>
  <si>
    <t>COORS LIGHT 15/341 B</t>
  </si>
  <si>
    <t>MAIN &amp; VINE CHARD</t>
  </si>
  <si>
    <t>VINIFY</t>
  </si>
  <si>
    <t>DARINGA MEAD</t>
  </si>
  <si>
    <t>CLASE AZUL REPOSADO TEQ</t>
  </si>
  <si>
    <t>MAIN &amp; VINE WHITE ZIN</t>
  </si>
  <si>
    <t>CHATEAU LYNCH BAGES 2017</t>
  </si>
  <si>
    <t>CHATEAU MOUTON ROTHSCHILD 2017</t>
  </si>
  <si>
    <t>NK MIP QUAM QWMT RIES ICE VQA</t>
  </si>
  <si>
    <t>BASIL HAYDEN KS BBN WH</t>
  </si>
  <si>
    <t>CHATEAU MOUTON ROTHSCHILD 2011</t>
  </si>
  <si>
    <t>CHATEAU MOUTON ROTHSCHILD 2007</t>
  </si>
  <si>
    <t>MAIN &amp; VINE CAB</t>
  </si>
  <si>
    <t>CHATEAU MOUTON ROTHSCHILD 2006</t>
  </si>
  <si>
    <t>VILLA MARIA PB PINOT NOIR</t>
  </si>
  <si>
    <t>GRAFFIGNA GEN COL PINOT GRIGIO</t>
  </si>
  <si>
    <t>GRAFFIGNA GENUINE COL  MALBEC</t>
  </si>
  <si>
    <t>MAIN &amp; VINE PIGR</t>
  </si>
  <si>
    <t>SRP</t>
  </si>
  <si>
    <t>Partner:</t>
  </si>
  <si>
    <t>Partner Discount %</t>
  </si>
  <si>
    <t>FINAL DISCOUNT PRICE $</t>
  </si>
  <si>
    <t>A  OR B (NO PREFERENCE)</t>
  </si>
  <si>
    <t xml:space="preserve">Discount Program
</t>
  </si>
  <si>
    <t xml:space="preserve">
AIR MILES PROGRAM
</t>
  </si>
  <si>
    <t>DO NOT ADD BLANK ROWS BETWEEN SKUS. APPLICATION WILL BE RETURNED TO SENDER.</t>
  </si>
  <si>
    <t>Hot_Buy</t>
  </si>
  <si>
    <t>Min Volume</t>
  </si>
  <si>
    <t>Max Volume</t>
  </si>
  <si>
    <t>Rate</t>
  </si>
  <si>
    <t>Ref. Bev.</t>
  </si>
  <si>
    <t>Fort. Wine</t>
  </si>
  <si>
    <t>Not Available</t>
  </si>
  <si>
    <r>
      <rPr>
        <b/>
        <u/>
        <sz val="14"/>
        <color theme="1"/>
        <rFont val="Calibri"/>
        <family val="2"/>
      </rPr>
      <t xml:space="preserve">BONUS BUNDLES PROGRAM </t>
    </r>
    <r>
      <rPr>
        <b/>
        <sz val="14"/>
        <color theme="1"/>
        <rFont val="Calibri"/>
        <family val="2"/>
      </rPr>
      <t xml:space="preserve">
BUY 2, GET ___</t>
    </r>
  </si>
  <si>
    <r>
      <rPr>
        <b/>
        <u/>
        <sz val="14"/>
        <color theme="1"/>
        <rFont val="Calibri"/>
        <family val="2"/>
      </rPr>
      <t>BONUS BUNDLES PROGRAM</t>
    </r>
    <r>
      <rPr>
        <b/>
        <sz val="14"/>
        <color theme="1"/>
        <rFont val="Calibri"/>
        <family val="2"/>
      </rPr>
      <t xml:space="preserve">
BUY 3, GET ___</t>
    </r>
  </si>
  <si>
    <t>KAMORA COFFEE LIQUEUR</t>
  </si>
  <si>
    <t>LAS ACEQUIAS CAB SAUV OAK</t>
  </si>
  <si>
    <t>MAESTRO DOBEL DIAM TEQUILA</t>
  </si>
  <si>
    <t>GLUTENBERG AMERICAN P ALE 473C</t>
  </si>
  <si>
    <t>RAZA PINOT GRIGIO</t>
  </si>
  <si>
    <t>SECRETO PATAG REBEL PINO</t>
  </si>
  <si>
    <t>NORTHERN LOGGER GOLDEN ALE473C</t>
  </si>
  <si>
    <t>SHRUG DOC CRM JWL CHRY WINE</t>
  </si>
  <si>
    <t>SUNDAY SLIPPERS MV  CHARD</t>
  </si>
  <si>
    <t>BREAD &amp; BUTTER ROSE</t>
  </si>
  <si>
    <t>BAROSSA INK CABERNET SAUVIGNON</t>
  </si>
  <si>
    <t>JOSE CUERVO MARGARITA 1750B</t>
  </si>
  <si>
    <t>CAVALIERE D'ORO GAB PIGR</t>
  </si>
  <si>
    <t>SG WHITE OUT HAZY IPA 473C</t>
  </si>
  <si>
    <t>GLUTENBERG STOUT 473C</t>
  </si>
  <si>
    <t>WINDSTORM WEST COAST PALE 473C</t>
  </si>
  <si>
    <t>SNOW MAIZE SK BRY CR ALE 473C</t>
  </si>
  <si>
    <t>FRIARS FORTUNE DPLBOCK 500B</t>
  </si>
  <si>
    <t>QUILT FABRIC LAND RED BLEND</t>
  </si>
  <si>
    <t>LL BLOOMS ORANGE WINE</t>
  </si>
  <si>
    <t>TORRES 15 RES BRANDY</t>
  </si>
  <si>
    <t>GNB HAZY PALE ALE 473C</t>
  </si>
  <si>
    <t>TEQUILA ROSE STRWBRY CREAM LIQ</t>
  </si>
  <si>
    <t>GNB CREAMSICLE SERIES 473C</t>
  </si>
  <si>
    <t>BLACK GALAXY BLACK IPA 473C</t>
  </si>
  <si>
    <t>WINTER SOLSTICE IPA 473C</t>
  </si>
  <si>
    <t>TCB MOUNTAINEER COLD IPA 473C</t>
  </si>
  <si>
    <t>ST REMY SIGNATURE BRANDY</t>
  </si>
  <si>
    <t>FOUNDERS ORIG BLKBERRY 4/355C</t>
  </si>
  <si>
    <t>KILTER CZECH PREM LAG 473C</t>
  </si>
  <si>
    <t>KILTER BRIGADE LAGER 473C</t>
  </si>
  <si>
    <t>KILTER CABANE SUCRE BR ALE473C</t>
  </si>
  <si>
    <t>KILTER VINTAGE IRISH STOUT473C</t>
  </si>
  <si>
    <t>BELLHOP VAN BBN PORTER 473C</t>
  </si>
  <si>
    <t>JOSE CUERVO PCH LMNA MARG1750B</t>
  </si>
  <si>
    <t>REBELLION AMBER ALE 473C</t>
  </si>
  <si>
    <t>GNB CZECH PALE LAGER 473C</t>
  </si>
  <si>
    <t>ARIA ITALIAN PILSNER 473C</t>
  </si>
  <si>
    <t>KINETIC HAZY IPA 473C</t>
  </si>
  <si>
    <t>MANGO TANGO COSMOS SOUR 473C</t>
  </si>
  <si>
    <t>PROXIMITY ALERT TRIPLE IPA473C</t>
  </si>
  <si>
    <t>GNB HAZY IPA 473C</t>
  </si>
  <si>
    <t>VEIL CHAI MILK STOUT 473C</t>
  </si>
  <si>
    <t>1000 STORIES BBN BRL CHARD</t>
  </si>
  <si>
    <t>ZENZEN 0.0% DORNFELDER</t>
  </si>
  <si>
    <t>ZENZEN 0.0% RIESLING</t>
  </si>
  <si>
    <t>BEER IS ART SAISON 473C</t>
  </si>
  <si>
    <t>TOMBSTONE TRIPLE IPA 355C</t>
  </si>
  <si>
    <t>DILLONS GINCOCKTAIL VP12/355C</t>
  </si>
  <si>
    <t>LL KISMET RED GRAPE ALE 500B</t>
  </si>
  <si>
    <t>DAYDREAM WHITE GR ALE500B</t>
  </si>
  <si>
    <t>LL FOEDER AGED STOUT 355C</t>
  </si>
  <si>
    <t>F COPPOLA DIAMOND COLL CASA</t>
  </si>
  <si>
    <t>MOTT'S CLAM CAESAR ORIG12/341C</t>
  </si>
  <si>
    <t>TAHITI TREAT &amp; VODKA 473C</t>
  </si>
  <si>
    <t>CASTANO ORGANIC ROSE</t>
  </si>
  <si>
    <t>HERO OF ZERO PF SHIRAZ</t>
  </si>
  <si>
    <t>LAKESIDE KOLSCH 6/473C</t>
  </si>
  <si>
    <t>AVALON ELDFLWR RICE LAG 473C</t>
  </si>
  <si>
    <t>LOCKPORT MASTER ANG LAG 473C</t>
  </si>
  <si>
    <t>TCB EMPTY CUP CBCOFFEE ST473C</t>
  </si>
  <si>
    <t>HECTORS HARD ICED TEA 12/355C</t>
  </si>
  <si>
    <t>HECTOR'S HARD PARTY PK 12/355C</t>
  </si>
  <si>
    <t>WETLANDS WILD DRYHOP ALE 473C</t>
  </si>
  <si>
    <t>HECTORS HARD BIG BLURASP 2LPET</t>
  </si>
  <si>
    <t>HECTORS HARD PINK LMNADE 2LPET</t>
  </si>
  <si>
    <t>EXCLAMATION RES CAB FRANC VQA</t>
  </si>
  <si>
    <t>7 CELLARS FARM COLL PINOT NOIR</t>
  </si>
  <si>
    <t>ONE HOPE CABERNET SAUVIGNON</t>
  </si>
  <si>
    <t>VEUVE DU VERNAY BRUT 3/200</t>
  </si>
  <si>
    <t>FOREIGN AFFAIR WH BRL CASA VQA</t>
  </si>
  <si>
    <t>GNB ICED COFFEE MILK ST 473C</t>
  </si>
  <si>
    <t>BAREFOOT FRUITSCATO WTRMLN</t>
  </si>
  <si>
    <t>WAYNE GRETZKY BUTTER PEC CRLIQ</t>
  </si>
  <si>
    <t>TRIVENTO RES WHITE MALBEC</t>
  </si>
  <si>
    <t>BLUE NUN GOLD EDT DRY SPKL</t>
  </si>
  <si>
    <t>NONSUCH RASP SOUR 24/473C</t>
  </si>
  <si>
    <t>PRAIRIE COMMON LAGER 24/473C</t>
  </si>
  <si>
    <t>BELGIAN BLONDE ALE 24/473C</t>
  </si>
  <si>
    <t>NONSUCH PLUM GOLD STR ALE750B</t>
  </si>
  <si>
    <t>VOSTOK SINGULARITY DBL IPA473C</t>
  </si>
  <si>
    <t>HOPPY BOY IPA 473C</t>
  </si>
  <si>
    <t>LL DIVE SPARKLING WINE</t>
  </si>
  <si>
    <t>DEL MAGUEY VIDA MEZCAL</t>
  </si>
  <si>
    <t>BROWN'S SOCIAL LAGER 6/355C</t>
  </si>
  <si>
    <t>DE BORTOLI PETIT MOSCATO FRIZZ</t>
  </si>
  <si>
    <t>COCO RUM ORIGINAL 473C</t>
  </si>
  <si>
    <t>FARMERY GINGER BEER 473C</t>
  </si>
  <si>
    <t>BLOOD LIGHT PALE ALE 355C</t>
  </si>
  <si>
    <t>INNER EYE PALE ALE 355C</t>
  </si>
  <si>
    <t>BLOOD BROTHERS BASIC IPA 473C</t>
  </si>
  <si>
    <t>KEG DEALS &amp; KICK PALE ALE355C</t>
  </si>
  <si>
    <t>UNIFY OR DIE STOUT 473C</t>
  </si>
  <si>
    <t>GROLSCH PREMIUM PILS 473C</t>
  </si>
  <si>
    <t>GROLSCH PREMIUM PILS 12/355C</t>
  </si>
  <si>
    <t>PERONI NASTRO AZZURRO12/330C</t>
  </si>
  <si>
    <t>THROWIN SHADE PALE ALE 473C</t>
  </si>
  <si>
    <t>TWO STRAWS BL OR MS IPA473C</t>
  </si>
  <si>
    <t>FIG-ET ABOUT IT FIG STOUT473C</t>
  </si>
  <si>
    <t>JUICED UP CITRA PALE ALE473C</t>
  </si>
  <si>
    <t>ORIGIN DRK DUGGES IMP ST355C</t>
  </si>
  <si>
    <t>ORIGIN DRK BURIAL IM ST355C</t>
  </si>
  <si>
    <t>ORIGIN DRK BELLWOOD IMP ST355C</t>
  </si>
  <si>
    <t>BALI WATER ISLAND VAR PK8/355C</t>
  </si>
  <si>
    <t>LBJ GENERIC LAGER 8/473C</t>
  </si>
  <si>
    <t>LBJ GENERIC LAGER 473C</t>
  </si>
  <si>
    <t>ALBERTA GENUINE DR LIME12/355C</t>
  </si>
  <si>
    <t>SECTION 6 LIGHT CERVEZA 355C</t>
  </si>
  <si>
    <t>SECTION 6 PUB ENGLISH ALE 355C</t>
  </si>
  <si>
    <t>SECTION 6 BRUN BROWN ALE 355C</t>
  </si>
  <si>
    <t>SECTION 6 HONEY BELG ALE355C</t>
  </si>
  <si>
    <t>SECTION 6 NEBE CS PILSNER 355C</t>
  </si>
  <si>
    <t>SECTION 6 PALE HOPPY ALE 355C</t>
  </si>
  <si>
    <t>CAROLANS PEANUTBUTTER CR LIQ</t>
  </si>
  <si>
    <t>IL TRAMONTO AMARETTO LIQUEUR</t>
  </si>
  <si>
    <t>DARKHEARTS DUKE LAGER 15/355C</t>
  </si>
  <si>
    <t>SMIRNOFF RASPBERRY VODKA PET</t>
  </si>
  <si>
    <t>WHITE CLAW BLACK CHERRY VODKA</t>
  </si>
  <si>
    <t>PJ'S SALTED CARAMEL CREAM LIQ</t>
  </si>
  <si>
    <t>KINKY PEACH MANGO LIQ</t>
  </si>
  <si>
    <t>PHILLIPS RASPBERRY RIPPLE LIQ</t>
  </si>
  <si>
    <t>PJ'S ORIGINAL CREAM LIQ</t>
  </si>
  <si>
    <t>BACARDI VARIETY PACK 12/355C</t>
  </si>
  <si>
    <t>LOVEBLOCK GEWURZTRAMINER</t>
  </si>
  <si>
    <t>D'USSE VSOP COGNAC</t>
  </si>
  <si>
    <t>SMOKY BAY PINOT GRIGIO</t>
  </si>
  <si>
    <t>TOPO CHICO SIG MARG SLTZ6/355C</t>
  </si>
  <si>
    <t>JOSH CELLARS RES PASO CABSAUV</t>
  </si>
  <si>
    <t>COORS SELTZ CHERRY SLUSH6/355C</t>
  </si>
  <si>
    <t>THE KRAKEN GOLD SPICED RUM</t>
  </si>
  <si>
    <t>BASK ROSE CASK</t>
  </si>
  <si>
    <t>BASK PINOT NOIR CASK</t>
  </si>
  <si>
    <t>HWAYO 25 PREMIUM SOJU</t>
  </si>
  <si>
    <t>GOOD DAY PINEAPPLE SOJU</t>
  </si>
  <si>
    <t>GOOD DAY LYCHEE SOJU</t>
  </si>
  <si>
    <t>DECOY LTD 2019 NAPA VALLEY RED</t>
  </si>
  <si>
    <t>TWO OCEANS LIGHT KEEP BLSH RSE</t>
  </si>
  <si>
    <t>MOTORCYCLE MARVEL RED BL</t>
  </si>
  <si>
    <t>ROMEO MIMOSA ORANGE 750B</t>
  </si>
  <si>
    <t>ROMEO PEACH BELLINI 750B</t>
  </si>
  <si>
    <t>MALIBU PINEAPPLE BAY BRZ4/355C</t>
  </si>
  <si>
    <t>NATURAL SELECTION SHIRAZ</t>
  </si>
  <si>
    <t>NATURAL SELECTION CHARDONNAY</t>
  </si>
  <si>
    <t>SIMPLY SPIKED LEMONADE 6/355C</t>
  </si>
  <si>
    <t>SIMPLY SPIKED LEMONADE 12/355C</t>
  </si>
  <si>
    <t>MENAGERIE OF BAROSSA GSM</t>
  </si>
  <si>
    <t>TAKE IT TO THE GRAVE PI GR</t>
  </si>
  <si>
    <t>SEPPELTSFIELD WATERVALE RIES</t>
  </si>
  <si>
    <t>BRUCE ASHLEY GROUP</t>
  </si>
  <si>
    <t>WEYNANTS IMEX NV</t>
  </si>
  <si>
    <t>THE DRINKS LIST</t>
  </si>
  <si>
    <t>REBELLION BREWING CO</t>
  </si>
  <si>
    <t>PERNOD RICARD USA</t>
  </si>
  <si>
    <t>SECTION 6 BREWING COMPANY</t>
  </si>
  <si>
    <t>Custom Store List</t>
  </si>
  <si>
    <t>Canopy_Signage</t>
  </si>
  <si>
    <t>Canopy Signage: Option 1</t>
  </si>
  <si>
    <t>Canopy Signage: Option 2</t>
  </si>
  <si>
    <t>Canopy Signage: Option 3</t>
  </si>
  <si>
    <t>QR Code</t>
  </si>
  <si>
    <t>BOWMORE 12 YO ISLAY SM SCOTCH</t>
  </si>
  <si>
    <t>DON JULIO 1942 ANEJO TEQUILA</t>
  </si>
  <si>
    <t>MEUKOW VANILLA COGNAC LIQUEUR</t>
  </si>
  <si>
    <t>BOWMORE 18 YO ISLAY SM SCOTCH</t>
  </si>
  <si>
    <t>RIGBY MEAD CASSIS</t>
  </si>
  <si>
    <t>SEGURA VIUDAS BRUT ROSE</t>
  </si>
  <si>
    <t>RIGBY TWO ROSE APPLE HASKAP</t>
  </si>
  <si>
    <t>HAVANA CLUB SEL DE MAEST RUM</t>
  </si>
  <si>
    <t>RIGBY WHITE MEAD</t>
  </si>
  <si>
    <t>ASTORIA PROSECCO DOC</t>
  </si>
  <si>
    <t>LE DIFESE</t>
  </si>
  <si>
    <t>BOWMORE NO1 ISLAY SM SCOTCH</t>
  </si>
  <si>
    <t>RIGBY BLUE HASKAP</t>
  </si>
  <si>
    <t>CASAS DEL BOSQUE RES PINO</t>
  </si>
  <si>
    <t>DEL BOSQUE GR RES CAB SAUV</t>
  </si>
  <si>
    <t>TRAPICHE ALARIS CAB SAUV</t>
  </si>
  <si>
    <t>BOWMORE 15 YO ISLAY SM SCOTCH</t>
  </si>
  <si>
    <t>BOWMORE 25 YO SM SCOTCH</t>
  </si>
  <si>
    <t>ALIAS PINOT NOIR</t>
  </si>
  <si>
    <t>DUNAVAR COLLECTION PINOT GRIGI</t>
  </si>
  <si>
    <t>REAR VIEW MIRROR SPRUC IPA473C</t>
  </si>
  <si>
    <t>LECHE FLAN WHITE STOUT 473C</t>
  </si>
  <si>
    <t>LOLA HIBIS CHRY PALE ALE473C</t>
  </si>
  <si>
    <t>FLAMINGO CROSS FRUIT SOUR473C</t>
  </si>
  <si>
    <t>SNEAKY PEACH PALE ALE 473C</t>
  </si>
  <si>
    <t>CH D'ARMAILHAC GRAN CRU 2019</t>
  </si>
  <si>
    <t>CURMUDGEON SOUR IPA 473C</t>
  </si>
  <si>
    <t>MYERS ORIGINAL DARK RUM</t>
  </si>
  <si>
    <t>SELL OUT STOUT 355C</t>
  </si>
  <si>
    <t>RIGBY LD BLUE HASKAP</t>
  </si>
  <si>
    <t>DEVIL'S ELBOW HELLES 473C</t>
  </si>
  <si>
    <t>KILTER PEACH COBBLER SOUR473C</t>
  </si>
  <si>
    <t>KILTER PECAN PIE STOUT 355C</t>
  </si>
  <si>
    <t>KILTER NANAIIMO STOUT 355C</t>
  </si>
  <si>
    <t>PINKII SWEAR RASP PALE ALE473C</t>
  </si>
  <si>
    <t>MIKES FRZ HARD BL FREEZE 296T</t>
  </si>
  <si>
    <t>DEAD MAN'S FINGERS PNAPPL RUM</t>
  </si>
  <si>
    <t>MIKES HARD WH FREEZE 473C</t>
  </si>
  <si>
    <t>REALITY BITES PALE ALE 473C</t>
  </si>
  <si>
    <t>TORQUE BUENAZO CERVEZA 15/355C</t>
  </si>
  <si>
    <t>TORQUE BUENAZO CERVEZA 355C</t>
  </si>
  <si>
    <t>MIKES HARD RED FREEZE 473C</t>
  </si>
  <si>
    <t>DEAD HORSE RASP SMASH CID355C</t>
  </si>
  <si>
    <t>WHEAT KINGS ALE 473C</t>
  </si>
  <si>
    <t>PALM BAY FRZ RAINBOW TWIS 296T</t>
  </si>
  <si>
    <t>LOW LIFE PIQUETTE BLANC 355C</t>
  </si>
  <si>
    <t>LOW LIFE PIQUETTE ROSE 355C</t>
  </si>
  <si>
    <t>LOW LIFE PIQUETTE ROUGE 355C</t>
  </si>
  <si>
    <t>NEXTFRIEND OZ CIDER 750B</t>
  </si>
  <si>
    <t>NEXTFRIEND COMB CIDER750B</t>
  </si>
  <si>
    <t>NEXTFRIEND POMPOM CIDER750B</t>
  </si>
  <si>
    <t>NEXTFRIEND DARLING CIDER 750B</t>
  </si>
  <si>
    <t>NEXTFRIEND RUBY CIDER 750B</t>
  </si>
  <si>
    <t>NEXTFRIEND RECLAIMED CIDER750B</t>
  </si>
  <si>
    <t>LL FOEDER AGED LAG 473C</t>
  </si>
  <si>
    <t>LOW LIFE SMALL PALE 473C</t>
  </si>
  <si>
    <t>LLBH BLOOD CUT BRETT IPA473C</t>
  </si>
  <si>
    <t>TCB BLUEBEARY ALE 15/355C</t>
  </si>
  <si>
    <t>TCB LIGHTKEEPER NE IPA473C</t>
  </si>
  <si>
    <t>ISLAND VIBES STWBRY RH SR473C</t>
  </si>
  <si>
    <t>ISLAND VIBES MANG PNAP SR473C</t>
  </si>
  <si>
    <t>ISLAND VIBES CHERRY SR473C</t>
  </si>
  <si>
    <t>FAIRMONT 8552 PILSNER 473C</t>
  </si>
  <si>
    <t>NONSUCH MB LAMBIC 750B</t>
  </si>
  <si>
    <t>BEHEMOTH RYEWINE 355C</t>
  </si>
  <si>
    <t>GEORGIAN BAY TEQ SO MIX12/355C</t>
  </si>
  <si>
    <t>SQUIRREL CHASER HAZY PALE473C</t>
  </si>
  <si>
    <t>PLAY DEAD IPA 473C</t>
  </si>
  <si>
    <t>HIGH 5 HAZY IPA 473C</t>
  </si>
  <si>
    <t>CHASE MY TAIL PALE ALE 473C</t>
  </si>
  <si>
    <t>BREAKTHRU IPA 473C</t>
  </si>
  <si>
    <t>BREAKTHRU PILSNER 473C</t>
  </si>
  <si>
    <t>COLD CRASH COLD IPA 473C</t>
  </si>
  <si>
    <t>PATHWAY PALE ALE 473C</t>
  </si>
  <si>
    <t>CATEGORY 12 WESTY PILS 473C</t>
  </si>
  <si>
    <t>CATEGORY 12 GUAV MNG SOUR473C</t>
  </si>
  <si>
    <t>DEVIATION DRY IRISH ST 473C</t>
  </si>
  <si>
    <t>ATOMIC JAM RASPBERRY SOUR473C</t>
  </si>
  <si>
    <t>CARLSBERG PILSNER NONALC6/330C</t>
  </si>
  <si>
    <t>HIKE RASP CHKCHRY VOD SODA355C</t>
  </si>
  <si>
    <t>BONFIRE CRAN BL OR VOD SO355C</t>
  </si>
  <si>
    <t>BEACH PCH LIME VOD SODA 355C</t>
  </si>
  <si>
    <t>FARMERY PREMIUM NON ALC 473C</t>
  </si>
  <si>
    <t>PEER REVIEWED PEACH SOUR</t>
  </si>
  <si>
    <t>LOST IN A DREAM STGU SOUR473C</t>
  </si>
  <si>
    <t>SPORTS PILSNER 473C</t>
  </si>
  <si>
    <t>LAST NIGHT'S EYES IPA 473C</t>
  </si>
  <si>
    <t>IT'S NO GAME IPA 473C</t>
  </si>
  <si>
    <t>DANCE DANCE DANCE PILS 473C</t>
  </si>
  <si>
    <t>FORTUNE TELLER WC IPA 473C</t>
  </si>
  <si>
    <t>TRULY LAKESIDE MIX PK12/355C</t>
  </si>
  <si>
    <t>TWISTED TEA MANGO 473C</t>
  </si>
  <si>
    <t>MOOSEHEAD CHELADA 12/355C</t>
  </si>
  <si>
    <t>TWISTED TEA PEACH 473C</t>
  </si>
  <si>
    <t>LITTLE BROWN JUG RADLER 473C</t>
  </si>
  <si>
    <t>LBJ PHILLY SOUR 473C</t>
  </si>
  <si>
    <t>RIGHT SOME RED ALE 473C</t>
  </si>
  <si>
    <t>UNCOMMON KOLSCH 8/355C</t>
  </si>
  <si>
    <t>FIRE CHIEF'S RED ALE 473C</t>
  </si>
  <si>
    <t>PUMP HOUSE BLUEBERRY ALE6/355C</t>
  </si>
  <si>
    <t>PUMP HOUSE BLUEBERRY ALE 473C</t>
  </si>
  <si>
    <t>PIPER HEIDSIECK ESSENTIEL BRUT</t>
  </si>
  <si>
    <t>PLANTATION ISLE OF FIJI RUM</t>
  </si>
  <si>
    <t>DEAD MAN'S FINGERS SP RUM</t>
  </si>
  <si>
    <t>EL DORADO 15 YR OLD RUM</t>
  </si>
  <si>
    <t>LOBOS 1707 REPOSADO TEQUILA</t>
  </si>
  <si>
    <t>MT GAY BLK BRL DBL CSK BL RUM</t>
  </si>
  <si>
    <t>BUSHMILLS 12YO SGL MLT IRSH WH</t>
  </si>
  <si>
    <t>PATRON EXTRA ANEJO TEQUILA</t>
  </si>
  <si>
    <t>GNB TANGERINE WHEAT 473C</t>
  </si>
  <si>
    <t>GNB RASPBERRY KOLSCH 473C</t>
  </si>
  <si>
    <t>DEAD MAN'S FINGERS PSSNFRT RUM</t>
  </si>
  <si>
    <t>FREIXENET SAUVIGNON BLANC</t>
  </si>
  <si>
    <t>19 CRIMES CALI GOLD SPK</t>
  </si>
  <si>
    <t>FREIXENET CABERNET SAUVIGNON</t>
  </si>
  <si>
    <t>GNB HOUSE LAGER 12/355C</t>
  </si>
  <si>
    <t>OLMECA ALTOS LIME MARGARITA</t>
  </si>
  <si>
    <t>MAGNOTTA 1925 SPK CHARD VQA</t>
  </si>
  <si>
    <t>FOLONARI PROSECCO EX DRY DOC</t>
  </si>
  <si>
    <t>GIB SUMMER SOURS MIX PK12/355C</t>
  </si>
  <si>
    <t>CANADIAN CLUB CLASSIC 12YR WH</t>
  </si>
  <si>
    <t>THE ROCK BOX VAR PK15/355C</t>
  </si>
  <si>
    <t>HARD ICE PEACH 200T</t>
  </si>
  <si>
    <t>HARD ICE CR CREAM SODA 200T</t>
  </si>
  <si>
    <t>HARD ICE STRAWBERRY DREAM 200T</t>
  </si>
  <si>
    <t>BEEFEATER PEACH RASP GIN</t>
  </si>
  <si>
    <t>BROKEN ISLANDS HAZY IPA 568C</t>
  </si>
  <si>
    <t>HAZY DAYS IPA 473C</t>
  </si>
  <si>
    <t>ABSENT LANDLORD KOLSCH ALE473C</t>
  </si>
  <si>
    <t>OLE SMOKY SOUR RAZZ BERRY LIQ</t>
  </si>
  <si>
    <t>FLOR DE MORCA GARNACHA</t>
  </si>
  <si>
    <t>SANTA MARGHERITA ROSE</t>
  </si>
  <si>
    <t>CAPEL PISCO RES TRANSP</t>
  </si>
  <si>
    <t>MANZANOS VOCHE RES RED</t>
  </si>
  <si>
    <t>DUVAL LEROY BRUT RES CHAMP</t>
  </si>
  <si>
    <t>DEVAUX CUVEE D CHAMPAGNE</t>
  </si>
  <si>
    <t>EL TOCADOR OV TEMPRANILLO</t>
  </si>
  <si>
    <t>TOPO CHICO STRW GVA SLTZ6/355C</t>
  </si>
  <si>
    <t>FORT GARRY BREWING COMPANY LTD.</t>
  </si>
  <si>
    <t>YUKON BREWING</t>
  </si>
  <si>
    <t>DISTRICT BREWING CO</t>
  </si>
  <si>
    <r>
      <t xml:space="preserve">MINIMUM
OFFER
</t>
    </r>
    <r>
      <rPr>
        <b/>
        <u/>
        <sz val="10"/>
        <color theme="0"/>
        <rFont val="Calibri"/>
        <family val="2"/>
      </rPr>
      <t xml:space="preserve">
CONFIRM IN NEXT COLUMN</t>
    </r>
  </si>
  <si>
    <t xml:space="preserve">
A, B OR A&amp;B
&amp;
MAX MILES EVENTS
</t>
  </si>
  <si>
    <t>MALIBU PINEAPPLE RUM LIQ</t>
  </si>
  <si>
    <t>SLEEMAN ORIGINAL LAG 12/341 B</t>
  </si>
  <si>
    <t>SLEEMAN ORIGINAL LAG 8/355 C</t>
  </si>
  <si>
    <t>LAKE SONOMA RRV CHARD</t>
  </si>
  <si>
    <t>MICHTERS SB STRAIGHT RYE WH</t>
  </si>
  <si>
    <t>SLEEMAN ORIGINAL LAGER24/355 C</t>
  </si>
  <si>
    <t>MANGOZA GOSE 473C</t>
  </si>
  <si>
    <t>DIABLO DARK RED</t>
  </si>
  <si>
    <t>HANALEI ISLAND IPA 355B</t>
  </si>
  <si>
    <t>BEERTHIRST</t>
  </si>
  <si>
    <t>SLEEMAN ORIGINAL LAGER15/355C</t>
  </si>
  <si>
    <t>ABSOLUT VANILIA VODKA</t>
  </si>
  <si>
    <t>BIG WAVE GOLDEN ALE 355B</t>
  </si>
  <si>
    <t>AS YOU WISH BC CH/CRMPORT473C</t>
  </si>
  <si>
    <t>LL RISE VID RIES GEISH</t>
  </si>
  <si>
    <t>LUXARDO ESPRESSO LIQUEUR</t>
  </si>
  <si>
    <t>MUDDLERS MIXOLOGY PACK 12/355C</t>
  </si>
  <si>
    <t>LL LEAPS ROSE</t>
  </si>
  <si>
    <t>RABBIT HOLE CAVEHILL KS BBN WH</t>
  </si>
  <si>
    <t>SUNTORY WORLD WHISKY AO</t>
  </si>
  <si>
    <t>MUDDLERS MARGARITA 473C</t>
  </si>
  <si>
    <t>OLE SMOKY TEN COOKIE DOUGH WH</t>
  </si>
  <si>
    <t>KILTER VINTAGE PILSNER 12/355C</t>
  </si>
  <si>
    <t>WISH I WAS THERE PINEAPIPA473C</t>
  </si>
  <si>
    <t>HECTORS HARD CHERRY BMB24/355C</t>
  </si>
  <si>
    <t>HECTORS HARD BIG BLRASP24/355C</t>
  </si>
  <si>
    <t>THE BLIP DOUBLE IPA 473C</t>
  </si>
  <si>
    <t>HECTORS HARD PEACH PNCH24/355C</t>
  </si>
  <si>
    <t>SUBLIMEY BASTARD CERVEZA473C</t>
  </si>
  <si>
    <t>YELLOWSTONE SEL KS BBN WH</t>
  </si>
  <si>
    <t>PRIMA PERLA CREMANT LIMOUXROSE</t>
  </si>
  <si>
    <t>KILTER VINTAGE RICE LAGER473C</t>
  </si>
  <si>
    <t>CLUB CAR SEA BREEZE 355C</t>
  </si>
  <si>
    <t>CROWD SURF MOTEL PSFRT IPA473C</t>
  </si>
  <si>
    <t>CLUB CAR PINEAPPLE MOJITO 355C</t>
  </si>
  <si>
    <t>COTTAGE SPRINGS VS MIXPK8/355C</t>
  </si>
  <si>
    <t>CLUB CAR PEACH MELBA 355C</t>
  </si>
  <si>
    <t>CLUB CAR BERRY CRUSH 355C</t>
  </si>
  <si>
    <t>CLUB CAR MIXER PACK 12/355C</t>
  </si>
  <si>
    <t>CTGSP RASP/LIME VODWATER 4LCSK</t>
  </si>
  <si>
    <t>CTG SP MANGO VODKA WATER 4LCSK</t>
  </si>
  <si>
    <t>CABANA COAST MOSCOW MULE473C</t>
  </si>
  <si>
    <t>SHRUG DOC WS VS MIXER 8/473C</t>
  </si>
  <si>
    <t>CRAFTY RADLER VARIETY PK8/355C</t>
  </si>
  <si>
    <t>MUDDLERS VODKA MULE 6/355C</t>
  </si>
  <si>
    <t>MUDDLERS PINK LEMONADE 6/355C</t>
  </si>
  <si>
    <t>GTG WALTER MALONE SOUR 473C</t>
  </si>
  <si>
    <t>LAID BACK LAGER 8/355C</t>
  </si>
  <si>
    <t>FARMERY WLD CH STRONG LAG473C</t>
  </si>
  <si>
    <t>OLALLIE BLKBRY RSEHIP ALE355C</t>
  </si>
  <si>
    <t>SLOTH FUEL HAZY PALE ALE473C</t>
  </si>
  <si>
    <t>TRIPLE BOGEY HALF&amp;HALF 355C</t>
  </si>
  <si>
    <t>TRIPLE BOGEY TRANSFUSION 355C</t>
  </si>
  <si>
    <t>ROCKY MOUNTAIN STRONG 710PET</t>
  </si>
  <si>
    <t>UPSIDE DAWN NON ALC ALE6/355C</t>
  </si>
  <si>
    <t>LA VIE DOREE BRL AGED ALE750B</t>
  </si>
  <si>
    <t>HARD T LMN VOD ICED TEA 473C</t>
  </si>
  <si>
    <t>HARD T PCH VOD ICED TEA 473C</t>
  </si>
  <si>
    <t>HARD T RSP VOD ICED TEA 473C</t>
  </si>
  <si>
    <t>HARD T LMN VOD ICED TEA6/341C</t>
  </si>
  <si>
    <t>HARD T PCH VOD ICED TEA6/341C</t>
  </si>
  <si>
    <t>HARD T RSP VOD ICED TEA6/341C</t>
  </si>
  <si>
    <t>HARD T VOD ICED TEA VP 12/341C</t>
  </si>
  <si>
    <t>BELLE GLOS GLASIR HOLT CHARD</t>
  </si>
  <si>
    <t>FIRST DRAFT HAZY IPA 473C</t>
  </si>
  <si>
    <t>RUN WILD NON ALC IPA 6/355C</t>
  </si>
  <si>
    <t>CORE MEMORY COLD IPA 473C</t>
  </si>
  <si>
    <t>BARN HAMMER MICHELADA 473C</t>
  </si>
  <si>
    <t>PERILOUS PALE ALE 473C</t>
  </si>
  <si>
    <t>POPPERS LEMONADE MIX PK 6/355C</t>
  </si>
  <si>
    <t>TCB GHOST CHARRON LK APA 473C</t>
  </si>
  <si>
    <t>TCB CORE MIXER 4/473C</t>
  </si>
  <si>
    <t>ROM COM HAZY IPA 473C</t>
  </si>
  <si>
    <t>JABBER THE BLEND SAUV BL</t>
  </si>
  <si>
    <t>MONTES LTD SEL PINOT NOIR</t>
  </si>
  <si>
    <t>CORDILLERA CAB SAUV</t>
  </si>
  <si>
    <t>PHILLIPS HOP BOX MIX PK 8/473C</t>
  </si>
  <si>
    <t>ORELLANA PADDLING PILSNER 473C</t>
  </si>
  <si>
    <t>BONSAI IPA 473C</t>
  </si>
  <si>
    <t>LL GLOW CHAM RIES CO-FERM</t>
  </si>
  <si>
    <t>LL PEARL PET PRL &amp; CHAMB</t>
  </si>
  <si>
    <t>BAE BLOOD ORANGE VOD SODA 473C</t>
  </si>
  <si>
    <t>BAE CRAN LIME VOD SODA 473C</t>
  </si>
  <si>
    <t>LOW LIFE FIZZY WHITE PET NAT</t>
  </si>
  <si>
    <t>LOW LIFE FIZZY ROSE SPARKLING</t>
  </si>
  <si>
    <t>LL RAVEL L'ACADIE BLANC</t>
  </si>
  <si>
    <t>SUPER FUN HRD SELTZ MIX 8/355C</t>
  </si>
  <si>
    <t>NEW</t>
  </si>
  <si>
    <t>ALTO_BEVERAGE_GROUP</t>
  </si>
  <si>
    <t>ANDREW_PELLER_IMPORTS_AGENCY</t>
  </si>
  <si>
    <t>ANDREW_PELLER_LIMITED</t>
  </si>
  <si>
    <t>AQUA_VITAE</t>
  </si>
  <si>
    <t>ARBUSTO_IMPORTS_LTD</t>
  </si>
  <si>
    <t>ARMAGNAC_SAMALENS</t>
  </si>
  <si>
    <t>ARTISAN_FOOD_AND_BEVERAGE_GROUP</t>
  </si>
  <si>
    <t>ASAHI_CANADA</t>
  </si>
  <si>
    <t>BARN_HAMMER_BREWING_COMPANY</t>
  </si>
  <si>
    <t>BEE_BOYZZ_WINERY_AND_MEADERY</t>
  </si>
  <si>
    <t>BERGSTROM_BRANDS</t>
  </si>
  <si>
    <t>BKG_DISTRIBUTORS</t>
  </si>
  <si>
    <t>BLACK_WHEAT_BREWING</t>
  </si>
  <si>
    <t>BLEND_IMPORTS</t>
  </si>
  <si>
    <t>BRUCE_ASHLEY_GROUP</t>
  </si>
  <si>
    <t>CAPITAL_K_DISTILLERY_INC</t>
  </si>
  <si>
    <t>CELLAR_STOCK_IMPORTERS_INC</t>
  </si>
  <si>
    <t>CENTRAL_CITY_BREWERS_AND_DISTILLERS</t>
  </si>
  <si>
    <t>CHATEAU_DES_CHARMES_WINES_LTD</t>
  </si>
  <si>
    <t>CLOSSON_CHASE</t>
  </si>
  <si>
    <t>COBEES_ENTERPRISE_LTD</t>
  </si>
  <si>
    <t>CORBY_SPIRIT_AND_WINE_LIMITED</t>
  </si>
  <si>
    <t>CRUSH_IMPORTS</t>
  </si>
  <si>
    <t>CULIN_IMPORTERS</t>
  </si>
  <si>
    <t>DEAD_HORSE_CIDER_COMPANY</t>
  </si>
  <si>
    <t>DEVIL_MAY_CARE_BREWING_COMPANY</t>
  </si>
  <si>
    <t>DISTRIBUTION_MISSUM_INC</t>
  </si>
  <si>
    <t>DISTRICT_BREWING_CO</t>
  </si>
  <si>
    <t>EAUTOPIA_BIOLOGICAL_TECHNOLOGY</t>
  </si>
  <si>
    <t>ECLECTIC_BEVERAGES</t>
  </si>
  <si>
    <t>ENOTECA_BACCO</t>
  </si>
  <si>
    <t>FARMERY_ESTATE_BREWERY</t>
  </si>
  <si>
    <t>FORTY_CREEK_DISTILLERY</t>
  </si>
  <si>
    <t>GEORGIAN_BAY_SPIRITS_CO</t>
  </si>
  <si>
    <t>GOOD_NEIGHBOUR_BREWING_COMPANY</t>
  </si>
  <si>
    <t>GRAND_RIVER_BREWING</t>
  </si>
  <si>
    <t>GRAND_VIEUX_LIQUOR_CO</t>
  </si>
  <si>
    <t>HALF_PINTS_BREWING_COMPANY_LTD</t>
  </si>
  <si>
    <t>ICON_FINE_WINE_AND_SPIRITS</t>
  </si>
  <si>
    <t>INTERNATIONAL_CELLARS</t>
  </si>
  <si>
    <t>KILTER_BREWING_COMPANY</t>
  </si>
  <si>
    <t>LABATT_BREWING_COMPANY_LIMITED</t>
  </si>
  <si>
    <t>LAKE_OF_THE_WOODS_BREWING_COMPANY</t>
  </si>
  <si>
    <t>LANDMARK_SELECTIONS</t>
  </si>
  <si>
    <t>LIQUEFIED_IMPORTS</t>
  </si>
  <si>
    <t>LITTLE_BROWN_JUG_BREWING_COMPANY</t>
  </si>
  <si>
    <t>LOW_LIFE_BARREL_HOUSE</t>
  </si>
  <si>
    <t>LUMAR_AGENCY</t>
  </si>
  <si>
    <t>MAGNOTTA_BREWERY</t>
  </si>
  <si>
    <t>MALINDA_DISTRIBUTORS</t>
  </si>
  <si>
    <t>MANDI_INTERNATIONAL</t>
  </si>
  <si>
    <t>MCCLELLAND_PREMIUM_IMPORTS</t>
  </si>
  <si>
    <t>MOLSON_BREWERIES</t>
  </si>
  <si>
    <t>NEXT_FRIEND_CIDER</t>
  </si>
  <si>
    <t>NONSUCH_BREWING_CO</t>
  </si>
  <si>
    <t>OCTOBER_BREWING_LTD</t>
  </si>
  <si>
    <t>ONE_GREAT_CITY_BREWING_COMPANY_LTD</t>
  </si>
  <si>
    <t>ONYX_BEVERAGE_GROUP_INC</t>
  </si>
  <si>
    <t>OXUS_BREWING</t>
  </si>
  <si>
    <t>PACIFIC_WINE_AND_SPIRITS</t>
  </si>
  <si>
    <t>PERNOD_RICARD_USA</t>
  </si>
  <si>
    <t>PETER_MIELZYNSKI_AGENCIES_CANADA_LTD</t>
  </si>
  <si>
    <t>PRESTIGE_BEVERAGE_GROUP_CANADA</t>
  </si>
  <si>
    <t>PRIVUS_BRANDS</t>
  </si>
  <si>
    <t>PROXIMO_SPIRITS_CANADA_INC</t>
  </si>
  <si>
    <t>QINGHUA_INTERNATIONAL_TRADE</t>
  </si>
  <si>
    <t>REBELLION_BREWING_CO</t>
  </si>
  <si>
    <t>RENAISSANCE_WINE_MERCHANTS</t>
  </si>
  <si>
    <t>RENDEZVOUS_BREWING_LTD</t>
  </si>
  <si>
    <t>ROUST_CANADA</t>
  </si>
  <si>
    <t>ROYAL_TOKAJI_BORASZATI_KFT</t>
  </si>
  <si>
    <t>SECTION_6_BREWING_COMPANY</t>
  </si>
  <si>
    <t>SELECT_WINE_MERCHANTS</t>
  </si>
  <si>
    <t>SHARP_IMPORTS</t>
  </si>
  <si>
    <t>SHRUGGING_DOCTOR_BREWING_COMPANY_LTD</t>
  </si>
  <si>
    <t>SIMPLICITY_WINES_CANADA</t>
  </si>
  <si>
    <t>SINOCAN_SUPPLY_INC</t>
  </si>
  <si>
    <t>SOCIETE_DES_ALCOOLS_DU_QUEBEC</t>
  </si>
  <si>
    <t>SOOKRAMS_BREWING_CO</t>
  </si>
  <si>
    <t>STERLING_BEVERAGES</t>
  </si>
  <si>
    <t>SUMMIT_FINE_WINES</t>
  </si>
  <si>
    <t>TANTALUS_INDUSTRIES_INC</t>
  </si>
  <si>
    <t>THE_DELF_GROUP</t>
  </si>
  <si>
    <t>THE_DRINKS_LIST</t>
  </si>
  <si>
    <t>TIMELY_LIBATIONS</t>
  </si>
  <si>
    <t>TORQUE_BREWING</t>
  </si>
  <si>
    <t>TOUCHSTONE_BRANDS</t>
  </si>
  <si>
    <t>TRAJECTORY_BEVERAGE_PARTNERS</t>
  </si>
  <si>
    <t>TRANS_CANADA_BREWING</t>
  </si>
  <si>
    <t>TRY_MY_WINE</t>
  </si>
  <si>
    <t>TWIST_LP</t>
  </si>
  <si>
    <t>TWO_WOLVES_BREWING_INC</t>
  </si>
  <si>
    <t>UNIVINS_AND_SPIRITS_CANADA_INC</t>
  </si>
  <si>
    <t>UNTAPPED_TRADING_INC</t>
  </si>
  <si>
    <t>WEYNANTS_IMEX_NV</t>
  </si>
  <si>
    <t>WOOREE_TRADING_LTD</t>
  </si>
  <si>
    <t>YUKON_BREWING</t>
  </si>
  <si>
    <t>Z_G_M</t>
  </si>
  <si>
    <t>AMPHORA_IMPORTS_LTD</t>
  </si>
  <si>
    <t>BACARDI_CANADA_INC</t>
  </si>
  <si>
    <t>CB_POWELL_LTD</t>
  </si>
  <si>
    <t>CHARTREUSE_DIFFUSION_SA</t>
  </si>
  <si>
    <t>D_KOURTAKIS_SA</t>
  </si>
  <si>
    <t>DIAGEO_CANADA_INC</t>
  </si>
  <si>
    <t>DOUG_REICHEL_WINE_MARKETING_INC</t>
  </si>
  <si>
    <t>FORT_GARRY_BREWING_COMPANY_LTD</t>
  </si>
  <si>
    <t>GREAT_WESTERN_BREWING_CO_LTD</t>
  </si>
  <si>
    <t>MAGNUM_CONSULTANTS_LTD</t>
  </si>
  <si>
    <t>PHILIPPE_DANDURAND_WINES_LTD</t>
  </si>
  <si>
    <t>RIGBY_ORCHARDS_LTD</t>
  </si>
  <si>
    <t>SLEEMAN_BREWERIES_LTD</t>
  </si>
  <si>
    <t>THE_BACCHUS_GROUP_INC</t>
  </si>
  <si>
    <t>TRIALTO_WINE_GROUP_LTD</t>
  </si>
  <si>
    <t>DRINKS_INCCOM</t>
  </si>
  <si>
    <t>EBB_VIN_LTD</t>
  </si>
  <si>
    <t>AUTHENTIC_WINE_AND_SPIRITS_MERCHANTS</t>
  </si>
  <si>
    <t>BLUE_NOTE_WINE_AND_SPIRITS_INC</t>
  </si>
  <si>
    <t>BRAZEN_HALL_KITCHEN_AND_BREWERY</t>
  </si>
  <si>
    <t>CHRISTOPHER_STEWART_WINE_AND_SPIRITS_INC</t>
  </si>
  <si>
    <t>DARK_HORSE_WINE_AND_SPIRITS</t>
  </si>
  <si>
    <t>DECANTER_WINE_AND_SPIRITS</t>
  </si>
  <si>
    <t>ESCALADE_WINE_AND_SPIRITS_INC</t>
  </si>
  <si>
    <t>HENRIQUES_AND_HENRIQUES___VINHOS_SA</t>
  </si>
  <si>
    <t>HERITAGE_SPIRITS_AND_WINES_LTD</t>
  </si>
  <si>
    <t>ILLANA_FRANCISCO_MANITOBA_LIQ_AND_SPIRITS</t>
  </si>
  <si>
    <t>L_DANGLADE_AND_FILS_AND_CIE</t>
  </si>
  <si>
    <t>MARK_ANTHONY_WINE_AND_SPIRITS</t>
  </si>
  <si>
    <t>ROY_AND_CO_SELECTIONS</t>
  </si>
  <si>
    <t>SET_THE_BAR_SALES_AND_DISTRIBUTION_LTD</t>
  </si>
  <si>
    <t>SOVEREIGN_WINE_AND_SPIRITS_LTD</t>
  </si>
  <si>
    <t>TAP_AND_RAIL_BEVERAGE_GROUP</t>
  </si>
  <si>
    <t>VINTAGE_WEST_WINE_AND_SPIRITS_INC</t>
  </si>
  <si>
    <t>WELLINGTON_ESTATE_FINE_WINES_AND_SPIRITS</t>
  </si>
  <si>
    <t>WETT_SALES_AND_DISTRIBUTION_INC</t>
  </si>
  <si>
    <t>SOUTHERN_GLAZERS_WINE_AND_SPIRITS</t>
  </si>
  <si>
    <t>MIKES_BEVERAGE_COMPANY_RTD_CANADA_INC</t>
  </si>
  <si>
    <t>_49TH_PARALLEL_GROUP_INC</t>
  </si>
  <si>
    <t>Item Subtype</t>
  </si>
  <si>
    <t>Lager - Alc 4.1 to 5.5</t>
  </si>
  <si>
    <t>Regular Vodka</t>
  </si>
  <si>
    <t>Sparkling Other</t>
  </si>
  <si>
    <t>Rum - White</t>
  </si>
  <si>
    <t>Carmenere</t>
  </si>
  <si>
    <t>Gewurztraminer</t>
  </si>
  <si>
    <t>Varietal blend</t>
  </si>
  <si>
    <t>Miscellaneous Wine</t>
  </si>
  <si>
    <t>Coffee</t>
  </si>
  <si>
    <t>Zinfandel</t>
  </si>
  <si>
    <t>Strong/Extra Strong - Alc &gt;5.5</t>
  </si>
  <si>
    <t>Sparkling Prosecco</t>
  </si>
  <si>
    <t>Coconut</t>
  </si>
  <si>
    <t>Dry Gin</t>
  </si>
  <si>
    <t>Sauvignon Blanc</t>
  </si>
  <si>
    <t>Generic blend</t>
  </si>
  <si>
    <t>Chardonnay</t>
  </si>
  <si>
    <t>Cabernet Sauvignon</t>
  </si>
  <si>
    <t>Shiraz/Syrah</t>
  </si>
  <si>
    <t>Merlot</t>
  </si>
  <si>
    <t>Rum - Amber/Gold</t>
  </si>
  <si>
    <t>Port</t>
  </si>
  <si>
    <t>Miscellaneous Spirit</t>
  </si>
  <si>
    <t>Riesling</t>
  </si>
  <si>
    <t>Nebbiolo</t>
  </si>
  <si>
    <t>Orange</t>
  </si>
  <si>
    <t>Herbal</t>
  </si>
  <si>
    <t>Cognac</t>
  </si>
  <si>
    <t>Flavoured</t>
  </si>
  <si>
    <t>Rum - Spiced</t>
  </si>
  <si>
    <t>Apera</t>
  </si>
  <si>
    <t>Grenache</t>
  </si>
  <si>
    <t>Rum - Dark/Black/Navy</t>
  </si>
  <si>
    <t>Amaretto</t>
  </si>
  <si>
    <t>Pinot Gris</t>
  </si>
  <si>
    <t>Mixto</t>
  </si>
  <si>
    <t>Ale - Alc 4.1 to 5.5</t>
  </si>
  <si>
    <t>Flavoured Vodka</t>
  </si>
  <si>
    <t>Malbec</t>
  </si>
  <si>
    <t>Pinot Noir</t>
  </si>
  <si>
    <t>Miscellaneous Flavour</t>
  </si>
  <si>
    <t>Extra Light/Light-Alc 1.1 -4.0</t>
  </si>
  <si>
    <t>Anejo/Extra Aged</t>
  </si>
  <si>
    <t>Cream</t>
  </si>
  <si>
    <t>Blanco/Silver/Plata</t>
  </si>
  <si>
    <t>Brandy</t>
  </si>
  <si>
    <t>Sangiovese</t>
  </si>
  <si>
    <t>Tawny</t>
  </si>
  <si>
    <t>Cabernet Franc</t>
  </si>
  <si>
    <t>Coolers</t>
  </si>
  <si>
    <t>Geneva Gin</t>
  </si>
  <si>
    <t>Miscellaneous Fruit</t>
  </si>
  <si>
    <t>Torrontes</t>
  </si>
  <si>
    <t>Cocktails</t>
  </si>
  <si>
    <t>Champagne</t>
  </si>
  <si>
    <t>Tempranillo</t>
  </si>
  <si>
    <t>Nut</t>
  </si>
  <si>
    <t>Reposado</t>
  </si>
  <si>
    <t>Gamay</t>
  </si>
  <si>
    <t>Muscat</t>
  </si>
  <si>
    <t>Raspberry</t>
  </si>
  <si>
    <t>Sherry</t>
  </si>
  <si>
    <t>Flavoured Beer</t>
  </si>
  <si>
    <t>Vermouth</t>
  </si>
  <si>
    <t>Sparkling Cava</t>
  </si>
  <si>
    <t>Fruit</t>
  </si>
  <si>
    <t>Pinotage</t>
  </si>
  <si>
    <t>Chenin Blanc</t>
  </si>
  <si>
    <t>Teas</t>
  </si>
  <si>
    <t>Apricot</t>
  </si>
  <si>
    <t>Mint</t>
  </si>
  <si>
    <t>Viognier</t>
  </si>
  <si>
    <t>Licorice/Anise</t>
  </si>
  <si>
    <t>Rum - Flavoured</t>
  </si>
  <si>
    <t>Peach</t>
  </si>
  <si>
    <t>Vidal</t>
  </si>
  <si>
    <t>Porter - Alc 4.1 to 5.5</t>
  </si>
  <si>
    <t>Cider-Apple</t>
  </si>
  <si>
    <t>Cider-Flavoured</t>
  </si>
  <si>
    <t>Cherry</t>
  </si>
  <si>
    <t>Non-Alcoholic</t>
  </si>
  <si>
    <t>Mezcal</t>
  </si>
  <si>
    <t>Rum - Other</t>
  </si>
  <si>
    <t>Stout - Alc 4.1 to 5.5</t>
  </si>
  <si>
    <t>Cristalino</t>
  </si>
  <si>
    <t>Flavoured Gin</t>
  </si>
  <si>
    <t>Chocolate</t>
  </si>
  <si>
    <t>Armagnac</t>
  </si>
  <si>
    <t>Madeira</t>
  </si>
  <si>
    <t>Flavoured Teq/Mezcal/Raicilla</t>
  </si>
  <si>
    <t>Banana</t>
  </si>
  <si>
    <t>Lower Alcohol</t>
  </si>
  <si>
    <t>Malt Liquor - Alc 5.6 to 8.5</t>
  </si>
  <si>
    <t>Cider-Pear</t>
  </si>
  <si>
    <t>Barbera</t>
  </si>
  <si>
    <t>Extra Anejo/Ultra Aged</t>
  </si>
  <si>
    <t>Alc. %</t>
  </si>
  <si>
    <t>J T RESERVE CHARD VQA</t>
  </si>
  <si>
    <t>REVELSTOKE PECAN WHSKY ADD ON</t>
  </si>
  <si>
    <t>REVELSTOKE SPICED WHSKY ADDON</t>
  </si>
  <si>
    <t>KILTER PROTOTYPE 6.5% 473C</t>
  </si>
  <si>
    <t>FARMERY DEEP BAY LAGER 473C</t>
  </si>
  <si>
    <t>BEARFACE WILD SERIES 02 WH</t>
  </si>
  <si>
    <t>H3 RED BLEND</t>
  </si>
  <si>
    <t>FULLGEEK BREWLAB</t>
  </si>
  <si>
    <t>MT. BOUCHERIE ESTATE WINERY</t>
  </si>
  <si>
    <t>FAXE PREMIUM LAGER BEER 473C</t>
  </si>
  <si>
    <t>KILTER VINTAGE CERVEZA 473C</t>
  </si>
  <si>
    <t>CRAFTY RADLER GF/TNG 6/355C</t>
  </si>
  <si>
    <t>BANSHEE PINOT NOIR</t>
  </si>
  <si>
    <t>ESCUDO ROJO BARONESA P 2019</t>
  </si>
  <si>
    <t>FLAT TOP HILLS CHARDONNAY</t>
  </si>
  <si>
    <t>CLYDE MAYS STR BBN WHISKEY</t>
  </si>
  <si>
    <t>VIDIGAL PORTA 6 RED CASK</t>
  </si>
  <si>
    <t>OXBOW ITALO DISCO ALE 500B</t>
  </si>
  <si>
    <t>BASIL HAYDEN DARK RYE WH</t>
  </si>
  <si>
    <t>GLEN LEA 40TH CREAM ALE 473C</t>
  </si>
  <si>
    <t>VINTAGE INK WICKED WH VQA</t>
  </si>
  <si>
    <t>FAMILY TREE BOXGHOST PINO VQA</t>
  </si>
  <si>
    <t>FONTANAFREDDA BARBARESCO DOCG</t>
  </si>
  <si>
    <t>MONTE CREEK LL RIESLING VQA</t>
  </si>
  <si>
    <t>SOVEREIGN WINE AND SPIRITS LTD</t>
  </si>
  <si>
    <t>CALIFORNIA ROOTS CASA</t>
  </si>
  <si>
    <t>WILDIN HRD ITEA VAR PK 8/473C</t>
  </si>
  <si>
    <t>KIM CRAWFORD PROSECCO DOC</t>
  </si>
  <si>
    <t>PARALLEL 49 CRAFT PK 12/355C</t>
  </si>
  <si>
    <t>COTTAGE SPRINGS VL CRAN 5LK</t>
  </si>
  <si>
    <t>BOW VALLEY STRONG LAG 15/355C</t>
  </si>
  <si>
    <t>DELIRIUM TREMENS 5L KEG</t>
  </si>
  <si>
    <t>TRUE NORTH CR ALE 473C</t>
  </si>
  <si>
    <t>BLACK FLY BEVERAGE COMPANY</t>
  </si>
  <si>
    <t>REVELSTOKE ROAST PECAN WHISKY</t>
  </si>
  <si>
    <t>WAY OF LIFE HAZY IPA 473C</t>
  </si>
  <si>
    <t>ABERLOUR ABUN ALBA B82 SM SC</t>
  </si>
  <si>
    <t>CALIFORNIA ROOTS CHARD</t>
  </si>
  <si>
    <t>LATITUDE FIFTY RED VQA</t>
  </si>
  <si>
    <t>SAZERAC RYE WHISKEY</t>
  </si>
  <si>
    <t>DUE NORTH LAKEHOUSE LAGER355C</t>
  </si>
  <si>
    <t>BLACK FLY BAN/STRW DAIQ 4/400B</t>
  </si>
  <si>
    <t>ITS JUST PEACHY CIDER 355C</t>
  </si>
  <si>
    <t>SALENTEIN RESERVE CASA</t>
  </si>
  <si>
    <t>BWB REALITY CZECH LAG 355C</t>
  </si>
  <si>
    <t>SCAPA ORD GLANSA SM SC</t>
  </si>
  <si>
    <t>INCLUSION DRY HOP PALE ALE473C</t>
  </si>
  <si>
    <t>GROUND BREAKER 99LIGHT LAG473C</t>
  </si>
  <si>
    <t>KILTER BIRTHDAY CAKE PALE473C</t>
  </si>
  <si>
    <t>GROUND BREAKER DARK ALE 473C</t>
  </si>
  <si>
    <t>GROUND BREAKER IPA 473C</t>
  </si>
  <si>
    <t>QUAILS GATE ROSE VQA</t>
  </si>
  <si>
    <t>STEAM WHISTLE PILS MINI 5LK</t>
  </si>
  <si>
    <t>BWB BUCK THE BOGEY LAGER 473C</t>
  </si>
  <si>
    <t>EVOLVE SPONTANEITY WHITE VQA</t>
  </si>
  <si>
    <t>EVOLVE MOMENTO RED VQA</t>
  </si>
  <si>
    <t>XOXO RF PINO GRIGIO SANGRIA</t>
  </si>
  <si>
    <t>COAL&amp;CANARY SOUR POWER 473C</t>
  </si>
  <si>
    <t>XOXO RF RED SANGRIA</t>
  </si>
  <si>
    <t>CROWN ROYAL SALTED CARAMEL</t>
  </si>
  <si>
    <t>REVELSTOKE CHERRY WHISKY</t>
  </si>
  <si>
    <t>POPCORN CHARDONNAY VQA</t>
  </si>
  <si>
    <t>SANDHILL PINOT GRIS VQA</t>
  </si>
  <si>
    <t>TEREMANA ANEJO TEQUILA</t>
  </si>
  <si>
    <t>POSTMARK PASO ROBLES CASA</t>
  </si>
  <si>
    <t>CAYMUS VNYD SPSEL NAPA CAB2018</t>
  </si>
  <si>
    <t>HECTORS HARD BACK BLKBRY473C</t>
  </si>
  <si>
    <t>LOW LIFE PORCH CITR SAISON473C</t>
  </si>
  <si>
    <t>ERGUOTOU BAIJIU</t>
  </si>
  <si>
    <t>HEINEKEN DRAUGHT 5L K</t>
  </si>
  <si>
    <t>PARALLEL 49 CRAFT LAGER12/355C</t>
  </si>
  <si>
    <t>UNSHACKLED CHARDONNAY</t>
  </si>
  <si>
    <t>TOM GORE FARMERS BLEND</t>
  </si>
  <si>
    <t>HYPERION PALE ALE 473C</t>
  </si>
  <si>
    <t>MARS ZEN LAGER 750B</t>
  </si>
  <si>
    <t>DECOY LTD ALEX VALLEY MERLOT</t>
  </si>
  <si>
    <t>ABSOLUT MOSIAC HOLIDAY VODKA</t>
  </si>
  <si>
    <t>G MARQUIS RED LINE CABMRL VQA</t>
  </si>
  <si>
    <t>CRAFTY RADLER BL OR/PCH 473C</t>
  </si>
  <si>
    <t>CRAFTY RADLER LMCH/LIME 6/355C</t>
  </si>
  <si>
    <t>MUMM GRAND CORDON BRUT CHAMP</t>
  </si>
  <si>
    <t>PINEAPPLE JEFF HEFE ALE 473C</t>
  </si>
  <si>
    <t>COCKBURN'S SPECIAL RES PORT</t>
  </si>
  <si>
    <t>GRAHAM'S WHITE BLEND NO5 PORT</t>
  </si>
  <si>
    <t>NIPOZZANO CHIANTI RUF RIS GP</t>
  </si>
  <si>
    <t>STEL + MAR CABERNET  SAUVIGNON</t>
  </si>
  <si>
    <t>BASIL HAYDEN RD CSK KS BBN WH</t>
  </si>
  <si>
    <t>STEL + MAR CHARDONNAY</t>
  </si>
  <si>
    <t>SAND POINT CHARDONNAY</t>
  </si>
  <si>
    <t>MAGGIO SAUVIGNON BLANC</t>
  </si>
  <si>
    <t>VOLCANIC HILLS GAMAY NOIR VQA</t>
  </si>
  <si>
    <t>NIAKWA ONE HUNDRED LAGER355C</t>
  </si>
  <si>
    <t>ZEN THING HAZY IPA 473C</t>
  </si>
  <si>
    <t>FAXE SPEC STRONG BEER 473C</t>
  </si>
  <si>
    <t>CRAFTY RADLER CH/BB 6/355C</t>
  </si>
  <si>
    <t>BAILEYS TIRAMISU IRISH CR LIQ</t>
  </si>
  <si>
    <t>DISCOVER ISLAND CREAM ALE355C</t>
  </si>
  <si>
    <t>SHRUGGING DOCTOR BLUBERRY WINE</t>
  </si>
  <si>
    <t>FAXE EX STRONG LAGER 473C</t>
  </si>
  <si>
    <t>REVELSTOKE NUTCRUSH PNBTR WH</t>
  </si>
  <si>
    <t>YELLOW TAIL SHELFIE CHARDONNAY</t>
  </si>
  <si>
    <t>YELLOW TAIL SHELFIE SHIRAZ</t>
  </si>
  <si>
    <t>COBRA CLUTCH DIPA 473C</t>
  </si>
  <si>
    <t>STONE COLD 2L PET</t>
  </si>
  <si>
    <t>INDIAN WELLS MERLOT</t>
  </si>
  <si>
    <t>BWB STB 1931 PALE ALE 355C</t>
  </si>
  <si>
    <t>MAGGIO PETITE SIRAH</t>
  </si>
  <si>
    <t>THE KING'S TEA ALE 6/355C</t>
  </si>
  <si>
    <t>OUR STORY CHARM WHITE</t>
  </si>
  <si>
    <t>REVELSTOKE ROOT BEER WH</t>
  </si>
  <si>
    <t>LIONS WINTER SELECTION 12/355C</t>
  </si>
  <si>
    <t>QUILT THREADCOUNT RED BLEND</t>
  </si>
  <si>
    <t>LA 340 LAGER 355C</t>
  </si>
  <si>
    <t>ROAD 13 SEVENTY-FOUR K VQA</t>
  </si>
  <si>
    <t>CLANGER ENGLISH IPA 473C</t>
  </si>
  <si>
    <t>FARMERY LAKE AUDY PALE ALE473C</t>
  </si>
  <si>
    <t>FARMERY TA WA PIT IPA 473C</t>
  </si>
  <si>
    <t>FARMERY MOON LAKE DARK ALE473C</t>
  </si>
  <si>
    <t>GNB HOUSE LAGER 355C</t>
  </si>
  <si>
    <t>JP WISERS COLL BLK WLNT EXP WH</t>
  </si>
  <si>
    <t>BWB GREAT SCOTTI ALE 355C</t>
  </si>
  <si>
    <t>GUINNESS DRAUGHT ZERO 4/440C</t>
  </si>
  <si>
    <t>BWB CLEAR LK GOLF WCST IPA355C</t>
  </si>
  <si>
    <t>BOMBAY SAPP E VALUE ADD</t>
  </si>
  <si>
    <t>SAND POINT ZINFANDEL</t>
  </si>
  <si>
    <t>DEEP 6 2023 IMP BLK LAG 750B</t>
  </si>
  <si>
    <t>REAL VODKA WATER VAR PK 8/355C</t>
  </si>
  <si>
    <t>FARMERY JUICY IPA473C</t>
  </si>
  <si>
    <t>GNB HOUSE LAGER 24/355C</t>
  </si>
  <si>
    <t>BLACK FLY LONG ISL TEA4/400B</t>
  </si>
  <si>
    <t>TORQUE BLONDE ALE 355C</t>
  </si>
  <si>
    <t>HOP VALLEY STASH PACK 12/355C</t>
  </si>
  <si>
    <t>LA CREMA SONOMA CST CHARD</t>
  </si>
  <si>
    <t>HOLOGRAM PALE ALE 473C</t>
  </si>
  <si>
    <t>CHRONOS ROSE VQA</t>
  </si>
  <si>
    <t>CHRONOS CAB FRANC VQA</t>
  </si>
  <si>
    <t>SOOKRAM'S LOVE IPA 473C</t>
  </si>
  <si>
    <t>BLACK FLY SOUR GRAPE473C</t>
  </si>
  <si>
    <t>BLACK FLY SOUR RASP 473C</t>
  </si>
  <si>
    <t>BLACK FLY CR PNAPL PNCH 473C</t>
  </si>
  <si>
    <t>BLACK FLY CRUSH ORANGE 473C</t>
  </si>
  <si>
    <t>NINETY 20 YO CND RYE WH</t>
  </si>
  <si>
    <t>BLACK FLY VOD CRUSH MIX12/355C</t>
  </si>
  <si>
    <t>JOHNNIE WALKER RED LABEL SCPET</t>
  </si>
  <si>
    <t>TAYLOR FLADGATE RES TAWNY PORT</t>
  </si>
  <si>
    <t>FLAT TOP HILLS PINOT NOIR</t>
  </si>
  <si>
    <t>KENDALL JACKSON V R SABLKENDAL</t>
  </si>
  <si>
    <t>TEPACHE GOLD PNAPL MX ALE473C</t>
  </si>
  <si>
    <t>BACARDI SPICED RUM VALUE ADD</t>
  </si>
  <si>
    <t>FREIXENET CORDON NEGRO GFTPK</t>
  </si>
  <si>
    <t>SANDHILL CABERNET MERLOT VQA</t>
  </si>
  <si>
    <t>FATHOM DOUBLE IPA 473C</t>
  </si>
  <si>
    <t>BPEAK APPROACH AMBER LAG473C</t>
  </si>
  <si>
    <t>FAIR MAIDEN LAGER 473C</t>
  </si>
  <si>
    <t>OTHERWORLD RNBW SHERB IPA473C</t>
  </si>
  <si>
    <t>KINKY PINK LIQUEUR</t>
  </si>
  <si>
    <t>OUTSIDER RASPBERRY PALE 473C</t>
  </si>
  <si>
    <t>REVELSTOKE SON PEACH WH</t>
  </si>
  <si>
    <t>NONSUCH BELGIAN PEACH 473C</t>
  </si>
  <si>
    <t>PECCHENINO BR NEBBIOLO DOC</t>
  </si>
  <si>
    <t>SASSOREGALE VERMENTINO DOC</t>
  </si>
  <si>
    <t>SUMMER DANDY BELG GRUIT 750B</t>
  </si>
  <si>
    <t>LA PILS CRAFT PILSNER24/473C</t>
  </si>
  <si>
    <t>ON THE ROCKS MIXOLOGIST MEDLEY</t>
  </si>
  <si>
    <t>RED BANK WHISKY</t>
  </si>
  <si>
    <t>TELIANI VALLEY VIN DORANGE</t>
  </si>
  <si>
    <t>SOMERSBY WLDGRDN CRSH AP4/355C</t>
  </si>
  <si>
    <t>BEND YOUR WAYS NZ PILSNER 473C</t>
  </si>
  <si>
    <t>RUPERTS EXCEP CDN WHISKY</t>
  </si>
  <si>
    <t>EAU CLAIRE DISTILLERY</t>
  </si>
  <si>
    <t>ERDINGER OKTOBERFEST 500B</t>
  </si>
  <si>
    <t>CANADA'S UKRN FEST CRM ALE355C</t>
  </si>
  <si>
    <t>FORTY CREEK BUTTER TART CR LIQ</t>
  </si>
  <si>
    <t>SILK &amp; SPICE SPICE ROAD</t>
  </si>
  <si>
    <t>WAYNE GRETZKY GIFT PACK</t>
  </si>
  <si>
    <t>REVELSTOKE S'MOREGASM WH</t>
  </si>
  <si>
    <t>LOCATELLI REFOSCO PEDUN</t>
  </si>
  <si>
    <t>VIDIGAL PORTA 6 RESERVA</t>
  </si>
  <si>
    <t>SASSOREGALE SANGIOVESE DOC</t>
  </si>
  <si>
    <t>SMIRNOFF SPICY TAMARIND VODKA</t>
  </si>
  <si>
    <t>DEAD HORSE STRWBRY RES CID750B</t>
  </si>
  <si>
    <t>CRAIGELLACHIE 17YO SM SC</t>
  </si>
  <si>
    <t>GEORGIAN BAY WTRSP PK 12/355C</t>
  </si>
  <si>
    <t>SAPPORO PREMIUM BEER 6/500C</t>
  </si>
  <si>
    <t>HERDADE PESO REVELADO</t>
  </si>
  <si>
    <t>AMSTEL ULTRA 24/355B</t>
  </si>
  <si>
    <t>BACARDI COCONUT RUM</t>
  </si>
  <si>
    <t>LONG LITTLE DOG RED</t>
  </si>
  <si>
    <t>BEACHCOMBER SUMMER IPA 473C</t>
  </si>
  <si>
    <t>GTG STRATA CASTER HAZY IPA473C</t>
  </si>
  <si>
    <t>CSL COLOSSAL RESERVA</t>
  </si>
  <si>
    <t>BACARDI TROPICAL RUM</t>
  </si>
  <si>
    <t>SEAGRAMS VO SELECT CAN WH</t>
  </si>
  <si>
    <t>JOSE DE SOUSA RESERVA</t>
  </si>
  <si>
    <t>ANTINORI MORT BOTROSECCO IGT</t>
  </si>
  <si>
    <t>TELIANI VALLEY SAPERAVI</t>
  </si>
  <si>
    <t>POGGIO AL TUFO CAB SAUV IGT</t>
  </si>
  <si>
    <t>CSL QUID PRO QUO RESERVA</t>
  </si>
  <si>
    <t>BWB POLICE&amp;FIRE CRM ALE473C</t>
  </si>
  <si>
    <t>LONG LITTLE DOG WHITE</t>
  </si>
  <si>
    <t>APOTHIC CHARDONNAY</t>
  </si>
  <si>
    <t>BLACK_FLY_BEVERAGE_COMPANY</t>
  </si>
  <si>
    <t>EAU_CLAIRE_DISTILLERY</t>
  </si>
  <si>
    <t>FULLGEEK_BREWLAB</t>
  </si>
  <si>
    <t>MT_BOUCHERIE_ESTATE_WINERY</t>
  </si>
  <si>
    <t>Hot Buy Period</t>
  </si>
  <si>
    <t xml:space="preserve">IT IS THE RESPONSIBILITY OF THE PARTNER TO ENSURE APPLICATIONS ARE COMPLETE, ACCURATE, AND MEET THE REQUIREMENTS OUTLINED IN THE MARKETING PROGRAM GUIDE. </t>
  </si>
  <si>
    <t>RIVER VALLEY BEVERAGE</t>
  </si>
  <si>
    <t>NEWFOUNDLAND SCREECH RUM</t>
  </si>
  <si>
    <t>GLENFARCLAS 12YO HLND SM SC</t>
  </si>
  <si>
    <t>RELAX PINOT GRIGIO</t>
  </si>
  <si>
    <t>CAT BOTTLE BLUE RIESLING QBA</t>
  </si>
  <si>
    <t>IRISHMAN HARV SM SP IRISH WH</t>
  </si>
  <si>
    <t>ZUCCARDI CONCRETO MALBEC</t>
  </si>
  <si>
    <t>MIKE'S HARD MIX PACK 12/355C</t>
  </si>
  <si>
    <t>GRANDPA'S SWEATER OAT ST 473C</t>
  </si>
  <si>
    <t>1919 BELGIAN PALE ALE 24/473C</t>
  </si>
  <si>
    <t>LTM RESERVE DE NOEL 750B</t>
  </si>
  <si>
    <t>TORQUE PROST MARZEN 473C</t>
  </si>
  <si>
    <t>FERNIE BREWING COMPANY</t>
  </si>
  <si>
    <t>THREE OF HEARTS ROSE VQA</t>
  </si>
  <si>
    <t>FAT TIRE CLASSIC ALE 473C</t>
  </si>
  <si>
    <t>STIEGL FREIBIER 0.0 500B</t>
  </si>
  <si>
    <t>LA PILS CRAFT PILSNER 473C</t>
  </si>
  <si>
    <t>XOXO BOTANICAL PCH ORG BLOSSOM</t>
  </si>
  <si>
    <t>OSCAR'S ROSE DOC</t>
  </si>
  <si>
    <t>BEEFEATER BLOOD ORANGE GIN</t>
  </si>
  <si>
    <t>PILE O'BONES BREWING CO</t>
  </si>
  <si>
    <t>CH D'ARMAILHAC GRAN CRU 2020</t>
  </si>
  <si>
    <t>ON THE ROCKS JALAPNO PNAP MARG</t>
  </si>
  <si>
    <t>ISLAY MIST 8 YO BLENDED SCOTCH</t>
  </si>
  <si>
    <t>FARM GR WT NORTH 1L PET</t>
  </si>
  <si>
    <t>TCB WHISTLER PALE ALE 473C</t>
  </si>
  <si>
    <t>THE BUSKER SM IRISH WHISKEY</t>
  </si>
  <si>
    <t>PARTY LINE PILSNER 473C</t>
  </si>
  <si>
    <t>OBSOLETE BREWING CO</t>
  </si>
  <si>
    <t>GREAT WT NORTH BLRSP 473C</t>
  </si>
  <si>
    <t>GREAT WT NORTH BLRSP 1LPET</t>
  </si>
  <si>
    <t>SWEAR JAR MPL DNT CDN WH WF</t>
  </si>
  <si>
    <t>SWEAR JAR GRN APPLE CAN WH</t>
  </si>
  <si>
    <t>HARD SHOT ORANGE LIQUEUR</t>
  </si>
  <si>
    <t>KILTER COCO KEY LIME SOUR473C</t>
  </si>
  <si>
    <t>CHECKMATE FOOL M CHAR2018 VQA</t>
  </si>
  <si>
    <t>OMNIPOLLO PRIZE PILS 473C</t>
  </si>
  <si>
    <t>GREAT GIG IN THE SKY SOUR473C</t>
  </si>
  <si>
    <t>JAM ROCK BLKBRY VAN SOUR 473C</t>
  </si>
  <si>
    <t>BANDED PEAK WH WAVE MANGO 473C</t>
  </si>
  <si>
    <t>PASQUA MOSCATO D'ASTI DOCG</t>
  </si>
  <si>
    <t>RIPANI ROSSO PICENO SUPERIORE</t>
  </si>
  <si>
    <t>THE BEACH WHISPER ANGEL ROSE</t>
  </si>
  <si>
    <t>PIEROPAN SOAVE CLASSICO</t>
  </si>
  <si>
    <t>COMTE LELOUP MUSCADET</t>
  </si>
  <si>
    <t>MONTES ALPHA M 2020</t>
  </si>
  <si>
    <t>MONTES WINGS CARMENERE 2020</t>
  </si>
  <si>
    <t>MONTES PURPLE ANGEL 2020</t>
  </si>
  <si>
    <t>CHATEAU BEAUCASTEL C DU PAPE</t>
  </si>
  <si>
    <t>WAYNE GRETZKY SAUV BL VQA</t>
  </si>
  <si>
    <t>GNB CZECH PALE LAGER 24/355C</t>
  </si>
  <si>
    <t>GNB HAZY IPA 24/355C</t>
  </si>
  <si>
    <t>GNB TANGERINE WHEAT 24/355C</t>
  </si>
  <si>
    <t>GNB RASP KOLSCH 24/355C</t>
  </si>
  <si>
    <t>GNB ESPECIAL AMB LAGER 24/355C</t>
  </si>
  <si>
    <t>DAUPHIN LAGER 473C</t>
  </si>
  <si>
    <t>MUSIC MACHINE GUAV PSNF SR473C</t>
  </si>
  <si>
    <t>MUSIC MACHINE FRUIT GOSE473C</t>
  </si>
  <si>
    <t>THE ROLLER RINK VIEN LAG 473C</t>
  </si>
  <si>
    <t>BE KIND REWIND LKHS NEIPA473C</t>
  </si>
  <si>
    <t>KILTER DAYDREAM SMALL IPA473C</t>
  </si>
  <si>
    <t>KILTER WESTFALIA WC PILS473C</t>
  </si>
  <si>
    <t>KILTER JUNGLE BIRD SOUR473C</t>
  </si>
  <si>
    <t>KILTER MAI TAI 473C</t>
  </si>
  <si>
    <t>KILTER HURRICANE 473C</t>
  </si>
  <si>
    <t>KILTER PALOMA 473C</t>
  </si>
  <si>
    <t>KILTER OUI GOT BEER 473C</t>
  </si>
  <si>
    <t>KILTER WINTERBAGO 473C</t>
  </si>
  <si>
    <t>KILTER VINTAGE SCHWARZ 473C</t>
  </si>
  <si>
    <t>THOMAS HINDS 185 PILSNER 355C</t>
  </si>
  <si>
    <t>VERY COOL VERY MODRN NEIPA473C</t>
  </si>
  <si>
    <t>VETUR VIENNA LAGER 473C</t>
  </si>
  <si>
    <t>LBJ HAZY IPA 473C</t>
  </si>
  <si>
    <t>HOESCHEN'S 12 HAZY IPA 473C</t>
  </si>
  <si>
    <t>COSMIC HORIZON DUNKEL 473C</t>
  </si>
  <si>
    <t>PALE BLUE DOT IPA 473C</t>
  </si>
  <si>
    <t>SECTION 6 AS IS ALE 355C</t>
  </si>
  <si>
    <t>SECTION 6 DUH IPA 355C</t>
  </si>
  <si>
    <t>SECTION 6 COMBINE 355C</t>
  </si>
  <si>
    <t>TCB RASPBERRY ALE 500B</t>
  </si>
  <si>
    <t>LOW LIFE PEACH KISS KISS 355C</t>
  </si>
  <si>
    <t>LBJ GENERIC LAGER 24/473C</t>
  </si>
  <si>
    <t>POCKET WATCH KOLSCH 473C</t>
  </si>
  <si>
    <t>GAME OVER WEST COAST IPA 473C</t>
  </si>
  <si>
    <t>ROSCATO BLUEBERRY</t>
  </si>
  <si>
    <t>GAME OVER DOUBLE IPA 473C</t>
  </si>
  <si>
    <t>HOUR GLASS COFFEE KOLSCH473C</t>
  </si>
  <si>
    <t>ROSCATO PEACH</t>
  </si>
  <si>
    <t>YE OLDE COFFIN DODGER ALE473C</t>
  </si>
  <si>
    <t>BE KIND REWIND NEIPA 473C</t>
  </si>
  <si>
    <t>NONSUCH STRWBRY KOLSCH24/473C</t>
  </si>
  <si>
    <t>GLUTENBERG DISCOVERY PK 4/473C</t>
  </si>
  <si>
    <t>SOALHEIRO ALVARINHO</t>
  </si>
  <si>
    <t>LBJ AUSSIES PALE ALE 473C</t>
  </si>
  <si>
    <t>SP METEOR SOUR TROP STRM473C</t>
  </si>
  <si>
    <t>OGC CALAMAN MNGO RICE LAG473C</t>
  </si>
  <si>
    <t>PINSETTER OATMEAL STOUT 473C</t>
  </si>
  <si>
    <t>CHATEAU BOUTISSE 2022</t>
  </si>
  <si>
    <t>BACARDI MOJITO 750B</t>
  </si>
  <si>
    <t>CH CANON GAFFELIERE 2022</t>
  </si>
  <si>
    <t>CH CLERC MILON 2022</t>
  </si>
  <si>
    <t>CHATEAU CLINET 2022</t>
  </si>
  <si>
    <t>CH D'ARMAILHAC 2022</t>
  </si>
  <si>
    <t>NEW GRIST GLUTEN FREE PILS473C</t>
  </si>
  <si>
    <t>CHATEAU D'ISSAN 2022</t>
  </si>
  <si>
    <t>CHATEAU LA GRANGE 2022</t>
  </si>
  <si>
    <t>CHATEAU LYNCH BAGES 2022</t>
  </si>
  <si>
    <t>CHATEAU MAZEYRES 2022</t>
  </si>
  <si>
    <t>CH MOULIN HAUT LAROQUE 2022</t>
  </si>
  <si>
    <t>APOLLO SUDS WITBIER 473C</t>
  </si>
  <si>
    <t>CH MOUTON ROTHSCHILD 2022</t>
  </si>
  <si>
    <t>CHATEAU PHELAN SEGUR 2022</t>
  </si>
  <si>
    <t>CHATEAU SENEJAC 2022</t>
  </si>
  <si>
    <t>CHATEAU TALBOT 2022</t>
  </si>
  <si>
    <t>CHATEAU VILLEMAURINE 2022</t>
  </si>
  <si>
    <t>CONNETABLE TALBOT 2022</t>
  </si>
  <si>
    <t>LOW LIFE HARD TIMES IPA 473C</t>
  </si>
  <si>
    <t>CHATEAU BEYCHEVELLE 2022</t>
  </si>
  <si>
    <t>CLOS MARSALETTE BLANC 2022</t>
  </si>
  <si>
    <t>CLOS MARSALETTE ROUGE 2022</t>
  </si>
  <si>
    <t>LBJ CRANBERRY KOLSCH 473C</t>
  </si>
  <si>
    <t>NINE LOCKS BLKBRY BLND ALE473C</t>
  </si>
  <si>
    <t>JP WISERS LTD ED Y CAN WH</t>
  </si>
  <si>
    <t>TRINIDAD CAKE STARBEAST ST355C</t>
  </si>
  <si>
    <t>FLIRTING WITH GOTH DRK ALE473C</t>
  </si>
  <si>
    <t>DEVAUX GRANDE RESERVE CHAMP</t>
  </si>
  <si>
    <t>PEARSON EXPRESS IPA 473C</t>
  </si>
  <si>
    <t>SEASON PASS 2023 MIX PK 8/473C</t>
  </si>
  <si>
    <t>PRAIRIE SUNRISE WHEAT ALE473C</t>
  </si>
  <si>
    <t>PERONI NASTRO AZZURR0.0%6/330C</t>
  </si>
  <si>
    <t>KOZEL DARK LAGER 500C</t>
  </si>
  <si>
    <t>TCB BUSHWHACKER SESS IPL473C</t>
  </si>
  <si>
    <t>PERONI NASTRO AZZURRO0.0% 330B</t>
  </si>
  <si>
    <t>RUSH CANADIAN GOLDEN ALE 473C</t>
  </si>
  <si>
    <t>TCB CRANBERRY STOUT 500B</t>
  </si>
  <si>
    <t>HARVEST SKY PALE ALE 500B</t>
  </si>
  <si>
    <t>STARFIGHTER TRIPLE IPA 473C</t>
  </si>
  <si>
    <t>MONOLITHIC NO6 STRATA IPA473C</t>
  </si>
  <si>
    <t>BLADE &amp; BOW KS BBN WHISKEY</t>
  </si>
  <si>
    <t>DIAL UP ALTBIER 473C</t>
  </si>
  <si>
    <t>BBS BOURBON ALTBIER 473C</t>
  </si>
  <si>
    <t>UNIBROUE MIX 12/355C</t>
  </si>
  <si>
    <t>TAMDHU 12 YO SPEYSIDE  SM SC</t>
  </si>
  <si>
    <t>FARMERY EX STRONG LAG 1LPET</t>
  </si>
  <si>
    <t>BREAD &amp; BUTTER RES CASA</t>
  </si>
  <si>
    <t>FARMERY STRONG LAGER 1LPET</t>
  </si>
  <si>
    <t>KILTER PINA COLADA SOUR 473C</t>
  </si>
  <si>
    <t>BIG WHITE LAGER 355C</t>
  </si>
  <si>
    <t>BIG WHITE BREWING COMPANY</t>
  </si>
  <si>
    <t>SALTY SCOT SCOTCH ALE 473C</t>
  </si>
  <si>
    <t>BIG WHITE LIGHT LAGER 355C</t>
  </si>
  <si>
    <t>BIG WHITE BLACK ARMY ALE 355C</t>
  </si>
  <si>
    <t>ROYAL STAG DELUXE WHISKY</t>
  </si>
  <si>
    <t>TAMNAVULIN SPEY DBL CSK SM SC</t>
  </si>
  <si>
    <t>DREAMING TREE CRUSH RED</t>
  </si>
  <si>
    <t>DREAMING TREE CAB SAUV</t>
  </si>
  <si>
    <t>ESCUDO ROJO BARONESA P 2020</t>
  </si>
  <si>
    <t>DON MELCHOR CAB SAUVIGNON 2021</t>
  </si>
  <si>
    <t>TUBORG GOLD 473C</t>
  </si>
  <si>
    <t>GARBAGE BOY GOLDEN ALE473C</t>
  </si>
  <si>
    <t>PHONE HOME PNUT BTR PORT473C</t>
  </si>
  <si>
    <t>HIGH DEFINITION HAZY IPA473C</t>
  </si>
  <si>
    <t>ABERLOUR A'BUNADH SM SC B79</t>
  </si>
  <si>
    <t>XL BY KINKY ORANGE 2L PET</t>
  </si>
  <si>
    <t>HECTORS HARD ICED TEA 24/355C</t>
  </si>
  <si>
    <t>SANDBAGGER HRD LMN SELT6/355C</t>
  </si>
  <si>
    <t>SANDBAGGER TRANSFUSION 6/355C</t>
  </si>
  <si>
    <t>TULLIBARDINE 228 BRG CSK SM SC</t>
  </si>
  <si>
    <t>SANDBAGGER HRD SEL MX12/355C</t>
  </si>
  <si>
    <t>STRONGBOW ULT CID MIXPK12/330C</t>
  </si>
  <si>
    <t>STORYTELLER GIN MIX PK12/355C</t>
  </si>
  <si>
    <t>WG NO99 PIGR RIESL VQA CASK</t>
  </si>
  <si>
    <t>MHFE COMPENDIUM 2018 VQA</t>
  </si>
  <si>
    <t>MHFE QUATRAIN 2018 VQA</t>
  </si>
  <si>
    <t>MHFE PERPETUA 2021 VQA</t>
  </si>
  <si>
    <t>STRWBERRY RHUB COSMOS SOUR473C</t>
  </si>
  <si>
    <t>MHFE OCULUS 2019 VQA</t>
  </si>
  <si>
    <t>NONSUCH BLKBRY PLUM SOUR 473C</t>
  </si>
  <si>
    <t>NONSUCH TRIPEL CHARD BRL 750B</t>
  </si>
  <si>
    <t>TRIPPY TRIPEL 355C</t>
  </si>
  <si>
    <t>SETH &amp; RILEY'S HARD LMNADE275B</t>
  </si>
  <si>
    <t>NICELIFE GIN &amp; GRAPEFRUIT1183B</t>
  </si>
  <si>
    <t>HWAYO X PREM RICE SPIRIT</t>
  </si>
  <si>
    <t>NEON COAST CHARDONNAY</t>
  </si>
  <si>
    <t>NEON COAST CAB SAUV</t>
  </si>
  <si>
    <t>AMA BENE PINOT GRIGIO</t>
  </si>
  <si>
    <t>AMA BENE SANGIOVESE</t>
  </si>
  <si>
    <t>KILTER VINTAGE BROWN ALE 473C</t>
  </si>
  <si>
    <t>PACER HAZY PALE DE ALC 6/355C</t>
  </si>
  <si>
    <t>CUTWATER LIME MARGARITA4/355C</t>
  </si>
  <si>
    <t>JOL MANDARIN NORSE FARMHSE473C</t>
  </si>
  <si>
    <t>OATRAGEOUS HAZY PALE ALE 355C</t>
  </si>
  <si>
    <t>RESTING PEACH FACE ALE 473C</t>
  </si>
  <si>
    <t>ASTRA AMBER LAGER 8/355C</t>
  </si>
  <si>
    <t>HOP PATROLL MIXER PACK 8/473C</t>
  </si>
  <si>
    <t>SMALL BATCH CAN (LP) 473C</t>
  </si>
  <si>
    <t>VODKA MUDSHAKE STRAWBERRY 270B</t>
  </si>
  <si>
    <t>DOS LOCOS TEQ SUNRISE 440C</t>
  </si>
  <si>
    <t>DOS LOCOS OR/MNG/PIN SEL4/300C</t>
  </si>
  <si>
    <t>DOS LOCOS STRW/LIM SELT4/300C</t>
  </si>
  <si>
    <t>COORS SELTZ PINEAP COLAD6/355C</t>
  </si>
  <si>
    <t>VIZZY MAX DRGFRT MNG SEL6/355C</t>
  </si>
  <si>
    <t>SIMPLY SPIKED PEACH 6/355C</t>
  </si>
  <si>
    <t>SIMPLY SPIKED PEACH 355C</t>
  </si>
  <si>
    <t>CARLSBERG PILSNER 473C</t>
  </si>
  <si>
    <t>BIG_WHITE_BREWING_COMPANY</t>
  </si>
  <si>
    <t>FERNIE_BREWING_COMPANY</t>
  </si>
  <si>
    <t>OBSOLETE_BREWING_CO</t>
  </si>
  <si>
    <t>RIVER_VALLEY_BEVERAGE</t>
  </si>
  <si>
    <t>PILE_OBONES_BREWING_CO</t>
  </si>
  <si>
    <t>GREY GOOSE LE CITON VODKA</t>
  </si>
  <si>
    <t>CAYMUS CANADA INC</t>
  </si>
  <si>
    <t>Seltzers</t>
  </si>
  <si>
    <t>ORIGINAL 16 MIXER PACK 12/355C</t>
  </si>
  <si>
    <t>Sodas</t>
  </si>
  <si>
    <t>ROUND ABOUT ALE 473C</t>
  </si>
  <si>
    <t>BUNDLE UP PACK 8/473C</t>
  </si>
  <si>
    <t>OLE SMOKY MTNJAVA CR LIQ</t>
  </si>
  <si>
    <t>GEORGIAN BAY GIN SM VP12/355C</t>
  </si>
  <si>
    <t>OLE SMOKY HUNCH PUNCH LIGHTNIN</t>
  </si>
  <si>
    <t>FORT GARRY PB &amp; JELLY SOUR473C</t>
  </si>
  <si>
    <t>UPSTREET CRAFT BREWING</t>
  </si>
  <si>
    <t>WHISKEY AMARETTO SOUR 473C</t>
  </si>
  <si>
    <t>GNB DBL CHOC CRAN STOUT473C</t>
  </si>
  <si>
    <t>SEVENTH HEAVEN LDN DRY GIN</t>
  </si>
  <si>
    <t>WOODEN GATE LATE HARV CID750B</t>
  </si>
  <si>
    <t>WOODEN GATE CIDER</t>
  </si>
  <si>
    <t>LOW LIFE STRIDE SPARKLING RSL</t>
  </si>
  <si>
    <t>GEMTREE DRAGONS BLOOD SHIRAZ</t>
  </si>
  <si>
    <t>WILY WOLVERINE STRNG LAGER473C</t>
  </si>
  <si>
    <t>2HOOTS HARD ICED TEA 473C</t>
  </si>
  <si>
    <t>EMPRESS 1908 ELDF ROSE GIN</t>
  </si>
  <si>
    <t>WOODEN GATE HOMESTEAD CID750B</t>
  </si>
  <si>
    <t>LBJ CHAI GOLDEN ALE 473C</t>
  </si>
  <si>
    <t>PRINCESS AUTO LIGHT LAGER355C</t>
  </si>
  <si>
    <t>PARADISE GROVE GRAF APPLE500B</t>
  </si>
  <si>
    <t>HARMONY GRAPE APPLE ALE500B</t>
  </si>
  <si>
    <t>HUMBUG 2 FRUIT BELG DARK 473C</t>
  </si>
  <si>
    <t>BLACK &amp; BLUE BLUBRY OAT ST473C</t>
  </si>
  <si>
    <t>NEXTFRIEND WILD ONE CIDER 750B</t>
  </si>
  <si>
    <t>ANCESTRAL QUINOA BEER 473C</t>
  </si>
  <si>
    <t>BLACK FLY COCKTAIL MIX12/355C</t>
  </si>
  <si>
    <t>HONEST LOT SAUVIGNON BLANC PET</t>
  </si>
  <si>
    <t>HONEST LOT CABERNET SAUV PET</t>
  </si>
  <si>
    <t>HOME WHERE HEART KENT ALE473C</t>
  </si>
  <si>
    <t>BLACK FLY GIN GREYHOUND 473C</t>
  </si>
  <si>
    <t>MIKE'S HARD PURPLE FREEZE 473C</t>
  </si>
  <si>
    <t>GEORGIAN BAY GIN SDA PK12/355C</t>
  </si>
  <si>
    <t>TEMPLE BRUER CABERNET/MERLOT</t>
  </si>
  <si>
    <t>NATURALIS ORG SHIRAZ</t>
  </si>
  <si>
    <t>NATURALIS ORG SAUVIGNON BLANC</t>
  </si>
  <si>
    <t>BLACK FLY TEQUILA MARG 473C</t>
  </si>
  <si>
    <t>BLACK FLY RUM MOJITO 473C</t>
  </si>
  <si>
    <t>BLACK FLY TEQUILA SUNRISE 473C</t>
  </si>
  <si>
    <t>SHORELINE BLD ORNG SELTZ 355C</t>
  </si>
  <si>
    <t>SHORELINE TROPICAL SELTZ 355C</t>
  </si>
  <si>
    <t>LOW LIFE FRIENDLY PILSNER 473C</t>
  </si>
  <si>
    <t>LOW LIFE NAY NAY NO4 ALE355B</t>
  </si>
  <si>
    <t>LORIEN SMASH LAGER 473C</t>
  </si>
  <si>
    <t>DMC LARRY SOUR 473C</t>
  </si>
  <si>
    <t>SHORELINE GRPFRT SELTZ 355C</t>
  </si>
  <si>
    <t>NUTRL VODKA SODA ORANGE 6/355C</t>
  </si>
  <si>
    <t>BEARFACE TRIPLE OAK CAN WH</t>
  </si>
  <si>
    <t>SOBER CARPENTER DE ALC IPA473C</t>
  </si>
  <si>
    <t>SOBER CARPENTER DE ALC WHT473C</t>
  </si>
  <si>
    <t>SOBER CARPENTER DE ALCBLND473C</t>
  </si>
  <si>
    <t>SOBER CARPENTER DE ALC RED473C</t>
  </si>
  <si>
    <t>99 WATERMELONS LIQUEUR</t>
  </si>
  <si>
    <t>FARMERY VIRGIN BEER CAESAR473C</t>
  </si>
  <si>
    <t>FARMERY VGN BR CAES DILLPK473C</t>
  </si>
  <si>
    <t>FARMERY VGN BR CAES JPNLM473C</t>
  </si>
  <si>
    <t>MUSIC MACHINE PCH VAN SOUR473C</t>
  </si>
  <si>
    <t>TYPEWRITER DBL BRWN ALE473C</t>
  </si>
  <si>
    <t>CAVALRY SOLDIER IMP STOUT473C</t>
  </si>
  <si>
    <t>VODKA MUDSHAKE CHOCO 270B</t>
  </si>
  <si>
    <t>VODKA MUDSHAKE CREAMY VAN 270B</t>
  </si>
  <si>
    <t>VODKA MUDSHAKE BANANA 270B</t>
  </si>
  <si>
    <t>MUDSHAKE SALTED CARAMEL  270B</t>
  </si>
  <si>
    <t>VODKA MUDSHAKE SMORES 270B</t>
  </si>
  <si>
    <t>DOS LOCOS LIME MARG 440C</t>
  </si>
  <si>
    <t>LBJ GOLDEN ALE 24/473C</t>
  </si>
  <si>
    <t>LBJ BLACK LAGER 24/473C</t>
  </si>
  <si>
    <t>FORAGER GLUTEN FREE LAGER 473C</t>
  </si>
  <si>
    <t>VILLAGE STROLL EURO LAGER473C</t>
  </si>
  <si>
    <t>HELLO LEMONCELLO LAGER 473C</t>
  </si>
  <si>
    <t>WHISTLER FRUIT MIX PK 4/473C</t>
  </si>
  <si>
    <t>LBJ CHAI GOLDEN ALE 24/473C</t>
  </si>
  <si>
    <t>PACER GLDN ALE DE ALC 6/355C</t>
  </si>
  <si>
    <t>FARMERY BEER CAES JALP/LME473C</t>
  </si>
  <si>
    <t>NORSEMEN HASKAP MEAD</t>
  </si>
  <si>
    <t>MIKE'S HARDER LEMONADE 473C</t>
  </si>
  <si>
    <t>MIKE'S HARD LEMONADE 12/355C</t>
  </si>
  <si>
    <t>VEUVE DU VERNAY ICE ROSE</t>
  </si>
  <si>
    <t>BLACK FLY CRUSH BLK CHERRY473C</t>
  </si>
  <si>
    <t>BUMPER CROP APPLE CIDER 473C</t>
  </si>
  <si>
    <t>DRUMSHANBO COC GP IRISH GIN</t>
  </si>
  <si>
    <t>MERMAID SMALL BATCH PINK GIN</t>
  </si>
  <si>
    <t>OTU SAUVIGNON BLANC</t>
  </si>
  <si>
    <t>FROSTED BERRY POPTART SOUR473C</t>
  </si>
  <si>
    <t>MCBRIDE SISTERS SAUV BL</t>
  </si>
  <si>
    <t>TRADER VIC'S MAI TAI 1750PET</t>
  </si>
  <si>
    <t>SNAPPLE SPIKED VAR PK 12/341C</t>
  </si>
  <si>
    <t>PALM BAY MANGO GUAV TRP4/355C</t>
  </si>
  <si>
    <t>MIKE'S HARD ICEDT&amp;PNKLM12/355C</t>
  </si>
  <si>
    <t>SVNS HARD 7UP ORIG 6/355C</t>
  </si>
  <si>
    <t>SVNS HARD 7UP LMNADE 6/355C</t>
  </si>
  <si>
    <t>CUTWATER RUM MOJITO 4/355C</t>
  </si>
  <si>
    <t>HENDRICKS GRAND CABARET GIN</t>
  </si>
  <si>
    <t>CUTWATER TEQ PALOMA 4/355C</t>
  </si>
  <si>
    <t>SACRIFICE BARLEYWINE 500B</t>
  </si>
  <si>
    <t>OLE TEQ MULE 4/355C</t>
  </si>
  <si>
    <t>BULLET KANDI KISS LIQ</t>
  </si>
  <si>
    <t>CASS FRESH BEER 500C</t>
  </si>
  <si>
    <t>CASS FRESH BEER 330B</t>
  </si>
  <si>
    <t>PROPHECY PINOT GRIGIO</t>
  </si>
  <si>
    <t>NIGHT TRAIN VANILLA PORTER473C</t>
  </si>
  <si>
    <t>COTTAGE SPRINGS PUNCH UP8/355C</t>
  </si>
  <si>
    <t>STARSTUFF 5TH ANNIV PK 4/473C</t>
  </si>
  <si>
    <t>SIMPLY SPIKED PEACH 12/355C</t>
  </si>
  <si>
    <t>VIZZY MAX DRGFRT MNG SEL 473C</t>
  </si>
  <si>
    <t>DISARONNO SOUR 4/355C</t>
  </si>
  <si>
    <t>JOTO JUNMAI GINGO PINK SAKE</t>
  </si>
  <si>
    <t>ORIGINAL 16 ZERO NONALC6/355C</t>
  </si>
  <si>
    <t>BREWMASTERS CH PRM HONJ SAKE</t>
  </si>
  <si>
    <t>VOL LIBRE MERLOT</t>
  </si>
  <si>
    <t>VOL LIBRE SAUVIGNON BLANC</t>
  </si>
  <si>
    <t>19 CRIMES PINOT NOIR</t>
  </si>
  <si>
    <t>TRULY TEQ SODA MIX PACK8/355C</t>
  </si>
  <si>
    <t>SIMPLY SPIKED PEACH MIX12/355C</t>
  </si>
  <si>
    <t>VIZZY MAX EXOTIC TW SEL12/355C</t>
  </si>
  <si>
    <t>OPEN CS SMOOTH WHITE</t>
  </si>
  <si>
    <t>OPEN CS CAB MERLOT</t>
  </si>
  <si>
    <t>OPEN CS SMOOTH RED</t>
  </si>
  <si>
    <t>COORS SELTZER ISL BR MX12/355C</t>
  </si>
  <si>
    <t>COORS SELTZ PINEAP COLADA 473C</t>
  </si>
  <si>
    <t>OH HI MARK MARZEN LAGER 473C</t>
  </si>
  <si>
    <t>FINE COMPANY RADLER 12/355C</t>
  </si>
  <si>
    <t>RAMSHACKLE RED WINE STOUT500B</t>
  </si>
  <si>
    <t>NINE LOCKS VANILLA PORTER473C</t>
  </si>
  <si>
    <t>SANGRIA REP PNKGR JUNP TON255C</t>
  </si>
  <si>
    <t>REVINOLUTION SL</t>
  </si>
  <si>
    <t>RASPSPSPBERRY SESSION MEAD473C</t>
  </si>
  <si>
    <t>CATITTUDE SOUR MEAD 473C</t>
  </si>
  <si>
    <t>ZOOM OPERATOR GRTEA LMN MD473C</t>
  </si>
  <si>
    <t>GOOD OMEN BLKBRY MEAD 473C</t>
  </si>
  <si>
    <t>LA UNA DE GATO PRPEAR MEAD473C</t>
  </si>
  <si>
    <t>HECTORS HARD CHERRY BOMB 473C</t>
  </si>
  <si>
    <t>COORS SELTZER SLUSH MIX24/355C</t>
  </si>
  <si>
    <t>NINE LOCKS HOP BOX 8/473C</t>
  </si>
  <si>
    <t>SANGRIA REP ZEST ORNG CINN255C</t>
  </si>
  <si>
    <t>ON THE ROCKS STRAWBRY DAIQUIRI</t>
  </si>
  <si>
    <t>MAKER'S MARK KENT BBN WH</t>
  </si>
  <si>
    <t>MASI MODELLO MERLOT</t>
  </si>
  <si>
    <t>MASI MODELLO PINOT GRIGIO</t>
  </si>
  <si>
    <t>GREY GOOSE L'ORANGE VODKA</t>
  </si>
  <si>
    <t>GREYWACKE PINOT NOIR</t>
  </si>
  <si>
    <t>YURI MASAMUNE BTFL LILY SAKE</t>
  </si>
  <si>
    <t>CAYMUS_CANADA_INC</t>
  </si>
  <si>
    <t>REVINOLUTION_SL</t>
  </si>
  <si>
    <t>UPSTREET_CRAFT_BREWING</t>
  </si>
  <si>
    <t>WOODEN_GATE_CIDER</t>
  </si>
  <si>
    <t xml:space="preserve">UPDATE NEEDED? </t>
  </si>
  <si>
    <t>MINIMUM $ DISCOUNT</t>
  </si>
  <si>
    <t>LTOWine</t>
  </si>
  <si>
    <t>LTOSpirits</t>
  </si>
  <si>
    <t>Hot_BuyWine</t>
  </si>
  <si>
    <t>Hot_BuySpirits</t>
  </si>
  <si>
    <t>MINIMUM DISCOUNT %</t>
  </si>
  <si>
    <t>Program/Category Concat</t>
  </si>
  <si>
    <t>Minimum %</t>
  </si>
  <si>
    <t>LTOBeer</t>
  </si>
  <si>
    <t>Hot_BuyBeer</t>
  </si>
  <si>
    <t>The Deadline Day Dos and Don’ts Checklist </t>
  </si>
  <si>
    <t>With the increase in opportunities and complexity of some programs, we realized that some clarity may be needed to help partners complete application forms correctly and efficiently.  At the end of the day, an accurate application form from you helps us get you your results sooner!  </t>
  </si>
  <si>
    <t>DO </t>
  </si>
  <si>
    <t>Rename application files with the application period and your agency name before submission (Ex – P03 Application– Agency ABC) </t>
  </si>
  <si>
    <t>Submit one application per email, with the subject line matching the corresponding period.  </t>
  </si>
  <si>
    <t>More than one application per email could be incorrectly filed and/or missed.  </t>
  </si>
  <si>
    <t>Check if new SKUs are set-up in eLiis before submission.  </t>
  </si>
  <si>
    <t>If you have the SKU # but it isn’t populating, select NEW from the SKU dropdown and add the SKU # to the description box when you type the product name. Please include size and retail as well.  </t>
  </si>
  <si>
    <t>Triple check that you’ve selected all required dropdowns and haven’t ignored any bright red boxes.  </t>
  </si>
  <si>
    <t>Refer to the green Discount Minimums table when applying for LTO or Hot Buy programs, and compare to your Partner Discount % column to ensure it matches, or is higher, without violating SRP.  </t>
  </si>
  <si>
    <t>Check the theme for In the Moment, and Our Favourites for the month before applying. </t>
  </si>
  <si>
    <t xml:space="preserve">Red wine submission for a vodka display = Auto-Decline </t>
  </si>
  <si>
    <t>Apply for as many programs as possible on one row. Only break them up if there’s dropdown overlap (LTO &amp; HB, Product Spotlight &amp; Footprint, Double-Value Adds etc.) </t>
  </si>
  <si>
    <t>Send any revisions to be ADDED on a new, clean application form whenever possible.  </t>
  </si>
  <si>
    <t>DON’T </t>
  </si>
  <si>
    <t>Override formulas for LTO, AIR MILES or display opportunities.  </t>
  </si>
  <si>
    <t>If the form isn’t giving you the answer you are looking for, contact programming@mbll.ca before continuing.  </t>
  </si>
  <si>
    <t>Have freeze panes turned on when submitting.   </t>
  </si>
  <si>
    <t>Leave red boxes unfilled – they turned bright red for a reason!  </t>
  </si>
  <si>
    <t>Add blank lines between SKUs. </t>
  </si>
  <si>
    <t>Wait until it’s too late to reach out!  </t>
  </si>
  <si>
    <t>This includes… </t>
  </si>
  <si>
    <t>a. Requesting a meeting with the team after the deadline day. </t>
  </si>
  <si>
    <t>Once we’ve begun processing applications, it is no longer fair to our other partners, and revisions from these discussions may be declined.  </t>
  </si>
  <si>
    <t>b. Waiting until deadline day to ask questions. </t>
  </si>
  <si>
    <t>Our inbox will be buzzing, and we may not get back to you in time. </t>
  </si>
  <si>
    <t>c. Submitting late applications.  </t>
  </si>
  <si>
    <t>If extenuating circumstances are at play, please reach out to programming@mbll.ca to make alternative arrangements.  </t>
  </si>
  <si>
    <t>If you have any questions about anything outlined above, please reach out to programming@mbll.ca </t>
  </si>
  <si>
    <t>Thanks in advance for your cooperation! </t>
  </si>
  <si>
    <t>LPX Team </t>
  </si>
  <si>
    <r>
      <t xml:space="preserve">CLICK HERE </t>
    </r>
    <r>
      <rPr>
        <b/>
        <sz val="16"/>
        <color theme="10"/>
        <rFont val="Calibri"/>
        <family val="2"/>
      </rPr>
      <t>TO VISIT MBLL PARTNERS WEBSITE TO VIEW THE MARKETING PROGRAM GUIDE</t>
    </r>
  </si>
  <si>
    <t>Ready to Drink</t>
  </si>
  <si>
    <t>ARTERRA WINES CANADA</t>
  </si>
  <si>
    <t>BAREFOOT PINOT GRIGIO</t>
  </si>
  <si>
    <t>MONTALTO CASA/NERO D'AVOLA</t>
  </si>
  <si>
    <t>WAYNE GRETZKY CHARD VQA</t>
  </si>
  <si>
    <t>WAYNE GRETZKY CAB MERL VQA</t>
  </si>
  <si>
    <t>TRAPICHE ALARIS PIGR</t>
  </si>
  <si>
    <t>LURTON FUME BL ROSE</t>
  </si>
  <si>
    <t>BAREFOOT SWEET RED</t>
  </si>
  <si>
    <t>SALENTEIN RESERVE CHARD</t>
  </si>
  <si>
    <t>WAYNE GRETZKY PINOT GRIGIO VQA</t>
  </si>
  <si>
    <t>GROWERS HONEYCRISP APPLE 473C</t>
  </si>
  <si>
    <t>G MARQUIS SILVER LINE EPIC VQA</t>
  </si>
  <si>
    <t>TANDUAY GOLD RUM</t>
  </si>
  <si>
    <t>CARICATURE RED BLEND</t>
  </si>
  <si>
    <t>DOW'S COLHEITA TAWNY 2002 PORT</t>
  </si>
  <si>
    <t>COPPER BOLD RESERVE WH ADD ON</t>
  </si>
  <si>
    <t>HELL CAT MAGGIE IRISH WHISKEY</t>
  </si>
  <si>
    <t>LIGHT HORSE CAB SAUVIGNON</t>
  </si>
  <si>
    <t>OPACO</t>
  </si>
  <si>
    <t>ALAMBRE 10YEAR MOSC DE SETUBAL</t>
  </si>
  <si>
    <t>SECRETO PATAGONICO CAB SAUV</t>
  </si>
  <si>
    <t>CABRIZ COLHEITA SELECIONADA WH</t>
  </si>
  <si>
    <t>CRAFT BEER IMPORTERS CANADA INC</t>
  </si>
  <si>
    <t>TALL GRASS OAKED WHEAT</t>
  </si>
  <si>
    <t>ULTIMAT VODKA</t>
  </si>
  <si>
    <t>IRISHMAN SINGLE MALT IRISH WH</t>
  </si>
  <si>
    <t>PHILLIPS BOX SET MIXPK 12/355C</t>
  </si>
  <si>
    <t>BERINGER BOURB BAR AGED CHARD</t>
  </si>
  <si>
    <t>BAREFOOT MERLOT CASK</t>
  </si>
  <si>
    <t>BALUARTE GRAN FEUDO VERDEJO</t>
  </si>
  <si>
    <t>BELHAVEN BLACK STOUT 440C</t>
  </si>
  <si>
    <t>COFFEE BLACK RYE PALE ALE 473C</t>
  </si>
  <si>
    <t>BEEFEATER PINK GIN</t>
  </si>
  <si>
    <t>LUCKY EXTRA LAGER 8/355 C</t>
  </si>
  <si>
    <t>BACARDI COCONUT RUM ADD ON</t>
  </si>
  <si>
    <t>P.A. &amp; CO SANGRIA FRIZZANTE</t>
  </si>
  <si>
    <t>UNPARALLELED PACK 8/473C</t>
  </si>
  <si>
    <t>TCB CANADIAN PEACH SOUR473C</t>
  </si>
  <si>
    <t>CONCESSION STND MIX PK12/355C</t>
  </si>
  <si>
    <t>TRAPICHE ALARIS ROSE</t>
  </si>
  <si>
    <t>LAVRADORES FEITORIA RED</t>
  </si>
  <si>
    <t>LAVRADORES FEITORIA WHITE</t>
  </si>
  <si>
    <t>OPPIDAN SOLERA AGED BOURB WH</t>
  </si>
  <si>
    <t>BALUARTE GRAN FEUDO TEMP DOC</t>
  </si>
  <si>
    <t>TRES GENER ANEJO TEQUILA</t>
  </si>
  <si>
    <t>BEAUTIFUL MOSAIC PALE ALE 473C</t>
  </si>
  <si>
    <t>SLEEMAN CLEAR 2.0 473C</t>
  </si>
  <si>
    <t>XOXO BOTANICAL RASP RHUB</t>
  </si>
  <si>
    <t>REBELLION CERVEZA 473C</t>
  </si>
  <si>
    <t>NUTTY SOLERA MED SHERRY</t>
  </si>
  <si>
    <t>WAYNE GRETZKY ROSE VQA</t>
  </si>
  <si>
    <t>AVELEDA RED</t>
  </si>
  <si>
    <t>MACALLAN CLASSIC CUT 2020 SC</t>
  </si>
  <si>
    <t>SMALL BT EAST COAST IPA 473C</t>
  </si>
  <si>
    <t>SIREN'S CALL HARMONIOUS REDVQA</t>
  </si>
  <si>
    <t>PUR URBAN HONEY &amp; SAFFRON VOD</t>
  </si>
  <si>
    <t>PRAIRIE ORG GRPFRT/HIB/CHA VOD</t>
  </si>
  <si>
    <t>KILTER BREWING JUCCI IPA 473C</t>
  </si>
  <si>
    <t>DEAD HORSE BRIGHT CIDER 355C</t>
  </si>
  <si>
    <t>FOUNDERS ORIGINAL INC</t>
  </si>
  <si>
    <t>TAYLOR FLADGATE HC RESTAWNPORT</t>
  </si>
  <si>
    <t>SHEEP DOG PEANUT BUTTER LIQ</t>
  </si>
  <si>
    <t>PRAIRIE ROMANCE CHRY CID 500B</t>
  </si>
  <si>
    <t>ZACCAGNINI ROSE</t>
  </si>
  <si>
    <t>CHUM CHURUM MANGO SOJU</t>
  </si>
  <si>
    <t>HENNESSY VSOP COGNAC</t>
  </si>
  <si>
    <t>PURPLE CITY LAVENDER SOUR 473C</t>
  </si>
  <si>
    <t>HECTORS HARD PEACH PUNCH 2LPET</t>
  </si>
  <si>
    <t>WOODEN GATE ORCH QUEEN CID750B</t>
  </si>
  <si>
    <t>WOODEN GATE RED BOYNE CID 750B</t>
  </si>
  <si>
    <t>CAYMUS VNYD NAPA CAB SAUV</t>
  </si>
  <si>
    <t>CAYMUS SUISUN GRAND DURIF</t>
  </si>
  <si>
    <t>HOWLER HEAD KS BBN WH ADD ON</t>
  </si>
  <si>
    <t>WAYNE GRETZKY PILSNER 473C</t>
  </si>
  <si>
    <t>72 CANADA BLOND BEER 473C</t>
  </si>
  <si>
    <t>ANGELS ENVY FIN RYE RUMCSK WH</t>
  </si>
  <si>
    <t>LA RIOJANA RAZA RES MALBEC</t>
  </si>
  <si>
    <t>KLEIN CONSTANTIA SAUV BL</t>
  </si>
  <si>
    <t>KLEIN CONSTANTIA ESTATE RED</t>
  </si>
  <si>
    <t>DEL BOSQUE BOTANIC SER ROSE</t>
  </si>
  <si>
    <t>JOSE CUERVO STRW LME MARG1750B</t>
  </si>
  <si>
    <t>WOODEN GATE LIL FRUITY CID355B</t>
  </si>
  <si>
    <t>MY BESTFRIENDS GIRL KOLSCH473C</t>
  </si>
  <si>
    <t>2HOOTS HARD ICED TEA 12/355C</t>
  </si>
  <si>
    <t>DILLON'S STRWBRY RHUB GIN 473C</t>
  </si>
  <si>
    <t>SANTA JULIA EL BURRO NAT MALB</t>
  </si>
  <si>
    <t>GOOD DAY MELON SOJU</t>
  </si>
  <si>
    <t>SOPHIE VALROSE ROSE</t>
  </si>
  <si>
    <t>CANADIAN CLUB INV SER 15YO WH</t>
  </si>
  <si>
    <t>ERATH PINOT GRIS</t>
  </si>
  <si>
    <t>WOODEN GATE RED BOYNE CID 355B</t>
  </si>
  <si>
    <t>ERATH RES PINO NOIR</t>
  </si>
  <si>
    <t>ERATH PINOT NOIR ROSE</t>
  </si>
  <si>
    <t>GNB HAZY DIPA 473C</t>
  </si>
  <si>
    <t>BEVVY CANADA</t>
  </si>
  <si>
    <t>HAKUTSURU NIGORI YUZU LIQUEUR</t>
  </si>
  <si>
    <t>CAPITAL K PEAR GIN</t>
  </si>
  <si>
    <t>FROGGER PALE LAGER 473C</t>
  </si>
  <si>
    <t>NINA'S PINA COLADA 750B</t>
  </si>
  <si>
    <t>I'M BANANAS OVER YOU 750B</t>
  </si>
  <si>
    <t>ARIZONA HALF&amp;HALF MIXER12/355C</t>
  </si>
  <si>
    <t>COCO VODKA PINEAPPLE 4/355C</t>
  </si>
  <si>
    <t>JOSE CUERVO TROP PAR MARG1750B</t>
  </si>
  <si>
    <t>ABSOLUT COCKTAIL VAR PK 8/355C</t>
  </si>
  <si>
    <t>MALIBU COCKTAIL VAR PK 8/355C</t>
  </si>
  <si>
    <t>MALIBU PINA COLADA 4/355C</t>
  </si>
  <si>
    <t>JAMESON &amp; LEMONADE 473C</t>
  </si>
  <si>
    <t>WHITE CLAW TEQ SM VAR PK8/355C</t>
  </si>
  <si>
    <t>OKANAGAN EX HARV PEAR 2LPET</t>
  </si>
  <si>
    <t>POLAR ICE ORG BLIZZ VODKA</t>
  </si>
  <si>
    <t>WHITE CLAW MANGO VODKA</t>
  </si>
  <si>
    <t>PRAIRIE ROMANCE CHRY CID 750B</t>
  </si>
  <si>
    <t>GARDENER FRENCH RIVIERA GIN</t>
  </si>
  <si>
    <t>COTTAGE SPRINGS PEACH VODKA</t>
  </si>
  <si>
    <t>COTTAGE SPRINGS RASP LMND VOD</t>
  </si>
  <si>
    <t>JAMESON 5 OAK REL IRISH WH</t>
  </si>
  <si>
    <t>FLYING OTTER LIGHT LAG 12/355C</t>
  </si>
  <si>
    <t>FLYING OTTER LIGHT LAGER 473C</t>
  </si>
  <si>
    <t>BUSCH ICE LAGER 15/355C</t>
  </si>
  <si>
    <t>DUCK HUNT SAUV BL</t>
  </si>
  <si>
    <t>CAPTAIN MORGAN CKT COLL12/355C</t>
  </si>
  <si>
    <t>SMIRNOFF VOD&amp;SODA MIXER12/355C</t>
  </si>
  <si>
    <t>HIGH NOON TROPICAL PACK8/355C</t>
  </si>
  <si>
    <t>HIGH NOON TEQUILA PACK 8/355C</t>
  </si>
  <si>
    <t>SMIRNOFF VS ORCRM BLST6/355C</t>
  </si>
  <si>
    <t>SMIRNOFF ICE TEA LEMON 473C</t>
  </si>
  <si>
    <t>SMIRNOFF ICE TEA PEACH 473C</t>
  </si>
  <si>
    <t>NUDE LEMONADE MIXER PK 12/355C</t>
  </si>
  <si>
    <t>WYATT ROSE RNCH WTR VP12/355C</t>
  </si>
  <si>
    <t>NUDE VS ARCTIC BERRY 6/355C</t>
  </si>
  <si>
    <t>GEORGIAN BAY TRP SM PSNFT473C</t>
  </si>
  <si>
    <t>HOP VALLEY BUBBLE STASH12/355C</t>
  </si>
  <si>
    <t>STONE COLD 8/355C</t>
  </si>
  <si>
    <t>PABST GROOVY LMN ICED TEA 473C</t>
  </si>
  <si>
    <t>GIESEN UNCHARTED PINOT NOIR</t>
  </si>
  <si>
    <t>JACK DANIEL'S &amp; COCA COLA473C</t>
  </si>
  <si>
    <t>GIESEN UNCHARTED SAUV BLANC</t>
  </si>
  <si>
    <t>CHARLES &amp; CHARLES BOLT CASA</t>
  </si>
  <si>
    <t>LIVELY ROSE RASP BLUBRY 341B</t>
  </si>
  <si>
    <t>DILLONS VOD COCKTAIL VP12/355C</t>
  </si>
  <si>
    <t>POLAR ICE BERRY BLIZZ473C</t>
  </si>
  <si>
    <t>POLAR ICE ORANGE BLIZZ473C</t>
  </si>
  <si>
    <t>MALIBU PINEAPPLE BAY BRZ 1L</t>
  </si>
  <si>
    <t>LUTHER DRYERS PCH CBLR LMN355C</t>
  </si>
  <si>
    <t>LUTHER DRYERS</t>
  </si>
  <si>
    <t>DAB ORIGINAL LAGER 500C</t>
  </si>
  <si>
    <t>TRAPICHE RESERVE CAB SAUV</t>
  </si>
  <si>
    <t>KOSKIL PINOT NOIR</t>
  </si>
  <si>
    <t>AECHT SCHLENKERLA MARZEN500B</t>
  </si>
  <si>
    <t>LAS MULAS MERLOT</t>
  </si>
  <si>
    <t>LOW LAGO CERVEZA 473C</t>
  </si>
  <si>
    <t>OLD MILWAUKEE 710C</t>
  </si>
  <si>
    <t>DONA PAULA EST SAUV BLANC</t>
  </si>
  <si>
    <t>STEAM PUNK QUEEN ALE 473C</t>
  </si>
  <si>
    <t>BUD LIGHT DOUBLE LIME 12/355C</t>
  </si>
  <si>
    <t>FOXTAIL BLONDE ALE 473C</t>
  </si>
  <si>
    <t>DARK PARADISE CARRIBEAN ST473C</t>
  </si>
  <si>
    <t>KROMBACHER PILS 500C</t>
  </si>
  <si>
    <t>PHOTON TORPEDOS NEIPA 473C</t>
  </si>
  <si>
    <t>FIFTY SHADE OF EARL ALE473C</t>
  </si>
  <si>
    <t>MIDAS TAP GOLDEN STOUT 473C</t>
  </si>
  <si>
    <t>COTTAGE SPRINGS TEQ LMN 2LBIB</t>
  </si>
  <si>
    <t>KILTER CARIBBEAN SNST SOUR473C</t>
  </si>
  <si>
    <t>BLUE MOON MANGO 473C</t>
  </si>
  <si>
    <t>NEON PANTHER SOUR PEACH 473C</t>
  </si>
  <si>
    <t>SCOOPER PALE ALE 473C</t>
  </si>
  <si>
    <t>SVNS HARD 7UP ORIG 12/355C</t>
  </si>
  <si>
    <t>PALM BAY TROP PNAPL CITR4/355C</t>
  </si>
  <si>
    <t>COWBELL ORIGINAL CIDER 473C</t>
  </si>
  <si>
    <t>WHITE CLAW VOD SM VAR PK8/355C</t>
  </si>
  <si>
    <t>TWISTED TEA SLTLY SW BLBRY473C</t>
  </si>
  <si>
    <t>LABATT BLUE DRY EX STRONG740C</t>
  </si>
  <si>
    <t>LBJ VIENNA LAGER 473C</t>
  </si>
  <si>
    <t>TWISTED TEA SLIGHT SWT12/355C</t>
  </si>
  <si>
    <t>MONOLITHIC NO7 AMARILO IPA473C</t>
  </si>
  <si>
    <t>DEVIL MAY CARE GIVE'R 473C</t>
  </si>
  <si>
    <t>GROWERS STONE FRUIT CID 473C</t>
  </si>
  <si>
    <t>FAXE AMBER LAGER 473C</t>
  </si>
  <si>
    <t>WATERLOO MNGO PSNFT RADLER473C</t>
  </si>
  <si>
    <t>CARLSBERG LITE 473C</t>
  </si>
  <si>
    <t>NO RAGRETS AMBER ALE 473C</t>
  </si>
  <si>
    <t>HECTORS HARD PINEAPL SLAM2LPET</t>
  </si>
  <si>
    <t>NIGHT GALLERY HAZY PALE473C</t>
  </si>
  <si>
    <t>LUTHER DRYERS THAI MNG LMN355C</t>
  </si>
  <si>
    <t>WAVE POOL TROPICAL IPA473C</t>
  </si>
  <si>
    <t>FALSE CREEK RASPBRY ALE 473C</t>
  </si>
  <si>
    <t>HAMMER PANTS WC PALE 473C</t>
  </si>
  <si>
    <t>FALSE CREEK RASPBRY ALE 6/355C</t>
  </si>
  <si>
    <t>HIFI HAZY IPA 473C</t>
  </si>
  <si>
    <t>GOOD MORNING VIET STOUT473C</t>
  </si>
  <si>
    <t>DUOTANG DRY HOP SOUR473C</t>
  </si>
  <si>
    <t>CASSETTE LAGER 473C</t>
  </si>
  <si>
    <t>WHAM HAZY DIPA 473C</t>
  </si>
  <si>
    <t>CASSETTE LAGER 12/355C</t>
  </si>
  <si>
    <t>CROWN ROYAL BLACKBERRY WH</t>
  </si>
  <si>
    <t>TRUE NORTH LAGER 473C</t>
  </si>
  <si>
    <t>LOW ORIGINAL PILS 473C</t>
  </si>
  <si>
    <t>JACK DANIEL'S &amp; COKE ZERO473C</t>
  </si>
  <si>
    <t>GIB 40TH ANNIVERSRY PK12/355C</t>
  </si>
  <si>
    <t>OLMECA ALTOS STRAW MARGARITA</t>
  </si>
  <si>
    <t>BABICH PINOT NOIR ROSE</t>
  </si>
  <si>
    <t>JOSE CUERVO ESPECIAL SILV TQ</t>
  </si>
  <si>
    <t>MIL HISTORIAS ROSE</t>
  </si>
  <si>
    <t>CODIGO 1530 BLANCO TEQ</t>
  </si>
  <si>
    <t>MADRI EXCEPCIONAL LAGER12/355C</t>
  </si>
  <si>
    <t>MADRI EXCEPCIONAL LAGER 473C</t>
  </si>
  <si>
    <t>BIG WHITE TRADESMEN 473C</t>
  </si>
  <si>
    <t>BERONIA RUEDA VERDEJO</t>
  </si>
  <si>
    <t>LA CREMA MONTEREY PINO ROSE</t>
  </si>
  <si>
    <t>TALLGRASS TANGO MNG WH ALE473C</t>
  </si>
  <si>
    <t>PARKLANDIA HAZY IPA 473C</t>
  </si>
  <si>
    <t>LYV ROSE</t>
  </si>
  <si>
    <t>MELLOW MOON PINEAPPLE HEF 473C</t>
  </si>
  <si>
    <t>TIMBER HAZY IPA 473C</t>
  </si>
  <si>
    <t>FROSTY BISON BROWN ALE 473C</t>
  </si>
  <si>
    <t>BELGUARDO ROSE</t>
  </si>
  <si>
    <t>KRONENBOURG 1664 CELE PK6/355C</t>
  </si>
  <si>
    <t>DEAD FROG PCH CRMSICLE ALE473C</t>
  </si>
  <si>
    <t>AMSTEL ULTRA 355B</t>
  </si>
  <si>
    <t>14 HANDS UNICORN ROSE BBL</t>
  </si>
  <si>
    <t>BLACK FLY VOD LMNADE473C</t>
  </si>
  <si>
    <t>CIROC LIMONATA VODKA</t>
  </si>
  <si>
    <t>BLACK FLY RASP MOJITO 4/400B</t>
  </si>
  <si>
    <t>BLACK FLY RUM RUNNER 4/400B</t>
  </si>
  <si>
    <t>MEZZACORONA VENTESSA PIGR ROSE</t>
  </si>
  <si>
    <t>BLACK FLY VOD LMN MIX 12/355C</t>
  </si>
  <si>
    <t>HONEST LOT PINOT GRIGIO</t>
  </si>
  <si>
    <t>RUMCHATA COCONUT CREAM LIQ</t>
  </si>
  <si>
    <t>BOMBAY SAPPHIRE SUNSET GIN</t>
  </si>
  <si>
    <t>KAMORA DULCE DE LECHE CR LIQ</t>
  </si>
  <si>
    <t>SHANKY'S WHIP WH LIQUEUR</t>
  </si>
  <si>
    <t>MALIBU STRAWBERRY RUM LIQ</t>
  </si>
  <si>
    <t>Strawberry</t>
  </si>
  <si>
    <t>CABOT TRAIL MAPLE BLBRY CRLIQ</t>
  </si>
  <si>
    <t>BLACK FLY GRFRT GIN FIZZ4/355C</t>
  </si>
  <si>
    <t>BLACK FLY MAND GIN FIZZ4/355C</t>
  </si>
  <si>
    <t>BLACK FLY GIN FIZZ MIX8/355C</t>
  </si>
  <si>
    <t>TRULY FLAVOUR SPLSH MIX12/355C</t>
  </si>
  <si>
    <t>GOOD NATURED CRISP CHARD VQA</t>
  </si>
  <si>
    <t>DEFCON 5 HAZY IPA 473C</t>
  </si>
  <si>
    <t>BERRYLICIOUS COSMOS SOUR 473C</t>
  </si>
  <si>
    <t>COINTREAU NOIR LIQUEUR</t>
  </si>
  <si>
    <t>PAPARAZZI ITALIAN PILS 473C</t>
  </si>
  <si>
    <t>PONDSIDE PALE ALE 473C</t>
  </si>
  <si>
    <t>HIPPETY HOP HAZY IPA 473C</t>
  </si>
  <si>
    <t>RASPBERRY WARHEAD IMP SOUR473C</t>
  </si>
  <si>
    <t>JUICE BOX SOUR MIXER 8/473C</t>
  </si>
  <si>
    <t>CREAMSICLE JUICE BOX MIX8/473C</t>
  </si>
  <si>
    <t>POTTER'S LONG ISL ICED TEA LIQ</t>
  </si>
  <si>
    <t>SIR WINSTON CHURCHILL 2015 CHM</t>
  </si>
  <si>
    <t>SUNTORY TOKI 100TH ANN PKG WH</t>
  </si>
  <si>
    <t>SUPER BOCK 330B</t>
  </si>
  <si>
    <t>BAREFOOT FRUITSCATO BLUEBERRY</t>
  </si>
  <si>
    <t>SECOND VOYAGE CAB SAUV</t>
  </si>
  <si>
    <t>BUSCH LAGER 15/341B</t>
  </si>
  <si>
    <t>NICELIFE RUM SIDE CAR</t>
  </si>
  <si>
    <t>KIYOMI RUM</t>
  </si>
  <si>
    <t>PALM BAY TROPICAL MIX12/355C</t>
  </si>
  <si>
    <t>MOONLIGHT MATT LANG SP RUM</t>
  </si>
  <si>
    <t>LUTHER DRYERS GIN &amp; LMNADE355C</t>
  </si>
  <si>
    <t>MTV JUICY SHORE TROP PUN6/355C</t>
  </si>
  <si>
    <t>WHITE PEAKS ORIG STEEP TEA473C</t>
  </si>
  <si>
    <t>ROCK CREEK DRY APPLE CID473C</t>
  </si>
  <si>
    <t>DOGFISH HEAD BAR CART PK8/355C</t>
  </si>
  <si>
    <t>TREE MELLOW MIX 8/473C</t>
  </si>
  <si>
    <t>JAW DROPPER PALE ALE 355C</t>
  </si>
  <si>
    <t>PINE TO PALM HOP SESS ALE473C</t>
  </si>
  <si>
    <t>STEAMWORKS HOPPY MASH UP8/473C</t>
  </si>
  <si>
    <t>CARMILLA BLOOD ORNGE WHEAT473C</t>
  </si>
  <si>
    <t>TRIPLE BOGEY CRN TRNSFSION355C</t>
  </si>
  <si>
    <t>COWBELL SIMPLY BEST MIX15/355C</t>
  </si>
  <si>
    <t>TRIPLE BOGEY AZALEA 355C</t>
  </si>
  <si>
    <t>TRIPLE BOGEY TRANSFUSION 473C</t>
  </si>
  <si>
    <t>FARMERY BEER CAESAR MIX6/473C</t>
  </si>
  <si>
    <t>GREAT WT NORTH ROOTBEER1LPET</t>
  </si>
  <si>
    <t>MUDDLERS PALOMA 6/355C</t>
  </si>
  <si>
    <t>MANANA MARGARITA MIXER12/355C</t>
  </si>
  <si>
    <t>FINCA SUAREZ CAB SAUV</t>
  </si>
  <si>
    <t>KILTER SKY RYE IPA 473C</t>
  </si>
  <si>
    <t>KILTER PIE WEEK 4/473C</t>
  </si>
  <si>
    <t>ROLL OVER CERVEZA NEGRA473C</t>
  </si>
  <si>
    <t>BLACKBERRY WARHEAD IMP SR473C</t>
  </si>
  <si>
    <t>KRONENBOURG 1664 ROSE 4/355C</t>
  </si>
  <si>
    <t>EAGLE STRONG LAGER 8/473C</t>
  </si>
  <si>
    <t>BACARDI CARIB SPICED</t>
  </si>
  <si>
    <t>MOUNT GAY ECLIPSE NVY ST RUM</t>
  </si>
  <si>
    <t>MODERN TIMES LAGER 473C</t>
  </si>
  <si>
    <t>LIKE CLOCKWORK OR VAN LAG473C</t>
  </si>
  <si>
    <t>SOMERSBY RHUBARB CIDER4/473C</t>
  </si>
  <si>
    <t>SOMERSBY PEAR CIDER 4/473C</t>
  </si>
  <si>
    <t>MUDDLERS COCKTAIL PK 12/355C</t>
  </si>
  <si>
    <t>NAY SAY CHARD BRL AGE SOUR750B</t>
  </si>
  <si>
    <t>STREETS OF FIRE HAZY IPA 473C</t>
  </si>
  <si>
    <t>PELLER FAM RES CAB MER VQA</t>
  </si>
  <si>
    <t>MILLER LITE 8/355C</t>
  </si>
  <si>
    <t>CANADIAN 710C</t>
  </si>
  <si>
    <t>NONSUCH CELLAR TEST BATCH750B</t>
  </si>
  <si>
    <t>BARN HAMMER DROLL SAISON 473C</t>
  </si>
  <si>
    <t>NONSUCH TEST BATCH 473C</t>
  </si>
  <si>
    <t>TUG OF WAR WITBIER 473C</t>
  </si>
  <si>
    <t>SKI BALLET SAISON 473C</t>
  </si>
  <si>
    <t>LOCKPORT CHANNEL CAT LAG473C</t>
  </si>
  <si>
    <t>TIMELESS A LIGHT LAGER 473C</t>
  </si>
  <si>
    <t>MAILROOM PREMIUM VODKA</t>
  </si>
  <si>
    <t>NONSUCH ELDERFLOWER BLONDE473C</t>
  </si>
  <si>
    <t>NONSUCH PCH &amp; PSNFRT RADL473C</t>
  </si>
  <si>
    <t>ON THE ROCKS THE BLUE HAWAIIAN</t>
  </si>
  <si>
    <t>BIG WHITE ANTI CRAFT473C</t>
  </si>
  <si>
    <t>DUMMY SUPPLIER</t>
  </si>
  <si>
    <t>KILTER CARLTON LAGER 473C</t>
  </si>
  <si>
    <t>PRADOREY DECIMA X</t>
  </si>
  <si>
    <t>OGC XXX CASC DARK IPA 473C</t>
  </si>
  <si>
    <t>NEXTFRIEND PLUM CID 750B</t>
  </si>
  <si>
    <t>CARLSBERG PILSNER 4/473C</t>
  </si>
  <si>
    <t>NEXTFRIEND APRICOT OZ CID 750B</t>
  </si>
  <si>
    <t>A NECESSARY EVIL IPA 473C</t>
  </si>
  <si>
    <t>KILTER MIX PACK 8/473C</t>
  </si>
  <si>
    <t>SHANDY STAND 473C</t>
  </si>
  <si>
    <t>APPLETON EST 8YO DBL CSK RUM</t>
  </si>
  <si>
    <t>COPPER MOON MNLT HARV ROSE</t>
  </si>
  <si>
    <t>POUSADA RUBY PORT</t>
  </si>
  <si>
    <t>JOEL GOTT SAUVIGNON BLANC</t>
  </si>
  <si>
    <t>LATITUDE 50 WHITE</t>
  </si>
  <si>
    <t>TRAPICHE ALARIS MALBEC</t>
  </si>
  <si>
    <t>BOLS TRIPLE SEC LIQ</t>
  </si>
  <si>
    <t>SINGHA PREMIUM LAGER 330B</t>
  </si>
  <si>
    <t>BABICH BLK LBL SAUV BLANC</t>
  </si>
  <si>
    <t>OLMECA  ALTOS PLATA TEQ</t>
  </si>
  <si>
    <t>SIEMPRE TEQUILA PLATA</t>
  </si>
  <si>
    <t>PROPHECY RED</t>
  </si>
  <si>
    <t>JAM UP THE MASH DHS ALE 473C</t>
  </si>
  <si>
    <t>BAREFOOT CABERNET SAUVIGNON</t>
  </si>
  <si>
    <t>BAREFOOT MERLOT</t>
  </si>
  <si>
    <t>SIGNAL HILL FOUNDERS SEL WH</t>
  </si>
  <si>
    <t>COORS LIGHT 6/473 C</t>
  </si>
  <si>
    <t>ARTERRA_WINES_CANADA</t>
  </si>
  <si>
    <t>BEVVY_CANADA</t>
  </si>
  <si>
    <t>CRAFT_BEER_IMPORTERS_CANADA_INC</t>
  </si>
  <si>
    <t>DUMMY_SUPPLIER</t>
  </si>
  <si>
    <t>FOUNDERS_ORIGINAL_INC</t>
  </si>
  <si>
    <t>LUTHER_DRYERS</t>
  </si>
  <si>
    <t>LTOReady to Drink</t>
  </si>
  <si>
    <t>Hot_BuyReady to Drink</t>
  </si>
  <si>
    <t>UPDATE NEEDED?</t>
  </si>
  <si>
    <t>THE BACCHUS GROUP INC.</t>
  </si>
  <si>
    <t>BLU GIOVELLO PROSECCO DOC</t>
  </si>
  <si>
    <t>HENRY OF PELHAM RSL ICE VQA</t>
  </si>
  <si>
    <t>CASTILLO LOGRONO CRIANZA</t>
  </si>
  <si>
    <t>EL PETIT BONHOMME ORG VERD</t>
  </si>
  <si>
    <t>BOARDWALK BLOSSOMS GOSE 473C</t>
  </si>
  <si>
    <t>PINFALL PILSNER 473C</t>
  </si>
  <si>
    <t>ROYAL RUCKUS MIXER 8/473C</t>
  </si>
  <si>
    <t>1994 HEFEWEIZEN 473C</t>
  </si>
  <si>
    <t>PINK BOOTS PILSNER 473C</t>
  </si>
  <si>
    <t>SECTION 6 CERVEZA 473C</t>
  </si>
  <si>
    <t>GLENLIVET OLD FASHIONED</t>
  </si>
  <si>
    <t>REGGAE STOUT 355C</t>
  </si>
  <si>
    <t>SOCA LAGER 473C</t>
  </si>
  <si>
    <t>CATHARINA SOUR 473C</t>
  </si>
  <si>
    <t>TOOL SHED LTE TO THE PRTY 473C</t>
  </si>
  <si>
    <t>TOOL SHED ZERO PPL SKILLS 473C</t>
  </si>
  <si>
    <t>CR*FT NON ALC BLONDE ALE 473C</t>
  </si>
  <si>
    <t>CR*FT NON ALC PALE ALE 473C</t>
  </si>
  <si>
    <t>BAVARIA 8.6 IPL LAG 500C</t>
  </si>
  <si>
    <t>BAVARIA 8.6 BLACK 500C</t>
  </si>
  <si>
    <t>HECTORS HARD PINK LMNADE 396PE</t>
  </si>
  <si>
    <t>HECTORS HARD PINEAPL SLA396PET</t>
  </si>
  <si>
    <t>BAVARIA 8.6 RED LG 500C</t>
  </si>
  <si>
    <t>HAPPY DAD VP HRD SELTZ 12/355C</t>
  </si>
  <si>
    <t>HAPPY DAD FRPN HRD SELTZ 473C</t>
  </si>
  <si>
    <t>HAPPY DAD GRAPE HRD SELTZ 473C</t>
  </si>
  <si>
    <t>RISATA PROSECCO DOC</t>
  </si>
  <si>
    <t>MARQUES DE CACERES ECOLOG RED</t>
  </si>
  <si>
    <t>KILTER SPLASH RASP LMN BEER 47</t>
  </si>
  <si>
    <t>KILTER COLD WEST COAST IPA 473</t>
  </si>
  <si>
    <t>RB ARLINGTON AMBER ALE 473C</t>
  </si>
  <si>
    <t>ENJOY LAGER 355C</t>
  </si>
  <si>
    <t>BUSCH LAGER 473C</t>
  </si>
  <si>
    <t>BOTTEGA STAR SPARKLING WINE</t>
  </si>
  <si>
    <t>WOODEN GATE CRMONA CIDER 750B</t>
  </si>
  <si>
    <t>BUD LIGHT SPCY CHELADA 6/355C</t>
  </si>
  <si>
    <t>SECTION 6 COMBINE DH CERV 473C</t>
  </si>
  <si>
    <t>SECTION 6 IPA 473C</t>
  </si>
  <si>
    <t>FAMILY TREE SOLD WIFE SAUV BL</t>
  </si>
  <si>
    <t>ICARUS MANGO PEACH SR ALE 473C</t>
  </si>
  <si>
    <t>BWB PRAIRIE GOLD LAG 473C</t>
  </si>
  <si>
    <t>JOHNNYS PREM PALE ALE 355C</t>
  </si>
  <si>
    <t>RED HOUSE BACO CAB SAUV VQA</t>
  </si>
  <si>
    <t>FINNISH LONG DRINK TRAD 6/355C</t>
  </si>
  <si>
    <t>FINNISH LONG DRINK 0 SUG 6/355</t>
  </si>
  <si>
    <t>CROWN ROYAL SGL MALT CDN WH</t>
  </si>
  <si>
    <t>WG NEW OLD FASH CIDER 750B</t>
  </si>
  <si>
    <t>WG BOURBON BLU CIDER 750B</t>
  </si>
  <si>
    <t>PEACH CITY PEACH SOUR 473C</t>
  </si>
  <si>
    <t>BAILEYS BD CAKE IR CR LIQ</t>
  </si>
  <si>
    <t>HENRY OF PELHAM SPRCAB/MER VQA</t>
  </si>
  <si>
    <t>CODORNIU LTD ED BRUT RES CAVA</t>
  </si>
  <si>
    <t>KRONENBOURG 1664 BLANC 473C</t>
  </si>
  <si>
    <t>POP ROCKS 473C</t>
  </si>
  <si>
    <t>RIONDO ROSE PROSECCO DOC</t>
  </si>
  <si>
    <t>BREAD &amp; BUTTER ROSE PROS DOC</t>
  </si>
  <si>
    <t>PSYCHEDELIC TIME MACH IPA 473C</t>
  </si>
  <si>
    <t>FB BREWLAB BOX SET 8/473C</t>
  </si>
  <si>
    <t>RISATA DARK RED BLEND</t>
  </si>
  <si>
    <t>SECRET DEL PRIORAT</t>
  </si>
  <si>
    <t>VAL D. MARIA DOURO SUP RED</t>
  </si>
  <si>
    <t>MANDRIOLA LISBOA WHITE</t>
  </si>
  <si>
    <t>AUNTIE BEA HRD TEA MXPK12/355</t>
  </si>
  <si>
    <t>TCB SUMMER SIP RAD PK 8/355C</t>
  </si>
  <si>
    <t>RAMON BILBAO RESERVA</t>
  </si>
  <si>
    <t>TORO BRAVO OS CASA/MONAS</t>
  </si>
  <si>
    <t>CAMPO VIEJO ECOLOGICO RED</t>
  </si>
  <si>
    <t>MIL HISTORIAS BOBAL</t>
  </si>
  <si>
    <t>SOUR PUSS TOP SECRET 002 LIQ</t>
  </si>
  <si>
    <t>BARAHONDA ORGANIC RED</t>
  </si>
  <si>
    <t>TETE DE LION CHENIN BLANC</t>
  </si>
  <si>
    <t>TIGER HORSE OV CINSAULT</t>
  </si>
  <si>
    <t>BSB BROWN SUGAR BLEND WHISKEY</t>
  </si>
  <si>
    <t>TRAVELLER BLEND NO 40 AM WH</t>
  </si>
  <si>
    <t>VIVO RES CAB SAUV CASK</t>
  </si>
  <si>
    <t>VIVO RES SA BL CASK</t>
  </si>
  <si>
    <t>EZRA BROOKS 99 PRF KS BBN WH</t>
  </si>
  <si>
    <t>JAMESON WHISKEY GIFT PACK</t>
  </si>
  <si>
    <t>HONEST LOT ROSE</t>
  </si>
  <si>
    <t>SUNLIGHT WHITE VQA</t>
  </si>
  <si>
    <t>WINTERLAND BEVERAGE LTD</t>
  </si>
  <si>
    <t>CARIBOU CROSSING SB WHISKY</t>
  </si>
  <si>
    <t>FOLONARI PINOT GRIGIO DOC</t>
  </si>
  <si>
    <t>WG PINOT GRIGIO VQA CASK</t>
  </si>
  <si>
    <t>FAMILY TREE PADRE CAB MERL VQA</t>
  </si>
  <si>
    <t>STORYWOOD SPEYSIDE 7 REP TEQ</t>
  </si>
  <si>
    <t>MALIBU STRAW DAIQUIRI 4/355C</t>
  </si>
  <si>
    <t>TORQUE ROADRUNNER RASP WH 473C</t>
  </si>
  <si>
    <t>GTG WALTER MALONE 473C</t>
  </si>
  <si>
    <t>LOLA MERLOT VQA</t>
  </si>
  <si>
    <t>GRAIN TO GLASS</t>
  </si>
  <si>
    <t>JOSH CELLARS CC PINOT NOIR</t>
  </si>
  <si>
    <t>EL PETIT BONHOMME ORG MGS</t>
  </si>
  <si>
    <t>TEACHERS HLND CREAM BL SCOTCH</t>
  </si>
  <si>
    <t>GRAIN_TO_GLASS</t>
  </si>
  <si>
    <t>WINTERLAND_BEVERAGE_LTD</t>
  </si>
  <si>
    <t>Black_FridayReady to Drink</t>
  </si>
  <si>
    <t>Black_FridayWine</t>
  </si>
  <si>
    <t>Black_FridayBeer</t>
  </si>
  <si>
    <t>Black_FridaySpirits</t>
  </si>
  <si>
    <t xml:space="preserve">
Canopy Signage
</t>
  </si>
  <si>
    <t>HUMBERTO CANALE PINO</t>
  </si>
  <si>
    <t>PATRON XO CAFE LIQUEUR</t>
  </si>
  <si>
    <t>KNOB CREEK SGL BRL KSBBN WH</t>
  </si>
  <si>
    <t>JOSE CUERVO RES DE LA FAMILIA</t>
  </si>
  <si>
    <t>WATERLOO DARK 473C</t>
  </si>
  <si>
    <t>WATERLOO IPA 473C</t>
  </si>
  <si>
    <t>JUAN GIL BLANCO</t>
  </si>
  <si>
    <t>STONELEIGH PINOT GRIS</t>
  </si>
  <si>
    <t>FOLONARI PINK PINOT GRIGIO</t>
  </si>
  <si>
    <t>DR L GRAY SLATE RIES</t>
  </si>
  <si>
    <t>TRAPICHE RES MALBEC 3L CSK</t>
  </si>
  <si>
    <t>CRAIGELLACHIE 13YO SM SC</t>
  </si>
  <si>
    <t>KAIKEN ULTRA MALBEC</t>
  </si>
  <si>
    <t>ROCK ANGEL CDP ROSE AC</t>
  </si>
  <si>
    <t>FREAKSHOW CAB SAUVIGNON</t>
  </si>
  <si>
    <t>LINDEMANS LAMBIC GIFT PK4/250B</t>
  </si>
  <si>
    <t>TERLATO PINOT GRIGIO DOC</t>
  </si>
  <si>
    <t>WATERLOO RADLER SAMP PK 6/473C</t>
  </si>
  <si>
    <t>TOQUES OF HAZZARD DW IPA 473C</t>
  </si>
  <si>
    <t>ST GERMAIN ELDERFLOWER LIQUEUR</t>
  </si>
  <si>
    <t>WILD TURKEY LNGBR KSBBN WH</t>
  </si>
  <si>
    <t>BORNE OF FIRE CABERNET SAUV</t>
  </si>
  <si>
    <t>SUBSTANCE CABERNET SAUVIGNON</t>
  </si>
  <si>
    <t>SMIRNOFF VODSOD BRYLEMON4/355C</t>
  </si>
  <si>
    <t>TWISTED SHOTZ CHOCOLATE BOX</t>
  </si>
  <si>
    <t>PATENT 5 NAVY STRENGTH GIN</t>
  </si>
  <si>
    <t>D.V. CATENA RED BLEND</t>
  </si>
  <si>
    <t>PASSION DE LOS ANDES CORTE</t>
  </si>
  <si>
    <t>CAT BOTTLE ORANGE RIESLING QBA</t>
  </si>
  <si>
    <t>ESTANCIA RAICILLA</t>
  </si>
  <si>
    <t>PADRE AZUL SILVER TEQUILA</t>
  </si>
  <si>
    <t>NAU MAI SAUVIGNON BLANC BLUSH</t>
  </si>
  <si>
    <t>PATENT 5 MANITOBA BERRY GIN</t>
  </si>
  <si>
    <t>ZILLA WEST COAST IPA 473C</t>
  </si>
  <si>
    <t>GW ORIG 16 CDN EXLT LAG15/355C</t>
  </si>
  <si>
    <t>JOHNNIE WALKER EXPL GIFT PACK</t>
  </si>
  <si>
    <t>OLE SMOKY MOONSHN PICKLES LIQ</t>
  </si>
  <si>
    <t>PATENT 5 ELETTARIA SPICED GIN</t>
  </si>
  <si>
    <t>PROSE VODKA</t>
  </si>
  <si>
    <t>HUSSONG'S ANEJO TEQUILA</t>
  </si>
  <si>
    <t>FEELIN' FINE APPLE CIDER 355C</t>
  </si>
  <si>
    <t>LAPHROAIG 10YO SHRRY OAK SM SC</t>
  </si>
  <si>
    <t>SASQUATCH WALK WH IPA 473C</t>
  </si>
  <si>
    <t>LEE RIVER BLKBRY VAN SOUR 473C</t>
  </si>
  <si>
    <t>DELAS FRERES SAINT ESPRIT RS</t>
  </si>
  <si>
    <t>818 TEQUILA BLANCO</t>
  </si>
  <si>
    <t>CAMPO VIEJO CAVA BRUT</t>
  </si>
  <si>
    <t>ZONIN PROSECCO ROSE DOC</t>
  </si>
  <si>
    <t>LES DAUPHINS VIN BLANC</t>
  </si>
  <si>
    <t>LA MASCOTA CHARDONNAY</t>
  </si>
  <si>
    <t>SALENTEIN BRUT CUVEE EXCEP</t>
  </si>
  <si>
    <t>GRAN FAMIGLIA CORTE</t>
  </si>
  <si>
    <t>CAROLANS SALTED CARAMEL</t>
  </si>
  <si>
    <t>KAHLUA SALTED CARAMEL LIQUEUR</t>
  </si>
  <si>
    <t>FINAL DRAFT LAGER 355C</t>
  </si>
  <si>
    <t>FINAL DRAFT LAGER 8/355C</t>
  </si>
  <si>
    <t>OH MY GOURD PUMPKIN ALE 473C</t>
  </si>
  <si>
    <t>TCB HASKAP HAZE 473C</t>
  </si>
  <si>
    <t>NONSUCH TRIPEL FRUITED ALE750B</t>
  </si>
  <si>
    <t>SOCIAL LITE CREAM SODA 4/355C</t>
  </si>
  <si>
    <t>HIGH NOON HS VARIETY PK8/355C</t>
  </si>
  <si>
    <t>NIFTY SELTZER VAR PK 8/355C</t>
  </si>
  <si>
    <t>ANWILKA STELLENBOSCH RED</t>
  </si>
  <si>
    <t>PELLER FAMILY VIN MALB CASK</t>
  </si>
  <si>
    <t>COPPER MOON CHARD CASK</t>
  </si>
  <si>
    <t>DIABLO CRYSTAL SAUV BLANC</t>
  </si>
  <si>
    <t>PIATTELLI RES MALBEC TANNAT</t>
  </si>
  <si>
    <t>LAB RESERVA RED BLEND</t>
  </si>
  <si>
    <t>LAB MOSCATO</t>
  </si>
  <si>
    <t>BLUE NUN 24K SPKL ROSE</t>
  </si>
  <si>
    <t>STELLA ROSA PINK</t>
  </si>
  <si>
    <t>STELLA ROSA BLACK</t>
  </si>
  <si>
    <t>G.M. CHATEAUNEUF DUPAPE</t>
  </si>
  <si>
    <t>SUNNY DAYS EARLGR LMN ALE473C</t>
  </si>
  <si>
    <t>1924 BUTTERY CHARDONNAY</t>
  </si>
  <si>
    <t>JOSH HEARTH CABERNET SAUV</t>
  </si>
  <si>
    <t>BONTERRA ESTATE CHARDONNAY</t>
  </si>
  <si>
    <t>SUNDANCE RED VQA</t>
  </si>
  <si>
    <t>FINAL DRAFT LAGER 473C</t>
  </si>
  <si>
    <t>EMPRESS ORANGE VQA</t>
  </si>
  <si>
    <t>COLOME AUTENTICO MALBEC</t>
  </si>
  <si>
    <t>BOOKERS KS BOURBON WHISKY</t>
  </si>
  <si>
    <t>DIAMOND COLLECTION AP SER SABL</t>
  </si>
  <si>
    <t>GNB LITTLE HAZY ALE 355C</t>
  </si>
  <si>
    <t>SUBSTANCE SAUVIGNON BLANC</t>
  </si>
  <si>
    <t>PIETRAME MONTE D'ABRUZZO</t>
  </si>
  <si>
    <t>JP WISERS 10YO WHISKY GP</t>
  </si>
  <si>
    <t>GRAHAM'S PORT GIFT PACK</t>
  </si>
  <si>
    <t>GNB BLOCK PARTY MIX PK8/473C</t>
  </si>
  <si>
    <t>GEORGIAN BAY 10TH ANNIV ED GIN</t>
  </si>
  <si>
    <t>TULLIBARDINE 15YO SM SC</t>
  </si>
  <si>
    <t>CHIMAY TRILOGY GP</t>
  </si>
  <si>
    <t>CODIGO 1530 ROSA TEQUILA</t>
  </si>
  <si>
    <t>JEFFERSONS OCEAN AGED STR BBN</t>
  </si>
  <si>
    <t>CREDARO 5 TALES SABL SEM</t>
  </si>
  <si>
    <t>CREDARO 5 TALES CAB SAUV</t>
  </si>
  <si>
    <t>JEFFERSONS STR BOURBON WH</t>
  </si>
  <si>
    <t>BIB&amp;TUCKER 6YO DBLCHAR BBN WH</t>
  </si>
  <si>
    <t>HIGH WEST BBN BLEND WH</t>
  </si>
  <si>
    <t>PANGO RHUM</t>
  </si>
  <si>
    <t>GRAN VINASOL ON LEES WH</t>
  </si>
  <si>
    <t>COWBELL PEACH CIDER 473C</t>
  </si>
  <si>
    <t>SECTION 6 ART SER BELG WH473C</t>
  </si>
  <si>
    <t>TORQUE GHOST LT BLND ALE355C</t>
  </si>
  <si>
    <t>SOJU SPRITZ VARIETY PK 4/355C</t>
  </si>
  <si>
    <t>LOLO TEQUILA LIME FIZZ 4/355C</t>
  </si>
  <si>
    <t>LOLO HONEY PALOMA FIZZ 4/355C</t>
  </si>
  <si>
    <t>HEY Y'ALL SOUR LEMONADE 473C</t>
  </si>
  <si>
    <t>SOCA LAGER 355C</t>
  </si>
  <si>
    <t>AVELEDA SOLOS DE GRANITO WHITE</t>
  </si>
  <si>
    <t>TAPESTRY RED BLEND</t>
  </si>
  <si>
    <t>DEVAUX DEMI SEC CR DE CUVEE CH</t>
  </si>
  <si>
    <t>TOM GORE PINOT NOIR</t>
  </si>
  <si>
    <t>PYUR BURST 7 MIX PK 12/355C</t>
  </si>
  <si>
    <t>WENTE MT DIABLO HIGHLANDS RED</t>
  </si>
  <si>
    <t>ATELIER RR PINOT NOIR</t>
  </si>
  <si>
    <t>JUGGERNAUT CAB SAUV</t>
  </si>
  <si>
    <t>LL KISS KISS APRICT SAI24/355C</t>
  </si>
  <si>
    <t>ELEMENTAL PINOT GRIGIO</t>
  </si>
  <si>
    <t>SEEDSPITTER WATERMELON WIT473C</t>
  </si>
  <si>
    <t>SEAGLASS CC CASA</t>
  </si>
  <si>
    <t>OPUS VIENNA LAGER 473C</t>
  </si>
  <si>
    <t>SEAGLASS CC PINOT GRIGIO</t>
  </si>
  <si>
    <t>SUMMER BLONDES MIX PK12/355C</t>
  </si>
  <si>
    <t>MEIOMI BRIGHT PINOT NOIR</t>
  </si>
  <si>
    <t>GORGE PALE ALE 473C</t>
  </si>
  <si>
    <t>DOCKLIFE COLLAB WILD SAIS355C</t>
  </si>
  <si>
    <t>LIFE PRESRV SALT&amp;LM LAG6/355C</t>
  </si>
  <si>
    <t>HELIX GOSE LIME &amp; SEASALT 473C</t>
  </si>
  <si>
    <t>TCB BOMBER BEER 473C</t>
  </si>
  <si>
    <t>PATENT 5 ORIGINAL 3 CITRUS GIN</t>
  </si>
  <si>
    <t>DEAD HORSE CIDER SHANDY 355C</t>
  </si>
  <si>
    <t>BULLEIT BARREL ST BATCH 8 BBN</t>
  </si>
  <si>
    <t>JACK DANIELS MCL ED2024 TENWH</t>
  </si>
  <si>
    <t>THE SAMPLING ROOM SAISON473C</t>
  </si>
  <si>
    <t>FIRE TOWER RED ALE 473C</t>
  </si>
  <si>
    <t>SUMMER BREEZE FRUIT WHEAT473C</t>
  </si>
  <si>
    <t>QUILT THREADCOUNT PR CASA</t>
  </si>
  <si>
    <t>BALI WATER PARADISE PK8/355C</t>
  </si>
  <si>
    <t>P49 CRAFT LIGHT LAGER15/355C</t>
  </si>
  <si>
    <t>PEDAL PUB HAZY PEDALER ALE355C</t>
  </si>
  <si>
    <t>PEDAL PUB PARTY BLONDE ALE355C</t>
  </si>
  <si>
    <t>PEDAL PUB 15 AMIGOS LAGER 355C</t>
  </si>
  <si>
    <t>OGC LOCAL LAGER 355C</t>
  </si>
  <si>
    <t>WOODEN GATE IMPERIAL CID 500B</t>
  </si>
  <si>
    <t>TIMELESS A LIGHT LAGER 4/473C</t>
  </si>
  <si>
    <t>ENJOY LAGER 6/355C</t>
  </si>
  <si>
    <t>LL KISS KISS APRICOT SAIS 355C</t>
  </si>
  <si>
    <t>LANDSHARK PREMIUM LAG 6/473C</t>
  </si>
  <si>
    <t>BIFROST BLUBRY MLKSHKE ALE473C</t>
  </si>
  <si>
    <t>PURGOTORY PILSNER 473C</t>
  </si>
  <si>
    <t>VALKYRIE CHERRY SOUR 473C</t>
  </si>
  <si>
    <t>BLACK WHEAT MEGA MANGO WHT473C</t>
  </si>
  <si>
    <t>SIMPLY SPIKED CRANBERRY12/355C</t>
  </si>
  <si>
    <t>AUNTIE BEA HRD BLKBRY TEA 473C</t>
  </si>
  <si>
    <t>AUNTIE BEA HRD PCH TEA 473C</t>
  </si>
  <si>
    <t>SHRUGGING DOCTOR CAB SAUV</t>
  </si>
  <si>
    <t>WOODEN GATE PEPPER BRY CID750B</t>
  </si>
  <si>
    <t>WOODEN GATE HARVEST CR CID750B</t>
  </si>
  <si>
    <t>WOODEN GATE FIRST BL CID750B</t>
  </si>
  <si>
    <t>WOODEN GATE MB PERRY CID750B</t>
  </si>
  <si>
    <t>CAYMUS VNYD CALI CAB SAUV</t>
  </si>
  <si>
    <t>WHITE CLAW NATURAL LIME473C</t>
  </si>
  <si>
    <t>BEARFACE WHISK GING LM473C</t>
  </si>
  <si>
    <t>WHITE CLAW BLK CHERRY 473C</t>
  </si>
  <si>
    <t>WHITE CLAW MANGO 473C</t>
  </si>
  <si>
    <t>DILLON'S BLKBRY LMN ELDFL 473C</t>
  </si>
  <si>
    <t>WHITE CLAW PINEAPPLE 473C</t>
  </si>
  <si>
    <t>WHITE CLAW RASPBERRY 473C</t>
  </si>
  <si>
    <t>BREAD &amp; BUTTER MERLOT</t>
  </si>
  <si>
    <t>DILLON'S TNGRN LEMON MINT473C</t>
  </si>
  <si>
    <t>WHITE CLAW STRAWBERRY 473C</t>
  </si>
  <si>
    <t>BEIJING HUA DU ER GUO TOU BAIJ</t>
  </si>
  <si>
    <t>RUTHERFORD RANCH CABERNET SAUV</t>
  </si>
  <si>
    <t>LIQUID LIGHT SAUVIGNON BLANC</t>
  </si>
  <si>
    <t>AUNTIE BEA HRD LEMON TEA 473C</t>
  </si>
  <si>
    <t>PRAIRIE PEARY DRY CIDER500B</t>
  </si>
  <si>
    <t>WHITE CLAW WATERMELON 473C</t>
  </si>
  <si>
    <t>MARCO FELLUGA MONGRIS PIGR</t>
  </si>
  <si>
    <t>SOOKRAM'S JAMMED RASP LAG473C</t>
  </si>
  <si>
    <t>KILTER CRUSH PNK GRPFR RAD473C</t>
  </si>
  <si>
    <t>KRONENBOURG 1664 BLANC 12/355C</t>
  </si>
  <si>
    <t>WAYNE GRETZKY SIGNATURE RYE WH</t>
  </si>
  <si>
    <t>GROLSCH PREMIUM PILS 6/473C</t>
  </si>
  <si>
    <t>NONSUCH NEW ZEALAND PILS 473C</t>
  </si>
  <si>
    <t>SQUEEZE THE DAY DIPA 473C</t>
  </si>
  <si>
    <t>LATITUDE 50 ROSE</t>
  </si>
  <si>
    <t>KRONENBOURG 1664 LAGER 473C</t>
  </si>
  <si>
    <t>WINDSOR RESERVE CND WHISKY</t>
  </si>
  <si>
    <t>RESS TROCKEN RIESLING</t>
  </si>
  <si>
    <t>BRILLA PINOT GRIGIO</t>
  </si>
  <si>
    <t>PASQUA DSR LUSH ZIN PRIM</t>
  </si>
  <si>
    <t>NO WAKE DEALC BLND ALE 6/355C</t>
  </si>
  <si>
    <t>GLEN CERVEZA MEXI LAG 473C</t>
  </si>
  <si>
    <t>GLEN KOLSCH LAGERED ALE 473C</t>
  </si>
  <si>
    <t>FOSSETTA PINOT GRIGIO</t>
  </si>
  <si>
    <t>STONE CUTTER LMN GNGR SOUR473C</t>
  </si>
  <si>
    <t>RIVER TRAIL HAZY PALE ALE473C</t>
  </si>
  <si>
    <t>SOOKRAM'S HORIZON WHT ALE473C</t>
  </si>
  <si>
    <t>EASY PEASY PNKLMNADE SOUR473C</t>
  </si>
  <si>
    <t>WAYNE GRETZKY WHISKY SOUR</t>
  </si>
  <si>
    <t>FOLONARI LIGHT PINOT GRIGIO</t>
  </si>
  <si>
    <t>MAGNIFICENT MANGOSE 473C</t>
  </si>
  <si>
    <t>OGC LOCAL LAGER 15/355C</t>
  </si>
  <si>
    <t>LATITUDE 50 RED</t>
  </si>
  <si>
    <t>ST REMY XO BRANDY</t>
  </si>
  <si>
    <t>TENUTA DI ARCENO CHIANTI CLASS</t>
  </si>
  <si>
    <t>NONSUCH BLBRY GINGER SOUR 473C</t>
  </si>
  <si>
    <t>WHITE CLAW BLK CHRY VODKA VAP</t>
  </si>
  <si>
    <t>KILTER LIGHT LAGER 12/355C</t>
  </si>
  <si>
    <t>BLUE YANGHE BAIJIU</t>
  </si>
  <si>
    <t>YANGHE BLUE CLASSIC OCEAN BAIJ</t>
  </si>
  <si>
    <t>2XO AMERICAN OAK KS BBN WH</t>
  </si>
  <si>
    <t>SPF '88 HAZY COCO IPA 473C</t>
  </si>
  <si>
    <t>CECCHI CHIANTI GVR ALL'USO</t>
  </si>
  <si>
    <t>ATHLEISURE DOUBLE IPA 473C</t>
  </si>
  <si>
    <t>SECTION 6 ENGLISH ALE 473C</t>
  </si>
  <si>
    <t>LANDSHARK PREM LAG12/355B</t>
  </si>
  <si>
    <t>OBSOLETE ZOLOTE PILS 473C</t>
  </si>
  <si>
    <t>TORQUE BUENAZO CERV 473C</t>
  </si>
  <si>
    <t>ON THE ROCKS THE AVIATION</t>
  </si>
  <si>
    <t>TORNATORE ETNA ROSSO</t>
  </si>
  <si>
    <t>LBJ HAZY IPA 24/473C</t>
  </si>
  <si>
    <t>NIO MAI TAI</t>
  </si>
  <si>
    <t>CARLSBERG PILSNER12/355C</t>
  </si>
  <si>
    <t>NIO TOMMY'S MARGARITA</t>
  </si>
  <si>
    <t>TCB SASK DZN PILS 13/355C</t>
  </si>
  <si>
    <t>NIO OLD FASHIONED</t>
  </si>
  <si>
    <t>DILLON'S T&amp;L GINCKTL 6/355C</t>
  </si>
  <si>
    <t>WHITE CLAW BLACKBERRY 473C</t>
  </si>
  <si>
    <t>ORSO BRUNO OV ZIN</t>
  </si>
  <si>
    <t>MARE DI SIRENA PIGR</t>
  </si>
  <si>
    <t>ROCCA CASTAG CHIANTI CL</t>
  </si>
  <si>
    <t>CHIMAY GR RES WHISKY BRL 750B</t>
  </si>
  <si>
    <t>ROCCA DELLE MACIE CH RIS</t>
  </si>
  <si>
    <t>AIRSHIP CAPTAIN KOLSCH 473C</t>
  </si>
  <si>
    <t>DEWAR'S WHITE LABEL BL SC</t>
  </si>
  <si>
    <t>CROW'S HOLLOW PUMPKIN ALE473C</t>
  </si>
  <si>
    <t>CHOCK STONE STOUT 473C</t>
  </si>
  <si>
    <t>FELIZ NAVIDOG HOLIDAY GP</t>
  </si>
  <si>
    <t>KRONENBOURG 1664 BL 0.0 330B</t>
  </si>
  <si>
    <t>CATS GOT THE CREAM ALE 473C</t>
  </si>
  <si>
    <t>WHISTLER WTR RAMBLER PK12/355C</t>
  </si>
  <si>
    <t>POWERS GOLD LAB IRISH WHISKEY</t>
  </si>
  <si>
    <t>MCCLELLAND'S SPEY SM SC</t>
  </si>
  <si>
    <t>O'HARA'S IRISH ALES GP</t>
  </si>
  <si>
    <t>SOOKRAM'S SPEC EFF DBLIPA 473C</t>
  </si>
  <si>
    <t>FRANGELICO LIQUOR VALUE ADD</t>
  </si>
  <si>
    <t>ISLAND HOPPER TROP IPA 473C</t>
  </si>
  <si>
    <t>TRIPLE BOGEY AZALEA 473C</t>
  </si>
  <si>
    <t>TRIPLE BOGEY CRN TRNSFSION473C</t>
  </si>
  <si>
    <t>BORDERTOWN CAB FRANC VQA</t>
  </si>
  <si>
    <t>WOODEN GATE HI LIGHT CIDER330B</t>
  </si>
  <si>
    <t>LLBH CHAMAY</t>
  </si>
  <si>
    <t>LLBH BIRDIE</t>
  </si>
  <si>
    <t>LLBH BLANC BLANC</t>
  </si>
  <si>
    <t>LLBH POSIE</t>
  </si>
  <si>
    <t>LLBH FIZZY RED</t>
  </si>
  <si>
    <t>PELLER FAMILY VIN ROSE PET</t>
  </si>
  <si>
    <t>DOCKSIDE DRMR SNGRIA SHAND473C</t>
  </si>
  <si>
    <t>SANDEMAN 30 YR OLD TAWNY PORT</t>
  </si>
  <si>
    <t>GLENLIVET 12YO 200YRANNED SMSC</t>
  </si>
  <si>
    <t>WOLFIE'S BLENDED SCOTCH WH</t>
  </si>
  <si>
    <t>OGC MUM'S ROOTBEER 355C</t>
  </si>
  <si>
    <t>BIG WHITE PILSNER 355C</t>
  </si>
  <si>
    <t>SAMUEL ADAMS OCTOBERFES 6/355C</t>
  </si>
  <si>
    <t>STEAL MOON HZY PALE ALE 473C</t>
  </si>
  <si>
    <t>TCB CANADIAN HASKAP SOUR 473C</t>
  </si>
  <si>
    <t>BE KIND REWIND GBU ALE 473C</t>
  </si>
  <si>
    <t>CHILL PILSNER 473C</t>
  </si>
  <si>
    <t>CROWN ROYAL RES 12YO CAN WH</t>
  </si>
  <si>
    <t>NICELIFE PCH ORNG LMN VOD1183B</t>
  </si>
  <si>
    <t>NONSUCH MARZEN 473C</t>
  </si>
  <si>
    <t>LAZY SUNDAY FIG &amp; HNY SELT355C</t>
  </si>
  <si>
    <t>LAZY SUNDAY LMN &amp; BSL SELT355C</t>
  </si>
  <si>
    <t>BLACK STALLION NC CAB SAUV</t>
  </si>
  <si>
    <t>CHATEAU SUDUIRAUT 2023</t>
  </si>
  <si>
    <t>COWBELL BLACK CHERRY CIDER473C</t>
  </si>
  <si>
    <t>CHERRY TREE LANE 473C</t>
  </si>
  <si>
    <t>BIG HEART TROP PALE ALE 473C</t>
  </si>
  <si>
    <t>SUMMER SLAM IPA 473C</t>
  </si>
  <si>
    <t>PELLER FAM RES ROSE BBL VQA</t>
  </si>
  <si>
    <t>TCB CHRISTMAS 4 PACK</t>
  </si>
  <si>
    <t>CHATEAU CHEVAL BLANC 2023</t>
  </si>
  <si>
    <t>CHATEAU LYNCH BAGES 2023</t>
  </si>
  <si>
    <t>CH CANON LA GAFFELIERE 2023</t>
  </si>
  <si>
    <t>CHATEAU LAGRANGE 2023</t>
  </si>
  <si>
    <t>CHATEAU LACOSTE BORIE 2023</t>
  </si>
  <si>
    <t>CH SEGUR DE CABANAC 2023</t>
  </si>
  <si>
    <t>CHATEAU PHELAN SEGUR 2023</t>
  </si>
  <si>
    <t>CH MOUTON ROTHSCHILD 2023</t>
  </si>
  <si>
    <t>CH MOULIN DU CADET 2023</t>
  </si>
  <si>
    <t>CH MOULIN DE LA ROSE 2023</t>
  </si>
  <si>
    <t>CHATEAU BEYCHEVELLE 2023</t>
  </si>
  <si>
    <t>CHATEAU D'ISSAN 2023</t>
  </si>
  <si>
    <t>CHATEAU TALBOT 2023</t>
  </si>
  <si>
    <t>CHATEAU CLINET 2023</t>
  </si>
  <si>
    <t>CHATEAU VILLEMAURINE</t>
  </si>
  <si>
    <t>CHATEAU CLERC MILON 2023</t>
  </si>
  <si>
    <t>LE PETIT MOUTON 2023</t>
  </si>
  <si>
    <t>CHATEAU D'ARMAILHAC 2023</t>
  </si>
  <si>
    <t>CHATEAU SENEJAC 2023</t>
  </si>
  <si>
    <t>STE MICHELLE CAB SAUVIGNON</t>
  </si>
  <si>
    <t>AMONTILLADO MED DRY FORTIFIED</t>
  </si>
  <si>
    <t>YENI RAKI</t>
  </si>
  <si>
    <t>W L WELLER SP RS KSBBN WH</t>
  </si>
  <si>
    <t>LA PLAYA DRY ROSE</t>
  </si>
  <si>
    <t>OLE SMOKY MOONSHN CHERRIES LIQ</t>
  </si>
  <si>
    <t>Raicilla</t>
  </si>
  <si>
    <t>SUNTORY GLOBAL SPIRITS</t>
  </si>
  <si>
    <t>DECLARATION WINE &amp; SPIRITS INC</t>
  </si>
  <si>
    <t>BREAKTHRU BEVERAGE - PINNACLE DIVISION</t>
  </si>
  <si>
    <t>BREAKTHRU BEVERAGE - UNITED DIVISION</t>
  </si>
  <si>
    <t>F.LLI GANCIA &amp; C. SPA</t>
  </si>
  <si>
    <t>PATENT 5 DISTILLERY</t>
  </si>
  <si>
    <t>LONE TREE CELLARS</t>
  </si>
  <si>
    <t>ACE BEVERAGE GROUP</t>
  </si>
  <si>
    <t>LES SUBVERSIFS</t>
  </si>
  <si>
    <t>SINNOTT ROAD</t>
  </si>
  <si>
    <t>EASTERN LIQUORS CANADA</t>
  </si>
  <si>
    <t>ACE_BEVERAGE_GROUP</t>
  </si>
  <si>
    <t>CARLSBERG_CANADA_INC</t>
  </si>
  <si>
    <t>EASTERN_LIQUORS_CANADA</t>
  </si>
  <si>
    <t>LES_SUBVERSIFS</t>
  </si>
  <si>
    <t>LONE_TREE_CELLARS</t>
  </si>
  <si>
    <t>PATENT_5_DISTILLERY</t>
  </si>
  <si>
    <t>SINNOTT_ROAD</t>
  </si>
  <si>
    <t>SUNTORY_GLOBAL_SPIRITS</t>
  </si>
  <si>
    <t>BREAKTHRU_BEVERAGE___PINNACLE_DIVISION</t>
  </si>
  <si>
    <t>BREAKTHRU_BEVERAGE___UNITED_DIVISION</t>
  </si>
  <si>
    <t>DECLARATION_WINE_AND_SPIRITS_INC</t>
  </si>
  <si>
    <t>FLLI_GANCIA_AND_C_SPA</t>
  </si>
  <si>
    <t>FOC Packaging - Plant-Applied</t>
  </si>
  <si>
    <t>FOC Packaging - Rep-Applied</t>
  </si>
  <si>
    <t>Rep-Applied - Liquor</t>
  </si>
  <si>
    <t>Rep-Applied - Non-Liquor</t>
  </si>
  <si>
    <t>Plant-Applied</t>
  </si>
  <si>
    <t>Plant-Applied VA 
OR 
Rep-Applied - Liquor
 Qty.
(cases)</t>
  </si>
  <si>
    <r>
      <t xml:space="preserve">
APPLICATION REVISIONS
SELECT TYPE (dropdown)
</t>
    </r>
    <r>
      <rPr>
        <b/>
        <sz val="24"/>
        <color theme="1"/>
        <rFont val="Calibri"/>
        <family val="2"/>
      </rPr>
      <t>↓</t>
    </r>
  </si>
  <si>
    <t>Period_1_April_2025</t>
  </si>
  <si>
    <t>Period_2_May_2025</t>
  </si>
  <si>
    <t>Period_3_June_2025</t>
  </si>
  <si>
    <t>Period_4_July_2025</t>
  </si>
  <si>
    <t>Period_5_August_ 2025</t>
  </si>
  <si>
    <t>Period_6_September_2025</t>
  </si>
  <si>
    <t>Period_7_October_2025</t>
  </si>
  <si>
    <t>Period_8_November_2025</t>
  </si>
  <si>
    <t>Period_9_December_2025</t>
  </si>
  <si>
    <t>Period_10_January_2026</t>
  </si>
  <si>
    <t>Period_11_February_2026</t>
  </si>
  <si>
    <t>Impulse_Coldbox_Takeover</t>
  </si>
  <si>
    <t>TWISTED SHOTZ BUTTERY SW4/30ML</t>
  </si>
  <si>
    <t>ST VERAN LES DEUX MOULINS AC</t>
  </si>
  <si>
    <t>MHFE PINOT GRIS RES VQA</t>
  </si>
  <si>
    <t>LAKE SONOMA WINERY CAB</t>
  </si>
  <si>
    <t>STOLI VODKA</t>
  </si>
  <si>
    <t>JIM BEAM BLACK CHERRY</t>
  </si>
  <si>
    <t>BOMBAY SAPPHIRE LONDON GIN</t>
  </si>
  <si>
    <t>EVOLUTION PINOT NOIR</t>
  </si>
  <si>
    <t>KINKY RED LIQUOR PET</t>
  </si>
  <si>
    <t>LES FLEURS DU MAL BLANC</t>
  </si>
  <si>
    <t>VINTAGE PINK INK VQA</t>
  </si>
  <si>
    <t>PELLER EST VIDAL ICEWINE VQA</t>
  </si>
  <si>
    <t>BARNBURNER BLONDE ALE 473C</t>
  </si>
  <si>
    <t>STORMWATCH IPA 473C</t>
  </si>
  <si>
    <t>WANDERLUST NEIPA 473C</t>
  </si>
  <si>
    <t>CONFESSIONS CABERNET SAUVINGON</t>
  </si>
  <si>
    <t>UPSHOT RED BELND</t>
  </si>
  <si>
    <t>MANOS LIBRE TEMP/SHZ ORG</t>
  </si>
  <si>
    <t>MEIOMI ROSE</t>
  </si>
  <si>
    <t>VILLAMONT MERCUREY ROUGE AC</t>
  </si>
  <si>
    <t>MONEMVASIA KYDONITSA</t>
  </si>
  <si>
    <t>BLEND DE EXTREMOS MALBEC</t>
  </si>
  <si>
    <t>CHOCOLATE MANIFESTO STOUT 473C</t>
  </si>
  <si>
    <t>HUCKLEBERRY CHRY SOUR ALE473C</t>
  </si>
  <si>
    <t>DEVIL'S ROCK PINOT NOIR QBA</t>
  </si>
  <si>
    <t>OLD FORESTER 1920 PRHB KSBBNWH</t>
  </si>
  <si>
    <t>HALF PINTS OKTOBERFEST 473C</t>
  </si>
  <si>
    <t>MAKER'S MARK 101 BBN WH</t>
  </si>
  <si>
    <t>LET'S GIVE'M PUMPKIN MEAD 355C</t>
  </si>
  <si>
    <t>ANOTHER DEADLY SIN EA ALE 473C</t>
  </si>
  <si>
    <t>JACK DANIELS BOND TRMSH TENNWH</t>
  </si>
  <si>
    <t>GNB COLD TEA ROSEHIP&amp;HIBIS473C</t>
  </si>
  <si>
    <t>P49 BIERFEST MIX PK 8/473C</t>
  </si>
  <si>
    <t>OLD FORESTER WH TASTE SET</t>
  </si>
  <si>
    <t>WOODFORD RES KS WHEAT WH</t>
  </si>
  <si>
    <t>CAYMUS NAPA VALLEY CAB SAUV</t>
  </si>
  <si>
    <t>TBLIVINO MUKUZANI</t>
  </si>
  <si>
    <t>DIXON'S 4 BOTTLE GIFT PACK</t>
  </si>
  <si>
    <t>ROAD 13 SEL HRVST VIOGNIER VQA</t>
  </si>
  <si>
    <t>MONASTERE DOUBLE ALE 500C</t>
  </si>
  <si>
    <t>ELEMENTAL PINOT NOIR</t>
  </si>
  <si>
    <t>OGC LOCAL LAGER 6/355C</t>
  </si>
  <si>
    <t>SECTION 6 HONEY BELG ALE473C</t>
  </si>
  <si>
    <t>DEAD HORSE CIDER CRATE 8/355C</t>
  </si>
  <si>
    <t>LBJ MARZEN 473C</t>
  </si>
  <si>
    <t>LBJ CZECH PILSNER 473C</t>
  </si>
  <si>
    <t>OIDE WIESN MARZEN 473C</t>
  </si>
  <si>
    <t>OLDE MILL PILZ 473C</t>
  </si>
  <si>
    <t>MIGRATION MARZEN AMB LAG473C</t>
  </si>
  <si>
    <t>ON THE ROCKS SP PEAR WHSK SOUR</t>
  </si>
  <si>
    <t>GEORGES DUBOEUF GAMAY IGP</t>
  </si>
  <si>
    <t>LL PARTNER AMBER LAB 355C</t>
  </si>
  <si>
    <t>SUPERDELIC TIME MCHN 473C</t>
  </si>
  <si>
    <t>TENNENT'S SCOTCH ALE 330B</t>
  </si>
  <si>
    <t>LBJ CUSTOM GOLDEN ALE 473C</t>
  </si>
  <si>
    <t>KINKY GREEN LIQUEUR</t>
  </si>
  <si>
    <t>NIFTY GUAVA COCONUT 355C</t>
  </si>
  <si>
    <t>GNB BLUEBERRY BLONDE ALE 473C</t>
  </si>
  <si>
    <t>JW BLACK LABEL SQUID ED BL SC</t>
  </si>
  <si>
    <t>GNB SALT CARAM MOCHA ST 473C</t>
  </si>
  <si>
    <t>GNB PUMPKIN PIE PALE ALE 473C</t>
  </si>
  <si>
    <t>GNB PMPK SP LATTE ST 473C</t>
  </si>
  <si>
    <t>99 XXPRESSO LIQUEUR</t>
  </si>
  <si>
    <t>SMOKY BAY 0.0% SPARKLING</t>
  </si>
  <si>
    <t>JD SHORE RUM CREAM SINGLES LIQ</t>
  </si>
  <si>
    <t>RUNNER'S REWARD SAISON 473C</t>
  </si>
  <si>
    <t>MIKE'S HARDER LEMONADE MIXER</t>
  </si>
  <si>
    <t>POTTER'S PORTER 473C</t>
  </si>
  <si>
    <t>MIKE'S HARDER LEMONADE 1LPET</t>
  </si>
  <si>
    <t>HOLSTEN FESTBOCK PREMIUM 473C</t>
  </si>
  <si>
    <t>HOLSTEN MAIBOCK 473C</t>
  </si>
  <si>
    <t>LAPIN BLUE MERLOT</t>
  </si>
  <si>
    <t>MONOLITHIC NO8 NECTARON 473C</t>
  </si>
  <si>
    <t>PJ'S PRALINES &amp; CREAM LIQ</t>
  </si>
  <si>
    <t>NINE LOCKS ESB 473C</t>
  </si>
  <si>
    <t>GALACTIC GUSTO WC DIPA 473C</t>
  </si>
  <si>
    <t>WATERLOO TART CHERRY RADLER 47</t>
  </si>
  <si>
    <t>FONCALIEU VIA NOSTRUM</t>
  </si>
  <si>
    <t>BE KIND REWIND LB NEIPA 473C</t>
  </si>
  <si>
    <t>BALLOON RACE BELG TRP 473C</t>
  </si>
  <si>
    <t>SHORTYS PIZZA LIGHT LAG 355C</t>
  </si>
  <si>
    <t>BOOMBOX MUSIC STRH SR 473C</t>
  </si>
  <si>
    <t>M CHAPOUTIER ROUGE CLAIR</t>
  </si>
  <si>
    <t>FARMERY BEER CAESAR SWTSPC473C</t>
  </si>
  <si>
    <t>CSL RED BLEND OF PORTUGAL</t>
  </si>
  <si>
    <t>FARMERY BEER CAESAR GRN CH473C</t>
  </si>
  <si>
    <t>FARMERY BEER CAESAR CHIP473C</t>
  </si>
  <si>
    <t>FARMER'S DAUGHTER BLND ALE473C</t>
  </si>
  <si>
    <t>HARVEST PALE ALE 473C</t>
  </si>
  <si>
    <t>ASAHI SUPER DRY 473C</t>
  </si>
  <si>
    <t>PERONI NASTRO AZZURRO 473C</t>
  </si>
  <si>
    <t>ETSU JAPANESE GIN</t>
  </si>
  <si>
    <t>PELLER FAMILY VIN SPKL PIGR</t>
  </si>
  <si>
    <t>DEAD FROG NUT BROWN ALE 473C</t>
  </si>
  <si>
    <t>POOL SHARK HAZY DIPA 473C</t>
  </si>
  <si>
    <t>BR BARN BURNER VAR PK 8/473C</t>
  </si>
  <si>
    <t>HAZY STATE NEIPA 473C</t>
  </si>
  <si>
    <t>LR 2015 CRISTAL BRUT</t>
  </si>
  <si>
    <t>NUTTY UNCLE PB STOUT 473C</t>
  </si>
  <si>
    <t>WATERMELON WRHD IMP SR 473C</t>
  </si>
  <si>
    <t>PEACH WRHD IMP SR 473C</t>
  </si>
  <si>
    <t>OGC DANSE MACABRE 2 473C</t>
  </si>
  <si>
    <t>BOWMORE 15YO SHERRY CSK SMSC</t>
  </si>
  <si>
    <t>BOWMORE 12YO SHERRY CSK SMSC</t>
  </si>
  <si>
    <t>JD SHORE AFTER EIGHTISH LIQ</t>
  </si>
  <si>
    <t>SECTION 6 BRUN BROWN ALE 473C</t>
  </si>
  <si>
    <t>BLACK MASS PILS 473C</t>
  </si>
  <si>
    <t>NONSUCH BIERE DE GARDE 750B</t>
  </si>
  <si>
    <t>SAPPORO AF 0.0 6/355C</t>
  </si>
  <si>
    <t>PB STAR BEAST 355C</t>
  </si>
  <si>
    <t>NAUGHTY &amp; NICE MIX PK8/473C</t>
  </si>
  <si>
    <t>BAWK BOCK DK LAG 473C</t>
  </si>
  <si>
    <t>HEINEKEN SILVER 500C</t>
  </si>
  <si>
    <t>OLE MARGARITA MOCKTAIL4/355C</t>
  </si>
  <si>
    <t>OLE PALOMA  MOCKTAIL 4/355C</t>
  </si>
  <si>
    <t>HEINEKEN SILVER 330B</t>
  </si>
  <si>
    <t>HEINEKEN SILVER 12/330C</t>
  </si>
  <si>
    <t>COL ARTS SKNYCAP PK8/355C</t>
  </si>
  <si>
    <t>HEINEKEN SILVER 12/330B</t>
  </si>
  <si>
    <t>COL ARTS CKT PK  8/355C</t>
  </si>
  <si>
    <t>GW CLASSIC ARTILLERY 6/355C</t>
  </si>
  <si>
    <t>COLLECTIVE ARTS NONALC HZY355C</t>
  </si>
  <si>
    <t>TULLAMORE DEW IRISH WHISKEY</t>
  </si>
  <si>
    <t>SANCERRE BLANC AOP</t>
  </si>
  <si>
    <t>PELLER FAMILY VIN PIGR 16LCSK</t>
  </si>
  <si>
    <t>MASIANCO PINOT GRIGIO</t>
  </si>
  <si>
    <t>RIVESALTES AMBRE 5 YEAR OLD</t>
  </si>
  <si>
    <t>LUIGI BAUDANA DRAGON BIANCO</t>
  </si>
  <si>
    <t>N FEUILLATTE RES BRUT</t>
  </si>
  <si>
    <t>PERRIN NATURE RED</t>
  </si>
  <si>
    <t>ARIEL CHARDONNAY DE ALC</t>
  </si>
  <si>
    <t>ARIEL CABERNET SAUV DE ALC</t>
  </si>
  <si>
    <t>Pear</t>
  </si>
  <si>
    <t>CHARTON-HOBBS INC.</t>
  </si>
  <si>
    <t>MARK ANTHONY BRANDS INC</t>
  </si>
  <si>
    <t>LA SHOPPE BRASSERIE</t>
  </si>
  <si>
    <t>HANDSOME LAD BREWING</t>
  </si>
  <si>
    <t>TIME ESTATE WINERY</t>
  </si>
  <si>
    <t>BOOKSTORE BREWING COMPANY</t>
  </si>
  <si>
    <t>DASTARDLY VILLAIN BREWING COMPANY</t>
  </si>
  <si>
    <t>INTERLAKE BREWING COMPANY</t>
  </si>
  <si>
    <t>SUPER FUN BEVERAGE COMPANY LTD</t>
  </si>
  <si>
    <t>NAMESAKE BREWING LTD</t>
  </si>
  <si>
    <t>BRAT CAT MEAD CO</t>
  </si>
  <si>
    <t>HERITAGE FARMS BREWING CO</t>
  </si>
  <si>
    <t>BOOKSTORE_BREWING_COMPANY</t>
  </si>
  <si>
    <t>BRAT_CAT_MEAD_CO</t>
  </si>
  <si>
    <t>CHARTON_HOBBS_INC</t>
  </si>
  <si>
    <t>DASTARDLY_VILLAIN_BREWING_COMPANY</t>
  </si>
  <si>
    <t>HANDSOME_LAD_BREWING</t>
  </si>
  <si>
    <t>HERITAGE_FARMS_BREWING_CO</t>
  </si>
  <si>
    <t>INTERLAKE_BREWING_COMPANY</t>
  </si>
  <si>
    <t>LA_SHOPPE_BRASSERIE</t>
  </si>
  <si>
    <t>MARK_ANTHONY_BRANDS_INC</t>
  </si>
  <si>
    <t>NAMESAKE_BREWING_LTD</t>
  </si>
  <si>
    <t>SUPER_FUN_BEVERAGE_COMPANY_LTD</t>
  </si>
  <si>
    <t>TIME_ESTATE_WINERY</t>
  </si>
  <si>
    <t>LTO_HOT_BUY</t>
  </si>
  <si>
    <t>MAX_MILES_MOMENTS</t>
  </si>
  <si>
    <t>MAX_MILES_MOMENTS_</t>
  </si>
  <si>
    <t>Near Pack (FOR PRODUCT SPOTLIGHT/FOOTPRINT/BYOAH)</t>
  </si>
  <si>
    <t>Revised:</t>
  </si>
  <si>
    <r>
      <t xml:space="preserve">BYOAH 
Custom Store List
</t>
    </r>
    <r>
      <rPr>
        <b/>
        <u/>
        <sz val="14"/>
        <color theme="1"/>
        <rFont val="Calibri"/>
        <family val="2"/>
      </rPr>
      <t>BE SPECIFIC!</t>
    </r>
    <r>
      <rPr>
        <b/>
        <sz val="14"/>
        <color theme="1"/>
        <rFont val="Calibri"/>
        <family val="2"/>
      </rPr>
      <t xml:space="preserve">
Example - 
"Stores 5, 8 &amp; 54"</t>
    </r>
  </si>
  <si>
    <t xml:space="preserve">In-Store Audio Ad
</t>
  </si>
  <si>
    <t xml:space="preserve">DISPLAY LOCATION
</t>
  </si>
  <si>
    <t xml:space="preserve">MBLL DRIVEN DISPLAY PROGRAMS
</t>
  </si>
  <si>
    <r>
      <t xml:space="preserve">DISPLAY NUMBER
</t>
    </r>
    <r>
      <rPr>
        <b/>
        <sz val="12"/>
        <color theme="1"/>
        <rFont val="Calibri"/>
        <family val="2"/>
      </rPr>
      <t>Assign a number to a group of SKUs on a display</t>
    </r>
    <r>
      <rPr>
        <b/>
        <sz val="14"/>
        <color theme="1"/>
        <rFont val="Calibri"/>
        <family val="2"/>
      </rPr>
      <t xml:space="preserve">
</t>
    </r>
  </si>
  <si>
    <r>
      <rPr>
        <b/>
        <sz val="14"/>
        <color theme="1"/>
        <rFont val="Calibri"/>
        <family val="2"/>
      </rPr>
      <t xml:space="preserve">PARTNER DRIVEN DISPLAY PROGRAMS
</t>
    </r>
    <r>
      <rPr>
        <b/>
        <sz val="10"/>
        <color theme="1"/>
        <rFont val="Calibri"/>
        <family val="2"/>
      </rPr>
      <t xml:space="preserve">
</t>
    </r>
  </si>
  <si>
    <r>
      <t xml:space="preserve">CONTESTING
</t>
    </r>
    <r>
      <rPr>
        <b/>
        <sz val="12"/>
        <color theme="1"/>
        <rFont val="Calibri"/>
        <family val="2"/>
      </rPr>
      <t>PARTICIPATION FEES MAY APPLY</t>
    </r>
  </si>
  <si>
    <r>
      <t xml:space="preserve">ADVERTISING PROGRAMS
</t>
    </r>
    <r>
      <rPr>
        <b/>
        <sz val="12"/>
        <color theme="0"/>
        <rFont val="Calibri"/>
        <family val="2"/>
      </rPr>
      <t>PARTICIPATION FEES APPLY</t>
    </r>
  </si>
  <si>
    <r>
      <t xml:space="preserve">SUPPORT PROGRAMS
</t>
    </r>
    <r>
      <rPr>
        <b/>
        <sz val="12"/>
        <color theme="0"/>
        <rFont val="Calibri"/>
        <family val="2"/>
      </rPr>
      <t>PARTICIPATION FEES APPLY</t>
    </r>
  </si>
  <si>
    <r>
      <t xml:space="preserve">VALUE ADDS
</t>
    </r>
    <r>
      <rPr>
        <b/>
        <sz val="12"/>
        <color theme="0"/>
        <rFont val="Calibri"/>
        <family val="2"/>
      </rPr>
      <t>PARTICIPATION FEES APPLY</t>
    </r>
  </si>
  <si>
    <r>
      <t xml:space="preserve">PARTNER DRIVEN DISPLAY PROGRAMS
</t>
    </r>
    <r>
      <rPr>
        <b/>
        <sz val="12"/>
        <color theme="0"/>
        <rFont val="Calibri"/>
        <family val="2"/>
      </rPr>
      <t>PARTICIPATION FEES APPLY</t>
    </r>
  </si>
  <si>
    <r>
      <t xml:space="preserve">AIR MILES PROGRAMS
</t>
    </r>
    <r>
      <rPr>
        <b/>
        <sz val="12"/>
        <color theme="1"/>
        <rFont val="Calibri"/>
        <family val="2"/>
      </rPr>
      <t>ISSUANCE FEES APPLY</t>
    </r>
  </si>
  <si>
    <r>
      <rPr>
        <b/>
        <sz val="16"/>
        <color theme="1"/>
        <rFont val="Calibri"/>
        <family val="2"/>
      </rPr>
      <t xml:space="preserve">DISCOUNT PROGRAMS
</t>
    </r>
    <r>
      <rPr>
        <b/>
        <sz val="12"/>
        <color theme="1"/>
        <rFont val="Calibri"/>
        <family val="2"/>
      </rPr>
      <t>PARTICIPATION FEES &amp; CHARGEBACKS APPLY</t>
    </r>
  </si>
  <si>
    <t>Feature Table - Tequila
(Tier 1-2)</t>
  </si>
  <si>
    <t>Local End Cap
(Tier 1)</t>
  </si>
  <si>
    <t>Loyalty End Cap
(Tier 1)</t>
  </si>
  <si>
    <t>Simply Mix End Cap
(Tier 1-3)</t>
  </si>
  <si>
    <t>Seasonal End Cap 3
(Tier 1-3)</t>
  </si>
  <si>
    <t>Seasonal Impulse Bin (Tier 1)</t>
  </si>
  <si>
    <t>Tequila - 
Cocktails</t>
  </si>
  <si>
    <t>Notes</t>
  </si>
  <si>
    <t>MBLL Driven Programs</t>
  </si>
  <si>
    <t>Display Theme</t>
  </si>
  <si>
    <t>Up to 3</t>
  </si>
  <si>
    <t>Up to 9</t>
  </si>
  <si>
    <t>Up to 8</t>
  </si>
  <si>
    <t>Month-long at-shelf AIR MILES offer required</t>
  </si>
  <si>
    <t>Local_End_Cap</t>
  </si>
  <si>
    <t>Loyalty_End_Cap</t>
  </si>
  <si>
    <t>Social_Environmental_End_Cap</t>
  </si>
  <si>
    <t>39 Stores</t>
  </si>
  <si>
    <t xml:space="preserve">MBLL to Invoice
</t>
  </si>
  <si>
    <t>Impulse Cold Box
(39 stores)</t>
  </si>
  <si>
    <t>Canadian Blended Whisky</t>
  </si>
  <si>
    <t>Islay Single Malt Whisky</t>
  </si>
  <si>
    <t>Canadian Rye Whisky</t>
  </si>
  <si>
    <t>Blended Scotch Whisky</t>
  </si>
  <si>
    <t>Speyside Single Malt Whisky</t>
  </si>
  <si>
    <t>Highland Single Malt Whisky</t>
  </si>
  <si>
    <t>DR ZENZEN GOLDSPARKLER</t>
  </si>
  <si>
    <t>ICON FINE WINE &amp; SPIRITS</t>
  </si>
  <si>
    <t>Lowland Single Malt Whisky</t>
  </si>
  <si>
    <t>VILLA WOLF RIESLING</t>
  </si>
  <si>
    <t>Tennessee Whiskey</t>
  </si>
  <si>
    <t>Bourbon Whiskey</t>
  </si>
  <si>
    <t>BLU GIOVELLO PIGR DOC</t>
  </si>
  <si>
    <t>Irish Blended Whiskey</t>
  </si>
  <si>
    <t>Irish Single Malt Whiskey</t>
  </si>
  <si>
    <t>GD VAJRA BAROLO ALBE DOCG</t>
  </si>
  <si>
    <t>PLANTERAY 5YR RUM</t>
  </si>
  <si>
    <t>American Flavoured Whiskey</t>
  </si>
  <si>
    <t>Canadian Flavoured Whisky</t>
  </si>
  <si>
    <t>American Rye Whiskey</t>
  </si>
  <si>
    <t>BANFI ASKA BOLGH ROSSO DOC</t>
  </si>
  <si>
    <t>STOLI BLUEBERRY VODKA</t>
  </si>
  <si>
    <t>PRUGNETO SANGIOVESE SUP</t>
  </si>
  <si>
    <t>American Other Whiskey</t>
  </si>
  <si>
    <t>CHLOE CHARDONNAY</t>
  </si>
  <si>
    <t>International Other Whisk(e)y</t>
  </si>
  <si>
    <t>GOUGUENHEIM BUBBLE MALBEC</t>
  </si>
  <si>
    <t>BODACIOUS ROSE</t>
  </si>
  <si>
    <t>LUXARDO MARASCHINO LIQUEUR</t>
  </si>
  <si>
    <t>Irish Pot Still Whiskey</t>
  </si>
  <si>
    <t>Blended Malt Whisky</t>
  </si>
  <si>
    <t>HENRIOT BRUT SOVERAIN CHAMP</t>
  </si>
  <si>
    <t>BULWARK BLUSH CIDER 30LK</t>
  </si>
  <si>
    <t>MADONNA NERA BRUN DI MNTL DOC</t>
  </si>
  <si>
    <t>Island Single Malt Whisky</t>
  </si>
  <si>
    <t>ABSOLUT RAINBOW LTD ED VOD</t>
  </si>
  <si>
    <t>CONFESSIONS PINOT GRIGO</t>
  </si>
  <si>
    <t>ROBERT MONDAVI PRIV SEL PIGR</t>
  </si>
  <si>
    <t>VINT PRIV SEL CABERNET SAUV</t>
  </si>
  <si>
    <t>B IO BPUNTOIO SANG ORG DOC</t>
  </si>
  <si>
    <t>Irish Other Whiskey</t>
  </si>
  <si>
    <t>LANDSHARK PINE/MAN SELTZER473C</t>
  </si>
  <si>
    <t>CARLSBERG CANADA INC</t>
  </si>
  <si>
    <t>DONA PAULA ALT SER 1350 CAFR</t>
  </si>
  <si>
    <t>DUCKHORN HWL MTN CAB SAUV 2019</t>
  </si>
  <si>
    <t>KEEP CALM AND LAUGH SABL</t>
  </si>
  <si>
    <t>KEEP CALM AND CHILL ROSE</t>
  </si>
  <si>
    <t>NIKKA DAYS BLENDED WH</t>
  </si>
  <si>
    <t>GRAFFIGNA GLOR SEL MALBEC</t>
  </si>
  <si>
    <t>BAD NEIGH IMP MILK SOURALE473C</t>
  </si>
  <si>
    <t>BAD NEIGH IMP SOUR ALE473C</t>
  </si>
  <si>
    <t>BAD NEIGHBOUR IMP STOUT473C</t>
  </si>
  <si>
    <t>WOODFORD RES KS MALT WHISKEY</t>
  </si>
  <si>
    <t>LE PETIT MAXIME</t>
  </si>
  <si>
    <t>CHATEAU LA RIBAUD CRU BOURG</t>
  </si>
  <si>
    <t>GLENDALOUGH DBL BARREL 4YO WH</t>
  </si>
  <si>
    <t>360 DBL CHOCOLATE VODKA</t>
  </si>
  <si>
    <t>REMY PANIER ROSE D'ANJOU</t>
  </si>
  <si>
    <t>PINE RIDGE NAPA CAB SAUV</t>
  </si>
  <si>
    <t>HIGH NOTE RED BLEND</t>
  </si>
  <si>
    <t>HEY Y'ALL TAILGATE PK12/341C</t>
  </si>
  <si>
    <t>HALLASAN MANDARINE SOJU</t>
  </si>
  <si>
    <t>TRIBUM MNTPLC DABRUZ</t>
  </si>
  <si>
    <t>CORTE FIORE APPASS IGP</t>
  </si>
  <si>
    <t>TRIVENTO PRIV RES MALBEC</t>
  </si>
  <si>
    <t>TRIBUM PECORNINO</t>
  </si>
  <si>
    <t>WON SOJU</t>
  </si>
  <si>
    <t>MUDSHAKE EGGNOG 270B</t>
  </si>
  <si>
    <t>ABSOLUT RASPBERRY LEMONADE</t>
  </si>
  <si>
    <t>ABSOLUT VODKA MOJITO COCKTAIL</t>
  </si>
  <si>
    <t>SOCIAL LITE ITALIAN SPR 6/355C</t>
  </si>
  <si>
    <t>CHILL BILL SPRITZY RED</t>
  </si>
  <si>
    <t>VILLA MARIA BLUSH SAUVIGNON</t>
  </si>
  <si>
    <t>SANTA EMA 60/40 CAB CARM</t>
  </si>
  <si>
    <t>SPARINA GAVI</t>
  </si>
  <si>
    <t>LIA TEMPRANILLO ROSE</t>
  </si>
  <si>
    <t>HECTORS HARD 20LK</t>
  </si>
  <si>
    <t>Canadian Other Whisky</t>
  </si>
  <si>
    <t>VILLA SANDI IL FRESCO PROSECCO</t>
  </si>
  <si>
    <t>Scotch Other Whisky</t>
  </si>
  <si>
    <t>MIL Y MAS ORANGE</t>
  </si>
  <si>
    <t>PROVENANCE NAPA VLY CAB SAUV</t>
  </si>
  <si>
    <t>LUPO MERAVIGLIA ROSSO</t>
  </si>
  <si>
    <t>BRILLA PINOT NOIR</t>
  </si>
  <si>
    <t>CENTENNIAL RYE WH</t>
  </si>
  <si>
    <t>RAMON BILBAO GRAN RESERVA</t>
  </si>
  <si>
    <t>CHRISTOPHER STEWART WINE &amp; SPIRITS</t>
  </si>
  <si>
    <t>CORTE FIORE PIGR</t>
  </si>
  <si>
    <t>HAKUTSURU CHIKA CUP SAKE</t>
  </si>
  <si>
    <t>EDEN'S BREEZE MOSCATO</t>
  </si>
  <si>
    <t>PHANTOM CREEK CAFR VQA</t>
  </si>
  <si>
    <t>PERRIN SINARDS C DU PAPE</t>
  </si>
  <si>
    <t>VERTIS ORGANIC RED BLEND</t>
  </si>
  <si>
    <t>BLUE MOOSE CASA SHIRAZ</t>
  </si>
  <si>
    <t>GRAY MONK ROSE VQA</t>
  </si>
  <si>
    <t>CUTWATER MANGO MARG 4/355C</t>
  </si>
  <si>
    <t>CUTWATER COCKTAIL VAR PK8/355C</t>
  </si>
  <si>
    <t>FRASER &amp; THOMPSON NRTH AMER WH</t>
  </si>
  <si>
    <t>OLD FORESTER 1897 BNB KSBBNWH</t>
  </si>
  <si>
    <t>LL EASY TIMES TROP IPA473C</t>
  </si>
  <si>
    <t>CONNEXION PILSNER 473C</t>
  </si>
  <si>
    <t>W&amp;R ORIANTHI LAV VOD</t>
  </si>
  <si>
    <t>JIM BEAM BLACK 7YO KS BBN WH</t>
  </si>
  <si>
    <t>MCGUIGAN BLACK LABEL RED BLEND</t>
  </si>
  <si>
    <t>JEL SHOT BLUE-RAZZ 4/25PET</t>
  </si>
  <si>
    <t>RED SCHOONER TRANSIT #3</t>
  </si>
  <si>
    <t>DOKK ALMOND STOUT 473C</t>
  </si>
  <si>
    <t>DARK RASP COSMOS FR SR 473C</t>
  </si>
  <si>
    <t>DREAM SEQUENCE HZY IPA 473C</t>
  </si>
  <si>
    <t>PARALLEL 49 OCTONANA 473C</t>
  </si>
  <si>
    <t>RED SCHOONER VOYAGE 11 MALBEC</t>
  </si>
  <si>
    <t>PATENT 5 RADIGER &amp; ERB CND WH</t>
  </si>
  <si>
    <t>KINKY ORANGE CREAM LIQUOR PET</t>
  </si>
  <si>
    <t>CAYMUS VNYD SPSEL NAPA CAB2019</t>
  </si>
  <si>
    <t>GUMDROP BTTN GNGRBRD ST 473C</t>
  </si>
  <si>
    <t>RUMCHATA PEPPERMINT BARK</t>
  </si>
  <si>
    <t>DARK HORSE BLACK LAGER 473C</t>
  </si>
  <si>
    <t>SEVENTH HEAVEN LMN &amp; BASIL GIN</t>
  </si>
  <si>
    <t>DILLON'S DRY GIN 7</t>
  </si>
  <si>
    <t>ENGINE ORGANIC GIN</t>
  </si>
  <si>
    <t>OLE SMOKY COOKIE DOUGH WH</t>
  </si>
  <si>
    <t>DRUMSHANBO BRZ PNAPL IRISH GIN</t>
  </si>
  <si>
    <t>ROSCATO GOLD SWEET RED</t>
  </si>
  <si>
    <t>IRON MAIDEN DARKEST RED</t>
  </si>
  <si>
    <t>SMALL TOWN HOP CARB MEAD 355C</t>
  </si>
  <si>
    <t>DEAD HORSE SPCD APPLE CID355C</t>
  </si>
  <si>
    <t>PELLER FAMILY VIN CAB SAUV PET</t>
  </si>
  <si>
    <t>GRAY MONK LTD WSH ST PIGR</t>
  </si>
  <si>
    <t>TODD KERNS DAMMIT COFFEE LIQ</t>
  </si>
  <si>
    <t>HAKUTSURU UME PLUM LIQUEUR</t>
  </si>
  <si>
    <t>ABSOLUT OCEAN SPRAY VP 8/355C</t>
  </si>
  <si>
    <t>VIVO RESERVA PINOT GRIGIO CASK</t>
  </si>
  <si>
    <t>VIVO RESERVA PINOT GRIGIO</t>
  </si>
  <si>
    <t>GNB CRANBERRY PEAR SR ALE 473C</t>
  </si>
  <si>
    <t>GNB GINGERBREAD LATTE ST 473C</t>
  </si>
  <si>
    <t>SIMPLY SPIKED LIMEADE12/355C</t>
  </si>
  <si>
    <t>VIZZY ORNG CR POP SLTZ 6/355C</t>
  </si>
  <si>
    <t>DIXONS GIN FSN MULE 473C</t>
  </si>
  <si>
    <t>DIXONS BLBRY LMN GIN FSN 473C</t>
  </si>
  <si>
    <t>COMBE PILATE BLANC</t>
  </si>
  <si>
    <t>OXUS HEFEWEIZEN 473C</t>
  </si>
  <si>
    <t>LL FRIENDS MODERN IPA 355C</t>
  </si>
  <si>
    <t>NIGHT WALK PORTER 473C</t>
  </si>
  <si>
    <t>WOODFORD RESERVE KS RYE WH</t>
  </si>
  <si>
    <t>X MARK MOJITO BEER3/330B</t>
  </si>
  <si>
    <t>X MARK AGAVE BEER 3/330B</t>
  </si>
  <si>
    <t>SAMUEL ADAMS N/A JH IPA 6/355C</t>
  </si>
  <si>
    <t>KRONENBOURG 1664 BLANC 4/473C</t>
  </si>
  <si>
    <t>JOL MAND NRS FRM BELG TRIPLE 4</t>
  </si>
  <si>
    <t>HUMBUG 3 BRL AG PRTR 500B</t>
  </si>
  <si>
    <t>VIVO RESERVA MALBEC 4L CASK</t>
  </si>
  <si>
    <t>DMC MOIN PILSNER 473C</t>
  </si>
  <si>
    <t>VIVO RESERVA MALBEC</t>
  </si>
  <si>
    <t>CARELESS WHSPR HAZY DIPA 473C</t>
  </si>
  <si>
    <t>CLOSE TO ME HAZY IPA 473C</t>
  </si>
  <si>
    <t>ONE GREAT CITY MIXER PK 8/473C</t>
  </si>
  <si>
    <t>BLACKBERRY DRY HOP CERV 473C</t>
  </si>
  <si>
    <t>FADE TO BLK OATMEAL STOUT 473C</t>
  </si>
  <si>
    <t>DEADFALL CASCADIAN DRK ALE473C</t>
  </si>
  <si>
    <t>SPRUCE MOOSE SPR TIP ALE 473C</t>
  </si>
  <si>
    <t>FOUNDERS ORIG BBN SOUR4/355C</t>
  </si>
  <si>
    <t>FOUNDERS ORIG GIN BRMBL4/355C</t>
  </si>
  <si>
    <t>FOUNDERS ORIG TEQ PAL4/355C</t>
  </si>
  <si>
    <t>BEAUREVOIR TAVEL ROSE</t>
  </si>
  <si>
    <t>FOUNDERS ULT COCKTL BX 8/355C</t>
  </si>
  <si>
    <t>FOUNDERS TEQ COCKTL BX 8/355C</t>
  </si>
  <si>
    <t>TAKE IT TO THE GRAVE ROSE</t>
  </si>
  <si>
    <t>VIZZY ORNG CR POP SLTZ 473C</t>
  </si>
  <si>
    <t>VIZZY CREAM POP HS VP 12/355C</t>
  </si>
  <si>
    <t>SUPERRAD RED ALE 473C</t>
  </si>
  <si>
    <t>GNB WESTY IPA 473C</t>
  </si>
  <si>
    <t>BRILLA PINOT GRIGIO ROSE</t>
  </si>
  <si>
    <t>EMERI'S GARDEN PINK MOSCATO</t>
  </si>
  <si>
    <t>RENAIS SMALL BATCH GIN</t>
  </si>
  <si>
    <t>JUNIPERO SMOKED ROSEMARY GIN</t>
  </si>
  <si>
    <t>ABSOLUT ESPRESSO MARTINI CKTL</t>
  </si>
  <si>
    <t>ULTIMATE PROVENCE ROSE AOP</t>
  </si>
  <si>
    <t>GNB AUNTIE EVIES CC DK LAG 473</t>
  </si>
  <si>
    <t>TORQUE PRIOR ONE CERV 473C</t>
  </si>
  <si>
    <t>KNOCKER UPR MRSH COFF ST 473C</t>
  </si>
  <si>
    <t>ANTIGAL UNO ROSE</t>
  </si>
  <si>
    <t>SANTA CAROLINA PB RES ROSE</t>
  </si>
  <si>
    <t>TIMELESS SLVRHT LAG 4/355C</t>
  </si>
  <si>
    <t>WET BANDITS TRIP IPA 473C</t>
  </si>
  <si>
    <t>BRAZEN AXE BRY RSP BRN 473C</t>
  </si>
  <si>
    <t>SIMPLY SPIKED LIME MIX12/355C</t>
  </si>
  <si>
    <t>COORS SELTZ MIXABLES PK12/355C</t>
  </si>
  <si>
    <t>CUTWATER VODKA MULE 4/355C</t>
  </si>
  <si>
    <t>CRANBERRY DNSH PST SR 473C</t>
  </si>
  <si>
    <t>DREAMSCAPE HAZY IPA 473C</t>
  </si>
  <si>
    <t>COTTAGE SPRINGS VOD TRN 4/355C</t>
  </si>
  <si>
    <t>SOMEONES FERAL AUNT CRAN 473C</t>
  </si>
  <si>
    <t>LUCKY LMND B/L MEAD 473C</t>
  </si>
  <si>
    <t>BLACK FLY CR ROOTBEER 473C</t>
  </si>
  <si>
    <t>DEACON BLENDED SCOTCH WH WF</t>
  </si>
  <si>
    <t>TWISTED TEA EXT BLUE RAZZ473C</t>
  </si>
  <si>
    <t>TWISTED TEA PINEAPPLE 473C</t>
  </si>
  <si>
    <t>JAMESON TRIPLE TRIPLE IR WH</t>
  </si>
  <si>
    <t>BLACK FLY MIAMI MIX PK 12/355C</t>
  </si>
  <si>
    <t>HENDRICKS OASIUM GIN</t>
  </si>
  <si>
    <t>TENJAKU VODKA</t>
  </si>
  <si>
    <t>O'LIFTYS LEG LAG 473C</t>
  </si>
  <si>
    <t>LE CHOUCHOU LGHT RED BLND</t>
  </si>
  <si>
    <t>BB GIFT BAG 4/473C W GLASS</t>
  </si>
  <si>
    <t>SASSICAIA 2021</t>
  </si>
  <si>
    <t>FIELD &amp; FLIGHT PINOT GRIS</t>
  </si>
  <si>
    <t>FIELD &amp; FLIGHT CHARDONNAY</t>
  </si>
  <si>
    <t>FIELD &amp; FLIGHT PINOT NOIR</t>
  </si>
  <si>
    <t>FIELD &amp; FLIGHT CAB SAUV</t>
  </si>
  <si>
    <t>GAME OVER GENESIS WCIPA 473C</t>
  </si>
  <si>
    <t>HAKUTSURU M KAJITSU MIKAN LIQ</t>
  </si>
  <si>
    <t>HAKUTSURU M KAJITSU MANGO LIQ</t>
  </si>
  <si>
    <t>SILVERBELLY ST BBN WH</t>
  </si>
  <si>
    <t>CYPRESS HONEY LAG 6/355C</t>
  </si>
  <si>
    <t>GIB SUMMER MIXER 8/473C</t>
  </si>
  <si>
    <t>CYPRESS HONEY LAG 15/355C</t>
  </si>
  <si>
    <t>SLEEMAN CLEAR 2.0 LIME 12/355C</t>
  </si>
  <si>
    <t>GD VAJRA BRICCO DE BAROLO</t>
  </si>
  <si>
    <t>BLACK BULL EXTRA STRONG 710C</t>
  </si>
  <si>
    <t>CRACKED CANOE ULT PR LT 24/355</t>
  </si>
  <si>
    <t>DMC FARMSTUFF SAIS 473C</t>
  </si>
  <si>
    <t>REWILD CABERNET SAUVIGNON</t>
  </si>
  <si>
    <t>NOTHIN BUT HOPS VOL 12 IPA 473</t>
  </si>
  <si>
    <t>REWILD PINOT GRIGIO</t>
  </si>
  <si>
    <t>BUD LIGHT LIMETIME MIX12/355C</t>
  </si>
  <si>
    <t>LUCCIO PINOT GRIGIO IGT</t>
  </si>
  <si>
    <t>EMPRESS 1908 CUCUMBER LEM GIN</t>
  </si>
  <si>
    <t>DEVIL'S ROCK RIESLING QBA</t>
  </si>
  <si>
    <t>CAVE SPRING NIAG RIES VQA</t>
  </si>
  <si>
    <t>GROWERS EXTRA DRY APPLE 2L PET</t>
  </si>
  <si>
    <t>BANFI BELL'AGIO CHIANTI DOCG</t>
  </si>
  <si>
    <t>PINE RIDGE CHENIN BL/VIOG</t>
  </si>
  <si>
    <t>MICHAEL DAVID PETITE PETIT</t>
  </si>
  <si>
    <t>BOTTEGA PETALO MOSCATO</t>
  </si>
  <si>
    <t>NONINO AMARO LIQUEUR</t>
  </si>
  <si>
    <t>VENDEMMIA INTERNATIONAL WINES INC.</t>
  </si>
  <si>
    <t>GITANA MANZANILLA SHERRY</t>
  </si>
  <si>
    <t>360 BING CHERRY VODKA</t>
  </si>
  <si>
    <t>CUPCAKE LIGHTHEARTED CHARD</t>
  </si>
  <si>
    <t>HALLASAN LYCHEE SOJU</t>
  </si>
  <si>
    <t>HALLASAN WATERMELON SOJU</t>
  </si>
  <si>
    <t>VENDEMMIA_INTERNATIONAL_WINES_INC</t>
  </si>
  <si>
    <t>CHRISTOPHER_STEWART_WINE_AND_SPIRITS</t>
  </si>
  <si>
    <r>
      <t xml:space="preserve">FOOTPRINT/BYOAH VISUALS ATTACHED?
</t>
    </r>
    <r>
      <rPr>
        <b/>
        <sz val="12"/>
        <color theme="1"/>
        <rFont val="Calibri"/>
        <family val="2"/>
      </rPr>
      <t>LPX reserves the right to decline Footprint and BYOAH submissions without visuals, dimensions, and/or holding power information.</t>
    </r>
  </si>
  <si>
    <t>39 stores</t>
  </si>
  <si>
    <r>
      <t xml:space="preserve">PowerPoint Sales Sheet Submitted
</t>
    </r>
    <r>
      <rPr>
        <b/>
        <sz val="12"/>
        <color theme="1"/>
        <rFont val="Calibri"/>
        <family val="2"/>
      </rPr>
      <t>LPX reserves the right to decline MBLL Driven Program suggestions without the PowerPoint Sales Sheet.</t>
    </r>
  </si>
  <si>
    <t>At_Shelf</t>
  </si>
  <si>
    <t>Bonus Bundles A &amp; B</t>
  </si>
  <si>
    <t>Max_Miles_Moments</t>
  </si>
  <si>
    <t>Max_Miles_Moments_</t>
  </si>
  <si>
    <t>A &amp; B</t>
  </si>
  <si>
    <r>
      <t xml:space="preserve">SKU
</t>
    </r>
    <r>
      <rPr>
        <b/>
        <sz val="12"/>
        <color theme="1"/>
        <rFont val="Calibri"/>
        <family val="2"/>
      </rPr>
      <t>NEW SKUs? Select 'NEW' from dropdown. Then type product name, size, and price in ALL CAPS</t>
    </r>
  </si>
  <si>
    <t>F26 P04 &amp; P05 Marketing Program Application Form</t>
  </si>
  <si>
    <t>APPLICATION DEADLINE: MARCH 4, 2025</t>
  </si>
  <si>
    <t>P4_Partner_Driven_Display</t>
  </si>
  <si>
    <t>P5_Partner_Driven_Display</t>
  </si>
  <si>
    <t>P4_MBLL_Driven_Display</t>
  </si>
  <si>
    <t>P5_MBLL_Driven_Display</t>
  </si>
  <si>
    <t>P04_AM</t>
  </si>
  <si>
    <t>P05_AM</t>
  </si>
  <si>
    <t>August Long (28-4)</t>
  </si>
  <si>
    <t>Labour Day (25-1)</t>
  </si>
  <si>
    <t>P4 - July 2025</t>
  </si>
  <si>
    <t>P5 - August 2025</t>
  </si>
  <si>
    <t>Total SKUs</t>
  </si>
  <si>
    <t>Tequila 
Flavoured</t>
  </si>
  <si>
    <t>Up to 6</t>
  </si>
  <si>
    <t>CLOSED FOR SUGGESTIONS
SKUs Pre-determined by MBLL; 
Partners will be contacted</t>
  </si>
  <si>
    <t>Beer
Canadian/Prairie Brewing Awards</t>
  </si>
  <si>
    <t>Spirits
Summer</t>
  </si>
  <si>
    <t>All spirits</t>
  </si>
  <si>
    <t>Wine
Rosé</t>
  </si>
  <si>
    <t>Wine
BBQ Friendly</t>
  </si>
  <si>
    <t>Wine
Sustainable White</t>
  </si>
  <si>
    <t>Certified Sustainable white wines (logo on label)</t>
  </si>
  <si>
    <t>Spirits
Sustainable</t>
  </si>
  <si>
    <t>Sustainable practices (production, packaging, community impact, etc.)</t>
  </si>
  <si>
    <t>Mix with Lemonade</t>
  </si>
  <si>
    <t>Mix with Pineapple Juice</t>
  </si>
  <si>
    <t>Spirits
Rum</t>
  </si>
  <si>
    <t>Spirits
BBQ Friendly</t>
  </si>
  <si>
    <t>Beer
Light</t>
  </si>
  <si>
    <t>Beer
BBQ Friendly</t>
  </si>
  <si>
    <t>Ready-to-Drink
Teas</t>
  </si>
  <si>
    <t>Ready-to-Drink
Coolers</t>
  </si>
  <si>
    <t>Summer Cocktail Feature
Wine Spritz</t>
  </si>
  <si>
    <t>Ready-to-Drink
Frozen</t>
  </si>
  <si>
    <t>Spirits
Soju</t>
  </si>
  <si>
    <t>Wine
White</t>
  </si>
  <si>
    <t>Wine
Sparkling</t>
  </si>
  <si>
    <t>Social/Environmental End Cap
(Tier 1)</t>
  </si>
  <si>
    <t>Seasonal End Cap 1
(Tier 1)</t>
  </si>
  <si>
    <t>Seasonal End Cap 2
(Tier 1-2)</t>
  </si>
  <si>
    <t>Seasonal End Cap 4
(Tier 1-2)</t>
  </si>
  <si>
    <t>MUDSHAKE CREAMY VAN 270B</t>
  </si>
  <si>
    <t>MUDSHAKE CHOCOLATE 270 B</t>
  </si>
  <si>
    <t>PENLEY PHOENIX CABERNET SAUV</t>
  </si>
  <si>
    <t>DOS LOCOS LIME MARGARITA 440C</t>
  </si>
  <si>
    <t>PORTAGE AND MAIN IPA 473C</t>
  </si>
  <si>
    <t>STAGS' LEAP VIOGNIER</t>
  </si>
  <si>
    <t>PENINSULA RIDGE ESTATES WINERY</t>
  </si>
  <si>
    <t>LOW FIREHOUSE BROWN ALE 473C</t>
  </si>
  <si>
    <t>JUICY ASS IPA 473C</t>
  </si>
  <si>
    <t>GUINNESS HOP HOUSE 13 LAG 500C</t>
  </si>
  <si>
    <t>NO 3 LONDON DRY GIN</t>
  </si>
  <si>
    <t>BEARFACE 7YO WHISKY</t>
  </si>
  <si>
    <t>JOSE CUERVO DEVIL RES TEQ</t>
  </si>
  <si>
    <t>PHANTOM MINDFUZZ IPA 473C</t>
  </si>
  <si>
    <t>HAHA SAUVIGNON BLANC</t>
  </si>
  <si>
    <t>FT GARY FRONTIER PILS 473C</t>
  </si>
  <si>
    <t>MIKE'S HARD BLUE FRZE 473C</t>
  </si>
  <si>
    <t>VAZISUBANI RKATSITELI QVEVRI</t>
  </si>
  <si>
    <t>GEOVINOS LTD</t>
  </si>
  <si>
    <t>LEFT FIELD PINOT GRIS</t>
  </si>
  <si>
    <t>BEC HARDY GARDEN SER CAB SAUV</t>
  </si>
  <si>
    <t>BEC HARDY GARDEN SER SHIRAZ</t>
  </si>
  <si>
    <t>TRULY WTMLN&amp;KIWI H SELTZ6/355C</t>
  </si>
  <si>
    <t>BOOKER'S BOURBON WHISKEY</t>
  </si>
  <si>
    <t>REBELLION HAZY IPA 473C</t>
  </si>
  <si>
    <t>CTG SP RASP/LIME VOD WATER CAS</t>
  </si>
  <si>
    <t>KOOKSOONDANG OR RICE MAKGEOLLI</t>
  </si>
  <si>
    <t>EL ENEMIGO PARAISOS BONARDA</t>
  </si>
  <si>
    <t>QUILT NAPA VALLEY RES CAB</t>
  </si>
  <si>
    <t>VESSEL BULLHORN LAGER 473C</t>
  </si>
  <si>
    <t>THAT BOUTIQUE Y GIN ADVENT</t>
  </si>
  <si>
    <t>VESSEL FOXTROT WC IPA 473C</t>
  </si>
  <si>
    <t>CLEARWATER LIGHT LAG 6/355C</t>
  </si>
  <si>
    <t>624 BEVERAGE COMPANY INC</t>
  </si>
  <si>
    <t>VELVET BUBBLE LORD BB SOUR473C</t>
  </si>
  <si>
    <t>POWERS 3 SWALLOW IR WH</t>
  </si>
  <si>
    <t>RAYO DE LUNA MALBEC FTC</t>
  </si>
  <si>
    <t>HORNITOS PINEAPPLE TEQUILA</t>
  </si>
  <si>
    <t>RAYO DE LUNA PINOT GRIGIO FTC</t>
  </si>
  <si>
    <t>TOPIKOS SPIRIT &amp; BEVERAGE COMPANY</t>
  </si>
  <si>
    <t>BREWHOUSE PILSNER 473C</t>
  </si>
  <si>
    <t>MOTT'S CLAM ORIG CAESER 458C</t>
  </si>
  <si>
    <t>CASAMIGAS JALAPENO TEQ</t>
  </si>
  <si>
    <t>CHAMPIONSHIP LAGER 473C</t>
  </si>
  <si>
    <t>MONASTERE BLOND ALE 500C</t>
  </si>
  <si>
    <t>TALBOTT KALI HART PINOT NOIR</t>
  </si>
  <si>
    <t>PAPARAZZI ITALIAN PILS 355C</t>
  </si>
  <si>
    <t>HOLSTEN PREMIUM 473C</t>
  </si>
  <si>
    <t>GF TROP VOD SPRTZ 6/473C</t>
  </si>
  <si>
    <t>TALL GRASS PR GOLD WHEAT WH</t>
  </si>
  <si>
    <t>JOHN SLEEMAN TRADITIONAL ST WH</t>
  </si>
  <si>
    <t>FOUNDERS ORIG TEQ PAL 473</t>
  </si>
  <si>
    <t>FOUNDERS ORIG BBN SR 473C</t>
  </si>
  <si>
    <t>DEMONS SHARE EL ORO DIAB RUM</t>
  </si>
  <si>
    <t>BLACK FLY HARD ICED TEA 473C</t>
  </si>
  <si>
    <t>BLACK FLY MIAMI VICE 4/400B</t>
  </si>
  <si>
    <t>TWISTED TEA TROPICAL PK12/355C</t>
  </si>
  <si>
    <t>JOHN SLEEMAN RYE WHISKY</t>
  </si>
  <si>
    <t>HIGH NOON VOD SELT PEACH 473C</t>
  </si>
  <si>
    <t>WHITEHAVEN PINOT NOIR ROSE</t>
  </si>
  <si>
    <t>HIGH NOON VOD SELT LEMON 473C</t>
  </si>
  <si>
    <t>EMILIANA O RES PINOT NOIR</t>
  </si>
  <si>
    <t>HELIX BELGIAN WHITE 473C</t>
  </si>
  <si>
    <t>TRULY PEACH BURST 473C</t>
  </si>
  <si>
    <t>TRULY WILDBERRY 473C</t>
  </si>
  <si>
    <t>FAXE EX STRONG LAGER 568C</t>
  </si>
  <si>
    <t>GLENMORANGIE ORIG 12YO SM SC</t>
  </si>
  <si>
    <t>FAXE PREMIUM LAGER BEER 568C</t>
  </si>
  <si>
    <t>CASA DEL REY COCKTAIL PK6/355C</t>
  </si>
  <si>
    <t>COTTAGE SPRINGS RCKET BRY4LBIB</t>
  </si>
  <si>
    <t>COTTAGE SPRINGS RJ VW PK8/355C</t>
  </si>
  <si>
    <t>COTTAGE SPRINGS GIN MIX8/355C</t>
  </si>
  <si>
    <t>X BY KINKY LEMONADE 473C</t>
  </si>
  <si>
    <t>SOMERSBY PNAPL LIME CID 473C</t>
  </si>
  <si>
    <t>MIKES HARD PINK FREEZE 473C</t>
  </si>
  <si>
    <t>SLEEMAN HONEY BLND LAG 12/355</t>
  </si>
  <si>
    <t>GOLDEN AXE IPL 473C</t>
  </si>
  <si>
    <t>SO HIP IT HURTS MEX LAG 473C</t>
  </si>
  <si>
    <t>MIKE'S HARD BLUE FREEZE 473C</t>
  </si>
  <si>
    <t>MIKE'S HARD RED FREEZE 473C</t>
  </si>
  <si>
    <t>AMPLUS ONE CARMENERE</t>
  </si>
  <si>
    <t>MIKE'S HARD WHITE FREEZE 473C</t>
  </si>
  <si>
    <t>EL PACTO AGRMT2 CARM LOS LING</t>
  </si>
  <si>
    <t>DEL BOSQUE BOTANIC SER SABL</t>
  </si>
  <si>
    <t>CABECA DE TOIRO RES BULLS TEMP</t>
  </si>
  <si>
    <t>PALM BAY TROP MIX PACK12/355C</t>
  </si>
  <si>
    <t>PALM BAY STR/PINE 6/355C</t>
  </si>
  <si>
    <t>JOSE CUERVO SPK TEQ SUN 4/355C</t>
  </si>
  <si>
    <t>JOSE CUERVO WHPCH LT MARG1750B</t>
  </si>
  <si>
    <t>COCO VODKA LIME 4/355C</t>
  </si>
  <si>
    <t>LIVELY PINEAPPLE MANGO 341B</t>
  </si>
  <si>
    <t>JAMESON ORANGE SPRITZ 473C</t>
  </si>
  <si>
    <t>ABSOLUT OCEAN SPRAY CRAN4/355C</t>
  </si>
  <si>
    <t>MALIBU STRAWBERRY DAQ 1L</t>
  </si>
  <si>
    <t>POLAR ICE BLUE HAWAII CTAIL 1L</t>
  </si>
  <si>
    <t>POLAR ICE CHERRY BLIZZ473C</t>
  </si>
  <si>
    <t>GIB CYPRESS HONEY LAGER 473C</t>
  </si>
  <si>
    <t>SP PARK SESH LAGER 473C</t>
  </si>
  <si>
    <t>PABST STRONG LEMONADE 12/355C</t>
  </si>
  <si>
    <t>LOW GRAPEFRUIT RADLER 473C</t>
  </si>
  <si>
    <t>BPEAK GRAN NORTE MEX LAG 473C</t>
  </si>
  <si>
    <t>SP SUNSETTER PCH WH ALE473C</t>
  </si>
  <si>
    <t>BACARDI TROP ORANGE SWRL6/355C</t>
  </si>
  <si>
    <t>GNB BENE ITALIAN PILS 473C</t>
  </si>
  <si>
    <t>HAPPY DAD ICED TEA VP 12/355C</t>
  </si>
  <si>
    <t>HAPPY MOM RASP HRD SELT12/355C</t>
  </si>
  <si>
    <t>FOUNDERS BLKBRY GIN BRMB473C</t>
  </si>
  <si>
    <t>CAPTAIN MORGAN GUAV MJTO4/355C</t>
  </si>
  <si>
    <t>FIREBALL WITH APPLE 473C</t>
  </si>
  <si>
    <t>BLUMSTEIN BRN PF SASK 473C</t>
  </si>
  <si>
    <t>BLUMSTEIN BREWING COMPANY</t>
  </si>
  <si>
    <t>BLUMSTEIN BROM BRAUN HB 473C</t>
  </si>
  <si>
    <t>BLUMSTEIN FRNT ZIT IPA 473C</t>
  </si>
  <si>
    <t>CROWN ROYAL BLKBRY WH LMN473C</t>
  </si>
  <si>
    <t>BLUMSTEIN BREW ZUMMA DACH 473C</t>
  </si>
  <si>
    <t>SMIRNOFF CCKTAIL VAR PK12/355C</t>
  </si>
  <si>
    <t>WHITE CLAW BIG SURF VP 12/355C</t>
  </si>
  <si>
    <t>HENNESSY LEBRON JAMES VS COG</t>
  </si>
  <si>
    <t>FLECHA AZUL REP TEQ</t>
  </si>
  <si>
    <t>1800 CUC JALAPENO TEQ</t>
  </si>
  <si>
    <t>CORRALEJO BLANCO TEQUILA</t>
  </si>
  <si>
    <t>GHOST BLANCO TEQUILA</t>
  </si>
  <si>
    <t>TEREMANA BLANCO TEQUILA</t>
  </si>
  <si>
    <t>TEREMANA REPOSADO TEQUILA</t>
  </si>
  <si>
    <t>ILEGAL REPOSADO MEZCAL</t>
  </si>
  <si>
    <t>MOLSON COLD SHOTS 473C</t>
  </si>
  <si>
    <t>POLAR VORTEX BOREAL IPA 473C</t>
  </si>
  <si>
    <t>ANDICA GR RES CAB SAUV</t>
  </si>
  <si>
    <t>GNB IRISH RED ALE 473C</t>
  </si>
  <si>
    <t>GNB IRISH CR COFFEE STOUT 473C</t>
  </si>
  <si>
    <t>ROSELINE PRESTIGE ROSE AOP</t>
  </si>
  <si>
    <t>GNB BLKBRY SPRUCE TIP SOUR 473</t>
  </si>
  <si>
    <t>GIRLS' NIGHT OUT VERYBRY BOMBA</t>
  </si>
  <si>
    <t>JD CC DOWNHOME PUNCH 6/355C</t>
  </si>
  <si>
    <t>LBJ TROPICAL STOUT 473C</t>
  </si>
  <si>
    <t>JD CC WATERMELON PUNCH 6/355C</t>
  </si>
  <si>
    <t>RAW AMBER LAGER 473C</t>
  </si>
  <si>
    <t>WHITE CLAW GIN SM VAR PK8/355C</t>
  </si>
  <si>
    <t>LUCK DUCK WILD RICE BL LAG473C</t>
  </si>
  <si>
    <t>WHITE CLAW PEACH 6/355C</t>
  </si>
  <si>
    <t>WHITE CLAW SURGE PASS FR473C</t>
  </si>
  <si>
    <t>KETEL ONE ESPRESSO MARTINI</t>
  </si>
  <si>
    <t>CROWN ROYAL BLK CHERRY WH SOUR</t>
  </si>
  <si>
    <t>BULLEIT OLD FASHIONED</t>
  </si>
  <si>
    <t>TREAD SOFTLY MOSCATO</t>
  </si>
  <si>
    <t>FLYING OTTER LIGHT LAG 15/355C</t>
  </si>
  <si>
    <t>FLYING OTTER LIGHT LAG 24/355C</t>
  </si>
  <si>
    <t>BIG CRUSH PINOT GRIGIO</t>
  </si>
  <si>
    <t>CANADIAN CLUB GINGER ALE4/355C</t>
  </si>
  <si>
    <t>SVNS HARD 7UP MIXED PK12/355C</t>
  </si>
  <si>
    <t>SOMERSBY CIDER MIXER PK 8/473C</t>
  </si>
  <si>
    <t>GREAT BIG TEA LMN IC T 355C</t>
  </si>
  <si>
    <t>CANADIAN CLUB HALF&amp;HALF4/355C</t>
  </si>
  <si>
    <t>CANADIAN CLUB CITRUS SM4/355C</t>
  </si>
  <si>
    <t>CANADIAN CLUB PK12/355C</t>
  </si>
  <si>
    <t>TORQUE TRAPLINE 473C</t>
  </si>
  <si>
    <t>SOOKRAMS PARK 20 473C</t>
  </si>
  <si>
    <t>FOUNDERS ORIG WTRMLN LIME473C</t>
  </si>
  <si>
    <t>SMOKY BAY SHIRAZ</t>
  </si>
  <si>
    <t>BLK + BLU BLEND NO4 SHZ/CAB</t>
  </si>
  <si>
    <t>OLE SMOKY MOONSHN PNEAPPLS LIQ</t>
  </si>
  <si>
    <t>BUMBLEBEE CABERNET SAUVIGNON</t>
  </si>
  <si>
    <t>BIG CRUSH CABERNET SAUVIGNON</t>
  </si>
  <si>
    <t>VILLA MARIA SV SEASPRAY SABL</t>
  </si>
  <si>
    <t>OLE SMOKY MOONSHN PEACHES LIQ</t>
  </si>
  <si>
    <t>HIRED HAND BROWN ALE 473C</t>
  </si>
  <si>
    <t>BUZZBALLZ ESPRESSO MARTINI</t>
  </si>
  <si>
    <t>GEORGIAN BAY BKBRY VOD LMN473C</t>
  </si>
  <si>
    <t>AMERICAN V HRD LMN ICEDT 473C</t>
  </si>
  <si>
    <t>GEORGIAN BAY CH MNG TEQSM473C</t>
  </si>
  <si>
    <t>WYATT ROSE GRPFRT RNCHWTR473C</t>
  </si>
  <si>
    <t>NUTRL VS ESSENTIALS PK 8/355C</t>
  </si>
  <si>
    <t>HECTORS HARD WHISKY COLA 2LPET</t>
  </si>
  <si>
    <t>TAHITI TREAT PARADISE PK8/355C</t>
  </si>
  <si>
    <t>BUZZBALLZ COOKIE NOOKIE</t>
  </si>
  <si>
    <t>DEAD MAN'S FINGERS MANGO RUM</t>
  </si>
  <si>
    <t>KEEP CALM AND LIVE STRWBRY CR</t>
  </si>
  <si>
    <t>KEEP CALM AND LIVE PCH PSNFRT</t>
  </si>
  <si>
    <t>BODACIOUS SANGRIA</t>
  </si>
  <si>
    <t>BODACIOUS PEACH FIZZ</t>
  </si>
  <si>
    <t>CASAL GARCIA SANGRIA ROSE</t>
  </si>
  <si>
    <t>OLE SANGRITA SANGRIA</t>
  </si>
  <si>
    <t>HAKUTSURU PLUM WINE</t>
  </si>
  <si>
    <t>ODFJELL CAPITULO RED BLEND</t>
  </si>
  <si>
    <t>POGGIO MOSCATO D'ASTI DOCG</t>
  </si>
  <si>
    <t>WILLIAM HILL CALIFORNIA CHARD</t>
  </si>
  <si>
    <t>SNAPPLE SPIKED 7 VAR PK12/341C</t>
  </si>
  <si>
    <t>NUDE STIFF VS MANGO 473C</t>
  </si>
  <si>
    <t>VIU MANENT GR RS CASA</t>
  </si>
  <si>
    <t>STELLA ARTOIS WMBLDON 12/330B</t>
  </si>
  <si>
    <t>LAMBS BLACK SPICED RUM</t>
  </si>
  <si>
    <t>NUTRL 7 VS BERRY MIX PK12/355C</t>
  </si>
  <si>
    <t>LAKE LIFE H ICE T 12/355C</t>
  </si>
  <si>
    <t>TANDUAY ESP SPICED RUM</t>
  </si>
  <si>
    <t>LAKE LIFE LEMONADE 12/355C</t>
  </si>
  <si>
    <t>LAKE LIFE HALF&amp;HALF12/355C</t>
  </si>
  <si>
    <t>WILLIAM HILL CALIFORNIA CAB</t>
  </si>
  <si>
    <t>GLENMORANGIE NECTAR 16YO SM SC</t>
  </si>
  <si>
    <t>JD SHORE DEATH BY CHOCLT LIQ</t>
  </si>
  <si>
    <t>FABRE EN PROVENCE ROSE</t>
  </si>
  <si>
    <t>FARMER'S DAUGHTER BLND 8/473C</t>
  </si>
  <si>
    <t>HOLY SCHNICKES HNY DIPA 473C</t>
  </si>
  <si>
    <t>ANTIGAL UNO PLAT CAB FRANC</t>
  </si>
  <si>
    <t>CUTWATER RUM MAI TAI 4/355C</t>
  </si>
  <si>
    <t>KILTER BIKINI BTM HZY IPA 473C</t>
  </si>
  <si>
    <t>BTMUP PNAPLUPSDDWN CK SR 473C</t>
  </si>
  <si>
    <t>GOODBYE EARL CIDER 330B</t>
  </si>
  <si>
    <t>MICHELOB ULTRA SUP ACS15/355C</t>
  </si>
  <si>
    <t>NO BOATS SUNDAY LMNADE CID473C</t>
  </si>
  <si>
    <t>CORONA CERO 12/355C</t>
  </si>
  <si>
    <t>CORONA CERO 330B</t>
  </si>
  <si>
    <t>CORONA CERO 12/330B</t>
  </si>
  <si>
    <t>DOS LOCOS TEQUILA SUNRISE 440C</t>
  </si>
  <si>
    <t>MUDSHAKE TROPICAL BANANA 270B</t>
  </si>
  <si>
    <t>OLE SMOKY CH CHIP MINT CREAM</t>
  </si>
  <si>
    <t>AMERICAN V H&amp;H ICLEM12/355C</t>
  </si>
  <si>
    <t>HECTORS HARD MARG 396PET</t>
  </si>
  <si>
    <t>FARM VIRG CSR GRN CHILI 473C</t>
  </si>
  <si>
    <t>FARM VIRG CSR SWT SPCY 473C</t>
  </si>
  <si>
    <t>FARM VIRG CSR CHIP 473C</t>
  </si>
  <si>
    <t>STEAM WHISTLE PILSNER 12/355C</t>
  </si>
  <si>
    <t>MODELO ESPECIAL 6/355C</t>
  </si>
  <si>
    <t>BELLHOP VAN BBN PORTER 500B</t>
  </si>
  <si>
    <t>KOZEL PRM LAG 473C</t>
  </si>
  <si>
    <t>FOUNDERS ORIG LIME MARG 2LBIB</t>
  </si>
  <si>
    <t>BUFFALO CROSSING BROWN ALE473C</t>
  </si>
  <si>
    <t>EVIL PACK OF EVIL 8/473C</t>
  </si>
  <si>
    <t>METAXA 7 STAR BRANDY</t>
  </si>
  <si>
    <t>MARG COSMOS FRUIT SOUR 473C</t>
  </si>
  <si>
    <t>BREWHOUSE CERVEZA 12/355C</t>
  </si>
  <si>
    <t>SOOKRAMS SLOW MTN NZ PILS 473C</t>
  </si>
  <si>
    <t>KILTER LIGHT LAGER 355C</t>
  </si>
  <si>
    <t>SOOKRAMS LENS FLARE IPA 473C</t>
  </si>
  <si>
    <t>CASAMIGOS CRISTALINO TEQ</t>
  </si>
  <si>
    <t>CHULAVISTA BLANCO TEQ</t>
  </si>
  <si>
    <t>MONTELLA SPIRITS AND WINE LTD</t>
  </si>
  <si>
    <t>ANIMAS JOVEN MEZCAL ESPADIN</t>
  </si>
  <si>
    <t>WILD CHILD CABERNET SAUVIGNON</t>
  </si>
  <si>
    <t>SIR WINSTON CHURCHILL CHAMP</t>
  </si>
  <si>
    <t>EL TEQUILENO REPOSADO TEQ</t>
  </si>
  <si>
    <t>SIEMPRE REPOSADO TEQUILA</t>
  </si>
  <si>
    <t>BLUMSTEIN_BREWING_COMPANY</t>
  </si>
  <si>
    <t>GEOVINOS_LTD</t>
  </si>
  <si>
    <t>MONTELLA_SPIRITS_AND_WINE_LTD</t>
  </si>
  <si>
    <t>PENINSULA_RIDGE_ESTATES_WINERY</t>
  </si>
  <si>
    <t>TOPIKOS_SPIRIT_AND_BEVERAGE_COMPANY</t>
  </si>
  <si>
    <t>_624_BEVERAGE_COMPANY_INC</t>
  </si>
  <si>
    <r>
      <t xml:space="preserve">MBLL DRIVEN DISPLAY PROGRAMS
</t>
    </r>
    <r>
      <rPr>
        <b/>
        <sz val="12"/>
        <color theme="1"/>
        <rFont val="Calibri"/>
        <family val="2"/>
      </rPr>
      <t>NO PARTICIPATION FEES APPLY 
MAX 1 SKU SUGGESTION PER DISPLAY
***SEE MBLL DRIVEN PROGRAM FOCUS TAB FOR MORE DETAILS***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</si>
</sst>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51"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sz val="10"/>
      <color theme="1"/>
      <name val="Calibri"/>
      <family val="2"/>
    </font>
    <font>
      <b/>
      <sz val="10"/>
      <color theme="1"/>
      <name val="Calibri"/>
      <family val="2"/>
    </font>
    <font>
      <sz val="10"/>
      <name val="Calibri"/>
      <family val="2"/>
    </font>
    <font>
      <b/>
      <sz val="22"/>
      <color theme="1"/>
      <name val="Calibri"/>
      <family val="2"/>
    </font>
    <font>
      <sz val="11"/>
      <color theme="1"/>
      <name val="Calibri"/>
      <family val="2"/>
    </font>
    <font>
      <b/>
      <sz val="12"/>
      <color theme="1"/>
      <name val="Calibri"/>
      <family val="2"/>
    </font>
    <font>
      <sz val="12"/>
      <color theme="1"/>
      <name val="Calibri"/>
      <family val="2"/>
    </font>
    <font>
      <b/>
      <sz val="10"/>
      <color rgb="FFFF0000"/>
      <name val="Calibri"/>
      <family val="2"/>
    </font>
    <font>
      <sz val="8"/>
      <name val="Calibri"/>
      <family val="2"/>
    </font>
    <font>
      <b/>
      <sz val="10"/>
      <color theme="0"/>
      <name val="Calibri"/>
      <family val="2"/>
    </font>
    <font>
      <b/>
      <sz val="12"/>
      <name val="Calibri"/>
      <family val="2"/>
    </font>
    <font>
      <b/>
      <u/>
      <sz val="10"/>
      <color theme="0"/>
      <name val="Calibri"/>
      <family val="2"/>
    </font>
    <font>
      <b/>
      <sz val="14"/>
      <color theme="1"/>
      <name val="Calibri"/>
      <family val="2"/>
    </font>
    <font>
      <b/>
      <sz val="14"/>
      <color theme="0"/>
      <name val="Calibri"/>
      <family val="2"/>
    </font>
    <font>
      <b/>
      <sz val="20"/>
      <color theme="0"/>
      <name val="Calibri"/>
      <family val="2"/>
    </font>
    <font>
      <b/>
      <sz val="12"/>
      <color theme="0"/>
      <name val="Calibri"/>
      <family val="2"/>
    </font>
    <font>
      <b/>
      <sz val="16"/>
      <color theme="1"/>
      <name val="Calibri"/>
      <family val="2"/>
    </font>
    <font>
      <b/>
      <sz val="11"/>
      <color theme="1"/>
      <name val="Calibri"/>
      <family val="2"/>
      <scheme val="minor"/>
    </font>
    <font>
      <b/>
      <u/>
      <sz val="12"/>
      <color theme="1"/>
      <name val="Calibri"/>
      <family val="2"/>
    </font>
    <font>
      <sz val="11"/>
      <color rgb="FF000000"/>
      <name val="Calibri"/>
      <family val="2"/>
    </font>
    <font>
      <b/>
      <sz val="24"/>
      <color theme="1"/>
      <name val="Calibri"/>
      <family val="2"/>
    </font>
    <font>
      <u/>
      <sz val="11"/>
      <color theme="10"/>
      <name val="Calibri"/>
      <family val="2"/>
    </font>
    <font>
      <b/>
      <u/>
      <sz val="22"/>
      <color theme="10"/>
      <name val="Calibri"/>
      <family val="2"/>
    </font>
    <font>
      <b/>
      <sz val="28"/>
      <color theme="1"/>
      <name val="Calibri"/>
      <family val="2"/>
    </font>
    <font>
      <b/>
      <sz val="16"/>
      <color rgb="FFFF0000"/>
      <name val="Calibri"/>
      <family val="2"/>
    </font>
    <font>
      <sz val="16"/>
      <color theme="1"/>
      <name val="Calibri"/>
      <family val="2"/>
    </font>
    <font>
      <b/>
      <u/>
      <sz val="14"/>
      <color theme="1"/>
      <name val="Calibri"/>
      <family val="2"/>
    </font>
    <font>
      <sz val="10"/>
      <color theme="0"/>
      <name val="Calibri"/>
      <family val="2"/>
    </font>
    <font>
      <b/>
      <sz val="11"/>
      <name val="Calibri"/>
      <family val="2"/>
      <scheme val="minor"/>
    </font>
    <font>
      <b/>
      <sz val="18"/>
      <color theme="1"/>
      <name val="Calibri"/>
      <family val="2"/>
    </font>
    <font>
      <sz val="10"/>
      <color rgb="FFFF0000"/>
      <name val="Calibri"/>
      <family val="2"/>
    </font>
    <font>
      <b/>
      <u/>
      <sz val="16"/>
      <color theme="10"/>
      <name val="Calibri"/>
      <family val="2"/>
    </font>
    <font>
      <b/>
      <sz val="16"/>
      <color theme="10"/>
      <name val="Calibri"/>
      <family val="2"/>
    </font>
    <font>
      <sz val="12"/>
      <name val="Calibri"/>
      <family val="2"/>
    </font>
    <font>
      <b/>
      <sz val="11"/>
      <name val="Calibri"/>
      <family val="2"/>
      <scheme val="minor"/>
    </font>
    <font>
      <b/>
      <sz val="10"/>
      <name val="Calibri"/>
      <family val="2"/>
    </font>
    <font>
      <sz val="16"/>
      <color rgb="FFFF0000"/>
      <name val="Calibri"/>
      <family val="2"/>
    </font>
    <font>
      <b/>
      <sz val="14"/>
      <color rgb="FFFFFFFF"/>
      <name val="Calibri"/>
      <family val="2"/>
    </font>
    <font>
      <b/>
      <sz val="12"/>
      <color rgb="FF000000"/>
      <name val="Calibri"/>
      <family val="2"/>
    </font>
    <font>
      <sz val="12"/>
      <color rgb="FF000000"/>
      <name val="Calibri"/>
      <family val="2"/>
    </font>
  </fonts>
  <fills count="29">
    <fill>
      <patternFill patternType="none"/>
    </fill>
    <fill>
      <patternFill patternType="gray125"/>
    </fill>
    <fill>
      <patternFill patternType="solid">
        <fgColor theme="7"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00"/>
        <bgColor indexed="64"/>
      </patternFill>
    </fill>
    <fill>
      <patternFill patternType="solid">
        <fgColor rgb="FF002060"/>
        <bgColor indexed="64"/>
      </patternFill>
    </fill>
    <fill>
      <patternFill patternType="solid">
        <fgColor theme="4" tint="0.79998168889431442"/>
        <bgColor indexed="64"/>
      </patternFill>
    </fill>
    <fill>
      <patternFill patternType="solid">
        <fgColor rgb="FFFFFF99"/>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rgb="FFFAA2E9"/>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rgb="FFFDD7F6"/>
        <bgColor indexed="64"/>
      </patternFill>
    </fill>
    <fill>
      <patternFill patternType="solid">
        <fgColor theme="0" tint="-0.499984740745262"/>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6" tint="0.7999816888943144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2"/>
        <bgColor indexed="64"/>
      </patternFill>
    </fill>
    <fill>
      <patternFill patternType="solid">
        <fgColor theme="1"/>
        <bgColor indexed="64"/>
      </patternFill>
    </fill>
    <fill>
      <patternFill patternType="solid">
        <fgColor theme="0" tint="-4.9989318521683403E-2"/>
        <bgColor indexed="64"/>
      </patternFill>
    </fill>
    <fill>
      <patternFill patternType="solid">
        <fgColor rgb="FF403151"/>
        <bgColor rgb="FF000000"/>
      </patternFill>
    </fill>
    <fill>
      <patternFill patternType="solid">
        <fgColor rgb="FF60497A"/>
        <bgColor rgb="FF000000"/>
      </patternFill>
    </fill>
    <fill>
      <patternFill patternType="solid">
        <fgColor rgb="FFD9D9D9"/>
        <bgColor rgb="FF000000"/>
      </patternFill>
    </fill>
  </fills>
  <borders count="37">
    <border>
      <left/>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10">
    <xf numFmtId="0" fontId="0" fillId="0" borderId="0"/>
    <xf numFmtId="9" fontId="15" fillId="0" borderId="0" applyFont="0" applyFill="0" applyBorder="0" applyAlignment="0" applyProtection="0"/>
    <xf numFmtId="0" fontId="9" fillId="0" borderId="0"/>
    <xf numFmtId="0" fontId="8" fillId="0" borderId="0"/>
    <xf numFmtId="0" fontId="7" fillId="0" borderId="0"/>
    <xf numFmtId="0" fontId="32" fillId="0" borderId="0" applyNumberFormat="0" applyFill="0" applyBorder="0" applyAlignment="0" applyProtection="0"/>
    <xf numFmtId="0" fontId="6" fillId="0" borderId="0"/>
    <xf numFmtId="0" fontId="5" fillId="0" borderId="0"/>
    <xf numFmtId="0" fontId="4" fillId="0" borderId="0"/>
    <xf numFmtId="0" fontId="3" fillId="0" borderId="0"/>
  </cellStyleXfs>
  <cellXfs count="240">
    <xf numFmtId="0" fontId="0" fillId="0" borderId="0" xfId="0"/>
    <xf numFmtId="0" fontId="10" fillId="0" borderId="0" xfId="0" applyFont="1"/>
    <xf numFmtId="0" fontId="0" fillId="0" borderId="0" xfId="0"/>
    <xf numFmtId="0" fontId="11" fillId="0" borderId="0" xfId="0" applyFont="1"/>
    <xf numFmtId="0" fontId="11" fillId="0" borderId="0" xfId="0" applyFont="1" applyAlignment="1">
      <alignment horizontal="center"/>
    </xf>
    <xf numFmtId="0" fontId="11" fillId="0" borderId="0" xfId="0" applyFont="1" applyBorder="1"/>
    <xf numFmtId="0" fontId="11" fillId="0" borderId="0" xfId="0" applyFont="1" applyBorder="1" applyAlignment="1">
      <alignment horizontal="center"/>
    </xf>
    <xf numFmtId="0" fontId="13" fillId="0" borderId="0" xfId="0" applyFont="1" applyFill="1"/>
    <xf numFmtId="0" fontId="0" fillId="0" borderId="0" xfId="0" applyFont="1"/>
    <xf numFmtId="0" fontId="11" fillId="0" borderId="3" xfId="0" applyFont="1" applyBorder="1"/>
    <xf numFmtId="0" fontId="11" fillId="0" borderId="3" xfId="0" applyFont="1" applyBorder="1" applyAlignment="1">
      <alignment horizontal="center"/>
    </xf>
    <xf numFmtId="164" fontId="11" fillId="0" borderId="0" xfId="0" applyNumberFormat="1" applyFont="1" applyProtection="1">
      <protection locked="0"/>
    </xf>
    <xf numFmtId="0" fontId="11" fillId="0" borderId="0" xfId="0" applyFont="1" applyAlignment="1" applyProtection="1">
      <alignment horizontal="center"/>
      <protection locked="0"/>
    </xf>
    <xf numFmtId="0" fontId="11" fillId="0" borderId="0" xfId="0" applyFont="1" applyProtection="1">
      <protection locked="0"/>
    </xf>
    <xf numFmtId="1" fontId="11" fillId="0" borderId="0" xfId="0" applyNumberFormat="1" applyFont="1" applyProtection="1">
      <protection locked="0"/>
    </xf>
    <xf numFmtId="1" fontId="11" fillId="0" borderId="0" xfId="0" applyNumberFormat="1" applyFont="1" applyAlignment="1">
      <alignment horizontal="center"/>
    </xf>
    <xf numFmtId="1" fontId="11" fillId="0" borderId="3" xfId="0" applyNumberFormat="1" applyFont="1" applyBorder="1"/>
    <xf numFmtId="1" fontId="11" fillId="0" borderId="0" xfId="0" applyNumberFormat="1" applyFont="1" applyBorder="1"/>
    <xf numFmtId="1" fontId="11" fillId="0" borderId="0" xfId="0" applyNumberFormat="1" applyFont="1"/>
    <xf numFmtId="10" fontId="11" fillId="0" borderId="0" xfId="1" applyNumberFormat="1" applyFont="1" applyAlignment="1" applyProtection="1">
      <alignment horizontal="center"/>
      <protection hidden="1"/>
    </xf>
    <xf numFmtId="0" fontId="16" fillId="0" borderId="0" xfId="0" applyFont="1" applyBorder="1" applyAlignment="1"/>
    <xf numFmtId="1" fontId="17" fillId="0" borderId="0" xfId="0" applyNumberFormat="1" applyFont="1" applyBorder="1" applyAlignment="1">
      <alignment horizontal="left" vertical="top" wrapText="1"/>
    </xf>
    <xf numFmtId="0" fontId="17" fillId="0" borderId="0" xfId="0" applyFont="1"/>
    <xf numFmtId="0" fontId="17" fillId="0" borderId="0" xfId="0" applyFont="1" applyBorder="1"/>
    <xf numFmtId="0" fontId="17" fillId="0" borderId="0" xfId="0" applyFont="1" applyBorder="1" applyAlignment="1" applyProtection="1">
      <alignment horizontal="left" vertical="top" wrapText="1"/>
      <protection locked="0"/>
    </xf>
    <xf numFmtId="0" fontId="11" fillId="0" borderId="0" xfId="0" applyFont="1" applyAlignment="1">
      <alignment horizontal="center"/>
    </xf>
    <xf numFmtId="0" fontId="16" fillId="0" borderId="0" xfId="0" applyFont="1" applyBorder="1" applyAlignment="1">
      <alignment horizontal="right"/>
    </xf>
    <xf numFmtId="0" fontId="11" fillId="0" borderId="0" xfId="0" applyFont="1" applyAlignment="1"/>
    <xf numFmtId="0" fontId="18" fillId="0" borderId="3" xfId="0" applyFont="1" applyBorder="1" applyAlignment="1"/>
    <xf numFmtId="0" fontId="11" fillId="0" borderId="0" xfId="0" applyFont="1" applyBorder="1" applyAlignment="1">
      <alignment horizontal="right"/>
    </xf>
    <xf numFmtId="0" fontId="17" fillId="0" borderId="0" xfId="0" applyFont="1" applyFill="1" applyBorder="1" applyAlignment="1" applyProtection="1">
      <alignment vertical="top" wrapText="1"/>
      <protection locked="0"/>
    </xf>
    <xf numFmtId="0" fontId="16" fillId="0" borderId="0" xfId="0" applyNumberFormat="1" applyFont="1" applyBorder="1" applyAlignment="1">
      <alignment horizontal="right"/>
    </xf>
    <xf numFmtId="0" fontId="11" fillId="0" borderId="0" xfId="0" applyFont="1" applyAlignment="1">
      <alignment vertical="center" wrapText="1"/>
    </xf>
    <xf numFmtId="0" fontId="11" fillId="9" borderId="0" xfId="0" applyFont="1" applyFill="1"/>
    <xf numFmtId="0" fontId="17" fillId="0" borderId="0" xfId="0" applyFont="1" applyFill="1" applyBorder="1" applyAlignment="1" applyProtection="1">
      <protection locked="0"/>
    </xf>
    <xf numFmtId="0" fontId="16" fillId="0" borderId="0" xfId="0" applyFont="1" applyFill="1" applyBorder="1" applyAlignment="1">
      <alignment horizontal="right" wrapText="1"/>
    </xf>
    <xf numFmtId="0" fontId="17" fillId="0" borderId="0" xfId="0" applyFont="1" applyFill="1" applyBorder="1" applyAlignment="1" applyProtection="1">
      <alignment horizontal="center" wrapText="1"/>
      <protection locked="0"/>
    </xf>
    <xf numFmtId="0" fontId="11" fillId="0" borderId="0" xfId="0" applyNumberFormat="1" applyFont="1" applyAlignment="1">
      <alignment horizontal="left" wrapText="1"/>
    </xf>
    <xf numFmtId="0" fontId="11" fillId="0" borderId="3" xfId="0" applyNumberFormat="1" applyFont="1" applyBorder="1" applyAlignment="1">
      <alignment horizontal="left" wrapText="1"/>
    </xf>
    <xf numFmtId="0" fontId="12" fillId="10" borderId="1" xfId="0" applyFont="1" applyFill="1" applyBorder="1" applyAlignment="1">
      <alignment horizontal="center" vertical="center" wrapText="1"/>
    </xf>
    <xf numFmtId="164" fontId="13" fillId="0" borderId="0" xfId="0" applyNumberFormat="1" applyFont="1" applyFill="1" applyAlignment="1" applyProtection="1">
      <alignment horizontal="center"/>
      <protection locked="0"/>
    </xf>
    <xf numFmtId="164"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0" xfId="0" applyFont="1" applyFill="1" applyProtection="1">
      <protection locked="0"/>
    </xf>
    <xf numFmtId="0" fontId="13" fillId="0" borderId="0" xfId="0" applyFont="1" applyFill="1" applyAlignment="1" applyProtection="1">
      <alignment horizontal="center"/>
      <protection locked="0"/>
    </xf>
    <xf numFmtId="0" fontId="11" fillId="0" borderId="0" xfId="0" applyFont="1" applyProtection="1">
      <protection locked="0"/>
    </xf>
    <xf numFmtId="0" fontId="20" fillId="7" borderId="1" xfId="0" applyNumberFormat="1" applyFont="1" applyFill="1" applyBorder="1" applyAlignment="1">
      <alignment horizontal="center" vertical="center" wrapText="1"/>
    </xf>
    <xf numFmtId="0" fontId="13" fillId="8" borderId="0" xfId="0" applyNumberFormat="1" applyFont="1" applyFill="1" applyAlignment="1" applyProtection="1">
      <alignment horizontal="center"/>
    </xf>
    <xf numFmtId="0" fontId="11" fillId="8" borderId="0" xfId="0" applyNumberFormat="1" applyFont="1" applyFill="1" applyAlignment="1">
      <alignment horizontal="center"/>
    </xf>
    <xf numFmtId="0" fontId="11" fillId="0" borderId="0" xfId="0" applyNumberFormat="1" applyFont="1" applyFill="1" applyAlignment="1">
      <alignment horizontal="center"/>
    </xf>
    <xf numFmtId="0" fontId="11" fillId="0" borderId="3" xfId="0" applyNumberFormat="1" applyFont="1" applyFill="1" applyBorder="1" applyAlignment="1">
      <alignment horizontal="center"/>
    </xf>
    <xf numFmtId="0" fontId="17" fillId="0" borderId="0" xfId="0" applyFont="1" applyFill="1" applyBorder="1" applyAlignment="1" applyProtection="1">
      <alignment horizontal="center"/>
      <protection locked="0"/>
    </xf>
    <xf numFmtId="0" fontId="14" fillId="0" borderId="0" xfId="0" applyFont="1" applyAlignment="1">
      <alignment horizontal="left" indent="44"/>
    </xf>
    <xf numFmtId="0" fontId="23" fillId="5" borderId="1" xfId="0" applyNumberFormat="1" applyFont="1" applyFill="1" applyBorder="1" applyAlignment="1">
      <alignment horizontal="center" vertical="center" wrapText="1"/>
    </xf>
    <xf numFmtId="0" fontId="11" fillId="0" borderId="0" xfId="0" applyFont="1" applyFill="1" applyAlignment="1">
      <alignment vertical="center" wrapText="1"/>
    </xf>
    <xf numFmtId="0" fontId="25" fillId="0" borderId="0" xfId="0" applyFont="1" applyFill="1" applyBorder="1" applyAlignment="1"/>
    <xf numFmtId="0" fontId="11" fillId="0" borderId="11" xfId="0" applyFont="1" applyBorder="1" applyAlignment="1" applyProtection="1">
      <alignment horizontal="center"/>
      <protection locked="0"/>
    </xf>
    <xf numFmtId="0" fontId="11" fillId="4" borderId="0" xfId="0" applyFont="1" applyFill="1"/>
    <xf numFmtId="0" fontId="11" fillId="9" borderId="0" xfId="0" applyFont="1" applyFill="1" applyBorder="1" applyAlignment="1" applyProtection="1">
      <protection locked="0"/>
    </xf>
    <xf numFmtId="0" fontId="18" fillId="0" borderId="0" xfId="0" applyFont="1" applyBorder="1" applyAlignment="1"/>
    <xf numFmtId="0" fontId="11" fillId="0" borderId="0" xfId="0" applyNumberFormat="1" applyFont="1" applyFill="1" applyBorder="1" applyAlignment="1">
      <alignment horizontal="center"/>
    </xf>
    <xf numFmtId="0" fontId="12" fillId="0" borderId="0" xfId="0" applyFont="1" applyAlignment="1"/>
    <xf numFmtId="0" fontId="26" fillId="0" borderId="0" xfId="0" applyFont="1" applyFill="1" applyBorder="1" applyAlignment="1" applyProtection="1">
      <alignment horizontal="center"/>
      <protection locked="0"/>
    </xf>
    <xf numFmtId="0" fontId="23" fillId="10" borderId="1" xfId="0" applyFont="1" applyFill="1" applyBorder="1" applyAlignment="1">
      <alignment horizontal="center" vertical="center" wrapText="1"/>
    </xf>
    <xf numFmtId="0" fontId="23" fillId="10" borderId="5" xfId="0" applyFont="1" applyFill="1" applyBorder="1" applyAlignment="1">
      <alignment horizontal="center" vertical="center" wrapText="1"/>
    </xf>
    <xf numFmtId="0" fontId="23" fillId="16" borderId="5" xfId="0" applyFont="1" applyFill="1" applyBorder="1" applyAlignment="1">
      <alignment horizontal="center" vertical="center" wrapText="1"/>
    </xf>
    <xf numFmtId="0" fontId="23" fillId="4" borderId="5" xfId="0" applyFont="1" applyFill="1" applyBorder="1" applyAlignment="1">
      <alignment horizontal="center" vertical="center" wrapText="1"/>
    </xf>
    <xf numFmtId="0" fontId="23" fillId="13" borderId="5" xfId="0" applyFont="1" applyFill="1" applyBorder="1" applyAlignment="1">
      <alignment horizontal="center" vertical="center" wrapText="1"/>
    </xf>
    <xf numFmtId="0" fontId="23" fillId="2" borderId="1" xfId="0" applyFont="1" applyFill="1" applyBorder="1" applyAlignment="1">
      <alignment horizontal="center" vertical="center" wrapText="1"/>
    </xf>
    <xf numFmtId="1" fontId="23" fillId="2" borderId="2" xfId="0" applyNumberFormat="1" applyFont="1" applyFill="1" applyBorder="1" applyAlignment="1">
      <alignment horizontal="center" vertical="center" wrapText="1"/>
    </xf>
    <xf numFmtId="0" fontId="23" fillId="4"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16" fillId="0" borderId="0" xfId="0" applyFont="1" applyFill="1" applyBorder="1" applyAlignment="1">
      <alignment vertical="center"/>
    </xf>
    <xf numFmtId="0" fontId="16" fillId="0" borderId="15" xfId="0" applyNumberFormat="1" applyFont="1" applyFill="1" applyBorder="1" applyAlignment="1"/>
    <xf numFmtId="0" fontId="16" fillId="0" borderId="0" xfId="0" applyNumberFormat="1" applyFont="1" applyFill="1" applyBorder="1" applyAlignment="1"/>
    <xf numFmtId="49" fontId="0" fillId="0" borderId="0" xfId="0" applyNumberFormat="1"/>
    <xf numFmtId="4" fontId="0" fillId="0" borderId="0" xfId="0" applyNumberFormat="1"/>
    <xf numFmtId="0" fontId="13" fillId="0" borderId="0" xfId="0" applyNumberFormat="1" applyFont="1" applyFill="1" applyAlignment="1" applyProtection="1">
      <alignment horizontal="center" vertical="top"/>
      <protection locked="0"/>
    </xf>
    <xf numFmtId="0" fontId="16" fillId="0" borderId="0" xfId="0" applyFont="1" applyFill="1" applyBorder="1" applyAlignment="1" applyProtection="1">
      <alignment vertical="top"/>
      <protection locked="0"/>
    </xf>
    <xf numFmtId="0" fontId="17" fillId="0" borderId="0" xfId="0" applyFont="1" applyFill="1" applyBorder="1" applyAlignment="1" applyProtection="1">
      <alignment vertical="top"/>
      <protection locked="0"/>
    </xf>
    <xf numFmtId="0" fontId="23" fillId="3" borderId="4" xfId="0" applyFont="1" applyFill="1" applyBorder="1" applyAlignment="1">
      <alignment horizontal="center" vertical="center" wrapText="1"/>
    </xf>
    <xf numFmtId="9" fontId="11" fillId="0" borderId="0" xfId="1" applyFont="1" applyAlignment="1">
      <alignment horizontal="center"/>
    </xf>
    <xf numFmtId="9" fontId="23" fillId="3" borderId="1" xfId="1" applyFont="1" applyFill="1" applyBorder="1" applyAlignment="1">
      <alignment horizontal="center" vertical="center" wrapText="1"/>
    </xf>
    <xf numFmtId="0" fontId="17" fillId="0" borderId="0" xfId="0" applyFont="1" applyAlignment="1">
      <alignment horizontal="center"/>
    </xf>
    <xf numFmtId="164" fontId="11" fillId="0" borderId="0" xfId="0" applyNumberFormat="1" applyFont="1" applyAlignment="1" applyProtection="1">
      <alignment horizontal="center"/>
      <protection locked="0"/>
    </xf>
    <xf numFmtId="164" fontId="11" fillId="0" borderId="0" xfId="0" applyNumberFormat="1" applyFont="1" applyAlignment="1" applyProtection="1">
      <alignment horizontal="center"/>
      <protection hidden="1"/>
    </xf>
    <xf numFmtId="9" fontId="11" fillId="0" borderId="3" xfId="1" applyFont="1" applyBorder="1" applyAlignment="1">
      <alignment horizontal="center"/>
    </xf>
    <xf numFmtId="9" fontId="11" fillId="0" borderId="0" xfId="1" applyFont="1" applyBorder="1" applyAlignment="1">
      <alignment horizontal="center"/>
    </xf>
    <xf numFmtId="9" fontId="17" fillId="0" borderId="0" xfId="1" applyFont="1" applyAlignment="1">
      <alignment horizontal="center"/>
    </xf>
    <xf numFmtId="0" fontId="11" fillId="0" borderId="0" xfId="1" applyNumberFormat="1" applyFont="1" applyAlignment="1">
      <alignment horizontal="center"/>
    </xf>
    <xf numFmtId="0" fontId="11" fillId="0" borderId="3" xfId="1" applyNumberFormat="1" applyFont="1" applyBorder="1" applyAlignment="1">
      <alignment horizontal="center"/>
    </xf>
    <xf numFmtId="0" fontId="11" fillId="0" borderId="0" xfId="1" applyNumberFormat="1" applyFont="1" applyBorder="1" applyAlignment="1">
      <alignment horizontal="center"/>
    </xf>
    <xf numFmtId="0" fontId="17" fillId="0" borderId="0" xfId="1" applyNumberFormat="1" applyFont="1"/>
    <xf numFmtId="0" fontId="16" fillId="0" borderId="0" xfId="0" applyFont="1" applyFill="1" applyBorder="1" applyAlignment="1">
      <alignment horizontal="center" vertical="center" wrapText="1"/>
    </xf>
    <xf numFmtId="164" fontId="11" fillId="0" borderId="0" xfId="1" applyNumberFormat="1" applyFont="1" applyAlignment="1">
      <alignment horizontal="center"/>
    </xf>
    <xf numFmtId="164" fontId="11" fillId="0" borderId="3" xfId="1" applyNumberFormat="1" applyFont="1" applyBorder="1" applyAlignment="1">
      <alignment horizontal="center"/>
    </xf>
    <xf numFmtId="164" fontId="11" fillId="0" borderId="0" xfId="1" applyNumberFormat="1" applyFont="1" applyBorder="1" applyAlignment="1">
      <alignment horizontal="center"/>
    </xf>
    <xf numFmtId="164" fontId="16" fillId="0" borderId="0" xfId="0" applyNumberFormat="1" applyFont="1" applyFill="1" applyBorder="1" applyAlignment="1">
      <alignment horizontal="center" vertical="center" wrapText="1"/>
    </xf>
    <xf numFmtId="164" fontId="17" fillId="0" borderId="0" xfId="1" applyNumberFormat="1" applyFont="1" applyAlignment="1">
      <alignment horizontal="center"/>
    </xf>
    <xf numFmtId="0" fontId="16" fillId="3" borderId="6" xfId="1" applyNumberFormat="1" applyFont="1" applyFill="1" applyBorder="1" applyAlignment="1">
      <alignment horizontal="center" vertical="center" wrapText="1"/>
    </xf>
    <xf numFmtId="0" fontId="30" fillId="0" borderId="0" xfId="0" applyFont="1" applyFill="1" applyBorder="1" applyAlignment="1">
      <alignment horizontal="left" vertical="center" wrapText="1"/>
    </xf>
    <xf numFmtId="0" fontId="12" fillId="0" borderId="0" xfId="0" applyFont="1" applyBorder="1" applyAlignment="1">
      <alignment horizontal="center"/>
    </xf>
    <xf numFmtId="0" fontId="12" fillId="22" borderId="7" xfId="0" applyFont="1" applyFill="1" applyBorder="1" applyAlignment="1">
      <alignment horizontal="center" vertical="center" wrapText="1"/>
    </xf>
    <xf numFmtId="0" fontId="12" fillId="0" borderId="0" xfId="0" applyFont="1" applyFill="1" applyAlignment="1">
      <alignment horizontal="center"/>
    </xf>
    <xf numFmtId="0" fontId="12" fillId="0" borderId="0" xfId="0" applyFont="1" applyAlignment="1">
      <alignment horizontal="center"/>
    </xf>
    <xf numFmtId="0" fontId="16" fillId="0" borderId="0" xfId="0" applyFont="1" applyAlignment="1">
      <alignment horizontal="center"/>
    </xf>
    <xf numFmtId="0" fontId="7" fillId="0" borderId="0" xfId="4"/>
    <xf numFmtId="0" fontId="33" fillId="0" borderId="0" xfId="5" applyFont="1" applyFill="1" applyBorder="1" applyAlignment="1">
      <alignment vertical="center"/>
    </xf>
    <xf numFmtId="0" fontId="36" fillId="0" borderId="3" xfId="0" applyFont="1" applyBorder="1" applyAlignment="1">
      <alignment horizontal="center"/>
    </xf>
    <xf numFmtId="0" fontId="35" fillId="0" borderId="3" xfId="0" applyFont="1" applyBorder="1" applyAlignment="1">
      <alignment vertical="center"/>
    </xf>
    <xf numFmtId="0" fontId="23" fillId="5" borderId="1" xfId="0" applyFont="1" applyFill="1" applyBorder="1" applyAlignment="1">
      <alignment horizontal="center" wrapText="1"/>
    </xf>
    <xf numFmtId="0" fontId="12" fillId="0" borderId="0" xfId="0" applyFont="1" applyFill="1" applyAlignment="1" applyProtection="1">
      <alignment horizontal="center"/>
      <protection locked="0"/>
    </xf>
    <xf numFmtId="0" fontId="16" fillId="0" borderId="0" xfId="0" applyFont="1" applyAlignment="1" applyProtection="1">
      <alignment horizontal="center"/>
      <protection locked="0"/>
    </xf>
    <xf numFmtId="0" fontId="16" fillId="0" borderId="0" xfId="0" applyFont="1" applyBorder="1" applyAlignment="1" applyProtection="1">
      <alignment horizontal="center"/>
      <protection locked="0"/>
    </xf>
    <xf numFmtId="0" fontId="23" fillId="24" borderId="5" xfId="0" applyFont="1" applyFill="1" applyBorder="1" applyAlignment="1">
      <alignment horizontal="center" vertical="center" wrapText="1"/>
    </xf>
    <xf numFmtId="10" fontId="11" fillId="0" borderId="0" xfId="1" applyNumberFormat="1" applyFont="1" applyAlignment="1" applyProtection="1">
      <alignment horizontal="center"/>
      <protection locked="0"/>
    </xf>
    <xf numFmtId="0" fontId="38" fillId="0" borderId="0" xfId="0" applyFont="1" applyBorder="1" applyAlignment="1">
      <alignment horizontal="center"/>
    </xf>
    <xf numFmtId="49" fontId="39" fillId="0" borderId="0" xfId="7" applyNumberFormat="1" applyFont="1"/>
    <xf numFmtId="0" fontId="5" fillId="0" borderId="0" xfId="7"/>
    <xf numFmtId="0" fontId="0" fillId="0" borderId="0" xfId="0" applyAlignment="1">
      <alignment horizontal="right"/>
    </xf>
    <xf numFmtId="0" fontId="27" fillId="0" borderId="0" xfId="5" applyFont="1" applyFill="1" applyBorder="1" applyAlignment="1">
      <alignment vertical="center"/>
    </xf>
    <xf numFmtId="0" fontId="36" fillId="0" borderId="0" xfId="5" applyFont="1" applyFill="1" applyBorder="1" applyAlignment="1">
      <alignment vertical="center"/>
    </xf>
    <xf numFmtId="0" fontId="10" fillId="6" borderId="0" xfId="0" applyFont="1" applyFill="1"/>
    <xf numFmtId="0" fontId="16" fillId="3" borderId="14" xfId="1" applyNumberFormat="1" applyFont="1" applyFill="1" applyBorder="1" applyAlignment="1">
      <alignment horizontal="center" vertical="center" wrapText="1"/>
    </xf>
    <xf numFmtId="9" fontId="0" fillId="0" borderId="0" xfId="0" applyNumberFormat="1"/>
    <xf numFmtId="0" fontId="0" fillId="20" borderId="0" xfId="0" applyFont="1" applyFill="1" applyProtection="1"/>
    <xf numFmtId="0" fontId="0" fillId="20" borderId="0" xfId="1" applyNumberFormat="1" applyFont="1" applyFill="1" applyProtection="1"/>
    <xf numFmtId="0" fontId="16" fillId="3" borderId="14" xfId="0" applyFont="1" applyFill="1" applyBorder="1" applyAlignment="1">
      <alignment horizontal="center" vertical="center" wrapText="1"/>
    </xf>
    <xf numFmtId="0" fontId="16" fillId="0" borderId="0" xfId="0" applyFont="1"/>
    <xf numFmtId="0" fontId="41" fillId="0" borderId="0" xfId="0" applyFont="1" applyAlignment="1">
      <alignment horizontal="center"/>
    </xf>
    <xf numFmtId="0" fontId="16" fillId="0" borderId="0" xfId="0" applyFont="1" applyAlignment="1">
      <alignment vertical="center"/>
    </xf>
    <xf numFmtId="0" fontId="23" fillId="23" borderId="12" xfId="5" applyFont="1" applyFill="1" applyBorder="1" applyAlignment="1">
      <alignment vertical="center"/>
    </xf>
    <xf numFmtId="0" fontId="42" fillId="23" borderId="13" xfId="5" applyFont="1" applyFill="1" applyBorder="1"/>
    <xf numFmtId="0" fontId="17" fillId="4" borderId="14" xfId="0" applyFont="1" applyFill="1" applyBorder="1" applyAlignment="1" applyProtection="1">
      <protection locked="0"/>
    </xf>
    <xf numFmtId="0" fontId="34" fillId="0" borderId="0" xfId="0" applyFont="1" applyAlignment="1"/>
    <xf numFmtId="0" fontId="29" fillId="25" borderId="0" xfId="0" applyFont="1" applyFill="1" applyBorder="1"/>
    <xf numFmtId="0" fontId="21" fillId="4" borderId="14" xfId="0" applyFont="1" applyFill="1" applyBorder="1" applyAlignment="1" applyProtection="1">
      <alignment horizontal="center"/>
      <protection locked="0"/>
    </xf>
    <xf numFmtId="0" fontId="16" fillId="4" borderId="14" xfId="0" applyFont="1" applyFill="1" applyBorder="1" applyAlignment="1" applyProtection="1">
      <alignment horizontal="center"/>
      <protection locked="0"/>
    </xf>
    <xf numFmtId="0" fontId="10" fillId="0" borderId="0" xfId="0" applyFont="1" applyFill="1"/>
    <xf numFmtId="0" fontId="0" fillId="0" borderId="0" xfId="0" applyFill="1"/>
    <xf numFmtId="0" fontId="11" fillId="0" borderId="0" xfId="0" applyNumberFormat="1" applyFont="1" applyFill="1" applyBorder="1" applyAlignment="1">
      <alignment horizontal="left" wrapText="1"/>
    </xf>
    <xf numFmtId="0" fontId="11" fillId="0" borderId="0" xfId="0" applyFont="1" applyFill="1" applyBorder="1"/>
    <xf numFmtId="0" fontId="11" fillId="0" borderId="0" xfId="0" applyFont="1" applyFill="1" applyBorder="1" applyAlignment="1">
      <alignment horizontal="center" wrapText="1"/>
    </xf>
    <xf numFmtId="0" fontId="40" fillId="0" borderId="0" xfId="0" applyFont="1" applyFill="1" applyBorder="1" applyAlignment="1">
      <alignment horizontal="center"/>
    </xf>
    <xf numFmtId="0" fontId="16" fillId="0" borderId="0" xfId="0" applyFont="1" applyFill="1" applyBorder="1" applyAlignment="1">
      <alignment horizontal="center"/>
    </xf>
    <xf numFmtId="0" fontId="16" fillId="0" borderId="0"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wrapText="1"/>
      <protection locked="0"/>
    </xf>
    <xf numFmtId="9" fontId="16" fillId="14" borderId="7" xfId="1" applyFont="1" applyFill="1" applyBorder="1" applyAlignment="1">
      <alignment horizontal="center" vertical="center" wrapText="1"/>
    </xf>
    <xf numFmtId="164" fontId="16" fillId="14" borderId="7" xfId="1" applyNumberFormat="1" applyFont="1" applyFill="1" applyBorder="1" applyAlignment="1">
      <alignment horizontal="center" vertical="center" wrapText="1"/>
    </xf>
    <xf numFmtId="9" fontId="0" fillId="3" borderId="0" xfId="1" applyFont="1" applyFill="1" applyAlignment="1" applyProtection="1">
      <alignment horizontal="center"/>
    </xf>
    <xf numFmtId="164" fontId="0" fillId="3" borderId="0" xfId="1" applyNumberFormat="1" applyFont="1" applyFill="1" applyAlignment="1" applyProtection="1">
      <alignment horizontal="center"/>
    </xf>
    <xf numFmtId="0" fontId="23" fillId="10" borderId="5" xfId="0" applyFont="1" applyFill="1" applyBorder="1" applyAlignment="1">
      <alignment horizontal="center" vertical="top" wrapText="1"/>
    </xf>
    <xf numFmtId="0" fontId="0" fillId="0" borderId="0" xfId="0" applyFont="1" applyBorder="1" applyAlignment="1">
      <alignment horizontal="center" vertical="center" wrapText="1"/>
    </xf>
    <xf numFmtId="0" fontId="0" fillId="0" borderId="0" xfId="0" applyFont="1" applyBorder="1" applyAlignment="1">
      <alignment horizontal="right" vertical="center" wrapText="1"/>
    </xf>
    <xf numFmtId="0" fontId="0" fillId="0" borderId="0" xfId="0" applyFont="1" applyBorder="1" applyAlignment="1">
      <alignment horizontal="left" vertical="center" wrapText="1"/>
    </xf>
    <xf numFmtId="1" fontId="0" fillId="0" borderId="0" xfId="0" applyNumberFormat="1" applyFont="1" applyBorder="1" applyAlignment="1">
      <alignment horizontal="left" vertical="center" wrapText="1"/>
    </xf>
    <xf numFmtId="0" fontId="0" fillId="0" borderId="0" xfId="0" applyFont="1" applyAlignment="1">
      <alignment vertical="center"/>
    </xf>
    <xf numFmtId="0" fontId="23" fillId="6" borderId="7" xfId="0" applyFont="1" applyFill="1" applyBorder="1" applyAlignment="1">
      <alignment horizontal="center" vertical="center" wrapText="1"/>
    </xf>
    <xf numFmtId="0" fontId="2" fillId="0" borderId="0" xfId="0" applyFont="1" applyBorder="1" applyAlignment="1">
      <alignment horizontal="left" vertical="center" wrapText="1"/>
    </xf>
    <xf numFmtId="0" fontId="13" fillId="0" borderId="0" xfId="0" applyFont="1" applyBorder="1" applyAlignment="1">
      <alignment horizontal="center"/>
    </xf>
    <xf numFmtId="0" fontId="23" fillId="23" borderId="15" xfId="5" applyFont="1" applyFill="1" applyBorder="1" applyAlignment="1">
      <alignment vertical="center"/>
    </xf>
    <xf numFmtId="0" fontId="23" fillId="23" borderId="16" xfId="5" applyFont="1" applyFill="1" applyBorder="1" applyAlignment="1">
      <alignment vertical="center"/>
    </xf>
    <xf numFmtId="0" fontId="23" fillId="23" borderId="3" xfId="5" applyFont="1" applyFill="1" applyBorder="1" applyAlignment="1">
      <alignment vertical="center"/>
    </xf>
    <xf numFmtId="0" fontId="23" fillId="23" borderId="17" xfId="5" applyFont="1" applyFill="1" applyBorder="1" applyAlignment="1">
      <alignment vertical="center"/>
    </xf>
    <xf numFmtId="0" fontId="23" fillId="0" borderId="0" xfId="5" applyFont="1" applyFill="1" applyBorder="1" applyAlignment="1">
      <alignment vertical="center"/>
    </xf>
    <xf numFmtId="49" fontId="45" fillId="0" borderId="0" xfId="0" applyNumberFormat="1" applyFont="1"/>
    <xf numFmtId="0" fontId="46" fillId="0" borderId="0" xfId="0" applyFont="1" applyBorder="1" applyAlignment="1"/>
    <xf numFmtId="0" fontId="13" fillId="0" borderId="0" xfId="0" applyFont="1" applyBorder="1"/>
    <xf numFmtId="0" fontId="44" fillId="0" borderId="0" xfId="0" applyFont="1" applyBorder="1"/>
    <xf numFmtId="0" fontId="21" fillId="0" borderId="0" xfId="0" applyFont="1" applyBorder="1" applyAlignment="1"/>
    <xf numFmtId="0" fontId="44" fillId="0" borderId="0" xfId="0" applyFont="1"/>
    <xf numFmtId="0" fontId="1" fillId="0" borderId="0" xfId="0" applyFont="1" applyBorder="1" applyAlignment="1">
      <alignment horizontal="left" vertical="center" wrapText="1"/>
    </xf>
    <xf numFmtId="0" fontId="47" fillId="0" borderId="3" xfId="0" applyFont="1" applyBorder="1"/>
    <xf numFmtId="0" fontId="17" fillId="0" borderId="0" xfId="0" applyFont="1" applyBorder="1" applyAlignment="1"/>
    <xf numFmtId="0" fontId="0" fillId="6" borderId="0" xfId="0" applyFill="1"/>
    <xf numFmtId="0" fontId="48" fillId="26" borderId="19" xfId="0" applyFont="1" applyFill="1" applyBorder="1" applyAlignment="1">
      <alignment horizontal="center" vertical="center" wrapText="1"/>
    </xf>
    <xf numFmtId="0" fontId="15" fillId="0" borderId="0" xfId="0" applyFont="1" applyAlignment="1">
      <alignment horizontal="center" vertical="center"/>
    </xf>
    <xf numFmtId="0" fontId="48" fillId="0" borderId="0" xfId="0" applyFont="1" applyAlignment="1">
      <alignment horizontal="center" vertical="center"/>
    </xf>
    <xf numFmtId="0" fontId="15" fillId="0" borderId="0" xfId="0" applyFont="1" applyAlignment="1">
      <alignment vertical="center"/>
    </xf>
    <xf numFmtId="0" fontId="48" fillId="26" borderId="7" xfId="0" applyFont="1" applyFill="1" applyBorder="1" applyAlignment="1">
      <alignment horizontal="center" vertical="center" wrapText="1"/>
    </xf>
    <xf numFmtId="0" fontId="15" fillId="0" borderId="0" xfId="0" applyFont="1" applyAlignment="1">
      <alignment horizontal="center"/>
    </xf>
    <xf numFmtId="0" fontId="48" fillId="0" borderId="0" xfId="0" applyFont="1" applyAlignment="1">
      <alignment horizontal="center"/>
    </xf>
    <xf numFmtId="0" fontId="48" fillId="27" borderId="31" xfId="0" applyFont="1" applyFill="1" applyBorder="1" applyAlignment="1">
      <alignment horizontal="center"/>
    </xf>
    <xf numFmtId="0" fontId="48" fillId="27" borderId="29" xfId="0" applyFont="1" applyFill="1" applyBorder="1" applyAlignment="1">
      <alignment horizontal="center"/>
    </xf>
    <xf numFmtId="0" fontId="48" fillId="27" borderId="35" xfId="0" applyFont="1" applyFill="1" applyBorder="1" applyAlignment="1">
      <alignment horizontal="center"/>
    </xf>
    <xf numFmtId="0" fontId="48" fillId="27" borderId="26" xfId="0" applyFont="1" applyFill="1" applyBorder="1" applyAlignment="1">
      <alignment horizontal="center"/>
    </xf>
    <xf numFmtId="0" fontId="49" fillId="0" borderId="32" xfId="0" applyFont="1" applyBorder="1" applyAlignment="1">
      <alignment horizontal="center" vertical="center" wrapText="1"/>
    </xf>
    <xf numFmtId="0" fontId="49" fillId="28" borderId="14" xfId="0" applyFont="1" applyFill="1" applyBorder="1" applyAlignment="1">
      <alignment horizontal="center" vertical="center" wrapText="1"/>
    </xf>
    <xf numFmtId="0" fontId="49" fillId="28" borderId="27" xfId="0" applyFont="1" applyFill="1" applyBorder="1" applyAlignment="1">
      <alignment horizontal="center" vertical="center" wrapText="1"/>
    </xf>
    <xf numFmtId="0" fontId="50" fillId="0" borderId="0" xfId="0" applyFont="1" applyAlignment="1">
      <alignment vertical="center" wrapText="1"/>
    </xf>
    <xf numFmtId="0" fontId="49" fillId="28" borderId="23" xfId="0" applyFont="1" applyFill="1" applyBorder="1" applyAlignment="1">
      <alignment horizontal="center" vertical="center" wrapText="1"/>
    </xf>
    <xf numFmtId="0" fontId="49" fillId="0" borderId="33" xfId="0" applyFont="1" applyBorder="1" applyAlignment="1">
      <alignment horizontal="center" vertical="center" wrapText="1"/>
    </xf>
    <xf numFmtId="0" fontId="50" fillId="0" borderId="18" xfId="0" applyFont="1" applyBorder="1" applyAlignment="1">
      <alignment horizontal="center" vertical="center" wrapText="1"/>
    </xf>
    <xf numFmtId="0" fontId="50" fillId="0" borderId="14" xfId="0" applyFont="1" applyBorder="1" applyAlignment="1">
      <alignment horizontal="center" vertical="center" wrapText="1"/>
    </xf>
    <xf numFmtId="0" fontId="50" fillId="0" borderId="28" xfId="0" applyFont="1" applyBorder="1" applyAlignment="1">
      <alignment horizontal="center" vertical="center" wrapText="1"/>
    </xf>
    <xf numFmtId="0" fontId="50" fillId="0" borderId="6" xfId="0" applyFont="1" applyBorder="1" applyAlignment="1">
      <alignment horizontal="center" vertical="center" wrapText="1"/>
    </xf>
    <xf numFmtId="0" fontId="49" fillId="4" borderId="18" xfId="0" applyFont="1" applyFill="1" applyBorder="1" applyAlignment="1">
      <alignment horizontal="center" vertical="center" wrapText="1"/>
    </xf>
    <xf numFmtId="0" fontId="49" fillId="0" borderId="34" xfId="0" applyFont="1" applyBorder="1" applyAlignment="1">
      <alignment horizontal="center" vertical="center" wrapText="1"/>
    </xf>
    <xf numFmtId="0" fontId="49" fillId="4" borderId="36" xfId="0" applyFont="1" applyFill="1" applyBorder="1" applyAlignment="1">
      <alignment horizontal="center" vertical="center" wrapText="1"/>
    </xf>
    <xf numFmtId="0" fontId="49" fillId="4" borderId="30" xfId="0" applyFont="1" applyFill="1" applyBorder="1" applyAlignment="1">
      <alignment horizontal="center" vertical="center" wrapText="1"/>
    </xf>
    <xf numFmtId="0" fontId="28" fillId="0" borderId="19" xfId="0" applyFont="1" applyBorder="1"/>
    <xf numFmtId="0" fontId="28" fillId="0" borderId="20" xfId="0" applyFont="1" applyBorder="1"/>
    <xf numFmtId="0" fontId="28" fillId="0" borderId="21" xfId="0" applyFont="1" applyBorder="1"/>
    <xf numFmtId="0" fontId="0" fillId="0" borderId="20" xfId="0" applyBorder="1"/>
    <xf numFmtId="0" fontId="0" fillId="0" borderId="21" xfId="0" applyBorder="1"/>
    <xf numFmtId="0" fontId="0" fillId="0" borderId="22" xfId="0" applyBorder="1"/>
    <xf numFmtId="0" fontId="0" fillId="0" borderId="24" xfId="0" applyBorder="1"/>
    <xf numFmtId="0" fontId="0" fillId="0" borderId="25" xfId="0" applyBorder="1"/>
    <xf numFmtId="0" fontId="0" fillId="0" borderId="19" xfId="0" applyBorder="1" applyAlignment="1">
      <alignment vertical="center"/>
    </xf>
    <xf numFmtId="0" fontId="0" fillId="0" borderId="11" xfId="0" applyBorder="1" applyAlignment="1">
      <alignment vertical="center"/>
    </xf>
    <xf numFmtId="0" fontId="0" fillId="0" borderId="23" xfId="0" applyBorder="1" applyAlignment="1">
      <alignment vertical="center"/>
    </xf>
    <xf numFmtId="0" fontId="23" fillId="0" borderId="0" xfId="0" applyFont="1" applyFill="1" applyBorder="1" applyAlignment="1">
      <alignment horizontal="center" vertical="top" wrapText="1"/>
    </xf>
    <xf numFmtId="0" fontId="24" fillId="18" borderId="8" xfId="0" applyFont="1" applyFill="1" applyBorder="1" applyAlignment="1">
      <alignment horizontal="center" vertical="center" wrapText="1"/>
    </xf>
    <xf numFmtId="0" fontId="24" fillId="18" borderId="10" xfId="0" applyFont="1" applyFill="1" applyBorder="1" applyAlignment="1">
      <alignment horizontal="center" vertical="center" wrapText="1"/>
    </xf>
    <xf numFmtId="0" fontId="24" fillId="19" borderId="8" xfId="0" applyFont="1" applyFill="1" applyBorder="1" applyAlignment="1">
      <alignment horizontal="center" vertical="center" wrapText="1"/>
    </xf>
    <xf numFmtId="0" fontId="24" fillId="19" borderId="9" xfId="0" applyFont="1" applyFill="1" applyBorder="1" applyAlignment="1">
      <alignment horizontal="center" vertical="center" wrapText="1"/>
    </xf>
    <xf numFmtId="0" fontId="24" fillId="19" borderId="10" xfId="0" applyFont="1" applyFill="1" applyBorder="1" applyAlignment="1">
      <alignment horizontal="center" vertical="center" wrapText="1"/>
    </xf>
    <xf numFmtId="0" fontId="23" fillId="12" borderId="8" xfId="0" applyFont="1" applyFill="1" applyBorder="1" applyAlignment="1">
      <alignment horizontal="center" vertical="center" wrapText="1"/>
    </xf>
    <xf numFmtId="0" fontId="23" fillId="12" borderId="10" xfId="0" applyFont="1" applyFill="1" applyBorder="1" applyAlignment="1">
      <alignment horizontal="center" vertical="center" wrapText="1"/>
    </xf>
    <xf numFmtId="0" fontId="23" fillId="4" borderId="8" xfId="0" applyFont="1" applyFill="1" applyBorder="1" applyAlignment="1">
      <alignment horizontal="center" vertical="center" wrapText="1"/>
    </xf>
    <xf numFmtId="0" fontId="23" fillId="4" borderId="10" xfId="0" applyFont="1" applyFill="1" applyBorder="1" applyAlignment="1">
      <alignment horizontal="center" vertical="center" wrapText="1"/>
    </xf>
    <xf numFmtId="0" fontId="27" fillId="21" borderId="8" xfId="0" applyFont="1" applyFill="1" applyBorder="1" applyAlignment="1">
      <alignment horizontal="center" vertical="center"/>
    </xf>
    <xf numFmtId="0" fontId="27" fillId="21" borderId="9" xfId="0" applyFont="1" applyFill="1" applyBorder="1" applyAlignment="1">
      <alignment horizontal="center" vertical="center"/>
    </xf>
    <xf numFmtId="0" fontId="27" fillId="21" borderId="10" xfId="0" applyFont="1" applyFill="1" applyBorder="1" applyAlignment="1">
      <alignment horizontal="center" vertical="center"/>
    </xf>
    <xf numFmtId="0" fontId="27" fillId="11" borderId="9" xfId="0" applyNumberFormat="1" applyFont="1" applyFill="1" applyBorder="1" applyAlignment="1">
      <alignment horizontal="center" vertical="center" wrapText="1"/>
    </xf>
    <xf numFmtId="0" fontId="27" fillId="11" borderId="10" xfId="0" applyNumberFormat="1" applyFont="1" applyFill="1" applyBorder="1" applyAlignment="1">
      <alignment horizontal="center" vertical="center" wrapText="1"/>
    </xf>
    <xf numFmtId="0" fontId="23" fillId="14" borderId="8" xfId="0" applyFont="1" applyFill="1" applyBorder="1" applyAlignment="1">
      <alignment horizontal="center" vertical="center" wrapText="1"/>
    </xf>
    <xf numFmtId="0" fontId="23" fillId="14" borderId="9" xfId="0" applyFont="1" applyFill="1" applyBorder="1" applyAlignment="1">
      <alignment horizontal="center" vertical="center"/>
    </xf>
    <xf numFmtId="0" fontId="23" fillId="14" borderId="15" xfId="0" applyFont="1" applyFill="1" applyBorder="1" applyAlignment="1">
      <alignment horizontal="center" vertical="center"/>
    </xf>
    <xf numFmtId="0" fontId="23" fillId="14" borderId="10" xfId="0" applyFont="1" applyFill="1" applyBorder="1" applyAlignment="1">
      <alignment horizontal="center" vertical="center"/>
    </xf>
    <xf numFmtId="0" fontId="24" fillId="17" borderId="9" xfId="0" applyFont="1" applyFill="1" applyBorder="1" applyAlignment="1">
      <alignment horizontal="center" vertical="center" wrapText="1"/>
    </xf>
    <xf numFmtId="0" fontId="24" fillId="17" borderId="10" xfId="0" applyFont="1" applyFill="1" applyBorder="1" applyAlignment="1">
      <alignment horizontal="center" vertical="center" wrapText="1"/>
    </xf>
    <xf numFmtId="0" fontId="24" fillId="15" borderId="8" xfId="0" applyFont="1" applyFill="1" applyBorder="1" applyAlignment="1">
      <alignment horizontal="center" vertical="center" wrapText="1"/>
    </xf>
    <xf numFmtId="0" fontId="24" fillId="15" borderId="9" xfId="0" applyFont="1" applyFill="1" applyBorder="1" applyAlignment="1">
      <alignment horizontal="center" vertical="center" wrapText="1"/>
    </xf>
    <xf numFmtId="0" fontId="24" fillId="15" borderId="10" xfId="0" applyFont="1" applyFill="1" applyBorder="1" applyAlignment="1">
      <alignment horizontal="center" vertical="center" wrapText="1"/>
    </xf>
    <xf numFmtId="15" fontId="12" fillId="0" borderId="0" xfId="0" applyNumberFormat="1" applyFont="1" applyAlignment="1">
      <alignment horizontal="left"/>
    </xf>
    <xf numFmtId="0" fontId="23" fillId="24" borderId="8" xfId="0" applyFont="1" applyFill="1" applyBorder="1" applyAlignment="1">
      <alignment horizontal="center" vertical="center" wrapText="1"/>
    </xf>
    <xf numFmtId="0" fontId="23" fillId="24" borderId="9" xfId="0" applyFont="1" applyFill="1" applyBorder="1" applyAlignment="1">
      <alignment horizontal="center" vertical="center" wrapText="1"/>
    </xf>
    <xf numFmtId="0" fontId="23" fillId="24" borderId="10" xfId="0" applyFont="1" applyFill="1" applyBorder="1" applyAlignment="1">
      <alignment horizontal="center" vertical="center" wrapText="1"/>
    </xf>
  </cellXfs>
  <cellStyles count="10">
    <cellStyle name="Hyperlink" xfId="5" builtinId="8"/>
    <cellStyle name="Normal" xfId="0" builtinId="0"/>
    <cellStyle name="Normal 2" xfId="2" xr:uid="{D74336E7-9E61-442F-A3BF-CC492B7C2C21}"/>
    <cellStyle name="Normal 3" xfId="3" xr:uid="{8BE7E927-89CF-4421-B104-F8B68EE55243}"/>
    <cellStyle name="Normal 4" xfId="4" xr:uid="{F6D813A3-A569-4BD3-B4BB-DFBC037D8A49}"/>
    <cellStyle name="Normal 4 2" xfId="8" xr:uid="{706D24EF-82F1-4A71-833F-29969C72165A}"/>
    <cellStyle name="Normal 5" xfId="6" xr:uid="{E92BF382-24FA-4C36-891A-B7DFA228E1C3}"/>
    <cellStyle name="Normal 6" xfId="7" xr:uid="{C5BC106B-CF5F-4864-B0D8-5910726D3868}"/>
    <cellStyle name="Normal 7" xfId="9" xr:uid="{7E2FB54D-821C-4040-B417-80418B2523B9}"/>
    <cellStyle name="Percent" xfId="1" builtinId="5"/>
  </cellStyles>
  <dxfs count="66">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theme="5" tint="0.59996337778862885"/>
        </patternFill>
      </fill>
    </dxf>
    <dxf>
      <fill>
        <patternFill>
          <bgColor rgb="FFFF0000"/>
        </patternFill>
      </fill>
    </dxf>
    <dxf>
      <fill>
        <patternFill>
          <bgColor rgb="FFFF0000"/>
        </patternFill>
      </fill>
    </dxf>
    <dxf>
      <fill>
        <patternFill>
          <bgColor rgb="FFFF0000"/>
        </patternFill>
      </fill>
    </dxf>
    <dxf>
      <fill>
        <patternFill>
          <bgColor theme="1"/>
        </patternFill>
      </fill>
    </dxf>
    <dxf>
      <fill>
        <patternFill>
          <bgColor rgb="FFFF0000"/>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ont>
        <color rgb="FF9C5700"/>
      </font>
      <fill>
        <patternFill>
          <bgColor rgb="FFFFEB9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6" tint="0.59996337778862885"/>
        </patternFill>
      </fill>
    </dxf>
    <dxf>
      <fill>
        <patternFill>
          <bgColor theme="6" tint="0.59996337778862885"/>
        </patternFill>
      </fill>
    </dxf>
    <dxf>
      <font>
        <b/>
        <i val="0"/>
        <color auto="1"/>
      </font>
      <fill>
        <patternFill>
          <bgColor rgb="FFFF0000"/>
        </patternFill>
      </fill>
    </dxf>
    <dxf>
      <fill>
        <patternFill>
          <bgColor rgb="FFFFFF00"/>
        </patternFill>
      </fill>
    </dxf>
    <dxf>
      <fill>
        <patternFill>
          <bgColor rgb="FF92D050"/>
        </patternFill>
      </fill>
    </dxf>
    <dxf>
      <fill>
        <patternFill>
          <bgColor rgb="FFFF0000"/>
        </patternFill>
      </fill>
    </dxf>
  </dxfs>
  <tableStyles count="0" defaultTableStyle="TableStyleMedium2" defaultPivotStyle="PivotStyleLight16"/>
  <colors>
    <mruColors>
      <color rgb="FFFDD7F6"/>
      <color rgb="FFF3CABD"/>
      <color rgb="FFFAA2E9"/>
      <color rgb="FFFFFFCC"/>
      <color rgb="FFFFFF99"/>
      <color rgb="FFF5FB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79375</xdr:colOff>
      <xdr:row>0</xdr:row>
      <xdr:rowOff>86200</xdr:rowOff>
    </xdr:from>
    <xdr:to>
      <xdr:col>2</xdr:col>
      <xdr:colOff>404395</xdr:colOff>
      <xdr:row>0</xdr:row>
      <xdr:rowOff>670360</xdr:rowOff>
    </xdr:to>
    <xdr:pic>
      <xdr:nvPicPr>
        <xdr:cNvPr id="3" name="Picture 2" descr="Liquor Mart Logo with grapes &amp; grain image.">
          <a:extLst>
            <a:ext uri="{FF2B5EF4-FFF2-40B4-BE49-F238E27FC236}">
              <a16:creationId xmlns:a16="http://schemas.microsoft.com/office/drawing/2014/main" id="{21B2494D-D8AB-474A-8E98-E2FAF96B2E9E}"/>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1008063" y="86200"/>
          <a:ext cx="1901566" cy="5695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263525</xdr:colOff>
      <xdr:row>10</xdr:row>
      <xdr:rowOff>35560</xdr:rowOff>
    </xdr:from>
    <xdr:to>
      <xdr:col>26</xdr:col>
      <xdr:colOff>608782</xdr:colOff>
      <xdr:row>13</xdr:row>
      <xdr:rowOff>96571</xdr:rowOff>
    </xdr:to>
    <xdr:pic>
      <xdr:nvPicPr>
        <xdr:cNvPr id="2" name="Picture 1">
          <a:extLst>
            <a:ext uri="{FF2B5EF4-FFF2-40B4-BE49-F238E27FC236}">
              <a16:creationId xmlns:a16="http://schemas.microsoft.com/office/drawing/2014/main" id="{935B5993-073B-4C73-8DD0-89D29910D164}"/>
            </a:ext>
          </a:extLst>
        </xdr:cNvPr>
        <xdr:cNvPicPr>
          <a:picLocks noChangeAspect="1"/>
        </xdr:cNvPicPr>
      </xdr:nvPicPr>
      <xdr:blipFill>
        <a:blip xmlns:r="http://schemas.openxmlformats.org/officeDocument/2006/relationships" r:embed="rId1"/>
        <a:stretch>
          <a:fillRect/>
        </a:stretch>
      </xdr:blipFill>
      <xdr:spPr>
        <a:xfrm>
          <a:off x="3921125" y="1864360"/>
          <a:ext cx="12537257" cy="6058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mbllpartners.ca/liquor-partners/liquor-agents-supplier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AA724-6796-4999-B8E1-194D254B0F53}">
  <sheetPr>
    <tabColor rgb="FF7030A0"/>
  </sheetPr>
  <dimension ref="A1:A36"/>
  <sheetViews>
    <sheetView workbookViewId="0">
      <selection activeCell="A19" sqref="A19"/>
    </sheetView>
  </sheetViews>
  <sheetFormatPr defaultColWidth="9.1796875" defaultRowHeight="15.5" x14ac:dyDescent="0.35"/>
  <cols>
    <col min="1" max="1" width="255.7265625" style="22" bestFit="1" customWidth="1"/>
    <col min="2" max="16384" width="9.1796875" style="22"/>
  </cols>
  <sheetData>
    <row r="1" spans="1:1" x14ac:dyDescent="0.35">
      <c r="A1" s="129" t="s">
        <v>5906</v>
      </c>
    </row>
    <row r="3" spans="1:1" x14ac:dyDescent="0.35">
      <c r="A3" s="22" t="s">
        <v>5907</v>
      </c>
    </row>
    <row r="5" spans="1:1" s="129" customFormat="1" x14ac:dyDescent="0.35">
      <c r="A5" s="129" t="s">
        <v>5908</v>
      </c>
    </row>
    <row r="6" spans="1:1" x14ac:dyDescent="0.35">
      <c r="A6" s="22" t="s">
        <v>5909</v>
      </c>
    </row>
    <row r="7" spans="1:1" x14ac:dyDescent="0.35">
      <c r="A7" s="22" t="s">
        <v>5910</v>
      </c>
    </row>
    <row r="8" spans="1:1" x14ac:dyDescent="0.35">
      <c r="A8" s="22" t="s">
        <v>5911</v>
      </c>
    </row>
    <row r="9" spans="1:1" x14ac:dyDescent="0.35">
      <c r="A9" s="22" t="s">
        <v>5912</v>
      </c>
    </row>
    <row r="10" spans="1:1" x14ac:dyDescent="0.35">
      <c r="A10" s="22" t="s">
        <v>5913</v>
      </c>
    </row>
    <row r="11" spans="1:1" x14ac:dyDescent="0.35">
      <c r="A11" s="22" t="s">
        <v>5914</v>
      </c>
    </row>
    <row r="12" spans="1:1" x14ac:dyDescent="0.35">
      <c r="A12" s="22" t="s">
        <v>5915</v>
      </c>
    </row>
    <row r="13" spans="1:1" x14ac:dyDescent="0.35">
      <c r="A13" s="22" t="s">
        <v>5916</v>
      </c>
    </row>
    <row r="14" spans="1:1" x14ac:dyDescent="0.35">
      <c r="A14" s="22" t="s">
        <v>5917</v>
      </c>
    </row>
    <row r="15" spans="1:1" x14ac:dyDescent="0.35">
      <c r="A15" s="22" t="s">
        <v>5918</v>
      </c>
    </row>
    <row r="16" spans="1:1" x14ac:dyDescent="0.35">
      <c r="A16" s="22" t="s">
        <v>5919</v>
      </c>
    </row>
    <row r="18" spans="1:1" s="129" customFormat="1" x14ac:dyDescent="0.35">
      <c r="A18" s="129" t="s">
        <v>5920</v>
      </c>
    </row>
    <row r="19" spans="1:1" x14ac:dyDescent="0.35">
      <c r="A19" s="22" t="s">
        <v>5921</v>
      </c>
    </row>
    <row r="20" spans="1:1" x14ac:dyDescent="0.35">
      <c r="A20" s="22" t="s">
        <v>5922</v>
      </c>
    </row>
    <row r="21" spans="1:1" x14ac:dyDescent="0.35">
      <c r="A21" s="22" t="s">
        <v>5923</v>
      </c>
    </row>
    <row r="22" spans="1:1" x14ac:dyDescent="0.35">
      <c r="A22" s="22" t="s">
        <v>5924</v>
      </c>
    </row>
    <row r="23" spans="1:1" x14ac:dyDescent="0.35">
      <c r="A23" s="22" t="s">
        <v>5925</v>
      </c>
    </row>
    <row r="24" spans="1:1" x14ac:dyDescent="0.35">
      <c r="A24" s="22" t="s">
        <v>5926</v>
      </c>
    </row>
    <row r="25" spans="1:1" x14ac:dyDescent="0.35">
      <c r="A25" s="22" t="s">
        <v>5927</v>
      </c>
    </row>
    <row r="26" spans="1:1" x14ac:dyDescent="0.35">
      <c r="A26" s="22" t="s">
        <v>5928</v>
      </c>
    </row>
    <row r="27" spans="1:1" x14ac:dyDescent="0.35">
      <c r="A27" s="22" t="s">
        <v>5929</v>
      </c>
    </row>
    <row r="28" spans="1:1" x14ac:dyDescent="0.35">
      <c r="A28" s="22" t="s">
        <v>5930</v>
      </c>
    </row>
    <row r="29" spans="1:1" x14ac:dyDescent="0.35">
      <c r="A29" s="22" t="s">
        <v>5931</v>
      </c>
    </row>
    <row r="30" spans="1:1" x14ac:dyDescent="0.35">
      <c r="A30" s="22" t="s">
        <v>5932</v>
      </c>
    </row>
    <row r="32" spans="1:1" x14ac:dyDescent="0.35">
      <c r="A32" s="22" t="s">
        <v>5933</v>
      </c>
    </row>
    <row r="33" spans="1:1" x14ac:dyDescent="0.35">
      <c r="A33" s="22" t="s">
        <v>5934</v>
      </c>
    </row>
    <row r="35" spans="1:1" x14ac:dyDescent="0.35">
      <c r="A35" s="22" t="s">
        <v>5935</v>
      </c>
    </row>
    <row r="36" spans="1:1" x14ac:dyDescent="0.35">
      <c r="A36" s="22" t="s">
        <v>5936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D95ED-6AB2-4549-9FB4-2026A410F77E}">
  <sheetPr>
    <tabColor rgb="FF00B0F0"/>
  </sheetPr>
  <dimension ref="A1:I14"/>
  <sheetViews>
    <sheetView zoomScale="80" zoomScaleNormal="80" workbookViewId="0">
      <selection activeCell="N7" sqref="N7"/>
    </sheetView>
  </sheetViews>
  <sheetFormatPr defaultRowHeight="14.5" x14ac:dyDescent="0.35"/>
  <cols>
    <col min="1" max="1" width="33.08984375" customWidth="1"/>
    <col min="2" max="2" width="28.6328125" customWidth="1"/>
    <col min="3" max="3" width="12.54296875" bestFit="1" customWidth="1"/>
    <col min="4" max="4" width="39.54296875" customWidth="1"/>
    <col min="6" max="6" width="29.90625" bestFit="1" customWidth="1"/>
    <col min="7" max="7" width="17.36328125" bestFit="1" customWidth="1"/>
    <col min="8" max="8" width="12.54296875" bestFit="1" customWidth="1"/>
    <col min="9" max="9" width="50.1796875" customWidth="1"/>
  </cols>
  <sheetData>
    <row r="1" spans="1:9" s="2" customFormat="1" ht="40" customHeight="1" thickBot="1" x14ac:dyDescent="0.5">
      <c r="A1" s="176" t="s">
        <v>7193</v>
      </c>
      <c r="B1" s="177"/>
      <c r="C1" s="178"/>
      <c r="D1" s="179"/>
      <c r="E1" s="178"/>
      <c r="F1" s="180" t="s">
        <v>7194</v>
      </c>
      <c r="G1" s="181"/>
      <c r="H1" s="182"/>
      <c r="I1" s="177"/>
    </row>
    <row r="2" spans="1:9" s="2" customFormat="1" ht="18.5" x14ac:dyDescent="0.45">
      <c r="A2" s="183" t="s">
        <v>6919</v>
      </c>
      <c r="B2" s="184" t="s">
        <v>6920</v>
      </c>
      <c r="C2" s="185" t="s">
        <v>7195</v>
      </c>
      <c r="D2" s="186" t="s">
        <v>6918</v>
      </c>
      <c r="E2" s="182"/>
      <c r="F2" s="183" t="s">
        <v>6919</v>
      </c>
      <c r="G2" s="184" t="s">
        <v>6920</v>
      </c>
      <c r="H2" s="185" t="s">
        <v>7195</v>
      </c>
      <c r="I2" s="186" t="s">
        <v>6918</v>
      </c>
    </row>
    <row r="3" spans="1:9" s="2" customFormat="1" ht="46.5" x14ac:dyDescent="0.35">
      <c r="A3" s="187" t="s">
        <v>6911</v>
      </c>
      <c r="B3" s="188" t="s">
        <v>7196</v>
      </c>
      <c r="C3" s="188" t="s">
        <v>7197</v>
      </c>
      <c r="D3" s="189" t="s">
        <v>7198</v>
      </c>
      <c r="E3" s="190"/>
      <c r="F3" s="187" t="s">
        <v>6911</v>
      </c>
      <c r="G3" s="188" t="s">
        <v>6917</v>
      </c>
      <c r="H3" s="191" t="s">
        <v>6921</v>
      </c>
      <c r="I3" s="189" t="s">
        <v>7198</v>
      </c>
    </row>
    <row r="4" spans="1:9" s="2" customFormat="1" ht="46.5" x14ac:dyDescent="0.35">
      <c r="A4" s="192" t="s">
        <v>6912</v>
      </c>
      <c r="B4" s="188" t="s">
        <v>7199</v>
      </c>
      <c r="C4" s="191" t="s">
        <v>6921</v>
      </c>
      <c r="D4" s="189" t="s">
        <v>7198</v>
      </c>
      <c r="E4" s="190"/>
      <c r="F4" s="192" t="s">
        <v>6912</v>
      </c>
      <c r="G4" s="193" t="s">
        <v>7200</v>
      </c>
      <c r="H4" s="194" t="s">
        <v>6921</v>
      </c>
      <c r="I4" s="195" t="s">
        <v>7201</v>
      </c>
    </row>
    <row r="5" spans="1:9" s="2" customFormat="1" ht="36" customHeight="1" x14ac:dyDescent="0.35">
      <c r="A5" s="192" t="s">
        <v>6913</v>
      </c>
      <c r="B5" s="193" t="s">
        <v>7202</v>
      </c>
      <c r="C5" s="196" t="s">
        <v>6921</v>
      </c>
      <c r="D5" s="195" t="s">
        <v>6924</v>
      </c>
      <c r="E5" s="190"/>
      <c r="F5" s="192" t="s">
        <v>6913</v>
      </c>
      <c r="G5" s="193" t="s">
        <v>7203</v>
      </c>
      <c r="H5" s="194" t="s">
        <v>6921</v>
      </c>
      <c r="I5" s="195" t="s">
        <v>6924</v>
      </c>
    </row>
    <row r="6" spans="1:9" s="2" customFormat="1" ht="36" customHeight="1" x14ac:dyDescent="0.35">
      <c r="A6" s="192" t="s">
        <v>7221</v>
      </c>
      <c r="B6" s="193" t="s">
        <v>7204</v>
      </c>
      <c r="C6" s="194" t="s">
        <v>6921</v>
      </c>
      <c r="D6" s="195" t="s">
        <v>7205</v>
      </c>
      <c r="E6" s="190"/>
      <c r="F6" s="192" t="s">
        <v>7221</v>
      </c>
      <c r="G6" s="193" t="s">
        <v>7206</v>
      </c>
      <c r="H6" s="194" t="s">
        <v>6921</v>
      </c>
      <c r="I6" s="195" t="s">
        <v>7207</v>
      </c>
    </row>
    <row r="7" spans="1:9" s="2" customFormat="1" ht="46.5" x14ac:dyDescent="0.35">
      <c r="A7" s="192" t="s">
        <v>6914</v>
      </c>
      <c r="B7" s="188" t="s">
        <v>7208</v>
      </c>
      <c r="C7" s="191" t="s">
        <v>6921</v>
      </c>
      <c r="D7" s="189" t="s">
        <v>7198</v>
      </c>
      <c r="E7" s="190"/>
      <c r="F7" s="192" t="s">
        <v>6914</v>
      </c>
      <c r="G7" s="197" t="s">
        <v>7209</v>
      </c>
      <c r="H7" s="191" t="s">
        <v>6921</v>
      </c>
      <c r="I7" s="189" t="s">
        <v>7198</v>
      </c>
    </row>
    <row r="8" spans="1:9" s="2" customFormat="1" ht="46.5" x14ac:dyDescent="0.35">
      <c r="A8" s="192" t="s">
        <v>7222</v>
      </c>
      <c r="B8" s="188" t="s">
        <v>7210</v>
      </c>
      <c r="C8" s="191" t="s">
        <v>6921</v>
      </c>
      <c r="D8" s="189" t="s">
        <v>7198</v>
      </c>
      <c r="E8" s="190"/>
      <c r="F8" s="192" t="s">
        <v>7222</v>
      </c>
      <c r="G8" s="197" t="s">
        <v>7211</v>
      </c>
      <c r="H8" s="191" t="s">
        <v>6921</v>
      </c>
      <c r="I8" s="189" t="s">
        <v>7198</v>
      </c>
    </row>
    <row r="9" spans="1:9" s="2" customFormat="1" ht="46.5" x14ac:dyDescent="0.35">
      <c r="A9" s="192" t="s">
        <v>7223</v>
      </c>
      <c r="B9" s="188" t="s">
        <v>7212</v>
      </c>
      <c r="C9" s="191" t="s">
        <v>6921</v>
      </c>
      <c r="D9" s="189" t="s">
        <v>7198</v>
      </c>
      <c r="E9" s="190"/>
      <c r="F9" s="192" t="s">
        <v>7223</v>
      </c>
      <c r="G9" s="197" t="s">
        <v>7213</v>
      </c>
      <c r="H9" s="191" t="s">
        <v>6922</v>
      </c>
      <c r="I9" s="189" t="s">
        <v>7198</v>
      </c>
    </row>
    <row r="10" spans="1:9" s="2" customFormat="1" ht="46.5" x14ac:dyDescent="0.35">
      <c r="A10" s="192" t="s">
        <v>6915</v>
      </c>
      <c r="B10" s="188" t="s">
        <v>7214</v>
      </c>
      <c r="C10" s="191" t="s">
        <v>6921</v>
      </c>
      <c r="D10" s="189" t="s">
        <v>7198</v>
      </c>
      <c r="E10" s="190"/>
      <c r="F10" s="192" t="s">
        <v>6915</v>
      </c>
      <c r="G10" s="197" t="s">
        <v>7215</v>
      </c>
      <c r="H10" s="191" t="s">
        <v>6921</v>
      </c>
      <c r="I10" s="189" t="s">
        <v>7198</v>
      </c>
    </row>
    <row r="11" spans="1:9" s="2" customFormat="1" ht="46.5" x14ac:dyDescent="0.35">
      <c r="A11" s="192" t="s">
        <v>7224</v>
      </c>
      <c r="B11" s="188" t="s">
        <v>7216</v>
      </c>
      <c r="C11" s="191" t="s">
        <v>6921</v>
      </c>
      <c r="D11" s="189" t="s">
        <v>7198</v>
      </c>
      <c r="E11" s="190"/>
      <c r="F11" s="192" t="s">
        <v>7224</v>
      </c>
      <c r="G11" s="197" t="s">
        <v>7216</v>
      </c>
      <c r="H11" s="191" t="s">
        <v>6921</v>
      </c>
      <c r="I11" s="189" t="s">
        <v>7198</v>
      </c>
    </row>
    <row r="12" spans="1:9" s="2" customFormat="1" ht="46.5" x14ac:dyDescent="0.35">
      <c r="A12" s="192" t="s">
        <v>6916</v>
      </c>
      <c r="B12" s="188" t="s">
        <v>7217</v>
      </c>
      <c r="C12" s="191" t="s">
        <v>6921</v>
      </c>
      <c r="D12" s="189" t="s">
        <v>7198</v>
      </c>
      <c r="E12" s="190"/>
      <c r="F12" s="192" t="s">
        <v>6916</v>
      </c>
      <c r="G12" s="188" t="s">
        <v>7218</v>
      </c>
      <c r="H12" s="191" t="s">
        <v>6921</v>
      </c>
      <c r="I12" s="189" t="s">
        <v>7198</v>
      </c>
    </row>
    <row r="13" spans="1:9" s="2" customFormat="1" ht="47" thickBot="1" x14ac:dyDescent="0.4">
      <c r="A13" s="198" t="s">
        <v>6930</v>
      </c>
      <c r="B13" s="188" t="s">
        <v>7219</v>
      </c>
      <c r="C13" s="199" t="s">
        <v>6923</v>
      </c>
      <c r="D13" s="189" t="s">
        <v>7198</v>
      </c>
      <c r="E13" s="190"/>
      <c r="F13" s="198" t="s">
        <v>6930</v>
      </c>
      <c r="G13" s="200" t="s">
        <v>7220</v>
      </c>
      <c r="H13" s="199" t="s">
        <v>6923</v>
      </c>
      <c r="I13" s="189" t="s">
        <v>7198</v>
      </c>
    </row>
    <row r="14" spans="1:9" s="22" customFormat="1" ht="15.5" x14ac:dyDescent="0.35"/>
  </sheetData>
  <pageMargins left="0.7" right="0.7" top="0.75" bottom="0.75" header="0.3" footer="0.3"/>
  <pageSetup scale="8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AY410"/>
  <sheetViews>
    <sheetView tabSelected="1" zoomScale="60" zoomScaleNormal="60" zoomScaleSheetLayoutView="70" workbookViewId="0">
      <selection activeCell="I23" sqref="I23"/>
    </sheetView>
  </sheetViews>
  <sheetFormatPr defaultColWidth="8.81640625" defaultRowHeight="13" x14ac:dyDescent="0.3"/>
  <cols>
    <col min="1" max="1" width="16.81640625" style="112" customWidth="1"/>
    <col min="2" max="2" width="23.1796875" style="57" bestFit="1" customWidth="1"/>
    <col min="3" max="3" width="12" style="3" customWidth="1"/>
    <col min="4" max="4" width="19.1796875" style="33" customWidth="1"/>
    <col min="5" max="5" width="59.453125" style="3" bestFit="1" customWidth="1"/>
    <col min="6" max="6" width="11.54296875" style="4" customWidth="1"/>
    <col min="7" max="7" width="83.54296875" style="25" customWidth="1"/>
    <col min="8" max="8" width="22.90625" style="3" customWidth="1"/>
    <col min="9" max="9" width="20" style="3" customWidth="1"/>
    <col min="10" max="10" width="18.81640625" style="4" hidden="1" customWidth="1"/>
    <col min="11" max="11" width="27.26953125" style="90" hidden="1" customWidth="1"/>
    <col min="12" max="12" width="15" style="90" hidden="1" customWidth="1"/>
    <col min="13" max="13" width="14.81640625" style="82" customWidth="1"/>
    <col min="14" max="14" width="16.81640625" style="82" customWidth="1"/>
    <col min="15" max="15" width="11.26953125" style="95" customWidth="1"/>
    <col min="16" max="16" width="15.54296875" style="25" customWidth="1"/>
    <col min="17" max="17" width="15.54296875" style="82" customWidth="1"/>
    <col min="18" max="18" width="18.7265625" style="25" customWidth="1"/>
    <col min="19" max="19" width="31.7265625" style="25" customWidth="1"/>
    <col min="20" max="20" width="40.7265625" style="25" customWidth="1"/>
    <col min="21" max="21" width="15" style="48" customWidth="1"/>
    <col min="22" max="22" width="22.54296875" style="37" customWidth="1"/>
    <col min="23" max="23" width="17.26953125" style="37" customWidth="1"/>
    <col min="24" max="24" width="32.1796875" style="37" customWidth="1"/>
    <col min="25" max="25" width="72.453125" style="3" customWidth="1"/>
    <col min="26" max="26" width="28.81640625" style="3" customWidth="1"/>
    <col min="27" max="27" width="21.54296875" style="3" customWidth="1"/>
    <col min="28" max="28" width="21.1796875" style="3" customWidth="1"/>
    <col min="29" max="29" width="39.54296875" style="3" customWidth="1"/>
    <col min="30" max="30" width="0.1796875" style="3" customWidth="1"/>
    <col min="31" max="31" width="0.26953125" style="3" customWidth="1"/>
    <col min="32" max="32" width="8.984375E-2" style="3" customWidth="1"/>
    <col min="33" max="33" width="36.81640625" style="3" customWidth="1"/>
    <col min="34" max="34" width="44" style="3" customWidth="1"/>
    <col min="35" max="35" width="1.08984375" style="3" customWidth="1"/>
    <col min="36" max="36" width="16.7265625" style="3" customWidth="1"/>
    <col min="37" max="37" width="21.81640625" style="3" customWidth="1"/>
    <col min="38" max="38" width="23.54296875" style="3" customWidth="1"/>
    <col min="39" max="39" width="20.1796875" style="4" customWidth="1"/>
    <col min="40" max="40" width="11" style="25" customWidth="1"/>
    <col min="41" max="41" width="16.26953125" style="25" customWidth="1"/>
    <col min="42" max="42" width="52.54296875" style="25" customWidth="1"/>
    <col min="43" max="43" width="51" style="25" customWidth="1"/>
    <col min="44" max="44" width="22.1796875" style="25" customWidth="1"/>
    <col min="45" max="45" width="30" style="25" customWidth="1"/>
    <col min="46" max="46" width="18.26953125" style="25" customWidth="1"/>
    <col min="47" max="47" width="35.453125" style="25" customWidth="1"/>
    <col min="48" max="48" width="18.54296875" style="3" bestFit="1" customWidth="1"/>
    <col min="49" max="49" width="16" style="3" customWidth="1"/>
    <col min="50" max="50" width="16.1796875" style="3" bestFit="1" customWidth="1"/>
    <col min="51" max="51" width="11.453125" style="18" customWidth="1"/>
    <col min="52" max="16384" width="8.81640625" style="3"/>
  </cols>
  <sheetData>
    <row r="1" spans="1:51" ht="55.5" customHeight="1" x14ac:dyDescent="0.8">
      <c r="A1" s="104"/>
      <c r="B1" s="135"/>
      <c r="C1" s="135"/>
      <c r="D1" s="135" t="s">
        <v>7183</v>
      </c>
      <c r="E1" s="135"/>
      <c r="F1" s="135"/>
      <c r="G1" s="135"/>
      <c r="H1" s="135"/>
      <c r="I1" s="135"/>
      <c r="J1" s="135"/>
      <c r="K1" s="135"/>
      <c r="L1" s="135"/>
      <c r="M1" s="135"/>
      <c r="N1" s="135"/>
      <c r="O1" s="135"/>
      <c r="P1" s="135"/>
      <c r="Q1" s="135"/>
      <c r="R1" s="135"/>
      <c r="S1" s="212"/>
      <c r="T1" s="212"/>
      <c r="U1" s="21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row>
    <row r="2" spans="1:51" x14ac:dyDescent="0.3">
      <c r="B2" s="3"/>
      <c r="C2" s="7"/>
      <c r="D2" s="3"/>
      <c r="F2" s="61" t="s">
        <v>6897</v>
      </c>
      <c r="G2" s="236">
        <v>45706</v>
      </c>
      <c r="J2" s="25"/>
      <c r="U2" s="49"/>
      <c r="Y2" s="27"/>
      <c r="Z2" s="27"/>
      <c r="AA2" s="25"/>
      <c r="AB2" s="25"/>
      <c r="AC2" s="25"/>
      <c r="AD2" s="25"/>
      <c r="AE2" s="25"/>
      <c r="AF2" s="25"/>
      <c r="AG2" s="25"/>
      <c r="AH2" s="25"/>
      <c r="AI2" s="25"/>
      <c r="AJ2" s="25"/>
      <c r="AK2" s="25"/>
      <c r="AL2" s="25"/>
      <c r="AM2" s="25"/>
      <c r="AT2" s="27"/>
      <c r="AU2" s="27"/>
      <c r="AV2" s="25"/>
      <c r="AW2" s="25"/>
      <c r="AX2" s="25"/>
      <c r="AY2" s="15"/>
    </row>
    <row r="3" spans="1:51" ht="21.5" thickBot="1" x14ac:dyDescent="0.55000000000000004">
      <c r="A3" s="9"/>
      <c r="B3" s="9"/>
      <c r="C3" s="9"/>
      <c r="D3" s="9"/>
      <c r="E3" s="9"/>
      <c r="F3" s="110" t="s">
        <v>7184</v>
      </c>
      <c r="G3" s="109"/>
      <c r="H3" s="173"/>
      <c r="I3" s="9"/>
      <c r="J3" s="10"/>
      <c r="K3" s="91"/>
      <c r="L3" s="91"/>
      <c r="M3" s="87"/>
      <c r="N3" s="87"/>
      <c r="O3" s="96"/>
      <c r="P3" s="10"/>
      <c r="Q3" s="87"/>
      <c r="R3" s="10"/>
      <c r="S3" s="10"/>
      <c r="T3" s="10"/>
      <c r="U3" s="50"/>
      <c r="V3" s="38"/>
      <c r="W3" s="38"/>
      <c r="X3" s="38"/>
      <c r="Y3" s="28"/>
      <c r="Z3" s="28"/>
      <c r="AA3" s="9"/>
      <c r="AB3" s="9"/>
      <c r="AC3" s="9"/>
      <c r="AD3" s="9"/>
      <c r="AE3" s="9"/>
      <c r="AF3" s="9"/>
      <c r="AG3" s="9"/>
      <c r="AH3" s="9"/>
      <c r="AI3" s="9"/>
      <c r="AJ3" s="9"/>
      <c r="AK3" s="9"/>
      <c r="AL3" s="9"/>
      <c r="AM3" s="10"/>
      <c r="AN3" s="10"/>
      <c r="AO3" s="10"/>
      <c r="AP3" s="10"/>
      <c r="AQ3" s="10"/>
      <c r="AR3" s="10"/>
      <c r="AS3" s="10"/>
      <c r="AT3" s="28"/>
      <c r="AU3" s="28"/>
      <c r="AV3" s="9"/>
      <c r="AW3" s="9"/>
      <c r="AX3" s="9"/>
      <c r="AY3" s="16"/>
    </row>
    <row r="4" spans="1:51" ht="15.75" customHeight="1" x14ac:dyDescent="0.35">
      <c r="A4" s="105"/>
      <c r="B4" s="3"/>
      <c r="C4" s="5"/>
      <c r="D4" s="5"/>
      <c r="E4" s="5"/>
      <c r="F4" s="167"/>
      <c r="G4" s="117"/>
      <c r="H4" s="5"/>
      <c r="I4" s="5"/>
      <c r="J4" s="6"/>
      <c r="K4" s="92"/>
      <c r="L4" s="92"/>
      <c r="M4" s="88"/>
      <c r="N4" s="88"/>
      <c r="O4" s="97"/>
      <c r="P4" s="6"/>
      <c r="Q4" s="88"/>
      <c r="R4" s="6"/>
      <c r="S4" s="6"/>
      <c r="T4" s="6"/>
      <c r="U4" s="60"/>
      <c r="V4" s="74"/>
      <c r="W4" s="74"/>
      <c r="X4" s="74"/>
      <c r="Y4" s="59"/>
      <c r="Z4" s="59"/>
      <c r="AB4" s="5"/>
      <c r="AC4" s="5"/>
      <c r="AD4" s="5"/>
      <c r="AE4" s="5"/>
      <c r="AF4" s="5"/>
      <c r="AG4" s="5"/>
      <c r="AH4" s="5"/>
      <c r="AI4" s="5"/>
      <c r="AJ4" s="5"/>
      <c r="AK4" s="5"/>
      <c r="AL4" s="5"/>
      <c r="AM4" s="6"/>
      <c r="AN4" s="6"/>
      <c r="AO4" s="6"/>
      <c r="AP4" s="6"/>
      <c r="AQ4" s="6"/>
      <c r="AR4" s="6"/>
      <c r="AS4" s="6"/>
      <c r="AT4" s="59"/>
      <c r="AU4" s="59"/>
      <c r="AV4" s="5"/>
      <c r="AW4" s="5"/>
      <c r="AX4" s="5"/>
      <c r="AY4" s="17"/>
    </row>
    <row r="5" spans="1:51" ht="15.75" customHeight="1" x14ac:dyDescent="0.35">
      <c r="A5" s="105"/>
      <c r="B5" s="3"/>
      <c r="C5" s="5"/>
      <c r="D5" s="26" t="s">
        <v>3826</v>
      </c>
      <c r="E5" s="137"/>
      <c r="F5" s="160"/>
      <c r="G5" s="117" t="str">
        <f>IF(E5="Period_4_July_2025","P4_MBLL_Driven_Display","P5_MBLL_Driven_Display")</f>
        <v>P5_MBLL_Driven_Display</v>
      </c>
      <c r="H5" s="73"/>
      <c r="I5" s="121"/>
      <c r="J5" s="121"/>
      <c r="K5" s="121"/>
      <c r="L5" s="121"/>
      <c r="M5" s="121"/>
      <c r="N5" s="121"/>
      <c r="O5" s="121"/>
      <c r="P5" s="121"/>
      <c r="Q5" s="121"/>
      <c r="R5" s="121"/>
      <c r="S5" s="122"/>
      <c r="U5" s="49"/>
      <c r="V5" s="75"/>
      <c r="AH5" s="5"/>
      <c r="AI5" s="5"/>
      <c r="AJ5" s="5"/>
      <c r="AK5" s="5"/>
      <c r="AL5" s="5"/>
      <c r="AM5" s="6"/>
      <c r="AN5" s="6"/>
      <c r="AO5" s="6"/>
      <c r="AP5" s="6"/>
      <c r="AQ5" s="6"/>
      <c r="AR5" s="6"/>
      <c r="AS5" s="6"/>
      <c r="AT5" s="59"/>
      <c r="AU5" s="59"/>
      <c r="AV5" s="5"/>
      <c r="AW5" s="5"/>
      <c r="AX5" s="5"/>
      <c r="AY5" s="17"/>
    </row>
    <row r="6" spans="1:51" s="5" customFormat="1" ht="21.5" thickBot="1" x14ac:dyDescent="0.4">
      <c r="A6" s="102"/>
      <c r="D6" s="6"/>
      <c r="F6" s="168"/>
      <c r="G6" s="117" t="str">
        <f>IF(E5="Period_4_July_2025","P04_AM","P05_AM")</f>
        <v>P05_AM</v>
      </c>
      <c r="H6" s="130"/>
      <c r="I6" s="131"/>
      <c r="J6" s="121"/>
      <c r="K6" s="121"/>
      <c r="L6" s="121"/>
      <c r="M6" s="121"/>
      <c r="N6" s="121"/>
      <c r="O6" s="121"/>
      <c r="P6" s="121"/>
      <c r="Q6" s="121"/>
      <c r="R6" s="121"/>
      <c r="S6" s="121"/>
      <c r="T6" s="121"/>
      <c r="U6" s="3"/>
      <c r="V6" s="3"/>
      <c r="W6" s="75"/>
      <c r="X6" s="141"/>
      <c r="Y6" s="142"/>
      <c r="AA6" s="3"/>
      <c r="AB6" s="3"/>
      <c r="AC6" s="3"/>
      <c r="AD6" s="3"/>
      <c r="AE6" s="3"/>
      <c r="AF6" s="3"/>
      <c r="AL6" s="6"/>
      <c r="AM6" s="6"/>
      <c r="AN6" s="6"/>
      <c r="AO6" s="6"/>
      <c r="AQ6" s="6"/>
      <c r="AR6" s="6"/>
      <c r="AS6" s="6"/>
      <c r="AT6" s="6"/>
      <c r="AU6" s="6"/>
      <c r="AY6" s="17"/>
    </row>
    <row r="7" spans="1:51" s="5" customFormat="1" ht="23.5" x14ac:dyDescent="0.55000000000000004">
      <c r="A7" s="102"/>
      <c r="D7" s="26" t="s">
        <v>4685</v>
      </c>
      <c r="E7" s="138"/>
      <c r="F7" s="168"/>
      <c r="G7" s="117" t="str">
        <f>IF(E5="Period_4_July_2025","P4_Partner_Driven_Display","P5_Partner_Driven_Display")</f>
        <v>P5_Partner_Driven_Display</v>
      </c>
      <c r="H7" s="132" t="s">
        <v>5533</v>
      </c>
      <c r="I7" s="161"/>
      <c r="J7" s="161"/>
      <c r="K7" s="161"/>
      <c r="L7" s="161"/>
      <c r="M7" s="161"/>
      <c r="N7" s="161"/>
      <c r="O7" s="161"/>
      <c r="P7" s="161"/>
      <c r="Q7" s="161"/>
      <c r="R7" s="161"/>
      <c r="S7" s="161"/>
      <c r="T7" s="162"/>
      <c r="U7" s="165"/>
      <c r="V7" s="3"/>
      <c r="W7" s="143"/>
      <c r="X7" s="144"/>
      <c r="Y7" s="144"/>
      <c r="AA7" s="3"/>
      <c r="AB7" s="3"/>
      <c r="AC7" s="3"/>
      <c r="AD7" s="3"/>
      <c r="AE7" s="3"/>
      <c r="AF7" s="3"/>
      <c r="AL7" s="6"/>
      <c r="AM7" s="6"/>
      <c r="AN7" s="6"/>
      <c r="AO7" s="6"/>
      <c r="AQ7" s="6"/>
      <c r="AR7" s="6"/>
      <c r="AS7" s="6"/>
      <c r="AT7" s="6"/>
      <c r="AU7" s="6"/>
      <c r="AY7" s="17"/>
    </row>
    <row r="8" spans="1:51" s="23" customFormat="1" ht="21.5" thickBot="1" x14ac:dyDescent="0.55000000000000004">
      <c r="A8" s="114"/>
      <c r="C8" s="20"/>
      <c r="D8" s="31"/>
      <c r="F8" s="169"/>
      <c r="G8" s="174"/>
      <c r="H8" s="133" t="s">
        <v>5937</v>
      </c>
      <c r="I8" s="163"/>
      <c r="J8" s="163"/>
      <c r="K8" s="163"/>
      <c r="L8" s="163"/>
      <c r="M8" s="163"/>
      <c r="N8" s="163"/>
      <c r="O8" s="163"/>
      <c r="P8" s="163"/>
      <c r="Q8" s="163"/>
      <c r="R8" s="163"/>
      <c r="S8" s="163"/>
      <c r="T8" s="164"/>
      <c r="U8" s="165"/>
      <c r="V8" s="22"/>
      <c r="W8" s="145"/>
      <c r="X8" s="94"/>
      <c r="Y8" s="94"/>
      <c r="AA8" s="3"/>
      <c r="AB8" s="3"/>
      <c r="AC8" s="3"/>
      <c r="AD8" s="3"/>
      <c r="AE8" s="3"/>
      <c r="AF8" s="3"/>
      <c r="AG8" s="24"/>
      <c r="AH8" s="24"/>
      <c r="AI8" s="24"/>
      <c r="AJ8" s="24"/>
      <c r="AK8" s="24"/>
      <c r="AN8" s="21"/>
      <c r="AO8" s="21"/>
      <c r="AQ8" s="21"/>
      <c r="AR8" s="21"/>
      <c r="AS8" s="21"/>
    </row>
    <row r="9" spans="1:51" s="22" customFormat="1" ht="15" customHeight="1" x14ac:dyDescent="0.35">
      <c r="A9" s="106"/>
      <c r="C9" s="20"/>
      <c r="D9" s="26" t="s">
        <v>264</v>
      </c>
      <c r="E9" s="134"/>
      <c r="F9" s="169"/>
      <c r="G9" s="174"/>
      <c r="U9" s="35"/>
      <c r="V9" s="23"/>
      <c r="W9" s="145"/>
      <c r="X9" s="146"/>
      <c r="Y9" s="147"/>
      <c r="Z9" s="79"/>
      <c r="AA9" s="3"/>
      <c r="AB9" s="3"/>
      <c r="AC9" s="3"/>
      <c r="AD9" s="3"/>
      <c r="AE9" s="3"/>
      <c r="AF9" s="3"/>
      <c r="AG9" s="30"/>
      <c r="AH9" s="30"/>
      <c r="AI9" s="30"/>
      <c r="AJ9" s="30"/>
      <c r="AK9" s="30"/>
      <c r="AN9" s="21"/>
      <c r="AO9" s="21"/>
      <c r="AQ9" s="21"/>
      <c r="AR9" s="21"/>
      <c r="AS9" s="21"/>
    </row>
    <row r="10" spans="1:51" s="22" customFormat="1" ht="15.75" customHeight="1" x14ac:dyDescent="0.35">
      <c r="A10" s="106"/>
      <c r="C10" s="20"/>
      <c r="D10" s="26"/>
      <c r="E10" s="34"/>
      <c r="F10" s="169"/>
      <c r="G10" s="174"/>
      <c r="U10" s="35"/>
      <c r="V10" s="23"/>
      <c r="Z10" s="108"/>
      <c r="AA10" s="80"/>
      <c r="AB10" s="30"/>
      <c r="AC10" s="30"/>
      <c r="AD10" s="30"/>
      <c r="AE10" s="30"/>
      <c r="AF10" s="30"/>
      <c r="AG10" s="30"/>
      <c r="AH10" s="30"/>
      <c r="AI10" s="30"/>
      <c r="AJ10" s="30"/>
      <c r="AK10" s="30"/>
      <c r="AN10" s="21"/>
      <c r="AO10" s="21"/>
      <c r="AQ10" s="21"/>
      <c r="AR10" s="21"/>
      <c r="AS10" s="21"/>
    </row>
    <row r="11" spans="1:51" s="22" customFormat="1" ht="15" customHeight="1" x14ac:dyDescent="0.35">
      <c r="A11" s="106"/>
      <c r="C11" s="20"/>
      <c r="D11" s="31" t="s">
        <v>265</v>
      </c>
      <c r="E11" s="134"/>
      <c r="F11" s="169"/>
      <c r="G11" s="174"/>
      <c r="H11" s="23"/>
      <c r="V11" s="36"/>
      <c r="W11" s="23"/>
      <c r="AA11" s="108"/>
      <c r="AB11" s="51"/>
      <c r="AC11" s="51"/>
      <c r="AD11" s="51"/>
      <c r="AE11" s="51"/>
      <c r="AF11" s="51"/>
      <c r="AG11" s="30"/>
      <c r="AH11" s="30"/>
      <c r="AI11" s="30"/>
      <c r="AJ11" s="30"/>
      <c r="AK11" s="30"/>
      <c r="AL11" s="30"/>
      <c r="AO11" s="21"/>
      <c r="AP11" s="21"/>
      <c r="AQ11" s="21"/>
      <c r="AR11" s="21"/>
      <c r="AS11" s="21"/>
    </row>
    <row r="12" spans="1:51" s="22" customFormat="1" ht="15" customHeight="1" thickBot="1" x14ac:dyDescent="0.4">
      <c r="A12" s="106"/>
      <c r="F12" s="170"/>
      <c r="G12" s="171"/>
      <c r="I12" s="94"/>
      <c r="J12" s="94"/>
      <c r="K12" s="94"/>
      <c r="L12" s="94"/>
      <c r="M12" s="94"/>
      <c r="N12" s="94"/>
      <c r="O12" s="98"/>
      <c r="P12" s="94"/>
      <c r="Q12" s="94"/>
      <c r="R12" s="94"/>
      <c r="S12" s="51"/>
      <c r="T12" s="51"/>
      <c r="U12" s="51"/>
      <c r="V12" s="36"/>
      <c r="X12" s="36"/>
      <c r="Y12" s="62"/>
      <c r="Z12" s="51"/>
      <c r="AA12" s="30"/>
      <c r="AB12" s="30"/>
      <c r="AC12" s="30"/>
      <c r="AD12" s="30"/>
      <c r="AE12" s="30"/>
      <c r="AF12" s="30"/>
      <c r="AG12" s="30"/>
      <c r="AH12" s="30"/>
      <c r="AI12" s="30"/>
      <c r="AJ12" s="30"/>
      <c r="AK12" s="30"/>
      <c r="AL12" s="30"/>
      <c r="AO12" s="21"/>
      <c r="AP12" s="21"/>
      <c r="AQ12" s="21"/>
      <c r="AR12" s="21"/>
      <c r="AS12" s="21"/>
    </row>
    <row r="13" spans="1:51" s="22" customFormat="1" ht="15" hidden="1" customHeight="1" thickBot="1" x14ac:dyDescent="0.65">
      <c r="A13" s="113"/>
      <c r="C13" s="20"/>
      <c r="E13" s="55"/>
      <c r="F13" s="20"/>
      <c r="K13" s="93"/>
      <c r="L13" s="93"/>
      <c r="M13" s="89"/>
      <c r="N13" s="89"/>
      <c r="O13" s="99"/>
      <c r="P13" s="84"/>
      <c r="Q13" s="89"/>
      <c r="R13" s="84"/>
      <c r="S13" s="51"/>
      <c r="T13" s="51"/>
      <c r="U13" s="51"/>
      <c r="V13" s="36"/>
      <c r="W13" s="36"/>
      <c r="X13" s="36"/>
      <c r="Y13" s="51"/>
      <c r="Z13" s="51"/>
      <c r="AA13" s="30"/>
      <c r="AB13" s="30"/>
      <c r="AC13" s="30"/>
      <c r="AD13" s="30"/>
      <c r="AE13" s="30"/>
      <c r="AF13" s="30"/>
      <c r="AG13" s="30"/>
      <c r="AH13" s="30"/>
      <c r="AI13" s="30"/>
      <c r="AJ13" s="30"/>
      <c r="AK13" s="30"/>
      <c r="AL13" s="30"/>
      <c r="AO13" s="21"/>
      <c r="AP13" s="21"/>
      <c r="AQ13" s="21"/>
      <c r="AR13" s="21"/>
      <c r="AS13" s="21"/>
    </row>
    <row r="14" spans="1:51" s="157" customFormat="1" ht="87" customHeight="1" thickBot="1" x14ac:dyDescent="0.4">
      <c r="A14" s="222" t="s">
        <v>4691</v>
      </c>
      <c r="B14" s="223"/>
      <c r="C14" s="223"/>
      <c r="D14" s="223"/>
      <c r="E14" s="223"/>
      <c r="F14" s="223"/>
      <c r="G14" s="224"/>
      <c r="H14" s="227" t="s">
        <v>6910</v>
      </c>
      <c r="I14" s="228"/>
      <c r="J14" s="229"/>
      <c r="K14" s="229"/>
      <c r="L14" s="229"/>
      <c r="M14" s="229"/>
      <c r="N14" s="229"/>
      <c r="O14" s="229"/>
      <c r="P14" s="228"/>
      <c r="Q14" s="228"/>
      <c r="R14" s="230"/>
      <c r="S14" s="225" t="s">
        <v>6909</v>
      </c>
      <c r="T14" s="225"/>
      <c r="U14" s="225"/>
      <c r="V14" s="225"/>
      <c r="W14" s="225"/>
      <c r="X14" s="226"/>
      <c r="Y14" s="233" t="s">
        <v>6908</v>
      </c>
      <c r="Z14" s="234"/>
      <c r="AA14" s="234"/>
      <c r="AB14" s="234"/>
      <c r="AC14" s="235"/>
      <c r="AD14" s="237" t="s">
        <v>7472</v>
      </c>
      <c r="AE14" s="238"/>
      <c r="AF14" s="239"/>
      <c r="AG14" s="218" t="s">
        <v>6904</v>
      </c>
      <c r="AH14" s="219"/>
      <c r="AI14" s="231" t="s">
        <v>6905</v>
      </c>
      <c r="AJ14" s="231"/>
      <c r="AK14" s="231"/>
      <c r="AL14" s="231"/>
      <c r="AM14" s="232"/>
      <c r="AN14" s="213" t="s">
        <v>6906</v>
      </c>
      <c r="AO14" s="214"/>
      <c r="AP14" s="215" t="s">
        <v>6907</v>
      </c>
      <c r="AQ14" s="216"/>
      <c r="AR14" s="216"/>
      <c r="AS14" s="217"/>
      <c r="AT14" s="153"/>
      <c r="AU14" s="154"/>
      <c r="AV14" s="155"/>
      <c r="AW14" s="155"/>
      <c r="AX14" s="155"/>
      <c r="AY14" s="156"/>
    </row>
    <row r="15" spans="1:51" s="32" customFormat="1" ht="161.5" customHeight="1" thickBot="1" x14ac:dyDescent="0.5">
      <c r="A15" s="103" t="s">
        <v>6723</v>
      </c>
      <c r="B15" s="220" t="s">
        <v>7182</v>
      </c>
      <c r="C15" s="221"/>
      <c r="D15" s="158" t="s">
        <v>6929</v>
      </c>
      <c r="E15" s="66" t="s">
        <v>3828</v>
      </c>
      <c r="F15" s="70" t="s">
        <v>260</v>
      </c>
      <c r="G15" s="70" t="s">
        <v>293</v>
      </c>
      <c r="H15" s="71" t="s">
        <v>4689</v>
      </c>
      <c r="I15" s="81" t="s">
        <v>5532</v>
      </c>
      <c r="J15" s="128" t="s">
        <v>296</v>
      </c>
      <c r="K15" s="124" t="s">
        <v>5902</v>
      </c>
      <c r="L15" s="100" t="s">
        <v>5903</v>
      </c>
      <c r="M15" s="148" t="s">
        <v>5901</v>
      </c>
      <c r="N15" s="148" t="s">
        <v>5896</v>
      </c>
      <c r="O15" s="149" t="s">
        <v>4684</v>
      </c>
      <c r="P15" s="71" t="s">
        <v>295</v>
      </c>
      <c r="Q15" s="83" t="s">
        <v>4686</v>
      </c>
      <c r="R15" s="71" t="s">
        <v>4687</v>
      </c>
      <c r="S15" s="72" t="s">
        <v>4690</v>
      </c>
      <c r="T15" s="111" t="s">
        <v>5003</v>
      </c>
      <c r="U15" s="46" t="s">
        <v>5002</v>
      </c>
      <c r="V15" s="53" t="s">
        <v>3531</v>
      </c>
      <c r="W15" s="53" t="s">
        <v>4699</v>
      </c>
      <c r="X15" s="53" t="s">
        <v>4700</v>
      </c>
      <c r="Y15" s="39" t="s">
        <v>6903</v>
      </c>
      <c r="Z15" s="63" t="s">
        <v>6900</v>
      </c>
      <c r="AA15" s="64" t="s">
        <v>6902</v>
      </c>
      <c r="AB15" s="152" t="s">
        <v>6898</v>
      </c>
      <c r="AC15" s="64" t="s">
        <v>7174</v>
      </c>
      <c r="AD15" s="115" t="s">
        <v>6901</v>
      </c>
      <c r="AE15" s="115" t="s">
        <v>6900</v>
      </c>
      <c r="AF15" s="115" t="s">
        <v>7176</v>
      </c>
      <c r="AG15" s="65" t="s">
        <v>3537</v>
      </c>
      <c r="AH15" s="65" t="s">
        <v>3624</v>
      </c>
      <c r="AI15" s="115"/>
      <c r="AJ15" s="66" t="s">
        <v>6899</v>
      </c>
      <c r="AK15" s="66" t="s">
        <v>3049</v>
      </c>
      <c r="AL15" s="66" t="s">
        <v>6384</v>
      </c>
      <c r="AM15" s="66" t="s">
        <v>3534</v>
      </c>
      <c r="AN15" s="67" t="s">
        <v>266</v>
      </c>
      <c r="AO15" s="67" t="s">
        <v>267</v>
      </c>
      <c r="AP15" s="68" t="s">
        <v>3535</v>
      </c>
      <c r="AQ15" s="68" t="s">
        <v>301</v>
      </c>
      <c r="AR15" s="68" t="s">
        <v>3536</v>
      </c>
      <c r="AS15" s="69" t="s">
        <v>6722</v>
      </c>
      <c r="AT15" s="54"/>
    </row>
    <row r="16" spans="1:51" ht="13.5" customHeight="1" x14ac:dyDescent="0.35">
      <c r="B16" s="136" t="str">
        <f t="shared" ref="B16" si="0">IF(D16="",IF(C16&lt;&gt;"","SELECT INVOICE",""),"")</f>
        <v/>
      </c>
      <c r="C16" s="56"/>
      <c r="D16" s="58"/>
      <c r="E16" s="43" t="str">
        <f>IFERROR(IF(OR(C16="",AND(C16&lt;&gt;"",D16="")),"",(VLOOKUP(C16,'APP BACKGROUND'!A:F,2,0))),"")</f>
        <v/>
      </c>
      <c r="F16" s="44" t="str">
        <f>IF(E16="","",(VLOOKUP(C16,'APP BACKGROUND'!A:F,5,0)))</f>
        <v/>
      </c>
      <c r="G16" s="40" t="str">
        <f>IF(E16="","",(VLOOKUP('Application Form'!C16,'APP BACKGROUND'!A:I,9,0)))</f>
        <v/>
      </c>
      <c r="H16" s="45"/>
      <c r="I16" s="45"/>
      <c r="J16" s="126" t="str">
        <f>IF(C:C="","",(VLOOKUP('Application Form'!C16,'APP BACKGROUND'!A:F,3,0)))</f>
        <v/>
      </c>
      <c r="K16" s="127" t="str">
        <f t="shared" ref="K16" si="1">_xlfn.CONCAT(H16,J16)</f>
        <v/>
      </c>
      <c r="L16" s="127" t="str">
        <f>IF(H16="","",(VLOOKUP(K16,'Data Validation'!$A$48:$B$59,2,0)))</f>
        <v/>
      </c>
      <c r="M16" s="150" t="str">
        <f>L16</f>
        <v/>
      </c>
      <c r="N16" s="151" t="str">
        <f t="shared" ref="N16" si="2">IF(H16="","",G16*L16)</f>
        <v/>
      </c>
      <c r="O16" s="151" t="str">
        <f>IF(H16="","",(VLOOKUP(C16,'APP BACKGROUND'!A:K,11,0)))</f>
        <v/>
      </c>
      <c r="P16" s="85"/>
      <c r="Q16" s="116" t="str">
        <f t="shared" ref="Q16" si="3">IF(H:H="","",P16/G16)</f>
        <v/>
      </c>
      <c r="R16" s="86" t="str">
        <f t="shared" ref="R16" si="4">IF(H16="","",SUM(G16-P16))</f>
        <v/>
      </c>
      <c r="S16" s="40"/>
      <c r="T16" s="40"/>
      <c r="U16" s="47" t="str">
        <f>IF(S:S="","",IF(OR(S16="MAX_MILES_MOMENTS",S16="MAX_MILES_MOMENTS_"),ROUNDUP(SUM(G16/1.5),0),IF(AND(OR(S16="At_Shelf",S16="BONUS BUNDLES A &amp; B"),G16&lt;10),2,IF(AND(OR(S16="At_Shelf",S16="BONUS BUNDLES A &amp; B"),G16&lt;15),3,IF(AND(OR(S16="At_Shelf",S16="BONUS BUNDLES A &amp; B"),G16&lt;20),4,IF(AND(OR(S16="At_Shelf",S16="BONUS BUNDLES A &amp; B"),G16&lt;30),6,IF(AND(OR(S16="At_Shelf",S16="BONUS BUNDLES A &amp; B"),G16&lt;40),8,IF(AND(OR(S16="At_Shelf",S16="BONUS BUNDLES A &amp; B"),G16&lt;50),10,IF(AND(OR(S16="At_Shelf",S16="BONUS BUNDLES A &amp; B"),G16&gt;49.99),12)))))))))</f>
        <v/>
      </c>
      <c r="V16" s="78"/>
      <c r="W16" s="78"/>
      <c r="X16" s="78"/>
      <c r="Y16" s="45"/>
      <c r="Z16" s="45"/>
      <c r="AA16" s="13"/>
      <c r="AB16" s="42"/>
      <c r="AC16" s="42"/>
      <c r="AD16" s="42"/>
      <c r="AE16" s="42"/>
      <c r="AF16" s="42"/>
      <c r="AG16" s="45"/>
      <c r="AH16" s="45"/>
      <c r="AI16" s="13"/>
      <c r="AJ16" s="13"/>
      <c r="AK16" s="45"/>
      <c r="AL16" s="45"/>
      <c r="AM16" s="12"/>
      <c r="AN16" s="42"/>
      <c r="AO16" s="12"/>
      <c r="AP16" s="42"/>
      <c r="AQ16" s="42"/>
      <c r="AR16" s="42"/>
      <c r="AS16" s="42"/>
      <c r="AT16" s="19"/>
      <c r="AU16" s="29"/>
      <c r="AV16" s="11"/>
      <c r="AW16" s="11"/>
      <c r="AX16" s="14"/>
      <c r="AY16" s="14"/>
    </row>
    <row r="17" spans="2:51" ht="13.5" customHeight="1" x14ac:dyDescent="0.35">
      <c r="B17" s="136" t="str">
        <f t="shared" ref="B17:B80" si="5">IF(D17="",IF(C17&lt;&gt;"","SELECT INVOICE",""),"")</f>
        <v/>
      </c>
      <c r="C17" s="56"/>
      <c r="D17" s="58"/>
      <c r="E17" s="43" t="str">
        <f>IFERROR(IF(OR(C17="",AND(C17&lt;&gt;"",D17="")),"",(VLOOKUP(C17,'APP BACKGROUND'!A:F,2,0))),"")</f>
        <v/>
      </c>
      <c r="F17" s="44" t="str">
        <f>IF(E17="","",(VLOOKUP(C17,'APP BACKGROUND'!A:F,5,0)))</f>
        <v/>
      </c>
      <c r="G17" s="40" t="str">
        <f>IF(E17="","",(VLOOKUP('Application Form'!C17,'APP BACKGROUND'!A:I,9,0)))</f>
        <v/>
      </c>
      <c r="H17" s="45"/>
      <c r="I17" s="45"/>
      <c r="J17" s="126" t="str">
        <f>IF(C:C="","",(VLOOKUP('Application Form'!C17,'APP BACKGROUND'!A:F,3,0)))</f>
        <v/>
      </c>
      <c r="K17" s="127" t="str">
        <f t="shared" ref="K17:K80" si="6">_xlfn.CONCAT(H17,J17)</f>
        <v/>
      </c>
      <c r="L17" s="127" t="str">
        <f>IF(H17="","",(VLOOKUP(K17,'Data Validation'!$A$48:$B$59,2,0)))</f>
        <v/>
      </c>
      <c r="M17" s="150" t="str">
        <f t="shared" ref="M17:M80" si="7">L17</f>
        <v/>
      </c>
      <c r="N17" s="151" t="str">
        <f t="shared" ref="N17:N80" si="8">IF(H17="","",G17*L17)</f>
        <v/>
      </c>
      <c r="O17" s="151" t="str">
        <f>IF(H17="","",(VLOOKUP(C17,'APP BACKGROUND'!A:K,11,0)))</f>
        <v/>
      </c>
      <c r="P17" s="85"/>
      <c r="Q17" s="116" t="str">
        <f t="shared" ref="Q17:Q80" si="9">IF(H:H="","",P17/G17)</f>
        <v/>
      </c>
      <c r="R17" s="86" t="str">
        <f t="shared" ref="R17:R80" si="10">IF(H17="","",SUM(G17-P17))</f>
        <v/>
      </c>
      <c r="S17" s="40"/>
      <c r="T17" s="40"/>
      <c r="U17" s="47" t="str">
        <f t="shared" ref="U17:U80" si="11">IF(S:S="","",IF(OR(S17="MAX_MILES_MOMENTS",S17="MAX_MILES_MOMENTS_"),ROUNDUP(SUM(G17/1.5),0),IF(AND(OR(S17="At_Shelf",S17="BONUS BUNDLES A &amp; B"),G17&lt;10),2,IF(AND(OR(S17="At_Shelf",S17="BONUS BUNDLES A &amp; B"),G17&lt;15),3,IF(AND(OR(S17="At_Shelf",S17="BONUS BUNDLES A &amp; B"),G17&lt;20),4,IF(AND(OR(S17="At_Shelf",S17="BONUS BUNDLES A &amp; B"),G17&lt;30),6,IF(AND(OR(S17="At_Shelf",S17="BONUS BUNDLES A &amp; B"),G17&lt;40),8,IF(AND(OR(S17="At_Shelf",S17="BONUS BUNDLES A &amp; B"),G17&lt;50),10,IF(AND(OR(S17="At_Shelf",S17="BONUS BUNDLES A &amp; B"),G17&gt;49.99),12)))))))))</f>
        <v/>
      </c>
      <c r="V17" s="78"/>
      <c r="W17" s="78"/>
      <c r="X17" s="78"/>
      <c r="Y17" s="45"/>
      <c r="Z17" s="45"/>
      <c r="AA17" s="45"/>
      <c r="AB17" s="42"/>
      <c r="AC17" s="42"/>
      <c r="AD17" s="42"/>
      <c r="AE17" s="42"/>
      <c r="AF17" s="42"/>
      <c r="AG17" s="45"/>
      <c r="AH17" s="45"/>
      <c r="AI17" s="45"/>
      <c r="AJ17" s="45"/>
      <c r="AK17" s="45"/>
      <c r="AL17" s="45"/>
      <c r="AM17" s="42"/>
      <c r="AN17" s="42"/>
      <c r="AO17" s="42"/>
      <c r="AP17" s="42"/>
      <c r="AQ17" s="42"/>
      <c r="AR17" s="42"/>
      <c r="AS17" s="42"/>
      <c r="AT17" s="19"/>
      <c r="AU17" s="29"/>
      <c r="AV17" s="41"/>
      <c r="AW17" s="41"/>
      <c r="AX17" s="14"/>
      <c r="AY17" s="14"/>
    </row>
    <row r="18" spans="2:51" ht="13.5" customHeight="1" x14ac:dyDescent="0.35">
      <c r="B18" s="136" t="str">
        <f t="shared" si="5"/>
        <v/>
      </c>
      <c r="C18" s="56"/>
      <c r="D18" s="58"/>
      <c r="E18" s="43" t="str">
        <f>IFERROR(IF(OR(C18="",AND(C18&lt;&gt;"",D18="")),"",(VLOOKUP(C18,'APP BACKGROUND'!A:F,2,0))),"")</f>
        <v/>
      </c>
      <c r="F18" s="44" t="str">
        <f>IF(E18="","",(VLOOKUP(C18,'APP BACKGROUND'!A:F,5,0)))</f>
        <v/>
      </c>
      <c r="G18" s="40" t="str">
        <f>IF(E18="","",(VLOOKUP('Application Form'!C18,'APP BACKGROUND'!A:I,9,0)))</f>
        <v/>
      </c>
      <c r="H18" s="45"/>
      <c r="I18" s="45"/>
      <c r="J18" s="126" t="str">
        <f>IF(C:C="","",(VLOOKUP('Application Form'!C18,'APP BACKGROUND'!A:F,3,0)))</f>
        <v/>
      </c>
      <c r="K18" s="127" t="str">
        <f t="shared" si="6"/>
        <v/>
      </c>
      <c r="L18" s="127" t="str">
        <f>IF(H18="","",(VLOOKUP(K18,'Data Validation'!$A$48:$B$59,2,0)))</f>
        <v/>
      </c>
      <c r="M18" s="150" t="str">
        <f t="shared" si="7"/>
        <v/>
      </c>
      <c r="N18" s="151" t="str">
        <f t="shared" si="8"/>
        <v/>
      </c>
      <c r="O18" s="151" t="str">
        <f>IF(H18="","",(VLOOKUP(C18,'APP BACKGROUND'!A:K,11,0)))</f>
        <v/>
      </c>
      <c r="P18" s="85"/>
      <c r="Q18" s="116" t="str">
        <f t="shared" si="9"/>
        <v/>
      </c>
      <c r="R18" s="86" t="str">
        <f t="shared" si="10"/>
        <v/>
      </c>
      <c r="S18" s="40"/>
      <c r="T18" s="40"/>
      <c r="U18" s="47" t="str">
        <f t="shared" si="11"/>
        <v/>
      </c>
      <c r="V18" s="78"/>
      <c r="W18" s="78"/>
      <c r="X18" s="78"/>
      <c r="Y18" s="45"/>
      <c r="Z18" s="45"/>
      <c r="AA18" s="45"/>
      <c r="AB18" s="42"/>
      <c r="AC18" s="42"/>
      <c r="AD18" s="42"/>
      <c r="AE18" s="42"/>
      <c r="AF18" s="42"/>
      <c r="AG18" s="45"/>
      <c r="AH18" s="45"/>
      <c r="AI18" s="45"/>
      <c r="AJ18" s="45"/>
      <c r="AK18" s="45"/>
      <c r="AL18" s="45"/>
      <c r="AM18" s="42"/>
      <c r="AN18" s="42"/>
      <c r="AO18" s="42"/>
      <c r="AP18" s="42"/>
      <c r="AQ18" s="42"/>
      <c r="AR18" s="42"/>
      <c r="AS18" s="42"/>
      <c r="AT18" s="19"/>
      <c r="AU18" s="29"/>
      <c r="AV18" s="41"/>
      <c r="AW18" s="41"/>
      <c r="AX18" s="14"/>
      <c r="AY18" s="14"/>
    </row>
    <row r="19" spans="2:51" ht="13.5" customHeight="1" x14ac:dyDescent="0.35">
      <c r="B19" s="136" t="str">
        <f t="shared" si="5"/>
        <v/>
      </c>
      <c r="C19" s="56"/>
      <c r="D19" s="58"/>
      <c r="E19" s="43" t="str">
        <f>IFERROR(IF(OR(C19="",AND(C19&lt;&gt;"",D19="")),"",(VLOOKUP(C19,'APP BACKGROUND'!A:F,2,0))),"")</f>
        <v/>
      </c>
      <c r="F19" s="44" t="str">
        <f>IF(E19="","",(VLOOKUP(C19,'APP BACKGROUND'!A:F,5,0)))</f>
        <v/>
      </c>
      <c r="G19" s="40" t="str">
        <f>IF(E19="","",(VLOOKUP('Application Form'!C19,'APP BACKGROUND'!A:I,9,0)))</f>
        <v/>
      </c>
      <c r="H19" s="45"/>
      <c r="I19" s="45"/>
      <c r="J19" s="126" t="str">
        <f>IF(C:C="","",(VLOOKUP('Application Form'!C19,'APP BACKGROUND'!A:F,3,0)))</f>
        <v/>
      </c>
      <c r="K19" s="127" t="str">
        <f t="shared" si="6"/>
        <v/>
      </c>
      <c r="L19" s="127" t="str">
        <f>IF(H19="","",(VLOOKUP(K19,'Data Validation'!$A$48:$B$59,2,0)))</f>
        <v/>
      </c>
      <c r="M19" s="150" t="str">
        <f t="shared" si="7"/>
        <v/>
      </c>
      <c r="N19" s="151" t="str">
        <f t="shared" si="8"/>
        <v/>
      </c>
      <c r="O19" s="151" t="str">
        <f>IF(H19="","",(VLOOKUP(C19,'APP BACKGROUND'!A:K,11,0)))</f>
        <v/>
      </c>
      <c r="P19" s="85"/>
      <c r="Q19" s="116" t="str">
        <f t="shared" si="9"/>
        <v/>
      </c>
      <c r="R19" s="86" t="str">
        <f t="shared" si="10"/>
        <v/>
      </c>
      <c r="S19" s="40"/>
      <c r="T19" s="40"/>
      <c r="U19" s="47" t="str">
        <f t="shared" si="11"/>
        <v/>
      </c>
      <c r="V19" s="78"/>
      <c r="W19" s="78"/>
      <c r="X19" s="78"/>
      <c r="Y19" s="45"/>
      <c r="Z19" s="45"/>
      <c r="AA19" s="45"/>
      <c r="AB19" s="42"/>
      <c r="AC19" s="42"/>
      <c r="AD19" s="42"/>
      <c r="AE19" s="42"/>
      <c r="AF19" s="42"/>
      <c r="AG19" s="45"/>
      <c r="AH19" s="45"/>
      <c r="AI19" s="45"/>
      <c r="AJ19" s="45"/>
      <c r="AK19" s="45"/>
      <c r="AL19" s="45"/>
      <c r="AM19" s="42"/>
      <c r="AN19" s="42"/>
      <c r="AO19" s="42"/>
      <c r="AP19" s="42"/>
      <c r="AQ19" s="42"/>
      <c r="AR19" s="42"/>
      <c r="AS19" s="42"/>
      <c r="AT19" s="19"/>
      <c r="AU19" s="29"/>
      <c r="AV19" s="41"/>
      <c r="AW19" s="41"/>
      <c r="AX19" s="14"/>
      <c r="AY19" s="14"/>
    </row>
    <row r="20" spans="2:51" ht="13.5" customHeight="1" x14ac:dyDescent="0.35">
      <c r="B20" s="136" t="str">
        <f t="shared" si="5"/>
        <v/>
      </c>
      <c r="C20" s="56"/>
      <c r="D20" s="58"/>
      <c r="E20" s="43" t="str">
        <f>IFERROR(IF(OR(C20="",AND(C20&lt;&gt;"",D20="")),"",(VLOOKUP(C20,'APP BACKGROUND'!A:F,2,0))),"")</f>
        <v/>
      </c>
      <c r="F20" s="44" t="str">
        <f>IF(E20="","",(VLOOKUP(C20,'APP BACKGROUND'!A:F,5,0)))</f>
        <v/>
      </c>
      <c r="G20" s="40" t="str">
        <f>IF(E20="","",(VLOOKUP('Application Form'!C20,'APP BACKGROUND'!A:I,9,0)))</f>
        <v/>
      </c>
      <c r="H20" s="45"/>
      <c r="I20" s="45"/>
      <c r="J20" s="126" t="str">
        <f>IF(C:C="","",(VLOOKUP('Application Form'!C20,'APP BACKGROUND'!A:F,3,0)))</f>
        <v/>
      </c>
      <c r="K20" s="127" t="str">
        <f t="shared" si="6"/>
        <v/>
      </c>
      <c r="L20" s="127" t="str">
        <f>IF(H20="","",(VLOOKUP(K20,'Data Validation'!$A$48:$B$59,2,0)))</f>
        <v/>
      </c>
      <c r="M20" s="150" t="str">
        <f t="shared" si="7"/>
        <v/>
      </c>
      <c r="N20" s="151" t="str">
        <f t="shared" si="8"/>
        <v/>
      </c>
      <c r="O20" s="151" t="str">
        <f>IF(H20="","",(VLOOKUP(C20,'APP BACKGROUND'!A:K,11,0)))</f>
        <v/>
      </c>
      <c r="P20" s="85"/>
      <c r="Q20" s="116" t="str">
        <f t="shared" si="9"/>
        <v/>
      </c>
      <c r="R20" s="86" t="str">
        <f t="shared" si="10"/>
        <v/>
      </c>
      <c r="S20" s="40"/>
      <c r="T20" s="40"/>
      <c r="U20" s="47" t="str">
        <f t="shared" si="11"/>
        <v/>
      </c>
      <c r="V20" s="78"/>
      <c r="W20" s="78"/>
      <c r="X20" s="78"/>
      <c r="Y20" s="45"/>
      <c r="Z20" s="45"/>
      <c r="AA20" s="45"/>
      <c r="AB20" s="42"/>
      <c r="AC20" s="42"/>
      <c r="AD20" s="42"/>
      <c r="AE20" s="42"/>
      <c r="AF20" s="42"/>
      <c r="AG20" s="45"/>
      <c r="AH20" s="45"/>
      <c r="AI20" s="45"/>
      <c r="AJ20" s="45"/>
      <c r="AK20" s="45"/>
      <c r="AL20" s="45"/>
      <c r="AM20" s="42"/>
      <c r="AN20" s="42"/>
      <c r="AO20" s="42"/>
      <c r="AP20" s="42"/>
      <c r="AQ20" s="42"/>
      <c r="AR20" s="42"/>
      <c r="AS20" s="42"/>
      <c r="AT20" s="19"/>
      <c r="AU20" s="29"/>
      <c r="AV20" s="41"/>
      <c r="AW20" s="41"/>
      <c r="AX20" s="14"/>
      <c r="AY20" s="14"/>
    </row>
    <row r="21" spans="2:51" ht="13.5" customHeight="1" x14ac:dyDescent="0.35">
      <c r="B21" s="136" t="str">
        <f t="shared" si="5"/>
        <v/>
      </c>
      <c r="C21" s="56"/>
      <c r="D21" s="58"/>
      <c r="E21" s="43" t="str">
        <f>IFERROR(IF(OR(C21="",AND(C21&lt;&gt;"",D21="")),"",(VLOOKUP(C21,'APP BACKGROUND'!A:F,2,0))),"")</f>
        <v/>
      </c>
      <c r="F21" s="44" t="str">
        <f>IF(E21="","",(VLOOKUP(C21,'APP BACKGROUND'!A:F,5,0)))</f>
        <v/>
      </c>
      <c r="G21" s="40" t="str">
        <f>IF(E21="","",(VLOOKUP('Application Form'!C21,'APP BACKGROUND'!A:I,9,0)))</f>
        <v/>
      </c>
      <c r="H21" s="45"/>
      <c r="I21" s="45"/>
      <c r="J21" s="126" t="str">
        <f>IF(C:C="","",(VLOOKUP('Application Form'!C21,'APP BACKGROUND'!A:F,3,0)))</f>
        <v/>
      </c>
      <c r="K21" s="127" t="str">
        <f t="shared" si="6"/>
        <v/>
      </c>
      <c r="L21" s="127" t="str">
        <f>IF(H21="","",(VLOOKUP(K21,'Data Validation'!$A$48:$B$59,2,0)))</f>
        <v/>
      </c>
      <c r="M21" s="150" t="str">
        <f t="shared" si="7"/>
        <v/>
      </c>
      <c r="N21" s="151" t="str">
        <f t="shared" si="8"/>
        <v/>
      </c>
      <c r="O21" s="151" t="str">
        <f>IF(H21="","",(VLOOKUP(C21,'APP BACKGROUND'!A:K,11,0)))</f>
        <v/>
      </c>
      <c r="P21" s="85"/>
      <c r="Q21" s="116" t="str">
        <f t="shared" si="9"/>
        <v/>
      </c>
      <c r="R21" s="86" t="str">
        <f t="shared" si="10"/>
        <v/>
      </c>
      <c r="S21" s="40"/>
      <c r="T21" s="40"/>
      <c r="U21" s="47" t="str">
        <f t="shared" si="11"/>
        <v/>
      </c>
      <c r="V21" s="78"/>
      <c r="W21" s="78"/>
      <c r="X21" s="78"/>
      <c r="Y21" s="45"/>
      <c r="Z21" s="45"/>
      <c r="AA21" s="45"/>
      <c r="AB21" s="42"/>
      <c r="AC21" s="42"/>
      <c r="AD21" s="42"/>
      <c r="AE21" s="42"/>
      <c r="AF21" s="42"/>
      <c r="AG21" s="45"/>
      <c r="AH21" s="45"/>
      <c r="AI21" s="45"/>
      <c r="AJ21" s="45"/>
      <c r="AK21" s="45"/>
      <c r="AL21" s="45"/>
      <c r="AM21" s="42"/>
      <c r="AN21" s="42"/>
      <c r="AO21" s="42"/>
      <c r="AP21" s="42"/>
      <c r="AQ21" s="42"/>
      <c r="AR21" s="42"/>
      <c r="AS21" s="42"/>
      <c r="AT21" s="19"/>
      <c r="AU21" s="29"/>
      <c r="AV21" s="41"/>
      <c r="AW21" s="41"/>
      <c r="AX21" s="14"/>
      <c r="AY21" s="14"/>
    </row>
    <row r="22" spans="2:51" ht="13.5" customHeight="1" x14ac:dyDescent="0.35">
      <c r="B22" s="136" t="str">
        <f t="shared" si="5"/>
        <v/>
      </c>
      <c r="C22" s="56"/>
      <c r="D22" s="58"/>
      <c r="E22" s="43" t="str">
        <f>IFERROR(IF(OR(C22="",AND(C22&lt;&gt;"",D22="")),"",(VLOOKUP(C22,'APP BACKGROUND'!A:F,2,0))),"")</f>
        <v/>
      </c>
      <c r="F22" s="44" t="str">
        <f>IF(E22="","",(VLOOKUP(C22,'APP BACKGROUND'!A:F,5,0)))</f>
        <v/>
      </c>
      <c r="G22" s="40" t="str">
        <f>IF(E22="","",(VLOOKUP('Application Form'!C22,'APP BACKGROUND'!A:I,9,0)))</f>
        <v/>
      </c>
      <c r="H22" s="45"/>
      <c r="I22" s="45"/>
      <c r="J22" s="126" t="str">
        <f>IF(C:C="","",(VLOOKUP('Application Form'!C22,'APP BACKGROUND'!A:F,3,0)))</f>
        <v/>
      </c>
      <c r="K22" s="127" t="str">
        <f t="shared" si="6"/>
        <v/>
      </c>
      <c r="L22" s="127" t="str">
        <f>IF(H22="","",(VLOOKUP(K22,'Data Validation'!$A$48:$B$59,2,0)))</f>
        <v/>
      </c>
      <c r="M22" s="150" t="str">
        <f t="shared" si="7"/>
        <v/>
      </c>
      <c r="N22" s="151" t="str">
        <f t="shared" si="8"/>
        <v/>
      </c>
      <c r="O22" s="151" t="str">
        <f>IF(H22="","",(VLOOKUP(C22,'APP BACKGROUND'!A:K,11,0)))</f>
        <v/>
      </c>
      <c r="P22" s="85"/>
      <c r="Q22" s="116" t="str">
        <f t="shared" si="9"/>
        <v/>
      </c>
      <c r="R22" s="86" t="str">
        <f t="shared" si="10"/>
        <v/>
      </c>
      <c r="S22" s="40"/>
      <c r="T22" s="40"/>
      <c r="U22" s="47" t="str">
        <f t="shared" si="11"/>
        <v/>
      </c>
      <c r="V22" s="78"/>
      <c r="W22" s="78"/>
      <c r="X22" s="78"/>
      <c r="Y22" s="45"/>
      <c r="Z22" s="45"/>
      <c r="AA22" s="45"/>
      <c r="AB22" s="42"/>
      <c r="AC22" s="42"/>
      <c r="AD22" s="42"/>
      <c r="AE22" s="42"/>
      <c r="AF22" s="42"/>
      <c r="AG22" s="45"/>
      <c r="AH22" s="45"/>
      <c r="AI22" s="45"/>
      <c r="AJ22" s="45"/>
      <c r="AK22" s="45"/>
      <c r="AL22" s="45"/>
      <c r="AM22" s="42"/>
      <c r="AN22" s="42"/>
      <c r="AO22" s="42"/>
      <c r="AP22" s="42"/>
      <c r="AQ22" s="42"/>
      <c r="AR22" s="42"/>
      <c r="AS22" s="42"/>
      <c r="AT22" s="19"/>
      <c r="AU22" s="29"/>
      <c r="AV22" s="41"/>
      <c r="AW22" s="41"/>
      <c r="AX22" s="14"/>
      <c r="AY22" s="14"/>
    </row>
    <row r="23" spans="2:51" ht="13.5" customHeight="1" x14ac:dyDescent="0.35">
      <c r="B23" s="136" t="str">
        <f t="shared" si="5"/>
        <v/>
      </c>
      <c r="C23" s="56"/>
      <c r="D23" s="58"/>
      <c r="E23" s="43" t="str">
        <f>IFERROR(IF(OR(C23="",AND(C23&lt;&gt;"",D23="")),"",(VLOOKUP(C23,'APP BACKGROUND'!A:F,2,0))),"")</f>
        <v/>
      </c>
      <c r="F23" s="44" t="str">
        <f>IF(E23="","",(VLOOKUP(C23,'APP BACKGROUND'!A:F,5,0)))</f>
        <v/>
      </c>
      <c r="G23" s="40" t="str">
        <f>IF(E23="","",(VLOOKUP('Application Form'!C23,'APP BACKGROUND'!A:I,9,0)))</f>
        <v/>
      </c>
      <c r="H23" s="45"/>
      <c r="I23" s="45"/>
      <c r="J23" s="126" t="str">
        <f>IF(C:C="","",(VLOOKUP('Application Form'!C23,'APP BACKGROUND'!A:F,3,0)))</f>
        <v/>
      </c>
      <c r="K23" s="127" t="str">
        <f t="shared" si="6"/>
        <v/>
      </c>
      <c r="L23" s="127" t="str">
        <f>IF(H23="","",(VLOOKUP(K23,'Data Validation'!$A$48:$B$59,2,0)))</f>
        <v/>
      </c>
      <c r="M23" s="150" t="str">
        <f t="shared" si="7"/>
        <v/>
      </c>
      <c r="N23" s="151" t="str">
        <f t="shared" si="8"/>
        <v/>
      </c>
      <c r="O23" s="151" t="str">
        <f>IF(H23="","",(VLOOKUP(C23,'APP BACKGROUND'!A:K,11,0)))</f>
        <v/>
      </c>
      <c r="P23" s="85"/>
      <c r="Q23" s="116" t="str">
        <f t="shared" si="9"/>
        <v/>
      </c>
      <c r="R23" s="86" t="str">
        <f t="shared" si="10"/>
        <v/>
      </c>
      <c r="S23" s="40"/>
      <c r="T23" s="40"/>
      <c r="U23" s="47" t="str">
        <f t="shared" si="11"/>
        <v/>
      </c>
      <c r="V23" s="78"/>
      <c r="W23" s="78"/>
      <c r="X23" s="78"/>
      <c r="Y23" s="45"/>
      <c r="Z23" s="45"/>
      <c r="AA23" s="45"/>
      <c r="AB23" s="42"/>
      <c r="AC23" s="42"/>
      <c r="AD23" s="42"/>
      <c r="AE23" s="42"/>
      <c r="AF23" s="42"/>
      <c r="AG23" s="45"/>
      <c r="AH23" s="45"/>
      <c r="AI23" s="45"/>
      <c r="AJ23" s="45"/>
      <c r="AK23" s="45"/>
      <c r="AL23" s="45"/>
      <c r="AM23" s="42"/>
      <c r="AN23" s="42"/>
      <c r="AO23" s="42"/>
      <c r="AP23" s="42"/>
      <c r="AQ23" s="42"/>
      <c r="AR23" s="42"/>
      <c r="AS23" s="42"/>
      <c r="AT23" s="19"/>
      <c r="AU23" s="29"/>
      <c r="AV23" s="41"/>
      <c r="AW23" s="41"/>
      <c r="AX23" s="14"/>
      <c r="AY23" s="14"/>
    </row>
    <row r="24" spans="2:51" ht="13.5" customHeight="1" x14ac:dyDescent="0.35">
      <c r="B24" s="136" t="str">
        <f t="shared" si="5"/>
        <v/>
      </c>
      <c r="C24" s="56"/>
      <c r="D24" s="58"/>
      <c r="E24" s="43" t="str">
        <f>IFERROR(IF(OR(C24="",AND(C24&lt;&gt;"",D24="")),"",(VLOOKUP(C24,'APP BACKGROUND'!A:F,2,0))),"")</f>
        <v/>
      </c>
      <c r="F24" s="44" t="str">
        <f>IF(E24="","",(VLOOKUP(C24,'APP BACKGROUND'!A:F,5,0)))</f>
        <v/>
      </c>
      <c r="G24" s="40" t="str">
        <f>IF(E24="","",(VLOOKUP('Application Form'!C24,'APP BACKGROUND'!A:I,9,0)))</f>
        <v/>
      </c>
      <c r="H24" s="45"/>
      <c r="I24" s="45"/>
      <c r="J24" s="126" t="str">
        <f>IF(C:C="","",(VLOOKUP('Application Form'!C24,'APP BACKGROUND'!A:F,3,0)))</f>
        <v/>
      </c>
      <c r="K24" s="127" t="str">
        <f t="shared" si="6"/>
        <v/>
      </c>
      <c r="L24" s="127" t="str">
        <f>IF(H24="","",(VLOOKUP(K24,'Data Validation'!$A$48:$B$59,2,0)))</f>
        <v/>
      </c>
      <c r="M24" s="150" t="str">
        <f t="shared" si="7"/>
        <v/>
      </c>
      <c r="N24" s="151" t="str">
        <f t="shared" si="8"/>
        <v/>
      </c>
      <c r="O24" s="151" t="str">
        <f>IF(H24="","",(VLOOKUP(C24,'APP BACKGROUND'!A:K,11,0)))</f>
        <v/>
      </c>
      <c r="P24" s="85"/>
      <c r="Q24" s="116" t="str">
        <f t="shared" si="9"/>
        <v/>
      </c>
      <c r="R24" s="86" t="str">
        <f t="shared" si="10"/>
        <v/>
      </c>
      <c r="S24" s="40"/>
      <c r="T24" s="40"/>
      <c r="U24" s="47" t="str">
        <f t="shared" si="11"/>
        <v/>
      </c>
      <c r="V24" s="78"/>
      <c r="W24" s="78"/>
      <c r="X24" s="78"/>
      <c r="Y24" s="45"/>
      <c r="Z24" s="45"/>
      <c r="AA24" s="45"/>
      <c r="AB24" s="42"/>
      <c r="AC24" s="42"/>
      <c r="AD24" s="42"/>
      <c r="AE24" s="42"/>
      <c r="AF24" s="42"/>
      <c r="AG24" s="45"/>
      <c r="AH24" s="45"/>
      <c r="AI24" s="45"/>
      <c r="AJ24" s="45"/>
      <c r="AK24" s="45"/>
      <c r="AL24" s="45"/>
      <c r="AM24" s="42"/>
      <c r="AN24" s="42"/>
      <c r="AO24" s="42"/>
      <c r="AP24" s="42"/>
      <c r="AQ24" s="42"/>
      <c r="AR24" s="42"/>
      <c r="AS24" s="42"/>
      <c r="AT24" s="19"/>
      <c r="AU24" s="29"/>
      <c r="AV24" s="41"/>
      <c r="AW24" s="41"/>
      <c r="AX24" s="14"/>
      <c r="AY24" s="14"/>
    </row>
    <row r="25" spans="2:51" ht="13.5" customHeight="1" x14ac:dyDescent="0.35">
      <c r="B25" s="136" t="str">
        <f t="shared" si="5"/>
        <v/>
      </c>
      <c r="C25" s="56"/>
      <c r="D25" s="58"/>
      <c r="E25" s="43" t="str">
        <f>IFERROR(IF(OR(C25="",AND(C25&lt;&gt;"",D25="")),"",(VLOOKUP(C25,'APP BACKGROUND'!A:F,2,0))),"")</f>
        <v/>
      </c>
      <c r="F25" s="44" t="str">
        <f>IF(E25="","",(VLOOKUP(C25,'APP BACKGROUND'!A:F,5,0)))</f>
        <v/>
      </c>
      <c r="G25" s="40" t="str">
        <f>IF(E25="","",(VLOOKUP('Application Form'!C25,'APP BACKGROUND'!A:I,9,0)))</f>
        <v/>
      </c>
      <c r="H25" s="45"/>
      <c r="I25" s="45"/>
      <c r="J25" s="126" t="str">
        <f>IF(C:C="","",(VLOOKUP('Application Form'!C25,'APP BACKGROUND'!A:F,3,0)))</f>
        <v/>
      </c>
      <c r="K25" s="127" t="str">
        <f t="shared" si="6"/>
        <v/>
      </c>
      <c r="L25" s="127" t="str">
        <f>IF(H25="","",(VLOOKUP(K25,'Data Validation'!$A$48:$B$59,2,0)))</f>
        <v/>
      </c>
      <c r="M25" s="150" t="str">
        <f t="shared" si="7"/>
        <v/>
      </c>
      <c r="N25" s="151" t="str">
        <f t="shared" si="8"/>
        <v/>
      </c>
      <c r="O25" s="151" t="str">
        <f>IF(H25="","",(VLOOKUP(C25,'APP BACKGROUND'!A:K,11,0)))</f>
        <v/>
      </c>
      <c r="P25" s="85"/>
      <c r="Q25" s="116" t="str">
        <f t="shared" si="9"/>
        <v/>
      </c>
      <c r="R25" s="86" t="str">
        <f t="shared" si="10"/>
        <v/>
      </c>
      <c r="S25" s="40"/>
      <c r="T25" s="40"/>
      <c r="U25" s="47" t="str">
        <f t="shared" si="11"/>
        <v/>
      </c>
      <c r="V25" s="78"/>
      <c r="W25" s="78"/>
      <c r="X25" s="78"/>
      <c r="Y25" s="45"/>
      <c r="Z25" s="45"/>
      <c r="AA25" s="45"/>
      <c r="AB25" s="42"/>
      <c r="AC25" s="42"/>
      <c r="AD25" s="42"/>
      <c r="AE25" s="42"/>
      <c r="AF25" s="42"/>
      <c r="AG25" s="45"/>
      <c r="AH25" s="45"/>
      <c r="AI25" s="45"/>
      <c r="AJ25" s="45"/>
      <c r="AK25" s="45"/>
      <c r="AL25" s="45"/>
      <c r="AM25" s="42"/>
      <c r="AN25" s="42"/>
      <c r="AO25" s="42"/>
      <c r="AP25" s="42"/>
      <c r="AQ25" s="42"/>
      <c r="AR25" s="42"/>
      <c r="AS25" s="42"/>
      <c r="AT25" s="19"/>
      <c r="AU25" s="29"/>
      <c r="AV25" s="41"/>
      <c r="AW25" s="41"/>
      <c r="AX25" s="14"/>
      <c r="AY25" s="14"/>
    </row>
    <row r="26" spans="2:51" ht="13.5" customHeight="1" x14ac:dyDescent="0.35">
      <c r="B26" s="136" t="str">
        <f t="shared" si="5"/>
        <v/>
      </c>
      <c r="C26" s="56"/>
      <c r="D26" s="58"/>
      <c r="E26" s="43" t="str">
        <f>IFERROR(IF(OR(C26="",AND(C26&lt;&gt;"",D26="")),"",(VLOOKUP(C26,'APP BACKGROUND'!A:F,2,0))),"")</f>
        <v/>
      </c>
      <c r="F26" s="44" t="str">
        <f>IF(E26="","",(VLOOKUP(C26,'APP BACKGROUND'!A:F,5,0)))</f>
        <v/>
      </c>
      <c r="G26" s="40" t="str">
        <f>IF(E26="","",(VLOOKUP('Application Form'!C26,'APP BACKGROUND'!A:I,9,0)))</f>
        <v/>
      </c>
      <c r="H26" s="45"/>
      <c r="I26" s="45"/>
      <c r="J26" s="126" t="str">
        <f>IF(C:C="","",(VLOOKUP('Application Form'!C26,'APP BACKGROUND'!A:F,3,0)))</f>
        <v/>
      </c>
      <c r="K26" s="127" t="str">
        <f t="shared" si="6"/>
        <v/>
      </c>
      <c r="L26" s="127" t="str">
        <f>IF(H26="","",(VLOOKUP(K26,'Data Validation'!$A$48:$B$59,2,0)))</f>
        <v/>
      </c>
      <c r="M26" s="150" t="str">
        <f t="shared" si="7"/>
        <v/>
      </c>
      <c r="N26" s="151" t="str">
        <f t="shared" si="8"/>
        <v/>
      </c>
      <c r="O26" s="151" t="str">
        <f>IF(H26="","",(VLOOKUP(C26,'APP BACKGROUND'!A:K,11,0)))</f>
        <v/>
      </c>
      <c r="P26" s="85"/>
      <c r="Q26" s="116" t="str">
        <f t="shared" si="9"/>
        <v/>
      </c>
      <c r="R26" s="86" t="str">
        <f t="shared" si="10"/>
        <v/>
      </c>
      <c r="S26" s="40"/>
      <c r="T26" s="40"/>
      <c r="U26" s="47" t="str">
        <f t="shared" si="11"/>
        <v/>
      </c>
      <c r="V26" s="78"/>
      <c r="W26" s="78"/>
      <c r="X26" s="78"/>
      <c r="Y26" s="45"/>
      <c r="Z26" s="45"/>
      <c r="AA26" s="45"/>
      <c r="AB26" s="42"/>
      <c r="AC26" s="42"/>
      <c r="AD26" s="42"/>
      <c r="AE26" s="42"/>
      <c r="AF26" s="42"/>
      <c r="AG26" s="45"/>
      <c r="AH26" s="45"/>
      <c r="AI26" s="45"/>
      <c r="AJ26" s="45"/>
      <c r="AK26" s="45"/>
      <c r="AL26" s="45"/>
      <c r="AM26" s="42"/>
      <c r="AN26" s="42"/>
      <c r="AO26" s="42"/>
      <c r="AP26" s="42"/>
      <c r="AQ26" s="42"/>
      <c r="AR26" s="42"/>
      <c r="AS26" s="42"/>
      <c r="AT26" s="19"/>
      <c r="AU26" s="29"/>
      <c r="AV26" s="41"/>
      <c r="AW26" s="41"/>
      <c r="AX26" s="14"/>
      <c r="AY26" s="14"/>
    </row>
    <row r="27" spans="2:51" ht="13.5" customHeight="1" x14ac:dyDescent="0.35">
      <c r="B27" s="136" t="str">
        <f t="shared" si="5"/>
        <v/>
      </c>
      <c r="C27" s="56"/>
      <c r="D27" s="58"/>
      <c r="E27" s="43" t="str">
        <f>IFERROR(IF(OR(C27="",AND(C27&lt;&gt;"",D27="")),"",(VLOOKUP(C27,'APP BACKGROUND'!A:F,2,0))),"")</f>
        <v/>
      </c>
      <c r="F27" s="44" t="str">
        <f>IF(E27="","",(VLOOKUP(C27,'APP BACKGROUND'!A:F,5,0)))</f>
        <v/>
      </c>
      <c r="G27" s="40" t="str">
        <f>IF(E27="","",(VLOOKUP('Application Form'!C27,'APP BACKGROUND'!A:I,9,0)))</f>
        <v/>
      </c>
      <c r="H27" s="45"/>
      <c r="I27" s="45"/>
      <c r="J27" s="126" t="str">
        <f>IF(C:C="","",(VLOOKUP('Application Form'!C27,'APP BACKGROUND'!A:F,3,0)))</f>
        <v/>
      </c>
      <c r="K27" s="127" t="str">
        <f t="shared" si="6"/>
        <v/>
      </c>
      <c r="L27" s="127" t="str">
        <f>IF(H27="","",(VLOOKUP(K27,'Data Validation'!$A$48:$B$59,2,0)))</f>
        <v/>
      </c>
      <c r="M27" s="150" t="str">
        <f t="shared" si="7"/>
        <v/>
      </c>
      <c r="N27" s="151" t="str">
        <f t="shared" si="8"/>
        <v/>
      </c>
      <c r="O27" s="151" t="str">
        <f>IF(H27="","",(VLOOKUP(C27,'APP BACKGROUND'!A:K,11,0)))</f>
        <v/>
      </c>
      <c r="P27" s="85"/>
      <c r="Q27" s="116" t="str">
        <f t="shared" si="9"/>
        <v/>
      </c>
      <c r="R27" s="86" t="str">
        <f t="shared" si="10"/>
        <v/>
      </c>
      <c r="S27" s="40"/>
      <c r="T27" s="40"/>
      <c r="U27" s="47" t="str">
        <f t="shared" si="11"/>
        <v/>
      </c>
      <c r="V27" s="78"/>
      <c r="W27" s="78"/>
      <c r="X27" s="78"/>
      <c r="Y27" s="45"/>
      <c r="Z27" s="45"/>
      <c r="AA27" s="45"/>
      <c r="AB27" s="42"/>
      <c r="AC27" s="42"/>
      <c r="AD27" s="42"/>
      <c r="AE27" s="42"/>
      <c r="AF27" s="42"/>
      <c r="AG27" s="45"/>
      <c r="AH27" s="45"/>
      <c r="AI27" s="45"/>
      <c r="AJ27" s="45"/>
      <c r="AK27" s="45"/>
      <c r="AL27" s="45"/>
      <c r="AM27" s="42"/>
      <c r="AN27" s="42"/>
      <c r="AO27" s="42"/>
      <c r="AP27" s="42"/>
      <c r="AQ27" s="42"/>
      <c r="AR27" s="42"/>
      <c r="AS27" s="42"/>
      <c r="AT27" s="19"/>
      <c r="AU27" s="29"/>
      <c r="AV27" s="41"/>
      <c r="AW27" s="41"/>
      <c r="AX27" s="14"/>
      <c r="AY27" s="14"/>
    </row>
    <row r="28" spans="2:51" ht="13.5" customHeight="1" x14ac:dyDescent="0.35">
      <c r="B28" s="136" t="str">
        <f t="shared" si="5"/>
        <v/>
      </c>
      <c r="C28" s="56"/>
      <c r="D28" s="58"/>
      <c r="E28" s="43" t="str">
        <f>IFERROR(IF(OR(C28="",AND(C28&lt;&gt;"",D28="")),"",(VLOOKUP(C28,'APP BACKGROUND'!A:F,2,0))),"")</f>
        <v/>
      </c>
      <c r="F28" s="44" t="str">
        <f>IF(E28="","",(VLOOKUP(C28,'APP BACKGROUND'!A:F,5,0)))</f>
        <v/>
      </c>
      <c r="G28" s="40" t="str">
        <f>IF(E28="","",(VLOOKUP('Application Form'!C28,'APP BACKGROUND'!A:I,9,0)))</f>
        <v/>
      </c>
      <c r="H28" s="45"/>
      <c r="I28" s="45"/>
      <c r="J28" s="126" t="str">
        <f>IF(C:C="","",(VLOOKUP('Application Form'!C28,'APP BACKGROUND'!A:F,3,0)))</f>
        <v/>
      </c>
      <c r="K28" s="127" t="str">
        <f t="shared" si="6"/>
        <v/>
      </c>
      <c r="L28" s="127" t="str">
        <f>IF(H28="","",(VLOOKUP(K28,'Data Validation'!$A$48:$B$59,2,0)))</f>
        <v/>
      </c>
      <c r="M28" s="150" t="str">
        <f t="shared" si="7"/>
        <v/>
      </c>
      <c r="N28" s="151" t="str">
        <f t="shared" si="8"/>
        <v/>
      </c>
      <c r="O28" s="151" t="str">
        <f>IF(H28="","",(VLOOKUP(C28,'APP BACKGROUND'!A:K,11,0)))</f>
        <v/>
      </c>
      <c r="P28" s="85"/>
      <c r="Q28" s="116" t="str">
        <f t="shared" si="9"/>
        <v/>
      </c>
      <c r="R28" s="86" t="str">
        <f t="shared" si="10"/>
        <v/>
      </c>
      <c r="S28" s="40"/>
      <c r="T28" s="40"/>
      <c r="U28" s="47" t="str">
        <f t="shared" si="11"/>
        <v/>
      </c>
      <c r="V28" s="78"/>
      <c r="W28" s="78"/>
      <c r="X28" s="78"/>
      <c r="Y28" s="45"/>
      <c r="Z28" s="45"/>
      <c r="AA28" s="45"/>
      <c r="AB28" s="42"/>
      <c r="AC28" s="42"/>
      <c r="AD28" s="42"/>
      <c r="AE28" s="42"/>
      <c r="AF28" s="42"/>
      <c r="AG28" s="45"/>
      <c r="AH28" s="45"/>
      <c r="AI28" s="45"/>
      <c r="AJ28" s="45"/>
      <c r="AK28" s="45"/>
      <c r="AL28" s="45"/>
      <c r="AM28" s="42"/>
      <c r="AN28" s="42"/>
      <c r="AO28" s="42"/>
      <c r="AP28" s="42"/>
      <c r="AQ28" s="42"/>
      <c r="AR28" s="42"/>
      <c r="AS28" s="42"/>
      <c r="AT28" s="19"/>
      <c r="AU28" s="29"/>
      <c r="AV28" s="41"/>
      <c r="AW28" s="41"/>
      <c r="AX28" s="14"/>
      <c r="AY28" s="14"/>
    </row>
    <row r="29" spans="2:51" ht="13.5" customHeight="1" x14ac:dyDescent="0.35">
      <c r="B29" s="136" t="str">
        <f t="shared" si="5"/>
        <v/>
      </c>
      <c r="C29" s="56"/>
      <c r="D29" s="58"/>
      <c r="E29" s="43" t="str">
        <f>IFERROR(IF(OR(C29="",AND(C29&lt;&gt;"",D29="")),"",(VLOOKUP(C29,'APP BACKGROUND'!A:F,2,0))),"")</f>
        <v/>
      </c>
      <c r="F29" s="44" t="str">
        <f>IF(E29="","",(VLOOKUP(C29,'APP BACKGROUND'!A:F,5,0)))</f>
        <v/>
      </c>
      <c r="G29" s="40" t="str">
        <f>IF(E29="","",(VLOOKUP('Application Form'!C29,'APP BACKGROUND'!A:I,9,0)))</f>
        <v/>
      </c>
      <c r="H29" s="45"/>
      <c r="I29" s="45"/>
      <c r="J29" s="126" t="str">
        <f>IF(C:C="","",(VLOOKUP('Application Form'!C29,'APP BACKGROUND'!A:F,3,0)))</f>
        <v/>
      </c>
      <c r="K29" s="127" t="str">
        <f t="shared" si="6"/>
        <v/>
      </c>
      <c r="L29" s="127" t="str">
        <f>IF(H29="","",(VLOOKUP(K29,'Data Validation'!$A$48:$B$59,2,0)))</f>
        <v/>
      </c>
      <c r="M29" s="150" t="str">
        <f t="shared" si="7"/>
        <v/>
      </c>
      <c r="N29" s="151" t="str">
        <f t="shared" si="8"/>
        <v/>
      </c>
      <c r="O29" s="151" t="str">
        <f>IF(H29="","",(VLOOKUP(C29,'APP BACKGROUND'!A:K,11,0)))</f>
        <v/>
      </c>
      <c r="P29" s="85"/>
      <c r="Q29" s="116" t="str">
        <f t="shared" si="9"/>
        <v/>
      </c>
      <c r="R29" s="86" t="str">
        <f t="shared" si="10"/>
        <v/>
      </c>
      <c r="S29" s="40"/>
      <c r="T29" s="40"/>
      <c r="U29" s="47" t="str">
        <f t="shared" si="11"/>
        <v/>
      </c>
      <c r="V29" s="78"/>
      <c r="W29" s="78"/>
      <c r="X29" s="78"/>
      <c r="Y29" s="45"/>
      <c r="Z29" s="45"/>
      <c r="AA29" s="45"/>
      <c r="AB29" s="42"/>
      <c r="AC29" s="42"/>
      <c r="AD29" s="42"/>
      <c r="AE29" s="42"/>
      <c r="AF29" s="42"/>
      <c r="AG29" s="45"/>
      <c r="AH29" s="45"/>
      <c r="AI29" s="45"/>
      <c r="AJ29" s="45"/>
      <c r="AK29" s="45"/>
      <c r="AL29" s="45"/>
      <c r="AM29" s="42"/>
      <c r="AN29" s="42"/>
      <c r="AO29" s="42"/>
      <c r="AP29" s="42"/>
      <c r="AQ29" s="42"/>
      <c r="AR29" s="42"/>
      <c r="AS29" s="42"/>
      <c r="AT29" s="19"/>
      <c r="AU29" s="29"/>
      <c r="AV29" s="41"/>
      <c r="AW29" s="41"/>
      <c r="AX29" s="14"/>
      <c r="AY29" s="14"/>
    </row>
    <row r="30" spans="2:51" ht="13.5" customHeight="1" x14ac:dyDescent="0.35">
      <c r="B30" s="136" t="str">
        <f t="shared" si="5"/>
        <v/>
      </c>
      <c r="C30" s="56"/>
      <c r="D30" s="58"/>
      <c r="E30" s="43" t="str">
        <f>IFERROR(IF(OR(C30="",AND(C30&lt;&gt;"",D30="")),"",(VLOOKUP(C30,'APP BACKGROUND'!A:F,2,0))),"")</f>
        <v/>
      </c>
      <c r="F30" s="44" t="str">
        <f>IF(E30="","",(VLOOKUP(C30,'APP BACKGROUND'!A:F,5,0)))</f>
        <v/>
      </c>
      <c r="G30" s="40" t="str">
        <f>IF(E30="","",(VLOOKUP('Application Form'!C30,'APP BACKGROUND'!A:I,9,0)))</f>
        <v/>
      </c>
      <c r="H30" s="45"/>
      <c r="I30" s="45"/>
      <c r="J30" s="126" t="str">
        <f>IF(C:C="","",(VLOOKUP('Application Form'!C30,'APP BACKGROUND'!A:F,3,0)))</f>
        <v/>
      </c>
      <c r="K30" s="127" t="str">
        <f t="shared" si="6"/>
        <v/>
      </c>
      <c r="L30" s="127" t="str">
        <f>IF(H30="","",(VLOOKUP(K30,'Data Validation'!$A$48:$B$59,2,0)))</f>
        <v/>
      </c>
      <c r="M30" s="150" t="str">
        <f t="shared" si="7"/>
        <v/>
      </c>
      <c r="N30" s="151" t="str">
        <f t="shared" si="8"/>
        <v/>
      </c>
      <c r="O30" s="151" t="str">
        <f>IF(H30="","",(VLOOKUP(C30,'APP BACKGROUND'!A:K,11,0)))</f>
        <v/>
      </c>
      <c r="P30" s="85"/>
      <c r="Q30" s="116" t="str">
        <f t="shared" si="9"/>
        <v/>
      </c>
      <c r="R30" s="86" t="str">
        <f t="shared" si="10"/>
        <v/>
      </c>
      <c r="S30" s="40"/>
      <c r="T30" s="40"/>
      <c r="U30" s="47" t="str">
        <f t="shared" si="11"/>
        <v/>
      </c>
      <c r="V30" s="78"/>
      <c r="W30" s="78"/>
      <c r="X30" s="78"/>
      <c r="Y30" s="45"/>
      <c r="Z30" s="45"/>
      <c r="AA30" s="45"/>
      <c r="AB30" s="42"/>
      <c r="AC30" s="42"/>
      <c r="AD30" s="42"/>
      <c r="AE30" s="42"/>
      <c r="AF30" s="42"/>
      <c r="AG30" s="45"/>
      <c r="AH30" s="45"/>
      <c r="AI30" s="45"/>
      <c r="AJ30" s="45"/>
      <c r="AK30" s="45"/>
      <c r="AL30" s="45"/>
      <c r="AM30" s="42"/>
      <c r="AN30" s="42"/>
      <c r="AO30" s="42"/>
      <c r="AP30" s="42"/>
      <c r="AQ30" s="42"/>
      <c r="AR30" s="42"/>
      <c r="AS30" s="42"/>
      <c r="AT30" s="19"/>
      <c r="AU30" s="29"/>
      <c r="AV30" s="41"/>
      <c r="AW30" s="41"/>
      <c r="AX30" s="14"/>
      <c r="AY30" s="14"/>
    </row>
    <row r="31" spans="2:51" ht="13.5" customHeight="1" x14ac:dyDescent="0.35">
      <c r="B31" s="136" t="str">
        <f t="shared" si="5"/>
        <v/>
      </c>
      <c r="C31" s="56"/>
      <c r="D31" s="58"/>
      <c r="E31" s="43" t="str">
        <f>IFERROR(IF(OR(C31="",AND(C31&lt;&gt;"",D31="")),"",(VLOOKUP(C31,'APP BACKGROUND'!A:F,2,0))),"")</f>
        <v/>
      </c>
      <c r="F31" s="44" t="str">
        <f>IF(E31="","",(VLOOKUP(C31,'APP BACKGROUND'!A:F,5,0)))</f>
        <v/>
      </c>
      <c r="G31" s="40" t="str">
        <f>IF(E31="","",(VLOOKUP('Application Form'!C31,'APP BACKGROUND'!A:I,9,0)))</f>
        <v/>
      </c>
      <c r="H31" s="45"/>
      <c r="I31" s="45"/>
      <c r="J31" s="126" t="str">
        <f>IF(C:C="","",(VLOOKUP('Application Form'!C31,'APP BACKGROUND'!A:F,3,0)))</f>
        <v/>
      </c>
      <c r="K31" s="127" t="str">
        <f t="shared" si="6"/>
        <v/>
      </c>
      <c r="L31" s="127" t="str">
        <f>IF(H31="","",(VLOOKUP(K31,'Data Validation'!$A$48:$B$59,2,0)))</f>
        <v/>
      </c>
      <c r="M31" s="150" t="str">
        <f t="shared" si="7"/>
        <v/>
      </c>
      <c r="N31" s="151" t="str">
        <f t="shared" si="8"/>
        <v/>
      </c>
      <c r="O31" s="151" t="str">
        <f>IF(H31="","",(VLOOKUP(C31,'APP BACKGROUND'!A:K,11,0)))</f>
        <v/>
      </c>
      <c r="P31" s="85"/>
      <c r="Q31" s="116" t="str">
        <f t="shared" si="9"/>
        <v/>
      </c>
      <c r="R31" s="86" t="str">
        <f t="shared" si="10"/>
        <v/>
      </c>
      <c r="S31" s="40"/>
      <c r="T31" s="40"/>
      <c r="U31" s="47" t="str">
        <f t="shared" si="11"/>
        <v/>
      </c>
      <c r="V31" s="78"/>
      <c r="W31" s="78"/>
      <c r="X31" s="78"/>
      <c r="Y31" s="45"/>
      <c r="Z31" s="45"/>
      <c r="AA31" s="45"/>
      <c r="AB31" s="42"/>
      <c r="AC31" s="42"/>
      <c r="AD31" s="42"/>
      <c r="AE31" s="42"/>
      <c r="AF31" s="42"/>
      <c r="AG31" s="45"/>
      <c r="AH31" s="45"/>
      <c r="AI31" s="45"/>
      <c r="AJ31" s="45"/>
      <c r="AK31" s="45"/>
      <c r="AL31" s="45"/>
      <c r="AM31" s="42"/>
      <c r="AN31" s="42"/>
      <c r="AO31" s="42"/>
      <c r="AP31" s="42"/>
      <c r="AQ31" s="42"/>
      <c r="AR31" s="42"/>
      <c r="AS31" s="42"/>
      <c r="AT31" s="19"/>
      <c r="AU31" s="29"/>
      <c r="AV31" s="41"/>
      <c r="AW31" s="41"/>
      <c r="AX31" s="14"/>
      <c r="AY31" s="14"/>
    </row>
    <row r="32" spans="2:51" ht="13.5" customHeight="1" x14ac:dyDescent="0.35">
      <c r="B32" s="136" t="str">
        <f t="shared" si="5"/>
        <v/>
      </c>
      <c r="C32" s="56"/>
      <c r="D32" s="58"/>
      <c r="E32" s="43" t="str">
        <f>IFERROR(IF(OR(C32="",AND(C32&lt;&gt;"",D32="")),"",(VLOOKUP(C32,'APP BACKGROUND'!A:F,2,0))),"")</f>
        <v/>
      </c>
      <c r="F32" s="44" t="str">
        <f>IF(E32="","",(VLOOKUP(C32,'APP BACKGROUND'!A:F,5,0)))</f>
        <v/>
      </c>
      <c r="G32" s="40" t="str">
        <f>IF(E32="","",(VLOOKUP('Application Form'!C32,'APP BACKGROUND'!A:I,9,0)))</f>
        <v/>
      </c>
      <c r="H32" s="45"/>
      <c r="I32" s="45"/>
      <c r="J32" s="126" t="str">
        <f>IF(C:C="","",(VLOOKUP('Application Form'!C32,'APP BACKGROUND'!A:F,3,0)))</f>
        <v/>
      </c>
      <c r="K32" s="127" t="str">
        <f t="shared" si="6"/>
        <v/>
      </c>
      <c r="L32" s="127" t="str">
        <f>IF(H32="","",(VLOOKUP(K32,'Data Validation'!$A$48:$B$59,2,0)))</f>
        <v/>
      </c>
      <c r="M32" s="150" t="str">
        <f t="shared" si="7"/>
        <v/>
      </c>
      <c r="N32" s="151" t="str">
        <f t="shared" si="8"/>
        <v/>
      </c>
      <c r="O32" s="151" t="str">
        <f>IF(H32="","",(VLOOKUP(C32,'APP BACKGROUND'!A:K,11,0)))</f>
        <v/>
      </c>
      <c r="P32" s="85"/>
      <c r="Q32" s="116" t="str">
        <f t="shared" si="9"/>
        <v/>
      </c>
      <c r="R32" s="86" t="str">
        <f t="shared" si="10"/>
        <v/>
      </c>
      <c r="S32" s="40"/>
      <c r="T32" s="40"/>
      <c r="U32" s="47" t="str">
        <f t="shared" si="11"/>
        <v/>
      </c>
      <c r="V32" s="78"/>
      <c r="W32" s="78"/>
      <c r="X32" s="78"/>
      <c r="Y32" s="45"/>
      <c r="Z32" s="45"/>
      <c r="AA32" s="45"/>
      <c r="AB32" s="42"/>
      <c r="AC32" s="42"/>
      <c r="AD32" s="42"/>
      <c r="AE32" s="42"/>
      <c r="AF32" s="42"/>
      <c r="AG32" s="45"/>
      <c r="AH32" s="45"/>
      <c r="AI32" s="45"/>
      <c r="AJ32" s="45"/>
      <c r="AK32" s="45"/>
      <c r="AL32" s="45"/>
      <c r="AM32" s="42"/>
      <c r="AN32" s="42"/>
      <c r="AO32" s="42"/>
      <c r="AP32" s="42"/>
      <c r="AQ32" s="42"/>
      <c r="AR32" s="42"/>
      <c r="AS32" s="42"/>
      <c r="AT32" s="19"/>
      <c r="AU32" s="29"/>
      <c r="AV32" s="41"/>
      <c r="AW32" s="41"/>
      <c r="AX32" s="14"/>
      <c r="AY32" s="14"/>
    </row>
    <row r="33" spans="2:51" ht="13.5" customHeight="1" x14ac:dyDescent="0.35">
      <c r="B33" s="136" t="str">
        <f t="shared" si="5"/>
        <v/>
      </c>
      <c r="C33" s="56"/>
      <c r="D33" s="58"/>
      <c r="E33" s="43" t="str">
        <f>IFERROR(IF(OR(C33="",AND(C33&lt;&gt;"",D33="")),"",(VLOOKUP(C33,'APP BACKGROUND'!A:F,2,0))),"")</f>
        <v/>
      </c>
      <c r="F33" s="44" t="str">
        <f>IF(E33="","",(VLOOKUP(C33,'APP BACKGROUND'!A:F,5,0)))</f>
        <v/>
      </c>
      <c r="G33" s="40" t="str">
        <f>IF(E33="","",(VLOOKUP('Application Form'!C33,'APP BACKGROUND'!A:I,9,0)))</f>
        <v/>
      </c>
      <c r="H33" s="45"/>
      <c r="I33" s="45"/>
      <c r="J33" s="126" t="str">
        <f>IF(C:C="","",(VLOOKUP('Application Form'!C33,'APP BACKGROUND'!A:F,3,0)))</f>
        <v/>
      </c>
      <c r="K33" s="127" t="str">
        <f t="shared" si="6"/>
        <v/>
      </c>
      <c r="L33" s="127" t="str">
        <f>IF(H33="","",(VLOOKUP(K33,'Data Validation'!$A$48:$B$59,2,0)))</f>
        <v/>
      </c>
      <c r="M33" s="150" t="str">
        <f t="shared" si="7"/>
        <v/>
      </c>
      <c r="N33" s="151" t="str">
        <f t="shared" si="8"/>
        <v/>
      </c>
      <c r="O33" s="151" t="str">
        <f>IF(H33="","",(VLOOKUP(C33,'APP BACKGROUND'!A:K,11,0)))</f>
        <v/>
      </c>
      <c r="P33" s="85"/>
      <c r="Q33" s="116" t="str">
        <f t="shared" si="9"/>
        <v/>
      </c>
      <c r="R33" s="86" t="str">
        <f t="shared" si="10"/>
        <v/>
      </c>
      <c r="S33" s="40"/>
      <c r="T33" s="40"/>
      <c r="U33" s="47" t="str">
        <f t="shared" si="11"/>
        <v/>
      </c>
      <c r="V33" s="78"/>
      <c r="W33" s="78"/>
      <c r="X33" s="78"/>
      <c r="Y33" s="45"/>
      <c r="Z33" s="45"/>
      <c r="AA33" s="45"/>
      <c r="AB33" s="42"/>
      <c r="AC33" s="42"/>
      <c r="AD33" s="42"/>
      <c r="AE33" s="42"/>
      <c r="AF33" s="42"/>
      <c r="AG33" s="45"/>
      <c r="AH33" s="45"/>
      <c r="AI33" s="45"/>
      <c r="AJ33" s="45"/>
      <c r="AK33" s="45"/>
      <c r="AL33" s="45"/>
      <c r="AM33" s="42"/>
      <c r="AN33" s="42"/>
      <c r="AO33" s="42"/>
      <c r="AP33" s="42"/>
      <c r="AQ33" s="42"/>
      <c r="AR33" s="42"/>
      <c r="AS33" s="42"/>
      <c r="AT33" s="19"/>
      <c r="AU33" s="29"/>
      <c r="AV33" s="41"/>
      <c r="AW33" s="41"/>
      <c r="AX33" s="14"/>
      <c r="AY33" s="14"/>
    </row>
    <row r="34" spans="2:51" ht="13.5" customHeight="1" x14ac:dyDescent="0.35">
      <c r="B34" s="136" t="str">
        <f t="shared" si="5"/>
        <v/>
      </c>
      <c r="C34" s="56"/>
      <c r="D34" s="58"/>
      <c r="E34" s="43" t="str">
        <f>IFERROR(IF(OR(C34="",AND(C34&lt;&gt;"",D34="")),"",(VLOOKUP(C34,'APP BACKGROUND'!A:F,2,0))),"")</f>
        <v/>
      </c>
      <c r="F34" s="44" t="str">
        <f>IF(E34="","",(VLOOKUP(C34,'APP BACKGROUND'!A:F,5,0)))</f>
        <v/>
      </c>
      <c r="G34" s="40" t="str">
        <f>IF(E34="","",(VLOOKUP('Application Form'!C34,'APP BACKGROUND'!A:I,9,0)))</f>
        <v/>
      </c>
      <c r="H34" s="45"/>
      <c r="I34" s="45"/>
      <c r="J34" s="126" t="str">
        <f>IF(C:C="","",(VLOOKUP('Application Form'!C34,'APP BACKGROUND'!A:F,3,0)))</f>
        <v/>
      </c>
      <c r="K34" s="127" t="str">
        <f t="shared" si="6"/>
        <v/>
      </c>
      <c r="L34" s="127" t="str">
        <f>IF(H34="","",(VLOOKUP(K34,'Data Validation'!$A$48:$B$59,2,0)))</f>
        <v/>
      </c>
      <c r="M34" s="150" t="str">
        <f t="shared" si="7"/>
        <v/>
      </c>
      <c r="N34" s="151" t="str">
        <f t="shared" si="8"/>
        <v/>
      </c>
      <c r="O34" s="151" t="str">
        <f>IF(H34="","",(VLOOKUP(C34,'APP BACKGROUND'!A:K,11,0)))</f>
        <v/>
      </c>
      <c r="P34" s="85"/>
      <c r="Q34" s="116" t="str">
        <f t="shared" si="9"/>
        <v/>
      </c>
      <c r="R34" s="86" t="str">
        <f t="shared" si="10"/>
        <v/>
      </c>
      <c r="S34" s="40"/>
      <c r="T34" s="40"/>
      <c r="U34" s="47" t="str">
        <f t="shared" si="11"/>
        <v/>
      </c>
      <c r="V34" s="78"/>
      <c r="W34" s="78"/>
      <c r="X34" s="78"/>
      <c r="Y34" s="45"/>
      <c r="Z34" s="45"/>
      <c r="AA34" s="45"/>
      <c r="AB34" s="42"/>
      <c r="AC34" s="42"/>
      <c r="AD34" s="42"/>
      <c r="AE34" s="42"/>
      <c r="AF34" s="42"/>
      <c r="AG34" s="45"/>
      <c r="AH34" s="45"/>
      <c r="AI34" s="45"/>
      <c r="AJ34" s="45"/>
      <c r="AK34" s="45"/>
      <c r="AL34" s="45"/>
      <c r="AM34" s="42"/>
      <c r="AN34" s="42"/>
      <c r="AO34" s="42"/>
      <c r="AP34" s="42"/>
      <c r="AQ34" s="42"/>
      <c r="AR34" s="42"/>
      <c r="AS34" s="42"/>
      <c r="AT34" s="19"/>
      <c r="AU34" s="29"/>
      <c r="AV34" s="41"/>
      <c r="AW34" s="41"/>
      <c r="AX34" s="14"/>
      <c r="AY34" s="14"/>
    </row>
    <row r="35" spans="2:51" ht="13.5" customHeight="1" x14ac:dyDescent="0.35">
      <c r="B35" s="136" t="str">
        <f t="shared" si="5"/>
        <v/>
      </c>
      <c r="C35" s="56"/>
      <c r="D35" s="58"/>
      <c r="E35" s="43" t="str">
        <f>IFERROR(IF(OR(C35="",AND(C35&lt;&gt;"",D35="")),"",(VLOOKUP(C35,'APP BACKGROUND'!A:F,2,0))),"")</f>
        <v/>
      </c>
      <c r="F35" s="44" t="str">
        <f>IF(E35="","",(VLOOKUP(C35,'APP BACKGROUND'!A:F,5,0)))</f>
        <v/>
      </c>
      <c r="G35" s="40" t="str">
        <f>IF(E35="","",(VLOOKUP('Application Form'!C35,'APP BACKGROUND'!A:I,9,0)))</f>
        <v/>
      </c>
      <c r="H35" s="45"/>
      <c r="I35" s="45"/>
      <c r="J35" s="126" t="str">
        <f>IF(C:C="","",(VLOOKUP('Application Form'!C35,'APP BACKGROUND'!A:F,3,0)))</f>
        <v/>
      </c>
      <c r="K35" s="127" t="str">
        <f t="shared" si="6"/>
        <v/>
      </c>
      <c r="L35" s="127" t="str">
        <f>IF(H35="","",(VLOOKUP(K35,'Data Validation'!$A$48:$B$59,2,0)))</f>
        <v/>
      </c>
      <c r="M35" s="150" t="str">
        <f t="shared" si="7"/>
        <v/>
      </c>
      <c r="N35" s="151" t="str">
        <f t="shared" si="8"/>
        <v/>
      </c>
      <c r="O35" s="151" t="str">
        <f>IF(H35="","",(VLOOKUP(C35,'APP BACKGROUND'!A:K,11,0)))</f>
        <v/>
      </c>
      <c r="P35" s="85"/>
      <c r="Q35" s="116" t="str">
        <f t="shared" si="9"/>
        <v/>
      </c>
      <c r="R35" s="86" t="str">
        <f t="shared" si="10"/>
        <v/>
      </c>
      <c r="S35" s="40"/>
      <c r="T35" s="40"/>
      <c r="U35" s="47" t="str">
        <f t="shared" si="11"/>
        <v/>
      </c>
      <c r="V35" s="78"/>
      <c r="W35" s="78"/>
      <c r="X35" s="78"/>
      <c r="Y35" s="45"/>
      <c r="Z35" s="45"/>
      <c r="AA35" s="45"/>
      <c r="AB35" s="42"/>
      <c r="AC35" s="42"/>
      <c r="AD35" s="42"/>
      <c r="AE35" s="42"/>
      <c r="AF35" s="42"/>
      <c r="AG35" s="45"/>
      <c r="AH35" s="45"/>
      <c r="AI35" s="45"/>
      <c r="AJ35" s="45"/>
      <c r="AK35" s="45"/>
      <c r="AL35" s="45"/>
      <c r="AM35" s="42"/>
      <c r="AN35" s="42"/>
      <c r="AO35" s="42"/>
      <c r="AP35" s="42"/>
      <c r="AQ35" s="42"/>
      <c r="AR35" s="42"/>
      <c r="AS35" s="42"/>
      <c r="AT35" s="19"/>
      <c r="AU35" s="29"/>
      <c r="AV35" s="41"/>
      <c r="AW35" s="41"/>
      <c r="AX35" s="14"/>
      <c r="AY35" s="14"/>
    </row>
    <row r="36" spans="2:51" ht="13.5" customHeight="1" x14ac:dyDescent="0.35">
      <c r="B36" s="136" t="str">
        <f t="shared" si="5"/>
        <v/>
      </c>
      <c r="C36" s="56"/>
      <c r="D36" s="58"/>
      <c r="E36" s="43" t="str">
        <f>IFERROR(IF(OR(C36="",AND(C36&lt;&gt;"",D36="")),"",(VLOOKUP(C36,'APP BACKGROUND'!A:F,2,0))),"")</f>
        <v/>
      </c>
      <c r="F36" s="44" t="str">
        <f>IF(E36="","",(VLOOKUP(C36,'APP BACKGROUND'!A:F,5,0)))</f>
        <v/>
      </c>
      <c r="G36" s="40" t="str">
        <f>IF(E36="","",(VLOOKUP('Application Form'!C36,'APP BACKGROUND'!A:I,9,0)))</f>
        <v/>
      </c>
      <c r="H36" s="45"/>
      <c r="I36" s="45"/>
      <c r="J36" s="126" t="str">
        <f>IF(C:C="","",(VLOOKUP('Application Form'!C36,'APP BACKGROUND'!A:F,3,0)))</f>
        <v/>
      </c>
      <c r="K36" s="127" t="str">
        <f t="shared" si="6"/>
        <v/>
      </c>
      <c r="L36" s="127" t="str">
        <f>IF(H36="","",(VLOOKUP(K36,'Data Validation'!$A$48:$B$59,2,0)))</f>
        <v/>
      </c>
      <c r="M36" s="150" t="str">
        <f t="shared" si="7"/>
        <v/>
      </c>
      <c r="N36" s="151" t="str">
        <f t="shared" si="8"/>
        <v/>
      </c>
      <c r="O36" s="151" t="str">
        <f>IF(H36="","",(VLOOKUP(C36,'APP BACKGROUND'!A:K,11,0)))</f>
        <v/>
      </c>
      <c r="P36" s="85"/>
      <c r="Q36" s="116" t="str">
        <f t="shared" si="9"/>
        <v/>
      </c>
      <c r="R36" s="86" t="str">
        <f t="shared" si="10"/>
        <v/>
      </c>
      <c r="S36" s="40"/>
      <c r="T36" s="40"/>
      <c r="U36" s="47" t="str">
        <f t="shared" si="11"/>
        <v/>
      </c>
      <c r="V36" s="78"/>
      <c r="W36" s="78"/>
      <c r="X36" s="78"/>
      <c r="Y36" s="45"/>
      <c r="Z36" s="45"/>
      <c r="AA36" s="45"/>
      <c r="AB36" s="42"/>
      <c r="AC36" s="42"/>
      <c r="AD36" s="42"/>
      <c r="AE36" s="42"/>
      <c r="AF36" s="42"/>
      <c r="AG36" s="45"/>
      <c r="AH36" s="45"/>
      <c r="AI36" s="45"/>
      <c r="AJ36" s="45"/>
      <c r="AK36" s="45"/>
      <c r="AL36" s="45"/>
      <c r="AM36" s="42"/>
      <c r="AN36" s="42"/>
      <c r="AO36" s="42"/>
      <c r="AP36" s="42"/>
      <c r="AQ36" s="42"/>
      <c r="AR36" s="42"/>
      <c r="AS36" s="42"/>
      <c r="AT36" s="19"/>
      <c r="AU36" s="29"/>
      <c r="AV36" s="41"/>
      <c r="AW36" s="41"/>
      <c r="AX36" s="14"/>
      <c r="AY36" s="14"/>
    </row>
    <row r="37" spans="2:51" ht="13.5" customHeight="1" x14ac:dyDescent="0.35">
      <c r="B37" s="136" t="str">
        <f t="shared" si="5"/>
        <v/>
      </c>
      <c r="C37" s="56"/>
      <c r="D37" s="58"/>
      <c r="E37" s="43" t="str">
        <f>IFERROR(IF(OR(C37="",AND(C37&lt;&gt;"",D37="")),"",(VLOOKUP(C37,'APP BACKGROUND'!A:F,2,0))),"")</f>
        <v/>
      </c>
      <c r="F37" s="44" t="str">
        <f>IF(E37="","",(VLOOKUP(C37,'APP BACKGROUND'!A:F,5,0)))</f>
        <v/>
      </c>
      <c r="G37" s="40" t="str">
        <f>IF(E37="","",(VLOOKUP('Application Form'!C37,'APP BACKGROUND'!A:I,9,0)))</f>
        <v/>
      </c>
      <c r="H37" s="45"/>
      <c r="I37" s="45"/>
      <c r="J37" s="126" t="str">
        <f>IF(C:C="","",(VLOOKUP('Application Form'!C37,'APP BACKGROUND'!A:F,3,0)))</f>
        <v/>
      </c>
      <c r="K37" s="127" t="str">
        <f t="shared" si="6"/>
        <v/>
      </c>
      <c r="L37" s="127" t="str">
        <f>IF(H37="","",(VLOOKUP(K37,'Data Validation'!$A$48:$B$59,2,0)))</f>
        <v/>
      </c>
      <c r="M37" s="150" t="str">
        <f t="shared" si="7"/>
        <v/>
      </c>
      <c r="N37" s="151" t="str">
        <f t="shared" si="8"/>
        <v/>
      </c>
      <c r="O37" s="151" t="str">
        <f>IF(H37="","",(VLOOKUP(C37,'APP BACKGROUND'!A:K,11,0)))</f>
        <v/>
      </c>
      <c r="P37" s="85"/>
      <c r="Q37" s="116" t="str">
        <f t="shared" si="9"/>
        <v/>
      </c>
      <c r="R37" s="86" t="str">
        <f t="shared" si="10"/>
        <v/>
      </c>
      <c r="S37" s="40"/>
      <c r="T37" s="40"/>
      <c r="U37" s="47" t="str">
        <f t="shared" si="11"/>
        <v/>
      </c>
      <c r="V37" s="78"/>
      <c r="W37" s="78"/>
      <c r="X37" s="78"/>
      <c r="Y37" s="45"/>
      <c r="Z37" s="45"/>
      <c r="AA37" s="45"/>
      <c r="AB37" s="42"/>
      <c r="AC37" s="42"/>
      <c r="AD37" s="42"/>
      <c r="AE37" s="42"/>
      <c r="AF37" s="42"/>
      <c r="AG37" s="45"/>
      <c r="AH37" s="45"/>
      <c r="AI37" s="45"/>
      <c r="AJ37" s="45"/>
      <c r="AK37" s="45"/>
      <c r="AL37" s="45"/>
      <c r="AM37" s="42"/>
      <c r="AN37" s="42"/>
      <c r="AO37" s="42"/>
      <c r="AP37" s="42"/>
      <c r="AQ37" s="42"/>
      <c r="AR37" s="42"/>
      <c r="AS37" s="42"/>
      <c r="AT37" s="19"/>
      <c r="AU37" s="29"/>
      <c r="AV37" s="41"/>
      <c r="AW37" s="41"/>
      <c r="AX37" s="14"/>
      <c r="AY37" s="14"/>
    </row>
    <row r="38" spans="2:51" ht="13.5" customHeight="1" x14ac:dyDescent="0.35">
      <c r="B38" s="136" t="str">
        <f t="shared" si="5"/>
        <v/>
      </c>
      <c r="C38" s="56"/>
      <c r="D38" s="58"/>
      <c r="E38" s="43" t="str">
        <f>IFERROR(IF(OR(C38="",AND(C38&lt;&gt;"",D38="")),"",(VLOOKUP(C38,'APP BACKGROUND'!A:F,2,0))),"")</f>
        <v/>
      </c>
      <c r="F38" s="44" t="str">
        <f>IF(E38="","",(VLOOKUP(C38,'APP BACKGROUND'!A:F,5,0)))</f>
        <v/>
      </c>
      <c r="G38" s="40" t="str">
        <f>IF(E38="","",(VLOOKUP('Application Form'!C38,'APP BACKGROUND'!A:I,9,0)))</f>
        <v/>
      </c>
      <c r="H38" s="45"/>
      <c r="I38" s="45"/>
      <c r="J38" s="126" t="str">
        <f>IF(C:C="","",(VLOOKUP('Application Form'!C38,'APP BACKGROUND'!A:F,3,0)))</f>
        <v/>
      </c>
      <c r="K38" s="127" t="str">
        <f t="shared" si="6"/>
        <v/>
      </c>
      <c r="L38" s="127" t="str">
        <f>IF(H38="","",(VLOOKUP(K38,'Data Validation'!$A$48:$B$59,2,0)))</f>
        <v/>
      </c>
      <c r="M38" s="150" t="str">
        <f t="shared" si="7"/>
        <v/>
      </c>
      <c r="N38" s="151" t="str">
        <f t="shared" si="8"/>
        <v/>
      </c>
      <c r="O38" s="151" t="str">
        <f>IF(H38="","",(VLOOKUP(C38,'APP BACKGROUND'!A:K,11,0)))</f>
        <v/>
      </c>
      <c r="P38" s="85"/>
      <c r="Q38" s="116" t="str">
        <f t="shared" si="9"/>
        <v/>
      </c>
      <c r="R38" s="86" t="str">
        <f t="shared" si="10"/>
        <v/>
      </c>
      <c r="S38" s="40"/>
      <c r="T38" s="40"/>
      <c r="U38" s="47" t="str">
        <f t="shared" si="11"/>
        <v/>
      </c>
      <c r="V38" s="78"/>
      <c r="W38" s="78"/>
      <c r="X38" s="78"/>
      <c r="Y38" s="45"/>
      <c r="Z38" s="45"/>
      <c r="AA38" s="45"/>
      <c r="AB38" s="42"/>
      <c r="AC38" s="42"/>
      <c r="AD38" s="42"/>
      <c r="AE38" s="42"/>
      <c r="AF38" s="42"/>
      <c r="AG38" s="45"/>
      <c r="AH38" s="45"/>
      <c r="AI38" s="45"/>
      <c r="AJ38" s="45"/>
      <c r="AK38" s="45"/>
      <c r="AL38" s="45"/>
      <c r="AM38" s="42"/>
      <c r="AN38" s="42"/>
      <c r="AO38" s="42"/>
      <c r="AP38" s="42"/>
      <c r="AQ38" s="42"/>
      <c r="AR38" s="42"/>
      <c r="AS38" s="42"/>
      <c r="AT38" s="19"/>
      <c r="AU38" s="29"/>
      <c r="AV38" s="41"/>
      <c r="AW38" s="41"/>
      <c r="AX38" s="14"/>
      <c r="AY38" s="14"/>
    </row>
    <row r="39" spans="2:51" ht="13.5" customHeight="1" x14ac:dyDescent="0.35">
      <c r="B39" s="136" t="str">
        <f t="shared" si="5"/>
        <v/>
      </c>
      <c r="C39" s="56"/>
      <c r="D39" s="58"/>
      <c r="E39" s="43" t="str">
        <f>IFERROR(IF(OR(C39="",AND(C39&lt;&gt;"",D39="")),"",(VLOOKUP(C39,'APP BACKGROUND'!A:F,2,0))),"")</f>
        <v/>
      </c>
      <c r="F39" s="44" t="str">
        <f>IF(E39="","",(VLOOKUP(C39,'APP BACKGROUND'!A:F,5,0)))</f>
        <v/>
      </c>
      <c r="G39" s="40" t="str">
        <f>IF(E39="","",(VLOOKUP('Application Form'!C39,'APP BACKGROUND'!A:I,9,0)))</f>
        <v/>
      </c>
      <c r="H39" s="45"/>
      <c r="I39" s="45"/>
      <c r="J39" s="126" t="str">
        <f>IF(C:C="","",(VLOOKUP('Application Form'!C39,'APP BACKGROUND'!A:F,3,0)))</f>
        <v/>
      </c>
      <c r="K39" s="127" t="str">
        <f t="shared" si="6"/>
        <v/>
      </c>
      <c r="L39" s="127" t="str">
        <f>IF(H39="","",(VLOOKUP(K39,'Data Validation'!$A$48:$B$59,2,0)))</f>
        <v/>
      </c>
      <c r="M39" s="150" t="str">
        <f t="shared" si="7"/>
        <v/>
      </c>
      <c r="N39" s="151" t="str">
        <f t="shared" si="8"/>
        <v/>
      </c>
      <c r="O39" s="151" t="str">
        <f>IF(H39="","",(VLOOKUP(C39,'APP BACKGROUND'!A:K,11,0)))</f>
        <v/>
      </c>
      <c r="P39" s="85"/>
      <c r="Q39" s="116" t="str">
        <f t="shared" si="9"/>
        <v/>
      </c>
      <c r="R39" s="86" t="str">
        <f t="shared" si="10"/>
        <v/>
      </c>
      <c r="S39" s="40"/>
      <c r="T39" s="40"/>
      <c r="U39" s="47" t="str">
        <f t="shared" si="11"/>
        <v/>
      </c>
      <c r="V39" s="78"/>
      <c r="W39" s="78"/>
      <c r="X39" s="78"/>
      <c r="Y39" s="45"/>
      <c r="Z39" s="45"/>
      <c r="AA39" s="45"/>
      <c r="AB39" s="42"/>
      <c r="AC39" s="42"/>
      <c r="AD39" s="42"/>
      <c r="AE39" s="42"/>
      <c r="AF39" s="42"/>
      <c r="AG39" s="45"/>
      <c r="AH39" s="45"/>
      <c r="AI39" s="45"/>
      <c r="AJ39" s="45"/>
      <c r="AK39" s="45"/>
      <c r="AL39" s="45"/>
      <c r="AM39" s="42"/>
      <c r="AN39" s="42"/>
      <c r="AO39" s="42"/>
      <c r="AP39" s="42"/>
      <c r="AQ39" s="42"/>
      <c r="AR39" s="42"/>
      <c r="AS39" s="42"/>
      <c r="AT39" s="19"/>
      <c r="AU39" s="29"/>
      <c r="AV39" s="41"/>
      <c r="AW39" s="41"/>
      <c r="AX39" s="14"/>
      <c r="AY39" s="14"/>
    </row>
    <row r="40" spans="2:51" ht="13.5" customHeight="1" x14ac:dyDescent="0.35">
      <c r="B40" s="136" t="str">
        <f t="shared" si="5"/>
        <v/>
      </c>
      <c r="C40" s="56"/>
      <c r="D40" s="58"/>
      <c r="E40" s="43" t="str">
        <f>IFERROR(IF(OR(C40="",AND(C40&lt;&gt;"",D40="")),"",(VLOOKUP(C40,'APP BACKGROUND'!A:F,2,0))),"")</f>
        <v/>
      </c>
      <c r="F40" s="44" t="str">
        <f>IF(E40="","",(VLOOKUP(C40,'APP BACKGROUND'!A:F,5,0)))</f>
        <v/>
      </c>
      <c r="G40" s="40" t="str">
        <f>IF(E40="","",(VLOOKUP('Application Form'!C40,'APP BACKGROUND'!A:I,9,0)))</f>
        <v/>
      </c>
      <c r="H40" s="45"/>
      <c r="I40" s="45"/>
      <c r="J40" s="126" t="str">
        <f>IF(C:C="","",(VLOOKUP('Application Form'!C40,'APP BACKGROUND'!A:F,3,0)))</f>
        <v/>
      </c>
      <c r="K40" s="127" t="str">
        <f t="shared" si="6"/>
        <v/>
      </c>
      <c r="L40" s="127" t="str">
        <f>IF(H40="","",(VLOOKUP(K40,'Data Validation'!$A$48:$B$59,2,0)))</f>
        <v/>
      </c>
      <c r="M40" s="150" t="str">
        <f t="shared" si="7"/>
        <v/>
      </c>
      <c r="N40" s="151" t="str">
        <f t="shared" si="8"/>
        <v/>
      </c>
      <c r="O40" s="151" t="str">
        <f>IF(H40="","",(VLOOKUP(C40,'APP BACKGROUND'!A:K,11,0)))</f>
        <v/>
      </c>
      <c r="P40" s="85"/>
      <c r="Q40" s="116" t="str">
        <f t="shared" si="9"/>
        <v/>
      </c>
      <c r="R40" s="86" t="str">
        <f t="shared" si="10"/>
        <v/>
      </c>
      <c r="S40" s="40"/>
      <c r="T40" s="40"/>
      <c r="U40" s="47" t="str">
        <f t="shared" si="11"/>
        <v/>
      </c>
      <c r="V40" s="78"/>
      <c r="W40" s="78"/>
      <c r="X40" s="78"/>
      <c r="Y40" s="45"/>
      <c r="Z40" s="45"/>
      <c r="AA40" s="45"/>
      <c r="AB40" s="42"/>
      <c r="AC40" s="42"/>
      <c r="AD40" s="42"/>
      <c r="AE40" s="42"/>
      <c r="AF40" s="42"/>
      <c r="AG40" s="45"/>
      <c r="AH40" s="45"/>
      <c r="AI40" s="45"/>
      <c r="AJ40" s="45"/>
      <c r="AK40" s="45"/>
      <c r="AL40" s="45"/>
      <c r="AM40" s="42"/>
      <c r="AN40" s="42"/>
      <c r="AO40" s="42"/>
      <c r="AP40" s="42"/>
      <c r="AQ40" s="42"/>
      <c r="AR40" s="42"/>
      <c r="AS40" s="42"/>
      <c r="AT40" s="19"/>
      <c r="AU40" s="29"/>
      <c r="AV40" s="41"/>
      <c r="AW40" s="41"/>
      <c r="AX40" s="14"/>
      <c r="AY40" s="14"/>
    </row>
    <row r="41" spans="2:51" ht="13.5" customHeight="1" x14ac:dyDescent="0.35">
      <c r="B41" s="136" t="str">
        <f t="shared" si="5"/>
        <v/>
      </c>
      <c r="C41" s="56"/>
      <c r="D41" s="58"/>
      <c r="E41" s="43" t="str">
        <f>IFERROR(IF(OR(C41="",AND(C41&lt;&gt;"",D41="")),"",(VLOOKUP(C41,'APP BACKGROUND'!A:F,2,0))),"")</f>
        <v/>
      </c>
      <c r="F41" s="44" t="str">
        <f>IF(E41="","",(VLOOKUP(C41,'APP BACKGROUND'!A:F,5,0)))</f>
        <v/>
      </c>
      <c r="G41" s="40" t="str">
        <f>IF(E41="","",(VLOOKUP('Application Form'!C41,'APP BACKGROUND'!A:I,9,0)))</f>
        <v/>
      </c>
      <c r="H41" s="45"/>
      <c r="I41" s="45"/>
      <c r="J41" s="126" t="str">
        <f>IF(C:C="","",(VLOOKUP('Application Form'!C41,'APP BACKGROUND'!A:F,3,0)))</f>
        <v/>
      </c>
      <c r="K41" s="127" t="str">
        <f t="shared" si="6"/>
        <v/>
      </c>
      <c r="L41" s="127" t="str">
        <f>IF(H41="","",(VLOOKUP(K41,'Data Validation'!$A$48:$B$59,2,0)))</f>
        <v/>
      </c>
      <c r="M41" s="150" t="str">
        <f t="shared" si="7"/>
        <v/>
      </c>
      <c r="N41" s="151" t="str">
        <f t="shared" si="8"/>
        <v/>
      </c>
      <c r="O41" s="151" t="str">
        <f>IF(H41="","",(VLOOKUP(C41,'APP BACKGROUND'!A:K,11,0)))</f>
        <v/>
      </c>
      <c r="P41" s="85"/>
      <c r="Q41" s="116" t="str">
        <f t="shared" si="9"/>
        <v/>
      </c>
      <c r="R41" s="86" t="str">
        <f t="shared" si="10"/>
        <v/>
      </c>
      <c r="S41" s="40"/>
      <c r="T41" s="40"/>
      <c r="U41" s="47" t="str">
        <f t="shared" si="11"/>
        <v/>
      </c>
      <c r="V41" s="78"/>
      <c r="W41" s="78"/>
      <c r="X41" s="78"/>
      <c r="Y41" s="45"/>
      <c r="Z41" s="45"/>
      <c r="AA41" s="45"/>
      <c r="AB41" s="42"/>
      <c r="AC41" s="42"/>
      <c r="AD41" s="42"/>
      <c r="AE41" s="42"/>
      <c r="AF41" s="42"/>
      <c r="AG41" s="45"/>
      <c r="AH41" s="45"/>
      <c r="AI41" s="45"/>
      <c r="AJ41" s="45"/>
      <c r="AK41" s="45"/>
      <c r="AL41" s="45"/>
      <c r="AM41" s="42"/>
      <c r="AN41" s="42"/>
      <c r="AO41" s="42"/>
      <c r="AP41" s="42"/>
      <c r="AQ41" s="42"/>
      <c r="AR41" s="42"/>
      <c r="AS41" s="42"/>
      <c r="AT41" s="19"/>
      <c r="AU41" s="29"/>
      <c r="AV41" s="41"/>
      <c r="AW41" s="41"/>
      <c r="AX41" s="14"/>
      <c r="AY41" s="14"/>
    </row>
    <row r="42" spans="2:51" ht="13.5" customHeight="1" x14ac:dyDescent="0.35">
      <c r="B42" s="136" t="str">
        <f t="shared" si="5"/>
        <v/>
      </c>
      <c r="C42" s="56"/>
      <c r="D42" s="58"/>
      <c r="E42" s="43" t="str">
        <f>IFERROR(IF(OR(C42="",AND(C42&lt;&gt;"",D42="")),"",(VLOOKUP(C42,'APP BACKGROUND'!A:F,2,0))),"")</f>
        <v/>
      </c>
      <c r="F42" s="44" t="str">
        <f>IF(E42="","",(VLOOKUP(C42,'APP BACKGROUND'!A:F,5,0)))</f>
        <v/>
      </c>
      <c r="G42" s="40" t="str">
        <f>IF(E42="","",(VLOOKUP('Application Form'!C42,'APP BACKGROUND'!A:I,9,0)))</f>
        <v/>
      </c>
      <c r="H42" s="45"/>
      <c r="I42" s="45"/>
      <c r="J42" s="126" t="str">
        <f>IF(C:C="","",(VLOOKUP('Application Form'!C42,'APP BACKGROUND'!A:F,3,0)))</f>
        <v/>
      </c>
      <c r="K42" s="127" t="str">
        <f t="shared" si="6"/>
        <v/>
      </c>
      <c r="L42" s="127" t="str">
        <f>IF(H42="","",(VLOOKUP(K42,'Data Validation'!$A$48:$B$59,2,0)))</f>
        <v/>
      </c>
      <c r="M42" s="150" t="str">
        <f t="shared" si="7"/>
        <v/>
      </c>
      <c r="N42" s="151" t="str">
        <f t="shared" si="8"/>
        <v/>
      </c>
      <c r="O42" s="151" t="str">
        <f>IF(H42="","",(VLOOKUP(C42,'APP BACKGROUND'!A:K,11,0)))</f>
        <v/>
      </c>
      <c r="P42" s="85"/>
      <c r="Q42" s="116" t="str">
        <f t="shared" si="9"/>
        <v/>
      </c>
      <c r="R42" s="86" t="str">
        <f t="shared" si="10"/>
        <v/>
      </c>
      <c r="S42" s="40"/>
      <c r="T42" s="40"/>
      <c r="U42" s="47" t="str">
        <f t="shared" si="11"/>
        <v/>
      </c>
      <c r="V42" s="78"/>
      <c r="W42" s="78"/>
      <c r="X42" s="78"/>
      <c r="Y42" s="45"/>
      <c r="Z42" s="45"/>
      <c r="AA42" s="45"/>
      <c r="AB42" s="42"/>
      <c r="AC42" s="42"/>
      <c r="AD42" s="42"/>
      <c r="AE42" s="42"/>
      <c r="AF42" s="42"/>
      <c r="AG42" s="45"/>
      <c r="AH42" s="45"/>
      <c r="AI42" s="45"/>
      <c r="AJ42" s="45"/>
      <c r="AK42" s="45"/>
      <c r="AL42" s="45"/>
      <c r="AM42" s="42"/>
      <c r="AN42" s="42"/>
      <c r="AO42" s="42"/>
      <c r="AP42" s="42"/>
      <c r="AQ42" s="42"/>
      <c r="AR42" s="42"/>
      <c r="AS42" s="42"/>
      <c r="AT42" s="19"/>
      <c r="AU42" s="29"/>
      <c r="AV42" s="41"/>
      <c r="AW42" s="41"/>
      <c r="AX42" s="14"/>
      <c r="AY42" s="14"/>
    </row>
    <row r="43" spans="2:51" ht="13.5" customHeight="1" x14ac:dyDescent="0.35">
      <c r="B43" s="136" t="str">
        <f t="shared" si="5"/>
        <v/>
      </c>
      <c r="C43" s="56"/>
      <c r="D43" s="58"/>
      <c r="E43" s="43" t="str">
        <f>IFERROR(IF(OR(C43="",AND(C43&lt;&gt;"",D43="")),"",(VLOOKUP(C43,'APP BACKGROUND'!A:F,2,0))),"")</f>
        <v/>
      </c>
      <c r="F43" s="44" t="str">
        <f>IF(E43="","",(VLOOKUP(C43,'APP BACKGROUND'!A:F,5,0)))</f>
        <v/>
      </c>
      <c r="G43" s="40" t="str">
        <f>IF(E43="","",(VLOOKUP('Application Form'!C43,'APP BACKGROUND'!A:I,9,0)))</f>
        <v/>
      </c>
      <c r="H43" s="45"/>
      <c r="I43" s="45"/>
      <c r="J43" s="126" t="str">
        <f>IF(C:C="","",(VLOOKUP('Application Form'!C43,'APP BACKGROUND'!A:F,3,0)))</f>
        <v/>
      </c>
      <c r="K43" s="127" t="str">
        <f t="shared" si="6"/>
        <v/>
      </c>
      <c r="L43" s="127" t="str">
        <f>IF(H43="","",(VLOOKUP(K43,'Data Validation'!$A$48:$B$59,2,0)))</f>
        <v/>
      </c>
      <c r="M43" s="150" t="str">
        <f t="shared" si="7"/>
        <v/>
      </c>
      <c r="N43" s="151" t="str">
        <f t="shared" si="8"/>
        <v/>
      </c>
      <c r="O43" s="151" t="str">
        <f>IF(H43="","",(VLOOKUP(C43,'APP BACKGROUND'!A:K,11,0)))</f>
        <v/>
      </c>
      <c r="P43" s="85"/>
      <c r="Q43" s="116" t="str">
        <f t="shared" si="9"/>
        <v/>
      </c>
      <c r="R43" s="86" t="str">
        <f t="shared" si="10"/>
        <v/>
      </c>
      <c r="S43" s="40"/>
      <c r="T43" s="40"/>
      <c r="U43" s="47" t="str">
        <f t="shared" si="11"/>
        <v/>
      </c>
      <c r="V43" s="78"/>
      <c r="W43" s="78"/>
      <c r="X43" s="78"/>
      <c r="Y43" s="45"/>
      <c r="Z43" s="45"/>
      <c r="AA43" s="45"/>
      <c r="AB43" s="42"/>
      <c r="AC43" s="42"/>
      <c r="AD43" s="42"/>
      <c r="AE43" s="42"/>
      <c r="AF43" s="42"/>
      <c r="AG43" s="45"/>
      <c r="AH43" s="45"/>
      <c r="AI43" s="45"/>
      <c r="AJ43" s="45"/>
      <c r="AK43" s="45"/>
      <c r="AL43" s="45"/>
      <c r="AM43" s="42"/>
      <c r="AN43" s="42"/>
      <c r="AO43" s="42"/>
      <c r="AP43" s="42"/>
      <c r="AQ43" s="42"/>
      <c r="AR43" s="42"/>
      <c r="AS43" s="42"/>
      <c r="AT43" s="19"/>
      <c r="AU43" s="29"/>
      <c r="AV43" s="41"/>
      <c r="AW43" s="41"/>
      <c r="AX43" s="14"/>
      <c r="AY43" s="14"/>
    </row>
    <row r="44" spans="2:51" ht="13.5" customHeight="1" x14ac:dyDescent="0.35">
      <c r="B44" s="136" t="str">
        <f t="shared" si="5"/>
        <v/>
      </c>
      <c r="C44" s="56"/>
      <c r="D44" s="58"/>
      <c r="E44" s="43" t="str">
        <f>IFERROR(IF(OR(C44="",AND(C44&lt;&gt;"",D44="")),"",(VLOOKUP(C44,'APP BACKGROUND'!A:F,2,0))),"")</f>
        <v/>
      </c>
      <c r="F44" s="44" t="str">
        <f>IF(E44="","",(VLOOKUP(C44,'APP BACKGROUND'!A:F,5,0)))</f>
        <v/>
      </c>
      <c r="G44" s="40" t="str">
        <f>IF(E44="","",(VLOOKUP('Application Form'!C44,'APP BACKGROUND'!A:I,9,0)))</f>
        <v/>
      </c>
      <c r="H44" s="45"/>
      <c r="I44" s="45"/>
      <c r="J44" s="126" t="str">
        <f>IF(C:C="","",(VLOOKUP('Application Form'!C44,'APP BACKGROUND'!A:F,3,0)))</f>
        <v/>
      </c>
      <c r="K44" s="127" t="str">
        <f t="shared" si="6"/>
        <v/>
      </c>
      <c r="L44" s="127" t="str">
        <f>IF(H44="","",(VLOOKUP(K44,'Data Validation'!$A$48:$B$59,2,0)))</f>
        <v/>
      </c>
      <c r="M44" s="150" t="str">
        <f t="shared" si="7"/>
        <v/>
      </c>
      <c r="N44" s="151" t="str">
        <f t="shared" si="8"/>
        <v/>
      </c>
      <c r="O44" s="151" t="str">
        <f>IF(H44="","",(VLOOKUP(C44,'APP BACKGROUND'!A:K,11,0)))</f>
        <v/>
      </c>
      <c r="P44" s="85"/>
      <c r="Q44" s="116" t="str">
        <f t="shared" si="9"/>
        <v/>
      </c>
      <c r="R44" s="86" t="str">
        <f t="shared" si="10"/>
        <v/>
      </c>
      <c r="S44" s="40"/>
      <c r="T44" s="40"/>
      <c r="U44" s="47" t="str">
        <f t="shared" si="11"/>
        <v/>
      </c>
      <c r="V44" s="78"/>
      <c r="W44" s="78"/>
      <c r="X44" s="78"/>
      <c r="Y44" s="45"/>
      <c r="Z44" s="45"/>
      <c r="AA44" s="45"/>
      <c r="AB44" s="42"/>
      <c r="AC44" s="42"/>
      <c r="AD44" s="42"/>
      <c r="AE44" s="42"/>
      <c r="AF44" s="42"/>
      <c r="AG44" s="45"/>
      <c r="AH44" s="45"/>
      <c r="AI44" s="45"/>
      <c r="AJ44" s="45"/>
      <c r="AK44" s="45"/>
      <c r="AL44" s="45"/>
      <c r="AM44" s="42"/>
      <c r="AN44" s="42"/>
      <c r="AO44" s="42"/>
      <c r="AP44" s="42"/>
      <c r="AQ44" s="42"/>
      <c r="AR44" s="42"/>
      <c r="AS44" s="42"/>
      <c r="AT44" s="19"/>
      <c r="AU44" s="29"/>
      <c r="AV44" s="41"/>
      <c r="AW44" s="41"/>
      <c r="AX44" s="14"/>
      <c r="AY44" s="14"/>
    </row>
    <row r="45" spans="2:51" ht="13.5" customHeight="1" x14ac:dyDescent="0.35">
      <c r="B45" s="136" t="str">
        <f t="shared" si="5"/>
        <v/>
      </c>
      <c r="C45" s="56"/>
      <c r="D45" s="58"/>
      <c r="E45" s="43" t="str">
        <f>IFERROR(IF(OR(C45="",AND(C45&lt;&gt;"",D45="")),"",(VLOOKUP(C45,'APP BACKGROUND'!A:F,2,0))),"")</f>
        <v/>
      </c>
      <c r="F45" s="44" t="str">
        <f>IF(E45="","",(VLOOKUP(C45,'APP BACKGROUND'!A:F,5,0)))</f>
        <v/>
      </c>
      <c r="G45" s="40" t="str">
        <f>IF(E45="","",(VLOOKUP('Application Form'!C45,'APP BACKGROUND'!A:I,9,0)))</f>
        <v/>
      </c>
      <c r="H45" s="45"/>
      <c r="I45" s="45"/>
      <c r="J45" s="126" t="str">
        <f>IF(C:C="","",(VLOOKUP('Application Form'!C45,'APP BACKGROUND'!A:F,3,0)))</f>
        <v/>
      </c>
      <c r="K45" s="127" t="str">
        <f t="shared" si="6"/>
        <v/>
      </c>
      <c r="L45" s="127" t="str">
        <f>IF(H45="","",(VLOOKUP(K45,'Data Validation'!$A$48:$B$59,2,0)))</f>
        <v/>
      </c>
      <c r="M45" s="150" t="str">
        <f t="shared" si="7"/>
        <v/>
      </c>
      <c r="N45" s="151" t="str">
        <f t="shared" si="8"/>
        <v/>
      </c>
      <c r="O45" s="151" t="str">
        <f>IF(H45="","",(VLOOKUP(C45,'APP BACKGROUND'!A:K,11,0)))</f>
        <v/>
      </c>
      <c r="P45" s="85"/>
      <c r="Q45" s="116" t="str">
        <f t="shared" si="9"/>
        <v/>
      </c>
      <c r="R45" s="86" t="str">
        <f t="shared" si="10"/>
        <v/>
      </c>
      <c r="S45" s="40"/>
      <c r="T45" s="40"/>
      <c r="U45" s="47" t="str">
        <f t="shared" si="11"/>
        <v/>
      </c>
      <c r="V45" s="78"/>
      <c r="W45" s="78"/>
      <c r="X45" s="78"/>
      <c r="Y45" s="45"/>
      <c r="Z45" s="45"/>
      <c r="AA45" s="45"/>
      <c r="AB45" s="42"/>
      <c r="AC45" s="42"/>
      <c r="AD45" s="42"/>
      <c r="AE45" s="42"/>
      <c r="AF45" s="42"/>
      <c r="AG45" s="45"/>
      <c r="AH45" s="45"/>
      <c r="AI45" s="45"/>
      <c r="AJ45" s="45"/>
      <c r="AK45" s="45"/>
      <c r="AL45" s="45"/>
      <c r="AM45" s="42"/>
      <c r="AN45" s="42"/>
      <c r="AO45" s="42"/>
      <c r="AP45" s="42"/>
      <c r="AQ45" s="42"/>
      <c r="AR45" s="42"/>
      <c r="AS45" s="42"/>
      <c r="AT45" s="19"/>
      <c r="AU45" s="29"/>
      <c r="AV45" s="41"/>
      <c r="AW45" s="41"/>
      <c r="AX45" s="14"/>
      <c r="AY45" s="14"/>
    </row>
    <row r="46" spans="2:51" ht="13.5" customHeight="1" x14ac:dyDescent="0.35">
      <c r="B46" s="136" t="str">
        <f t="shared" si="5"/>
        <v/>
      </c>
      <c r="C46" s="56"/>
      <c r="D46" s="58"/>
      <c r="E46" s="43" t="str">
        <f>IFERROR(IF(OR(C46="",AND(C46&lt;&gt;"",D46="")),"",(VLOOKUP(C46,'APP BACKGROUND'!A:F,2,0))),"")</f>
        <v/>
      </c>
      <c r="F46" s="44" t="str">
        <f>IF(E46="","",(VLOOKUP(C46,'APP BACKGROUND'!A:F,5,0)))</f>
        <v/>
      </c>
      <c r="G46" s="40" t="str">
        <f>IF(E46="","",(VLOOKUP('Application Form'!C46,'APP BACKGROUND'!A:I,9,0)))</f>
        <v/>
      </c>
      <c r="H46" s="45"/>
      <c r="I46" s="45"/>
      <c r="J46" s="126" t="str">
        <f>IF(C:C="","",(VLOOKUP('Application Form'!C46,'APP BACKGROUND'!A:F,3,0)))</f>
        <v/>
      </c>
      <c r="K46" s="127" t="str">
        <f t="shared" si="6"/>
        <v/>
      </c>
      <c r="L46" s="127" t="str">
        <f>IF(H46="","",(VLOOKUP(K46,'Data Validation'!$A$48:$B$59,2,0)))</f>
        <v/>
      </c>
      <c r="M46" s="150" t="str">
        <f t="shared" si="7"/>
        <v/>
      </c>
      <c r="N46" s="151" t="str">
        <f t="shared" si="8"/>
        <v/>
      </c>
      <c r="O46" s="151" t="str">
        <f>IF(H46="","",(VLOOKUP(C46,'APP BACKGROUND'!A:K,11,0)))</f>
        <v/>
      </c>
      <c r="P46" s="85"/>
      <c r="Q46" s="116" t="str">
        <f t="shared" si="9"/>
        <v/>
      </c>
      <c r="R46" s="86" t="str">
        <f t="shared" si="10"/>
        <v/>
      </c>
      <c r="S46" s="40"/>
      <c r="T46" s="40"/>
      <c r="U46" s="47" t="str">
        <f t="shared" si="11"/>
        <v/>
      </c>
      <c r="V46" s="78"/>
      <c r="W46" s="78"/>
      <c r="X46" s="78"/>
      <c r="Y46" s="45"/>
      <c r="Z46" s="45"/>
      <c r="AA46" s="45"/>
      <c r="AB46" s="42"/>
      <c r="AC46" s="42"/>
      <c r="AD46" s="42"/>
      <c r="AE46" s="42"/>
      <c r="AF46" s="42"/>
      <c r="AG46" s="45"/>
      <c r="AH46" s="45"/>
      <c r="AI46" s="45"/>
      <c r="AJ46" s="45"/>
      <c r="AK46" s="45"/>
      <c r="AL46" s="45"/>
      <c r="AM46" s="42"/>
      <c r="AN46" s="42"/>
      <c r="AO46" s="42"/>
      <c r="AP46" s="42"/>
      <c r="AQ46" s="42"/>
      <c r="AR46" s="42"/>
      <c r="AS46" s="42"/>
      <c r="AT46" s="19"/>
      <c r="AU46" s="29"/>
      <c r="AV46" s="41"/>
      <c r="AW46" s="41"/>
      <c r="AX46" s="14"/>
      <c r="AY46" s="14"/>
    </row>
    <row r="47" spans="2:51" ht="13.5" customHeight="1" x14ac:dyDescent="0.35">
      <c r="B47" s="136" t="str">
        <f t="shared" si="5"/>
        <v/>
      </c>
      <c r="C47" s="56"/>
      <c r="D47" s="58"/>
      <c r="E47" s="43" t="str">
        <f>IFERROR(IF(OR(C47="",AND(C47&lt;&gt;"",D47="")),"",(VLOOKUP(C47,'APP BACKGROUND'!A:F,2,0))),"")</f>
        <v/>
      </c>
      <c r="F47" s="44" t="str">
        <f>IF(E47="","",(VLOOKUP(C47,'APP BACKGROUND'!A:F,5,0)))</f>
        <v/>
      </c>
      <c r="G47" s="40" t="str">
        <f>IF(E47="","",(VLOOKUP('Application Form'!C47,'APP BACKGROUND'!A:I,9,0)))</f>
        <v/>
      </c>
      <c r="H47" s="45"/>
      <c r="I47" s="45"/>
      <c r="J47" s="126" t="str">
        <f>IF(C:C="","",(VLOOKUP('Application Form'!C47,'APP BACKGROUND'!A:F,3,0)))</f>
        <v/>
      </c>
      <c r="K47" s="127" t="str">
        <f t="shared" si="6"/>
        <v/>
      </c>
      <c r="L47" s="127" t="str">
        <f>IF(H47="","",(VLOOKUP(K47,'Data Validation'!$A$48:$B$59,2,0)))</f>
        <v/>
      </c>
      <c r="M47" s="150" t="str">
        <f t="shared" si="7"/>
        <v/>
      </c>
      <c r="N47" s="151" t="str">
        <f t="shared" si="8"/>
        <v/>
      </c>
      <c r="O47" s="151" t="str">
        <f>IF(H47="","",(VLOOKUP(C47,'APP BACKGROUND'!A:K,11,0)))</f>
        <v/>
      </c>
      <c r="P47" s="85"/>
      <c r="Q47" s="116" t="str">
        <f t="shared" si="9"/>
        <v/>
      </c>
      <c r="R47" s="86" t="str">
        <f t="shared" si="10"/>
        <v/>
      </c>
      <c r="S47" s="40"/>
      <c r="T47" s="40"/>
      <c r="U47" s="47" t="str">
        <f t="shared" si="11"/>
        <v/>
      </c>
      <c r="V47" s="78"/>
      <c r="W47" s="78"/>
      <c r="X47" s="78"/>
      <c r="Y47" s="45"/>
      <c r="Z47" s="45"/>
      <c r="AA47" s="45"/>
      <c r="AB47" s="42"/>
      <c r="AC47" s="42"/>
      <c r="AD47" s="42"/>
      <c r="AE47" s="42"/>
      <c r="AF47" s="42"/>
      <c r="AG47" s="45"/>
      <c r="AH47" s="45"/>
      <c r="AI47" s="45"/>
      <c r="AJ47" s="45"/>
      <c r="AK47" s="45"/>
      <c r="AL47" s="45"/>
      <c r="AM47" s="42"/>
      <c r="AN47" s="42"/>
      <c r="AO47" s="42"/>
      <c r="AP47" s="42"/>
      <c r="AQ47" s="42"/>
      <c r="AR47" s="42"/>
      <c r="AS47" s="42"/>
      <c r="AT47" s="19"/>
      <c r="AU47" s="29"/>
      <c r="AV47" s="41"/>
      <c r="AW47" s="41"/>
      <c r="AX47" s="14"/>
      <c r="AY47" s="14"/>
    </row>
    <row r="48" spans="2:51" ht="13.5" customHeight="1" x14ac:dyDescent="0.35">
      <c r="B48" s="136" t="str">
        <f t="shared" si="5"/>
        <v/>
      </c>
      <c r="C48" s="56"/>
      <c r="D48" s="58"/>
      <c r="E48" s="43" t="str">
        <f>IFERROR(IF(OR(C48="",AND(C48&lt;&gt;"",D48="")),"",(VLOOKUP(C48,'APP BACKGROUND'!A:F,2,0))),"")</f>
        <v/>
      </c>
      <c r="F48" s="44" t="str">
        <f>IF(E48="","",(VLOOKUP(C48,'APP BACKGROUND'!A:F,5,0)))</f>
        <v/>
      </c>
      <c r="G48" s="40" t="str">
        <f>IF(E48="","",(VLOOKUP('Application Form'!C48,'APP BACKGROUND'!A:I,9,0)))</f>
        <v/>
      </c>
      <c r="H48" s="45"/>
      <c r="I48" s="45"/>
      <c r="J48" s="126" t="str">
        <f>IF(C:C="","",(VLOOKUP('Application Form'!C48,'APP BACKGROUND'!A:F,3,0)))</f>
        <v/>
      </c>
      <c r="K48" s="127" t="str">
        <f t="shared" si="6"/>
        <v/>
      </c>
      <c r="L48" s="127" t="str">
        <f>IF(H48="","",(VLOOKUP(K48,'Data Validation'!$A$48:$B$59,2,0)))</f>
        <v/>
      </c>
      <c r="M48" s="150" t="str">
        <f t="shared" si="7"/>
        <v/>
      </c>
      <c r="N48" s="151" t="str">
        <f t="shared" si="8"/>
        <v/>
      </c>
      <c r="O48" s="151" t="str">
        <f>IF(H48="","",(VLOOKUP(C48,'APP BACKGROUND'!A:K,11,0)))</f>
        <v/>
      </c>
      <c r="P48" s="85"/>
      <c r="Q48" s="116" t="str">
        <f t="shared" si="9"/>
        <v/>
      </c>
      <c r="R48" s="86" t="str">
        <f t="shared" si="10"/>
        <v/>
      </c>
      <c r="S48" s="40"/>
      <c r="T48" s="40"/>
      <c r="U48" s="47" t="str">
        <f t="shared" si="11"/>
        <v/>
      </c>
      <c r="V48" s="78"/>
      <c r="W48" s="78"/>
      <c r="X48" s="78"/>
      <c r="Y48" s="45"/>
      <c r="Z48" s="45"/>
      <c r="AA48" s="45"/>
      <c r="AB48" s="42"/>
      <c r="AC48" s="42"/>
      <c r="AD48" s="42"/>
      <c r="AE48" s="42"/>
      <c r="AF48" s="42"/>
      <c r="AG48" s="45"/>
      <c r="AH48" s="45"/>
      <c r="AI48" s="45"/>
      <c r="AJ48" s="45"/>
      <c r="AK48" s="45"/>
      <c r="AL48" s="45"/>
      <c r="AM48" s="42"/>
      <c r="AN48" s="42"/>
      <c r="AO48" s="42"/>
      <c r="AP48" s="42"/>
      <c r="AQ48" s="42"/>
      <c r="AR48" s="42"/>
      <c r="AS48" s="42"/>
      <c r="AT48" s="19"/>
      <c r="AU48" s="29"/>
      <c r="AV48" s="41"/>
      <c r="AW48" s="41"/>
      <c r="AX48" s="14"/>
      <c r="AY48" s="14"/>
    </row>
    <row r="49" spans="2:51" ht="13.5" customHeight="1" x14ac:dyDescent="0.35">
      <c r="B49" s="136" t="str">
        <f t="shared" si="5"/>
        <v/>
      </c>
      <c r="C49" s="56"/>
      <c r="D49" s="58"/>
      <c r="E49" s="43" t="str">
        <f>IFERROR(IF(OR(C49="",AND(C49&lt;&gt;"",D49="")),"",(VLOOKUP(C49,'APP BACKGROUND'!A:F,2,0))),"")</f>
        <v/>
      </c>
      <c r="F49" s="44" t="str">
        <f>IF(E49="","",(VLOOKUP(C49,'APP BACKGROUND'!A:F,5,0)))</f>
        <v/>
      </c>
      <c r="G49" s="40" t="str">
        <f>IF(E49="","",(VLOOKUP('Application Form'!C49,'APP BACKGROUND'!A:I,9,0)))</f>
        <v/>
      </c>
      <c r="H49" s="45"/>
      <c r="I49" s="45"/>
      <c r="J49" s="126" t="str">
        <f>IF(C:C="","",(VLOOKUP('Application Form'!C49,'APP BACKGROUND'!A:F,3,0)))</f>
        <v/>
      </c>
      <c r="K49" s="127" t="str">
        <f t="shared" si="6"/>
        <v/>
      </c>
      <c r="L49" s="127" t="str">
        <f>IF(H49="","",(VLOOKUP(K49,'Data Validation'!$A$48:$B$59,2,0)))</f>
        <v/>
      </c>
      <c r="M49" s="150" t="str">
        <f t="shared" si="7"/>
        <v/>
      </c>
      <c r="N49" s="151" t="str">
        <f t="shared" si="8"/>
        <v/>
      </c>
      <c r="O49" s="151" t="str">
        <f>IF(H49="","",(VLOOKUP(C49,'APP BACKGROUND'!A:K,11,0)))</f>
        <v/>
      </c>
      <c r="P49" s="85"/>
      <c r="Q49" s="116" t="str">
        <f t="shared" si="9"/>
        <v/>
      </c>
      <c r="R49" s="86" t="str">
        <f t="shared" si="10"/>
        <v/>
      </c>
      <c r="S49" s="40"/>
      <c r="T49" s="40"/>
      <c r="U49" s="47" t="str">
        <f t="shared" si="11"/>
        <v/>
      </c>
      <c r="V49" s="78"/>
      <c r="W49" s="78"/>
      <c r="X49" s="78"/>
      <c r="Y49" s="45"/>
      <c r="Z49" s="45"/>
      <c r="AA49" s="45"/>
      <c r="AB49" s="42"/>
      <c r="AC49" s="42"/>
      <c r="AD49" s="42"/>
      <c r="AE49" s="42"/>
      <c r="AF49" s="42"/>
      <c r="AG49" s="45"/>
      <c r="AH49" s="45"/>
      <c r="AI49" s="45"/>
      <c r="AJ49" s="45"/>
      <c r="AK49" s="45"/>
      <c r="AL49" s="45"/>
      <c r="AM49" s="42"/>
      <c r="AN49" s="42"/>
      <c r="AO49" s="42"/>
      <c r="AP49" s="42"/>
      <c r="AQ49" s="42"/>
      <c r="AR49" s="42"/>
      <c r="AS49" s="42"/>
      <c r="AT49" s="19"/>
      <c r="AU49" s="29"/>
      <c r="AV49" s="41"/>
      <c r="AW49" s="41"/>
      <c r="AX49" s="14"/>
      <c r="AY49" s="14"/>
    </row>
    <row r="50" spans="2:51" ht="13.5" customHeight="1" x14ac:dyDescent="0.35">
      <c r="B50" s="136" t="str">
        <f t="shared" si="5"/>
        <v/>
      </c>
      <c r="C50" s="56"/>
      <c r="D50" s="58"/>
      <c r="E50" s="43" t="str">
        <f>IFERROR(IF(OR(C50="",AND(C50&lt;&gt;"",D50="")),"",(VLOOKUP(C50,'APP BACKGROUND'!A:F,2,0))),"")</f>
        <v/>
      </c>
      <c r="F50" s="44" t="str">
        <f>IF(E50="","",(VLOOKUP(C50,'APP BACKGROUND'!A:F,5,0)))</f>
        <v/>
      </c>
      <c r="G50" s="40" t="str">
        <f>IF(E50="","",(VLOOKUP('Application Form'!C50,'APP BACKGROUND'!A:I,9,0)))</f>
        <v/>
      </c>
      <c r="H50" s="45"/>
      <c r="I50" s="45"/>
      <c r="J50" s="126" t="str">
        <f>IF(C:C="","",(VLOOKUP('Application Form'!C50,'APP BACKGROUND'!A:F,3,0)))</f>
        <v/>
      </c>
      <c r="K50" s="127" t="str">
        <f t="shared" si="6"/>
        <v/>
      </c>
      <c r="L50" s="127" t="str">
        <f>IF(H50="","",(VLOOKUP(K50,'Data Validation'!$A$48:$B$59,2,0)))</f>
        <v/>
      </c>
      <c r="M50" s="150" t="str">
        <f t="shared" si="7"/>
        <v/>
      </c>
      <c r="N50" s="151" t="str">
        <f t="shared" si="8"/>
        <v/>
      </c>
      <c r="O50" s="151" t="str">
        <f>IF(H50="","",(VLOOKUP(C50,'APP BACKGROUND'!A:K,11,0)))</f>
        <v/>
      </c>
      <c r="P50" s="85"/>
      <c r="Q50" s="116" t="str">
        <f t="shared" si="9"/>
        <v/>
      </c>
      <c r="R50" s="86" t="str">
        <f t="shared" si="10"/>
        <v/>
      </c>
      <c r="S50" s="40"/>
      <c r="T50" s="40"/>
      <c r="U50" s="47" t="str">
        <f t="shared" si="11"/>
        <v/>
      </c>
      <c r="V50" s="78"/>
      <c r="W50" s="78"/>
      <c r="X50" s="78"/>
      <c r="Y50" s="45"/>
      <c r="Z50" s="45"/>
      <c r="AA50" s="45"/>
      <c r="AB50" s="42"/>
      <c r="AC50" s="42"/>
      <c r="AD50" s="42"/>
      <c r="AE50" s="42"/>
      <c r="AF50" s="42"/>
      <c r="AG50" s="45"/>
      <c r="AH50" s="45"/>
      <c r="AI50" s="45"/>
      <c r="AJ50" s="45"/>
      <c r="AK50" s="45"/>
      <c r="AL50" s="45"/>
      <c r="AM50" s="42"/>
      <c r="AN50" s="42"/>
      <c r="AO50" s="42"/>
      <c r="AP50" s="42"/>
      <c r="AQ50" s="42"/>
      <c r="AR50" s="42"/>
      <c r="AS50" s="42"/>
      <c r="AT50" s="19"/>
      <c r="AU50" s="29"/>
      <c r="AV50" s="41"/>
      <c r="AW50" s="41"/>
      <c r="AX50" s="14"/>
      <c r="AY50" s="14"/>
    </row>
    <row r="51" spans="2:51" ht="13.5" customHeight="1" x14ac:dyDescent="0.35">
      <c r="B51" s="136" t="str">
        <f t="shared" si="5"/>
        <v/>
      </c>
      <c r="C51" s="56"/>
      <c r="D51" s="58"/>
      <c r="E51" s="43" t="str">
        <f>IFERROR(IF(OR(C51="",AND(C51&lt;&gt;"",D51="")),"",(VLOOKUP(C51,'APP BACKGROUND'!A:F,2,0))),"")</f>
        <v/>
      </c>
      <c r="F51" s="44" t="str">
        <f>IF(E51="","",(VLOOKUP(C51,'APP BACKGROUND'!A:F,5,0)))</f>
        <v/>
      </c>
      <c r="G51" s="40" t="str">
        <f>IF(E51="","",(VLOOKUP('Application Form'!C51,'APP BACKGROUND'!A:I,9,0)))</f>
        <v/>
      </c>
      <c r="H51" s="45"/>
      <c r="I51" s="45"/>
      <c r="J51" s="126" t="str">
        <f>IF(C:C="","",(VLOOKUP('Application Form'!C51,'APP BACKGROUND'!A:F,3,0)))</f>
        <v/>
      </c>
      <c r="K51" s="127" t="str">
        <f t="shared" si="6"/>
        <v/>
      </c>
      <c r="L51" s="127" t="str">
        <f>IF(H51="","",(VLOOKUP(K51,'Data Validation'!$A$48:$B$59,2,0)))</f>
        <v/>
      </c>
      <c r="M51" s="150" t="str">
        <f t="shared" si="7"/>
        <v/>
      </c>
      <c r="N51" s="151" t="str">
        <f t="shared" si="8"/>
        <v/>
      </c>
      <c r="O51" s="151" t="str">
        <f>IF(H51="","",(VLOOKUP(C51,'APP BACKGROUND'!A:K,11,0)))</f>
        <v/>
      </c>
      <c r="P51" s="85"/>
      <c r="Q51" s="116" t="str">
        <f t="shared" si="9"/>
        <v/>
      </c>
      <c r="R51" s="86" t="str">
        <f t="shared" si="10"/>
        <v/>
      </c>
      <c r="S51" s="40"/>
      <c r="T51" s="40"/>
      <c r="U51" s="47" t="str">
        <f t="shared" si="11"/>
        <v/>
      </c>
      <c r="V51" s="78"/>
      <c r="W51" s="78"/>
      <c r="X51" s="78"/>
      <c r="Y51" s="45"/>
      <c r="Z51" s="45"/>
      <c r="AA51" s="45"/>
      <c r="AB51" s="42"/>
      <c r="AC51" s="42"/>
      <c r="AD51" s="42"/>
      <c r="AE51" s="42"/>
      <c r="AF51" s="42"/>
      <c r="AG51" s="45"/>
      <c r="AH51" s="45"/>
      <c r="AI51" s="45"/>
      <c r="AJ51" s="45"/>
      <c r="AK51" s="45"/>
      <c r="AL51" s="45"/>
      <c r="AM51" s="42"/>
      <c r="AN51" s="42"/>
      <c r="AO51" s="42"/>
      <c r="AP51" s="42"/>
      <c r="AQ51" s="42"/>
      <c r="AR51" s="42"/>
      <c r="AS51" s="42"/>
      <c r="AT51" s="19"/>
      <c r="AU51" s="29"/>
      <c r="AV51" s="41"/>
      <c r="AW51" s="41"/>
      <c r="AX51" s="14"/>
      <c r="AY51" s="14"/>
    </row>
    <row r="52" spans="2:51" ht="13.5" customHeight="1" x14ac:dyDescent="0.35">
      <c r="B52" s="136" t="str">
        <f t="shared" si="5"/>
        <v/>
      </c>
      <c r="C52" s="56"/>
      <c r="D52" s="58"/>
      <c r="E52" s="43" t="str">
        <f>IFERROR(IF(OR(C52="",AND(C52&lt;&gt;"",D52="")),"",(VLOOKUP(C52,'APP BACKGROUND'!A:F,2,0))),"")</f>
        <v/>
      </c>
      <c r="F52" s="44" t="str">
        <f>IF(E52="","",(VLOOKUP(C52,'APP BACKGROUND'!A:F,5,0)))</f>
        <v/>
      </c>
      <c r="G52" s="40" t="str">
        <f>IF(E52="","",(VLOOKUP('Application Form'!C52,'APP BACKGROUND'!A:I,9,0)))</f>
        <v/>
      </c>
      <c r="H52" s="45"/>
      <c r="I52" s="45"/>
      <c r="J52" s="126" t="str">
        <f>IF(C:C="","",(VLOOKUP('Application Form'!C52,'APP BACKGROUND'!A:F,3,0)))</f>
        <v/>
      </c>
      <c r="K52" s="127" t="str">
        <f t="shared" si="6"/>
        <v/>
      </c>
      <c r="L52" s="127" t="str">
        <f>IF(H52="","",(VLOOKUP(K52,'Data Validation'!$A$48:$B$59,2,0)))</f>
        <v/>
      </c>
      <c r="M52" s="150" t="str">
        <f t="shared" si="7"/>
        <v/>
      </c>
      <c r="N52" s="151" t="str">
        <f t="shared" si="8"/>
        <v/>
      </c>
      <c r="O52" s="151" t="str">
        <f>IF(H52="","",(VLOOKUP(C52,'APP BACKGROUND'!A:K,11,0)))</f>
        <v/>
      </c>
      <c r="P52" s="85"/>
      <c r="Q52" s="116" t="str">
        <f t="shared" si="9"/>
        <v/>
      </c>
      <c r="R52" s="86" t="str">
        <f t="shared" si="10"/>
        <v/>
      </c>
      <c r="S52" s="40"/>
      <c r="T52" s="40"/>
      <c r="U52" s="47" t="str">
        <f t="shared" si="11"/>
        <v/>
      </c>
      <c r="V52" s="78"/>
      <c r="W52" s="78"/>
      <c r="X52" s="78"/>
      <c r="Y52" s="45"/>
      <c r="Z52" s="45"/>
      <c r="AA52" s="45"/>
      <c r="AB52" s="42"/>
      <c r="AC52" s="42"/>
      <c r="AD52" s="42"/>
      <c r="AE52" s="42"/>
      <c r="AF52" s="42"/>
      <c r="AG52" s="45"/>
      <c r="AH52" s="45"/>
      <c r="AI52" s="45"/>
      <c r="AJ52" s="45"/>
      <c r="AK52" s="45"/>
      <c r="AL52" s="45"/>
      <c r="AM52" s="42"/>
      <c r="AN52" s="42"/>
      <c r="AO52" s="42"/>
      <c r="AP52" s="42"/>
      <c r="AQ52" s="42"/>
      <c r="AR52" s="42"/>
      <c r="AS52" s="42"/>
      <c r="AT52" s="19"/>
      <c r="AU52" s="29"/>
      <c r="AV52" s="41"/>
      <c r="AW52" s="41"/>
      <c r="AX52" s="14"/>
      <c r="AY52" s="14"/>
    </row>
    <row r="53" spans="2:51" ht="13.5" customHeight="1" x14ac:dyDescent="0.35">
      <c r="B53" s="136" t="str">
        <f t="shared" si="5"/>
        <v/>
      </c>
      <c r="C53" s="56"/>
      <c r="D53" s="58"/>
      <c r="E53" s="43" t="str">
        <f>IFERROR(IF(OR(C53="",AND(C53&lt;&gt;"",D53="")),"",(VLOOKUP(C53,'APP BACKGROUND'!A:F,2,0))),"")</f>
        <v/>
      </c>
      <c r="F53" s="44" t="str">
        <f>IF(E53="","",(VLOOKUP(C53,'APP BACKGROUND'!A:F,5,0)))</f>
        <v/>
      </c>
      <c r="G53" s="40" t="str">
        <f>IF(E53="","",(VLOOKUP('Application Form'!C53,'APP BACKGROUND'!A:I,9,0)))</f>
        <v/>
      </c>
      <c r="H53" s="45"/>
      <c r="I53" s="45"/>
      <c r="J53" s="126" t="str">
        <f>IF(C:C="","",(VLOOKUP('Application Form'!C53,'APP BACKGROUND'!A:F,3,0)))</f>
        <v/>
      </c>
      <c r="K53" s="127" t="str">
        <f t="shared" si="6"/>
        <v/>
      </c>
      <c r="L53" s="127" t="str">
        <f>IF(H53="","",(VLOOKUP(K53,'Data Validation'!$A$48:$B$59,2,0)))</f>
        <v/>
      </c>
      <c r="M53" s="150" t="str">
        <f t="shared" si="7"/>
        <v/>
      </c>
      <c r="N53" s="151" t="str">
        <f t="shared" si="8"/>
        <v/>
      </c>
      <c r="O53" s="151" t="str">
        <f>IF(H53="","",(VLOOKUP(C53,'APP BACKGROUND'!A:K,11,0)))</f>
        <v/>
      </c>
      <c r="P53" s="85"/>
      <c r="Q53" s="116" t="str">
        <f t="shared" si="9"/>
        <v/>
      </c>
      <c r="R53" s="86" t="str">
        <f t="shared" si="10"/>
        <v/>
      </c>
      <c r="S53" s="40"/>
      <c r="T53" s="40"/>
      <c r="U53" s="47" t="str">
        <f t="shared" si="11"/>
        <v/>
      </c>
      <c r="V53" s="78"/>
      <c r="W53" s="78"/>
      <c r="X53" s="78"/>
      <c r="Y53" s="45"/>
      <c r="Z53" s="45"/>
      <c r="AA53" s="45"/>
      <c r="AB53" s="42"/>
      <c r="AC53" s="42"/>
      <c r="AD53" s="42"/>
      <c r="AE53" s="42"/>
      <c r="AF53" s="42"/>
      <c r="AG53" s="45"/>
      <c r="AH53" s="45"/>
      <c r="AI53" s="45"/>
      <c r="AJ53" s="45"/>
      <c r="AK53" s="45"/>
      <c r="AL53" s="45"/>
      <c r="AM53" s="42"/>
      <c r="AN53" s="42"/>
      <c r="AO53" s="42"/>
      <c r="AP53" s="42"/>
      <c r="AQ53" s="42"/>
      <c r="AR53" s="42"/>
      <c r="AS53" s="42"/>
      <c r="AT53" s="19"/>
      <c r="AU53" s="29"/>
      <c r="AV53" s="41"/>
      <c r="AW53" s="41"/>
      <c r="AX53" s="14"/>
      <c r="AY53" s="14"/>
    </row>
    <row r="54" spans="2:51" ht="13.5" customHeight="1" x14ac:dyDescent="0.35">
      <c r="B54" s="136" t="str">
        <f t="shared" si="5"/>
        <v/>
      </c>
      <c r="C54" s="56"/>
      <c r="D54" s="58"/>
      <c r="E54" s="43" t="str">
        <f>IFERROR(IF(OR(C54="",AND(C54&lt;&gt;"",D54="")),"",(VLOOKUP(C54,'APP BACKGROUND'!A:F,2,0))),"")</f>
        <v/>
      </c>
      <c r="F54" s="44" t="str">
        <f>IF(E54="","",(VLOOKUP(C54,'APP BACKGROUND'!A:F,5,0)))</f>
        <v/>
      </c>
      <c r="G54" s="40" t="str">
        <f>IF(E54="","",(VLOOKUP('Application Form'!C54,'APP BACKGROUND'!A:I,9,0)))</f>
        <v/>
      </c>
      <c r="H54" s="45"/>
      <c r="I54" s="45"/>
      <c r="J54" s="126" t="str">
        <f>IF(C:C="","",(VLOOKUP('Application Form'!C54,'APP BACKGROUND'!A:F,3,0)))</f>
        <v/>
      </c>
      <c r="K54" s="127" t="str">
        <f t="shared" si="6"/>
        <v/>
      </c>
      <c r="L54" s="127" t="str">
        <f>IF(H54="","",(VLOOKUP(K54,'Data Validation'!$A$48:$B$59,2,0)))</f>
        <v/>
      </c>
      <c r="M54" s="150" t="str">
        <f t="shared" si="7"/>
        <v/>
      </c>
      <c r="N54" s="151" t="str">
        <f t="shared" si="8"/>
        <v/>
      </c>
      <c r="O54" s="151" t="str">
        <f>IF(H54="","",(VLOOKUP(C54,'APP BACKGROUND'!A:K,11,0)))</f>
        <v/>
      </c>
      <c r="P54" s="85"/>
      <c r="Q54" s="116" t="str">
        <f t="shared" si="9"/>
        <v/>
      </c>
      <c r="R54" s="86" t="str">
        <f t="shared" si="10"/>
        <v/>
      </c>
      <c r="S54" s="40"/>
      <c r="T54" s="40"/>
      <c r="U54" s="47" t="str">
        <f t="shared" si="11"/>
        <v/>
      </c>
      <c r="V54" s="78"/>
      <c r="W54" s="78"/>
      <c r="X54" s="78"/>
      <c r="Y54" s="45"/>
      <c r="Z54" s="45"/>
      <c r="AA54" s="45"/>
      <c r="AB54" s="42"/>
      <c r="AC54" s="42"/>
      <c r="AD54" s="42"/>
      <c r="AE54" s="42"/>
      <c r="AF54" s="42"/>
      <c r="AG54" s="45"/>
      <c r="AH54" s="45"/>
      <c r="AI54" s="45"/>
      <c r="AJ54" s="45"/>
      <c r="AK54" s="45"/>
      <c r="AL54" s="45"/>
      <c r="AM54" s="42"/>
      <c r="AN54" s="42"/>
      <c r="AO54" s="42"/>
      <c r="AP54" s="42"/>
      <c r="AQ54" s="42"/>
      <c r="AR54" s="42"/>
      <c r="AS54" s="42"/>
      <c r="AT54" s="19"/>
      <c r="AU54" s="29"/>
      <c r="AV54" s="41"/>
      <c r="AW54" s="41"/>
      <c r="AX54" s="14"/>
      <c r="AY54" s="14"/>
    </row>
    <row r="55" spans="2:51" ht="13.5" customHeight="1" x14ac:dyDescent="0.35">
      <c r="B55" s="136" t="str">
        <f t="shared" si="5"/>
        <v/>
      </c>
      <c r="C55" s="56"/>
      <c r="D55" s="58"/>
      <c r="E55" s="43" t="str">
        <f>IFERROR(IF(OR(C55="",AND(C55&lt;&gt;"",D55="")),"",(VLOOKUP(C55,'APP BACKGROUND'!A:F,2,0))),"")</f>
        <v/>
      </c>
      <c r="F55" s="44" t="str">
        <f>IF(E55="","",(VLOOKUP(C55,'APP BACKGROUND'!A:F,5,0)))</f>
        <v/>
      </c>
      <c r="G55" s="40" t="str">
        <f>IF(E55="","",(VLOOKUP('Application Form'!C55,'APP BACKGROUND'!A:I,9,0)))</f>
        <v/>
      </c>
      <c r="H55" s="45"/>
      <c r="I55" s="45"/>
      <c r="J55" s="126" t="str">
        <f>IF(C:C="","",(VLOOKUP('Application Form'!C55,'APP BACKGROUND'!A:F,3,0)))</f>
        <v/>
      </c>
      <c r="K55" s="127" t="str">
        <f t="shared" si="6"/>
        <v/>
      </c>
      <c r="L55" s="127" t="str">
        <f>IF(H55="","",(VLOOKUP(K55,'Data Validation'!$A$48:$B$59,2,0)))</f>
        <v/>
      </c>
      <c r="M55" s="150" t="str">
        <f t="shared" si="7"/>
        <v/>
      </c>
      <c r="N55" s="151" t="str">
        <f t="shared" si="8"/>
        <v/>
      </c>
      <c r="O55" s="151" t="str">
        <f>IF(H55="","",(VLOOKUP(C55,'APP BACKGROUND'!A:K,11,0)))</f>
        <v/>
      </c>
      <c r="P55" s="85"/>
      <c r="Q55" s="116" t="str">
        <f t="shared" si="9"/>
        <v/>
      </c>
      <c r="R55" s="86" t="str">
        <f t="shared" si="10"/>
        <v/>
      </c>
      <c r="S55" s="40"/>
      <c r="T55" s="40"/>
      <c r="U55" s="47" t="str">
        <f t="shared" si="11"/>
        <v/>
      </c>
      <c r="V55" s="78"/>
      <c r="W55" s="78"/>
      <c r="X55" s="78"/>
      <c r="Y55" s="45"/>
      <c r="Z55" s="45"/>
      <c r="AA55" s="45"/>
      <c r="AB55" s="42"/>
      <c r="AC55" s="42"/>
      <c r="AD55" s="42"/>
      <c r="AE55" s="42"/>
      <c r="AF55" s="42"/>
      <c r="AG55" s="45"/>
      <c r="AH55" s="45"/>
      <c r="AI55" s="45"/>
      <c r="AJ55" s="45"/>
      <c r="AK55" s="45"/>
      <c r="AL55" s="45"/>
      <c r="AM55" s="42"/>
      <c r="AN55" s="42"/>
      <c r="AO55" s="42"/>
      <c r="AP55" s="42"/>
      <c r="AQ55" s="42"/>
      <c r="AR55" s="42"/>
      <c r="AS55" s="42"/>
      <c r="AT55" s="19"/>
      <c r="AU55" s="29"/>
      <c r="AV55" s="41"/>
      <c r="AW55" s="41"/>
      <c r="AX55" s="14"/>
      <c r="AY55" s="14"/>
    </row>
    <row r="56" spans="2:51" ht="13.5" customHeight="1" x14ac:dyDescent="0.35">
      <c r="B56" s="136" t="str">
        <f t="shared" si="5"/>
        <v/>
      </c>
      <c r="C56" s="56"/>
      <c r="D56" s="58"/>
      <c r="E56" s="43" t="str">
        <f>IFERROR(IF(OR(C56="",AND(C56&lt;&gt;"",D56="")),"",(VLOOKUP(C56,'APP BACKGROUND'!A:F,2,0))),"")</f>
        <v/>
      </c>
      <c r="F56" s="44" t="str">
        <f>IF(E56="","",(VLOOKUP(C56,'APP BACKGROUND'!A:F,5,0)))</f>
        <v/>
      </c>
      <c r="G56" s="40" t="str">
        <f>IF(E56="","",(VLOOKUP('Application Form'!C56,'APP BACKGROUND'!A:I,9,0)))</f>
        <v/>
      </c>
      <c r="H56" s="45"/>
      <c r="I56" s="45"/>
      <c r="J56" s="126" t="str">
        <f>IF(C:C="","",(VLOOKUP('Application Form'!C56,'APP BACKGROUND'!A:F,3,0)))</f>
        <v/>
      </c>
      <c r="K56" s="127" t="str">
        <f t="shared" si="6"/>
        <v/>
      </c>
      <c r="L56" s="127" t="str">
        <f>IF(H56="","",(VLOOKUP(K56,'Data Validation'!$A$48:$B$59,2,0)))</f>
        <v/>
      </c>
      <c r="M56" s="150" t="str">
        <f t="shared" si="7"/>
        <v/>
      </c>
      <c r="N56" s="151" t="str">
        <f t="shared" si="8"/>
        <v/>
      </c>
      <c r="O56" s="151" t="str">
        <f>IF(H56="","",(VLOOKUP(C56,'APP BACKGROUND'!A:K,11,0)))</f>
        <v/>
      </c>
      <c r="P56" s="85"/>
      <c r="Q56" s="116" t="str">
        <f t="shared" si="9"/>
        <v/>
      </c>
      <c r="R56" s="86" t="str">
        <f t="shared" si="10"/>
        <v/>
      </c>
      <c r="S56" s="40"/>
      <c r="T56" s="40"/>
      <c r="U56" s="47" t="str">
        <f t="shared" si="11"/>
        <v/>
      </c>
      <c r="V56" s="78"/>
      <c r="W56" s="78"/>
      <c r="X56" s="78"/>
      <c r="Y56" s="45"/>
      <c r="Z56" s="45"/>
      <c r="AA56" s="45"/>
      <c r="AB56" s="42"/>
      <c r="AC56" s="42"/>
      <c r="AD56" s="42"/>
      <c r="AE56" s="42"/>
      <c r="AF56" s="42"/>
      <c r="AG56" s="45"/>
      <c r="AH56" s="45"/>
      <c r="AI56" s="45"/>
      <c r="AJ56" s="45"/>
      <c r="AK56" s="45"/>
      <c r="AL56" s="45"/>
      <c r="AM56" s="42"/>
      <c r="AN56" s="42"/>
      <c r="AO56" s="42"/>
      <c r="AP56" s="42"/>
      <c r="AQ56" s="42"/>
      <c r="AR56" s="42"/>
      <c r="AS56" s="42"/>
      <c r="AT56" s="19"/>
      <c r="AU56" s="29"/>
      <c r="AV56" s="41"/>
      <c r="AW56" s="41"/>
      <c r="AX56" s="14"/>
      <c r="AY56" s="14"/>
    </row>
    <row r="57" spans="2:51" ht="13.5" customHeight="1" x14ac:dyDescent="0.35">
      <c r="B57" s="136" t="str">
        <f t="shared" si="5"/>
        <v/>
      </c>
      <c r="C57" s="56"/>
      <c r="D57" s="58"/>
      <c r="E57" s="43" t="str">
        <f>IFERROR(IF(OR(C57="",AND(C57&lt;&gt;"",D57="")),"",(VLOOKUP(C57,'APP BACKGROUND'!A:F,2,0))),"")</f>
        <v/>
      </c>
      <c r="F57" s="44" t="str">
        <f>IF(E57="","",(VLOOKUP(C57,'APP BACKGROUND'!A:F,5,0)))</f>
        <v/>
      </c>
      <c r="G57" s="40" t="str">
        <f>IF(E57="","",(VLOOKUP('Application Form'!C57,'APP BACKGROUND'!A:I,9,0)))</f>
        <v/>
      </c>
      <c r="H57" s="45"/>
      <c r="I57" s="45"/>
      <c r="J57" s="126" t="str">
        <f>IF(C:C="","",(VLOOKUP('Application Form'!C57,'APP BACKGROUND'!A:F,3,0)))</f>
        <v/>
      </c>
      <c r="K57" s="127" t="str">
        <f t="shared" si="6"/>
        <v/>
      </c>
      <c r="L57" s="127" t="str">
        <f>IF(H57="","",(VLOOKUP(K57,'Data Validation'!$A$48:$B$59,2,0)))</f>
        <v/>
      </c>
      <c r="M57" s="150" t="str">
        <f t="shared" si="7"/>
        <v/>
      </c>
      <c r="N57" s="151" t="str">
        <f t="shared" si="8"/>
        <v/>
      </c>
      <c r="O57" s="151" t="str">
        <f>IF(H57="","",(VLOOKUP(C57,'APP BACKGROUND'!A:K,11,0)))</f>
        <v/>
      </c>
      <c r="P57" s="85"/>
      <c r="Q57" s="116" t="str">
        <f t="shared" si="9"/>
        <v/>
      </c>
      <c r="R57" s="86" t="str">
        <f t="shared" si="10"/>
        <v/>
      </c>
      <c r="S57" s="40"/>
      <c r="T57" s="40"/>
      <c r="U57" s="47" t="str">
        <f t="shared" si="11"/>
        <v/>
      </c>
      <c r="V57" s="78"/>
      <c r="W57" s="78"/>
      <c r="X57" s="78"/>
      <c r="Y57" s="45"/>
      <c r="Z57" s="45"/>
      <c r="AA57" s="45"/>
      <c r="AB57" s="42"/>
      <c r="AC57" s="42"/>
      <c r="AD57" s="42"/>
      <c r="AE57" s="42"/>
      <c r="AF57" s="42"/>
      <c r="AG57" s="45"/>
      <c r="AH57" s="45"/>
      <c r="AI57" s="45"/>
      <c r="AJ57" s="45"/>
      <c r="AK57" s="45"/>
      <c r="AL57" s="45"/>
      <c r="AM57" s="42"/>
      <c r="AN57" s="42"/>
      <c r="AO57" s="42"/>
      <c r="AP57" s="42"/>
      <c r="AQ57" s="42"/>
      <c r="AR57" s="42"/>
      <c r="AS57" s="42"/>
      <c r="AT57" s="19"/>
      <c r="AU57" s="29"/>
      <c r="AV57" s="41"/>
      <c r="AW57" s="41"/>
      <c r="AX57" s="14"/>
      <c r="AY57" s="14"/>
    </row>
    <row r="58" spans="2:51" ht="13.5" customHeight="1" x14ac:dyDescent="0.35">
      <c r="B58" s="136" t="str">
        <f t="shared" si="5"/>
        <v/>
      </c>
      <c r="C58" s="56"/>
      <c r="D58" s="58"/>
      <c r="E58" s="43" t="str">
        <f>IFERROR(IF(OR(C58="",AND(C58&lt;&gt;"",D58="")),"",(VLOOKUP(C58,'APP BACKGROUND'!A:F,2,0))),"")</f>
        <v/>
      </c>
      <c r="F58" s="44" t="str">
        <f>IF(E58="","",(VLOOKUP(C58,'APP BACKGROUND'!A:F,5,0)))</f>
        <v/>
      </c>
      <c r="G58" s="40" t="str">
        <f>IF(E58="","",(VLOOKUP('Application Form'!C58,'APP BACKGROUND'!A:I,9,0)))</f>
        <v/>
      </c>
      <c r="H58" s="45"/>
      <c r="I58" s="45"/>
      <c r="J58" s="126" t="str">
        <f>IF(C:C="","",(VLOOKUP('Application Form'!C58,'APP BACKGROUND'!A:F,3,0)))</f>
        <v/>
      </c>
      <c r="K58" s="127" t="str">
        <f t="shared" si="6"/>
        <v/>
      </c>
      <c r="L58" s="127" t="str">
        <f>IF(H58="","",(VLOOKUP(K58,'Data Validation'!$A$48:$B$59,2,0)))</f>
        <v/>
      </c>
      <c r="M58" s="150" t="str">
        <f t="shared" si="7"/>
        <v/>
      </c>
      <c r="N58" s="151" t="str">
        <f t="shared" si="8"/>
        <v/>
      </c>
      <c r="O58" s="151" t="str">
        <f>IF(H58="","",(VLOOKUP(C58,'APP BACKGROUND'!A:K,11,0)))</f>
        <v/>
      </c>
      <c r="P58" s="85"/>
      <c r="Q58" s="116" t="str">
        <f t="shared" si="9"/>
        <v/>
      </c>
      <c r="R58" s="86" t="str">
        <f t="shared" si="10"/>
        <v/>
      </c>
      <c r="S58" s="40"/>
      <c r="T58" s="40"/>
      <c r="U58" s="47" t="str">
        <f t="shared" si="11"/>
        <v/>
      </c>
      <c r="V58" s="78"/>
      <c r="W58" s="78"/>
      <c r="X58" s="78"/>
      <c r="Y58" s="45"/>
      <c r="Z58" s="45"/>
      <c r="AA58" s="45"/>
      <c r="AB58" s="42"/>
      <c r="AC58" s="42"/>
      <c r="AD58" s="42"/>
      <c r="AE58" s="42"/>
      <c r="AF58" s="42"/>
      <c r="AG58" s="45"/>
      <c r="AH58" s="45"/>
      <c r="AI58" s="45"/>
      <c r="AJ58" s="45"/>
      <c r="AK58" s="45"/>
      <c r="AL58" s="45"/>
      <c r="AM58" s="42"/>
      <c r="AN58" s="42"/>
      <c r="AO58" s="42"/>
      <c r="AP58" s="42"/>
      <c r="AQ58" s="42"/>
      <c r="AR58" s="42"/>
      <c r="AS58" s="42"/>
      <c r="AT58" s="19"/>
      <c r="AU58" s="29"/>
      <c r="AV58" s="41"/>
      <c r="AW58" s="41"/>
      <c r="AX58" s="14"/>
      <c r="AY58" s="14"/>
    </row>
    <row r="59" spans="2:51" ht="13.5" customHeight="1" x14ac:dyDescent="0.35">
      <c r="B59" s="136" t="str">
        <f t="shared" si="5"/>
        <v/>
      </c>
      <c r="C59" s="56"/>
      <c r="D59" s="58"/>
      <c r="E59" s="43" t="str">
        <f>IFERROR(IF(OR(C59="",AND(C59&lt;&gt;"",D59="")),"",(VLOOKUP(C59,'APP BACKGROUND'!A:F,2,0))),"")</f>
        <v/>
      </c>
      <c r="F59" s="44" t="str">
        <f>IF(E59="","",(VLOOKUP(C59,'APP BACKGROUND'!A:F,5,0)))</f>
        <v/>
      </c>
      <c r="G59" s="40" t="str">
        <f>IF(E59="","",(VLOOKUP('Application Form'!C59,'APP BACKGROUND'!A:I,9,0)))</f>
        <v/>
      </c>
      <c r="H59" s="45"/>
      <c r="I59" s="45"/>
      <c r="J59" s="126" t="str">
        <f>IF(C:C="","",(VLOOKUP('Application Form'!C59,'APP BACKGROUND'!A:F,3,0)))</f>
        <v/>
      </c>
      <c r="K59" s="127" t="str">
        <f t="shared" si="6"/>
        <v/>
      </c>
      <c r="L59" s="127" t="str">
        <f>IF(H59="","",(VLOOKUP(K59,'Data Validation'!$A$48:$B$59,2,0)))</f>
        <v/>
      </c>
      <c r="M59" s="150" t="str">
        <f t="shared" si="7"/>
        <v/>
      </c>
      <c r="N59" s="151" t="str">
        <f t="shared" si="8"/>
        <v/>
      </c>
      <c r="O59" s="151" t="str">
        <f>IF(H59="","",(VLOOKUP(C59,'APP BACKGROUND'!A:K,11,0)))</f>
        <v/>
      </c>
      <c r="P59" s="85"/>
      <c r="Q59" s="116" t="str">
        <f t="shared" si="9"/>
        <v/>
      </c>
      <c r="R59" s="86" t="str">
        <f t="shared" si="10"/>
        <v/>
      </c>
      <c r="S59" s="40"/>
      <c r="T59" s="40"/>
      <c r="U59" s="47" t="str">
        <f t="shared" si="11"/>
        <v/>
      </c>
      <c r="V59" s="78"/>
      <c r="W59" s="78"/>
      <c r="X59" s="78"/>
      <c r="Y59" s="45"/>
      <c r="Z59" s="45"/>
      <c r="AA59" s="45"/>
      <c r="AB59" s="42"/>
      <c r="AC59" s="42"/>
      <c r="AD59" s="42"/>
      <c r="AE59" s="42"/>
      <c r="AF59" s="42"/>
      <c r="AG59" s="45"/>
      <c r="AH59" s="45"/>
      <c r="AI59" s="45"/>
      <c r="AJ59" s="45"/>
      <c r="AK59" s="45"/>
      <c r="AL59" s="45"/>
      <c r="AM59" s="42"/>
      <c r="AN59" s="42"/>
      <c r="AO59" s="42"/>
      <c r="AP59" s="42"/>
      <c r="AQ59" s="42"/>
      <c r="AR59" s="42"/>
      <c r="AS59" s="42"/>
      <c r="AT59" s="19"/>
      <c r="AU59" s="29"/>
      <c r="AV59" s="41"/>
      <c r="AW59" s="41"/>
      <c r="AX59" s="14"/>
      <c r="AY59" s="14"/>
    </row>
    <row r="60" spans="2:51" ht="13.5" customHeight="1" x14ac:dyDescent="0.35">
      <c r="B60" s="136" t="str">
        <f t="shared" si="5"/>
        <v/>
      </c>
      <c r="C60" s="56"/>
      <c r="D60" s="58"/>
      <c r="E60" s="43" t="str">
        <f>IFERROR(IF(OR(C60="",AND(C60&lt;&gt;"",D60="")),"",(VLOOKUP(C60,'APP BACKGROUND'!A:F,2,0))),"")</f>
        <v/>
      </c>
      <c r="F60" s="44" t="str">
        <f>IF(E60="","",(VLOOKUP(C60,'APP BACKGROUND'!A:F,5,0)))</f>
        <v/>
      </c>
      <c r="G60" s="40" t="str">
        <f>IF(E60="","",(VLOOKUP('Application Form'!C60,'APP BACKGROUND'!A:I,9,0)))</f>
        <v/>
      </c>
      <c r="H60" s="45"/>
      <c r="I60" s="45"/>
      <c r="J60" s="126" t="str">
        <f>IF(C:C="","",(VLOOKUP('Application Form'!C60,'APP BACKGROUND'!A:F,3,0)))</f>
        <v/>
      </c>
      <c r="K60" s="127" t="str">
        <f t="shared" si="6"/>
        <v/>
      </c>
      <c r="L60" s="127" t="str">
        <f>IF(H60="","",(VLOOKUP(K60,'Data Validation'!$A$48:$B$59,2,0)))</f>
        <v/>
      </c>
      <c r="M60" s="150" t="str">
        <f t="shared" si="7"/>
        <v/>
      </c>
      <c r="N60" s="151" t="str">
        <f t="shared" si="8"/>
        <v/>
      </c>
      <c r="O60" s="151" t="str">
        <f>IF(H60="","",(VLOOKUP(C60,'APP BACKGROUND'!A:K,11,0)))</f>
        <v/>
      </c>
      <c r="P60" s="85"/>
      <c r="Q60" s="116" t="str">
        <f t="shared" si="9"/>
        <v/>
      </c>
      <c r="R60" s="86" t="str">
        <f t="shared" si="10"/>
        <v/>
      </c>
      <c r="S60" s="40"/>
      <c r="T60" s="40"/>
      <c r="U60" s="47" t="str">
        <f t="shared" si="11"/>
        <v/>
      </c>
      <c r="V60" s="78"/>
      <c r="W60" s="78"/>
      <c r="X60" s="78"/>
      <c r="Y60" s="45"/>
      <c r="Z60" s="45"/>
      <c r="AA60" s="45"/>
      <c r="AB60" s="42"/>
      <c r="AC60" s="42"/>
      <c r="AD60" s="42"/>
      <c r="AE60" s="42"/>
      <c r="AF60" s="42"/>
      <c r="AG60" s="45"/>
      <c r="AH60" s="45"/>
      <c r="AI60" s="45"/>
      <c r="AJ60" s="45"/>
      <c r="AK60" s="45"/>
      <c r="AL60" s="45"/>
      <c r="AM60" s="42"/>
      <c r="AN60" s="42"/>
      <c r="AO60" s="42"/>
      <c r="AP60" s="42"/>
      <c r="AQ60" s="42"/>
      <c r="AR60" s="42"/>
      <c r="AS60" s="42"/>
      <c r="AT60" s="19"/>
      <c r="AU60" s="29"/>
      <c r="AV60" s="41"/>
      <c r="AW60" s="41"/>
      <c r="AX60" s="14"/>
      <c r="AY60" s="14"/>
    </row>
    <row r="61" spans="2:51" ht="13.5" customHeight="1" x14ac:dyDescent="0.35">
      <c r="B61" s="136" t="str">
        <f t="shared" si="5"/>
        <v/>
      </c>
      <c r="C61" s="56"/>
      <c r="D61" s="58"/>
      <c r="E61" s="43" t="str">
        <f>IFERROR(IF(OR(C61="",AND(C61&lt;&gt;"",D61="")),"",(VLOOKUP(C61,'APP BACKGROUND'!A:F,2,0))),"")</f>
        <v/>
      </c>
      <c r="F61" s="44" t="str">
        <f>IF(E61="","",(VLOOKUP(C61,'APP BACKGROUND'!A:F,5,0)))</f>
        <v/>
      </c>
      <c r="G61" s="40" t="str">
        <f>IF(E61="","",(VLOOKUP('Application Form'!C61,'APP BACKGROUND'!A:I,9,0)))</f>
        <v/>
      </c>
      <c r="H61" s="45"/>
      <c r="I61" s="45"/>
      <c r="J61" s="126" t="str">
        <f>IF(C:C="","",(VLOOKUP('Application Form'!C61,'APP BACKGROUND'!A:F,3,0)))</f>
        <v/>
      </c>
      <c r="K61" s="127" t="str">
        <f t="shared" si="6"/>
        <v/>
      </c>
      <c r="L61" s="127" t="str">
        <f>IF(H61="","",(VLOOKUP(K61,'Data Validation'!$A$48:$B$59,2,0)))</f>
        <v/>
      </c>
      <c r="M61" s="150" t="str">
        <f t="shared" si="7"/>
        <v/>
      </c>
      <c r="N61" s="151" t="str">
        <f t="shared" si="8"/>
        <v/>
      </c>
      <c r="O61" s="151" t="str">
        <f>IF(H61="","",(VLOOKUP(C61,'APP BACKGROUND'!A:K,11,0)))</f>
        <v/>
      </c>
      <c r="P61" s="85"/>
      <c r="Q61" s="116" t="str">
        <f t="shared" si="9"/>
        <v/>
      </c>
      <c r="R61" s="86" t="str">
        <f t="shared" si="10"/>
        <v/>
      </c>
      <c r="S61" s="40"/>
      <c r="T61" s="40"/>
      <c r="U61" s="47" t="str">
        <f t="shared" si="11"/>
        <v/>
      </c>
      <c r="V61" s="78"/>
      <c r="W61" s="78"/>
      <c r="X61" s="78"/>
      <c r="Y61" s="45"/>
      <c r="Z61" s="45"/>
      <c r="AA61" s="45"/>
      <c r="AB61" s="42"/>
      <c r="AC61" s="42"/>
      <c r="AD61" s="42"/>
      <c r="AE61" s="42"/>
      <c r="AF61" s="42"/>
      <c r="AG61" s="45"/>
      <c r="AH61" s="45"/>
      <c r="AI61" s="45"/>
      <c r="AJ61" s="45"/>
      <c r="AK61" s="45"/>
      <c r="AL61" s="45"/>
      <c r="AM61" s="42"/>
      <c r="AN61" s="42"/>
      <c r="AO61" s="42"/>
      <c r="AP61" s="42"/>
      <c r="AQ61" s="42"/>
      <c r="AR61" s="42"/>
      <c r="AS61" s="42"/>
      <c r="AT61" s="19"/>
      <c r="AU61" s="29"/>
      <c r="AV61" s="41"/>
      <c r="AW61" s="41"/>
      <c r="AX61" s="14"/>
      <c r="AY61" s="14"/>
    </row>
    <row r="62" spans="2:51" ht="13.5" customHeight="1" x14ac:dyDescent="0.35">
      <c r="B62" s="136" t="str">
        <f t="shared" si="5"/>
        <v/>
      </c>
      <c r="C62" s="56"/>
      <c r="D62" s="58"/>
      <c r="E62" s="43" t="str">
        <f>IFERROR(IF(OR(C62="",AND(C62&lt;&gt;"",D62="")),"",(VLOOKUP(C62,'APP BACKGROUND'!A:F,2,0))),"")</f>
        <v/>
      </c>
      <c r="F62" s="44" t="str">
        <f>IF(E62="","",(VLOOKUP(C62,'APP BACKGROUND'!A:F,5,0)))</f>
        <v/>
      </c>
      <c r="G62" s="40" t="str">
        <f>IF(E62="","",(VLOOKUP('Application Form'!C62,'APP BACKGROUND'!A:I,9,0)))</f>
        <v/>
      </c>
      <c r="H62" s="45"/>
      <c r="I62" s="45"/>
      <c r="J62" s="126" t="str">
        <f>IF(C:C="","",(VLOOKUP('Application Form'!C62,'APP BACKGROUND'!A:F,3,0)))</f>
        <v/>
      </c>
      <c r="K62" s="127" t="str">
        <f t="shared" si="6"/>
        <v/>
      </c>
      <c r="L62" s="127" t="str">
        <f>IF(H62="","",(VLOOKUP(K62,'Data Validation'!$A$48:$B$59,2,0)))</f>
        <v/>
      </c>
      <c r="M62" s="150" t="str">
        <f t="shared" si="7"/>
        <v/>
      </c>
      <c r="N62" s="151" t="str">
        <f t="shared" si="8"/>
        <v/>
      </c>
      <c r="O62" s="151" t="str">
        <f>IF(H62="","",(VLOOKUP(C62,'APP BACKGROUND'!A:K,11,0)))</f>
        <v/>
      </c>
      <c r="P62" s="85"/>
      <c r="Q62" s="116" t="str">
        <f t="shared" si="9"/>
        <v/>
      </c>
      <c r="R62" s="86" t="str">
        <f t="shared" si="10"/>
        <v/>
      </c>
      <c r="S62" s="40"/>
      <c r="T62" s="40"/>
      <c r="U62" s="47" t="str">
        <f t="shared" si="11"/>
        <v/>
      </c>
      <c r="V62" s="78"/>
      <c r="W62" s="78"/>
      <c r="X62" s="78"/>
      <c r="Y62" s="45"/>
      <c r="Z62" s="45"/>
      <c r="AA62" s="45"/>
      <c r="AB62" s="42"/>
      <c r="AC62" s="42"/>
      <c r="AD62" s="42"/>
      <c r="AE62" s="42"/>
      <c r="AF62" s="42"/>
      <c r="AG62" s="45"/>
      <c r="AH62" s="45"/>
      <c r="AI62" s="45"/>
      <c r="AJ62" s="45"/>
      <c r="AK62" s="45"/>
      <c r="AL62" s="45"/>
      <c r="AM62" s="42"/>
      <c r="AN62" s="42"/>
      <c r="AO62" s="42"/>
      <c r="AP62" s="42"/>
      <c r="AQ62" s="42"/>
      <c r="AR62" s="42"/>
      <c r="AS62" s="42"/>
      <c r="AT62" s="19"/>
      <c r="AU62" s="29"/>
      <c r="AV62" s="41"/>
      <c r="AW62" s="41"/>
      <c r="AX62" s="14"/>
      <c r="AY62" s="14"/>
    </row>
    <row r="63" spans="2:51" ht="13.5" customHeight="1" x14ac:dyDescent="0.35">
      <c r="B63" s="136" t="str">
        <f t="shared" si="5"/>
        <v/>
      </c>
      <c r="C63" s="56"/>
      <c r="D63" s="58"/>
      <c r="E63" s="43" t="str">
        <f>IFERROR(IF(OR(C63="",AND(C63&lt;&gt;"",D63="")),"",(VLOOKUP(C63,'APP BACKGROUND'!A:F,2,0))),"")</f>
        <v/>
      </c>
      <c r="F63" s="44" t="str">
        <f>IF(E63="","",(VLOOKUP(C63,'APP BACKGROUND'!A:F,5,0)))</f>
        <v/>
      </c>
      <c r="G63" s="40" t="str">
        <f>IF(E63="","",(VLOOKUP('Application Form'!C63,'APP BACKGROUND'!A:I,9,0)))</f>
        <v/>
      </c>
      <c r="H63" s="45"/>
      <c r="I63" s="45"/>
      <c r="J63" s="126" t="str">
        <f>IF(C:C="","",(VLOOKUP('Application Form'!C63,'APP BACKGROUND'!A:F,3,0)))</f>
        <v/>
      </c>
      <c r="K63" s="127" t="str">
        <f t="shared" si="6"/>
        <v/>
      </c>
      <c r="L63" s="127" t="str">
        <f>IF(H63="","",(VLOOKUP(K63,'Data Validation'!$A$48:$B$59,2,0)))</f>
        <v/>
      </c>
      <c r="M63" s="150" t="str">
        <f t="shared" si="7"/>
        <v/>
      </c>
      <c r="N63" s="151" t="str">
        <f t="shared" si="8"/>
        <v/>
      </c>
      <c r="O63" s="151" t="str">
        <f>IF(H63="","",(VLOOKUP(C63,'APP BACKGROUND'!A:K,11,0)))</f>
        <v/>
      </c>
      <c r="P63" s="85"/>
      <c r="Q63" s="116" t="str">
        <f t="shared" si="9"/>
        <v/>
      </c>
      <c r="R63" s="86" t="str">
        <f t="shared" si="10"/>
        <v/>
      </c>
      <c r="S63" s="40"/>
      <c r="T63" s="40"/>
      <c r="U63" s="47" t="str">
        <f t="shared" si="11"/>
        <v/>
      </c>
      <c r="V63" s="78"/>
      <c r="W63" s="78"/>
      <c r="X63" s="78"/>
      <c r="Y63" s="45"/>
      <c r="Z63" s="45"/>
      <c r="AA63" s="45"/>
      <c r="AB63" s="42"/>
      <c r="AC63" s="42"/>
      <c r="AD63" s="42"/>
      <c r="AE63" s="42"/>
      <c r="AF63" s="42"/>
      <c r="AG63" s="45"/>
      <c r="AH63" s="45"/>
      <c r="AI63" s="45"/>
      <c r="AJ63" s="45"/>
      <c r="AK63" s="45"/>
      <c r="AL63" s="45"/>
      <c r="AM63" s="42"/>
      <c r="AN63" s="42"/>
      <c r="AO63" s="42"/>
      <c r="AP63" s="42"/>
      <c r="AQ63" s="42"/>
      <c r="AR63" s="42"/>
      <c r="AS63" s="42"/>
      <c r="AT63" s="19"/>
      <c r="AU63" s="29"/>
      <c r="AV63" s="41"/>
      <c r="AW63" s="41"/>
      <c r="AX63" s="14"/>
      <c r="AY63" s="14"/>
    </row>
    <row r="64" spans="2:51" ht="13.5" customHeight="1" x14ac:dyDescent="0.35">
      <c r="B64" s="136" t="str">
        <f t="shared" si="5"/>
        <v/>
      </c>
      <c r="C64" s="56"/>
      <c r="D64" s="58"/>
      <c r="E64" s="43" t="str">
        <f>IFERROR(IF(OR(C64="",AND(C64&lt;&gt;"",D64="")),"",(VLOOKUP(C64,'APP BACKGROUND'!A:F,2,0))),"")</f>
        <v/>
      </c>
      <c r="F64" s="44" t="str">
        <f>IF(E64="","",(VLOOKUP(C64,'APP BACKGROUND'!A:F,5,0)))</f>
        <v/>
      </c>
      <c r="G64" s="40" t="str">
        <f>IF(E64="","",(VLOOKUP('Application Form'!C64,'APP BACKGROUND'!A:I,9,0)))</f>
        <v/>
      </c>
      <c r="H64" s="45"/>
      <c r="I64" s="45"/>
      <c r="J64" s="126" t="str">
        <f>IF(C:C="","",(VLOOKUP('Application Form'!C64,'APP BACKGROUND'!A:F,3,0)))</f>
        <v/>
      </c>
      <c r="K64" s="127" t="str">
        <f t="shared" si="6"/>
        <v/>
      </c>
      <c r="L64" s="127" t="str">
        <f>IF(H64="","",(VLOOKUP(K64,'Data Validation'!$A$48:$B$59,2,0)))</f>
        <v/>
      </c>
      <c r="M64" s="150" t="str">
        <f t="shared" si="7"/>
        <v/>
      </c>
      <c r="N64" s="151" t="str">
        <f t="shared" si="8"/>
        <v/>
      </c>
      <c r="O64" s="151" t="str">
        <f>IF(H64="","",(VLOOKUP(C64,'APP BACKGROUND'!A:K,11,0)))</f>
        <v/>
      </c>
      <c r="P64" s="85"/>
      <c r="Q64" s="116" t="str">
        <f t="shared" si="9"/>
        <v/>
      </c>
      <c r="R64" s="86" t="str">
        <f t="shared" si="10"/>
        <v/>
      </c>
      <c r="S64" s="40"/>
      <c r="T64" s="40"/>
      <c r="U64" s="47" t="str">
        <f t="shared" si="11"/>
        <v/>
      </c>
      <c r="V64" s="78"/>
      <c r="W64" s="78"/>
      <c r="X64" s="78"/>
      <c r="Y64" s="45"/>
      <c r="Z64" s="45"/>
      <c r="AA64" s="45"/>
      <c r="AB64" s="42"/>
      <c r="AC64" s="42"/>
      <c r="AD64" s="42"/>
      <c r="AE64" s="42"/>
      <c r="AF64" s="42"/>
      <c r="AG64" s="45"/>
      <c r="AH64" s="45"/>
      <c r="AI64" s="45"/>
      <c r="AJ64" s="45"/>
      <c r="AK64" s="45"/>
      <c r="AL64" s="45"/>
      <c r="AM64" s="42"/>
      <c r="AN64" s="42"/>
      <c r="AO64" s="42"/>
      <c r="AP64" s="42"/>
      <c r="AQ64" s="42"/>
      <c r="AR64" s="42"/>
      <c r="AS64" s="42"/>
      <c r="AT64" s="19"/>
      <c r="AU64" s="29"/>
      <c r="AV64" s="41"/>
      <c r="AW64" s="41"/>
      <c r="AX64" s="14"/>
      <c r="AY64" s="14"/>
    </row>
    <row r="65" spans="2:51" ht="13.5" customHeight="1" x14ac:dyDescent="0.35">
      <c r="B65" s="136" t="str">
        <f t="shared" si="5"/>
        <v/>
      </c>
      <c r="C65" s="56"/>
      <c r="D65" s="58"/>
      <c r="E65" s="43" t="str">
        <f>IFERROR(IF(OR(C65="",AND(C65&lt;&gt;"",D65="")),"",(VLOOKUP(C65,'APP BACKGROUND'!A:F,2,0))),"")</f>
        <v/>
      </c>
      <c r="F65" s="44" t="str">
        <f>IF(E65="","",(VLOOKUP(C65,'APP BACKGROUND'!A:F,5,0)))</f>
        <v/>
      </c>
      <c r="G65" s="40" t="str">
        <f>IF(E65="","",(VLOOKUP('Application Form'!C65,'APP BACKGROUND'!A:I,9,0)))</f>
        <v/>
      </c>
      <c r="H65" s="45"/>
      <c r="I65" s="45"/>
      <c r="J65" s="126" t="str">
        <f>IF(C:C="","",(VLOOKUP('Application Form'!C65,'APP BACKGROUND'!A:F,3,0)))</f>
        <v/>
      </c>
      <c r="K65" s="127" t="str">
        <f t="shared" si="6"/>
        <v/>
      </c>
      <c r="L65" s="127" t="str">
        <f>IF(H65="","",(VLOOKUP(K65,'Data Validation'!$A$48:$B$59,2,0)))</f>
        <v/>
      </c>
      <c r="M65" s="150" t="str">
        <f t="shared" si="7"/>
        <v/>
      </c>
      <c r="N65" s="151" t="str">
        <f t="shared" si="8"/>
        <v/>
      </c>
      <c r="O65" s="151" t="str">
        <f>IF(H65="","",(VLOOKUP(C65,'APP BACKGROUND'!A:K,11,0)))</f>
        <v/>
      </c>
      <c r="P65" s="85"/>
      <c r="Q65" s="116" t="str">
        <f t="shared" si="9"/>
        <v/>
      </c>
      <c r="R65" s="86" t="str">
        <f t="shared" si="10"/>
        <v/>
      </c>
      <c r="S65" s="40"/>
      <c r="T65" s="40"/>
      <c r="U65" s="47" t="str">
        <f t="shared" si="11"/>
        <v/>
      </c>
      <c r="V65" s="78"/>
      <c r="W65" s="78"/>
      <c r="X65" s="78"/>
      <c r="Y65" s="45"/>
      <c r="Z65" s="45"/>
      <c r="AA65" s="45"/>
      <c r="AB65" s="42"/>
      <c r="AC65" s="42"/>
      <c r="AD65" s="42"/>
      <c r="AE65" s="42"/>
      <c r="AF65" s="42"/>
      <c r="AG65" s="45"/>
      <c r="AH65" s="45"/>
      <c r="AI65" s="45"/>
      <c r="AJ65" s="45"/>
      <c r="AK65" s="45"/>
      <c r="AL65" s="45"/>
      <c r="AM65" s="42"/>
      <c r="AN65" s="42"/>
      <c r="AO65" s="42"/>
      <c r="AP65" s="42"/>
      <c r="AQ65" s="42"/>
      <c r="AR65" s="42"/>
      <c r="AS65" s="42"/>
      <c r="AT65" s="19"/>
      <c r="AU65" s="29"/>
      <c r="AV65" s="41"/>
      <c r="AW65" s="41"/>
      <c r="AX65" s="14"/>
      <c r="AY65" s="14"/>
    </row>
    <row r="66" spans="2:51" ht="13.5" customHeight="1" x14ac:dyDescent="0.35">
      <c r="B66" s="136" t="str">
        <f t="shared" si="5"/>
        <v/>
      </c>
      <c r="C66" s="56"/>
      <c r="D66" s="58"/>
      <c r="E66" s="43" t="str">
        <f>IFERROR(IF(OR(C66="",AND(C66&lt;&gt;"",D66="")),"",(VLOOKUP(C66,'APP BACKGROUND'!A:F,2,0))),"")</f>
        <v/>
      </c>
      <c r="F66" s="44" t="str">
        <f>IF(E66="","",(VLOOKUP(C66,'APP BACKGROUND'!A:F,5,0)))</f>
        <v/>
      </c>
      <c r="G66" s="40" t="str">
        <f>IF(E66="","",(VLOOKUP('Application Form'!C66,'APP BACKGROUND'!A:I,9,0)))</f>
        <v/>
      </c>
      <c r="H66" s="45"/>
      <c r="I66" s="45"/>
      <c r="J66" s="126" t="str">
        <f>IF(C:C="","",(VLOOKUP('Application Form'!C66,'APP BACKGROUND'!A:F,3,0)))</f>
        <v/>
      </c>
      <c r="K66" s="127" t="str">
        <f t="shared" si="6"/>
        <v/>
      </c>
      <c r="L66" s="127" t="str">
        <f>IF(H66="","",(VLOOKUP(K66,'Data Validation'!$A$48:$B$59,2,0)))</f>
        <v/>
      </c>
      <c r="M66" s="150" t="str">
        <f t="shared" si="7"/>
        <v/>
      </c>
      <c r="N66" s="151" t="str">
        <f t="shared" si="8"/>
        <v/>
      </c>
      <c r="O66" s="151" t="str">
        <f>IF(H66="","",(VLOOKUP(C66,'APP BACKGROUND'!A:K,11,0)))</f>
        <v/>
      </c>
      <c r="P66" s="85"/>
      <c r="Q66" s="116" t="str">
        <f t="shared" si="9"/>
        <v/>
      </c>
      <c r="R66" s="86" t="str">
        <f t="shared" si="10"/>
        <v/>
      </c>
      <c r="S66" s="40"/>
      <c r="T66" s="40"/>
      <c r="U66" s="47" t="str">
        <f t="shared" si="11"/>
        <v/>
      </c>
      <c r="V66" s="78"/>
      <c r="W66" s="78"/>
      <c r="X66" s="78"/>
      <c r="Y66" s="45"/>
      <c r="Z66" s="45"/>
      <c r="AA66" s="45"/>
      <c r="AB66" s="42"/>
      <c r="AC66" s="42"/>
      <c r="AD66" s="42"/>
      <c r="AE66" s="42"/>
      <c r="AF66" s="42"/>
      <c r="AG66" s="45"/>
      <c r="AH66" s="45"/>
      <c r="AI66" s="45"/>
      <c r="AJ66" s="45"/>
      <c r="AK66" s="45"/>
      <c r="AL66" s="45"/>
      <c r="AM66" s="42"/>
      <c r="AN66" s="42"/>
      <c r="AO66" s="42"/>
      <c r="AP66" s="42"/>
      <c r="AQ66" s="42"/>
      <c r="AR66" s="42"/>
      <c r="AS66" s="42"/>
      <c r="AT66" s="19"/>
      <c r="AU66" s="29"/>
      <c r="AV66" s="41"/>
      <c r="AW66" s="41"/>
      <c r="AX66" s="14"/>
      <c r="AY66" s="14"/>
    </row>
    <row r="67" spans="2:51" ht="13.5" customHeight="1" x14ac:dyDescent="0.35">
      <c r="B67" s="136" t="str">
        <f t="shared" si="5"/>
        <v/>
      </c>
      <c r="C67" s="56"/>
      <c r="D67" s="58"/>
      <c r="E67" s="43" t="str">
        <f>IFERROR(IF(OR(C67="",AND(C67&lt;&gt;"",D67="")),"",(VLOOKUP(C67,'APP BACKGROUND'!A:F,2,0))),"")</f>
        <v/>
      </c>
      <c r="F67" s="44" t="str">
        <f>IF(E67="","",(VLOOKUP(C67,'APP BACKGROUND'!A:F,5,0)))</f>
        <v/>
      </c>
      <c r="G67" s="40" t="str">
        <f>IF(E67="","",(VLOOKUP('Application Form'!C67,'APP BACKGROUND'!A:I,9,0)))</f>
        <v/>
      </c>
      <c r="H67" s="45"/>
      <c r="I67" s="45"/>
      <c r="J67" s="126" t="str">
        <f>IF(C:C="","",(VLOOKUP('Application Form'!C67,'APP BACKGROUND'!A:F,3,0)))</f>
        <v/>
      </c>
      <c r="K67" s="127" t="str">
        <f t="shared" si="6"/>
        <v/>
      </c>
      <c r="L67" s="127" t="str">
        <f>IF(H67="","",(VLOOKUP(K67,'Data Validation'!$A$48:$B$59,2,0)))</f>
        <v/>
      </c>
      <c r="M67" s="150" t="str">
        <f t="shared" si="7"/>
        <v/>
      </c>
      <c r="N67" s="151" t="str">
        <f t="shared" si="8"/>
        <v/>
      </c>
      <c r="O67" s="151" t="str">
        <f>IF(H67="","",(VLOOKUP(C67,'APP BACKGROUND'!A:K,11,0)))</f>
        <v/>
      </c>
      <c r="P67" s="85"/>
      <c r="Q67" s="116" t="str">
        <f t="shared" si="9"/>
        <v/>
      </c>
      <c r="R67" s="86" t="str">
        <f t="shared" si="10"/>
        <v/>
      </c>
      <c r="S67" s="40"/>
      <c r="T67" s="40"/>
      <c r="U67" s="47" t="str">
        <f t="shared" si="11"/>
        <v/>
      </c>
      <c r="V67" s="78"/>
      <c r="W67" s="78"/>
      <c r="X67" s="78"/>
      <c r="Y67" s="45"/>
      <c r="Z67" s="45"/>
      <c r="AA67" s="45"/>
      <c r="AB67" s="42"/>
      <c r="AC67" s="42"/>
      <c r="AD67" s="42"/>
      <c r="AE67" s="42"/>
      <c r="AF67" s="42"/>
      <c r="AG67" s="45"/>
      <c r="AH67" s="45"/>
      <c r="AI67" s="45"/>
      <c r="AJ67" s="45"/>
      <c r="AK67" s="45"/>
      <c r="AL67" s="45"/>
      <c r="AM67" s="42"/>
      <c r="AN67" s="42"/>
      <c r="AO67" s="42"/>
      <c r="AP67" s="42"/>
      <c r="AQ67" s="42"/>
      <c r="AR67" s="42"/>
      <c r="AS67" s="42"/>
      <c r="AT67" s="19"/>
      <c r="AU67" s="29"/>
      <c r="AV67" s="41"/>
      <c r="AW67" s="41"/>
      <c r="AX67" s="14"/>
      <c r="AY67" s="14"/>
    </row>
    <row r="68" spans="2:51" ht="15.5" x14ac:dyDescent="0.35">
      <c r="B68" s="136" t="str">
        <f t="shared" si="5"/>
        <v/>
      </c>
      <c r="C68" s="56"/>
      <c r="D68" s="58"/>
      <c r="E68" s="43" t="str">
        <f>IFERROR(IF(OR(C68="",AND(C68&lt;&gt;"",D68="")),"",(VLOOKUP(C68,'APP BACKGROUND'!A:F,2,0))),"")</f>
        <v/>
      </c>
      <c r="F68" s="44" t="str">
        <f>IF(E68="","",(VLOOKUP(C68,'APP BACKGROUND'!A:F,5,0)))</f>
        <v/>
      </c>
      <c r="G68" s="40" t="str">
        <f>IF(E68="","",(VLOOKUP('Application Form'!C68,'APP BACKGROUND'!A:I,9,0)))</f>
        <v/>
      </c>
      <c r="H68" s="45"/>
      <c r="I68" s="45"/>
      <c r="J68" s="126" t="str">
        <f>IF(C:C="","",(VLOOKUP('Application Form'!C68,'APP BACKGROUND'!A:F,3,0)))</f>
        <v/>
      </c>
      <c r="K68" s="127" t="str">
        <f t="shared" si="6"/>
        <v/>
      </c>
      <c r="L68" s="127" t="str">
        <f>IF(H68="","",(VLOOKUP(K68,'Data Validation'!$A$48:$B$59,2,0)))</f>
        <v/>
      </c>
      <c r="M68" s="150" t="str">
        <f t="shared" si="7"/>
        <v/>
      </c>
      <c r="N68" s="151" t="str">
        <f t="shared" si="8"/>
        <v/>
      </c>
      <c r="O68" s="151" t="str">
        <f>IF(H68="","",(VLOOKUP(C68,'APP BACKGROUND'!A:K,11,0)))</f>
        <v/>
      </c>
      <c r="P68" s="85"/>
      <c r="Q68" s="116" t="str">
        <f t="shared" si="9"/>
        <v/>
      </c>
      <c r="R68" s="86" t="str">
        <f t="shared" si="10"/>
        <v/>
      </c>
      <c r="S68" s="40"/>
      <c r="T68" s="40"/>
      <c r="U68" s="47" t="str">
        <f t="shared" si="11"/>
        <v/>
      </c>
      <c r="V68" s="78"/>
      <c r="W68" s="78"/>
      <c r="X68" s="78"/>
      <c r="Y68" s="45"/>
      <c r="Z68" s="45"/>
      <c r="AA68" s="45"/>
      <c r="AB68" s="42"/>
      <c r="AC68" s="42"/>
      <c r="AD68" s="42"/>
      <c r="AE68" s="42"/>
      <c r="AF68" s="42"/>
      <c r="AG68" s="45"/>
      <c r="AH68" s="45"/>
      <c r="AI68" s="45"/>
      <c r="AJ68" s="45"/>
      <c r="AK68" s="45"/>
      <c r="AL68" s="45"/>
      <c r="AM68" s="42"/>
      <c r="AN68" s="42"/>
      <c r="AO68" s="42"/>
      <c r="AP68" s="42"/>
      <c r="AQ68" s="42"/>
      <c r="AR68" s="42"/>
      <c r="AS68" s="42"/>
      <c r="AT68" s="19"/>
      <c r="AU68" s="29"/>
      <c r="AV68" s="41"/>
      <c r="AW68" s="41"/>
      <c r="AX68" s="14"/>
      <c r="AY68" s="14"/>
    </row>
    <row r="69" spans="2:51" ht="15.5" x14ac:dyDescent="0.35">
      <c r="B69" s="136" t="str">
        <f t="shared" si="5"/>
        <v/>
      </c>
      <c r="C69" s="56"/>
      <c r="D69" s="58"/>
      <c r="E69" s="43" t="str">
        <f>IFERROR(IF(OR(C69="",AND(C69&lt;&gt;"",D69="")),"",(VLOOKUP(C69,'APP BACKGROUND'!A:F,2,0))),"")</f>
        <v/>
      </c>
      <c r="F69" s="44" t="str">
        <f>IF(E69="","",(VLOOKUP(C69,'APP BACKGROUND'!A:F,5,0)))</f>
        <v/>
      </c>
      <c r="G69" s="40" t="str">
        <f>IF(E69="","",(VLOOKUP('Application Form'!C69,'APP BACKGROUND'!A:I,9,0)))</f>
        <v/>
      </c>
      <c r="H69" s="45"/>
      <c r="I69" s="45"/>
      <c r="J69" s="126" t="str">
        <f>IF(C:C="","",(VLOOKUP('Application Form'!C69,'APP BACKGROUND'!A:F,3,0)))</f>
        <v/>
      </c>
      <c r="K69" s="127" t="str">
        <f t="shared" si="6"/>
        <v/>
      </c>
      <c r="L69" s="127" t="str">
        <f>IF(H69="","",(VLOOKUP(K69,'Data Validation'!$A$48:$B$59,2,0)))</f>
        <v/>
      </c>
      <c r="M69" s="150" t="str">
        <f t="shared" si="7"/>
        <v/>
      </c>
      <c r="N69" s="151" t="str">
        <f t="shared" si="8"/>
        <v/>
      </c>
      <c r="O69" s="151" t="str">
        <f>IF(H69="","",(VLOOKUP(C69,'APP BACKGROUND'!A:K,11,0)))</f>
        <v/>
      </c>
      <c r="P69" s="85"/>
      <c r="Q69" s="116" t="str">
        <f t="shared" si="9"/>
        <v/>
      </c>
      <c r="R69" s="86" t="str">
        <f t="shared" si="10"/>
        <v/>
      </c>
      <c r="S69" s="40"/>
      <c r="T69" s="40"/>
      <c r="U69" s="47" t="str">
        <f t="shared" si="11"/>
        <v/>
      </c>
      <c r="V69" s="78"/>
      <c r="W69" s="78"/>
      <c r="X69" s="78"/>
      <c r="Y69" s="45"/>
      <c r="Z69" s="45"/>
      <c r="AA69" s="45"/>
      <c r="AB69" s="42"/>
      <c r="AC69" s="42"/>
      <c r="AD69" s="42"/>
      <c r="AE69" s="42"/>
      <c r="AF69" s="42"/>
      <c r="AG69" s="45"/>
      <c r="AH69" s="45"/>
      <c r="AI69" s="45"/>
      <c r="AJ69" s="45"/>
      <c r="AK69" s="45"/>
      <c r="AL69" s="45"/>
      <c r="AM69" s="42"/>
      <c r="AN69" s="42"/>
      <c r="AO69" s="42"/>
      <c r="AP69" s="42"/>
      <c r="AQ69" s="42"/>
      <c r="AR69" s="42"/>
      <c r="AS69" s="42"/>
      <c r="AT69" s="19"/>
      <c r="AU69" s="29"/>
      <c r="AV69" s="41"/>
      <c r="AW69" s="41"/>
      <c r="AX69" s="14"/>
      <c r="AY69" s="14"/>
    </row>
    <row r="70" spans="2:51" ht="15.5" x14ac:dyDescent="0.35">
      <c r="B70" s="136" t="str">
        <f t="shared" si="5"/>
        <v/>
      </c>
      <c r="C70" s="56"/>
      <c r="D70" s="58"/>
      <c r="E70" s="43" t="str">
        <f>IFERROR(IF(OR(C70="",AND(C70&lt;&gt;"",D70="")),"",(VLOOKUP(C70,'APP BACKGROUND'!A:F,2,0))),"")</f>
        <v/>
      </c>
      <c r="F70" s="44" t="str">
        <f>IF(E70="","",(VLOOKUP(C70,'APP BACKGROUND'!A:F,5,0)))</f>
        <v/>
      </c>
      <c r="G70" s="40" t="str">
        <f>IF(E70="","",(VLOOKUP('Application Form'!C70,'APP BACKGROUND'!A:I,9,0)))</f>
        <v/>
      </c>
      <c r="H70" s="45"/>
      <c r="I70" s="45"/>
      <c r="J70" s="126" t="str">
        <f>IF(C:C="","",(VLOOKUP('Application Form'!C70,'APP BACKGROUND'!A:F,3,0)))</f>
        <v/>
      </c>
      <c r="K70" s="127" t="str">
        <f t="shared" si="6"/>
        <v/>
      </c>
      <c r="L70" s="127" t="str">
        <f>IF(H70="","",(VLOOKUP(K70,'Data Validation'!$A$48:$B$59,2,0)))</f>
        <v/>
      </c>
      <c r="M70" s="150" t="str">
        <f t="shared" si="7"/>
        <v/>
      </c>
      <c r="N70" s="151" t="str">
        <f t="shared" si="8"/>
        <v/>
      </c>
      <c r="O70" s="151" t="str">
        <f>IF(H70="","",(VLOOKUP(C70,'APP BACKGROUND'!A:K,11,0)))</f>
        <v/>
      </c>
      <c r="P70" s="85"/>
      <c r="Q70" s="116" t="str">
        <f t="shared" si="9"/>
        <v/>
      </c>
      <c r="R70" s="86" t="str">
        <f t="shared" si="10"/>
        <v/>
      </c>
      <c r="S70" s="40"/>
      <c r="T70" s="40"/>
      <c r="U70" s="47" t="str">
        <f t="shared" si="11"/>
        <v/>
      </c>
      <c r="V70" s="78"/>
      <c r="W70" s="78"/>
      <c r="X70" s="78"/>
      <c r="Y70" s="45"/>
      <c r="Z70" s="45"/>
      <c r="AA70" s="45"/>
      <c r="AB70" s="42"/>
      <c r="AC70" s="42"/>
      <c r="AD70" s="42"/>
      <c r="AE70" s="42"/>
      <c r="AF70" s="42"/>
      <c r="AG70" s="45"/>
      <c r="AH70" s="45"/>
      <c r="AI70" s="45"/>
      <c r="AJ70" s="45"/>
      <c r="AK70" s="45"/>
      <c r="AL70" s="45"/>
      <c r="AM70" s="42"/>
      <c r="AN70" s="42"/>
      <c r="AO70" s="42"/>
      <c r="AP70" s="42"/>
      <c r="AQ70" s="42"/>
      <c r="AR70" s="42"/>
      <c r="AS70" s="42"/>
      <c r="AT70" s="19"/>
      <c r="AU70" s="29"/>
      <c r="AV70" s="41"/>
      <c r="AW70" s="41"/>
      <c r="AX70" s="14"/>
      <c r="AY70" s="14"/>
    </row>
    <row r="71" spans="2:51" ht="15.5" x14ac:dyDescent="0.35">
      <c r="B71" s="136" t="str">
        <f t="shared" si="5"/>
        <v/>
      </c>
      <c r="C71" s="56"/>
      <c r="D71" s="58"/>
      <c r="E71" s="43" t="str">
        <f>IFERROR(IF(OR(C71="",AND(C71&lt;&gt;"",D71="")),"",(VLOOKUP(C71,'APP BACKGROUND'!A:F,2,0))),"")</f>
        <v/>
      </c>
      <c r="F71" s="44" t="str">
        <f>IF(E71="","",(VLOOKUP(C71,'APP BACKGROUND'!A:F,5,0)))</f>
        <v/>
      </c>
      <c r="G71" s="40" t="str">
        <f>IF(E71="","",(VLOOKUP('Application Form'!C71,'APP BACKGROUND'!A:I,9,0)))</f>
        <v/>
      </c>
      <c r="H71" s="45"/>
      <c r="I71" s="45"/>
      <c r="J71" s="126" t="str">
        <f>IF(C:C="","",(VLOOKUP('Application Form'!C71,'APP BACKGROUND'!A:F,3,0)))</f>
        <v/>
      </c>
      <c r="K71" s="127" t="str">
        <f t="shared" si="6"/>
        <v/>
      </c>
      <c r="L71" s="127" t="str">
        <f>IF(H71="","",(VLOOKUP(K71,'Data Validation'!$A$48:$B$59,2,0)))</f>
        <v/>
      </c>
      <c r="M71" s="150" t="str">
        <f t="shared" si="7"/>
        <v/>
      </c>
      <c r="N71" s="151" t="str">
        <f t="shared" si="8"/>
        <v/>
      </c>
      <c r="O71" s="151" t="str">
        <f>IF(H71="","",(VLOOKUP(C71,'APP BACKGROUND'!A:K,11,0)))</f>
        <v/>
      </c>
      <c r="P71" s="85"/>
      <c r="Q71" s="116" t="str">
        <f t="shared" si="9"/>
        <v/>
      </c>
      <c r="R71" s="86" t="str">
        <f t="shared" si="10"/>
        <v/>
      </c>
      <c r="S71" s="40"/>
      <c r="T71" s="40"/>
      <c r="U71" s="47" t="str">
        <f t="shared" si="11"/>
        <v/>
      </c>
      <c r="V71" s="78"/>
      <c r="W71" s="78"/>
      <c r="X71" s="78"/>
      <c r="Y71" s="45"/>
      <c r="Z71" s="45"/>
      <c r="AA71" s="45"/>
      <c r="AB71" s="42"/>
      <c r="AC71" s="42"/>
      <c r="AD71" s="42"/>
      <c r="AE71" s="42"/>
      <c r="AF71" s="42"/>
      <c r="AG71" s="45"/>
      <c r="AH71" s="45"/>
      <c r="AI71" s="45"/>
      <c r="AJ71" s="45"/>
      <c r="AK71" s="45"/>
      <c r="AL71" s="45"/>
      <c r="AM71" s="42"/>
      <c r="AN71" s="42"/>
      <c r="AO71" s="42"/>
      <c r="AP71" s="42"/>
      <c r="AQ71" s="42"/>
      <c r="AR71" s="42"/>
      <c r="AS71" s="42"/>
      <c r="AT71" s="19"/>
      <c r="AU71" s="29"/>
      <c r="AV71" s="41"/>
      <c r="AW71" s="41"/>
      <c r="AX71" s="14"/>
      <c r="AY71" s="14"/>
    </row>
    <row r="72" spans="2:51" ht="15.5" x14ac:dyDescent="0.35">
      <c r="B72" s="136" t="str">
        <f t="shared" si="5"/>
        <v/>
      </c>
      <c r="C72" s="56"/>
      <c r="D72" s="58"/>
      <c r="E72" s="43" t="str">
        <f>IFERROR(IF(OR(C72="",AND(C72&lt;&gt;"",D72="")),"",(VLOOKUP(C72,'APP BACKGROUND'!A:F,2,0))),"")</f>
        <v/>
      </c>
      <c r="F72" s="44" t="str">
        <f>IF(E72="","",(VLOOKUP(C72,'APP BACKGROUND'!A:F,5,0)))</f>
        <v/>
      </c>
      <c r="G72" s="40" t="str">
        <f>IF(E72="","",(VLOOKUP('Application Form'!C72,'APP BACKGROUND'!A:I,9,0)))</f>
        <v/>
      </c>
      <c r="H72" s="45"/>
      <c r="I72" s="45"/>
      <c r="J72" s="126" t="str">
        <f>IF(C:C="","",(VLOOKUP('Application Form'!C72,'APP BACKGROUND'!A:F,3,0)))</f>
        <v/>
      </c>
      <c r="K72" s="127" t="str">
        <f t="shared" si="6"/>
        <v/>
      </c>
      <c r="L72" s="127" t="str">
        <f>IF(H72="","",(VLOOKUP(K72,'Data Validation'!$A$48:$B$59,2,0)))</f>
        <v/>
      </c>
      <c r="M72" s="150" t="str">
        <f t="shared" si="7"/>
        <v/>
      </c>
      <c r="N72" s="151" t="str">
        <f t="shared" si="8"/>
        <v/>
      </c>
      <c r="O72" s="151" t="str">
        <f>IF(H72="","",(VLOOKUP(C72,'APP BACKGROUND'!A:K,11,0)))</f>
        <v/>
      </c>
      <c r="P72" s="85"/>
      <c r="Q72" s="116" t="str">
        <f t="shared" si="9"/>
        <v/>
      </c>
      <c r="R72" s="86" t="str">
        <f t="shared" si="10"/>
        <v/>
      </c>
      <c r="S72" s="40"/>
      <c r="T72" s="40"/>
      <c r="U72" s="47" t="str">
        <f t="shared" si="11"/>
        <v/>
      </c>
      <c r="V72" s="78"/>
      <c r="W72" s="78"/>
      <c r="X72" s="78"/>
      <c r="Y72" s="45"/>
      <c r="Z72" s="45"/>
      <c r="AA72" s="45"/>
      <c r="AB72" s="42"/>
      <c r="AC72" s="42"/>
      <c r="AD72" s="42"/>
      <c r="AE72" s="42"/>
      <c r="AF72" s="42"/>
      <c r="AG72" s="45"/>
      <c r="AH72" s="45"/>
      <c r="AI72" s="45"/>
      <c r="AJ72" s="45"/>
      <c r="AK72" s="45"/>
      <c r="AL72" s="45"/>
      <c r="AM72" s="42"/>
      <c r="AN72" s="42"/>
      <c r="AO72" s="42"/>
      <c r="AP72" s="42"/>
      <c r="AQ72" s="42"/>
      <c r="AR72" s="42"/>
      <c r="AS72" s="42"/>
      <c r="AT72" s="19"/>
      <c r="AU72" s="29"/>
      <c r="AV72" s="41"/>
      <c r="AW72" s="41"/>
      <c r="AX72" s="14"/>
      <c r="AY72" s="14"/>
    </row>
    <row r="73" spans="2:51" ht="15.5" x14ac:dyDescent="0.35">
      <c r="B73" s="136" t="str">
        <f t="shared" si="5"/>
        <v/>
      </c>
      <c r="C73" s="56"/>
      <c r="D73" s="58"/>
      <c r="E73" s="43" t="str">
        <f>IFERROR(IF(OR(C73="",AND(C73&lt;&gt;"",D73="")),"",(VLOOKUP(C73,'APP BACKGROUND'!A:F,2,0))),"")</f>
        <v/>
      </c>
      <c r="F73" s="44" t="str">
        <f>IF(E73="","",(VLOOKUP(C73,'APP BACKGROUND'!A:F,5,0)))</f>
        <v/>
      </c>
      <c r="G73" s="40" t="str">
        <f>IF(E73="","",(VLOOKUP('Application Form'!C73,'APP BACKGROUND'!A:I,9,0)))</f>
        <v/>
      </c>
      <c r="H73" s="45"/>
      <c r="I73" s="45"/>
      <c r="J73" s="126" t="str">
        <f>IF(C:C="","",(VLOOKUP('Application Form'!C73,'APP BACKGROUND'!A:F,3,0)))</f>
        <v/>
      </c>
      <c r="K73" s="127" t="str">
        <f t="shared" si="6"/>
        <v/>
      </c>
      <c r="L73" s="127" t="str">
        <f>IF(H73="","",(VLOOKUP(K73,'Data Validation'!$A$48:$B$59,2,0)))</f>
        <v/>
      </c>
      <c r="M73" s="150" t="str">
        <f t="shared" si="7"/>
        <v/>
      </c>
      <c r="N73" s="151" t="str">
        <f t="shared" si="8"/>
        <v/>
      </c>
      <c r="O73" s="151" t="str">
        <f>IF(H73="","",(VLOOKUP(C73,'APP BACKGROUND'!A:K,11,0)))</f>
        <v/>
      </c>
      <c r="P73" s="85"/>
      <c r="Q73" s="116" t="str">
        <f t="shared" si="9"/>
        <v/>
      </c>
      <c r="R73" s="86" t="str">
        <f t="shared" si="10"/>
        <v/>
      </c>
      <c r="S73" s="40"/>
      <c r="T73" s="40"/>
      <c r="U73" s="47" t="str">
        <f t="shared" si="11"/>
        <v/>
      </c>
      <c r="V73" s="78"/>
      <c r="W73" s="78"/>
      <c r="X73" s="78"/>
      <c r="Y73" s="45"/>
      <c r="Z73" s="45"/>
      <c r="AA73" s="45"/>
      <c r="AB73" s="42"/>
      <c r="AC73" s="42"/>
      <c r="AD73" s="42"/>
      <c r="AE73" s="42"/>
      <c r="AF73" s="42"/>
      <c r="AG73" s="45"/>
      <c r="AH73" s="45"/>
      <c r="AI73" s="45"/>
      <c r="AJ73" s="45"/>
      <c r="AK73" s="45"/>
      <c r="AL73" s="45"/>
      <c r="AM73" s="42"/>
      <c r="AN73" s="42"/>
      <c r="AO73" s="42"/>
      <c r="AP73" s="42"/>
      <c r="AQ73" s="42"/>
      <c r="AR73" s="42"/>
      <c r="AS73" s="42"/>
      <c r="AT73" s="19"/>
      <c r="AU73" s="29"/>
      <c r="AV73" s="41"/>
      <c r="AW73" s="41"/>
      <c r="AX73" s="14"/>
      <c r="AY73" s="14"/>
    </row>
    <row r="74" spans="2:51" ht="15.5" x14ac:dyDescent="0.35">
      <c r="B74" s="136" t="str">
        <f t="shared" si="5"/>
        <v/>
      </c>
      <c r="C74" s="56"/>
      <c r="D74" s="58"/>
      <c r="E74" s="43" t="str">
        <f>IFERROR(IF(OR(C74="",AND(C74&lt;&gt;"",D74="")),"",(VLOOKUP(C74,'APP BACKGROUND'!A:F,2,0))),"")</f>
        <v/>
      </c>
      <c r="F74" s="44" t="str">
        <f>IF(E74="","",(VLOOKUP(C74,'APP BACKGROUND'!A:F,5,0)))</f>
        <v/>
      </c>
      <c r="G74" s="40" t="str">
        <f>IF(E74="","",(VLOOKUP('Application Form'!C74,'APP BACKGROUND'!A:I,9,0)))</f>
        <v/>
      </c>
      <c r="H74" s="45"/>
      <c r="I74" s="45"/>
      <c r="J74" s="126" t="str">
        <f>IF(C:C="","",(VLOOKUP('Application Form'!C74,'APP BACKGROUND'!A:F,3,0)))</f>
        <v/>
      </c>
      <c r="K74" s="127" t="str">
        <f t="shared" si="6"/>
        <v/>
      </c>
      <c r="L74" s="127" t="str">
        <f>IF(H74="","",(VLOOKUP(K74,'Data Validation'!$A$48:$B$59,2,0)))</f>
        <v/>
      </c>
      <c r="M74" s="150" t="str">
        <f t="shared" si="7"/>
        <v/>
      </c>
      <c r="N74" s="151" t="str">
        <f t="shared" si="8"/>
        <v/>
      </c>
      <c r="O74" s="151" t="str">
        <f>IF(H74="","",(VLOOKUP(C74,'APP BACKGROUND'!A:K,11,0)))</f>
        <v/>
      </c>
      <c r="P74" s="85"/>
      <c r="Q74" s="116" t="str">
        <f t="shared" si="9"/>
        <v/>
      </c>
      <c r="R74" s="86" t="str">
        <f t="shared" si="10"/>
        <v/>
      </c>
      <c r="S74" s="40"/>
      <c r="T74" s="40"/>
      <c r="U74" s="47" t="str">
        <f t="shared" si="11"/>
        <v/>
      </c>
      <c r="V74" s="78"/>
      <c r="W74" s="78"/>
      <c r="X74" s="78"/>
      <c r="Y74" s="45"/>
      <c r="Z74" s="45"/>
      <c r="AA74" s="45"/>
      <c r="AB74" s="42"/>
      <c r="AC74" s="42"/>
      <c r="AD74" s="42"/>
      <c r="AE74" s="42"/>
      <c r="AF74" s="42"/>
      <c r="AG74" s="45"/>
      <c r="AH74" s="45"/>
      <c r="AI74" s="45"/>
      <c r="AJ74" s="45"/>
      <c r="AK74" s="45"/>
      <c r="AL74" s="45"/>
      <c r="AM74" s="42"/>
      <c r="AN74" s="42"/>
      <c r="AO74" s="42"/>
      <c r="AP74" s="42"/>
      <c r="AQ74" s="42"/>
      <c r="AR74" s="42"/>
      <c r="AS74" s="42"/>
      <c r="AT74" s="19"/>
      <c r="AU74" s="29"/>
      <c r="AV74" s="41"/>
      <c r="AW74" s="41"/>
      <c r="AX74" s="14"/>
      <c r="AY74" s="14"/>
    </row>
    <row r="75" spans="2:51" ht="15.5" x14ac:dyDescent="0.35">
      <c r="B75" s="136" t="str">
        <f t="shared" si="5"/>
        <v/>
      </c>
      <c r="C75" s="56"/>
      <c r="D75" s="58"/>
      <c r="E75" s="43" t="str">
        <f>IFERROR(IF(OR(C75="",AND(C75&lt;&gt;"",D75="")),"",(VLOOKUP(C75,'APP BACKGROUND'!A:F,2,0))),"")</f>
        <v/>
      </c>
      <c r="F75" s="44" t="str">
        <f>IF(E75="","",(VLOOKUP(C75,'APP BACKGROUND'!A:F,5,0)))</f>
        <v/>
      </c>
      <c r="G75" s="40" t="str">
        <f>IF(E75="","",(VLOOKUP('Application Form'!C75,'APP BACKGROUND'!A:I,9,0)))</f>
        <v/>
      </c>
      <c r="H75" s="45"/>
      <c r="I75" s="45"/>
      <c r="J75" s="126" t="str">
        <f>IF(C:C="","",(VLOOKUP('Application Form'!C75,'APP BACKGROUND'!A:F,3,0)))</f>
        <v/>
      </c>
      <c r="K75" s="127" t="str">
        <f t="shared" si="6"/>
        <v/>
      </c>
      <c r="L75" s="127" t="str">
        <f>IF(H75="","",(VLOOKUP(K75,'Data Validation'!$A$48:$B$59,2,0)))</f>
        <v/>
      </c>
      <c r="M75" s="150" t="str">
        <f t="shared" si="7"/>
        <v/>
      </c>
      <c r="N75" s="151" t="str">
        <f t="shared" si="8"/>
        <v/>
      </c>
      <c r="O75" s="151" t="str">
        <f>IF(H75="","",(VLOOKUP(C75,'APP BACKGROUND'!A:K,11,0)))</f>
        <v/>
      </c>
      <c r="P75" s="85"/>
      <c r="Q75" s="116" t="str">
        <f t="shared" si="9"/>
        <v/>
      </c>
      <c r="R75" s="86" t="str">
        <f t="shared" si="10"/>
        <v/>
      </c>
      <c r="S75" s="40"/>
      <c r="T75" s="40"/>
      <c r="U75" s="47" t="str">
        <f t="shared" si="11"/>
        <v/>
      </c>
      <c r="V75" s="78"/>
      <c r="W75" s="78"/>
      <c r="X75" s="78"/>
      <c r="Y75" s="45"/>
      <c r="Z75" s="45"/>
      <c r="AA75" s="45"/>
      <c r="AB75" s="42"/>
      <c r="AC75" s="42"/>
      <c r="AD75" s="42"/>
      <c r="AE75" s="42"/>
      <c r="AF75" s="42"/>
      <c r="AG75" s="45"/>
      <c r="AH75" s="45"/>
      <c r="AI75" s="45"/>
      <c r="AJ75" s="45"/>
      <c r="AK75" s="45"/>
      <c r="AL75" s="45"/>
      <c r="AM75" s="42"/>
      <c r="AN75" s="42"/>
      <c r="AO75" s="42"/>
      <c r="AP75" s="42"/>
      <c r="AQ75" s="42"/>
      <c r="AR75" s="42"/>
      <c r="AS75" s="42"/>
      <c r="AT75" s="19"/>
      <c r="AU75" s="29"/>
      <c r="AV75" s="41"/>
      <c r="AW75" s="41"/>
      <c r="AX75" s="14"/>
      <c r="AY75" s="14"/>
    </row>
    <row r="76" spans="2:51" ht="15.5" x14ac:dyDescent="0.35">
      <c r="B76" s="136" t="str">
        <f t="shared" si="5"/>
        <v/>
      </c>
      <c r="C76" s="56"/>
      <c r="D76" s="58"/>
      <c r="E76" s="43" t="str">
        <f>IFERROR(IF(OR(C76="",AND(C76&lt;&gt;"",D76="")),"",(VLOOKUP(C76,'APP BACKGROUND'!A:F,2,0))),"")</f>
        <v/>
      </c>
      <c r="F76" s="44" t="str">
        <f>IF(E76="","",(VLOOKUP(C76,'APP BACKGROUND'!A:F,5,0)))</f>
        <v/>
      </c>
      <c r="G76" s="40" t="str">
        <f>IF(E76="","",(VLOOKUP('Application Form'!C76,'APP BACKGROUND'!A:I,9,0)))</f>
        <v/>
      </c>
      <c r="H76" s="45"/>
      <c r="I76" s="45"/>
      <c r="J76" s="126" t="str">
        <f>IF(C:C="","",(VLOOKUP('Application Form'!C76,'APP BACKGROUND'!A:F,3,0)))</f>
        <v/>
      </c>
      <c r="K76" s="127" t="str">
        <f t="shared" si="6"/>
        <v/>
      </c>
      <c r="L76" s="127" t="str">
        <f>IF(H76="","",(VLOOKUP(K76,'Data Validation'!$A$48:$B$59,2,0)))</f>
        <v/>
      </c>
      <c r="M76" s="150" t="str">
        <f t="shared" si="7"/>
        <v/>
      </c>
      <c r="N76" s="151" t="str">
        <f t="shared" si="8"/>
        <v/>
      </c>
      <c r="O76" s="151" t="str">
        <f>IF(H76="","",(VLOOKUP(C76,'APP BACKGROUND'!A:K,11,0)))</f>
        <v/>
      </c>
      <c r="P76" s="85"/>
      <c r="Q76" s="116" t="str">
        <f t="shared" si="9"/>
        <v/>
      </c>
      <c r="R76" s="86" t="str">
        <f t="shared" si="10"/>
        <v/>
      </c>
      <c r="S76" s="40"/>
      <c r="T76" s="40"/>
      <c r="U76" s="47" t="str">
        <f t="shared" si="11"/>
        <v/>
      </c>
      <c r="V76" s="78"/>
      <c r="W76" s="78"/>
      <c r="X76" s="78"/>
      <c r="Y76" s="45"/>
      <c r="Z76" s="45"/>
      <c r="AA76" s="45"/>
      <c r="AB76" s="42"/>
      <c r="AC76" s="42"/>
      <c r="AD76" s="42"/>
      <c r="AE76" s="42"/>
      <c r="AF76" s="42"/>
      <c r="AG76" s="45"/>
      <c r="AH76" s="45"/>
      <c r="AI76" s="45"/>
      <c r="AJ76" s="45"/>
      <c r="AK76" s="45"/>
      <c r="AL76" s="45"/>
      <c r="AM76" s="42"/>
      <c r="AN76" s="42"/>
      <c r="AO76" s="42"/>
      <c r="AP76" s="42"/>
      <c r="AQ76" s="42"/>
      <c r="AR76" s="42"/>
      <c r="AS76" s="42"/>
      <c r="AT76" s="19"/>
      <c r="AU76" s="29"/>
      <c r="AV76" s="41"/>
      <c r="AW76" s="41"/>
      <c r="AX76" s="14"/>
      <c r="AY76" s="14"/>
    </row>
    <row r="77" spans="2:51" ht="15.5" x14ac:dyDescent="0.35">
      <c r="B77" s="136" t="str">
        <f t="shared" si="5"/>
        <v/>
      </c>
      <c r="C77" s="56"/>
      <c r="D77" s="58"/>
      <c r="E77" s="43" t="str">
        <f>IFERROR(IF(OR(C77="",AND(C77&lt;&gt;"",D77="")),"",(VLOOKUP(C77,'APP BACKGROUND'!A:F,2,0))),"")</f>
        <v/>
      </c>
      <c r="F77" s="44" t="str">
        <f>IF(E77="","",(VLOOKUP(C77,'APP BACKGROUND'!A:F,5,0)))</f>
        <v/>
      </c>
      <c r="G77" s="40" t="str">
        <f>IF(E77="","",(VLOOKUP('Application Form'!C77,'APP BACKGROUND'!A:I,9,0)))</f>
        <v/>
      </c>
      <c r="H77" s="45"/>
      <c r="I77" s="45"/>
      <c r="J77" s="126" t="str">
        <f>IF(C:C="","",(VLOOKUP('Application Form'!C77,'APP BACKGROUND'!A:F,3,0)))</f>
        <v/>
      </c>
      <c r="K77" s="127" t="str">
        <f t="shared" si="6"/>
        <v/>
      </c>
      <c r="L77" s="127" t="str">
        <f>IF(H77="","",(VLOOKUP(K77,'Data Validation'!$A$48:$B$59,2,0)))</f>
        <v/>
      </c>
      <c r="M77" s="150" t="str">
        <f t="shared" si="7"/>
        <v/>
      </c>
      <c r="N77" s="151" t="str">
        <f t="shared" si="8"/>
        <v/>
      </c>
      <c r="O77" s="151" t="str">
        <f>IF(H77="","",(VLOOKUP(C77,'APP BACKGROUND'!A:K,11,0)))</f>
        <v/>
      </c>
      <c r="P77" s="85"/>
      <c r="Q77" s="116" t="str">
        <f t="shared" si="9"/>
        <v/>
      </c>
      <c r="R77" s="86" t="str">
        <f t="shared" si="10"/>
        <v/>
      </c>
      <c r="S77" s="40"/>
      <c r="T77" s="40"/>
      <c r="U77" s="47" t="str">
        <f t="shared" si="11"/>
        <v/>
      </c>
      <c r="V77" s="78"/>
      <c r="W77" s="78"/>
      <c r="X77" s="78"/>
      <c r="Y77" s="45"/>
      <c r="Z77" s="45"/>
      <c r="AA77" s="45"/>
      <c r="AB77" s="42"/>
      <c r="AC77" s="42"/>
      <c r="AD77" s="42"/>
      <c r="AE77" s="42"/>
      <c r="AF77" s="42"/>
      <c r="AG77" s="45"/>
      <c r="AH77" s="45"/>
      <c r="AI77" s="45"/>
      <c r="AJ77" s="45"/>
      <c r="AK77" s="45"/>
      <c r="AL77" s="45"/>
      <c r="AM77" s="42"/>
      <c r="AN77" s="42"/>
      <c r="AO77" s="42"/>
      <c r="AP77" s="42"/>
      <c r="AQ77" s="42"/>
      <c r="AR77" s="42"/>
      <c r="AS77" s="42"/>
      <c r="AT77" s="19"/>
      <c r="AU77" s="29"/>
      <c r="AV77" s="41"/>
      <c r="AW77" s="41"/>
      <c r="AX77" s="14"/>
      <c r="AY77" s="14"/>
    </row>
    <row r="78" spans="2:51" ht="15.5" x14ac:dyDescent="0.35">
      <c r="B78" s="136" t="str">
        <f t="shared" si="5"/>
        <v/>
      </c>
      <c r="C78" s="56"/>
      <c r="D78" s="58"/>
      <c r="E78" s="43" t="str">
        <f>IFERROR(IF(OR(C78="",AND(C78&lt;&gt;"",D78="")),"",(VLOOKUP(C78,'APP BACKGROUND'!A:F,2,0))),"")</f>
        <v/>
      </c>
      <c r="F78" s="44" t="str">
        <f>IF(E78="","",(VLOOKUP(C78,'APP BACKGROUND'!A:F,5,0)))</f>
        <v/>
      </c>
      <c r="G78" s="40" t="str">
        <f>IF(E78="","",(VLOOKUP('Application Form'!C78,'APP BACKGROUND'!A:I,9,0)))</f>
        <v/>
      </c>
      <c r="H78" s="45"/>
      <c r="I78" s="45"/>
      <c r="J78" s="126" t="str">
        <f>IF(C:C="","",(VLOOKUP('Application Form'!C78,'APP BACKGROUND'!A:F,3,0)))</f>
        <v/>
      </c>
      <c r="K78" s="127" t="str">
        <f t="shared" si="6"/>
        <v/>
      </c>
      <c r="L78" s="127" t="str">
        <f>IF(H78="","",(VLOOKUP(K78,'Data Validation'!$A$48:$B$59,2,0)))</f>
        <v/>
      </c>
      <c r="M78" s="150" t="str">
        <f t="shared" si="7"/>
        <v/>
      </c>
      <c r="N78" s="151" t="str">
        <f t="shared" si="8"/>
        <v/>
      </c>
      <c r="O78" s="151" t="str">
        <f>IF(H78="","",(VLOOKUP(C78,'APP BACKGROUND'!A:K,11,0)))</f>
        <v/>
      </c>
      <c r="P78" s="85"/>
      <c r="Q78" s="116" t="str">
        <f t="shared" si="9"/>
        <v/>
      </c>
      <c r="R78" s="86" t="str">
        <f t="shared" si="10"/>
        <v/>
      </c>
      <c r="S78" s="40"/>
      <c r="T78" s="40"/>
      <c r="U78" s="47" t="str">
        <f t="shared" si="11"/>
        <v/>
      </c>
      <c r="V78" s="78"/>
      <c r="W78" s="78"/>
      <c r="X78" s="78"/>
      <c r="Y78" s="45"/>
      <c r="Z78" s="45"/>
      <c r="AA78" s="45"/>
      <c r="AB78" s="42"/>
      <c r="AC78" s="42"/>
      <c r="AD78" s="42"/>
      <c r="AE78" s="42"/>
      <c r="AF78" s="42"/>
      <c r="AG78" s="45"/>
      <c r="AH78" s="45"/>
      <c r="AI78" s="45"/>
      <c r="AJ78" s="45"/>
      <c r="AK78" s="45"/>
      <c r="AL78" s="45"/>
      <c r="AM78" s="42"/>
      <c r="AN78" s="42"/>
      <c r="AO78" s="42"/>
      <c r="AP78" s="42"/>
      <c r="AQ78" s="42"/>
      <c r="AR78" s="42"/>
      <c r="AS78" s="42"/>
      <c r="AT78" s="19"/>
      <c r="AU78" s="29"/>
      <c r="AV78" s="41"/>
      <c r="AW78" s="41"/>
      <c r="AX78" s="14"/>
      <c r="AY78" s="14"/>
    </row>
    <row r="79" spans="2:51" ht="15.5" x14ac:dyDescent="0.35">
      <c r="B79" s="136" t="str">
        <f t="shared" si="5"/>
        <v/>
      </c>
      <c r="C79" s="56"/>
      <c r="D79" s="58"/>
      <c r="E79" s="43" t="str">
        <f>IFERROR(IF(OR(C79="",AND(C79&lt;&gt;"",D79="")),"",(VLOOKUP(C79,'APP BACKGROUND'!A:F,2,0))),"")</f>
        <v/>
      </c>
      <c r="F79" s="44" t="str">
        <f>IF(E79="","",(VLOOKUP(C79,'APP BACKGROUND'!A:F,5,0)))</f>
        <v/>
      </c>
      <c r="G79" s="40" t="str">
        <f>IF(E79="","",(VLOOKUP('Application Form'!C79,'APP BACKGROUND'!A:I,9,0)))</f>
        <v/>
      </c>
      <c r="H79" s="45"/>
      <c r="I79" s="45"/>
      <c r="J79" s="126" t="str">
        <f>IF(C:C="","",(VLOOKUP('Application Form'!C79,'APP BACKGROUND'!A:F,3,0)))</f>
        <v/>
      </c>
      <c r="K79" s="127" t="str">
        <f t="shared" si="6"/>
        <v/>
      </c>
      <c r="L79" s="127" t="str">
        <f>IF(H79="","",(VLOOKUP(K79,'Data Validation'!$A$48:$B$59,2,0)))</f>
        <v/>
      </c>
      <c r="M79" s="150" t="str">
        <f t="shared" si="7"/>
        <v/>
      </c>
      <c r="N79" s="151" t="str">
        <f t="shared" si="8"/>
        <v/>
      </c>
      <c r="O79" s="151" t="str">
        <f>IF(H79="","",(VLOOKUP(C79,'APP BACKGROUND'!A:K,11,0)))</f>
        <v/>
      </c>
      <c r="P79" s="85"/>
      <c r="Q79" s="116" t="str">
        <f t="shared" si="9"/>
        <v/>
      </c>
      <c r="R79" s="86" t="str">
        <f t="shared" si="10"/>
        <v/>
      </c>
      <c r="S79" s="40"/>
      <c r="T79" s="40"/>
      <c r="U79" s="47" t="str">
        <f t="shared" si="11"/>
        <v/>
      </c>
      <c r="V79" s="78"/>
      <c r="W79" s="78"/>
      <c r="X79" s="78"/>
      <c r="Y79" s="45"/>
      <c r="Z79" s="45"/>
      <c r="AA79" s="45"/>
      <c r="AB79" s="42"/>
      <c r="AC79" s="42"/>
      <c r="AD79" s="42"/>
      <c r="AE79" s="42"/>
      <c r="AF79" s="42"/>
      <c r="AG79" s="45"/>
      <c r="AH79" s="45"/>
      <c r="AI79" s="45"/>
      <c r="AJ79" s="45"/>
      <c r="AK79" s="45"/>
      <c r="AL79" s="45"/>
      <c r="AM79" s="42"/>
      <c r="AN79" s="42"/>
      <c r="AO79" s="42"/>
      <c r="AP79" s="42"/>
      <c r="AQ79" s="42"/>
      <c r="AR79" s="42"/>
      <c r="AS79" s="42"/>
      <c r="AT79" s="19"/>
      <c r="AU79" s="29"/>
      <c r="AV79" s="41"/>
      <c r="AW79" s="41"/>
      <c r="AX79" s="14"/>
      <c r="AY79" s="14"/>
    </row>
    <row r="80" spans="2:51" ht="15.5" x14ac:dyDescent="0.35">
      <c r="B80" s="136" t="str">
        <f t="shared" si="5"/>
        <v/>
      </c>
      <c r="C80" s="56"/>
      <c r="D80" s="58"/>
      <c r="E80" s="43" t="str">
        <f>IFERROR(IF(OR(C80="",AND(C80&lt;&gt;"",D80="")),"",(VLOOKUP(C80,'APP BACKGROUND'!A:F,2,0))),"")</f>
        <v/>
      </c>
      <c r="F80" s="44" t="str">
        <f>IF(E80="","",(VLOOKUP(C80,'APP BACKGROUND'!A:F,5,0)))</f>
        <v/>
      </c>
      <c r="G80" s="40" t="str">
        <f>IF(E80="","",(VLOOKUP('Application Form'!C80,'APP BACKGROUND'!A:I,9,0)))</f>
        <v/>
      </c>
      <c r="H80" s="45"/>
      <c r="I80" s="45"/>
      <c r="J80" s="126" t="str">
        <f>IF(C:C="","",(VLOOKUP('Application Form'!C80,'APP BACKGROUND'!A:F,3,0)))</f>
        <v/>
      </c>
      <c r="K80" s="127" t="str">
        <f t="shared" si="6"/>
        <v/>
      </c>
      <c r="L80" s="127" t="str">
        <f>IF(H80="","",(VLOOKUP(K80,'Data Validation'!$A$48:$B$59,2,0)))</f>
        <v/>
      </c>
      <c r="M80" s="150" t="str">
        <f t="shared" si="7"/>
        <v/>
      </c>
      <c r="N80" s="151" t="str">
        <f t="shared" si="8"/>
        <v/>
      </c>
      <c r="O80" s="151" t="str">
        <f>IF(H80="","",(VLOOKUP(C80,'APP BACKGROUND'!A:K,11,0)))</f>
        <v/>
      </c>
      <c r="P80" s="85"/>
      <c r="Q80" s="116" t="str">
        <f t="shared" si="9"/>
        <v/>
      </c>
      <c r="R80" s="86" t="str">
        <f t="shared" si="10"/>
        <v/>
      </c>
      <c r="S80" s="40"/>
      <c r="T80" s="40"/>
      <c r="U80" s="47" t="str">
        <f t="shared" si="11"/>
        <v/>
      </c>
      <c r="V80" s="78"/>
      <c r="W80" s="78"/>
      <c r="X80" s="78"/>
      <c r="Y80" s="45"/>
      <c r="Z80" s="45"/>
      <c r="AA80" s="45"/>
      <c r="AB80" s="42"/>
      <c r="AC80" s="42"/>
      <c r="AD80" s="42"/>
      <c r="AE80" s="42"/>
      <c r="AF80" s="42"/>
      <c r="AG80" s="45"/>
      <c r="AH80" s="45"/>
      <c r="AI80" s="45"/>
      <c r="AJ80" s="45"/>
      <c r="AK80" s="45"/>
      <c r="AL80" s="45"/>
      <c r="AM80" s="42"/>
      <c r="AN80" s="42"/>
      <c r="AO80" s="42"/>
      <c r="AP80" s="42"/>
      <c r="AQ80" s="42"/>
      <c r="AR80" s="42"/>
      <c r="AS80" s="42"/>
      <c r="AT80" s="19"/>
      <c r="AU80" s="29"/>
      <c r="AV80" s="41"/>
      <c r="AW80" s="41"/>
      <c r="AX80" s="14"/>
      <c r="AY80" s="14"/>
    </row>
    <row r="81" spans="2:51" ht="15.5" x14ac:dyDescent="0.35">
      <c r="B81" s="136" t="str">
        <f t="shared" ref="B81:B144" si="12">IF(D81="",IF(C81&lt;&gt;"","SELECT INVOICE",""),"")</f>
        <v/>
      </c>
      <c r="C81" s="56"/>
      <c r="D81" s="58"/>
      <c r="E81" s="43" t="str">
        <f>IFERROR(IF(OR(C81="",AND(C81&lt;&gt;"",D81="")),"",(VLOOKUP(C81,'APP BACKGROUND'!A:F,2,0))),"")</f>
        <v/>
      </c>
      <c r="F81" s="44" t="str">
        <f>IF(E81="","",(VLOOKUP(C81,'APP BACKGROUND'!A:F,5,0)))</f>
        <v/>
      </c>
      <c r="G81" s="40" t="str">
        <f>IF(E81="","",(VLOOKUP('Application Form'!C81,'APP BACKGROUND'!A:I,9,0)))</f>
        <v/>
      </c>
      <c r="H81" s="45"/>
      <c r="I81" s="45"/>
      <c r="J81" s="126" t="str">
        <f>IF(C:C="","",(VLOOKUP('Application Form'!C81,'APP BACKGROUND'!A:F,3,0)))</f>
        <v/>
      </c>
      <c r="K81" s="127" t="str">
        <f t="shared" ref="K81:K144" si="13">_xlfn.CONCAT(H81,J81)</f>
        <v/>
      </c>
      <c r="L81" s="127" t="str">
        <f>IF(H81="","",(VLOOKUP(K81,'Data Validation'!$A$48:$B$59,2,0)))</f>
        <v/>
      </c>
      <c r="M81" s="150" t="str">
        <f t="shared" ref="M81:M144" si="14">L81</f>
        <v/>
      </c>
      <c r="N81" s="151" t="str">
        <f t="shared" ref="N81:N144" si="15">IF(H81="","",G81*L81)</f>
        <v/>
      </c>
      <c r="O81" s="151" t="str">
        <f>IF(H81="","",(VLOOKUP(C81,'APP BACKGROUND'!A:K,11,0)))</f>
        <v/>
      </c>
      <c r="P81" s="85"/>
      <c r="Q81" s="116" t="str">
        <f t="shared" ref="Q81:Q144" si="16">IF(H:H="","",P81/G81)</f>
        <v/>
      </c>
      <c r="R81" s="86" t="str">
        <f t="shared" ref="R81:R144" si="17">IF(H81="","",SUM(G81-P81))</f>
        <v/>
      </c>
      <c r="S81" s="40"/>
      <c r="T81" s="40"/>
      <c r="U81" s="47" t="str">
        <f t="shared" ref="U81:U144" si="18">IF(S:S="","",IF(OR(S81="MAX_MILES_MOMENTS",S81="MAX_MILES_MOMENTS_"),ROUNDUP(SUM(G81/1.5),0),IF(AND(OR(S81="At_Shelf",S81="BONUS BUNDLES A &amp; B"),G81&lt;10),2,IF(AND(OR(S81="At_Shelf",S81="BONUS BUNDLES A &amp; B"),G81&lt;15),3,IF(AND(OR(S81="At_Shelf",S81="BONUS BUNDLES A &amp; B"),G81&lt;20),4,IF(AND(OR(S81="At_Shelf",S81="BONUS BUNDLES A &amp; B"),G81&lt;30),6,IF(AND(OR(S81="At_Shelf",S81="BONUS BUNDLES A &amp; B"),G81&lt;40),8,IF(AND(OR(S81="At_Shelf",S81="BONUS BUNDLES A &amp; B"),G81&lt;50),10,IF(AND(OR(S81="At_Shelf",S81="BONUS BUNDLES A &amp; B"),G81&gt;49.99),12)))))))))</f>
        <v/>
      </c>
      <c r="V81" s="78"/>
      <c r="W81" s="78"/>
      <c r="X81" s="78"/>
      <c r="Y81" s="45"/>
      <c r="Z81" s="45"/>
      <c r="AA81" s="45"/>
      <c r="AB81" s="42"/>
      <c r="AC81" s="42"/>
      <c r="AD81" s="42"/>
      <c r="AE81" s="42"/>
      <c r="AF81" s="42"/>
      <c r="AG81" s="45"/>
      <c r="AH81" s="45"/>
      <c r="AI81" s="45"/>
      <c r="AJ81" s="45"/>
      <c r="AK81" s="45"/>
      <c r="AL81" s="45"/>
      <c r="AM81" s="42"/>
      <c r="AN81" s="42"/>
      <c r="AO81" s="42"/>
      <c r="AP81" s="42"/>
      <c r="AQ81" s="42"/>
      <c r="AR81" s="42"/>
      <c r="AS81" s="42"/>
      <c r="AT81" s="19"/>
      <c r="AU81" s="29"/>
      <c r="AV81" s="41"/>
      <c r="AW81" s="41"/>
      <c r="AX81" s="14"/>
      <c r="AY81" s="14"/>
    </row>
    <row r="82" spans="2:51" ht="15.5" x14ac:dyDescent="0.35">
      <c r="B82" s="136" t="str">
        <f t="shared" si="12"/>
        <v/>
      </c>
      <c r="C82" s="56"/>
      <c r="D82" s="58"/>
      <c r="E82" s="43" t="str">
        <f>IFERROR(IF(OR(C82="",AND(C82&lt;&gt;"",D82="")),"",(VLOOKUP(C82,'APP BACKGROUND'!A:F,2,0))),"")</f>
        <v/>
      </c>
      <c r="F82" s="44" t="str">
        <f>IF(E82="","",(VLOOKUP(C82,'APP BACKGROUND'!A:F,5,0)))</f>
        <v/>
      </c>
      <c r="G82" s="40" t="str">
        <f>IF(E82="","",(VLOOKUP('Application Form'!C82,'APP BACKGROUND'!A:I,9,0)))</f>
        <v/>
      </c>
      <c r="H82" s="45"/>
      <c r="I82" s="45"/>
      <c r="J82" s="126" t="str">
        <f>IF(C:C="","",(VLOOKUP('Application Form'!C82,'APP BACKGROUND'!A:F,3,0)))</f>
        <v/>
      </c>
      <c r="K82" s="127" t="str">
        <f t="shared" si="13"/>
        <v/>
      </c>
      <c r="L82" s="127" t="str">
        <f>IF(H82="","",(VLOOKUP(K82,'Data Validation'!$A$48:$B$59,2,0)))</f>
        <v/>
      </c>
      <c r="M82" s="150" t="str">
        <f t="shared" si="14"/>
        <v/>
      </c>
      <c r="N82" s="151" t="str">
        <f t="shared" si="15"/>
        <v/>
      </c>
      <c r="O82" s="151" t="str">
        <f>IF(H82="","",(VLOOKUP(C82,'APP BACKGROUND'!A:K,11,0)))</f>
        <v/>
      </c>
      <c r="P82" s="85"/>
      <c r="Q82" s="116" t="str">
        <f t="shared" si="16"/>
        <v/>
      </c>
      <c r="R82" s="86" t="str">
        <f t="shared" si="17"/>
        <v/>
      </c>
      <c r="S82" s="40"/>
      <c r="T82" s="40"/>
      <c r="U82" s="47" t="str">
        <f t="shared" si="18"/>
        <v/>
      </c>
      <c r="V82" s="78"/>
      <c r="W82" s="78"/>
      <c r="X82" s="78"/>
      <c r="Y82" s="45"/>
      <c r="Z82" s="45"/>
      <c r="AA82" s="45"/>
      <c r="AB82" s="42"/>
      <c r="AC82" s="42"/>
      <c r="AD82" s="42"/>
      <c r="AE82" s="42"/>
      <c r="AF82" s="42"/>
      <c r="AG82" s="45"/>
      <c r="AH82" s="45"/>
      <c r="AI82" s="45"/>
      <c r="AJ82" s="45"/>
      <c r="AK82" s="45"/>
      <c r="AL82" s="45"/>
      <c r="AM82" s="42"/>
      <c r="AN82" s="42"/>
      <c r="AO82" s="42"/>
      <c r="AP82" s="42"/>
      <c r="AQ82" s="42"/>
      <c r="AR82" s="42"/>
      <c r="AS82" s="42"/>
      <c r="AT82" s="19"/>
      <c r="AU82" s="29"/>
      <c r="AV82" s="41"/>
      <c r="AW82" s="41"/>
      <c r="AX82" s="14"/>
      <c r="AY82" s="14"/>
    </row>
    <row r="83" spans="2:51" ht="15.5" x14ac:dyDescent="0.35">
      <c r="B83" s="136" t="str">
        <f t="shared" si="12"/>
        <v/>
      </c>
      <c r="C83" s="56"/>
      <c r="D83" s="58"/>
      <c r="E83" s="43" t="str">
        <f>IFERROR(IF(OR(C83="",AND(C83&lt;&gt;"",D83="")),"",(VLOOKUP(C83,'APP BACKGROUND'!A:F,2,0))),"")</f>
        <v/>
      </c>
      <c r="F83" s="44" t="str">
        <f>IF(E83="","",(VLOOKUP(C83,'APP BACKGROUND'!A:F,5,0)))</f>
        <v/>
      </c>
      <c r="G83" s="40" t="str">
        <f>IF(E83="","",(VLOOKUP('Application Form'!C83,'APP BACKGROUND'!A:I,9,0)))</f>
        <v/>
      </c>
      <c r="H83" s="45"/>
      <c r="I83" s="45"/>
      <c r="J83" s="126" t="str">
        <f>IF(C:C="","",(VLOOKUP('Application Form'!C83,'APP BACKGROUND'!A:F,3,0)))</f>
        <v/>
      </c>
      <c r="K83" s="127" t="str">
        <f t="shared" si="13"/>
        <v/>
      </c>
      <c r="L83" s="127" t="str">
        <f>IF(H83="","",(VLOOKUP(K83,'Data Validation'!$A$48:$B$59,2,0)))</f>
        <v/>
      </c>
      <c r="M83" s="150" t="str">
        <f t="shared" si="14"/>
        <v/>
      </c>
      <c r="N83" s="151" t="str">
        <f t="shared" si="15"/>
        <v/>
      </c>
      <c r="O83" s="151" t="str">
        <f>IF(H83="","",(VLOOKUP(C83,'APP BACKGROUND'!A:K,11,0)))</f>
        <v/>
      </c>
      <c r="P83" s="85"/>
      <c r="Q83" s="116" t="str">
        <f t="shared" si="16"/>
        <v/>
      </c>
      <c r="R83" s="86" t="str">
        <f t="shared" si="17"/>
        <v/>
      </c>
      <c r="S83" s="40"/>
      <c r="T83" s="40"/>
      <c r="U83" s="47" t="str">
        <f t="shared" si="18"/>
        <v/>
      </c>
      <c r="V83" s="78"/>
      <c r="W83" s="78"/>
      <c r="X83" s="78"/>
      <c r="Y83" s="45"/>
      <c r="Z83" s="45"/>
      <c r="AA83" s="45"/>
      <c r="AB83" s="42"/>
      <c r="AC83" s="42"/>
      <c r="AD83" s="42"/>
      <c r="AE83" s="42"/>
      <c r="AF83" s="42"/>
      <c r="AG83" s="45"/>
      <c r="AH83" s="45"/>
      <c r="AI83" s="45"/>
      <c r="AJ83" s="45"/>
      <c r="AK83" s="45"/>
      <c r="AL83" s="45"/>
      <c r="AM83" s="42"/>
      <c r="AN83" s="42"/>
      <c r="AO83" s="42"/>
      <c r="AP83" s="42"/>
      <c r="AQ83" s="42"/>
      <c r="AR83" s="42"/>
      <c r="AS83" s="42"/>
      <c r="AT83" s="19"/>
      <c r="AU83" s="29"/>
      <c r="AV83" s="41"/>
      <c r="AW83" s="41"/>
      <c r="AX83" s="14"/>
      <c r="AY83" s="14"/>
    </row>
    <row r="84" spans="2:51" ht="15.5" x14ac:dyDescent="0.35">
      <c r="B84" s="136" t="str">
        <f t="shared" si="12"/>
        <v/>
      </c>
      <c r="C84" s="56"/>
      <c r="D84" s="58"/>
      <c r="E84" s="43" t="str">
        <f>IFERROR(IF(OR(C84="",AND(C84&lt;&gt;"",D84="")),"",(VLOOKUP(C84,'APP BACKGROUND'!A:F,2,0))),"")</f>
        <v/>
      </c>
      <c r="F84" s="44" t="str">
        <f>IF(E84="","",(VLOOKUP(C84,'APP BACKGROUND'!A:F,5,0)))</f>
        <v/>
      </c>
      <c r="G84" s="40" t="str">
        <f>IF(E84="","",(VLOOKUP('Application Form'!C84,'APP BACKGROUND'!A:I,9,0)))</f>
        <v/>
      </c>
      <c r="H84" s="45"/>
      <c r="I84" s="45"/>
      <c r="J84" s="126" t="str">
        <f>IF(C:C="","",(VLOOKUP('Application Form'!C84,'APP BACKGROUND'!A:F,3,0)))</f>
        <v/>
      </c>
      <c r="K84" s="127" t="str">
        <f t="shared" si="13"/>
        <v/>
      </c>
      <c r="L84" s="127" t="str">
        <f>IF(H84="","",(VLOOKUP(K84,'Data Validation'!$A$48:$B$59,2,0)))</f>
        <v/>
      </c>
      <c r="M84" s="150" t="str">
        <f t="shared" si="14"/>
        <v/>
      </c>
      <c r="N84" s="151" t="str">
        <f t="shared" si="15"/>
        <v/>
      </c>
      <c r="O84" s="151" t="str">
        <f>IF(H84="","",(VLOOKUP(C84,'APP BACKGROUND'!A:K,11,0)))</f>
        <v/>
      </c>
      <c r="P84" s="85"/>
      <c r="Q84" s="116" t="str">
        <f t="shared" si="16"/>
        <v/>
      </c>
      <c r="R84" s="86" t="str">
        <f t="shared" si="17"/>
        <v/>
      </c>
      <c r="S84" s="40"/>
      <c r="T84" s="40"/>
      <c r="U84" s="47" t="str">
        <f t="shared" si="18"/>
        <v/>
      </c>
      <c r="V84" s="78"/>
      <c r="W84" s="78"/>
      <c r="X84" s="78"/>
      <c r="Y84" s="45"/>
      <c r="Z84" s="45"/>
      <c r="AA84" s="45"/>
      <c r="AB84" s="42"/>
      <c r="AC84" s="42"/>
      <c r="AD84" s="42"/>
      <c r="AE84" s="42"/>
      <c r="AF84" s="42"/>
      <c r="AG84" s="45"/>
      <c r="AH84" s="45"/>
      <c r="AI84" s="45"/>
      <c r="AJ84" s="45"/>
      <c r="AK84" s="45"/>
      <c r="AL84" s="45"/>
      <c r="AM84" s="42"/>
      <c r="AN84" s="42"/>
      <c r="AO84" s="42"/>
      <c r="AP84" s="42"/>
      <c r="AQ84" s="42"/>
      <c r="AR84" s="42"/>
      <c r="AS84" s="42"/>
      <c r="AT84" s="19"/>
      <c r="AU84" s="29"/>
      <c r="AV84" s="41"/>
      <c r="AW84" s="41"/>
      <c r="AX84" s="14"/>
      <c r="AY84" s="14"/>
    </row>
    <row r="85" spans="2:51" ht="15.5" x14ac:dyDescent="0.35">
      <c r="B85" s="136" t="str">
        <f t="shared" si="12"/>
        <v/>
      </c>
      <c r="C85" s="56"/>
      <c r="D85" s="58"/>
      <c r="E85" s="43" t="str">
        <f>IFERROR(IF(OR(C85="",AND(C85&lt;&gt;"",D85="")),"",(VLOOKUP(C85,'APP BACKGROUND'!A:F,2,0))),"")</f>
        <v/>
      </c>
      <c r="F85" s="44" t="str">
        <f>IF(E85="","",(VLOOKUP(C85,'APP BACKGROUND'!A:F,5,0)))</f>
        <v/>
      </c>
      <c r="G85" s="40" t="str">
        <f>IF(E85="","",(VLOOKUP('Application Form'!C85,'APP BACKGROUND'!A:I,9,0)))</f>
        <v/>
      </c>
      <c r="H85" s="45"/>
      <c r="I85" s="45"/>
      <c r="J85" s="126" t="str">
        <f>IF(C:C="","",(VLOOKUP('Application Form'!C85,'APP BACKGROUND'!A:F,3,0)))</f>
        <v/>
      </c>
      <c r="K85" s="127" t="str">
        <f t="shared" si="13"/>
        <v/>
      </c>
      <c r="L85" s="127" t="str">
        <f>IF(H85="","",(VLOOKUP(K85,'Data Validation'!$A$48:$B$59,2,0)))</f>
        <v/>
      </c>
      <c r="M85" s="150" t="str">
        <f t="shared" si="14"/>
        <v/>
      </c>
      <c r="N85" s="151" t="str">
        <f t="shared" si="15"/>
        <v/>
      </c>
      <c r="O85" s="151" t="str">
        <f>IF(H85="","",(VLOOKUP(C85,'APP BACKGROUND'!A:K,11,0)))</f>
        <v/>
      </c>
      <c r="P85" s="85"/>
      <c r="Q85" s="116" t="str">
        <f t="shared" si="16"/>
        <v/>
      </c>
      <c r="R85" s="86" t="str">
        <f t="shared" si="17"/>
        <v/>
      </c>
      <c r="S85" s="40"/>
      <c r="T85" s="40"/>
      <c r="U85" s="47" t="str">
        <f t="shared" si="18"/>
        <v/>
      </c>
      <c r="V85" s="78"/>
      <c r="W85" s="78"/>
      <c r="X85" s="78"/>
      <c r="Y85" s="45"/>
      <c r="Z85" s="45"/>
      <c r="AA85" s="45"/>
      <c r="AB85" s="42"/>
      <c r="AC85" s="42"/>
      <c r="AD85" s="42"/>
      <c r="AE85" s="42"/>
      <c r="AF85" s="42"/>
      <c r="AG85" s="45"/>
      <c r="AH85" s="45"/>
      <c r="AI85" s="45"/>
      <c r="AJ85" s="45"/>
      <c r="AK85" s="45"/>
      <c r="AL85" s="45"/>
      <c r="AM85" s="42"/>
      <c r="AN85" s="42"/>
      <c r="AO85" s="42"/>
      <c r="AP85" s="42"/>
      <c r="AQ85" s="42"/>
      <c r="AR85" s="42"/>
      <c r="AS85" s="42"/>
      <c r="AT85" s="19"/>
      <c r="AU85" s="29"/>
      <c r="AV85" s="41"/>
      <c r="AW85" s="41"/>
      <c r="AX85" s="14"/>
      <c r="AY85" s="14"/>
    </row>
    <row r="86" spans="2:51" ht="15.5" x14ac:dyDescent="0.35">
      <c r="B86" s="136" t="str">
        <f t="shared" si="12"/>
        <v/>
      </c>
      <c r="C86" s="56"/>
      <c r="D86" s="58"/>
      <c r="E86" s="43" t="str">
        <f>IFERROR(IF(OR(C86="",AND(C86&lt;&gt;"",D86="")),"",(VLOOKUP(C86,'APP BACKGROUND'!A:F,2,0))),"")</f>
        <v/>
      </c>
      <c r="F86" s="44" t="str">
        <f>IF(E86="","",(VLOOKUP(C86,'APP BACKGROUND'!A:F,5,0)))</f>
        <v/>
      </c>
      <c r="G86" s="40" t="str">
        <f>IF(E86="","",(VLOOKUP('Application Form'!C86,'APP BACKGROUND'!A:I,9,0)))</f>
        <v/>
      </c>
      <c r="H86" s="45"/>
      <c r="I86" s="45"/>
      <c r="J86" s="126" t="str">
        <f>IF(C:C="","",(VLOOKUP('Application Form'!C86,'APP BACKGROUND'!A:F,3,0)))</f>
        <v/>
      </c>
      <c r="K86" s="127" t="str">
        <f t="shared" si="13"/>
        <v/>
      </c>
      <c r="L86" s="127" t="str">
        <f>IF(H86="","",(VLOOKUP(K86,'Data Validation'!$A$48:$B$59,2,0)))</f>
        <v/>
      </c>
      <c r="M86" s="150" t="str">
        <f t="shared" si="14"/>
        <v/>
      </c>
      <c r="N86" s="151" t="str">
        <f t="shared" si="15"/>
        <v/>
      </c>
      <c r="O86" s="151" t="str">
        <f>IF(H86="","",(VLOOKUP(C86,'APP BACKGROUND'!A:K,11,0)))</f>
        <v/>
      </c>
      <c r="P86" s="85"/>
      <c r="Q86" s="116" t="str">
        <f t="shared" si="16"/>
        <v/>
      </c>
      <c r="R86" s="86" t="str">
        <f t="shared" si="17"/>
        <v/>
      </c>
      <c r="S86" s="40"/>
      <c r="T86" s="40"/>
      <c r="U86" s="47" t="str">
        <f t="shared" si="18"/>
        <v/>
      </c>
      <c r="V86" s="78"/>
      <c r="W86" s="78"/>
      <c r="X86" s="78"/>
      <c r="Y86" s="45"/>
      <c r="Z86" s="45"/>
      <c r="AA86" s="45"/>
      <c r="AB86" s="42"/>
      <c r="AC86" s="42"/>
      <c r="AD86" s="42"/>
      <c r="AE86" s="42"/>
      <c r="AF86" s="42"/>
      <c r="AG86" s="45"/>
      <c r="AH86" s="45"/>
      <c r="AI86" s="45"/>
      <c r="AJ86" s="45"/>
      <c r="AK86" s="45"/>
      <c r="AL86" s="45"/>
      <c r="AM86" s="42"/>
      <c r="AN86" s="42"/>
      <c r="AO86" s="42"/>
      <c r="AP86" s="42"/>
      <c r="AQ86" s="42"/>
      <c r="AR86" s="42"/>
      <c r="AS86" s="42"/>
      <c r="AT86" s="19"/>
      <c r="AU86" s="29"/>
      <c r="AV86" s="41"/>
      <c r="AW86" s="41"/>
      <c r="AX86" s="14"/>
      <c r="AY86" s="14"/>
    </row>
    <row r="87" spans="2:51" ht="15.5" x14ac:dyDescent="0.35">
      <c r="B87" s="136" t="str">
        <f t="shared" si="12"/>
        <v/>
      </c>
      <c r="C87" s="56"/>
      <c r="D87" s="58"/>
      <c r="E87" s="43" t="str">
        <f>IFERROR(IF(OR(C87="",AND(C87&lt;&gt;"",D87="")),"",(VLOOKUP(C87,'APP BACKGROUND'!A:F,2,0))),"")</f>
        <v/>
      </c>
      <c r="F87" s="44" t="str">
        <f>IF(E87="","",(VLOOKUP(C87,'APP BACKGROUND'!A:F,5,0)))</f>
        <v/>
      </c>
      <c r="G87" s="40" t="str">
        <f>IF(E87="","",(VLOOKUP('Application Form'!C87,'APP BACKGROUND'!A:I,9,0)))</f>
        <v/>
      </c>
      <c r="H87" s="45"/>
      <c r="I87" s="45"/>
      <c r="J87" s="126" t="str">
        <f>IF(C:C="","",(VLOOKUP('Application Form'!C87,'APP BACKGROUND'!A:F,3,0)))</f>
        <v/>
      </c>
      <c r="K87" s="127" t="str">
        <f t="shared" si="13"/>
        <v/>
      </c>
      <c r="L87" s="127" t="str">
        <f>IF(H87="","",(VLOOKUP(K87,'Data Validation'!$A$48:$B$59,2,0)))</f>
        <v/>
      </c>
      <c r="M87" s="150" t="str">
        <f t="shared" si="14"/>
        <v/>
      </c>
      <c r="N87" s="151" t="str">
        <f t="shared" si="15"/>
        <v/>
      </c>
      <c r="O87" s="151" t="str">
        <f>IF(H87="","",(VLOOKUP(C87,'APP BACKGROUND'!A:K,11,0)))</f>
        <v/>
      </c>
      <c r="P87" s="85"/>
      <c r="Q87" s="116" t="str">
        <f t="shared" si="16"/>
        <v/>
      </c>
      <c r="R87" s="86" t="str">
        <f t="shared" si="17"/>
        <v/>
      </c>
      <c r="S87" s="40"/>
      <c r="T87" s="40"/>
      <c r="U87" s="47" t="str">
        <f t="shared" si="18"/>
        <v/>
      </c>
      <c r="V87" s="78"/>
      <c r="W87" s="78"/>
      <c r="X87" s="78"/>
      <c r="Y87" s="45"/>
      <c r="Z87" s="45"/>
      <c r="AA87" s="45"/>
      <c r="AB87" s="42"/>
      <c r="AC87" s="42"/>
      <c r="AD87" s="42"/>
      <c r="AE87" s="42"/>
      <c r="AF87" s="42"/>
      <c r="AG87" s="45"/>
      <c r="AH87" s="45"/>
      <c r="AI87" s="45"/>
      <c r="AJ87" s="45"/>
      <c r="AK87" s="45"/>
      <c r="AL87" s="45"/>
      <c r="AM87" s="42"/>
      <c r="AN87" s="42"/>
      <c r="AO87" s="42"/>
      <c r="AP87" s="42"/>
      <c r="AQ87" s="42"/>
      <c r="AR87" s="42"/>
      <c r="AS87" s="42"/>
      <c r="AT87" s="19"/>
      <c r="AU87" s="29"/>
      <c r="AV87" s="41"/>
      <c r="AW87" s="41"/>
      <c r="AX87" s="14"/>
      <c r="AY87" s="14"/>
    </row>
    <row r="88" spans="2:51" ht="15.5" x14ac:dyDescent="0.35">
      <c r="B88" s="136" t="str">
        <f t="shared" si="12"/>
        <v/>
      </c>
      <c r="C88" s="56"/>
      <c r="D88" s="58"/>
      <c r="E88" s="43" t="str">
        <f>IFERROR(IF(OR(C88="",AND(C88&lt;&gt;"",D88="")),"",(VLOOKUP(C88,'APP BACKGROUND'!A:F,2,0))),"")</f>
        <v/>
      </c>
      <c r="F88" s="44" t="str">
        <f>IF(E88="","",(VLOOKUP(C88,'APP BACKGROUND'!A:F,5,0)))</f>
        <v/>
      </c>
      <c r="G88" s="40" t="str">
        <f>IF(E88="","",(VLOOKUP('Application Form'!C88,'APP BACKGROUND'!A:I,9,0)))</f>
        <v/>
      </c>
      <c r="H88" s="45"/>
      <c r="I88" s="45"/>
      <c r="J88" s="126" t="str">
        <f>IF(C:C="","",(VLOOKUP('Application Form'!C88,'APP BACKGROUND'!A:F,3,0)))</f>
        <v/>
      </c>
      <c r="K88" s="127" t="str">
        <f t="shared" si="13"/>
        <v/>
      </c>
      <c r="L88" s="127" t="str">
        <f>IF(H88="","",(VLOOKUP(K88,'Data Validation'!$A$48:$B$59,2,0)))</f>
        <v/>
      </c>
      <c r="M88" s="150" t="str">
        <f t="shared" si="14"/>
        <v/>
      </c>
      <c r="N88" s="151" t="str">
        <f t="shared" si="15"/>
        <v/>
      </c>
      <c r="O88" s="151" t="str">
        <f>IF(H88="","",(VLOOKUP(C88,'APP BACKGROUND'!A:K,11,0)))</f>
        <v/>
      </c>
      <c r="P88" s="85"/>
      <c r="Q88" s="116" t="str">
        <f t="shared" si="16"/>
        <v/>
      </c>
      <c r="R88" s="86" t="str">
        <f t="shared" si="17"/>
        <v/>
      </c>
      <c r="S88" s="40"/>
      <c r="T88" s="40"/>
      <c r="U88" s="47" t="str">
        <f t="shared" si="18"/>
        <v/>
      </c>
      <c r="V88" s="78"/>
      <c r="W88" s="78"/>
      <c r="X88" s="78"/>
      <c r="Y88" s="45"/>
      <c r="Z88" s="45"/>
      <c r="AA88" s="45"/>
      <c r="AB88" s="42"/>
      <c r="AC88" s="42"/>
      <c r="AD88" s="42"/>
      <c r="AE88" s="42"/>
      <c r="AF88" s="42"/>
      <c r="AG88" s="45"/>
      <c r="AH88" s="45"/>
      <c r="AI88" s="45"/>
      <c r="AJ88" s="45"/>
      <c r="AK88" s="45"/>
      <c r="AL88" s="45"/>
      <c r="AM88" s="42"/>
      <c r="AN88" s="42"/>
      <c r="AO88" s="42"/>
      <c r="AP88" s="42"/>
      <c r="AQ88" s="42"/>
      <c r="AR88" s="42"/>
      <c r="AS88" s="42"/>
      <c r="AT88" s="19"/>
      <c r="AU88" s="29"/>
      <c r="AV88" s="41"/>
      <c r="AW88" s="41"/>
      <c r="AX88" s="14"/>
      <c r="AY88" s="14"/>
    </row>
    <row r="89" spans="2:51" ht="15.5" x14ac:dyDescent="0.35">
      <c r="B89" s="136" t="str">
        <f t="shared" si="12"/>
        <v/>
      </c>
      <c r="C89" s="56"/>
      <c r="D89" s="58"/>
      <c r="E89" s="43" t="str">
        <f>IFERROR(IF(OR(C89="",AND(C89&lt;&gt;"",D89="")),"",(VLOOKUP(C89,'APP BACKGROUND'!A:F,2,0))),"")</f>
        <v/>
      </c>
      <c r="F89" s="44" t="str">
        <f>IF(E89="","",(VLOOKUP(C89,'APP BACKGROUND'!A:F,5,0)))</f>
        <v/>
      </c>
      <c r="G89" s="40" t="str">
        <f>IF(E89="","",(VLOOKUP('Application Form'!C89,'APP BACKGROUND'!A:I,9,0)))</f>
        <v/>
      </c>
      <c r="H89" s="45"/>
      <c r="I89" s="45"/>
      <c r="J89" s="126" t="str">
        <f>IF(C:C="","",(VLOOKUP('Application Form'!C89,'APP BACKGROUND'!A:F,3,0)))</f>
        <v/>
      </c>
      <c r="K89" s="127" t="str">
        <f t="shared" si="13"/>
        <v/>
      </c>
      <c r="L89" s="127" t="str">
        <f>IF(H89="","",(VLOOKUP(K89,'Data Validation'!$A$48:$B$59,2,0)))</f>
        <v/>
      </c>
      <c r="M89" s="150" t="str">
        <f t="shared" si="14"/>
        <v/>
      </c>
      <c r="N89" s="151" t="str">
        <f t="shared" si="15"/>
        <v/>
      </c>
      <c r="O89" s="151" t="str">
        <f>IF(H89="","",(VLOOKUP(C89,'APP BACKGROUND'!A:K,11,0)))</f>
        <v/>
      </c>
      <c r="P89" s="85"/>
      <c r="Q89" s="116" t="str">
        <f t="shared" si="16"/>
        <v/>
      </c>
      <c r="R89" s="86" t="str">
        <f t="shared" si="17"/>
        <v/>
      </c>
      <c r="S89" s="40"/>
      <c r="T89" s="40"/>
      <c r="U89" s="47" t="str">
        <f t="shared" si="18"/>
        <v/>
      </c>
      <c r="V89" s="78"/>
      <c r="W89" s="78"/>
      <c r="X89" s="78"/>
      <c r="Y89" s="45"/>
      <c r="Z89" s="45"/>
      <c r="AA89" s="45"/>
      <c r="AB89" s="42"/>
      <c r="AC89" s="42"/>
      <c r="AD89" s="42"/>
      <c r="AE89" s="42"/>
      <c r="AF89" s="42"/>
      <c r="AG89" s="45"/>
      <c r="AH89" s="45"/>
      <c r="AI89" s="45"/>
      <c r="AJ89" s="45"/>
      <c r="AK89" s="45"/>
      <c r="AL89" s="45"/>
      <c r="AM89" s="42"/>
      <c r="AN89" s="42"/>
      <c r="AO89" s="42"/>
      <c r="AP89" s="42"/>
      <c r="AQ89" s="42"/>
      <c r="AR89" s="42"/>
      <c r="AS89" s="42"/>
      <c r="AT89" s="19"/>
      <c r="AU89" s="29"/>
      <c r="AV89" s="41"/>
      <c r="AW89" s="41"/>
      <c r="AX89" s="14"/>
      <c r="AY89" s="14"/>
    </row>
    <row r="90" spans="2:51" ht="15.5" x14ac:dyDescent="0.35">
      <c r="B90" s="136" t="str">
        <f t="shared" si="12"/>
        <v/>
      </c>
      <c r="C90" s="56"/>
      <c r="D90" s="58"/>
      <c r="E90" s="43" t="str">
        <f>IFERROR(IF(OR(C90="",AND(C90&lt;&gt;"",D90="")),"",(VLOOKUP(C90,'APP BACKGROUND'!A:F,2,0))),"")</f>
        <v/>
      </c>
      <c r="F90" s="44" t="str">
        <f>IF(E90="","",(VLOOKUP(C90,'APP BACKGROUND'!A:F,5,0)))</f>
        <v/>
      </c>
      <c r="G90" s="40" t="str">
        <f>IF(E90="","",(VLOOKUP('Application Form'!C90,'APP BACKGROUND'!A:I,9,0)))</f>
        <v/>
      </c>
      <c r="H90" s="45"/>
      <c r="I90" s="45"/>
      <c r="J90" s="126" t="str">
        <f>IF(C:C="","",(VLOOKUP('Application Form'!C90,'APP BACKGROUND'!A:F,3,0)))</f>
        <v/>
      </c>
      <c r="K90" s="127" t="str">
        <f t="shared" si="13"/>
        <v/>
      </c>
      <c r="L90" s="127" t="str">
        <f>IF(H90="","",(VLOOKUP(K90,'Data Validation'!$A$48:$B$59,2,0)))</f>
        <v/>
      </c>
      <c r="M90" s="150" t="str">
        <f t="shared" si="14"/>
        <v/>
      </c>
      <c r="N90" s="151" t="str">
        <f t="shared" si="15"/>
        <v/>
      </c>
      <c r="O90" s="151" t="str">
        <f>IF(H90="","",(VLOOKUP(C90,'APP BACKGROUND'!A:K,11,0)))</f>
        <v/>
      </c>
      <c r="P90" s="85"/>
      <c r="Q90" s="116" t="str">
        <f t="shared" si="16"/>
        <v/>
      </c>
      <c r="R90" s="86" t="str">
        <f t="shared" si="17"/>
        <v/>
      </c>
      <c r="S90" s="40"/>
      <c r="T90" s="40"/>
      <c r="U90" s="47" t="str">
        <f t="shared" si="18"/>
        <v/>
      </c>
      <c r="V90" s="78"/>
      <c r="W90" s="78"/>
      <c r="X90" s="78"/>
      <c r="Y90" s="45"/>
      <c r="Z90" s="45"/>
      <c r="AA90" s="45"/>
      <c r="AB90" s="42"/>
      <c r="AC90" s="42"/>
      <c r="AD90" s="42"/>
      <c r="AE90" s="42"/>
      <c r="AF90" s="42"/>
      <c r="AG90" s="45"/>
      <c r="AH90" s="45"/>
      <c r="AI90" s="45"/>
      <c r="AJ90" s="45"/>
      <c r="AK90" s="45"/>
      <c r="AL90" s="45"/>
      <c r="AM90" s="42"/>
      <c r="AN90" s="42"/>
      <c r="AO90" s="42"/>
      <c r="AP90" s="42"/>
      <c r="AQ90" s="42"/>
      <c r="AR90" s="42"/>
      <c r="AS90" s="42"/>
      <c r="AT90" s="19"/>
      <c r="AU90" s="29"/>
      <c r="AV90" s="41"/>
      <c r="AW90" s="41"/>
      <c r="AX90" s="14"/>
      <c r="AY90" s="14"/>
    </row>
    <row r="91" spans="2:51" ht="15.5" x14ac:dyDescent="0.35">
      <c r="B91" s="136" t="str">
        <f t="shared" si="12"/>
        <v/>
      </c>
      <c r="C91" s="56"/>
      <c r="D91" s="58"/>
      <c r="E91" s="43" t="str">
        <f>IFERROR(IF(OR(C91="",AND(C91&lt;&gt;"",D91="")),"",(VLOOKUP(C91,'APP BACKGROUND'!A:F,2,0))),"")</f>
        <v/>
      </c>
      <c r="F91" s="44" t="str">
        <f>IF(E91="","",(VLOOKUP(C91,'APP BACKGROUND'!A:F,5,0)))</f>
        <v/>
      </c>
      <c r="G91" s="40" t="str">
        <f>IF(E91="","",(VLOOKUP('Application Form'!C91,'APP BACKGROUND'!A:I,9,0)))</f>
        <v/>
      </c>
      <c r="H91" s="45"/>
      <c r="I91" s="45"/>
      <c r="J91" s="126" t="str">
        <f>IF(C:C="","",(VLOOKUP('Application Form'!C91,'APP BACKGROUND'!A:F,3,0)))</f>
        <v/>
      </c>
      <c r="K91" s="127" t="str">
        <f t="shared" si="13"/>
        <v/>
      </c>
      <c r="L91" s="127" t="str">
        <f>IF(H91="","",(VLOOKUP(K91,'Data Validation'!$A$48:$B$59,2,0)))</f>
        <v/>
      </c>
      <c r="M91" s="150" t="str">
        <f t="shared" si="14"/>
        <v/>
      </c>
      <c r="N91" s="151" t="str">
        <f t="shared" si="15"/>
        <v/>
      </c>
      <c r="O91" s="151" t="str">
        <f>IF(H91="","",(VLOOKUP(C91,'APP BACKGROUND'!A:K,11,0)))</f>
        <v/>
      </c>
      <c r="P91" s="85"/>
      <c r="Q91" s="116" t="str">
        <f t="shared" si="16"/>
        <v/>
      </c>
      <c r="R91" s="86" t="str">
        <f t="shared" si="17"/>
        <v/>
      </c>
      <c r="S91" s="40"/>
      <c r="T91" s="40"/>
      <c r="U91" s="47" t="str">
        <f t="shared" si="18"/>
        <v/>
      </c>
      <c r="V91" s="78"/>
      <c r="W91" s="78"/>
      <c r="X91" s="78"/>
      <c r="Y91" s="45"/>
      <c r="Z91" s="45"/>
      <c r="AA91" s="45"/>
      <c r="AB91" s="42"/>
      <c r="AC91" s="42"/>
      <c r="AD91" s="42"/>
      <c r="AE91" s="42"/>
      <c r="AF91" s="42"/>
      <c r="AG91" s="45"/>
      <c r="AH91" s="45"/>
      <c r="AI91" s="45"/>
      <c r="AJ91" s="45"/>
      <c r="AK91" s="45"/>
      <c r="AL91" s="45"/>
      <c r="AM91" s="42"/>
      <c r="AN91" s="42"/>
      <c r="AO91" s="42"/>
      <c r="AP91" s="42"/>
      <c r="AQ91" s="42"/>
      <c r="AR91" s="42"/>
      <c r="AS91" s="42"/>
      <c r="AT91" s="19"/>
      <c r="AU91" s="29"/>
      <c r="AV91" s="41"/>
      <c r="AW91" s="41"/>
      <c r="AX91" s="14"/>
      <c r="AY91" s="14"/>
    </row>
    <row r="92" spans="2:51" ht="15.5" x14ac:dyDescent="0.35">
      <c r="B92" s="136" t="str">
        <f t="shared" si="12"/>
        <v/>
      </c>
      <c r="C92" s="56"/>
      <c r="D92" s="58"/>
      <c r="E92" s="43" t="str">
        <f>IFERROR(IF(OR(C92="",AND(C92&lt;&gt;"",D92="")),"",(VLOOKUP(C92,'APP BACKGROUND'!A:F,2,0))),"")</f>
        <v/>
      </c>
      <c r="F92" s="44" t="str">
        <f>IF(E92="","",(VLOOKUP(C92,'APP BACKGROUND'!A:F,5,0)))</f>
        <v/>
      </c>
      <c r="G92" s="40" t="str">
        <f>IF(E92="","",(VLOOKUP('Application Form'!C92,'APP BACKGROUND'!A:I,9,0)))</f>
        <v/>
      </c>
      <c r="H92" s="45"/>
      <c r="I92" s="45"/>
      <c r="J92" s="126" t="str">
        <f>IF(C:C="","",(VLOOKUP('Application Form'!C92,'APP BACKGROUND'!A:F,3,0)))</f>
        <v/>
      </c>
      <c r="K92" s="127" t="str">
        <f t="shared" si="13"/>
        <v/>
      </c>
      <c r="L92" s="127" t="str">
        <f>IF(H92="","",(VLOOKUP(K92,'Data Validation'!$A$48:$B$59,2,0)))</f>
        <v/>
      </c>
      <c r="M92" s="150" t="str">
        <f t="shared" si="14"/>
        <v/>
      </c>
      <c r="N92" s="151" t="str">
        <f t="shared" si="15"/>
        <v/>
      </c>
      <c r="O92" s="151" t="str">
        <f>IF(H92="","",(VLOOKUP(C92,'APP BACKGROUND'!A:K,11,0)))</f>
        <v/>
      </c>
      <c r="P92" s="85"/>
      <c r="Q92" s="116" t="str">
        <f t="shared" si="16"/>
        <v/>
      </c>
      <c r="R92" s="86" t="str">
        <f t="shared" si="17"/>
        <v/>
      </c>
      <c r="S92" s="40"/>
      <c r="T92" s="40"/>
      <c r="U92" s="47" t="str">
        <f t="shared" si="18"/>
        <v/>
      </c>
      <c r="V92" s="78"/>
      <c r="W92" s="78"/>
      <c r="X92" s="78"/>
      <c r="Y92" s="45"/>
      <c r="Z92" s="45"/>
      <c r="AA92" s="45"/>
      <c r="AB92" s="42"/>
      <c r="AC92" s="42"/>
      <c r="AD92" s="42"/>
      <c r="AE92" s="42"/>
      <c r="AF92" s="42"/>
      <c r="AG92" s="45"/>
      <c r="AH92" s="45"/>
      <c r="AI92" s="45"/>
      <c r="AJ92" s="45"/>
      <c r="AK92" s="45"/>
      <c r="AL92" s="45"/>
      <c r="AM92" s="42"/>
      <c r="AN92" s="42"/>
      <c r="AO92" s="42"/>
      <c r="AP92" s="42"/>
      <c r="AQ92" s="42"/>
      <c r="AR92" s="42"/>
      <c r="AS92" s="42"/>
      <c r="AT92" s="19"/>
      <c r="AU92" s="29"/>
      <c r="AV92" s="41"/>
      <c r="AW92" s="41"/>
      <c r="AX92" s="14"/>
      <c r="AY92" s="14"/>
    </row>
    <row r="93" spans="2:51" ht="15.5" x14ac:dyDescent="0.35">
      <c r="B93" s="136" t="str">
        <f t="shared" si="12"/>
        <v/>
      </c>
      <c r="C93" s="56"/>
      <c r="D93" s="58"/>
      <c r="E93" s="43" t="str">
        <f>IFERROR(IF(OR(C93="",AND(C93&lt;&gt;"",D93="")),"",(VLOOKUP(C93,'APP BACKGROUND'!A:F,2,0))),"")</f>
        <v/>
      </c>
      <c r="F93" s="44" t="str">
        <f>IF(E93="","",(VLOOKUP(C93,'APP BACKGROUND'!A:F,5,0)))</f>
        <v/>
      </c>
      <c r="G93" s="40" t="str">
        <f>IF(E93="","",(VLOOKUP('Application Form'!C93,'APP BACKGROUND'!A:I,9,0)))</f>
        <v/>
      </c>
      <c r="H93" s="45"/>
      <c r="I93" s="45"/>
      <c r="J93" s="126" t="str">
        <f>IF(C:C="","",(VLOOKUP('Application Form'!C93,'APP BACKGROUND'!A:F,3,0)))</f>
        <v/>
      </c>
      <c r="K93" s="127" t="str">
        <f t="shared" si="13"/>
        <v/>
      </c>
      <c r="L93" s="127" t="str">
        <f>IF(H93="","",(VLOOKUP(K93,'Data Validation'!$A$48:$B$59,2,0)))</f>
        <v/>
      </c>
      <c r="M93" s="150" t="str">
        <f t="shared" si="14"/>
        <v/>
      </c>
      <c r="N93" s="151" t="str">
        <f t="shared" si="15"/>
        <v/>
      </c>
      <c r="O93" s="151" t="str">
        <f>IF(H93="","",(VLOOKUP(C93,'APP BACKGROUND'!A:K,11,0)))</f>
        <v/>
      </c>
      <c r="P93" s="85"/>
      <c r="Q93" s="116" t="str">
        <f t="shared" si="16"/>
        <v/>
      </c>
      <c r="R93" s="86" t="str">
        <f t="shared" si="17"/>
        <v/>
      </c>
      <c r="S93" s="40"/>
      <c r="T93" s="40"/>
      <c r="U93" s="47" t="str">
        <f t="shared" si="18"/>
        <v/>
      </c>
      <c r="V93" s="78"/>
      <c r="W93" s="78"/>
      <c r="X93" s="78"/>
      <c r="Y93" s="45"/>
      <c r="Z93" s="45"/>
      <c r="AA93" s="45"/>
      <c r="AB93" s="42"/>
      <c r="AC93" s="42"/>
      <c r="AD93" s="42"/>
      <c r="AE93" s="42"/>
      <c r="AF93" s="42"/>
      <c r="AG93" s="45"/>
      <c r="AH93" s="45"/>
      <c r="AI93" s="45"/>
      <c r="AJ93" s="45"/>
      <c r="AK93" s="45"/>
      <c r="AL93" s="45"/>
      <c r="AM93" s="42"/>
      <c r="AN93" s="42"/>
      <c r="AO93" s="42"/>
      <c r="AP93" s="42"/>
      <c r="AQ93" s="42"/>
      <c r="AR93" s="42"/>
      <c r="AS93" s="42"/>
      <c r="AT93" s="19"/>
      <c r="AU93" s="29"/>
      <c r="AV93" s="41"/>
      <c r="AW93" s="41"/>
      <c r="AX93" s="14"/>
      <c r="AY93" s="14"/>
    </row>
    <row r="94" spans="2:51" ht="15.5" x14ac:dyDescent="0.35">
      <c r="B94" s="136" t="str">
        <f t="shared" si="12"/>
        <v/>
      </c>
      <c r="C94" s="56"/>
      <c r="D94" s="58"/>
      <c r="E94" s="43" t="str">
        <f>IFERROR(IF(OR(C94="",AND(C94&lt;&gt;"",D94="")),"",(VLOOKUP(C94,'APP BACKGROUND'!A:F,2,0))),"")</f>
        <v/>
      </c>
      <c r="F94" s="44" t="str">
        <f>IF(E94="","",(VLOOKUP(C94,'APP BACKGROUND'!A:F,5,0)))</f>
        <v/>
      </c>
      <c r="G94" s="40" t="str">
        <f>IF(E94="","",(VLOOKUP('Application Form'!C94,'APP BACKGROUND'!A:I,9,0)))</f>
        <v/>
      </c>
      <c r="H94" s="45"/>
      <c r="I94" s="45"/>
      <c r="J94" s="126" t="str">
        <f>IF(C:C="","",(VLOOKUP('Application Form'!C94,'APP BACKGROUND'!A:F,3,0)))</f>
        <v/>
      </c>
      <c r="K94" s="127" t="str">
        <f t="shared" si="13"/>
        <v/>
      </c>
      <c r="L94" s="127" t="str">
        <f>IF(H94="","",(VLOOKUP(K94,'Data Validation'!$A$48:$B$59,2,0)))</f>
        <v/>
      </c>
      <c r="M94" s="150" t="str">
        <f t="shared" si="14"/>
        <v/>
      </c>
      <c r="N94" s="151" t="str">
        <f t="shared" si="15"/>
        <v/>
      </c>
      <c r="O94" s="151" t="str">
        <f>IF(H94="","",(VLOOKUP(C94,'APP BACKGROUND'!A:K,11,0)))</f>
        <v/>
      </c>
      <c r="P94" s="85"/>
      <c r="Q94" s="116" t="str">
        <f t="shared" si="16"/>
        <v/>
      </c>
      <c r="R94" s="86" t="str">
        <f t="shared" si="17"/>
        <v/>
      </c>
      <c r="S94" s="40"/>
      <c r="T94" s="40"/>
      <c r="U94" s="47" t="str">
        <f t="shared" si="18"/>
        <v/>
      </c>
      <c r="V94" s="78"/>
      <c r="W94" s="78"/>
      <c r="X94" s="78"/>
      <c r="Y94" s="45"/>
      <c r="Z94" s="45"/>
      <c r="AA94" s="45"/>
      <c r="AB94" s="42"/>
      <c r="AC94" s="42"/>
      <c r="AD94" s="42"/>
      <c r="AE94" s="42"/>
      <c r="AF94" s="42"/>
      <c r="AG94" s="45"/>
      <c r="AH94" s="45"/>
      <c r="AI94" s="45"/>
      <c r="AJ94" s="45"/>
      <c r="AK94" s="45"/>
      <c r="AL94" s="45"/>
      <c r="AM94" s="42"/>
      <c r="AN94" s="42"/>
      <c r="AO94" s="42"/>
      <c r="AP94" s="42"/>
      <c r="AQ94" s="42"/>
      <c r="AR94" s="42"/>
      <c r="AS94" s="42"/>
      <c r="AT94" s="19"/>
      <c r="AU94" s="29"/>
      <c r="AV94" s="41"/>
      <c r="AW94" s="41"/>
      <c r="AX94" s="14"/>
      <c r="AY94" s="14"/>
    </row>
    <row r="95" spans="2:51" ht="15.5" x14ac:dyDescent="0.35">
      <c r="B95" s="136" t="str">
        <f t="shared" si="12"/>
        <v/>
      </c>
      <c r="C95" s="56"/>
      <c r="D95" s="58"/>
      <c r="E95" s="43" t="str">
        <f>IFERROR(IF(OR(C95="",AND(C95&lt;&gt;"",D95="")),"",(VLOOKUP(C95,'APP BACKGROUND'!A:F,2,0))),"")</f>
        <v/>
      </c>
      <c r="F95" s="44" t="str">
        <f>IF(E95="","",(VLOOKUP(C95,'APP BACKGROUND'!A:F,5,0)))</f>
        <v/>
      </c>
      <c r="G95" s="40" t="str">
        <f>IF(E95="","",(VLOOKUP('Application Form'!C95,'APP BACKGROUND'!A:I,9,0)))</f>
        <v/>
      </c>
      <c r="H95" s="45"/>
      <c r="I95" s="45"/>
      <c r="J95" s="126" t="str">
        <f>IF(C:C="","",(VLOOKUP('Application Form'!C95,'APP BACKGROUND'!A:F,3,0)))</f>
        <v/>
      </c>
      <c r="K95" s="127" t="str">
        <f t="shared" si="13"/>
        <v/>
      </c>
      <c r="L95" s="127" t="str">
        <f>IF(H95="","",(VLOOKUP(K95,'Data Validation'!$A$48:$B$59,2,0)))</f>
        <v/>
      </c>
      <c r="M95" s="150" t="str">
        <f t="shared" si="14"/>
        <v/>
      </c>
      <c r="N95" s="151" t="str">
        <f t="shared" si="15"/>
        <v/>
      </c>
      <c r="O95" s="151" t="str">
        <f>IF(H95="","",(VLOOKUP(C95,'APP BACKGROUND'!A:K,11,0)))</f>
        <v/>
      </c>
      <c r="P95" s="85"/>
      <c r="Q95" s="116" t="str">
        <f t="shared" si="16"/>
        <v/>
      </c>
      <c r="R95" s="86" t="str">
        <f t="shared" si="17"/>
        <v/>
      </c>
      <c r="S95" s="40"/>
      <c r="T95" s="40"/>
      <c r="U95" s="47" t="str">
        <f t="shared" si="18"/>
        <v/>
      </c>
      <c r="V95" s="78"/>
      <c r="W95" s="78"/>
      <c r="X95" s="78"/>
      <c r="Y95" s="45"/>
      <c r="Z95" s="45"/>
      <c r="AA95" s="45"/>
      <c r="AB95" s="42"/>
      <c r="AC95" s="42"/>
      <c r="AD95" s="42"/>
      <c r="AE95" s="42"/>
      <c r="AF95" s="42"/>
      <c r="AG95" s="45"/>
      <c r="AH95" s="45"/>
      <c r="AI95" s="45"/>
      <c r="AJ95" s="45"/>
      <c r="AK95" s="45"/>
      <c r="AL95" s="45"/>
      <c r="AM95" s="42"/>
      <c r="AN95" s="42"/>
      <c r="AO95" s="42"/>
      <c r="AP95" s="42"/>
      <c r="AQ95" s="42"/>
      <c r="AR95" s="42"/>
      <c r="AS95" s="42"/>
      <c r="AT95" s="19"/>
      <c r="AU95" s="29"/>
      <c r="AV95" s="41"/>
      <c r="AW95" s="41"/>
      <c r="AX95" s="14"/>
      <c r="AY95" s="14"/>
    </row>
    <row r="96" spans="2:51" ht="15.5" x14ac:dyDescent="0.35">
      <c r="B96" s="136" t="str">
        <f t="shared" si="12"/>
        <v/>
      </c>
      <c r="C96" s="56"/>
      <c r="D96" s="58"/>
      <c r="E96" s="43" t="str">
        <f>IFERROR(IF(OR(C96="",AND(C96&lt;&gt;"",D96="")),"",(VLOOKUP(C96,'APP BACKGROUND'!A:F,2,0))),"")</f>
        <v/>
      </c>
      <c r="F96" s="44" t="str">
        <f>IF(E96="","",(VLOOKUP(C96,'APP BACKGROUND'!A:F,5,0)))</f>
        <v/>
      </c>
      <c r="G96" s="40" t="str">
        <f>IF(E96="","",(VLOOKUP('Application Form'!C96,'APP BACKGROUND'!A:I,9,0)))</f>
        <v/>
      </c>
      <c r="H96" s="45"/>
      <c r="I96" s="45"/>
      <c r="J96" s="126" t="str">
        <f>IF(C:C="","",(VLOOKUP('Application Form'!C96,'APP BACKGROUND'!A:F,3,0)))</f>
        <v/>
      </c>
      <c r="K96" s="127" t="str">
        <f t="shared" si="13"/>
        <v/>
      </c>
      <c r="L96" s="127" t="str">
        <f>IF(H96="","",(VLOOKUP(K96,'Data Validation'!$A$48:$B$59,2,0)))</f>
        <v/>
      </c>
      <c r="M96" s="150" t="str">
        <f t="shared" si="14"/>
        <v/>
      </c>
      <c r="N96" s="151" t="str">
        <f t="shared" si="15"/>
        <v/>
      </c>
      <c r="O96" s="151" t="str">
        <f>IF(H96="","",(VLOOKUP(C96,'APP BACKGROUND'!A:K,11,0)))</f>
        <v/>
      </c>
      <c r="P96" s="85"/>
      <c r="Q96" s="116" t="str">
        <f t="shared" si="16"/>
        <v/>
      </c>
      <c r="R96" s="86" t="str">
        <f t="shared" si="17"/>
        <v/>
      </c>
      <c r="S96" s="40"/>
      <c r="T96" s="40"/>
      <c r="U96" s="47" t="str">
        <f t="shared" si="18"/>
        <v/>
      </c>
      <c r="V96" s="78"/>
      <c r="W96" s="78"/>
      <c r="X96" s="78"/>
      <c r="Y96" s="45"/>
      <c r="Z96" s="45"/>
      <c r="AA96" s="45"/>
      <c r="AB96" s="42"/>
      <c r="AC96" s="42"/>
      <c r="AD96" s="42"/>
      <c r="AE96" s="42"/>
      <c r="AF96" s="42"/>
      <c r="AG96" s="45"/>
      <c r="AH96" s="45"/>
      <c r="AI96" s="45"/>
      <c r="AJ96" s="45"/>
      <c r="AK96" s="45"/>
      <c r="AL96" s="45"/>
      <c r="AM96" s="42"/>
      <c r="AN96" s="42"/>
      <c r="AO96" s="42"/>
      <c r="AP96" s="42"/>
      <c r="AQ96" s="42"/>
      <c r="AR96" s="42"/>
      <c r="AS96" s="42"/>
      <c r="AT96" s="19"/>
      <c r="AU96" s="29"/>
      <c r="AV96" s="41"/>
      <c r="AW96" s="41"/>
      <c r="AX96" s="14"/>
      <c r="AY96" s="14"/>
    </row>
    <row r="97" spans="2:51" ht="15.5" x14ac:dyDescent="0.35">
      <c r="B97" s="136" t="str">
        <f t="shared" si="12"/>
        <v/>
      </c>
      <c r="C97" s="56"/>
      <c r="D97" s="58"/>
      <c r="E97" s="43" t="str">
        <f>IFERROR(IF(OR(C97="",AND(C97&lt;&gt;"",D97="")),"",(VLOOKUP(C97,'APP BACKGROUND'!A:F,2,0))),"")</f>
        <v/>
      </c>
      <c r="F97" s="44" t="str">
        <f>IF(E97="","",(VLOOKUP(C97,'APP BACKGROUND'!A:F,5,0)))</f>
        <v/>
      </c>
      <c r="G97" s="40" t="str">
        <f>IF(E97="","",(VLOOKUP('Application Form'!C97,'APP BACKGROUND'!A:I,9,0)))</f>
        <v/>
      </c>
      <c r="H97" s="45"/>
      <c r="I97" s="45"/>
      <c r="J97" s="126" t="str">
        <f>IF(C:C="","",(VLOOKUP('Application Form'!C97,'APP BACKGROUND'!A:F,3,0)))</f>
        <v/>
      </c>
      <c r="K97" s="127" t="str">
        <f t="shared" si="13"/>
        <v/>
      </c>
      <c r="L97" s="127" t="str">
        <f>IF(H97="","",(VLOOKUP(K97,'Data Validation'!$A$48:$B$59,2,0)))</f>
        <v/>
      </c>
      <c r="M97" s="150" t="str">
        <f t="shared" si="14"/>
        <v/>
      </c>
      <c r="N97" s="151" t="str">
        <f t="shared" si="15"/>
        <v/>
      </c>
      <c r="O97" s="151" t="str">
        <f>IF(H97="","",(VLOOKUP(C97,'APP BACKGROUND'!A:K,11,0)))</f>
        <v/>
      </c>
      <c r="P97" s="85"/>
      <c r="Q97" s="116" t="str">
        <f t="shared" si="16"/>
        <v/>
      </c>
      <c r="R97" s="86" t="str">
        <f t="shared" si="17"/>
        <v/>
      </c>
      <c r="S97" s="40"/>
      <c r="T97" s="40"/>
      <c r="U97" s="47" t="str">
        <f t="shared" si="18"/>
        <v/>
      </c>
      <c r="V97" s="78"/>
      <c r="W97" s="78"/>
      <c r="X97" s="78"/>
      <c r="Y97" s="45"/>
      <c r="Z97" s="45"/>
      <c r="AA97" s="45"/>
      <c r="AB97" s="42"/>
      <c r="AC97" s="42"/>
      <c r="AD97" s="42"/>
      <c r="AE97" s="42"/>
      <c r="AF97" s="42"/>
      <c r="AG97" s="45"/>
      <c r="AH97" s="45"/>
      <c r="AI97" s="45"/>
      <c r="AJ97" s="45"/>
      <c r="AK97" s="45"/>
      <c r="AL97" s="45"/>
      <c r="AM97" s="42"/>
      <c r="AN97" s="42"/>
      <c r="AO97" s="42"/>
      <c r="AP97" s="42"/>
      <c r="AQ97" s="42"/>
      <c r="AR97" s="42"/>
      <c r="AS97" s="42"/>
      <c r="AT97" s="19"/>
      <c r="AU97" s="29"/>
      <c r="AV97" s="41"/>
      <c r="AW97" s="41"/>
      <c r="AX97" s="14"/>
      <c r="AY97" s="14"/>
    </row>
    <row r="98" spans="2:51" ht="15.5" x14ac:dyDescent="0.35">
      <c r="B98" s="136" t="str">
        <f t="shared" si="12"/>
        <v/>
      </c>
      <c r="C98" s="56"/>
      <c r="D98" s="58"/>
      <c r="E98" s="43" t="str">
        <f>IFERROR(IF(OR(C98="",AND(C98&lt;&gt;"",D98="")),"",(VLOOKUP(C98,'APP BACKGROUND'!A:F,2,0))),"")</f>
        <v/>
      </c>
      <c r="F98" s="44" t="str">
        <f>IF(E98="","",(VLOOKUP(C98,'APP BACKGROUND'!A:F,5,0)))</f>
        <v/>
      </c>
      <c r="G98" s="40" t="str">
        <f>IF(E98="","",(VLOOKUP('Application Form'!C98,'APP BACKGROUND'!A:I,9,0)))</f>
        <v/>
      </c>
      <c r="H98" s="45"/>
      <c r="I98" s="45"/>
      <c r="J98" s="126" t="str">
        <f>IF(C:C="","",(VLOOKUP('Application Form'!C98,'APP BACKGROUND'!A:F,3,0)))</f>
        <v/>
      </c>
      <c r="K98" s="127" t="str">
        <f t="shared" si="13"/>
        <v/>
      </c>
      <c r="L98" s="127" t="str">
        <f>IF(H98="","",(VLOOKUP(K98,'Data Validation'!$A$48:$B$59,2,0)))</f>
        <v/>
      </c>
      <c r="M98" s="150" t="str">
        <f t="shared" si="14"/>
        <v/>
      </c>
      <c r="N98" s="151" t="str">
        <f t="shared" si="15"/>
        <v/>
      </c>
      <c r="O98" s="151" t="str">
        <f>IF(H98="","",(VLOOKUP(C98,'APP BACKGROUND'!A:K,11,0)))</f>
        <v/>
      </c>
      <c r="P98" s="85"/>
      <c r="Q98" s="116" t="str">
        <f t="shared" si="16"/>
        <v/>
      </c>
      <c r="R98" s="86" t="str">
        <f t="shared" si="17"/>
        <v/>
      </c>
      <c r="S98" s="40"/>
      <c r="T98" s="40"/>
      <c r="U98" s="47" t="str">
        <f t="shared" si="18"/>
        <v/>
      </c>
      <c r="V98" s="78"/>
      <c r="W98" s="78"/>
      <c r="X98" s="78"/>
      <c r="Y98" s="45"/>
      <c r="Z98" s="45"/>
      <c r="AA98" s="45"/>
      <c r="AB98" s="42"/>
      <c r="AC98" s="42"/>
      <c r="AD98" s="42"/>
      <c r="AE98" s="42"/>
      <c r="AF98" s="42"/>
      <c r="AG98" s="45"/>
      <c r="AH98" s="45"/>
      <c r="AI98" s="45"/>
      <c r="AJ98" s="45"/>
      <c r="AK98" s="45"/>
      <c r="AL98" s="45"/>
      <c r="AM98" s="42"/>
      <c r="AN98" s="42"/>
      <c r="AO98" s="42"/>
      <c r="AP98" s="42"/>
      <c r="AQ98" s="42"/>
      <c r="AR98" s="42"/>
      <c r="AS98" s="42"/>
      <c r="AT98" s="19"/>
      <c r="AU98" s="29"/>
      <c r="AV98" s="41"/>
      <c r="AW98" s="41"/>
      <c r="AX98" s="14"/>
      <c r="AY98" s="14"/>
    </row>
    <row r="99" spans="2:51" ht="15.5" x14ac:dyDescent="0.35">
      <c r="B99" s="136" t="str">
        <f t="shared" si="12"/>
        <v/>
      </c>
      <c r="C99" s="56"/>
      <c r="D99" s="58"/>
      <c r="E99" s="43" t="str">
        <f>IFERROR(IF(OR(C99="",AND(C99&lt;&gt;"",D99="")),"",(VLOOKUP(C99,'APP BACKGROUND'!A:F,2,0))),"")</f>
        <v/>
      </c>
      <c r="F99" s="44" t="str">
        <f>IF(E99="","",(VLOOKUP(C99,'APP BACKGROUND'!A:F,5,0)))</f>
        <v/>
      </c>
      <c r="G99" s="40" t="str">
        <f>IF(E99="","",(VLOOKUP('Application Form'!C99,'APP BACKGROUND'!A:I,9,0)))</f>
        <v/>
      </c>
      <c r="H99" s="45"/>
      <c r="I99" s="45"/>
      <c r="J99" s="126" t="str">
        <f>IF(C:C="","",(VLOOKUP('Application Form'!C99,'APP BACKGROUND'!A:F,3,0)))</f>
        <v/>
      </c>
      <c r="K99" s="127" t="str">
        <f t="shared" si="13"/>
        <v/>
      </c>
      <c r="L99" s="127" t="str">
        <f>IF(H99="","",(VLOOKUP(K99,'Data Validation'!$A$48:$B$59,2,0)))</f>
        <v/>
      </c>
      <c r="M99" s="150" t="str">
        <f t="shared" si="14"/>
        <v/>
      </c>
      <c r="N99" s="151" t="str">
        <f t="shared" si="15"/>
        <v/>
      </c>
      <c r="O99" s="151" t="str">
        <f>IF(H99="","",(VLOOKUP(C99,'APP BACKGROUND'!A:K,11,0)))</f>
        <v/>
      </c>
      <c r="P99" s="85"/>
      <c r="Q99" s="116" t="str">
        <f t="shared" si="16"/>
        <v/>
      </c>
      <c r="R99" s="86" t="str">
        <f t="shared" si="17"/>
        <v/>
      </c>
      <c r="S99" s="40"/>
      <c r="T99" s="40"/>
      <c r="U99" s="47" t="str">
        <f t="shared" si="18"/>
        <v/>
      </c>
      <c r="V99" s="78"/>
      <c r="W99" s="78"/>
      <c r="X99" s="78"/>
      <c r="Y99" s="45"/>
      <c r="Z99" s="45"/>
      <c r="AA99" s="45"/>
      <c r="AB99" s="42"/>
      <c r="AC99" s="42"/>
      <c r="AD99" s="42"/>
      <c r="AE99" s="42"/>
      <c r="AF99" s="42"/>
      <c r="AG99" s="45"/>
      <c r="AH99" s="45"/>
      <c r="AI99" s="45"/>
      <c r="AJ99" s="45"/>
      <c r="AK99" s="45"/>
      <c r="AL99" s="45"/>
      <c r="AM99" s="42"/>
      <c r="AN99" s="42"/>
      <c r="AO99" s="42"/>
      <c r="AP99" s="42"/>
      <c r="AQ99" s="42"/>
      <c r="AR99" s="42"/>
      <c r="AS99" s="42"/>
      <c r="AT99" s="19"/>
      <c r="AU99" s="29"/>
      <c r="AV99" s="41"/>
      <c r="AW99" s="41"/>
      <c r="AX99" s="14"/>
      <c r="AY99" s="14"/>
    </row>
    <row r="100" spans="2:51" ht="15.5" x14ac:dyDescent="0.35">
      <c r="B100" s="136" t="str">
        <f t="shared" si="12"/>
        <v/>
      </c>
      <c r="C100" s="56"/>
      <c r="D100" s="58"/>
      <c r="E100" s="43" t="str">
        <f>IFERROR(IF(OR(C100="",AND(C100&lt;&gt;"",D100="")),"",(VLOOKUP(C100,'APP BACKGROUND'!A:F,2,0))),"")</f>
        <v/>
      </c>
      <c r="F100" s="44" t="str">
        <f>IF(E100="","",(VLOOKUP(C100,'APP BACKGROUND'!A:F,5,0)))</f>
        <v/>
      </c>
      <c r="G100" s="40" t="str">
        <f>IF(E100="","",(VLOOKUP('Application Form'!C100,'APP BACKGROUND'!A:I,9,0)))</f>
        <v/>
      </c>
      <c r="H100" s="45"/>
      <c r="I100" s="45"/>
      <c r="J100" s="126" t="str">
        <f>IF(C:C="","",(VLOOKUP('Application Form'!C100,'APP BACKGROUND'!A:F,3,0)))</f>
        <v/>
      </c>
      <c r="K100" s="127" t="str">
        <f t="shared" si="13"/>
        <v/>
      </c>
      <c r="L100" s="127" t="str">
        <f>IF(H100="","",(VLOOKUP(K100,'Data Validation'!$A$48:$B$59,2,0)))</f>
        <v/>
      </c>
      <c r="M100" s="150" t="str">
        <f t="shared" si="14"/>
        <v/>
      </c>
      <c r="N100" s="151" t="str">
        <f t="shared" si="15"/>
        <v/>
      </c>
      <c r="O100" s="151" t="str">
        <f>IF(H100="","",(VLOOKUP(C100,'APP BACKGROUND'!A:K,11,0)))</f>
        <v/>
      </c>
      <c r="P100" s="85"/>
      <c r="Q100" s="116" t="str">
        <f t="shared" si="16"/>
        <v/>
      </c>
      <c r="R100" s="86" t="str">
        <f t="shared" si="17"/>
        <v/>
      </c>
      <c r="S100" s="40"/>
      <c r="T100" s="40"/>
      <c r="U100" s="47" t="str">
        <f t="shared" si="18"/>
        <v/>
      </c>
      <c r="V100" s="78"/>
      <c r="W100" s="78"/>
      <c r="X100" s="78"/>
      <c r="Y100" s="45"/>
      <c r="Z100" s="45"/>
      <c r="AA100" s="45"/>
      <c r="AB100" s="42"/>
      <c r="AC100" s="42"/>
      <c r="AD100" s="42"/>
      <c r="AE100" s="42"/>
      <c r="AF100" s="42"/>
      <c r="AG100" s="45"/>
      <c r="AH100" s="45"/>
      <c r="AI100" s="45"/>
      <c r="AJ100" s="45"/>
      <c r="AK100" s="45"/>
      <c r="AL100" s="45"/>
      <c r="AM100" s="42"/>
      <c r="AN100" s="42"/>
      <c r="AO100" s="42"/>
      <c r="AP100" s="42"/>
      <c r="AQ100" s="42"/>
      <c r="AR100" s="42"/>
      <c r="AS100" s="42"/>
      <c r="AT100" s="19"/>
      <c r="AU100" s="29"/>
      <c r="AV100" s="41"/>
      <c r="AW100" s="41"/>
      <c r="AX100" s="14"/>
      <c r="AY100" s="14"/>
    </row>
    <row r="101" spans="2:51" ht="15.5" x14ac:dyDescent="0.35">
      <c r="B101" s="136" t="str">
        <f t="shared" si="12"/>
        <v/>
      </c>
      <c r="C101" s="56"/>
      <c r="D101" s="58"/>
      <c r="E101" s="43" t="str">
        <f>IFERROR(IF(OR(C101="",AND(C101&lt;&gt;"",D101="")),"",(VLOOKUP(C101,'APP BACKGROUND'!A:F,2,0))),"")</f>
        <v/>
      </c>
      <c r="F101" s="44" t="str">
        <f>IF(E101="","",(VLOOKUP(C101,'APP BACKGROUND'!A:F,5,0)))</f>
        <v/>
      </c>
      <c r="G101" s="40" t="str">
        <f>IF(E101="","",(VLOOKUP('Application Form'!C101,'APP BACKGROUND'!A:I,9,0)))</f>
        <v/>
      </c>
      <c r="H101" s="45"/>
      <c r="I101" s="45"/>
      <c r="J101" s="126" t="str">
        <f>IF(C:C="","",(VLOOKUP('Application Form'!C101,'APP BACKGROUND'!A:F,3,0)))</f>
        <v/>
      </c>
      <c r="K101" s="127" t="str">
        <f t="shared" si="13"/>
        <v/>
      </c>
      <c r="L101" s="127" t="str">
        <f>IF(H101="","",(VLOOKUP(K101,'Data Validation'!$A$48:$B$59,2,0)))</f>
        <v/>
      </c>
      <c r="M101" s="150" t="str">
        <f t="shared" si="14"/>
        <v/>
      </c>
      <c r="N101" s="151" t="str">
        <f t="shared" si="15"/>
        <v/>
      </c>
      <c r="O101" s="151" t="str">
        <f>IF(H101="","",(VLOOKUP(C101,'APP BACKGROUND'!A:K,11,0)))</f>
        <v/>
      </c>
      <c r="P101" s="85"/>
      <c r="Q101" s="116" t="str">
        <f t="shared" si="16"/>
        <v/>
      </c>
      <c r="R101" s="86" t="str">
        <f t="shared" si="17"/>
        <v/>
      </c>
      <c r="S101" s="40"/>
      <c r="T101" s="40"/>
      <c r="U101" s="47" t="str">
        <f t="shared" si="18"/>
        <v/>
      </c>
      <c r="V101" s="78"/>
      <c r="W101" s="78"/>
      <c r="X101" s="78"/>
      <c r="Y101" s="45"/>
      <c r="Z101" s="45"/>
      <c r="AA101" s="45"/>
      <c r="AB101" s="42"/>
      <c r="AC101" s="42"/>
      <c r="AD101" s="42"/>
      <c r="AE101" s="42"/>
      <c r="AF101" s="42"/>
      <c r="AG101" s="45"/>
      <c r="AH101" s="45"/>
      <c r="AI101" s="45"/>
      <c r="AJ101" s="45"/>
      <c r="AK101" s="45"/>
      <c r="AL101" s="45"/>
      <c r="AM101" s="42"/>
      <c r="AN101" s="42"/>
      <c r="AO101" s="42"/>
      <c r="AP101" s="42"/>
      <c r="AQ101" s="42"/>
      <c r="AR101" s="42"/>
      <c r="AS101" s="42"/>
      <c r="AT101" s="19"/>
      <c r="AU101" s="29"/>
      <c r="AV101" s="41"/>
      <c r="AW101" s="41"/>
      <c r="AX101" s="14"/>
      <c r="AY101" s="14"/>
    </row>
    <row r="102" spans="2:51" ht="15.5" x14ac:dyDescent="0.35">
      <c r="B102" s="136" t="str">
        <f t="shared" si="12"/>
        <v/>
      </c>
      <c r="C102" s="56"/>
      <c r="D102" s="58"/>
      <c r="E102" s="43" t="str">
        <f>IFERROR(IF(OR(C102="",AND(C102&lt;&gt;"",D102="")),"",(VLOOKUP(C102,'APP BACKGROUND'!A:F,2,0))),"")</f>
        <v/>
      </c>
      <c r="F102" s="44" t="str">
        <f>IF(E102="","",(VLOOKUP(C102,'APP BACKGROUND'!A:F,5,0)))</f>
        <v/>
      </c>
      <c r="G102" s="40" t="str">
        <f>IF(E102="","",(VLOOKUP('Application Form'!C102,'APP BACKGROUND'!A:I,9,0)))</f>
        <v/>
      </c>
      <c r="H102" s="45"/>
      <c r="I102" s="45"/>
      <c r="J102" s="126" t="str">
        <f>IF(C:C="","",(VLOOKUP('Application Form'!C102,'APP BACKGROUND'!A:F,3,0)))</f>
        <v/>
      </c>
      <c r="K102" s="127" t="str">
        <f t="shared" si="13"/>
        <v/>
      </c>
      <c r="L102" s="127" t="str">
        <f>IF(H102="","",(VLOOKUP(K102,'Data Validation'!$A$48:$B$59,2,0)))</f>
        <v/>
      </c>
      <c r="M102" s="150" t="str">
        <f t="shared" si="14"/>
        <v/>
      </c>
      <c r="N102" s="151" t="str">
        <f t="shared" si="15"/>
        <v/>
      </c>
      <c r="O102" s="151" t="str">
        <f>IF(H102="","",(VLOOKUP(C102,'APP BACKGROUND'!A:K,11,0)))</f>
        <v/>
      </c>
      <c r="P102" s="85"/>
      <c r="Q102" s="116" t="str">
        <f t="shared" si="16"/>
        <v/>
      </c>
      <c r="R102" s="86" t="str">
        <f t="shared" si="17"/>
        <v/>
      </c>
      <c r="S102" s="40"/>
      <c r="T102" s="40"/>
      <c r="U102" s="47" t="str">
        <f t="shared" si="18"/>
        <v/>
      </c>
      <c r="V102" s="78"/>
      <c r="W102" s="78"/>
      <c r="X102" s="78"/>
      <c r="Y102" s="45"/>
      <c r="Z102" s="45"/>
      <c r="AA102" s="45"/>
      <c r="AB102" s="42"/>
      <c r="AC102" s="42"/>
      <c r="AD102" s="42"/>
      <c r="AE102" s="42"/>
      <c r="AF102" s="42"/>
      <c r="AG102" s="45"/>
      <c r="AH102" s="45"/>
      <c r="AI102" s="45"/>
      <c r="AJ102" s="45"/>
      <c r="AK102" s="45"/>
      <c r="AL102" s="45"/>
      <c r="AM102" s="42"/>
      <c r="AN102" s="42"/>
      <c r="AO102" s="42"/>
      <c r="AP102" s="42"/>
      <c r="AQ102" s="42"/>
      <c r="AR102" s="42"/>
      <c r="AS102" s="42"/>
      <c r="AT102" s="19"/>
      <c r="AU102" s="29"/>
      <c r="AV102" s="41"/>
      <c r="AW102" s="41"/>
      <c r="AX102" s="14"/>
      <c r="AY102" s="14"/>
    </row>
    <row r="103" spans="2:51" ht="15.5" x14ac:dyDescent="0.35">
      <c r="B103" s="136" t="str">
        <f t="shared" si="12"/>
        <v/>
      </c>
      <c r="C103" s="56"/>
      <c r="D103" s="58"/>
      <c r="E103" s="43" t="str">
        <f>IFERROR(IF(OR(C103="",AND(C103&lt;&gt;"",D103="")),"",(VLOOKUP(C103,'APP BACKGROUND'!A:F,2,0))),"")</f>
        <v/>
      </c>
      <c r="F103" s="44" t="str">
        <f>IF(E103="","",(VLOOKUP(C103,'APP BACKGROUND'!A:F,5,0)))</f>
        <v/>
      </c>
      <c r="G103" s="40" t="str">
        <f>IF(E103="","",(VLOOKUP('Application Form'!C103,'APP BACKGROUND'!A:I,9,0)))</f>
        <v/>
      </c>
      <c r="H103" s="45"/>
      <c r="I103" s="45"/>
      <c r="J103" s="126" t="str">
        <f>IF(C:C="","",(VLOOKUP('Application Form'!C103,'APP BACKGROUND'!A:F,3,0)))</f>
        <v/>
      </c>
      <c r="K103" s="127" t="str">
        <f t="shared" si="13"/>
        <v/>
      </c>
      <c r="L103" s="127" t="str">
        <f>IF(H103="","",(VLOOKUP(K103,'Data Validation'!$A$48:$B$59,2,0)))</f>
        <v/>
      </c>
      <c r="M103" s="150" t="str">
        <f t="shared" si="14"/>
        <v/>
      </c>
      <c r="N103" s="151" t="str">
        <f t="shared" si="15"/>
        <v/>
      </c>
      <c r="O103" s="151" t="str">
        <f>IF(H103="","",(VLOOKUP(C103,'APP BACKGROUND'!A:K,11,0)))</f>
        <v/>
      </c>
      <c r="P103" s="85"/>
      <c r="Q103" s="116" t="str">
        <f t="shared" si="16"/>
        <v/>
      </c>
      <c r="R103" s="86" t="str">
        <f t="shared" si="17"/>
        <v/>
      </c>
      <c r="S103" s="40"/>
      <c r="T103" s="40"/>
      <c r="U103" s="47" t="str">
        <f t="shared" si="18"/>
        <v/>
      </c>
      <c r="V103" s="78"/>
      <c r="W103" s="78"/>
      <c r="X103" s="78"/>
      <c r="Y103" s="45"/>
      <c r="Z103" s="45"/>
      <c r="AA103" s="45"/>
      <c r="AB103" s="42"/>
      <c r="AC103" s="42"/>
      <c r="AD103" s="42"/>
      <c r="AE103" s="42"/>
      <c r="AF103" s="42"/>
      <c r="AG103" s="45"/>
      <c r="AH103" s="45"/>
      <c r="AI103" s="45"/>
      <c r="AJ103" s="45"/>
      <c r="AK103" s="45"/>
      <c r="AL103" s="45"/>
      <c r="AM103" s="42"/>
      <c r="AN103" s="42"/>
      <c r="AO103" s="42"/>
      <c r="AP103" s="42"/>
      <c r="AQ103" s="42"/>
      <c r="AR103" s="42"/>
      <c r="AS103" s="42"/>
      <c r="AT103" s="19"/>
      <c r="AU103" s="29"/>
      <c r="AV103" s="41"/>
      <c r="AW103" s="41"/>
      <c r="AX103" s="14"/>
      <c r="AY103" s="14"/>
    </row>
    <row r="104" spans="2:51" ht="15.5" x14ac:dyDescent="0.35">
      <c r="B104" s="136" t="str">
        <f t="shared" si="12"/>
        <v/>
      </c>
      <c r="C104" s="56"/>
      <c r="D104" s="58"/>
      <c r="E104" s="43" t="str">
        <f>IFERROR(IF(OR(C104="",AND(C104&lt;&gt;"",D104="")),"",(VLOOKUP(C104,'APP BACKGROUND'!A:F,2,0))),"")</f>
        <v/>
      </c>
      <c r="F104" s="44" t="str">
        <f>IF(E104="","",(VLOOKUP(C104,'APP BACKGROUND'!A:F,5,0)))</f>
        <v/>
      </c>
      <c r="G104" s="40" t="str">
        <f>IF(E104="","",(VLOOKUP('Application Form'!C104,'APP BACKGROUND'!A:I,9,0)))</f>
        <v/>
      </c>
      <c r="H104" s="45"/>
      <c r="I104" s="45"/>
      <c r="J104" s="126" t="str">
        <f>IF(C:C="","",(VLOOKUP('Application Form'!C104,'APP BACKGROUND'!A:F,3,0)))</f>
        <v/>
      </c>
      <c r="K104" s="127" t="str">
        <f t="shared" si="13"/>
        <v/>
      </c>
      <c r="L104" s="127" t="str">
        <f>IF(H104="","",(VLOOKUP(K104,'Data Validation'!$A$48:$B$59,2,0)))</f>
        <v/>
      </c>
      <c r="M104" s="150" t="str">
        <f t="shared" si="14"/>
        <v/>
      </c>
      <c r="N104" s="151" t="str">
        <f t="shared" si="15"/>
        <v/>
      </c>
      <c r="O104" s="151" t="str">
        <f>IF(H104="","",(VLOOKUP(C104,'APP BACKGROUND'!A:K,11,0)))</f>
        <v/>
      </c>
      <c r="P104" s="85"/>
      <c r="Q104" s="116" t="str">
        <f t="shared" si="16"/>
        <v/>
      </c>
      <c r="R104" s="86" t="str">
        <f t="shared" si="17"/>
        <v/>
      </c>
      <c r="S104" s="40"/>
      <c r="T104" s="40"/>
      <c r="U104" s="47" t="str">
        <f t="shared" si="18"/>
        <v/>
      </c>
      <c r="V104" s="78"/>
      <c r="W104" s="78"/>
      <c r="X104" s="78"/>
      <c r="Y104" s="45"/>
      <c r="Z104" s="45"/>
      <c r="AA104" s="45"/>
      <c r="AB104" s="42"/>
      <c r="AC104" s="42"/>
      <c r="AD104" s="42"/>
      <c r="AE104" s="42"/>
      <c r="AF104" s="42"/>
      <c r="AG104" s="45"/>
      <c r="AH104" s="45"/>
      <c r="AI104" s="45"/>
      <c r="AJ104" s="45"/>
      <c r="AK104" s="45"/>
      <c r="AL104" s="45"/>
      <c r="AM104" s="42"/>
      <c r="AN104" s="42"/>
      <c r="AO104" s="42"/>
      <c r="AP104" s="42"/>
      <c r="AQ104" s="42"/>
      <c r="AR104" s="42"/>
      <c r="AS104" s="42"/>
      <c r="AT104" s="19"/>
      <c r="AU104" s="29"/>
      <c r="AV104" s="41"/>
      <c r="AW104" s="41"/>
      <c r="AX104" s="14"/>
      <c r="AY104" s="14"/>
    </row>
    <row r="105" spans="2:51" ht="15.5" x14ac:dyDescent="0.35">
      <c r="B105" s="136" t="str">
        <f t="shared" si="12"/>
        <v/>
      </c>
      <c r="C105" s="56"/>
      <c r="D105" s="58"/>
      <c r="E105" s="43" t="str">
        <f>IFERROR(IF(OR(C105="",AND(C105&lt;&gt;"",D105="")),"",(VLOOKUP(C105,'APP BACKGROUND'!A:F,2,0))),"")</f>
        <v/>
      </c>
      <c r="F105" s="44" t="str">
        <f>IF(E105="","",(VLOOKUP(C105,'APP BACKGROUND'!A:F,5,0)))</f>
        <v/>
      </c>
      <c r="G105" s="40" t="str">
        <f>IF(E105="","",(VLOOKUP('Application Form'!C105,'APP BACKGROUND'!A:I,9,0)))</f>
        <v/>
      </c>
      <c r="H105" s="45"/>
      <c r="I105" s="45"/>
      <c r="J105" s="126" t="str">
        <f>IF(C:C="","",(VLOOKUP('Application Form'!C105,'APP BACKGROUND'!A:F,3,0)))</f>
        <v/>
      </c>
      <c r="K105" s="127" t="str">
        <f t="shared" si="13"/>
        <v/>
      </c>
      <c r="L105" s="127" t="str">
        <f>IF(H105="","",(VLOOKUP(K105,'Data Validation'!$A$48:$B$59,2,0)))</f>
        <v/>
      </c>
      <c r="M105" s="150" t="str">
        <f t="shared" si="14"/>
        <v/>
      </c>
      <c r="N105" s="151" t="str">
        <f t="shared" si="15"/>
        <v/>
      </c>
      <c r="O105" s="151" t="str">
        <f>IF(H105="","",(VLOOKUP(C105,'APP BACKGROUND'!A:K,11,0)))</f>
        <v/>
      </c>
      <c r="P105" s="85"/>
      <c r="Q105" s="116" t="str">
        <f t="shared" si="16"/>
        <v/>
      </c>
      <c r="R105" s="86" t="str">
        <f t="shared" si="17"/>
        <v/>
      </c>
      <c r="S105" s="40"/>
      <c r="T105" s="40"/>
      <c r="U105" s="47" t="str">
        <f t="shared" si="18"/>
        <v/>
      </c>
      <c r="V105" s="78"/>
      <c r="W105" s="78"/>
      <c r="X105" s="78"/>
      <c r="Y105" s="45"/>
      <c r="Z105" s="45"/>
      <c r="AA105" s="45"/>
      <c r="AB105" s="42"/>
      <c r="AC105" s="42"/>
      <c r="AD105" s="42"/>
      <c r="AE105" s="42"/>
      <c r="AF105" s="42"/>
      <c r="AG105" s="45"/>
      <c r="AH105" s="45"/>
      <c r="AI105" s="45"/>
      <c r="AJ105" s="45"/>
      <c r="AK105" s="45"/>
      <c r="AL105" s="45"/>
      <c r="AM105" s="42"/>
      <c r="AN105" s="42"/>
      <c r="AO105" s="42"/>
      <c r="AP105" s="42"/>
      <c r="AQ105" s="42"/>
      <c r="AR105" s="42"/>
      <c r="AS105" s="42"/>
      <c r="AT105" s="19"/>
      <c r="AU105" s="29"/>
      <c r="AV105" s="41"/>
      <c r="AW105" s="41"/>
      <c r="AX105" s="14"/>
      <c r="AY105" s="14"/>
    </row>
    <row r="106" spans="2:51" ht="15.5" x14ac:dyDescent="0.35">
      <c r="B106" s="136" t="str">
        <f t="shared" si="12"/>
        <v/>
      </c>
      <c r="C106" s="56"/>
      <c r="D106" s="58"/>
      <c r="E106" s="43" t="str">
        <f>IFERROR(IF(OR(C106="",AND(C106&lt;&gt;"",D106="")),"",(VLOOKUP(C106,'APP BACKGROUND'!A:F,2,0))),"")</f>
        <v/>
      </c>
      <c r="F106" s="44" t="str">
        <f>IF(E106="","",(VLOOKUP(C106,'APP BACKGROUND'!A:F,5,0)))</f>
        <v/>
      </c>
      <c r="G106" s="40" t="str">
        <f>IF(E106="","",(VLOOKUP('Application Form'!C106,'APP BACKGROUND'!A:I,9,0)))</f>
        <v/>
      </c>
      <c r="H106" s="45"/>
      <c r="I106" s="45"/>
      <c r="J106" s="126" t="str">
        <f>IF(C:C="","",(VLOOKUP('Application Form'!C106,'APP BACKGROUND'!A:F,3,0)))</f>
        <v/>
      </c>
      <c r="K106" s="127" t="str">
        <f t="shared" si="13"/>
        <v/>
      </c>
      <c r="L106" s="127" t="str">
        <f>IF(H106="","",(VLOOKUP(K106,'Data Validation'!$A$48:$B$59,2,0)))</f>
        <v/>
      </c>
      <c r="M106" s="150" t="str">
        <f t="shared" si="14"/>
        <v/>
      </c>
      <c r="N106" s="151" t="str">
        <f t="shared" si="15"/>
        <v/>
      </c>
      <c r="O106" s="151" t="str">
        <f>IF(H106="","",(VLOOKUP(C106,'APP BACKGROUND'!A:K,11,0)))</f>
        <v/>
      </c>
      <c r="P106" s="85"/>
      <c r="Q106" s="116" t="str">
        <f t="shared" si="16"/>
        <v/>
      </c>
      <c r="R106" s="86" t="str">
        <f t="shared" si="17"/>
        <v/>
      </c>
      <c r="S106" s="40"/>
      <c r="T106" s="40"/>
      <c r="U106" s="47" t="str">
        <f t="shared" si="18"/>
        <v/>
      </c>
      <c r="V106" s="78"/>
      <c r="W106" s="78"/>
      <c r="X106" s="78"/>
      <c r="Y106" s="45"/>
      <c r="Z106" s="45"/>
      <c r="AA106" s="45"/>
      <c r="AB106" s="42"/>
      <c r="AC106" s="42"/>
      <c r="AD106" s="42"/>
      <c r="AE106" s="42"/>
      <c r="AF106" s="42"/>
      <c r="AG106" s="45"/>
      <c r="AH106" s="45"/>
      <c r="AI106" s="45"/>
      <c r="AJ106" s="45"/>
      <c r="AK106" s="45"/>
      <c r="AL106" s="45"/>
      <c r="AM106" s="42"/>
      <c r="AN106" s="42"/>
      <c r="AO106" s="42"/>
      <c r="AP106" s="42"/>
      <c r="AQ106" s="42"/>
      <c r="AR106" s="42"/>
      <c r="AS106" s="42"/>
      <c r="AT106" s="19"/>
      <c r="AU106" s="29"/>
      <c r="AV106" s="41"/>
      <c r="AW106" s="41"/>
      <c r="AX106" s="14"/>
      <c r="AY106" s="14"/>
    </row>
    <row r="107" spans="2:51" ht="15.5" x14ac:dyDescent="0.35">
      <c r="B107" s="136" t="str">
        <f t="shared" si="12"/>
        <v/>
      </c>
      <c r="C107" s="56"/>
      <c r="D107" s="58"/>
      <c r="E107" s="43" t="str">
        <f>IFERROR(IF(OR(C107="",AND(C107&lt;&gt;"",D107="")),"",(VLOOKUP(C107,'APP BACKGROUND'!A:F,2,0))),"")</f>
        <v/>
      </c>
      <c r="F107" s="44" t="str">
        <f>IF(E107="","",(VLOOKUP(C107,'APP BACKGROUND'!A:F,5,0)))</f>
        <v/>
      </c>
      <c r="G107" s="40" t="str">
        <f>IF(E107="","",(VLOOKUP('Application Form'!C107,'APP BACKGROUND'!A:I,9,0)))</f>
        <v/>
      </c>
      <c r="H107" s="45"/>
      <c r="I107" s="45"/>
      <c r="J107" s="126" t="str">
        <f>IF(C:C="","",(VLOOKUP('Application Form'!C107,'APP BACKGROUND'!A:F,3,0)))</f>
        <v/>
      </c>
      <c r="K107" s="127" t="str">
        <f t="shared" si="13"/>
        <v/>
      </c>
      <c r="L107" s="127" t="str">
        <f>IF(H107="","",(VLOOKUP(K107,'Data Validation'!$A$48:$B$59,2,0)))</f>
        <v/>
      </c>
      <c r="M107" s="150" t="str">
        <f t="shared" si="14"/>
        <v/>
      </c>
      <c r="N107" s="151" t="str">
        <f t="shared" si="15"/>
        <v/>
      </c>
      <c r="O107" s="151" t="str">
        <f>IF(H107="","",(VLOOKUP(C107,'APP BACKGROUND'!A:K,11,0)))</f>
        <v/>
      </c>
      <c r="P107" s="85"/>
      <c r="Q107" s="116" t="str">
        <f t="shared" si="16"/>
        <v/>
      </c>
      <c r="R107" s="86" t="str">
        <f t="shared" si="17"/>
        <v/>
      </c>
      <c r="S107" s="40"/>
      <c r="T107" s="40"/>
      <c r="U107" s="47" t="str">
        <f t="shared" si="18"/>
        <v/>
      </c>
      <c r="V107" s="78"/>
      <c r="W107" s="78"/>
      <c r="X107" s="78"/>
      <c r="Y107" s="45"/>
      <c r="Z107" s="45"/>
      <c r="AA107" s="45"/>
      <c r="AB107" s="42"/>
      <c r="AC107" s="42"/>
      <c r="AD107" s="42"/>
      <c r="AE107" s="42"/>
      <c r="AF107" s="42"/>
      <c r="AG107" s="45"/>
      <c r="AH107" s="45"/>
      <c r="AI107" s="45"/>
      <c r="AJ107" s="45"/>
      <c r="AK107" s="45"/>
      <c r="AL107" s="45"/>
      <c r="AM107" s="42"/>
      <c r="AN107" s="42"/>
      <c r="AO107" s="42"/>
      <c r="AP107" s="42"/>
      <c r="AQ107" s="42"/>
      <c r="AR107" s="42"/>
      <c r="AS107" s="42"/>
      <c r="AT107" s="19"/>
      <c r="AU107" s="29"/>
      <c r="AV107" s="41"/>
      <c r="AW107" s="41"/>
      <c r="AX107" s="14"/>
      <c r="AY107" s="14"/>
    </row>
    <row r="108" spans="2:51" ht="15.5" x14ac:dyDescent="0.35">
      <c r="B108" s="136" t="str">
        <f t="shared" si="12"/>
        <v/>
      </c>
      <c r="C108" s="56"/>
      <c r="D108" s="58"/>
      <c r="E108" s="43" t="str">
        <f>IFERROR(IF(OR(C108="",AND(C108&lt;&gt;"",D108="")),"",(VLOOKUP(C108,'APP BACKGROUND'!A:F,2,0))),"")</f>
        <v/>
      </c>
      <c r="F108" s="44" t="str">
        <f>IF(E108="","",(VLOOKUP(C108,'APP BACKGROUND'!A:F,5,0)))</f>
        <v/>
      </c>
      <c r="G108" s="40" t="str">
        <f>IF(E108="","",(VLOOKUP('Application Form'!C108,'APP BACKGROUND'!A:I,9,0)))</f>
        <v/>
      </c>
      <c r="H108" s="45"/>
      <c r="I108" s="45"/>
      <c r="J108" s="126" t="str">
        <f>IF(C:C="","",(VLOOKUP('Application Form'!C108,'APP BACKGROUND'!A:F,3,0)))</f>
        <v/>
      </c>
      <c r="K108" s="127" t="str">
        <f t="shared" si="13"/>
        <v/>
      </c>
      <c r="L108" s="127" t="str">
        <f>IF(H108="","",(VLOOKUP(K108,'Data Validation'!$A$48:$B$59,2,0)))</f>
        <v/>
      </c>
      <c r="M108" s="150" t="str">
        <f t="shared" si="14"/>
        <v/>
      </c>
      <c r="N108" s="151" t="str">
        <f t="shared" si="15"/>
        <v/>
      </c>
      <c r="O108" s="151" t="str">
        <f>IF(H108="","",(VLOOKUP(C108,'APP BACKGROUND'!A:K,11,0)))</f>
        <v/>
      </c>
      <c r="P108" s="85"/>
      <c r="Q108" s="116" t="str">
        <f t="shared" si="16"/>
        <v/>
      </c>
      <c r="R108" s="86" t="str">
        <f t="shared" si="17"/>
        <v/>
      </c>
      <c r="S108" s="40"/>
      <c r="T108" s="40"/>
      <c r="U108" s="47" t="str">
        <f t="shared" si="18"/>
        <v/>
      </c>
      <c r="V108" s="78"/>
      <c r="W108" s="78"/>
      <c r="X108" s="78"/>
      <c r="Y108" s="45"/>
      <c r="Z108" s="45"/>
      <c r="AA108" s="45"/>
      <c r="AB108" s="42"/>
      <c r="AC108" s="42"/>
      <c r="AD108" s="42"/>
      <c r="AE108" s="42"/>
      <c r="AF108" s="42"/>
      <c r="AG108" s="45"/>
      <c r="AH108" s="45"/>
      <c r="AI108" s="45"/>
      <c r="AJ108" s="45"/>
      <c r="AK108" s="45"/>
      <c r="AL108" s="45"/>
      <c r="AM108" s="42"/>
      <c r="AN108" s="42"/>
      <c r="AO108" s="42"/>
      <c r="AP108" s="42"/>
      <c r="AQ108" s="42"/>
      <c r="AR108" s="42"/>
      <c r="AS108" s="42"/>
      <c r="AT108" s="19"/>
      <c r="AU108" s="29"/>
      <c r="AV108" s="41"/>
      <c r="AW108" s="41"/>
      <c r="AX108" s="14"/>
      <c r="AY108" s="14"/>
    </row>
    <row r="109" spans="2:51" ht="15.5" x14ac:dyDescent="0.35">
      <c r="B109" s="136" t="str">
        <f t="shared" si="12"/>
        <v/>
      </c>
      <c r="C109" s="56"/>
      <c r="D109" s="58"/>
      <c r="E109" s="43" t="str">
        <f>IFERROR(IF(OR(C109="",AND(C109&lt;&gt;"",D109="")),"",(VLOOKUP(C109,'APP BACKGROUND'!A:F,2,0))),"")</f>
        <v/>
      </c>
      <c r="F109" s="44" t="str">
        <f>IF(E109="","",(VLOOKUP(C109,'APP BACKGROUND'!A:F,5,0)))</f>
        <v/>
      </c>
      <c r="G109" s="40" t="str">
        <f>IF(E109="","",(VLOOKUP('Application Form'!C109,'APP BACKGROUND'!A:I,9,0)))</f>
        <v/>
      </c>
      <c r="H109" s="45"/>
      <c r="I109" s="45"/>
      <c r="J109" s="126" t="str">
        <f>IF(C:C="","",(VLOOKUP('Application Form'!C109,'APP BACKGROUND'!A:F,3,0)))</f>
        <v/>
      </c>
      <c r="K109" s="127" t="str">
        <f t="shared" si="13"/>
        <v/>
      </c>
      <c r="L109" s="127" t="str">
        <f>IF(H109="","",(VLOOKUP(K109,'Data Validation'!$A$48:$B$59,2,0)))</f>
        <v/>
      </c>
      <c r="M109" s="150" t="str">
        <f t="shared" si="14"/>
        <v/>
      </c>
      <c r="N109" s="151" t="str">
        <f t="shared" si="15"/>
        <v/>
      </c>
      <c r="O109" s="151" t="str">
        <f>IF(H109="","",(VLOOKUP(C109,'APP BACKGROUND'!A:K,11,0)))</f>
        <v/>
      </c>
      <c r="P109" s="85"/>
      <c r="Q109" s="116" t="str">
        <f t="shared" si="16"/>
        <v/>
      </c>
      <c r="R109" s="86" t="str">
        <f t="shared" si="17"/>
        <v/>
      </c>
      <c r="S109" s="40"/>
      <c r="T109" s="40"/>
      <c r="U109" s="47" t="str">
        <f t="shared" si="18"/>
        <v/>
      </c>
      <c r="V109" s="78"/>
      <c r="W109" s="78"/>
      <c r="X109" s="78"/>
      <c r="Y109" s="45"/>
      <c r="Z109" s="45"/>
      <c r="AA109" s="45"/>
      <c r="AB109" s="42"/>
      <c r="AC109" s="42"/>
      <c r="AD109" s="42"/>
      <c r="AE109" s="42"/>
      <c r="AF109" s="42"/>
      <c r="AG109" s="45"/>
      <c r="AH109" s="45"/>
      <c r="AI109" s="45"/>
      <c r="AJ109" s="45"/>
      <c r="AK109" s="45"/>
      <c r="AL109" s="45"/>
      <c r="AM109" s="42"/>
      <c r="AN109" s="42"/>
      <c r="AO109" s="42"/>
      <c r="AP109" s="42"/>
      <c r="AQ109" s="42"/>
      <c r="AR109" s="42"/>
      <c r="AS109" s="42"/>
      <c r="AT109" s="19"/>
      <c r="AU109" s="29"/>
      <c r="AV109" s="41"/>
      <c r="AW109" s="41"/>
      <c r="AX109" s="14"/>
      <c r="AY109" s="14"/>
    </row>
    <row r="110" spans="2:51" ht="15.5" x14ac:dyDescent="0.35">
      <c r="B110" s="136" t="str">
        <f t="shared" si="12"/>
        <v/>
      </c>
      <c r="C110" s="56"/>
      <c r="D110" s="58"/>
      <c r="E110" s="43" t="str">
        <f>IFERROR(IF(OR(C110="",AND(C110&lt;&gt;"",D110="")),"",(VLOOKUP(C110,'APP BACKGROUND'!A:F,2,0))),"")</f>
        <v/>
      </c>
      <c r="F110" s="44" t="str">
        <f>IF(E110="","",(VLOOKUP(C110,'APP BACKGROUND'!A:F,5,0)))</f>
        <v/>
      </c>
      <c r="G110" s="40" t="str">
        <f>IF(E110="","",(VLOOKUP('Application Form'!C110,'APP BACKGROUND'!A:I,9,0)))</f>
        <v/>
      </c>
      <c r="H110" s="45"/>
      <c r="I110" s="45"/>
      <c r="J110" s="126" t="str">
        <f>IF(C:C="","",(VLOOKUP('Application Form'!C110,'APP BACKGROUND'!A:F,3,0)))</f>
        <v/>
      </c>
      <c r="K110" s="127" t="str">
        <f t="shared" si="13"/>
        <v/>
      </c>
      <c r="L110" s="127" t="str">
        <f>IF(H110="","",(VLOOKUP(K110,'Data Validation'!$A$48:$B$59,2,0)))</f>
        <v/>
      </c>
      <c r="M110" s="150" t="str">
        <f t="shared" si="14"/>
        <v/>
      </c>
      <c r="N110" s="151" t="str">
        <f t="shared" si="15"/>
        <v/>
      </c>
      <c r="O110" s="151" t="str">
        <f>IF(H110="","",(VLOOKUP(C110,'APP BACKGROUND'!A:K,11,0)))</f>
        <v/>
      </c>
      <c r="P110" s="85"/>
      <c r="Q110" s="116" t="str">
        <f t="shared" si="16"/>
        <v/>
      </c>
      <c r="R110" s="86" t="str">
        <f t="shared" si="17"/>
        <v/>
      </c>
      <c r="S110" s="40"/>
      <c r="T110" s="40"/>
      <c r="U110" s="47" t="str">
        <f t="shared" si="18"/>
        <v/>
      </c>
      <c r="V110" s="78"/>
      <c r="W110" s="78"/>
      <c r="X110" s="78"/>
      <c r="Y110" s="45"/>
      <c r="Z110" s="45"/>
      <c r="AA110" s="45"/>
      <c r="AB110" s="42"/>
      <c r="AC110" s="42"/>
      <c r="AD110" s="42"/>
      <c r="AE110" s="42"/>
      <c r="AF110" s="42"/>
      <c r="AG110" s="45"/>
      <c r="AH110" s="45"/>
      <c r="AI110" s="45"/>
      <c r="AJ110" s="45"/>
      <c r="AK110" s="45"/>
      <c r="AL110" s="45"/>
      <c r="AM110" s="42"/>
      <c r="AN110" s="42"/>
      <c r="AO110" s="42"/>
      <c r="AP110" s="42"/>
      <c r="AQ110" s="42"/>
      <c r="AR110" s="42"/>
      <c r="AS110" s="42"/>
      <c r="AT110" s="19"/>
      <c r="AU110" s="29"/>
      <c r="AV110" s="41"/>
      <c r="AW110" s="41"/>
      <c r="AX110" s="14"/>
      <c r="AY110" s="14"/>
    </row>
    <row r="111" spans="2:51" ht="15.5" x14ac:dyDescent="0.35">
      <c r="B111" s="136" t="str">
        <f t="shared" si="12"/>
        <v/>
      </c>
      <c r="C111" s="56"/>
      <c r="D111" s="58"/>
      <c r="E111" s="43" t="str">
        <f>IFERROR(IF(OR(C111="",AND(C111&lt;&gt;"",D111="")),"",(VLOOKUP(C111,'APP BACKGROUND'!A:F,2,0))),"")</f>
        <v/>
      </c>
      <c r="F111" s="44" t="str">
        <f>IF(E111="","",(VLOOKUP(C111,'APP BACKGROUND'!A:F,5,0)))</f>
        <v/>
      </c>
      <c r="G111" s="40" t="str">
        <f>IF(E111="","",(VLOOKUP('Application Form'!C111,'APP BACKGROUND'!A:I,9,0)))</f>
        <v/>
      </c>
      <c r="H111" s="45"/>
      <c r="I111" s="45"/>
      <c r="J111" s="126" t="str">
        <f>IF(C:C="","",(VLOOKUP('Application Form'!C111,'APP BACKGROUND'!A:F,3,0)))</f>
        <v/>
      </c>
      <c r="K111" s="127" t="str">
        <f t="shared" si="13"/>
        <v/>
      </c>
      <c r="L111" s="127" t="str">
        <f>IF(H111="","",(VLOOKUP(K111,'Data Validation'!$A$48:$B$59,2,0)))</f>
        <v/>
      </c>
      <c r="M111" s="150" t="str">
        <f t="shared" si="14"/>
        <v/>
      </c>
      <c r="N111" s="151" t="str">
        <f t="shared" si="15"/>
        <v/>
      </c>
      <c r="O111" s="151" t="str">
        <f>IF(H111="","",(VLOOKUP(C111,'APP BACKGROUND'!A:K,11,0)))</f>
        <v/>
      </c>
      <c r="P111" s="85"/>
      <c r="Q111" s="116" t="str">
        <f t="shared" si="16"/>
        <v/>
      </c>
      <c r="R111" s="86" t="str">
        <f t="shared" si="17"/>
        <v/>
      </c>
      <c r="S111" s="40"/>
      <c r="T111" s="40"/>
      <c r="U111" s="47" t="str">
        <f t="shared" si="18"/>
        <v/>
      </c>
      <c r="V111" s="78"/>
      <c r="W111" s="78"/>
      <c r="X111" s="78"/>
      <c r="Y111" s="45"/>
      <c r="Z111" s="45"/>
      <c r="AA111" s="45"/>
      <c r="AB111" s="42"/>
      <c r="AC111" s="42"/>
      <c r="AD111" s="42"/>
      <c r="AE111" s="42"/>
      <c r="AF111" s="42"/>
      <c r="AG111" s="45"/>
      <c r="AH111" s="45"/>
      <c r="AI111" s="45"/>
      <c r="AJ111" s="45"/>
      <c r="AK111" s="45"/>
      <c r="AL111" s="45"/>
      <c r="AM111" s="42"/>
      <c r="AN111" s="42"/>
      <c r="AO111" s="42"/>
      <c r="AP111" s="42"/>
      <c r="AQ111" s="42"/>
      <c r="AR111" s="42"/>
      <c r="AS111" s="42"/>
      <c r="AT111" s="19"/>
      <c r="AU111" s="29"/>
      <c r="AV111" s="41"/>
      <c r="AW111" s="41"/>
      <c r="AX111" s="14"/>
      <c r="AY111" s="14"/>
    </row>
    <row r="112" spans="2:51" ht="15.5" x14ac:dyDescent="0.35">
      <c r="B112" s="136" t="str">
        <f t="shared" si="12"/>
        <v/>
      </c>
      <c r="C112" s="56"/>
      <c r="D112" s="58"/>
      <c r="E112" s="43" t="str">
        <f>IFERROR(IF(OR(C112="",AND(C112&lt;&gt;"",D112="")),"",(VLOOKUP(C112,'APP BACKGROUND'!A:F,2,0))),"")</f>
        <v/>
      </c>
      <c r="F112" s="44" t="str">
        <f>IF(E112="","",(VLOOKUP(C112,'APP BACKGROUND'!A:F,5,0)))</f>
        <v/>
      </c>
      <c r="G112" s="40" t="str">
        <f>IF(E112="","",(VLOOKUP('Application Form'!C112,'APP BACKGROUND'!A:I,9,0)))</f>
        <v/>
      </c>
      <c r="H112" s="45"/>
      <c r="I112" s="45"/>
      <c r="J112" s="126" t="str">
        <f>IF(C:C="","",(VLOOKUP('Application Form'!C112,'APP BACKGROUND'!A:F,3,0)))</f>
        <v/>
      </c>
      <c r="K112" s="127" t="str">
        <f t="shared" si="13"/>
        <v/>
      </c>
      <c r="L112" s="127" t="str">
        <f>IF(H112="","",(VLOOKUP(K112,'Data Validation'!$A$48:$B$59,2,0)))</f>
        <v/>
      </c>
      <c r="M112" s="150" t="str">
        <f t="shared" si="14"/>
        <v/>
      </c>
      <c r="N112" s="151" t="str">
        <f t="shared" si="15"/>
        <v/>
      </c>
      <c r="O112" s="151" t="str">
        <f>IF(H112="","",(VLOOKUP(C112,'APP BACKGROUND'!A:K,11,0)))</f>
        <v/>
      </c>
      <c r="P112" s="85"/>
      <c r="Q112" s="116" t="str">
        <f t="shared" si="16"/>
        <v/>
      </c>
      <c r="R112" s="86" t="str">
        <f t="shared" si="17"/>
        <v/>
      </c>
      <c r="S112" s="40"/>
      <c r="T112" s="40"/>
      <c r="U112" s="47" t="str">
        <f t="shared" si="18"/>
        <v/>
      </c>
      <c r="V112" s="78"/>
      <c r="W112" s="78"/>
      <c r="X112" s="78"/>
      <c r="Y112" s="45"/>
      <c r="Z112" s="45"/>
      <c r="AA112" s="45"/>
      <c r="AB112" s="42"/>
      <c r="AC112" s="42"/>
      <c r="AD112" s="42"/>
      <c r="AE112" s="42"/>
      <c r="AF112" s="42"/>
      <c r="AG112" s="45"/>
      <c r="AH112" s="45"/>
      <c r="AI112" s="45"/>
      <c r="AJ112" s="45"/>
      <c r="AK112" s="45"/>
      <c r="AL112" s="45"/>
      <c r="AM112" s="42"/>
      <c r="AN112" s="42"/>
      <c r="AO112" s="42"/>
      <c r="AP112" s="42"/>
      <c r="AQ112" s="42"/>
      <c r="AR112" s="42"/>
      <c r="AS112" s="42"/>
      <c r="AT112" s="19"/>
      <c r="AU112" s="29"/>
      <c r="AV112" s="41"/>
      <c r="AW112" s="41"/>
      <c r="AX112" s="14"/>
      <c r="AY112" s="14"/>
    </row>
    <row r="113" spans="2:51" ht="15.5" x14ac:dyDescent="0.35">
      <c r="B113" s="136" t="str">
        <f t="shared" si="12"/>
        <v/>
      </c>
      <c r="C113" s="56"/>
      <c r="D113" s="58"/>
      <c r="E113" s="43" t="str">
        <f>IFERROR(IF(OR(C113="",AND(C113&lt;&gt;"",D113="")),"",(VLOOKUP(C113,'APP BACKGROUND'!A:F,2,0))),"")</f>
        <v/>
      </c>
      <c r="F113" s="44" t="str">
        <f>IF(E113="","",(VLOOKUP(C113,'APP BACKGROUND'!A:F,5,0)))</f>
        <v/>
      </c>
      <c r="G113" s="40" t="str">
        <f>IF(E113="","",(VLOOKUP('Application Form'!C113,'APP BACKGROUND'!A:I,9,0)))</f>
        <v/>
      </c>
      <c r="H113" s="45"/>
      <c r="I113" s="45"/>
      <c r="J113" s="126" t="str">
        <f>IF(C:C="","",(VLOOKUP('Application Form'!C113,'APP BACKGROUND'!A:F,3,0)))</f>
        <v/>
      </c>
      <c r="K113" s="127" t="str">
        <f t="shared" si="13"/>
        <v/>
      </c>
      <c r="L113" s="127" t="str">
        <f>IF(H113="","",(VLOOKUP(K113,'Data Validation'!$A$48:$B$59,2,0)))</f>
        <v/>
      </c>
      <c r="M113" s="150" t="str">
        <f t="shared" si="14"/>
        <v/>
      </c>
      <c r="N113" s="151" t="str">
        <f t="shared" si="15"/>
        <v/>
      </c>
      <c r="O113" s="151" t="str">
        <f>IF(H113="","",(VLOOKUP(C113,'APP BACKGROUND'!A:K,11,0)))</f>
        <v/>
      </c>
      <c r="P113" s="85"/>
      <c r="Q113" s="116" t="str">
        <f t="shared" si="16"/>
        <v/>
      </c>
      <c r="R113" s="86" t="str">
        <f t="shared" si="17"/>
        <v/>
      </c>
      <c r="S113" s="40"/>
      <c r="T113" s="40"/>
      <c r="U113" s="47" t="str">
        <f t="shared" si="18"/>
        <v/>
      </c>
      <c r="V113" s="78"/>
      <c r="W113" s="78"/>
      <c r="X113" s="78"/>
      <c r="Y113" s="45"/>
      <c r="Z113" s="45"/>
      <c r="AA113" s="45"/>
      <c r="AB113" s="42"/>
      <c r="AC113" s="42"/>
      <c r="AD113" s="42"/>
      <c r="AE113" s="42"/>
      <c r="AF113" s="42"/>
      <c r="AG113" s="45"/>
      <c r="AH113" s="45"/>
      <c r="AI113" s="45"/>
      <c r="AJ113" s="45"/>
      <c r="AK113" s="45"/>
      <c r="AL113" s="45"/>
      <c r="AM113" s="42"/>
      <c r="AN113" s="42"/>
      <c r="AO113" s="42"/>
      <c r="AP113" s="42"/>
      <c r="AQ113" s="42"/>
      <c r="AR113" s="42"/>
      <c r="AS113" s="42"/>
      <c r="AT113" s="19"/>
      <c r="AU113" s="29"/>
      <c r="AV113" s="41"/>
      <c r="AW113" s="41"/>
      <c r="AX113" s="14"/>
      <c r="AY113" s="14"/>
    </row>
    <row r="114" spans="2:51" ht="15.5" x14ac:dyDescent="0.35">
      <c r="B114" s="136" t="str">
        <f t="shared" si="12"/>
        <v/>
      </c>
      <c r="C114" s="56"/>
      <c r="D114" s="58"/>
      <c r="E114" s="43" t="str">
        <f>IFERROR(IF(OR(C114="",AND(C114&lt;&gt;"",D114="")),"",(VLOOKUP(C114,'APP BACKGROUND'!A:F,2,0))),"")</f>
        <v/>
      </c>
      <c r="F114" s="44" t="str">
        <f>IF(E114="","",(VLOOKUP(C114,'APP BACKGROUND'!A:F,5,0)))</f>
        <v/>
      </c>
      <c r="G114" s="40" t="str">
        <f>IF(E114="","",(VLOOKUP('Application Form'!C114,'APP BACKGROUND'!A:I,9,0)))</f>
        <v/>
      </c>
      <c r="H114" s="45"/>
      <c r="I114" s="45"/>
      <c r="J114" s="126" t="str">
        <f>IF(C:C="","",(VLOOKUP('Application Form'!C114,'APP BACKGROUND'!A:F,3,0)))</f>
        <v/>
      </c>
      <c r="K114" s="127" t="str">
        <f t="shared" si="13"/>
        <v/>
      </c>
      <c r="L114" s="127" t="str">
        <f>IF(H114="","",(VLOOKUP(K114,'Data Validation'!$A$48:$B$59,2,0)))</f>
        <v/>
      </c>
      <c r="M114" s="150" t="str">
        <f t="shared" si="14"/>
        <v/>
      </c>
      <c r="N114" s="151" t="str">
        <f t="shared" si="15"/>
        <v/>
      </c>
      <c r="O114" s="151" t="str">
        <f>IF(H114="","",(VLOOKUP(C114,'APP BACKGROUND'!A:K,11,0)))</f>
        <v/>
      </c>
      <c r="P114" s="85"/>
      <c r="Q114" s="116" t="str">
        <f t="shared" si="16"/>
        <v/>
      </c>
      <c r="R114" s="86" t="str">
        <f t="shared" si="17"/>
        <v/>
      </c>
      <c r="S114" s="40"/>
      <c r="T114" s="40"/>
      <c r="U114" s="47" t="str">
        <f t="shared" si="18"/>
        <v/>
      </c>
      <c r="V114" s="78"/>
      <c r="W114" s="78"/>
      <c r="X114" s="78"/>
      <c r="Y114" s="45"/>
      <c r="Z114" s="45"/>
      <c r="AA114" s="45"/>
      <c r="AB114" s="42"/>
      <c r="AC114" s="42"/>
      <c r="AD114" s="42"/>
      <c r="AE114" s="42"/>
      <c r="AF114" s="42"/>
      <c r="AG114" s="45"/>
      <c r="AH114" s="45"/>
      <c r="AI114" s="45"/>
      <c r="AJ114" s="45"/>
      <c r="AK114" s="45"/>
      <c r="AL114" s="45"/>
      <c r="AM114" s="42"/>
      <c r="AN114" s="42"/>
      <c r="AO114" s="42"/>
      <c r="AP114" s="42"/>
      <c r="AQ114" s="42"/>
      <c r="AR114" s="42"/>
      <c r="AS114" s="42"/>
      <c r="AT114" s="19"/>
      <c r="AU114" s="29"/>
      <c r="AV114" s="41"/>
      <c r="AW114" s="41"/>
      <c r="AX114" s="14"/>
      <c r="AY114" s="14"/>
    </row>
    <row r="115" spans="2:51" ht="15.5" x14ac:dyDescent="0.35">
      <c r="B115" s="136" t="str">
        <f t="shared" si="12"/>
        <v/>
      </c>
      <c r="C115" s="56"/>
      <c r="D115" s="58"/>
      <c r="E115" s="43" t="str">
        <f>IFERROR(IF(OR(C115="",AND(C115&lt;&gt;"",D115="")),"",(VLOOKUP(C115,'APP BACKGROUND'!A:F,2,0))),"")</f>
        <v/>
      </c>
      <c r="F115" s="44" t="str">
        <f>IF(E115="","",(VLOOKUP(C115,'APP BACKGROUND'!A:F,5,0)))</f>
        <v/>
      </c>
      <c r="G115" s="40" t="str">
        <f>IF(E115="","",(VLOOKUP('Application Form'!C115,'APP BACKGROUND'!A:I,9,0)))</f>
        <v/>
      </c>
      <c r="H115" s="45"/>
      <c r="I115" s="45"/>
      <c r="J115" s="126" t="str">
        <f>IF(C:C="","",(VLOOKUP('Application Form'!C115,'APP BACKGROUND'!A:F,3,0)))</f>
        <v/>
      </c>
      <c r="K115" s="127" t="str">
        <f t="shared" si="13"/>
        <v/>
      </c>
      <c r="L115" s="127" t="str">
        <f>IF(H115="","",(VLOOKUP(K115,'Data Validation'!$A$48:$B$59,2,0)))</f>
        <v/>
      </c>
      <c r="M115" s="150" t="str">
        <f t="shared" si="14"/>
        <v/>
      </c>
      <c r="N115" s="151" t="str">
        <f t="shared" si="15"/>
        <v/>
      </c>
      <c r="O115" s="151" t="str">
        <f>IF(H115="","",(VLOOKUP(C115,'APP BACKGROUND'!A:K,11,0)))</f>
        <v/>
      </c>
      <c r="P115" s="85"/>
      <c r="Q115" s="116" t="str">
        <f t="shared" si="16"/>
        <v/>
      </c>
      <c r="R115" s="86" t="str">
        <f t="shared" si="17"/>
        <v/>
      </c>
      <c r="S115" s="40"/>
      <c r="T115" s="40"/>
      <c r="U115" s="47" t="str">
        <f t="shared" si="18"/>
        <v/>
      </c>
      <c r="V115" s="78"/>
      <c r="W115" s="78"/>
      <c r="X115" s="78"/>
      <c r="Y115" s="45"/>
      <c r="Z115" s="45"/>
      <c r="AA115" s="45"/>
      <c r="AB115" s="42"/>
      <c r="AC115" s="42"/>
      <c r="AD115" s="42"/>
      <c r="AE115" s="42"/>
      <c r="AF115" s="42"/>
      <c r="AG115" s="45"/>
      <c r="AH115" s="45"/>
      <c r="AI115" s="45"/>
      <c r="AJ115" s="45"/>
      <c r="AK115" s="45"/>
      <c r="AL115" s="45"/>
      <c r="AM115" s="42"/>
      <c r="AN115" s="42"/>
      <c r="AO115" s="42"/>
      <c r="AP115" s="42"/>
      <c r="AQ115" s="42"/>
      <c r="AR115" s="42"/>
      <c r="AS115" s="42"/>
      <c r="AT115" s="19"/>
      <c r="AU115" s="29"/>
      <c r="AV115" s="41"/>
      <c r="AW115" s="41"/>
      <c r="AX115" s="14"/>
      <c r="AY115" s="14"/>
    </row>
    <row r="116" spans="2:51" ht="15.5" x14ac:dyDescent="0.35">
      <c r="B116" s="136" t="str">
        <f t="shared" si="12"/>
        <v/>
      </c>
      <c r="C116" s="56"/>
      <c r="D116" s="58"/>
      <c r="E116" s="43" t="str">
        <f>IFERROR(IF(OR(C116="",AND(C116&lt;&gt;"",D116="")),"",(VLOOKUP(C116,'APP BACKGROUND'!A:F,2,0))),"")</f>
        <v/>
      </c>
      <c r="F116" s="44" t="str">
        <f>IF(E116="","",(VLOOKUP(C116,'APP BACKGROUND'!A:F,5,0)))</f>
        <v/>
      </c>
      <c r="G116" s="40" t="str">
        <f>IF(E116="","",(VLOOKUP('Application Form'!C116,'APP BACKGROUND'!A:I,9,0)))</f>
        <v/>
      </c>
      <c r="H116" s="45"/>
      <c r="I116" s="45"/>
      <c r="J116" s="126" t="str">
        <f>IF(C:C="","",(VLOOKUP('Application Form'!C116,'APP BACKGROUND'!A:F,3,0)))</f>
        <v/>
      </c>
      <c r="K116" s="127" t="str">
        <f t="shared" si="13"/>
        <v/>
      </c>
      <c r="L116" s="127" t="str">
        <f>IF(H116="","",(VLOOKUP(K116,'Data Validation'!$A$48:$B$59,2,0)))</f>
        <v/>
      </c>
      <c r="M116" s="150" t="str">
        <f t="shared" si="14"/>
        <v/>
      </c>
      <c r="N116" s="151" t="str">
        <f t="shared" si="15"/>
        <v/>
      </c>
      <c r="O116" s="151" t="str">
        <f>IF(H116="","",(VLOOKUP(C116,'APP BACKGROUND'!A:K,11,0)))</f>
        <v/>
      </c>
      <c r="P116" s="85"/>
      <c r="Q116" s="116" t="str">
        <f t="shared" si="16"/>
        <v/>
      </c>
      <c r="R116" s="86" t="str">
        <f t="shared" si="17"/>
        <v/>
      </c>
      <c r="S116" s="40"/>
      <c r="T116" s="40"/>
      <c r="U116" s="47" t="str">
        <f t="shared" si="18"/>
        <v/>
      </c>
      <c r="V116" s="78"/>
      <c r="W116" s="78"/>
      <c r="X116" s="78"/>
      <c r="Y116" s="45"/>
      <c r="Z116" s="45"/>
      <c r="AA116" s="45"/>
      <c r="AB116" s="42"/>
      <c r="AC116" s="42"/>
      <c r="AD116" s="42"/>
      <c r="AE116" s="42"/>
      <c r="AF116" s="42"/>
      <c r="AG116" s="45"/>
      <c r="AH116" s="45"/>
      <c r="AI116" s="45"/>
      <c r="AJ116" s="45"/>
      <c r="AK116" s="45"/>
      <c r="AL116" s="45"/>
      <c r="AM116" s="42"/>
      <c r="AN116" s="42"/>
      <c r="AO116" s="42"/>
      <c r="AP116" s="42"/>
      <c r="AQ116" s="42"/>
      <c r="AR116" s="42"/>
      <c r="AS116" s="42"/>
      <c r="AT116" s="19"/>
      <c r="AU116" s="29"/>
      <c r="AV116" s="41"/>
      <c r="AW116" s="41"/>
      <c r="AX116" s="14"/>
      <c r="AY116" s="14"/>
    </row>
    <row r="117" spans="2:51" ht="15.5" x14ac:dyDescent="0.35">
      <c r="B117" s="136" t="str">
        <f t="shared" si="12"/>
        <v/>
      </c>
      <c r="C117" s="56"/>
      <c r="D117" s="58"/>
      <c r="E117" s="43" t="str">
        <f>IFERROR(IF(OR(C117="",AND(C117&lt;&gt;"",D117="")),"",(VLOOKUP(C117,'APP BACKGROUND'!A:F,2,0))),"")</f>
        <v/>
      </c>
      <c r="F117" s="44" t="str">
        <f>IF(E117="","",(VLOOKUP(C117,'APP BACKGROUND'!A:F,5,0)))</f>
        <v/>
      </c>
      <c r="G117" s="40" t="str">
        <f>IF(E117="","",(VLOOKUP('Application Form'!C117,'APP BACKGROUND'!A:I,9,0)))</f>
        <v/>
      </c>
      <c r="H117" s="45"/>
      <c r="I117" s="45"/>
      <c r="J117" s="126" t="str">
        <f>IF(C:C="","",(VLOOKUP('Application Form'!C117,'APP BACKGROUND'!A:F,3,0)))</f>
        <v/>
      </c>
      <c r="K117" s="127" t="str">
        <f t="shared" si="13"/>
        <v/>
      </c>
      <c r="L117" s="127" t="str">
        <f>IF(H117="","",(VLOOKUP(K117,'Data Validation'!$A$48:$B$59,2,0)))</f>
        <v/>
      </c>
      <c r="M117" s="150" t="str">
        <f t="shared" si="14"/>
        <v/>
      </c>
      <c r="N117" s="151" t="str">
        <f t="shared" si="15"/>
        <v/>
      </c>
      <c r="O117" s="151" t="str">
        <f>IF(H117="","",(VLOOKUP(C117,'APP BACKGROUND'!A:K,11,0)))</f>
        <v/>
      </c>
      <c r="P117" s="85"/>
      <c r="Q117" s="116" t="str">
        <f t="shared" si="16"/>
        <v/>
      </c>
      <c r="R117" s="86" t="str">
        <f t="shared" si="17"/>
        <v/>
      </c>
      <c r="S117" s="40"/>
      <c r="T117" s="40"/>
      <c r="U117" s="47" t="str">
        <f t="shared" si="18"/>
        <v/>
      </c>
      <c r="V117" s="78"/>
      <c r="W117" s="78"/>
      <c r="X117" s="78"/>
      <c r="Y117" s="45"/>
      <c r="Z117" s="45"/>
      <c r="AA117" s="45"/>
      <c r="AB117" s="42"/>
      <c r="AC117" s="42"/>
      <c r="AD117" s="42"/>
      <c r="AE117" s="42"/>
      <c r="AF117" s="42"/>
      <c r="AG117" s="45"/>
      <c r="AH117" s="45"/>
      <c r="AI117" s="45"/>
      <c r="AJ117" s="45"/>
      <c r="AK117" s="45"/>
      <c r="AL117" s="45"/>
      <c r="AM117" s="42"/>
      <c r="AN117" s="42"/>
      <c r="AO117" s="42"/>
      <c r="AP117" s="42"/>
      <c r="AQ117" s="42"/>
      <c r="AR117" s="42"/>
      <c r="AS117" s="42"/>
      <c r="AT117" s="19"/>
      <c r="AU117" s="29"/>
      <c r="AV117" s="41"/>
      <c r="AW117" s="41"/>
      <c r="AX117" s="14"/>
      <c r="AY117" s="14"/>
    </row>
    <row r="118" spans="2:51" ht="15.5" x14ac:dyDescent="0.35">
      <c r="B118" s="136" t="str">
        <f t="shared" si="12"/>
        <v/>
      </c>
      <c r="C118" s="56"/>
      <c r="D118" s="58"/>
      <c r="E118" s="43" t="str">
        <f>IFERROR(IF(OR(C118="",AND(C118&lt;&gt;"",D118="")),"",(VLOOKUP(C118,'APP BACKGROUND'!A:F,2,0))),"")</f>
        <v/>
      </c>
      <c r="F118" s="44" t="str">
        <f>IF(E118="","",(VLOOKUP(C118,'APP BACKGROUND'!A:F,5,0)))</f>
        <v/>
      </c>
      <c r="G118" s="40" t="str">
        <f>IF(E118="","",(VLOOKUP('Application Form'!C118,'APP BACKGROUND'!A:I,9,0)))</f>
        <v/>
      </c>
      <c r="H118" s="45"/>
      <c r="I118" s="45"/>
      <c r="J118" s="126" t="str">
        <f>IF(C:C="","",(VLOOKUP('Application Form'!C118,'APP BACKGROUND'!A:F,3,0)))</f>
        <v/>
      </c>
      <c r="K118" s="127" t="str">
        <f t="shared" si="13"/>
        <v/>
      </c>
      <c r="L118" s="127" t="str">
        <f>IF(H118="","",(VLOOKUP(K118,'Data Validation'!$A$48:$B$59,2,0)))</f>
        <v/>
      </c>
      <c r="M118" s="150" t="str">
        <f t="shared" si="14"/>
        <v/>
      </c>
      <c r="N118" s="151" t="str">
        <f t="shared" si="15"/>
        <v/>
      </c>
      <c r="O118" s="151" t="str">
        <f>IF(H118="","",(VLOOKUP(C118,'APP BACKGROUND'!A:K,11,0)))</f>
        <v/>
      </c>
      <c r="P118" s="85"/>
      <c r="Q118" s="116" t="str">
        <f t="shared" si="16"/>
        <v/>
      </c>
      <c r="R118" s="86" t="str">
        <f t="shared" si="17"/>
        <v/>
      </c>
      <c r="S118" s="40"/>
      <c r="T118" s="40"/>
      <c r="U118" s="47" t="str">
        <f t="shared" si="18"/>
        <v/>
      </c>
      <c r="V118" s="78"/>
      <c r="W118" s="78"/>
      <c r="X118" s="78"/>
      <c r="Y118" s="45"/>
      <c r="Z118" s="45"/>
      <c r="AA118" s="45"/>
      <c r="AB118" s="42"/>
      <c r="AC118" s="42"/>
      <c r="AD118" s="42"/>
      <c r="AE118" s="42"/>
      <c r="AF118" s="42"/>
      <c r="AG118" s="45"/>
      <c r="AH118" s="45"/>
      <c r="AI118" s="45"/>
      <c r="AJ118" s="45"/>
      <c r="AK118" s="45"/>
      <c r="AL118" s="45"/>
      <c r="AM118" s="42"/>
      <c r="AN118" s="42"/>
      <c r="AO118" s="42"/>
      <c r="AP118" s="42"/>
      <c r="AQ118" s="42"/>
      <c r="AR118" s="42"/>
      <c r="AS118" s="42"/>
      <c r="AT118" s="19"/>
      <c r="AU118" s="29"/>
      <c r="AV118" s="41"/>
      <c r="AW118" s="41"/>
      <c r="AX118" s="14"/>
      <c r="AY118" s="14"/>
    </row>
    <row r="119" spans="2:51" ht="15.5" x14ac:dyDescent="0.35">
      <c r="B119" s="136" t="str">
        <f t="shared" si="12"/>
        <v/>
      </c>
      <c r="C119" s="56"/>
      <c r="D119" s="58"/>
      <c r="E119" s="43" t="str">
        <f>IFERROR(IF(OR(C119="",AND(C119&lt;&gt;"",D119="")),"",(VLOOKUP(C119,'APP BACKGROUND'!A:F,2,0))),"")</f>
        <v/>
      </c>
      <c r="F119" s="44" t="str">
        <f>IF(E119="","",(VLOOKUP(C119,'APP BACKGROUND'!A:F,5,0)))</f>
        <v/>
      </c>
      <c r="G119" s="40" t="str">
        <f>IF(E119="","",(VLOOKUP('Application Form'!C119,'APP BACKGROUND'!A:I,9,0)))</f>
        <v/>
      </c>
      <c r="H119" s="45"/>
      <c r="I119" s="45"/>
      <c r="J119" s="126" t="str">
        <f>IF(C:C="","",(VLOOKUP('Application Form'!C119,'APP BACKGROUND'!A:F,3,0)))</f>
        <v/>
      </c>
      <c r="K119" s="127" t="str">
        <f t="shared" si="13"/>
        <v/>
      </c>
      <c r="L119" s="127" t="str">
        <f>IF(H119="","",(VLOOKUP(K119,'Data Validation'!$A$48:$B$59,2,0)))</f>
        <v/>
      </c>
      <c r="M119" s="150" t="str">
        <f t="shared" si="14"/>
        <v/>
      </c>
      <c r="N119" s="151" t="str">
        <f t="shared" si="15"/>
        <v/>
      </c>
      <c r="O119" s="151" t="str">
        <f>IF(H119="","",(VLOOKUP(C119,'APP BACKGROUND'!A:K,11,0)))</f>
        <v/>
      </c>
      <c r="P119" s="85"/>
      <c r="Q119" s="116" t="str">
        <f t="shared" si="16"/>
        <v/>
      </c>
      <c r="R119" s="86" t="str">
        <f t="shared" si="17"/>
        <v/>
      </c>
      <c r="S119" s="40"/>
      <c r="T119" s="40"/>
      <c r="U119" s="47" t="str">
        <f t="shared" si="18"/>
        <v/>
      </c>
      <c r="V119" s="78"/>
      <c r="W119" s="78"/>
      <c r="X119" s="78"/>
      <c r="Y119" s="45"/>
      <c r="Z119" s="45"/>
      <c r="AA119" s="45"/>
      <c r="AB119" s="42"/>
      <c r="AC119" s="42"/>
      <c r="AD119" s="42"/>
      <c r="AE119" s="42"/>
      <c r="AF119" s="42"/>
      <c r="AG119" s="45"/>
      <c r="AH119" s="45"/>
      <c r="AI119" s="45"/>
      <c r="AJ119" s="45"/>
      <c r="AK119" s="45"/>
      <c r="AL119" s="45"/>
      <c r="AM119" s="42"/>
      <c r="AN119" s="42"/>
      <c r="AO119" s="42"/>
      <c r="AP119" s="42"/>
      <c r="AQ119" s="42"/>
      <c r="AR119" s="42"/>
      <c r="AS119" s="42"/>
      <c r="AT119" s="19"/>
      <c r="AU119" s="29"/>
      <c r="AV119" s="41"/>
      <c r="AW119" s="41"/>
      <c r="AX119" s="14"/>
      <c r="AY119" s="14"/>
    </row>
    <row r="120" spans="2:51" ht="15.5" x14ac:dyDescent="0.35">
      <c r="B120" s="136" t="str">
        <f t="shared" si="12"/>
        <v/>
      </c>
      <c r="C120" s="56"/>
      <c r="D120" s="58"/>
      <c r="E120" s="43" t="str">
        <f>IFERROR(IF(OR(C120="",AND(C120&lt;&gt;"",D120="")),"",(VLOOKUP(C120,'APP BACKGROUND'!A:F,2,0))),"")</f>
        <v/>
      </c>
      <c r="F120" s="44" t="str">
        <f>IF(E120="","",(VLOOKUP(C120,'APP BACKGROUND'!A:F,5,0)))</f>
        <v/>
      </c>
      <c r="G120" s="40" t="str">
        <f>IF(E120="","",(VLOOKUP('Application Form'!C120,'APP BACKGROUND'!A:I,9,0)))</f>
        <v/>
      </c>
      <c r="H120" s="45"/>
      <c r="I120" s="45"/>
      <c r="J120" s="126" t="str">
        <f>IF(C:C="","",(VLOOKUP('Application Form'!C120,'APP BACKGROUND'!A:F,3,0)))</f>
        <v/>
      </c>
      <c r="K120" s="127" t="str">
        <f t="shared" si="13"/>
        <v/>
      </c>
      <c r="L120" s="127" t="str">
        <f>IF(H120="","",(VLOOKUP(K120,'Data Validation'!$A$48:$B$59,2,0)))</f>
        <v/>
      </c>
      <c r="M120" s="150" t="str">
        <f t="shared" si="14"/>
        <v/>
      </c>
      <c r="N120" s="151" t="str">
        <f t="shared" si="15"/>
        <v/>
      </c>
      <c r="O120" s="151" t="str">
        <f>IF(H120="","",(VLOOKUP(C120,'APP BACKGROUND'!A:K,11,0)))</f>
        <v/>
      </c>
      <c r="P120" s="85"/>
      <c r="Q120" s="116" t="str">
        <f t="shared" si="16"/>
        <v/>
      </c>
      <c r="R120" s="86" t="str">
        <f t="shared" si="17"/>
        <v/>
      </c>
      <c r="S120" s="40"/>
      <c r="T120" s="40"/>
      <c r="U120" s="47" t="str">
        <f t="shared" si="18"/>
        <v/>
      </c>
      <c r="V120" s="78"/>
      <c r="W120" s="78"/>
      <c r="X120" s="78"/>
      <c r="Y120" s="45"/>
      <c r="Z120" s="45"/>
      <c r="AA120" s="45"/>
      <c r="AB120" s="42"/>
      <c r="AC120" s="42"/>
      <c r="AD120" s="42"/>
      <c r="AE120" s="42"/>
      <c r="AF120" s="42"/>
      <c r="AG120" s="45"/>
      <c r="AH120" s="45"/>
      <c r="AI120" s="45"/>
      <c r="AJ120" s="45"/>
      <c r="AK120" s="45"/>
      <c r="AL120" s="45"/>
      <c r="AM120" s="42"/>
      <c r="AN120" s="42"/>
      <c r="AO120" s="42"/>
      <c r="AP120" s="42"/>
      <c r="AQ120" s="42"/>
      <c r="AR120" s="42"/>
      <c r="AS120" s="42"/>
      <c r="AT120" s="19"/>
      <c r="AU120" s="29"/>
      <c r="AV120" s="41"/>
      <c r="AW120" s="41"/>
      <c r="AX120" s="14"/>
      <c r="AY120" s="14"/>
    </row>
    <row r="121" spans="2:51" ht="15.5" x14ac:dyDescent="0.35">
      <c r="B121" s="136" t="str">
        <f t="shared" si="12"/>
        <v/>
      </c>
      <c r="C121" s="56"/>
      <c r="D121" s="58"/>
      <c r="E121" s="43" t="str">
        <f>IFERROR(IF(OR(C121="",AND(C121&lt;&gt;"",D121="")),"",(VLOOKUP(C121,'APP BACKGROUND'!A:F,2,0))),"")</f>
        <v/>
      </c>
      <c r="F121" s="44" t="str">
        <f>IF(E121="","",(VLOOKUP(C121,'APP BACKGROUND'!A:F,5,0)))</f>
        <v/>
      </c>
      <c r="G121" s="40" t="str">
        <f>IF(E121="","",(VLOOKUP('Application Form'!C121,'APP BACKGROUND'!A:I,9,0)))</f>
        <v/>
      </c>
      <c r="H121" s="45"/>
      <c r="I121" s="45"/>
      <c r="J121" s="126" t="str">
        <f>IF(C:C="","",(VLOOKUP('Application Form'!C121,'APP BACKGROUND'!A:F,3,0)))</f>
        <v/>
      </c>
      <c r="K121" s="127" t="str">
        <f t="shared" si="13"/>
        <v/>
      </c>
      <c r="L121" s="127" t="str">
        <f>IF(H121="","",(VLOOKUP(K121,'Data Validation'!$A$48:$B$59,2,0)))</f>
        <v/>
      </c>
      <c r="M121" s="150" t="str">
        <f t="shared" si="14"/>
        <v/>
      </c>
      <c r="N121" s="151" t="str">
        <f t="shared" si="15"/>
        <v/>
      </c>
      <c r="O121" s="151" t="str">
        <f>IF(H121="","",(VLOOKUP(C121,'APP BACKGROUND'!A:K,11,0)))</f>
        <v/>
      </c>
      <c r="P121" s="85"/>
      <c r="Q121" s="116" t="str">
        <f t="shared" si="16"/>
        <v/>
      </c>
      <c r="R121" s="86" t="str">
        <f t="shared" si="17"/>
        <v/>
      </c>
      <c r="S121" s="40"/>
      <c r="T121" s="40"/>
      <c r="U121" s="47" t="str">
        <f t="shared" si="18"/>
        <v/>
      </c>
      <c r="V121" s="78"/>
      <c r="W121" s="78"/>
      <c r="X121" s="78"/>
      <c r="Y121" s="45"/>
      <c r="Z121" s="45"/>
      <c r="AA121" s="45"/>
      <c r="AB121" s="42"/>
      <c r="AC121" s="42"/>
      <c r="AD121" s="42"/>
      <c r="AE121" s="42"/>
      <c r="AF121" s="42"/>
      <c r="AG121" s="45"/>
      <c r="AH121" s="45"/>
      <c r="AI121" s="45"/>
      <c r="AJ121" s="45"/>
      <c r="AK121" s="45"/>
      <c r="AL121" s="45"/>
      <c r="AM121" s="42"/>
      <c r="AN121" s="42"/>
      <c r="AO121" s="42"/>
      <c r="AP121" s="42"/>
      <c r="AQ121" s="42"/>
      <c r="AR121" s="42"/>
      <c r="AS121" s="42"/>
      <c r="AT121" s="19"/>
      <c r="AU121" s="29"/>
      <c r="AV121" s="41"/>
      <c r="AW121" s="41"/>
      <c r="AX121" s="14"/>
      <c r="AY121" s="14"/>
    </row>
    <row r="122" spans="2:51" ht="15.5" x14ac:dyDescent="0.35">
      <c r="B122" s="136" t="str">
        <f t="shared" si="12"/>
        <v/>
      </c>
      <c r="C122" s="56"/>
      <c r="D122" s="58"/>
      <c r="E122" s="43" t="str">
        <f>IFERROR(IF(OR(C122="",AND(C122&lt;&gt;"",D122="")),"",(VLOOKUP(C122,'APP BACKGROUND'!A:F,2,0))),"")</f>
        <v/>
      </c>
      <c r="F122" s="44" t="str">
        <f>IF(E122="","",(VLOOKUP(C122,'APP BACKGROUND'!A:F,5,0)))</f>
        <v/>
      </c>
      <c r="G122" s="40" t="str">
        <f>IF(E122="","",(VLOOKUP('Application Form'!C122,'APP BACKGROUND'!A:I,9,0)))</f>
        <v/>
      </c>
      <c r="H122" s="45"/>
      <c r="I122" s="45"/>
      <c r="J122" s="126" t="str">
        <f>IF(C:C="","",(VLOOKUP('Application Form'!C122,'APP BACKGROUND'!A:F,3,0)))</f>
        <v/>
      </c>
      <c r="K122" s="127" t="str">
        <f t="shared" si="13"/>
        <v/>
      </c>
      <c r="L122" s="127" t="str">
        <f>IF(H122="","",(VLOOKUP(K122,'Data Validation'!$A$48:$B$59,2,0)))</f>
        <v/>
      </c>
      <c r="M122" s="150" t="str">
        <f t="shared" si="14"/>
        <v/>
      </c>
      <c r="N122" s="151" t="str">
        <f t="shared" si="15"/>
        <v/>
      </c>
      <c r="O122" s="151" t="str">
        <f>IF(H122="","",(VLOOKUP(C122,'APP BACKGROUND'!A:K,11,0)))</f>
        <v/>
      </c>
      <c r="P122" s="85"/>
      <c r="Q122" s="116" t="str">
        <f t="shared" si="16"/>
        <v/>
      </c>
      <c r="R122" s="86" t="str">
        <f t="shared" si="17"/>
        <v/>
      </c>
      <c r="S122" s="40"/>
      <c r="T122" s="40"/>
      <c r="U122" s="47" t="str">
        <f t="shared" si="18"/>
        <v/>
      </c>
      <c r="V122" s="78"/>
      <c r="W122" s="78"/>
      <c r="X122" s="78"/>
      <c r="Y122" s="45"/>
      <c r="Z122" s="45"/>
      <c r="AA122" s="45"/>
      <c r="AB122" s="42"/>
      <c r="AC122" s="42"/>
      <c r="AD122" s="42"/>
      <c r="AE122" s="42"/>
      <c r="AF122" s="42"/>
      <c r="AG122" s="45"/>
      <c r="AH122" s="45"/>
      <c r="AI122" s="45"/>
      <c r="AJ122" s="45"/>
      <c r="AK122" s="45"/>
      <c r="AL122" s="45"/>
      <c r="AM122" s="42"/>
      <c r="AN122" s="42"/>
      <c r="AO122" s="42"/>
      <c r="AP122" s="42"/>
      <c r="AQ122" s="42"/>
      <c r="AR122" s="42"/>
      <c r="AS122" s="42"/>
      <c r="AT122" s="19"/>
      <c r="AU122" s="29"/>
      <c r="AV122" s="41"/>
      <c r="AW122" s="41"/>
      <c r="AX122" s="14"/>
      <c r="AY122" s="14"/>
    </row>
    <row r="123" spans="2:51" ht="15.5" x14ac:dyDescent="0.35">
      <c r="B123" s="136" t="str">
        <f t="shared" si="12"/>
        <v/>
      </c>
      <c r="C123" s="56"/>
      <c r="D123" s="58"/>
      <c r="E123" s="43" t="str">
        <f>IFERROR(IF(OR(C123="",AND(C123&lt;&gt;"",D123="")),"",(VLOOKUP(C123,'APP BACKGROUND'!A:F,2,0))),"")</f>
        <v/>
      </c>
      <c r="F123" s="44" t="str">
        <f>IF(E123="","",(VLOOKUP(C123,'APP BACKGROUND'!A:F,5,0)))</f>
        <v/>
      </c>
      <c r="G123" s="40" t="str">
        <f>IF(E123="","",(VLOOKUP('Application Form'!C123,'APP BACKGROUND'!A:I,9,0)))</f>
        <v/>
      </c>
      <c r="H123" s="45"/>
      <c r="I123" s="45"/>
      <c r="J123" s="126" t="str">
        <f>IF(C:C="","",(VLOOKUP('Application Form'!C123,'APP BACKGROUND'!A:F,3,0)))</f>
        <v/>
      </c>
      <c r="K123" s="127" t="str">
        <f t="shared" si="13"/>
        <v/>
      </c>
      <c r="L123" s="127" t="str">
        <f>IF(H123="","",(VLOOKUP(K123,'Data Validation'!$A$48:$B$59,2,0)))</f>
        <v/>
      </c>
      <c r="M123" s="150" t="str">
        <f t="shared" si="14"/>
        <v/>
      </c>
      <c r="N123" s="151" t="str">
        <f t="shared" si="15"/>
        <v/>
      </c>
      <c r="O123" s="151" t="str">
        <f>IF(H123="","",(VLOOKUP(C123,'APP BACKGROUND'!A:K,11,0)))</f>
        <v/>
      </c>
      <c r="P123" s="85"/>
      <c r="Q123" s="116" t="str">
        <f t="shared" si="16"/>
        <v/>
      </c>
      <c r="R123" s="86" t="str">
        <f t="shared" si="17"/>
        <v/>
      </c>
      <c r="S123" s="40"/>
      <c r="T123" s="40"/>
      <c r="U123" s="47" t="str">
        <f t="shared" si="18"/>
        <v/>
      </c>
      <c r="V123" s="78"/>
      <c r="W123" s="78"/>
      <c r="X123" s="78"/>
      <c r="Y123" s="45"/>
      <c r="Z123" s="45"/>
      <c r="AA123" s="45"/>
      <c r="AB123" s="42"/>
      <c r="AC123" s="42"/>
      <c r="AD123" s="42"/>
      <c r="AE123" s="42"/>
      <c r="AF123" s="42"/>
      <c r="AG123" s="45"/>
      <c r="AH123" s="45"/>
      <c r="AI123" s="45"/>
      <c r="AJ123" s="45"/>
      <c r="AK123" s="45"/>
      <c r="AL123" s="45"/>
      <c r="AM123" s="42"/>
      <c r="AN123" s="42"/>
      <c r="AO123" s="42"/>
      <c r="AP123" s="42"/>
      <c r="AQ123" s="42"/>
      <c r="AR123" s="42"/>
      <c r="AS123" s="42"/>
      <c r="AT123" s="19"/>
      <c r="AU123" s="29"/>
      <c r="AV123" s="41"/>
      <c r="AW123" s="41"/>
      <c r="AX123" s="14"/>
      <c r="AY123" s="14"/>
    </row>
    <row r="124" spans="2:51" ht="15.5" x14ac:dyDescent="0.35">
      <c r="B124" s="136" t="str">
        <f t="shared" si="12"/>
        <v/>
      </c>
      <c r="C124" s="56"/>
      <c r="D124" s="58"/>
      <c r="E124" s="43" t="str">
        <f>IFERROR(IF(OR(C124="",AND(C124&lt;&gt;"",D124="")),"",(VLOOKUP(C124,'APP BACKGROUND'!A:F,2,0))),"")</f>
        <v/>
      </c>
      <c r="F124" s="44" t="str">
        <f>IF(E124="","",(VLOOKUP(C124,'APP BACKGROUND'!A:F,5,0)))</f>
        <v/>
      </c>
      <c r="G124" s="40" t="str">
        <f>IF(E124="","",(VLOOKUP('Application Form'!C124,'APP BACKGROUND'!A:I,9,0)))</f>
        <v/>
      </c>
      <c r="H124" s="45"/>
      <c r="I124" s="45"/>
      <c r="J124" s="126" t="str">
        <f>IF(C:C="","",(VLOOKUP('Application Form'!C124,'APP BACKGROUND'!A:F,3,0)))</f>
        <v/>
      </c>
      <c r="K124" s="127" t="str">
        <f t="shared" si="13"/>
        <v/>
      </c>
      <c r="L124" s="127" t="str">
        <f>IF(H124="","",(VLOOKUP(K124,'Data Validation'!$A$48:$B$59,2,0)))</f>
        <v/>
      </c>
      <c r="M124" s="150" t="str">
        <f t="shared" si="14"/>
        <v/>
      </c>
      <c r="N124" s="151" t="str">
        <f t="shared" si="15"/>
        <v/>
      </c>
      <c r="O124" s="151" t="str">
        <f>IF(H124="","",(VLOOKUP(C124,'APP BACKGROUND'!A:K,11,0)))</f>
        <v/>
      </c>
      <c r="P124" s="85"/>
      <c r="Q124" s="116" t="str">
        <f t="shared" si="16"/>
        <v/>
      </c>
      <c r="R124" s="86" t="str">
        <f t="shared" si="17"/>
        <v/>
      </c>
      <c r="S124" s="40"/>
      <c r="T124" s="40"/>
      <c r="U124" s="47" t="str">
        <f t="shared" si="18"/>
        <v/>
      </c>
      <c r="V124" s="78"/>
      <c r="W124" s="78"/>
      <c r="X124" s="78"/>
      <c r="Y124" s="45"/>
      <c r="Z124" s="45"/>
      <c r="AA124" s="45"/>
      <c r="AB124" s="42"/>
      <c r="AC124" s="42"/>
      <c r="AD124" s="42"/>
      <c r="AE124" s="42"/>
      <c r="AF124" s="42"/>
      <c r="AG124" s="45"/>
      <c r="AH124" s="45"/>
      <c r="AI124" s="45"/>
      <c r="AJ124" s="45"/>
      <c r="AK124" s="45"/>
      <c r="AL124" s="45"/>
      <c r="AM124" s="42"/>
      <c r="AN124" s="42"/>
      <c r="AO124" s="42"/>
      <c r="AP124" s="42"/>
      <c r="AQ124" s="42"/>
      <c r="AR124" s="42"/>
      <c r="AS124" s="42"/>
      <c r="AT124" s="19"/>
      <c r="AU124" s="29"/>
      <c r="AV124" s="41"/>
      <c r="AW124" s="41"/>
      <c r="AX124" s="14"/>
      <c r="AY124" s="14"/>
    </row>
    <row r="125" spans="2:51" ht="15.5" x14ac:dyDescent="0.35">
      <c r="B125" s="136" t="str">
        <f t="shared" si="12"/>
        <v/>
      </c>
      <c r="C125" s="56"/>
      <c r="D125" s="58"/>
      <c r="E125" s="43" t="str">
        <f>IFERROR(IF(OR(C125="",AND(C125&lt;&gt;"",D125="")),"",(VLOOKUP(C125,'APP BACKGROUND'!A:F,2,0))),"")</f>
        <v/>
      </c>
      <c r="F125" s="44" t="str">
        <f>IF(E125="","",(VLOOKUP(C125,'APP BACKGROUND'!A:F,5,0)))</f>
        <v/>
      </c>
      <c r="G125" s="40" t="str">
        <f>IF(E125="","",(VLOOKUP('Application Form'!C125,'APP BACKGROUND'!A:I,9,0)))</f>
        <v/>
      </c>
      <c r="H125" s="45"/>
      <c r="I125" s="45"/>
      <c r="J125" s="126" t="str">
        <f>IF(C:C="","",(VLOOKUP('Application Form'!C125,'APP BACKGROUND'!A:F,3,0)))</f>
        <v/>
      </c>
      <c r="K125" s="127" t="str">
        <f t="shared" si="13"/>
        <v/>
      </c>
      <c r="L125" s="127" t="str">
        <f>IF(H125="","",(VLOOKUP(K125,'Data Validation'!$A$48:$B$59,2,0)))</f>
        <v/>
      </c>
      <c r="M125" s="150" t="str">
        <f t="shared" si="14"/>
        <v/>
      </c>
      <c r="N125" s="151" t="str">
        <f t="shared" si="15"/>
        <v/>
      </c>
      <c r="O125" s="151" t="str">
        <f>IF(H125="","",(VLOOKUP(C125,'APP BACKGROUND'!A:K,11,0)))</f>
        <v/>
      </c>
      <c r="P125" s="85"/>
      <c r="Q125" s="116" t="str">
        <f t="shared" si="16"/>
        <v/>
      </c>
      <c r="R125" s="86" t="str">
        <f t="shared" si="17"/>
        <v/>
      </c>
      <c r="S125" s="40"/>
      <c r="T125" s="40"/>
      <c r="U125" s="47" t="str">
        <f t="shared" si="18"/>
        <v/>
      </c>
      <c r="V125" s="78"/>
      <c r="W125" s="78"/>
      <c r="X125" s="78"/>
      <c r="Y125" s="45"/>
      <c r="Z125" s="45"/>
      <c r="AA125" s="45"/>
      <c r="AB125" s="42"/>
      <c r="AC125" s="42"/>
      <c r="AD125" s="42"/>
      <c r="AE125" s="42"/>
      <c r="AF125" s="42"/>
      <c r="AG125" s="45"/>
      <c r="AH125" s="45"/>
      <c r="AI125" s="45"/>
      <c r="AJ125" s="45"/>
      <c r="AK125" s="45"/>
      <c r="AL125" s="45"/>
      <c r="AM125" s="42"/>
      <c r="AN125" s="42"/>
      <c r="AO125" s="42"/>
      <c r="AP125" s="42"/>
      <c r="AQ125" s="42"/>
      <c r="AR125" s="42"/>
      <c r="AS125" s="42"/>
      <c r="AT125" s="19"/>
      <c r="AU125" s="29"/>
      <c r="AV125" s="11"/>
      <c r="AW125" s="11"/>
      <c r="AX125" s="14"/>
      <c r="AY125" s="14"/>
    </row>
    <row r="126" spans="2:51" ht="15.5" x14ac:dyDescent="0.35">
      <c r="B126" s="136" t="str">
        <f t="shared" si="12"/>
        <v/>
      </c>
      <c r="C126" s="56"/>
      <c r="D126" s="58"/>
      <c r="E126" s="43" t="str">
        <f>IFERROR(IF(OR(C126="",AND(C126&lt;&gt;"",D126="")),"",(VLOOKUP(C126,'APP BACKGROUND'!A:F,2,0))),"")</f>
        <v/>
      </c>
      <c r="F126" s="44" t="str">
        <f>IF(E126="","",(VLOOKUP(C126,'APP BACKGROUND'!A:F,5,0)))</f>
        <v/>
      </c>
      <c r="G126" s="40" t="str">
        <f>IF(E126="","",(VLOOKUP('Application Form'!C126,'APP BACKGROUND'!A:I,9,0)))</f>
        <v/>
      </c>
      <c r="H126" s="45"/>
      <c r="I126" s="45"/>
      <c r="J126" s="126" t="str">
        <f>IF(C:C="","",(VLOOKUP('Application Form'!C126,'APP BACKGROUND'!A:F,3,0)))</f>
        <v/>
      </c>
      <c r="K126" s="127" t="str">
        <f t="shared" si="13"/>
        <v/>
      </c>
      <c r="L126" s="127" t="str">
        <f>IF(H126="","",(VLOOKUP(K126,'Data Validation'!$A$48:$B$59,2,0)))</f>
        <v/>
      </c>
      <c r="M126" s="150" t="str">
        <f t="shared" si="14"/>
        <v/>
      </c>
      <c r="N126" s="151" t="str">
        <f t="shared" si="15"/>
        <v/>
      </c>
      <c r="O126" s="151" t="str">
        <f>IF(H126="","",(VLOOKUP(C126,'APP BACKGROUND'!A:K,11,0)))</f>
        <v/>
      </c>
      <c r="P126" s="85"/>
      <c r="Q126" s="116" t="str">
        <f t="shared" si="16"/>
        <v/>
      </c>
      <c r="R126" s="86" t="str">
        <f t="shared" si="17"/>
        <v/>
      </c>
      <c r="S126" s="40"/>
      <c r="T126" s="40"/>
      <c r="U126" s="47" t="str">
        <f t="shared" si="18"/>
        <v/>
      </c>
      <c r="V126" s="78"/>
      <c r="W126" s="78"/>
      <c r="X126" s="78"/>
      <c r="Y126" s="45"/>
      <c r="Z126" s="45"/>
      <c r="AA126" s="45"/>
      <c r="AB126" s="42"/>
      <c r="AC126" s="42"/>
      <c r="AD126" s="42"/>
      <c r="AE126" s="42"/>
      <c r="AF126" s="42"/>
      <c r="AG126" s="45"/>
      <c r="AH126" s="45"/>
      <c r="AI126" s="45"/>
      <c r="AJ126" s="45"/>
      <c r="AK126" s="45"/>
      <c r="AL126" s="45"/>
      <c r="AM126" s="42"/>
      <c r="AN126" s="42"/>
      <c r="AO126" s="42"/>
      <c r="AP126" s="42"/>
      <c r="AQ126" s="42"/>
      <c r="AR126" s="42"/>
      <c r="AS126" s="42"/>
      <c r="AT126" s="19"/>
      <c r="AU126" s="29"/>
      <c r="AV126" s="11"/>
      <c r="AW126" s="11"/>
      <c r="AX126" s="14"/>
      <c r="AY126" s="14"/>
    </row>
    <row r="127" spans="2:51" ht="15.5" x14ac:dyDescent="0.35">
      <c r="B127" s="136" t="str">
        <f t="shared" si="12"/>
        <v/>
      </c>
      <c r="C127" s="56"/>
      <c r="D127" s="58"/>
      <c r="E127" s="43" t="str">
        <f>IFERROR(IF(OR(C127="",AND(C127&lt;&gt;"",D127="")),"",(VLOOKUP(C127,'APP BACKGROUND'!A:F,2,0))),"")</f>
        <v/>
      </c>
      <c r="F127" s="44" t="str">
        <f>IF(E127="","",(VLOOKUP(C127,'APP BACKGROUND'!A:F,5,0)))</f>
        <v/>
      </c>
      <c r="G127" s="40" t="str">
        <f>IF(E127="","",(VLOOKUP('Application Form'!C127,'APP BACKGROUND'!A:I,9,0)))</f>
        <v/>
      </c>
      <c r="H127" s="45"/>
      <c r="I127" s="45"/>
      <c r="J127" s="126" t="str">
        <f>IF(C:C="","",(VLOOKUP('Application Form'!C127,'APP BACKGROUND'!A:F,3,0)))</f>
        <v/>
      </c>
      <c r="K127" s="127" t="str">
        <f t="shared" si="13"/>
        <v/>
      </c>
      <c r="L127" s="127" t="str">
        <f>IF(H127="","",(VLOOKUP(K127,'Data Validation'!$A$48:$B$59,2,0)))</f>
        <v/>
      </c>
      <c r="M127" s="150" t="str">
        <f t="shared" si="14"/>
        <v/>
      </c>
      <c r="N127" s="151" t="str">
        <f t="shared" si="15"/>
        <v/>
      </c>
      <c r="O127" s="151" t="str">
        <f>IF(H127="","",(VLOOKUP(C127,'APP BACKGROUND'!A:K,11,0)))</f>
        <v/>
      </c>
      <c r="P127" s="85"/>
      <c r="Q127" s="116" t="str">
        <f t="shared" si="16"/>
        <v/>
      </c>
      <c r="R127" s="86" t="str">
        <f t="shared" si="17"/>
        <v/>
      </c>
      <c r="S127" s="40"/>
      <c r="T127" s="40"/>
      <c r="U127" s="47" t="str">
        <f t="shared" si="18"/>
        <v/>
      </c>
      <c r="V127" s="78"/>
      <c r="W127" s="78"/>
      <c r="X127" s="78"/>
      <c r="Y127" s="45"/>
      <c r="Z127" s="45"/>
      <c r="AA127" s="45"/>
      <c r="AB127" s="42"/>
      <c r="AC127" s="42"/>
      <c r="AD127" s="42"/>
      <c r="AE127" s="42"/>
      <c r="AF127" s="42"/>
      <c r="AG127" s="45"/>
      <c r="AH127" s="45"/>
      <c r="AI127" s="45"/>
      <c r="AJ127" s="45"/>
      <c r="AK127" s="45"/>
      <c r="AL127" s="45"/>
      <c r="AM127" s="42"/>
      <c r="AN127" s="42"/>
      <c r="AO127" s="42"/>
      <c r="AP127" s="42"/>
      <c r="AQ127" s="42"/>
      <c r="AR127" s="42"/>
      <c r="AS127" s="42"/>
      <c r="AT127" s="19"/>
      <c r="AU127" s="29"/>
      <c r="AV127" s="11"/>
      <c r="AW127" s="11"/>
      <c r="AX127" s="14"/>
      <c r="AY127" s="14"/>
    </row>
    <row r="128" spans="2:51" ht="15.5" x14ac:dyDescent="0.35">
      <c r="B128" s="136" t="str">
        <f t="shared" si="12"/>
        <v/>
      </c>
      <c r="C128" s="56"/>
      <c r="D128" s="58"/>
      <c r="E128" s="43" t="str">
        <f>IFERROR(IF(OR(C128="",AND(C128&lt;&gt;"",D128="")),"",(VLOOKUP(C128,'APP BACKGROUND'!A:F,2,0))),"")</f>
        <v/>
      </c>
      <c r="F128" s="44" t="str">
        <f>IF(E128="","",(VLOOKUP(C128,'APP BACKGROUND'!A:F,5,0)))</f>
        <v/>
      </c>
      <c r="G128" s="40" t="str">
        <f>IF(E128="","",(VLOOKUP('Application Form'!C128,'APP BACKGROUND'!A:I,9,0)))</f>
        <v/>
      </c>
      <c r="H128" s="45"/>
      <c r="I128" s="45"/>
      <c r="J128" s="126" t="str">
        <f>IF(C:C="","",(VLOOKUP('Application Form'!C128,'APP BACKGROUND'!A:F,3,0)))</f>
        <v/>
      </c>
      <c r="K128" s="127" t="str">
        <f t="shared" si="13"/>
        <v/>
      </c>
      <c r="L128" s="127" t="str">
        <f>IF(H128="","",(VLOOKUP(K128,'Data Validation'!$A$48:$B$59,2,0)))</f>
        <v/>
      </c>
      <c r="M128" s="150" t="str">
        <f t="shared" si="14"/>
        <v/>
      </c>
      <c r="N128" s="151" t="str">
        <f t="shared" si="15"/>
        <v/>
      </c>
      <c r="O128" s="151" t="str">
        <f>IF(H128="","",(VLOOKUP(C128,'APP BACKGROUND'!A:K,11,0)))</f>
        <v/>
      </c>
      <c r="P128" s="85"/>
      <c r="Q128" s="116" t="str">
        <f t="shared" si="16"/>
        <v/>
      </c>
      <c r="R128" s="86" t="str">
        <f t="shared" si="17"/>
        <v/>
      </c>
      <c r="S128" s="40"/>
      <c r="T128" s="40"/>
      <c r="U128" s="47" t="str">
        <f t="shared" si="18"/>
        <v/>
      </c>
      <c r="V128" s="78"/>
      <c r="W128" s="78"/>
      <c r="X128" s="78"/>
      <c r="Y128" s="45"/>
      <c r="Z128" s="45"/>
      <c r="AA128" s="45"/>
      <c r="AB128" s="42"/>
      <c r="AC128" s="42"/>
      <c r="AD128" s="42"/>
      <c r="AE128" s="42"/>
      <c r="AF128" s="42"/>
      <c r="AG128" s="45"/>
      <c r="AH128" s="45"/>
      <c r="AI128" s="45"/>
      <c r="AJ128" s="45"/>
      <c r="AK128" s="45"/>
      <c r="AL128" s="45"/>
      <c r="AM128" s="42"/>
      <c r="AN128" s="42"/>
      <c r="AO128" s="42"/>
      <c r="AP128" s="42"/>
      <c r="AQ128" s="42"/>
      <c r="AR128" s="42"/>
      <c r="AS128" s="42"/>
      <c r="AT128" s="19"/>
      <c r="AU128" s="29"/>
      <c r="AV128" s="11"/>
      <c r="AW128" s="11"/>
      <c r="AX128" s="14"/>
      <c r="AY128" s="14"/>
    </row>
    <row r="129" spans="2:51" ht="15.5" x14ac:dyDescent="0.35">
      <c r="B129" s="136" t="str">
        <f t="shared" si="12"/>
        <v/>
      </c>
      <c r="C129" s="56"/>
      <c r="D129" s="58"/>
      <c r="E129" s="43" t="str">
        <f>IFERROR(IF(OR(C129="",AND(C129&lt;&gt;"",D129="")),"",(VLOOKUP(C129,'APP BACKGROUND'!A:F,2,0))),"")</f>
        <v/>
      </c>
      <c r="F129" s="44" t="str">
        <f>IF(E129="","",(VLOOKUP(C129,'APP BACKGROUND'!A:F,5,0)))</f>
        <v/>
      </c>
      <c r="G129" s="40" t="str">
        <f>IF(E129="","",(VLOOKUP('Application Form'!C129,'APP BACKGROUND'!A:I,9,0)))</f>
        <v/>
      </c>
      <c r="H129" s="45"/>
      <c r="I129" s="45"/>
      <c r="J129" s="126" t="str">
        <f>IF(C:C="","",(VLOOKUP('Application Form'!C129,'APP BACKGROUND'!A:F,3,0)))</f>
        <v/>
      </c>
      <c r="K129" s="127" t="str">
        <f t="shared" si="13"/>
        <v/>
      </c>
      <c r="L129" s="127" t="str">
        <f>IF(H129="","",(VLOOKUP(K129,'Data Validation'!$A$48:$B$59,2,0)))</f>
        <v/>
      </c>
      <c r="M129" s="150" t="str">
        <f t="shared" si="14"/>
        <v/>
      </c>
      <c r="N129" s="151" t="str">
        <f t="shared" si="15"/>
        <v/>
      </c>
      <c r="O129" s="151" t="str">
        <f>IF(H129="","",(VLOOKUP(C129,'APP BACKGROUND'!A:K,11,0)))</f>
        <v/>
      </c>
      <c r="P129" s="85"/>
      <c r="Q129" s="116" t="str">
        <f t="shared" si="16"/>
        <v/>
      </c>
      <c r="R129" s="86" t="str">
        <f t="shared" si="17"/>
        <v/>
      </c>
      <c r="S129" s="40"/>
      <c r="T129" s="40"/>
      <c r="U129" s="47" t="str">
        <f t="shared" si="18"/>
        <v/>
      </c>
      <c r="V129" s="78"/>
      <c r="W129" s="78"/>
      <c r="X129" s="78"/>
      <c r="Y129" s="45"/>
      <c r="Z129" s="45"/>
      <c r="AA129" s="45"/>
      <c r="AB129" s="42"/>
      <c r="AC129" s="42"/>
      <c r="AD129" s="42"/>
      <c r="AE129" s="42"/>
      <c r="AF129" s="42"/>
      <c r="AG129" s="45"/>
      <c r="AH129" s="45"/>
      <c r="AI129" s="45"/>
      <c r="AJ129" s="45"/>
      <c r="AK129" s="45"/>
      <c r="AL129" s="45"/>
      <c r="AM129" s="42"/>
      <c r="AN129" s="42"/>
      <c r="AO129" s="42"/>
      <c r="AP129" s="42"/>
      <c r="AQ129" s="42"/>
      <c r="AR129" s="42"/>
      <c r="AS129" s="42"/>
      <c r="AT129" s="19"/>
      <c r="AU129" s="29"/>
      <c r="AV129" s="11"/>
      <c r="AW129" s="11"/>
      <c r="AX129" s="14"/>
      <c r="AY129" s="14"/>
    </row>
    <row r="130" spans="2:51" ht="15.5" x14ac:dyDescent="0.35">
      <c r="B130" s="136" t="str">
        <f t="shared" si="12"/>
        <v/>
      </c>
      <c r="C130" s="56"/>
      <c r="D130" s="58"/>
      <c r="E130" s="43" t="str">
        <f>IFERROR(IF(OR(C130="",AND(C130&lt;&gt;"",D130="")),"",(VLOOKUP(C130,'APP BACKGROUND'!A:F,2,0))),"")</f>
        <v/>
      </c>
      <c r="F130" s="44" t="str">
        <f>IF(E130="","",(VLOOKUP(C130,'APP BACKGROUND'!A:F,5,0)))</f>
        <v/>
      </c>
      <c r="G130" s="40" t="str">
        <f>IF(E130="","",(VLOOKUP('Application Form'!C130,'APP BACKGROUND'!A:I,9,0)))</f>
        <v/>
      </c>
      <c r="H130" s="45"/>
      <c r="I130" s="45"/>
      <c r="J130" s="126" t="str">
        <f>IF(C:C="","",(VLOOKUP('Application Form'!C130,'APP BACKGROUND'!A:F,3,0)))</f>
        <v/>
      </c>
      <c r="K130" s="127" t="str">
        <f t="shared" si="13"/>
        <v/>
      </c>
      <c r="L130" s="127" t="str">
        <f>IF(H130="","",(VLOOKUP(K130,'Data Validation'!$A$48:$B$59,2,0)))</f>
        <v/>
      </c>
      <c r="M130" s="150" t="str">
        <f t="shared" si="14"/>
        <v/>
      </c>
      <c r="N130" s="151" t="str">
        <f t="shared" si="15"/>
        <v/>
      </c>
      <c r="O130" s="151" t="str">
        <f>IF(H130="","",(VLOOKUP(C130,'APP BACKGROUND'!A:K,11,0)))</f>
        <v/>
      </c>
      <c r="P130" s="85"/>
      <c r="Q130" s="116" t="str">
        <f t="shared" si="16"/>
        <v/>
      </c>
      <c r="R130" s="86" t="str">
        <f t="shared" si="17"/>
        <v/>
      </c>
      <c r="S130" s="40"/>
      <c r="T130" s="40"/>
      <c r="U130" s="47" t="str">
        <f t="shared" si="18"/>
        <v/>
      </c>
      <c r="V130" s="78"/>
      <c r="W130" s="78"/>
      <c r="X130" s="78"/>
      <c r="Y130" s="45"/>
      <c r="Z130" s="45"/>
      <c r="AA130" s="45"/>
      <c r="AB130" s="42"/>
      <c r="AC130" s="42"/>
      <c r="AD130" s="42"/>
      <c r="AE130" s="42"/>
      <c r="AF130" s="42"/>
      <c r="AG130" s="45"/>
      <c r="AH130" s="45"/>
      <c r="AI130" s="45"/>
      <c r="AJ130" s="45"/>
      <c r="AK130" s="45"/>
      <c r="AL130" s="45"/>
      <c r="AM130" s="42"/>
      <c r="AN130" s="42"/>
      <c r="AO130" s="42"/>
      <c r="AP130" s="42"/>
      <c r="AQ130" s="42"/>
      <c r="AR130" s="42"/>
      <c r="AS130" s="42"/>
      <c r="AT130" s="19"/>
      <c r="AU130" s="29"/>
      <c r="AV130" s="11"/>
      <c r="AW130" s="11"/>
      <c r="AX130" s="14"/>
      <c r="AY130" s="14"/>
    </row>
    <row r="131" spans="2:51" ht="15.5" x14ac:dyDescent="0.35">
      <c r="B131" s="136" t="str">
        <f t="shared" si="12"/>
        <v/>
      </c>
      <c r="C131" s="56"/>
      <c r="D131" s="58"/>
      <c r="E131" s="43" t="str">
        <f>IFERROR(IF(OR(C131="",AND(C131&lt;&gt;"",D131="")),"",(VLOOKUP(C131,'APP BACKGROUND'!A:F,2,0))),"")</f>
        <v/>
      </c>
      <c r="F131" s="44" t="str">
        <f>IF(E131="","",(VLOOKUP(C131,'APP BACKGROUND'!A:F,5,0)))</f>
        <v/>
      </c>
      <c r="G131" s="40" t="str">
        <f>IF(E131="","",(VLOOKUP('Application Form'!C131,'APP BACKGROUND'!A:I,9,0)))</f>
        <v/>
      </c>
      <c r="H131" s="45"/>
      <c r="I131" s="45"/>
      <c r="J131" s="126" t="str">
        <f>IF(C:C="","",(VLOOKUP('Application Form'!C131,'APP BACKGROUND'!A:F,3,0)))</f>
        <v/>
      </c>
      <c r="K131" s="127" t="str">
        <f t="shared" si="13"/>
        <v/>
      </c>
      <c r="L131" s="127" t="str">
        <f>IF(H131="","",(VLOOKUP(K131,'Data Validation'!$A$48:$B$59,2,0)))</f>
        <v/>
      </c>
      <c r="M131" s="150" t="str">
        <f t="shared" si="14"/>
        <v/>
      </c>
      <c r="N131" s="151" t="str">
        <f t="shared" si="15"/>
        <v/>
      </c>
      <c r="O131" s="151" t="str">
        <f>IF(H131="","",(VLOOKUP(C131,'APP BACKGROUND'!A:K,11,0)))</f>
        <v/>
      </c>
      <c r="P131" s="85"/>
      <c r="Q131" s="116" t="str">
        <f t="shared" si="16"/>
        <v/>
      </c>
      <c r="R131" s="86" t="str">
        <f t="shared" si="17"/>
        <v/>
      </c>
      <c r="S131" s="40"/>
      <c r="T131" s="40"/>
      <c r="U131" s="47" t="str">
        <f t="shared" si="18"/>
        <v/>
      </c>
      <c r="V131" s="78"/>
      <c r="W131" s="78"/>
      <c r="X131" s="78"/>
      <c r="Y131" s="45"/>
      <c r="Z131" s="45"/>
      <c r="AA131" s="45"/>
      <c r="AB131" s="42"/>
      <c r="AC131" s="42"/>
      <c r="AD131" s="42"/>
      <c r="AE131" s="42"/>
      <c r="AF131" s="42"/>
      <c r="AG131" s="45"/>
      <c r="AH131" s="45"/>
      <c r="AI131" s="45"/>
      <c r="AJ131" s="45"/>
      <c r="AK131" s="45"/>
      <c r="AL131" s="45"/>
      <c r="AM131" s="42"/>
      <c r="AN131" s="42"/>
      <c r="AO131" s="42"/>
      <c r="AP131" s="42"/>
      <c r="AQ131" s="42"/>
      <c r="AR131" s="42"/>
      <c r="AS131" s="42"/>
      <c r="AT131" s="19"/>
      <c r="AU131" s="29"/>
      <c r="AV131" s="11"/>
      <c r="AW131" s="11"/>
      <c r="AX131" s="14"/>
      <c r="AY131" s="14"/>
    </row>
    <row r="132" spans="2:51" ht="15.5" x14ac:dyDescent="0.35">
      <c r="B132" s="136" t="str">
        <f t="shared" si="12"/>
        <v/>
      </c>
      <c r="C132" s="56"/>
      <c r="D132" s="58"/>
      <c r="E132" s="43" t="str">
        <f>IFERROR(IF(OR(C132="",AND(C132&lt;&gt;"",D132="")),"",(VLOOKUP(C132,'APP BACKGROUND'!A:F,2,0))),"")</f>
        <v/>
      </c>
      <c r="F132" s="44" t="str">
        <f>IF(E132="","",(VLOOKUP(C132,'APP BACKGROUND'!A:F,5,0)))</f>
        <v/>
      </c>
      <c r="G132" s="40" t="str">
        <f>IF(E132="","",(VLOOKUP('Application Form'!C132,'APP BACKGROUND'!A:I,9,0)))</f>
        <v/>
      </c>
      <c r="H132" s="45"/>
      <c r="I132" s="45"/>
      <c r="J132" s="126" t="str">
        <f>IF(C:C="","",(VLOOKUP('Application Form'!C132,'APP BACKGROUND'!A:F,3,0)))</f>
        <v/>
      </c>
      <c r="K132" s="127" t="str">
        <f t="shared" si="13"/>
        <v/>
      </c>
      <c r="L132" s="127" t="str">
        <f>IF(H132="","",(VLOOKUP(K132,'Data Validation'!$A$48:$B$59,2,0)))</f>
        <v/>
      </c>
      <c r="M132" s="150" t="str">
        <f t="shared" si="14"/>
        <v/>
      </c>
      <c r="N132" s="151" t="str">
        <f t="shared" si="15"/>
        <v/>
      </c>
      <c r="O132" s="151" t="str">
        <f>IF(H132="","",(VLOOKUP(C132,'APP BACKGROUND'!A:K,11,0)))</f>
        <v/>
      </c>
      <c r="P132" s="85"/>
      <c r="Q132" s="116" t="str">
        <f t="shared" si="16"/>
        <v/>
      </c>
      <c r="R132" s="86" t="str">
        <f t="shared" si="17"/>
        <v/>
      </c>
      <c r="S132" s="40"/>
      <c r="T132" s="40"/>
      <c r="U132" s="47" t="str">
        <f t="shared" si="18"/>
        <v/>
      </c>
      <c r="V132" s="78"/>
      <c r="W132" s="78"/>
      <c r="X132" s="78"/>
      <c r="Y132" s="45"/>
      <c r="Z132" s="45"/>
      <c r="AA132" s="45"/>
      <c r="AB132" s="42"/>
      <c r="AC132" s="42"/>
      <c r="AD132" s="42"/>
      <c r="AE132" s="42"/>
      <c r="AF132" s="42"/>
      <c r="AG132" s="45"/>
      <c r="AH132" s="45"/>
      <c r="AI132" s="45"/>
      <c r="AJ132" s="45"/>
      <c r="AK132" s="45"/>
      <c r="AL132" s="45"/>
      <c r="AM132" s="42"/>
      <c r="AN132" s="42"/>
      <c r="AO132" s="42"/>
      <c r="AP132" s="42"/>
      <c r="AQ132" s="42"/>
      <c r="AR132" s="42"/>
      <c r="AS132" s="42"/>
      <c r="AT132" s="19"/>
      <c r="AU132" s="29"/>
      <c r="AV132" s="11"/>
      <c r="AW132" s="11"/>
      <c r="AX132" s="14"/>
      <c r="AY132" s="14"/>
    </row>
    <row r="133" spans="2:51" ht="15.5" x14ac:dyDescent="0.35">
      <c r="B133" s="136" t="str">
        <f t="shared" si="12"/>
        <v/>
      </c>
      <c r="C133" s="56"/>
      <c r="D133" s="58"/>
      <c r="E133" s="43" t="str">
        <f>IFERROR(IF(OR(C133="",AND(C133&lt;&gt;"",D133="")),"",(VLOOKUP(C133,'APP BACKGROUND'!A:F,2,0))),"")</f>
        <v/>
      </c>
      <c r="F133" s="44" t="str">
        <f>IF(E133="","",(VLOOKUP(C133,'APP BACKGROUND'!A:F,5,0)))</f>
        <v/>
      </c>
      <c r="G133" s="40" t="str">
        <f>IF(E133="","",(VLOOKUP('Application Form'!C133,'APP BACKGROUND'!A:I,9,0)))</f>
        <v/>
      </c>
      <c r="H133" s="45"/>
      <c r="I133" s="45"/>
      <c r="J133" s="126" t="str">
        <f>IF(C:C="","",(VLOOKUP('Application Form'!C133,'APP BACKGROUND'!A:F,3,0)))</f>
        <v/>
      </c>
      <c r="K133" s="127" t="str">
        <f t="shared" si="13"/>
        <v/>
      </c>
      <c r="L133" s="127" t="str">
        <f>IF(H133="","",(VLOOKUP(K133,'Data Validation'!$A$48:$B$59,2,0)))</f>
        <v/>
      </c>
      <c r="M133" s="150" t="str">
        <f t="shared" si="14"/>
        <v/>
      </c>
      <c r="N133" s="151" t="str">
        <f t="shared" si="15"/>
        <v/>
      </c>
      <c r="O133" s="151" t="str">
        <f>IF(H133="","",(VLOOKUP(C133,'APP BACKGROUND'!A:K,11,0)))</f>
        <v/>
      </c>
      <c r="P133" s="85"/>
      <c r="Q133" s="116" t="str">
        <f t="shared" si="16"/>
        <v/>
      </c>
      <c r="R133" s="86" t="str">
        <f t="shared" si="17"/>
        <v/>
      </c>
      <c r="S133" s="40"/>
      <c r="T133" s="40"/>
      <c r="U133" s="47" t="str">
        <f t="shared" si="18"/>
        <v/>
      </c>
      <c r="V133" s="78"/>
      <c r="W133" s="78"/>
      <c r="X133" s="78"/>
      <c r="Y133" s="45"/>
      <c r="Z133" s="45"/>
      <c r="AA133" s="45"/>
      <c r="AB133" s="42"/>
      <c r="AC133" s="42"/>
      <c r="AD133" s="42"/>
      <c r="AE133" s="42"/>
      <c r="AF133" s="42"/>
      <c r="AG133" s="45"/>
      <c r="AH133" s="45"/>
      <c r="AI133" s="45"/>
      <c r="AJ133" s="45"/>
      <c r="AK133" s="45"/>
      <c r="AL133" s="45"/>
      <c r="AM133" s="42"/>
      <c r="AN133" s="42"/>
      <c r="AO133" s="42"/>
      <c r="AP133" s="42"/>
      <c r="AQ133" s="42"/>
      <c r="AR133" s="42"/>
      <c r="AS133" s="42"/>
      <c r="AT133" s="19"/>
      <c r="AU133" s="29"/>
      <c r="AV133" s="11"/>
      <c r="AW133" s="11"/>
      <c r="AX133" s="14"/>
      <c r="AY133" s="14"/>
    </row>
    <row r="134" spans="2:51" ht="15.5" x14ac:dyDescent="0.35">
      <c r="B134" s="136" t="str">
        <f t="shared" si="12"/>
        <v/>
      </c>
      <c r="C134" s="56"/>
      <c r="D134" s="58"/>
      <c r="E134" s="43" t="str">
        <f>IFERROR(IF(OR(C134="",AND(C134&lt;&gt;"",D134="")),"",(VLOOKUP(C134,'APP BACKGROUND'!A:F,2,0))),"")</f>
        <v/>
      </c>
      <c r="F134" s="44" t="str">
        <f>IF(E134="","",(VLOOKUP(C134,'APP BACKGROUND'!A:F,5,0)))</f>
        <v/>
      </c>
      <c r="G134" s="40" t="str">
        <f>IF(E134="","",(VLOOKUP('Application Form'!C134,'APP BACKGROUND'!A:I,9,0)))</f>
        <v/>
      </c>
      <c r="H134" s="45"/>
      <c r="I134" s="45"/>
      <c r="J134" s="126" t="str">
        <f>IF(C:C="","",(VLOOKUP('Application Form'!C134,'APP BACKGROUND'!A:F,3,0)))</f>
        <v/>
      </c>
      <c r="K134" s="127" t="str">
        <f t="shared" si="13"/>
        <v/>
      </c>
      <c r="L134" s="127" t="str">
        <f>IF(H134="","",(VLOOKUP(K134,'Data Validation'!$A$48:$B$59,2,0)))</f>
        <v/>
      </c>
      <c r="M134" s="150" t="str">
        <f t="shared" si="14"/>
        <v/>
      </c>
      <c r="N134" s="151" t="str">
        <f t="shared" si="15"/>
        <v/>
      </c>
      <c r="O134" s="151" t="str">
        <f>IF(H134="","",(VLOOKUP(C134,'APP BACKGROUND'!A:K,11,0)))</f>
        <v/>
      </c>
      <c r="P134" s="85"/>
      <c r="Q134" s="116" t="str">
        <f t="shared" si="16"/>
        <v/>
      </c>
      <c r="R134" s="86" t="str">
        <f t="shared" si="17"/>
        <v/>
      </c>
      <c r="S134" s="40"/>
      <c r="T134" s="40"/>
      <c r="U134" s="47" t="str">
        <f t="shared" si="18"/>
        <v/>
      </c>
      <c r="V134" s="78"/>
      <c r="W134" s="78"/>
      <c r="X134" s="78"/>
      <c r="Y134" s="45"/>
      <c r="Z134" s="45"/>
      <c r="AA134" s="45"/>
      <c r="AB134" s="42"/>
      <c r="AC134" s="42"/>
      <c r="AD134" s="42"/>
      <c r="AE134" s="42"/>
      <c r="AF134" s="42"/>
      <c r="AG134" s="45"/>
      <c r="AH134" s="45"/>
      <c r="AI134" s="45"/>
      <c r="AJ134" s="45"/>
      <c r="AK134" s="45"/>
      <c r="AL134" s="45"/>
      <c r="AM134" s="42"/>
      <c r="AN134" s="42"/>
      <c r="AO134" s="42"/>
      <c r="AP134" s="42"/>
      <c r="AQ134" s="42"/>
      <c r="AR134" s="42"/>
      <c r="AS134" s="42"/>
      <c r="AT134" s="19"/>
      <c r="AU134" s="29"/>
      <c r="AV134" s="11"/>
      <c r="AW134" s="11"/>
      <c r="AX134" s="14"/>
      <c r="AY134" s="14"/>
    </row>
    <row r="135" spans="2:51" ht="15.5" x14ac:dyDescent="0.35">
      <c r="B135" s="136" t="str">
        <f t="shared" si="12"/>
        <v/>
      </c>
      <c r="C135" s="56"/>
      <c r="D135" s="58"/>
      <c r="E135" s="43" t="str">
        <f>IFERROR(IF(OR(C135="",AND(C135&lt;&gt;"",D135="")),"",(VLOOKUP(C135,'APP BACKGROUND'!A:F,2,0))),"")</f>
        <v/>
      </c>
      <c r="F135" s="44" t="str">
        <f>IF(E135="","",(VLOOKUP(C135,'APP BACKGROUND'!A:F,5,0)))</f>
        <v/>
      </c>
      <c r="G135" s="40" t="str">
        <f>IF(E135="","",(VLOOKUP('Application Form'!C135,'APP BACKGROUND'!A:I,9,0)))</f>
        <v/>
      </c>
      <c r="H135" s="45"/>
      <c r="I135" s="45"/>
      <c r="J135" s="126" t="str">
        <f>IF(C:C="","",(VLOOKUP('Application Form'!C135,'APP BACKGROUND'!A:F,3,0)))</f>
        <v/>
      </c>
      <c r="K135" s="127" t="str">
        <f t="shared" si="13"/>
        <v/>
      </c>
      <c r="L135" s="127" t="str">
        <f>IF(H135="","",(VLOOKUP(K135,'Data Validation'!$A$48:$B$59,2,0)))</f>
        <v/>
      </c>
      <c r="M135" s="150" t="str">
        <f t="shared" si="14"/>
        <v/>
      </c>
      <c r="N135" s="151" t="str">
        <f t="shared" si="15"/>
        <v/>
      </c>
      <c r="O135" s="151" t="str">
        <f>IF(H135="","",(VLOOKUP(C135,'APP BACKGROUND'!A:K,11,0)))</f>
        <v/>
      </c>
      <c r="P135" s="85"/>
      <c r="Q135" s="116" t="str">
        <f t="shared" si="16"/>
        <v/>
      </c>
      <c r="R135" s="86" t="str">
        <f t="shared" si="17"/>
        <v/>
      </c>
      <c r="S135" s="40"/>
      <c r="T135" s="40"/>
      <c r="U135" s="47" t="str">
        <f t="shared" si="18"/>
        <v/>
      </c>
      <c r="V135" s="78"/>
      <c r="W135" s="78"/>
      <c r="X135" s="78"/>
      <c r="Y135" s="45"/>
      <c r="Z135" s="45"/>
      <c r="AA135" s="45"/>
      <c r="AB135" s="42"/>
      <c r="AC135" s="42"/>
      <c r="AD135" s="42"/>
      <c r="AE135" s="42"/>
      <c r="AF135" s="42"/>
      <c r="AG135" s="45"/>
      <c r="AH135" s="45"/>
      <c r="AI135" s="45"/>
      <c r="AJ135" s="45"/>
      <c r="AK135" s="45"/>
      <c r="AL135" s="45"/>
      <c r="AM135" s="42"/>
      <c r="AN135" s="42"/>
      <c r="AO135" s="42"/>
      <c r="AP135" s="42"/>
      <c r="AQ135" s="42"/>
      <c r="AR135" s="42"/>
      <c r="AS135" s="42"/>
      <c r="AT135" s="19"/>
      <c r="AU135" s="29"/>
      <c r="AV135" s="11"/>
      <c r="AW135" s="11"/>
      <c r="AX135" s="14"/>
      <c r="AY135" s="14"/>
    </row>
    <row r="136" spans="2:51" ht="15.5" x14ac:dyDescent="0.35">
      <c r="B136" s="136" t="str">
        <f t="shared" si="12"/>
        <v/>
      </c>
      <c r="C136" s="56"/>
      <c r="D136" s="58"/>
      <c r="E136" s="43" t="str">
        <f>IFERROR(IF(OR(C136="",AND(C136&lt;&gt;"",D136="")),"",(VLOOKUP(C136,'APP BACKGROUND'!A:F,2,0))),"")</f>
        <v/>
      </c>
      <c r="F136" s="44" t="str">
        <f>IF(E136="","",(VLOOKUP(C136,'APP BACKGROUND'!A:F,5,0)))</f>
        <v/>
      </c>
      <c r="G136" s="40" t="str">
        <f>IF(E136="","",(VLOOKUP('Application Form'!C136,'APP BACKGROUND'!A:I,9,0)))</f>
        <v/>
      </c>
      <c r="H136" s="45"/>
      <c r="I136" s="45"/>
      <c r="J136" s="126" t="str">
        <f>IF(C:C="","",(VLOOKUP('Application Form'!C136,'APP BACKGROUND'!A:F,3,0)))</f>
        <v/>
      </c>
      <c r="K136" s="127" t="str">
        <f t="shared" si="13"/>
        <v/>
      </c>
      <c r="L136" s="127" t="str">
        <f>IF(H136="","",(VLOOKUP(K136,'Data Validation'!$A$48:$B$59,2,0)))</f>
        <v/>
      </c>
      <c r="M136" s="150" t="str">
        <f t="shared" si="14"/>
        <v/>
      </c>
      <c r="N136" s="151" t="str">
        <f t="shared" si="15"/>
        <v/>
      </c>
      <c r="O136" s="151" t="str">
        <f>IF(H136="","",(VLOOKUP(C136,'APP BACKGROUND'!A:K,11,0)))</f>
        <v/>
      </c>
      <c r="P136" s="85"/>
      <c r="Q136" s="116" t="str">
        <f t="shared" si="16"/>
        <v/>
      </c>
      <c r="R136" s="86" t="str">
        <f t="shared" si="17"/>
        <v/>
      </c>
      <c r="S136" s="40"/>
      <c r="T136" s="40"/>
      <c r="U136" s="47" t="str">
        <f t="shared" si="18"/>
        <v/>
      </c>
      <c r="V136" s="78"/>
      <c r="W136" s="78"/>
      <c r="X136" s="78"/>
      <c r="Y136" s="45"/>
      <c r="Z136" s="45"/>
      <c r="AA136" s="45"/>
      <c r="AB136" s="42"/>
      <c r="AC136" s="42"/>
      <c r="AD136" s="42"/>
      <c r="AE136" s="42"/>
      <c r="AF136" s="42"/>
      <c r="AG136" s="45"/>
      <c r="AH136" s="45"/>
      <c r="AI136" s="45"/>
      <c r="AJ136" s="45"/>
      <c r="AK136" s="45"/>
      <c r="AL136" s="45"/>
      <c r="AM136" s="42"/>
      <c r="AN136" s="42"/>
      <c r="AO136" s="42"/>
      <c r="AP136" s="42"/>
      <c r="AQ136" s="42"/>
      <c r="AR136" s="42"/>
      <c r="AS136" s="42"/>
      <c r="AT136" s="19"/>
      <c r="AU136" s="29"/>
      <c r="AV136" s="11"/>
      <c r="AW136" s="11"/>
      <c r="AX136" s="14"/>
      <c r="AY136" s="14"/>
    </row>
    <row r="137" spans="2:51" ht="15.5" x14ac:dyDescent="0.35">
      <c r="B137" s="136" t="str">
        <f t="shared" si="12"/>
        <v/>
      </c>
      <c r="C137" s="56"/>
      <c r="D137" s="58"/>
      <c r="E137" s="43" t="str">
        <f>IFERROR(IF(OR(C137="",AND(C137&lt;&gt;"",D137="")),"",(VLOOKUP(C137,'APP BACKGROUND'!A:F,2,0))),"")</f>
        <v/>
      </c>
      <c r="F137" s="44" t="str">
        <f>IF(E137="","",(VLOOKUP(C137,'APP BACKGROUND'!A:F,5,0)))</f>
        <v/>
      </c>
      <c r="G137" s="40" t="str">
        <f>IF(E137="","",(VLOOKUP('Application Form'!C137,'APP BACKGROUND'!A:I,9,0)))</f>
        <v/>
      </c>
      <c r="H137" s="45"/>
      <c r="I137" s="45"/>
      <c r="J137" s="126" t="str">
        <f>IF(C:C="","",(VLOOKUP('Application Form'!C137,'APP BACKGROUND'!A:F,3,0)))</f>
        <v/>
      </c>
      <c r="K137" s="127" t="str">
        <f t="shared" si="13"/>
        <v/>
      </c>
      <c r="L137" s="127" t="str">
        <f>IF(H137="","",(VLOOKUP(K137,'Data Validation'!$A$48:$B$59,2,0)))</f>
        <v/>
      </c>
      <c r="M137" s="150" t="str">
        <f t="shared" si="14"/>
        <v/>
      </c>
      <c r="N137" s="151" t="str">
        <f t="shared" si="15"/>
        <v/>
      </c>
      <c r="O137" s="151" t="str">
        <f>IF(H137="","",(VLOOKUP(C137,'APP BACKGROUND'!A:K,11,0)))</f>
        <v/>
      </c>
      <c r="P137" s="85"/>
      <c r="Q137" s="116" t="str">
        <f t="shared" si="16"/>
        <v/>
      </c>
      <c r="R137" s="86" t="str">
        <f t="shared" si="17"/>
        <v/>
      </c>
      <c r="S137" s="40"/>
      <c r="T137" s="40"/>
      <c r="U137" s="47" t="str">
        <f t="shared" si="18"/>
        <v/>
      </c>
      <c r="V137" s="78"/>
      <c r="W137" s="78"/>
      <c r="X137" s="78"/>
      <c r="Y137" s="45"/>
      <c r="Z137" s="45"/>
      <c r="AA137" s="45"/>
      <c r="AB137" s="42"/>
      <c r="AC137" s="42"/>
      <c r="AD137" s="42"/>
      <c r="AE137" s="42"/>
      <c r="AF137" s="42"/>
      <c r="AG137" s="45"/>
      <c r="AH137" s="45"/>
      <c r="AI137" s="45"/>
      <c r="AJ137" s="45"/>
      <c r="AK137" s="45"/>
      <c r="AL137" s="45"/>
      <c r="AM137" s="42"/>
      <c r="AN137" s="42"/>
      <c r="AO137" s="42"/>
      <c r="AP137" s="42"/>
      <c r="AQ137" s="42"/>
      <c r="AR137" s="42"/>
      <c r="AS137" s="42"/>
      <c r="AT137" s="19"/>
      <c r="AU137" s="29"/>
      <c r="AV137" s="11"/>
      <c r="AW137" s="11"/>
      <c r="AX137" s="14"/>
      <c r="AY137" s="14"/>
    </row>
    <row r="138" spans="2:51" ht="15.5" x14ac:dyDescent="0.35">
      <c r="B138" s="136" t="str">
        <f t="shared" si="12"/>
        <v/>
      </c>
      <c r="C138" s="56"/>
      <c r="D138" s="58"/>
      <c r="E138" s="43" t="str">
        <f>IFERROR(IF(OR(C138="",AND(C138&lt;&gt;"",D138="")),"",(VLOOKUP(C138,'APP BACKGROUND'!A:F,2,0))),"")</f>
        <v/>
      </c>
      <c r="F138" s="44" t="str">
        <f>IF(E138="","",(VLOOKUP(C138,'APP BACKGROUND'!A:F,5,0)))</f>
        <v/>
      </c>
      <c r="G138" s="40" t="str">
        <f>IF(E138="","",(VLOOKUP('Application Form'!C138,'APP BACKGROUND'!A:I,9,0)))</f>
        <v/>
      </c>
      <c r="H138" s="45"/>
      <c r="I138" s="45"/>
      <c r="J138" s="126" t="str">
        <f>IF(C:C="","",(VLOOKUP('Application Form'!C138,'APP BACKGROUND'!A:F,3,0)))</f>
        <v/>
      </c>
      <c r="K138" s="127" t="str">
        <f t="shared" si="13"/>
        <v/>
      </c>
      <c r="L138" s="127" t="str">
        <f>IF(H138="","",(VLOOKUP(K138,'Data Validation'!$A$48:$B$59,2,0)))</f>
        <v/>
      </c>
      <c r="M138" s="150" t="str">
        <f t="shared" si="14"/>
        <v/>
      </c>
      <c r="N138" s="151" t="str">
        <f t="shared" si="15"/>
        <v/>
      </c>
      <c r="O138" s="151" t="str">
        <f>IF(H138="","",(VLOOKUP(C138,'APP BACKGROUND'!A:K,11,0)))</f>
        <v/>
      </c>
      <c r="P138" s="85"/>
      <c r="Q138" s="116" t="str">
        <f t="shared" si="16"/>
        <v/>
      </c>
      <c r="R138" s="86" t="str">
        <f t="shared" si="17"/>
        <v/>
      </c>
      <c r="S138" s="40"/>
      <c r="T138" s="40"/>
      <c r="U138" s="47" t="str">
        <f t="shared" si="18"/>
        <v/>
      </c>
      <c r="V138" s="78"/>
      <c r="W138" s="78"/>
      <c r="X138" s="78"/>
      <c r="Y138" s="45"/>
      <c r="Z138" s="45"/>
      <c r="AA138" s="45"/>
      <c r="AB138" s="42"/>
      <c r="AC138" s="42"/>
      <c r="AD138" s="42"/>
      <c r="AE138" s="42"/>
      <c r="AF138" s="42"/>
      <c r="AG138" s="45"/>
      <c r="AH138" s="45"/>
      <c r="AI138" s="45"/>
      <c r="AJ138" s="45"/>
      <c r="AK138" s="45"/>
      <c r="AL138" s="45"/>
      <c r="AM138" s="42"/>
      <c r="AN138" s="42"/>
      <c r="AO138" s="42"/>
      <c r="AP138" s="42"/>
      <c r="AQ138" s="42"/>
      <c r="AR138" s="42"/>
      <c r="AS138" s="42"/>
      <c r="AT138" s="19"/>
      <c r="AU138" s="29"/>
      <c r="AV138" s="11"/>
      <c r="AW138" s="11"/>
      <c r="AX138" s="14"/>
      <c r="AY138" s="14"/>
    </row>
    <row r="139" spans="2:51" ht="15.5" x14ac:dyDescent="0.35">
      <c r="B139" s="136" t="str">
        <f t="shared" si="12"/>
        <v/>
      </c>
      <c r="C139" s="56"/>
      <c r="D139" s="58"/>
      <c r="E139" s="43" t="str">
        <f>IFERROR(IF(OR(C139="",AND(C139&lt;&gt;"",D139="")),"",(VLOOKUP(C139,'APP BACKGROUND'!A:F,2,0))),"")</f>
        <v/>
      </c>
      <c r="F139" s="44" t="str">
        <f>IF(E139="","",(VLOOKUP(C139,'APP BACKGROUND'!A:F,5,0)))</f>
        <v/>
      </c>
      <c r="G139" s="40" t="str">
        <f>IF(E139="","",(VLOOKUP('Application Form'!C139,'APP BACKGROUND'!A:I,9,0)))</f>
        <v/>
      </c>
      <c r="H139" s="45"/>
      <c r="I139" s="45"/>
      <c r="J139" s="126" t="str">
        <f>IF(C:C="","",(VLOOKUP('Application Form'!C139,'APP BACKGROUND'!A:F,3,0)))</f>
        <v/>
      </c>
      <c r="K139" s="127" t="str">
        <f t="shared" si="13"/>
        <v/>
      </c>
      <c r="L139" s="127" t="str">
        <f>IF(H139="","",(VLOOKUP(K139,'Data Validation'!$A$48:$B$59,2,0)))</f>
        <v/>
      </c>
      <c r="M139" s="150" t="str">
        <f t="shared" si="14"/>
        <v/>
      </c>
      <c r="N139" s="151" t="str">
        <f t="shared" si="15"/>
        <v/>
      </c>
      <c r="O139" s="151" t="str">
        <f>IF(H139="","",(VLOOKUP(C139,'APP BACKGROUND'!A:K,11,0)))</f>
        <v/>
      </c>
      <c r="P139" s="85"/>
      <c r="Q139" s="116" t="str">
        <f t="shared" si="16"/>
        <v/>
      </c>
      <c r="R139" s="86" t="str">
        <f t="shared" si="17"/>
        <v/>
      </c>
      <c r="S139" s="40"/>
      <c r="T139" s="40"/>
      <c r="U139" s="47" t="str">
        <f t="shared" si="18"/>
        <v/>
      </c>
      <c r="V139" s="78"/>
      <c r="W139" s="78"/>
      <c r="X139" s="78"/>
      <c r="Y139" s="45"/>
      <c r="Z139" s="45"/>
      <c r="AA139" s="45"/>
      <c r="AB139" s="42"/>
      <c r="AC139" s="42"/>
      <c r="AD139" s="42"/>
      <c r="AE139" s="42"/>
      <c r="AF139" s="42"/>
      <c r="AG139" s="45"/>
      <c r="AH139" s="45"/>
      <c r="AI139" s="45"/>
      <c r="AJ139" s="45"/>
      <c r="AK139" s="45"/>
      <c r="AL139" s="45"/>
      <c r="AM139" s="42"/>
      <c r="AN139" s="42"/>
      <c r="AO139" s="42"/>
      <c r="AP139" s="42"/>
      <c r="AQ139" s="42"/>
      <c r="AR139" s="42"/>
      <c r="AS139" s="42"/>
      <c r="AT139" s="19"/>
      <c r="AU139" s="29"/>
      <c r="AV139" s="11"/>
      <c r="AW139" s="11"/>
      <c r="AX139" s="14"/>
      <c r="AY139" s="14"/>
    </row>
    <row r="140" spans="2:51" ht="15.5" x14ac:dyDescent="0.35">
      <c r="B140" s="136" t="str">
        <f t="shared" si="12"/>
        <v/>
      </c>
      <c r="C140" s="56"/>
      <c r="D140" s="58"/>
      <c r="E140" s="43" t="str">
        <f>IFERROR(IF(OR(C140="",AND(C140&lt;&gt;"",D140="")),"",(VLOOKUP(C140,'APP BACKGROUND'!A:F,2,0))),"")</f>
        <v/>
      </c>
      <c r="F140" s="44" t="str">
        <f>IF(E140="","",(VLOOKUP(C140,'APP BACKGROUND'!A:F,5,0)))</f>
        <v/>
      </c>
      <c r="G140" s="40" t="str">
        <f>IF(E140="","",(VLOOKUP('Application Form'!C140,'APP BACKGROUND'!A:I,9,0)))</f>
        <v/>
      </c>
      <c r="H140" s="45"/>
      <c r="I140" s="45"/>
      <c r="J140" s="126" t="str">
        <f>IF(C:C="","",(VLOOKUP('Application Form'!C140,'APP BACKGROUND'!A:F,3,0)))</f>
        <v/>
      </c>
      <c r="K140" s="127" t="str">
        <f t="shared" si="13"/>
        <v/>
      </c>
      <c r="L140" s="127" t="str">
        <f>IF(H140="","",(VLOOKUP(K140,'Data Validation'!$A$48:$B$59,2,0)))</f>
        <v/>
      </c>
      <c r="M140" s="150" t="str">
        <f t="shared" si="14"/>
        <v/>
      </c>
      <c r="N140" s="151" t="str">
        <f t="shared" si="15"/>
        <v/>
      </c>
      <c r="O140" s="151" t="str">
        <f>IF(H140="","",(VLOOKUP(C140,'APP BACKGROUND'!A:K,11,0)))</f>
        <v/>
      </c>
      <c r="P140" s="85"/>
      <c r="Q140" s="116" t="str">
        <f t="shared" si="16"/>
        <v/>
      </c>
      <c r="R140" s="86" t="str">
        <f t="shared" si="17"/>
        <v/>
      </c>
      <c r="S140" s="40"/>
      <c r="T140" s="40"/>
      <c r="U140" s="47" t="str">
        <f t="shared" si="18"/>
        <v/>
      </c>
      <c r="V140" s="78"/>
      <c r="W140" s="78"/>
      <c r="X140" s="78"/>
      <c r="Y140" s="45"/>
      <c r="Z140" s="45"/>
      <c r="AA140" s="45"/>
      <c r="AB140" s="42"/>
      <c r="AC140" s="42"/>
      <c r="AD140" s="42"/>
      <c r="AE140" s="42"/>
      <c r="AF140" s="42"/>
      <c r="AG140" s="45"/>
      <c r="AH140" s="45"/>
      <c r="AI140" s="45"/>
      <c r="AJ140" s="45"/>
      <c r="AK140" s="45"/>
      <c r="AL140" s="45"/>
      <c r="AM140" s="42"/>
      <c r="AN140" s="42"/>
      <c r="AO140" s="42"/>
      <c r="AP140" s="42"/>
      <c r="AQ140" s="42"/>
      <c r="AR140" s="42"/>
      <c r="AS140" s="42"/>
      <c r="AT140" s="19"/>
      <c r="AU140" s="29"/>
      <c r="AV140" s="11"/>
      <c r="AW140" s="11"/>
      <c r="AX140" s="14"/>
      <c r="AY140" s="14"/>
    </row>
    <row r="141" spans="2:51" ht="15.5" x14ac:dyDescent="0.35">
      <c r="B141" s="136" t="str">
        <f t="shared" si="12"/>
        <v/>
      </c>
      <c r="C141" s="56"/>
      <c r="D141" s="58"/>
      <c r="E141" s="43" t="str">
        <f>IFERROR(IF(OR(C141="",AND(C141&lt;&gt;"",D141="")),"",(VLOOKUP(C141,'APP BACKGROUND'!A:F,2,0))),"")</f>
        <v/>
      </c>
      <c r="F141" s="44" t="str">
        <f>IF(E141="","",(VLOOKUP(C141,'APP BACKGROUND'!A:F,5,0)))</f>
        <v/>
      </c>
      <c r="G141" s="40" t="str">
        <f>IF(E141="","",(VLOOKUP('Application Form'!C141,'APP BACKGROUND'!A:I,9,0)))</f>
        <v/>
      </c>
      <c r="H141" s="45"/>
      <c r="I141" s="45"/>
      <c r="J141" s="126" t="str">
        <f>IF(C:C="","",(VLOOKUP('Application Form'!C141,'APP BACKGROUND'!A:F,3,0)))</f>
        <v/>
      </c>
      <c r="K141" s="127" t="str">
        <f t="shared" si="13"/>
        <v/>
      </c>
      <c r="L141" s="127" t="str">
        <f>IF(H141="","",(VLOOKUP(K141,'Data Validation'!$A$48:$B$59,2,0)))</f>
        <v/>
      </c>
      <c r="M141" s="150" t="str">
        <f t="shared" si="14"/>
        <v/>
      </c>
      <c r="N141" s="151" t="str">
        <f t="shared" si="15"/>
        <v/>
      </c>
      <c r="O141" s="151" t="str">
        <f>IF(H141="","",(VLOOKUP(C141,'APP BACKGROUND'!A:K,11,0)))</f>
        <v/>
      </c>
      <c r="P141" s="85"/>
      <c r="Q141" s="116" t="str">
        <f t="shared" si="16"/>
        <v/>
      </c>
      <c r="R141" s="86" t="str">
        <f t="shared" si="17"/>
        <v/>
      </c>
      <c r="S141" s="40"/>
      <c r="T141" s="40"/>
      <c r="U141" s="47" t="str">
        <f t="shared" si="18"/>
        <v/>
      </c>
      <c r="V141" s="78"/>
      <c r="W141" s="78"/>
      <c r="X141" s="78"/>
      <c r="Y141" s="45"/>
      <c r="Z141" s="45"/>
      <c r="AA141" s="45"/>
      <c r="AB141" s="42"/>
      <c r="AC141" s="42"/>
      <c r="AD141" s="42"/>
      <c r="AE141" s="42"/>
      <c r="AF141" s="42"/>
      <c r="AG141" s="45"/>
      <c r="AH141" s="45"/>
      <c r="AI141" s="45"/>
      <c r="AJ141" s="45"/>
      <c r="AK141" s="45"/>
      <c r="AL141" s="45"/>
      <c r="AM141" s="42"/>
      <c r="AN141" s="42"/>
      <c r="AO141" s="42"/>
      <c r="AP141" s="42"/>
      <c r="AQ141" s="42"/>
      <c r="AR141" s="42"/>
      <c r="AS141" s="42"/>
      <c r="AT141" s="19"/>
      <c r="AU141" s="29"/>
      <c r="AV141" s="11"/>
      <c r="AW141" s="11"/>
      <c r="AX141" s="14"/>
      <c r="AY141" s="14"/>
    </row>
    <row r="142" spans="2:51" ht="15.5" x14ac:dyDescent="0.35">
      <c r="B142" s="136" t="str">
        <f t="shared" si="12"/>
        <v/>
      </c>
      <c r="C142" s="56"/>
      <c r="D142" s="58"/>
      <c r="E142" s="43" t="str">
        <f>IFERROR(IF(OR(C142="",AND(C142&lt;&gt;"",D142="")),"",(VLOOKUP(C142,'APP BACKGROUND'!A:F,2,0))),"")</f>
        <v/>
      </c>
      <c r="F142" s="44" t="str">
        <f>IF(E142="","",(VLOOKUP(C142,'APP BACKGROUND'!A:F,5,0)))</f>
        <v/>
      </c>
      <c r="G142" s="40" t="str">
        <f>IF(E142="","",(VLOOKUP('Application Form'!C142,'APP BACKGROUND'!A:I,9,0)))</f>
        <v/>
      </c>
      <c r="H142" s="45"/>
      <c r="I142" s="45"/>
      <c r="J142" s="126" t="str">
        <f>IF(C:C="","",(VLOOKUP('Application Form'!C142,'APP BACKGROUND'!A:F,3,0)))</f>
        <v/>
      </c>
      <c r="K142" s="127" t="str">
        <f t="shared" si="13"/>
        <v/>
      </c>
      <c r="L142" s="127" t="str">
        <f>IF(H142="","",(VLOOKUP(K142,'Data Validation'!$A$48:$B$59,2,0)))</f>
        <v/>
      </c>
      <c r="M142" s="150" t="str">
        <f t="shared" si="14"/>
        <v/>
      </c>
      <c r="N142" s="151" t="str">
        <f t="shared" si="15"/>
        <v/>
      </c>
      <c r="O142" s="151" t="str">
        <f>IF(H142="","",(VLOOKUP(C142,'APP BACKGROUND'!A:K,11,0)))</f>
        <v/>
      </c>
      <c r="P142" s="85"/>
      <c r="Q142" s="116" t="str">
        <f t="shared" si="16"/>
        <v/>
      </c>
      <c r="R142" s="86" t="str">
        <f t="shared" si="17"/>
        <v/>
      </c>
      <c r="S142" s="40"/>
      <c r="T142" s="40"/>
      <c r="U142" s="47" t="str">
        <f t="shared" si="18"/>
        <v/>
      </c>
      <c r="V142" s="78"/>
      <c r="W142" s="78"/>
      <c r="X142" s="78"/>
      <c r="Y142" s="45"/>
      <c r="Z142" s="45"/>
      <c r="AA142" s="45"/>
      <c r="AB142" s="42"/>
      <c r="AC142" s="42"/>
      <c r="AD142" s="42"/>
      <c r="AE142" s="42"/>
      <c r="AF142" s="42"/>
      <c r="AG142" s="45"/>
      <c r="AH142" s="45"/>
      <c r="AI142" s="45"/>
      <c r="AJ142" s="45"/>
      <c r="AK142" s="45"/>
      <c r="AL142" s="45"/>
      <c r="AM142" s="42"/>
      <c r="AN142" s="42"/>
      <c r="AO142" s="42"/>
      <c r="AP142" s="42"/>
      <c r="AQ142" s="42"/>
      <c r="AR142" s="42"/>
      <c r="AS142" s="42"/>
      <c r="AT142" s="19"/>
      <c r="AU142" s="29"/>
      <c r="AV142" s="11"/>
      <c r="AW142" s="11"/>
      <c r="AX142" s="14"/>
      <c r="AY142" s="14"/>
    </row>
    <row r="143" spans="2:51" ht="15.5" x14ac:dyDescent="0.35">
      <c r="B143" s="136" t="str">
        <f t="shared" si="12"/>
        <v/>
      </c>
      <c r="C143" s="56"/>
      <c r="D143" s="58"/>
      <c r="E143" s="43" t="str">
        <f>IFERROR(IF(OR(C143="",AND(C143&lt;&gt;"",D143="")),"",(VLOOKUP(C143,'APP BACKGROUND'!A:F,2,0))),"")</f>
        <v/>
      </c>
      <c r="F143" s="44" t="str">
        <f>IF(E143="","",(VLOOKUP(C143,'APP BACKGROUND'!A:F,5,0)))</f>
        <v/>
      </c>
      <c r="G143" s="40" t="str">
        <f>IF(E143="","",(VLOOKUP('Application Form'!C143,'APP BACKGROUND'!A:I,9,0)))</f>
        <v/>
      </c>
      <c r="H143" s="45"/>
      <c r="I143" s="45"/>
      <c r="J143" s="126" t="str">
        <f>IF(C:C="","",(VLOOKUP('Application Form'!C143,'APP BACKGROUND'!A:F,3,0)))</f>
        <v/>
      </c>
      <c r="K143" s="127" t="str">
        <f t="shared" si="13"/>
        <v/>
      </c>
      <c r="L143" s="127" t="str">
        <f>IF(H143="","",(VLOOKUP(K143,'Data Validation'!$A$48:$B$59,2,0)))</f>
        <v/>
      </c>
      <c r="M143" s="150" t="str">
        <f t="shared" si="14"/>
        <v/>
      </c>
      <c r="N143" s="151" t="str">
        <f t="shared" si="15"/>
        <v/>
      </c>
      <c r="O143" s="151" t="str">
        <f>IF(H143="","",(VLOOKUP(C143,'APP BACKGROUND'!A:K,11,0)))</f>
        <v/>
      </c>
      <c r="P143" s="85"/>
      <c r="Q143" s="116" t="str">
        <f t="shared" si="16"/>
        <v/>
      </c>
      <c r="R143" s="86" t="str">
        <f t="shared" si="17"/>
        <v/>
      </c>
      <c r="S143" s="40"/>
      <c r="T143" s="40"/>
      <c r="U143" s="47" t="str">
        <f t="shared" si="18"/>
        <v/>
      </c>
      <c r="V143" s="78"/>
      <c r="W143" s="78"/>
      <c r="X143" s="78"/>
      <c r="Y143" s="45"/>
      <c r="Z143" s="45"/>
      <c r="AA143" s="45"/>
      <c r="AB143" s="42"/>
      <c r="AC143" s="42"/>
      <c r="AD143" s="42"/>
      <c r="AE143" s="42"/>
      <c r="AF143" s="42"/>
      <c r="AG143" s="45"/>
      <c r="AH143" s="45"/>
      <c r="AI143" s="45"/>
      <c r="AJ143" s="45"/>
      <c r="AK143" s="45"/>
      <c r="AL143" s="45"/>
      <c r="AM143" s="42"/>
      <c r="AN143" s="42"/>
      <c r="AO143" s="42"/>
      <c r="AP143" s="42"/>
      <c r="AQ143" s="42"/>
      <c r="AR143" s="42"/>
      <c r="AS143" s="42"/>
      <c r="AT143" s="19"/>
      <c r="AU143" s="29"/>
      <c r="AV143" s="11"/>
      <c r="AW143" s="11"/>
      <c r="AX143" s="14"/>
      <c r="AY143" s="14"/>
    </row>
    <row r="144" spans="2:51" ht="15.5" x14ac:dyDescent="0.35">
      <c r="B144" s="136" t="str">
        <f t="shared" si="12"/>
        <v/>
      </c>
      <c r="C144" s="56"/>
      <c r="D144" s="58"/>
      <c r="E144" s="43" t="str">
        <f>IFERROR(IF(OR(C144="",AND(C144&lt;&gt;"",D144="")),"",(VLOOKUP(C144,'APP BACKGROUND'!A:F,2,0))),"")</f>
        <v/>
      </c>
      <c r="F144" s="44" t="str">
        <f>IF(E144="","",(VLOOKUP(C144,'APP BACKGROUND'!A:F,5,0)))</f>
        <v/>
      </c>
      <c r="G144" s="40" t="str">
        <f>IF(E144="","",(VLOOKUP('Application Form'!C144,'APP BACKGROUND'!A:I,9,0)))</f>
        <v/>
      </c>
      <c r="H144" s="45"/>
      <c r="I144" s="45"/>
      <c r="J144" s="126" t="str">
        <f>IF(C:C="","",(VLOOKUP('Application Form'!C144,'APP BACKGROUND'!A:F,3,0)))</f>
        <v/>
      </c>
      <c r="K144" s="127" t="str">
        <f t="shared" si="13"/>
        <v/>
      </c>
      <c r="L144" s="127" t="str">
        <f>IF(H144="","",(VLOOKUP(K144,'Data Validation'!$A$48:$B$59,2,0)))</f>
        <v/>
      </c>
      <c r="M144" s="150" t="str">
        <f t="shared" si="14"/>
        <v/>
      </c>
      <c r="N144" s="151" t="str">
        <f t="shared" si="15"/>
        <v/>
      </c>
      <c r="O144" s="151" t="str">
        <f>IF(H144="","",(VLOOKUP(C144,'APP BACKGROUND'!A:K,11,0)))</f>
        <v/>
      </c>
      <c r="P144" s="85"/>
      <c r="Q144" s="116" t="str">
        <f t="shared" si="16"/>
        <v/>
      </c>
      <c r="R144" s="86" t="str">
        <f t="shared" si="17"/>
        <v/>
      </c>
      <c r="S144" s="40"/>
      <c r="T144" s="40"/>
      <c r="U144" s="47" t="str">
        <f t="shared" si="18"/>
        <v/>
      </c>
      <c r="V144" s="78"/>
      <c r="W144" s="78"/>
      <c r="X144" s="78"/>
      <c r="Y144" s="45"/>
      <c r="Z144" s="45"/>
      <c r="AA144" s="45"/>
      <c r="AB144" s="42"/>
      <c r="AC144" s="42"/>
      <c r="AD144" s="42"/>
      <c r="AE144" s="42"/>
      <c r="AF144" s="42"/>
      <c r="AG144" s="45"/>
      <c r="AH144" s="45"/>
      <c r="AI144" s="45"/>
      <c r="AJ144" s="45"/>
      <c r="AK144" s="45"/>
      <c r="AL144" s="45"/>
      <c r="AM144" s="42"/>
      <c r="AN144" s="42"/>
      <c r="AO144" s="42"/>
      <c r="AP144" s="42"/>
      <c r="AQ144" s="42"/>
      <c r="AR144" s="42"/>
      <c r="AS144" s="42"/>
      <c r="AT144" s="19"/>
      <c r="AU144" s="29"/>
      <c r="AV144" s="11"/>
      <c r="AW144" s="11"/>
      <c r="AX144" s="14"/>
      <c r="AY144" s="14"/>
    </row>
    <row r="145" spans="2:51" ht="15.5" x14ac:dyDescent="0.35">
      <c r="B145" s="136" t="str">
        <f t="shared" ref="B145:B208" si="19">IF(D145="",IF(C145&lt;&gt;"","SELECT INVOICE",""),"")</f>
        <v/>
      </c>
      <c r="C145" s="56"/>
      <c r="D145" s="58"/>
      <c r="E145" s="43" t="str">
        <f>IFERROR(IF(OR(C145="",AND(C145&lt;&gt;"",D145="")),"",(VLOOKUP(C145,'APP BACKGROUND'!A:F,2,0))),"")</f>
        <v/>
      </c>
      <c r="F145" s="44" t="str">
        <f>IF(E145="","",(VLOOKUP(C145,'APP BACKGROUND'!A:F,5,0)))</f>
        <v/>
      </c>
      <c r="G145" s="40" t="str">
        <f>IF(E145="","",(VLOOKUP('Application Form'!C145,'APP BACKGROUND'!A:I,9,0)))</f>
        <v/>
      </c>
      <c r="H145" s="45"/>
      <c r="I145" s="45"/>
      <c r="J145" s="126" t="str">
        <f>IF(C:C="","",(VLOOKUP('Application Form'!C145,'APP BACKGROUND'!A:F,3,0)))</f>
        <v/>
      </c>
      <c r="K145" s="127" t="str">
        <f t="shared" ref="K145:K208" si="20">_xlfn.CONCAT(H145,J145)</f>
        <v/>
      </c>
      <c r="L145" s="127" t="str">
        <f>IF(H145="","",(VLOOKUP(K145,'Data Validation'!$A$48:$B$59,2,0)))</f>
        <v/>
      </c>
      <c r="M145" s="150" t="str">
        <f t="shared" ref="M145:M208" si="21">L145</f>
        <v/>
      </c>
      <c r="N145" s="151" t="str">
        <f t="shared" ref="N145:N208" si="22">IF(H145="","",G145*L145)</f>
        <v/>
      </c>
      <c r="O145" s="151" t="str">
        <f>IF(H145="","",(VLOOKUP(C145,'APP BACKGROUND'!A:K,11,0)))</f>
        <v/>
      </c>
      <c r="P145" s="85"/>
      <c r="Q145" s="116" t="str">
        <f t="shared" ref="Q145:Q208" si="23">IF(H:H="","",P145/G145)</f>
        <v/>
      </c>
      <c r="R145" s="86" t="str">
        <f t="shared" ref="R145:R208" si="24">IF(H145="","",SUM(G145-P145))</f>
        <v/>
      </c>
      <c r="S145" s="40"/>
      <c r="T145" s="40"/>
      <c r="U145" s="47" t="str">
        <f t="shared" ref="U145:U208" si="25">IF(S:S="","",IF(OR(S145="MAX_MILES_MOMENTS",S145="MAX_MILES_MOMENTS_"),ROUNDUP(SUM(G145/1.5),0),IF(AND(OR(S145="At_Shelf",S145="BONUS BUNDLES A &amp; B"),G145&lt;10),2,IF(AND(OR(S145="At_Shelf",S145="BONUS BUNDLES A &amp; B"),G145&lt;15),3,IF(AND(OR(S145="At_Shelf",S145="BONUS BUNDLES A &amp; B"),G145&lt;20),4,IF(AND(OR(S145="At_Shelf",S145="BONUS BUNDLES A &amp; B"),G145&lt;30),6,IF(AND(OR(S145="At_Shelf",S145="BONUS BUNDLES A &amp; B"),G145&lt;40),8,IF(AND(OR(S145="At_Shelf",S145="BONUS BUNDLES A &amp; B"),G145&lt;50),10,IF(AND(OR(S145="At_Shelf",S145="BONUS BUNDLES A &amp; B"),G145&gt;49.99),12)))))))))</f>
        <v/>
      </c>
      <c r="V145" s="78"/>
      <c r="W145" s="78"/>
      <c r="X145" s="78"/>
      <c r="Y145" s="45"/>
      <c r="Z145" s="45"/>
      <c r="AA145" s="45"/>
      <c r="AB145" s="42"/>
      <c r="AC145" s="42"/>
      <c r="AD145" s="42"/>
      <c r="AE145" s="42"/>
      <c r="AF145" s="42"/>
      <c r="AG145" s="45"/>
      <c r="AH145" s="45"/>
      <c r="AI145" s="45"/>
      <c r="AJ145" s="45"/>
      <c r="AK145" s="45"/>
      <c r="AL145" s="45"/>
      <c r="AM145" s="42"/>
      <c r="AN145" s="42"/>
      <c r="AO145" s="42"/>
      <c r="AP145" s="42"/>
      <c r="AQ145" s="42"/>
      <c r="AR145" s="42"/>
      <c r="AS145" s="42"/>
      <c r="AT145" s="19"/>
      <c r="AU145" s="29"/>
      <c r="AV145" s="11"/>
      <c r="AW145" s="11"/>
      <c r="AX145" s="14"/>
      <c r="AY145" s="14"/>
    </row>
    <row r="146" spans="2:51" ht="15.5" x14ac:dyDescent="0.35">
      <c r="B146" s="136" t="str">
        <f t="shared" si="19"/>
        <v/>
      </c>
      <c r="C146" s="56"/>
      <c r="D146" s="58"/>
      <c r="E146" s="43" t="str">
        <f>IFERROR(IF(OR(C146="",AND(C146&lt;&gt;"",D146="")),"",(VLOOKUP(C146,'APP BACKGROUND'!A:F,2,0))),"")</f>
        <v/>
      </c>
      <c r="F146" s="44" t="str">
        <f>IF(E146="","",(VLOOKUP(C146,'APP BACKGROUND'!A:F,5,0)))</f>
        <v/>
      </c>
      <c r="G146" s="40" t="str">
        <f>IF(E146="","",(VLOOKUP('Application Form'!C146,'APP BACKGROUND'!A:I,9,0)))</f>
        <v/>
      </c>
      <c r="H146" s="45"/>
      <c r="I146" s="45"/>
      <c r="J146" s="126" t="str">
        <f>IF(C:C="","",(VLOOKUP('Application Form'!C146,'APP BACKGROUND'!A:F,3,0)))</f>
        <v/>
      </c>
      <c r="K146" s="127" t="str">
        <f t="shared" si="20"/>
        <v/>
      </c>
      <c r="L146" s="127" t="str">
        <f>IF(H146="","",(VLOOKUP(K146,'Data Validation'!$A$48:$B$59,2,0)))</f>
        <v/>
      </c>
      <c r="M146" s="150" t="str">
        <f t="shared" si="21"/>
        <v/>
      </c>
      <c r="N146" s="151" t="str">
        <f t="shared" si="22"/>
        <v/>
      </c>
      <c r="O146" s="151" t="str">
        <f>IF(H146="","",(VLOOKUP(C146,'APP BACKGROUND'!A:K,11,0)))</f>
        <v/>
      </c>
      <c r="P146" s="85"/>
      <c r="Q146" s="116" t="str">
        <f t="shared" si="23"/>
        <v/>
      </c>
      <c r="R146" s="86" t="str">
        <f t="shared" si="24"/>
        <v/>
      </c>
      <c r="S146" s="40"/>
      <c r="T146" s="40"/>
      <c r="U146" s="47" t="str">
        <f t="shared" si="25"/>
        <v/>
      </c>
      <c r="V146" s="78"/>
      <c r="W146" s="78"/>
      <c r="X146" s="78"/>
      <c r="Y146" s="45"/>
      <c r="Z146" s="45"/>
      <c r="AA146" s="45"/>
      <c r="AB146" s="42"/>
      <c r="AC146" s="42"/>
      <c r="AD146" s="42"/>
      <c r="AE146" s="42"/>
      <c r="AF146" s="42"/>
      <c r="AG146" s="45"/>
      <c r="AH146" s="45"/>
      <c r="AI146" s="45"/>
      <c r="AJ146" s="45"/>
      <c r="AK146" s="45"/>
      <c r="AL146" s="45"/>
      <c r="AM146" s="42"/>
      <c r="AN146" s="42"/>
      <c r="AO146" s="42"/>
      <c r="AP146" s="42"/>
      <c r="AQ146" s="42"/>
      <c r="AR146" s="42"/>
      <c r="AS146" s="42"/>
      <c r="AT146" s="19"/>
      <c r="AU146" s="29"/>
      <c r="AV146" s="11"/>
      <c r="AW146" s="11"/>
      <c r="AX146" s="14"/>
      <c r="AY146" s="14"/>
    </row>
    <row r="147" spans="2:51" ht="15.5" x14ac:dyDescent="0.35">
      <c r="B147" s="136" t="str">
        <f t="shared" si="19"/>
        <v/>
      </c>
      <c r="C147" s="56"/>
      <c r="D147" s="58"/>
      <c r="E147" s="43" t="str">
        <f>IFERROR(IF(OR(C147="",AND(C147&lt;&gt;"",D147="")),"",(VLOOKUP(C147,'APP BACKGROUND'!A:F,2,0))),"")</f>
        <v/>
      </c>
      <c r="F147" s="44" t="str">
        <f>IF(E147="","",(VLOOKUP(C147,'APP BACKGROUND'!A:F,5,0)))</f>
        <v/>
      </c>
      <c r="G147" s="40" t="str">
        <f>IF(E147="","",(VLOOKUP('Application Form'!C147,'APP BACKGROUND'!A:I,9,0)))</f>
        <v/>
      </c>
      <c r="H147" s="45"/>
      <c r="I147" s="45"/>
      <c r="J147" s="126" t="str">
        <f>IF(C:C="","",(VLOOKUP('Application Form'!C147,'APP BACKGROUND'!A:F,3,0)))</f>
        <v/>
      </c>
      <c r="K147" s="127" t="str">
        <f t="shared" si="20"/>
        <v/>
      </c>
      <c r="L147" s="127" t="str">
        <f>IF(H147="","",(VLOOKUP(K147,'Data Validation'!$A$48:$B$59,2,0)))</f>
        <v/>
      </c>
      <c r="M147" s="150" t="str">
        <f t="shared" si="21"/>
        <v/>
      </c>
      <c r="N147" s="151" t="str">
        <f t="shared" si="22"/>
        <v/>
      </c>
      <c r="O147" s="151" t="str">
        <f>IF(H147="","",(VLOOKUP(C147,'APP BACKGROUND'!A:K,11,0)))</f>
        <v/>
      </c>
      <c r="P147" s="85"/>
      <c r="Q147" s="116" t="str">
        <f t="shared" si="23"/>
        <v/>
      </c>
      <c r="R147" s="86" t="str">
        <f t="shared" si="24"/>
        <v/>
      </c>
      <c r="S147" s="40"/>
      <c r="T147" s="40"/>
      <c r="U147" s="47" t="str">
        <f t="shared" si="25"/>
        <v/>
      </c>
      <c r="V147" s="78"/>
      <c r="W147" s="78"/>
      <c r="X147" s="78"/>
      <c r="Y147" s="45"/>
      <c r="Z147" s="45"/>
      <c r="AA147" s="45"/>
      <c r="AB147" s="42"/>
      <c r="AC147" s="42"/>
      <c r="AD147" s="42"/>
      <c r="AE147" s="42"/>
      <c r="AF147" s="42"/>
      <c r="AG147" s="45"/>
      <c r="AH147" s="45"/>
      <c r="AI147" s="45"/>
      <c r="AJ147" s="45"/>
      <c r="AK147" s="45"/>
      <c r="AL147" s="45"/>
      <c r="AM147" s="42"/>
      <c r="AN147" s="42"/>
      <c r="AO147" s="42"/>
      <c r="AP147" s="42"/>
      <c r="AQ147" s="42"/>
      <c r="AR147" s="42"/>
      <c r="AS147" s="42"/>
      <c r="AT147" s="19"/>
      <c r="AU147" s="29"/>
      <c r="AV147" s="11"/>
      <c r="AW147" s="11"/>
      <c r="AX147" s="14"/>
      <c r="AY147" s="14"/>
    </row>
    <row r="148" spans="2:51" ht="15.5" x14ac:dyDescent="0.35">
      <c r="B148" s="136" t="str">
        <f t="shared" si="19"/>
        <v/>
      </c>
      <c r="C148" s="56"/>
      <c r="D148" s="58"/>
      <c r="E148" s="43" t="str">
        <f>IFERROR(IF(OR(C148="",AND(C148&lt;&gt;"",D148="")),"",(VLOOKUP(C148,'APP BACKGROUND'!A:F,2,0))),"")</f>
        <v/>
      </c>
      <c r="F148" s="44" t="str">
        <f>IF(E148="","",(VLOOKUP(C148,'APP BACKGROUND'!A:F,5,0)))</f>
        <v/>
      </c>
      <c r="G148" s="40" t="str">
        <f>IF(E148="","",(VLOOKUP('Application Form'!C148,'APP BACKGROUND'!A:I,9,0)))</f>
        <v/>
      </c>
      <c r="H148" s="45"/>
      <c r="I148" s="45"/>
      <c r="J148" s="126" t="str">
        <f>IF(C:C="","",(VLOOKUP('Application Form'!C148,'APP BACKGROUND'!A:F,3,0)))</f>
        <v/>
      </c>
      <c r="K148" s="127" t="str">
        <f t="shared" si="20"/>
        <v/>
      </c>
      <c r="L148" s="127" t="str">
        <f>IF(H148="","",(VLOOKUP(K148,'Data Validation'!$A$48:$B$59,2,0)))</f>
        <v/>
      </c>
      <c r="M148" s="150" t="str">
        <f t="shared" si="21"/>
        <v/>
      </c>
      <c r="N148" s="151" t="str">
        <f t="shared" si="22"/>
        <v/>
      </c>
      <c r="O148" s="151" t="str">
        <f>IF(H148="","",(VLOOKUP(C148,'APP BACKGROUND'!A:K,11,0)))</f>
        <v/>
      </c>
      <c r="P148" s="85"/>
      <c r="Q148" s="116" t="str">
        <f t="shared" si="23"/>
        <v/>
      </c>
      <c r="R148" s="86" t="str">
        <f t="shared" si="24"/>
        <v/>
      </c>
      <c r="S148" s="40"/>
      <c r="T148" s="40"/>
      <c r="U148" s="47" t="str">
        <f t="shared" si="25"/>
        <v/>
      </c>
      <c r="V148" s="78"/>
      <c r="W148" s="78"/>
      <c r="X148" s="78"/>
      <c r="Y148" s="45"/>
      <c r="Z148" s="45"/>
      <c r="AA148" s="45"/>
      <c r="AB148" s="42"/>
      <c r="AC148" s="42"/>
      <c r="AD148" s="42"/>
      <c r="AE148" s="42"/>
      <c r="AF148" s="42"/>
      <c r="AG148" s="45"/>
      <c r="AH148" s="45"/>
      <c r="AI148" s="45"/>
      <c r="AJ148" s="45"/>
      <c r="AK148" s="45"/>
      <c r="AL148" s="45"/>
      <c r="AM148" s="42"/>
      <c r="AN148" s="42"/>
      <c r="AO148" s="42"/>
      <c r="AP148" s="42"/>
      <c r="AQ148" s="42"/>
      <c r="AR148" s="42"/>
      <c r="AS148" s="42"/>
      <c r="AT148" s="19"/>
      <c r="AU148" s="29"/>
      <c r="AV148" s="11"/>
      <c r="AW148" s="11"/>
      <c r="AX148" s="14"/>
      <c r="AY148" s="14"/>
    </row>
    <row r="149" spans="2:51" ht="15.5" x14ac:dyDescent="0.35">
      <c r="B149" s="136" t="str">
        <f t="shared" si="19"/>
        <v/>
      </c>
      <c r="C149" s="56"/>
      <c r="D149" s="58"/>
      <c r="E149" s="43" t="str">
        <f>IFERROR(IF(OR(C149="",AND(C149&lt;&gt;"",D149="")),"",(VLOOKUP(C149,'APP BACKGROUND'!A:F,2,0))),"")</f>
        <v/>
      </c>
      <c r="F149" s="44" t="str">
        <f>IF(E149="","",(VLOOKUP(C149,'APP BACKGROUND'!A:F,5,0)))</f>
        <v/>
      </c>
      <c r="G149" s="40" t="str">
        <f>IF(E149="","",(VLOOKUP('Application Form'!C149,'APP BACKGROUND'!A:I,9,0)))</f>
        <v/>
      </c>
      <c r="H149" s="45"/>
      <c r="I149" s="45"/>
      <c r="J149" s="126" t="str">
        <f>IF(C:C="","",(VLOOKUP('Application Form'!C149,'APP BACKGROUND'!A:F,3,0)))</f>
        <v/>
      </c>
      <c r="K149" s="127" t="str">
        <f t="shared" si="20"/>
        <v/>
      </c>
      <c r="L149" s="127" t="str">
        <f>IF(H149="","",(VLOOKUP(K149,'Data Validation'!$A$48:$B$59,2,0)))</f>
        <v/>
      </c>
      <c r="M149" s="150" t="str">
        <f t="shared" si="21"/>
        <v/>
      </c>
      <c r="N149" s="151" t="str">
        <f t="shared" si="22"/>
        <v/>
      </c>
      <c r="O149" s="151" t="str">
        <f>IF(H149="","",(VLOOKUP(C149,'APP BACKGROUND'!A:K,11,0)))</f>
        <v/>
      </c>
      <c r="P149" s="85"/>
      <c r="Q149" s="116" t="str">
        <f t="shared" si="23"/>
        <v/>
      </c>
      <c r="R149" s="86" t="str">
        <f t="shared" si="24"/>
        <v/>
      </c>
      <c r="S149" s="40"/>
      <c r="T149" s="40"/>
      <c r="U149" s="47" t="str">
        <f t="shared" si="25"/>
        <v/>
      </c>
      <c r="V149" s="78"/>
      <c r="W149" s="78"/>
      <c r="X149" s="78"/>
      <c r="Y149" s="45"/>
      <c r="Z149" s="45"/>
      <c r="AA149" s="45"/>
      <c r="AB149" s="42"/>
      <c r="AC149" s="42"/>
      <c r="AD149" s="42"/>
      <c r="AE149" s="42"/>
      <c r="AF149" s="42"/>
      <c r="AG149" s="45"/>
      <c r="AH149" s="45"/>
      <c r="AI149" s="45"/>
      <c r="AJ149" s="45"/>
      <c r="AK149" s="45"/>
      <c r="AL149" s="45"/>
      <c r="AM149" s="42"/>
      <c r="AN149" s="42"/>
      <c r="AO149" s="42"/>
      <c r="AP149" s="42"/>
      <c r="AQ149" s="42"/>
      <c r="AR149" s="42"/>
      <c r="AS149" s="42"/>
      <c r="AT149" s="19"/>
      <c r="AU149" s="29"/>
      <c r="AV149" s="11"/>
      <c r="AW149" s="11"/>
      <c r="AX149" s="14"/>
      <c r="AY149" s="14"/>
    </row>
    <row r="150" spans="2:51" ht="15.5" x14ac:dyDescent="0.35">
      <c r="B150" s="136" t="str">
        <f t="shared" si="19"/>
        <v/>
      </c>
      <c r="C150" s="56"/>
      <c r="D150" s="58"/>
      <c r="E150" s="43" t="str">
        <f>IFERROR(IF(OR(C150="",AND(C150&lt;&gt;"",D150="")),"",(VLOOKUP(C150,'APP BACKGROUND'!A:F,2,0))),"")</f>
        <v/>
      </c>
      <c r="F150" s="44" t="str">
        <f>IF(E150="","",(VLOOKUP(C150,'APP BACKGROUND'!A:F,5,0)))</f>
        <v/>
      </c>
      <c r="G150" s="40" t="str">
        <f>IF(E150="","",(VLOOKUP('Application Form'!C150,'APP BACKGROUND'!A:I,9,0)))</f>
        <v/>
      </c>
      <c r="H150" s="45"/>
      <c r="I150" s="45"/>
      <c r="J150" s="126" t="str">
        <f>IF(C:C="","",(VLOOKUP('Application Form'!C150,'APP BACKGROUND'!A:F,3,0)))</f>
        <v/>
      </c>
      <c r="K150" s="127" t="str">
        <f t="shared" si="20"/>
        <v/>
      </c>
      <c r="L150" s="127" t="str">
        <f>IF(H150="","",(VLOOKUP(K150,'Data Validation'!$A$48:$B$59,2,0)))</f>
        <v/>
      </c>
      <c r="M150" s="150" t="str">
        <f t="shared" si="21"/>
        <v/>
      </c>
      <c r="N150" s="151" t="str">
        <f t="shared" si="22"/>
        <v/>
      </c>
      <c r="O150" s="151" t="str">
        <f>IF(H150="","",(VLOOKUP(C150,'APP BACKGROUND'!A:K,11,0)))</f>
        <v/>
      </c>
      <c r="P150" s="85"/>
      <c r="Q150" s="116" t="str">
        <f t="shared" si="23"/>
        <v/>
      </c>
      <c r="R150" s="86" t="str">
        <f t="shared" si="24"/>
        <v/>
      </c>
      <c r="S150" s="40"/>
      <c r="T150" s="40"/>
      <c r="U150" s="47" t="str">
        <f t="shared" si="25"/>
        <v/>
      </c>
      <c r="V150" s="78"/>
      <c r="W150" s="78"/>
      <c r="X150" s="78"/>
      <c r="Y150" s="45"/>
      <c r="Z150" s="45"/>
      <c r="AA150" s="45"/>
      <c r="AB150" s="42"/>
      <c r="AC150" s="42"/>
      <c r="AD150" s="42"/>
      <c r="AE150" s="42"/>
      <c r="AF150" s="42"/>
      <c r="AG150" s="45"/>
      <c r="AH150" s="45"/>
      <c r="AI150" s="45"/>
      <c r="AJ150" s="45"/>
      <c r="AK150" s="45"/>
      <c r="AL150" s="45"/>
      <c r="AM150" s="42"/>
      <c r="AN150" s="42"/>
      <c r="AO150" s="42"/>
      <c r="AP150" s="42"/>
      <c r="AQ150" s="42"/>
      <c r="AR150" s="42"/>
      <c r="AS150" s="42"/>
      <c r="AT150" s="19"/>
      <c r="AU150" s="29"/>
      <c r="AV150" s="11"/>
      <c r="AW150" s="11"/>
      <c r="AX150" s="14"/>
      <c r="AY150" s="14"/>
    </row>
    <row r="151" spans="2:51" ht="15.5" x14ac:dyDescent="0.35">
      <c r="B151" s="136" t="str">
        <f t="shared" si="19"/>
        <v/>
      </c>
      <c r="C151" s="56"/>
      <c r="D151" s="58"/>
      <c r="E151" s="43" t="str">
        <f>IFERROR(IF(OR(C151="",AND(C151&lt;&gt;"",D151="")),"",(VLOOKUP(C151,'APP BACKGROUND'!A:F,2,0))),"")</f>
        <v/>
      </c>
      <c r="F151" s="44" t="str">
        <f>IF(E151="","",(VLOOKUP(C151,'APP BACKGROUND'!A:F,5,0)))</f>
        <v/>
      </c>
      <c r="G151" s="40" t="str">
        <f>IF(E151="","",(VLOOKUP('Application Form'!C151,'APP BACKGROUND'!A:I,9,0)))</f>
        <v/>
      </c>
      <c r="H151" s="45"/>
      <c r="I151" s="45"/>
      <c r="J151" s="126" t="str">
        <f>IF(C:C="","",(VLOOKUP('Application Form'!C151,'APP BACKGROUND'!A:F,3,0)))</f>
        <v/>
      </c>
      <c r="K151" s="127" t="str">
        <f t="shared" si="20"/>
        <v/>
      </c>
      <c r="L151" s="127" t="str">
        <f>IF(H151="","",(VLOOKUP(K151,'Data Validation'!$A$48:$B$59,2,0)))</f>
        <v/>
      </c>
      <c r="M151" s="150" t="str">
        <f t="shared" si="21"/>
        <v/>
      </c>
      <c r="N151" s="151" t="str">
        <f t="shared" si="22"/>
        <v/>
      </c>
      <c r="O151" s="151" t="str">
        <f>IF(H151="","",(VLOOKUP(C151,'APP BACKGROUND'!A:K,11,0)))</f>
        <v/>
      </c>
      <c r="P151" s="85"/>
      <c r="Q151" s="116" t="str">
        <f t="shared" si="23"/>
        <v/>
      </c>
      <c r="R151" s="86" t="str">
        <f t="shared" si="24"/>
        <v/>
      </c>
      <c r="S151" s="40"/>
      <c r="T151" s="40"/>
      <c r="U151" s="47" t="str">
        <f t="shared" si="25"/>
        <v/>
      </c>
      <c r="V151" s="78"/>
      <c r="W151" s="78"/>
      <c r="X151" s="78"/>
      <c r="Y151" s="45"/>
      <c r="Z151" s="45"/>
      <c r="AA151" s="45"/>
      <c r="AB151" s="42"/>
      <c r="AC151" s="42"/>
      <c r="AD151" s="42"/>
      <c r="AE151" s="42"/>
      <c r="AF151" s="42"/>
      <c r="AG151" s="45"/>
      <c r="AH151" s="45"/>
      <c r="AI151" s="45"/>
      <c r="AJ151" s="45"/>
      <c r="AK151" s="45"/>
      <c r="AL151" s="45"/>
      <c r="AM151" s="42"/>
      <c r="AN151" s="42"/>
      <c r="AO151" s="42"/>
      <c r="AP151" s="42"/>
      <c r="AQ151" s="42"/>
      <c r="AR151" s="42"/>
      <c r="AS151" s="42"/>
      <c r="AT151" s="19"/>
      <c r="AU151" s="29"/>
      <c r="AV151" s="11"/>
      <c r="AW151" s="11"/>
      <c r="AX151" s="14"/>
      <c r="AY151" s="14"/>
    </row>
    <row r="152" spans="2:51" ht="15.5" x14ac:dyDescent="0.35">
      <c r="B152" s="136" t="str">
        <f t="shared" si="19"/>
        <v/>
      </c>
      <c r="C152" s="56"/>
      <c r="D152" s="58"/>
      <c r="E152" s="43" t="str">
        <f>IFERROR(IF(OR(C152="",AND(C152&lt;&gt;"",D152="")),"",(VLOOKUP(C152,'APP BACKGROUND'!A:F,2,0))),"")</f>
        <v/>
      </c>
      <c r="F152" s="44" t="str">
        <f>IF(E152="","",(VLOOKUP(C152,'APP BACKGROUND'!A:F,5,0)))</f>
        <v/>
      </c>
      <c r="G152" s="40" t="str">
        <f>IF(E152="","",(VLOOKUP('Application Form'!C152,'APP BACKGROUND'!A:I,9,0)))</f>
        <v/>
      </c>
      <c r="H152" s="45"/>
      <c r="I152" s="45"/>
      <c r="J152" s="126" t="str">
        <f>IF(C:C="","",(VLOOKUP('Application Form'!C152,'APP BACKGROUND'!A:F,3,0)))</f>
        <v/>
      </c>
      <c r="K152" s="127" t="str">
        <f t="shared" si="20"/>
        <v/>
      </c>
      <c r="L152" s="127" t="str">
        <f>IF(H152="","",(VLOOKUP(K152,'Data Validation'!$A$48:$B$59,2,0)))</f>
        <v/>
      </c>
      <c r="M152" s="150" t="str">
        <f t="shared" si="21"/>
        <v/>
      </c>
      <c r="N152" s="151" t="str">
        <f t="shared" si="22"/>
        <v/>
      </c>
      <c r="O152" s="151" t="str">
        <f>IF(H152="","",(VLOOKUP(C152,'APP BACKGROUND'!A:K,11,0)))</f>
        <v/>
      </c>
      <c r="P152" s="85"/>
      <c r="Q152" s="116" t="str">
        <f t="shared" si="23"/>
        <v/>
      </c>
      <c r="R152" s="86" t="str">
        <f t="shared" si="24"/>
        <v/>
      </c>
      <c r="S152" s="40"/>
      <c r="T152" s="40"/>
      <c r="U152" s="47" t="str">
        <f t="shared" si="25"/>
        <v/>
      </c>
      <c r="V152" s="78"/>
      <c r="W152" s="78"/>
      <c r="X152" s="78"/>
      <c r="Y152" s="45"/>
      <c r="Z152" s="45"/>
      <c r="AA152" s="45"/>
      <c r="AB152" s="42"/>
      <c r="AC152" s="42"/>
      <c r="AD152" s="42"/>
      <c r="AE152" s="42"/>
      <c r="AF152" s="42"/>
      <c r="AG152" s="45"/>
      <c r="AH152" s="45"/>
      <c r="AI152" s="45"/>
      <c r="AJ152" s="45"/>
      <c r="AK152" s="45"/>
      <c r="AL152" s="45"/>
      <c r="AM152" s="42"/>
      <c r="AN152" s="42"/>
      <c r="AO152" s="42"/>
      <c r="AP152" s="42"/>
      <c r="AQ152" s="42"/>
      <c r="AR152" s="42"/>
      <c r="AS152" s="42"/>
      <c r="AT152" s="19"/>
      <c r="AU152" s="29"/>
      <c r="AV152" s="11"/>
      <c r="AW152" s="11"/>
      <c r="AX152" s="14"/>
      <c r="AY152" s="14"/>
    </row>
    <row r="153" spans="2:51" ht="15.5" x14ac:dyDescent="0.35">
      <c r="B153" s="136" t="str">
        <f t="shared" si="19"/>
        <v/>
      </c>
      <c r="C153" s="56"/>
      <c r="D153" s="58"/>
      <c r="E153" s="43" t="str">
        <f>IFERROR(IF(OR(C153="",AND(C153&lt;&gt;"",D153="")),"",(VLOOKUP(C153,'APP BACKGROUND'!A:F,2,0))),"")</f>
        <v/>
      </c>
      <c r="F153" s="44" t="str">
        <f>IF(E153="","",(VLOOKUP(C153,'APP BACKGROUND'!A:F,5,0)))</f>
        <v/>
      </c>
      <c r="G153" s="40" t="str">
        <f>IF(E153="","",(VLOOKUP('Application Form'!C153,'APP BACKGROUND'!A:I,9,0)))</f>
        <v/>
      </c>
      <c r="H153" s="45"/>
      <c r="I153" s="45"/>
      <c r="J153" s="126" t="str">
        <f>IF(C:C="","",(VLOOKUP('Application Form'!C153,'APP BACKGROUND'!A:F,3,0)))</f>
        <v/>
      </c>
      <c r="K153" s="127" t="str">
        <f t="shared" si="20"/>
        <v/>
      </c>
      <c r="L153" s="127" t="str">
        <f>IF(H153="","",(VLOOKUP(K153,'Data Validation'!$A$48:$B$59,2,0)))</f>
        <v/>
      </c>
      <c r="M153" s="150" t="str">
        <f t="shared" si="21"/>
        <v/>
      </c>
      <c r="N153" s="151" t="str">
        <f t="shared" si="22"/>
        <v/>
      </c>
      <c r="O153" s="151" t="str">
        <f>IF(H153="","",(VLOOKUP(C153,'APP BACKGROUND'!A:K,11,0)))</f>
        <v/>
      </c>
      <c r="P153" s="85"/>
      <c r="Q153" s="116" t="str">
        <f t="shared" si="23"/>
        <v/>
      </c>
      <c r="R153" s="86" t="str">
        <f t="shared" si="24"/>
        <v/>
      </c>
      <c r="S153" s="40"/>
      <c r="T153" s="40"/>
      <c r="U153" s="47" t="str">
        <f t="shared" si="25"/>
        <v/>
      </c>
      <c r="V153" s="78"/>
      <c r="W153" s="78"/>
      <c r="X153" s="78"/>
      <c r="Y153" s="45"/>
      <c r="Z153" s="45"/>
      <c r="AA153" s="45"/>
      <c r="AB153" s="42"/>
      <c r="AC153" s="42"/>
      <c r="AD153" s="42"/>
      <c r="AE153" s="42"/>
      <c r="AF153" s="42"/>
      <c r="AG153" s="45"/>
      <c r="AH153" s="45"/>
      <c r="AI153" s="45"/>
      <c r="AJ153" s="45"/>
      <c r="AK153" s="45"/>
      <c r="AL153" s="45"/>
      <c r="AM153" s="42"/>
      <c r="AN153" s="42"/>
      <c r="AO153" s="42"/>
      <c r="AP153" s="42"/>
      <c r="AQ153" s="42"/>
      <c r="AR153" s="42"/>
      <c r="AS153" s="42"/>
      <c r="AT153" s="19"/>
      <c r="AU153" s="29"/>
      <c r="AV153" s="11"/>
      <c r="AW153" s="11"/>
      <c r="AX153" s="14"/>
      <c r="AY153" s="14"/>
    </row>
    <row r="154" spans="2:51" ht="15.5" x14ac:dyDescent="0.35">
      <c r="B154" s="136" t="str">
        <f t="shared" si="19"/>
        <v/>
      </c>
      <c r="C154" s="56"/>
      <c r="D154" s="58"/>
      <c r="E154" s="43" t="str">
        <f>IFERROR(IF(OR(C154="",AND(C154&lt;&gt;"",D154="")),"",(VLOOKUP(C154,'APP BACKGROUND'!A:F,2,0))),"")</f>
        <v/>
      </c>
      <c r="F154" s="44" t="str">
        <f>IF(E154="","",(VLOOKUP(C154,'APP BACKGROUND'!A:F,5,0)))</f>
        <v/>
      </c>
      <c r="G154" s="40" t="str">
        <f>IF(E154="","",(VLOOKUP('Application Form'!C154,'APP BACKGROUND'!A:I,9,0)))</f>
        <v/>
      </c>
      <c r="H154" s="45"/>
      <c r="I154" s="45"/>
      <c r="J154" s="126" t="str">
        <f>IF(C:C="","",(VLOOKUP('Application Form'!C154,'APP BACKGROUND'!A:F,3,0)))</f>
        <v/>
      </c>
      <c r="K154" s="127" t="str">
        <f t="shared" si="20"/>
        <v/>
      </c>
      <c r="L154" s="127" t="str">
        <f>IF(H154="","",(VLOOKUP(K154,'Data Validation'!$A$48:$B$59,2,0)))</f>
        <v/>
      </c>
      <c r="M154" s="150" t="str">
        <f t="shared" si="21"/>
        <v/>
      </c>
      <c r="N154" s="151" t="str">
        <f t="shared" si="22"/>
        <v/>
      </c>
      <c r="O154" s="151" t="str">
        <f>IF(H154="","",(VLOOKUP(C154,'APP BACKGROUND'!A:K,11,0)))</f>
        <v/>
      </c>
      <c r="P154" s="85"/>
      <c r="Q154" s="116" t="str">
        <f t="shared" si="23"/>
        <v/>
      </c>
      <c r="R154" s="86" t="str">
        <f t="shared" si="24"/>
        <v/>
      </c>
      <c r="S154" s="40"/>
      <c r="T154" s="40"/>
      <c r="U154" s="47" t="str">
        <f t="shared" si="25"/>
        <v/>
      </c>
      <c r="V154" s="78"/>
      <c r="W154" s="78"/>
      <c r="X154" s="78"/>
      <c r="Y154" s="45"/>
      <c r="Z154" s="45"/>
      <c r="AA154" s="45"/>
      <c r="AB154" s="42"/>
      <c r="AC154" s="42"/>
      <c r="AD154" s="42"/>
      <c r="AE154" s="42"/>
      <c r="AF154" s="42"/>
      <c r="AG154" s="45"/>
      <c r="AH154" s="45"/>
      <c r="AI154" s="45"/>
      <c r="AJ154" s="45"/>
      <c r="AK154" s="45"/>
      <c r="AL154" s="45"/>
      <c r="AM154" s="42"/>
      <c r="AN154" s="42"/>
      <c r="AO154" s="42"/>
      <c r="AP154" s="42"/>
      <c r="AQ154" s="42"/>
      <c r="AR154" s="42"/>
      <c r="AS154" s="42"/>
      <c r="AT154" s="19"/>
      <c r="AU154" s="29"/>
      <c r="AV154" s="11"/>
      <c r="AW154" s="11"/>
      <c r="AX154" s="14"/>
      <c r="AY154" s="14"/>
    </row>
    <row r="155" spans="2:51" ht="15.5" x14ac:dyDescent="0.35">
      <c r="B155" s="136" t="str">
        <f t="shared" si="19"/>
        <v/>
      </c>
      <c r="C155" s="56"/>
      <c r="D155" s="58"/>
      <c r="E155" s="43" t="str">
        <f>IFERROR(IF(OR(C155="",AND(C155&lt;&gt;"",D155="")),"",(VLOOKUP(C155,'APP BACKGROUND'!A:F,2,0))),"")</f>
        <v/>
      </c>
      <c r="F155" s="44" t="str">
        <f>IF(E155="","",(VLOOKUP(C155,'APP BACKGROUND'!A:F,5,0)))</f>
        <v/>
      </c>
      <c r="G155" s="40" t="str">
        <f>IF(E155="","",(VLOOKUP('Application Form'!C155,'APP BACKGROUND'!A:I,9,0)))</f>
        <v/>
      </c>
      <c r="H155" s="45"/>
      <c r="I155" s="45"/>
      <c r="J155" s="126" t="str">
        <f>IF(C:C="","",(VLOOKUP('Application Form'!C155,'APP BACKGROUND'!A:F,3,0)))</f>
        <v/>
      </c>
      <c r="K155" s="127" t="str">
        <f t="shared" si="20"/>
        <v/>
      </c>
      <c r="L155" s="127" t="str">
        <f>IF(H155="","",(VLOOKUP(K155,'Data Validation'!$A$48:$B$59,2,0)))</f>
        <v/>
      </c>
      <c r="M155" s="150" t="str">
        <f t="shared" si="21"/>
        <v/>
      </c>
      <c r="N155" s="151" t="str">
        <f t="shared" si="22"/>
        <v/>
      </c>
      <c r="O155" s="151" t="str">
        <f>IF(H155="","",(VLOOKUP(C155,'APP BACKGROUND'!A:K,11,0)))</f>
        <v/>
      </c>
      <c r="P155" s="85"/>
      <c r="Q155" s="116" t="str">
        <f t="shared" si="23"/>
        <v/>
      </c>
      <c r="R155" s="86" t="str">
        <f t="shared" si="24"/>
        <v/>
      </c>
      <c r="S155" s="40"/>
      <c r="T155" s="40"/>
      <c r="U155" s="47" t="str">
        <f t="shared" si="25"/>
        <v/>
      </c>
      <c r="V155" s="78"/>
      <c r="W155" s="78"/>
      <c r="X155" s="78"/>
      <c r="Y155" s="45"/>
      <c r="Z155" s="45"/>
      <c r="AA155" s="45"/>
      <c r="AB155" s="42"/>
      <c r="AC155" s="42"/>
      <c r="AD155" s="42"/>
      <c r="AE155" s="42"/>
      <c r="AF155" s="42"/>
      <c r="AG155" s="45"/>
      <c r="AH155" s="45"/>
      <c r="AI155" s="45"/>
      <c r="AJ155" s="45"/>
      <c r="AK155" s="45"/>
      <c r="AL155" s="45"/>
      <c r="AM155" s="42"/>
      <c r="AN155" s="42"/>
      <c r="AO155" s="42"/>
      <c r="AP155" s="42"/>
      <c r="AQ155" s="42"/>
      <c r="AR155" s="42"/>
      <c r="AS155" s="42"/>
      <c r="AT155" s="19"/>
      <c r="AU155" s="29"/>
      <c r="AV155" s="11"/>
      <c r="AW155" s="11"/>
      <c r="AX155" s="14"/>
      <c r="AY155" s="14"/>
    </row>
    <row r="156" spans="2:51" ht="15.5" x14ac:dyDescent="0.35">
      <c r="B156" s="136" t="str">
        <f t="shared" si="19"/>
        <v/>
      </c>
      <c r="C156" s="56"/>
      <c r="D156" s="58"/>
      <c r="E156" s="43" t="str">
        <f>IFERROR(IF(OR(C156="",AND(C156&lt;&gt;"",D156="")),"",(VLOOKUP(C156,'APP BACKGROUND'!A:F,2,0))),"")</f>
        <v/>
      </c>
      <c r="F156" s="44" t="str">
        <f>IF(E156="","",(VLOOKUP(C156,'APP BACKGROUND'!A:F,5,0)))</f>
        <v/>
      </c>
      <c r="G156" s="40" t="str">
        <f>IF(E156="","",(VLOOKUP('Application Form'!C156,'APP BACKGROUND'!A:I,9,0)))</f>
        <v/>
      </c>
      <c r="H156" s="45"/>
      <c r="I156" s="45"/>
      <c r="J156" s="126" t="str">
        <f>IF(C:C="","",(VLOOKUP('Application Form'!C156,'APP BACKGROUND'!A:F,3,0)))</f>
        <v/>
      </c>
      <c r="K156" s="127" t="str">
        <f t="shared" si="20"/>
        <v/>
      </c>
      <c r="L156" s="127" t="str">
        <f>IF(H156="","",(VLOOKUP(K156,'Data Validation'!$A$48:$B$59,2,0)))</f>
        <v/>
      </c>
      <c r="M156" s="150" t="str">
        <f t="shared" si="21"/>
        <v/>
      </c>
      <c r="N156" s="151" t="str">
        <f t="shared" si="22"/>
        <v/>
      </c>
      <c r="O156" s="151" t="str">
        <f>IF(H156="","",(VLOOKUP(C156,'APP BACKGROUND'!A:K,11,0)))</f>
        <v/>
      </c>
      <c r="P156" s="85"/>
      <c r="Q156" s="116" t="str">
        <f t="shared" si="23"/>
        <v/>
      </c>
      <c r="R156" s="86" t="str">
        <f t="shared" si="24"/>
        <v/>
      </c>
      <c r="S156" s="40"/>
      <c r="T156" s="40"/>
      <c r="U156" s="47" t="str">
        <f t="shared" si="25"/>
        <v/>
      </c>
      <c r="V156" s="78"/>
      <c r="W156" s="78"/>
      <c r="X156" s="78"/>
      <c r="Y156" s="45"/>
      <c r="Z156" s="45"/>
      <c r="AA156" s="45"/>
      <c r="AB156" s="42"/>
      <c r="AC156" s="42"/>
      <c r="AD156" s="42"/>
      <c r="AE156" s="42"/>
      <c r="AF156" s="42"/>
      <c r="AG156" s="45"/>
      <c r="AH156" s="45"/>
      <c r="AI156" s="45"/>
      <c r="AJ156" s="45"/>
      <c r="AK156" s="45"/>
      <c r="AL156" s="45"/>
      <c r="AM156" s="42"/>
      <c r="AN156" s="42"/>
      <c r="AO156" s="42"/>
      <c r="AP156" s="42"/>
      <c r="AQ156" s="42"/>
      <c r="AR156" s="42"/>
      <c r="AS156" s="42"/>
      <c r="AT156" s="19"/>
      <c r="AU156" s="29"/>
      <c r="AV156" s="11"/>
      <c r="AW156" s="11"/>
      <c r="AX156" s="14"/>
      <c r="AY156" s="14"/>
    </row>
    <row r="157" spans="2:51" ht="15.5" x14ac:dyDescent="0.35">
      <c r="B157" s="136" t="str">
        <f t="shared" si="19"/>
        <v/>
      </c>
      <c r="C157" s="56"/>
      <c r="D157" s="58"/>
      <c r="E157" s="43" t="str">
        <f>IFERROR(IF(OR(C157="",AND(C157&lt;&gt;"",D157="")),"",(VLOOKUP(C157,'APP BACKGROUND'!A:F,2,0))),"")</f>
        <v/>
      </c>
      <c r="F157" s="44" t="str">
        <f>IF(E157="","",(VLOOKUP(C157,'APP BACKGROUND'!A:F,5,0)))</f>
        <v/>
      </c>
      <c r="G157" s="40" t="str">
        <f>IF(E157="","",(VLOOKUP('Application Form'!C157,'APP BACKGROUND'!A:I,9,0)))</f>
        <v/>
      </c>
      <c r="H157" s="45"/>
      <c r="I157" s="45"/>
      <c r="J157" s="126" t="str">
        <f>IF(C:C="","",(VLOOKUP('Application Form'!C157,'APP BACKGROUND'!A:F,3,0)))</f>
        <v/>
      </c>
      <c r="K157" s="127" t="str">
        <f t="shared" si="20"/>
        <v/>
      </c>
      <c r="L157" s="127" t="str">
        <f>IF(H157="","",(VLOOKUP(K157,'Data Validation'!$A$48:$B$59,2,0)))</f>
        <v/>
      </c>
      <c r="M157" s="150" t="str">
        <f t="shared" si="21"/>
        <v/>
      </c>
      <c r="N157" s="151" t="str">
        <f t="shared" si="22"/>
        <v/>
      </c>
      <c r="O157" s="151" t="str">
        <f>IF(H157="","",(VLOOKUP(C157,'APP BACKGROUND'!A:K,11,0)))</f>
        <v/>
      </c>
      <c r="P157" s="85"/>
      <c r="Q157" s="116" t="str">
        <f t="shared" si="23"/>
        <v/>
      </c>
      <c r="R157" s="86" t="str">
        <f t="shared" si="24"/>
        <v/>
      </c>
      <c r="S157" s="40"/>
      <c r="T157" s="40"/>
      <c r="U157" s="47" t="str">
        <f t="shared" si="25"/>
        <v/>
      </c>
      <c r="V157" s="78"/>
      <c r="W157" s="78"/>
      <c r="X157" s="78"/>
      <c r="Y157" s="45"/>
      <c r="Z157" s="45"/>
      <c r="AA157" s="45"/>
      <c r="AB157" s="42"/>
      <c r="AC157" s="42"/>
      <c r="AD157" s="42"/>
      <c r="AE157" s="42"/>
      <c r="AF157" s="42"/>
      <c r="AG157" s="45"/>
      <c r="AH157" s="45"/>
      <c r="AI157" s="45"/>
      <c r="AJ157" s="45"/>
      <c r="AK157" s="45"/>
      <c r="AL157" s="45"/>
      <c r="AM157" s="42"/>
      <c r="AN157" s="42"/>
      <c r="AO157" s="42"/>
      <c r="AP157" s="42"/>
      <c r="AQ157" s="42"/>
      <c r="AR157" s="42"/>
      <c r="AS157" s="42"/>
      <c r="AT157" s="19"/>
      <c r="AU157" s="29"/>
      <c r="AV157" s="11"/>
      <c r="AW157" s="11"/>
      <c r="AX157" s="14"/>
      <c r="AY157" s="14"/>
    </row>
    <row r="158" spans="2:51" ht="15.5" x14ac:dyDescent="0.35">
      <c r="B158" s="136" t="str">
        <f t="shared" si="19"/>
        <v/>
      </c>
      <c r="C158" s="56"/>
      <c r="D158" s="58"/>
      <c r="E158" s="43" t="str">
        <f>IFERROR(IF(OR(C158="",AND(C158&lt;&gt;"",D158="")),"",(VLOOKUP(C158,'APP BACKGROUND'!A:F,2,0))),"")</f>
        <v/>
      </c>
      <c r="F158" s="44" t="str">
        <f>IF(E158="","",(VLOOKUP(C158,'APP BACKGROUND'!A:F,5,0)))</f>
        <v/>
      </c>
      <c r="G158" s="40" t="str">
        <f>IF(E158="","",(VLOOKUP('Application Form'!C158,'APP BACKGROUND'!A:I,9,0)))</f>
        <v/>
      </c>
      <c r="H158" s="45"/>
      <c r="I158" s="45"/>
      <c r="J158" s="126" t="str">
        <f>IF(C:C="","",(VLOOKUP('Application Form'!C158,'APP BACKGROUND'!A:F,3,0)))</f>
        <v/>
      </c>
      <c r="K158" s="127" t="str">
        <f t="shared" si="20"/>
        <v/>
      </c>
      <c r="L158" s="127" t="str">
        <f>IF(H158="","",(VLOOKUP(K158,'Data Validation'!$A$48:$B$59,2,0)))</f>
        <v/>
      </c>
      <c r="M158" s="150" t="str">
        <f t="shared" si="21"/>
        <v/>
      </c>
      <c r="N158" s="151" t="str">
        <f t="shared" si="22"/>
        <v/>
      </c>
      <c r="O158" s="151" t="str">
        <f>IF(H158="","",(VLOOKUP(C158,'APP BACKGROUND'!A:K,11,0)))</f>
        <v/>
      </c>
      <c r="P158" s="85"/>
      <c r="Q158" s="116" t="str">
        <f t="shared" si="23"/>
        <v/>
      </c>
      <c r="R158" s="86" t="str">
        <f t="shared" si="24"/>
        <v/>
      </c>
      <c r="S158" s="40"/>
      <c r="T158" s="40"/>
      <c r="U158" s="47" t="str">
        <f t="shared" si="25"/>
        <v/>
      </c>
      <c r="V158" s="78"/>
      <c r="W158" s="78"/>
      <c r="X158" s="78"/>
      <c r="Y158" s="45"/>
      <c r="Z158" s="45"/>
      <c r="AA158" s="45"/>
      <c r="AB158" s="42"/>
      <c r="AC158" s="42"/>
      <c r="AD158" s="42"/>
      <c r="AE158" s="42"/>
      <c r="AF158" s="42"/>
      <c r="AG158" s="45"/>
      <c r="AH158" s="45"/>
      <c r="AI158" s="45"/>
      <c r="AJ158" s="45"/>
      <c r="AK158" s="45"/>
      <c r="AL158" s="45"/>
      <c r="AM158" s="42"/>
      <c r="AN158" s="42"/>
      <c r="AO158" s="42"/>
      <c r="AP158" s="42"/>
      <c r="AQ158" s="42"/>
      <c r="AR158" s="42"/>
      <c r="AS158" s="42"/>
      <c r="AT158" s="19"/>
      <c r="AU158" s="29"/>
      <c r="AV158" s="11"/>
      <c r="AW158" s="11"/>
      <c r="AX158" s="14"/>
      <c r="AY158" s="14"/>
    </row>
    <row r="159" spans="2:51" ht="15.5" x14ac:dyDescent="0.35">
      <c r="B159" s="136" t="str">
        <f t="shared" si="19"/>
        <v/>
      </c>
      <c r="C159" s="56"/>
      <c r="D159" s="58"/>
      <c r="E159" s="43" t="str">
        <f>IFERROR(IF(OR(C159="",AND(C159&lt;&gt;"",D159="")),"",(VLOOKUP(C159,'APP BACKGROUND'!A:F,2,0))),"")</f>
        <v/>
      </c>
      <c r="F159" s="44" t="str">
        <f>IF(E159="","",(VLOOKUP(C159,'APP BACKGROUND'!A:F,5,0)))</f>
        <v/>
      </c>
      <c r="G159" s="40" t="str">
        <f>IF(E159="","",(VLOOKUP('Application Form'!C159,'APP BACKGROUND'!A:I,9,0)))</f>
        <v/>
      </c>
      <c r="H159" s="45"/>
      <c r="I159" s="45"/>
      <c r="J159" s="126" t="str">
        <f>IF(C:C="","",(VLOOKUP('Application Form'!C159,'APP BACKGROUND'!A:F,3,0)))</f>
        <v/>
      </c>
      <c r="K159" s="127" t="str">
        <f t="shared" si="20"/>
        <v/>
      </c>
      <c r="L159" s="127" t="str">
        <f>IF(H159="","",(VLOOKUP(K159,'Data Validation'!$A$48:$B$59,2,0)))</f>
        <v/>
      </c>
      <c r="M159" s="150" t="str">
        <f t="shared" si="21"/>
        <v/>
      </c>
      <c r="N159" s="151" t="str">
        <f t="shared" si="22"/>
        <v/>
      </c>
      <c r="O159" s="151" t="str">
        <f>IF(H159="","",(VLOOKUP(C159,'APP BACKGROUND'!A:K,11,0)))</f>
        <v/>
      </c>
      <c r="P159" s="85"/>
      <c r="Q159" s="116" t="str">
        <f t="shared" si="23"/>
        <v/>
      </c>
      <c r="R159" s="86" t="str">
        <f t="shared" si="24"/>
        <v/>
      </c>
      <c r="S159" s="40"/>
      <c r="T159" s="40"/>
      <c r="U159" s="47" t="str">
        <f t="shared" si="25"/>
        <v/>
      </c>
      <c r="V159" s="78"/>
      <c r="W159" s="78"/>
      <c r="X159" s="78"/>
      <c r="Y159" s="45"/>
      <c r="Z159" s="45"/>
      <c r="AA159" s="45"/>
      <c r="AB159" s="42"/>
      <c r="AC159" s="42"/>
      <c r="AD159" s="42"/>
      <c r="AE159" s="42"/>
      <c r="AF159" s="42"/>
      <c r="AG159" s="45"/>
      <c r="AH159" s="45"/>
      <c r="AI159" s="45"/>
      <c r="AJ159" s="45"/>
      <c r="AK159" s="45"/>
      <c r="AL159" s="45"/>
      <c r="AM159" s="42"/>
      <c r="AN159" s="42"/>
      <c r="AO159" s="42"/>
      <c r="AP159" s="42"/>
      <c r="AQ159" s="42"/>
      <c r="AR159" s="42"/>
      <c r="AS159" s="42"/>
      <c r="AT159" s="19"/>
      <c r="AU159" s="29"/>
      <c r="AV159" s="11"/>
      <c r="AW159" s="11"/>
      <c r="AX159" s="14"/>
      <c r="AY159" s="14"/>
    </row>
    <row r="160" spans="2:51" ht="15.5" x14ac:dyDescent="0.35">
      <c r="B160" s="136" t="str">
        <f t="shared" si="19"/>
        <v/>
      </c>
      <c r="C160" s="56"/>
      <c r="D160" s="58"/>
      <c r="E160" s="43" t="str">
        <f>IFERROR(IF(OR(C160="",AND(C160&lt;&gt;"",D160="")),"",(VLOOKUP(C160,'APP BACKGROUND'!A:F,2,0))),"")</f>
        <v/>
      </c>
      <c r="F160" s="44" t="str">
        <f>IF(E160="","",(VLOOKUP(C160,'APP BACKGROUND'!A:F,5,0)))</f>
        <v/>
      </c>
      <c r="G160" s="40" t="str">
        <f>IF(E160="","",(VLOOKUP('Application Form'!C160,'APP BACKGROUND'!A:I,9,0)))</f>
        <v/>
      </c>
      <c r="H160" s="45"/>
      <c r="I160" s="45"/>
      <c r="J160" s="126" t="str">
        <f>IF(C:C="","",(VLOOKUP('Application Form'!C160,'APP BACKGROUND'!A:F,3,0)))</f>
        <v/>
      </c>
      <c r="K160" s="127" t="str">
        <f t="shared" si="20"/>
        <v/>
      </c>
      <c r="L160" s="127" t="str">
        <f>IF(H160="","",(VLOOKUP(K160,'Data Validation'!$A$48:$B$59,2,0)))</f>
        <v/>
      </c>
      <c r="M160" s="150" t="str">
        <f t="shared" si="21"/>
        <v/>
      </c>
      <c r="N160" s="151" t="str">
        <f t="shared" si="22"/>
        <v/>
      </c>
      <c r="O160" s="151" t="str">
        <f>IF(H160="","",(VLOOKUP(C160,'APP BACKGROUND'!A:K,11,0)))</f>
        <v/>
      </c>
      <c r="P160" s="85"/>
      <c r="Q160" s="116" t="str">
        <f t="shared" si="23"/>
        <v/>
      </c>
      <c r="R160" s="86" t="str">
        <f t="shared" si="24"/>
        <v/>
      </c>
      <c r="S160" s="40"/>
      <c r="T160" s="40"/>
      <c r="U160" s="47" t="str">
        <f t="shared" si="25"/>
        <v/>
      </c>
      <c r="V160" s="78"/>
      <c r="W160" s="78"/>
      <c r="X160" s="78"/>
      <c r="Y160" s="45"/>
      <c r="Z160" s="45"/>
      <c r="AA160" s="45"/>
      <c r="AB160" s="42"/>
      <c r="AC160" s="42"/>
      <c r="AD160" s="42"/>
      <c r="AE160" s="42"/>
      <c r="AF160" s="42"/>
      <c r="AG160" s="45"/>
      <c r="AH160" s="45"/>
      <c r="AI160" s="45"/>
      <c r="AJ160" s="45"/>
      <c r="AK160" s="45"/>
      <c r="AL160" s="45"/>
      <c r="AM160" s="42"/>
      <c r="AN160" s="42"/>
      <c r="AO160" s="42"/>
      <c r="AP160" s="42"/>
      <c r="AQ160" s="42"/>
      <c r="AR160" s="42"/>
      <c r="AS160" s="42"/>
      <c r="AT160" s="19"/>
      <c r="AU160" s="29"/>
      <c r="AV160" s="11"/>
      <c r="AW160" s="11"/>
      <c r="AX160" s="14"/>
      <c r="AY160" s="14"/>
    </row>
    <row r="161" spans="2:51" ht="15.5" x14ac:dyDescent="0.35">
      <c r="B161" s="136" t="str">
        <f t="shared" si="19"/>
        <v/>
      </c>
      <c r="C161" s="56"/>
      <c r="D161" s="58"/>
      <c r="E161" s="43" t="str">
        <f>IFERROR(IF(OR(C161="",AND(C161&lt;&gt;"",D161="")),"",(VLOOKUP(C161,'APP BACKGROUND'!A:F,2,0))),"")</f>
        <v/>
      </c>
      <c r="F161" s="44" t="str">
        <f>IF(E161="","",(VLOOKUP(C161,'APP BACKGROUND'!A:F,5,0)))</f>
        <v/>
      </c>
      <c r="G161" s="40" t="str">
        <f>IF(E161="","",(VLOOKUP('Application Form'!C161,'APP BACKGROUND'!A:I,9,0)))</f>
        <v/>
      </c>
      <c r="H161" s="45"/>
      <c r="I161" s="45"/>
      <c r="J161" s="126" t="str">
        <f>IF(C:C="","",(VLOOKUP('Application Form'!C161,'APP BACKGROUND'!A:F,3,0)))</f>
        <v/>
      </c>
      <c r="K161" s="127" t="str">
        <f t="shared" si="20"/>
        <v/>
      </c>
      <c r="L161" s="127" t="str">
        <f>IF(H161="","",(VLOOKUP(K161,'Data Validation'!$A$48:$B$59,2,0)))</f>
        <v/>
      </c>
      <c r="M161" s="150" t="str">
        <f t="shared" si="21"/>
        <v/>
      </c>
      <c r="N161" s="151" t="str">
        <f t="shared" si="22"/>
        <v/>
      </c>
      <c r="O161" s="151" t="str">
        <f>IF(H161="","",(VLOOKUP(C161,'APP BACKGROUND'!A:K,11,0)))</f>
        <v/>
      </c>
      <c r="P161" s="85"/>
      <c r="Q161" s="116" t="str">
        <f t="shared" si="23"/>
        <v/>
      </c>
      <c r="R161" s="86" t="str">
        <f t="shared" si="24"/>
        <v/>
      </c>
      <c r="S161" s="40"/>
      <c r="T161" s="40"/>
      <c r="U161" s="47" t="str">
        <f t="shared" si="25"/>
        <v/>
      </c>
      <c r="V161" s="78"/>
      <c r="W161" s="78"/>
      <c r="X161" s="78"/>
      <c r="Y161" s="45"/>
      <c r="Z161" s="45"/>
      <c r="AA161" s="45"/>
      <c r="AB161" s="42"/>
      <c r="AC161" s="42"/>
      <c r="AD161" s="42"/>
      <c r="AE161" s="42"/>
      <c r="AF161" s="42"/>
      <c r="AG161" s="45"/>
      <c r="AH161" s="45"/>
      <c r="AI161" s="45"/>
      <c r="AJ161" s="45"/>
      <c r="AK161" s="45"/>
      <c r="AL161" s="45"/>
      <c r="AM161" s="42"/>
      <c r="AN161" s="42"/>
      <c r="AO161" s="42"/>
      <c r="AP161" s="42"/>
      <c r="AQ161" s="42"/>
      <c r="AR161" s="42"/>
      <c r="AS161" s="42"/>
      <c r="AT161" s="19"/>
      <c r="AU161" s="29"/>
      <c r="AV161" s="11"/>
      <c r="AW161" s="11"/>
      <c r="AX161" s="14"/>
      <c r="AY161" s="14"/>
    </row>
    <row r="162" spans="2:51" ht="15.5" x14ac:dyDescent="0.35">
      <c r="B162" s="136" t="str">
        <f t="shared" si="19"/>
        <v/>
      </c>
      <c r="C162" s="56"/>
      <c r="D162" s="58"/>
      <c r="E162" s="43" t="str">
        <f>IFERROR(IF(OR(C162="",AND(C162&lt;&gt;"",D162="")),"",(VLOOKUP(C162,'APP BACKGROUND'!A:F,2,0))),"")</f>
        <v/>
      </c>
      <c r="F162" s="44" t="str">
        <f>IF(E162="","",(VLOOKUP(C162,'APP BACKGROUND'!A:F,5,0)))</f>
        <v/>
      </c>
      <c r="G162" s="40" t="str">
        <f>IF(E162="","",(VLOOKUP('Application Form'!C162,'APP BACKGROUND'!A:I,9,0)))</f>
        <v/>
      </c>
      <c r="H162" s="45"/>
      <c r="I162" s="45"/>
      <c r="J162" s="126" t="str">
        <f>IF(C:C="","",(VLOOKUP('Application Form'!C162,'APP BACKGROUND'!A:F,3,0)))</f>
        <v/>
      </c>
      <c r="K162" s="127" t="str">
        <f t="shared" si="20"/>
        <v/>
      </c>
      <c r="L162" s="127" t="str">
        <f>IF(H162="","",(VLOOKUP(K162,'Data Validation'!$A$48:$B$59,2,0)))</f>
        <v/>
      </c>
      <c r="M162" s="150" t="str">
        <f t="shared" si="21"/>
        <v/>
      </c>
      <c r="N162" s="151" t="str">
        <f t="shared" si="22"/>
        <v/>
      </c>
      <c r="O162" s="151" t="str">
        <f>IF(H162="","",(VLOOKUP(C162,'APP BACKGROUND'!A:K,11,0)))</f>
        <v/>
      </c>
      <c r="P162" s="85"/>
      <c r="Q162" s="116" t="str">
        <f t="shared" si="23"/>
        <v/>
      </c>
      <c r="R162" s="86" t="str">
        <f t="shared" si="24"/>
        <v/>
      </c>
      <c r="S162" s="40"/>
      <c r="T162" s="40"/>
      <c r="U162" s="47" t="str">
        <f t="shared" si="25"/>
        <v/>
      </c>
      <c r="V162" s="78"/>
      <c r="W162" s="78"/>
      <c r="X162" s="78"/>
      <c r="Y162" s="45"/>
      <c r="Z162" s="45"/>
      <c r="AA162" s="45"/>
      <c r="AB162" s="42"/>
      <c r="AC162" s="42"/>
      <c r="AD162" s="42"/>
      <c r="AE162" s="42"/>
      <c r="AF162" s="42"/>
      <c r="AG162" s="45"/>
      <c r="AH162" s="45"/>
      <c r="AI162" s="45"/>
      <c r="AJ162" s="45"/>
      <c r="AK162" s="45"/>
      <c r="AL162" s="45"/>
      <c r="AM162" s="42"/>
      <c r="AN162" s="42"/>
      <c r="AO162" s="42"/>
      <c r="AP162" s="42"/>
      <c r="AQ162" s="42"/>
      <c r="AR162" s="42"/>
      <c r="AS162" s="42"/>
      <c r="AT162" s="19"/>
      <c r="AU162" s="29"/>
      <c r="AV162" s="11"/>
      <c r="AW162" s="11"/>
      <c r="AX162" s="14"/>
      <c r="AY162" s="14"/>
    </row>
    <row r="163" spans="2:51" ht="15.5" x14ac:dyDescent="0.35">
      <c r="B163" s="136" t="str">
        <f t="shared" si="19"/>
        <v/>
      </c>
      <c r="C163" s="56"/>
      <c r="D163" s="58"/>
      <c r="E163" s="43" t="str">
        <f>IFERROR(IF(OR(C163="",AND(C163&lt;&gt;"",D163="")),"",(VLOOKUP(C163,'APP BACKGROUND'!A:F,2,0))),"")</f>
        <v/>
      </c>
      <c r="F163" s="44" t="str">
        <f>IF(E163="","",(VLOOKUP(C163,'APP BACKGROUND'!A:F,5,0)))</f>
        <v/>
      </c>
      <c r="G163" s="40" t="str">
        <f>IF(E163="","",(VLOOKUP('Application Form'!C163,'APP BACKGROUND'!A:I,9,0)))</f>
        <v/>
      </c>
      <c r="H163" s="45"/>
      <c r="I163" s="45"/>
      <c r="J163" s="126" t="str">
        <f>IF(C:C="","",(VLOOKUP('Application Form'!C163,'APP BACKGROUND'!A:F,3,0)))</f>
        <v/>
      </c>
      <c r="K163" s="127" t="str">
        <f t="shared" si="20"/>
        <v/>
      </c>
      <c r="L163" s="127" t="str">
        <f>IF(H163="","",(VLOOKUP(K163,'Data Validation'!$A$48:$B$59,2,0)))</f>
        <v/>
      </c>
      <c r="M163" s="150" t="str">
        <f t="shared" si="21"/>
        <v/>
      </c>
      <c r="N163" s="151" t="str">
        <f t="shared" si="22"/>
        <v/>
      </c>
      <c r="O163" s="151" t="str">
        <f>IF(H163="","",(VLOOKUP(C163,'APP BACKGROUND'!A:K,11,0)))</f>
        <v/>
      </c>
      <c r="P163" s="85"/>
      <c r="Q163" s="116" t="str">
        <f t="shared" si="23"/>
        <v/>
      </c>
      <c r="R163" s="86" t="str">
        <f t="shared" si="24"/>
        <v/>
      </c>
      <c r="S163" s="40"/>
      <c r="T163" s="40"/>
      <c r="U163" s="47" t="str">
        <f t="shared" si="25"/>
        <v/>
      </c>
      <c r="V163" s="78"/>
      <c r="W163" s="78"/>
      <c r="X163" s="78"/>
      <c r="Y163" s="45"/>
      <c r="Z163" s="45"/>
      <c r="AA163" s="45"/>
      <c r="AB163" s="42"/>
      <c r="AC163" s="42"/>
      <c r="AD163" s="42"/>
      <c r="AE163" s="42"/>
      <c r="AF163" s="42"/>
      <c r="AG163" s="45"/>
      <c r="AH163" s="45"/>
      <c r="AI163" s="45"/>
      <c r="AJ163" s="45"/>
      <c r="AK163" s="45"/>
      <c r="AL163" s="45"/>
      <c r="AM163" s="42"/>
      <c r="AN163" s="42"/>
      <c r="AO163" s="42"/>
      <c r="AP163" s="42"/>
      <c r="AQ163" s="42"/>
      <c r="AR163" s="42"/>
      <c r="AS163" s="42"/>
      <c r="AT163" s="19"/>
      <c r="AU163" s="29"/>
      <c r="AV163" s="11"/>
      <c r="AW163" s="11"/>
      <c r="AX163" s="14"/>
      <c r="AY163" s="14"/>
    </row>
    <row r="164" spans="2:51" ht="15.5" x14ac:dyDescent="0.35">
      <c r="B164" s="136" t="str">
        <f t="shared" si="19"/>
        <v/>
      </c>
      <c r="C164" s="56"/>
      <c r="D164" s="58"/>
      <c r="E164" s="43" t="str">
        <f>IFERROR(IF(OR(C164="",AND(C164&lt;&gt;"",D164="")),"",(VLOOKUP(C164,'APP BACKGROUND'!A:F,2,0))),"")</f>
        <v/>
      </c>
      <c r="F164" s="44" t="str">
        <f>IF(E164="","",(VLOOKUP(C164,'APP BACKGROUND'!A:F,5,0)))</f>
        <v/>
      </c>
      <c r="G164" s="40" t="str">
        <f>IF(E164="","",(VLOOKUP('Application Form'!C164,'APP BACKGROUND'!A:I,9,0)))</f>
        <v/>
      </c>
      <c r="H164" s="45"/>
      <c r="I164" s="45"/>
      <c r="J164" s="126" t="str">
        <f>IF(C:C="","",(VLOOKUP('Application Form'!C164,'APP BACKGROUND'!A:F,3,0)))</f>
        <v/>
      </c>
      <c r="K164" s="127" t="str">
        <f t="shared" si="20"/>
        <v/>
      </c>
      <c r="L164" s="127" t="str">
        <f>IF(H164="","",(VLOOKUP(K164,'Data Validation'!$A$48:$B$59,2,0)))</f>
        <v/>
      </c>
      <c r="M164" s="150" t="str">
        <f t="shared" si="21"/>
        <v/>
      </c>
      <c r="N164" s="151" t="str">
        <f t="shared" si="22"/>
        <v/>
      </c>
      <c r="O164" s="151" t="str">
        <f>IF(H164="","",(VLOOKUP(C164,'APP BACKGROUND'!A:K,11,0)))</f>
        <v/>
      </c>
      <c r="P164" s="85"/>
      <c r="Q164" s="116" t="str">
        <f t="shared" si="23"/>
        <v/>
      </c>
      <c r="R164" s="86" t="str">
        <f t="shared" si="24"/>
        <v/>
      </c>
      <c r="S164" s="40"/>
      <c r="T164" s="40"/>
      <c r="U164" s="47" t="str">
        <f t="shared" si="25"/>
        <v/>
      </c>
      <c r="V164" s="78"/>
      <c r="W164" s="78"/>
      <c r="X164" s="78"/>
      <c r="Y164" s="45"/>
      <c r="Z164" s="45"/>
      <c r="AA164" s="45"/>
      <c r="AB164" s="42"/>
      <c r="AC164" s="42"/>
      <c r="AD164" s="42"/>
      <c r="AE164" s="42"/>
      <c r="AF164" s="42"/>
      <c r="AG164" s="45"/>
      <c r="AH164" s="45"/>
      <c r="AI164" s="45"/>
      <c r="AJ164" s="45"/>
      <c r="AK164" s="45"/>
      <c r="AL164" s="45"/>
      <c r="AM164" s="42"/>
      <c r="AN164" s="42"/>
      <c r="AO164" s="42"/>
      <c r="AP164" s="42"/>
      <c r="AQ164" s="42"/>
      <c r="AR164" s="42"/>
      <c r="AS164" s="42"/>
      <c r="AT164" s="19"/>
      <c r="AU164" s="29"/>
      <c r="AV164" s="11"/>
      <c r="AW164" s="11"/>
      <c r="AX164" s="14"/>
      <c r="AY164" s="14"/>
    </row>
    <row r="165" spans="2:51" ht="15.5" x14ac:dyDescent="0.35">
      <c r="B165" s="136" t="str">
        <f t="shared" si="19"/>
        <v/>
      </c>
      <c r="C165" s="56"/>
      <c r="D165" s="58"/>
      <c r="E165" s="43" t="str">
        <f>IFERROR(IF(OR(C165="",AND(C165&lt;&gt;"",D165="")),"",(VLOOKUP(C165,'APP BACKGROUND'!A:F,2,0))),"")</f>
        <v/>
      </c>
      <c r="F165" s="44" t="str">
        <f>IF(E165="","",(VLOOKUP(C165,'APP BACKGROUND'!A:F,5,0)))</f>
        <v/>
      </c>
      <c r="G165" s="40" t="str">
        <f>IF(E165="","",(VLOOKUP('Application Form'!C165,'APP BACKGROUND'!A:I,9,0)))</f>
        <v/>
      </c>
      <c r="H165" s="45"/>
      <c r="I165" s="45"/>
      <c r="J165" s="126" t="str">
        <f>IF(C:C="","",(VLOOKUP('Application Form'!C165,'APP BACKGROUND'!A:F,3,0)))</f>
        <v/>
      </c>
      <c r="K165" s="127" t="str">
        <f t="shared" si="20"/>
        <v/>
      </c>
      <c r="L165" s="127" t="str">
        <f>IF(H165="","",(VLOOKUP(K165,'Data Validation'!$A$48:$B$59,2,0)))</f>
        <v/>
      </c>
      <c r="M165" s="150" t="str">
        <f t="shared" si="21"/>
        <v/>
      </c>
      <c r="N165" s="151" t="str">
        <f t="shared" si="22"/>
        <v/>
      </c>
      <c r="O165" s="151" t="str">
        <f>IF(H165="","",(VLOOKUP(C165,'APP BACKGROUND'!A:K,11,0)))</f>
        <v/>
      </c>
      <c r="P165" s="85"/>
      <c r="Q165" s="116" t="str">
        <f t="shared" si="23"/>
        <v/>
      </c>
      <c r="R165" s="86" t="str">
        <f t="shared" si="24"/>
        <v/>
      </c>
      <c r="S165" s="40"/>
      <c r="T165" s="40"/>
      <c r="U165" s="47" t="str">
        <f t="shared" si="25"/>
        <v/>
      </c>
      <c r="V165" s="78"/>
      <c r="W165" s="78"/>
      <c r="X165" s="78"/>
      <c r="Y165" s="45"/>
      <c r="Z165" s="45"/>
      <c r="AA165" s="45"/>
      <c r="AB165" s="42"/>
      <c r="AC165" s="42"/>
      <c r="AD165" s="42"/>
      <c r="AE165" s="42"/>
      <c r="AF165" s="42"/>
      <c r="AG165" s="45"/>
      <c r="AH165" s="45"/>
      <c r="AI165" s="45"/>
      <c r="AJ165" s="45"/>
      <c r="AK165" s="45"/>
      <c r="AL165" s="45"/>
      <c r="AM165" s="42"/>
      <c r="AN165" s="42"/>
      <c r="AO165" s="42"/>
      <c r="AP165" s="42"/>
      <c r="AQ165" s="42"/>
      <c r="AR165" s="42"/>
      <c r="AS165" s="42"/>
      <c r="AT165" s="19"/>
      <c r="AU165" s="29"/>
      <c r="AV165" s="11"/>
      <c r="AW165" s="11"/>
      <c r="AX165" s="14"/>
      <c r="AY165" s="14"/>
    </row>
    <row r="166" spans="2:51" ht="15.5" x14ac:dyDescent="0.35">
      <c r="B166" s="136" t="str">
        <f t="shared" si="19"/>
        <v/>
      </c>
      <c r="C166" s="56"/>
      <c r="D166" s="58"/>
      <c r="E166" s="43" t="str">
        <f>IFERROR(IF(OR(C166="",AND(C166&lt;&gt;"",D166="")),"",(VLOOKUP(C166,'APP BACKGROUND'!A:F,2,0))),"")</f>
        <v/>
      </c>
      <c r="F166" s="44" t="str">
        <f>IF(E166="","",(VLOOKUP(C166,'APP BACKGROUND'!A:F,5,0)))</f>
        <v/>
      </c>
      <c r="G166" s="40" t="str">
        <f>IF(E166="","",(VLOOKUP('Application Form'!C166,'APP BACKGROUND'!A:I,9,0)))</f>
        <v/>
      </c>
      <c r="H166" s="45"/>
      <c r="I166" s="45"/>
      <c r="J166" s="126" t="str">
        <f>IF(C:C="","",(VLOOKUP('Application Form'!C166,'APP BACKGROUND'!A:F,3,0)))</f>
        <v/>
      </c>
      <c r="K166" s="127" t="str">
        <f t="shared" si="20"/>
        <v/>
      </c>
      <c r="L166" s="127" t="str">
        <f>IF(H166="","",(VLOOKUP(K166,'Data Validation'!$A$48:$B$59,2,0)))</f>
        <v/>
      </c>
      <c r="M166" s="150" t="str">
        <f t="shared" si="21"/>
        <v/>
      </c>
      <c r="N166" s="151" t="str">
        <f t="shared" si="22"/>
        <v/>
      </c>
      <c r="O166" s="151" t="str">
        <f>IF(H166="","",(VLOOKUP(C166,'APP BACKGROUND'!A:K,11,0)))</f>
        <v/>
      </c>
      <c r="P166" s="85"/>
      <c r="Q166" s="116" t="str">
        <f t="shared" si="23"/>
        <v/>
      </c>
      <c r="R166" s="86" t="str">
        <f t="shared" si="24"/>
        <v/>
      </c>
      <c r="S166" s="40"/>
      <c r="T166" s="40"/>
      <c r="U166" s="47" t="str">
        <f t="shared" si="25"/>
        <v/>
      </c>
      <c r="V166" s="78"/>
      <c r="W166" s="78"/>
      <c r="X166" s="78"/>
      <c r="Y166" s="45"/>
      <c r="Z166" s="45"/>
      <c r="AA166" s="45"/>
      <c r="AB166" s="42"/>
      <c r="AC166" s="42"/>
      <c r="AD166" s="42"/>
      <c r="AE166" s="42"/>
      <c r="AF166" s="42"/>
      <c r="AG166" s="45"/>
      <c r="AH166" s="45"/>
      <c r="AI166" s="45"/>
      <c r="AJ166" s="45"/>
      <c r="AK166" s="45"/>
      <c r="AL166" s="45"/>
      <c r="AM166" s="42"/>
      <c r="AN166" s="42"/>
      <c r="AO166" s="42"/>
      <c r="AP166" s="42"/>
      <c r="AQ166" s="42"/>
      <c r="AR166" s="42"/>
      <c r="AS166" s="42"/>
      <c r="AT166" s="19"/>
      <c r="AU166" s="29"/>
      <c r="AV166" s="11"/>
      <c r="AW166" s="11"/>
      <c r="AX166" s="14"/>
      <c r="AY166" s="14"/>
    </row>
    <row r="167" spans="2:51" ht="15.5" x14ac:dyDescent="0.35">
      <c r="B167" s="136" t="str">
        <f t="shared" si="19"/>
        <v/>
      </c>
      <c r="C167" s="56"/>
      <c r="D167" s="58"/>
      <c r="E167" s="43" t="str">
        <f>IFERROR(IF(OR(C167="",AND(C167&lt;&gt;"",D167="")),"",(VLOOKUP(C167,'APP BACKGROUND'!A:F,2,0))),"")</f>
        <v/>
      </c>
      <c r="F167" s="44" t="str">
        <f>IF(E167="","",(VLOOKUP(C167,'APP BACKGROUND'!A:F,5,0)))</f>
        <v/>
      </c>
      <c r="G167" s="40" t="str">
        <f>IF(E167="","",(VLOOKUP('Application Form'!C167,'APP BACKGROUND'!A:I,9,0)))</f>
        <v/>
      </c>
      <c r="H167" s="45"/>
      <c r="I167" s="45"/>
      <c r="J167" s="126" t="str">
        <f>IF(C:C="","",(VLOOKUP('Application Form'!C167,'APP BACKGROUND'!A:F,3,0)))</f>
        <v/>
      </c>
      <c r="K167" s="127" t="str">
        <f t="shared" si="20"/>
        <v/>
      </c>
      <c r="L167" s="127" t="str">
        <f>IF(H167="","",(VLOOKUP(K167,'Data Validation'!$A$48:$B$59,2,0)))</f>
        <v/>
      </c>
      <c r="M167" s="150" t="str">
        <f t="shared" si="21"/>
        <v/>
      </c>
      <c r="N167" s="151" t="str">
        <f t="shared" si="22"/>
        <v/>
      </c>
      <c r="O167" s="151" t="str">
        <f>IF(H167="","",(VLOOKUP(C167,'APP BACKGROUND'!A:K,11,0)))</f>
        <v/>
      </c>
      <c r="P167" s="85"/>
      <c r="Q167" s="116" t="str">
        <f t="shared" si="23"/>
        <v/>
      </c>
      <c r="R167" s="86" t="str">
        <f t="shared" si="24"/>
        <v/>
      </c>
      <c r="S167" s="40"/>
      <c r="T167" s="40"/>
      <c r="U167" s="47" t="str">
        <f t="shared" si="25"/>
        <v/>
      </c>
      <c r="V167" s="78"/>
      <c r="W167" s="78"/>
      <c r="X167" s="78"/>
      <c r="Y167" s="45"/>
      <c r="Z167" s="45"/>
      <c r="AA167" s="45"/>
      <c r="AB167" s="42"/>
      <c r="AC167" s="42"/>
      <c r="AD167" s="42"/>
      <c r="AE167" s="42"/>
      <c r="AF167" s="42"/>
      <c r="AG167" s="45"/>
      <c r="AH167" s="45"/>
      <c r="AI167" s="45"/>
      <c r="AJ167" s="45"/>
      <c r="AK167" s="45"/>
      <c r="AL167" s="45"/>
      <c r="AM167" s="42"/>
      <c r="AN167" s="42"/>
      <c r="AO167" s="42"/>
      <c r="AP167" s="42"/>
      <c r="AQ167" s="42"/>
      <c r="AR167" s="42"/>
      <c r="AS167" s="42"/>
      <c r="AT167" s="19"/>
      <c r="AU167" s="29"/>
      <c r="AV167" s="11"/>
      <c r="AW167" s="11"/>
      <c r="AX167" s="14"/>
      <c r="AY167" s="14"/>
    </row>
    <row r="168" spans="2:51" ht="15.5" x14ac:dyDescent="0.35">
      <c r="B168" s="136" t="str">
        <f t="shared" si="19"/>
        <v/>
      </c>
      <c r="C168" s="56"/>
      <c r="D168" s="58"/>
      <c r="E168" s="43" t="str">
        <f>IFERROR(IF(OR(C168="",AND(C168&lt;&gt;"",D168="")),"",(VLOOKUP(C168,'APP BACKGROUND'!A:F,2,0))),"")</f>
        <v/>
      </c>
      <c r="F168" s="44" t="str">
        <f>IF(E168="","",(VLOOKUP(C168,'APP BACKGROUND'!A:F,5,0)))</f>
        <v/>
      </c>
      <c r="G168" s="40" t="str">
        <f>IF(E168="","",(VLOOKUP('Application Form'!C168,'APP BACKGROUND'!A:I,9,0)))</f>
        <v/>
      </c>
      <c r="H168" s="45"/>
      <c r="I168" s="45"/>
      <c r="J168" s="126" t="str">
        <f>IF(C:C="","",(VLOOKUP('Application Form'!C168,'APP BACKGROUND'!A:F,3,0)))</f>
        <v/>
      </c>
      <c r="K168" s="127" t="str">
        <f t="shared" si="20"/>
        <v/>
      </c>
      <c r="L168" s="127" t="str">
        <f>IF(H168="","",(VLOOKUP(K168,'Data Validation'!$A$48:$B$59,2,0)))</f>
        <v/>
      </c>
      <c r="M168" s="150" t="str">
        <f t="shared" si="21"/>
        <v/>
      </c>
      <c r="N168" s="151" t="str">
        <f t="shared" si="22"/>
        <v/>
      </c>
      <c r="O168" s="151" t="str">
        <f>IF(H168="","",(VLOOKUP(C168,'APP BACKGROUND'!A:K,11,0)))</f>
        <v/>
      </c>
      <c r="P168" s="85"/>
      <c r="Q168" s="116" t="str">
        <f t="shared" si="23"/>
        <v/>
      </c>
      <c r="R168" s="86" t="str">
        <f t="shared" si="24"/>
        <v/>
      </c>
      <c r="S168" s="40"/>
      <c r="T168" s="40"/>
      <c r="U168" s="47" t="str">
        <f t="shared" si="25"/>
        <v/>
      </c>
      <c r="V168" s="78"/>
      <c r="W168" s="78"/>
      <c r="X168" s="78"/>
      <c r="Y168" s="45"/>
      <c r="Z168" s="45"/>
      <c r="AA168" s="45"/>
      <c r="AB168" s="42"/>
      <c r="AC168" s="42"/>
      <c r="AD168" s="42"/>
      <c r="AE168" s="42"/>
      <c r="AF168" s="42"/>
      <c r="AG168" s="45"/>
      <c r="AH168" s="45"/>
      <c r="AI168" s="45"/>
      <c r="AJ168" s="45"/>
      <c r="AK168" s="45"/>
      <c r="AL168" s="45"/>
      <c r="AM168" s="42"/>
      <c r="AN168" s="42"/>
      <c r="AO168" s="42"/>
      <c r="AP168" s="42"/>
      <c r="AQ168" s="42"/>
      <c r="AR168" s="42"/>
      <c r="AS168" s="42"/>
      <c r="AT168" s="19"/>
      <c r="AU168" s="29"/>
      <c r="AV168" s="11"/>
      <c r="AW168" s="11"/>
      <c r="AX168" s="14"/>
      <c r="AY168" s="14"/>
    </row>
    <row r="169" spans="2:51" ht="15.5" x14ac:dyDescent="0.35">
      <c r="B169" s="136" t="str">
        <f t="shared" si="19"/>
        <v/>
      </c>
      <c r="C169" s="56"/>
      <c r="D169" s="58"/>
      <c r="E169" s="43" t="str">
        <f>IFERROR(IF(OR(C169="",AND(C169&lt;&gt;"",D169="")),"",(VLOOKUP(C169,'APP BACKGROUND'!A:F,2,0))),"")</f>
        <v/>
      </c>
      <c r="F169" s="44" t="str">
        <f>IF(E169="","",(VLOOKUP(C169,'APP BACKGROUND'!A:F,5,0)))</f>
        <v/>
      </c>
      <c r="G169" s="40" t="str">
        <f>IF(E169="","",(VLOOKUP('Application Form'!C169,'APP BACKGROUND'!A:I,9,0)))</f>
        <v/>
      </c>
      <c r="H169" s="45"/>
      <c r="I169" s="45"/>
      <c r="J169" s="126" t="str">
        <f>IF(C:C="","",(VLOOKUP('Application Form'!C169,'APP BACKGROUND'!A:F,3,0)))</f>
        <v/>
      </c>
      <c r="K169" s="127" t="str">
        <f t="shared" si="20"/>
        <v/>
      </c>
      <c r="L169" s="127" t="str">
        <f>IF(H169="","",(VLOOKUP(K169,'Data Validation'!$A$48:$B$59,2,0)))</f>
        <v/>
      </c>
      <c r="M169" s="150" t="str">
        <f t="shared" si="21"/>
        <v/>
      </c>
      <c r="N169" s="151" t="str">
        <f t="shared" si="22"/>
        <v/>
      </c>
      <c r="O169" s="151" t="str">
        <f>IF(H169="","",(VLOOKUP(C169,'APP BACKGROUND'!A:K,11,0)))</f>
        <v/>
      </c>
      <c r="P169" s="85"/>
      <c r="Q169" s="116" t="str">
        <f t="shared" si="23"/>
        <v/>
      </c>
      <c r="R169" s="86" t="str">
        <f t="shared" si="24"/>
        <v/>
      </c>
      <c r="S169" s="40"/>
      <c r="T169" s="40"/>
      <c r="U169" s="47" t="str">
        <f t="shared" si="25"/>
        <v/>
      </c>
      <c r="V169" s="78"/>
      <c r="W169" s="78"/>
      <c r="X169" s="78"/>
      <c r="Y169" s="45"/>
      <c r="Z169" s="45"/>
      <c r="AA169" s="45"/>
      <c r="AB169" s="42"/>
      <c r="AC169" s="42"/>
      <c r="AD169" s="42"/>
      <c r="AE169" s="42"/>
      <c r="AF169" s="42"/>
      <c r="AG169" s="45"/>
      <c r="AH169" s="45"/>
      <c r="AI169" s="45"/>
      <c r="AJ169" s="45"/>
      <c r="AK169" s="45"/>
      <c r="AL169" s="45"/>
      <c r="AM169" s="42"/>
      <c r="AN169" s="42"/>
      <c r="AO169" s="42"/>
      <c r="AP169" s="42"/>
      <c r="AQ169" s="42"/>
      <c r="AR169" s="42"/>
      <c r="AS169" s="42"/>
      <c r="AT169" s="19"/>
      <c r="AU169" s="29"/>
      <c r="AV169" s="11"/>
      <c r="AW169" s="11"/>
      <c r="AX169" s="14"/>
      <c r="AY169" s="14"/>
    </row>
    <row r="170" spans="2:51" ht="15.5" x14ac:dyDescent="0.35">
      <c r="B170" s="136" t="str">
        <f t="shared" si="19"/>
        <v/>
      </c>
      <c r="C170" s="56"/>
      <c r="D170" s="58"/>
      <c r="E170" s="43" t="str">
        <f>IFERROR(IF(OR(C170="",AND(C170&lt;&gt;"",D170="")),"",(VLOOKUP(C170,'APP BACKGROUND'!A:F,2,0))),"")</f>
        <v/>
      </c>
      <c r="F170" s="44" t="str">
        <f>IF(E170="","",(VLOOKUP(C170,'APP BACKGROUND'!A:F,5,0)))</f>
        <v/>
      </c>
      <c r="G170" s="40" t="str">
        <f>IF(E170="","",(VLOOKUP('Application Form'!C170,'APP BACKGROUND'!A:I,9,0)))</f>
        <v/>
      </c>
      <c r="H170" s="45"/>
      <c r="I170" s="45"/>
      <c r="J170" s="126" t="str">
        <f>IF(C:C="","",(VLOOKUP('Application Form'!C170,'APP BACKGROUND'!A:F,3,0)))</f>
        <v/>
      </c>
      <c r="K170" s="127" t="str">
        <f t="shared" si="20"/>
        <v/>
      </c>
      <c r="L170" s="127" t="str">
        <f>IF(H170="","",(VLOOKUP(K170,'Data Validation'!$A$48:$B$59,2,0)))</f>
        <v/>
      </c>
      <c r="M170" s="150" t="str">
        <f t="shared" si="21"/>
        <v/>
      </c>
      <c r="N170" s="151" t="str">
        <f t="shared" si="22"/>
        <v/>
      </c>
      <c r="O170" s="151" t="str">
        <f>IF(H170="","",(VLOOKUP(C170,'APP BACKGROUND'!A:K,11,0)))</f>
        <v/>
      </c>
      <c r="P170" s="85"/>
      <c r="Q170" s="116" t="str">
        <f t="shared" si="23"/>
        <v/>
      </c>
      <c r="R170" s="86" t="str">
        <f t="shared" si="24"/>
        <v/>
      </c>
      <c r="S170" s="40"/>
      <c r="T170" s="40"/>
      <c r="U170" s="47" t="str">
        <f t="shared" si="25"/>
        <v/>
      </c>
      <c r="V170" s="78"/>
      <c r="W170" s="78"/>
      <c r="X170" s="78"/>
      <c r="Y170" s="45"/>
      <c r="Z170" s="45"/>
      <c r="AA170" s="45"/>
      <c r="AB170" s="42"/>
      <c r="AC170" s="42"/>
      <c r="AD170" s="42"/>
      <c r="AE170" s="42"/>
      <c r="AF170" s="42"/>
      <c r="AG170" s="45"/>
      <c r="AH170" s="45"/>
      <c r="AI170" s="45"/>
      <c r="AJ170" s="45"/>
      <c r="AK170" s="45"/>
      <c r="AL170" s="45"/>
      <c r="AM170" s="42"/>
      <c r="AN170" s="42"/>
      <c r="AO170" s="42"/>
      <c r="AP170" s="42"/>
      <c r="AQ170" s="42"/>
      <c r="AR170" s="42"/>
      <c r="AS170" s="42"/>
      <c r="AT170" s="19"/>
      <c r="AU170" s="29"/>
      <c r="AV170" s="11"/>
      <c r="AW170" s="11"/>
      <c r="AX170" s="14"/>
      <c r="AY170" s="14"/>
    </row>
    <row r="171" spans="2:51" ht="15.5" x14ac:dyDescent="0.35">
      <c r="B171" s="136" t="str">
        <f t="shared" si="19"/>
        <v/>
      </c>
      <c r="C171" s="56"/>
      <c r="D171" s="58"/>
      <c r="E171" s="43" t="str">
        <f>IFERROR(IF(OR(C171="",AND(C171&lt;&gt;"",D171="")),"",(VLOOKUP(C171,'APP BACKGROUND'!A:F,2,0))),"")</f>
        <v/>
      </c>
      <c r="F171" s="44" t="str">
        <f>IF(E171="","",(VLOOKUP(C171,'APP BACKGROUND'!A:F,5,0)))</f>
        <v/>
      </c>
      <c r="G171" s="40" t="str">
        <f>IF(E171="","",(VLOOKUP('Application Form'!C171,'APP BACKGROUND'!A:I,9,0)))</f>
        <v/>
      </c>
      <c r="H171" s="45"/>
      <c r="I171" s="45"/>
      <c r="J171" s="126" t="str">
        <f>IF(C:C="","",(VLOOKUP('Application Form'!C171,'APP BACKGROUND'!A:F,3,0)))</f>
        <v/>
      </c>
      <c r="K171" s="127" t="str">
        <f t="shared" si="20"/>
        <v/>
      </c>
      <c r="L171" s="127" t="str">
        <f>IF(H171="","",(VLOOKUP(K171,'Data Validation'!$A$48:$B$59,2,0)))</f>
        <v/>
      </c>
      <c r="M171" s="150" t="str">
        <f t="shared" si="21"/>
        <v/>
      </c>
      <c r="N171" s="151" t="str">
        <f t="shared" si="22"/>
        <v/>
      </c>
      <c r="O171" s="151" t="str">
        <f>IF(H171="","",(VLOOKUP(C171,'APP BACKGROUND'!A:K,11,0)))</f>
        <v/>
      </c>
      <c r="P171" s="85"/>
      <c r="Q171" s="116" t="str">
        <f t="shared" si="23"/>
        <v/>
      </c>
      <c r="R171" s="86" t="str">
        <f t="shared" si="24"/>
        <v/>
      </c>
      <c r="S171" s="40"/>
      <c r="T171" s="40"/>
      <c r="U171" s="47" t="str">
        <f t="shared" si="25"/>
        <v/>
      </c>
      <c r="V171" s="78"/>
      <c r="W171" s="78"/>
      <c r="X171" s="78"/>
      <c r="Y171" s="45"/>
      <c r="Z171" s="45"/>
      <c r="AA171" s="45"/>
      <c r="AB171" s="42"/>
      <c r="AC171" s="42"/>
      <c r="AD171" s="42"/>
      <c r="AE171" s="42"/>
      <c r="AF171" s="42"/>
      <c r="AG171" s="45"/>
      <c r="AH171" s="45"/>
      <c r="AI171" s="45"/>
      <c r="AJ171" s="45"/>
      <c r="AK171" s="45"/>
      <c r="AL171" s="45"/>
      <c r="AM171" s="42"/>
      <c r="AN171" s="42"/>
      <c r="AO171" s="42"/>
      <c r="AP171" s="42"/>
      <c r="AQ171" s="42"/>
      <c r="AR171" s="42"/>
      <c r="AS171" s="42"/>
      <c r="AT171" s="19"/>
      <c r="AU171" s="29"/>
      <c r="AV171" s="11"/>
      <c r="AW171" s="11"/>
      <c r="AX171" s="14"/>
      <c r="AY171" s="14"/>
    </row>
    <row r="172" spans="2:51" ht="15.5" x14ac:dyDescent="0.35">
      <c r="B172" s="136" t="str">
        <f t="shared" si="19"/>
        <v/>
      </c>
      <c r="C172" s="56"/>
      <c r="D172" s="58"/>
      <c r="E172" s="43" t="str">
        <f>IFERROR(IF(OR(C172="",AND(C172&lt;&gt;"",D172="")),"",(VLOOKUP(C172,'APP BACKGROUND'!A:F,2,0))),"")</f>
        <v/>
      </c>
      <c r="F172" s="44" t="str">
        <f>IF(E172="","",(VLOOKUP(C172,'APP BACKGROUND'!A:F,5,0)))</f>
        <v/>
      </c>
      <c r="G172" s="40" t="str">
        <f>IF(E172="","",(VLOOKUP('Application Form'!C172,'APP BACKGROUND'!A:I,9,0)))</f>
        <v/>
      </c>
      <c r="H172" s="45"/>
      <c r="I172" s="45"/>
      <c r="J172" s="126" t="str">
        <f>IF(C:C="","",(VLOOKUP('Application Form'!C172,'APP BACKGROUND'!A:F,3,0)))</f>
        <v/>
      </c>
      <c r="K172" s="127" t="str">
        <f t="shared" si="20"/>
        <v/>
      </c>
      <c r="L172" s="127" t="str">
        <f>IF(H172="","",(VLOOKUP(K172,'Data Validation'!$A$48:$B$59,2,0)))</f>
        <v/>
      </c>
      <c r="M172" s="150" t="str">
        <f t="shared" si="21"/>
        <v/>
      </c>
      <c r="N172" s="151" t="str">
        <f t="shared" si="22"/>
        <v/>
      </c>
      <c r="O172" s="151" t="str">
        <f>IF(H172="","",(VLOOKUP(C172,'APP BACKGROUND'!A:K,11,0)))</f>
        <v/>
      </c>
      <c r="P172" s="85"/>
      <c r="Q172" s="116" t="str">
        <f t="shared" si="23"/>
        <v/>
      </c>
      <c r="R172" s="86" t="str">
        <f t="shared" si="24"/>
        <v/>
      </c>
      <c r="S172" s="40"/>
      <c r="T172" s="40"/>
      <c r="U172" s="47" t="str">
        <f t="shared" si="25"/>
        <v/>
      </c>
      <c r="V172" s="78"/>
      <c r="W172" s="78"/>
      <c r="X172" s="78"/>
      <c r="Y172" s="45"/>
      <c r="Z172" s="45"/>
      <c r="AA172" s="45"/>
      <c r="AB172" s="42"/>
      <c r="AC172" s="42"/>
      <c r="AD172" s="42"/>
      <c r="AE172" s="42"/>
      <c r="AF172" s="42"/>
      <c r="AG172" s="45"/>
      <c r="AH172" s="45"/>
      <c r="AI172" s="45"/>
      <c r="AJ172" s="45"/>
      <c r="AK172" s="45"/>
      <c r="AL172" s="45"/>
      <c r="AM172" s="42"/>
      <c r="AN172" s="42"/>
      <c r="AO172" s="42"/>
      <c r="AP172" s="42"/>
      <c r="AQ172" s="42"/>
      <c r="AR172" s="42"/>
      <c r="AS172" s="42"/>
      <c r="AT172" s="19"/>
      <c r="AU172" s="29"/>
      <c r="AV172" s="11"/>
      <c r="AW172" s="11"/>
      <c r="AX172" s="14"/>
      <c r="AY172" s="14"/>
    </row>
    <row r="173" spans="2:51" ht="15.5" x14ac:dyDescent="0.35">
      <c r="B173" s="136" t="str">
        <f t="shared" si="19"/>
        <v/>
      </c>
      <c r="C173" s="56"/>
      <c r="D173" s="58"/>
      <c r="E173" s="43" t="str">
        <f>IFERROR(IF(OR(C173="",AND(C173&lt;&gt;"",D173="")),"",(VLOOKUP(C173,'APP BACKGROUND'!A:F,2,0))),"")</f>
        <v/>
      </c>
      <c r="F173" s="44" t="str">
        <f>IF(E173="","",(VLOOKUP(C173,'APP BACKGROUND'!A:F,5,0)))</f>
        <v/>
      </c>
      <c r="G173" s="40" t="str">
        <f>IF(E173="","",(VLOOKUP('Application Form'!C173,'APP BACKGROUND'!A:I,9,0)))</f>
        <v/>
      </c>
      <c r="H173" s="45"/>
      <c r="I173" s="45"/>
      <c r="J173" s="126" t="str">
        <f>IF(C:C="","",(VLOOKUP('Application Form'!C173,'APP BACKGROUND'!A:F,3,0)))</f>
        <v/>
      </c>
      <c r="K173" s="127" t="str">
        <f t="shared" si="20"/>
        <v/>
      </c>
      <c r="L173" s="127" t="str">
        <f>IF(H173="","",(VLOOKUP(K173,'Data Validation'!$A$48:$B$59,2,0)))</f>
        <v/>
      </c>
      <c r="M173" s="150" t="str">
        <f t="shared" si="21"/>
        <v/>
      </c>
      <c r="N173" s="151" t="str">
        <f t="shared" si="22"/>
        <v/>
      </c>
      <c r="O173" s="151" t="str">
        <f>IF(H173="","",(VLOOKUP(C173,'APP BACKGROUND'!A:K,11,0)))</f>
        <v/>
      </c>
      <c r="P173" s="85"/>
      <c r="Q173" s="116" t="str">
        <f t="shared" si="23"/>
        <v/>
      </c>
      <c r="R173" s="86" t="str">
        <f t="shared" si="24"/>
        <v/>
      </c>
      <c r="S173" s="40"/>
      <c r="T173" s="40"/>
      <c r="U173" s="47" t="str">
        <f t="shared" si="25"/>
        <v/>
      </c>
      <c r="V173" s="78"/>
      <c r="W173" s="78"/>
      <c r="X173" s="78"/>
      <c r="Y173" s="45"/>
      <c r="Z173" s="45"/>
      <c r="AA173" s="45"/>
      <c r="AB173" s="42"/>
      <c r="AC173" s="42"/>
      <c r="AD173" s="42"/>
      <c r="AE173" s="42"/>
      <c r="AF173" s="42"/>
      <c r="AG173" s="45"/>
      <c r="AH173" s="45"/>
      <c r="AI173" s="45"/>
      <c r="AJ173" s="45"/>
      <c r="AK173" s="45"/>
      <c r="AL173" s="45"/>
      <c r="AM173" s="42"/>
      <c r="AN173" s="42"/>
      <c r="AO173" s="42"/>
      <c r="AP173" s="42"/>
      <c r="AQ173" s="42"/>
      <c r="AR173" s="42"/>
      <c r="AS173" s="42"/>
      <c r="AT173" s="19"/>
      <c r="AU173" s="29"/>
      <c r="AV173" s="11"/>
      <c r="AW173" s="11"/>
      <c r="AX173" s="14"/>
      <c r="AY173" s="14"/>
    </row>
    <row r="174" spans="2:51" ht="15.5" x14ac:dyDescent="0.35">
      <c r="B174" s="136" t="str">
        <f t="shared" si="19"/>
        <v/>
      </c>
      <c r="C174" s="56"/>
      <c r="D174" s="58"/>
      <c r="E174" s="43" t="str">
        <f>IFERROR(IF(OR(C174="",AND(C174&lt;&gt;"",D174="")),"",(VLOOKUP(C174,'APP BACKGROUND'!A:F,2,0))),"")</f>
        <v/>
      </c>
      <c r="F174" s="44" t="str">
        <f>IF(E174="","",(VLOOKUP(C174,'APP BACKGROUND'!A:F,5,0)))</f>
        <v/>
      </c>
      <c r="G174" s="40" t="str">
        <f>IF(E174="","",(VLOOKUP('Application Form'!C174,'APP BACKGROUND'!A:I,9,0)))</f>
        <v/>
      </c>
      <c r="H174" s="45"/>
      <c r="I174" s="45"/>
      <c r="J174" s="126" t="str">
        <f>IF(C:C="","",(VLOOKUP('Application Form'!C174,'APP BACKGROUND'!A:F,3,0)))</f>
        <v/>
      </c>
      <c r="K174" s="127" t="str">
        <f t="shared" si="20"/>
        <v/>
      </c>
      <c r="L174" s="127" t="str">
        <f>IF(H174="","",(VLOOKUP(K174,'Data Validation'!$A$48:$B$59,2,0)))</f>
        <v/>
      </c>
      <c r="M174" s="150" t="str">
        <f t="shared" si="21"/>
        <v/>
      </c>
      <c r="N174" s="151" t="str">
        <f t="shared" si="22"/>
        <v/>
      </c>
      <c r="O174" s="151" t="str">
        <f>IF(H174="","",(VLOOKUP(C174,'APP BACKGROUND'!A:K,11,0)))</f>
        <v/>
      </c>
      <c r="P174" s="85"/>
      <c r="Q174" s="116" t="str">
        <f t="shared" si="23"/>
        <v/>
      </c>
      <c r="R174" s="86" t="str">
        <f t="shared" si="24"/>
        <v/>
      </c>
      <c r="S174" s="40"/>
      <c r="T174" s="40"/>
      <c r="U174" s="47" t="str">
        <f t="shared" si="25"/>
        <v/>
      </c>
      <c r="V174" s="78"/>
      <c r="W174" s="78"/>
      <c r="X174" s="78"/>
      <c r="Y174" s="45"/>
      <c r="Z174" s="45"/>
      <c r="AA174" s="45"/>
      <c r="AB174" s="42"/>
      <c r="AC174" s="42"/>
      <c r="AD174" s="42"/>
      <c r="AE174" s="42"/>
      <c r="AF174" s="42"/>
      <c r="AG174" s="45"/>
      <c r="AH174" s="45"/>
      <c r="AI174" s="45"/>
      <c r="AJ174" s="45"/>
      <c r="AK174" s="45"/>
      <c r="AL174" s="45"/>
      <c r="AM174" s="42"/>
      <c r="AN174" s="42"/>
      <c r="AO174" s="42"/>
      <c r="AP174" s="42"/>
      <c r="AQ174" s="42"/>
      <c r="AR174" s="42"/>
      <c r="AS174" s="42"/>
      <c r="AT174" s="19"/>
      <c r="AU174" s="29"/>
      <c r="AV174" s="11"/>
      <c r="AW174" s="11"/>
      <c r="AX174" s="14"/>
      <c r="AY174" s="14"/>
    </row>
    <row r="175" spans="2:51" ht="15.5" x14ac:dyDescent="0.35">
      <c r="B175" s="136" t="str">
        <f t="shared" si="19"/>
        <v/>
      </c>
      <c r="C175" s="56"/>
      <c r="D175" s="58"/>
      <c r="E175" s="43" t="str">
        <f>IFERROR(IF(OR(C175="",AND(C175&lt;&gt;"",D175="")),"",(VLOOKUP(C175,'APP BACKGROUND'!A:F,2,0))),"")</f>
        <v/>
      </c>
      <c r="F175" s="44" t="str">
        <f>IF(E175="","",(VLOOKUP(C175,'APP BACKGROUND'!A:F,5,0)))</f>
        <v/>
      </c>
      <c r="G175" s="40" t="str">
        <f>IF(E175="","",(VLOOKUP('Application Form'!C175,'APP BACKGROUND'!A:I,9,0)))</f>
        <v/>
      </c>
      <c r="H175" s="45"/>
      <c r="I175" s="45"/>
      <c r="J175" s="126" t="str">
        <f>IF(C:C="","",(VLOOKUP('Application Form'!C175,'APP BACKGROUND'!A:F,3,0)))</f>
        <v/>
      </c>
      <c r="K175" s="127" t="str">
        <f t="shared" si="20"/>
        <v/>
      </c>
      <c r="L175" s="127" t="str">
        <f>IF(H175="","",(VLOOKUP(K175,'Data Validation'!$A$48:$B$59,2,0)))</f>
        <v/>
      </c>
      <c r="M175" s="150" t="str">
        <f t="shared" si="21"/>
        <v/>
      </c>
      <c r="N175" s="151" t="str">
        <f t="shared" si="22"/>
        <v/>
      </c>
      <c r="O175" s="151" t="str">
        <f>IF(H175="","",(VLOOKUP(C175,'APP BACKGROUND'!A:K,11,0)))</f>
        <v/>
      </c>
      <c r="P175" s="85"/>
      <c r="Q175" s="116" t="str">
        <f t="shared" si="23"/>
        <v/>
      </c>
      <c r="R175" s="86" t="str">
        <f t="shared" si="24"/>
        <v/>
      </c>
      <c r="S175" s="40"/>
      <c r="T175" s="40"/>
      <c r="U175" s="47" t="str">
        <f t="shared" si="25"/>
        <v/>
      </c>
      <c r="V175" s="78"/>
      <c r="W175" s="78"/>
      <c r="X175" s="78"/>
      <c r="Y175" s="45"/>
      <c r="Z175" s="45"/>
      <c r="AA175" s="45"/>
      <c r="AB175" s="42"/>
      <c r="AC175" s="42"/>
      <c r="AD175" s="42"/>
      <c r="AE175" s="42"/>
      <c r="AF175" s="42"/>
      <c r="AG175" s="45"/>
      <c r="AH175" s="45"/>
      <c r="AI175" s="45"/>
      <c r="AJ175" s="45"/>
      <c r="AK175" s="45"/>
      <c r="AL175" s="45"/>
      <c r="AM175" s="42"/>
      <c r="AN175" s="42"/>
      <c r="AO175" s="42"/>
      <c r="AP175" s="42"/>
      <c r="AQ175" s="42"/>
      <c r="AR175" s="42"/>
      <c r="AS175" s="42"/>
      <c r="AT175" s="19"/>
      <c r="AU175" s="29"/>
      <c r="AV175" s="11"/>
      <c r="AW175" s="11"/>
      <c r="AX175" s="14"/>
      <c r="AY175" s="14"/>
    </row>
    <row r="176" spans="2:51" ht="15.5" x14ac:dyDescent="0.35">
      <c r="B176" s="136" t="str">
        <f t="shared" si="19"/>
        <v/>
      </c>
      <c r="C176" s="56"/>
      <c r="D176" s="58"/>
      <c r="E176" s="43" t="str">
        <f>IFERROR(IF(OR(C176="",AND(C176&lt;&gt;"",D176="")),"",(VLOOKUP(C176,'APP BACKGROUND'!A:F,2,0))),"")</f>
        <v/>
      </c>
      <c r="F176" s="44" t="str">
        <f>IF(E176="","",(VLOOKUP(C176,'APP BACKGROUND'!A:F,5,0)))</f>
        <v/>
      </c>
      <c r="G176" s="40" t="str">
        <f>IF(E176="","",(VLOOKUP('Application Form'!C176,'APP BACKGROUND'!A:I,9,0)))</f>
        <v/>
      </c>
      <c r="H176" s="45"/>
      <c r="I176" s="45"/>
      <c r="J176" s="126" t="str">
        <f>IF(C:C="","",(VLOOKUP('Application Form'!C176,'APP BACKGROUND'!A:F,3,0)))</f>
        <v/>
      </c>
      <c r="K176" s="127" t="str">
        <f t="shared" si="20"/>
        <v/>
      </c>
      <c r="L176" s="127" t="str">
        <f>IF(H176="","",(VLOOKUP(K176,'Data Validation'!$A$48:$B$59,2,0)))</f>
        <v/>
      </c>
      <c r="M176" s="150" t="str">
        <f t="shared" si="21"/>
        <v/>
      </c>
      <c r="N176" s="151" t="str">
        <f t="shared" si="22"/>
        <v/>
      </c>
      <c r="O176" s="151" t="str">
        <f>IF(H176="","",(VLOOKUP(C176,'APP BACKGROUND'!A:K,11,0)))</f>
        <v/>
      </c>
      <c r="P176" s="85"/>
      <c r="Q176" s="116" t="str">
        <f t="shared" si="23"/>
        <v/>
      </c>
      <c r="R176" s="86" t="str">
        <f t="shared" si="24"/>
        <v/>
      </c>
      <c r="S176" s="40"/>
      <c r="T176" s="40"/>
      <c r="U176" s="47" t="str">
        <f t="shared" si="25"/>
        <v/>
      </c>
      <c r="V176" s="78"/>
      <c r="W176" s="78"/>
      <c r="X176" s="78"/>
      <c r="Y176" s="45"/>
      <c r="Z176" s="45"/>
      <c r="AA176" s="45"/>
      <c r="AB176" s="42"/>
      <c r="AC176" s="42"/>
      <c r="AD176" s="42"/>
      <c r="AE176" s="42"/>
      <c r="AF176" s="42"/>
      <c r="AG176" s="45"/>
      <c r="AH176" s="45"/>
      <c r="AI176" s="45"/>
      <c r="AJ176" s="45"/>
      <c r="AK176" s="45"/>
      <c r="AL176" s="45"/>
      <c r="AM176" s="42"/>
      <c r="AN176" s="42"/>
      <c r="AO176" s="42"/>
      <c r="AP176" s="42"/>
      <c r="AQ176" s="42"/>
      <c r="AR176" s="42"/>
      <c r="AS176" s="42"/>
      <c r="AT176" s="19"/>
      <c r="AU176" s="29"/>
      <c r="AV176" s="11"/>
      <c r="AW176" s="11"/>
      <c r="AX176" s="14"/>
      <c r="AY176" s="14"/>
    </row>
    <row r="177" spans="2:51" ht="15.5" x14ac:dyDescent="0.35">
      <c r="B177" s="136" t="str">
        <f t="shared" si="19"/>
        <v/>
      </c>
      <c r="C177" s="56"/>
      <c r="D177" s="58"/>
      <c r="E177" s="43" t="str">
        <f>IFERROR(IF(OR(C177="",AND(C177&lt;&gt;"",D177="")),"",(VLOOKUP(C177,'APP BACKGROUND'!A:F,2,0))),"")</f>
        <v/>
      </c>
      <c r="F177" s="44" t="str">
        <f>IF(E177="","",(VLOOKUP(C177,'APP BACKGROUND'!A:F,5,0)))</f>
        <v/>
      </c>
      <c r="G177" s="40" t="str">
        <f>IF(E177="","",(VLOOKUP('Application Form'!C177,'APP BACKGROUND'!A:I,9,0)))</f>
        <v/>
      </c>
      <c r="H177" s="45"/>
      <c r="I177" s="45"/>
      <c r="J177" s="126" t="str">
        <f>IF(C:C="","",(VLOOKUP('Application Form'!C177,'APP BACKGROUND'!A:F,3,0)))</f>
        <v/>
      </c>
      <c r="K177" s="127" t="str">
        <f t="shared" si="20"/>
        <v/>
      </c>
      <c r="L177" s="127" t="str">
        <f>IF(H177="","",(VLOOKUP(K177,'Data Validation'!$A$48:$B$59,2,0)))</f>
        <v/>
      </c>
      <c r="M177" s="150" t="str">
        <f t="shared" si="21"/>
        <v/>
      </c>
      <c r="N177" s="151" t="str">
        <f t="shared" si="22"/>
        <v/>
      </c>
      <c r="O177" s="151" t="str">
        <f>IF(H177="","",(VLOOKUP(C177,'APP BACKGROUND'!A:K,11,0)))</f>
        <v/>
      </c>
      <c r="P177" s="85"/>
      <c r="Q177" s="116" t="str">
        <f t="shared" si="23"/>
        <v/>
      </c>
      <c r="R177" s="86" t="str">
        <f t="shared" si="24"/>
        <v/>
      </c>
      <c r="S177" s="40"/>
      <c r="T177" s="40"/>
      <c r="U177" s="47" t="str">
        <f t="shared" si="25"/>
        <v/>
      </c>
      <c r="V177" s="78"/>
      <c r="W177" s="78"/>
      <c r="X177" s="78"/>
      <c r="Y177" s="45"/>
      <c r="Z177" s="45"/>
      <c r="AA177" s="45"/>
      <c r="AB177" s="42"/>
      <c r="AC177" s="42"/>
      <c r="AD177" s="42"/>
      <c r="AE177" s="42"/>
      <c r="AF177" s="42"/>
      <c r="AG177" s="45"/>
      <c r="AH177" s="45"/>
      <c r="AI177" s="45"/>
      <c r="AJ177" s="45"/>
      <c r="AK177" s="45"/>
      <c r="AL177" s="45"/>
      <c r="AM177" s="42"/>
      <c r="AN177" s="42"/>
      <c r="AO177" s="42"/>
      <c r="AP177" s="42"/>
      <c r="AQ177" s="42"/>
      <c r="AR177" s="42"/>
      <c r="AS177" s="42"/>
      <c r="AT177" s="19"/>
      <c r="AU177" s="29"/>
      <c r="AV177" s="11"/>
      <c r="AW177" s="11"/>
      <c r="AX177" s="14"/>
      <c r="AY177" s="14"/>
    </row>
    <row r="178" spans="2:51" ht="15.5" x14ac:dyDescent="0.35">
      <c r="B178" s="136" t="str">
        <f t="shared" si="19"/>
        <v/>
      </c>
      <c r="C178" s="56"/>
      <c r="D178" s="58"/>
      <c r="E178" s="43" t="str">
        <f>IFERROR(IF(OR(C178="",AND(C178&lt;&gt;"",D178="")),"",(VLOOKUP(C178,'APP BACKGROUND'!A:F,2,0))),"")</f>
        <v/>
      </c>
      <c r="F178" s="44" t="str">
        <f>IF(E178="","",(VLOOKUP(C178,'APP BACKGROUND'!A:F,5,0)))</f>
        <v/>
      </c>
      <c r="G178" s="40" t="str">
        <f>IF(E178="","",(VLOOKUP('Application Form'!C178,'APP BACKGROUND'!A:I,9,0)))</f>
        <v/>
      </c>
      <c r="H178" s="45"/>
      <c r="I178" s="45"/>
      <c r="J178" s="126" t="str">
        <f>IF(C:C="","",(VLOOKUP('Application Form'!C178,'APP BACKGROUND'!A:F,3,0)))</f>
        <v/>
      </c>
      <c r="K178" s="127" t="str">
        <f t="shared" si="20"/>
        <v/>
      </c>
      <c r="L178" s="127" t="str">
        <f>IF(H178="","",(VLOOKUP(K178,'Data Validation'!$A$48:$B$59,2,0)))</f>
        <v/>
      </c>
      <c r="M178" s="150" t="str">
        <f t="shared" si="21"/>
        <v/>
      </c>
      <c r="N178" s="151" t="str">
        <f t="shared" si="22"/>
        <v/>
      </c>
      <c r="O178" s="151" t="str">
        <f>IF(H178="","",(VLOOKUP(C178,'APP BACKGROUND'!A:K,11,0)))</f>
        <v/>
      </c>
      <c r="P178" s="85"/>
      <c r="Q178" s="116" t="str">
        <f t="shared" si="23"/>
        <v/>
      </c>
      <c r="R178" s="86" t="str">
        <f t="shared" si="24"/>
        <v/>
      </c>
      <c r="S178" s="40"/>
      <c r="T178" s="40"/>
      <c r="U178" s="47" t="str">
        <f t="shared" si="25"/>
        <v/>
      </c>
      <c r="V178" s="78"/>
      <c r="W178" s="78"/>
      <c r="X178" s="78"/>
      <c r="Y178" s="45"/>
      <c r="Z178" s="45"/>
      <c r="AA178" s="45"/>
      <c r="AB178" s="42"/>
      <c r="AC178" s="42"/>
      <c r="AD178" s="42"/>
      <c r="AE178" s="42"/>
      <c r="AF178" s="42"/>
      <c r="AG178" s="45"/>
      <c r="AH178" s="45"/>
      <c r="AI178" s="45"/>
      <c r="AJ178" s="45"/>
      <c r="AK178" s="45"/>
      <c r="AL178" s="45"/>
      <c r="AM178" s="42"/>
      <c r="AN178" s="42"/>
      <c r="AO178" s="42"/>
      <c r="AP178" s="42"/>
      <c r="AQ178" s="42"/>
      <c r="AR178" s="42"/>
      <c r="AS178" s="42"/>
      <c r="AT178" s="19"/>
      <c r="AU178" s="29"/>
      <c r="AV178" s="11"/>
      <c r="AW178" s="11"/>
      <c r="AX178" s="14"/>
      <c r="AY178" s="14"/>
    </row>
    <row r="179" spans="2:51" ht="15.5" x14ac:dyDescent="0.35">
      <c r="B179" s="136" t="str">
        <f t="shared" si="19"/>
        <v/>
      </c>
      <c r="C179" s="56"/>
      <c r="D179" s="58"/>
      <c r="E179" s="43" t="str">
        <f>IFERROR(IF(OR(C179="",AND(C179&lt;&gt;"",D179="")),"",(VLOOKUP(C179,'APP BACKGROUND'!A:F,2,0))),"")</f>
        <v/>
      </c>
      <c r="F179" s="44" t="str">
        <f>IF(E179="","",(VLOOKUP(C179,'APP BACKGROUND'!A:F,5,0)))</f>
        <v/>
      </c>
      <c r="G179" s="40" t="str">
        <f>IF(E179="","",(VLOOKUP('Application Form'!C179,'APP BACKGROUND'!A:I,9,0)))</f>
        <v/>
      </c>
      <c r="H179" s="45"/>
      <c r="I179" s="45"/>
      <c r="J179" s="126" t="str">
        <f>IF(C:C="","",(VLOOKUP('Application Form'!C179,'APP BACKGROUND'!A:F,3,0)))</f>
        <v/>
      </c>
      <c r="K179" s="127" t="str">
        <f t="shared" si="20"/>
        <v/>
      </c>
      <c r="L179" s="127" t="str">
        <f>IF(H179="","",(VLOOKUP(K179,'Data Validation'!$A$48:$B$59,2,0)))</f>
        <v/>
      </c>
      <c r="M179" s="150" t="str">
        <f t="shared" si="21"/>
        <v/>
      </c>
      <c r="N179" s="151" t="str">
        <f t="shared" si="22"/>
        <v/>
      </c>
      <c r="O179" s="151" t="str">
        <f>IF(H179="","",(VLOOKUP(C179,'APP BACKGROUND'!A:K,11,0)))</f>
        <v/>
      </c>
      <c r="P179" s="85"/>
      <c r="Q179" s="116" t="str">
        <f t="shared" si="23"/>
        <v/>
      </c>
      <c r="R179" s="86" t="str">
        <f t="shared" si="24"/>
        <v/>
      </c>
      <c r="S179" s="40"/>
      <c r="T179" s="40"/>
      <c r="U179" s="47" t="str">
        <f t="shared" si="25"/>
        <v/>
      </c>
      <c r="V179" s="78"/>
      <c r="W179" s="78"/>
      <c r="X179" s="78"/>
      <c r="Y179" s="45"/>
      <c r="Z179" s="45"/>
      <c r="AA179" s="45"/>
      <c r="AB179" s="42"/>
      <c r="AC179" s="42"/>
      <c r="AD179" s="42"/>
      <c r="AE179" s="42"/>
      <c r="AF179" s="42"/>
      <c r="AG179" s="45"/>
      <c r="AH179" s="45"/>
      <c r="AI179" s="45"/>
      <c r="AJ179" s="45"/>
      <c r="AK179" s="45"/>
      <c r="AL179" s="45"/>
      <c r="AM179" s="42"/>
      <c r="AN179" s="42"/>
      <c r="AO179" s="42"/>
      <c r="AP179" s="42"/>
      <c r="AQ179" s="42"/>
      <c r="AR179" s="42"/>
      <c r="AS179" s="42"/>
      <c r="AT179" s="19"/>
      <c r="AU179" s="29"/>
      <c r="AV179" s="11"/>
      <c r="AW179" s="11"/>
      <c r="AX179" s="14"/>
      <c r="AY179" s="14"/>
    </row>
    <row r="180" spans="2:51" ht="15.5" x14ac:dyDescent="0.35">
      <c r="B180" s="136" t="str">
        <f t="shared" si="19"/>
        <v/>
      </c>
      <c r="C180" s="56"/>
      <c r="D180" s="58"/>
      <c r="E180" s="43" t="str">
        <f>IFERROR(IF(OR(C180="",AND(C180&lt;&gt;"",D180="")),"",(VLOOKUP(C180,'APP BACKGROUND'!A:F,2,0))),"")</f>
        <v/>
      </c>
      <c r="F180" s="44" t="str">
        <f>IF(E180="","",(VLOOKUP(C180,'APP BACKGROUND'!A:F,5,0)))</f>
        <v/>
      </c>
      <c r="G180" s="40" t="str">
        <f>IF(E180="","",(VLOOKUP('Application Form'!C180,'APP BACKGROUND'!A:I,9,0)))</f>
        <v/>
      </c>
      <c r="H180" s="45"/>
      <c r="I180" s="45"/>
      <c r="J180" s="126" t="str">
        <f>IF(C:C="","",(VLOOKUP('Application Form'!C180,'APP BACKGROUND'!A:F,3,0)))</f>
        <v/>
      </c>
      <c r="K180" s="127" t="str">
        <f t="shared" si="20"/>
        <v/>
      </c>
      <c r="L180" s="127" t="str">
        <f>IF(H180="","",(VLOOKUP(K180,'Data Validation'!$A$48:$B$59,2,0)))</f>
        <v/>
      </c>
      <c r="M180" s="150" t="str">
        <f t="shared" si="21"/>
        <v/>
      </c>
      <c r="N180" s="151" t="str">
        <f t="shared" si="22"/>
        <v/>
      </c>
      <c r="O180" s="151" t="str">
        <f>IF(H180="","",(VLOOKUP(C180,'APP BACKGROUND'!A:K,11,0)))</f>
        <v/>
      </c>
      <c r="P180" s="85"/>
      <c r="Q180" s="116" t="str">
        <f t="shared" si="23"/>
        <v/>
      </c>
      <c r="R180" s="86" t="str">
        <f t="shared" si="24"/>
        <v/>
      </c>
      <c r="S180" s="40"/>
      <c r="T180" s="40"/>
      <c r="U180" s="47" t="str">
        <f t="shared" si="25"/>
        <v/>
      </c>
      <c r="V180" s="78"/>
      <c r="W180" s="78"/>
      <c r="X180" s="78"/>
      <c r="Y180" s="45"/>
      <c r="Z180" s="45"/>
      <c r="AA180" s="45"/>
      <c r="AB180" s="42"/>
      <c r="AC180" s="42"/>
      <c r="AD180" s="42"/>
      <c r="AE180" s="42"/>
      <c r="AF180" s="42"/>
      <c r="AG180" s="45"/>
      <c r="AH180" s="45"/>
      <c r="AI180" s="45"/>
      <c r="AJ180" s="45"/>
      <c r="AK180" s="45"/>
      <c r="AL180" s="45"/>
      <c r="AM180" s="42"/>
      <c r="AN180" s="42"/>
      <c r="AO180" s="42"/>
      <c r="AP180" s="42"/>
      <c r="AQ180" s="42"/>
      <c r="AR180" s="42"/>
      <c r="AS180" s="42"/>
      <c r="AT180" s="19"/>
      <c r="AU180" s="29"/>
      <c r="AV180" s="11"/>
      <c r="AW180" s="11"/>
      <c r="AX180" s="14"/>
      <c r="AY180" s="14"/>
    </row>
    <row r="181" spans="2:51" ht="15.5" x14ac:dyDescent="0.35">
      <c r="B181" s="136" t="str">
        <f t="shared" si="19"/>
        <v/>
      </c>
      <c r="C181" s="56"/>
      <c r="D181" s="58"/>
      <c r="E181" s="43" t="str">
        <f>IFERROR(IF(OR(C181="",AND(C181&lt;&gt;"",D181="")),"",(VLOOKUP(C181,'APP BACKGROUND'!A:F,2,0))),"")</f>
        <v/>
      </c>
      <c r="F181" s="44" t="str">
        <f>IF(E181="","",(VLOOKUP(C181,'APP BACKGROUND'!A:F,5,0)))</f>
        <v/>
      </c>
      <c r="G181" s="40" t="str">
        <f>IF(E181="","",(VLOOKUP('Application Form'!C181,'APP BACKGROUND'!A:I,9,0)))</f>
        <v/>
      </c>
      <c r="H181" s="45"/>
      <c r="I181" s="45"/>
      <c r="J181" s="126" t="str">
        <f>IF(C:C="","",(VLOOKUP('Application Form'!C181,'APP BACKGROUND'!A:F,3,0)))</f>
        <v/>
      </c>
      <c r="K181" s="127" t="str">
        <f t="shared" si="20"/>
        <v/>
      </c>
      <c r="L181" s="127" t="str">
        <f>IF(H181="","",(VLOOKUP(K181,'Data Validation'!$A$48:$B$59,2,0)))</f>
        <v/>
      </c>
      <c r="M181" s="150" t="str">
        <f t="shared" si="21"/>
        <v/>
      </c>
      <c r="N181" s="151" t="str">
        <f t="shared" si="22"/>
        <v/>
      </c>
      <c r="O181" s="151" t="str">
        <f>IF(H181="","",(VLOOKUP(C181,'APP BACKGROUND'!A:K,11,0)))</f>
        <v/>
      </c>
      <c r="P181" s="85"/>
      <c r="Q181" s="116" t="str">
        <f t="shared" si="23"/>
        <v/>
      </c>
      <c r="R181" s="86" t="str">
        <f t="shared" si="24"/>
        <v/>
      </c>
      <c r="S181" s="40"/>
      <c r="T181" s="40"/>
      <c r="U181" s="47" t="str">
        <f t="shared" si="25"/>
        <v/>
      </c>
      <c r="V181" s="78"/>
      <c r="W181" s="78"/>
      <c r="X181" s="78"/>
      <c r="Y181" s="45"/>
      <c r="Z181" s="45"/>
      <c r="AA181" s="45"/>
      <c r="AB181" s="42"/>
      <c r="AC181" s="42"/>
      <c r="AD181" s="42"/>
      <c r="AE181" s="42"/>
      <c r="AF181" s="42"/>
      <c r="AG181" s="45"/>
      <c r="AH181" s="45"/>
      <c r="AI181" s="45"/>
      <c r="AJ181" s="45"/>
      <c r="AK181" s="45"/>
      <c r="AL181" s="45"/>
      <c r="AM181" s="42"/>
      <c r="AN181" s="42"/>
      <c r="AO181" s="42"/>
      <c r="AP181" s="42"/>
      <c r="AQ181" s="42"/>
      <c r="AR181" s="42"/>
      <c r="AS181" s="42"/>
      <c r="AT181" s="19"/>
      <c r="AU181" s="29"/>
      <c r="AV181" s="11"/>
      <c r="AW181" s="11"/>
      <c r="AX181" s="14"/>
      <c r="AY181" s="14"/>
    </row>
    <row r="182" spans="2:51" ht="15.5" x14ac:dyDescent="0.35">
      <c r="B182" s="136" t="str">
        <f t="shared" si="19"/>
        <v/>
      </c>
      <c r="C182" s="56"/>
      <c r="D182" s="58"/>
      <c r="E182" s="43" t="str">
        <f>IFERROR(IF(OR(C182="",AND(C182&lt;&gt;"",D182="")),"",(VLOOKUP(C182,'APP BACKGROUND'!A:F,2,0))),"")</f>
        <v/>
      </c>
      <c r="F182" s="44" t="str">
        <f>IF(E182="","",(VLOOKUP(C182,'APP BACKGROUND'!A:F,5,0)))</f>
        <v/>
      </c>
      <c r="G182" s="40" t="str">
        <f>IF(E182="","",(VLOOKUP('Application Form'!C182,'APP BACKGROUND'!A:I,9,0)))</f>
        <v/>
      </c>
      <c r="H182" s="45"/>
      <c r="I182" s="45"/>
      <c r="J182" s="126" t="str">
        <f>IF(C:C="","",(VLOOKUP('Application Form'!C182,'APP BACKGROUND'!A:F,3,0)))</f>
        <v/>
      </c>
      <c r="K182" s="127" t="str">
        <f t="shared" si="20"/>
        <v/>
      </c>
      <c r="L182" s="127" t="str">
        <f>IF(H182="","",(VLOOKUP(K182,'Data Validation'!$A$48:$B$59,2,0)))</f>
        <v/>
      </c>
      <c r="M182" s="150" t="str">
        <f t="shared" si="21"/>
        <v/>
      </c>
      <c r="N182" s="151" t="str">
        <f t="shared" si="22"/>
        <v/>
      </c>
      <c r="O182" s="151" t="str">
        <f>IF(H182="","",(VLOOKUP(C182,'APP BACKGROUND'!A:K,11,0)))</f>
        <v/>
      </c>
      <c r="P182" s="85"/>
      <c r="Q182" s="116" t="str">
        <f t="shared" si="23"/>
        <v/>
      </c>
      <c r="R182" s="86" t="str">
        <f t="shared" si="24"/>
        <v/>
      </c>
      <c r="S182" s="40"/>
      <c r="T182" s="40"/>
      <c r="U182" s="47" t="str">
        <f t="shared" si="25"/>
        <v/>
      </c>
      <c r="V182" s="78"/>
      <c r="W182" s="78"/>
      <c r="X182" s="78"/>
      <c r="Y182" s="45"/>
      <c r="Z182" s="45"/>
      <c r="AA182" s="45"/>
      <c r="AB182" s="42"/>
      <c r="AC182" s="42"/>
      <c r="AD182" s="42"/>
      <c r="AE182" s="42"/>
      <c r="AF182" s="42"/>
      <c r="AG182" s="45"/>
      <c r="AH182" s="45"/>
      <c r="AI182" s="45"/>
      <c r="AJ182" s="45"/>
      <c r="AK182" s="45"/>
      <c r="AL182" s="45"/>
      <c r="AM182" s="42"/>
      <c r="AN182" s="42"/>
      <c r="AO182" s="42"/>
      <c r="AP182" s="42"/>
      <c r="AQ182" s="42"/>
      <c r="AR182" s="42"/>
      <c r="AS182" s="42"/>
      <c r="AT182" s="19"/>
      <c r="AU182" s="29"/>
      <c r="AV182" s="11"/>
      <c r="AW182" s="11"/>
      <c r="AX182" s="14"/>
      <c r="AY182" s="14"/>
    </row>
    <row r="183" spans="2:51" ht="15.5" x14ac:dyDescent="0.35">
      <c r="B183" s="136" t="str">
        <f t="shared" si="19"/>
        <v/>
      </c>
      <c r="C183" s="56"/>
      <c r="D183" s="58"/>
      <c r="E183" s="43" t="str">
        <f>IFERROR(IF(OR(C183="",AND(C183&lt;&gt;"",D183="")),"",(VLOOKUP(C183,'APP BACKGROUND'!A:F,2,0))),"")</f>
        <v/>
      </c>
      <c r="F183" s="44" t="str">
        <f>IF(E183="","",(VLOOKUP(C183,'APP BACKGROUND'!A:F,5,0)))</f>
        <v/>
      </c>
      <c r="G183" s="40" t="str">
        <f>IF(E183="","",(VLOOKUP('Application Form'!C183,'APP BACKGROUND'!A:I,9,0)))</f>
        <v/>
      </c>
      <c r="H183" s="45"/>
      <c r="I183" s="45"/>
      <c r="J183" s="126" t="str">
        <f>IF(C:C="","",(VLOOKUP('Application Form'!C183,'APP BACKGROUND'!A:F,3,0)))</f>
        <v/>
      </c>
      <c r="K183" s="127" t="str">
        <f t="shared" si="20"/>
        <v/>
      </c>
      <c r="L183" s="127" t="str">
        <f>IF(H183="","",(VLOOKUP(K183,'Data Validation'!$A$48:$B$59,2,0)))</f>
        <v/>
      </c>
      <c r="M183" s="150" t="str">
        <f t="shared" si="21"/>
        <v/>
      </c>
      <c r="N183" s="151" t="str">
        <f t="shared" si="22"/>
        <v/>
      </c>
      <c r="O183" s="151" t="str">
        <f>IF(H183="","",(VLOOKUP(C183,'APP BACKGROUND'!A:K,11,0)))</f>
        <v/>
      </c>
      <c r="P183" s="85"/>
      <c r="Q183" s="116" t="str">
        <f t="shared" si="23"/>
        <v/>
      </c>
      <c r="R183" s="86" t="str">
        <f t="shared" si="24"/>
        <v/>
      </c>
      <c r="S183" s="40"/>
      <c r="T183" s="40"/>
      <c r="U183" s="47" t="str">
        <f t="shared" si="25"/>
        <v/>
      </c>
      <c r="V183" s="78"/>
      <c r="W183" s="78"/>
      <c r="X183" s="78"/>
      <c r="Y183" s="45"/>
      <c r="Z183" s="45"/>
      <c r="AA183" s="45"/>
      <c r="AB183" s="42"/>
      <c r="AC183" s="42"/>
      <c r="AD183" s="42"/>
      <c r="AE183" s="42"/>
      <c r="AF183" s="42"/>
      <c r="AG183" s="45"/>
      <c r="AH183" s="45"/>
      <c r="AI183" s="45"/>
      <c r="AJ183" s="45"/>
      <c r="AK183" s="45"/>
      <c r="AL183" s="45"/>
      <c r="AM183" s="42"/>
      <c r="AN183" s="42"/>
      <c r="AO183" s="42"/>
      <c r="AP183" s="42"/>
      <c r="AQ183" s="42"/>
      <c r="AR183" s="42"/>
      <c r="AS183" s="42"/>
      <c r="AT183" s="19"/>
      <c r="AU183" s="29"/>
      <c r="AV183" s="11"/>
      <c r="AW183" s="11"/>
      <c r="AX183" s="14"/>
      <c r="AY183" s="14"/>
    </row>
    <row r="184" spans="2:51" ht="15.5" x14ac:dyDescent="0.35">
      <c r="B184" s="136" t="str">
        <f t="shared" si="19"/>
        <v/>
      </c>
      <c r="C184" s="56"/>
      <c r="D184" s="58"/>
      <c r="E184" s="43" t="str">
        <f>IFERROR(IF(OR(C184="",AND(C184&lt;&gt;"",D184="")),"",(VLOOKUP(C184,'APP BACKGROUND'!A:F,2,0))),"")</f>
        <v/>
      </c>
      <c r="F184" s="44" t="str">
        <f>IF(E184="","",(VLOOKUP(C184,'APP BACKGROUND'!A:F,5,0)))</f>
        <v/>
      </c>
      <c r="G184" s="40" t="str">
        <f>IF(E184="","",(VLOOKUP('Application Form'!C184,'APP BACKGROUND'!A:I,9,0)))</f>
        <v/>
      </c>
      <c r="H184" s="45"/>
      <c r="I184" s="45"/>
      <c r="J184" s="126" t="str">
        <f>IF(C:C="","",(VLOOKUP('Application Form'!C184,'APP BACKGROUND'!A:F,3,0)))</f>
        <v/>
      </c>
      <c r="K184" s="127" t="str">
        <f t="shared" si="20"/>
        <v/>
      </c>
      <c r="L184" s="127" t="str">
        <f>IF(H184="","",(VLOOKUP(K184,'Data Validation'!$A$48:$B$59,2,0)))</f>
        <v/>
      </c>
      <c r="M184" s="150" t="str">
        <f t="shared" si="21"/>
        <v/>
      </c>
      <c r="N184" s="151" t="str">
        <f t="shared" si="22"/>
        <v/>
      </c>
      <c r="O184" s="151" t="str">
        <f>IF(H184="","",(VLOOKUP(C184,'APP BACKGROUND'!A:K,11,0)))</f>
        <v/>
      </c>
      <c r="P184" s="85"/>
      <c r="Q184" s="116" t="str">
        <f t="shared" si="23"/>
        <v/>
      </c>
      <c r="R184" s="86" t="str">
        <f t="shared" si="24"/>
        <v/>
      </c>
      <c r="S184" s="40"/>
      <c r="T184" s="40"/>
      <c r="U184" s="47" t="str">
        <f t="shared" si="25"/>
        <v/>
      </c>
      <c r="V184" s="78"/>
      <c r="W184" s="78"/>
      <c r="X184" s="78"/>
      <c r="Y184" s="45"/>
      <c r="Z184" s="45"/>
      <c r="AA184" s="45"/>
      <c r="AB184" s="42"/>
      <c r="AC184" s="42"/>
      <c r="AD184" s="42"/>
      <c r="AE184" s="42"/>
      <c r="AF184" s="42"/>
      <c r="AG184" s="45"/>
      <c r="AH184" s="45"/>
      <c r="AI184" s="45"/>
      <c r="AJ184" s="45"/>
      <c r="AK184" s="45"/>
      <c r="AL184" s="45"/>
      <c r="AM184" s="42"/>
      <c r="AN184" s="42"/>
      <c r="AO184" s="42"/>
      <c r="AP184" s="42"/>
      <c r="AQ184" s="42"/>
      <c r="AR184" s="42"/>
      <c r="AS184" s="42"/>
      <c r="AT184" s="19"/>
      <c r="AU184" s="29"/>
      <c r="AV184" s="11"/>
      <c r="AW184" s="11"/>
      <c r="AX184" s="14"/>
      <c r="AY184" s="14"/>
    </row>
    <row r="185" spans="2:51" ht="15.5" x14ac:dyDescent="0.35">
      <c r="B185" s="136" t="str">
        <f t="shared" si="19"/>
        <v/>
      </c>
      <c r="C185" s="56"/>
      <c r="D185" s="58"/>
      <c r="E185" s="43" t="str">
        <f>IFERROR(IF(OR(C185="",AND(C185&lt;&gt;"",D185="")),"",(VLOOKUP(C185,'APP BACKGROUND'!A:F,2,0))),"")</f>
        <v/>
      </c>
      <c r="F185" s="44" t="str">
        <f>IF(E185="","",(VLOOKUP(C185,'APP BACKGROUND'!A:F,5,0)))</f>
        <v/>
      </c>
      <c r="G185" s="40" t="str">
        <f>IF(E185="","",(VLOOKUP('Application Form'!C185,'APP BACKGROUND'!A:I,9,0)))</f>
        <v/>
      </c>
      <c r="H185" s="45"/>
      <c r="I185" s="45"/>
      <c r="J185" s="126" t="str">
        <f>IF(C:C="","",(VLOOKUP('Application Form'!C185,'APP BACKGROUND'!A:F,3,0)))</f>
        <v/>
      </c>
      <c r="K185" s="127" t="str">
        <f t="shared" si="20"/>
        <v/>
      </c>
      <c r="L185" s="127" t="str">
        <f>IF(H185="","",(VLOOKUP(K185,'Data Validation'!$A$48:$B$59,2,0)))</f>
        <v/>
      </c>
      <c r="M185" s="150" t="str">
        <f t="shared" si="21"/>
        <v/>
      </c>
      <c r="N185" s="151" t="str">
        <f t="shared" si="22"/>
        <v/>
      </c>
      <c r="O185" s="151" t="str">
        <f>IF(H185="","",(VLOOKUP(C185,'APP BACKGROUND'!A:K,11,0)))</f>
        <v/>
      </c>
      <c r="P185" s="85"/>
      <c r="Q185" s="116" t="str">
        <f t="shared" si="23"/>
        <v/>
      </c>
      <c r="R185" s="86" t="str">
        <f t="shared" si="24"/>
        <v/>
      </c>
      <c r="S185" s="40"/>
      <c r="T185" s="40"/>
      <c r="U185" s="47" t="str">
        <f t="shared" si="25"/>
        <v/>
      </c>
      <c r="V185" s="78"/>
      <c r="W185" s="78"/>
      <c r="X185" s="78"/>
      <c r="Y185" s="45"/>
      <c r="Z185" s="45"/>
      <c r="AA185" s="45"/>
      <c r="AB185" s="42"/>
      <c r="AC185" s="42"/>
      <c r="AD185" s="42"/>
      <c r="AE185" s="42"/>
      <c r="AF185" s="42"/>
      <c r="AG185" s="45"/>
      <c r="AH185" s="45"/>
      <c r="AI185" s="45"/>
      <c r="AJ185" s="45"/>
      <c r="AK185" s="45"/>
      <c r="AL185" s="45"/>
      <c r="AM185" s="42"/>
      <c r="AN185" s="42"/>
      <c r="AO185" s="42"/>
      <c r="AP185" s="42"/>
      <c r="AQ185" s="42"/>
      <c r="AR185" s="42"/>
      <c r="AS185" s="42"/>
      <c r="AT185" s="19"/>
      <c r="AU185" s="29"/>
      <c r="AV185" s="11"/>
      <c r="AW185" s="11"/>
      <c r="AX185" s="14"/>
      <c r="AY185" s="14"/>
    </row>
    <row r="186" spans="2:51" ht="15.5" x14ac:dyDescent="0.35">
      <c r="B186" s="136" t="str">
        <f t="shared" si="19"/>
        <v/>
      </c>
      <c r="C186" s="56"/>
      <c r="D186" s="58"/>
      <c r="E186" s="43" t="str">
        <f>IFERROR(IF(OR(C186="",AND(C186&lt;&gt;"",D186="")),"",(VLOOKUP(C186,'APP BACKGROUND'!A:F,2,0))),"")</f>
        <v/>
      </c>
      <c r="F186" s="44" t="str">
        <f>IF(E186="","",(VLOOKUP(C186,'APP BACKGROUND'!A:F,5,0)))</f>
        <v/>
      </c>
      <c r="G186" s="40" t="str">
        <f>IF(E186="","",(VLOOKUP('Application Form'!C186,'APP BACKGROUND'!A:I,9,0)))</f>
        <v/>
      </c>
      <c r="H186" s="45"/>
      <c r="I186" s="45"/>
      <c r="J186" s="126" t="str">
        <f>IF(C:C="","",(VLOOKUP('Application Form'!C186,'APP BACKGROUND'!A:F,3,0)))</f>
        <v/>
      </c>
      <c r="K186" s="127" t="str">
        <f t="shared" si="20"/>
        <v/>
      </c>
      <c r="L186" s="127" t="str">
        <f>IF(H186="","",(VLOOKUP(K186,'Data Validation'!$A$48:$B$59,2,0)))</f>
        <v/>
      </c>
      <c r="M186" s="150" t="str">
        <f t="shared" si="21"/>
        <v/>
      </c>
      <c r="N186" s="151" t="str">
        <f t="shared" si="22"/>
        <v/>
      </c>
      <c r="O186" s="151" t="str">
        <f>IF(H186="","",(VLOOKUP(C186,'APP BACKGROUND'!A:K,11,0)))</f>
        <v/>
      </c>
      <c r="P186" s="85"/>
      <c r="Q186" s="116" t="str">
        <f t="shared" si="23"/>
        <v/>
      </c>
      <c r="R186" s="86" t="str">
        <f t="shared" si="24"/>
        <v/>
      </c>
      <c r="S186" s="40"/>
      <c r="T186" s="40"/>
      <c r="U186" s="47" t="str">
        <f t="shared" si="25"/>
        <v/>
      </c>
      <c r="V186" s="78"/>
      <c r="W186" s="78"/>
      <c r="X186" s="78"/>
      <c r="Y186" s="45"/>
      <c r="Z186" s="45"/>
      <c r="AA186" s="45"/>
      <c r="AB186" s="42"/>
      <c r="AC186" s="42"/>
      <c r="AD186" s="42"/>
      <c r="AE186" s="42"/>
      <c r="AF186" s="42"/>
      <c r="AG186" s="45"/>
      <c r="AH186" s="45"/>
      <c r="AI186" s="45"/>
      <c r="AJ186" s="45"/>
      <c r="AK186" s="45"/>
      <c r="AL186" s="45"/>
      <c r="AM186" s="42"/>
      <c r="AN186" s="42"/>
      <c r="AO186" s="42"/>
      <c r="AP186" s="42"/>
      <c r="AQ186" s="42"/>
      <c r="AR186" s="42"/>
      <c r="AS186" s="42"/>
      <c r="AT186" s="19"/>
      <c r="AU186" s="29"/>
      <c r="AV186" s="11"/>
      <c r="AW186" s="11"/>
      <c r="AX186" s="14"/>
      <c r="AY186" s="14"/>
    </row>
    <row r="187" spans="2:51" ht="15.5" x14ac:dyDescent="0.35">
      <c r="B187" s="136" t="str">
        <f t="shared" si="19"/>
        <v/>
      </c>
      <c r="C187" s="56"/>
      <c r="D187" s="58"/>
      <c r="E187" s="43" t="str">
        <f>IFERROR(IF(OR(C187="",AND(C187&lt;&gt;"",D187="")),"",(VLOOKUP(C187,'APP BACKGROUND'!A:F,2,0))),"")</f>
        <v/>
      </c>
      <c r="F187" s="44" t="str">
        <f>IF(E187="","",(VLOOKUP(C187,'APP BACKGROUND'!A:F,5,0)))</f>
        <v/>
      </c>
      <c r="G187" s="40" t="str">
        <f>IF(E187="","",(VLOOKUP('Application Form'!C187,'APP BACKGROUND'!A:I,9,0)))</f>
        <v/>
      </c>
      <c r="H187" s="45"/>
      <c r="I187" s="45"/>
      <c r="J187" s="126" t="str">
        <f>IF(C:C="","",(VLOOKUP('Application Form'!C187,'APP BACKGROUND'!A:F,3,0)))</f>
        <v/>
      </c>
      <c r="K187" s="127" t="str">
        <f t="shared" si="20"/>
        <v/>
      </c>
      <c r="L187" s="127" t="str">
        <f>IF(H187="","",(VLOOKUP(K187,'Data Validation'!$A$48:$B$59,2,0)))</f>
        <v/>
      </c>
      <c r="M187" s="150" t="str">
        <f t="shared" si="21"/>
        <v/>
      </c>
      <c r="N187" s="151" t="str">
        <f t="shared" si="22"/>
        <v/>
      </c>
      <c r="O187" s="151" t="str">
        <f>IF(H187="","",(VLOOKUP(C187,'APP BACKGROUND'!A:K,11,0)))</f>
        <v/>
      </c>
      <c r="P187" s="85"/>
      <c r="Q187" s="116" t="str">
        <f t="shared" si="23"/>
        <v/>
      </c>
      <c r="R187" s="86" t="str">
        <f t="shared" si="24"/>
        <v/>
      </c>
      <c r="S187" s="40"/>
      <c r="T187" s="40"/>
      <c r="U187" s="47" t="str">
        <f t="shared" si="25"/>
        <v/>
      </c>
      <c r="V187" s="78"/>
      <c r="W187" s="78"/>
      <c r="X187" s="78"/>
      <c r="Y187" s="45"/>
      <c r="Z187" s="45"/>
      <c r="AA187" s="45"/>
      <c r="AB187" s="42"/>
      <c r="AC187" s="42"/>
      <c r="AD187" s="42"/>
      <c r="AE187" s="42"/>
      <c r="AF187" s="42"/>
      <c r="AG187" s="45"/>
      <c r="AH187" s="45"/>
      <c r="AI187" s="45"/>
      <c r="AJ187" s="45"/>
      <c r="AK187" s="45"/>
      <c r="AL187" s="45"/>
      <c r="AM187" s="42"/>
      <c r="AN187" s="42"/>
      <c r="AO187" s="42"/>
      <c r="AP187" s="42"/>
      <c r="AQ187" s="42"/>
      <c r="AR187" s="42"/>
      <c r="AS187" s="42"/>
      <c r="AT187" s="19"/>
      <c r="AU187" s="29"/>
      <c r="AV187" s="11"/>
      <c r="AW187" s="11"/>
      <c r="AX187" s="14"/>
      <c r="AY187" s="14"/>
    </row>
    <row r="188" spans="2:51" ht="15.5" x14ac:dyDescent="0.35">
      <c r="B188" s="136" t="str">
        <f t="shared" si="19"/>
        <v/>
      </c>
      <c r="C188" s="56"/>
      <c r="D188" s="58"/>
      <c r="E188" s="43" t="str">
        <f>IFERROR(IF(OR(C188="",AND(C188&lt;&gt;"",D188="")),"",(VLOOKUP(C188,'APP BACKGROUND'!A:F,2,0))),"")</f>
        <v/>
      </c>
      <c r="F188" s="44" t="str">
        <f>IF(E188="","",(VLOOKUP(C188,'APP BACKGROUND'!A:F,5,0)))</f>
        <v/>
      </c>
      <c r="G188" s="40" t="str">
        <f>IF(E188="","",(VLOOKUP('Application Form'!C188,'APP BACKGROUND'!A:I,9,0)))</f>
        <v/>
      </c>
      <c r="H188" s="45"/>
      <c r="I188" s="45"/>
      <c r="J188" s="126" t="str">
        <f>IF(C:C="","",(VLOOKUP('Application Form'!C188,'APP BACKGROUND'!A:F,3,0)))</f>
        <v/>
      </c>
      <c r="K188" s="127" t="str">
        <f t="shared" si="20"/>
        <v/>
      </c>
      <c r="L188" s="127" t="str">
        <f>IF(H188="","",(VLOOKUP(K188,'Data Validation'!$A$48:$B$59,2,0)))</f>
        <v/>
      </c>
      <c r="M188" s="150" t="str">
        <f t="shared" si="21"/>
        <v/>
      </c>
      <c r="N188" s="151" t="str">
        <f t="shared" si="22"/>
        <v/>
      </c>
      <c r="O188" s="151" t="str">
        <f>IF(H188="","",(VLOOKUP(C188,'APP BACKGROUND'!A:K,11,0)))</f>
        <v/>
      </c>
      <c r="P188" s="85"/>
      <c r="Q188" s="116" t="str">
        <f t="shared" si="23"/>
        <v/>
      </c>
      <c r="R188" s="86" t="str">
        <f t="shared" si="24"/>
        <v/>
      </c>
      <c r="S188" s="40"/>
      <c r="T188" s="40"/>
      <c r="U188" s="47" t="str">
        <f t="shared" si="25"/>
        <v/>
      </c>
      <c r="V188" s="78"/>
      <c r="W188" s="78"/>
      <c r="X188" s="78"/>
      <c r="Y188" s="45"/>
      <c r="Z188" s="45"/>
      <c r="AA188" s="45"/>
      <c r="AB188" s="42"/>
      <c r="AC188" s="42"/>
      <c r="AD188" s="42"/>
      <c r="AE188" s="42"/>
      <c r="AF188" s="42"/>
      <c r="AG188" s="45"/>
      <c r="AH188" s="45"/>
      <c r="AI188" s="45"/>
      <c r="AJ188" s="45"/>
      <c r="AK188" s="45"/>
      <c r="AL188" s="45"/>
      <c r="AM188" s="42"/>
      <c r="AN188" s="42"/>
      <c r="AO188" s="42"/>
      <c r="AP188" s="42"/>
      <c r="AQ188" s="42"/>
      <c r="AR188" s="42"/>
      <c r="AS188" s="42"/>
      <c r="AT188" s="19"/>
      <c r="AU188" s="29"/>
      <c r="AV188" s="11"/>
      <c r="AW188" s="11"/>
      <c r="AX188" s="14"/>
      <c r="AY188" s="14"/>
    </row>
    <row r="189" spans="2:51" ht="15.5" x14ac:dyDescent="0.35">
      <c r="B189" s="136" t="str">
        <f t="shared" si="19"/>
        <v/>
      </c>
      <c r="C189" s="56"/>
      <c r="D189" s="58"/>
      <c r="E189" s="43" t="str">
        <f>IFERROR(IF(OR(C189="",AND(C189&lt;&gt;"",D189="")),"",(VLOOKUP(C189,'APP BACKGROUND'!A:F,2,0))),"")</f>
        <v/>
      </c>
      <c r="F189" s="44" t="str">
        <f>IF(E189="","",(VLOOKUP(C189,'APP BACKGROUND'!A:F,5,0)))</f>
        <v/>
      </c>
      <c r="G189" s="40" t="str">
        <f>IF(E189="","",(VLOOKUP('Application Form'!C189,'APP BACKGROUND'!A:I,9,0)))</f>
        <v/>
      </c>
      <c r="H189" s="45"/>
      <c r="I189" s="45"/>
      <c r="J189" s="126" t="str">
        <f>IF(C:C="","",(VLOOKUP('Application Form'!C189,'APP BACKGROUND'!A:F,3,0)))</f>
        <v/>
      </c>
      <c r="K189" s="127" t="str">
        <f t="shared" si="20"/>
        <v/>
      </c>
      <c r="L189" s="127" t="str">
        <f>IF(H189="","",(VLOOKUP(K189,'Data Validation'!$A$48:$B$59,2,0)))</f>
        <v/>
      </c>
      <c r="M189" s="150" t="str">
        <f t="shared" si="21"/>
        <v/>
      </c>
      <c r="N189" s="151" t="str">
        <f t="shared" si="22"/>
        <v/>
      </c>
      <c r="O189" s="151" t="str">
        <f>IF(H189="","",(VLOOKUP(C189,'APP BACKGROUND'!A:K,11,0)))</f>
        <v/>
      </c>
      <c r="P189" s="85"/>
      <c r="Q189" s="116" t="str">
        <f t="shared" si="23"/>
        <v/>
      </c>
      <c r="R189" s="86" t="str">
        <f t="shared" si="24"/>
        <v/>
      </c>
      <c r="S189" s="40"/>
      <c r="T189" s="40"/>
      <c r="U189" s="47" t="str">
        <f t="shared" si="25"/>
        <v/>
      </c>
      <c r="V189" s="78"/>
      <c r="W189" s="78"/>
      <c r="X189" s="78"/>
      <c r="Y189" s="45"/>
      <c r="Z189" s="45"/>
      <c r="AA189" s="45"/>
      <c r="AB189" s="42"/>
      <c r="AC189" s="42"/>
      <c r="AD189" s="42"/>
      <c r="AE189" s="42"/>
      <c r="AF189" s="42"/>
      <c r="AG189" s="45"/>
      <c r="AH189" s="45"/>
      <c r="AI189" s="45"/>
      <c r="AJ189" s="45"/>
      <c r="AK189" s="45"/>
      <c r="AL189" s="45"/>
      <c r="AM189" s="42"/>
      <c r="AN189" s="42"/>
      <c r="AO189" s="42"/>
      <c r="AP189" s="42"/>
      <c r="AQ189" s="42"/>
      <c r="AR189" s="42"/>
      <c r="AS189" s="42"/>
      <c r="AT189" s="19"/>
      <c r="AU189" s="29"/>
      <c r="AV189" s="11"/>
      <c r="AW189" s="11"/>
      <c r="AX189" s="14"/>
      <c r="AY189" s="14"/>
    </row>
    <row r="190" spans="2:51" ht="15.5" x14ac:dyDescent="0.35">
      <c r="B190" s="136" t="str">
        <f t="shared" si="19"/>
        <v/>
      </c>
      <c r="C190" s="56"/>
      <c r="D190" s="58"/>
      <c r="E190" s="43" t="str">
        <f>IFERROR(IF(OR(C190="",AND(C190&lt;&gt;"",D190="")),"",(VLOOKUP(C190,'APP BACKGROUND'!A:F,2,0))),"")</f>
        <v/>
      </c>
      <c r="F190" s="44" t="str">
        <f>IF(E190="","",(VLOOKUP(C190,'APP BACKGROUND'!A:F,5,0)))</f>
        <v/>
      </c>
      <c r="G190" s="40" t="str">
        <f>IF(E190="","",(VLOOKUP('Application Form'!C190,'APP BACKGROUND'!A:I,9,0)))</f>
        <v/>
      </c>
      <c r="H190" s="45"/>
      <c r="I190" s="45"/>
      <c r="J190" s="126" t="str">
        <f>IF(C:C="","",(VLOOKUP('Application Form'!C190,'APP BACKGROUND'!A:F,3,0)))</f>
        <v/>
      </c>
      <c r="K190" s="127" t="str">
        <f t="shared" si="20"/>
        <v/>
      </c>
      <c r="L190" s="127" t="str">
        <f>IF(H190="","",(VLOOKUP(K190,'Data Validation'!$A$48:$B$59,2,0)))</f>
        <v/>
      </c>
      <c r="M190" s="150" t="str">
        <f t="shared" si="21"/>
        <v/>
      </c>
      <c r="N190" s="151" t="str">
        <f t="shared" si="22"/>
        <v/>
      </c>
      <c r="O190" s="151" t="str">
        <f>IF(H190="","",(VLOOKUP(C190,'APP BACKGROUND'!A:K,11,0)))</f>
        <v/>
      </c>
      <c r="P190" s="85"/>
      <c r="Q190" s="116" t="str">
        <f t="shared" si="23"/>
        <v/>
      </c>
      <c r="R190" s="86" t="str">
        <f t="shared" si="24"/>
        <v/>
      </c>
      <c r="S190" s="40"/>
      <c r="T190" s="40"/>
      <c r="U190" s="47" t="str">
        <f t="shared" si="25"/>
        <v/>
      </c>
      <c r="V190" s="78"/>
      <c r="W190" s="78"/>
      <c r="X190" s="78"/>
      <c r="Y190" s="45"/>
      <c r="Z190" s="45"/>
      <c r="AA190" s="45"/>
      <c r="AB190" s="42"/>
      <c r="AC190" s="42"/>
      <c r="AD190" s="42"/>
      <c r="AE190" s="42"/>
      <c r="AF190" s="42"/>
      <c r="AG190" s="45"/>
      <c r="AH190" s="45"/>
      <c r="AI190" s="45"/>
      <c r="AJ190" s="45"/>
      <c r="AK190" s="45"/>
      <c r="AL190" s="45"/>
      <c r="AM190" s="42"/>
      <c r="AN190" s="42"/>
      <c r="AO190" s="42"/>
      <c r="AP190" s="42"/>
      <c r="AQ190" s="42"/>
      <c r="AR190" s="42"/>
      <c r="AS190" s="42"/>
      <c r="AT190" s="19"/>
      <c r="AU190" s="29"/>
      <c r="AV190" s="11"/>
      <c r="AW190" s="11"/>
      <c r="AX190" s="14"/>
      <c r="AY190" s="14"/>
    </row>
    <row r="191" spans="2:51" ht="15.5" x14ac:dyDescent="0.35">
      <c r="B191" s="136" t="str">
        <f t="shared" si="19"/>
        <v/>
      </c>
      <c r="C191" s="56"/>
      <c r="D191" s="58"/>
      <c r="E191" s="43" t="str">
        <f>IFERROR(IF(OR(C191="",AND(C191&lt;&gt;"",D191="")),"",(VLOOKUP(C191,'APP BACKGROUND'!A:F,2,0))),"")</f>
        <v/>
      </c>
      <c r="F191" s="44" t="str">
        <f>IF(E191="","",(VLOOKUP(C191,'APP BACKGROUND'!A:F,5,0)))</f>
        <v/>
      </c>
      <c r="G191" s="40" t="str">
        <f>IF(E191="","",(VLOOKUP('Application Form'!C191,'APP BACKGROUND'!A:I,9,0)))</f>
        <v/>
      </c>
      <c r="H191" s="45"/>
      <c r="I191" s="45"/>
      <c r="J191" s="126" t="str">
        <f>IF(C:C="","",(VLOOKUP('Application Form'!C191,'APP BACKGROUND'!A:F,3,0)))</f>
        <v/>
      </c>
      <c r="K191" s="127" t="str">
        <f t="shared" si="20"/>
        <v/>
      </c>
      <c r="L191" s="127" t="str">
        <f>IF(H191="","",(VLOOKUP(K191,'Data Validation'!$A$48:$B$59,2,0)))</f>
        <v/>
      </c>
      <c r="M191" s="150" t="str">
        <f t="shared" si="21"/>
        <v/>
      </c>
      <c r="N191" s="151" t="str">
        <f t="shared" si="22"/>
        <v/>
      </c>
      <c r="O191" s="151" t="str">
        <f>IF(H191="","",(VLOOKUP(C191,'APP BACKGROUND'!A:K,11,0)))</f>
        <v/>
      </c>
      <c r="P191" s="85"/>
      <c r="Q191" s="116" t="str">
        <f t="shared" si="23"/>
        <v/>
      </c>
      <c r="R191" s="86" t="str">
        <f t="shared" si="24"/>
        <v/>
      </c>
      <c r="S191" s="40"/>
      <c r="T191" s="40"/>
      <c r="U191" s="47" t="str">
        <f t="shared" si="25"/>
        <v/>
      </c>
      <c r="V191" s="78"/>
      <c r="W191" s="78"/>
      <c r="X191" s="78"/>
      <c r="Y191" s="45"/>
      <c r="Z191" s="45"/>
      <c r="AA191" s="45"/>
      <c r="AB191" s="42"/>
      <c r="AC191" s="42"/>
      <c r="AD191" s="42"/>
      <c r="AE191" s="42"/>
      <c r="AF191" s="42"/>
      <c r="AG191" s="45"/>
      <c r="AH191" s="45"/>
      <c r="AI191" s="45"/>
      <c r="AJ191" s="45"/>
      <c r="AK191" s="45"/>
      <c r="AL191" s="45"/>
      <c r="AM191" s="42"/>
      <c r="AN191" s="42"/>
      <c r="AO191" s="42"/>
      <c r="AP191" s="42"/>
      <c r="AQ191" s="42"/>
      <c r="AR191" s="42"/>
      <c r="AS191" s="42"/>
      <c r="AT191" s="19"/>
      <c r="AU191" s="29"/>
      <c r="AV191" s="11"/>
      <c r="AW191" s="11"/>
      <c r="AX191" s="14"/>
      <c r="AY191" s="14"/>
    </row>
    <row r="192" spans="2:51" ht="15.5" x14ac:dyDescent="0.35">
      <c r="B192" s="136" t="str">
        <f t="shared" si="19"/>
        <v/>
      </c>
      <c r="C192" s="56"/>
      <c r="D192" s="58"/>
      <c r="E192" s="43" t="str">
        <f>IFERROR(IF(OR(C192="",AND(C192&lt;&gt;"",D192="")),"",(VLOOKUP(C192,'APP BACKGROUND'!A:F,2,0))),"")</f>
        <v/>
      </c>
      <c r="F192" s="44" t="str">
        <f>IF(E192="","",(VLOOKUP(C192,'APP BACKGROUND'!A:F,5,0)))</f>
        <v/>
      </c>
      <c r="G192" s="40" t="str">
        <f>IF(E192="","",(VLOOKUP('Application Form'!C192,'APP BACKGROUND'!A:I,9,0)))</f>
        <v/>
      </c>
      <c r="H192" s="45"/>
      <c r="I192" s="45"/>
      <c r="J192" s="126" t="str">
        <f>IF(C:C="","",(VLOOKUP('Application Form'!C192,'APP BACKGROUND'!A:F,3,0)))</f>
        <v/>
      </c>
      <c r="K192" s="127" t="str">
        <f t="shared" si="20"/>
        <v/>
      </c>
      <c r="L192" s="127" t="str">
        <f>IF(H192="","",(VLOOKUP(K192,'Data Validation'!$A$48:$B$59,2,0)))</f>
        <v/>
      </c>
      <c r="M192" s="150" t="str">
        <f t="shared" si="21"/>
        <v/>
      </c>
      <c r="N192" s="151" t="str">
        <f t="shared" si="22"/>
        <v/>
      </c>
      <c r="O192" s="151" t="str">
        <f>IF(H192="","",(VLOOKUP(C192,'APP BACKGROUND'!A:K,11,0)))</f>
        <v/>
      </c>
      <c r="P192" s="85"/>
      <c r="Q192" s="116" t="str">
        <f t="shared" si="23"/>
        <v/>
      </c>
      <c r="R192" s="86" t="str">
        <f t="shared" si="24"/>
        <v/>
      </c>
      <c r="S192" s="40"/>
      <c r="T192" s="40"/>
      <c r="U192" s="47" t="str">
        <f t="shared" si="25"/>
        <v/>
      </c>
      <c r="V192" s="78"/>
      <c r="W192" s="78"/>
      <c r="X192" s="78"/>
      <c r="Y192" s="45"/>
      <c r="Z192" s="45"/>
      <c r="AA192" s="45"/>
      <c r="AB192" s="42"/>
      <c r="AC192" s="42"/>
      <c r="AD192" s="42"/>
      <c r="AE192" s="42"/>
      <c r="AF192" s="42"/>
      <c r="AG192" s="45"/>
      <c r="AH192" s="45"/>
      <c r="AI192" s="45"/>
      <c r="AJ192" s="45"/>
      <c r="AK192" s="45"/>
      <c r="AL192" s="45"/>
      <c r="AM192" s="42"/>
      <c r="AN192" s="42"/>
      <c r="AO192" s="42"/>
      <c r="AP192" s="42"/>
      <c r="AQ192" s="42"/>
      <c r="AR192" s="42"/>
      <c r="AS192" s="42"/>
      <c r="AT192" s="19"/>
      <c r="AU192" s="29"/>
      <c r="AV192" s="11"/>
      <c r="AW192" s="11"/>
      <c r="AX192" s="14"/>
      <c r="AY192" s="14"/>
    </row>
    <row r="193" spans="2:51" ht="15.5" x14ac:dyDescent="0.35">
      <c r="B193" s="136" t="str">
        <f t="shared" si="19"/>
        <v/>
      </c>
      <c r="C193" s="56"/>
      <c r="D193" s="58"/>
      <c r="E193" s="43" t="str">
        <f>IFERROR(IF(OR(C193="",AND(C193&lt;&gt;"",D193="")),"",(VLOOKUP(C193,'APP BACKGROUND'!A:F,2,0))),"")</f>
        <v/>
      </c>
      <c r="F193" s="44" t="str">
        <f>IF(E193="","",(VLOOKUP(C193,'APP BACKGROUND'!A:F,5,0)))</f>
        <v/>
      </c>
      <c r="G193" s="40" t="str">
        <f>IF(E193="","",(VLOOKUP('Application Form'!C193,'APP BACKGROUND'!A:I,9,0)))</f>
        <v/>
      </c>
      <c r="H193" s="45"/>
      <c r="I193" s="45"/>
      <c r="J193" s="126" t="str">
        <f>IF(C:C="","",(VLOOKUP('Application Form'!C193,'APP BACKGROUND'!A:F,3,0)))</f>
        <v/>
      </c>
      <c r="K193" s="127" t="str">
        <f t="shared" si="20"/>
        <v/>
      </c>
      <c r="L193" s="127" t="str">
        <f>IF(H193="","",(VLOOKUP(K193,'Data Validation'!$A$48:$B$59,2,0)))</f>
        <v/>
      </c>
      <c r="M193" s="150" t="str">
        <f t="shared" si="21"/>
        <v/>
      </c>
      <c r="N193" s="151" t="str">
        <f t="shared" si="22"/>
        <v/>
      </c>
      <c r="O193" s="151" t="str">
        <f>IF(H193="","",(VLOOKUP(C193,'APP BACKGROUND'!A:K,11,0)))</f>
        <v/>
      </c>
      <c r="P193" s="85"/>
      <c r="Q193" s="116" t="str">
        <f t="shared" si="23"/>
        <v/>
      </c>
      <c r="R193" s="86" t="str">
        <f t="shared" si="24"/>
        <v/>
      </c>
      <c r="S193" s="40"/>
      <c r="T193" s="40"/>
      <c r="U193" s="47" t="str">
        <f t="shared" si="25"/>
        <v/>
      </c>
      <c r="V193" s="78"/>
      <c r="W193" s="78"/>
      <c r="X193" s="78"/>
      <c r="Y193" s="45"/>
      <c r="Z193" s="45"/>
      <c r="AA193" s="45"/>
      <c r="AB193" s="42"/>
      <c r="AC193" s="42"/>
      <c r="AD193" s="42"/>
      <c r="AE193" s="42"/>
      <c r="AF193" s="42"/>
      <c r="AG193" s="45"/>
      <c r="AH193" s="45"/>
      <c r="AI193" s="45"/>
      <c r="AJ193" s="45"/>
      <c r="AK193" s="45"/>
      <c r="AL193" s="45"/>
      <c r="AM193" s="42"/>
      <c r="AN193" s="42"/>
      <c r="AO193" s="42"/>
      <c r="AP193" s="42"/>
      <c r="AQ193" s="42"/>
      <c r="AR193" s="42"/>
      <c r="AS193" s="42"/>
      <c r="AT193" s="19"/>
      <c r="AU193" s="29"/>
      <c r="AV193" s="11"/>
      <c r="AW193" s="11"/>
      <c r="AX193" s="14"/>
      <c r="AY193" s="14"/>
    </row>
    <row r="194" spans="2:51" ht="15.5" x14ac:dyDescent="0.35">
      <c r="B194" s="136" t="str">
        <f t="shared" si="19"/>
        <v/>
      </c>
      <c r="C194" s="56"/>
      <c r="D194" s="58"/>
      <c r="E194" s="43" t="str">
        <f>IFERROR(IF(OR(C194="",AND(C194&lt;&gt;"",D194="")),"",(VLOOKUP(C194,'APP BACKGROUND'!A:F,2,0))),"")</f>
        <v/>
      </c>
      <c r="F194" s="44" t="str">
        <f>IF(E194="","",(VLOOKUP(C194,'APP BACKGROUND'!A:F,5,0)))</f>
        <v/>
      </c>
      <c r="G194" s="40" t="str">
        <f>IF(E194="","",(VLOOKUP('Application Form'!C194,'APP BACKGROUND'!A:I,9,0)))</f>
        <v/>
      </c>
      <c r="H194" s="45"/>
      <c r="I194" s="45"/>
      <c r="J194" s="126" t="str">
        <f>IF(C:C="","",(VLOOKUP('Application Form'!C194,'APP BACKGROUND'!A:F,3,0)))</f>
        <v/>
      </c>
      <c r="K194" s="127" t="str">
        <f t="shared" si="20"/>
        <v/>
      </c>
      <c r="L194" s="127" t="str">
        <f>IF(H194="","",(VLOOKUP(K194,'Data Validation'!$A$48:$B$59,2,0)))</f>
        <v/>
      </c>
      <c r="M194" s="150" t="str">
        <f t="shared" si="21"/>
        <v/>
      </c>
      <c r="N194" s="151" t="str">
        <f t="shared" si="22"/>
        <v/>
      </c>
      <c r="O194" s="151" t="str">
        <f>IF(H194="","",(VLOOKUP(C194,'APP BACKGROUND'!A:K,11,0)))</f>
        <v/>
      </c>
      <c r="P194" s="85"/>
      <c r="Q194" s="116" t="str">
        <f t="shared" si="23"/>
        <v/>
      </c>
      <c r="R194" s="86" t="str">
        <f t="shared" si="24"/>
        <v/>
      </c>
      <c r="S194" s="40"/>
      <c r="T194" s="40"/>
      <c r="U194" s="47" t="str">
        <f t="shared" si="25"/>
        <v/>
      </c>
      <c r="V194" s="78"/>
      <c r="W194" s="78"/>
      <c r="X194" s="78"/>
      <c r="Y194" s="45"/>
      <c r="Z194" s="45"/>
      <c r="AA194" s="45"/>
      <c r="AB194" s="42"/>
      <c r="AC194" s="42"/>
      <c r="AD194" s="42"/>
      <c r="AE194" s="42"/>
      <c r="AF194" s="42"/>
      <c r="AG194" s="45"/>
      <c r="AH194" s="45"/>
      <c r="AI194" s="45"/>
      <c r="AJ194" s="45"/>
      <c r="AK194" s="45"/>
      <c r="AL194" s="45"/>
      <c r="AM194" s="42"/>
      <c r="AN194" s="42"/>
      <c r="AO194" s="42"/>
      <c r="AP194" s="42"/>
      <c r="AQ194" s="42"/>
      <c r="AR194" s="42"/>
      <c r="AS194" s="42"/>
      <c r="AT194" s="19"/>
      <c r="AU194" s="29"/>
      <c r="AV194" s="11"/>
      <c r="AW194" s="11"/>
      <c r="AX194" s="14"/>
      <c r="AY194" s="14"/>
    </row>
    <row r="195" spans="2:51" ht="15.5" x14ac:dyDescent="0.35">
      <c r="B195" s="136" t="str">
        <f t="shared" si="19"/>
        <v/>
      </c>
      <c r="C195" s="56"/>
      <c r="D195" s="58"/>
      <c r="E195" s="43" t="str">
        <f>IFERROR(IF(OR(C195="",AND(C195&lt;&gt;"",D195="")),"",(VLOOKUP(C195,'APP BACKGROUND'!A:F,2,0))),"")</f>
        <v/>
      </c>
      <c r="F195" s="44" t="str">
        <f>IF(E195="","",(VLOOKUP(C195,'APP BACKGROUND'!A:F,5,0)))</f>
        <v/>
      </c>
      <c r="G195" s="40" t="str">
        <f>IF(E195="","",(VLOOKUP('Application Form'!C195,'APP BACKGROUND'!A:I,9,0)))</f>
        <v/>
      </c>
      <c r="H195" s="45"/>
      <c r="I195" s="45"/>
      <c r="J195" s="126" t="str">
        <f>IF(C:C="","",(VLOOKUP('Application Form'!C195,'APP BACKGROUND'!A:F,3,0)))</f>
        <v/>
      </c>
      <c r="K195" s="127" t="str">
        <f t="shared" si="20"/>
        <v/>
      </c>
      <c r="L195" s="127" t="str">
        <f>IF(H195="","",(VLOOKUP(K195,'Data Validation'!$A$48:$B$59,2,0)))</f>
        <v/>
      </c>
      <c r="M195" s="150" t="str">
        <f t="shared" si="21"/>
        <v/>
      </c>
      <c r="N195" s="151" t="str">
        <f t="shared" si="22"/>
        <v/>
      </c>
      <c r="O195" s="151" t="str">
        <f>IF(H195="","",(VLOOKUP(C195,'APP BACKGROUND'!A:K,11,0)))</f>
        <v/>
      </c>
      <c r="P195" s="85"/>
      <c r="Q195" s="116" t="str">
        <f t="shared" si="23"/>
        <v/>
      </c>
      <c r="R195" s="86" t="str">
        <f t="shared" si="24"/>
        <v/>
      </c>
      <c r="S195" s="40"/>
      <c r="T195" s="40"/>
      <c r="U195" s="47" t="str">
        <f t="shared" si="25"/>
        <v/>
      </c>
      <c r="V195" s="78"/>
      <c r="W195" s="78"/>
      <c r="X195" s="78"/>
      <c r="Y195" s="45"/>
      <c r="Z195" s="45"/>
      <c r="AA195" s="45"/>
      <c r="AB195" s="42"/>
      <c r="AC195" s="42"/>
      <c r="AD195" s="42"/>
      <c r="AE195" s="42"/>
      <c r="AF195" s="42"/>
      <c r="AG195" s="45"/>
      <c r="AH195" s="45"/>
      <c r="AI195" s="45"/>
      <c r="AJ195" s="45"/>
      <c r="AK195" s="45"/>
      <c r="AL195" s="45"/>
      <c r="AM195" s="42"/>
      <c r="AN195" s="42"/>
      <c r="AO195" s="42"/>
      <c r="AP195" s="42"/>
      <c r="AQ195" s="42"/>
      <c r="AR195" s="42"/>
      <c r="AS195" s="42"/>
      <c r="AT195" s="19"/>
      <c r="AU195" s="29"/>
      <c r="AV195" s="11"/>
      <c r="AW195" s="11"/>
      <c r="AX195" s="14"/>
      <c r="AY195" s="14"/>
    </row>
    <row r="196" spans="2:51" ht="15.5" x14ac:dyDescent="0.35">
      <c r="B196" s="136" t="str">
        <f t="shared" si="19"/>
        <v/>
      </c>
      <c r="C196" s="56"/>
      <c r="D196" s="58"/>
      <c r="E196" s="43" t="str">
        <f>IFERROR(IF(OR(C196="",AND(C196&lt;&gt;"",D196="")),"",(VLOOKUP(C196,'APP BACKGROUND'!A:F,2,0))),"")</f>
        <v/>
      </c>
      <c r="F196" s="44" t="str">
        <f>IF(E196="","",(VLOOKUP(C196,'APP BACKGROUND'!A:F,5,0)))</f>
        <v/>
      </c>
      <c r="G196" s="40" t="str">
        <f>IF(E196="","",(VLOOKUP('Application Form'!C196,'APP BACKGROUND'!A:I,9,0)))</f>
        <v/>
      </c>
      <c r="H196" s="45"/>
      <c r="I196" s="45"/>
      <c r="J196" s="126" t="str">
        <f>IF(C:C="","",(VLOOKUP('Application Form'!C196,'APP BACKGROUND'!A:F,3,0)))</f>
        <v/>
      </c>
      <c r="K196" s="127" t="str">
        <f t="shared" si="20"/>
        <v/>
      </c>
      <c r="L196" s="127" t="str">
        <f>IF(H196="","",(VLOOKUP(K196,'Data Validation'!$A$48:$B$59,2,0)))</f>
        <v/>
      </c>
      <c r="M196" s="150" t="str">
        <f t="shared" si="21"/>
        <v/>
      </c>
      <c r="N196" s="151" t="str">
        <f t="shared" si="22"/>
        <v/>
      </c>
      <c r="O196" s="151" t="str">
        <f>IF(H196="","",(VLOOKUP(C196,'APP BACKGROUND'!A:K,11,0)))</f>
        <v/>
      </c>
      <c r="P196" s="85"/>
      <c r="Q196" s="116" t="str">
        <f t="shared" si="23"/>
        <v/>
      </c>
      <c r="R196" s="86" t="str">
        <f t="shared" si="24"/>
        <v/>
      </c>
      <c r="S196" s="40"/>
      <c r="T196" s="40"/>
      <c r="U196" s="47" t="str">
        <f t="shared" si="25"/>
        <v/>
      </c>
      <c r="V196" s="78"/>
      <c r="W196" s="78"/>
      <c r="X196" s="78"/>
      <c r="Y196" s="45"/>
      <c r="Z196" s="45"/>
      <c r="AA196" s="45"/>
      <c r="AB196" s="42"/>
      <c r="AC196" s="42"/>
      <c r="AD196" s="42"/>
      <c r="AE196" s="42"/>
      <c r="AF196" s="42"/>
      <c r="AG196" s="45"/>
      <c r="AH196" s="45"/>
      <c r="AI196" s="45"/>
      <c r="AJ196" s="45"/>
      <c r="AK196" s="45"/>
      <c r="AL196" s="45"/>
      <c r="AM196" s="42"/>
      <c r="AN196" s="42"/>
      <c r="AO196" s="42"/>
      <c r="AP196" s="42"/>
      <c r="AQ196" s="42"/>
      <c r="AR196" s="42"/>
      <c r="AS196" s="42"/>
      <c r="AT196" s="19"/>
      <c r="AU196" s="29"/>
      <c r="AV196" s="11"/>
      <c r="AW196" s="11"/>
      <c r="AX196" s="14"/>
      <c r="AY196" s="14"/>
    </row>
    <row r="197" spans="2:51" ht="15.5" x14ac:dyDescent="0.35">
      <c r="B197" s="136" t="str">
        <f t="shared" si="19"/>
        <v/>
      </c>
      <c r="C197" s="56"/>
      <c r="D197" s="58"/>
      <c r="E197" s="43" t="str">
        <f>IFERROR(IF(OR(C197="",AND(C197&lt;&gt;"",D197="")),"",(VLOOKUP(C197,'APP BACKGROUND'!A:F,2,0))),"")</f>
        <v/>
      </c>
      <c r="F197" s="44" t="str">
        <f>IF(E197="","",(VLOOKUP(C197,'APP BACKGROUND'!A:F,5,0)))</f>
        <v/>
      </c>
      <c r="G197" s="40" t="str">
        <f>IF(E197="","",(VLOOKUP('Application Form'!C197,'APP BACKGROUND'!A:I,9,0)))</f>
        <v/>
      </c>
      <c r="H197" s="45"/>
      <c r="I197" s="45"/>
      <c r="J197" s="126" t="str">
        <f>IF(C:C="","",(VLOOKUP('Application Form'!C197,'APP BACKGROUND'!A:F,3,0)))</f>
        <v/>
      </c>
      <c r="K197" s="127" t="str">
        <f t="shared" si="20"/>
        <v/>
      </c>
      <c r="L197" s="127" t="str">
        <f>IF(H197="","",(VLOOKUP(K197,'Data Validation'!$A$48:$B$59,2,0)))</f>
        <v/>
      </c>
      <c r="M197" s="150" t="str">
        <f t="shared" si="21"/>
        <v/>
      </c>
      <c r="N197" s="151" t="str">
        <f t="shared" si="22"/>
        <v/>
      </c>
      <c r="O197" s="151" t="str">
        <f>IF(H197="","",(VLOOKUP(C197,'APP BACKGROUND'!A:K,11,0)))</f>
        <v/>
      </c>
      <c r="P197" s="85"/>
      <c r="Q197" s="116" t="str">
        <f t="shared" si="23"/>
        <v/>
      </c>
      <c r="R197" s="86" t="str">
        <f t="shared" si="24"/>
        <v/>
      </c>
      <c r="S197" s="40"/>
      <c r="T197" s="40"/>
      <c r="U197" s="47" t="str">
        <f t="shared" si="25"/>
        <v/>
      </c>
      <c r="V197" s="78"/>
      <c r="W197" s="78"/>
      <c r="X197" s="78"/>
      <c r="Y197" s="45"/>
      <c r="Z197" s="45"/>
      <c r="AA197" s="45"/>
      <c r="AB197" s="42"/>
      <c r="AC197" s="42"/>
      <c r="AD197" s="42"/>
      <c r="AE197" s="42"/>
      <c r="AF197" s="42"/>
      <c r="AG197" s="45"/>
      <c r="AH197" s="45"/>
      <c r="AI197" s="45"/>
      <c r="AJ197" s="45"/>
      <c r="AK197" s="45"/>
      <c r="AL197" s="45"/>
      <c r="AM197" s="42"/>
      <c r="AN197" s="42"/>
      <c r="AO197" s="42"/>
      <c r="AP197" s="42"/>
      <c r="AQ197" s="42"/>
      <c r="AR197" s="42"/>
      <c r="AS197" s="42"/>
      <c r="AT197" s="19"/>
      <c r="AU197" s="29"/>
      <c r="AV197" s="11"/>
      <c r="AW197" s="11"/>
      <c r="AX197" s="14"/>
      <c r="AY197" s="14"/>
    </row>
    <row r="198" spans="2:51" ht="15.5" x14ac:dyDescent="0.35">
      <c r="B198" s="136" t="str">
        <f t="shared" si="19"/>
        <v/>
      </c>
      <c r="C198" s="56"/>
      <c r="D198" s="58"/>
      <c r="E198" s="43" t="str">
        <f>IFERROR(IF(OR(C198="",AND(C198&lt;&gt;"",D198="")),"",(VLOOKUP(C198,'APP BACKGROUND'!A:F,2,0))),"")</f>
        <v/>
      </c>
      <c r="F198" s="44" t="str">
        <f>IF(E198="","",(VLOOKUP(C198,'APP BACKGROUND'!A:F,5,0)))</f>
        <v/>
      </c>
      <c r="G198" s="40" t="str">
        <f>IF(E198="","",(VLOOKUP('Application Form'!C198,'APP BACKGROUND'!A:I,9,0)))</f>
        <v/>
      </c>
      <c r="H198" s="45"/>
      <c r="I198" s="45"/>
      <c r="J198" s="126" t="str">
        <f>IF(C:C="","",(VLOOKUP('Application Form'!C198,'APP BACKGROUND'!A:F,3,0)))</f>
        <v/>
      </c>
      <c r="K198" s="127" t="str">
        <f t="shared" si="20"/>
        <v/>
      </c>
      <c r="L198" s="127" t="str">
        <f>IF(H198="","",(VLOOKUP(K198,'Data Validation'!$A$48:$B$59,2,0)))</f>
        <v/>
      </c>
      <c r="M198" s="150" t="str">
        <f t="shared" si="21"/>
        <v/>
      </c>
      <c r="N198" s="151" t="str">
        <f t="shared" si="22"/>
        <v/>
      </c>
      <c r="O198" s="151" t="str">
        <f>IF(H198="","",(VLOOKUP(C198,'APP BACKGROUND'!A:K,11,0)))</f>
        <v/>
      </c>
      <c r="P198" s="85"/>
      <c r="Q198" s="116" t="str">
        <f t="shared" si="23"/>
        <v/>
      </c>
      <c r="R198" s="86" t="str">
        <f t="shared" si="24"/>
        <v/>
      </c>
      <c r="S198" s="40"/>
      <c r="T198" s="40"/>
      <c r="U198" s="47" t="str">
        <f t="shared" si="25"/>
        <v/>
      </c>
      <c r="V198" s="78"/>
      <c r="W198" s="78"/>
      <c r="X198" s="78"/>
      <c r="Y198" s="45"/>
      <c r="Z198" s="45"/>
      <c r="AA198" s="45"/>
      <c r="AB198" s="42"/>
      <c r="AC198" s="42"/>
      <c r="AD198" s="42"/>
      <c r="AE198" s="42"/>
      <c r="AF198" s="42"/>
      <c r="AG198" s="45"/>
      <c r="AH198" s="45"/>
      <c r="AI198" s="45"/>
      <c r="AJ198" s="45"/>
      <c r="AK198" s="45"/>
      <c r="AL198" s="45"/>
      <c r="AM198" s="42"/>
      <c r="AN198" s="42"/>
      <c r="AO198" s="42"/>
      <c r="AP198" s="42"/>
      <c r="AQ198" s="42"/>
      <c r="AR198" s="42"/>
      <c r="AS198" s="42"/>
      <c r="AT198" s="19"/>
      <c r="AU198" s="29"/>
      <c r="AV198" s="11"/>
      <c r="AW198" s="11"/>
      <c r="AX198" s="14"/>
      <c r="AY198" s="14"/>
    </row>
    <row r="199" spans="2:51" ht="15.5" x14ac:dyDescent="0.35">
      <c r="B199" s="136" t="str">
        <f t="shared" si="19"/>
        <v/>
      </c>
      <c r="C199" s="56"/>
      <c r="D199" s="58"/>
      <c r="E199" s="43" t="str">
        <f>IFERROR(IF(OR(C199="",AND(C199&lt;&gt;"",D199="")),"",(VLOOKUP(C199,'APP BACKGROUND'!A:F,2,0))),"")</f>
        <v/>
      </c>
      <c r="F199" s="44" t="str">
        <f>IF(E199="","",(VLOOKUP(C199,'APP BACKGROUND'!A:F,5,0)))</f>
        <v/>
      </c>
      <c r="G199" s="40" t="str">
        <f>IF(E199="","",(VLOOKUP('Application Form'!C199,'APP BACKGROUND'!A:I,9,0)))</f>
        <v/>
      </c>
      <c r="H199" s="45"/>
      <c r="I199" s="45"/>
      <c r="J199" s="126" t="str">
        <f>IF(C:C="","",(VLOOKUP('Application Form'!C199,'APP BACKGROUND'!A:F,3,0)))</f>
        <v/>
      </c>
      <c r="K199" s="127" t="str">
        <f t="shared" si="20"/>
        <v/>
      </c>
      <c r="L199" s="127" t="str">
        <f>IF(H199="","",(VLOOKUP(K199,'Data Validation'!$A$48:$B$59,2,0)))</f>
        <v/>
      </c>
      <c r="M199" s="150" t="str">
        <f t="shared" si="21"/>
        <v/>
      </c>
      <c r="N199" s="151" t="str">
        <f t="shared" si="22"/>
        <v/>
      </c>
      <c r="O199" s="151" t="str">
        <f>IF(H199="","",(VLOOKUP(C199,'APP BACKGROUND'!A:K,11,0)))</f>
        <v/>
      </c>
      <c r="P199" s="85"/>
      <c r="Q199" s="116" t="str">
        <f t="shared" si="23"/>
        <v/>
      </c>
      <c r="R199" s="86" t="str">
        <f t="shared" si="24"/>
        <v/>
      </c>
      <c r="S199" s="40"/>
      <c r="T199" s="40"/>
      <c r="U199" s="47" t="str">
        <f t="shared" si="25"/>
        <v/>
      </c>
      <c r="V199" s="78"/>
      <c r="W199" s="78"/>
      <c r="X199" s="78"/>
      <c r="Y199" s="45"/>
      <c r="Z199" s="45"/>
      <c r="AA199" s="45"/>
      <c r="AB199" s="42"/>
      <c r="AC199" s="42"/>
      <c r="AD199" s="42"/>
      <c r="AE199" s="42"/>
      <c r="AF199" s="42"/>
      <c r="AG199" s="45"/>
      <c r="AH199" s="45"/>
      <c r="AI199" s="45"/>
      <c r="AJ199" s="45"/>
      <c r="AK199" s="45"/>
      <c r="AL199" s="45"/>
      <c r="AM199" s="42"/>
      <c r="AN199" s="42"/>
      <c r="AO199" s="42"/>
      <c r="AP199" s="42"/>
      <c r="AQ199" s="42"/>
      <c r="AR199" s="42"/>
      <c r="AS199" s="42"/>
      <c r="AT199" s="19"/>
      <c r="AU199" s="29"/>
      <c r="AV199" s="11"/>
      <c r="AW199" s="11"/>
      <c r="AX199" s="14"/>
      <c r="AY199" s="14"/>
    </row>
    <row r="200" spans="2:51" ht="15.5" x14ac:dyDescent="0.35">
      <c r="B200" s="136" t="str">
        <f t="shared" si="19"/>
        <v/>
      </c>
      <c r="C200" s="56"/>
      <c r="D200" s="58"/>
      <c r="E200" s="43" t="str">
        <f>IFERROR(IF(OR(C200="",AND(C200&lt;&gt;"",D200="")),"",(VLOOKUP(C200,'APP BACKGROUND'!A:F,2,0))),"")</f>
        <v/>
      </c>
      <c r="F200" s="44" t="str">
        <f>IF(E200="","",(VLOOKUP(C200,'APP BACKGROUND'!A:F,5,0)))</f>
        <v/>
      </c>
      <c r="G200" s="40" t="str">
        <f>IF(E200="","",(VLOOKUP('Application Form'!C200,'APP BACKGROUND'!A:I,9,0)))</f>
        <v/>
      </c>
      <c r="H200" s="45"/>
      <c r="I200" s="45"/>
      <c r="J200" s="126" t="str">
        <f>IF(C:C="","",(VLOOKUP('Application Form'!C200,'APP BACKGROUND'!A:F,3,0)))</f>
        <v/>
      </c>
      <c r="K200" s="127" t="str">
        <f t="shared" si="20"/>
        <v/>
      </c>
      <c r="L200" s="127" t="str">
        <f>IF(H200="","",(VLOOKUP(K200,'Data Validation'!$A$48:$B$59,2,0)))</f>
        <v/>
      </c>
      <c r="M200" s="150" t="str">
        <f t="shared" si="21"/>
        <v/>
      </c>
      <c r="N200" s="151" t="str">
        <f t="shared" si="22"/>
        <v/>
      </c>
      <c r="O200" s="151" t="str">
        <f>IF(H200="","",(VLOOKUP(C200,'APP BACKGROUND'!A:K,11,0)))</f>
        <v/>
      </c>
      <c r="P200" s="85"/>
      <c r="Q200" s="116" t="str">
        <f t="shared" si="23"/>
        <v/>
      </c>
      <c r="R200" s="86" t="str">
        <f t="shared" si="24"/>
        <v/>
      </c>
      <c r="S200" s="40"/>
      <c r="T200" s="40"/>
      <c r="U200" s="47" t="str">
        <f t="shared" si="25"/>
        <v/>
      </c>
      <c r="V200" s="78"/>
      <c r="W200" s="78"/>
      <c r="X200" s="78"/>
      <c r="Y200" s="45"/>
      <c r="Z200" s="45"/>
      <c r="AA200" s="45"/>
      <c r="AB200" s="42"/>
      <c r="AC200" s="42"/>
      <c r="AD200" s="42"/>
      <c r="AE200" s="42"/>
      <c r="AF200" s="42"/>
      <c r="AG200" s="45"/>
      <c r="AH200" s="45"/>
      <c r="AI200" s="45"/>
      <c r="AJ200" s="45"/>
      <c r="AK200" s="45"/>
      <c r="AL200" s="45"/>
      <c r="AM200" s="42"/>
      <c r="AN200" s="42"/>
      <c r="AO200" s="42"/>
      <c r="AP200" s="42"/>
      <c r="AQ200" s="42"/>
      <c r="AR200" s="42"/>
      <c r="AS200" s="42"/>
      <c r="AT200" s="19"/>
      <c r="AU200" s="29"/>
      <c r="AV200" s="11"/>
      <c r="AW200" s="11"/>
      <c r="AX200" s="14"/>
      <c r="AY200" s="14"/>
    </row>
    <row r="201" spans="2:51" ht="15.5" x14ac:dyDescent="0.35">
      <c r="B201" s="136" t="str">
        <f t="shared" si="19"/>
        <v/>
      </c>
      <c r="C201" s="56"/>
      <c r="D201" s="58"/>
      <c r="E201" s="43" t="str">
        <f>IFERROR(IF(OR(C201="",AND(C201&lt;&gt;"",D201="")),"",(VLOOKUP(C201,'APP BACKGROUND'!A:F,2,0))),"")</f>
        <v/>
      </c>
      <c r="F201" s="44" t="str">
        <f>IF(E201="","",(VLOOKUP(C201,'APP BACKGROUND'!A:F,5,0)))</f>
        <v/>
      </c>
      <c r="G201" s="40" t="str">
        <f>IF(E201="","",(VLOOKUP('Application Form'!C201,'APP BACKGROUND'!A:I,9,0)))</f>
        <v/>
      </c>
      <c r="H201" s="45"/>
      <c r="I201" s="45"/>
      <c r="J201" s="126" t="str">
        <f>IF(C:C="","",(VLOOKUP('Application Form'!C201,'APP BACKGROUND'!A:F,3,0)))</f>
        <v/>
      </c>
      <c r="K201" s="127" t="str">
        <f t="shared" si="20"/>
        <v/>
      </c>
      <c r="L201" s="127" t="str">
        <f>IF(H201="","",(VLOOKUP(K201,'Data Validation'!$A$48:$B$59,2,0)))</f>
        <v/>
      </c>
      <c r="M201" s="150" t="str">
        <f t="shared" si="21"/>
        <v/>
      </c>
      <c r="N201" s="151" t="str">
        <f t="shared" si="22"/>
        <v/>
      </c>
      <c r="O201" s="151" t="str">
        <f>IF(H201="","",(VLOOKUP(C201,'APP BACKGROUND'!A:K,11,0)))</f>
        <v/>
      </c>
      <c r="P201" s="85"/>
      <c r="Q201" s="116" t="str">
        <f t="shared" si="23"/>
        <v/>
      </c>
      <c r="R201" s="86" t="str">
        <f t="shared" si="24"/>
        <v/>
      </c>
      <c r="S201" s="40"/>
      <c r="T201" s="40"/>
      <c r="U201" s="47" t="str">
        <f t="shared" si="25"/>
        <v/>
      </c>
      <c r="V201" s="78"/>
      <c r="W201" s="78"/>
      <c r="X201" s="78"/>
      <c r="Y201" s="45"/>
      <c r="Z201" s="45"/>
      <c r="AA201" s="45"/>
      <c r="AB201" s="42"/>
      <c r="AC201" s="42"/>
      <c r="AD201" s="42"/>
      <c r="AE201" s="42"/>
      <c r="AF201" s="42"/>
      <c r="AG201" s="45"/>
      <c r="AH201" s="45"/>
      <c r="AI201" s="45"/>
      <c r="AJ201" s="45"/>
      <c r="AK201" s="45"/>
      <c r="AL201" s="45"/>
      <c r="AM201" s="42"/>
      <c r="AN201" s="42"/>
      <c r="AO201" s="42"/>
      <c r="AP201" s="42"/>
      <c r="AQ201" s="42"/>
      <c r="AR201" s="42"/>
      <c r="AS201" s="42"/>
      <c r="AT201" s="19"/>
      <c r="AU201" s="29"/>
      <c r="AV201" s="11"/>
      <c r="AW201" s="11"/>
      <c r="AX201" s="14"/>
      <c r="AY201" s="14"/>
    </row>
    <row r="202" spans="2:51" ht="15.5" x14ac:dyDescent="0.35">
      <c r="B202" s="136" t="str">
        <f t="shared" si="19"/>
        <v/>
      </c>
      <c r="C202" s="56"/>
      <c r="D202" s="58"/>
      <c r="E202" s="43" t="str">
        <f>IFERROR(IF(OR(C202="",AND(C202&lt;&gt;"",D202="")),"",(VLOOKUP(C202,'APP BACKGROUND'!A:F,2,0))),"")</f>
        <v/>
      </c>
      <c r="F202" s="44" t="str">
        <f>IF(E202="","",(VLOOKUP(C202,'APP BACKGROUND'!A:F,5,0)))</f>
        <v/>
      </c>
      <c r="G202" s="40" t="str">
        <f>IF(E202="","",(VLOOKUP('Application Form'!C202,'APP BACKGROUND'!A:I,9,0)))</f>
        <v/>
      </c>
      <c r="H202" s="45"/>
      <c r="I202" s="45"/>
      <c r="J202" s="126" t="str">
        <f>IF(C:C="","",(VLOOKUP('Application Form'!C202,'APP BACKGROUND'!A:F,3,0)))</f>
        <v/>
      </c>
      <c r="K202" s="127" t="str">
        <f t="shared" si="20"/>
        <v/>
      </c>
      <c r="L202" s="127" t="str">
        <f>IF(H202="","",(VLOOKUP(K202,'Data Validation'!$A$48:$B$59,2,0)))</f>
        <v/>
      </c>
      <c r="M202" s="150" t="str">
        <f t="shared" si="21"/>
        <v/>
      </c>
      <c r="N202" s="151" t="str">
        <f t="shared" si="22"/>
        <v/>
      </c>
      <c r="O202" s="151" t="str">
        <f>IF(H202="","",(VLOOKUP(C202,'APP BACKGROUND'!A:K,11,0)))</f>
        <v/>
      </c>
      <c r="P202" s="85"/>
      <c r="Q202" s="116" t="str">
        <f t="shared" si="23"/>
        <v/>
      </c>
      <c r="R202" s="86" t="str">
        <f t="shared" si="24"/>
        <v/>
      </c>
      <c r="S202" s="40"/>
      <c r="T202" s="40"/>
      <c r="U202" s="47" t="str">
        <f t="shared" si="25"/>
        <v/>
      </c>
      <c r="V202" s="78"/>
      <c r="W202" s="78"/>
      <c r="X202" s="78"/>
      <c r="Y202" s="45"/>
      <c r="Z202" s="45"/>
      <c r="AA202" s="45"/>
      <c r="AB202" s="42"/>
      <c r="AC202" s="42"/>
      <c r="AD202" s="42"/>
      <c r="AE202" s="42"/>
      <c r="AF202" s="42"/>
      <c r="AG202" s="45"/>
      <c r="AH202" s="45"/>
      <c r="AI202" s="45"/>
      <c r="AJ202" s="45"/>
      <c r="AK202" s="45"/>
      <c r="AL202" s="45"/>
      <c r="AM202" s="42"/>
      <c r="AN202" s="42"/>
      <c r="AO202" s="42"/>
      <c r="AP202" s="42"/>
      <c r="AQ202" s="42"/>
      <c r="AR202" s="42"/>
      <c r="AS202" s="42"/>
      <c r="AT202" s="19"/>
      <c r="AU202" s="29"/>
      <c r="AV202" s="11"/>
      <c r="AW202" s="11"/>
      <c r="AX202" s="14"/>
      <c r="AY202" s="14"/>
    </row>
    <row r="203" spans="2:51" ht="15.5" x14ac:dyDescent="0.35">
      <c r="B203" s="136" t="str">
        <f t="shared" si="19"/>
        <v/>
      </c>
      <c r="C203" s="56"/>
      <c r="D203" s="58"/>
      <c r="E203" s="43" t="str">
        <f>IFERROR(IF(OR(C203="",AND(C203&lt;&gt;"",D203="")),"",(VLOOKUP(C203,'APP BACKGROUND'!A:F,2,0))),"")</f>
        <v/>
      </c>
      <c r="F203" s="44" t="str">
        <f>IF(E203="","",(VLOOKUP(C203,'APP BACKGROUND'!A:F,5,0)))</f>
        <v/>
      </c>
      <c r="G203" s="40" t="str">
        <f>IF(E203="","",(VLOOKUP('Application Form'!C203,'APP BACKGROUND'!A:I,9,0)))</f>
        <v/>
      </c>
      <c r="H203" s="45"/>
      <c r="I203" s="45"/>
      <c r="J203" s="126" t="str">
        <f>IF(C:C="","",(VLOOKUP('Application Form'!C203,'APP BACKGROUND'!A:F,3,0)))</f>
        <v/>
      </c>
      <c r="K203" s="127" t="str">
        <f t="shared" si="20"/>
        <v/>
      </c>
      <c r="L203" s="127" t="str">
        <f>IF(H203="","",(VLOOKUP(K203,'Data Validation'!$A$48:$B$59,2,0)))</f>
        <v/>
      </c>
      <c r="M203" s="150" t="str">
        <f t="shared" si="21"/>
        <v/>
      </c>
      <c r="N203" s="151" t="str">
        <f t="shared" si="22"/>
        <v/>
      </c>
      <c r="O203" s="151" t="str">
        <f>IF(H203="","",(VLOOKUP(C203,'APP BACKGROUND'!A:K,11,0)))</f>
        <v/>
      </c>
      <c r="P203" s="85"/>
      <c r="Q203" s="116" t="str">
        <f t="shared" si="23"/>
        <v/>
      </c>
      <c r="R203" s="86" t="str">
        <f t="shared" si="24"/>
        <v/>
      </c>
      <c r="S203" s="40"/>
      <c r="T203" s="40"/>
      <c r="U203" s="47" t="str">
        <f t="shared" si="25"/>
        <v/>
      </c>
      <c r="V203" s="78"/>
      <c r="W203" s="78"/>
      <c r="X203" s="78"/>
      <c r="Y203" s="45"/>
      <c r="Z203" s="45"/>
      <c r="AA203" s="45"/>
      <c r="AB203" s="42"/>
      <c r="AC203" s="42"/>
      <c r="AD203" s="42"/>
      <c r="AE203" s="42"/>
      <c r="AF203" s="42"/>
      <c r="AG203" s="45"/>
      <c r="AH203" s="45"/>
      <c r="AI203" s="45"/>
      <c r="AJ203" s="45"/>
      <c r="AK203" s="45"/>
      <c r="AL203" s="45"/>
      <c r="AM203" s="42"/>
      <c r="AN203" s="42"/>
      <c r="AO203" s="42"/>
      <c r="AP203" s="42"/>
      <c r="AQ203" s="42"/>
      <c r="AR203" s="42"/>
      <c r="AS203" s="42"/>
      <c r="AT203" s="19"/>
      <c r="AU203" s="29"/>
      <c r="AV203" s="11"/>
      <c r="AW203" s="11"/>
      <c r="AX203" s="14"/>
      <c r="AY203" s="14"/>
    </row>
    <row r="204" spans="2:51" ht="15.5" x14ac:dyDescent="0.35">
      <c r="B204" s="136" t="str">
        <f t="shared" si="19"/>
        <v/>
      </c>
      <c r="C204" s="56"/>
      <c r="D204" s="58"/>
      <c r="E204" s="43" t="str">
        <f>IFERROR(IF(OR(C204="",AND(C204&lt;&gt;"",D204="")),"",(VLOOKUP(C204,'APP BACKGROUND'!A:F,2,0))),"")</f>
        <v/>
      </c>
      <c r="F204" s="44" t="str">
        <f>IF(E204="","",(VLOOKUP(C204,'APP BACKGROUND'!A:F,5,0)))</f>
        <v/>
      </c>
      <c r="G204" s="40" t="str">
        <f>IF(E204="","",(VLOOKUP('Application Form'!C204,'APP BACKGROUND'!A:I,9,0)))</f>
        <v/>
      </c>
      <c r="H204" s="45"/>
      <c r="I204" s="45"/>
      <c r="J204" s="126" t="str">
        <f>IF(C:C="","",(VLOOKUP('Application Form'!C204,'APP BACKGROUND'!A:F,3,0)))</f>
        <v/>
      </c>
      <c r="K204" s="127" t="str">
        <f t="shared" si="20"/>
        <v/>
      </c>
      <c r="L204" s="127" t="str">
        <f>IF(H204="","",(VLOOKUP(K204,'Data Validation'!$A$48:$B$59,2,0)))</f>
        <v/>
      </c>
      <c r="M204" s="150" t="str">
        <f t="shared" si="21"/>
        <v/>
      </c>
      <c r="N204" s="151" t="str">
        <f t="shared" si="22"/>
        <v/>
      </c>
      <c r="O204" s="151" t="str">
        <f>IF(H204="","",(VLOOKUP(C204,'APP BACKGROUND'!A:K,11,0)))</f>
        <v/>
      </c>
      <c r="P204" s="85"/>
      <c r="Q204" s="116" t="str">
        <f t="shared" si="23"/>
        <v/>
      </c>
      <c r="R204" s="86" t="str">
        <f t="shared" si="24"/>
        <v/>
      </c>
      <c r="S204" s="40"/>
      <c r="T204" s="40"/>
      <c r="U204" s="47" t="str">
        <f t="shared" si="25"/>
        <v/>
      </c>
      <c r="V204" s="78"/>
      <c r="W204" s="78"/>
      <c r="X204" s="78"/>
      <c r="Y204" s="45"/>
      <c r="Z204" s="45"/>
      <c r="AA204" s="45"/>
      <c r="AB204" s="42"/>
      <c r="AC204" s="42"/>
      <c r="AD204" s="42"/>
      <c r="AE204" s="42"/>
      <c r="AF204" s="42"/>
      <c r="AG204" s="45"/>
      <c r="AH204" s="45"/>
      <c r="AI204" s="45"/>
      <c r="AJ204" s="45"/>
      <c r="AK204" s="45"/>
      <c r="AL204" s="45"/>
      <c r="AM204" s="42"/>
      <c r="AN204" s="42"/>
      <c r="AO204" s="42"/>
      <c r="AP204" s="42"/>
      <c r="AQ204" s="42"/>
      <c r="AR204" s="42"/>
      <c r="AS204" s="42"/>
      <c r="AT204" s="19"/>
      <c r="AU204" s="29"/>
      <c r="AV204" s="11"/>
      <c r="AW204" s="11"/>
      <c r="AX204" s="14"/>
      <c r="AY204" s="14"/>
    </row>
    <row r="205" spans="2:51" ht="15.5" x14ac:dyDescent="0.35">
      <c r="B205" s="136" t="str">
        <f t="shared" si="19"/>
        <v/>
      </c>
      <c r="C205" s="56"/>
      <c r="D205" s="58"/>
      <c r="E205" s="43" t="str">
        <f>IFERROR(IF(OR(C205="",AND(C205&lt;&gt;"",D205="")),"",(VLOOKUP(C205,'APP BACKGROUND'!A:F,2,0))),"")</f>
        <v/>
      </c>
      <c r="F205" s="44" t="str">
        <f>IF(E205="","",(VLOOKUP(C205,'APP BACKGROUND'!A:F,5,0)))</f>
        <v/>
      </c>
      <c r="G205" s="40" t="str">
        <f>IF(E205="","",(VLOOKUP('Application Form'!C205,'APP BACKGROUND'!A:I,9,0)))</f>
        <v/>
      </c>
      <c r="H205" s="45"/>
      <c r="I205" s="45"/>
      <c r="J205" s="126" t="str">
        <f>IF(C:C="","",(VLOOKUP('Application Form'!C205,'APP BACKGROUND'!A:F,3,0)))</f>
        <v/>
      </c>
      <c r="K205" s="127" t="str">
        <f t="shared" si="20"/>
        <v/>
      </c>
      <c r="L205" s="127" t="str">
        <f>IF(H205="","",(VLOOKUP(K205,'Data Validation'!$A$48:$B$59,2,0)))</f>
        <v/>
      </c>
      <c r="M205" s="150" t="str">
        <f t="shared" si="21"/>
        <v/>
      </c>
      <c r="N205" s="151" t="str">
        <f t="shared" si="22"/>
        <v/>
      </c>
      <c r="O205" s="151" t="str">
        <f>IF(H205="","",(VLOOKUP(C205,'APP BACKGROUND'!A:K,11,0)))</f>
        <v/>
      </c>
      <c r="P205" s="85"/>
      <c r="Q205" s="116" t="str">
        <f t="shared" si="23"/>
        <v/>
      </c>
      <c r="R205" s="86" t="str">
        <f t="shared" si="24"/>
        <v/>
      </c>
      <c r="S205" s="40"/>
      <c r="T205" s="40"/>
      <c r="U205" s="47" t="str">
        <f t="shared" si="25"/>
        <v/>
      </c>
      <c r="V205" s="78"/>
      <c r="W205" s="78"/>
      <c r="X205" s="78"/>
      <c r="Y205" s="45"/>
      <c r="Z205" s="45"/>
      <c r="AA205" s="45"/>
      <c r="AB205" s="42"/>
      <c r="AC205" s="42"/>
      <c r="AD205" s="42"/>
      <c r="AE205" s="42"/>
      <c r="AF205" s="42"/>
      <c r="AG205" s="45"/>
      <c r="AH205" s="45"/>
      <c r="AI205" s="45"/>
      <c r="AJ205" s="45"/>
      <c r="AK205" s="45"/>
      <c r="AL205" s="45"/>
      <c r="AM205" s="42"/>
      <c r="AN205" s="42"/>
      <c r="AO205" s="42"/>
      <c r="AP205" s="42"/>
      <c r="AQ205" s="42"/>
      <c r="AR205" s="42"/>
      <c r="AS205" s="42"/>
      <c r="AT205" s="19"/>
      <c r="AU205" s="29"/>
      <c r="AV205" s="11"/>
      <c r="AW205" s="11"/>
      <c r="AX205" s="14"/>
      <c r="AY205" s="14"/>
    </row>
    <row r="206" spans="2:51" ht="15.5" x14ac:dyDescent="0.35">
      <c r="B206" s="136" t="str">
        <f t="shared" si="19"/>
        <v/>
      </c>
      <c r="C206" s="56"/>
      <c r="D206" s="58"/>
      <c r="E206" s="43" t="str">
        <f>IFERROR(IF(OR(C206="",AND(C206&lt;&gt;"",D206="")),"",(VLOOKUP(C206,'APP BACKGROUND'!A:F,2,0))),"")</f>
        <v/>
      </c>
      <c r="F206" s="44" t="str">
        <f>IF(E206="","",(VLOOKUP(C206,'APP BACKGROUND'!A:F,5,0)))</f>
        <v/>
      </c>
      <c r="G206" s="40" t="str">
        <f>IF(E206="","",(VLOOKUP('Application Form'!C206,'APP BACKGROUND'!A:I,9,0)))</f>
        <v/>
      </c>
      <c r="H206" s="45"/>
      <c r="I206" s="45"/>
      <c r="J206" s="126" t="str">
        <f>IF(C:C="","",(VLOOKUP('Application Form'!C206,'APP BACKGROUND'!A:F,3,0)))</f>
        <v/>
      </c>
      <c r="K206" s="127" t="str">
        <f t="shared" si="20"/>
        <v/>
      </c>
      <c r="L206" s="127" t="str">
        <f>IF(H206="","",(VLOOKUP(K206,'Data Validation'!$A$48:$B$59,2,0)))</f>
        <v/>
      </c>
      <c r="M206" s="150" t="str">
        <f t="shared" si="21"/>
        <v/>
      </c>
      <c r="N206" s="151" t="str">
        <f t="shared" si="22"/>
        <v/>
      </c>
      <c r="O206" s="151" t="str">
        <f>IF(H206="","",(VLOOKUP(C206,'APP BACKGROUND'!A:K,11,0)))</f>
        <v/>
      </c>
      <c r="P206" s="85"/>
      <c r="Q206" s="116" t="str">
        <f t="shared" si="23"/>
        <v/>
      </c>
      <c r="R206" s="86" t="str">
        <f t="shared" si="24"/>
        <v/>
      </c>
      <c r="S206" s="40"/>
      <c r="T206" s="40"/>
      <c r="U206" s="47" t="str">
        <f t="shared" si="25"/>
        <v/>
      </c>
      <c r="V206" s="78"/>
      <c r="W206" s="78"/>
      <c r="X206" s="78"/>
      <c r="Y206" s="45"/>
      <c r="Z206" s="45"/>
      <c r="AA206" s="45"/>
      <c r="AB206" s="42"/>
      <c r="AC206" s="42"/>
      <c r="AD206" s="42"/>
      <c r="AE206" s="42"/>
      <c r="AF206" s="42"/>
      <c r="AG206" s="45"/>
      <c r="AH206" s="45"/>
      <c r="AI206" s="45"/>
      <c r="AJ206" s="45"/>
      <c r="AK206" s="45"/>
      <c r="AL206" s="45"/>
      <c r="AM206" s="42"/>
      <c r="AN206" s="42"/>
      <c r="AO206" s="42"/>
      <c r="AP206" s="42"/>
      <c r="AQ206" s="42"/>
      <c r="AR206" s="42"/>
      <c r="AS206" s="42"/>
      <c r="AT206" s="19"/>
      <c r="AU206" s="29"/>
      <c r="AV206" s="11"/>
      <c r="AW206" s="11"/>
      <c r="AX206" s="14"/>
      <c r="AY206" s="14"/>
    </row>
    <row r="207" spans="2:51" ht="15.5" x14ac:dyDescent="0.35">
      <c r="B207" s="136" t="str">
        <f t="shared" si="19"/>
        <v/>
      </c>
      <c r="C207" s="56"/>
      <c r="D207" s="58"/>
      <c r="E207" s="43" t="str">
        <f>IFERROR(IF(OR(C207="",AND(C207&lt;&gt;"",D207="")),"",(VLOOKUP(C207,'APP BACKGROUND'!A:F,2,0))),"")</f>
        <v/>
      </c>
      <c r="F207" s="44" t="str">
        <f>IF(E207="","",(VLOOKUP(C207,'APP BACKGROUND'!A:F,5,0)))</f>
        <v/>
      </c>
      <c r="G207" s="40" t="str">
        <f>IF(E207="","",(VLOOKUP('Application Form'!C207,'APP BACKGROUND'!A:I,9,0)))</f>
        <v/>
      </c>
      <c r="H207" s="45"/>
      <c r="I207" s="45"/>
      <c r="J207" s="126" t="str">
        <f>IF(C:C="","",(VLOOKUP('Application Form'!C207,'APP BACKGROUND'!A:F,3,0)))</f>
        <v/>
      </c>
      <c r="K207" s="127" t="str">
        <f t="shared" si="20"/>
        <v/>
      </c>
      <c r="L207" s="127" t="str">
        <f>IF(H207="","",(VLOOKUP(K207,'Data Validation'!$A$48:$B$59,2,0)))</f>
        <v/>
      </c>
      <c r="M207" s="150" t="str">
        <f t="shared" si="21"/>
        <v/>
      </c>
      <c r="N207" s="151" t="str">
        <f t="shared" si="22"/>
        <v/>
      </c>
      <c r="O207" s="151" t="str">
        <f>IF(H207="","",(VLOOKUP(C207,'APP BACKGROUND'!A:K,11,0)))</f>
        <v/>
      </c>
      <c r="P207" s="85"/>
      <c r="Q207" s="116" t="str">
        <f t="shared" si="23"/>
        <v/>
      </c>
      <c r="R207" s="86" t="str">
        <f t="shared" si="24"/>
        <v/>
      </c>
      <c r="S207" s="40"/>
      <c r="T207" s="40"/>
      <c r="U207" s="47" t="str">
        <f t="shared" si="25"/>
        <v/>
      </c>
      <c r="V207" s="78"/>
      <c r="W207" s="78"/>
      <c r="X207" s="78"/>
      <c r="Y207" s="45"/>
      <c r="Z207" s="45"/>
      <c r="AA207" s="45"/>
      <c r="AB207" s="42"/>
      <c r="AC207" s="42"/>
      <c r="AD207" s="42"/>
      <c r="AE207" s="42"/>
      <c r="AF207" s="42"/>
      <c r="AG207" s="45"/>
      <c r="AH207" s="45"/>
      <c r="AI207" s="45"/>
      <c r="AJ207" s="45"/>
      <c r="AK207" s="45"/>
      <c r="AL207" s="45"/>
      <c r="AM207" s="42"/>
      <c r="AN207" s="42"/>
      <c r="AO207" s="42"/>
      <c r="AP207" s="42"/>
      <c r="AQ207" s="42"/>
      <c r="AR207" s="42"/>
      <c r="AS207" s="42"/>
      <c r="AT207" s="19"/>
      <c r="AU207" s="29"/>
      <c r="AV207" s="11"/>
      <c r="AW207" s="11"/>
      <c r="AX207" s="14"/>
      <c r="AY207" s="14"/>
    </row>
    <row r="208" spans="2:51" ht="15.5" x14ac:dyDescent="0.35">
      <c r="B208" s="136" t="str">
        <f t="shared" si="19"/>
        <v/>
      </c>
      <c r="C208" s="56"/>
      <c r="D208" s="58"/>
      <c r="E208" s="43" t="str">
        <f>IFERROR(IF(OR(C208="",AND(C208&lt;&gt;"",D208="")),"",(VLOOKUP(C208,'APP BACKGROUND'!A:F,2,0))),"")</f>
        <v/>
      </c>
      <c r="F208" s="44" t="str">
        <f>IF(E208="","",(VLOOKUP(C208,'APP BACKGROUND'!A:F,5,0)))</f>
        <v/>
      </c>
      <c r="G208" s="40" t="str">
        <f>IF(E208="","",(VLOOKUP('Application Form'!C208,'APP BACKGROUND'!A:I,9,0)))</f>
        <v/>
      </c>
      <c r="H208" s="45"/>
      <c r="I208" s="45"/>
      <c r="J208" s="126" t="str">
        <f>IF(C:C="","",(VLOOKUP('Application Form'!C208,'APP BACKGROUND'!A:F,3,0)))</f>
        <v/>
      </c>
      <c r="K208" s="127" t="str">
        <f t="shared" si="20"/>
        <v/>
      </c>
      <c r="L208" s="127" t="str">
        <f>IF(H208="","",(VLOOKUP(K208,'Data Validation'!$A$48:$B$59,2,0)))</f>
        <v/>
      </c>
      <c r="M208" s="150" t="str">
        <f t="shared" si="21"/>
        <v/>
      </c>
      <c r="N208" s="151" t="str">
        <f t="shared" si="22"/>
        <v/>
      </c>
      <c r="O208" s="151" t="str">
        <f>IF(H208="","",(VLOOKUP(C208,'APP BACKGROUND'!A:K,11,0)))</f>
        <v/>
      </c>
      <c r="P208" s="85"/>
      <c r="Q208" s="116" t="str">
        <f t="shared" si="23"/>
        <v/>
      </c>
      <c r="R208" s="86" t="str">
        <f t="shared" si="24"/>
        <v/>
      </c>
      <c r="S208" s="40"/>
      <c r="T208" s="40"/>
      <c r="U208" s="47" t="str">
        <f t="shared" si="25"/>
        <v/>
      </c>
      <c r="V208" s="78"/>
      <c r="W208" s="78"/>
      <c r="X208" s="78"/>
      <c r="Y208" s="45"/>
      <c r="Z208" s="45"/>
      <c r="AA208" s="45"/>
      <c r="AB208" s="42"/>
      <c r="AC208" s="42"/>
      <c r="AD208" s="42"/>
      <c r="AE208" s="42"/>
      <c r="AF208" s="42"/>
      <c r="AG208" s="45"/>
      <c r="AH208" s="45"/>
      <c r="AI208" s="45"/>
      <c r="AJ208" s="45"/>
      <c r="AK208" s="45"/>
      <c r="AL208" s="45"/>
      <c r="AM208" s="42"/>
      <c r="AN208" s="42"/>
      <c r="AO208" s="42"/>
      <c r="AP208" s="42"/>
      <c r="AQ208" s="42"/>
      <c r="AR208" s="42"/>
      <c r="AS208" s="42"/>
      <c r="AT208" s="19"/>
      <c r="AU208" s="29"/>
      <c r="AV208" s="11"/>
      <c r="AW208" s="11"/>
      <c r="AX208" s="14"/>
      <c r="AY208" s="14"/>
    </row>
    <row r="209" spans="2:51" ht="15.5" x14ac:dyDescent="0.35">
      <c r="B209" s="136" t="str">
        <f t="shared" ref="B209:B272" si="26">IF(D209="",IF(C209&lt;&gt;"","SELECT INVOICE",""),"")</f>
        <v/>
      </c>
      <c r="C209" s="56"/>
      <c r="D209" s="58"/>
      <c r="E209" s="43" t="str">
        <f>IFERROR(IF(OR(C209="",AND(C209&lt;&gt;"",D209="")),"",(VLOOKUP(C209,'APP BACKGROUND'!A:F,2,0))),"")</f>
        <v/>
      </c>
      <c r="F209" s="44" t="str">
        <f>IF(E209="","",(VLOOKUP(C209,'APP BACKGROUND'!A:F,5,0)))</f>
        <v/>
      </c>
      <c r="G209" s="40" t="str">
        <f>IF(E209="","",(VLOOKUP('Application Form'!C209,'APP BACKGROUND'!A:I,9,0)))</f>
        <v/>
      </c>
      <c r="H209" s="45"/>
      <c r="I209" s="45"/>
      <c r="J209" s="126" t="str">
        <f>IF(C:C="","",(VLOOKUP('Application Form'!C209,'APP BACKGROUND'!A:F,3,0)))</f>
        <v/>
      </c>
      <c r="K209" s="127" t="str">
        <f t="shared" ref="K209:K272" si="27">_xlfn.CONCAT(H209,J209)</f>
        <v/>
      </c>
      <c r="L209" s="127" t="str">
        <f>IF(H209="","",(VLOOKUP(K209,'Data Validation'!$A$48:$B$59,2,0)))</f>
        <v/>
      </c>
      <c r="M209" s="150" t="str">
        <f t="shared" ref="M209:M272" si="28">L209</f>
        <v/>
      </c>
      <c r="N209" s="151" t="str">
        <f t="shared" ref="N209:N272" si="29">IF(H209="","",G209*L209)</f>
        <v/>
      </c>
      <c r="O209" s="151" t="str">
        <f>IF(H209="","",(VLOOKUP(C209,'APP BACKGROUND'!A:K,11,0)))</f>
        <v/>
      </c>
      <c r="P209" s="85"/>
      <c r="Q209" s="116" t="str">
        <f t="shared" ref="Q209:Q272" si="30">IF(H:H="","",P209/G209)</f>
        <v/>
      </c>
      <c r="R209" s="86" t="str">
        <f t="shared" ref="R209:R272" si="31">IF(H209="","",SUM(G209-P209))</f>
        <v/>
      </c>
      <c r="S209" s="40"/>
      <c r="T209" s="40"/>
      <c r="U209" s="47" t="str">
        <f t="shared" ref="U209:U272" si="32">IF(S:S="","",IF(OR(S209="MAX_MILES_MOMENTS",S209="MAX_MILES_MOMENTS_"),ROUNDUP(SUM(G209/1.5),0),IF(AND(OR(S209="At_Shelf",S209="BONUS BUNDLES A &amp; B"),G209&lt;10),2,IF(AND(OR(S209="At_Shelf",S209="BONUS BUNDLES A &amp; B"),G209&lt;15),3,IF(AND(OR(S209="At_Shelf",S209="BONUS BUNDLES A &amp; B"),G209&lt;20),4,IF(AND(OR(S209="At_Shelf",S209="BONUS BUNDLES A &amp; B"),G209&lt;30),6,IF(AND(OR(S209="At_Shelf",S209="BONUS BUNDLES A &amp; B"),G209&lt;40),8,IF(AND(OR(S209="At_Shelf",S209="BONUS BUNDLES A &amp; B"),G209&lt;50),10,IF(AND(OR(S209="At_Shelf",S209="BONUS BUNDLES A &amp; B"),G209&gt;49.99),12)))))))))</f>
        <v/>
      </c>
      <c r="V209" s="78"/>
      <c r="W209" s="78"/>
      <c r="X209" s="78"/>
      <c r="Y209" s="45"/>
      <c r="Z209" s="45"/>
      <c r="AA209" s="45"/>
      <c r="AB209" s="42"/>
      <c r="AC209" s="42"/>
      <c r="AD209" s="42"/>
      <c r="AE209" s="42"/>
      <c r="AF209" s="42"/>
      <c r="AG209" s="45"/>
      <c r="AH209" s="45"/>
      <c r="AI209" s="45"/>
      <c r="AJ209" s="45"/>
      <c r="AK209" s="45"/>
      <c r="AL209" s="45"/>
      <c r="AM209" s="42"/>
      <c r="AN209" s="42"/>
      <c r="AO209" s="42"/>
      <c r="AP209" s="42"/>
      <c r="AQ209" s="42"/>
      <c r="AR209" s="42"/>
      <c r="AS209" s="42"/>
      <c r="AT209" s="19"/>
      <c r="AU209" s="29"/>
      <c r="AV209" s="11"/>
      <c r="AW209" s="11"/>
      <c r="AX209" s="14"/>
      <c r="AY209" s="14"/>
    </row>
    <row r="210" spans="2:51" ht="15.5" x14ac:dyDescent="0.35">
      <c r="B210" s="136" t="str">
        <f t="shared" si="26"/>
        <v/>
      </c>
      <c r="C210" s="56"/>
      <c r="D210" s="58"/>
      <c r="E210" s="43" t="str">
        <f>IFERROR(IF(OR(C210="",AND(C210&lt;&gt;"",D210="")),"",(VLOOKUP(C210,'APP BACKGROUND'!A:F,2,0))),"")</f>
        <v/>
      </c>
      <c r="F210" s="44" t="str">
        <f>IF(E210="","",(VLOOKUP(C210,'APP BACKGROUND'!A:F,5,0)))</f>
        <v/>
      </c>
      <c r="G210" s="40" t="str">
        <f>IF(E210="","",(VLOOKUP('Application Form'!C210,'APP BACKGROUND'!A:I,9,0)))</f>
        <v/>
      </c>
      <c r="H210" s="45"/>
      <c r="I210" s="45"/>
      <c r="J210" s="126" t="str">
        <f>IF(C:C="","",(VLOOKUP('Application Form'!C210,'APP BACKGROUND'!A:F,3,0)))</f>
        <v/>
      </c>
      <c r="K210" s="127" t="str">
        <f t="shared" si="27"/>
        <v/>
      </c>
      <c r="L210" s="127" t="str">
        <f>IF(H210="","",(VLOOKUP(K210,'Data Validation'!$A$48:$B$59,2,0)))</f>
        <v/>
      </c>
      <c r="M210" s="150" t="str">
        <f t="shared" si="28"/>
        <v/>
      </c>
      <c r="N210" s="151" t="str">
        <f t="shared" si="29"/>
        <v/>
      </c>
      <c r="O210" s="151" t="str">
        <f>IF(H210="","",(VLOOKUP(C210,'APP BACKGROUND'!A:K,11,0)))</f>
        <v/>
      </c>
      <c r="P210" s="85"/>
      <c r="Q210" s="116" t="str">
        <f t="shared" si="30"/>
        <v/>
      </c>
      <c r="R210" s="86" t="str">
        <f t="shared" si="31"/>
        <v/>
      </c>
      <c r="S210" s="40"/>
      <c r="T210" s="40"/>
      <c r="U210" s="47" t="str">
        <f t="shared" si="32"/>
        <v/>
      </c>
      <c r="V210" s="78"/>
      <c r="W210" s="78"/>
      <c r="X210" s="78"/>
      <c r="Y210" s="45"/>
      <c r="Z210" s="45"/>
      <c r="AA210" s="45"/>
      <c r="AB210" s="42"/>
      <c r="AC210" s="42"/>
      <c r="AD210" s="42"/>
      <c r="AE210" s="42"/>
      <c r="AF210" s="42"/>
      <c r="AG210" s="45"/>
      <c r="AH210" s="45"/>
      <c r="AI210" s="45"/>
      <c r="AJ210" s="45"/>
      <c r="AK210" s="45"/>
      <c r="AL210" s="45"/>
      <c r="AM210" s="42"/>
      <c r="AN210" s="42"/>
      <c r="AO210" s="42"/>
      <c r="AP210" s="42"/>
      <c r="AQ210" s="42"/>
      <c r="AR210" s="42"/>
      <c r="AS210" s="42"/>
      <c r="AT210" s="19"/>
      <c r="AU210" s="29"/>
      <c r="AV210" s="11"/>
      <c r="AW210" s="11"/>
      <c r="AX210" s="14"/>
      <c r="AY210" s="14"/>
    </row>
    <row r="211" spans="2:51" ht="15.5" x14ac:dyDescent="0.35">
      <c r="B211" s="136" t="str">
        <f t="shared" si="26"/>
        <v/>
      </c>
      <c r="C211" s="56"/>
      <c r="D211" s="58"/>
      <c r="E211" s="43" t="str">
        <f>IFERROR(IF(OR(C211="",AND(C211&lt;&gt;"",D211="")),"",(VLOOKUP(C211,'APP BACKGROUND'!A:F,2,0))),"")</f>
        <v/>
      </c>
      <c r="F211" s="44" t="str">
        <f>IF(E211="","",(VLOOKUP(C211,'APP BACKGROUND'!A:F,5,0)))</f>
        <v/>
      </c>
      <c r="G211" s="40" t="str">
        <f>IF(E211="","",(VLOOKUP('Application Form'!C211,'APP BACKGROUND'!A:I,9,0)))</f>
        <v/>
      </c>
      <c r="H211" s="45"/>
      <c r="I211" s="45"/>
      <c r="J211" s="126" t="str">
        <f>IF(C:C="","",(VLOOKUP('Application Form'!C211,'APP BACKGROUND'!A:F,3,0)))</f>
        <v/>
      </c>
      <c r="K211" s="127" t="str">
        <f t="shared" si="27"/>
        <v/>
      </c>
      <c r="L211" s="127" t="str">
        <f>IF(H211="","",(VLOOKUP(K211,'Data Validation'!$A$48:$B$59,2,0)))</f>
        <v/>
      </c>
      <c r="M211" s="150" t="str">
        <f t="shared" si="28"/>
        <v/>
      </c>
      <c r="N211" s="151" t="str">
        <f t="shared" si="29"/>
        <v/>
      </c>
      <c r="O211" s="151" t="str">
        <f>IF(H211="","",(VLOOKUP(C211,'APP BACKGROUND'!A:K,11,0)))</f>
        <v/>
      </c>
      <c r="P211" s="85"/>
      <c r="Q211" s="116" t="str">
        <f t="shared" si="30"/>
        <v/>
      </c>
      <c r="R211" s="86" t="str">
        <f t="shared" si="31"/>
        <v/>
      </c>
      <c r="S211" s="40"/>
      <c r="T211" s="40"/>
      <c r="U211" s="47" t="str">
        <f t="shared" si="32"/>
        <v/>
      </c>
      <c r="V211" s="78"/>
      <c r="W211" s="78"/>
      <c r="X211" s="78"/>
      <c r="Y211" s="45"/>
      <c r="Z211" s="45"/>
      <c r="AA211" s="45"/>
      <c r="AB211" s="42"/>
      <c r="AC211" s="42"/>
      <c r="AD211" s="42"/>
      <c r="AE211" s="42"/>
      <c r="AF211" s="42"/>
      <c r="AG211" s="45"/>
      <c r="AH211" s="45"/>
      <c r="AI211" s="45"/>
      <c r="AJ211" s="45"/>
      <c r="AK211" s="45"/>
      <c r="AL211" s="45"/>
      <c r="AM211" s="42"/>
      <c r="AN211" s="42"/>
      <c r="AO211" s="42"/>
      <c r="AP211" s="42"/>
      <c r="AQ211" s="42"/>
      <c r="AR211" s="42"/>
      <c r="AS211" s="42"/>
      <c r="AT211" s="19"/>
      <c r="AU211" s="29"/>
      <c r="AV211" s="11"/>
      <c r="AW211" s="11"/>
      <c r="AX211" s="14"/>
      <c r="AY211" s="14"/>
    </row>
    <row r="212" spans="2:51" ht="15.5" x14ac:dyDescent="0.35">
      <c r="B212" s="136" t="str">
        <f t="shared" si="26"/>
        <v/>
      </c>
      <c r="C212" s="56"/>
      <c r="D212" s="58"/>
      <c r="E212" s="43" t="str">
        <f>IFERROR(IF(OR(C212="",AND(C212&lt;&gt;"",D212="")),"",(VLOOKUP(C212,'APP BACKGROUND'!A:F,2,0))),"")</f>
        <v/>
      </c>
      <c r="F212" s="44" t="str">
        <f>IF(E212="","",(VLOOKUP(C212,'APP BACKGROUND'!A:F,5,0)))</f>
        <v/>
      </c>
      <c r="G212" s="40" t="str">
        <f>IF(E212="","",(VLOOKUP('Application Form'!C212,'APP BACKGROUND'!A:I,9,0)))</f>
        <v/>
      </c>
      <c r="H212" s="45"/>
      <c r="I212" s="45"/>
      <c r="J212" s="126" t="str">
        <f>IF(C:C="","",(VLOOKUP('Application Form'!C212,'APP BACKGROUND'!A:F,3,0)))</f>
        <v/>
      </c>
      <c r="K212" s="127" t="str">
        <f t="shared" si="27"/>
        <v/>
      </c>
      <c r="L212" s="127" t="str">
        <f>IF(H212="","",(VLOOKUP(K212,'Data Validation'!$A$48:$B$59,2,0)))</f>
        <v/>
      </c>
      <c r="M212" s="150" t="str">
        <f t="shared" si="28"/>
        <v/>
      </c>
      <c r="N212" s="151" t="str">
        <f t="shared" si="29"/>
        <v/>
      </c>
      <c r="O212" s="151" t="str">
        <f>IF(H212="","",(VLOOKUP(C212,'APP BACKGROUND'!A:K,11,0)))</f>
        <v/>
      </c>
      <c r="P212" s="85"/>
      <c r="Q212" s="116" t="str">
        <f t="shared" si="30"/>
        <v/>
      </c>
      <c r="R212" s="86" t="str">
        <f t="shared" si="31"/>
        <v/>
      </c>
      <c r="S212" s="40"/>
      <c r="T212" s="40"/>
      <c r="U212" s="47" t="str">
        <f t="shared" si="32"/>
        <v/>
      </c>
      <c r="V212" s="78"/>
      <c r="W212" s="78"/>
      <c r="X212" s="78"/>
      <c r="Y212" s="45"/>
      <c r="Z212" s="45"/>
      <c r="AA212" s="45"/>
      <c r="AB212" s="42"/>
      <c r="AC212" s="42"/>
      <c r="AD212" s="42"/>
      <c r="AE212" s="42"/>
      <c r="AF212" s="42"/>
      <c r="AG212" s="45"/>
      <c r="AH212" s="45"/>
      <c r="AI212" s="45"/>
      <c r="AJ212" s="45"/>
      <c r="AK212" s="45"/>
      <c r="AL212" s="45"/>
      <c r="AM212" s="42"/>
      <c r="AN212" s="42"/>
      <c r="AO212" s="42"/>
      <c r="AP212" s="42"/>
      <c r="AQ212" s="42"/>
      <c r="AR212" s="42"/>
      <c r="AS212" s="42"/>
      <c r="AT212" s="19"/>
      <c r="AU212" s="29"/>
      <c r="AV212" s="11"/>
      <c r="AW212" s="11"/>
      <c r="AX212" s="14"/>
      <c r="AY212" s="14"/>
    </row>
    <row r="213" spans="2:51" ht="15.5" x14ac:dyDescent="0.35">
      <c r="B213" s="136" t="str">
        <f t="shared" si="26"/>
        <v/>
      </c>
      <c r="C213" s="56"/>
      <c r="D213" s="58"/>
      <c r="E213" s="43" t="str">
        <f>IFERROR(IF(OR(C213="",AND(C213&lt;&gt;"",D213="")),"",(VLOOKUP(C213,'APP BACKGROUND'!A:F,2,0))),"")</f>
        <v/>
      </c>
      <c r="F213" s="44" t="str">
        <f>IF(E213="","",(VLOOKUP(C213,'APP BACKGROUND'!A:F,5,0)))</f>
        <v/>
      </c>
      <c r="G213" s="40" t="str">
        <f>IF(E213="","",(VLOOKUP('Application Form'!C213,'APP BACKGROUND'!A:I,9,0)))</f>
        <v/>
      </c>
      <c r="H213" s="45"/>
      <c r="I213" s="45"/>
      <c r="J213" s="126" t="str">
        <f>IF(C:C="","",(VLOOKUP('Application Form'!C213,'APP BACKGROUND'!A:F,3,0)))</f>
        <v/>
      </c>
      <c r="K213" s="127" t="str">
        <f t="shared" si="27"/>
        <v/>
      </c>
      <c r="L213" s="127" t="str">
        <f>IF(H213="","",(VLOOKUP(K213,'Data Validation'!$A$48:$B$59,2,0)))</f>
        <v/>
      </c>
      <c r="M213" s="150" t="str">
        <f t="shared" si="28"/>
        <v/>
      </c>
      <c r="N213" s="151" t="str">
        <f t="shared" si="29"/>
        <v/>
      </c>
      <c r="O213" s="151" t="str">
        <f>IF(H213="","",(VLOOKUP(C213,'APP BACKGROUND'!A:K,11,0)))</f>
        <v/>
      </c>
      <c r="P213" s="85"/>
      <c r="Q213" s="116" t="str">
        <f t="shared" si="30"/>
        <v/>
      </c>
      <c r="R213" s="86" t="str">
        <f t="shared" si="31"/>
        <v/>
      </c>
      <c r="S213" s="40"/>
      <c r="T213" s="40"/>
      <c r="U213" s="47" t="str">
        <f t="shared" si="32"/>
        <v/>
      </c>
      <c r="V213" s="78"/>
      <c r="W213" s="78"/>
      <c r="X213" s="78"/>
      <c r="Y213" s="45"/>
      <c r="Z213" s="45"/>
      <c r="AA213" s="45"/>
      <c r="AB213" s="42"/>
      <c r="AC213" s="42"/>
      <c r="AD213" s="42"/>
      <c r="AE213" s="42"/>
      <c r="AF213" s="42"/>
      <c r="AG213" s="45"/>
      <c r="AH213" s="45"/>
      <c r="AI213" s="45"/>
      <c r="AJ213" s="45"/>
      <c r="AK213" s="45"/>
      <c r="AL213" s="45"/>
      <c r="AM213" s="42"/>
      <c r="AN213" s="42"/>
      <c r="AO213" s="42"/>
      <c r="AP213" s="42"/>
      <c r="AQ213" s="42"/>
      <c r="AR213" s="42"/>
      <c r="AS213" s="42"/>
      <c r="AT213" s="19"/>
      <c r="AU213" s="29"/>
      <c r="AV213" s="11"/>
      <c r="AW213" s="11"/>
      <c r="AX213" s="14"/>
      <c r="AY213" s="14"/>
    </row>
    <row r="214" spans="2:51" ht="15.5" x14ac:dyDescent="0.35">
      <c r="B214" s="136" t="str">
        <f t="shared" si="26"/>
        <v/>
      </c>
      <c r="C214" s="56"/>
      <c r="D214" s="58"/>
      <c r="E214" s="43" t="str">
        <f>IFERROR(IF(OR(C214="",AND(C214&lt;&gt;"",D214="")),"",(VLOOKUP(C214,'APP BACKGROUND'!A:F,2,0))),"")</f>
        <v/>
      </c>
      <c r="F214" s="44" t="str">
        <f>IF(E214="","",(VLOOKUP(C214,'APP BACKGROUND'!A:F,5,0)))</f>
        <v/>
      </c>
      <c r="G214" s="40" t="str">
        <f>IF(E214="","",(VLOOKUP('Application Form'!C214,'APP BACKGROUND'!A:I,9,0)))</f>
        <v/>
      </c>
      <c r="H214" s="45"/>
      <c r="I214" s="45"/>
      <c r="J214" s="126" t="str">
        <f>IF(C:C="","",(VLOOKUP('Application Form'!C214,'APP BACKGROUND'!A:F,3,0)))</f>
        <v/>
      </c>
      <c r="K214" s="127" t="str">
        <f t="shared" si="27"/>
        <v/>
      </c>
      <c r="L214" s="127" t="str">
        <f>IF(H214="","",(VLOOKUP(K214,'Data Validation'!$A$48:$B$59,2,0)))</f>
        <v/>
      </c>
      <c r="M214" s="150" t="str">
        <f t="shared" si="28"/>
        <v/>
      </c>
      <c r="N214" s="151" t="str">
        <f t="shared" si="29"/>
        <v/>
      </c>
      <c r="O214" s="151" t="str">
        <f>IF(H214="","",(VLOOKUP(C214,'APP BACKGROUND'!A:K,11,0)))</f>
        <v/>
      </c>
      <c r="P214" s="85"/>
      <c r="Q214" s="116" t="str">
        <f t="shared" si="30"/>
        <v/>
      </c>
      <c r="R214" s="86" t="str">
        <f t="shared" si="31"/>
        <v/>
      </c>
      <c r="S214" s="40"/>
      <c r="T214" s="40"/>
      <c r="U214" s="47" t="str">
        <f t="shared" si="32"/>
        <v/>
      </c>
      <c r="V214" s="78"/>
      <c r="W214" s="78"/>
      <c r="X214" s="78"/>
      <c r="Y214" s="45"/>
      <c r="Z214" s="45"/>
      <c r="AA214" s="45"/>
      <c r="AB214" s="42"/>
      <c r="AC214" s="42"/>
      <c r="AD214" s="42"/>
      <c r="AE214" s="42"/>
      <c r="AF214" s="42"/>
      <c r="AG214" s="45"/>
      <c r="AH214" s="45"/>
      <c r="AI214" s="45"/>
      <c r="AJ214" s="45"/>
      <c r="AK214" s="45"/>
      <c r="AL214" s="45"/>
      <c r="AM214" s="42"/>
      <c r="AN214" s="42"/>
      <c r="AO214" s="42"/>
      <c r="AP214" s="42"/>
      <c r="AQ214" s="42"/>
      <c r="AR214" s="42"/>
      <c r="AS214" s="42"/>
      <c r="AT214" s="19"/>
      <c r="AU214" s="29"/>
      <c r="AV214" s="11"/>
      <c r="AW214" s="11"/>
      <c r="AX214" s="14"/>
      <c r="AY214" s="14"/>
    </row>
    <row r="215" spans="2:51" ht="15.5" x14ac:dyDescent="0.35">
      <c r="B215" s="136" t="str">
        <f t="shared" si="26"/>
        <v/>
      </c>
      <c r="C215" s="56"/>
      <c r="D215" s="58"/>
      <c r="E215" s="43" t="str">
        <f>IFERROR(IF(OR(C215="",AND(C215&lt;&gt;"",D215="")),"",(VLOOKUP(C215,'APP BACKGROUND'!A:F,2,0))),"")</f>
        <v/>
      </c>
      <c r="F215" s="44" t="str">
        <f>IF(E215="","",(VLOOKUP(C215,'APP BACKGROUND'!A:F,5,0)))</f>
        <v/>
      </c>
      <c r="G215" s="40" t="str">
        <f>IF(E215="","",(VLOOKUP('Application Form'!C215,'APP BACKGROUND'!A:I,9,0)))</f>
        <v/>
      </c>
      <c r="H215" s="45"/>
      <c r="I215" s="45"/>
      <c r="J215" s="126" t="str">
        <f>IF(C:C="","",(VLOOKUP('Application Form'!C215,'APP BACKGROUND'!A:F,3,0)))</f>
        <v/>
      </c>
      <c r="K215" s="127" t="str">
        <f t="shared" si="27"/>
        <v/>
      </c>
      <c r="L215" s="127" t="str">
        <f>IF(H215="","",(VLOOKUP(K215,'Data Validation'!$A$48:$B$59,2,0)))</f>
        <v/>
      </c>
      <c r="M215" s="150" t="str">
        <f t="shared" si="28"/>
        <v/>
      </c>
      <c r="N215" s="151" t="str">
        <f t="shared" si="29"/>
        <v/>
      </c>
      <c r="O215" s="151" t="str">
        <f>IF(H215="","",(VLOOKUP(C215,'APP BACKGROUND'!A:K,11,0)))</f>
        <v/>
      </c>
      <c r="P215" s="85"/>
      <c r="Q215" s="116" t="str">
        <f t="shared" si="30"/>
        <v/>
      </c>
      <c r="R215" s="86" t="str">
        <f t="shared" si="31"/>
        <v/>
      </c>
      <c r="S215" s="40"/>
      <c r="T215" s="40"/>
      <c r="U215" s="47" t="str">
        <f t="shared" si="32"/>
        <v/>
      </c>
      <c r="V215" s="78"/>
      <c r="W215" s="78"/>
      <c r="X215" s="78"/>
      <c r="Y215" s="45"/>
      <c r="Z215" s="45"/>
      <c r="AA215" s="45"/>
      <c r="AB215" s="42"/>
      <c r="AC215" s="42"/>
      <c r="AD215" s="42"/>
      <c r="AE215" s="42"/>
      <c r="AF215" s="42"/>
      <c r="AG215" s="45"/>
      <c r="AH215" s="45"/>
      <c r="AI215" s="45"/>
      <c r="AJ215" s="45"/>
      <c r="AK215" s="45"/>
      <c r="AL215" s="45"/>
      <c r="AM215" s="42"/>
      <c r="AN215" s="42"/>
      <c r="AO215" s="42"/>
      <c r="AP215" s="42"/>
      <c r="AQ215" s="42"/>
      <c r="AR215" s="42"/>
      <c r="AS215" s="42"/>
      <c r="AT215" s="19"/>
      <c r="AU215" s="29"/>
      <c r="AV215" s="11"/>
      <c r="AW215" s="11"/>
      <c r="AX215" s="14"/>
      <c r="AY215" s="14"/>
    </row>
    <row r="216" spans="2:51" ht="15.5" x14ac:dyDescent="0.35">
      <c r="B216" s="136" t="str">
        <f t="shared" si="26"/>
        <v/>
      </c>
      <c r="C216" s="56"/>
      <c r="D216" s="58"/>
      <c r="E216" s="43" t="str">
        <f>IFERROR(IF(OR(C216="",AND(C216&lt;&gt;"",D216="")),"",(VLOOKUP(C216,'APP BACKGROUND'!A:F,2,0))),"")</f>
        <v/>
      </c>
      <c r="F216" s="44" t="str">
        <f>IF(E216="","",(VLOOKUP(C216,'APP BACKGROUND'!A:F,5,0)))</f>
        <v/>
      </c>
      <c r="G216" s="40" t="str">
        <f>IF(E216="","",(VLOOKUP('Application Form'!C216,'APP BACKGROUND'!A:I,9,0)))</f>
        <v/>
      </c>
      <c r="H216" s="45"/>
      <c r="I216" s="45"/>
      <c r="J216" s="126" t="str">
        <f>IF(C:C="","",(VLOOKUP('Application Form'!C216,'APP BACKGROUND'!A:F,3,0)))</f>
        <v/>
      </c>
      <c r="K216" s="127" t="str">
        <f t="shared" si="27"/>
        <v/>
      </c>
      <c r="L216" s="127" t="str">
        <f>IF(H216="","",(VLOOKUP(K216,'Data Validation'!$A$48:$B$59,2,0)))</f>
        <v/>
      </c>
      <c r="M216" s="150" t="str">
        <f t="shared" si="28"/>
        <v/>
      </c>
      <c r="N216" s="151" t="str">
        <f t="shared" si="29"/>
        <v/>
      </c>
      <c r="O216" s="151" t="str">
        <f>IF(H216="","",(VLOOKUP(C216,'APP BACKGROUND'!A:K,11,0)))</f>
        <v/>
      </c>
      <c r="P216" s="85"/>
      <c r="Q216" s="116" t="str">
        <f t="shared" si="30"/>
        <v/>
      </c>
      <c r="R216" s="86" t="str">
        <f t="shared" si="31"/>
        <v/>
      </c>
      <c r="S216" s="40"/>
      <c r="T216" s="40"/>
      <c r="U216" s="47" t="str">
        <f t="shared" si="32"/>
        <v/>
      </c>
      <c r="V216" s="78"/>
      <c r="W216" s="78"/>
      <c r="X216" s="78"/>
      <c r="Y216" s="45"/>
      <c r="Z216" s="45"/>
      <c r="AA216" s="45"/>
      <c r="AB216" s="42"/>
      <c r="AC216" s="42"/>
      <c r="AD216" s="42"/>
      <c r="AE216" s="42"/>
      <c r="AF216" s="42"/>
      <c r="AG216" s="45"/>
      <c r="AH216" s="45"/>
      <c r="AI216" s="45"/>
      <c r="AJ216" s="45"/>
      <c r="AK216" s="45"/>
      <c r="AL216" s="45"/>
      <c r="AM216" s="42"/>
      <c r="AN216" s="42"/>
      <c r="AO216" s="42"/>
      <c r="AP216" s="42"/>
      <c r="AQ216" s="42"/>
      <c r="AR216" s="42"/>
      <c r="AS216" s="42"/>
      <c r="AT216" s="19"/>
      <c r="AU216" s="29"/>
      <c r="AV216" s="11"/>
      <c r="AW216" s="11"/>
      <c r="AX216" s="14"/>
      <c r="AY216" s="14"/>
    </row>
    <row r="217" spans="2:51" ht="15.5" x14ac:dyDescent="0.35">
      <c r="B217" s="136" t="str">
        <f t="shared" si="26"/>
        <v/>
      </c>
      <c r="C217" s="56"/>
      <c r="D217" s="58"/>
      <c r="E217" s="43" t="str">
        <f>IFERROR(IF(OR(C217="",AND(C217&lt;&gt;"",D217="")),"",(VLOOKUP(C217,'APP BACKGROUND'!A:F,2,0))),"")</f>
        <v/>
      </c>
      <c r="F217" s="44" t="str">
        <f>IF(E217="","",(VLOOKUP(C217,'APP BACKGROUND'!A:F,5,0)))</f>
        <v/>
      </c>
      <c r="G217" s="40" t="str">
        <f>IF(E217="","",(VLOOKUP('Application Form'!C217,'APP BACKGROUND'!A:I,9,0)))</f>
        <v/>
      </c>
      <c r="H217" s="45"/>
      <c r="I217" s="45"/>
      <c r="J217" s="126" t="str">
        <f>IF(C:C="","",(VLOOKUP('Application Form'!C217,'APP BACKGROUND'!A:F,3,0)))</f>
        <v/>
      </c>
      <c r="K217" s="127" t="str">
        <f t="shared" si="27"/>
        <v/>
      </c>
      <c r="L217" s="127" t="str">
        <f>IF(H217="","",(VLOOKUP(K217,'Data Validation'!$A$48:$B$59,2,0)))</f>
        <v/>
      </c>
      <c r="M217" s="150" t="str">
        <f t="shared" si="28"/>
        <v/>
      </c>
      <c r="N217" s="151" t="str">
        <f t="shared" si="29"/>
        <v/>
      </c>
      <c r="O217" s="151" t="str">
        <f>IF(H217="","",(VLOOKUP(C217,'APP BACKGROUND'!A:K,11,0)))</f>
        <v/>
      </c>
      <c r="P217" s="85"/>
      <c r="Q217" s="116" t="str">
        <f t="shared" si="30"/>
        <v/>
      </c>
      <c r="R217" s="86" t="str">
        <f t="shared" si="31"/>
        <v/>
      </c>
      <c r="S217" s="40"/>
      <c r="T217" s="40"/>
      <c r="U217" s="47" t="str">
        <f t="shared" si="32"/>
        <v/>
      </c>
      <c r="V217" s="78"/>
      <c r="W217" s="78"/>
      <c r="X217" s="78"/>
      <c r="Y217" s="45"/>
      <c r="Z217" s="45"/>
      <c r="AA217" s="45"/>
      <c r="AB217" s="42"/>
      <c r="AC217" s="42"/>
      <c r="AD217" s="42"/>
      <c r="AE217" s="42"/>
      <c r="AF217" s="42"/>
      <c r="AG217" s="45"/>
      <c r="AH217" s="45"/>
      <c r="AI217" s="45"/>
      <c r="AJ217" s="45"/>
      <c r="AK217" s="45"/>
      <c r="AL217" s="45"/>
      <c r="AM217" s="42"/>
      <c r="AN217" s="42"/>
      <c r="AO217" s="42"/>
      <c r="AP217" s="42"/>
      <c r="AQ217" s="42"/>
      <c r="AR217" s="42"/>
      <c r="AS217" s="42"/>
      <c r="AT217" s="19"/>
      <c r="AU217" s="29"/>
      <c r="AV217" s="11"/>
      <c r="AW217" s="11"/>
      <c r="AX217" s="14"/>
      <c r="AY217" s="14"/>
    </row>
    <row r="218" spans="2:51" ht="15.5" x14ac:dyDescent="0.35">
      <c r="B218" s="136" t="str">
        <f t="shared" si="26"/>
        <v/>
      </c>
      <c r="C218" s="56"/>
      <c r="D218" s="58"/>
      <c r="E218" s="43" t="str">
        <f>IFERROR(IF(OR(C218="",AND(C218&lt;&gt;"",D218="")),"",(VLOOKUP(C218,'APP BACKGROUND'!A:F,2,0))),"")</f>
        <v/>
      </c>
      <c r="F218" s="44" t="str">
        <f>IF(E218="","",(VLOOKUP(C218,'APP BACKGROUND'!A:F,5,0)))</f>
        <v/>
      </c>
      <c r="G218" s="40" t="str">
        <f>IF(E218="","",(VLOOKUP('Application Form'!C218,'APP BACKGROUND'!A:I,9,0)))</f>
        <v/>
      </c>
      <c r="H218" s="45"/>
      <c r="I218" s="45"/>
      <c r="J218" s="126" t="str">
        <f>IF(C:C="","",(VLOOKUP('Application Form'!C218,'APP BACKGROUND'!A:F,3,0)))</f>
        <v/>
      </c>
      <c r="K218" s="127" t="str">
        <f t="shared" si="27"/>
        <v/>
      </c>
      <c r="L218" s="127" t="str">
        <f>IF(H218="","",(VLOOKUP(K218,'Data Validation'!$A$48:$B$59,2,0)))</f>
        <v/>
      </c>
      <c r="M218" s="150" t="str">
        <f t="shared" si="28"/>
        <v/>
      </c>
      <c r="N218" s="151" t="str">
        <f t="shared" si="29"/>
        <v/>
      </c>
      <c r="O218" s="151" t="str">
        <f>IF(H218="","",(VLOOKUP(C218,'APP BACKGROUND'!A:K,11,0)))</f>
        <v/>
      </c>
      <c r="P218" s="85"/>
      <c r="Q218" s="116" t="str">
        <f t="shared" si="30"/>
        <v/>
      </c>
      <c r="R218" s="86" t="str">
        <f t="shared" si="31"/>
        <v/>
      </c>
      <c r="S218" s="40"/>
      <c r="T218" s="40"/>
      <c r="U218" s="47" t="str">
        <f t="shared" si="32"/>
        <v/>
      </c>
      <c r="V218" s="78"/>
      <c r="W218" s="78"/>
      <c r="X218" s="78"/>
      <c r="Y218" s="45"/>
      <c r="Z218" s="45"/>
      <c r="AA218" s="45"/>
      <c r="AB218" s="42"/>
      <c r="AC218" s="42"/>
      <c r="AD218" s="42"/>
      <c r="AE218" s="42"/>
      <c r="AF218" s="42"/>
      <c r="AG218" s="45"/>
      <c r="AH218" s="45"/>
      <c r="AI218" s="45"/>
      <c r="AJ218" s="45"/>
      <c r="AK218" s="45"/>
      <c r="AL218" s="45"/>
      <c r="AM218" s="42"/>
      <c r="AN218" s="42"/>
      <c r="AO218" s="42"/>
      <c r="AP218" s="42"/>
      <c r="AQ218" s="42"/>
      <c r="AR218" s="42"/>
      <c r="AS218" s="42"/>
      <c r="AT218" s="19"/>
      <c r="AU218" s="29"/>
      <c r="AV218" s="11"/>
      <c r="AW218" s="11"/>
      <c r="AX218" s="14"/>
      <c r="AY218" s="14"/>
    </row>
    <row r="219" spans="2:51" ht="15.5" x14ac:dyDescent="0.35">
      <c r="B219" s="136" t="str">
        <f t="shared" si="26"/>
        <v/>
      </c>
      <c r="C219" s="56"/>
      <c r="D219" s="58"/>
      <c r="E219" s="43" t="str">
        <f>IFERROR(IF(OR(C219="",AND(C219&lt;&gt;"",D219="")),"",(VLOOKUP(C219,'APP BACKGROUND'!A:F,2,0))),"")</f>
        <v/>
      </c>
      <c r="F219" s="44" t="str">
        <f>IF(E219="","",(VLOOKUP(C219,'APP BACKGROUND'!A:F,5,0)))</f>
        <v/>
      </c>
      <c r="G219" s="40" t="str">
        <f>IF(E219="","",(VLOOKUP('Application Form'!C219,'APP BACKGROUND'!A:I,9,0)))</f>
        <v/>
      </c>
      <c r="H219" s="45"/>
      <c r="I219" s="45"/>
      <c r="J219" s="126" t="str">
        <f>IF(C:C="","",(VLOOKUP('Application Form'!C219,'APP BACKGROUND'!A:F,3,0)))</f>
        <v/>
      </c>
      <c r="K219" s="127" t="str">
        <f t="shared" si="27"/>
        <v/>
      </c>
      <c r="L219" s="127" t="str">
        <f>IF(H219="","",(VLOOKUP(K219,'Data Validation'!$A$48:$B$59,2,0)))</f>
        <v/>
      </c>
      <c r="M219" s="150" t="str">
        <f t="shared" si="28"/>
        <v/>
      </c>
      <c r="N219" s="151" t="str">
        <f t="shared" si="29"/>
        <v/>
      </c>
      <c r="O219" s="151" t="str">
        <f>IF(H219="","",(VLOOKUP(C219,'APP BACKGROUND'!A:K,11,0)))</f>
        <v/>
      </c>
      <c r="P219" s="85"/>
      <c r="Q219" s="116" t="str">
        <f t="shared" si="30"/>
        <v/>
      </c>
      <c r="R219" s="86" t="str">
        <f t="shared" si="31"/>
        <v/>
      </c>
      <c r="S219" s="40"/>
      <c r="T219" s="40"/>
      <c r="U219" s="47" t="str">
        <f t="shared" si="32"/>
        <v/>
      </c>
      <c r="V219" s="78"/>
      <c r="W219" s="78"/>
      <c r="X219" s="78"/>
      <c r="Y219" s="45"/>
      <c r="Z219" s="45"/>
      <c r="AA219" s="45"/>
      <c r="AB219" s="42"/>
      <c r="AC219" s="42"/>
      <c r="AD219" s="42"/>
      <c r="AE219" s="42"/>
      <c r="AF219" s="42"/>
      <c r="AG219" s="45"/>
      <c r="AH219" s="45"/>
      <c r="AI219" s="45"/>
      <c r="AJ219" s="45"/>
      <c r="AK219" s="45"/>
      <c r="AL219" s="45"/>
      <c r="AM219" s="42"/>
      <c r="AN219" s="42"/>
      <c r="AO219" s="42"/>
      <c r="AP219" s="42"/>
      <c r="AQ219" s="42"/>
      <c r="AR219" s="42"/>
      <c r="AS219" s="42"/>
      <c r="AT219" s="19"/>
      <c r="AU219" s="29"/>
      <c r="AV219" s="11"/>
      <c r="AW219" s="11"/>
      <c r="AX219" s="14"/>
      <c r="AY219" s="14"/>
    </row>
    <row r="220" spans="2:51" ht="15.5" x14ac:dyDescent="0.35">
      <c r="B220" s="136" t="str">
        <f t="shared" si="26"/>
        <v/>
      </c>
      <c r="C220" s="56"/>
      <c r="D220" s="58"/>
      <c r="E220" s="43" t="str">
        <f>IFERROR(IF(OR(C220="",AND(C220&lt;&gt;"",D220="")),"",(VLOOKUP(C220,'APP BACKGROUND'!A:F,2,0))),"")</f>
        <v/>
      </c>
      <c r="F220" s="44" t="str">
        <f>IF(E220="","",(VLOOKUP(C220,'APP BACKGROUND'!A:F,5,0)))</f>
        <v/>
      </c>
      <c r="G220" s="40" t="str">
        <f>IF(E220="","",(VLOOKUP('Application Form'!C220,'APP BACKGROUND'!A:I,9,0)))</f>
        <v/>
      </c>
      <c r="H220" s="45"/>
      <c r="I220" s="45"/>
      <c r="J220" s="126" t="str">
        <f>IF(C:C="","",(VLOOKUP('Application Form'!C220,'APP BACKGROUND'!A:F,3,0)))</f>
        <v/>
      </c>
      <c r="K220" s="127" t="str">
        <f t="shared" si="27"/>
        <v/>
      </c>
      <c r="L220" s="127" t="str">
        <f>IF(H220="","",(VLOOKUP(K220,'Data Validation'!$A$48:$B$59,2,0)))</f>
        <v/>
      </c>
      <c r="M220" s="150" t="str">
        <f t="shared" si="28"/>
        <v/>
      </c>
      <c r="N220" s="151" t="str">
        <f t="shared" si="29"/>
        <v/>
      </c>
      <c r="O220" s="151" t="str">
        <f>IF(H220="","",(VLOOKUP(C220,'APP BACKGROUND'!A:K,11,0)))</f>
        <v/>
      </c>
      <c r="P220" s="85"/>
      <c r="Q220" s="116" t="str">
        <f t="shared" si="30"/>
        <v/>
      </c>
      <c r="R220" s="86" t="str">
        <f t="shared" si="31"/>
        <v/>
      </c>
      <c r="S220" s="40"/>
      <c r="T220" s="40"/>
      <c r="U220" s="47" t="str">
        <f t="shared" si="32"/>
        <v/>
      </c>
      <c r="V220" s="78"/>
      <c r="W220" s="78"/>
      <c r="X220" s="78"/>
      <c r="Y220" s="45"/>
      <c r="Z220" s="45"/>
      <c r="AA220" s="45"/>
      <c r="AB220" s="42"/>
      <c r="AC220" s="42"/>
      <c r="AD220" s="42"/>
      <c r="AE220" s="42"/>
      <c r="AF220" s="42"/>
      <c r="AG220" s="45"/>
      <c r="AH220" s="45"/>
      <c r="AI220" s="45"/>
      <c r="AJ220" s="45"/>
      <c r="AK220" s="45"/>
      <c r="AL220" s="45"/>
      <c r="AM220" s="42"/>
      <c r="AN220" s="42"/>
      <c r="AO220" s="42"/>
      <c r="AP220" s="42"/>
      <c r="AQ220" s="42"/>
      <c r="AR220" s="42"/>
      <c r="AS220" s="42"/>
      <c r="AT220" s="19"/>
      <c r="AU220" s="29"/>
      <c r="AV220" s="11"/>
      <c r="AW220" s="11"/>
      <c r="AX220" s="14"/>
      <c r="AY220" s="14"/>
    </row>
    <row r="221" spans="2:51" ht="15.5" x14ac:dyDescent="0.35">
      <c r="B221" s="136" t="str">
        <f t="shared" si="26"/>
        <v/>
      </c>
      <c r="C221" s="56"/>
      <c r="D221" s="58"/>
      <c r="E221" s="43" t="str">
        <f>IFERROR(IF(OR(C221="",AND(C221&lt;&gt;"",D221="")),"",(VLOOKUP(C221,'APP BACKGROUND'!A:F,2,0))),"")</f>
        <v/>
      </c>
      <c r="F221" s="44" t="str">
        <f>IF(E221="","",(VLOOKUP(C221,'APP BACKGROUND'!A:F,5,0)))</f>
        <v/>
      </c>
      <c r="G221" s="40" t="str">
        <f>IF(E221="","",(VLOOKUP('Application Form'!C221,'APP BACKGROUND'!A:I,9,0)))</f>
        <v/>
      </c>
      <c r="H221" s="45"/>
      <c r="I221" s="45"/>
      <c r="J221" s="126" t="str">
        <f>IF(C:C="","",(VLOOKUP('Application Form'!C221,'APP BACKGROUND'!A:F,3,0)))</f>
        <v/>
      </c>
      <c r="K221" s="127" t="str">
        <f t="shared" si="27"/>
        <v/>
      </c>
      <c r="L221" s="127" t="str">
        <f>IF(H221="","",(VLOOKUP(K221,'Data Validation'!$A$48:$B$59,2,0)))</f>
        <v/>
      </c>
      <c r="M221" s="150" t="str">
        <f t="shared" si="28"/>
        <v/>
      </c>
      <c r="N221" s="151" t="str">
        <f t="shared" si="29"/>
        <v/>
      </c>
      <c r="O221" s="151" t="str">
        <f>IF(H221="","",(VLOOKUP(C221,'APP BACKGROUND'!A:K,11,0)))</f>
        <v/>
      </c>
      <c r="P221" s="85"/>
      <c r="Q221" s="116" t="str">
        <f t="shared" si="30"/>
        <v/>
      </c>
      <c r="R221" s="86" t="str">
        <f t="shared" si="31"/>
        <v/>
      </c>
      <c r="S221" s="40"/>
      <c r="T221" s="40"/>
      <c r="U221" s="47" t="str">
        <f t="shared" si="32"/>
        <v/>
      </c>
      <c r="V221" s="78"/>
      <c r="W221" s="78"/>
      <c r="X221" s="78"/>
      <c r="Y221" s="45"/>
      <c r="Z221" s="45"/>
      <c r="AA221" s="45"/>
      <c r="AB221" s="42"/>
      <c r="AC221" s="42"/>
      <c r="AD221" s="42"/>
      <c r="AE221" s="42"/>
      <c r="AF221" s="42"/>
      <c r="AG221" s="45"/>
      <c r="AH221" s="45"/>
      <c r="AI221" s="45"/>
      <c r="AJ221" s="45"/>
      <c r="AK221" s="45"/>
      <c r="AL221" s="45"/>
      <c r="AM221" s="42"/>
      <c r="AN221" s="42"/>
      <c r="AO221" s="42"/>
      <c r="AP221" s="42"/>
      <c r="AQ221" s="42"/>
      <c r="AR221" s="42"/>
      <c r="AS221" s="42"/>
      <c r="AT221" s="19"/>
      <c r="AU221" s="29"/>
      <c r="AV221" s="11"/>
      <c r="AW221" s="11"/>
      <c r="AX221" s="14"/>
      <c r="AY221" s="14"/>
    </row>
    <row r="222" spans="2:51" ht="15.5" x14ac:dyDescent="0.35">
      <c r="B222" s="136" t="str">
        <f t="shared" si="26"/>
        <v/>
      </c>
      <c r="C222" s="56"/>
      <c r="D222" s="58"/>
      <c r="E222" s="43" t="str">
        <f>IFERROR(IF(OR(C222="",AND(C222&lt;&gt;"",D222="")),"",(VLOOKUP(C222,'APP BACKGROUND'!A:F,2,0))),"")</f>
        <v/>
      </c>
      <c r="F222" s="44" t="str">
        <f>IF(E222="","",(VLOOKUP(C222,'APP BACKGROUND'!A:F,5,0)))</f>
        <v/>
      </c>
      <c r="G222" s="40" t="str">
        <f>IF(E222="","",(VLOOKUP('Application Form'!C222,'APP BACKGROUND'!A:I,9,0)))</f>
        <v/>
      </c>
      <c r="H222" s="45"/>
      <c r="I222" s="45"/>
      <c r="J222" s="126" t="str">
        <f>IF(C:C="","",(VLOOKUP('Application Form'!C222,'APP BACKGROUND'!A:F,3,0)))</f>
        <v/>
      </c>
      <c r="K222" s="127" t="str">
        <f t="shared" si="27"/>
        <v/>
      </c>
      <c r="L222" s="127" t="str">
        <f>IF(H222="","",(VLOOKUP(K222,'Data Validation'!$A$48:$B$59,2,0)))</f>
        <v/>
      </c>
      <c r="M222" s="150" t="str">
        <f t="shared" si="28"/>
        <v/>
      </c>
      <c r="N222" s="151" t="str">
        <f t="shared" si="29"/>
        <v/>
      </c>
      <c r="O222" s="151" t="str">
        <f>IF(H222="","",(VLOOKUP(C222,'APP BACKGROUND'!A:K,11,0)))</f>
        <v/>
      </c>
      <c r="P222" s="85"/>
      <c r="Q222" s="116" t="str">
        <f t="shared" si="30"/>
        <v/>
      </c>
      <c r="R222" s="86" t="str">
        <f t="shared" si="31"/>
        <v/>
      </c>
      <c r="S222" s="40"/>
      <c r="T222" s="40"/>
      <c r="U222" s="47" t="str">
        <f t="shared" si="32"/>
        <v/>
      </c>
      <c r="V222" s="78"/>
      <c r="W222" s="78"/>
      <c r="X222" s="78"/>
      <c r="Y222" s="45"/>
      <c r="Z222" s="45"/>
      <c r="AA222" s="45"/>
      <c r="AB222" s="42"/>
      <c r="AC222" s="42"/>
      <c r="AD222" s="42"/>
      <c r="AE222" s="42"/>
      <c r="AF222" s="42"/>
      <c r="AG222" s="45"/>
      <c r="AH222" s="45"/>
      <c r="AI222" s="45"/>
      <c r="AJ222" s="45"/>
      <c r="AK222" s="45"/>
      <c r="AL222" s="45"/>
      <c r="AM222" s="42"/>
      <c r="AN222" s="42"/>
      <c r="AO222" s="42"/>
      <c r="AP222" s="42"/>
      <c r="AQ222" s="42"/>
      <c r="AR222" s="42"/>
      <c r="AS222" s="42"/>
      <c r="AT222" s="19"/>
      <c r="AU222" s="29"/>
      <c r="AV222" s="11"/>
      <c r="AW222" s="11"/>
      <c r="AX222" s="14"/>
      <c r="AY222" s="14"/>
    </row>
    <row r="223" spans="2:51" ht="15.5" x14ac:dyDescent="0.35">
      <c r="B223" s="136" t="str">
        <f t="shared" si="26"/>
        <v/>
      </c>
      <c r="C223" s="56"/>
      <c r="D223" s="58"/>
      <c r="E223" s="43" t="str">
        <f>IFERROR(IF(OR(C223="",AND(C223&lt;&gt;"",D223="")),"",(VLOOKUP(C223,'APP BACKGROUND'!A:F,2,0))),"")</f>
        <v/>
      </c>
      <c r="F223" s="44" t="str">
        <f>IF(E223="","",(VLOOKUP(C223,'APP BACKGROUND'!A:F,5,0)))</f>
        <v/>
      </c>
      <c r="G223" s="40" t="str">
        <f>IF(E223="","",(VLOOKUP('Application Form'!C223,'APP BACKGROUND'!A:I,9,0)))</f>
        <v/>
      </c>
      <c r="H223" s="45"/>
      <c r="I223" s="45"/>
      <c r="J223" s="126" t="str">
        <f>IF(C:C="","",(VLOOKUP('Application Form'!C223,'APP BACKGROUND'!A:F,3,0)))</f>
        <v/>
      </c>
      <c r="K223" s="127" t="str">
        <f t="shared" si="27"/>
        <v/>
      </c>
      <c r="L223" s="127" t="str">
        <f>IF(H223="","",(VLOOKUP(K223,'Data Validation'!$A$48:$B$59,2,0)))</f>
        <v/>
      </c>
      <c r="M223" s="150" t="str">
        <f t="shared" si="28"/>
        <v/>
      </c>
      <c r="N223" s="151" t="str">
        <f t="shared" si="29"/>
        <v/>
      </c>
      <c r="O223" s="151" t="str">
        <f>IF(H223="","",(VLOOKUP(C223,'APP BACKGROUND'!A:K,11,0)))</f>
        <v/>
      </c>
      <c r="P223" s="85"/>
      <c r="Q223" s="116" t="str">
        <f t="shared" si="30"/>
        <v/>
      </c>
      <c r="R223" s="86" t="str">
        <f t="shared" si="31"/>
        <v/>
      </c>
      <c r="S223" s="40"/>
      <c r="T223" s="40"/>
      <c r="U223" s="47" t="str">
        <f t="shared" si="32"/>
        <v/>
      </c>
      <c r="V223" s="78"/>
      <c r="W223" s="78"/>
      <c r="X223" s="78"/>
      <c r="Y223" s="45"/>
      <c r="Z223" s="45"/>
      <c r="AA223" s="45"/>
      <c r="AB223" s="42"/>
      <c r="AC223" s="42"/>
      <c r="AD223" s="42"/>
      <c r="AE223" s="42"/>
      <c r="AF223" s="42"/>
      <c r="AG223" s="45"/>
      <c r="AH223" s="45"/>
      <c r="AI223" s="45"/>
      <c r="AJ223" s="45"/>
      <c r="AK223" s="45"/>
      <c r="AL223" s="45"/>
      <c r="AM223" s="42"/>
      <c r="AN223" s="42"/>
      <c r="AO223" s="42"/>
      <c r="AP223" s="42"/>
      <c r="AQ223" s="42"/>
      <c r="AR223" s="42"/>
      <c r="AS223" s="42"/>
      <c r="AT223" s="19"/>
      <c r="AU223" s="29"/>
      <c r="AV223" s="11"/>
      <c r="AW223" s="11"/>
      <c r="AX223" s="14"/>
      <c r="AY223" s="14"/>
    </row>
    <row r="224" spans="2:51" ht="15.5" x14ac:dyDescent="0.35">
      <c r="B224" s="136" t="str">
        <f t="shared" si="26"/>
        <v/>
      </c>
      <c r="C224" s="56"/>
      <c r="D224" s="58"/>
      <c r="E224" s="43" t="str">
        <f>IFERROR(IF(OR(C224="",AND(C224&lt;&gt;"",D224="")),"",(VLOOKUP(C224,'APP BACKGROUND'!A:F,2,0))),"")</f>
        <v/>
      </c>
      <c r="F224" s="44" t="str">
        <f>IF(E224="","",(VLOOKUP(C224,'APP BACKGROUND'!A:F,5,0)))</f>
        <v/>
      </c>
      <c r="G224" s="40" t="str">
        <f>IF(E224="","",(VLOOKUP('Application Form'!C224,'APP BACKGROUND'!A:I,9,0)))</f>
        <v/>
      </c>
      <c r="H224" s="45"/>
      <c r="I224" s="45"/>
      <c r="J224" s="126" t="str">
        <f>IF(C:C="","",(VLOOKUP('Application Form'!C224,'APP BACKGROUND'!A:F,3,0)))</f>
        <v/>
      </c>
      <c r="K224" s="127" t="str">
        <f t="shared" si="27"/>
        <v/>
      </c>
      <c r="L224" s="127" t="str">
        <f>IF(H224="","",(VLOOKUP(K224,'Data Validation'!$A$48:$B$59,2,0)))</f>
        <v/>
      </c>
      <c r="M224" s="150" t="str">
        <f t="shared" si="28"/>
        <v/>
      </c>
      <c r="N224" s="151" t="str">
        <f t="shared" si="29"/>
        <v/>
      </c>
      <c r="O224" s="151" t="str">
        <f>IF(H224="","",(VLOOKUP(C224,'APP BACKGROUND'!A:K,11,0)))</f>
        <v/>
      </c>
      <c r="P224" s="85"/>
      <c r="Q224" s="116" t="str">
        <f t="shared" si="30"/>
        <v/>
      </c>
      <c r="R224" s="86" t="str">
        <f t="shared" si="31"/>
        <v/>
      </c>
      <c r="S224" s="40"/>
      <c r="T224" s="40"/>
      <c r="U224" s="47" t="str">
        <f t="shared" si="32"/>
        <v/>
      </c>
      <c r="V224" s="78"/>
      <c r="W224" s="78"/>
      <c r="X224" s="78"/>
      <c r="Y224" s="45"/>
      <c r="Z224" s="45"/>
      <c r="AA224" s="45"/>
      <c r="AB224" s="42"/>
      <c r="AC224" s="42"/>
      <c r="AD224" s="42"/>
      <c r="AE224" s="42"/>
      <c r="AF224" s="42"/>
      <c r="AG224" s="45"/>
      <c r="AH224" s="45"/>
      <c r="AI224" s="45"/>
      <c r="AJ224" s="45"/>
      <c r="AK224" s="45"/>
      <c r="AL224" s="45"/>
      <c r="AM224" s="42"/>
      <c r="AN224" s="42"/>
      <c r="AO224" s="42"/>
      <c r="AP224" s="42"/>
      <c r="AQ224" s="42"/>
      <c r="AR224" s="42"/>
      <c r="AS224" s="42"/>
    </row>
    <row r="225" spans="2:45" ht="15.5" x14ac:dyDescent="0.35">
      <c r="B225" s="136" t="str">
        <f t="shared" si="26"/>
        <v/>
      </c>
      <c r="C225" s="56"/>
      <c r="D225" s="58"/>
      <c r="E225" s="43" t="str">
        <f>IFERROR(IF(OR(C225="",AND(C225&lt;&gt;"",D225="")),"",(VLOOKUP(C225,'APP BACKGROUND'!A:F,2,0))),"")</f>
        <v/>
      </c>
      <c r="F225" s="44" t="str">
        <f>IF(E225="","",(VLOOKUP(C225,'APP BACKGROUND'!A:F,5,0)))</f>
        <v/>
      </c>
      <c r="G225" s="40" t="str">
        <f>IF(E225="","",(VLOOKUP('Application Form'!C225,'APP BACKGROUND'!A:I,9,0)))</f>
        <v/>
      </c>
      <c r="H225" s="45"/>
      <c r="I225" s="45"/>
      <c r="J225" s="126" t="str">
        <f>IF(C:C="","",(VLOOKUP('Application Form'!C225,'APP BACKGROUND'!A:F,3,0)))</f>
        <v/>
      </c>
      <c r="K225" s="127" t="str">
        <f t="shared" si="27"/>
        <v/>
      </c>
      <c r="L225" s="127" t="str">
        <f>IF(H225="","",(VLOOKUP(K225,'Data Validation'!$A$48:$B$59,2,0)))</f>
        <v/>
      </c>
      <c r="M225" s="150" t="str">
        <f t="shared" si="28"/>
        <v/>
      </c>
      <c r="N225" s="151" t="str">
        <f t="shared" si="29"/>
        <v/>
      </c>
      <c r="O225" s="151" t="str">
        <f>IF(H225="","",(VLOOKUP(C225,'APP BACKGROUND'!A:K,11,0)))</f>
        <v/>
      </c>
      <c r="P225" s="85"/>
      <c r="Q225" s="116" t="str">
        <f t="shared" si="30"/>
        <v/>
      </c>
      <c r="R225" s="86" t="str">
        <f t="shared" si="31"/>
        <v/>
      </c>
      <c r="S225" s="40"/>
      <c r="T225" s="40"/>
      <c r="U225" s="47" t="str">
        <f t="shared" si="32"/>
        <v/>
      </c>
      <c r="V225" s="78"/>
      <c r="W225" s="78"/>
      <c r="X225" s="78"/>
      <c r="Y225" s="45"/>
      <c r="Z225" s="45"/>
      <c r="AA225" s="45"/>
      <c r="AB225" s="42"/>
      <c r="AC225" s="42"/>
      <c r="AD225" s="42"/>
      <c r="AE225" s="42"/>
      <c r="AF225" s="42"/>
      <c r="AG225" s="45"/>
      <c r="AH225" s="45"/>
      <c r="AI225" s="45"/>
      <c r="AJ225" s="45"/>
      <c r="AK225" s="45"/>
      <c r="AL225" s="45"/>
      <c r="AM225" s="42"/>
      <c r="AN225" s="42"/>
      <c r="AO225" s="42"/>
      <c r="AP225" s="42"/>
      <c r="AQ225" s="42"/>
      <c r="AR225" s="42"/>
      <c r="AS225" s="42"/>
    </row>
    <row r="226" spans="2:45" ht="15.5" x14ac:dyDescent="0.35">
      <c r="B226" s="136" t="str">
        <f t="shared" si="26"/>
        <v/>
      </c>
      <c r="C226" s="56"/>
      <c r="D226" s="58"/>
      <c r="E226" s="43" t="str">
        <f>IFERROR(IF(OR(C226="",AND(C226&lt;&gt;"",D226="")),"",(VLOOKUP(C226,'APP BACKGROUND'!A:F,2,0))),"")</f>
        <v/>
      </c>
      <c r="F226" s="44" t="str">
        <f>IF(E226="","",(VLOOKUP(C226,'APP BACKGROUND'!A:F,5,0)))</f>
        <v/>
      </c>
      <c r="G226" s="40" t="str">
        <f>IF(E226="","",(VLOOKUP('Application Form'!C226,'APP BACKGROUND'!A:I,9,0)))</f>
        <v/>
      </c>
      <c r="H226" s="45"/>
      <c r="I226" s="45"/>
      <c r="J226" s="126" t="str">
        <f>IF(C:C="","",(VLOOKUP('Application Form'!C226,'APP BACKGROUND'!A:F,3,0)))</f>
        <v/>
      </c>
      <c r="K226" s="127" t="str">
        <f t="shared" si="27"/>
        <v/>
      </c>
      <c r="L226" s="127" t="str">
        <f>IF(H226="","",(VLOOKUP(K226,'Data Validation'!$A$48:$B$59,2,0)))</f>
        <v/>
      </c>
      <c r="M226" s="150" t="str">
        <f t="shared" si="28"/>
        <v/>
      </c>
      <c r="N226" s="151" t="str">
        <f t="shared" si="29"/>
        <v/>
      </c>
      <c r="O226" s="151" t="str">
        <f>IF(H226="","",(VLOOKUP(C226,'APP BACKGROUND'!A:K,11,0)))</f>
        <v/>
      </c>
      <c r="P226" s="85"/>
      <c r="Q226" s="116" t="str">
        <f t="shared" si="30"/>
        <v/>
      </c>
      <c r="R226" s="86" t="str">
        <f t="shared" si="31"/>
        <v/>
      </c>
      <c r="S226" s="40"/>
      <c r="T226" s="40"/>
      <c r="U226" s="47" t="str">
        <f t="shared" si="32"/>
        <v/>
      </c>
      <c r="V226" s="78"/>
      <c r="W226" s="78"/>
      <c r="X226" s="78"/>
      <c r="Y226" s="45"/>
      <c r="Z226" s="45"/>
      <c r="AA226" s="45"/>
      <c r="AB226" s="42"/>
      <c r="AC226" s="42"/>
      <c r="AD226" s="42"/>
      <c r="AE226" s="42"/>
      <c r="AF226" s="42"/>
      <c r="AG226" s="45"/>
      <c r="AH226" s="45"/>
      <c r="AI226" s="45"/>
      <c r="AJ226" s="45"/>
      <c r="AK226" s="45"/>
      <c r="AL226" s="45"/>
      <c r="AM226" s="42"/>
      <c r="AN226" s="42"/>
      <c r="AO226" s="42"/>
      <c r="AP226" s="42"/>
      <c r="AQ226" s="42"/>
      <c r="AR226" s="42"/>
      <c r="AS226" s="42"/>
    </row>
    <row r="227" spans="2:45" ht="15.5" x14ac:dyDescent="0.35">
      <c r="B227" s="136" t="str">
        <f t="shared" si="26"/>
        <v/>
      </c>
      <c r="C227" s="56"/>
      <c r="D227" s="58"/>
      <c r="E227" s="43" t="str">
        <f>IFERROR(IF(OR(C227="",AND(C227&lt;&gt;"",D227="")),"",(VLOOKUP(C227,'APP BACKGROUND'!A:F,2,0))),"")</f>
        <v/>
      </c>
      <c r="F227" s="44" t="str">
        <f>IF(E227="","",(VLOOKUP(C227,'APP BACKGROUND'!A:F,5,0)))</f>
        <v/>
      </c>
      <c r="G227" s="40" t="str">
        <f>IF(E227="","",(VLOOKUP('Application Form'!C227,'APP BACKGROUND'!A:I,9,0)))</f>
        <v/>
      </c>
      <c r="H227" s="45"/>
      <c r="I227" s="45"/>
      <c r="J227" s="126" t="str">
        <f>IF(C:C="","",(VLOOKUP('Application Form'!C227,'APP BACKGROUND'!A:F,3,0)))</f>
        <v/>
      </c>
      <c r="K227" s="127" t="str">
        <f t="shared" si="27"/>
        <v/>
      </c>
      <c r="L227" s="127" t="str">
        <f>IF(H227="","",(VLOOKUP(K227,'Data Validation'!$A$48:$B$59,2,0)))</f>
        <v/>
      </c>
      <c r="M227" s="150" t="str">
        <f t="shared" si="28"/>
        <v/>
      </c>
      <c r="N227" s="151" t="str">
        <f t="shared" si="29"/>
        <v/>
      </c>
      <c r="O227" s="151" t="str">
        <f>IF(H227="","",(VLOOKUP(C227,'APP BACKGROUND'!A:K,11,0)))</f>
        <v/>
      </c>
      <c r="P227" s="85"/>
      <c r="Q227" s="116" t="str">
        <f t="shared" si="30"/>
        <v/>
      </c>
      <c r="R227" s="86" t="str">
        <f t="shared" si="31"/>
        <v/>
      </c>
      <c r="S227" s="40"/>
      <c r="T227" s="40"/>
      <c r="U227" s="47" t="str">
        <f t="shared" si="32"/>
        <v/>
      </c>
      <c r="V227" s="78"/>
      <c r="W227" s="78"/>
      <c r="X227" s="78"/>
      <c r="Y227" s="45"/>
      <c r="Z227" s="45"/>
      <c r="AA227" s="45"/>
      <c r="AB227" s="42"/>
      <c r="AC227" s="42"/>
      <c r="AD227" s="42"/>
      <c r="AE227" s="42"/>
      <c r="AF227" s="42"/>
      <c r="AG227" s="45"/>
      <c r="AH227" s="45"/>
      <c r="AI227" s="45"/>
      <c r="AJ227" s="45"/>
      <c r="AK227" s="45"/>
      <c r="AL227" s="45"/>
      <c r="AM227" s="42"/>
      <c r="AN227" s="42"/>
      <c r="AO227" s="42"/>
      <c r="AP227" s="42"/>
      <c r="AQ227" s="42"/>
      <c r="AR227" s="42"/>
      <c r="AS227" s="42"/>
    </row>
    <row r="228" spans="2:45" ht="15.5" x14ac:dyDescent="0.35">
      <c r="B228" s="136" t="str">
        <f t="shared" si="26"/>
        <v/>
      </c>
      <c r="C228" s="56"/>
      <c r="D228" s="58"/>
      <c r="E228" s="43" t="str">
        <f>IFERROR(IF(OR(C228="",AND(C228&lt;&gt;"",D228="")),"",(VLOOKUP(C228,'APP BACKGROUND'!A:F,2,0))),"")</f>
        <v/>
      </c>
      <c r="F228" s="44" t="str">
        <f>IF(E228="","",(VLOOKUP(C228,'APP BACKGROUND'!A:F,5,0)))</f>
        <v/>
      </c>
      <c r="G228" s="40" t="str">
        <f>IF(E228="","",(VLOOKUP('Application Form'!C228,'APP BACKGROUND'!A:I,9,0)))</f>
        <v/>
      </c>
      <c r="H228" s="45"/>
      <c r="I228" s="45"/>
      <c r="J228" s="126" t="str">
        <f>IF(C:C="","",(VLOOKUP('Application Form'!C228,'APP BACKGROUND'!A:F,3,0)))</f>
        <v/>
      </c>
      <c r="K228" s="127" t="str">
        <f t="shared" si="27"/>
        <v/>
      </c>
      <c r="L228" s="127" t="str">
        <f>IF(H228="","",(VLOOKUP(K228,'Data Validation'!$A$48:$B$59,2,0)))</f>
        <v/>
      </c>
      <c r="M228" s="150" t="str">
        <f t="shared" si="28"/>
        <v/>
      </c>
      <c r="N228" s="151" t="str">
        <f t="shared" si="29"/>
        <v/>
      </c>
      <c r="O228" s="151" t="str">
        <f>IF(H228="","",(VLOOKUP(C228,'APP BACKGROUND'!A:K,11,0)))</f>
        <v/>
      </c>
      <c r="P228" s="85"/>
      <c r="Q228" s="116" t="str">
        <f t="shared" si="30"/>
        <v/>
      </c>
      <c r="R228" s="86" t="str">
        <f t="shared" si="31"/>
        <v/>
      </c>
      <c r="S228" s="40"/>
      <c r="T228" s="40"/>
      <c r="U228" s="47" t="str">
        <f t="shared" si="32"/>
        <v/>
      </c>
      <c r="V228" s="78"/>
      <c r="W228" s="78"/>
      <c r="X228" s="78"/>
      <c r="Y228" s="45"/>
      <c r="Z228" s="45"/>
      <c r="AA228" s="45"/>
      <c r="AB228" s="42"/>
      <c r="AC228" s="42"/>
      <c r="AD228" s="42"/>
      <c r="AE228" s="42"/>
      <c r="AF228" s="42"/>
      <c r="AG228" s="45"/>
      <c r="AH228" s="45"/>
      <c r="AI228" s="45"/>
      <c r="AJ228" s="45"/>
      <c r="AK228" s="45"/>
      <c r="AL228" s="45"/>
      <c r="AM228" s="42"/>
      <c r="AN228" s="42"/>
      <c r="AO228" s="42"/>
      <c r="AP228" s="42"/>
      <c r="AQ228" s="42"/>
      <c r="AR228" s="42"/>
      <c r="AS228" s="42"/>
    </row>
    <row r="229" spans="2:45" ht="15.5" x14ac:dyDescent="0.35">
      <c r="B229" s="136" t="str">
        <f t="shared" si="26"/>
        <v/>
      </c>
      <c r="C229" s="56"/>
      <c r="D229" s="58"/>
      <c r="E229" s="43" t="str">
        <f>IFERROR(IF(OR(C229="",AND(C229&lt;&gt;"",D229="")),"",(VLOOKUP(C229,'APP BACKGROUND'!A:F,2,0))),"")</f>
        <v/>
      </c>
      <c r="F229" s="44" t="str">
        <f>IF(E229="","",(VLOOKUP(C229,'APP BACKGROUND'!A:F,5,0)))</f>
        <v/>
      </c>
      <c r="G229" s="40" t="str">
        <f>IF(E229="","",(VLOOKUP('Application Form'!C229,'APP BACKGROUND'!A:I,9,0)))</f>
        <v/>
      </c>
      <c r="H229" s="45"/>
      <c r="I229" s="45"/>
      <c r="J229" s="126" t="str">
        <f>IF(C:C="","",(VLOOKUP('Application Form'!C229,'APP BACKGROUND'!A:F,3,0)))</f>
        <v/>
      </c>
      <c r="K229" s="127" t="str">
        <f t="shared" si="27"/>
        <v/>
      </c>
      <c r="L229" s="127" t="str">
        <f>IF(H229="","",(VLOOKUP(K229,'Data Validation'!$A$48:$B$59,2,0)))</f>
        <v/>
      </c>
      <c r="M229" s="150" t="str">
        <f t="shared" si="28"/>
        <v/>
      </c>
      <c r="N229" s="151" t="str">
        <f t="shared" si="29"/>
        <v/>
      </c>
      <c r="O229" s="151" t="str">
        <f>IF(H229="","",(VLOOKUP(C229,'APP BACKGROUND'!A:K,11,0)))</f>
        <v/>
      </c>
      <c r="P229" s="85"/>
      <c r="Q229" s="116" t="str">
        <f t="shared" si="30"/>
        <v/>
      </c>
      <c r="R229" s="86" t="str">
        <f t="shared" si="31"/>
        <v/>
      </c>
      <c r="S229" s="40"/>
      <c r="T229" s="40"/>
      <c r="U229" s="47" t="str">
        <f t="shared" si="32"/>
        <v/>
      </c>
      <c r="V229" s="78"/>
      <c r="W229" s="78"/>
      <c r="X229" s="78"/>
      <c r="Y229" s="45"/>
      <c r="Z229" s="45"/>
      <c r="AA229" s="45"/>
      <c r="AB229" s="42"/>
      <c r="AC229" s="42"/>
      <c r="AD229" s="42"/>
      <c r="AE229" s="42"/>
      <c r="AF229" s="42"/>
      <c r="AG229" s="45"/>
      <c r="AH229" s="45"/>
      <c r="AI229" s="45"/>
      <c r="AJ229" s="45"/>
      <c r="AK229" s="45"/>
      <c r="AL229" s="45"/>
      <c r="AM229" s="42"/>
      <c r="AN229" s="42"/>
      <c r="AO229" s="42"/>
      <c r="AP229" s="42"/>
      <c r="AQ229" s="42"/>
      <c r="AR229" s="42"/>
      <c r="AS229" s="42"/>
    </row>
    <row r="230" spans="2:45" ht="15.5" x14ac:dyDescent="0.35">
      <c r="B230" s="136" t="str">
        <f t="shared" si="26"/>
        <v/>
      </c>
      <c r="C230" s="56"/>
      <c r="D230" s="58"/>
      <c r="E230" s="43" t="str">
        <f>IFERROR(IF(OR(C230="",AND(C230&lt;&gt;"",D230="")),"",(VLOOKUP(C230,'APP BACKGROUND'!A:F,2,0))),"")</f>
        <v/>
      </c>
      <c r="F230" s="44" t="str">
        <f>IF(E230="","",(VLOOKUP(C230,'APP BACKGROUND'!A:F,5,0)))</f>
        <v/>
      </c>
      <c r="G230" s="40" t="str">
        <f>IF(E230="","",(VLOOKUP('Application Form'!C230,'APP BACKGROUND'!A:I,9,0)))</f>
        <v/>
      </c>
      <c r="H230" s="45"/>
      <c r="I230" s="45"/>
      <c r="J230" s="126" t="str">
        <f>IF(C:C="","",(VLOOKUP('Application Form'!C230,'APP BACKGROUND'!A:F,3,0)))</f>
        <v/>
      </c>
      <c r="K230" s="127" t="str">
        <f t="shared" si="27"/>
        <v/>
      </c>
      <c r="L230" s="127" t="str">
        <f>IF(H230="","",(VLOOKUP(K230,'Data Validation'!$A$48:$B$59,2,0)))</f>
        <v/>
      </c>
      <c r="M230" s="150" t="str">
        <f t="shared" si="28"/>
        <v/>
      </c>
      <c r="N230" s="151" t="str">
        <f t="shared" si="29"/>
        <v/>
      </c>
      <c r="O230" s="151" t="str">
        <f>IF(H230="","",(VLOOKUP(C230,'APP BACKGROUND'!A:K,11,0)))</f>
        <v/>
      </c>
      <c r="P230" s="85"/>
      <c r="Q230" s="116" t="str">
        <f t="shared" si="30"/>
        <v/>
      </c>
      <c r="R230" s="86" t="str">
        <f t="shared" si="31"/>
        <v/>
      </c>
      <c r="S230" s="40"/>
      <c r="T230" s="40"/>
      <c r="U230" s="47" t="str">
        <f t="shared" si="32"/>
        <v/>
      </c>
      <c r="V230" s="78"/>
      <c r="W230" s="78"/>
      <c r="X230" s="78"/>
      <c r="Y230" s="45"/>
      <c r="Z230" s="45"/>
      <c r="AA230" s="45"/>
      <c r="AB230" s="42"/>
      <c r="AC230" s="42"/>
      <c r="AD230" s="42"/>
      <c r="AE230" s="42"/>
      <c r="AF230" s="42"/>
      <c r="AG230" s="45"/>
      <c r="AH230" s="45"/>
      <c r="AI230" s="45"/>
      <c r="AJ230" s="45"/>
      <c r="AK230" s="45"/>
      <c r="AL230" s="45"/>
      <c r="AM230" s="42"/>
      <c r="AN230" s="42"/>
      <c r="AO230" s="42"/>
      <c r="AP230" s="42"/>
      <c r="AQ230" s="42"/>
      <c r="AR230" s="42"/>
      <c r="AS230" s="42"/>
    </row>
    <row r="231" spans="2:45" ht="15.5" x14ac:dyDescent="0.35">
      <c r="B231" s="136" t="str">
        <f t="shared" si="26"/>
        <v/>
      </c>
      <c r="C231" s="56"/>
      <c r="D231" s="58"/>
      <c r="E231" s="43" t="str">
        <f>IFERROR(IF(OR(C231="",AND(C231&lt;&gt;"",D231="")),"",(VLOOKUP(C231,'APP BACKGROUND'!A:F,2,0))),"")</f>
        <v/>
      </c>
      <c r="F231" s="44" t="str">
        <f>IF(E231="","",(VLOOKUP(C231,'APP BACKGROUND'!A:F,5,0)))</f>
        <v/>
      </c>
      <c r="G231" s="40" t="str">
        <f>IF(E231="","",(VLOOKUP('Application Form'!C231,'APP BACKGROUND'!A:I,9,0)))</f>
        <v/>
      </c>
      <c r="H231" s="45"/>
      <c r="I231" s="45"/>
      <c r="J231" s="126" t="str">
        <f>IF(C:C="","",(VLOOKUP('Application Form'!C231,'APP BACKGROUND'!A:F,3,0)))</f>
        <v/>
      </c>
      <c r="K231" s="127" t="str">
        <f t="shared" si="27"/>
        <v/>
      </c>
      <c r="L231" s="127" t="str">
        <f>IF(H231="","",(VLOOKUP(K231,'Data Validation'!$A$48:$B$59,2,0)))</f>
        <v/>
      </c>
      <c r="M231" s="150" t="str">
        <f t="shared" si="28"/>
        <v/>
      </c>
      <c r="N231" s="151" t="str">
        <f t="shared" si="29"/>
        <v/>
      </c>
      <c r="O231" s="151" t="str">
        <f>IF(H231="","",(VLOOKUP(C231,'APP BACKGROUND'!A:K,11,0)))</f>
        <v/>
      </c>
      <c r="P231" s="85"/>
      <c r="Q231" s="116" t="str">
        <f t="shared" si="30"/>
        <v/>
      </c>
      <c r="R231" s="86" t="str">
        <f t="shared" si="31"/>
        <v/>
      </c>
      <c r="S231" s="40"/>
      <c r="T231" s="40"/>
      <c r="U231" s="47" t="str">
        <f t="shared" si="32"/>
        <v/>
      </c>
      <c r="V231" s="78"/>
      <c r="W231" s="78"/>
      <c r="X231" s="78"/>
      <c r="Y231" s="45"/>
      <c r="Z231" s="45"/>
      <c r="AA231" s="45"/>
      <c r="AB231" s="42"/>
      <c r="AC231" s="42"/>
      <c r="AD231" s="42"/>
      <c r="AE231" s="42"/>
      <c r="AF231" s="42"/>
      <c r="AG231" s="45"/>
      <c r="AH231" s="45"/>
      <c r="AI231" s="45"/>
      <c r="AJ231" s="45"/>
      <c r="AK231" s="45"/>
      <c r="AL231" s="45"/>
      <c r="AM231" s="42"/>
      <c r="AN231" s="42"/>
      <c r="AO231" s="42"/>
      <c r="AP231" s="42"/>
      <c r="AQ231" s="42"/>
      <c r="AR231" s="42"/>
      <c r="AS231" s="42"/>
    </row>
    <row r="232" spans="2:45" ht="15.5" x14ac:dyDescent="0.35">
      <c r="B232" s="136" t="str">
        <f t="shared" si="26"/>
        <v/>
      </c>
      <c r="C232" s="56"/>
      <c r="D232" s="58"/>
      <c r="E232" s="43" t="str">
        <f>IFERROR(IF(OR(C232="",AND(C232&lt;&gt;"",D232="")),"",(VLOOKUP(C232,'APP BACKGROUND'!A:F,2,0))),"")</f>
        <v/>
      </c>
      <c r="F232" s="44" t="str">
        <f>IF(E232="","",(VLOOKUP(C232,'APP BACKGROUND'!A:F,5,0)))</f>
        <v/>
      </c>
      <c r="G232" s="40" t="str">
        <f>IF(E232="","",(VLOOKUP('Application Form'!C232,'APP BACKGROUND'!A:I,9,0)))</f>
        <v/>
      </c>
      <c r="H232" s="45"/>
      <c r="I232" s="45"/>
      <c r="J232" s="126" t="str">
        <f>IF(C:C="","",(VLOOKUP('Application Form'!C232,'APP BACKGROUND'!A:F,3,0)))</f>
        <v/>
      </c>
      <c r="K232" s="127" t="str">
        <f t="shared" si="27"/>
        <v/>
      </c>
      <c r="L232" s="127" t="str">
        <f>IF(H232="","",(VLOOKUP(K232,'Data Validation'!$A$48:$B$59,2,0)))</f>
        <v/>
      </c>
      <c r="M232" s="150" t="str">
        <f t="shared" si="28"/>
        <v/>
      </c>
      <c r="N232" s="151" t="str">
        <f t="shared" si="29"/>
        <v/>
      </c>
      <c r="O232" s="151" t="str">
        <f>IF(H232="","",(VLOOKUP(C232,'APP BACKGROUND'!A:K,11,0)))</f>
        <v/>
      </c>
      <c r="P232" s="85"/>
      <c r="Q232" s="116" t="str">
        <f t="shared" si="30"/>
        <v/>
      </c>
      <c r="R232" s="86" t="str">
        <f t="shared" si="31"/>
        <v/>
      </c>
      <c r="S232" s="40"/>
      <c r="T232" s="40"/>
      <c r="U232" s="47" t="str">
        <f t="shared" si="32"/>
        <v/>
      </c>
      <c r="V232" s="78"/>
      <c r="W232" s="78"/>
      <c r="X232" s="78"/>
      <c r="Y232" s="45"/>
      <c r="Z232" s="45"/>
      <c r="AA232" s="45"/>
      <c r="AB232" s="42"/>
      <c r="AC232" s="42"/>
      <c r="AD232" s="42"/>
      <c r="AE232" s="42"/>
      <c r="AF232" s="42"/>
      <c r="AG232" s="45"/>
      <c r="AH232" s="45"/>
      <c r="AI232" s="45"/>
      <c r="AJ232" s="45"/>
      <c r="AK232" s="45"/>
      <c r="AL232" s="45"/>
      <c r="AM232" s="42"/>
      <c r="AN232" s="42"/>
      <c r="AO232" s="42"/>
      <c r="AP232" s="42"/>
      <c r="AQ232" s="42"/>
      <c r="AR232" s="42"/>
      <c r="AS232" s="42"/>
    </row>
    <row r="233" spans="2:45" ht="15.5" x14ac:dyDescent="0.35">
      <c r="B233" s="136" t="str">
        <f t="shared" si="26"/>
        <v/>
      </c>
      <c r="C233" s="56"/>
      <c r="D233" s="58"/>
      <c r="E233" s="43" t="str">
        <f>IFERROR(IF(OR(C233="",AND(C233&lt;&gt;"",D233="")),"",(VLOOKUP(C233,'APP BACKGROUND'!A:F,2,0))),"")</f>
        <v/>
      </c>
      <c r="F233" s="44" t="str">
        <f>IF(E233="","",(VLOOKUP(C233,'APP BACKGROUND'!A:F,5,0)))</f>
        <v/>
      </c>
      <c r="G233" s="40" t="str">
        <f>IF(E233="","",(VLOOKUP('Application Form'!C233,'APP BACKGROUND'!A:I,9,0)))</f>
        <v/>
      </c>
      <c r="H233" s="45"/>
      <c r="I233" s="45"/>
      <c r="J233" s="126" t="str">
        <f>IF(C:C="","",(VLOOKUP('Application Form'!C233,'APP BACKGROUND'!A:F,3,0)))</f>
        <v/>
      </c>
      <c r="K233" s="127" t="str">
        <f t="shared" si="27"/>
        <v/>
      </c>
      <c r="L233" s="127" t="str">
        <f>IF(H233="","",(VLOOKUP(K233,'Data Validation'!$A$48:$B$59,2,0)))</f>
        <v/>
      </c>
      <c r="M233" s="150" t="str">
        <f t="shared" si="28"/>
        <v/>
      </c>
      <c r="N233" s="151" t="str">
        <f t="shared" si="29"/>
        <v/>
      </c>
      <c r="O233" s="151" t="str">
        <f>IF(H233="","",(VLOOKUP(C233,'APP BACKGROUND'!A:K,11,0)))</f>
        <v/>
      </c>
      <c r="P233" s="85"/>
      <c r="Q233" s="116" t="str">
        <f t="shared" si="30"/>
        <v/>
      </c>
      <c r="R233" s="86" t="str">
        <f t="shared" si="31"/>
        <v/>
      </c>
      <c r="S233" s="40"/>
      <c r="T233" s="40"/>
      <c r="U233" s="47" t="str">
        <f t="shared" si="32"/>
        <v/>
      </c>
      <c r="V233" s="78"/>
      <c r="W233" s="78"/>
      <c r="X233" s="78"/>
      <c r="Y233" s="45"/>
      <c r="Z233" s="45"/>
      <c r="AA233" s="45"/>
      <c r="AB233" s="42"/>
      <c r="AC233" s="42"/>
      <c r="AD233" s="42"/>
      <c r="AE233" s="42"/>
      <c r="AF233" s="42"/>
      <c r="AG233" s="45"/>
      <c r="AH233" s="45"/>
      <c r="AI233" s="45"/>
      <c r="AJ233" s="45"/>
      <c r="AK233" s="45"/>
      <c r="AL233" s="45"/>
      <c r="AM233" s="42"/>
      <c r="AN233" s="42"/>
      <c r="AO233" s="42"/>
      <c r="AP233" s="42"/>
      <c r="AQ233" s="42"/>
      <c r="AR233" s="42"/>
      <c r="AS233" s="42"/>
    </row>
    <row r="234" spans="2:45" ht="15.5" x14ac:dyDescent="0.35">
      <c r="B234" s="136" t="str">
        <f t="shared" si="26"/>
        <v/>
      </c>
      <c r="C234" s="56"/>
      <c r="D234" s="58"/>
      <c r="E234" s="43" t="str">
        <f>IFERROR(IF(OR(C234="",AND(C234&lt;&gt;"",D234="")),"",(VLOOKUP(C234,'APP BACKGROUND'!A:F,2,0))),"")</f>
        <v/>
      </c>
      <c r="F234" s="44" t="str">
        <f>IF(E234="","",(VLOOKUP(C234,'APP BACKGROUND'!A:F,5,0)))</f>
        <v/>
      </c>
      <c r="G234" s="40" t="str">
        <f>IF(E234="","",(VLOOKUP('Application Form'!C234,'APP BACKGROUND'!A:I,9,0)))</f>
        <v/>
      </c>
      <c r="H234" s="45"/>
      <c r="I234" s="45"/>
      <c r="J234" s="126" t="str">
        <f>IF(C:C="","",(VLOOKUP('Application Form'!C234,'APP BACKGROUND'!A:F,3,0)))</f>
        <v/>
      </c>
      <c r="K234" s="127" t="str">
        <f t="shared" si="27"/>
        <v/>
      </c>
      <c r="L234" s="127" t="str">
        <f>IF(H234="","",(VLOOKUP(K234,'Data Validation'!$A$48:$B$59,2,0)))</f>
        <v/>
      </c>
      <c r="M234" s="150" t="str">
        <f t="shared" si="28"/>
        <v/>
      </c>
      <c r="N234" s="151" t="str">
        <f t="shared" si="29"/>
        <v/>
      </c>
      <c r="O234" s="151" t="str">
        <f>IF(H234="","",(VLOOKUP(C234,'APP BACKGROUND'!A:K,11,0)))</f>
        <v/>
      </c>
      <c r="P234" s="85"/>
      <c r="Q234" s="116" t="str">
        <f t="shared" si="30"/>
        <v/>
      </c>
      <c r="R234" s="86" t="str">
        <f t="shared" si="31"/>
        <v/>
      </c>
      <c r="S234" s="40"/>
      <c r="T234" s="40"/>
      <c r="U234" s="47" t="str">
        <f t="shared" si="32"/>
        <v/>
      </c>
      <c r="V234" s="78"/>
      <c r="W234" s="78"/>
      <c r="X234" s="78"/>
      <c r="Y234" s="45"/>
      <c r="Z234" s="45"/>
      <c r="AA234" s="45"/>
      <c r="AB234" s="42"/>
      <c r="AC234" s="42"/>
      <c r="AD234" s="42"/>
      <c r="AE234" s="42"/>
      <c r="AF234" s="42"/>
      <c r="AG234" s="45"/>
      <c r="AH234" s="45"/>
      <c r="AI234" s="45"/>
      <c r="AJ234" s="45"/>
      <c r="AK234" s="45"/>
      <c r="AL234" s="45"/>
      <c r="AM234" s="42"/>
      <c r="AN234" s="42"/>
      <c r="AO234" s="42"/>
      <c r="AP234" s="42"/>
      <c r="AQ234" s="42"/>
      <c r="AR234" s="42"/>
      <c r="AS234" s="42"/>
    </row>
    <row r="235" spans="2:45" ht="15.5" x14ac:dyDescent="0.35">
      <c r="B235" s="136" t="str">
        <f t="shared" si="26"/>
        <v/>
      </c>
      <c r="C235" s="56"/>
      <c r="D235" s="58"/>
      <c r="E235" s="43" t="str">
        <f>IFERROR(IF(OR(C235="",AND(C235&lt;&gt;"",D235="")),"",(VLOOKUP(C235,'APP BACKGROUND'!A:F,2,0))),"")</f>
        <v/>
      </c>
      <c r="F235" s="44" t="str">
        <f>IF(E235="","",(VLOOKUP(C235,'APP BACKGROUND'!A:F,5,0)))</f>
        <v/>
      </c>
      <c r="G235" s="40" t="str">
        <f>IF(E235="","",(VLOOKUP('Application Form'!C235,'APP BACKGROUND'!A:I,9,0)))</f>
        <v/>
      </c>
      <c r="H235" s="45"/>
      <c r="I235" s="45"/>
      <c r="J235" s="126" t="str">
        <f>IF(C:C="","",(VLOOKUP('Application Form'!C235,'APP BACKGROUND'!A:F,3,0)))</f>
        <v/>
      </c>
      <c r="K235" s="127" t="str">
        <f t="shared" si="27"/>
        <v/>
      </c>
      <c r="L235" s="127" t="str">
        <f>IF(H235="","",(VLOOKUP(K235,'Data Validation'!$A$48:$B$59,2,0)))</f>
        <v/>
      </c>
      <c r="M235" s="150" t="str">
        <f t="shared" si="28"/>
        <v/>
      </c>
      <c r="N235" s="151" t="str">
        <f t="shared" si="29"/>
        <v/>
      </c>
      <c r="O235" s="151" t="str">
        <f>IF(H235="","",(VLOOKUP(C235,'APP BACKGROUND'!A:K,11,0)))</f>
        <v/>
      </c>
      <c r="P235" s="85"/>
      <c r="Q235" s="116" t="str">
        <f t="shared" si="30"/>
        <v/>
      </c>
      <c r="R235" s="86" t="str">
        <f t="shared" si="31"/>
        <v/>
      </c>
      <c r="S235" s="40"/>
      <c r="T235" s="40"/>
      <c r="U235" s="47" t="str">
        <f t="shared" si="32"/>
        <v/>
      </c>
      <c r="V235" s="78"/>
      <c r="W235" s="78"/>
      <c r="X235" s="78"/>
      <c r="Y235" s="45"/>
      <c r="Z235" s="45"/>
      <c r="AA235" s="45"/>
      <c r="AB235" s="42"/>
      <c r="AC235" s="42"/>
      <c r="AD235" s="42"/>
      <c r="AE235" s="42"/>
      <c r="AF235" s="42"/>
      <c r="AG235" s="45"/>
      <c r="AH235" s="45"/>
      <c r="AI235" s="45"/>
      <c r="AJ235" s="45"/>
      <c r="AK235" s="45"/>
      <c r="AL235" s="45"/>
      <c r="AM235" s="42"/>
      <c r="AN235" s="42"/>
      <c r="AO235" s="42"/>
      <c r="AP235" s="42"/>
      <c r="AQ235" s="42"/>
      <c r="AR235" s="42"/>
      <c r="AS235" s="42"/>
    </row>
    <row r="236" spans="2:45" ht="15.5" x14ac:dyDescent="0.35">
      <c r="B236" s="136" t="str">
        <f t="shared" si="26"/>
        <v/>
      </c>
      <c r="C236" s="56"/>
      <c r="D236" s="58"/>
      <c r="E236" s="43" t="str">
        <f>IFERROR(IF(OR(C236="",AND(C236&lt;&gt;"",D236="")),"",(VLOOKUP(C236,'APP BACKGROUND'!A:F,2,0))),"")</f>
        <v/>
      </c>
      <c r="F236" s="44" t="str">
        <f>IF(E236="","",(VLOOKUP(C236,'APP BACKGROUND'!A:F,5,0)))</f>
        <v/>
      </c>
      <c r="G236" s="40" t="str">
        <f>IF(E236="","",(VLOOKUP('Application Form'!C236,'APP BACKGROUND'!A:I,9,0)))</f>
        <v/>
      </c>
      <c r="H236" s="45"/>
      <c r="I236" s="45"/>
      <c r="J236" s="126" t="str">
        <f>IF(C:C="","",(VLOOKUP('Application Form'!C236,'APP BACKGROUND'!A:F,3,0)))</f>
        <v/>
      </c>
      <c r="K236" s="127" t="str">
        <f t="shared" si="27"/>
        <v/>
      </c>
      <c r="L236" s="127" t="str">
        <f>IF(H236="","",(VLOOKUP(K236,'Data Validation'!$A$48:$B$59,2,0)))</f>
        <v/>
      </c>
      <c r="M236" s="150" t="str">
        <f t="shared" si="28"/>
        <v/>
      </c>
      <c r="N236" s="151" t="str">
        <f t="shared" si="29"/>
        <v/>
      </c>
      <c r="O236" s="151" t="str">
        <f>IF(H236="","",(VLOOKUP(C236,'APP BACKGROUND'!A:K,11,0)))</f>
        <v/>
      </c>
      <c r="P236" s="85"/>
      <c r="Q236" s="116" t="str">
        <f t="shared" si="30"/>
        <v/>
      </c>
      <c r="R236" s="86" t="str">
        <f t="shared" si="31"/>
        <v/>
      </c>
      <c r="S236" s="40"/>
      <c r="T236" s="40"/>
      <c r="U236" s="47" t="str">
        <f t="shared" si="32"/>
        <v/>
      </c>
      <c r="V236" s="78"/>
      <c r="W236" s="78"/>
      <c r="X236" s="78"/>
      <c r="Y236" s="45"/>
      <c r="Z236" s="45"/>
      <c r="AA236" s="45"/>
      <c r="AB236" s="42"/>
      <c r="AC236" s="42"/>
      <c r="AD236" s="42"/>
      <c r="AE236" s="42"/>
      <c r="AF236" s="42"/>
      <c r="AG236" s="45"/>
      <c r="AH236" s="45"/>
      <c r="AI236" s="45"/>
      <c r="AJ236" s="45"/>
      <c r="AK236" s="45"/>
      <c r="AL236" s="45"/>
      <c r="AM236" s="42"/>
      <c r="AN236" s="42"/>
      <c r="AO236" s="42"/>
      <c r="AP236" s="42"/>
      <c r="AQ236" s="42"/>
      <c r="AR236" s="42"/>
      <c r="AS236" s="42"/>
    </row>
    <row r="237" spans="2:45" ht="15.5" x14ac:dyDescent="0.35">
      <c r="B237" s="136" t="str">
        <f t="shared" si="26"/>
        <v/>
      </c>
      <c r="C237" s="56"/>
      <c r="D237" s="58"/>
      <c r="E237" s="43" t="str">
        <f>IFERROR(IF(OR(C237="",AND(C237&lt;&gt;"",D237="")),"",(VLOOKUP(C237,'APP BACKGROUND'!A:F,2,0))),"")</f>
        <v/>
      </c>
      <c r="F237" s="44" t="str">
        <f>IF(E237="","",(VLOOKUP(C237,'APP BACKGROUND'!A:F,5,0)))</f>
        <v/>
      </c>
      <c r="G237" s="40" t="str">
        <f>IF(E237="","",(VLOOKUP('Application Form'!C237,'APP BACKGROUND'!A:I,9,0)))</f>
        <v/>
      </c>
      <c r="H237" s="45"/>
      <c r="I237" s="45"/>
      <c r="J237" s="126" t="str">
        <f>IF(C:C="","",(VLOOKUP('Application Form'!C237,'APP BACKGROUND'!A:F,3,0)))</f>
        <v/>
      </c>
      <c r="K237" s="127" t="str">
        <f t="shared" si="27"/>
        <v/>
      </c>
      <c r="L237" s="127" t="str">
        <f>IF(H237="","",(VLOOKUP(K237,'Data Validation'!$A$48:$B$59,2,0)))</f>
        <v/>
      </c>
      <c r="M237" s="150" t="str">
        <f t="shared" si="28"/>
        <v/>
      </c>
      <c r="N237" s="151" t="str">
        <f t="shared" si="29"/>
        <v/>
      </c>
      <c r="O237" s="151" t="str">
        <f>IF(H237="","",(VLOOKUP(C237,'APP BACKGROUND'!A:K,11,0)))</f>
        <v/>
      </c>
      <c r="P237" s="85"/>
      <c r="Q237" s="116" t="str">
        <f t="shared" si="30"/>
        <v/>
      </c>
      <c r="R237" s="86" t="str">
        <f t="shared" si="31"/>
        <v/>
      </c>
      <c r="S237" s="40"/>
      <c r="T237" s="40"/>
      <c r="U237" s="47" t="str">
        <f t="shared" si="32"/>
        <v/>
      </c>
      <c r="V237" s="78"/>
      <c r="W237" s="78"/>
      <c r="X237" s="78"/>
      <c r="Y237" s="45"/>
      <c r="Z237" s="45"/>
      <c r="AA237" s="45"/>
      <c r="AB237" s="42"/>
      <c r="AC237" s="42"/>
      <c r="AD237" s="42"/>
      <c r="AE237" s="42"/>
      <c r="AF237" s="42"/>
      <c r="AG237" s="45"/>
      <c r="AH237" s="45"/>
      <c r="AI237" s="45"/>
      <c r="AJ237" s="45"/>
      <c r="AK237" s="45"/>
      <c r="AL237" s="45"/>
      <c r="AM237" s="42"/>
      <c r="AN237" s="42"/>
      <c r="AO237" s="42"/>
      <c r="AP237" s="42"/>
      <c r="AQ237" s="42"/>
      <c r="AR237" s="42"/>
      <c r="AS237" s="42"/>
    </row>
    <row r="238" spans="2:45" ht="15.5" x14ac:dyDescent="0.35">
      <c r="B238" s="136" t="str">
        <f t="shared" si="26"/>
        <v/>
      </c>
      <c r="C238" s="56"/>
      <c r="D238" s="58"/>
      <c r="E238" s="43" t="str">
        <f>IFERROR(IF(OR(C238="",AND(C238&lt;&gt;"",D238="")),"",(VLOOKUP(C238,'APP BACKGROUND'!A:F,2,0))),"")</f>
        <v/>
      </c>
      <c r="F238" s="44" t="str">
        <f>IF(E238="","",(VLOOKUP(C238,'APP BACKGROUND'!A:F,5,0)))</f>
        <v/>
      </c>
      <c r="G238" s="40" t="str">
        <f>IF(E238="","",(VLOOKUP('Application Form'!C238,'APP BACKGROUND'!A:I,9,0)))</f>
        <v/>
      </c>
      <c r="H238" s="45"/>
      <c r="I238" s="45"/>
      <c r="J238" s="126" t="str">
        <f>IF(C:C="","",(VLOOKUP('Application Form'!C238,'APP BACKGROUND'!A:F,3,0)))</f>
        <v/>
      </c>
      <c r="K238" s="127" t="str">
        <f t="shared" si="27"/>
        <v/>
      </c>
      <c r="L238" s="127" t="str">
        <f>IF(H238="","",(VLOOKUP(K238,'Data Validation'!$A$48:$B$59,2,0)))</f>
        <v/>
      </c>
      <c r="M238" s="150" t="str">
        <f t="shared" si="28"/>
        <v/>
      </c>
      <c r="N238" s="151" t="str">
        <f t="shared" si="29"/>
        <v/>
      </c>
      <c r="O238" s="151" t="str">
        <f>IF(H238="","",(VLOOKUP(C238,'APP BACKGROUND'!A:K,11,0)))</f>
        <v/>
      </c>
      <c r="P238" s="85"/>
      <c r="Q238" s="116" t="str">
        <f t="shared" si="30"/>
        <v/>
      </c>
      <c r="R238" s="86" t="str">
        <f t="shared" si="31"/>
        <v/>
      </c>
      <c r="S238" s="40"/>
      <c r="T238" s="40"/>
      <c r="U238" s="47" t="str">
        <f t="shared" si="32"/>
        <v/>
      </c>
      <c r="V238" s="78"/>
      <c r="W238" s="78"/>
      <c r="X238" s="78"/>
      <c r="Y238" s="45"/>
      <c r="Z238" s="45"/>
      <c r="AA238" s="45"/>
      <c r="AB238" s="42"/>
      <c r="AC238" s="42"/>
      <c r="AD238" s="42"/>
      <c r="AE238" s="42"/>
      <c r="AF238" s="42"/>
      <c r="AG238" s="45"/>
      <c r="AH238" s="45"/>
      <c r="AI238" s="45"/>
      <c r="AJ238" s="45"/>
      <c r="AK238" s="45"/>
      <c r="AL238" s="45"/>
      <c r="AM238" s="42"/>
      <c r="AN238" s="42"/>
      <c r="AO238" s="42"/>
      <c r="AP238" s="42"/>
      <c r="AQ238" s="42"/>
      <c r="AR238" s="42"/>
      <c r="AS238" s="42"/>
    </row>
    <row r="239" spans="2:45" ht="15.5" x14ac:dyDescent="0.35">
      <c r="B239" s="136" t="str">
        <f t="shared" si="26"/>
        <v/>
      </c>
      <c r="C239" s="56"/>
      <c r="D239" s="58"/>
      <c r="E239" s="43" t="str">
        <f>IFERROR(IF(OR(C239="",AND(C239&lt;&gt;"",D239="")),"",(VLOOKUP(C239,'APP BACKGROUND'!A:F,2,0))),"")</f>
        <v/>
      </c>
      <c r="F239" s="44" t="str">
        <f>IF(E239="","",(VLOOKUP(C239,'APP BACKGROUND'!A:F,5,0)))</f>
        <v/>
      </c>
      <c r="G239" s="40" t="str">
        <f>IF(E239="","",(VLOOKUP('Application Form'!C239,'APP BACKGROUND'!A:I,9,0)))</f>
        <v/>
      </c>
      <c r="H239" s="45"/>
      <c r="I239" s="45"/>
      <c r="J239" s="126" t="str">
        <f>IF(C:C="","",(VLOOKUP('Application Form'!C239,'APP BACKGROUND'!A:F,3,0)))</f>
        <v/>
      </c>
      <c r="K239" s="127" t="str">
        <f t="shared" si="27"/>
        <v/>
      </c>
      <c r="L239" s="127" t="str">
        <f>IF(H239="","",(VLOOKUP(K239,'Data Validation'!$A$48:$B$59,2,0)))</f>
        <v/>
      </c>
      <c r="M239" s="150" t="str">
        <f t="shared" si="28"/>
        <v/>
      </c>
      <c r="N239" s="151" t="str">
        <f t="shared" si="29"/>
        <v/>
      </c>
      <c r="O239" s="151" t="str">
        <f>IF(H239="","",(VLOOKUP(C239,'APP BACKGROUND'!A:K,11,0)))</f>
        <v/>
      </c>
      <c r="P239" s="85"/>
      <c r="Q239" s="116" t="str">
        <f t="shared" si="30"/>
        <v/>
      </c>
      <c r="R239" s="86" t="str">
        <f t="shared" si="31"/>
        <v/>
      </c>
      <c r="S239" s="40"/>
      <c r="T239" s="40"/>
      <c r="U239" s="47" t="str">
        <f t="shared" si="32"/>
        <v/>
      </c>
      <c r="V239" s="78"/>
      <c r="W239" s="78"/>
      <c r="X239" s="78"/>
      <c r="Y239" s="45"/>
      <c r="Z239" s="45"/>
      <c r="AA239" s="45"/>
      <c r="AB239" s="42"/>
      <c r="AC239" s="42"/>
      <c r="AD239" s="42"/>
      <c r="AE239" s="42"/>
      <c r="AF239" s="42"/>
      <c r="AG239" s="45"/>
      <c r="AH239" s="45"/>
      <c r="AI239" s="45"/>
      <c r="AJ239" s="45"/>
      <c r="AK239" s="45"/>
      <c r="AL239" s="45"/>
      <c r="AM239" s="42"/>
      <c r="AN239" s="42"/>
      <c r="AO239" s="42"/>
      <c r="AP239" s="42"/>
      <c r="AQ239" s="42"/>
      <c r="AR239" s="42"/>
      <c r="AS239" s="42"/>
    </row>
    <row r="240" spans="2:45" ht="15.5" x14ac:dyDescent="0.35">
      <c r="B240" s="136" t="str">
        <f t="shared" si="26"/>
        <v/>
      </c>
      <c r="C240" s="56"/>
      <c r="D240" s="58"/>
      <c r="E240" s="43" t="str">
        <f>IFERROR(IF(OR(C240="",AND(C240&lt;&gt;"",D240="")),"",(VLOOKUP(C240,'APP BACKGROUND'!A:F,2,0))),"")</f>
        <v/>
      </c>
      <c r="F240" s="44" t="str">
        <f>IF(E240="","",(VLOOKUP(C240,'APP BACKGROUND'!A:F,5,0)))</f>
        <v/>
      </c>
      <c r="G240" s="40" t="str">
        <f>IF(E240="","",(VLOOKUP('Application Form'!C240,'APP BACKGROUND'!A:I,9,0)))</f>
        <v/>
      </c>
      <c r="H240" s="45"/>
      <c r="I240" s="45"/>
      <c r="J240" s="126" t="str">
        <f>IF(C:C="","",(VLOOKUP('Application Form'!C240,'APP BACKGROUND'!A:F,3,0)))</f>
        <v/>
      </c>
      <c r="K240" s="127" t="str">
        <f t="shared" si="27"/>
        <v/>
      </c>
      <c r="L240" s="127" t="str">
        <f>IF(H240="","",(VLOOKUP(K240,'Data Validation'!$A$48:$B$59,2,0)))</f>
        <v/>
      </c>
      <c r="M240" s="150" t="str">
        <f t="shared" si="28"/>
        <v/>
      </c>
      <c r="N240" s="151" t="str">
        <f t="shared" si="29"/>
        <v/>
      </c>
      <c r="O240" s="151" t="str">
        <f>IF(H240="","",(VLOOKUP(C240,'APP BACKGROUND'!A:K,11,0)))</f>
        <v/>
      </c>
      <c r="P240" s="85"/>
      <c r="Q240" s="116" t="str">
        <f t="shared" si="30"/>
        <v/>
      </c>
      <c r="R240" s="86" t="str">
        <f t="shared" si="31"/>
        <v/>
      </c>
      <c r="S240" s="40"/>
      <c r="T240" s="40"/>
      <c r="U240" s="47" t="str">
        <f t="shared" si="32"/>
        <v/>
      </c>
      <c r="V240" s="78"/>
      <c r="W240" s="78"/>
      <c r="X240" s="78"/>
      <c r="Y240" s="45"/>
      <c r="Z240" s="45"/>
      <c r="AA240" s="45"/>
      <c r="AB240" s="42"/>
      <c r="AC240" s="42"/>
      <c r="AD240" s="42"/>
      <c r="AE240" s="42"/>
      <c r="AF240" s="42"/>
      <c r="AG240" s="45"/>
      <c r="AH240" s="45"/>
      <c r="AI240" s="45"/>
      <c r="AJ240" s="45"/>
      <c r="AK240" s="45"/>
      <c r="AL240" s="45"/>
      <c r="AM240" s="42"/>
      <c r="AN240" s="42"/>
      <c r="AO240" s="42"/>
      <c r="AP240" s="42"/>
      <c r="AQ240" s="42"/>
      <c r="AR240" s="42"/>
      <c r="AS240" s="42"/>
    </row>
    <row r="241" spans="2:45" ht="15.5" x14ac:dyDescent="0.35">
      <c r="B241" s="136" t="str">
        <f t="shared" si="26"/>
        <v/>
      </c>
      <c r="C241" s="56"/>
      <c r="D241" s="58"/>
      <c r="E241" s="43" t="str">
        <f>IFERROR(IF(OR(C241="",AND(C241&lt;&gt;"",D241="")),"",(VLOOKUP(C241,'APP BACKGROUND'!A:F,2,0))),"")</f>
        <v/>
      </c>
      <c r="F241" s="44" t="str">
        <f>IF(E241="","",(VLOOKUP(C241,'APP BACKGROUND'!A:F,5,0)))</f>
        <v/>
      </c>
      <c r="G241" s="40" t="str">
        <f>IF(E241="","",(VLOOKUP('Application Form'!C241,'APP BACKGROUND'!A:I,9,0)))</f>
        <v/>
      </c>
      <c r="H241" s="45"/>
      <c r="I241" s="45"/>
      <c r="J241" s="126" t="str">
        <f>IF(C:C="","",(VLOOKUP('Application Form'!C241,'APP BACKGROUND'!A:F,3,0)))</f>
        <v/>
      </c>
      <c r="K241" s="127" t="str">
        <f t="shared" si="27"/>
        <v/>
      </c>
      <c r="L241" s="127" t="str">
        <f>IF(H241="","",(VLOOKUP(K241,'Data Validation'!$A$48:$B$59,2,0)))</f>
        <v/>
      </c>
      <c r="M241" s="150" t="str">
        <f t="shared" si="28"/>
        <v/>
      </c>
      <c r="N241" s="151" t="str">
        <f t="shared" si="29"/>
        <v/>
      </c>
      <c r="O241" s="151" t="str">
        <f>IF(H241="","",(VLOOKUP(C241,'APP BACKGROUND'!A:K,11,0)))</f>
        <v/>
      </c>
      <c r="P241" s="85"/>
      <c r="Q241" s="116" t="str">
        <f t="shared" si="30"/>
        <v/>
      </c>
      <c r="R241" s="86" t="str">
        <f t="shared" si="31"/>
        <v/>
      </c>
      <c r="S241" s="40"/>
      <c r="T241" s="40"/>
      <c r="U241" s="47" t="str">
        <f t="shared" si="32"/>
        <v/>
      </c>
      <c r="V241" s="78"/>
      <c r="W241" s="78"/>
      <c r="X241" s="78"/>
      <c r="Y241" s="45"/>
      <c r="Z241" s="45"/>
      <c r="AA241" s="45"/>
      <c r="AB241" s="42"/>
      <c r="AC241" s="42"/>
      <c r="AD241" s="42"/>
      <c r="AE241" s="42"/>
      <c r="AF241" s="42"/>
      <c r="AG241" s="45"/>
      <c r="AH241" s="45"/>
      <c r="AI241" s="45"/>
      <c r="AJ241" s="45"/>
      <c r="AK241" s="45"/>
      <c r="AL241" s="45"/>
      <c r="AM241" s="42"/>
      <c r="AN241" s="42"/>
      <c r="AO241" s="42"/>
      <c r="AP241" s="42"/>
      <c r="AQ241" s="42"/>
      <c r="AR241" s="42"/>
      <c r="AS241" s="42"/>
    </row>
    <row r="242" spans="2:45" ht="15.5" x14ac:dyDescent="0.35">
      <c r="B242" s="136" t="str">
        <f t="shared" si="26"/>
        <v/>
      </c>
      <c r="C242" s="56"/>
      <c r="D242" s="58"/>
      <c r="E242" s="43" t="str">
        <f>IFERROR(IF(OR(C242="",AND(C242&lt;&gt;"",D242="")),"",(VLOOKUP(C242,'APP BACKGROUND'!A:F,2,0))),"")</f>
        <v/>
      </c>
      <c r="F242" s="44" t="str">
        <f>IF(E242="","",(VLOOKUP(C242,'APP BACKGROUND'!A:F,5,0)))</f>
        <v/>
      </c>
      <c r="G242" s="40" t="str">
        <f>IF(E242="","",(VLOOKUP('Application Form'!C242,'APP BACKGROUND'!A:I,9,0)))</f>
        <v/>
      </c>
      <c r="H242" s="45"/>
      <c r="I242" s="45"/>
      <c r="J242" s="126" t="str">
        <f>IF(C:C="","",(VLOOKUP('Application Form'!C242,'APP BACKGROUND'!A:F,3,0)))</f>
        <v/>
      </c>
      <c r="K242" s="127" t="str">
        <f t="shared" si="27"/>
        <v/>
      </c>
      <c r="L242" s="127" t="str">
        <f>IF(H242="","",(VLOOKUP(K242,'Data Validation'!$A$48:$B$59,2,0)))</f>
        <v/>
      </c>
      <c r="M242" s="150" t="str">
        <f t="shared" si="28"/>
        <v/>
      </c>
      <c r="N242" s="151" t="str">
        <f t="shared" si="29"/>
        <v/>
      </c>
      <c r="O242" s="151" t="str">
        <f>IF(H242="","",(VLOOKUP(C242,'APP BACKGROUND'!A:K,11,0)))</f>
        <v/>
      </c>
      <c r="P242" s="85"/>
      <c r="Q242" s="116" t="str">
        <f t="shared" si="30"/>
        <v/>
      </c>
      <c r="R242" s="86" t="str">
        <f t="shared" si="31"/>
        <v/>
      </c>
      <c r="S242" s="40"/>
      <c r="T242" s="40"/>
      <c r="U242" s="47" t="str">
        <f t="shared" si="32"/>
        <v/>
      </c>
      <c r="V242" s="78"/>
      <c r="W242" s="78"/>
      <c r="X242" s="78"/>
      <c r="Y242" s="45"/>
      <c r="Z242" s="45"/>
      <c r="AA242" s="45"/>
      <c r="AB242" s="42"/>
      <c r="AC242" s="42"/>
      <c r="AD242" s="42"/>
      <c r="AE242" s="42"/>
      <c r="AF242" s="42"/>
      <c r="AG242" s="45"/>
      <c r="AH242" s="45"/>
      <c r="AI242" s="45"/>
      <c r="AJ242" s="45"/>
      <c r="AK242" s="45"/>
      <c r="AL242" s="45"/>
      <c r="AM242" s="42"/>
      <c r="AN242" s="42"/>
      <c r="AO242" s="42"/>
      <c r="AP242" s="42"/>
      <c r="AQ242" s="42"/>
      <c r="AR242" s="42"/>
      <c r="AS242" s="42"/>
    </row>
    <row r="243" spans="2:45" ht="15.5" x14ac:dyDescent="0.35">
      <c r="B243" s="136" t="str">
        <f t="shared" si="26"/>
        <v/>
      </c>
      <c r="C243" s="56"/>
      <c r="D243" s="58"/>
      <c r="E243" s="43" t="str">
        <f>IFERROR(IF(OR(C243="",AND(C243&lt;&gt;"",D243="")),"",(VLOOKUP(C243,'APP BACKGROUND'!A:F,2,0))),"")</f>
        <v/>
      </c>
      <c r="F243" s="44" t="str">
        <f>IF(E243="","",(VLOOKUP(C243,'APP BACKGROUND'!A:F,5,0)))</f>
        <v/>
      </c>
      <c r="G243" s="40" t="str">
        <f>IF(E243="","",(VLOOKUP('Application Form'!C243,'APP BACKGROUND'!A:I,9,0)))</f>
        <v/>
      </c>
      <c r="H243" s="45"/>
      <c r="I243" s="45"/>
      <c r="J243" s="126" t="str">
        <f>IF(C:C="","",(VLOOKUP('Application Form'!C243,'APP BACKGROUND'!A:F,3,0)))</f>
        <v/>
      </c>
      <c r="K243" s="127" t="str">
        <f t="shared" si="27"/>
        <v/>
      </c>
      <c r="L243" s="127" t="str">
        <f>IF(H243="","",(VLOOKUP(K243,'Data Validation'!$A$48:$B$59,2,0)))</f>
        <v/>
      </c>
      <c r="M243" s="150" t="str">
        <f t="shared" si="28"/>
        <v/>
      </c>
      <c r="N243" s="151" t="str">
        <f t="shared" si="29"/>
        <v/>
      </c>
      <c r="O243" s="151" t="str">
        <f>IF(H243="","",(VLOOKUP(C243,'APP BACKGROUND'!A:K,11,0)))</f>
        <v/>
      </c>
      <c r="P243" s="85"/>
      <c r="Q243" s="116" t="str">
        <f t="shared" si="30"/>
        <v/>
      </c>
      <c r="R243" s="86" t="str">
        <f t="shared" si="31"/>
        <v/>
      </c>
      <c r="S243" s="40"/>
      <c r="T243" s="40"/>
      <c r="U243" s="47" t="str">
        <f t="shared" si="32"/>
        <v/>
      </c>
      <c r="V243" s="78"/>
      <c r="W243" s="78"/>
      <c r="X243" s="78"/>
      <c r="Y243" s="45"/>
      <c r="Z243" s="45"/>
      <c r="AA243" s="45"/>
      <c r="AB243" s="42"/>
      <c r="AC243" s="42"/>
      <c r="AD243" s="42"/>
      <c r="AE243" s="42"/>
      <c r="AF243" s="42"/>
      <c r="AG243" s="45"/>
      <c r="AH243" s="45"/>
      <c r="AI243" s="45"/>
      <c r="AJ243" s="45"/>
      <c r="AK243" s="45"/>
      <c r="AL243" s="45"/>
      <c r="AM243" s="42"/>
      <c r="AN243" s="42"/>
      <c r="AO243" s="42"/>
      <c r="AP243" s="42"/>
      <c r="AQ243" s="42"/>
      <c r="AR243" s="42"/>
      <c r="AS243" s="42"/>
    </row>
    <row r="244" spans="2:45" ht="15.5" x14ac:dyDescent="0.35">
      <c r="B244" s="136" t="str">
        <f t="shared" si="26"/>
        <v/>
      </c>
      <c r="C244" s="56"/>
      <c r="D244" s="58"/>
      <c r="E244" s="43" t="str">
        <f>IFERROR(IF(OR(C244="",AND(C244&lt;&gt;"",D244="")),"",(VLOOKUP(C244,'APP BACKGROUND'!A:F,2,0))),"")</f>
        <v/>
      </c>
      <c r="F244" s="44" t="str">
        <f>IF(E244="","",(VLOOKUP(C244,'APP BACKGROUND'!A:F,5,0)))</f>
        <v/>
      </c>
      <c r="G244" s="40" t="str">
        <f>IF(E244="","",(VLOOKUP('Application Form'!C244,'APP BACKGROUND'!A:I,9,0)))</f>
        <v/>
      </c>
      <c r="H244" s="45"/>
      <c r="I244" s="45"/>
      <c r="J244" s="126" t="str">
        <f>IF(C:C="","",(VLOOKUP('Application Form'!C244,'APP BACKGROUND'!A:F,3,0)))</f>
        <v/>
      </c>
      <c r="K244" s="127" t="str">
        <f t="shared" si="27"/>
        <v/>
      </c>
      <c r="L244" s="127" t="str">
        <f>IF(H244="","",(VLOOKUP(K244,'Data Validation'!$A$48:$B$59,2,0)))</f>
        <v/>
      </c>
      <c r="M244" s="150" t="str">
        <f t="shared" si="28"/>
        <v/>
      </c>
      <c r="N244" s="151" t="str">
        <f t="shared" si="29"/>
        <v/>
      </c>
      <c r="O244" s="151" t="str">
        <f>IF(H244="","",(VLOOKUP(C244,'APP BACKGROUND'!A:K,11,0)))</f>
        <v/>
      </c>
      <c r="P244" s="85"/>
      <c r="Q244" s="116" t="str">
        <f t="shared" si="30"/>
        <v/>
      </c>
      <c r="R244" s="86" t="str">
        <f t="shared" si="31"/>
        <v/>
      </c>
      <c r="S244" s="40"/>
      <c r="T244" s="40"/>
      <c r="U244" s="47" t="str">
        <f t="shared" si="32"/>
        <v/>
      </c>
      <c r="V244" s="78"/>
      <c r="W244" s="78"/>
      <c r="X244" s="78"/>
      <c r="Y244" s="45"/>
      <c r="Z244" s="45"/>
      <c r="AA244" s="45"/>
      <c r="AB244" s="42"/>
      <c r="AC244" s="42"/>
      <c r="AD244" s="42"/>
      <c r="AE244" s="42"/>
      <c r="AF244" s="42"/>
      <c r="AG244" s="45"/>
      <c r="AH244" s="45"/>
      <c r="AI244" s="45"/>
      <c r="AJ244" s="45"/>
      <c r="AK244" s="45"/>
      <c r="AL244" s="45"/>
      <c r="AM244" s="42"/>
      <c r="AN244" s="42"/>
      <c r="AO244" s="42"/>
      <c r="AP244" s="42"/>
      <c r="AQ244" s="42"/>
      <c r="AR244" s="42"/>
      <c r="AS244" s="42"/>
    </row>
    <row r="245" spans="2:45" ht="15.5" x14ac:dyDescent="0.35">
      <c r="B245" s="136" t="str">
        <f t="shared" si="26"/>
        <v/>
      </c>
      <c r="C245" s="56"/>
      <c r="D245" s="58"/>
      <c r="E245" s="43" t="str">
        <f>IFERROR(IF(OR(C245="",AND(C245&lt;&gt;"",D245="")),"",(VLOOKUP(C245,'APP BACKGROUND'!A:F,2,0))),"")</f>
        <v/>
      </c>
      <c r="F245" s="44" t="str">
        <f>IF(E245="","",(VLOOKUP(C245,'APP BACKGROUND'!A:F,5,0)))</f>
        <v/>
      </c>
      <c r="G245" s="40" t="str">
        <f>IF(E245="","",(VLOOKUP('Application Form'!C245,'APP BACKGROUND'!A:I,9,0)))</f>
        <v/>
      </c>
      <c r="H245" s="45"/>
      <c r="I245" s="45"/>
      <c r="J245" s="126" t="str">
        <f>IF(C:C="","",(VLOOKUP('Application Form'!C245,'APP BACKGROUND'!A:F,3,0)))</f>
        <v/>
      </c>
      <c r="K245" s="127" t="str">
        <f t="shared" si="27"/>
        <v/>
      </c>
      <c r="L245" s="127" t="str">
        <f>IF(H245="","",(VLOOKUP(K245,'Data Validation'!$A$48:$B$59,2,0)))</f>
        <v/>
      </c>
      <c r="M245" s="150" t="str">
        <f t="shared" si="28"/>
        <v/>
      </c>
      <c r="N245" s="151" t="str">
        <f t="shared" si="29"/>
        <v/>
      </c>
      <c r="O245" s="151" t="str">
        <f>IF(H245="","",(VLOOKUP(C245,'APP BACKGROUND'!A:K,11,0)))</f>
        <v/>
      </c>
      <c r="P245" s="85"/>
      <c r="Q245" s="116" t="str">
        <f t="shared" si="30"/>
        <v/>
      </c>
      <c r="R245" s="86" t="str">
        <f t="shared" si="31"/>
        <v/>
      </c>
      <c r="S245" s="40"/>
      <c r="T245" s="40"/>
      <c r="U245" s="47" t="str">
        <f t="shared" si="32"/>
        <v/>
      </c>
      <c r="V245" s="78"/>
      <c r="W245" s="78"/>
      <c r="X245" s="78"/>
      <c r="Y245" s="45"/>
      <c r="Z245" s="45"/>
      <c r="AA245" s="45"/>
      <c r="AB245" s="42"/>
      <c r="AC245" s="42"/>
      <c r="AD245" s="42"/>
      <c r="AE245" s="42"/>
      <c r="AF245" s="42"/>
      <c r="AG245" s="45"/>
      <c r="AH245" s="45"/>
      <c r="AI245" s="45"/>
      <c r="AJ245" s="45"/>
      <c r="AK245" s="45"/>
      <c r="AL245" s="45"/>
      <c r="AM245" s="42"/>
      <c r="AN245" s="42"/>
      <c r="AO245" s="42"/>
      <c r="AP245" s="42"/>
      <c r="AQ245" s="42"/>
      <c r="AR245" s="42"/>
      <c r="AS245" s="42"/>
    </row>
    <row r="246" spans="2:45" ht="15.5" x14ac:dyDescent="0.35">
      <c r="B246" s="136" t="str">
        <f t="shared" si="26"/>
        <v/>
      </c>
      <c r="C246" s="56"/>
      <c r="D246" s="58"/>
      <c r="E246" s="43" t="str">
        <f>IFERROR(IF(OR(C246="",AND(C246&lt;&gt;"",D246="")),"",(VLOOKUP(C246,'APP BACKGROUND'!A:F,2,0))),"")</f>
        <v/>
      </c>
      <c r="F246" s="44" t="str">
        <f>IF(E246="","",(VLOOKUP(C246,'APP BACKGROUND'!A:F,5,0)))</f>
        <v/>
      </c>
      <c r="G246" s="40" t="str">
        <f>IF(E246="","",(VLOOKUP('Application Form'!C246,'APP BACKGROUND'!A:I,9,0)))</f>
        <v/>
      </c>
      <c r="H246" s="45"/>
      <c r="I246" s="45"/>
      <c r="J246" s="126" t="str">
        <f>IF(C:C="","",(VLOOKUP('Application Form'!C246,'APP BACKGROUND'!A:F,3,0)))</f>
        <v/>
      </c>
      <c r="K246" s="127" t="str">
        <f t="shared" si="27"/>
        <v/>
      </c>
      <c r="L246" s="127" t="str">
        <f>IF(H246="","",(VLOOKUP(K246,'Data Validation'!$A$48:$B$59,2,0)))</f>
        <v/>
      </c>
      <c r="M246" s="150" t="str">
        <f t="shared" si="28"/>
        <v/>
      </c>
      <c r="N246" s="151" t="str">
        <f t="shared" si="29"/>
        <v/>
      </c>
      <c r="O246" s="151" t="str">
        <f>IF(H246="","",(VLOOKUP(C246,'APP BACKGROUND'!A:K,11,0)))</f>
        <v/>
      </c>
      <c r="P246" s="85"/>
      <c r="Q246" s="116" t="str">
        <f t="shared" si="30"/>
        <v/>
      </c>
      <c r="R246" s="86" t="str">
        <f t="shared" si="31"/>
        <v/>
      </c>
      <c r="S246" s="40"/>
      <c r="T246" s="40"/>
      <c r="U246" s="47" t="str">
        <f t="shared" si="32"/>
        <v/>
      </c>
      <c r="V246" s="78"/>
      <c r="W246" s="78"/>
      <c r="X246" s="78"/>
      <c r="Y246" s="45"/>
      <c r="Z246" s="45"/>
      <c r="AA246" s="45"/>
      <c r="AB246" s="42"/>
      <c r="AC246" s="42"/>
      <c r="AD246" s="42"/>
      <c r="AE246" s="42"/>
      <c r="AF246" s="42"/>
      <c r="AG246" s="45"/>
      <c r="AH246" s="45"/>
      <c r="AI246" s="45"/>
      <c r="AJ246" s="45"/>
      <c r="AK246" s="45"/>
      <c r="AL246" s="45"/>
      <c r="AM246" s="42"/>
      <c r="AN246" s="42"/>
      <c r="AO246" s="42"/>
      <c r="AP246" s="42"/>
      <c r="AQ246" s="42"/>
      <c r="AR246" s="42"/>
      <c r="AS246" s="42"/>
    </row>
    <row r="247" spans="2:45" ht="15.5" x14ac:dyDescent="0.35">
      <c r="B247" s="136" t="str">
        <f t="shared" si="26"/>
        <v/>
      </c>
      <c r="C247" s="56"/>
      <c r="D247" s="58"/>
      <c r="E247" s="43" t="str">
        <f>IFERROR(IF(OR(C247="",AND(C247&lt;&gt;"",D247="")),"",(VLOOKUP(C247,'APP BACKGROUND'!A:F,2,0))),"")</f>
        <v/>
      </c>
      <c r="F247" s="44" t="str">
        <f>IF(E247="","",(VLOOKUP(C247,'APP BACKGROUND'!A:F,5,0)))</f>
        <v/>
      </c>
      <c r="G247" s="40" t="str">
        <f>IF(E247="","",(VLOOKUP('Application Form'!C247,'APP BACKGROUND'!A:I,9,0)))</f>
        <v/>
      </c>
      <c r="H247" s="45"/>
      <c r="I247" s="45"/>
      <c r="J247" s="126" t="str">
        <f>IF(C:C="","",(VLOOKUP('Application Form'!C247,'APP BACKGROUND'!A:F,3,0)))</f>
        <v/>
      </c>
      <c r="K247" s="127" t="str">
        <f t="shared" si="27"/>
        <v/>
      </c>
      <c r="L247" s="127" t="str">
        <f>IF(H247="","",(VLOOKUP(K247,'Data Validation'!$A$48:$B$59,2,0)))</f>
        <v/>
      </c>
      <c r="M247" s="150" t="str">
        <f t="shared" si="28"/>
        <v/>
      </c>
      <c r="N247" s="151" t="str">
        <f t="shared" si="29"/>
        <v/>
      </c>
      <c r="O247" s="151" t="str">
        <f>IF(H247="","",(VLOOKUP(C247,'APP BACKGROUND'!A:K,11,0)))</f>
        <v/>
      </c>
      <c r="P247" s="85"/>
      <c r="Q247" s="116" t="str">
        <f t="shared" si="30"/>
        <v/>
      </c>
      <c r="R247" s="86" t="str">
        <f t="shared" si="31"/>
        <v/>
      </c>
      <c r="S247" s="40"/>
      <c r="T247" s="40"/>
      <c r="U247" s="47" t="str">
        <f t="shared" si="32"/>
        <v/>
      </c>
      <c r="V247" s="78"/>
      <c r="W247" s="78"/>
      <c r="X247" s="78"/>
      <c r="Y247" s="45"/>
      <c r="Z247" s="45"/>
      <c r="AA247" s="45"/>
      <c r="AB247" s="42"/>
      <c r="AC247" s="42"/>
      <c r="AD247" s="42"/>
      <c r="AE247" s="42"/>
      <c r="AF247" s="42"/>
      <c r="AG247" s="45"/>
      <c r="AH247" s="45"/>
      <c r="AI247" s="45"/>
      <c r="AJ247" s="45"/>
      <c r="AK247" s="45"/>
      <c r="AL247" s="45"/>
      <c r="AM247" s="42"/>
      <c r="AN247" s="42"/>
      <c r="AO247" s="42"/>
      <c r="AP247" s="42"/>
      <c r="AQ247" s="42"/>
      <c r="AR247" s="42"/>
      <c r="AS247" s="42"/>
    </row>
    <row r="248" spans="2:45" ht="15.5" x14ac:dyDescent="0.35">
      <c r="B248" s="136" t="str">
        <f t="shared" si="26"/>
        <v/>
      </c>
      <c r="C248" s="56"/>
      <c r="D248" s="58"/>
      <c r="E248" s="43" t="str">
        <f>IFERROR(IF(OR(C248="",AND(C248&lt;&gt;"",D248="")),"",(VLOOKUP(C248,'APP BACKGROUND'!A:F,2,0))),"")</f>
        <v/>
      </c>
      <c r="F248" s="44" t="str">
        <f>IF(E248="","",(VLOOKUP(C248,'APP BACKGROUND'!A:F,5,0)))</f>
        <v/>
      </c>
      <c r="G248" s="40" t="str">
        <f>IF(E248="","",(VLOOKUP('Application Form'!C248,'APP BACKGROUND'!A:I,9,0)))</f>
        <v/>
      </c>
      <c r="H248" s="45"/>
      <c r="I248" s="45"/>
      <c r="J248" s="126" t="str">
        <f>IF(C:C="","",(VLOOKUP('Application Form'!C248,'APP BACKGROUND'!A:F,3,0)))</f>
        <v/>
      </c>
      <c r="K248" s="127" t="str">
        <f t="shared" si="27"/>
        <v/>
      </c>
      <c r="L248" s="127" t="str">
        <f>IF(H248="","",(VLOOKUP(K248,'Data Validation'!$A$48:$B$59,2,0)))</f>
        <v/>
      </c>
      <c r="M248" s="150" t="str">
        <f t="shared" si="28"/>
        <v/>
      </c>
      <c r="N248" s="151" t="str">
        <f t="shared" si="29"/>
        <v/>
      </c>
      <c r="O248" s="151" t="str">
        <f>IF(H248="","",(VLOOKUP(C248,'APP BACKGROUND'!A:K,11,0)))</f>
        <v/>
      </c>
      <c r="P248" s="85"/>
      <c r="Q248" s="116" t="str">
        <f t="shared" si="30"/>
        <v/>
      </c>
      <c r="R248" s="86" t="str">
        <f t="shared" si="31"/>
        <v/>
      </c>
      <c r="S248" s="40"/>
      <c r="T248" s="40"/>
      <c r="U248" s="47" t="str">
        <f t="shared" si="32"/>
        <v/>
      </c>
      <c r="V248" s="78"/>
      <c r="W248" s="78"/>
      <c r="X248" s="78"/>
      <c r="Y248" s="45"/>
      <c r="Z248" s="45"/>
      <c r="AA248" s="45"/>
      <c r="AB248" s="42"/>
      <c r="AC248" s="42"/>
      <c r="AD248" s="42"/>
      <c r="AE248" s="42"/>
      <c r="AF248" s="42"/>
      <c r="AG248" s="45"/>
      <c r="AH248" s="45"/>
      <c r="AI248" s="45"/>
      <c r="AJ248" s="45"/>
      <c r="AK248" s="45"/>
      <c r="AL248" s="45"/>
      <c r="AM248" s="42"/>
      <c r="AN248" s="42"/>
      <c r="AO248" s="42"/>
      <c r="AP248" s="42"/>
      <c r="AQ248" s="42"/>
      <c r="AR248" s="42"/>
      <c r="AS248" s="42"/>
    </row>
    <row r="249" spans="2:45" ht="15.5" x14ac:dyDescent="0.35">
      <c r="B249" s="136" t="str">
        <f t="shared" si="26"/>
        <v/>
      </c>
      <c r="C249" s="56"/>
      <c r="D249" s="58"/>
      <c r="E249" s="43" t="str">
        <f>IFERROR(IF(OR(C249="",AND(C249&lt;&gt;"",D249="")),"",(VLOOKUP(C249,'APP BACKGROUND'!A:F,2,0))),"")</f>
        <v/>
      </c>
      <c r="F249" s="44" t="str">
        <f>IF(E249="","",(VLOOKUP(C249,'APP BACKGROUND'!A:F,5,0)))</f>
        <v/>
      </c>
      <c r="G249" s="40" t="str">
        <f>IF(E249="","",(VLOOKUP('Application Form'!C249,'APP BACKGROUND'!A:I,9,0)))</f>
        <v/>
      </c>
      <c r="H249" s="45"/>
      <c r="I249" s="45"/>
      <c r="J249" s="126" t="str">
        <f>IF(C:C="","",(VLOOKUP('Application Form'!C249,'APP BACKGROUND'!A:F,3,0)))</f>
        <v/>
      </c>
      <c r="K249" s="127" t="str">
        <f t="shared" si="27"/>
        <v/>
      </c>
      <c r="L249" s="127" t="str">
        <f>IF(H249="","",(VLOOKUP(K249,'Data Validation'!$A$48:$B$59,2,0)))</f>
        <v/>
      </c>
      <c r="M249" s="150" t="str">
        <f t="shared" si="28"/>
        <v/>
      </c>
      <c r="N249" s="151" t="str">
        <f t="shared" si="29"/>
        <v/>
      </c>
      <c r="O249" s="151" t="str">
        <f>IF(H249="","",(VLOOKUP(C249,'APP BACKGROUND'!A:K,11,0)))</f>
        <v/>
      </c>
      <c r="P249" s="85"/>
      <c r="Q249" s="116" t="str">
        <f t="shared" si="30"/>
        <v/>
      </c>
      <c r="R249" s="86" t="str">
        <f t="shared" si="31"/>
        <v/>
      </c>
      <c r="S249" s="40"/>
      <c r="T249" s="40"/>
      <c r="U249" s="47" t="str">
        <f t="shared" si="32"/>
        <v/>
      </c>
      <c r="V249" s="78"/>
      <c r="W249" s="78"/>
      <c r="X249" s="78"/>
      <c r="Y249" s="45"/>
      <c r="Z249" s="45"/>
      <c r="AA249" s="45"/>
      <c r="AB249" s="42"/>
      <c r="AC249" s="42"/>
      <c r="AD249" s="42"/>
      <c r="AE249" s="42"/>
      <c r="AF249" s="42"/>
      <c r="AG249" s="45"/>
      <c r="AH249" s="45"/>
      <c r="AI249" s="45"/>
      <c r="AJ249" s="45"/>
      <c r="AK249" s="45"/>
      <c r="AL249" s="45"/>
      <c r="AM249" s="42"/>
      <c r="AN249" s="42"/>
      <c r="AO249" s="42"/>
      <c r="AP249" s="42"/>
      <c r="AQ249" s="42"/>
      <c r="AR249" s="42"/>
      <c r="AS249" s="42"/>
    </row>
    <row r="250" spans="2:45" ht="15.5" x14ac:dyDescent="0.35">
      <c r="B250" s="136" t="str">
        <f t="shared" si="26"/>
        <v/>
      </c>
      <c r="C250" s="56"/>
      <c r="D250" s="58"/>
      <c r="E250" s="43" t="str">
        <f>IFERROR(IF(OR(C250="",AND(C250&lt;&gt;"",D250="")),"",(VLOOKUP(C250,'APP BACKGROUND'!A:F,2,0))),"")</f>
        <v/>
      </c>
      <c r="F250" s="44" t="str">
        <f>IF(E250="","",(VLOOKUP(C250,'APP BACKGROUND'!A:F,5,0)))</f>
        <v/>
      </c>
      <c r="G250" s="40" t="str">
        <f>IF(E250="","",(VLOOKUP('Application Form'!C250,'APP BACKGROUND'!A:I,9,0)))</f>
        <v/>
      </c>
      <c r="H250" s="45"/>
      <c r="I250" s="45"/>
      <c r="J250" s="126" t="str">
        <f>IF(C:C="","",(VLOOKUP('Application Form'!C250,'APP BACKGROUND'!A:F,3,0)))</f>
        <v/>
      </c>
      <c r="K250" s="127" t="str">
        <f t="shared" si="27"/>
        <v/>
      </c>
      <c r="L250" s="127" t="str">
        <f>IF(H250="","",(VLOOKUP(K250,'Data Validation'!$A$48:$B$59,2,0)))</f>
        <v/>
      </c>
      <c r="M250" s="150" t="str">
        <f t="shared" si="28"/>
        <v/>
      </c>
      <c r="N250" s="151" t="str">
        <f t="shared" si="29"/>
        <v/>
      </c>
      <c r="O250" s="151" t="str">
        <f>IF(H250="","",(VLOOKUP(C250,'APP BACKGROUND'!A:K,11,0)))</f>
        <v/>
      </c>
      <c r="P250" s="85"/>
      <c r="Q250" s="116" t="str">
        <f t="shared" si="30"/>
        <v/>
      </c>
      <c r="R250" s="86" t="str">
        <f t="shared" si="31"/>
        <v/>
      </c>
      <c r="S250" s="40"/>
      <c r="T250" s="40"/>
      <c r="U250" s="47" t="str">
        <f t="shared" si="32"/>
        <v/>
      </c>
      <c r="V250" s="78"/>
      <c r="W250" s="78"/>
      <c r="X250" s="78"/>
      <c r="Y250" s="45"/>
      <c r="Z250" s="45"/>
      <c r="AA250" s="45"/>
      <c r="AB250" s="42"/>
      <c r="AC250" s="42"/>
      <c r="AD250" s="42"/>
      <c r="AE250" s="42"/>
      <c r="AF250" s="42"/>
      <c r="AG250" s="45"/>
      <c r="AH250" s="45"/>
      <c r="AI250" s="45"/>
      <c r="AJ250" s="45"/>
      <c r="AK250" s="45"/>
      <c r="AL250" s="45"/>
      <c r="AM250" s="42"/>
      <c r="AN250" s="42"/>
      <c r="AO250" s="42"/>
      <c r="AP250" s="42"/>
      <c r="AQ250" s="42"/>
      <c r="AR250" s="42"/>
      <c r="AS250" s="42"/>
    </row>
    <row r="251" spans="2:45" ht="15.5" x14ac:dyDescent="0.35">
      <c r="B251" s="136" t="str">
        <f t="shared" si="26"/>
        <v/>
      </c>
      <c r="C251" s="56"/>
      <c r="D251" s="58"/>
      <c r="E251" s="43" t="str">
        <f>IFERROR(IF(OR(C251="",AND(C251&lt;&gt;"",D251="")),"",(VLOOKUP(C251,'APP BACKGROUND'!A:F,2,0))),"")</f>
        <v/>
      </c>
      <c r="F251" s="44" t="str">
        <f>IF(E251="","",(VLOOKUP(C251,'APP BACKGROUND'!A:F,5,0)))</f>
        <v/>
      </c>
      <c r="G251" s="40" t="str">
        <f>IF(E251="","",(VLOOKUP('Application Form'!C251,'APP BACKGROUND'!A:I,9,0)))</f>
        <v/>
      </c>
      <c r="H251" s="45"/>
      <c r="I251" s="45"/>
      <c r="J251" s="126" t="str">
        <f>IF(C:C="","",(VLOOKUP('Application Form'!C251,'APP BACKGROUND'!A:F,3,0)))</f>
        <v/>
      </c>
      <c r="K251" s="127" t="str">
        <f t="shared" si="27"/>
        <v/>
      </c>
      <c r="L251" s="127" t="str">
        <f>IF(H251="","",(VLOOKUP(K251,'Data Validation'!$A$48:$B$59,2,0)))</f>
        <v/>
      </c>
      <c r="M251" s="150" t="str">
        <f t="shared" si="28"/>
        <v/>
      </c>
      <c r="N251" s="151" t="str">
        <f t="shared" si="29"/>
        <v/>
      </c>
      <c r="O251" s="151" t="str">
        <f>IF(H251="","",(VLOOKUP(C251,'APP BACKGROUND'!A:K,11,0)))</f>
        <v/>
      </c>
      <c r="P251" s="85"/>
      <c r="Q251" s="116" t="str">
        <f t="shared" si="30"/>
        <v/>
      </c>
      <c r="R251" s="86" t="str">
        <f t="shared" si="31"/>
        <v/>
      </c>
      <c r="S251" s="40"/>
      <c r="T251" s="40"/>
      <c r="U251" s="47" t="str">
        <f t="shared" si="32"/>
        <v/>
      </c>
      <c r="V251" s="78"/>
      <c r="W251" s="78"/>
      <c r="X251" s="78"/>
      <c r="Y251" s="45"/>
      <c r="Z251" s="45"/>
      <c r="AA251" s="45"/>
      <c r="AB251" s="42"/>
      <c r="AC251" s="42"/>
      <c r="AD251" s="42"/>
      <c r="AE251" s="42"/>
      <c r="AF251" s="42"/>
      <c r="AG251" s="45"/>
      <c r="AH251" s="45"/>
      <c r="AI251" s="45"/>
      <c r="AJ251" s="45"/>
      <c r="AK251" s="45"/>
      <c r="AL251" s="45"/>
      <c r="AM251" s="42"/>
      <c r="AN251" s="42"/>
      <c r="AO251" s="42"/>
      <c r="AP251" s="42"/>
      <c r="AQ251" s="42"/>
      <c r="AR251" s="42"/>
      <c r="AS251" s="42"/>
    </row>
    <row r="252" spans="2:45" ht="15.5" x14ac:dyDescent="0.35">
      <c r="B252" s="136" t="str">
        <f t="shared" si="26"/>
        <v/>
      </c>
      <c r="C252" s="56"/>
      <c r="D252" s="58"/>
      <c r="E252" s="43" t="str">
        <f>IFERROR(IF(OR(C252="",AND(C252&lt;&gt;"",D252="")),"",(VLOOKUP(C252,'APP BACKGROUND'!A:F,2,0))),"")</f>
        <v/>
      </c>
      <c r="F252" s="44" t="str">
        <f>IF(E252="","",(VLOOKUP(C252,'APP BACKGROUND'!A:F,5,0)))</f>
        <v/>
      </c>
      <c r="G252" s="40" t="str">
        <f>IF(E252="","",(VLOOKUP('Application Form'!C252,'APP BACKGROUND'!A:I,9,0)))</f>
        <v/>
      </c>
      <c r="H252" s="45"/>
      <c r="I252" s="45"/>
      <c r="J252" s="126" t="str">
        <f>IF(C:C="","",(VLOOKUP('Application Form'!C252,'APP BACKGROUND'!A:F,3,0)))</f>
        <v/>
      </c>
      <c r="K252" s="127" t="str">
        <f t="shared" si="27"/>
        <v/>
      </c>
      <c r="L252" s="127" t="str">
        <f>IF(H252="","",(VLOOKUP(K252,'Data Validation'!$A$48:$B$59,2,0)))</f>
        <v/>
      </c>
      <c r="M252" s="150" t="str">
        <f t="shared" si="28"/>
        <v/>
      </c>
      <c r="N252" s="151" t="str">
        <f t="shared" si="29"/>
        <v/>
      </c>
      <c r="O252" s="151" t="str">
        <f>IF(H252="","",(VLOOKUP(C252,'APP BACKGROUND'!A:K,11,0)))</f>
        <v/>
      </c>
      <c r="P252" s="85"/>
      <c r="Q252" s="116" t="str">
        <f t="shared" si="30"/>
        <v/>
      </c>
      <c r="R252" s="86" t="str">
        <f t="shared" si="31"/>
        <v/>
      </c>
      <c r="S252" s="40"/>
      <c r="T252" s="40"/>
      <c r="U252" s="47" t="str">
        <f t="shared" si="32"/>
        <v/>
      </c>
      <c r="V252" s="78"/>
      <c r="W252" s="78"/>
      <c r="X252" s="78"/>
      <c r="Y252" s="45"/>
      <c r="Z252" s="45"/>
      <c r="AA252" s="45"/>
      <c r="AB252" s="42"/>
      <c r="AC252" s="42"/>
      <c r="AD252" s="42"/>
      <c r="AE252" s="42"/>
      <c r="AF252" s="42"/>
      <c r="AG252" s="45"/>
      <c r="AH252" s="45"/>
      <c r="AI252" s="45"/>
      <c r="AJ252" s="45"/>
      <c r="AK252" s="45"/>
      <c r="AL252" s="45"/>
      <c r="AM252" s="42"/>
      <c r="AN252" s="42"/>
      <c r="AO252" s="42"/>
      <c r="AP252" s="42"/>
      <c r="AQ252" s="42"/>
      <c r="AR252" s="42"/>
      <c r="AS252" s="42"/>
    </row>
    <row r="253" spans="2:45" ht="15.5" x14ac:dyDescent="0.35">
      <c r="B253" s="136" t="str">
        <f t="shared" si="26"/>
        <v/>
      </c>
      <c r="C253" s="56"/>
      <c r="D253" s="58"/>
      <c r="E253" s="43" t="str">
        <f>IFERROR(IF(OR(C253="",AND(C253&lt;&gt;"",D253="")),"",(VLOOKUP(C253,'APP BACKGROUND'!A:F,2,0))),"")</f>
        <v/>
      </c>
      <c r="F253" s="44" t="str">
        <f>IF(E253="","",(VLOOKUP(C253,'APP BACKGROUND'!A:F,5,0)))</f>
        <v/>
      </c>
      <c r="G253" s="40" t="str">
        <f>IF(E253="","",(VLOOKUP('Application Form'!C253,'APP BACKGROUND'!A:I,9,0)))</f>
        <v/>
      </c>
      <c r="H253" s="45"/>
      <c r="I253" s="45"/>
      <c r="J253" s="126" t="str">
        <f>IF(C:C="","",(VLOOKUP('Application Form'!C253,'APP BACKGROUND'!A:F,3,0)))</f>
        <v/>
      </c>
      <c r="K253" s="127" t="str">
        <f t="shared" si="27"/>
        <v/>
      </c>
      <c r="L253" s="127" t="str">
        <f>IF(H253="","",(VLOOKUP(K253,'Data Validation'!$A$48:$B$59,2,0)))</f>
        <v/>
      </c>
      <c r="M253" s="150" t="str">
        <f t="shared" si="28"/>
        <v/>
      </c>
      <c r="N253" s="151" t="str">
        <f t="shared" si="29"/>
        <v/>
      </c>
      <c r="O253" s="151" t="str">
        <f>IF(H253="","",(VLOOKUP(C253,'APP BACKGROUND'!A:K,11,0)))</f>
        <v/>
      </c>
      <c r="P253" s="85"/>
      <c r="Q253" s="116" t="str">
        <f t="shared" si="30"/>
        <v/>
      </c>
      <c r="R253" s="86" t="str">
        <f t="shared" si="31"/>
        <v/>
      </c>
      <c r="S253" s="40"/>
      <c r="T253" s="40"/>
      <c r="U253" s="47" t="str">
        <f t="shared" si="32"/>
        <v/>
      </c>
      <c r="V253" s="78"/>
      <c r="W253" s="78"/>
      <c r="X253" s="78"/>
      <c r="Y253" s="45"/>
      <c r="Z253" s="45"/>
      <c r="AA253" s="45"/>
      <c r="AB253" s="42"/>
      <c r="AC253" s="42"/>
      <c r="AD253" s="42"/>
      <c r="AE253" s="42"/>
      <c r="AF253" s="42"/>
      <c r="AG253" s="45"/>
      <c r="AH253" s="45"/>
      <c r="AI253" s="45"/>
      <c r="AJ253" s="45"/>
      <c r="AK253" s="45"/>
      <c r="AL253" s="45"/>
      <c r="AM253" s="42"/>
      <c r="AN253" s="42"/>
      <c r="AO253" s="42"/>
      <c r="AP253" s="42"/>
      <c r="AQ253" s="42"/>
      <c r="AR253" s="42"/>
      <c r="AS253" s="42"/>
    </row>
    <row r="254" spans="2:45" ht="15.5" x14ac:dyDescent="0.35">
      <c r="B254" s="136" t="str">
        <f t="shared" si="26"/>
        <v/>
      </c>
      <c r="C254" s="56"/>
      <c r="D254" s="58"/>
      <c r="E254" s="43" t="str">
        <f>IFERROR(IF(OR(C254="",AND(C254&lt;&gt;"",D254="")),"",(VLOOKUP(C254,'APP BACKGROUND'!A:F,2,0))),"")</f>
        <v/>
      </c>
      <c r="F254" s="44" t="str">
        <f>IF(E254="","",(VLOOKUP(C254,'APP BACKGROUND'!A:F,5,0)))</f>
        <v/>
      </c>
      <c r="G254" s="40" t="str">
        <f>IF(E254="","",(VLOOKUP('Application Form'!C254,'APP BACKGROUND'!A:I,9,0)))</f>
        <v/>
      </c>
      <c r="H254" s="45"/>
      <c r="I254" s="45"/>
      <c r="J254" s="126" t="str">
        <f>IF(C:C="","",(VLOOKUP('Application Form'!C254,'APP BACKGROUND'!A:F,3,0)))</f>
        <v/>
      </c>
      <c r="K254" s="127" t="str">
        <f t="shared" si="27"/>
        <v/>
      </c>
      <c r="L254" s="127" t="str">
        <f>IF(H254="","",(VLOOKUP(K254,'Data Validation'!$A$48:$B$59,2,0)))</f>
        <v/>
      </c>
      <c r="M254" s="150" t="str">
        <f t="shared" si="28"/>
        <v/>
      </c>
      <c r="N254" s="151" t="str">
        <f t="shared" si="29"/>
        <v/>
      </c>
      <c r="O254" s="151" t="str">
        <f>IF(H254="","",(VLOOKUP(C254,'APP BACKGROUND'!A:K,11,0)))</f>
        <v/>
      </c>
      <c r="P254" s="85"/>
      <c r="Q254" s="116" t="str">
        <f t="shared" si="30"/>
        <v/>
      </c>
      <c r="R254" s="86" t="str">
        <f t="shared" si="31"/>
        <v/>
      </c>
      <c r="S254" s="40"/>
      <c r="T254" s="40"/>
      <c r="U254" s="47" t="str">
        <f t="shared" si="32"/>
        <v/>
      </c>
      <c r="V254" s="78"/>
      <c r="W254" s="78"/>
      <c r="X254" s="78"/>
      <c r="Y254" s="45"/>
      <c r="Z254" s="45"/>
      <c r="AA254" s="45"/>
      <c r="AB254" s="42"/>
      <c r="AC254" s="42"/>
      <c r="AD254" s="42"/>
      <c r="AE254" s="42"/>
      <c r="AF254" s="42"/>
      <c r="AG254" s="45"/>
      <c r="AH254" s="45"/>
      <c r="AI254" s="45"/>
      <c r="AJ254" s="45"/>
      <c r="AK254" s="45"/>
      <c r="AL254" s="45"/>
      <c r="AM254" s="42"/>
      <c r="AN254" s="42"/>
      <c r="AO254" s="42"/>
      <c r="AP254" s="42"/>
      <c r="AQ254" s="42"/>
      <c r="AR254" s="42"/>
      <c r="AS254" s="42"/>
    </row>
    <row r="255" spans="2:45" ht="15.5" x14ac:dyDescent="0.35">
      <c r="B255" s="136" t="str">
        <f t="shared" si="26"/>
        <v/>
      </c>
      <c r="C255" s="56"/>
      <c r="D255" s="58"/>
      <c r="E255" s="43" t="str">
        <f>IFERROR(IF(OR(C255="",AND(C255&lt;&gt;"",D255="")),"",(VLOOKUP(C255,'APP BACKGROUND'!A:F,2,0))),"")</f>
        <v/>
      </c>
      <c r="F255" s="44" t="str">
        <f>IF(E255="","",(VLOOKUP(C255,'APP BACKGROUND'!A:F,5,0)))</f>
        <v/>
      </c>
      <c r="G255" s="40" t="str">
        <f>IF(E255="","",(VLOOKUP('Application Form'!C255,'APP BACKGROUND'!A:I,9,0)))</f>
        <v/>
      </c>
      <c r="H255" s="45"/>
      <c r="I255" s="45"/>
      <c r="J255" s="126" t="str">
        <f>IF(C:C="","",(VLOOKUP('Application Form'!C255,'APP BACKGROUND'!A:F,3,0)))</f>
        <v/>
      </c>
      <c r="K255" s="127" t="str">
        <f t="shared" si="27"/>
        <v/>
      </c>
      <c r="L255" s="127" t="str">
        <f>IF(H255="","",(VLOOKUP(K255,'Data Validation'!$A$48:$B$59,2,0)))</f>
        <v/>
      </c>
      <c r="M255" s="150" t="str">
        <f t="shared" si="28"/>
        <v/>
      </c>
      <c r="N255" s="151" t="str">
        <f t="shared" si="29"/>
        <v/>
      </c>
      <c r="O255" s="151" t="str">
        <f>IF(H255="","",(VLOOKUP(C255,'APP BACKGROUND'!A:K,11,0)))</f>
        <v/>
      </c>
      <c r="P255" s="85"/>
      <c r="Q255" s="116" t="str">
        <f t="shared" si="30"/>
        <v/>
      </c>
      <c r="R255" s="86" t="str">
        <f t="shared" si="31"/>
        <v/>
      </c>
      <c r="S255" s="40"/>
      <c r="T255" s="40"/>
      <c r="U255" s="47" t="str">
        <f t="shared" si="32"/>
        <v/>
      </c>
      <c r="V255" s="78"/>
      <c r="W255" s="78"/>
      <c r="X255" s="78"/>
      <c r="Y255" s="45"/>
      <c r="Z255" s="45"/>
      <c r="AA255" s="45"/>
      <c r="AB255" s="42"/>
      <c r="AC255" s="42"/>
      <c r="AD255" s="42"/>
      <c r="AE255" s="42"/>
      <c r="AF255" s="42"/>
      <c r="AG255" s="45"/>
      <c r="AH255" s="45"/>
      <c r="AI255" s="45"/>
      <c r="AJ255" s="45"/>
      <c r="AK255" s="45"/>
      <c r="AL255" s="45"/>
      <c r="AM255" s="42"/>
      <c r="AN255" s="42"/>
      <c r="AO255" s="42"/>
      <c r="AP255" s="42"/>
      <c r="AQ255" s="42"/>
      <c r="AR255" s="42"/>
      <c r="AS255" s="42"/>
    </row>
    <row r="256" spans="2:45" ht="15.5" x14ac:dyDescent="0.35">
      <c r="B256" s="136" t="str">
        <f t="shared" si="26"/>
        <v/>
      </c>
      <c r="C256" s="56"/>
      <c r="D256" s="58"/>
      <c r="E256" s="43" t="str">
        <f>IFERROR(IF(OR(C256="",AND(C256&lt;&gt;"",D256="")),"",(VLOOKUP(C256,'APP BACKGROUND'!A:F,2,0))),"")</f>
        <v/>
      </c>
      <c r="F256" s="44" t="str">
        <f>IF(E256="","",(VLOOKUP(C256,'APP BACKGROUND'!A:F,5,0)))</f>
        <v/>
      </c>
      <c r="G256" s="40" t="str">
        <f>IF(E256="","",(VLOOKUP('Application Form'!C256,'APP BACKGROUND'!A:I,9,0)))</f>
        <v/>
      </c>
      <c r="H256" s="45"/>
      <c r="I256" s="45"/>
      <c r="J256" s="126" t="str">
        <f>IF(C:C="","",(VLOOKUP('Application Form'!C256,'APP BACKGROUND'!A:F,3,0)))</f>
        <v/>
      </c>
      <c r="K256" s="127" t="str">
        <f t="shared" si="27"/>
        <v/>
      </c>
      <c r="L256" s="127" t="str">
        <f>IF(H256="","",(VLOOKUP(K256,'Data Validation'!$A$48:$B$59,2,0)))</f>
        <v/>
      </c>
      <c r="M256" s="150" t="str">
        <f t="shared" si="28"/>
        <v/>
      </c>
      <c r="N256" s="151" t="str">
        <f t="shared" si="29"/>
        <v/>
      </c>
      <c r="O256" s="151" t="str">
        <f>IF(H256="","",(VLOOKUP(C256,'APP BACKGROUND'!A:K,11,0)))</f>
        <v/>
      </c>
      <c r="P256" s="85"/>
      <c r="Q256" s="116" t="str">
        <f t="shared" si="30"/>
        <v/>
      </c>
      <c r="R256" s="86" t="str">
        <f t="shared" si="31"/>
        <v/>
      </c>
      <c r="S256" s="40"/>
      <c r="T256" s="40"/>
      <c r="U256" s="47" t="str">
        <f t="shared" si="32"/>
        <v/>
      </c>
      <c r="V256" s="78"/>
      <c r="W256" s="78"/>
      <c r="X256" s="78"/>
      <c r="Y256" s="45"/>
      <c r="Z256" s="45"/>
      <c r="AA256" s="45"/>
      <c r="AB256" s="42"/>
      <c r="AC256" s="42"/>
      <c r="AD256" s="42"/>
      <c r="AE256" s="42"/>
      <c r="AF256" s="42"/>
      <c r="AG256" s="45"/>
      <c r="AH256" s="45"/>
      <c r="AI256" s="45"/>
      <c r="AJ256" s="45"/>
      <c r="AK256" s="45"/>
      <c r="AL256" s="45"/>
      <c r="AM256" s="42"/>
      <c r="AN256" s="42"/>
      <c r="AO256" s="42"/>
      <c r="AP256" s="42"/>
      <c r="AQ256" s="42"/>
      <c r="AR256" s="42"/>
      <c r="AS256" s="42"/>
    </row>
    <row r="257" spans="2:45" ht="15.5" x14ac:dyDescent="0.35">
      <c r="B257" s="136" t="str">
        <f t="shared" si="26"/>
        <v/>
      </c>
      <c r="C257" s="56"/>
      <c r="D257" s="58"/>
      <c r="E257" s="43" t="str">
        <f>IFERROR(IF(OR(C257="",AND(C257&lt;&gt;"",D257="")),"",(VLOOKUP(C257,'APP BACKGROUND'!A:F,2,0))),"")</f>
        <v/>
      </c>
      <c r="F257" s="44" t="str">
        <f>IF(E257="","",(VLOOKUP(C257,'APP BACKGROUND'!A:F,5,0)))</f>
        <v/>
      </c>
      <c r="G257" s="40" t="str">
        <f>IF(E257="","",(VLOOKUP('Application Form'!C257,'APP BACKGROUND'!A:I,9,0)))</f>
        <v/>
      </c>
      <c r="H257" s="45"/>
      <c r="I257" s="45"/>
      <c r="J257" s="126" t="str">
        <f>IF(C:C="","",(VLOOKUP('Application Form'!C257,'APP BACKGROUND'!A:F,3,0)))</f>
        <v/>
      </c>
      <c r="K257" s="127" t="str">
        <f t="shared" si="27"/>
        <v/>
      </c>
      <c r="L257" s="127" t="str">
        <f>IF(H257="","",(VLOOKUP(K257,'Data Validation'!$A$48:$B$59,2,0)))</f>
        <v/>
      </c>
      <c r="M257" s="150" t="str">
        <f t="shared" si="28"/>
        <v/>
      </c>
      <c r="N257" s="151" t="str">
        <f t="shared" si="29"/>
        <v/>
      </c>
      <c r="O257" s="151" t="str">
        <f>IF(H257="","",(VLOOKUP(C257,'APP BACKGROUND'!A:K,11,0)))</f>
        <v/>
      </c>
      <c r="P257" s="85"/>
      <c r="Q257" s="116" t="str">
        <f t="shared" si="30"/>
        <v/>
      </c>
      <c r="R257" s="86" t="str">
        <f t="shared" si="31"/>
        <v/>
      </c>
      <c r="S257" s="40"/>
      <c r="T257" s="40"/>
      <c r="U257" s="47" t="str">
        <f t="shared" si="32"/>
        <v/>
      </c>
      <c r="V257" s="78"/>
      <c r="W257" s="78"/>
      <c r="X257" s="78"/>
      <c r="Y257" s="45"/>
      <c r="Z257" s="45"/>
      <c r="AA257" s="45"/>
      <c r="AB257" s="42"/>
      <c r="AC257" s="42"/>
      <c r="AD257" s="42"/>
      <c r="AE257" s="42"/>
      <c r="AF257" s="42"/>
      <c r="AG257" s="45"/>
      <c r="AH257" s="45"/>
      <c r="AI257" s="45"/>
      <c r="AJ257" s="45"/>
      <c r="AK257" s="45"/>
      <c r="AL257" s="45"/>
      <c r="AM257" s="42"/>
      <c r="AN257" s="42"/>
      <c r="AO257" s="42"/>
      <c r="AP257" s="42"/>
      <c r="AQ257" s="42"/>
      <c r="AR257" s="42"/>
      <c r="AS257" s="42"/>
    </row>
    <row r="258" spans="2:45" ht="15.5" x14ac:dyDescent="0.35">
      <c r="B258" s="136" t="str">
        <f t="shared" si="26"/>
        <v/>
      </c>
      <c r="C258" s="56"/>
      <c r="D258" s="58"/>
      <c r="E258" s="43" t="str">
        <f>IFERROR(IF(OR(C258="",AND(C258&lt;&gt;"",D258="")),"",(VLOOKUP(C258,'APP BACKGROUND'!A:F,2,0))),"")</f>
        <v/>
      </c>
      <c r="F258" s="44" t="str">
        <f>IF(E258="","",(VLOOKUP(C258,'APP BACKGROUND'!A:F,5,0)))</f>
        <v/>
      </c>
      <c r="G258" s="40" t="str">
        <f>IF(E258="","",(VLOOKUP('Application Form'!C258,'APP BACKGROUND'!A:I,9,0)))</f>
        <v/>
      </c>
      <c r="H258" s="45"/>
      <c r="I258" s="45"/>
      <c r="J258" s="126" t="str">
        <f>IF(C:C="","",(VLOOKUP('Application Form'!C258,'APP BACKGROUND'!A:F,3,0)))</f>
        <v/>
      </c>
      <c r="K258" s="127" t="str">
        <f t="shared" si="27"/>
        <v/>
      </c>
      <c r="L258" s="127" t="str">
        <f>IF(H258="","",(VLOOKUP(K258,'Data Validation'!$A$48:$B$59,2,0)))</f>
        <v/>
      </c>
      <c r="M258" s="150" t="str">
        <f t="shared" si="28"/>
        <v/>
      </c>
      <c r="N258" s="151" t="str">
        <f t="shared" si="29"/>
        <v/>
      </c>
      <c r="O258" s="151" t="str">
        <f>IF(H258="","",(VLOOKUP(C258,'APP BACKGROUND'!A:K,11,0)))</f>
        <v/>
      </c>
      <c r="P258" s="85"/>
      <c r="Q258" s="116" t="str">
        <f t="shared" si="30"/>
        <v/>
      </c>
      <c r="R258" s="86" t="str">
        <f t="shared" si="31"/>
        <v/>
      </c>
      <c r="S258" s="40"/>
      <c r="T258" s="40"/>
      <c r="U258" s="47" t="str">
        <f t="shared" si="32"/>
        <v/>
      </c>
      <c r="V258" s="78"/>
      <c r="W258" s="78"/>
      <c r="X258" s="78"/>
      <c r="Y258" s="45"/>
      <c r="Z258" s="45"/>
      <c r="AA258" s="45"/>
      <c r="AB258" s="42"/>
      <c r="AC258" s="42"/>
      <c r="AD258" s="42"/>
      <c r="AE258" s="42"/>
      <c r="AF258" s="42"/>
      <c r="AG258" s="45"/>
      <c r="AH258" s="45"/>
      <c r="AI258" s="45"/>
      <c r="AJ258" s="45"/>
      <c r="AK258" s="45"/>
      <c r="AL258" s="45"/>
      <c r="AM258" s="42"/>
      <c r="AN258" s="42"/>
      <c r="AO258" s="42"/>
      <c r="AP258" s="42"/>
      <c r="AQ258" s="42"/>
      <c r="AR258" s="42"/>
      <c r="AS258" s="42"/>
    </row>
    <row r="259" spans="2:45" ht="15.5" x14ac:dyDescent="0.35">
      <c r="B259" s="136" t="str">
        <f t="shared" si="26"/>
        <v/>
      </c>
      <c r="C259" s="56"/>
      <c r="D259" s="58"/>
      <c r="E259" s="43" t="str">
        <f>IFERROR(IF(OR(C259="",AND(C259&lt;&gt;"",D259="")),"",(VLOOKUP(C259,'APP BACKGROUND'!A:F,2,0))),"")</f>
        <v/>
      </c>
      <c r="F259" s="44" t="str">
        <f>IF(E259="","",(VLOOKUP(C259,'APP BACKGROUND'!A:F,5,0)))</f>
        <v/>
      </c>
      <c r="G259" s="40" t="str">
        <f>IF(E259="","",(VLOOKUP('Application Form'!C259,'APP BACKGROUND'!A:I,9,0)))</f>
        <v/>
      </c>
      <c r="H259" s="45"/>
      <c r="I259" s="45"/>
      <c r="J259" s="126" t="str">
        <f>IF(C:C="","",(VLOOKUP('Application Form'!C259,'APP BACKGROUND'!A:F,3,0)))</f>
        <v/>
      </c>
      <c r="K259" s="127" t="str">
        <f t="shared" si="27"/>
        <v/>
      </c>
      <c r="L259" s="127" t="str">
        <f>IF(H259="","",(VLOOKUP(K259,'Data Validation'!$A$48:$B$59,2,0)))</f>
        <v/>
      </c>
      <c r="M259" s="150" t="str">
        <f t="shared" si="28"/>
        <v/>
      </c>
      <c r="N259" s="151" t="str">
        <f t="shared" si="29"/>
        <v/>
      </c>
      <c r="O259" s="151" t="str">
        <f>IF(H259="","",(VLOOKUP(C259,'APP BACKGROUND'!A:K,11,0)))</f>
        <v/>
      </c>
      <c r="P259" s="85"/>
      <c r="Q259" s="116" t="str">
        <f t="shared" si="30"/>
        <v/>
      </c>
      <c r="R259" s="86" t="str">
        <f t="shared" si="31"/>
        <v/>
      </c>
      <c r="S259" s="40"/>
      <c r="T259" s="40"/>
      <c r="U259" s="47" t="str">
        <f t="shared" si="32"/>
        <v/>
      </c>
      <c r="V259" s="78"/>
      <c r="W259" s="78"/>
      <c r="X259" s="78"/>
      <c r="Y259" s="45"/>
      <c r="Z259" s="45"/>
      <c r="AA259" s="45"/>
      <c r="AB259" s="42"/>
      <c r="AC259" s="42"/>
      <c r="AD259" s="42"/>
      <c r="AE259" s="42"/>
      <c r="AF259" s="42"/>
      <c r="AG259" s="45"/>
      <c r="AH259" s="45"/>
      <c r="AI259" s="45"/>
      <c r="AJ259" s="45"/>
      <c r="AK259" s="45"/>
      <c r="AL259" s="45"/>
      <c r="AM259" s="42"/>
      <c r="AN259" s="42"/>
      <c r="AO259" s="42"/>
      <c r="AP259" s="42"/>
      <c r="AQ259" s="42"/>
      <c r="AR259" s="42"/>
      <c r="AS259" s="42"/>
    </row>
    <row r="260" spans="2:45" ht="15.5" x14ac:dyDescent="0.35">
      <c r="B260" s="136" t="str">
        <f t="shared" si="26"/>
        <v/>
      </c>
      <c r="C260" s="56"/>
      <c r="D260" s="58"/>
      <c r="E260" s="43" t="str">
        <f>IFERROR(IF(OR(C260="",AND(C260&lt;&gt;"",D260="")),"",(VLOOKUP(C260,'APP BACKGROUND'!A:F,2,0))),"")</f>
        <v/>
      </c>
      <c r="F260" s="44" t="str">
        <f>IF(E260="","",(VLOOKUP(C260,'APP BACKGROUND'!A:F,5,0)))</f>
        <v/>
      </c>
      <c r="G260" s="40" t="str">
        <f>IF(E260="","",(VLOOKUP('Application Form'!C260,'APP BACKGROUND'!A:I,9,0)))</f>
        <v/>
      </c>
      <c r="H260" s="45"/>
      <c r="I260" s="45"/>
      <c r="J260" s="126" t="str">
        <f>IF(C:C="","",(VLOOKUP('Application Form'!C260,'APP BACKGROUND'!A:F,3,0)))</f>
        <v/>
      </c>
      <c r="K260" s="127" t="str">
        <f t="shared" si="27"/>
        <v/>
      </c>
      <c r="L260" s="127" t="str">
        <f>IF(H260="","",(VLOOKUP(K260,'Data Validation'!$A$48:$B$59,2,0)))</f>
        <v/>
      </c>
      <c r="M260" s="150" t="str">
        <f t="shared" si="28"/>
        <v/>
      </c>
      <c r="N260" s="151" t="str">
        <f t="shared" si="29"/>
        <v/>
      </c>
      <c r="O260" s="151" t="str">
        <f>IF(H260="","",(VLOOKUP(C260,'APP BACKGROUND'!A:K,11,0)))</f>
        <v/>
      </c>
      <c r="P260" s="85"/>
      <c r="Q260" s="116" t="str">
        <f t="shared" si="30"/>
        <v/>
      </c>
      <c r="R260" s="86" t="str">
        <f t="shared" si="31"/>
        <v/>
      </c>
      <c r="S260" s="40"/>
      <c r="T260" s="40"/>
      <c r="U260" s="47" t="str">
        <f t="shared" si="32"/>
        <v/>
      </c>
      <c r="V260" s="78"/>
      <c r="W260" s="78"/>
      <c r="X260" s="78"/>
      <c r="Y260" s="45"/>
      <c r="Z260" s="45"/>
      <c r="AA260" s="45"/>
      <c r="AB260" s="42"/>
      <c r="AC260" s="42"/>
      <c r="AD260" s="42"/>
      <c r="AE260" s="42"/>
      <c r="AF260" s="42"/>
      <c r="AG260" s="45"/>
      <c r="AH260" s="45"/>
      <c r="AI260" s="45"/>
      <c r="AJ260" s="45"/>
      <c r="AK260" s="45"/>
      <c r="AL260" s="45"/>
      <c r="AM260" s="42"/>
      <c r="AN260" s="42"/>
      <c r="AO260" s="42"/>
      <c r="AP260" s="42"/>
      <c r="AQ260" s="42"/>
      <c r="AR260" s="42"/>
      <c r="AS260" s="42"/>
    </row>
    <row r="261" spans="2:45" ht="15.5" x14ac:dyDescent="0.35">
      <c r="B261" s="136" t="str">
        <f t="shared" si="26"/>
        <v/>
      </c>
      <c r="C261" s="56"/>
      <c r="D261" s="58"/>
      <c r="E261" s="43" t="str">
        <f>IFERROR(IF(OR(C261="",AND(C261&lt;&gt;"",D261="")),"",(VLOOKUP(C261,'APP BACKGROUND'!A:F,2,0))),"")</f>
        <v/>
      </c>
      <c r="F261" s="44" t="str">
        <f>IF(E261="","",(VLOOKUP(C261,'APP BACKGROUND'!A:F,5,0)))</f>
        <v/>
      </c>
      <c r="G261" s="40" t="str">
        <f>IF(E261="","",(VLOOKUP('Application Form'!C261,'APP BACKGROUND'!A:I,9,0)))</f>
        <v/>
      </c>
      <c r="H261" s="45"/>
      <c r="I261" s="45"/>
      <c r="J261" s="126" t="str">
        <f>IF(C:C="","",(VLOOKUP('Application Form'!C261,'APP BACKGROUND'!A:F,3,0)))</f>
        <v/>
      </c>
      <c r="K261" s="127" t="str">
        <f t="shared" si="27"/>
        <v/>
      </c>
      <c r="L261" s="127" t="str">
        <f>IF(H261="","",(VLOOKUP(K261,'Data Validation'!$A$48:$B$59,2,0)))</f>
        <v/>
      </c>
      <c r="M261" s="150" t="str">
        <f t="shared" si="28"/>
        <v/>
      </c>
      <c r="N261" s="151" t="str">
        <f t="shared" si="29"/>
        <v/>
      </c>
      <c r="O261" s="151" t="str">
        <f>IF(H261="","",(VLOOKUP(C261,'APP BACKGROUND'!A:K,11,0)))</f>
        <v/>
      </c>
      <c r="P261" s="85"/>
      <c r="Q261" s="116" t="str">
        <f t="shared" si="30"/>
        <v/>
      </c>
      <c r="R261" s="86" t="str">
        <f t="shared" si="31"/>
        <v/>
      </c>
      <c r="S261" s="40"/>
      <c r="T261" s="40"/>
      <c r="U261" s="47" t="str">
        <f t="shared" si="32"/>
        <v/>
      </c>
      <c r="V261" s="78"/>
      <c r="W261" s="78"/>
      <c r="X261" s="78"/>
      <c r="Y261" s="45"/>
      <c r="Z261" s="45"/>
      <c r="AA261" s="45"/>
      <c r="AB261" s="42"/>
      <c r="AC261" s="42"/>
      <c r="AD261" s="42"/>
      <c r="AE261" s="42"/>
      <c r="AF261" s="42"/>
      <c r="AG261" s="45"/>
      <c r="AH261" s="45"/>
      <c r="AI261" s="45"/>
      <c r="AJ261" s="45"/>
      <c r="AK261" s="45"/>
      <c r="AL261" s="45"/>
      <c r="AM261" s="42"/>
      <c r="AN261" s="42"/>
      <c r="AO261" s="42"/>
      <c r="AP261" s="42"/>
      <c r="AQ261" s="42"/>
      <c r="AR261" s="42"/>
      <c r="AS261" s="42"/>
    </row>
    <row r="262" spans="2:45" ht="15.5" x14ac:dyDescent="0.35">
      <c r="B262" s="136" t="str">
        <f t="shared" si="26"/>
        <v/>
      </c>
      <c r="C262" s="56"/>
      <c r="D262" s="58"/>
      <c r="E262" s="43" t="str">
        <f>IFERROR(IF(OR(C262="",AND(C262&lt;&gt;"",D262="")),"",(VLOOKUP(C262,'APP BACKGROUND'!A:F,2,0))),"")</f>
        <v/>
      </c>
      <c r="F262" s="44" t="str">
        <f>IF(E262="","",(VLOOKUP(C262,'APP BACKGROUND'!A:F,5,0)))</f>
        <v/>
      </c>
      <c r="G262" s="40" t="str">
        <f>IF(E262="","",(VLOOKUP('Application Form'!C262,'APP BACKGROUND'!A:I,9,0)))</f>
        <v/>
      </c>
      <c r="H262" s="45"/>
      <c r="I262" s="45"/>
      <c r="J262" s="126" t="str">
        <f>IF(C:C="","",(VLOOKUP('Application Form'!C262,'APP BACKGROUND'!A:F,3,0)))</f>
        <v/>
      </c>
      <c r="K262" s="127" t="str">
        <f t="shared" si="27"/>
        <v/>
      </c>
      <c r="L262" s="127" t="str">
        <f>IF(H262="","",(VLOOKUP(K262,'Data Validation'!$A$48:$B$59,2,0)))</f>
        <v/>
      </c>
      <c r="M262" s="150" t="str">
        <f t="shared" si="28"/>
        <v/>
      </c>
      <c r="N262" s="151" t="str">
        <f t="shared" si="29"/>
        <v/>
      </c>
      <c r="O262" s="151" t="str">
        <f>IF(H262="","",(VLOOKUP(C262,'APP BACKGROUND'!A:K,11,0)))</f>
        <v/>
      </c>
      <c r="P262" s="85"/>
      <c r="Q262" s="116" t="str">
        <f t="shared" si="30"/>
        <v/>
      </c>
      <c r="R262" s="86" t="str">
        <f t="shared" si="31"/>
        <v/>
      </c>
      <c r="S262" s="40"/>
      <c r="T262" s="40"/>
      <c r="U262" s="47" t="str">
        <f t="shared" si="32"/>
        <v/>
      </c>
      <c r="V262" s="78"/>
      <c r="W262" s="78"/>
      <c r="X262" s="78"/>
      <c r="Y262" s="45"/>
      <c r="Z262" s="45"/>
      <c r="AA262" s="45"/>
      <c r="AB262" s="42"/>
      <c r="AC262" s="42"/>
      <c r="AD262" s="42"/>
      <c r="AE262" s="42"/>
      <c r="AF262" s="42"/>
      <c r="AG262" s="45"/>
      <c r="AH262" s="45"/>
      <c r="AI262" s="45"/>
      <c r="AJ262" s="45"/>
      <c r="AK262" s="45"/>
      <c r="AL262" s="45"/>
      <c r="AM262" s="42"/>
      <c r="AN262" s="42"/>
      <c r="AO262" s="42"/>
      <c r="AP262" s="42"/>
      <c r="AQ262" s="42"/>
      <c r="AR262" s="42"/>
      <c r="AS262" s="42"/>
    </row>
    <row r="263" spans="2:45" ht="15.5" x14ac:dyDescent="0.35">
      <c r="B263" s="136" t="str">
        <f t="shared" si="26"/>
        <v/>
      </c>
      <c r="C263" s="56"/>
      <c r="D263" s="58"/>
      <c r="E263" s="43" t="str">
        <f>IFERROR(IF(OR(C263="",AND(C263&lt;&gt;"",D263="")),"",(VLOOKUP(C263,'APP BACKGROUND'!A:F,2,0))),"")</f>
        <v/>
      </c>
      <c r="F263" s="44" t="str">
        <f>IF(E263="","",(VLOOKUP(C263,'APP BACKGROUND'!A:F,5,0)))</f>
        <v/>
      </c>
      <c r="G263" s="40" t="str">
        <f>IF(E263="","",(VLOOKUP('Application Form'!C263,'APP BACKGROUND'!A:I,9,0)))</f>
        <v/>
      </c>
      <c r="H263" s="45"/>
      <c r="I263" s="45"/>
      <c r="J263" s="126" t="str">
        <f>IF(C:C="","",(VLOOKUP('Application Form'!C263,'APP BACKGROUND'!A:F,3,0)))</f>
        <v/>
      </c>
      <c r="K263" s="127" t="str">
        <f t="shared" si="27"/>
        <v/>
      </c>
      <c r="L263" s="127" t="str">
        <f>IF(H263="","",(VLOOKUP(K263,'Data Validation'!$A$48:$B$59,2,0)))</f>
        <v/>
      </c>
      <c r="M263" s="150" t="str">
        <f t="shared" si="28"/>
        <v/>
      </c>
      <c r="N263" s="151" t="str">
        <f t="shared" si="29"/>
        <v/>
      </c>
      <c r="O263" s="151" t="str">
        <f>IF(H263="","",(VLOOKUP(C263,'APP BACKGROUND'!A:K,11,0)))</f>
        <v/>
      </c>
      <c r="P263" s="85"/>
      <c r="Q263" s="116" t="str">
        <f t="shared" si="30"/>
        <v/>
      </c>
      <c r="R263" s="86" t="str">
        <f t="shared" si="31"/>
        <v/>
      </c>
      <c r="S263" s="40"/>
      <c r="T263" s="40"/>
      <c r="U263" s="47" t="str">
        <f t="shared" si="32"/>
        <v/>
      </c>
      <c r="V263" s="78"/>
      <c r="W263" s="78"/>
      <c r="X263" s="78"/>
      <c r="Y263" s="45"/>
      <c r="Z263" s="45"/>
      <c r="AA263" s="45"/>
      <c r="AB263" s="42"/>
      <c r="AC263" s="42"/>
      <c r="AD263" s="42"/>
      <c r="AE263" s="42"/>
      <c r="AF263" s="42"/>
      <c r="AG263" s="45"/>
      <c r="AH263" s="45"/>
      <c r="AI263" s="45"/>
      <c r="AJ263" s="45"/>
      <c r="AK263" s="45"/>
      <c r="AL263" s="45"/>
      <c r="AM263" s="42"/>
      <c r="AN263" s="42"/>
      <c r="AO263" s="42"/>
      <c r="AP263" s="42"/>
      <c r="AQ263" s="42"/>
      <c r="AR263" s="42"/>
      <c r="AS263" s="42"/>
    </row>
    <row r="264" spans="2:45" ht="15.5" x14ac:dyDescent="0.35">
      <c r="B264" s="136" t="str">
        <f t="shared" si="26"/>
        <v/>
      </c>
      <c r="C264" s="56"/>
      <c r="D264" s="58"/>
      <c r="E264" s="43" t="str">
        <f>IFERROR(IF(OR(C264="",AND(C264&lt;&gt;"",D264="")),"",(VLOOKUP(C264,'APP BACKGROUND'!A:F,2,0))),"")</f>
        <v/>
      </c>
      <c r="F264" s="44" t="str">
        <f>IF(E264="","",(VLOOKUP(C264,'APP BACKGROUND'!A:F,5,0)))</f>
        <v/>
      </c>
      <c r="G264" s="40" t="str">
        <f>IF(E264="","",(VLOOKUP('Application Form'!C264,'APP BACKGROUND'!A:I,9,0)))</f>
        <v/>
      </c>
      <c r="H264" s="45"/>
      <c r="I264" s="45"/>
      <c r="J264" s="126" t="str">
        <f>IF(C:C="","",(VLOOKUP('Application Form'!C264,'APP BACKGROUND'!A:F,3,0)))</f>
        <v/>
      </c>
      <c r="K264" s="127" t="str">
        <f t="shared" si="27"/>
        <v/>
      </c>
      <c r="L264" s="127" t="str">
        <f>IF(H264="","",(VLOOKUP(K264,'Data Validation'!$A$48:$B$59,2,0)))</f>
        <v/>
      </c>
      <c r="M264" s="150" t="str">
        <f t="shared" si="28"/>
        <v/>
      </c>
      <c r="N264" s="151" t="str">
        <f t="shared" si="29"/>
        <v/>
      </c>
      <c r="O264" s="151" t="str">
        <f>IF(H264="","",(VLOOKUP(C264,'APP BACKGROUND'!A:K,11,0)))</f>
        <v/>
      </c>
      <c r="P264" s="85"/>
      <c r="Q264" s="116" t="str">
        <f t="shared" si="30"/>
        <v/>
      </c>
      <c r="R264" s="86" t="str">
        <f t="shared" si="31"/>
        <v/>
      </c>
      <c r="S264" s="40"/>
      <c r="T264" s="40"/>
      <c r="U264" s="47" t="str">
        <f t="shared" si="32"/>
        <v/>
      </c>
      <c r="V264" s="78"/>
      <c r="W264" s="78"/>
      <c r="X264" s="78"/>
      <c r="Y264" s="45"/>
      <c r="Z264" s="45"/>
      <c r="AA264" s="45"/>
      <c r="AB264" s="42"/>
      <c r="AC264" s="42"/>
      <c r="AD264" s="42"/>
      <c r="AE264" s="42"/>
      <c r="AF264" s="42"/>
      <c r="AG264" s="45"/>
      <c r="AH264" s="45"/>
      <c r="AI264" s="45"/>
      <c r="AJ264" s="45"/>
      <c r="AK264" s="45"/>
      <c r="AL264" s="45"/>
      <c r="AM264" s="42"/>
      <c r="AN264" s="42"/>
      <c r="AO264" s="42"/>
      <c r="AP264" s="42"/>
      <c r="AQ264" s="42"/>
      <c r="AR264" s="42"/>
      <c r="AS264" s="42"/>
    </row>
    <row r="265" spans="2:45" ht="15.5" x14ac:dyDescent="0.35">
      <c r="B265" s="136" t="str">
        <f t="shared" si="26"/>
        <v/>
      </c>
      <c r="C265" s="56"/>
      <c r="D265" s="58"/>
      <c r="E265" s="43" t="str">
        <f>IFERROR(IF(OR(C265="",AND(C265&lt;&gt;"",D265="")),"",(VLOOKUP(C265,'APP BACKGROUND'!A:F,2,0))),"")</f>
        <v/>
      </c>
      <c r="F265" s="44" t="str">
        <f>IF(E265="","",(VLOOKUP(C265,'APP BACKGROUND'!A:F,5,0)))</f>
        <v/>
      </c>
      <c r="G265" s="40" t="str">
        <f>IF(E265="","",(VLOOKUP('Application Form'!C265,'APP BACKGROUND'!A:I,9,0)))</f>
        <v/>
      </c>
      <c r="H265" s="45"/>
      <c r="I265" s="45"/>
      <c r="J265" s="126" t="str">
        <f>IF(C:C="","",(VLOOKUP('Application Form'!C265,'APP BACKGROUND'!A:F,3,0)))</f>
        <v/>
      </c>
      <c r="K265" s="127" t="str">
        <f t="shared" si="27"/>
        <v/>
      </c>
      <c r="L265" s="127" t="str">
        <f>IF(H265="","",(VLOOKUP(K265,'Data Validation'!$A$48:$B$59,2,0)))</f>
        <v/>
      </c>
      <c r="M265" s="150" t="str">
        <f t="shared" si="28"/>
        <v/>
      </c>
      <c r="N265" s="151" t="str">
        <f t="shared" si="29"/>
        <v/>
      </c>
      <c r="O265" s="151" t="str">
        <f>IF(H265="","",(VLOOKUP(C265,'APP BACKGROUND'!A:K,11,0)))</f>
        <v/>
      </c>
      <c r="P265" s="85"/>
      <c r="Q265" s="116" t="str">
        <f t="shared" si="30"/>
        <v/>
      </c>
      <c r="R265" s="86" t="str">
        <f t="shared" si="31"/>
        <v/>
      </c>
      <c r="S265" s="40"/>
      <c r="T265" s="40"/>
      <c r="U265" s="47" t="str">
        <f t="shared" si="32"/>
        <v/>
      </c>
      <c r="V265" s="78"/>
      <c r="W265" s="78"/>
      <c r="X265" s="78"/>
      <c r="Y265" s="45"/>
      <c r="Z265" s="45"/>
      <c r="AA265" s="45"/>
      <c r="AB265" s="42"/>
      <c r="AC265" s="42"/>
      <c r="AD265" s="42"/>
      <c r="AE265" s="42"/>
      <c r="AF265" s="42"/>
      <c r="AG265" s="45"/>
      <c r="AH265" s="45"/>
      <c r="AI265" s="45"/>
      <c r="AJ265" s="45"/>
      <c r="AK265" s="45"/>
      <c r="AL265" s="45"/>
      <c r="AM265" s="42"/>
      <c r="AN265" s="42"/>
      <c r="AO265" s="42"/>
      <c r="AP265" s="42"/>
      <c r="AQ265" s="42"/>
      <c r="AR265" s="42"/>
      <c r="AS265" s="42"/>
    </row>
    <row r="266" spans="2:45" ht="15.5" x14ac:dyDescent="0.35">
      <c r="B266" s="136" t="str">
        <f t="shared" si="26"/>
        <v/>
      </c>
      <c r="C266" s="56"/>
      <c r="D266" s="58"/>
      <c r="E266" s="43" t="str">
        <f>IFERROR(IF(OR(C266="",AND(C266&lt;&gt;"",D266="")),"",(VLOOKUP(C266,'APP BACKGROUND'!A:F,2,0))),"")</f>
        <v/>
      </c>
      <c r="F266" s="44" t="str">
        <f>IF(E266="","",(VLOOKUP(C266,'APP BACKGROUND'!A:F,5,0)))</f>
        <v/>
      </c>
      <c r="G266" s="40" t="str">
        <f>IF(E266="","",(VLOOKUP('Application Form'!C266,'APP BACKGROUND'!A:I,9,0)))</f>
        <v/>
      </c>
      <c r="H266" s="45"/>
      <c r="I266" s="45"/>
      <c r="J266" s="126" t="str">
        <f>IF(C:C="","",(VLOOKUP('Application Form'!C266,'APP BACKGROUND'!A:F,3,0)))</f>
        <v/>
      </c>
      <c r="K266" s="127" t="str">
        <f t="shared" si="27"/>
        <v/>
      </c>
      <c r="L266" s="127" t="str">
        <f>IF(H266="","",(VLOOKUP(K266,'Data Validation'!$A$48:$B$59,2,0)))</f>
        <v/>
      </c>
      <c r="M266" s="150" t="str">
        <f t="shared" si="28"/>
        <v/>
      </c>
      <c r="N266" s="151" t="str">
        <f t="shared" si="29"/>
        <v/>
      </c>
      <c r="O266" s="151" t="str">
        <f>IF(H266="","",(VLOOKUP(C266,'APP BACKGROUND'!A:K,11,0)))</f>
        <v/>
      </c>
      <c r="P266" s="85"/>
      <c r="Q266" s="116" t="str">
        <f t="shared" si="30"/>
        <v/>
      </c>
      <c r="R266" s="86" t="str">
        <f t="shared" si="31"/>
        <v/>
      </c>
      <c r="S266" s="40"/>
      <c r="T266" s="40"/>
      <c r="U266" s="47" t="str">
        <f t="shared" si="32"/>
        <v/>
      </c>
      <c r="V266" s="78"/>
      <c r="W266" s="78"/>
      <c r="X266" s="78"/>
      <c r="Y266" s="45"/>
      <c r="Z266" s="45"/>
      <c r="AA266" s="45"/>
      <c r="AB266" s="42"/>
      <c r="AC266" s="42"/>
      <c r="AD266" s="42"/>
      <c r="AE266" s="42"/>
      <c r="AF266" s="42"/>
      <c r="AG266" s="45"/>
      <c r="AH266" s="45"/>
      <c r="AI266" s="45"/>
      <c r="AJ266" s="45"/>
      <c r="AK266" s="45"/>
      <c r="AL266" s="45"/>
      <c r="AM266" s="42"/>
      <c r="AN266" s="42"/>
      <c r="AO266" s="42"/>
      <c r="AP266" s="42"/>
      <c r="AQ266" s="42"/>
      <c r="AR266" s="42"/>
      <c r="AS266" s="42"/>
    </row>
    <row r="267" spans="2:45" ht="15.5" x14ac:dyDescent="0.35">
      <c r="B267" s="136" t="str">
        <f t="shared" si="26"/>
        <v/>
      </c>
      <c r="C267" s="56"/>
      <c r="D267" s="58"/>
      <c r="E267" s="43" t="str">
        <f>IFERROR(IF(OR(C267="",AND(C267&lt;&gt;"",D267="")),"",(VLOOKUP(C267,'APP BACKGROUND'!A:F,2,0))),"")</f>
        <v/>
      </c>
      <c r="F267" s="44" t="str">
        <f>IF(E267="","",(VLOOKUP(C267,'APP BACKGROUND'!A:F,5,0)))</f>
        <v/>
      </c>
      <c r="G267" s="40" t="str">
        <f>IF(E267="","",(VLOOKUP('Application Form'!C267,'APP BACKGROUND'!A:I,9,0)))</f>
        <v/>
      </c>
      <c r="H267" s="45"/>
      <c r="I267" s="45"/>
      <c r="J267" s="126" t="str">
        <f>IF(C:C="","",(VLOOKUP('Application Form'!C267,'APP BACKGROUND'!A:F,3,0)))</f>
        <v/>
      </c>
      <c r="K267" s="127" t="str">
        <f t="shared" si="27"/>
        <v/>
      </c>
      <c r="L267" s="127" t="str">
        <f>IF(H267="","",(VLOOKUP(K267,'Data Validation'!$A$48:$B$59,2,0)))</f>
        <v/>
      </c>
      <c r="M267" s="150" t="str">
        <f t="shared" si="28"/>
        <v/>
      </c>
      <c r="N267" s="151" t="str">
        <f t="shared" si="29"/>
        <v/>
      </c>
      <c r="O267" s="151" t="str">
        <f>IF(H267="","",(VLOOKUP(C267,'APP BACKGROUND'!A:K,11,0)))</f>
        <v/>
      </c>
      <c r="P267" s="85"/>
      <c r="Q267" s="116" t="str">
        <f t="shared" si="30"/>
        <v/>
      </c>
      <c r="R267" s="86" t="str">
        <f t="shared" si="31"/>
        <v/>
      </c>
      <c r="S267" s="40"/>
      <c r="T267" s="40"/>
      <c r="U267" s="47" t="str">
        <f t="shared" si="32"/>
        <v/>
      </c>
      <c r="V267" s="78"/>
      <c r="W267" s="78"/>
      <c r="X267" s="78"/>
      <c r="Y267" s="45"/>
      <c r="Z267" s="45"/>
      <c r="AA267" s="45"/>
      <c r="AB267" s="42"/>
      <c r="AC267" s="42"/>
      <c r="AD267" s="42"/>
      <c r="AE267" s="42"/>
      <c r="AF267" s="42"/>
      <c r="AG267" s="45"/>
      <c r="AH267" s="45"/>
      <c r="AI267" s="45"/>
      <c r="AJ267" s="45"/>
      <c r="AK267" s="45"/>
      <c r="AL267" s="45"/>
      <c r="AM267" s="42"/>
      <c r="AN267" s="42"/>
      <c r="AO267" s="42"/>
      <c r="AP267" s="42"/>
      <c r="AQ267" s="42"/>
      <c r="AR267" s="42"/>
      <c r="AS267" s="42"/>
    </row>
    <row r="268" spans="2:45" ht="15.5" x14ac:dyDescent="0.35">
      <c r="B268" s="136" t="str">
        <f t="shared" si="26"/>
        <v/>
      </c>
      <c r="C268" s="56"/>
      <c r="D268" s="58"/>
      <c r="E268" s="43" t="str">
        <f>IFERROR(IF(OR(C268="",AND(C268&lt;&gt;"",D268="")),"",(VLOOKUP(C268,'APP BACKGROUND'!A:F,2,0))),"")</f>
        <v/>
      </c>
      <c r="F268" s="44" t="str">
        <f>IF(E268="","",(VLOOKUP(C268,'APP BACKGROUND'!A:F,5,0)))</f>
        <v/>
      </c>
      <c r="G268" s="40" t="str">
        <f>IF(E268="","",(VLOOKUP('Application Form'!C268,'APP BACKGROUND'!A:I,9,0)))</f>
        <v/>
      </c>
      <c r="H268" s="45"/>
      <c r="I268" s="45"/>
      <c r="J268" s="126" t="str">
        <f>IF(C:C="","",(VLOOKUP('Application Form'!C268,'APP BACKGROUND'!A:F,3,0)))</f>
        <v/>
      </c>
      <c r="K268" s="127" t="str">
        <f t="shared" si="27"/>
        <v/>
      </c>
      <c r="L268" s="127" t="str">
        <f>IF(H268="","",(VLOOKUP(K268,'Data Validation'!$A$48:$B$59,2,0)))</f>
        <v/>
      </c>
      <c r="M268" s="150" t="str">
        <f t="shared" si="28"/>
        <v/>
      </c>
      <c r="N268" s="151" t="str">
        <f t="shared" si="29"/>
        <v/>
      </c>
      <c r="O268" s="151" t="str">
        <f>IF(H268="","",(VLOOKUP(C268,'APP BACKGROUND'!A:K,11,0)))</f>
        <v/>
      </c>
      <c r="P268" s="85"/>
      <c r="Q268" s="116" t="str">
        <f t="shared" si="30"/>
        <v/>
      </c>
      <c r="R268" s="86" t="str">
        <f t="shared" si="31"/>
        <v/>
      </c>
      <c r="S268" s="40"/>
      <c r="T268" s="40"/>
      <c r="U268" s="47" t="str">
        <f t="shared" si="32"/>
        <v/>
      </c>
      <c r="V268" s="78"/>
      <c r="W268" s="78"/>
      <c r="X268" s="78"/>
      <c r="Y268" s="45"/>
      <c r="Z268" s="45"/>
      <c r="AA268" s="45"/>
      <c r="AB268" s="42"/>
      <c r="AC268" s="42"/>
      <c r="AD268" s="42"/>
      <c r="AE268" s="42"/>
      <c r="AF268" s="42"/>
      <c r="AG268" s="45"/>
      <c r="AH268" s="45"/>
      <c r="AI268" s="45"/>
      <c r="AJ268" s="45"/>
      <c r="AK268" s="45"/>
      <c r="AL268" s="45"/>
      <c r="AM268" s="42"/>
      <c r="AN268" s="42"/>
      <c r="AO268" s="42"/>
      <c r="AP268" s="42"/>
      <c r="AQ268" s="42"/>
      <c r="AR268" s="42"/>
      <c r="AS268" s="42"/>
    </row>
    <row r="269" spans="2:45" ht="15.5" x14ac:dyDescent="0.35">
      <c r="B269" s="136" t="str">
        <f t="shared" si="26"/>
        <v/>
      </c>
      <c r="C269" s="56"/>
      <c r="D269" s="58"/>
      <c r="E269" s="43" t="str">
        <f>IFERROR(IF(OR(C269="",AND(C269&lt;&gt;"",D269="")),"",(VLOOKUP(C269,'APP BACKGROUND'!A:F,2,0))),"")</f>
        <v/>
      </c>
      <c r="F269" s="44" t="str">
        <f>IF(E269="","",(VLOOKUP(C269,'APP BACKGROUND'!A:F,5,0)))</f>
        <v/>
      </c>
      <c r="G269" s="40" t="str">
        <f>IF(E269="","",(VLOOKUP('Application Form'!C269,'APP BACKGROUND'!A:I,9,0)))</f>
        <v/>
      </c>
      <c r="H269" s="45"/>
      <c r="I269" s="45"/>
      <c r="J269" s="126" t="str">
        <f>IF(C:C="","",(VLOOKUP('Application Form'!C269,'APP BACKGROUND'!A:F,3,0)))</f>
        <v/>
      </c>
      <c r="K269" s="127" t="str">
        <f t="shared" si="27"/>
        <v/>
      </c>
      <c r="L269" s="127" t="str">
        <f>IF(H269="","",(VLOOKUP(K269,'Data Validation'!$A$48:$B$59,2,0)))</f>
        <v/>
      </c>
      <c r="M269" s="150" t="str">
        <f t="shared" si="28"/>
        <v/>
      </c>
      <c r="N269" s="151" t="str">
        <f t="shared" si="29"/>
        <v/>
      </c>
      <c r="O269" s="151" t="str">
        <f>IF(H269="","",(VLOOKUP(C269,'APP BACKGROUND'!A:K,11,0)))</f>
        <v/>
      </c>
      <c r="P269" s="85"/>
      <c r="Q269" s="116" t="str">
        <f t="shared" si="30"/>
        <v/>
      </c>
      <c r="R269" s="86" t="str">
        <f t="shared" si="31"/>
        <v/>
      </c>
      <c r="S269" s="40"/>
      <c r="T269" s="40"/>
      <c r="U269" s="47" t="str">
        <f t="shared" si="32"/>
        <v/>
      </c>
      <c r="V269" s="78"/>
      <c r="W269" s="78"/>
      <c r="X269" s="78"/>
      <c r="Y269" s="45"/>
      <c r="Z269" s="45"/>
      <c r="AA269" s="45"/>
      <c r="AB269" s="42"/>
      <c r="AC269" s="42"/>
      <c r="AD269" s="42"/>
      <c r="AE269" s="42"/>
      <c r="AF269" s="42"/>
      <c r="AG269" s="45"/>
      <c r="AH269" s="45"/>
      <c r="AI269" s="45"/>
      <c r="AJ269" s="45"/>
      <c r="AK269" s="45"/>
      <c r="AL269" s="45"/>
      <c r="AM269" s="42"/>
      <c r="AN269" s="42"/>
      <c r="AO269" s="42"/>
      <c r="AP269" s="42"/>
      <c r="AQ269" s="42"/>
      <c r="AR269" s="42"/>
      <c r="AS269" s="42"/>
    </row>
    <row r="270" spans="2:45" ht="15.5" x14ac:dyDescent="0.35">
      <c r="B270" s="136" t="str">
        <f t="shared" si="26"/>
        <v/>
      </c>
      <c r="C270" s="56"/>
      <c r="D270" s="58"/>
      <c r="E270" s="43" t="str">
        <f>IFERROR(IF(OR(C270="",AND(C270&lt;&gt;"",D270="")),"",(VLOOKUP(C270,'APP BACKGROUND'!A:F,2,0))),"")</f>
        <v/>
      </c>
      <c r="F270" s="44" t="str">
        <f>IF(E270="","",(VLOOKUP(C270,'APP BACKGROUND'!A:F,5,0)))</f>
        <v/>
      </c>
      <c r="G270" s="40" t="str">
        <f>IF(E270="","",(VLOOKUP('Application Form'!C270,'APP BACKGROUND'!A:I,9,0)))</f>
        <v/>
      </c>
      <c r="H270" s="45"/>
      <c r="I270" s="45"/>
      <c r="J270" s="126" t="str">
        <f>IF(C:C="","",(VLOOKUP('Application Form'!C270,'APP BACKGROUND'!A:F,3,0)))</f>
        <v/>
      </c>
      <c r="K270" s="127" t="str">
        <f t="shared" si="27"/>
        <v/>
      </c>
      <c r="L270" s="127" t="str">
        <f>IF(H270="","",(VLOOKUP(K270,'Data Validation'!$A$48:$B$59,2,0)))</f>
        <v/>
      </c>
      <c r="M270" s="150" t="str">
        <f t="shared" si="28"/>
        <v/>
      </c>
      <c r="N270" s="151" t="str">
        <f t="shared" si="29"/>
        <v/>
      </c>
      <c r="O270" s="151" t="str">
        <f>IF(H270="","",(VLOOKUP(C270,'APP BACKGROUND'!A:K,11,0)))</f>
        <v/>
      </c>
      <c r="P270" s="85"/>
      <c r="Q270" s="116" t="str">
        <f t="shared" si="30"/>
        <v/>
      </c>
      <c r="R270" s="86" t="str">
        <f t="shared" si="31"/>
        <v/>
      </c>
      <c r="S270" s="40"/>
      <c r="T270" s="40"/>
      <c r="U270" s="47" t="str">
        <f t="shared" si="32"/>
        <v/>
      </c>
      <c r="V270" s="78"/>
      <c r="W270" s="78"/>
      <c r="X270" s="78"/>
      <c r="Y270" s="45"/>
      <c r="Z270" s="45"/>
      <c r="AA270" s="45"/>
      <c r="AB270" s="42"/>
      <c r="AC270" s="42"/>
      <c r="AD270" s="42"/>
      <c r="AE270" s="42"/>
      <c r="AF270" s="42"/>
      <c r="AG270" s="45"/>
      <c r="AH270" s="45"/>
      <c r="AI270" s="45"/>
      <c r="AJ270" s="45"/>
      <c r="AK270" s="45"/>
      <c r="AL270" s="45"/>
      <c r="AM270" s="42"/>
      <c r="AN270" s="42"/>
      <c r="AO270" s="42"/>
      <c r="AP270" s="42"/>
      <c r="AQ270" s="42"/>
      <c r="AR270" s="42"/>
      <c r="AS270" s="42"/>
    </row>
    <row r="271" spans="2:45" ht="15.5" x14ac:dyDescent="0.35">
      <c r="B271" s="136" t="str">
        <f t="shared" si="26"/>
        <v/>
      </c>
      <c r="C271" s="56"/>
      <c r="D271" s="58"/>
      <c r="E271" s="43" t="str">
        <f>IFERROR(IF(OR(C271="",AND(C271&lt;&gt;"",D271="")),"",(VLOOKUP(C271,'APP BACKGROUND'!A:F,2,0))),"")</f>
        <v/>
      </c>
      <c r="F271" s="44" t="str">
        <f>IF(E271="","",(VLOOKUP(C271,'APP BACKGROUND'!A:F,5,0)))</f>
        <v/>
      </c>
      <c r="G271" s="40" t="str">
        <f>IF(E271="","",(VLOOKUP('Application Form'!C271,'APP BACKGROUND'!A:I,9,0)))</f>
        <v/>
      </c>
      <c r="H271" s="45"/>
      <c r="I271" s="45"/>
      <c r="J271" s="126" t="str">
        <f>IF(C:C="","",(VLOOKUP('Application Form'!C271,'APP BACKGROUND'!A:F,3,0)))</f>
        <v/>
      </c>
      <c r="K271" s="127" t="str">
        <f t="shared" si="27"/>
        <v/>
      </c>
      <c r="L271" s="127" t="str">
        <f>IF(H271="","",(VLOOKUP(K271,'Data Validation'!$A$48:$B$59,2,0)))</f>
        <v/>
      </c>
      <c r="M271" s="150" t="str">
        <f t="shared" si="28"/>
        <v/>
      </c>
      <c r="N271" s="151" t="str">
        <f t="shared" si="29"/>
        <v/>
      </c>
      <c r="O271" s="151" t="str">
        <f>IF(H271="","",(VLOOKUP(C271,'APP BACKGROUND'!A:K,11,0)))</f>
        <v/>
      </c>
      <c r="P271" s="85"/>
      <c r="Q271" s="116" t="str">
        <f t="shared" si="30"/>
        <v/>
      </c>
      <c r="R271" s="86" t="str">
        <f t="shared" si="31"/>
        <v/>
      </c>
      <c r="S271" s="40"/>
      <c r="T271" s="40"/>
      <c r="U271" s="47" t="str">
        <f t="shared" si="32"/>
        <v/>
      </c>
      <c r="V271" s="78"/>
      <c r="W271" s="78"/>
      <c r="X271" s="78"/>
      <c r="Y271" s="45"/>
      <c r="Z271" s="45"/>
      <c r="AA271" s="45"/>
      <c r="AB271" s="42"/>
      <c r="AC271" s="42"/>
      <c r="AD271" s="42"/>
      <c r="AE271" s="42"/>
      <c r="AF271" s="42"/>
      <c r="AG271" s="45"/>
      <c r="AH271" s="45"/>
      <c r="AI271" s="45"/>
      <c r="AJ271" s="45"/>
      <c r="AK271" s="45"/>
      <c r="AL271" s="45"/>
      <c r="AM271" s="42"/>
      <c r="AN271" s="42"/>
      <c r="AO271" s="42"/>
      <c r="AP271" s="42"/>
      <c r="AQ271" s="42"/>
      <c r="AR271" s="42"/>
      <c r="AS271" s="42"/>
    </row>
    <row r="272" spans="2:45" ht="15.5" x14ac:dyDescent="0.35">
      <c r="B272" s="136" t="str">
        <f t="shared" si="26"/>
        <v/>
      </c>
      <c r="C272" s="56"/>
      <c r="D272" s="58"/>
      <c r="E272" s="43" t="str">
        <f>IFERROR(IF(OR(C272="",AND(C272&lt;&gt;"",D272="")),"",(VLOOKUP(C272,'APP BACKGROUND'!A:F,2,0))),"")</f>
        <v/>
      </c>
      <c r="F272" s="44" t="str">
        <f>IF(E272="","",(VLOOKUP(C272,'APP BACKGROUND'!A:F,5,0)))</f>
        <v/>
      </c>
      <c r="G272" s="40" t="str">
        <f>IF(E272="","",(VLOOKUP('Application Form'!C272,'APP BACKGROUND'!A:I,9,0)))</f>
        <v/>
      </c>
      <c r="H272" s="45"/>
      <c r="I272" s="45"/>
      <c r="J272" s="126" t="str">
        <f>IF(C:C="","",(VLOOKUP('Application Form'!C272,'APP BACKGROUND'!A:F,3,0)))</f>
        <v/>
      </c>
      <c r="K272" s="127" t="str">
        <f t="shared" si="27"/>
        <v/>
      </c>
      <c r="L272" s="127" t="str">
        <f>IF(H272="","",(VLOOKUP(K272,'Data Validation'!$A$48:$B$59,2,0)))</f>
        <v/>
      </c>
      <c r="M272" s="150" t="str">
        <f t="shared" si="28"/>
        <v/>
      </c>
      <c r="N272" s="151" t="str">
        <f t="shared" si="29"/>
        <v/>
      </c>
      <c r="O272" s="151" t="str">
        <f>IF(H272="","",(VLOOKUP(C272,'APP BACKGROUND'!A:K,11,0)))</f>
        <v/>
      </c>
      <c r="P272" s="85"/>
      <c r="Q272" s="116" t="str">
        <f t="shared" si="30"/>
        <v/>
      </c>
      <c r="R272" s="86" t="str">
        <f t="shared" si="31"/>
        <v/>
      </c>
      <c r="S272" s="40"/>
      <c r="T272" s="40"/>
      <c r="U272" s="47" t="str">
        <f t="shared" si="32"/>
        <v/>
      </c>
      <c r="V272" s="78"/>
      <c r="W272" s="78"/>
      <c r="X272" s="78"/>
      <c r="Y272" s="45"/>
      <c r="Z272" s="45"/>
      <c r="AA272" s="45"/>
      <c r="AB272" s="42"/>
      <c r="AC272" s="42"/>
      <c r="AD272" s="42"/>
      <c r="AE272" s="42"/>
      <c r="AF272" s="42"/>
      <c r="AG272" s="45"/>
      <c r="AH272" s="45"/>
      <c r="AI272" s="45"/>
      <c r="AJ272" s="45"/>
      <c r="AK272" s="45"/>
      <c r="AL272" s="45"/>
      <c r="AM272" s="42"/>
      <c r="AN272" s="42"/>
      <c r="AO272" s="42"/>
      <c r="AP272" s="42"/>
      <c r="AQ272" s="42"/>
      <c r="AR272" s="42"/>
      <c r="AS272" s="42"/>
    </row>
    <row r="273" spans="2:45" ht="15.5" x14ac:dyDescent="0.35">
      <c r="B273" s="136" t="str">
        <f t="shared" ref="B273:B336" si="33">IF(D273="",IF(C273&lt;&gt;"","SELECT INVOICE",""),"")</f>
        <v/>
      </c>
      <c r="C273" s="56"/>
      <c r="D273" s="58"/>
      <c r="E273" s="43" t="str">
        <f>IFERROR(IF(OR(C273="",AND(C273&lt;&gt;"",D273="")),"",(VLOOKUP(C273,'APP BACKGROUND'!A:F,2,0))),"")</f>
        <v/>
      </c>
      <c r="F273" s="44" t="str">
        <f>IF(E273="","",(VLOOKUP(C273,'APP BACKGROUND'!A:F,5,0)))</f>
        <v/>
      </c>
      <c r="G273" s="40" t="str">
        <f>IF(E273="","",(VLOOKUP('Application Form'!C273,'APP BACKGROUND'!A:I,9,0)))</f>
        <v/>
      </c>
      <c r="H273" s="45"/>
      <c r="I273" s="45"/>
      <c r="J273" s="126" t="str">
        <f>IF(C:C="","",(VLOOKUP('Application Form'!C273,'APP BACKGROUND'!A:F,3,0)))</f>
        <v/>
      </c>
      <c r="K273" s="127" t="str">
        <f t="shared" ref="K273:K336" si="34">_xlfn.CONCAT(H273,J273)</f>
        <v/>
      </c>
      <c r="L273" s="127" t="str">
        <f>IF(H273="","",(VLOOKUP(K273,'Data Validation'!$A$48:$B$59,2,0)))</f>
        <v/>
      </c>
      <c r="M273" s="150" t="str">
        <f t="shared" ref="M273:M336" si="35">L273</f>
        <v/>
      </c>
      <c r="N273" s="151" t="str">
        <f t="shared" ref="N273:N336" si="36">IF(H273="","",G273*L273)</f>
        <v/>
      </c>
      <c r="O273" s="151" t="str">
        <f>IF(H273="","",(VLOOKUP(C273,'APP BACKGROUND'!A:K,11,0)))</f>
        <v/>
      </c>
      <c r="P273" s="85"/>
      <c r="Q273" s="116" t="str">
        <f t="shared" ref="Q273:Q336" si="37">IF(H:H="","",P273/G273)</f>
        <v/>
      </c>
      <c r="R273" s="86" t="str">
        <f t="shared" ref="R273:R336" si="38">IF(H273="","",SUM(G273-P273))</f>
        <v/>
      </c>
      <c r="S273" s="40"/>
      <c r="T273" s="40"/>
      <c r="U273" s="47" t="str">
        <f t="shared" ref="U273:U336" si="39">IF(S:S="","",IF(OR(S273="MAX_MILES_MOMENTS",S273="MAX_MILES_MOMENTS_"),ROUNDUP(SUM(G273/1.5),0),IF(AND(OR(S273="At_Shelf",S273="BONUS BUNDLES A &amp; B"),G273&lt;10),2,IF(AND(OR(S273="At_Shelf",S273="BONUS BUNDLES A &amp; B"),G273&lt;15),3,IF(AND(OR(S273="At_Shelf",S273="BONUS BUNDLES A &amp; B"),G273&lt;20),4,IF(AND(OR(S273="At_Shelf",S273="BONUS BUNDLES A &amp; B"),G273&lt;30),6,IF(AND(OR(S273="At_Shelf",S273="BONUS BUNDLES A &amp; B"),G273&lt;40),8,IF(AND(OR(S273="At_Shelf",S273="BONUS BUNDLES A &amp; B"),G273&lt;50),10,IF(AND(OR(S273="At_Shelf",S273="BONUS BUNDLES A &amp; B"),G273&gt;49.99),12)))))))))</f>
        <v/>
      </c>
      <c r="V273" s="78"/>
      <c r="W273" s="78"/>
      <c r="X273" s="78"/>
      <c r="Y273" s="45"/>
      <c r="Z273" s="45"/>
      <c r="AA273" s="45"/>
      <c r="AB273" s="42"/>
      <c r="AC273" s="42"/>
      <c r="AD273" s="42"/>
      <c r="AE273" s="42"/>
      <c r="AF273" s="42"/>
      <c r="AG273" s="45"/>
      <c r="AH273" s="45"/>
      <c r="AI273" s="45"/>
      <c r="AJ273" s="45"/>
      <c r="AK273" s="45"/>
      <c r="AL273" s="45"/>
      <c r="AM273" s="42"/>
      <c r="AN273" s="42"/>
      <c r="AO273" s="42"/>
      <c r="AP273" s="42"/>
      <c r="AQ273" s="42"/>
      <c r="AR273" s="42"/>
      <c r="AS273" s="42"/>
    </row>
    <row r="274" spans="2:45" ht="15.5" x14ac:dyDescent="0.35">
      <c r="B274" s="136" t="str">
        <f t="shared" si="33"/>
        <v/>
      </c>
      <c r="C274" s="56"/>
      <c r="D274" s="58"/>
      <c r="E274" s="43" t="str">
        <f>IFERROR(IF(OR(C274="",AND(C274&lt;&gt;"",D274="")),"",(VLOOKUP(C274,'APP BACKGROUND'!A:F,2,0))),"")</f>
        <v/>
      </c>
      <c r="F274" s="44" t="str">
        <f>IF(E274="","",(VLOOKUP(C274,'APP BACKGROUND'!A:F,5,0)))</f>
        <v/>
      </c>
      <c r="G274" s="40" t="str">
        <f>IF(E274="","",(VLOOKUP('Application Form'!C274,'APP BACKGROUND'!A:I,9,0)))</f>
        <v/>
      </c>
      <c r="H274" s="45"/>
      <c r="I274" s="45"/>
      <c r="J274" s="126" t="str">
        <f>IF(C:C="","",(VLOOKUP('Application Form'!C274,'APP BACKGROUND'!A:F,3,0)))</f>
        <v/>
      </c>
      <c r="K274" s="127" t="str">
        <f t="shared" si="34"/>
        <v/>
      </c>
      <c r="L274" s="127" t="str">
        <f>IF(H274="","",(VLOOKUP(K274,'Data Validation'!$A$48:$B$59,2,0)))</f>
        <v/>
      </c>
      <c r="M274" s="150" t="str">
        <f t="shared" si="35"/>
        <v/>
      </c>
      <c r="N274" s="151" t="str">
        <f t="shared" si="36"/>
        <v/>
      </c>
      <c r="O274" s="151" t="str">
        <f>IF(H274="","",(VLOOKUP(C274,'APP BACKGROUND'!A:K,11,0)))</f>
        <v/>
      </c>
      <c r="P274" s="85"/>
      <c r="Q274" s="116" t="str">
        <f t="shared" si="37"/>
        <v/>
      </c>
      <c r="R274" s="86" t="str">
        <f t="shared" si="38"/>
        <v/>
      </c>
      <c r="S274" s="40"/>
      <c r="T274" s="40"/>
      <c r="U274" s="47" t="str">
        <f t="shared" si="39"/>
        <v/>
      </c>
      <c r="V274" s="78"/>
      <c r="W274" s="78"/>
      <c r="X274" s="78"/>
      <c r="Y274" s="45"/>
      <c r="Z274" s="45"/>
      <c r="AA274" s="45"/>
      <c r="AB274" s="42"/>
      <c r="AC274" s="42"/>
      <c r="AD274" s="42"/>
      <c r="AE274" s="42"/>
      <c r="AF274" s="42"/>
      <c r="AG274" s="45"/>
      <c r="AH274" s="45"/>
      <c r="AI274" s="45"/>
      <c r="AJ274" s="45"/>
      <c r="AK274" s="45"/>
      <c r="AL274" s="45"/>
      <c r="AM274" s="42"/>
      <c r="AN274" s="42"/>
      <c r="AO274" s="42"/>
      <c r="AP274" s="42"/>
      <c r="AQ274" s="42"/>
      <c r="AR274" s="42"/>
      <c r="AS274" s="42"/>
    </row>
    <row r="275" spans="2:45" ht="15.5" x14ac:dyDescent="0.35">
      <c r="B275" s="136" t="str">
        <f t="shared" si="33"/>
        <v/>
      </c>
      <c r="C275" s="56"/>
      <c r="D275" s="58"/>
      <c r="E275" s="43" t="str">
        <f>IFERROR(IF(OR(C275="",AND(C275&lt;&gt;"",D275="")),"",(VLOOKUP(C275,'APP BACKGROUND'!A:F,2,0))),"")</f>
        <v/>
      </c>
      <c r="F275" s="44" t="str">
        <f>IF(E275="","",(VLOOKUP(C275,'APP BACKGROUND'!A:F,5,0)))</f>
        <v/>
      </c>
      <c r="G275" s="40" t="str">
        <f>IF(E275="","",(VLOOKUP('Application Form'!C275,'APP BACKGROUND'!A:I,9,0)))</f>
        <v/>
      </c>
      <c r="H275" s="45"/>
      <c r="I275" s="45"/>
      <c r="J275" s="126" t="str">
        <f>IF(C:C="","",(VLOOKUP('Application Form'!C275,'APP BACKGROUND'!A:F,3,0)))</f>
        <v/>
      </c>
      <c r="K275" s="127" t="str">
        <f t="shared" si="34"/>
        <v/>
      </c>
      <c r="L275" s="127" t="str">
        <f>IF(H275="","",(VLOOKUP(K275,'Data Validation'!$A$48:$B$59,2,0)))</f>
        <v/>
      </c>
      <c r="M275" s="150" t="str">
        <f t="shared" si="35"/>
        <v/>
      </c>
      <c r="N275" s="151" t="str">
        <f t="shared" si="36"/>
        <v/>
      </c>
      <c r="O275" s="151" t="str">
        <f>IF(H275="","",(VLOOKUP(C275,'APP BACKGROUND'!A:K,11,0)))</f>
        <v/>
      </c>
      <c r="P275" s="85"/>
      <c r="Q275" s="116" t="str">
        <f t="shared" si="37"/>
        <v/>
      </c>
      <c r="R275" s="86" t="str">
        <f t="shared" si="38"/>
        <v/>
      </c>
      <c r="S275" s="40"/>
      <c r="T275" s="40"/>
      <c r="U275" s="47" t="str">
        <f t="shared" si="39"/>
        <v/>
      </c>
      <c r="V275" s="78"/>
      <c r="W275" s="78"/>
      <c r="X275" s="78"/>
      <c r="Y275" s="45"/>
      <c r="Z275" s="45"/>
      <c r="AA275" s="45"/>
      <c r="AB275" s="42"/>
      <c r="AC275" s="42"/>
      <c r="AD275" s="42"/>
      <c r="AE275" s="42"/>
      <c r="AF275" s="42"/>
      <c r="AG275" s="45"/>
      <c r="AH275" s="45"/>
      <c r="AI275" s="45"/>
      <c r="AJ275" s="45"/>
      <c r="AK275" s="45"/>
      <c r="AL275" s="45"/>
      <c r="AM275" s="42"/>
      <c r="AN275" s="42"/>
      <c r="AO275" s="42"/>
      <c r="AP275" s="42"/>
      <c r="AQ275" s="42"/>
      <c r="AR275" s="42"/>
      <c r="AS275" s="42"/>
    </row>
    <row r="276" spans="2:45" ht="15.5" x14ac:dyDescent="0.35">
      <c r="B276" s="136" t="str">
        <f t="shared" si="33"/>
        <v/>
      </c>
      <c r="C276" s="56"/>
      <c r="D276" s="58"/>
      <c r="E276" s="43" t="str">
        <f>IFERROR(IF(OR(C276="",AND(C276&lt;&gt;"",D276="")),"",(VLOOKUP(C276,'APP BACKGROUND'!A:F,2,0))),"")</f>
        <v/>
      </c>
      <c r="F276" s="44" t="str">
        <f>IF(E276="","",(VLOOKUP(C276,'APP BACKGROUND'!A:F,5,0)))</f>
        <v/>
      </c>
      <c r="G276" s="40" t="str">
        <f>IF(E276="","",(VLOOKUP('Application Form'!C276,'APP BACKGROUND'!A:I,9,0)))</f>
        <v/>
      </c>
      <c r="H276" s="45"/>
      <c r="I276" s="45"/>
      <c r="J276" s="126" t="str">
        <f>IF(C:C="","",(VLOOKUP('Application Form'!C276,'APP BACKGROUND'!A:F,3,0)))</f>
        <v/>
      </c>
      <c r="K276" s="127" t="str">
        <f t="shared" si="34"/>
        <v/>
      </c>
      <c r="L276" s="127" t="str">
        <f>IF(H276="","",(VLOOKUP(K276,'Data Validation'!$A$48:$B$59,2,0)))</f>
        <v/>
      </c>
      <c r="M276" s="150" t="str">
        <f t="shared" si="35"/>
        <v/>
      </c>
      <c r="N276" s="151" t="str">
        <f t="shared" si="36"/>
        <v/>
      </c>
      <c r="O276" s="151" t="str">
        <f>IF(H276="","",(VLOOKUP(C276,'APP BACKGROUND'!A:K,11,0)))</f>
        <v/>
      </c>
      <c r="P276" s="85"/>
      <c r="Q276" s="116" t="str">
        <f t="shared" si="37"/>
        <v/>
      </c>
      <c r="R276" s="86" t="str">
        <f t="shared" si="38"/>
        <v/>
      </c>
      <c r="S276" s="40"/>
      <c r="T276" s="40"/>
      <c r="U276" s="47" t="str">
        <f t="shared" si="39"/>
        <v/>
      </c>
      <c r="V276" s="78"/>
      <c r="W276" s="78"/>
      <c r="X276" s="78"/>
      <c r="Y276" s="45"/>
      <c r="Z276" s="45"/>
      <c r="AA276" s="45"/>
      <c r="AB276" s="42"/>
      <c r="AC276" s="42"/>
      <c r="AD276" s="42"/>
      <c r="AE276" s="42"/>
      <c r="AF276" s="42"/>
      <c r="AG276" s="45"/>
      <c r="AH276" s="45"/>
      <c r="AI276" s="45"/>
      <c r="AJ276" s="45"/>
      <c r="AK276" s="45"/>
      <c r="AL276" s="45"/>
      <c r="AM276" s="42"/>
      <c r="AN276" s="42"/>
      <c r="AO276" s="42"/>
      <c r="AP276" s="42"/>
      <c r="AQ276" s="42"/>
      <c r="AR276" s="42"/>
      <c r="AS276" s="42"/>
    </row>
    <row r="277" spans="2:45" ht="15.5" x14ac:dyDescent="0.35">
      <c r="B277" s="136" t="str">
        <f t="shared" si="33"/>
        <v/>
      </c>
      <c r="C277" s="56"/>
      <c r="D277" s="58"/>
      <c r="E277" s="43" t="str">
        <f>IFERROR(IF(OR(C277="",AND(C277&lt;&gt;"",D277="")),"",(VLOOKUP(C277,'APP BACKGROUND'!A:F,2,0))),"")</f>
        <v/>
      </c>
      <c r="F277" s="44" t="str">
        <f>IF(E277="","",(VLOOKUP(C277,'APP BACKGROUND'!A:F,5,0)))</f>
        <v/>
      </c>
      <c r="G277" s="40" t="str">
        <f>IF(E277="","",(VLOOKUP('Application Form'!C277,'APP BACKGROUND'!A:I,9,0)))</f>
        <v/>
      </c>
      <c r="H277" s="45"/>
      <c r="I277" s="45"/>
      <c r="J277" s="126" t="str">
        <f>IF(C:C="","",(VLOOKUP('Application Form'!C277,'APP BACKGROUND'!A:F,3,0)))</f>
        <v/>
      </c>
      <c r="K277" s="127" t="str">
        <f t="shared" si="34"/>
        <v/>
      </c>
      <c r="L277" s="127" t="str">
        <f>IF(H277="","",(VLOOKUP(K277,'Data Validation'!$A$48:$B$59,2,0)))</f>
        <v/>
      </c>
      <c r="M277" s="150" t="str">
        <f t="shared" si="35"/>
        <v/>
      </c>
      <c r="N277" s="151" t="str">
        <f t="shared" si="36"/>
        <v/>
      </c>
      <c r="O277" s="151" t="str">
        <f>IF(H277="","",(VLOOKUP(C277,'APP BACKGROUND'!A:K,11,0)))</f>
        <v/>
      </c>
      <c r="P277" s="85"/>
      <c r="Q277" s="116" t="str">
        <f t="shared" si="37"/>
        <v/>
      </c>
      <c r="R277" s="86" t="str">
        <f t="shared" si="38"/>
        <v/>
      </c>
      <c r="S277" s="40"/>
      <c r="T277" s="40"/>
      <c r="U277" s="47" t="str">
        <f t="shared" si="39"/>
        <v/>
      </c>
      <c r="V277" s="78"/>
      <c r="W277" s="78"/>
      <c r="X277" s="78"/>
      <c r="Y277" s="45"/>
      <c r="Z277" s="45"/>
      <c r="AA277" s="45"/>
      <c r="AB277" s="42"/>
      <c r="AC277" s="42"/>
      <c r="AD277" s="42"/>
      <c r="AE277" s="42"/>
      <c r="AF277" s="42"/>
      <c r="AG277" s="45"/>
      <c r="AH277" s="45"/>
      <c r="AI277" s="45"/>
      <c r="AJ277" s="45"/>
      <c r="AK277" s="45"/>
      <c r="AL277" s="45"/>
      <c r="AM277" s="42"/>
      <c r="AN277" s="42"/>
      <c r="AO277" s="42"/>
      <c r="AP277" s="42"/>
      <c r="AQ277" s="42"/>
      <c r="AR277" s="42"/>
      <c r="AS277" s="42"/>
    </row>
    <row r="278" spans="2:45" ht="15.5" x14ac:dyDescent="0.35">
      <c r="B278" s="136" t="str">
        <f t="shared" si="33"/>
        <v/>
      </c>
      <c r="C278" s="56"/>
      <c r="D278" s="58"/>
      <c r="E278" s="43" t="str">
        <f>IFERROR(IF(OR(C278="",AND(C278&lt;&gt;"",D278="")),"",(VLOOKUP(C278,'APP BACKGROUND'!A:F,2,0))),"")</f>
        <v/>
      </c>
      <c r="F278" s="44" t="str">
        <f>IF(E278="","",(VLOOKUP(C278,'APP BACKGROUND'!A:F,5,0)))</f>
        <v/>
      </c>
      <c r="G278" s="40" t="str">
        <f>IF(E278="","",(VLOOKUP('Application Form'!C278,'APP BACKGROUND'!A:I,9,0)))</f>
        <v/>
      </c>
      <c r="H278" s="45"/>
      <c r="I278" s="45"/>
      <c r="J278" s="126" t="str">
        <f>IF(C:C="","",(VLOOKUP('Application Form'!C278,'APP BACKGROUND'!A:F,3,0)))</f>
        <v/>
      </c>
      <c r="K278" s="127" t="str">
        <f t="shared" si="34"/>
        <v/>
      </c>
      <c r="L278" s="127" t="str">
        <f>IF(H278="","",(VLOOKUP(K278,'Data Validation'!$A$48:$B$59,2,0)))</f>
        <v/>
      </c>
      <c r="M278" s="150" t="str">
        <f t="shared" si="35"/>
        <v/>
      </c>
      <c r="N278" s="151" t="str">
        <f t="shared" si="36"/>
        <v/>
      </c>
      <c r="O278" s="151" t="str">
        <f>IF(H278="","",(VLOOKUP(C278,'APP BACKGROUND'!A:K,11,0)))</f>
        <v/>
      </c>
      <c r="P278" s="85"/>
      <c r="Q278" s="116" t="str">
        <f t="shared" si="37"/>
        <v/>
      </c>
      <c r="R278" s="86" t="str">
        <f t="shared" si="38"/>
        <v/>
      </c>
      <c r="S278" s="40"/>
      <c r="T278" s="40"/>
      <c r="U278" s="47" t="str">
        <f t="shared" si="39"/>
        <v/>
      </c>
      <c r="V278" s="78"/>
      <c r="W278" s="78"/>
      <c r="X278" s="78"/>
      <c r="Y278" s="45"/>
      <c r="Z278" s="45"/>
      <c r="AA278" s="45"/>
      <c r="AB278" s="42"/>
      <c r="AC278" s="42"/>
      <c r="AD278" s="42"/>
      <c r="AE278" s="42"/>
      <c r="AF278" s="42"/>
      <c r="AG278" s="45"/>
      <c r="AH278" s="45"/>
      <c r="AI278" s="45"/>
      <c r="AJ278" s="45"/>
      <c r="AK278" s="45"/>
      <c r="AL278" s="45"/>
      <c r="AM278" s="42"/>
      <c r="AN278" s="42"/>
      <c r="AO278" s="42"/>
      <c r="AP278" s="42"/>
      <c r="AQ278" s="42"/>
      <c r="AR278" s="42"/>
      <c r="AS278" s="42"/>
    </row>
    <row r="279" spans="2:45" ht="15.5" x14ac:dyDescent="0.35">
      <c r="B279" s="136" t="str">
        <f t="shared" si="33"/>
        <v/>
      </c>
      <c r="C279" s="56"/>
      <c r="D279" s="58"/>
      <c r="E279" s="43" t="str">
        <f>IFERROR(IF(OR(C279="",AND(C279&lt;&gt;"",D279="")),"",(VLOOKUP(C279,'APP BACKGROUND'!A:F,2,0))),"")</f>
        <v/>
      </c>
      <c r="F279" s="44" t="str">
        <f>IF(E279="","",(VLOOKUP(C279,'APP BACKGROUND'!A:F,5,0)))</f>
        <v/>
      </c>
      <c r="G279" s="40" t="str">
        <f>IF(E279="","",(VLOOKUP('Application Form'!C279,'APP BACKGROUND'!A:I,9,0)))</f>
        <v/>
      </c>
      <c r="H279" s="45"/>
      <c r="I279" s="45"/>
      <c r="J279" s="126" t="str">
        <f>IF(C:C="","",(VLOOKUP('Application Form'!C279,'APP BACKGROUND'!A:F,3,0)))</f>
        <v/>
      </c>
      <c r="K279" s="127" t="str">
        <f t="shared" si="34"/>
        <v/>
      </c>
      <c r="L279" s="127" t="str">
        <f>IF(H279="","",(VLOOKUP(K279,'Data Validation'!$A$48:$B$59,2,0)))</f>
        <v/>
      </c>
      <c r="M279" s="150" t="str">
        <f t="shared" si="35"/>
        <v/>
      </c>
      <c r="N279" s="151" t="str">
        <f t="shared" si="36"/>
        <v/>
      </c>
      <c r="O279" s="151" t="str">
        <f>IF(H279="","",(VLOOKUP(C279,'APP BACKGROUND'!A:K,11,0)))</f>
        <v/>
      </c>
      <c r="P279" s="85"/>
      <c r="Q279" s="116" t="str">
        <f t="shared" si="37"/>
        <v/>
      </c>
      <c r="R279" s="86" t="str">
        <f t="shared" si="38"/>
        <v/>
      </c>
      <c r="S279" s="40"/>
      <c r="T279" s="40"/>
      <c r="U279" s="47" t="str">
        <f t="shared" si="39"/>
        <v/>
      </c>
      <c r="V279" s="78"/>
      <c r="W279" s="78"/>
      <c r="X279" s="78"/>
      <c r="Y279" s="45"/>
      <c r="Z279" s="45"/>
      <c r="AA279" s="45"/>
      <c r="AB279" s="42"/>
      <c r="AC279" s="42"/>
      <c r="AD279" s="42"/>
      <c r="AE279" s="42"/>
      <c r="AF279" s="42"/>
      <c r="AG279" s="45"/>
      <c r="AH279" s="45"/>
      <c r="AI279" s="45"/>
      <c r="AJ279" s="45"/>
      <c r="AK279" s="45"/>
      <c r="AL279" s="45"/>
      <c r="AM279" s="42"/>
      <c r="AN279" s="42"/>
      <c r="AO279" s="42"/>
      <c r="AP279" s="42"/>
      <c r="AQ279" s="42"/>
      <c r="AR279" s="42"/>
      <c r="AS279" s="42"/>
    </row>
    <row r="280" spans="2:45" ht="15.5" x14ac:dyDescent="0.35">
      <c r="B280" s="136" t="str">
        <f t="shared" si="33"/>
        <v/>
      </c>
      <c r="C280" s="56"/>
      <c r="D280" s="58"/>
      <c r="E280" s="43" t="str">
        <f>IFERROR(IF(OR(C280="",AND(C280&lt;&gt;"",D280="")),"",(VLOOKUP(C280,'APP BACKGROUND'!A:F,2,0))),"")</f>
        <v/>
      </c>
      <c r="F280" s="44" t="str">
        <f>IF(E280="","",(VLOOKUP(C280,'APP BACKGROUND'!A:F,5,0)))</f>
        <v/>
      </c>
      <c r="G280" s="40" t="str">
        <f>IF(E280="","",(VLOOKUP('Application Form'!C280,'APP BACKGROUND'!A:I,9,0)))</f>
        <v/>
      </c>
      <c r="H280" s="45"/>
      <c r="I280" s="45"/>
      <c r="J280" s="126" t="str">
        <f>IF(C:C="","",(VLOOKUP('Application Form'!C280,'APP BACKGROUND'!A:F,3,0)))</f>
        <v/>
      </c>
      <c r="K280" s="127" t="str">
        <f t="shared" si="34"/>
        <v/>
      </c>
      <c r="L280" s="127" t="str">
        <f>IF(H280="","",(VLOOKUP(K280,'Data Validation'!$A$48:$B$59,2,0)))</f>
        <v/>
      </c>
      <c r="M280" s="150" t="str">
        <f t="shared" si="35"/>
        <v/>
      </c>
      <c r="N280" s="151" t="str">
        <f t="shared" si="36"/>
        <v/>
      </c>
      <c r="O280" s="151" t="str">
        <f>IF(H280="","",(VLOOKUP(C280,'APP BACKGROUND'!A:K,11,0)))</f>
        <v/>
      </c>
      <c r="P280" s="85"/>
      <c r="Q280" s="116" t="str">
        <f t="shared" si="37"/>
        <v/>
      </c>
      <c r="R280" s="86" t="str">
        <f t="shared" si="38"/>
        <v/>
      </c>
      <c r="S280" s="40"/>
      <c r="T280" s="40"/>
      <c r="U280" s="47" t="str">
        <f t="shared" si="39"/>
        <v/>
      </c>
      <c r="V280" s="78"/>
      <c r="W280" s="78"/>
      <c r="X280" s="78"/>
      <c r="Y280" s="45"/>
      <c r="Z280" s="45"/>
      <c r="AA280" s="45"/>
      <c r="AB280" s="42"/>
      <c r="AC280" s="42"/>
      <c r="AD280" s="42"/>
      <c r="AE280" s="42"/>
      <c r="AF280" s="42"/>
      <c r="AG280" s="45"/>
      <c r="AH280" s="45"/>
      <c r="AI280" s="45"/>
      <c r="AJ280" s="45"/>
      <c r="AK280" s="45"/>
      <c r="AL280" s="45"/>
      <c r="AM280" s="42"/>
      <c r="AN280" s="42"/>
      <c r="AO280" s="42"/>
      <c r="AP280" s="42"/>
      <c r="AQ280" s="42"/>
      <c r="AR280" s="42"/>
      <c r="AS280" s="42"/>
    </row>
    <row r="281" spans="2:45" ht="15.5" x14ac:dyDescent="0.35">
      <c r="B281" s="136" t="str">
        <f t="shared" si="33"/>
        <v/>
      </c>
      <c r="C281" s="56"/>
      <c r="D281" s="58"/>
      <c r="E281" s="43" t="str">
        <f>IFERROR(IF(OR(C281="",AND(C281&lt;&gt;"",D281="")),"",(VLOOKUP(C281,'APP BACKGROUND'!A:F,2,0))),"")</f>
        <v/>
      </c>
      <c r="F281" s="44" t="str">
        <f>IF(E281="","",(VLOOKUP(C281,'APP BACKGROUND'!A:F,5,0)))</f>
        <v/>
      </c>
      <c r="G281" s="40" t="str">
        <f>IF(E281="","",(VLOOKUP('Application Form'!C281,'APP BACKGROUND'!A:I,9,0)))</f>
        <v/>
      </c>
      <c r="H281" s="45"/>
      <c r="I281" s="45"/>
      <c r="J281" s="126" t="str">
        <f>IF(C:C="","",(VLOOKUP('Application Form'!C281,'APP BACKGROUND'!A:F,3,0)))</f>
        <v/>
      </c>
      <c r="K281" s="127" t="str">
        <f t="shared" si="34"/>
        <v/>
      </c>
      <c r="L281" s="127" t="str">
        <f>IF(H281="","",(VLOOKUP(K281,'Data Validation'!$A$48:$B$59,2,0)))</f>
        <v/>
      </c>
      <c r="M281" s="150" t="str">
        <f t="shared" si="35"/>
        <v/>
      </c>
      <c r="N281" s="151" t="str">
        <f t="shared" si="36"/>
        <v/>
      </c>
      <c r="O281" s="151" t="str">
        <f>IF(H281="","",(VLOOKUP(C281,'APP BACKGROUND'!A:K,11,0)))</f>
        <v/>
      </c>
      <c r="P281" s="85"/>
      <c r="Q281" s="116" t="str">
        <f t="shared" si="37"/>
        <v/>
      </c>
      <c r="R281" s="86" t="str">
        <f t="shared" si="38"/>
        <v/>
      </c>
      <c r="S281" s="40"/>
      <c r="T281" s="40"/>
      <c r="U281" s="47" t="str">
        <f t="shared" si="39"/>
        <v/>
      </c>
      <c r="V281" s="78"/>
      <c r="W281" s="78"/>
      <c r="X281" s="78"/>
      <c r="Y281" s="45"/>
      <c r="Z281" s="45"/>
      <c r="AA281" s="45"/>
      <c r="AB281" s="42"/>
      <c r="AC281" s="42"/>
      <c r="AD281" s="42"/>
      <c r="AE281" s="42"/>
      <c r="AF281" s="42"/>
      <c r="AG281" s="45"/>
      <c r="AH281" s="45"/>
      <c r="AI281" s="45"/>
      <c r="AJ281" s="45"/>
      <c r="AK281" s="45"/>
      <c r="AL281" s="45"/>
      <c r="AM281" s="42"/>
      <c r="AN281" s="42"/>
      <c r="AO281" s="42"/>
      <c r="AP281" s="42"/>
      <c r="AQ281" s="42"/>
      <c r="AR281" s="42"/>
      <c r="AS281" s="42"/>
    </row>
    <row r="282" spans="2:45" ht="15.5" x14ac:dyDescent="0.35">
      <c r="B282" s="136" t="str">
        <f t="shared" si="33"/>
        <v/>
      </c>
      <c r="C282" s="56"/>
      <c r="D282" s="58"/>
      <c r="E282" s="43" t="str">
        <f>IFERROR(IF(OR(C282="",AND(C282&lt;&gt;"",D282="")),"",(VLOOKUP(C282,'APP BACKGROUND'!A:F,2,0))),"")</f>
        <v/>
      </c>
      <c r="F282" s="44" t="str">
        <f>IF(E282="","",(VLOOKUP(C282,'APP BACKGROUND'!A:F,5,0)))</f>
        <v/>
      </c>
      <c r="G282" s="40" t="str">
        <f>IF(E282="","",(VLOOKUP('Application Form'!C282,'APP BACKGROUND'!A:I,9,0)))</f>
        <v/>
      </c>
      <c r="H282" s="45"/>
      <c r="I282" s="45"/>
      <c r="J282" s="126" t="str">
        <f>IF(C:C="","",(VLOOKUP('Application Form'!C282,'APP BACKGROUND'!A:F,3,0)))</f>
        <v/>
      </c>
      <c r="K282" s="127" t="str">
        <f t="shared" si="34"/>
        <v/>
      </c>
      <c r="L282" s="127" t="str">
        <f>IF(H282="","",(VLOOKUP(K282,'Data Validation'!$A$48:$B$59,2,0)))</f>
        <v/>
      </c>
      <c r="M282" s="150" t="str">
        <f t="shared" si="35"/>
        <v/>
      </c>
      <c r="N282" s="151" t="str">
        <f t="shared" si="36"/>
        <v/>
      </c>
      <c r="O282" s="151" t="str">
        <f>IF(H282="","",(VLOOKUP(C282,'APP BACKGROUND'!A:K,11,0)))</f>
        <v/>
      </c>
      <c r="P282" s="85"/>
      <c r="Q282" s="116" t="str">
        <f t="shared" si="37"/>
        <v/>
      </c>
      <c r="R282" s="86" t="str">
        <f t="shared" si="38"/>
        <v/>
      </c>
      <c r="S282" s="40"/>
      <c r="T282" s="40"/>
      <c r="U282" s="47" t="str">
        <f t="shared" si="39"/>
        <v/>
      </c>
      <c r="V282" s="78"/>
      <c r="W282" s="78"/>
      <c r="X282" s="78"/>
      <c r="Y282" s="45"/>
      <c r="Z282" s="45"/>
      <c r="AA282" s="45"/>
      <c r="AB282" s="42"/>
      <c r="AC282" s="42"/>
      <c r="AD282" s="42"/>
      <c r="AE282" s="42"/>
      <c r="AF282" s="42"/>
      <c r="AG282" s="45"/>
      <c r="AH282" s="45"/>
      <c r="AI282" s="45"/>
      <c r="AJ282" s="45"/>
      <c r="AK282" s="45"/>
      <c r="AL282" s="45"/>
      <c r="AM282" s="42"/>
      <c r="AN282" s="42"/>
      <c r="AO282" s="42"/>
      <c r="AP282" s="42"/>
      <c r="AQ282" s="42"/>
      <c r="AR282" s="42"/>
      <c r="AS282" s="42"/>
    </row>
    <row r="283" spans="2:45" ht="15.5" x14ac:dyDescent="0.35">
      <c r="B283" s="136" t="str">
        <f t="shared" si="33"/>
        <v/>
      </c>
      <c r="C283" s="56"/>
      <c r="D283" s="58"/>
      <c r="E283" s="43" t="str">
        <f>IFERROR(IF(OR(C283="",AND(C283&lt;&gt;"",D283="")),"",(VLOOKUP(C283,'APP BACKGROUND'!A:F,2,0))),"")</f>
        <v/>
      </c>
      <c r="F283" s="44" t="str">
        <f>IF(E283="","",(VLOOKUP(C283,'APP BACKGROUND'!A:F,5,0)))</f>
        <v/>
      </c>
      <c r="G283" s="40" t="str">
        <f>IF(E283="","",(VLOOKUP('Application Form'!C283,'APP BACKGROUND'!A:I,9,0)))</f>
        <v/>
      </c>
      <c r="H283" s="45"/>
      <c r="I283" s="45"/>
      <c r="J283" s="126" t="str">
        <f>IF(C:C="","",(VLOOKUP('Application Form'!C283,'APP BACKGROUND'!A:F,3,0)))</f>
        <v/>
      </c>
      <c r="K283" s="127" t="str">
        <f t="shared" si="34"/>
        <v/>
      </c>
      <c r="L283" s="127" t="str">
        <f>IF(H283="","",(VLOOKUP(K283,'Data Validation'!$A$48:$B$59,2,0)))</f>
        <v/>
      </c>
      <c r="M283" s="150" t="str">
        <f t="shared" si="35"/>
        <v/>
      </c>
      <c r="N283" s="151" t="str">
        <f t="shared" si="36"/>
        <v/>
      </c>
      <c r="O283" s="151" t="str">
        <f>IF(H283="","",(VLOOKUP(C283,'APP BACKGROUND'!A:K,11,0)))</f>
        <v/>
      </c>
      <c r="P283" s="85"/>
      <c r="Q283" s="116" t="str">
        <f t="shared" si="37"/>
        <v/>
      </c>
      <c r="R283" s="86" t="str">
        <f t="shared" si="38"/>
        <v/>
      </c>
      <c r="S283" s="40"/>
      <c r="T283" s="40"/>
      <c r="U283" s="47" t="str">
        <f t="shared" si="39"/>
        <v/>
      </c>
      <c r="V283" s="78"/>
      <c r="W283" s="78"/>
      <c r="X283" s="78"/>
      <c r="Y283" s="45"/>
      <c r="Z283" s="45"/>
      <c r="AA283" s="45"/>
      <c r="AB283" s="42"/>
      <c r="AC283" s="42"/>
      <c r="AD283" s="42"/>
      <c r="AE283" s="42"/>
      <c r="AF283" s="42"/>
      <c r="AG283" s="45"/>
      <c r="AH283" s="45"/>
      <c r="AI283" s="45"/>
      <c r="AJ283" s="45"/>
      <c r="AK283" s="45"/>
      <c r="AL283" s="45"/>
      <c r="AM283" s="42"/>
      <c r="AN283" s="42"/>
      <c r="AO283" s="42"/>
      <c r="AP283" s="42"/>
      <c r="AQ283" s="42"/>
      <c r="AR283" s="42"/>
      <c r="AS283" s="42"/>
    </row>
    <row r="284" spans="2:45" ht="15.5" x14ac:dyDescent="0.35">
      <c r="B284" s="136" t="str">
        <f t="shared" si="33"/>
        <v/>
      </c>
      <c r="C284" s="56"/>
      <c r="D284" s="58"/>
      <c r="E284" s="43" t="str">
        <f>IFERROR(IF(OR(C284="",AND(C284&lt;&gt;"",D284="")),"",(VLOOKUP(C284,'APP BACKGROUND'!A:F,2,0))),"")</f>
        <v/>
      </c>
      <c r="F284" s="44" t="str">
        <f>IF(E284="","",(VLOOKUP(C284,'APP BACKGROUND'!A:F,5,0)))</f>
        <v/>
      </c>
      <c r="G284" s="40" t="str">
        <f>IF(E284="","",(VLOOKUP('Application Form'!C284,'APP BACKGROUND'!A:I,9,0)))</f>
        <v/>
      </c>
      <c r="H284" s="45"/>
      <c r="I284" s="45"/>
      <c r="J284" s="126" t="str">
        <f>IF(C:C="","",(VLOOKUP('Application Form'!C284,'APP BACKGROUND'!A:F,3,0)))</f>
        <v/>
      </c>
      <c r="K284" s="127" t="str">
        <f t="shared" si="34"/>
        <v/>
      </c>
      <c r="L284" s="127" t="str">
        <f>IF(H284="","",(VLOOKUP(K284,'Data Validation'!$A$48:$B$59,2,0)))</f>
        <v/>
      </c>
      <c r="M284" s="150" t="str">
        <f t="shared" si="35"/>
        <v/>
      </c>
      <c r="N284" s="151" t="str">
        <f t="shared" si="36"/>
        <v/>
      </c>
      <c r="O284" s="151" t="str">
        <f>IF(H284="","",(VLOOKUP(C284,'APP BACKGROUND'!A:K,11,0)))</f>
        <v/>
      </c>
      <c r="P284" s="85"/>
      <c r="Q284" s="116" t="str">
        <f t="shared" si="37"/>
        <v/>
      </c>
      <c r="R284" s="86" t="str">
        <f t="shared" si="38"/>
        <v/>
      </c>
      <c r="S284" s="40"/>
      <c r="T284" s="40"/>
      <c r="U284" s="47" t="str">
        <f t="shared" si="39"/>
        <v/>
      </c>
      <c r="V284" s="78"/>
      <c r="W284" s="78"/>
      <c r="X284" s="78"/>
      <c r="Y284" s="45"/>
      <c r="Z284" s="45"/>
      <c r="AA284" s="45"/>
      <c r="AB284" s="42"/>
      <c r="AC284" s="42"/>
      <c r="AD284" s="42"/>
      <c r="AE284" s="42"/>
      <c r="AF284" s="42"/>
      <c r="AG284" s="45"/>
      <c r="AH284" s="45"/>
      <c r="AI284" s="45"/>
      <c r="AJ284" s="45"/>
      <c r="AK284" s="45"/>
      <c r="AL284" s="45"/>
      <c r="AM284" s="42"/>
      <c r="AN284" s="42"/>
      <c r="AO284" s="42"/>
      <c r="AP284" s="42"/>
      <c r="AQ284" s="42"/>
      <c r="AR284" s="42"/>
      <c r="AS284" s="42"/>
    </row>
    <row r="285" spans="2:45" ht="15.5" x14ac:dyDescent="0.35">
      <c r="B285" s="136" t="str">
        <f t="shared" si="33"/>
        <v/>
      </c>
      <c r="C285" s="56"/>
      <c r="D285" s="58"/>
      <c r="E285" s="43" t="str">
        <f>IFERROR(IF(OR(C285="",AND(C285&lt;&gt;"",D285="")),"",(VLOOKUP(C285,'APP BACKGROUND'!A:F,2,0))),"")</f>
        <v/>
      </c>
      <c r="F285" s="44" t="str">
        <f>IF(E285="","",(VLOOKUP(C285,'APP BACKGROUND'!A:F,5,0)))</f>
        <v/>
      </c>
      <c r="G285" s="40" t="str">
        <f>IF(E285="","",(VLOOKUP('Application Form'!C285,'APP BACKGROUND'!A:I,9,0)))</f>
        <v/>
      </c>
      <c r="H285" s="45"/>
      <c r="I285" s="45"/>
      <c r="J285" s="126" t="str">
        <f>IF(C:C="","",(VLOOKUP('Application Form'!C285,'APP BACKGROUND'!A:F,3,0)))</f>
        <v/>
      </c>
      <c r="K285" s="127" t="str">
        <f t="shared" si="34"/>
        <v/>
      </c>
      <c r="L285" s="127" t="str">
        <f>IF(H285="","",(VLOOKUP(K285,'Data Validation'!$A$48:$B$59,2,0)))</f>
        <v/>
      </c>
      <c r="M285" s="150" t="str">
        <f t="shared" si="35"/>
        <v/>
      </c>
      <c r="N285" s="151" t="str">
        <f t="shared" si="36"/>
        <v/>
      </c>
      <c r="O285" s="151" t="str">
        <f>IF(H285="","",(VLOOKUP(C285,'APP BACKGROUND'!A:K,11,0)))</f>
        <v/>
      </c>
      <c r="P285" s="85"/>
      <c r="Q285" s="116" t="str">
        <f t="shared" si="37"/>
        <v/>
      </c>
      <c r="R285" s="86" t="str">
        <f t="shared" si="38"/>
        <v/>
      </c>
      <c r="S285" s="40"/>
      <c r="T285" s="40"/>
      <c r="U285" s="47" t="str">
        <f t="shared" si="39"/>
        <v/>
      </c>
      <c r="V285" s="78"/>
      <c r="W285" s="78"/>
      <c r="X285" s="78"/>
      <c r="Y285" s="45"/>
      <c r="Z285" s="45"/>
      <c r="AA285" s="45"/>
      <c r="AB285" s="42"/>
      <c r="AC285" s="42"/>
      <c r="AD285" s="42"/>
      <c r="AE285" s="42"/>
      <c r="AF285" s="42"/>
      <c r="AG285" s="45"/>
      <c r="AH285" s="45"/>
      <c r="AI285" s="45"/>
      <c r="AJ285" s="45"/>
      <c r="AK285" s="45"/>
      <c r="AL285" s="45"/>
      <c r="AM285" s="42"/>
      <c r="AN285" s="42"/>
      <c r="AO285" s="42"/>
      <c r="AP285" s="42"/>
      <c r="AQ285" s="42"/>
      <c r="AR285" s="42"/>
      <c r="AS285" s="42"/>
    </row>
    <row r="286" spans="2:45" ht="15.5" x14ac:dyDescent="0.35">
      <c r="B286" s="136" t="str">
        <f t="shared" si="33"/>
        <v/>
      </c>
      <c r="C286" s="56"/>
      <c r="D286" s="58"/>
      <c r="E286" s="43" t="str">
        <f>IFERROR(IF(OR(C286="",AND(C286&lt;&gt;"",D286="")),"",(VLOOKUP(C286,'APP BACKGROUND'!A:F,2,0))),"")</f>
        <v/>
      </c>
      <c r="F286" s="44" t="str">
        <f>IF(E286="","",(VLOOKUP(C286,'APP BACKGROUND'!A:F,5,0)))</f>
        <v/>
      </c>
      <c r="G286" s="40" t="str">
        <f>IF(E286="","",(VLOOKUP('Application Form'!C286,'APP BACKGROUND'!A:I,9,0)))</f>
        <v/>
      </c>
      <c r="H286" s="45"/>
      <c r="I286" s="45"/>
      <c r="J286" s="126" t="str">
        <f>IF(C:C="","",(VLOOKUP('Application Form'!C286,'APP BACKGROUND'!A:F,3,0)))</f>
        <v/>
      </c>
      <c r="K286" s="127" t="str">
        <f t="shared" si="34"/>
        <v/>
      </c>
      <c r="L286" s="127" t="str">
        <f>IF(H286="","",(VLOOKUP(K286,'Data Validation'!$A$48:$B$59,2,0)))</f>
        <v/>
      </c>
      <c r="M286" s="150" t="str">
        <f t="shared" si="35"/>
        <v/>
      </c>
      <c r="N286" s="151" t="str">
        <f t="shared" si="36"/>
        <v/>
      </c>
      <c r="O286" s="151" t="str">
        <f>IF(H286="","",(VLOOKUP(C286,'APP BACKGROUND'!A:K,11,0)))</f>
        <v/>
      </c>
      <c r="P286" s="85"/>
      <c r="Q286" s="116" t="str">
        <f t="shared" si="37"/>
        <v/>
      </c>
      <c r="R286" s="86" t="str">
        <f t="shared" si="38"/>
        <v/>
      </c>
      <c r="S286" s="40"/>
      <c r="T286" s="40"/>
      <c r="U286" s="47" t="str">
        <f t="shared" si="39"/>
        <v/>
      </c>
      <c r="V286" s="78"/>
      <c r="W286" s="78"/>
      <c r="X286" s="78"/>
      <c r="Y286" s="45"/>
      <c r="Z286" s="45"/>
      <c r="AA286" s="45"/>
      <c r="AB286" s="42"/>
      <c r="AC286" s="42"/>
      <c r="AD286" s="42"/>
      <c r="AE286" s="42"/>
      <c r="AF286" s="42"/>
      <c r="AG286" s="45"/>
      <c r="AH286" s="45"/>
      <c r="AI286" s="45"/>
      <c r="AJ286" s="45"/>
      <c r="AK286" s="45"/>
      <c r="AL286" s="45"/>
      <c r="AM286" s="42"/>
      <c r="AN286" s="42"/>
      <c r="AO286" s="42"/>
      <c r="AP286" s="42"/>
      <c r="AQ286" s="42"/>
      <c r="AR286" s="42"/>
      <c r="AS286" s="42"/>
    </row>
    <row r="287" spans="2:45" ht="15.5" x14ac:dyDescent="0.35">
      <c r="B287" s="136" t="str">
        <f t="shared" si="33"/>
        <v/>
      </c>
      <c r="C287" s="56"/>
      <c r="D287" s="58"/>
      <c r="E287" s="43" t="str">
        <f>IFERROR(IF(OR(C287="",AND(C287&lt;&gt;"",D287="")),"",(VLOOKUP(C287,'APP BACKGROUND'!A:F,2,0))),"")</f>
        <v/>
      </c>
      <c r="F287" s="44" t="str">
        <f>IF(E287="","",(VLOOKUP(C287,'APP BACKGROUND'!A:F,5,0)))</f>
        <v/>
      </c>
      <c r="G287" s="40" t="str">
        <f>IF(E287="","",(VLOOKUP('Application Form'!C287,'APP BACKGROUND'!A:I,9,0)))</f>
        <v/>
      </c>
      <c r="H287" s="45"/>
      <c r="I287" s="45"/>
      <c r="J287" s="126" t="str">
        <f>IF(C:C="","",(VLOOKUP('Application Form'!C287,'APP BACKGROUND'!A:F,3,0)))</f>
        <v/>
      </c>
      <c r="K287" s="127" t="str">
        <f t="shared" si="34"/>
        <v/>
      </c>
      <c r="L287" s="127" t="str">
        <f>IF(H287="","",(VLOOKUP(K287,'Data Validation'!$A$48:$B$59,2,0)))</f>
        <v/>
      </c>
      <c r="M287" s="150" t="str">
        <f t="shared" si="35"/>
        <v/>
      </c>
      <c r="N287" s="151" t="str">
        <f t="shared" si="36"/>
        <v/>
      </c>
      <c r="O287" s="151" t="str">
        <f>IF(H287="","",(VLOOKUP(C287,'APP BACKGROUND'!A:K,11,0)))</f>
        <v/>
      </c>
      <c r="P287" s="85"/>
      <c r="Q287" s="116" t="str">
        <f t="shared" si="37"/>
        <v/>
      </c>
      <c r="R287" s="86" t="str">
        <f t="shared" si="38"/>
        <v/>
      </c>
      <c r="S287" s="40"/>
      <c r="T287" s="40"/>
      <c r="U287" s="47" t="str">
        <f t="shared" si="39"/>
        <v/>
      </c>
      <c r="V287" s="78"/>
      <c r="W287" s="78"/>
      <c r="X287" s="78"/>
      <c r="Y287" s="45"/>
      <c r="Z287" s="45"/>
      <c r="AA287" s="45"/>
      <c r="AB287" s="42"/>
      <c r="AC287" s="42"/>
      <c r="AD287" s="42"/>
      <c r="AE287" s="42"/>
      <c r="AF287" s="42"/>
      <c r="AG287" s="45"/>
      <c r="AH287" s="45"/>
      <c r="AI287" s="45"/>
      <c r="AJ287" s="45"/>
      <c r="AK287" s="45"/>
      <c r="AL287" s="45"/>
      <c r="AM287" s="42"/>
      <c r="AN287" s="42"/>
      <c r="AO287" s="42"/>
      <c r="AP287" s="42"/>
      <c r="AQ287" s="42"/>
      <c r="AR287" s="42"/>
      <c r="AS287" s="42"/>
    </row>
    <row r="288" spans="2:45" ht="15.5" x14ac:dyDescent="0.35">
      <c r="B288" s="136" t="str">
        <f t="shared" si="33"/>
        <v/>
      </c>
      <c r="C288" s="56"/>
      <c r="D288" s="58"/>
      <c r="E288" s="43" t="str">
        <f>IFERROR(IF(OR(C288="",AND(C288&lt;&gt;"",D288="")),"",(VLOOKUP(C288,'APP BACKGROUND'!A:F,2,0))),"")</f>
        <v/>
      </c>
      <c r="F288" s="44" t="str">
        <f>IF(E288="","",(VLOOKUP(C288,'APP BACKGROUND'!A:F,5,0)))</f>
        <v/>
      </c>
      <c r="G288" s="40" t="str">
        <f>IF(E288="","",(VLOOKUP('Application Form'!C288,'APP BACKGROUND'!A:I,9,0)))</f>
        <v/>
      </c>
      <c r="H288" s="45"/>
      <c r="I288" s="45"/>
      <c r="J288" s="126" t="str">
        <f>IF(C:C="","",(VLOOKUP('Application Form'!C288,'APP BACKGROUND'!A:F,3,0)))</f>
        <v/>
      </c>
      <c r="K288" s="127" t="str">
        <f t="shared" si="34"/>
        <v/>
      </c>
      <c r="L288" s="127" t="str">
        <f>IF(H288="","",(VLOOKUP(K288,'Data Validation'!$A$48:$B$59,2,0)))</f>
        <v/>
      </c>
      <c r="M288" s="150" t="str">
        <f t="shared" si="35"/>
        <v/>
      </c>
      <c r="N288" s="151" t="str">
        <f t="shared" si="36"/>
        <v/>
      </c>
      <c r="O288" s="151" t="str">
        <f>IF(H288="","",(VLOOKUP(C288,'APP BACKGROUND'!A:K,11,0)))</f>
        <v/>
      </c>
      <c r="P288" s="85"/>
      <c r="Q288" s="116" t="str">
        <f t="shared" si="37"/>
        <v/>
      </c>
      <c r="R288" s="86" t="str">
        <f t="shared" si="38"/>
        <v/>
      </c>
      <c r="S288" s="40"/>
      <c r="T288" s="40"/>
      <c r="U288" s="47" t="str">
        <f t="shared" si="39"/>
        <v/>
      </c>
      <c r="V288" s="78"/>
      <c r="W288" s="78"/>
      <c r="X288" s="78"/>
      <c r="Y288" s="45"/>
      <c r="Z288" s="45"/>
      <c r="AA288" s="45"/>
      <c r="AB288" s="42"/>
      <c r="AC288" s="42"/>
      <c r="AD288" s="42"/>
      <c r="AE288" s="42"/>
      <c r="AF288" s="42"/>
      <c r="AG288" s="45"/>
      <c r="AH288" s="45"/>
      <c r="AI288" s="45"/>
      <c r="AJ288" s="45"/>
      <c r="AK288" s="45"/>
      <c r="AL288" s="45"/>
      <c r="AM288" s="42"/>
      <c r="AN288" s="42"/>
      <c r="AO288" s="42"/>
      <c r="AP288" s="42"/>
      <c r="AQ288" s="42"/>
      <c r="AR288" s="42"/>
      <c r="AS288" s="42"/>
    </row>
    <row r="289" spans="2:45" ht="15.5" x14ac:dyDescent="0.35">
      <c r="B289" s="136" t="str">
        <f t="shared" si="33"/>
        <v/>
      </c>
      <c r="C289" s="56"/>
      <c r="D289" s="58"/>
      <c r="E289" s="43" t="str">
        <f>IFERROR(IF(OR(C289="",AND(C289&lt;&gt;"",D289="")),"",(VLOOKUP(C289,'APP BACKGROUND'!A:F,2,0))),"")</f>
        <v/>
      </c>
      <c r="F289" s="44" t="str">
        <f>IF(E289="","",(VLOOKUP(C289,'APP BACKGROUND'!A:F,5,0)))</f>
        <v/>
      </c>
      <c r="G289" s="40" t="str">
        <f>IF(E289="","",(VLOOKUP('Application Form'!C289,'APP BACKGROUND'!A:I,9,0)))</f>
        <v/>
      </c>
      <c r="H289" s="45"/>
      <c r="I289" s="45"/>
      <c r="J289" s="126" t="str">
        <f>IF(C:C="","",(VLOOKUP('Application Form'!C289,'APP BACKGROUND'!A:F,3,0)))</f>
        <v/>
      </c>
      <c r="K289" s="127" t="str">
        <f t="shared" si="34"/>
        <v/>
      </c>
      <c r="L289" s="127" t="str">
        <f>IF(H289="","",(VLOOKUP(K289,'Data Validation'!$A$48:$B$59,2,0)))</f>
        <v/>
      </c>
      <c r="M289" s="150" t="str">
        <f t="shared" si="35"/>
        <v/>
      </c>
      <c r="N289" s="151" t="str">
        <f t="shared" si="36"/>
        <v/>
      </c>
      <c r="O289" s="151" t="str">
        <f>IF(H289="","",(VLOOKUP(C289,'APP BACKGROUND'!A:K,11,0)))</f>
        <v/>
      </c>
      <c r="P289" s="85"/>
      <c r="Q289" s="116" t="str">
        <f t="shared" si="37"/>
        <v/>
      </c>
      <c r="R289" s="86" t="str">
        <f t="shared" si="38"/>
        <v/>
      </c>
      <c r="S289" s="40"/>
      <c r="T289" s="40"/>
      <c r="U289" s="47" t="str">
        <f t="shared" si="39"/>
        <v/>
      </c>
      <c r="V289" s="78"/>
      <c r="W289" s="78"/>
      <c r="X289" s="78"/>
      <c r="Y289" s="45"/>
      <c r="Z289" s="45"/>
      <c r="AA289" s="45"/>
      <c r="AB289" s="42"/>
      <c r="AC289" s="42"/>
      <c r="AD289" s="42"/>
      <c r="AE289" s="42"/>
      <c r="AF289" s="42"/>
      <c r="AG289" s="45"/>
      <c r="AH289" s="45"/>
      <c r="AI289" s="45"/>
      <c r="AJ289" s="45"/>
      <c r="AK289" s="45"/>
      <c r="AL289" s="45"/>
      <c r="AM289" s="42"/>
      <c r="AN289" s="42"/>
      <c r="AO289" s="42"/>
      <c r="AP289" s="42"/>
      <c r="AQ289" s="42"/>
      <c r="AR289" s="42"/>
      <c r="AS289" s="42"/>
    </row>
    <row r="290" spans="2:45" ht="15.5" x14ac:dyDescent="0.35">
      <c r="B290" s="136" t="str">
        <f t="shared" si="33"/>
        <v/>
      </c>
      <c r="C290" s="56"/>
      <c r="D290" s="58"/>
      <c r="E290" s="43" t="str">
        <f>IFERROR(IF(OR(C290="",AND(C290&lt;&gt;"",D290="")),"",(VLOOKUP(C290,'APP BACKGROUND'!A:F,2,0))),"")</f>
        <v/>
      </c>
      <c r="F290" s="44" t="str">
        <f>IF(E290="","",(VLOOKUP(C290,'APP BACKGROUND'!A:F,5,0)))</f>
        <v/>
      </c>
      <c r="G290" s="40" t="str">
        <f>IF(E290="","",(VLOOKUP('Application Form'!C290,'APP BACKGROUND'!A:I,9,0)))</f>
        <v/>
      </c>
      <c r="H290" s="45"/>
      <c r="I290" s="45"/>
      <c r="J290" s="126" t="str">
        <f>IF(C:C="","",(VLOOKUP('Application Form'!C290,'APP BACKGROUND'!A:F,3,0)))</f>
        <v/>
      </c>
      <c r="K290" s="127" t="str">
        <f t="shared" si="34"/>
        <v/>
      </c>
      <c r="L290" s="127" t="str">
        <f>IF(H290="","",(VLOOKUP(K290,'Data Validation'!$A$48:$B$59,2,0)))</f>
        <v/>
      </c>
      <c r="M290" s="150" t="str">
        <f t="shared" si="35"/>
        <v/>
      </c>
      <c r="N290" s="151" t="str">
        <f t="shared" si="36"/>
        <v/>
      </c>
      <c r="O290" s="151" t="str">
        <f>IF(H290="","",(VLOOKUP(C290,'APP BACKGROUND'!A:K,11,0)))</f>
        <v/>
      </c>
      <c r="P290" s="85"/>
      <c r="Q290" s="116" t="str">
        <f t="shared" si="37"/>
        <v/>
      </c>
      <c r="R290" s="86" t="str">
        <f t="shared" si="38"/>
        <v/>
      </c>
      <c r="S290" s="40"/>
      <c r="T290" s="40"/>
      <c r="U290" s="47" t="str">
        <f t="shared" si="39"/>
        <v/>
      </c>
      <c r="V290" s="78"/>
      <c r="W290" s="78"/>
      <c r="X290" s="78"/>
      <c r="Y290" s="45"/>
      <c r="Z290" s="45"/>
      <c r="AA290" s="45"/>
      <c r="AB290" s="42"/>
      <c r="AC290" s="42"/>
      <c r="AD290" s="42"/>
      <c r="AE290" s="42"/>
      <c r="AF290" s="42"/>
      <c r="AG290" s="45"/>
      <c r="AH290" s="45"/>
      <c r="AI290" s="45"/>
      <c r="AJ290" s="45"/>
      <c r="AK290" s="45"/>
      <c r="AL290" s="45"/>
      <c r="AM290" s="42"/>
      <c r="AN290" s="42"/>
      <c r="AO290" s="42"/>
      <c r="AP290" s="42"/>
      <c r="AQ290" s="42"/>
      <c r="AR290" s="42"/>
      <c r="AS290" s="42"/>
    </row>
    <row r="291" spans="2:45" ht="15.5" x14ac:dyDescent="0.35">
      <c r="B291" s="136" t="str">
        <f t="shared" si="33"/>
        <v/>
      </c>
      <c r="C291" s="56"/>
      <c r="D291" s="58"/>
      <c r="E291" s="43" t="str">
        <f>IFERROR(IF(OR(C291="",AND(C291&lt;&gt;"",D291="")),"",(VLOOKUP(C291,'APP BACKGROUND'!A:F,2,0))),"")</f>
        <v/>
      </c>
      <c r="F291" s="44" t="str">
        <f>IF(E291="","",(VLOOKUP(C291,'APP BACKGROUND'!A:F,5,0)))</f>
        <v/>
      </c>
      <c r="G291" s="40" t="str">
        <f>IF(E291="","",(VLOOKUP('Application Form'!C291,'APP BACKGROUND'!A:I,9,0)))</f>
        <v/>
      </c>
      <c r="H291" s="45"/>
      <c r="I291" s="45"/>
      <c r="J291" s="126" t="str">
        <f>IF(C:C="","",(VLOOKUP('Application Form'!C291,'APP BACKGROUND'!A:F,3,0)))</f>
        <v/>
      </c>
      <c r="K291" s="127" t="str">
        <f t="shared" si="34"/>
        <v/>
      </c>
      <c r="L291" s="127" t="str">
        <f>IF(H291="","",(VLOOKUP(K291,'Data Validation'!$A$48:$B$59,2,0)))</f>
        <v/>
      </c>
      <c r="M291" s="150" t="str">
        <f t="shared" si="35"/>
        <v/>
      </c>
      <c r="N291" s="151" t="str">
        <f t="shared" si="36"/>
        <v/>
      </c>
      <c r="O291" s="151" t="str">
        <f>IF(H291="","",(VLOOKUP(C291,'APP BACKGROUND'!A:K,11,0)))</f>
        <v/>
      </c>
      <c r="P291" s="85"/>
      <c r="Q291" s="116" t="str">
        <f t="shared" si="37"/>
        <v/>
      </c>
      <c r="R291" s="86" t="str">
        <f t="shared" si="38"/>
        <v/>
      </c>
      <c r="S291" s="40"/>
      <c r="T291" s="40"/>
      <c r="U291" s="47" t="str">
        <f t="shared" si="39"/>
        <v/>
      </c>
      <c r="V291" s="78"/>
      <c r="W291" s="78"/>
      <c r="X291" s="78"/>
      <c r="Y291" s="45"/>
      <c r="Z291" s="45"/>
      <c r="AA291" s="45"/>
      <c r="AB291" s="42"/>
      <c r="AC291" s="42"/>
      <c r="AD291" s="42"/>
      <c r="AE291" s="42"/>
      <c r="AF291" s="42"/>
      <c r="AG291" s="45"/>
      <c r="AH291" s="45"/>
      <c r="AI291" s="45"/>
      <c r="AJ291" s="45"/>
      <c r="AK291" s="45"/>
      <c r="AL291" s="45"/>
      <c r="AM291" s="42"/>
      <c r="AN291" s="42"/>
      <c r="AO291" s="42"/>
      <c r="AP291" s="42"/>
      <c r="AQ291" s="42"/>
      <c r="AR291" s="42"/>
      <c r="AS291" s="42"/>
    </row>
    <row r="292" spans="2:45" ht="15.5" x14ac:dyDescent="0.35">
      <c r="B292" s="136" t="str">
        <f t="shared" si="33"/>
        <v/>
      </c>
      <c r="C292" s="56"/>
      <c r="D292" s="58"/>
      <c r="E292" s="43" t="str">
        <f>IFERROR(IF(OR(C292="",AND(C292&lt;&gt;"",D292="")),"",(VLOOKUP(C292,'APP BACKGROUND'!A:F,2,0))),"")</f>
        <v/>
      </c>
      <c r="F292" s="44" t="str">
        <f>IF(E292="","",(VLOOKUP(C292,'APP BACKGROUND'!A:F,5,0)))</f>
        <v/>
      </c>
      <c r="G292" s="40" t="str">
        <f>IF(E292="","",(VLOOKUP('Application Form'!C292,'APP BACKGROUND'!A:I,9,0)))</f>
        <v/>
      </c>
      <c r="H292" s="45"/>
      <c r="I292" s="45"/>
      <c r="J292" s="126" t="str">
        <f>IF(C:C="","",(VLOOKUP('Application Form'!C292,'APP BACKGROUND'!A:F,3,0)))</f>
        <v/>
      </c>
      <c r="K292" s="127" t="str">
        <f t="shared" si="34"/>
        <v/>
      </c>
      <c r="L292" s="127" t="str">
        <f>IF(H292="","",(VLOOKUP(K292,'Data Validation'!$A$48:$B$59,2,0)))</f>
        <v/>
      </c>
      <c r="M292" s="150" t="str">
        <f t="shared" si="35"/>
        <v/>
      </c>
      <c r="N292" s="151" t="str">
        <f t="shared" si="36"/>
        <v/>
      </c>
      <c r="O292" s="151" t="str">
        <f>IF(H292="","",(VLOOKUP(C292,'APP BACKGROUND'!A:K,11,0)))</f>
        <v/>
      </c>
      <c r="P292" s="85"/>
      <c r="Q292" s="116" t="str">
        <f t="shared" si="37"/>
        <v/>
      </c>
      <c r="R292" s="86" t="str">
        <f t="shared" si="38"/>
        <v/>
      </c>
      <c r="S292" s="40"/>
      <c r="T292" s="40"/>
      <c r="U292" s="47" t="str">
        <f t="shared" si="39"/>
        <v/>
      </c>
      <c r="V292" s="78"/>
      <c r="W292" s="78"/>
      <c r="X292" s="78"/>
      <c r="Y292" s="45"/>
      <c r="Z292" s="45"/>
      <c r="AA292" s="45"/>
      <c r="AB292" s="42"/>
      <c r="AC292" s="42"/>
      <c r="AD292" s="42"/>
      <c r="AE292" s="42"/>
      <c r="AF292" s="42"/>
      <c r="AG292" s="45"/>
      <c r="AH292" s="45"/>
      <c r="AI292" s="45"/>
      <c r="AJ292" s="45"/>
      <c r="AK292" s="45"/>
      <c r="AL292" s="45"/>
      <c r="AM292" s="42"/>
      <c r="AN292" s="42"/>
      <c r="AO292" s="42"/>
      <c r="AP292" s="42"/>
      <c r="AQ292" s="42"/>
      <c r="AR292" s="42"/>
      <c r="AS292" s="42"/>
    </row>
    <row r="293" spans="2:45" ht="15.5" x14ac:dyDescent="0.35">
      <c r="B293" s="136" t="str">
        <f t="shared" si="33"/>
        <v/>
      </c>
      <c r="C293" s="56"/>
      <c r="D293" s="58"/>
      <c r="E293" s="43" t="str">
        <f>IFERROR(IF(OR(C293="",AND(C293&lt;&gt;"",D293="")),"",(VLOOKUP(C293,'APP BACKGROUND'!A:F,2,0))),"")</f>
        <v/>
      </c>
      <c r="F293" s="44" t="str">
        <f>IF(E293="","",(VLOOKUP(C293,'APP BACKGROUND'!A:F,5,0)))</f>
        <v/>
      </c>
      <c r="G293" s="40" t="str">
        <f>IF(E293="","",(VLOOKUP('Application Form'!C293,'APP BACKGROUND'!A:I,9,0)))</f>
        <v/>
      </c>
      <c r="H293" s="45"/>
      <c r="I293" s="45"/>
      <c r="J293" s="126" t="str">
        <f>IF(C:C="","",(VLOOKUP('Application Form'!C293,'APP BACKGROUND'!A:F,3,0)))</f>
        <v/>
      </c>
      <c r="K293" s="127" t="str">
        <f t="shared" si="34"/>
        <v/>
      </c>
      <c r="L293" s="127" t="str">
        <f>IF(H293="","",(VLOOKUP(K293,'Data Validation'!$A$48:$B$59,2,0)))</f>
        <v/>
      </c>
      <c r="M293" s="150" t="str">
        <f t="shared" si="35"/>
        <v/>
      </c>
      <c r="N293" s="151" t="str">
        <f t="shared" si="36"/>
        <v/>
      </c>
      <c r="O293" s="151" t="str">
        <f>IF(H293="","",(VLOOKUP(C293,'APP BACKGROUND'!A:K,11,0)))</f>
        <v/>
      </c>
      <c r="P293" s="85"/>
      <c r="Q293" s="116" t="str">
        <f t="shared" si="37"/>
        <v/>
      </c>
      <c r="R293" s="86" t="str">
        <f t="shared" si="38"/>
        <v/>
      </c>
      <c r="S293" s="40"/>
      <c r="T293" s="40"/>
      <c r="U293" s="47" t="str">
        <f t="shared" si="39"/>
        <v/>
      </c>
      <c r="V293" s="78"/>
      <c r="W293" s="78"/>
      <c r="X293" s="78"/>
      <c r="Y293" s="45"/>
      <c r="Z293" s="45"/>
      <c r="AA293" s="45"/>
      <c r="AB293" s="42"/>
      <c r="AC293" s="42"/>
      <c r="AD293" s="42"/>
      <c r="AE293" s="42"/>
      <c r="AF293" s="42"/>
      <c r="AG293" s="45"/>
      <c r="AH293" s="45"/>
      <c r="AI293" s="45"/>
      <c r="AJ293" s="45"/>
      <c r="AK293" s="45"/>
      <c r="AL293" s="45"/>
      <c r="AM293" s="42"/>
      <c r="AN293" s="42"/>
      <c r="AO293" s="42"/>
      <c r="AP293" s="42"/>
      <c r="AQ293" s="42"/>
      <c r="AR293" s="42"/>
      <c r="AS293" s="42"/>
    </row>
    <row r="294" spans="2:45" ht="15.5" x14ac:dyDescent="0.35">
      <c r="B294" s="136" t="str">
        <f t="shared" si="33"/>
        <v/>
      </c>
      <c r="C294" s="56"/>
      <c r="D294" s="58"/>
      <c r="E294" s="43" t="str">
        <f>IFERROR(IF(OR(C294="",AND(C294&lt;&gt;"",D294="")),"",(VLOOKUP(C294,'APP BACKGROUND'!A:F,2,0))),"")</f>
        <v/>
      </c>
      <c r="F294" s="44" t="str">
        <f>IF(E294="","",(VLOOKUP(C294,'APP BACKGROUND'!A:F,5,0)))</f>
        <v/>
      </c>
      <c r="G294" s="40" t="str">
        <f>IF(E294="","",(VLOOKUP('Application Form'!C294,'APP BACKGROUND'!A:I,9,0)))</f>
        <v/>
      </c>
      <c r="H294" s="45"/>
      <c r="I294" s="45"/>
      <c r="J294" s="126" t="str">
        <f>IF(C:C="","",(VLOOKUP('Application Form'!C294,'APP BACKGROUND'!A:F,3,0)))</f>
        <v/>
      </c>
      <c r="K294" s="127" t="str">
        <f t="shared" si="34"/>
        <v/>
      </c>
      <c r="L294" s="127" t="str">
        <f>IF(H294="","",(VLOOKUP(K294,'Data Validation'!$A$48:$B$59,2,0)))</f>
        <v/>
      </c>
      <c r="M294" s="150" t="str">
        <f t="shared" si="35"/>
        <v/>
      </c>
      <c r="N294" s="151" t="str">
        <f t="shared" si="36"/>
        <v/>
      </c>
      <c r="O294" s="151" t="str">
        <f>IF(H294="","",(VLOOKUP(C294,'APP BACKGROUND'!A:K,11,0)))</f>
        <v/>
      </c>
      <c r="P294" s="85"/>
      <c r="Q294" s="116" t="str">
        <f t="shared" si="37"/>
        <v/>
      </c>
      <c r="R294" s="86" t="str">
        <f t="shared" si="38"/>
        <v/>
      </c>
      <c r="S294" s="40"/>
      <c r="T294" s="40"/>
      <c r="U294" s="47" t="str">
        <f t="shared" si="39"/>
        <v/>
      </c>
      <c r="V294" s="78"/>
      <c r="W294" s="78"/>
      <c r="X294" s="78"/>
      <c r="Y294" s="45"/>
      <c r="Z294" s="45"/>
      <c r="AA294" s="45"/>
      <c r="AB294" s="42"/>
      <c r="AC294" s="42"/>
      <c r="AD294" s="42"/>
      <c r="AE294" s="42"/>
      <c r="AF294" s="42"/>
      <c r="AG294" s="45"/>
      <c r="AH294" s="45"/>
      <c r="AI294" s="45"/>
      <c r="AJ294" s="45"/>
      <c r="AK294" s="45"/>
      <c r="AL294" s="45"/>
      <c r="AM294" s="42"/>
      <c r="AN294" s="42"/>
      <c r="AO294" s="42"/>
      <c r="AP294" s="42"/>
      <c r="AQ294" s="42"/>
      <c r="AR294" s="42"/>
      <c r="AS294" s="42"/>
    </row>
    <row r="295" spans="2:45" ht="15.5" x14ac:dyDescent="0.35">
      <c r="B295" s="136" t="str">
        <f t="shared" si="33"/>
        <v/>
      </c>
      <c r="C295" s="56"/>
      <c r="D295" s="58"/>
      <c r="E295" s="43" t="str">
        <f>IFERROR(IF(OR(C295="",AND(C295&lt;&gt;"",D295="")),"",(VLOOKUP(C295,'APP BACKGROUND'!A:F,2,0))),"")</f>
        <v/>
      </c>
      <c r="F295" s="44" t="str">
        <f>IF(E295="","",(VLOOKUP(C295,'APP BACKGROUND'!A:F,5,0)))</f>
        <v/>
      </c>
      <c r="G295" s="40" t="str">
        <f>IF(E295="","",(VLOOKUP('Application Form'!C295,'APP BACKGROUND'!A:I,9,0)))</f>
        <v/>
      </c>
      <c r="H295" s="45"/>
      <c r="I295" s="45"/>
      <c r="J295" s="126" t="str">
        <f>IF(C:C="","",(VLOOKUP('Application Form'!C295,'APP BACKGROUND'!A:F,3,0)))</f>
        <v/>
      </c>
      <c r="K295" s="127" t="str">
        <f t="shared" si="34"/>
        <v/>
      </c>
      <c r="L295" s="127" t="str">
        <f>IF(H295="","",(VLOOKUP(K295,'Data Validation'!$A$48:$B$59,2,0)))</f>
        <v/>
      </c>
      <c r="M295" s="150" t="str">
        <f t="shared" si="35"/>
        <v/>
      </c>
      <c r="N295" s="151" t="str">
        <f t="shared" si="36"/>
        <v/>
      </c>
      <c r="O295" s="151" t="str">
        <f>IF(H295="","",(VLOOKUP(C295,'APP BACKGROUND'!A:K,11,0)))</f>
        <v/>
      </c>
      <c r="P295" s="85"/>
      <c r="Q295" s="116" t="str">
        <f t="shared" si="37"/>
        <v/>
      </c>
      <c r="R295" s="86" t="str">
        <f t="shared" si="38"/>
        <v/>
      </c>
      <c r="S295" s="40"/>
      <c r="T295" s="40"/>
      <c r="U295" s="47" t="str">
        <f t="shared" si="39"/>
        <v/>
      </c>
      <c r="V295" s="78"/>
      <c r="W295" s="78"/>
      <c r="X295" s="78"/>
      <c r="Y295" s="45"/>
      <c r="Z295" s="45"/>
      <c r="AA295" s="45"/>
      <c r="AB295" s="42"/>
      <c r="AC295" s="42"/>
      <c r="AD295" s="42"/>
      <c r="AE295" s="42"/>
      <c r="AF295" s="42"/>
      <c r="AG295" s="45"/>
      <c r="AH295" s="45"/>
      <c r="AI295" s="45"/>
      <c r="AJ295" s="45"/>
      <c r="AK295" s="45"/>
      <c r="AL295" s="45"/>
      <c r="AM295" s="42"/>
      <c r="AN295" s="42"/>
      <c r="AO295" s="42"/>
      <c r="AP295" s="42"/>
      <c r="AQ295" s="42"/>
      <c r="AR295" s="42"/>
      <c r="AS295" s="42"/>
    </row>
    <row r="296" spans="2:45" ht="15.5" x14ac:dyDescent="0.35">
      <c r="B296" s="136" t="str">
        <f t="shared" si="33"/>
        <v/>
      </c>
      <c r="C296" s="56"/>
      <c r="D296" s="58"/>
      <c r="E296" s="43" t="str">
        <f>IFERROR(IF(OR(C296="",AND(C296&lt;&gt;"",D296="")),"",(VLOOKUP(C296,'APP BACKGROUND'!A:F,2,0))),"")</f>
        <v/>
      </c>
      <c r="F296" s="44" t="str">
        <f>IF(E296="","",(VLOOKUP(C296,'APP BACKGROUND'!A:F,5,0)))</f>
        <v/>
      </c>
      <c r="G296" s="40" t="str">
        <f>IF(E296="","",(VLOOKUP('Application Form'!C296,'APP BACKGROUND'!A:I,9,0)))</f>
        <v/>
      </c>
      <c r="H296" s="45"/>
      <c r="I296" s="45"/>
      <c r="J296" s="126" t="str">
        <f>IF(C:C="","",(VLOOKUP('Application Form'!C296,'APP BACKGROUND'!A:F,3,0)))</f>
        <v/>
      </c>
      <c r="K296" s="127" t="str">
        <f t="shared" si="34"/>
        <v/>
      </c>
      <c r="L296" s="127" t="str">
        <f>IF(H296="","",(VLOOKUP(K296,'Data Validation'!$A$48:$B$59,2,0)))</f>
        <v/>
      </c>
      <c r="M296" s="150" t="str">
        <f t="shared" si="35"/>
        <v/>
      </c>
      <c r="N296" s="151" t="str">
        <f t="shared" si="36"/>
        <v/>
      </c>
      <c r="O296" s="151" t="str">
        <f>IF(H296="","",(VLOOKUP(C296,'APP BACKGROUND'!A:K,11,0)))</f>
        <v/>
      </c>
      <c r="P296" s="85"/>
      <c r="Q296" s="116" t="str">
        <f t="shared" si="37"/>
        <v/>
      </c>
      <c r="R296" s="86" t="str">
        <f t="shared" si="38"/>
        <v/>
      </c>
      <c r="S296" s="40"/>
      <c r="T296" s="40"/>
      <c r="U296" s="47" t="str">
        <f t="shared" si="39"/>
        <v/>
      </c>
      <c r="V296" s="78"/>
      <c r="W296" s="78"/>
      <c r="X296" s="78"/>
      <c r="Y296" s="45"/>
      <c r="Z296" s="45"/>
      <c r="AA296" s="45"/>
      <c r="AB296" s="42"/>
      <c r="AC296" s="42"/>
      <c r="AD296" s="42"/>
      <c r="AE296" s="42"/>
      <c r="AF296" s="42"/>
      <c r="AG296" s="45"/>
      <c r="AH296" s="45"/>
      <c r="AI296" s="45"/>
      <c r="AJ296" s="45"/>
      <c r="AK296" s="45"/>
      <c r="AL296" s="45"/>
      <c r="AM296" s="42"/>
      <c r="AN296" s="42"/>
      <c r="AO296" s="42"/>
      <c r="AP296" s="42"/>
      <c r="AQ296" s="42"/>
      <c r="AR296" s="42"/>
      <c r="AS296" s="42"/>
    </row>
    <row r="297" spans="2:45" ht="15.5" x14ac:dyDescent="0.35">
      <c r="B297" s="136" t="str">
        <f t="shared" si="33"/>
        <v/>
      </c>
      <c r="C297" s="56"/>
      <c r="D297" s="58"/>
      <c r="E297" s="43" t="str">
        <f>IFERROR(IF(OR(C297="",AND(C297&lt;&gt;"",D297="")),"",(VLOOKUP(C297,'APP BACKGROUND'!A:F,2,0))),"")</f>
        <v/>
      </c>
      <c r="F297" s="44" t="str">
        <f>IF(E297="","",(VLOOKUP(C297,'APP BACKGROUND'!A:F,5,0)))</f>
        <v/>
      </c>
      <c r="G297" s="40" t="str">
        <f>IF(E297="","",(VLOOKUP('Application Form'!C297,'APP BACKGROUND'!A:I,9,0)))</f>
        <v/>
      </c>
      <c r="H297" s="45"/>
      <c r="I297" s="45"/>
      <c r="J297" s="126" t="str">
        <f>IF(C:C="","",(VLOOKUP('Application Form'!C297,'APP BACKGROUND'!A:F,3,0)))</f>
        <v/>
      </c>
      <c r="K297" s="127" t="str">
        <f t="shared" si="34"/>
        <v/>
      </c>
      <c r="L297" s="127" t="str">
        <f>IF(H297="","",(VLOOKUP(K297,'Data Validation'!$A$48:$B$59,2,0)))</f>
        <v/>
      </c>
      <c r="M297" s="150" t="str">
        <f t="shared" si="35"/>
        <v/>
      </c>
      <c r="N297" s="151" t="str">
        <f t="shared" si="36"/>
        <v/>
      </c>
      <c r="O297" s="151" t="str">
        <f>IF(H297="","",(VLOOKUP(C297,'APP BACKGROUND'!A:K,11,0)))</f>
        <v/>
      </c>
      <c r="P297" s="85"/>
      <c r="Q297" s="116" t="str">
        <f t="shared" si="37"/>
        <v/>
      </c>
      <c r="R297" s="86" t="str">
        <f t="shared" si="38"/>
        <v/>
      </c>
      <c r="S297" s="40"/>
      <c r="T297" s="40"/>
      <c r="U297" s="47" t="str">
        <f t="shared" si="39"/>
        <v/>
      </c>
      <c r="V297" s="78"/>
      <c r="W297" s="78"/>
      <c r="X297" s="78"/>
      <c r="Y297" s="45"/>
      <c r="Z297" s="45"/>
      <c r="AA297" s="45"/>
      <c r="AB297" s="42"/>
      <c r="AC297" s="42"/>
      <c r="AD297" s="42"/>
      <c r="AE297" s="42"/>
      <c r="AF297" s="42"/>
      <c r="AG297" s="45"/>
      <c r="AH297" s="45"/>
      <c r="AI297" s="45"/>
      <c r="AJ297" s="45"/>
      <c r="AK297" s="45"/>
      <c r="AL297" s="45"/>
      <c r="AM297" s="42"/>
      <c r="AN297" s="42"/>
      <c r="AO297" s="42"/>
      <c r="AP297" s="42"/>
      <c r="AQ297" s="42"/>
      <c r="AR297" s="42"/>
      <c r="AS297" s="42"/>
    </row>
    <row r="298" spans="2:45" ht="15.5" x14ac:dyDescent="0.35">
      <c r="B298" s="136" t="str">
        <f t="shared" si="33"/>
        <v/>
      </c>
      <c r="C298" s="56"/>
      <c r="D298" s="58"/>
      <c r="E298" s="43" t="str">
        <f>IFERROR(IF(OR(C298="",AND(C298&lt;&gt;"",D298="")),"",(VLOOKUP(C298,'APP BACKGROUND'!A:F,2,0))),"")</f>
        <v/>
      </c>
      <c r="F298" s="44" t="str">
        <f>IF(E298="","",(VLOOKUP(C298,'APP BACKGROUND'!A:F,5,0)))</f>
        <v/>
      </c>
      <c r="G298" s="40" t="str">
        <f>IF(E298="","",(VLOOKUP('Application Form'!C298,'APP BACKGROUND'!A:I,9,0)))</f>
        <v/>
      </c>
      <c r="H298" s="45"/>
      <c r="I298" s="45"/>
      <c r="J298" s="126" t="str">
        <f>IF(C:C="","",(VLOOKUP('Application Form'!C298,'APP BACKGROUND'!A:F,3,0)))</f>
        <v/>
      </c>
      <c r="K298" s="127" t="str">
        <f t="shared" si="34"/>
        <v/>
      </c>
      <c r="L298" s="127" t="str">
        <f>IF(H298="","",(VLOOKUP(K298,'Data Validation'!$A$48:$B$59,2,0)))</f>
        <v/>
      </c>
      <c r="M298" s="150" t="str">
        <f t="shared" si="35"/>
        <v/>
      </c>
      <c r="N298" s="151" t="str">
        <f t="shared" si="36"/>
        <v/>
      </c>
      <c r="O298" s="151" t="str">
        <f>IF(H298="","",(VLOOKUP(C298,'APP BACKGROUND'!A:K,11,0)))</f>
        <v/>
      </c>
      <c r="P298" s="85"/>
      <c r="Q298" s="116" t="str">
        <f t="shared" si="37"/>
        <v/>
      </c>
      <c r="R298" s="86" t="str">
        <f t="shared" si="38"/>
        <v/>
      </c>
      <c r="S298" s="40"/>
      <c r="T298" s="40"/>
      <c r="U298" s="47" t="str">
        <f t="shared" si="39"/>
        <v/>
      </c>
      <c r="V298" s="78"/>
      <c r="W298" s="78"/>
      <c r="X298" s="78"/>
      <c r="Y298" s="45"/>
      <c r="Z298" s="45"/>
      <c r="AA298" s="45"/>
      <c r="AB298" s="42"/>
      <c r="AC298" s="42"/>
      <c r="AD298" s="42"/>
      <c r="AE298" s="42"/>
      <c r="AF298" s="42"/>
      <c r="AG298" s="45"/>
      <c r="AH298" s="45"/>
      <c r="AI298" s="45"/>
      <c r="AJ298" s="45"/>
      <c r="AK298" s="45"/>
      <c r="AL298" s="45"/>
      <c r="AM298" s="42"/>
      <c r="AN298" s="42"/>
      <c r="AO298" s="42"/>
      <c r="AP298" s="42"/>
      <c r="AQ298" s="42"/>
      <c r="AR298" s="42"/>
      <c r="AS298" s="42"/>
    </row>
    <row r="299" spans="2:45" ht="15.5" x14ac:dyDescent="0.35">
      <c r="B299" s="136" t="str">
        <f t="shared" si="33"/>
        <v/>
      </c>
      <c r="C299" s="56"/>
      <c r="D299" s="58"/>
      <c r="E299" s="43" t="str">
        <f>IFERROR(IF(OR(C299="",AND(C299&lt;&gt;"",D299="")),"",(VLOOKUP(C299,'APP BACKGROUND'!A:F,2,0))),"")</f>
        <v/>
      </c>
      <c r="F299" s="44" t="str">
        <f>IF(E299="","",(VLOOKUP(C299,'APP BACKGROUND'!A:F,5,0)))</f>
        <v/>
      </c>
      <c r="G299" s="40" t="str">
        <f>IF(E299="","",(VLOOKUP('Application Form'!C299,'APP BACKGROUND'!A:I,9,0)))</f>
        <v/>
      </c>
      <c r="H299" s="45"/>
      <c r="I299" s="45"/>
      <c r="J299" s="126" t="str">
        <f>IF(C:C="","",(VLOOKUP('Application Form'!C299,'APP BACKGROUND'!A:F,3,0)))</f>
        <v/>
      </c>
      <c r="K299" s="127" t="str">
        <f t="shared" si="34"/>
        <v/>
      </c>
      <c r="L299" s="127" t="str">
        <f>IF(H299="","",(VLOOKUP(K299,'Data Validation'!$A$48:$B$59,2,0)))</f>
        <v/>
      </c>
      <c r="M299" s="150" t="str">
        <f t="shared" si="35"/>
        <v/>
      </c>
      <c r="N299" s="151" t="str">
        <f t="shared" si="36"/>
        <v/>
      </c>
      <c r="O299" s="151" t="str">
        <f>IF(H299="","",(VLOOKUP(C299,'APP BACKGROUND'!A:K,11,0)))</f>
        <v/>
      </c>
      <c r="P299" s="85"/>
      <c r="Q299" s="116" t="str">
        <f t="shared" si="37"/>
        <v/>
      </c>
      <c r="R299" s="86" t="str">
        <f t="shared" si="38"/>
        <v/>
      </c>
      <c r="S299" s="40"/>
      <c r="T299" s="40"/>
      <c r="U299" s="47" t="str">
        <f t="shared" si="39"/>
        <v/>
      </c>
      <c r="V299" s="78"/>
      <c r="W299" s="78"/>
      <c r="X299" s="78"/>
      <c r="Y299" s="45"/>
      <c r="Z299" s="45"/>
      <c r="AA299" s="45"/>
      <c r="AB299" s="42"/>
      <c r="AC299" s="42"/>
      <c r="AD299" s="42"/>
      <c r="AE299" s="42"/>
      <c r="AF299" s="42"/>
      <c r="AG299" s="45"/>
      <c r="AH299" s="45"/>
      <c r="AI299" s="45"/>
      <c r="AJ299" s="45"/>
      <c r="AK299" s="45"/>
      <c r="AL299" s="45"/>
      <c r="AM299" s="42"/>
      <c r="AN299" s="42"/>
      <c r="AO299" s="42"/>
      <c r="AP299" s="42"/>
      <c r="AQ299" s="42"/>
      <c r="AR299" s="42"/>
      <c r="AS299" s="42"/>
    </row>
    <row r="300" spans="2:45" ht="15.5" x14ac:dyDescent="0.35">
      <c r="B300" s="136" t="str">
        <f t="shared" si="33"/>
        <v/>
      </c>
      <c r="C300" s="56"/>
      <c r="D300" s="58"/>
      <c r="E300" s="43" t="str">
        <f>IFERROR(IF(OR(C300="",AND(C300&lt;&gt;"",D300="")),"",(VLOOKUP(C300,'APP BACKGROUND'!A:F,2,0))),"")</f>
        <v/>
      </c>
      <c r="F300" s="44" t="str">
        <f>IF(E300="","",(VLOOKUP(C300,'APP BACKGROUND'!A:F,5,0)))</f>
        <v/>
      </c>
      <c r="G300" s="40" t="str">
        <f>IF(E300="","",(VLOOKUP('Application Form'!C300,'APP BACKGROUND'!A:I,9,0)))</f>
        <v/>
      </c>
      <c r="H300" s="45"/>
      <c r="I300" s="45"/>
      <c r="J300" s="126" t="str">
        <f>IF(C:C="","",(VLOOKUP('Application Form'!C300,'APP BACKGROUND'!A:F,3,0)))</f>
        <v/>
      </c>
      <c r="K300" s="127" t="str">
        <f t="shared" si="34"/>
        <v/>
      </c>
      <c r="L300" s="127" t="str">
        <f>IF(H300="","",(VLOOKUP(K300,'Data Validation'!$A$48:$B$59,2,0)))</f>
        <v/>
      </c>
      <c r="M300" s="150" t="str">
        <f t="shared" si="35"/>
        <v/>
      </c>
      <c r="N300" s="151" t="str">
        <f t="shared" si="36"/>
        <v/>
      </c>
      <c r="O300" s="151" t="str">
        <f>IF(H300="","",(VLOOKUP(C300,'APP BACKGROUND'!A:K,11,0)))</f>
        <v/>
      </c>
      <c r="P300" s="85"/>
      <c r="Q300" s="116" t="str">
        <f t="shared" si="37"/>
        <v/>
      </c>
      <c r="R300" s="86" t="str">
        <f t="shared" si="38"/>
        <v/>
      </c>
      <c r="S300" s="40"/>
      <c r="T300" s="40"/>
      <c r="U300" s="47" t="str">
        <f t="shared" si="39"/>
        <v/>
      </c>
      <c r="V300" s="78"/>
      <c r="W300" s="78"/>
      <c r="X300" s="78"/>
      <c r="Y300" s="45"/>
      <c r="Z300" s="45"/>
      <c r="AA300" s="45"/>
      <c r="AB300" s="42"/>
      <c r="AC300" s="42"/>
      <c r="AD300" s="42"/>
      <c r="AE300" s="42"/>
      <c r="AF300" s="42"/>
      <c r="AG300" s="45"/>
      <c r="AH300" s="45"/>
      <c r="AI300" s="45"/>
      <c r="AJ300" s="45"/>
      <c r="AK300" s="45"/>
      <c r="AL300" s="45"/>
      <c r="AM300" s="42"/>
      <c r="AN300" s="42"/>
      <c r="AO300" s="42"/>
      <c r="AP300" s="42"/>
      <c r="AQ300" s="42"/>
      <c r="AR300" s="42"/>
      <c r="AS300" s="42"/>
    </row>
    <row r="301" spans="2:45" ht="15.5" x14ac:dyDescent="0.35">
      <c r="B301" s="136" t="str">
        <f t="shared" si="33"/>
        <v/>
      </c>
      <c r="C301" s="56"/>
      <c r="D301" s="58"/>
      <c r="E301" s="43" t="str">
        <f>IFERROR(IF(OR(C301="",AND(C301&lt;&gt;"",D301="")),"",(VLOOKUP(C301,'APP BACKGROUND'!A:F,2,0))),"")</f>
        <v/>
      </c>
      <c r="F301" s="44" t="str">
        <f>IF(E301="","",(VLOOKUP(C301,'APP BACKGROUND'!A:F,5,0)))</f>
        <v/>
      </c>
      <c r="G301" s="40" t="str">
        <f>IF(E301="","",(VLOOKUP('Application Form'!C301,'APP BACKGROUND'!A:I,9,0)))</f>
        <v/>
      </c>
      <c r="H301" s="45"/>
      <c r="I301" s="45"/>
      <c r="J301" s="126" t="str">
        <f>IF(C:C="","",(VLOOKUP('Application Form'!C301,'APP BACKGROUND'!A:F,3,0)))</f>
        <v/>
      </c>
      <c r="K301" s="127" t="str">
        <f t="shared" si="34"/>
        <v/>
      </c>
      <c r="L301" s="127" t="str">
        <f>IF(H301="","",(VLOOKUP(K301,'Data Validation'!$A$48:$B$59,2,0)))</f>
        <v/>
      </c>
      <c r="M301" s="150" t="str">
        <f t="shared" si="35"/>
        <v/>
      </c>
      <c r="N301" s="151" t="str">
        <f t="shared" si="36"/>
        <v/>
      </c>
      <c r="O301" s="151" t="str">
        <f>IF(H301="","",(VLOOKUP(C301,'APP BACKGROUND'!A:K,11,0)))</f>
        <v/>
      </c>
      <c r="P301" s="85"/>
      <c r="Q301" s="116" t="str">
        <f t="shared" si="37"/>
        <v/>
      </c>
      <c r="R301" s="86" t="str">
        <f t="shared" si="38"/>
        <v/>
      </c>
      <c r="S301" s="40"/>
      <c r="T301" s="40"/>
      <c r="U301" s="47" t="str">
        <f t="shared" si="39"/>
        <v/>
      </c>
      <c r="V301" s="78"/>
      <c r="W301" s="78"/>
      <c r="X301" s="78"/>
      <c r="Y301" s="45"/>
      <c r="Z301" s="45"/>
      <c r="AA301" s="45"/>
      <c r="AB301" s="42"/>
      <c r="AC301" s="42"/>
      <c r="AD301" s="42"/>
      <c r="AE301" s="42"/>
      <c r="AF301" s="42"/>
      <c r="AG301" s="45"/>
      <c r="AH301" s="45"/>
      <c r="AI301" s="45"/>
      <c r="AJ301" s="45"/>
      <c r="AK301" s="45"/>
      <c r="AL301" s="45"/>
      <c r="AM301" s="42"/>
      <c r="AN301" s="42"/>
      <c r="AO301" s="42"/>
      <c r="AP301" s="42"/>
      <c r="AQ301" s="42"/>
      <c r="AR301" s="42"/>
      <c r="AS301" s="42"/>
    </row>
    <row r="302" spans="2:45" ht="15.5" x14ac:dyDescent="0.35">
      <c r="B302" s="136" t="str">
        <f t="shared" si="33"/>
        <v/>
      </c>
      <c r="C302" s="56"/>
      <c r="D302" s="58"/>
      <c r="E302" s="43" t="str">
        <f>IFERROR(IF(OR(C302="",AND(C302&lt;&gt;"",D302="")),"",(VLOOKUP(C302,'APP BACKGROUND'!A:F,2,0))),"")</f>
        <v/>
      </c>
      <c r="F302" s="44" t="str">
        <f>IF(E302="","",(VLOOKUP(C302,'APP BACKGROUND'!A:F,5,0)))</f>
        <v/>
      </c>
      <c r="G302" s="40" t="str">
        <f>IF(E302="","",(VLOOKUP('Application Form'!C302,'APP BACKGROUND'!A:I,9,0)))</f>
        <v/>
      </c>
      <c r="H302" s="45"/>
      <c r="I302" s="45"/>
      <c r="J302" s="126" t="str">
        <f>IF(C:C="","",(VLOOKUP('Application Form'!C302,'APP BACKGROUND'!A:F,3,0)))</f>
        <v/>
      </c>
      <c r="K302" s="127" t="str">
        <f t="shared" si="34"/>
        <v/>
      </c>
      <c r="L302" s="127" t="str">
        <f>IF(H302="","",(VLOOKUP(K302,'Data Validation'!$A$48:$B$59,2,0)))</f>
        <v/>
      </c>
      <c r="M302" s="150" t="str">
        <f t="shared" si="35"/>
        <v/>
      </c>
      <c r="N302" s="151" t="str">
        <f t="shared" si="36"/>
        <v/>
      </c>
      <c r="O302" s="151" t="str">
        <f>IF(H302="","",(VLOOKUP(C302,'APP BACKGROUND'!A:K,11,0)))</f>
        <v/>
      </c>
      <c r="P302" s="85"/>
      <c r="Q302" s="116" t="str">
        <f t="shared" si="37"/>
        <v/>
      </c>
      <c r="R302" s="86" t="str">
        <f t="shared" si="38"/>
        <v/>
      </c>
      <c r="S302" s="40"/>
      <c r="T302" s="40"/>
      <c r="U302" s="47" t="str">
        <f t="shared" si="39"/>
        <v/>
      </c>
      <c r="V302" s="78"/>
      <c r="W302" s="78"/>
      <c r="X302" s="78"/>
      <c r="Y302" s="45"/>
      <c r="Z302" s="45"/>
      <c r="AA302" s="45"/>
      <c r="AB302" s="42"/>
      <c r="AC302" s="42"/>
      <c r="AD302" s="42"/>
      <c r="AE302" s="42"/>
      <c r="AF302" s="42"/>
      <c r="AG302" s="45"/>
      <c r="AH302" s="45"/>
      <c r="AI302" s="45"/>
      <c r="AJ302" s="45"/>
      <c r="AK302" s="45"/>
      <c r="AL302" s="45"/>
      <c r="AM302" s="42"/>
      <c r="AN302" s="42"/>
      <c r="AO302" s="42"/>
      <c r="AP302" s="42"/>
      <c r="AQ302" s="42"/>
      <c r="AR302" s="42"/>
      <c r="AS302" s="42"/>
    </row>
    <row r="303" spans="2:45" ht="15.5" x14ac:dyDescent="0.35">
      <c r="B303" s="136" t="str">
        <f t="shared" si="33"/>
        <v/>
      </c>
      <c r="C303" s="56"/>
      <c r="D303" s="58"/>
      <c r="E303" s="43" t="str">
        <f>IFERROR(IF(OR(C303="",AND(C303&lt;&gt;"",D303="")),"",(VLOOKUP(C303,'APP BACKGROUND'!A:F,2,0))),"")</f>
        <v/>
      </c>
      <c r="F303" s="44" t="str">
        <f>IF(E303="","",(VLOOKUP(C303,'APP BACKGROUND'!A:F,5,0)))</f>
        <v/>
      </c>
      <c r="G303" s="40" t="str">
        <f>IF(E303="","",(VLOOKUP('Application Form'!C303,'APP BACKGROUND'!A:I,9,0)))</f>
        <v/>
      </c>
      <c r="H303" s="45"/>
      <c r="I303" s="45"/>
      <c r="J303" s="126" t="str">
        <f>IF(C:C="","",(VLOOKUP('Application Form'!C303,'APP BACKGROUND'!A:F,3,0)))</f>
        <v/>
      </c>
      <c r="K303" s="127" t="str">
        <f t="shared" si="34"/>
        <v/>
      </c>
      <c r="L303" s="127" t="str">
        <f>IF(H303="","",(VLOOKUP(K303,'Data Validation'!$A$48:$B$59,2,0)))</f>
        <v/>
      </c>
      <c r="M303" s="150" t="str">
        <f t="shared" si="35"/>
        <v/>
      </c>
      <c r="N303" s="151" t="str">
        <f t="shared" si="36"/>
        <v/>
      </c>
      <c r="O303" s="151" t="str">
        <f>IF(H303="","",(VLOOKUP(C303,'APP BACKGROUND'!A:K,11,0)))</f>
        <v/>
      </c>
      <c r="P303" s="85"/>
      <c r="Q303" s="116" t="str">
        <f t="shared" si="37"/>
        <v/>
      </c>
      <c r="R303" s="86" t="str">
        <f t="shared" si="38"/>
        <v/>
      </c>
      <c r="S303" s="40"/>
      <c r="T303" s="40"/>
      <c r="U303" s="47" t="str">
        <f t="shared" si="39"/>
        <v/>
      </c>
      <c r="V303" s="78"/>
      <c r="W303" s="78"/>
      <c r="X303" s="78"/>
      <c r="Y303" s="45"/>
      <c r="Z303" s="45"/>
      <c r="AA303" s="45"/>
      <c r="AB303" s="42"/>
      <c r="AC303" s="42"/>
      <c r="AD303" s="42"/>
      <c r="AE303" s="42"/>
      <c r="AF303" s="42"/>
      <c r="AG303" s="45"/>
      <c r="AH303" s="45"/>
      <c r="AI303" s="45"/>
      <c r="AJ303" s="45"/>
      <c r="AK303" s="45"/>
      <c r="AL303" s="45"/>
      <c r="AM303" s="42"/>
      <c r="AN303" s="42"/>
      <c r="AO303" s="42"/>
      <c r="AP303" s="42"/>
      <c r="AQ303" s="42"/>
      <c r="AR303" s="42"/>
      <c r="AS303" s="42"/>
    </row>
    <row r="304" spans="2:45" ht="15.5" x14ac:dyDescent="0.35">
      <c r="B304" s="136" t="str">
        <f t="shared" si="33"/>
        <v/>
      </c>
      <c r="C304" s="56"/>
      <c r="D304" s="58"/>
      <c r="E304" s="43" t="str">
        <f>IFERROR(IF(OR(C304="",AND(C304&lt;&gt;"",D304="")),"",(VLOOKUP(C304,'APP BACKGROUND'!A:F,2,0))),"")</f>
        <v/>
      </c>
      <c r="F304" s="44" t="str">
        <f>IF(E304="","",(VLOOKUP(C304,'APP BACKGROUND'!A:F,5,0)))</f>
        <v/>
      </c>
      <c r="G304" s="40" t="str">
        <f>IF(E304="","",(VLOOKUP('Application Form'!C304,'APP BACKGROUND'!A:I,9,0)))</f>
        <v/>
      </c>
      <c r="H304" s="45"/>
      <c r="I304" s="45"/>
      <c r="J304" s="126" t="str">
        <f>IF(C:C="","",(VLOOKUP('Application Form'!C304,'APP BACKGROUND'!A:F,3,0)))</f>
        <v/>
      </c>
      <c r="K304" s="127" t="str">
        <f t="shared" si="34"/>
        <v/>
      </c>
      <c r="L304" s="127" t="str">
        <f>IF(H304="","",(VLOOKUP(K304,'Data Validation'!$A$48:$B$59,2,0)))</f>
        <v/>
      </c>
      <c r="M304" s="150" t="str">
        <f t="shared" si="35"/>
        <v/>
      </c>
      <c r="N304" s="151" t="str">
        <f t="shared" si="36"/>
        <v/>
      </c>
      <c r="O304" s="151" t="str">
        <f>IF(H304="","",(VLOOKUP(C304,'APP BACKGROUND'!A:K,11,0)))</f>
        <v/>
      </c>
      <c r="P304" s="85"/>
      <c r="Q304" s="116" t="str">
        <f t="shared" si="37"/>
        <v/>
      </c>
      <c r="R304" s="86" t="str">
        <f t="shared" si="38"/>
        <v/>
      </c>
      <c r="S304" s="40"/>
      <c r="T304" s="40"/>
      <c r="U304" s="47" t="str">
        <f t="shared" si="39"/>
        <v/>
      </c>
      <c r="V304" s="78"/>
      <c r="W304" s="78"/>
      <c r="X304" s="78"/>
      <c r="Y304" s="45"/>
      <c r="Z304" s="45"/>
      <c r="AA304" s="45"/>
      <c r="AB304" s="42"/>
      <c r="AC304" s="42"/>
      <c r="AD304" s="42"/>
      <c r="AE304" s="42"/>
      <c r="AF304" s="42"/>
      <c r="AG304" s="45"/>
      <c r="AH304" s="45"/>
      <c r="AI304" s="45"/>
      <c r="AJ304" s="45"/>
      <c r="AK304" s="45"/>
      <c r="AL304" s="45"/>
      <c r="AM304" s="42"/>
      <c r="AN304" s="42"/>
      <c r="AO304" s="42"/>
      <c r="AP304" s="42"/>
      <c r="AQ304" s="42"/>
      <c r="AR304" s="42"/>
      <c r="AS304" s="42"/>
    </row>
    <row r="305" spans="2:45" ht="15.5" x14ac:dyDescent="0.35">
      <c r="B305" s="136" t="str">
        <f t="shared" si="33"/>
        <v/>
      </c>
      <c r="C305" s="56"/>
      <c r="D305" s="58"/>
      <c r="E305" s="43" t="str">
        <f>IFERROR(IF(OR(C305="",AND(C305&lt;&gt;"",D305="")),"",(VLOOKUP(C305,'APP BACKGROUND'!A:F,2,0))),"")</f>
        <v/>
      </c>
      <c r="F305" s="44" t="str">
        <f>IF(E305="","",(VLOOKUP(C305,'APP BACKGROUND'!A:F,5,0)))</f>
        <v/>
      </c>
      <c r="G305" s="40" t="str">
        <f>IF(E305="","",(VLOOKUP('Application Form'!C305,'APP BACKGROUND'!A:I,9,0)))</f>
        <v/>
      </c>
      <c r="H305" s="45"/>
      <c r="I305" s="45"/>
      <c r="J305" s="126" t="str">
        <f>IF(C:C="","",(VLOOKUP('Application Form'!C305,'APP BACKGROUND'!A:F,3,0)))</f>
        <v/>
      </c>
      <c r="K305" s="127" t="str">
        <f t="shared" si="34"/>
        <v/>
      </c>
      <c r="L305" s="127" t="str">
        <f>IF(H305="","",(VLOOKUP(K305,'Data Validation'!$A$48:$B$59,2,0)))</f>
        <v/>
      </c>
      <c r="M305" s="150" t="str">
        <f t="shared" si="35"/>
        <v/>
      </c>
      <c r="N305" s="151" t="str">
        <f t="shared" si="36"/>
        <v/>
      </c>
      <c r="O305" s="151" t="str">
        <f>IF(H305="","",(VLOOKUP(C305,'APP BACKGROUND'!A:K,11,0)))</f>
        <v/>
      </c>
      <c r="P305" s="85"/>
      <c r="Q305" s="116" t="str">
        <f t="shared" si="37"/>
        <v/>
      </c>
      <c r="R305" s="86" t="str">
        <f t="shared" si="38"/>
        <v/>
      </c>
      <c r="S305" s="40"/>
      <c r="T305" s="40"/>
      <c r="U305" s="47" t="str">
        <f t="shared" si="39"/>
        <v/>
      </c>
      <c r="V305" s="78"/>
      <c r="W305" s="78"/>
      <c r="X305" s="78"/>
      <c r="Y305" s="45"/>
      <c r="Z305" s="45"/>
      <c r="AA305" s="45"/>
      <c r="AB305" s="42"/>
      <c r="AC305" s="42"/>
      <c r="AD305" s="42"/>
      <c r="AE305" s="42"/>
      <c r="AF305" s="42"/>
      <c r="AG305" s="45"/>
      <c r="AH305" s="45"/>
      <c r="AI305" s="45"/>
      <c r="AJ305" s="45"/>
      <c r="AK305" s="45"/>
      <c r="AL305" s="45"/>
      <c r="AM305" s="42"/>
      <c r="AN305" s="42"/>
      <c r="AO305" s="42"/>
      <c r="AP305" s="42"/>
      <c r="AQ305" s="42"/>
      <c r="AR305" s="42"/>
      <c r="AS305" s="42"/>
    </row>
    <row r="306" spans="2:45" ht="15.5" x14ac:dyDescent="0.35">
      <c r="B306" s="136" t="str">
        <f t="shared" si="33"/>
        <v/>
      </c>
      <c r="C306" s="56"/>
      <c r="D306" s="58"/>
      <c r="E306" s="43" t="str">
        <f>IFERROR(IF(OR(C306="",AND(C306&lt;&gt;"",D306="")),"",(VLOOKUP(C306,'APP BACKGROUND'!A:F,2,0))),"")</f>
        <v/>
      </c>
      <c r="F306" s="44" t="str">
        <f>IF(E306="","",(VLOOKUP(C306,'APP BACKGROUND'!A:F,5,0)))</f>
        <v/>
      </c>
      <c r="G306" s="40" t="str">
        <f>IF(E306="","",(VLOOKUP('Application Form'!C306,'APP BACKGROUND'!A:I,9,0)))</f>
        <v/>
      </c>
      <c r="H306" s="45"/>
      <c r="I306" s="45"/>
      <c r="J306" s="126" t="str">
        <f>IF(C:C="","",(VLOOKUP('Application Form'!C306,'APP BACKGROUND'!A:F,3,0)))</f>
        <v/>
      </c>
      <c r="K306" s="127" t="str">
        <f t="shared" si="34"/>
        <v/>
      </c>
      <c r="L306" s="127" t="str">
        <f>IF(H306="","",(VLOOKUP(K306,'Data Validation'!$A$48:$B$59,2,0)))</f>
        <v/>
      </c>
      <c r="M306" s="150" t="str">
        <f t="shared" si="35"/>
        <v/>
      </c>
      <c r="N306" s="151" t="str">
        <f t="shared" si="36"/>
        <v/>
      </c>
      <c r="O306" s="151" t="str">
        <f>IF(H306="","",(VLOOKUP(C306,'APP BACKGROUND'!A:K,11,0)))</f>
        <v/>
      </c>
      <c r="P306" s="85"/>
      <c r="Q306" s="116" t="str">
        <f t="shared" si="37"/>
        <v/>
      </c>
      <c r="R306" s="86" t="str">
        <f t="shared" si="38"/>
        <v/>
      </c>
      <c r="S306" s="40"/>
      <c r="T306" s="40"/>
      <c r="U306" s="47" t="str">
        <f t="shared" si="39"/>
        <v/>
      </c>
      <c r="V306" s="78"/>
      <c r="W306" s="78"/>
      <c r="X306" s="78"/>
      <c r="Y306" s="45"/>
      <c r="Z306" s="45"/>
      <c r="AA306" s="45"/>
      <c r="AB306" s="42"/>
      <c r="AC306" s="42"/>
      <c r="AD306" s="42"/>
      <c r="AE306" s="42"/>
      <c r="AF306" s="42"/>
      <c r="AG306" s="45"/>
      <c r="AH306" s="45"/>
      <c r="AI306" s="45"/>
      <c r="AJ306" s="45"/>
      <c r="AK306" s="45"/>
      <c r="AL306" s="45"/>
      <c r="AM306" s="42"/>
      <c r="AN306" s="42"/>
      <c r="AO306" s="42"/>
      <c r="AP306" s="42"/>
      <c r="AQ306" s="42"/>
      <c r="AR306" s="42"/>
      <c r="AS306" s="42"/>
    </row>
    <row r="307" spans="2:45" ht="15.5" x14ac:dyDescent="0.35">
      <c r="B307" s="136" t="str">
        <f t="shared" si="33"/>
        <v/>
      </c>
      <c r="C307" s="56"/>
      <c r="D307" s="58"/>
      <c r="E307" s="43" t="str">
        <f>IFERROR(IF(OR(C307="",AND(C307&lt;&gt;"",D307="")),"",(VLOOKUP(C307,'APP BACKGROUND'!A:F,2,0))),"")</f>
        <v/>
      </c>
      <c r="F307" s="44" t="str">
        <f>IF(E307="","",(VLOOKUP(C307,'APP BACKGROUND'!A:F,5,0)))</f>
        <v/>
      </c>
      <c r="G307" s="40" t="str">
        <f>IF(E307="","",(VLOOKUP('Application Form'!C307,'APP BACKGROUND'!A:I,9,0)))</f>
        <v/>
      </c>
      <c r="H307" s="45"/>
      <c r="I307" s="45"/>
      <c r="J307" s="126" t="str">
        <f>IF(C:C="","",(VLOOKUP('Application Form'!C307,'APP BACKGROUND'!A:F,3,0)))</f>
        <v/>
      </c>
      <c r="K307" s="127" t="str">
        <f t="shared" si="34"/>
        <v/>
      </c>
      <c r="L307" s="127" t="str">
        <f>IF(H307="","",(VLOOKUP(K307,'Data Validation'!$A$48:$B$59,2,0)))</f>
        <v/>
      </c>
      <c r="M307" s="150" t="str">
        <f t="shared" si="35"/>
        <v/>
      </c>
      <c r="N307" s="151" t="str">
        <f t="shared" si="36"/>
        <v/>
      </c>
      <c r="O307" s="151" t="str">
        <f>IF(H307="","",(VLOOKUP(C307,'APP BACKGROUND'!A:K,11,0)))</f>
        <v/>
      </c>
      <c r="P307" s="85"/>
      <c r="Q307" s="116" t="str">
        <f t="shared" si="37"/>
        <v/>
      </c>
      <c r="R307" s="86" t="str">
        <f t="shared" si="38"/>
        <v/>
      </c>
      <c r="S307" s="40"/>
      <c r="T307" s="40"/>
      <c r="U307" s="47" t="str">
        <f t="shared" si="39"/>
        <v/>
      </c>
      <c r="V307" s="78"/>
      <c r="W307" s="78"/>
      <c r="X307" s="78"/>
      <c r="Y307" s="45"/>
      <c r="Z307" s="45"/>
      <c r="AA307" s="45"/>
      <c r="AB307" s="42"/>
      <c r="AC307" s="42"/>
      <c r="AD307" s="42"/>
      <c r="AE307" s="42"/>
      <c r="AF307" s="42"/>
      <c r="AG307" s="45"/>
      <c r="AH307" s="45"/>
      <c r="AI307" s="45"/>
      <c r="AJ307" s="45"/>
      <c r="AK307" s="45"/>
      <c r="AL307" s="45"/>
      <c r="AM307" s="42"/>
      <c r="AN307" s="42"/>
      <c r="AO307" s="42"/>
      <c r="AP307" s="42"/>
      <c r="AQ307" s="42"/>
      <c r="AR307" s="42"/>
      <c r="AS307" s="42"/>
    </row>
    <row r="308" spans="2:45" ht="15.5" x14ac:dyDescent="0.35">
      <c r="B308" s="136" t="str">
        <f t="shared" si="33"/>
        <v/>
      </c>
      <c r="C308" s="56"/>
      <c r="D308" s="58"/>
      <c r="E308" s="43" t="str">
        <f>IFERROR(IF(OR(C308="",AND(C308&lt;&gt;"",D308="")),"",(VLOOKUP(C308,'APP BACKGROUND'!A:F,2,0))),"")</f>
        <v/>
      </c>
      <c r="F308" s="44" t="str">
        <f>IF(E308="","",(VLOOKUP(C308,'APP BACKGROUND'!A:F,5,0)))</f>
        <v/>
      </c>
      <c r="G308" s="40" t="str">
        <f>IF(E308="","",(VLOOKUP('Application Form'!C308,'APP BACKGROUND'!A:I,9,0)))</f>
        <v/>
      </c>
      <c r="H308" s="45"/>
      <c r="I308" s="45"/>
      <c r="J308" s="126" t="str">
        <f>IF(C:C="","",(VLOOKUP('Application Form'!C308,'APP BACKGROUND'!A:F,3,0)))</f>
        <v/>
      </c>
      <c r="K308" s="127" t="str">
        <f t="shared" si="34"/>
        <v/>
      </c>
      <c r="L308" s="127" t="str">
        <f>IF(H308="","",(VLOOKUP(K308,'Data Validation'!$A$48:$B$59,2,0)))</f>
        <v/>
      </c>
      <c r="M308" s="150" t="str">
        <f t="shared" si="35"/>
        <v/>
      </c>
      <c r="N308" s="151" t="str">
        <f t="shared" si="36"/>
        <v/>
      </c>
      <c r="O308" s="151" t="str">
        <f>IF(H308="","",(VLOOKUP(C308,'APP BACKGROUND'!A:K,11,0)))</f>
        <v/>
      </c>
      <c r="P308" s="85"/>
      <c r="Q308" s="116" t="str">
        <f t="shared" si="37"/>
        <v/>
      </c>
      <c r="R308" s="86" t="str">
        <f t="shared" si="38"/>
        <v/>
      </c>
      <c r="S308" s="40"/>
      <c r="T308" s="40"/>
      <c r="U308" s="47" t="str">
        <f t="shared" si="39"/>
        <v/>
      </c>
      <c r="V308" s="78"/>
      <c r="W308" s="78"/>
      <c r="X308" s="78"/>
      <c r="Y308" s="45"/>
      <c r="Z308" s="45"/>
      <c r="AA308" s="45"/>
      <c r="AB308" s="42"/>
      <c r="AC308" s="42"/>
      <c r="AD308" s="42"/>
      <c r="AE308" s="42"/>
      <c r="AF308" s="42"/>
      <c r="AG308" s="45"/>
      <c r="AH308" s="45"/>
      <c r="AI308" s="45"/>
      <c r="AJ308" s="45"/>
      <c r="AK308" s="45"/>
      <c r="AL308" s="45"/>
      <c r="AM308" s="42"/>
      <c r="AN308" s="42"/>
      <c r="AO308" s="42"/>
      <c r="AP308" s="42"/>
      <c r="AQ308" s="42"/>
      <c r="AR308" s="42"/>
      <c r="AS308" s="42"/>
    </row>
    <row r="309" spans="2:45" ht="15.5" x14ac:dyDescent="0.35">
      <c r="B309" s="136" t="str">
        <f t="shared" si="33"/>
        <v/>
      </c>
      <c r="C309" s="56"/>
      <c r="D309" s="58"/>
      <c r="E309" s="43" t="str">
        <f>IFERROR(IF(OR(C309="",AND(C309&lt;&gt;"",D309="")),"",(VLOOKUP(C309,'APP BACKGROUND'!A:F,2,0))),"")</f>
        <v/>
      </c>
      <c r="F309" s="44" t="str">
        <f>IF(E309="","",(VLOOKUP(C309,'APP BACKGROUND'!A:F,5,0)))</f>
        <v/>
      </c>
      <c r="G309" s="40" t="str">
        <f>IF(E309="","",(VLOOKUP('Application Form'!C309,'APP BACKGROUND'!A:I,9,0)))</f>
        <v/>
      </c>
      <c r="H309" s="45"/>
      <c r="I309" s="45"/>
      <c r="J309" s="126" t="str">
        <f>IF(C:C="","",(VLOOKUP('Application Form'!C309,'APP BACKGROUND'!A:F,3,0)))</f>
        <v/>
      </c>
      <c r="K309" s="127" t="str">
        <f t="shared" si="34"/>
        <v/>
      </c>
      <c r="L309" s="127" t="str">
        <f>IF(H309="","",(VLOOKUP(K309,'Data Validation'!$A$48:$B$59,2,0)))</f>
        <v/>
      </c>
      <c r="M309" s="150" t="str">
        <f t="shared" si="35"/>
        <v/>
      </c>
      <c r="N309" s="151" t="str">
        <f t="shared" si="36"/>
        <v/>
      </c>
      <c r="O309" s="151" t="str">
        <f>IF(H309="","",(VLOOKUP(C309,'APP BACKGROUND'!A:K,11,0)))</f>
        <v/>
      </c>
      <c r="P309" s="85"/>
      <c r="Q309" s="116" t="str">
        <f t="shared" si="37"/>
        <v/>
      </c>
      <c r="R309" s="86" t="str">
        <f t="shared" si="38"/>
        <v/>
      </c>
      <c r="S309" s="40"/>
      <c r="T309" s="40"/>
      <c r="U309" s="47" t="str">
        <f t="shared" si="39"/>
        <v/>
      </c>
      <c r="V309" s="78"/>
      <c r="W309" s="78"/>
      <c r="X309" s="78"/>
      <c r="Y309" s="45"/>
      <c r="Z309" s="45"/>
      <c r="AA309" s="45"/>
      <c r="AB309" s="42"/>
      <c r="AC309" s="42"/>
      <c r="AD309" s="42"/>
      <c r="AE309" s="42"/>
      <c r="AF309" s="42"/>
      <c r="AG309" s="45"/>
      <c r="AH309" s="45"/>
      <c r="AI309" s="45"/>
      <c r="AJ309" s="45"/>
      <c r="AK309" s="45"/>
      <c r="AL309" s="45"/>
      <c r="AM309" s="42"/>
      <c r="AN309" s="42"/>
      <c r="AO309" s="42"/>
      <c r="AP309" s="42"/>
      <c r="AQ309" s="42"/>
      <c r="AR309" s="42"/>
      <c r="AS309" s="42"/>
    </row>
    <row r="310" spans="2:45" ht="15.5" x14ac:dyDescent="0.35">
      <c r="B310" s="136" t="str">
        <f t="shared" si="33"/>
        <v/>
      </c>
      <c r="C310" s="56"/>
      <c r="D310" s="58"/>
      <c r="E310" s="43" t="str">
        <f>IFERROR(IF(OR(C310="",AND(C310&lt;&gt;"",D310="")),"",(VLOOKUP(C310,'APP BACKGROUND'!A:F,2,0))),"")</f>
        <v/>
      </c>
      <c r="F310" s="44" t="str">
        <f>IF(E310="","",(VLOOKUP(C310,'APP BACKGROUND'!A:F,5,0)))</f>
        <v/>
      </c>
      <c r="G310" s="40" t="str">
        <f>IF(E310="","",(VLOOKUP('Application Form'!C310,'APP BACKGROUND'!A:I,9,0)))</f>
        <v/>
      </c>
      <c r="H310" s="45"/>
      <c r="I310" s="45"/>
      <c r="J310" s="126" t="str">
        <f>IF(C:C="","",(VLOOKUP('Application Form'!C310,'APP BACKGROUND'!A:F,3,0)))</f>
        <v/>
      </c>
      <c r="K310" s="127" t="str">
        <f t="shared" si="34"/>
        <v/>
      </c>
      <c r="L310" s="127" t="str">
        <f>IF(H310="","",(VLOOKUP(K310,'Data Validation'!$A$48:$B$59,2,0)))</f>
        <v/>
      </c>
      <c r="M310" s="150" t="str">
        <f t="shared" si="35"/>
        <v/>
      </c>
      <c r="N310" s="151" t="str">
        <f t="shared" si="36"/>
        <v/>
      </c>
      <c r="O310" s="151" t="str">
        <f>IF(H310="","",(VLOOKUP(C310,'APP BACKGROUND'!A:K,11,0)))</f>
        <v/>
      </c>
      <c r="P310" s="85"/>
      <c r="Q310" s="116" t="str">
        <f t="shared" si="37"/>
        <v/>
      </c>
      <c r="R310" s="86" t="str">
        <f t="shared" si="38"/>
        <v/>
      </c>
      <c r="S310" s="40"/>
      <c r="T310" s="40"/>
      <c r="U310" s="47" t="str">
        <f t="shared" si="39"/>
        <v/>
      </c>
      <c r="V310" s="78"/>
      <c r="W310" s="78"/>
      <c r="X310" s="78"/>
      <c r="Y310" s="45"/>
      <c r="Z310" s="45"/>
      <c r="AA310" s="45"/>
      <c r="AB310" s="42"/>
      <c r="AC310" s="42"/>
      <c r="AD310" s="42"/>
      <c r="AE310" s="42"/>
      <c r="AF310" s="42"/>
      <c r="AG310" s="45"/>
      <c r="AH310" s="45"/>
      <c r="AI310" s="45"/>
      <c r="AJ310" s="45"/>
      <c r="AK310" s="45"/>
      <c r="AL310" s="45"/>
      <c r="AM310" s="42"/>
      <c r="AN310" s="42"/>
      <c r="AO310" s="42"/>
      <c r="AP310" s="42"/>
      <c r="AQ310" s="42"/>
      <c r="AR310" s="42"/>
      <c r="AS310" s="42"/>
    </row>
    <row r="311" spans="2:45" ht="15.5" x14ac:dyDescent="0.35">
      <c r="B311" s="136" t="str">
        <f t="shared" si="33"/>
        <v/>
      </c>
      <c r="C311" s="56"/>
      <c r="D311" s="58"/>
      <c r="E311" s="43" t="str">
        <f>IFERROR(IF(OR(C311="",AND(C311&lt;&gt;"",D311="")),"",(VLOOKUP(C311,'APP BACKGROUND'!A:F,2,0))),"")</f>
        <v/>
      </c>
      <c r="F311" s="44" t="str">
        <f>IF(E311="","",(VLOOKUP(C311,'APP BACKGROUND'!A:F,5,0)))</f>
        <v/>
      </c>
      <c r="G311" s="40" t="str">
        <f>IF(E311="","",(VLOOKUP('Application Form'!C311,'APP BACKGROUND'!A:I,9,0)))</f>
        <v/>
      </c>
      <c r="H311" s="45"/>
      <c r="I311" s="45"/>
      <c r="J311" s="126" t="str">
        <f>IF(C:C="","",(VLOOKUP('Application Form'!C311,'APP BACKGROUND'!A:F,3,0)))</f>
        <v/>
      </c>
      <c r="K311" s="127" t="str">
        <f t="shared" si="34"/>
        <v/>
      </c>
      <c r="L311" s="127" t="str">
        <f>IF(H311="","",(VLOOKUP(K311,'Data Validation'!$A$48:$B$59,2,0)))</f>
        <v/>
      </c>
      <c r="M311" s="150" t="str">
        <f t="shared" si="35"/>
        <v/>
      </c>
      <c r="N311" s="151" t="str">
        <f t="shared" si="36"/>
        <v/>
      </c>
      <c r="O311" s="151" t="str">
        <f>IF(H311="","",(VLOOKUP(C311,'APP BACKGROUND'!A:K,11,0)))</f>
        <v/>
      </c>
      <c r="P311" s="85"/>
      <c r="Q311" s="116" t="str">
        <f t="shared" si="37"/>
        <v/>
      </c>
      <c r="R311" s="86" t="str">
        <f t="shared" si="38"/>
        <v/>
      </c>
      <c r="S311" s="40"/>
      <c r="T311" s="40"/>
      <c r="U311" s="47" t="str">
        <f t="shared" si="39"/>
        <v/>
      </c>
      <c r="V311" s="78"/>
      <c r="W311" s="78"/>
      <c r="X311" s="78"/>
      <c r="Y311" s="45"/>
      <c r="Z311" s="45"/>
      <c r="AA311" s="45"/>
      <c r="AB311" s="42"/>
      <c r="AC311" s="42"/>
      <c r="AD311" s="42"/>
      <c r="AE311" s="42"/>
      <c r="AF311" s="42"/>
      <c r="AG311" s="45"/>
      <c r="AH311" s="45"/>
      <c r="AI311" s="45"/>
      <c r="AJ311" s="45"/>
      <c r="AK311" s="45"/>
      <c r="AL311" s="45"/>
      <c r="AM311" s="42"/>
      <c r="AN311" s="42"/>
      <c r="AO311" s="42"/>
      <c r="AP311" s="42"/>
      <c r="AQ311" s="42"/>
      <c r="AR311" s="42"/>
      <c r="AS311" s="42"/>
    </row>
    <row r="312" spans="2:45" ht="15.5" x14ac:dyDescent="0.35">
      <c r="B312" s="136" t="str">
        <f t="shared" si="33"/>
        <v/>
      </c>
      <c r="C312" s="56"/>
      <c r="D312" s="58"/>
      <c r="E312" s="43" t="str">
        <f>IFERROR(IF(OR(C312="",AND(C312&lt;&gt;"",D312="")),"",(VLOOKUP(C312,'APP BACKGROUND'!A:F,2,0))),"")</f>
        <v/>
      </c>
      <c r="F312" s="44" t="str">
        <f>IF(E312="","",(VLOOKUP(C312,'APP BACKGROUND'!A:F,5,0)))</f>
        <v/>
      </c>
      <c r="G312" s="40" t="str">
        <f>IF(E312="","",(VLOOKUP('Application Form'!C312,'APP BACKGROUND'!A:I,9,0)))</f>
        <v/>
      </c>
      <c r="H312" s="45"/>
      <c r="I312" s="45"/>
      <c r="J312" s="126" t="str">
        <f>IF(C:C="","",(VLOOKUP('Application Form'!C312,'APP BACKGROUND'!A:F,3,0)))</f>
        <v/>
      </c>
      <c r="K312" s="127" t="str">
        <f t="shared" si="34"/>
        <v/>
      </c>
      <c r="L312" s="127" t="str">
        <f>IF(H312="","",(VLOOKUP(K312,'Data Validation'!$A$48:$B$59,2,0)))</f>
        <v/>
      </c>
      <c r="M312" s="150" t="str">
        <f t="shared" si="35"/>
        <v/>
      </c>
      <c r="N312" s="151" t="str">
        <f t="shared" si="36"/>
        <v/>
      </c>
      <c r="O312" s="151" t="str">
        <f>IF(H312="","",(VLOOKUP(C312,'APP BACKGROUND'!A:K,11,0)))</f>
        <v/>
      </c>
      <c r="P312" s="85"/>
      <c r="Q312" s="116" t="str">
        <f t="shared" si="37"/>
        <v/>
      </c>
      <c r="R312" s="86" t="str">
        <f t="shared" si="38"/>
        <v/>
      </c>
      <c r="S312" s="40"/>
      <c r="T312" s="40"/>
      <c r="U312" s="47" t="str">
        <f t="shared" si="39"/>
        <v/>
      </c>
      <c r="V312" s="78"/>
      <c r="W312" s="78"/>
      <c r="X312" s="78"/>
      <c r="Y312" s="45"/>
      <c r="Z312" s="45"/>
      <c r="AA312" s="45"/>
      <c r="AB312" s="42"/>
      <c r="AC312" s="42"/>
      <c r="AD312" s="42"/>
      <c r="AE312" s="42"/>
      <c r="AF312" s="42"/>
      <c r="AG312" s="45"/>
      <c r="AH312" s="45"/>
      <c r="AI312" s="45"/>
      <c r="AJ312" s="45"/>
      <c r="AK312" s="45"/>
      <c r="AL312" s="45"/>
      <c r="AM312" s="42"/>
      <c r="AN312" s="42"/>
      <c r="AO312" s="42"/>
      <c r="AP312" s="42"/>
      <c r="AQ312" s="42"/>
      <c r="AR312" s="42"/>
      <c r="AS312" s="42"/>
    </row>
    <row r="313" spans="2:45" ht="15.5" x14ac:dyDescent="0.35">
      <c r="B313" s="136" t="str">
        <f t="shared" si="33"/>
        <v/>
      </c>
      <c r="C313" s="56"/>
      <c r="D313" s="58"/>
      <c r="E313" s="43" t="str">
        <f>IFERROR(IF(OR(C313="",AND(C313&lt;&gt;"",D313="")),"",(VLOOKUP(C313,'APP BACKGROUND'!A:F,2,0))),"")</f>
        <v/>
      </c>
      <c r="F313" s="44" t="str">
        <f>IF(E313="","",(VLOOKUP(C313,'APP BACKGROUND'!A:F,5,0)))</f>
        <v/>
      </c>
      <c r="G313" s="40" t="str">
        <f>IF(E313="","",(VLOOKUP('Application Form'!C313,'APP BACKGROUND'!A:I,9,0)))</f>
        <v/>
      </c>
      <c r="H313" s="45"/>
      <c r="I313" s="45"/>
      <c r="J313" s="126" t="str">
        <f>IF(C:C="","",(VLOOKUP('Application Form'!C313,'APP BACKGROUND'!A:F,3,0)))</f>
        <v/>
      </c>
      <c r="K313" s="127" t="str">
        <f t="shared" si="34"/>
        <v/>
      </c>
      <c r="L313" s="127" t="str">
        <f>IF(H313="","",(VLOOKUP(K313,'Data Validation'!$A$48:$B$59,2,0)))</f>
        <v/>
      </c>
      <c r="M313" s="150" t="str">
        <f t="shared" si="35"/>
        <v/>
      </c>
      <c r="N313" s="151" t="str">
        <f t="shared" si="36"/>
        <v/>
      </c>
      <c r="O313" s="151" t="str">
        <f>IF(H313="","",(VLOOKUP(C313,'APP BACKGROUND'!A:K,11,0)))</f>
        <v/>
      </c>
      <c r="P313" s="85"/>
      <c r="Q313" s="116" t="str">
        <f t="shared" si="37"/>
        <v/>
      </c>
      <c r="R313" s="86" t="str">
        <f t="shared" si="38"/>
        <v/>
      </c>
      <c r="S313" s="40"/>
      <c r="T313" s="40"/>
      <c r="U313" s="47" t="str">
        <f t="shared" si="39"/>
        <v/>
      </c>
      <c r="V313" s="78"/>
      <c r="W313" s="78"/>
      <c r="X313" s="78"/>
      <c r="Y313" s="45"/>
      <c r="Z313" s="45"/>
      <c r="AA313" s="45"/>
      <c r="AB313" s="42"/>
      <c r="AC313" s="42"/>
      <c r="AD313" s="42"/>
      <c r="AE313" s="42"/>
      <c r="AF313" s="42"/>
      <c r="AG313" s="45"/>
      <c r="AH313" s="45"/>
      <c r="AI313" s="45"/>
      <c r="AJ313" s="45"/>
      <c r="AK313" s="45"/>
      <c r="AL313" s="45"/>
      <c r="AM313" s="42"/>
      <c r="AN313" s="42"/>
      <c r="AO313" s="42"/>
      <c r="AP313" s="42"/>
      <c r="AQ313" s="42"/>
      <c r="AR313" s="42"/>
      <c r="AS313" s="42"/>
    </row>
    <row r="314" spans="2:45" ht="15.5" x14ac:dyDescent="0.35">
      <c r="B314" s="136" t="str">
        <f t="shared" si="33"/>
        <v/>
      </c>
      <c r="C314" s="56"/>
      <c r="D314" s="58"/>
      <c r="E314" s="43" t="str">
        <f>IFERROR(IF(OR(C314="",AND(C314&lt;&gt;"",D314="")),"",(VLOOKUP(C314,'APP BACKGROUND'!A:F,2,0))),"")</f>
        <v/>
      </c>
      <c r="F314" s="44" t="str">
        <f>IF(E314="","",(VLOOKUP(C314,'APP BACKGROUND'!A:F,5,0)))</f>
        <v/>
      </c>
      <c r="G314" s="40" t="str">
        <f>IF(E314="","",(VLOOKUP('Application Form'!C314,'APP BACKGROUND'!A:I,9,0)))</f>
        <v/>
      </c>
      <c r="H314" s="45"/>
      <c r="I314" s="45"/>
      <c r="J314" s="126" t="str">
        <f>IF(C:C="","",(VLOOKUP('Application Form'!C314,'APP BACKGROUND'!A:F,3,0)))</f>
        <v/>
      </c>
      <c r="K314" s="127" t="str">
        <f t="shared" si="34"/>
        <v/>
      </c>
      <c r="L314" s="127" t="str">
        <f>IF(H314="","",(VLOOKUP(K314,'Data Validation'!$A$48:$B$59,2,0)))</f>
        <v/>
      </c>
      <c r="M314" s="150" t="str">
        <f t="shared" si="35"/>
        <v/>
      </c>
      <c r="N314" s="151" t="str">
        <f t="shared" si="36"/>
        <v/>
      </c>
      <c r="O314" s="151" t="str">
        <f>IF(H314="","",(VLOOKUP(C314,'APP BACKGROUND'!A:K,11,0)))</f>
        <v/>
      </c>
      <c r="P314" s="85"/>
      <c r="Q314" s="116" t="str">
        <f t="shared" si="37"/>
        <v/>
      </c>
      <c r="R314" s="86" t="str">
        <f t="shared" si="38"/>
        <v/>
      </c>
      <c r="S314" s="40"/>
      <c r="T314" s="40"/>
      <c r="U314" s="47" t="str">
        <f t="shared" si="39"/>
        <v/>
      </c>
      <c r="V314" s="78"/>
      <c r="W314" s="78"/>
      <c r="X314" s="78"/>
      <c r="Y314" s="45"/>
      <c r="Z314" s="45"/>
      <c r="AA314" s="45"/>
      <c r="AB314" s="42"/>
      <c r="AC314" s="42"/>
      <c r="AD314" s="42"/>
      <c r="AE314" s="42"/>
      <c r="AF314" s="42"/>
      <c r="AG314" s="45"/>
      <c r="AH314" s="45"/>
      <c r="AI314" s="45"/>
      <c r="AJ314" s="45"/>
      <c r="AK314" s="45"/>
      <c r="AL314" s="45"/>
      <c r="AM314" s="42"/>
      <c r="AN314" s="42"/>
      <c r="AO314" s="42"/>
      <c r="AP314" s="42"/>
      <c r="AQ314" s="42"/>
      <c r="AR314" s="42"/>
      <c r="AS314" s="42"/>
    </row>
    <row r="315" spans="2:45" ht="15.5" x14ac:dyDescent="0.35">
      <c r="B315" s="136" t="str">
        <f t="shared" si="33"/>
        <v/>
      </c>
      <c r="C315" s="56"/>
      <c r="D315" s="58"/>
      <c r="E315" s="43" t="str">
        <f>IFERROR(IF(OR(C315="",AND(C315&lt;&gt;"",D315="")),"",(VLOOKUP(C315,'APP BACKGROUND'!A:F,2,0))),"")</f>
        <v/>
      </c>
      <c r="F315" s="44" t="str">
        <f>IF(E315="","",(VLOOKUP(C315,'APP BACKGROUND'!A:F,5,0)))</f>
        <v/>
      </c>
      <c r="G315" s="40" t="str">
        <f>IF(E315="","",(VLOOKUP('Application Form'!C315,'APP BACKGROUND'!A:I,9,0)))</f>
        <v/>
      </c>
      <c r="H315" s="45"/>
      <c r="I315" s="45"/>
      <c r="J315" s="126" t="str">
        <f>IF(C:C="","",(VLOOKUP('Application Form'!C315,'APP BACKGROUND'!A:F,3,0)))</f>
        <v/>
      </c>
      <c r="K315" s="127" t="str">
        <f t="shared" si="34"/>
        <v/>
      </c>
      <c r="L315" s="127" t="str">
        <f>IF(H315="","",(VLOOKUP(K315,'Data Validation'!$A$48:$B$59,2,0)))</f>
        <v/>
      </c>
      <c r="M315" s="150" t="str">
        <f t="shared" si="35"/>
        <v/>
      </c>
      <c r="N315" s="151" t="str">
        <f t="shared" si="36"/>
        <v/>
      </c>
      <c r="O315" s="151" t="str">
        <f>IF(H315="","",(VLOOKUP(C315,'APP BACKGROUND'!A:K,11,0)))</f>
        <v/>
      </c>
      <c r="P315" s="85"/>
      <c r="Q315" s="116" t="str">
        <f t="shared" si="37"/>
        <v/>
      </c>
      <c r="R315" s="86" t="str">
        <f t="shared" si="38"/>
        <v/>
      </c>
      <c r="S315" s="40"/>
      <c r="T315" s="40"/>
      <c r="U315" s="47" t="str">
        <f t="shared" si="39"/>
        <v/>
      </c>
      <c r="V315" s="78"/>
      <c r="W315" s="78"/>
      <c r="X315" s="78"/>
      <c r="Y315" s="45"/>
      <c r="Z315" s="45"/>
      <c r="AA315" s="45"/>
      <c r="AB315" s="42"/>
      <c r="AC315" s="42"/>
      <c r="AD315" s="42"/>
      <c r="AE315" s="42"/>
      <c r="AF315" s="42"/>
      <c r="AG315" s="45"/>
      <c r="AH315" s="45"/>
      <c r="AI315" s="45"/>
      <c r="AJ315" s="45"/>
      <c r="AK315" s="45"/>
      <c r="AL315" s="45"/>
      <c r="AM315" s="42"/>
      <c r="AN315" s="42"/>
      <c r="AO315" s="42"/>
      <c r="AP315" s="42"/>
      <c r="AQ315" s="42"/>
      <c r="AR315" s="42"/>
      <c r="AS315" s="42"/>
    </row>
    <row r="316" spans="2:45" ht="15.5" x14ac:dyDescent="0.35">
      <c r="B316" s="136" t="str">
        <f t="shared" si="33"/>
        <v/>
      </c>
      <c r="C316" s="56"/>
      <c r="D316" s="58"/>
      <c r="E316" s="43" t="str">
        <f>IFERROR(IF(OR(C316="",AND(C316&lt;&gt;"",D316="")),"",(VLOOKUP(C316,'APP BACKGROUND'!A:F,2,0))),"")</f>
        <v/>
      </c>
      <c r="F316" s="44" t="str">
        <f>IF(E316="","",(VLOOKUP(C316,'APP BACKGROUND'!A:F,5,0)))</f>
        <v/>
      </c>
      <c r="G316" s="40" t="str">
        <f>IF(E316="","",(VLOOKUP('Application Form'!C316,'APP BACKGROUND'!A:I,9,0)))</f>
        <v/>
      </c>
      <c r="H316" s="45"/>
      <c r="I316" s="45"/>
      <c r="J316" s="126" t="str">
        <f>IF(C:C="","",(VLOOKUP('Application Form'!C316,'APP BACKGROUND'!A:F,3,0)))</f>
        <v/>
      </c>
      <c r="K316" s="127" t="str">
        <f t="shared" si="34"/>
        <v/>
      </c>
      <c r="L316" s="127" t="str">
        <f>IF(H316="","",(VLOOKUP(K316,'Data Validation'!$A$48:$B$59,2,0)))</f>
        <v/>
      </c>
      <c r="M316" s="150" t="str">
        <f t="shared" si="35"/>
        <v/>
      </c>
      <c r="N316" s="151" t="str">
        <f t="shared" si="36"/>
        <v/>
      </c>
      <c r="O316" s="151" t="str">
        <f>IF(H316="","",(VLOOKUP(C316,'APP BACKGROUND'!A:K,11,0)))</f>
        <v/>
      </c>
      <c r="P316" s="85"/>
      <c r="Q316" s="116" t="str">
        <f t="shared" si="37"/>
        <v/>
      </c>
      <c r="R316" s="86" t="str">
        <f t="shared" si="38"/>
        <v/>
      </c>
      <c r="S316" s="40"/>
      <c r="T316" s="40"/>
      <c r="U316" s="47" t="str">
        <f t="shared" si="39"/>
        <v/>
      </c>
      <c r="V316" s="78"/>
      <c r="W316" s="78"/>
      <c r="X316" s="78"/>
      <c r="Y316" s="45"/>
      <c r="Z316" s="45"/>
      <c r="AA316" s="45"/>
      <c r="AB316" s="42"/>
      <c r="AC316" s="42"/>
      <c r="AD316" s="42"/>
      <c r="AE316" s="42"/>
      <c r="AF316" s="42"/>
      <c r="AG316" s="45"/>
      <c r="AH316" s="45"/>
      <c r="AI316" s="45"/>
      <c r="AJ316" s="45"/>
      <c r="AK316" s="45"/>
      <c r="AL316" s="45"/>
      <c r="AM316" s="42"/>
      <c r="AN316" s="42"/>
      <c r="AO316" s="42"/>
      <c r="AP316" s="42"/>
      <c r="AQ316" s="42"/>
      <c r="AR316" s="42"/>
      <c r="AS316" s="42"/>
    </row>
    <row r="317" spans="2:45" ht="15.5" x14ac:dyDescent="0.35">
      <c r="B317" s="136" t="str">
        <f t="shared" si="33"/>
        <v/>
      </c>
      <c r="C317" s="56"/>
      <c r="D317" s="58"/>
      <c r="E317" s="43" t="str">
        <f>IFERROR(IF(OR(C317="",AND(C317&lt;&gt;"",D317="")),"",(VLOOKUP(C317,'APP BACKGROUND'!A:F,2,0))),"")</f>
        <v/>
      </c>
      <c r="F317" s="44" t="str">
        <f>IF(E317="","",(VLOOKUP(C317,'APP BACKGROUND'!A:F,5,0)))</f>
        <v/>
      </c>
      <c r="G317" s="40" t="str">
        <f>IF(E317="","",(VLOOKUP('Application Form'!C317,'APP BACKGROUND'!A:I,9,0)))</f>
        <v/>
      </c>
      <c r="H317" s="45"/>
      <c r="I317" s="45"/>
      <c r="J317" s="126" t="str">
        <f>IF(C:C="","",(VLOOKUP('Application Form'!C317,'APP BACKGROUND'!A:F,3,0)))</f>
        <v/>
      </c>
      <c r="K317" s="127" t="str">
        <f t="shared" si="34"/>
        <v/>
      </c>
      <c r="L317" s="127" t="str">
        <f>IF(H317="","",(VLOOKUP(K317,'Data Validation'!$A$48:$B$59,2,0)))</f>
        <v/>
      </c>
      <c r="M317" s="150" t="str">
        <f t="shared" si="35"/>
        <v/>
      </c>
      <c r="N317" s="151" t="str">
        <f t="shared" si="36"/>
        <v/>
      </c>
      <c r="O317" s="151" t="str">
        <f>IF(H317="","",(VLOOKUP(C317,'APP BACKGROUND'!A:K,11,0)))</f>
        <v/>
      </c>
      <c r="P317" s="85"/>
      <c r="Q317" s="116" t="str">
        <f t="shared" si="37"/>
        <v/>
      </c>
      <c r="R317" s="86" t="str">
        <f t="shared" si="38"/>
        <v/>
      </c>
      <c r="S317" s="40"/>
      <c r="T317" s="40"/>
      <c r="U317" s="47" t="str">
        <f t="shared" si="39"/>
        <v/>
      </c>
      <c r="V317" s="78"/>
      <c r="W317" s="78"/>
      <c r="X317" s="78"/>
      <c r="Y317" s="45"/>
      <c r="Z317" s="45"/>
      <c r="AA317" s="45"/>
      <c r="AB317" s="42"/>
      <c r="AC317" s="42"/>
      <c r="AD317" s="42"/>
      <c r="AE317" s="42"/>
      <c r="AF317" s="42"/>
      <c r="AG317" s="45"/>
      <c r="AH317" s="45"/>
      <c r="AI317" s="45"/>
      <c r="AJ317" s="45"/>
      <c r="AK317" s="45"/>
      <c r="AL317" s="45"/>
      <c r="AM317" s="42"/>
      <c r="AN317" s="42"/>
      <c r="AO317" s="42"/>
      <c r="AP317" s="42"/>
      <c r="AQ317" s="42"/>
      <c r="AR317" s="42"/>
      <c r="AS317" s="42"/>
    </row>
    <row r="318" spans="2:45" ht="15.5" x14ac:dyDescent="0.35">
      <c r="B318" s="136" t="str">
        <f t="shared" si="33"/>
        <v/>
      </c>
      <c r="C318" s="56"/>
      <c r="D318" s="58"/>
      <c r="E318" s="43" t="str">
        <f>IFERROR(IF(OR(C318="",AND(C318&lt;&gt;"",D318="")),"",(VLOOKUP(C318,'APP BACKGROUND'!A:F,2,0))),"")</f>
        <v/>
      </c>
      <c r="F318" s="44" t="str">
        <f>IF(E318="","",(VLOOKUP(C318,'APP BACKGROUND'!A:F,5,0)))</f>
        <v/>
      </c>
      <c r="G318" s="40" t="str">
        <f>IF(E318="","",(VLOOKUP('Application Form'!C318,'APP BACKGROUND'!A:I,9,0)))</f>
        <v/>
      </c>
      <c r="H318" s="45"/>
      <c r="I318" s="45"/>
      <c r="J318" s="126" t="str">
        <f>IF(C:C="","",(VLOOKUP('Application Form'!C318,'APP BACKGROUND'!A:F,3,0)))</f>
        <v/>
      </c>
      <c r="K318" s="127" t="str">
        <f t="shared" si="34"/>
        <v/>
      </c>
      <c r="L318" s="127" t="str">
        <f>IF(H318="","",(VLOOKUP(K318,'Data Validation'!$A$48:$B$59,2,0)))</f>
        <v/>
      </c>
      <c r="M318" s="150" t="str">
        <f t="shared" si="35"/>
        <v/>
      </c>
      <c r="N318" s="151" t="str">
        <f t="shared" si="36"/>
        <v/>
      </c>
      <c r="O318" s="151" t="str">
        <f>IF(H318="","",(VLOOKUP(C318,'APP BACKGROUND'!A:K,11,0)))</f>
        <v/>
      </c>
      <c r="P318" s="85"/>
      <c r="Q318" s="116" t="str">
        <f t="shared" si="37"/>
        <v/>
      </c>
      <c r="R318" s="86" t="str">
        <f t="shared" si="38"/>
        <v/>
      </c>
      <c r="S318" s="40"/>
      <c r="T318" s="40"/>
      <c r="U318" s="47" t="str">
        <f t="shared" si="39"/>
        <v/>
      </c>
      <c r="V318" s="78"/>
      <c r="W318" s="78"/>
      <c r="X318" s="78"/>
      <c r="Y318" s="45"/>
      <c r="Z318" s="45"/>
      <c r="AA318" s="45"/>
      <c r="AB318" s="42"/>
      <c r="AC318" s="42"/>
      <c r="AD318" s="42"/>
      <c r="AE318" s="42"/>
      <c r="AF318" s="42"/>
      <c r="AG318" s="45"/>
      <c r="AH318" s="45"/>
      <c r="AI318" s="45"/>
      <c r="AJ318" s="45"/>
      <c r="AK318" s="45"/>
      <c r="AL318" s="45"/>
      <c r="AM318" s="42"/>
      <c r="AN318" s="42"/>
      <c r="AO318" s="42"/>
      <c r="AP318" s="42"/>
      <c r="AQ318" s="42"/>
      <c r="AR318" s="42"/>
      <c r="AS318" s="42"/>
    </row>
    <row r="319" spans="2:45" ht="15.5" x14ac:dyDescent="0.35">
      <c r="B319" s="136" t="str">
        <f t="shared" si="33"/>
        <v/>
      </c>
      <c r="C319" s="56"/>
      <c r="D319" s="58"/>
      <c r="E319" s="43" t="str">
        <f>IFERROR(IF(OR(C319="",AND(C319&lt;&gt;"",D319="")),"",(VLOOKUP(C319,'APP BACKGROUND'!A:F,2,0))),"")</f>
        <v/>
      </c>
      <c r="F319" s="44" t="str">
        <f>IF(E319="","",(VLOOKUP(C319,'APP BACKGROUND'!A:F,5,0)))</f>
        <v/>
      </c>
      <c r="G319" s="40" t="str">
        <f>IF(E319="","",(VLOOKUP('Application Form'!C319,'APP BACKGROUND'!A:I,9,0)))</f>
        <v/>
      </c>
      <c r="H319" s="45"/>
      <c r="I319" s="45"/>
      <c r="J319" s="126" t="str">
        <f>IF(C:C="","",(VLOOKUP('Application Form'!C319,'APP BACKGROUND'!A:F,3,0)))</f>
        <v/>
      </c>
      <c r="K319" s="127" t="str">
        <f t="shared" si="34"/>
        <v/>
      </c>
      <c r="L319" s="127" t="str">
        <f>IF(H319="","",(VLOOKUP(K319,'Data Validation'!$A$48:$B$59,2,0)))</f>
        <v/>
      </c>
      <c r="M319" s="150" t="str">
        <f t="shared" si="35"/>
        <v/>
      </c>
      <c r="N319" s="151" t="str">
        <f t="shared" si="36"/>
        <v/>
      </c>
      <c r="O319" s="151" t="str">
        <f>IF(H319="","",(VLOOKUP(C319,'APP BACKGROUND'!A:K,11,0)))</f>
        <v/>
      </c>
      <c r="P319" s="85"/>
      <c r="Q319" s="116" t="str">
        <f t="shared" si="37"/>
        <v/>
      </c>
      <c r="R319" s="86" t="str">
        <f t="shared" si="38"/>
        <v/>
      </c>
      <c r="S319" s="40"/>
      <c r="T319" s="40"/>
      <c r="U319" s="47" t="str">
        <f t="shared" si="39"/>
        <v/>
      </c>
      <c r="V319" s="78"/>
      <c r="W319" s="78"/>
      <c r="X319" s="78"/>
      <c r="Y319" s="45"/>
      <c r="Z319" s="45"/>
      <c r="AA319" s="45"/>
      <c r="AB319" s="42"/>
      <c r="AC319" s="42"/>
      <c r="AD319" s="42"/>
      <c r="AE319" s="42"/>
      <c r="AF319" s="42"/>
      <c r="AG319" s="45"/>
      <c r="AH319" s="45"/>
      <c r="AI319" s="45"/>
      <c r="AJ319" s="45"/>
      <c r="AK319" s="45"/>
      <c r="AL319" s="45"/>
      <c r="AM319" s="42"/>
      <c r="AN319" s="42"/>
      <c r="AO319" s="42"/>
      <c r="AP319" s="42"/>
      <c r="AQ319" s="42"/>
      <c r="AR319" s="42"/>
      <c r="AS319" s="42"/>
    </row>
    <row r="320" spans="2:45" ht="15.5" x14ac:dyDescent="0.35">
      <c r="B320" s="136" t="str">
        <f t="shared" si="33"/>
        <v/>
      </c>
      <c r="C320" s="56"/>
      <c r="D320" s="58"/>
      <c r="E320" s="43" t="str">
        <f>IFERROR(IF(OR(C320="",AND(C320&lt;&gt;"",D320="")),"",(VLOOKUP(C320,'APP BACKGROUND'!A:F,2,0))),"")</f>
        <v/>
      </c>
      <c r="F320" s="44" t="str">
        <f>IF(E320="","",(VLOOKUP(C320,'APP BACKGROUND'!A:F,5,0)))</f>
        <v/>
      </c>
      <c r="G320" s="40" t="str">
        <f>IF(E320="","",(VLOOKUP('Application Form'!C320,'APP BACKGROUND'!A:I,9,0)))</f>
        <v/>
      </c>
      <c r="H320" s="45"/>
      <c r="I320" s="45"/>
      <c r="J320" s="126" t="str">
        <f>IF(C:C="","",(VLOOKUP('Application Form'!C320,'APP BACKGROUND'!A:F,3,0)))</f>
        <v/>
      </c>
      <c r="K320" s="127" t="str">
        <f t="shared" si="34"/>
        <v/>
      </c>
      <c r="L320" s="127" t="str">
        <f>IF(H320="","",(VLOOKUP(K320,'Data Validation'!$A$48:$B$59,2,0)))</f>
        <v/>
      </c>
      <c r="M320" s="150" t="str">
        <f t="shared" si="35"/>
        <v/>
      </c>
      <c r="N320" s="151" t="str">
        <f t="shared" si="36"/>
        <v/>
      </c>
      <c r="O320" s="151" t="str">
        <f>IF(H320="","",(VLOOKUP(C320,'APP BACKGROUND'!A:K,11,0)))</f>
        <v/>
      </c>
      <c r="P320" s="85"/>
      <c r="Q320" s="116" t="str">
        <f t="shared" si="37"/>
        <v/>
      </c>
      <c r="R320" s="86" t="str">
        <f t="shared" si="38"/>
        <v/>
      </c>
      <c r="S320" s="40"/>
      <c r="T320" s="40"/>
      <c r="U320" s="47" t="str">
        <f t="shared" si="39"/>
        <v/>
      </c>
      <c r="V320" s="78"/>
      <c r="W320" s="78"/>
      <c r="X320" s="78"/>
      <c r="Y320" s="45"/>
      <c r="Z320" s="45"/>
      <c r="AA320" s="45"/>
      <c r="AB320" s="42"/>
      <c r="AC320" s="42"/>
      <c r="AD320" s="42"/>
      <c r="AE320" s="42"/>
      <c r="AF320" s="42"/>
      <c r="AG320" s="45"/>
      <c r="AH320" s="45"/>
      <c r="AI320" s="45"/>
      <c r="AJ320" s="45"/>
      <c r="AK320" s="45"/>
      <c r="AL320" s="45"/>
      <c r="AM320" s="42"/>
      <c r="AN320" s="42"/>
      <c r="AO320" s="42"/>
      <c r="AP320" s="42"/>
      <c r="AQ320" s="42"/>
      <c r="AR320" s="42"/>
      <c r="AS320" s="42"/>
    </row>
    <row r="321" spans="2:45" ht="15.5" x14ac:dyDescent="0.35">
      <c r="B321" s="136" t="str">
        <f t="shared" si="33"/>
        <v/>
      </c>
      <c r="C321" s="56"/>
      <c r="D321" s="58"/>
      <c r="E321" s="43" t="str">
        <f>IFERROR(IF(OR(C321="",AND(C321&lt;&gt;"",D321="")),"",(VLOOKUP(C321,'APP BACKGROUND'!A:F,2,0))),"")</f>
        <v/>
      </c>
      <c r="F321" s="44" t="str">
        <f>IF(E321="","",(VLOOKUP(C321,'APP BACKGROUND'!A:F,5,0)))</f>
        <v/>
      </c>
      <c r="G321" s="40" t="str">
        <f>IF(E321="","",(VLOOKUP('Application Form'!C321,'APP BACKGROUND'!A:I,9,0)))</f>
        <v/>
      </c>
      <c r="H321" s="45"/>
      <c r="I321" s="45"/>
      <c r="J321" s="126" t="str">
        <f>IF(C:C="","",(VLOOKUP('Application Form'!C321,'APP BACKGROUND'!A:F,3,0)))</f>
        <v/>
      </c>
      <c r="K321" s="127" t="str">
        <f t="shared" si="34"/>
        <v/>
      </c>
      <c r="L321" s="127" t="str">
        <f>IF(H321="","",(VLOOKUP(K321,'Data Validation'!$A$48:$B$59,2,0)))</f>
        <v/>
      </c>
      <c r="M321" s="150" t="str">
        <f t="shared" si="35"/>
        <v/>
      </c>
      <c r="N321" s="151" t="str">
        <f t="shared" si="36"/>
        <v/>
      </c>
      <c r="O321" s="151" t="str">
        <f>IF(H321="","",(VLOOKUP(C321,'APP BACKGROUND'!A:K,11,0)))</f>
        <v/>
      </c>
      <c r="P321" s="85"/>
      <c r="Q321" s="116" t="str">
        <f t="shared" si="37"/>
        <v/>
      </c>
      <c r="R321" s="86" t="str">
        <f t="shared" si="38"/>
        <v/>
      </c>
      <c r="S321" s="40"/>
      <c r="T321" s="40"/>
      <c r="U321" s="47" t="str">
        <f t="shared" si="39"/>
        <v/>
      </c>
      <c r="V321" s="78"/>
      <c r="W321" s="78"/>
      <c r="X321" s="78"/>
      <c r="Y321" s="45"/>
      <c r="Z321" s="45"/>
      <c r="AA321" s="45"/>
      <c r="AB321" s="42"/>
      <c r="AC321" s="42"/>
      <c r="AD321" s="42"/>
      <c r="AE321" s="42"/>
      <c r="AF321" s="42"/>
      <c r="AG321" s="45"/>
      <c r="AH321" s="45"/>
      <c r="AI321" s="45"/>
      <c r="AJ321" s="45"/>
      <c r="AK321" s="45"/>
      <c r="AL321" s="45"/>
      <c r="AM321" s="42"/>
      <c r="AN321" s="42"/>
      <c r="AO321" s="42"/>
      <c r="AP321" s="42"/>
      <c r="AQ321" s="42"/>
      <c r="AR321" s="42"/>
      <c r="AS321" s="42"/>
    </row>
    <row r="322" spans="2:45" ht="15.5" x14ac:dyDescent="0.35">
      <c r="B322" s="136" t="str">
        <f t="shared" si="33"/>
        <v/>
      </c>
      <c r="C322" s="56"/>
      <c r="D322" s="58"/>
      <c r="E322" s="43" t="str">
        <f>IFERROR(IF(OR(C322="",AND(C322&lt;&gt;"",D322="")),"",(VLOOKUP(C322,'APP BACKGROUND'!A:F,2,0))),"")</f>
        <v/>
      </c>
      <c r="F322" s="44" t="str">
        <f>IF(E322="","",(VLOOKUP(C322,'APP BACKGROUND'!A:F,5,0)))</f>
        <v/>
      </c>
      <c r="G322" s="40" t="str">
        <f>IF(E322="","",(VLOOKUP('Application Form'!C322,'APP BACKGROUND'!A:I,9,0)))</f>
        <v/>
      </c>
      <c r="H322" s="45"/>
      <c r="I322" s="45"/>
      <c r="J322" s="126" t="str">
        <f>IF(C:C="","",(VLOOKUP('Application Form'!C322,'APP BACKGROUND'!A:F,3,0)))</f>
        <v/>
      </c>
      <c r="K322" s="127" t="str">
        <f t="shared" si="34"/>
        <v/>
      </c>
      <c r="L322" s="127" t="str">
        <f>IF(H322="","",(VLOOKUP(K322,'Data Validation'!$A$48:$B$59,2,0)))</f>
        <v/>
      </c>
      <c r="M322" s="150" t="str">
        <f t="shared" si="35"/>
        <v/>
      </c>
      <c r="N322" s="151" t="str">
        <f t="shared" si="36"/>
        <v/>
      </c>
      <c r="O322" s="151" t="str">
        <f>IF(H322="","",(VLOOKUP(C322,'APP BACKGROUND'!A:K,11,0)))</f>
        <v/>
      </c>
      <c r="P322" s="85"/>
      <c r="Q322" s="116" t="str">
        <f t="shared" si="37"/>
        <v/>
      </c>
      <c r="R322" s="86" t="str">
        <f t="shared" si="38"/>
        <v/>
      </c>
      <c r="S322" s="40"/>
      <c r="T322" s="40"/>
      <c r="U322" s="47" t="str">
        <f t="shared" si="39"/>
        <v/>
      </c>
      <c r="V322" s="78"/>
      <c r="W322" s="78"/>
      <c r="X322" s="78"/>
      <c r="Y322" s="45"/>
      <c r="Z322" s="45"/>
      <c r="AA322" s="45"/>
      <c r="AB322" s="42"/>
      <c r="AC322" s="42"/>
      <c r="AD322" s="42"/>
      <c r="AE322" s="42"/>
      <c r="AF322" s="42"/>
      <c r="AG322" s="45"/>
      <c r="AH322" s="45"/>
      <c r="AI322" s="45"/>
      <c r="AJ322" s="45"/>
      <c r="AK322" s="45"/>
      <c r="AL322" s="45"/>
      <c r="AM322" s="42"/>
      <c r="AN322" s="42"/>
      <c r="AO322" s="42"/>
      <c r="AP322" s="42"/>
      <c r="AQ322" s="42"/>
      <c r="AR322" s="42"/>
      <c r="AS322" s="42"/>
    </row>
    <row r="323" spans="2:45" ht="15.5" x14ac:dyDescent="0.35">
      <c r="B323" s="136" t="str">
        <f t="shared" si="33"/>
        <v/>
      </c>
      <c r="C323" s="56"/>
      <c r="D323" s="58"/>
      <c r="E323" s="43" t="str">
        <f>IFERROR(IF(OR(C323="",AND(C323&lt;&gt;"",D323="")),"",(VLOOKUP(C323,'APP BACKGROUND'!A:F,2,0))),"")</f>
        <v/>
      </c>
      <c r="F323" s="44" t="str">
        <f>IF(E323="","",(VLOOKUP(C323,'APP BACKGROUND'!A:F,5,0)))</f>
        <v/>
      </c>
      <c r="G323" s="40" t="str">
        <f>IF(E323="","",(VLOOKUP('Application Form'!C323,'APP BACKGROUND'!A:I,9,0)))</f>
        <v/>
      </c>
      <c r="H323" s="45"/>
      <c r="I323" s="45"/>
      <c r="J323" s="126" t="str">
        <f>IF(C:C="","",(VLOOKUP('Application Form'!C323,'APP BACKGROUND'!A:F,3,0)))</f>
        <v/>
      </c>
      <c r="K323" s="127" t="str">
        <f t="shared" si="34"/>
        <v/>
      </c>
      <c r="L323" s="127" t="str">
        <f>IF(H323="","",(VLOOKUP(K323,'Data Validation'!$A$48:$B$59,2,0)))</f>
        <v/>
      </c>
      <c r="M323" s="150" t="str">
        <f t="shared" si="35"/>
        <v/>
      </c>
      <c r="N323" s="151" t="str">
        <f t="shared" si="36"/>
        <v/>
      </c>
      <c r="O323" s="151" t="str">
        <f>IF(H323="","",(VLOOKUP(C323,'APP BACKGROUND'!A:K,11,0)))</f>
        <v/>
      </c>
      <c r="P323" s="85"/>
      <c r="Q323" s="116" t="str">
        <f t="shared" si="37"/>
        <v/>
      </c>
      <c r="R323" s="86" t="str">
        <f t="shared" si="38"/>
        <v/>
      </c>
      <c r="S323" s="40"/>
      <c r="T323" s="40"/>
      <c r="U323" s="47" t="str">
        <f t="shared" si="39"/>
        <v/>
      </c>
      <c r="V323" s="78"/>
      <c r="W323" s="78"/>
      <c r="X323" s="78"/>
      <c r="Y323" s="45"/>
      <c r="Z323" s="45"/>
      <c r="AA323" s="45"/>
      <c r="AB323" s="42"/>
      <c r="AC323" s="42"/>
      <c r="AD323" s="42"/>
      <c r="AE323" s="42"/>
      <c r="AF323" s="42"/>
      <c r="AG323" s="45"/>
      <c r="AH323" s="45"/>
      <c r="AI323" s="45"/>
      <c r="AJ323" s="45"/>
      <c r="AK323" s="45"/>
      <c r="AL323" s="45"/>
      <c r="AM323" s="42"/>
      <c r="AN323" s="42"/>
      <c r="AO323" s="42"/>
      <c r="AP323" s="42"/>
      <c r="AQ323" s="42"/>
      <c r="AR323" s="42"/>
      <c r="AS323" s="42"/>
    </row>
    <row r="324" spans="2:45" ht="15.5" x14ac:dyDescent="0.35">
      <c r="B324" s="136" t="str">
        <f t="shared" si="33"/>
        <v/>
      </c>
      <c r="C324" s="56"/>
      <c r="D324" s="58"/>
      <c r="E324" s="43" t="str">
        <f>IFERROR(IF(OR(C324="",AND(C324&lt;&gt;"",D324="")),"",(VLOOKUP(C324,'APP BACKGROUND'!A:F,2,0))),"")</f>
        <v/>
      </c>
      <c r="F324" s="44" t="str">
        <f>IF(E324="","",(VLOOKUP(C324,'APP BACKGROUND'!A:F,5,0)))</f>
        <v/>
      </c>
      <c r="G324" s="40" t="str">
        <f>IF(E324="","",(VLOOKUP('Application Form'!C324,'APP BACKGROUND'!A:I,9,0)))</f>
        <v/>
      </c>
      <c r="H324" s="45"/>
      <c r="I324" s="45"/>
      <c r="J324" s="126" t="str">
        <f>IF(C:C="","",(VLOOKUP('Application Form'!C324,'APP BACKGROUND'!A:F,3,0)))</f>
        <v/>
      </c>
      <c r="K324" s="127" t="str">
        <f t="shared" si="34"/>
        <v/>
      </c>
      <c r="L324" s="127" t="str">
        <f>IF(H324="","",(VLOOKUP(K324,'Data Validation'!$A$48:$B$59,2,0)))</f>
        <v/>
      </c>
      <c r="M324" s="150" t="str">
        <f t="shared" si="35"/>
        <v/>
      </c>
      <c r="N324" s="151" t="str">
        <f t="shared" si="36"/>
        <v/>
      </c>
      <c r="O324" s="151" t="str">
        <f>IF(H324="","",(VLOOKUP(C324,'APP BACKGROUND'!A:K,11,0)))</f>
        <v/>
      </c>
      <c r="P324" s="85"/>
      <c r="Q324" s="116" t="str">
        <f t="shared" si="37"/>
        <v/>
      </c>
      <c r="R324" s="86" t="str">
        <f t="shared" si="38"/>
        <v/>
      </c>
      <c r="S324" s="40"/>
      <c r="T324" s="40"/>
      <c r="U324" s="47" t="str">
        <f t="shared" si="39"/>
        <v/>
      </c>
      <c r="V324" s="78"/>
      <c r="W324" s="78"/>
      <c r="X324" s="78"/>
      <c r="Y324" s="45"/>
      <c r="Z324" s="45"/>
      <c r="AA324" s="45"/>
      <c r="AB324" s="42"/>
      <c r="AC324" s="42"/>
      <c r="AD324" s="42"/>
      <c r="AE324" s="42"/>
      <c r="AF324" s="42"/>
      <c r="AG324" s="45"/>
      <c r="AH324" s="45"/>
      <c r="AI324" s="45"/>
      <c r="AJ324" s="45"/>
      <c r="AK324" s="45"/>
      <c r="AL324" s="45"/>
      <c r="AM324" s="42"/>
      <c r="AN324" s="42"/>
      <c r="AO324" s="42"/>
      <c r="AP324" s="42"/>
      <c r="AQ324" s="42"/>
      <c r="AR324" s="42"/>
      <c r="AS324" s="42"/>
    </row>
    <row r="325" spans="2:45" ht="15.5" x14ac:dyDescent="0.35">
      <c r="B325" s="136" t="str">
        <f t="shared" si="33"/>
        <v/>
      </c>
      <c r="C325" s="56"/>
      <c r="D325" s="58"/>
      <c r="E325" s="43" t="str">
        <f>IFERROR(IF(OR(C325="",AND(C325&lt;&gt;"",D325="")),"",(VLOOKUP(C325,'APP BACKGROUND'!A:F,2,0))),"")</f>
        <v/>
      </c>
      <c r="F325" s="44" t="str">
        <f>IF(E325="","",(VLOOKUP(C325,'APP BACKGROUND'!A:F,5,0)))</f>
        <v/>
      </c>
      <c r="G325" s="40" t="str">
        <f>IF(E325="","",(VLOOKUP('Application Form'!C325,'APP BACKGROUND'!A:I,9,0)))</f>
        <v/>
      </c>
      <c r="H325" s="45"/>
      <c r="I325" s="45"/>
      <c r="J325" s="126" t="str">
        <f>IF(C:C="","",(VLOOKUP('Application Form'!C325,'APP BACKGROUND'!A:F,3,0)))</f>
        <v/>
      </c>
      <c r="K325" s="127" t="str">
        <f t="shared" si="34"/>
        <v/>
      </c>
      <c r="L325" s="127" t="str">
        <f>IF(H325="","",(VLOOKUP(K325,'Data Validation'!$A$48:$B$59,2,0)))</f>
        <v/>
      </c>
      <c r="M325" s="150" t="str">
        <f t="shared" si="35"/>
        <v/>
      </c>
      <c r="N325" s="151" t="str">
        <f t="shared" si="36"/>
        <v/>
      </c>
      <c r="O325" s="151" t="str">
        <f>IF(H325="","",(VLOOKUP(C325,'APP BACKGROUND'!A:K,11,0)))</f>
        <v/>
      </c>
      <c r="P325" s="85"/>
      <c r="Q325" s="116" t="str">
        <f t="shared" si="37"/>
        <v/>
      </c>
      <c r="R325" s="86" t="str">
        <f t="shared" si="38"/>
        <v/>
      </c>
      <c r="S325" s="40"/>
      <c r="T325" s="40"/>
      <c r="U325" s="47" t="str">
        <f t="shared" si="39"/>
        <v/>
      </c>
      <c r="V325" s="78"/>
      <c r="W325" s="78"/>
      <c r="X325" s="78"/>
      <c r="Y325" s="45"/>
      <c r="Z325" s="45"/>
      <c r="AA325" s="45"/>
      <c r="AB325" s="42"/>
      <c r="AC325" s="42"/>
      <c r="AD325" s="42"/>
      <c r="AE325" s="42"/>
      <c r="AF325" s="42"/>
      <c r="AG325" s="45"/>
      <c r="AH325" s="45"/>
      <c r="AI325" s="45"/>
      <c r="AJ325" s="45"/>
      <c r="AK325" s="45"/>
      <c r="AL325" s="45"/>
      <c r="AM325" s="42"/>
      <c r="AN325" s="42"/>
      <c r="AO325" s="42"/>
      <c r="AP325" s="42"/>
      <c r="AQ325" s="42"/>
      <c r="AR325" s="42"/>
      <c r="AS325" s="42"/>
    </row>
    <row r="326" spans="2:45" ht="15.5" x14ac:dyDescent="0.35">
      <c r="B326" s="136" t="str">
        <f t="shared" si="33"/>
        <v/>
      </c>
      <c r="C326" s="56"/>
      <c r="D326" s="58"/>
      <c r="E326" s="43" t="str">
        <f>IFERROR(IF(OR(C326="",AND(C326&lt;&gt;"",D326="")),"",(VLOOKUP(C326,'APP BACKGROUND'!A:F,2,0))),"")</f>
        <v/>
      </c>
      <c r="F326" s="44" t="str">
        <f>IF(E326="","",(VLOOKUP(C326,'APP BACKGROUND'!A:F,5,0)))</f>
        <v/>
      </c>
      <c r="G326" s="40" t="str">
        <f>IF(E326="","",(VLOOKUP('Application Form'!C326,'APP BACKGROUND'!A:I,9,0)))</f>
        <v/>
      </c>
      <c r="H326" s="45"/>
      <c r="I326" s="45"/>
      <c r="J326" s="126" t="str">
        <f>IF(C:C="","",(VLOOKUP('Application Form'!C326,'APP BACKGROUND'!A:F,3,0)))</f>
        <v/>
      </c>
      <c r="K326" s="127" t="str">
        <f t="shared" si="34"/>
        <v/>
      </c>
      <c r="L326" s="127" t="str">
        <f>IF(H326="","",(VLOOKUP(K326,'Data Validation'!$A$48:$B$59,2,0)))</f>
        <v/>
      </c>
      <c r="M326" s="150" t="str">
        <f t="shared" si="35"/>
        <v/>
      </c>
      <c r="N326" s="151" t="str">
        <f t="shared" si="36"/>
        <v/>
      </c>
      <c r="O326" s="151" t="str">
        <f>IF(H326="","",(VLOOKUP(C326,'APP BACKGROUND'!A:K,11,0)))</f>
        <v/>
      </c>
      <c r="P326" s="85"/>
      <c r="Q326" s="116" t="str">
        <f t="shared" si="37"/>
        <v/>
      </c>
      <c r="R326" s="86" t="str">
        <f t="shared" si="38"/>
        <v/>
      </c>
      <c r="S326" s="40"/>
      <c r="T326" s="40"/>
      <c r="U326" s="47" t="str">
        <f t="shared" si="39"/>
        <v/>
      </c>
      <c r="V326" s="78"/>
      <c r="W326" s="78"/>
      <c r="X326" s="78"/>
      <c r="Y326" s="45"/>
      <c r="Z326" s="45"/>
      <c r="AA326" s="45"/>
      <c r="AB326" s="42"/>
      <c r="AC326" s="42"/>
      <c r="AD326" s="42"/>
      <c r="AE326" s="42"/>
      <c r="AF326" s="42"/>
      <c r="AG326" s="45"/>
      <c r="AH326" s="45"/>
      <c r="AI326" s="45"/>
      <c r="AJ326" s="45"/>
      <c r="AK326" s="45"/>
      <c r="AL326" s="45"/>
      <c r="AM326" s="42"/>
      <c r="AN326" s="42"/>
      <c r="AO326" s="42"/>
      <c r="AP326" s="42"/>
      <c r="AQ326" s="42"/>
      <c r="AR326" s="42"/>
      <c r="AS326" s="42"/>
    </row>
    <row r="327" spans="2:45" ht="15.5" x14ac:dyDescent="0.35">
      <c r="B327" s="136" t="str">
        <f t="shared" si="33"/>
        <v/>
      </c>
      <c r="C327" s="56"/>
      <c r="D327" s="58"/>
      <c r="E327" s="43" t="str">
        <f>IFERROR(IF(OR(C327="",AND(C327&lt;&gt;"",D327="")),"",(VLOOKUP(C327,'APP BACKGROUND'!A:F,2,0))),"")</f>
        <v/>
      </c>
      <c r="F327" s="44" t="str">
        <f>IF(E327="","",(VLOOKUP(C327,'APP BACKGROUND'!A:F,5,0)))</f>
        <v/>
      </c>
      <c r="G327" s="40" t="str">
        <f>IF(E327="","",(VLOOKUP('Application Form'!C327,'APP BACKGROUND'!A:I,9,0)))</f>
        <v/>
      </c>
      <c r="H327" s="45"/>
      <c r="I327" s="45"/>
      <c r="J327" s="126" t="str">
        <f>IF(C:C="","",(VLOOKUP('Application Form'!C327,'APP BACKGROUND'!A:F,3,0)))</f>
        <v/>
      </c>
      <c r="K327" s="127" t="str">
        <f t="shared" si="34"/>
        <v/>
      </c>
      <c r="L327" s="127" t="str">
        <f>IF(H327="","",(VLOOKUP(K327,'Data Validation'!$A$48:$B$59,2,0)))</f>
        <v/>
      </c>
      <c r="M327" s="150" t="str">
        <f t="shared" si="35"/>
        <v/>
      </c>
      <c r="N327" s="151" t="str">
        <f t="shared" si="36"/>
        <v/>
      </c>
      <c r="O327" s="151" t="str">
        <f>IF(H327="","",(VLOOKUP(C327,'APP BACKGROUND'!A:K,11,0)))</f>
        <v/>
      </c>
      <c r="P327" s="85"/>
      <c r="Q327" s="116" t="str">
        <f t="shared" si="37"/>
        <v/>
      </c>
      <c r="R327" s="86" t="str">
        <f t="shared" si="38"/>
        <v/>
      </c>
      <c r="S327" s="40"/>
      <c r="T327" s="40"/>
      <c r="U327" s="47" t="str">
        <f t="shared" si="39"/>
        <v/>
      </c>
      <c r="V327" s="78"/>
      <c r="W327" s="78"/>
      <c r="X327" s="78"/>
      <c r="Y327" s="45"/>
      <c r="Z327" s="45"/>
      <c r="AA327" s="45"/>
      <c r="AB327" s="42"/>
      <c r="AC327" s="42"/>
      <c r="AD327" s="42"/>
      <c r="AE327" s="42"/>
      <c r="AF327" s="42"/>
      <c r="AG327" s="45"/>
      <c r="AH327" s="45"/>
      <c r="AI327" s="45"/>
      <c r="AJ327" s="45"/>
      <c r="AK327" s="45"/>
      <c r="AL327" s="45"/>
      <c r="AM327" s="42"/>
      <c r="AN327" s="42"/>
      <c r="AO327" s="42"/>
      <c r="AP327" s="42"/>
      <c r="AQ327" s="42"/>
      <c r="AR327" s="42"/>
      <c r="AS327" s="42"/>
    </row>
    <row r="328" spans="2:45" ht="15.5" x14ac:dyDescent="0.35">
      <c r="B328" s="136" t="str">
        <f t="shared" si="33"/>
        <v/>
      </c>
      <c r="C328" s="56"/>
      <c r="D328" s="58"/>
      <c r="E328" s="43" t="str">
        <f>IFERROR(IF(OR(C328="",AND(C328&lt;&gt;"",D328="")),"",(VLOOKUP(C328,'APP BACKGROUND'!A:F,2,0))),"")</f>
        <v/>
      </c>
      <c r="F328" s="44" t="str">
        <f>IF(E328="","",(VLOOKUP(C328,'APP BACKGROUND'!A:F,5,0)))</f>
        <v/>
      </c>
      <c r="G328" s="40" t="str">
        <f>IF(E328="","",(VLOOKUP('Application Form'!C328,'APP BACKGROUND'!A:I,9,0)))</f>
        <v/>
      </c>
      <c r="H328" s="45"/>
      <c r="I328" s="45"/>
      <c r="J328" s="126" t="str">
        <f>IF(C:C="","",(VLOOKUP('Application Form'!C328,'APP BACKGROUND'!A:F,3,0)))</f>
        <v/>
      </c>
      <c r="K328" s="127" t="str">
        <f t="shared" si="34"/>
        <v/>
      </c>
      <c r="L328" s="127" t="str">
        <f>IF(H328="","",(VLOOKUP(K328,'Data Validation'!$A$48:$B$59,2,0)))</f>
        <v/>
      </c>
      <c r="M328" s="150" t="str">
        <f t="shared" si="35"/>
        <v/>
      </c>
      <c r="N328" s="151" t="str">
        <f t="shared" si="36"/>
        <v/>
      </c>
      <c r="O328" s="151" t="str">
        <f>IF(H328="","",(VLOOKUP(C328,'APP BACKGROUND'!A:K,11,0)))</f>
        <v/>
      </c>
      <c r="P328" s="85"/>
      <c r="Q328" s="116" t="str">
        <f t="shared" si="37"/>
        <v/>
      </c>
      <c r="R328" s="86" t="str">
        <f t="shared" si="38"/>
        <v/>
      </c>
      <c r="S328" s="40"/>
      <c r="T328" s="40"/>
      <c r="U328" s="47" t="str">
        <f t="shared" si="39"/>
        <v/>
      </c>
      <c r="V328" s="78"/>
      <c r="W328" s="78"/>
      <c r="X328" s="78"/>
      <c r="Y328" s="45"/>
      <c r="Z328" s="45"/>
      <c r="AA328" s="45"/>
      <c r="AB328" s="42"/>
      <c r="AC328" s="42"/>
      <c r="AD328" s="42"/>
      <c r="AE328" s="42"/>
      <c r="AF328" s="42"/>
      <c r="AG328" s="45"/>
      <c r="AH328" s="45"/>
      <c r="AI328" s="45"/>
      <c r="AJ328" s="45"/>
      <c r="AK328" s="45"/>
      <c r="AL328" s="45"/>
      <c r="AM328" s="42"/>
      <c r="AN328" s="42"/>
      <c r="AO328" s="42"/>
      <c r="AP328" s="42"/>
      <c r="AQ328" s="42"/>
      <c r="AR328" s="42"/>
      <c r="AS328" s="42"/>
    </row>
    <row r="329" spans="2:45" ht="15.5" x14ac:dyDescent="0.35">
      <c r="B329" s="136" t="str">
        <f t="shared" si="33"/>
        <v/>
      </c>
      <c r="C329" s="56"/>
      <c r="D329" s="58"/>
      <c r="E329" s="43" t="str">
        <f>IFERROR(IF(OR(C329="",AND(C329&lt;&gt;"",D329="")),"",(VLOOKUP(C329,'APP BACKGROUND'!A:F,2,0))),"")</f>
        <v/>
      </c>
      <c r="F329" s="44" t="str">
        <f>IF(E329="","",(VLOOKUP(C329,'APP BACKGROUND'!A:F,5,0)))</f>
        <v/>
      </c>
      <c r="G329" s="40" t="str">
        <f>IF(E329="","",(VLOOKUP('Application Form'!C329,'APP BACKGROUND'!A:I,9,0)))</f>
        <v/>
      </c>
      <c r="H329" s="45"/>
      <c r="I329" s="45"/>
      <c r="J329" s="126" t="str">
        <f>IF(C:C="","",(VLOOKUP('Application Form'!C329,'APP BACKGROUND'!A:F,3,0)))</f>
        <v/>
      </c>
      <c r="K329" s="127" t="str">
        <f t="shared" si="34"/>
        <v/>
      </c>
      <c r="L329" s="127" t="str">
        <f>IF(H329="","",(VLOOKUP(K329,'Data Validation'!$A$48:$B$59,2,0)))</f>
        <v/>
      </c>
      <c r="M329" s="150" t="str">
        <f t="shared" si="35"/>
        <v/>
      </c>
      <c r="N329" s="151" t="str">
        <f t="shared" si="36"/>
        <v/>
      </c>
      <c r="O329" s="151" t="str">
        <f>IF(H329="","",(VLOOKUP(C329,'APP BACKGROUND'!A:K,11,0)))</f>
        <v/>
      </c>
      <c r="P329" s="85"/>
      <c r="Q329" s="116" t="str">
        <f t="shared" si="37"/>
        <v/>
      </c>
      <c r="R329" s="86" t="str">
        <f t="shared" si="38"/>
        <v/>
      </c>
      <c r="S329" s="40"/>
      <c r="T329" s="40"/>
      <c r="U329" s="47" t="str">
        <f t="shared" si="39"/>
        <v/>
      </c>
      <c r="V329" s="78"/>
      <c r="W329" s="78"/>
      <c r="X329" s="78"/>
      <c r="Y329" s="45"/>
      <c r="Z329" s="45"/>
      <c r="AA329" s="45"/>
      <c r="AB329" s="42"/>
      <c r="AC329" s="42"/>
      <c r="AD329" s="42"/>
      <c r="AE329" s="42"/>
      <c r="AF329" s="42"/>
      <c r="AG329" s="45"/>
      <c r="AH329" s="45"/>
      <c r="AI329" s="45"/>
      <c r="AJ329" s="45"/>
      <c r="AK329" s="45"/>
      <c r="AL329" s="45"/>
      <c r="AM329" s="42"/>
      <c r="AN329" s="42"/>
      <c r="AO329" s="42"/>
      <c r="AP329" s="42"/>
      <c r="AQ329" s="42"/>
      <c r="AR329" s="42"/>
      <c r="AS329" s="42"/>
    </row>
    <row r="330" spans="2:45" ht="15.5" x14ac:dyDescent="0.35">
      <c r="B330" s="136" t="str">
        <f t="shared" si="33"/>
        <v/>
      </c>
      <c r="C330" s="56"/>
      <c r="D330" s="58"/>
      <c r="E330" s="43" t="str">
        <f>IFERROR(IF(OR(C330="",AND(C330&lt;&gt;"",D330="")),"",(VLOOKUP(C330,'APP BACKGROUND'!A:F,2,0))),"")</f>
        <v/>
      </c>
      <c r="F330" s="44" t="str">
        <f>IF(E330="","",(VLOOKUP(C330,'APP BACKGROUND'!A:F,5,0)))</f>
        <v/>
      </c>
      <c r="G330" s="40" t="str">
        <f>IF(E330="","",(VLOOKUP('Application Form'!C330,'APP BACKGROUND'!A:I,9,0)))</f>
        <v/>
      </c>
      <c r="H330" s="45"/>
      <c r="I330" s="45"/>
      <c r="J330" s="126" t="str">
        <f>IF(C:C="","",(VLOOKUP('Application Form'!C330,'APP BACKGROUND'!A:F,3,0)))</f>
        <v/>
      </c>
      <c r="K330" s="127" t="str">
        <f t="shared" si="34"/>
        <v/>
      </c>
      <c r="L330" s="127" t="str">
        <f>IF(H330="","",(VLOOKUP(K330,'Data Validation'!$A$48:$B$59,2,0)))</f>
        <v/>
      </c>
      <c r="M330" s="150" t="str">
        <f t="shared" si="35"/>
        <v/>
      </c>
      <c r="N330" s="151" t="str">
        <f t="shared" si="36"/>
        <v/>
      </c>
      <c r="O330" s="151" t="str">
        <f>IF(H330="","",(VLOOKUP(C330,'APP BACKGROUND'!A:K,11,0)))</f>
        <v/>
      </c>
      <c r="P330" s="85"/>
      <c r="Q330" s="116" t="str">
        <f t="shared" si="37"/>
        <v/>
      </c>
      <c r="R330" s="86" t="str">
        <f t="shared" si="38"/>
        <v/>
      </c>
      <c r="S330" s="40"/>
      <c r="T330" s="40"/>
      <c r="U330" s="47" t="str">
        <f t="shared" si="39"/>
        <v/>
      </c>
      <c r="V330" s="78"/>
      <c r="W330" s="78"/>
      <c r="X330" s="78"/>
      <c r="Y330" s="45"/>
      <c r="Z330" s="45"/>
      <c r="AA330" s="45"/>
      <c r="AB330" s="42"/>
      <c r="AC330" s="42"/>
      <c r="AD330" s="42"/>
      <c r="AE330" s="42"/>
      <c r="AF330" s="42"/>
      <c r="AG330" s="45"/>
      <c r="AH330" s="45"/>
      <c r="AI330" s="45"/>
      <c r="AJ330" s="45"/>
      <c r="AK330" s="45"/>
      <c r="AL330" s="45"/>
      <c r="AM330" s="42"/>
      <c r="AN330" s="42"/>
      <c r="AO330" s="42"/>
      <c r="AP330" s="42"/>
      <c r="AQ330" s="42"/>
      <c r="AR330" s="42"/>
      <c r="AS330" s="42"/>
    </row>
    <row r="331" spans="2:45" ht="15.5" x14ac:dyDescent="0.35">
      <c r="B331" s="136" t="str">
        <f t="shared" si="33"/>
        <v/>
      </c>
      <c r="C331" s="56"/>
      <c r="D331" s="58"/>
      <c r="E331" s="43" t="str">
        <f>IFERROR(IF(OR(C331="",AND(C331&lt;&gt;"",D331="")),"",(VLOOKUP(C331,'APP BACKGROUND'!A:F,2,0))),"")</f>
        <v/>
      </c>
      <c r="F331" s="44" t="str">
        <f>IF(E331="","",(VLOOKUP(C331,'APP BACKGROUND'!A:F,5,0)))</f>
        <v/>
      </c>
      <c r="G331" s="40" t="str">
        <f>IF(E331="","",(VLOOKUP('Application Form'!C331,'APP BACKGROUND'!A:I,9,0)))</f>
        <v/>
      </c>
      <c r="H331" s="45"/>
      <c r="I331" s="45"/>
      <c r="J331" s="126" t="str">
        <f>IF(C:C="","",(VLOOKUP('Application Form'!C331,'APP BACKGROUND'!A:F,3,0)))</f>
        <v/>
      </c>
      <c r="K331" s="127" t="str">
        <f t="shared" si="34"/>
        <v/>
      </c>
      <c r="L331" s="127" t="str">
        <f>IF(H331="","",(VLOOKUP(K331,'Data Validation'!$A$48:$B$59,2,0)))</f>
        <v/>
      </c>
      <c r="M331" s="150" t="str">
        <f t="shared" si="35"/>
        <v/>
      </c>
      <c r="N331" s="151" t="str">
        <f t="shared" si="36"/>
        <v/>
      </c>
      <c r="O331" s="151" t="str">
        <f>IF(H331="","",(VLOOKUP(C331,'APP BACKGROUND'!A:K,11,0)))</f>
        <v/>
      </c>
      <c r="P331" s="85"/>
      <c r="Q331" s="116" t="str">
        <f t="shared" si="37"/>
        <v/>
      </c>
      <c r="R331" s="86" t="str">
        <f t="shared" si="38"/>
        <v/>
      </c>
      <c r="S331" s="40"/>
      <c r="T331" s="40"/>
      <c r="U331" s="47" t="str">
        <f t="shared" si="39"/>
        <v/>
      </c>
      <c r="V331" s="78"/>
      <c r="W331" s="78"/>
      <c r="X331" s="78"/>
      <c r="Y331" s="45"/>
      <c r="Z331" s="45"/>
      <c r="AA331" s="45"/>
      <c r="AB331" s="42"/>
      <c r="AC331" s="42"/>
      <c r="AD331" s="42"/>
      <c r="AE331" s="42"/>
      <c r="AF331" s="42"/>
      <c r="AG331" s="45"/>
      <c r="AH331" s="45"/>
      <c r="AI331" s="45"/>
      <c r="AJ331" s="45"/>
      <c r="AK331" s="45"/>
      <c r="AL331" s="45"/>
      <c r="AM331" s="42"/>
      <c r="AN331" s="42"/>
      <c r="AO331" s="42"/>
      <c r="AP331" s="42"/>
      <c r="AQ331" s="42"/>
      <c r="AR331" s="42"/>
      <c r="AS331" s="42"/>
    </row>
    <row r="332" spans="2:45" ht="15.5" x14ac:dyDescent="0.35">
      <c r="B332" s="136" t="str">
        <f t="shared" si="33"/>
        <v/>
      </c>
      <c r="C332" s="56"/>
      <c r="D332" s="58"/>
      <c r="E332" s="43" t="str">
        <f>IFERROR(IF(OR(C332="",AND(C332&lt;&gt;"",D332="")),"",(VLOOKUP(C332,'APP BACKGROUND'!A:F,2,0))),"")</f>
        <v/>
      </c>
      <c r="F332" s="44" t="str">
        <f>IF(E332="","",(VLOOKUP(C332,'APP BACKGROUND'!A:F,5,0)))</f>
        <v/>
      </c>
      <c r="G332" s="40" t="str">
        <f>IF(E332="","",(VLOOKUP('Application Form'!C332,'APP BACKGROUND'!A:I,9,0)))</f>
        <v/>
      </c>
      <c r="H332" s="45"/>
      <c r="I332" s="45"/>
      <c r="J332" s="126" t="str">
        <f>IF(C:C="","",(VLOOKUP('Application Form'!C332,'APP BACKGROUND'!A:F,3,0)))</f>
        <v/>
      </c>
      <c r="K332" s="127" t="str">
        <f t="shared" si="34"/>
        <v/>
      </c>
      <c r="L332" s="127" t="str">
        <f>IF(H332="","",(VLOOKUP(K332,'Data Validation'!$A$48:$B$59,2,0)))</f>
        <v/>
      </c>
      <c r="M332" s="150" t="str">
        <f t="shared" si="35"/>
        <v/>
      </c>
      <c r="N332" s="151" t="str">
        <f t="shared" si="36"/>
        <v/>
      </c>
      <c r="O332" s="151" t="str">
        <f>IF(H332="","",(VLOOKUP(C332,'APP BACKGROUND'!A:K,11,0)))</f>
        <v/>
      </c>
      <c r="P332" s="85"/>
      <c r="Q332" s="116" t="str">
        <f t="shared" si="37"/>
        <v/>
      </c>
      <c r="R332" s="86" t="str">
        <f t="shared" si="38"/>
        <v/>
      </c>
      <c r="S332" s="40"/>
      <c r="T332" s="40"/>
      <c r="U332" s="47" t="str">
        <f t="shared" si="39"/>
        <v/>
      </c>
      <c r="V332" s="78"/>
      <c r="W332" s="78"/>
      <c r="X332" s="78"/>
      <c r="Y332" s="45"/>
      <c r="Z332" s="45"/>
      <c r="AA332" s="45"/>
      <c r="AB332" s="42"/>
      <c r="AC332" s="42"/>
      <c r="AD332" s="42"/>
      <c r="AE332" s="42"/>
      <c r="AF332" s="42"/>
      <c r="AG332" s="45"/>
      <c r="AH332" s="45"/>
      <c r="AI332" s="45"/>
      <c r="AJ332" s="45"/>
      <c r="AK332" s="45"/>
      <c r="AL332" s="45"/>
      <c r="AM332" s="42"/>
      <c r="AN332" s="42"/>
      <c r="AO332" s="42"/>
      <c r="AP332" s="42"/>
      <c r="AQ332" s="42"/>
      <c r="AR332" s="42"/>
      <c r="AS332" s="42"/>
    </row>
    <row r="333" spans="2:45" ht="15.5" x14ac:dyDescent="0.35">
      <c r="B333" s="136" t="str">
        <f t="shared" si="33"/>
        <v/>
      </c>
      <c r="C333" s="56"/>
      <c r="D333" s="58"/>
      <c r="E333" s="43" t="str">
        <f>IFERROR(IF(OR(C333="",AND(C333&lt;&gt;"",D333="")),"",(VLOOKUP(C333,'APP BACKGROUND'!A:F,2,0))),"")</f>
        <v/>
      </c>
      <c r="F333" s="44" t="str">
        <f>IF(E333="","",(VLOOKUP(C333,'APP BACKGROUND'!A:F,5,0)))</f>
        <v/>
      </c>
      <c r="G333" s="40" t="str">
        <f>IF(E333="","",(VLOOKUP('Application Form'!C333,'APP BACKGROUND'!A:I,9,0)))</f>
        <v/>
      </c>
      <c r="H333" s="45"/>
      <c r="I333" s="45"/>
      <c r="J333" s="126" t="str">
        <f>IF(C:C="","",(VLOOKUP('Application Form'!C333,'APP BACKGROUND'!A:F,3,0)))</f>
        <v/>
      </c>
      <c r="K333" s="127" t="str">
        <f t="shared" si="34"/>
        <v/>
      </c>
      <c r="L333" s="127" t="str">
        <f>IF(H333="","",(VLOOKUP(K333,'Data Validation'!$A$48:$B$59,2,0)))</f>
        <v/>
      </c>
      <c r="M333" s="150" t="str">
        <f t="shared" si="35"/>
        <v/>
      </c>
      <c r="N333" s="151" t="str">
        <f t="shared" si="36"/>
        <v/>
      </c>
      <c r="O333" s="151" t="str">
        <f>IF(H333="","",(VLOOKUP(C333,'APP BACKGROUND'!A:K,11,0)))</f>
        <v/>
      </c>
      <c r="P333" s="85"/>
      <c r="Q333" s="116" t="str">
        <f t="shared" si="37"/>
        <v/>
      </c>
      <c r="R333" s="86" t="str">
        <f t="shared" si="38"/>
        <v/>
      </c>
      <c r="S333" s="40"/>
      <c r="T333" s="40"/>
      <c r="U333" s="47" t="str">
        <f t="shared" si="39"/>
        <v/>
      </c>
      <c r="V333" s="78"/>
      <c r="W333" s="78"/>
      <c r="X333" s="78"/>
      <c r="Y333" s="45"/>
      <c r="Z333" s="45"/>
      <c r="AA333" s="45"/>
      <c r="AB333" s="42"/>
      <c r="AC333" s="42"/>
      <c r="AD333" s="42"/>
      <c r="AE333" s="42"/>
      <c r="AF333" s="42"/>
      <c r="AG333" s="45"/>
      <c r="AH333" s="45"/>
      <c r="AI333" s="45"/>
      <c r="AJ333" s="45"/>
      <c r="AK333" s="45"/>
      <c r="AL333" s="45"/>
      <c r="AM333" s="42"/>
      <c r="AN333" s="42"/>
      <c r="AO333" s="42"/>
      <c r="AP333" s="42"/>
      <c r="AQ333" s="42"/>
      <c r="AR333" s="42"/>
      <c r="AS333" s="42"/>
    </row>
    <row r="334" spans="2:45" ht="15.5" x14ac:dyDescent="0.35">
      <c r="B334" s="136" t="str">
        <f t="shared" si="33"/>
        <v/>
      </c>
      <c r="C334" s="56"/>
      <c r="D334" s="58"/>
      <c r="E334" s="43" t="str">
        <f>IFERROR(IF(OR(C334="",AND(C334&lt;&gt;"",D334="")),"",(VLOOKUP(C334,'APP BACKGROUND'!A:F,2,0))),"")</f>
        <v/>
      </c>
      <c r="F334" s="44" t="str">
        <f>IF(E334="","",(VLOOKUP(C334,'APP BACKGROUND'!A:F,5,0)))</f>
        <v/>
      </c>
      <c r="G334" s="40" t="str">
        <f>IF(E334="","",(VLOOKUP('Application Form'!C334,'APP BACKGROUND'!A:I,9,0)))</f>
        <v/>
      </c>
      <c r="H334" s="45"/>
      <c r="I334" s="45"/>
      <c r="J334" s="126" t="str">
        <f>IF(C:C="","",(VLOOKUP('Application Form'!C334,'APP BACKGROUND'!A:F,3,0)))</f>
        <v/>
      </c>
      <c r="K334" s="127" t="str">
        <f t="shared" si="34"/>
        <v/>
      </c>
      <c r="L334" s="127" t="str">
        <f>IF(H334="","",(VLOOKUP(K334,'Data Validation'!$A$48:$B$59,2,0)))</f>
        <v/>
      </c>
      <c r="M334" s="150" t="str">
        <f t="shared" si="35"/>
        <v/>
      </c>
      <c r="N334" s="151" t="str">
        <f t="shared" si="36"/>
        <v/>
      </c>
      <c r="O334" s="151" t="str">
        <f>IF(H334="","",(VLOOKUP(C334,'APP BACKGROUND'!A:K,11,0)))</f>
        <v/>
      </c>
      <c r="P334" s="85"/>
      <c r="Q334" s="116" t="str">
        <f t="shared" si="37"/>
        <v/>
      </c>
      <c r="R334" s="86" t="str">
        <f t="shared" si="38"/>
        <v/>
      </c>
      <c r="S334" s="40"/>
      <c r="T334" s="40"/>
      <c r="U334" s="47" t="str">
        <f t="shared" si="39"/>
        <v/>
      </c>
      <c r="V334" s="78"/>
      <c r="W334" s="78"/>
      <c r="X334" s="78"/>
      <c r="Y334" s="45"/>
      <c r="Z334" s="45"/>
      <c r="AA334" s="45"/>
      <c r="AB334" s="42"/>
      <c r="AC334" s="42"/>
      <c r="AD334" s="42"/>
      <c r="AE334" s="42"/>
      <c r="AF334" s="42"/>
      <c r="AG334" s="45"/>
      <c r="AH334" s="45"/>
      <c r="AI334" s="45"/>
      <c r="AJ334" s="45"/>
      <c r="AK334" s="45"/>
      <c r="AL334" s="45"/>
      <c r="AM334" s="42"/>
      <c r="AN334" s="42"/>
      <c r="AO334" s="42"/>
      <c r="AP334" s="42"/>
      <c r="AQ334" s="42"/>
      <c r="AR334" s="42"/>
      <c r="AS334" s="42"/>
    </row>
    <row r="335" spans="2:45" ht="15.5" x14ac:dyDescent="0.35">
      <c r="B335" s="136" t="str">
        <f t="shared" si="33"/>
        <v/>
      </c>
      <c r="C335" s="56"/>
      <c r="D335" s="58"/>
      <c r="E335" s="43" t="str">
        <f>IFERROR(IF(OR(C335="",AND(C335&lt;&gt;"",D335="")),"",(VLOOKUP(C335,'APP BACKGROUND'!A:F,2,0))),"")</f>
        <v/>
      </c>
      <c r="F335" s="44" t="str">
        <f>IF(E335="","",(VLOOKUP(C335,'APP BACKGROUND'!A:F,5,0)))</f>
        <v/>
      </c>
      <c r="G335" s="40" t="str">
        <f>IF(E335="","",(VLOOKUP('Application Form'!C335,'APP BACKGROUND'!A:I,9,0)))</f>
        <v/>
      </c>
      <c r="H335" s="45"/>
      <c r="I335" s="45"/>
      <c r="J335" s="126" t="str">
        <f>IF(C:C="","",(VLOOKUP('Application Form'!C335,'APP BACKGROUND'!A:F,3,0)))</f>
        <v/>
      </c>
      <c r="K335" s="127" t="str">
        <f t="shared" si="34"/>
        <v/>
      </c>
      <c r="L335" s="127" t="str">
        <f>IF(H335="","",(VLOOKUP(K335,'Data Validation'!$A$48:$B$59,2,0)))</f>
        <v/>
      </c>
      <c r="M335" s="150" t="str">
        <f t="shared" si="35"/>
        <v/>
      </c>
      <c r="N335" s="151" t="str">
        <f t="shared" si="36"/>
        <v/>
      </c>
      <c r="O335" s="151" t="str">
        <f>IF(H335="","",(VLOOKUP(C335,'APP BACKGROUND'!A:K,11,0)))</f>
        <v/>
      </c>
      <c r="P335" s="85"/>
      <c r="Q335" s="116" t="str">
        <f t="shared" si="37"/>
        <v/>
      </c>
      <c r="R335" s="86" t="str">
        <f t="shared" si="38"/>
        <v/>
      </c>
      <c r="S335" s="40"/>
      <c r="T335" s="40"/>
      <c r="U335" s="47" t="str">
        <f t="shared" si="39"/>
        <v/>
      </c>
      <c r="V335" s="78"/>
      <c r="W335" s="78"/>
      <c r="X335" s="78"/>
      <c r="Y335" s="45"/>
      <c r="Z335" s="45"/>
      <c r="AA335" s="45"/>
      <c r="AB335" s="42"/>
      <c r="AC335" s="42"/>
      <c r="AD335" s="42"/>
      <c r="AE335" s="42"/>
      <c r="AF335" s="42"/>
      <c r="AG335" s="45"/>
      <c r="AH335" s="45"/>
      <c r="AI335" s="45"/>
      <c r="AJ335" s="45"/>
      <c r="AK335" s="45"/>
      <c r="AL335" s="45"/>
      <c r="AM335" s="42"/>
      <c r="AN335" s="42"/>
      <c r="AO335" s="42"/>
      <c r="AP335" s="42"/>
      <c r="AQ335" s="42"/>
      <c r="AR335" s="42"/>
      <c r="AS335" s="42"/>
    </row>
    <row r="336" spans="2:45" ht="15.5" x14ac:dyDescent="0.35">
      <c r="B336" s="136" t="str">
        <f t="shared" si="33"/>
        <v/>
      </c>
      <c r="C336" s="56"/>
      <c r="D336" s="58"/>
      <c r="E336" s="43" t="str">
        <f>IFERROR(IF(OR(C336="",AND(C336&lt;&gt;"",D336="")),"",(VLOOKUP(C336,'APP BACKGROUND'!A:F,2,0))),"")</f>
        <v/>
      </c>
      <c r="F336" s="44" t="str">
        <f>IF(E336="","",(VLOOKUP(C336,'APP BACKGROUND'!A:F,5,0)))</f>
        <v/>
      </c>
      <c r="G336" s="40" t="str">
        <f>IF(E336="","",(VLOOKUP('Application Form'!C336,'APP BACKGROUND'!A:I,9,0)))</f>
        <v/>
      </c>
      <c r="H336" s="45"/>
      <c r="I336" s="45"/>
      <c r="J336" s="126" t="str">
        <f>IF(C:C="","",(VLOOKUP('Application Form'!C336,'APP BACKGROUND'!A:F,3,0)))</f>
        <v/>
      </c>
      <c r="K336" s="127" t="str">
        <f t="shared" si="34"/>
        <v/>
      </c>
      <c r="L336" s="127" t="str">
        <f>IF(H336="","",(VLOOKUP(K336,'Data Validation'!$A$48:$B$59,2,0)))</f>
        <v/>
      </c>
      <c r="M336" s="150" t="str">
        <f t="shared" si="35"/>
        <v/>
      </c>
      <c r="N336" s="151" t="str">
        <f t="shared" si="36"/>
        <v/>
      </c>
      <c r="O336" s="151" t="str">
        <f>IF(H336="","",(VLOOKUP(C336,'APP BACKGROUND'!A:K,11,0)))</f>
        <v/>
      </c>
      <c r="P336" s="85"/>
      <c r="Q336" s="116" t="str">
        <f t="shared" si="37"/>
        <v/>
      </c>
      <c r="R336" s="86" t="str">
        <f t="shared" si="38"/>
        <v/>
      </c>
      <c r="S336" s="40"/>
      <c r="T336" s="40"/>
      <c r="U336" s="47" t="str">
        <f t="shared" si="39"/>
        <v/>
      </c>
      <c r="V336" s="78"/>
      <c r="W336" s="78"/>
      <c r="X336" s="78"/>
      <c r="Y336" s="45"/>
      <c r="Z336" s="45"/>
      <c r="AA336" s="45"/>
      <c r="AB336" s="42"/>
      <c r="AC336" s="42"/>
      <c r="AD336" s="42"/>
      <c r="AE336" s="42"/>
      <c r="AF336" s="42"/>
      <c r="AG336" s="45"/>
      <c r="AH336" s="45"/>
      <c r="AI336" s="45"/>
      <c r="AJ336" s="45"/>
      <c r="AK336" s="45"/>
      <c r="AL336" s="45"/>
      <c r="AM336" s="42"/>
      <c r="AN336" s="42"/>
      <c r="AO336" s="42"/>
      <c r="AP336" s="42"/>
      <c r="AQ336" s="42"/>
      <c r="AR336" s="42"/>
      <c r="AS336" s="42"/>
    </row>
    <row r="337" spans="2:45" ht="15.5" x14ac:dyDescent="0.35">
      <c r="B337" s="136" t="str">
        <f t="shared" ref="B337:B373" si="40">IF(D337="",IF(C337&lt;&gt;"","SELECT INVOICE",""),"")</f>
        <v/>
      </c>
      <c r="C337" s="56"/>
      <c r="D337" s="58"/>
      <c r="E337" s="43" t="str">
        <f>IFERROR(IF(OR(C337="",AND(C337&lt;&gt;"",D337="")),"",(VLOOKUP(C337,'APP BACKGROUND'!A:F,2,0))),"")</f>
        <v/>
      </c>
      <c r="F337" s="44" t="str">
        <f>IF(E337="","",(VLOOKUP(C337,'APP BACKGROUND'!A:F,5,0)))</f>
        <v/>
      </c>
      <c r="G337" s="40" t="str">
        <f>IF(E337="","",(VLOOKUP('Application Form'!C337,'APP BACKGROUND'!A:I,9,0)))</f>
        <v/>
      </c>
      <c r="H337" s="45"/>
      <c r="I337" s="45"/>
      <c r="J337" s="126" t="str">
        <f>IF(C:C="","",(VLOOKUP('Application Form'!C337,'APP BACKGROUND'!A:F,3,0)))</f>
        <v/>
      </c>
      <c r="K337" s="127" t="str">
        <f t="shared" ref="K337:K373" si="41">_xlfn.CONCAT(H337,J337)</f>
        <v/>
      </c>
      <c r="L337" s="127" t="str">
        <f>IF(H337="","",(VLOOKUP(K337,'Data Validation'!$A$48:$B$59,2,0)))</f>
        <v/>
      </c>
      <c r="M337" s="150" t="str">
        <f t="shared" ref="M337:M373" si="42">L337</f>
        <v/>
      </c>
      <c r="N337" s="151" t="str">
        <f t="shared" ref="N337:N373" si="43">IF(H337="","",G337*L337)</f>
        <v/>
      </c>
      <c r="O337" s="151" t="str">
        <f>IF(H337="","",(VLOOKUP(C337,'APP BACKGROUND'!A:K,11,0)))</f>
        <v/>
      </c>
      <c r="P337" s="85"/>
      <c r="Q337" s="116" t="str">
        <f t="shared" ref="Q337:Q373" si="44">IF(H:H="","",P337/G337)</f>
        <v/>
      </c>
      <c r="R337" s="86" t="str">
        <f t="shared" ref="R337:R373" si="45">IF(H337="","",SUM(G337-P337))</f>
        <v/>
      </c>
      <c r="S337" s="40"/>
      <c r="T337" s="40"/>
      <c r="U337" s="47" t="str">
        <f t="shared" ref="U337:U373" si="46">IF(S:S="","",IF(OR(S337="MAX_MILES_MOMENTS",S337="MAX_MILES_MOMENTS_"),ROUNDUP(SUM(G337/1.5),0),IF(AND(OR(S337="At_Shelf",S337="BONUS BUNDLES A &amp; B"),G337&lt;10),2,IF(AND(OR(S337="At_Shelf",S337="BONUS BUNDLES A &amp; B"),G337&lt;15),3,IF(AND(OR(S337="At_Shelf",S337="BONUS BUNDLES A &amp; B"),G337&lt;20),4,IF(AND(OR(S337="At_Shelf",S337="BONUS BUNDLES A &amp; B"),G337&lt;30),6,IF(AND(OR(S337="At_Shelf",S337="BONUS BUNDLES A &amp; B"),G337&lt;40),8,IF(AND(OR(S337="At_Shelf",S337="BONUS BUNDLES A &amp; B"),G337&lt;50),10,IF(AND(OR(S337="At_Shelf",S337="BONUS BUNDLES A &amp; B"),G337&gt;49.99),12)))))))))</f>
        <v/>
      </c>
      <c r="V337" s="78"/>
      <c r="W337" s="78"/>
      <c r="X337" s="78"/>
      <c r="Y337" s="45"/>
      <c r="Z337" s="45"/>
      <c r="AA337" s="45"/>
      <c r="AB337" s="42"/>
      <c r="AC337" s="42"/>
      <c r="AD337" s="42"/>
      <c r="AE337" s="42"/>
      <c r="AF337" s="42"/>
      <c r="AG337" s="45"/>
      <c r="AH337" s="45"/>
      <c r="AI337" s="45"/>
      <c r="AJ337" s="45"/>
      <c r="AK337" s="45"/>
      <c r="AL337" s="45"/>
      <c r="AM337" s="42"/>
      <c r="AN337" s="42"/>
      <c r="AO337" s="42"/>
      <c r="AP337" s="42"/>
      <c r="AQ337" s="42"/>
      <c r="AR337" s="42"/>
      <c r="AS337" s="42"/>
    </row>
    <row r="338" spans="2:45" ht="15.5" x14ac:dyDescent="0.35">
      <c r="B338" s="136" t="str">
        <f t="shared" si="40"/>
        <v/>
      </c>
      <c r="C338" s="56"/>
      <c r="D338" s="58"/>
      <c r="E338" s="43" t="str">
        <f>IFERROR(IF(OR(C338="",AND(C338&lt;&gt;"",D338="")),"",(VLOOKUP(C338,'APP BACKGROUND'!A:F,2,0))),"")</f>
        <v/>
      </c>
      <c r="F338" s="44" t="str">
        <f>IF(E338="","",(VLOOKUP(C338,'APP BACKGROUND'!A:F,5,0)))</f>
        <v/>
      </c>
      <c r="G338" s="40" t="str">
        <f>IF(E338="","",(VLOOKUP('Application Form'!C338,'APP BACKGROUND'!A:I,9,0)))</f>
        <v/>
      </c>
      <c r="H338" s="45"/>
      <c r="I338" s="45"/>
      <c r="J338" s="126" t="str">
        <f>IF(C:C="","",(VLOOKUP('Application Form'!C338,'APP BACKGROUND'!A:F,3,0)))</f>
        <v/>
      </c>
      <c r="K338" s="127" t="str">
        <f t="shared" si="41"/>
        <v/>
      </c>
      <c r="L338" s="127" t="str">
        <f>IF(H338="","",(VLOOKUP(K338,'Data Validation'!$A$48:$B$59,2,0)))</f>
        <v/>
      </c>
      <c r="M338" s="150" t="str">
        <f t="shared" si="42"/>
        <v/>
      </c>
      <c r="N338" s="151" t="str">
        <f t="shared" si="43"/>
        <v/>
      </c>
      <c r="O338" s="151" t="str">
        <f>IF(H338="","",(VLOOKUP(C338,'APP BACKGROUND'!A:K,11,0)))</f>
        <v/>
      </c>
      <c r="P338" s="85"/>
      <c r="Q338" s="116" t="str">
        <f t="shared" si="44"/>
        <v/>
      </c>
      <c r="R338" s="86" t="str">
        <f t="shared" si="45"/>
        <v/>
      </c>
      <c r="S338" s="40"/>
      <c r="T338" s="40"/>
      <c r="U338" s="47" t="str">
        <f t="shared" si="46"/>
        <v/>
      </c>
      <c r="V338" s="78"/>
      <c r="W338" s="78"/>
      <c r="X338" s="78"/>
      <c r="Y338" s="45"/>
      <c r="Z338" s="45"/>
      <c r="AA338" s="45"/>
      <c r="AB338" s="42"/>
      <c r="AC338" s="42"/>
      <c r="AD338" s="42"/>
      <c r="AE338" s="42"/>
      <c r="AF338" s="42"/>
      <c r="AG338" s="45"/>
      <c r="AH338" s="45"/>
      <c r="AI338" s="45"/>
      <c r="AJ338" s="45"/>
      <c r="AK338" s="45"/>
      <c r="AL338" s="45"/>
      <c r="AM338" s="42"/>
      <c r="AN338" s="42"/>
      <c r="AO338" s="42"/>
      <c r="AP338" s="42"/>
      <c r="AQ338" s="42"/>
      <c r="AR338" s="42"/>
      <c r="AS338" s="42"/>
    </row>
    <row r="339" spans="2:45" ht="15.5" x14ac:dyDescent="0.35">
      <c r="B339" s="136" t="str">
        <f t="shared" si="40"/>
        <v/>
      </c>
      <c r="C339" s="56"/>
      <c r="D339" s="58"/>
      <c r="E339" s="43" t="str">
        <f>IFERROR(IF(OR(C339="",AND(C339&lt;&gt;"",D339="")),"",(VLOOKUP(C339,'APP BACKGROUND'!A:F,2,0))),"")</f>
        <v/>
      </c>
      <c r="F339" s="44" t="str">
        <f>IF(E339="","",(VLOOKUP(C339,'APP BACKGROUND'!A:F,5,0)))</f>
        <v/>
      </c>
      <c r="G339" s="40" t="str">
        <f>IF(E339="","",(VLOOKUP('Application Form'!C339,'APP BACKGROUND'!A:I,9,0)))</f>
        <v/>
      </c>
      <c r="H339" s="45"/>
      <c r="I339" s="45"/>
      <c r="J339" s="126" t="str">
        <f>IF(C:C="","",(VLOOKUP('Application Form'!C339,'APP BACKGROUND'!A:F,3,0)))</f>
        <v/>
      </c>
      <c r="K339" s="127" t="str">
        <f t="shared" si="41"/>
        <v/>
      </c>
      <c r="L339" s="127" t="str">
        <f>IF(H339="","",(VLOOKUP(K339,'Data Validation'!$A$48:$B$59,2,0)))</f>
        <v/>
      </c>
      <c r="M339" s="150" t="str">
        <f t="shared" si="42"/>
        <v/>
      </c>
      <c r="N339" s="151" t="str">
        <f t="shared" si="43"/>
        <v/>
      </c>
      <c r="O339" s="151" t="str">
        <f>IF(H339="","",(VLOOKUP(C339,'APP BACKGROUND'!A:K,11,0)))</f>
        <v/>
      </c>
      <c r="P339" s="85"/>
      <c r="Q339" s="116" t="str">
        <f t="shared" si="44"/>
        <v/>
      </c>
      <c r="R339" s="86" t="str">
        <f t="shared" si="45"/>
        <v/>
      </c>
      <c r="S339" s="40"/>
      <c r="T339" s="40"/>
      <c r="U339" s="47" t="str">
        <f t="shared" si="46"/>
        <v/>
      </c>
      <c r="V339" s="78"/>
      <c r="W339" s="78"/>
      <c r="X339" s="78"/>
      <c r="Y339" s="45"/>
      <c r="Z339" s="45"/>
      <c r="AA339" s="45"/>
      <c r="AB339" s="42"/>
      <c r="AC339" s="42"/>
      <c r="AD339" s="42"/>
      <c r="AE339" s="42"/>
      <c r="AF339" s="42"/>
      <c r="AG339" s="45"/>
      <c r="AH339" s="45"/>
      <c r="AI339" s="45"/>
      <c r="AJ339" s="45"/>
      <c r="AK339" s="45"/>
      <c r="AL339" s="45"/>
      <c r="AM339" s="42"/>
      <c r="AN339" s="42"/>
      <c r="AO339" s="42"/>
      <c r="AP339" s="42"/>
      <c r="AQ339" s="42"/>
      <c r="AR339" s="42"/>
      <c r="AS339" s="42"/>
    </row>
    <row r="340" spans="2:45" ht="15.5" x14ac:dyDescent="0.35">
      <c r="B340" s="136" t="str">
        <f t="shared" si="40"/>
        <v/>
      </c>
      <c r="C340" s="56"/>
      <c r="D340" s="58"/>
      <c r="E340" s="43" t="str">
        <f>IFERROR(IF(OR(C340="",AND(C340&lt;&gt;"",D340="")),"",(VLOOKUP(C340,'APP BACKGROUND'!A:F,2,0))),"")</f>
        <v/>
      </c>
      <c r="F340" s="44" t="str">
        <f>IF(E340="","",(VLOOKUP(C340,'APP BACKGROUND'!A:F,5,0)))</f>
        <v/>
      </c>
      <c r="G340" s="40" t="str">
        <f>IF(E340="","",(VLOOKUP('Application Form'!C340,'APP BACKGROUND'!A:I,9,0)))</f>
        <v/>
      </c>
      <c r="H340" s="45"/>
      <c r="I340" s="45"/>
      <c r="J340" s="126" t="str">
        <f>IF(C:C="","",(VLOOKUP('Application Form'!C340,'APP BACKGROUND'!A:F,3,0)))</f>
        <v/>
      </c>
      <c r="K340" s="127" t="str">
        <f t="shared" si="41"/>
        <v/>
      </c>
      <c r="L340" s="127" t="str">
        <f>IF(H340="","",(VLOOKUP(K340,'Data Validation'!$A$48:$B$59,2,0)))</f>
        <v/>
      </c>
      <c r="M340" s="150" t="str">
        <f t="shared" si="42"/>
        <v/>
      </c>
      <c r="N340" s="151" t="str">
        <f t="shared" si="43"/>
        <v/>
      </c>
      <c r="O340" s="151" t="str">
        <f>IF(H340="","",(VLOOKUP(C340,'APP BACKGROUND'!A:K,11,0)))</f>
        <v/>
      </c>
      <c r="P340" s="85"/>
      <c r="Q340" s="116" t="str">
        <f t="shared" si="44"/>
        <v/>
      </c>
      <c r="R340" s="86" t="str">
        <f t="shared" si="45"/>
        <v/>
      </c>
      <c r="S340" s="40"/>
      <c r="T340" s="40"/>
      <c r="U340" s="47" t="str">
        <f t="shared" si="46"/>
        <v/>
      </c>
      <c r="V340" s="78"/>
      <c r="W340" s="78"/>
      <c r="X340" s="78"/>
      <c r="Y340" s="45"/>
      <c r="Z340" s="45"/>
      <c r="AA340" s="45"/>
      <c r="AB340" s="42"/>
      <c r="AC340" s="42"/>
      <c r="AD340" s="42"/>
      <c r="AE340" s="42"/>
      <c r="AF340" s="42"/>
      <c r="AG340" s="45"/>
      <c r="AH340" s="45"/>
      <c r="AI340" s="45"/>
      <c r="AJ340" s="45"/>
      <c r="AK340" s="45"/>
      <c r="AL340" s="45"/>
      <c r="AM340" s="42"/>
      <c r="AN340" s="42"/>
      <c r="AO340" s="42"/>
      <c r="AP340" s="42"/>
      <c r="AQ340" s="42"/>
      <c r="AR340" s="42"/>
      <c r="AS340" s="42"/>
    </row>
    <row r="341" spans="2:45" ht="15.5" x14ac:dyDescent="0.35">
      <c r="B341" s="136" t="str">
        <f t="shared" si="40"/>
        <v/>
      </c>
      <c r="C341" s="56"/>
      <c r="D341" s="58"/>
      <c r="E341" s="43" t="str">
        <f>IFERROR(IF(OR(C341="",AND(C341&lt;&gt;"",D341="")),"",(VLOOKUP(C341,'APP BACKGROUND'!A:F,2,0))),"")</f>
        <v/>
      </c>
      <c r="F341" s="44" t="str">
        <f>IF(E341="","",(VLOOKUP(C341,'APP BACKGROUND'!A:F,5,0)))</f>
        <v/>
      </c>
      <c r="G341" s="40" t="str">
        <f>IF(E341="","",(VLOOKUP('Application Form'!C341,'APP BACKGROUND'!A:I,9,0)))</f>
        <v/>
      </c>
      <c r="H341" s="45"/>
      <c r="I341" s="45"/>
      <c r="J341" s="126" t="str">
        <f>IF(C:C="","",(VLOOKUP('Application Form'!C341,'APP BACKGROUND'!A:F,3,0)))</f>
        <v/>
      </c>
      <c r="K341" s="127" t="str">
        <f t="shared" si="41"/>
        <v/>
      </c>
      <c r="L341" s="127" t="str">
        <f>IF(H341="","",(VLOOKUP(K341,'Data Validation'!$A$48:$B$59,2,0)))</f>
        <v/>
      </c>
      <c r="M341" s="150" t="str">
        <f t="shared" si="42"/>
        <v/>
      </c>
      <c r="N341" s="151" t="str">
        <f t="shared" si="43"/>
        <v/>
      </c>
      <c r="O341" s="151" t="str">
        <f>IF(H341="","",(VLOOKUP(C341,'APP BACKGROUND'!A:K,11,0)))</f>
        <v/>
      </c>
      <c r="P341" s="85"/>
      <c r="Q341" s="116" t="str">
        <f t="shared" si="44"/>
        <v/>
      </c>
      <c r="R341" s="86" t="str">
        <f t="shared" si="45"/>
        <v/>
      </c>
      <c r="S341" s="40"/>
      <c r="T341" s="40"/>
      <c r="U341" s="47" t="str">
        <f t="shared" si="46"/>
        <v/>
      </c>
      <c r="V341" s="78"/>
      <c r="W341" s="78"/>
      <c r="X341" s="78"/>
      <c r="Y341" s="45"/>
      <c r="Z341" s="45"/>
      <c r="AA341" s="45"/>
      <c r="AB341" s="42"/>
      <c r="AC341" s="42"/>
      <c r="AD341" s="42"/>
      <c r="AE341" s="42"/>
      <c r="AF341" s="42"/>
      <c r="AG341" s="45"/>
      <c r="AH341" s="45"/>
      <c r="AI341" s="45"/>
      <c r="AJ341" s="45"/>
      <c r="AK341" s="45"/>
      <c r="AL341" s="45"/>
      <c r="AM341" s="42"/>
      <c r="AN341" s="42"/>
      <c r="AO341" s="42"/>
      <c r="AP341" s="42"/>
      <c r="AQ341" s="42"/>
      <c r="AR341" s="42"/>
      <c r="AS341" s="42"/>
    </row>
    <row r="342" spans="2:45" ht="15.5" x14ac:dyDescent="0.35">
      <c r="B342" s="136" t="str">
        <f t="shared" si="40"/>
        <v/>
      </c>
      <c r="C342" s="56"/>
      <c r="D342" s="58"/>
      <c r="E342" s="43" t="str">
        <f>IFERROR(IF(OR(C342="",AND(C342&lt;&gt;"",D342="")),"",(VLOOKUP(C342,'APP BACKGROUND'!A:F,2,0))),"")</f>
        <v/>
      </c>
      <c r="F342" s="44" t="str">
        <f>IF(E342="","",(VLOOKUP(C342,'APP BACKGROUND'!A:F,5,0)))</f>
        <v/>
      </c>
      <c r="G342" s="40" t="str">
        <f>IF(E342="","",(VLOOKUP('Application Form'!C342,'APP BACKGROUND'!A:I,9,0)))</f>
        <v/>
      </c>
      <c r="H342" s="45"/>
      <c r="I342" s="45"/>
      <c r="J342" s="126" t="str">
        <f>IF(C:C="","",(VLOOKUP('Application Form'!C342,'APP BACKGROUND'!A:F,3,0)))</f>
        <v/>
      </c>
      <c r="K342" s="127" t="str">
        <f t="shared" si="41"/>
        <v/>
      </c>
      <c r="L342" s="127" t="str">
        <f>IF(H342="","",(VLOOKUP(K342,'Data Validation'!$A$48:$B$59,2,0)))</f>
        <v/>
      </c>
      <c r="M342" s="150" t="str">
        <f t="shared" si="42"/>
        <v/>
      </c>
      <c r="N342" s="151" t="str">
        <f t="shared" si="43"/>
        <v/>
      </c>
      <c r="O342" s="151" t="str">
        <f>IF(H342="","",(VLOOKUP(C342,'APP BACKGROUND'!A:K,11,0)))</f>
        <v/>
      </c>
      <c r="P342" s="85"/>
      <c r="Q342" s="116" t="str">
        <f t="shared" si="44"/>
        <v/>
      </c>
      <c r="R342" s="86" t="str">
        <f t="shared" si="45"/>
        <v/>
      </c>
      <c r="S342" s="40"/>
      <c r="T342" s="40"/>
      <c r="U342" s="47" t="str">
        <f t="shared" si="46"/>
        <v/>
      </c>
      <c r="V342" s="78"/>
      <c r="W342" s="78"/>
      <c r="X342" s="78"/>
      <c r="Y342" s="45"/>
      <c r="Z342" s="45"/>
      <c r="AA342" s="45"/>
      <c r="AB342" s="42"/>
      <c r="AC342" s="42"/>
      <c r="AD342" s="42"/>
      <c r="AE342" s="42"/>
      <c r="AF342" s="42"/>
      <c r="AG342" s="45"/>
      <c r="AH342" s="45"/>
      <c r="AI342" s="45"/>
      <c r="AJ342" s="45"/>
      <c r="AK342" s="45"/>
      <c r="AL342" s="45"/>
      <c r="AM342" s="42"/>
      <c r="AN342" s="42"/>
      <c r="AO342" s="42"/>
      <c r="AP342" s="42"/>
      <c r="AQ342" s="42"/>
      <c r="AR342" s="42"/>
      <c r="AS342" s="42"/>
    </row>
    <row r="343" spans="2:45" ht="15.5" x14ac:dyDescent="0.35">
      <c r="B343" s="136" t="str">
        <f t="shared" si="40"/>
        <v/>
      </c>
      <c r="C343" s="56"/>
      <c r="D343" s="58"/>
      <c r="E343" s="43" t="str">
        <f>IFERROR(IF(OR(C343="",AND(C343&lt;&gt;"",D343="")),"",(VLOOKUP(C343,'APP BACKGROUND'!A:F,2,0))),"")</f>
        <v/>
      </c>
      <c r="F343" s="44" t="str">
        <f>IF(E343="","",(VLOOKUP(C343,'APP BACKGROUND'!A:F,5,0)))</f>
        <v/>
      </c>
      <c r="G343" s="40" t="str">
        <f>IF(E343="","",(VLOOKUP('Application Form'!C343,'APP BACKGROUND'!A:I,9,0)))</f>
        <v/>
      </c>
      <c r="H343" s="45"/>
      <c r="I343" s="45"/>
      <c r="J343" s="126" t="str">
        <f>IF(C:C="","",(VLOOKUP('Application Form'!C343,'APP BACKGROUND'!A:F,3,0)))</f>
        <v/>
      </c>
      <c r="K343" s="127" t="str">
        <f t="shared" si="41"/>
        <v/>
      </c>
      <c r="L343" s="127" t="str">
        <f>IF(H343="","",(VLOOKUP(K343,'Data Validation'!$A$48:$B$59,2,0)))</f>
        <v/>
      </c>
      <c r="M343" s="150" t="str">
        <f t="shared" si="42"/>
        <v/>
      </c>
      <c r="N343" s="151" t="str">
        <f t="shared" si="43"/>
        <v/>
      </c>
      <c r="O343" s="151" t="str">
        <f>IF(H343="","",(VLOOKUP(C343,'APP BACKGROUND'!A:K,11,0)))</f>
        <v/>
      </c>
      <c r="P343" s="85"/>
      <c r="Q343" s="116" t="str">
        <f t="shared" si="44"/>
        <v/>
      </c>
      <c r="R343" s="86" t="str">
        <f t="shared" si="45"/>
        <v/>
      </c>
      <c r="S343" s="40"/>
      <c r="T343" s="40"/>
      <c r="U343" s="47" t="str">
        <f t="shared" si="46"/>
        <v/>
      </c>
      <c r="V343" s="78"/>
      <c r="W343" s="78"/>
      <c r="X343" s="78"/>
      <c r="Y343" s="45"/>
      <c r="Z343" s="45"/>
      <c r="AA343" s="45"/>
      <c r="AB343" s="42"/>
      <c r="AC343" s="42"/>
      <c r="AD343" s="42"/>
      <c r="AE343" s="42"/>
      <c r="AF343" s="42"/>
      <c r="AG343" s="45"/>
      <c r="AH343" s="45"/>
      <c r="AI343" s="45"/>
      <c r="AJ343" s="45"/>
      <c r="AK343" s="45"/>
      <c r="AL343" s="45"/>
      <c r="AM343" s="42"/>
      <c r="AN343" s="42"/>
      <c r="AO343" s="42"/>
      <c r="AP343" s="42"/>
      <c r="AQ343" s="42"/>
      <c r="AR343" s="42"/>
      <c r="AS343" s="42"/>
    </row>
    <row r="344" spans="2:45" ht="15.5" x14ac:dyDescent="0.35">
      <c r="B344" s="136" t="str">
        <f t="shared" si="40"/>
        <v/>
      </c>
      <c r="C344" s="56"/>
      <c r="D344" s="58"/>
      <c r="E344" s="43" t="str">
        <f>IFERROR(IF(OR(C344="",AND(C344&lt;&gt;"",D344="")),"",(VLOOKUP(C344,'APP BACKGROUND'!A:F,2,0))),"")</f>
        <v/>
      </c>
      <c r="F344" s="44" t="str">
        <f>IF(E344="","",(VLOOKUP(C344,'APP BACKGROUND'!A:F,5,0)))</f>
        <v/>
      </c>
      <c r="G344" s="40" t="str">
        <f>IF(E344="","",(VLOOKUP('Application Form'!C344,'APP BACKGROUND'!A:I,9,0)))</f>
        <v/>
      </c>
      <c r="H344" s="45"/>
      <c r="I344" s="45"/>
      <c r="J344" s="126" t="str">
        <f>IF(C:C="","",(VLOOKUP('Application Form'!C344,'APP BACKGROUND'!A:F,3,0)))</f>
        <v/>
      </c>
      <c r="K344" s="127" t="str">
        <f t="shared" si="41"/>
        <v/>
      </c>
      <c r="L344" s="127" t="str">
        <f>IF(H344="","",(VLOOKUP(K344,'Data Validation'!$A$48:$B$59,2,0)))</f>
        <v/>
      </c>
      <c r="M344" s="150" t="str">
        <f t="shared" si="42"/>
        <v/>
      </c>
      <c r="N344" s="151" t="str">
        <f t="shared" si="43"/>
        <v/>
      </c>
      <c r="O344" s="151" t="str">
        <f>IF(H344="","",(VLOOKUP(C344,'APP BACKGROUND'!A:K,11,0)))</f>
        <v/>
      </c>
      <c r="P344" s="85"/>
      <c r="Q344" s="116" t="str">
        <f t="shared" si="44"/>
        <v/>
      </c>
      <c r="R344" s="86" t="str">
        <f t="shared" si="45"/>
        <v/>
      </c>
      <c r="S344" s="40"/>
      <c r="T344" s="40"/>
      <c r="U344" s="47" t="str">
        <f t="shared" si="46"/>
        <v/>
      </c>
      <c r="V344" s="78"/>
      <c r="W344" s="78"/>
      <c r="X344" s="78"/>
      <c r="Y344" s="45"/>
      <c r="Z344" s="45"/>
      <c r="AA344" s="45"/>
      <c r="AB344" s="42"/>
      <c r="AC344" s="42"/>
      <c r="AD344" s="42"/>
      <c r="AE344" s="42"/>
      <c r="AF344" s="42"/>
      <c r="AG344" s="45"/>
      <c r="AH344" s="45"/>
      <c r="AI344" s="45"/>
      <c r="AJ344" s="45"/>
      <c r="AK344" s="45"/>
      <c r="AL344" s="45"/>
      <c r="AM344" s="42"/>
      <c r="AN344" s="42"/>
      <c r="AO344" s="42"/>
      <c r="AP344" s="42"/>
      <c r="AQ344" s="42"/>
      <c r="AR344" s="42"/>
      <c r="AS344" s="42"/>
    </row>
    <row r="345" spans="2:45" ht="15.5" x14ac:dyDescent="0.35">
      <c r="B345" s="136" t="str">
        <f t="shared" si="40"/>
        <v/>
      </c>
      <c r="C345" s="56"/>
      <c r="D345" s="58"/>
      <c r="E345" s="43" t="str">
        <f>IFERROR(IF(OR(C345="",AND(C345&lt;&gt;"",D345="")),"",(VLOOKUP(C345,'APP BACKGROUND'!A:F,2,0))),"")</f>
        <v/>
      </c>
      <c r="F345" s="44" t="str">
        <f>IF(E345="","",(VLOOKUP(C345,'APP BACKGROUND'!A:F,5,0)))</f>
        <v/>
      </c>
      <c r="G345" s="40" t="str">
        <f>IF(E345="","",(VLOOKUP('Application Form'!C345,'APP BACKGROUND'!A:I,9,0)))</f>
        <v/>
      </c>
      <c r="H345" s="45"/>
      <c r="I345" s="45"/>
      <c r="J345" s="126" t="str">
        <f>IF(C:C="","",(VLOOKUP('Application Form'!C345,'APP BACKGROUND'!A:F,3,0)))</f>
        <v/>
      </c>
      <c r="K345" s="127" t="str">
        <f t="shared" si="41"/>
        <v/>
      </c>
      <c r="L345" s="127" t="str">
        <f>IF(H345="","",(VLOOKUP(K345,'Data Validation'!$A$48:$B$59,2,0)))</f>
        <v/>
      </c>
      <c r="M345" s="150" t="str">
        <f t="shared" si="42"/>
        <v/>
      </c>
      <c r="N345" s="151" t="str">
        <f t="shared" si="43"/>
        <v/>
      </c>
      <c r="O345" s="151" t="str">
        <f>IF(H345="","",(VLOOKUP(C345,'APP BACKGROUND'!A:K,11,0)))</f>
        <v/>
      </c>
      <c r="P345" s="85"/>
      <c r="Q345" s="116" t="str">
        <f t="shared" si="44"/>
        <v/>
      </c>
      <c r="R345" s="86" t="str">
        <f t="shared" si="45"/>
        <v/>
      </c>
      <c r="S345" s="40"/>
      <c r="T345" s="40"/>
      <c r="U345" s="47" t="str">
        <f t="shared" si="46"/>
        <v/>
      </c>
      <c r="V345" s="78"/>
      <c r="W345" s="78"/>
      <c r="X345" s="78"/>
      <c r="Y345" s="45"/>
      <c r="Z345" s="45"/>
      <c r="AA345" s="45"/>
      <c r="AB345" s="42"/>
      <c r="AC345" s="42"/>
      <c r="AD345" s="42"/>
      <c r="AE345" s="42"/>
      <c r="AF345" s="42"/>
      <c r="AG345" s="45"/>
      <c r="AH345" s="45"/>
      <c r="AI345" s="45"/>
      <c r="AJ345" s="45"/>
      <c r="AK345" s="45"/>
      <c r="AL345" s="45"/>
      <c r="AM345" s="42"/>
      <c r="AN345" s="42"/>
      <c r="AO345" s="42"/>
      <c r="AP345" s="42"/>
      <c r="AQ345" s="42"/>
      <c r="AR345" s="42"/>
      <c r="AS345" s="42"/>
    </row>
    <row r="346" spans="2:45" ht="15.5" x14ac:dyDescent="0.35">
      <c r="B346" s="136" t="str">
        <f t="shared" si="40"/>
        <v/>
      </c>
      <c r="C346" s="56"/>
      <c r="D346" s="58"/>
      <c r="E346" s="43" t="str">
        <f>IFERROR(IF(OR(C346="",AND(C346&lt;&gt;"",D346="")),"",(VLOOKUP(C346,'APP BACKGROUND'!A:F,2,0))),"")</f>
        <v/>
      </c>
      <c r="F346" s="44" t="str">
        <f>IF(E346="","",(VLOOKUP(C346,'APP BACKGROUND'!A:F,5,0)))</f>
        <v/>
      </c>
      <c r="G346" s="40" t="str">
        <f>IF(E346="","",(VLOOKUP('Application Form'!C346,'APP BACKGROUND'!A:I,9,0)))</f>
        <v/>
      </c>
      <c r="H346" s="45"/>
      <c r="I346" s="45"/>
      <c r="J346" s="126" t="str">
        <f>IF(C:C="","",(VLOOKUP('Application Form'!C346,'APP BACKGROUND'!A:F,3,0)))</f>
        <v/>
      </c>
      <c r="K346" s="127" t="str">
        <f t="shared" si="41"/>
        <v/>
      </c>
      <c r="L346" s="127" t="str">
        <f>IF(H346="","",(VLOOKUP(K346,'Data Validation'!$A$48:$B$59,2,0)))</f>
        <v/>
      </c>
      <c r="M346" s="150" t="str">
        <f t="shared" si="42"/>
        <v/>
      </c>
      <c r="N346" s="151" t="str">
        <f t="shared" si="43"/>
        <v/>
      </c>
      <c r="O346" s="151" t="str">
        <f>IF(H346="","",(VLOOKUP(C346,'APP BACKGROUND'!A:K,11,0)))</f>
        <v/>
      </c>
      <c r="P346" s="85"/>
      <c r="Q346" s="116" t="str">
        <f t="shared" si="44"/>
        <v/>
      </c>
      <c r="R346" s="86" t="str">
        <f t="shared" si="45"/>
        <v/>
      </c>
      <c r="S346" s="40"/>
      <c r="T346" s="40"/>
      <c r="U346" s="47" t="str">
        <f t="shared" si="46"/>
        <v/>
      </c>
      <c r="V346" s="78"/>
      <c r="W346" s="78"/>
      <c r="X346" s="78"/>
      <c r="Y346" s="45"/>
      <c r="Z346" s="45"/>
      <c r="AA346" s="45"/>
      <c r="AB346" s="42"/>
      <c r="AC346" s="42"/>
      <c r="AD346" s="42"/>
      <c r="AE346" s="42"/>
      <c r="AF346" s="42"/>
      <c r="AG346" s="45"/>
      <c r="AH346" s="45"/>
      <c r="AI346" s="45"/>
      <c r="AJ346" s="45"/>
      <c r="AK346" s="45"/>
      <c r="AL346" s="45"/>
      <c r="AM346" s="42"/>
      <c r="AN346" s="42"/>
      <c r="AO346" s="42"/>
      <c r="AP346" s="42"/>
      <c r="AQ346" s="42"/>
      <c r="AR346" s="42"/>
      <c r="AS346" s="42"/>
    </row>
    <row r="347" spans="2:45" ht="15.5" x14ac:dyDescent="0.35">
      <c r="B347" s="136" t="str">
        <f t="shared" si="40"/>
        <v/>
      </c>
      <c r="C347" s="56"/>
      <c r="D347" s="58"/>
      <c r="E347" s="43" t="str">
        <f>IFERROR(IF(OR(C347="",AND(C347&lt;&gt;"",D347="")),"",(VLOOKUP(C347,'APP BACKGROUND'!A:F,2,0))),"")</f>
        <v/>
      </c>
      <c r="F347" s="44" t="str">
        <f>IF(E347="","",(VLOOKUP(C347,'APP BACKGROUND'!A:F,5,0)))</f>
        <v/>
      </c>
      <c r="G347" s="40" t="str">
        <f>IF(E347="","",(VLOOKUP('Application Form'!C347,'APP BACKGROUND'!A:I,9,0)))</f>
        <v/>
      </c>
      <c r="H347" s="45"/>
      <c r="I347" s="45"/>
      <c r="J347" s="126" t="str">
        <f>IF(C:C="","",(VLOOKUP('Application Form'!C347,'APP BACKGROUND'!A:F,3,0)))</f>
        <v/>
      </c>
      <c r="K347" s="127" t="str">
        <f t="shared" si="41"/>
        <v/>
      </c>
      <c r="L347" s="127" t="str">
        <f>IF(H347="","",(VLOOKUP(K347,'Data Validation'!$A$48:$B$59,2,0)))</f>
        <v/>
      </c>
      <c r="M347" s="150" t="str">
        <f t="shared" si="42"/>
        <v/>
      </c>
      <c r="N347" s="151" t="str">
        <f t="shared" si="43"/>
        <v/>
      </c>
      <c r="O347" s="151" t="str">
        <f>IF(H347="","",(VLOOKUP(C347,'APP BACKGROUND'!A:K,11,0)))</f>
        <v/>
      </c>
      <c r="P347" s="85"/>
      <c r="Q347" s="116" t="str">
        <f t="shared" si="44"/>
        <v/>
      </c>
      <c r="R347" s="86" t="str">
        <f t="shared" si="45"/>
        <v/>
      </c>
      <c r="S347" s="40"/>
      <c r="T347" s="40"/>
      <c r="U347" s="47" t="str">
        <f t="shared" si="46"/>
        <v/>
      </c>
      <c r="V347" s="78"/>
      <c r="W347" s="78"/>
      <c r="X347" s="78"/>
      <c r="Y347" s="45"/>
      <c r="Z347" s="45"/>
      <c r="AA347" s="45"/>
      <c r="AB347" s="42"/>
      <c r="AC347" s="42"/>
      <c r="AD347" s="42"/>
      <c r="AE347" s="42"/>
      <c r="AF347" s="42"/>
      <c r="AG347" s="45"/>
      <c r="AH347" s="45"/>
      <c r="AI347" s="45"/>
      <c r="AJ347" s="45"/>
      <c r="AK347" s="45"/>
      <c r="AL347" s="45"/>
      <c r="AM347" s="42"/>
      <c r="AN347" s="42"/>
      <c r="AO347" s="42"/>
      <c r="AP347" s="42"/>
      <c r="AQ347" s="42"/>
      <c r="AR347" s="42"/>
      <c r="AS347" s="42"/>
    </row>
    <row r="348" spans="2:45" ht="15.5" x14ac:dyDescent="0.35">
      <c r="B348" s="136" t="str">
        <f t="shared" si="40"/>
        <v/>
      </c>
      <c r="C348" s="56"/>
      <c r="D348" s="58"/>
      <c r="E348" s="43" t="str">
        <f>IFERROR(IF(OR(C348="",AND(C348&lt;&gt;"",D348="")),"",(VLOOKUP(C348,'APP BACKGROUND'!A:F,2,0))),"")</f>
        <v/>
      </c>
      <c r="F348" s="44" t="str">
        <f>IF(E348="","",(VLOOKUP(C348,'APP BACKGROUND'!A:F,5,0)))</f>
        <v/>
      </c>
      <c r="G348" s="40" t="str">
        <f>IF(E348="","",(VLOOKUP('Application Form'!C348,'APP BACKGROUND'!A:I,9,0)))</f>
        <v/>
      </c>
      <c r="H348" s="45"/>
      <c r="I348" s="45"/>
      <c r="J348" s="126" t="str">
        <f>IF(C:C="","",(VLOOKUP('Application Form'!C348,'APP BACKGROUND'!A:F,3,0)))</f>
        <v/>
      </c>
      <c r="K348" s="127" t="str">
        <f t="shared" si="41"/>
        <v/>
      </c>
      <c r="L348" s="127" t="str">
        <f>IF(H348="","",(VLOOKUP(K348,'Data Validation'!$A$48:$B$59,2,0)))</f>
        <v/>
      </c>
      <c r="M348" s="150" t="str">
        <f t="shared" si="42"/>
        <v/>
      </c>
      <c r="N348" s="151" t="str">
        <f t="shared" si="43"/>
        <v/>
      </c>
      <c r="O348" s="151" t="str">
        <f>IF(H348="","",(VLOOKUP(C348,'APP BACKGROUND'!A:K,11,0)))</f>
        <v/>
      </c>
      <c r="P348" s="85"/>
      <c r="Q348" s="116" t="str">
        <f t="shared" si="44"/>
        <v/>
      </c>
      <c r="R348" s="86" t="str">
        <f t="shared" si="45"/>
        <v/>
      </c>
      <c r="S348" s="40"/>
      <c r="T348" s="40"/>
      <c r="U348" s="47" t="str">
        <f t="shared" si="46"/>
        <v/>
      </c>
      <c r="V348" s="78"/>
      <c r="W348" s="78"/>
      <c r="X348" s="78"/>
      <c r="Y348" s="45"/>
      <c r="Z348" s="45"/>
      <c r="AA348" s="45"/>
      <c r="AB348" s="42"/>
      <c r="AC348" s="42"/>
      <c r="AD348" s="42"/>
      <c r="AE348" s="42"/>
      <c r="AF348" s="42"/>
      <c r="AG348" s="45"/>
      <c r="AH348" s="45"/>
      <c r="AI348" s="45"/>
      <c r="AJ348" s="45"/>
      <c r="AK348" s="45"/>
      <c r="AL348" s="45"/>
      <c r="AM348" s="42"/>
      <c r="AN348" s="42"/>
      <c r="AO348" s="42"/>
      <c r="AP348" s="42"/>
      <c r="AQ348" s="42"/>
      <c r="AR348" s="42"/>
      <c r="AS348" s="42"/>
    </row>
    <row r="349" spans="2:45" ht="15.5" x14ac:dyDescent="0.35">
      <c r="B349" s="136" t="str">
        <f t="shared" si="40"/>
        <v/>
      </c>
      <c r="C349" s="56"/>
      <c r="D349" s="58"/>
      <c r="E349" s="43" t="str">
        <f>IFERROR(IF(OR(C349="",AND(C349&lt;&gt;"",D349="")),"",(VLOOKUP(C349,'APP BACKGROUND'!A:F,2,0))),"")</f>
        <v/>
      </c>
      <c r="F349" s="44" t="str">
        <f>IF(E349="","",(VLOOKUP(C349,'APP BACKGROUND'!A:F,5,0)))</f>
        <v/>
      </c>
      <c r="G349" s="40" t="str">
        <f>IF(E349="","",(VLOOKUP('Application Form'!C349,'APP BACKGROUND'!A:I,9,0)))</f>
        <v/>
      </c>
      <c r="H349" s="45"/>
      <c r="I349" s="45"/>
      <c r="J349" s="126" t="str">
        <f>IF(C:C="","",(VLOOKUP('Application Form'!C349,'APP BACKGROUND'!A:F,3,0)))</f>
        <v/>
      </c>
      <c r="K349" s="127" t="str">
        <f t="shared" si="41"/>
        <v/>
      </c>
      <c r="L349" s="127" t="str">
        <f>IF(H349="","",(VLOOKUP(K349,'Data Validation'!$A$48:$B$59,2,0)))</f>
        <v/>
      </c>
      <c r="M349" s="150" t="str">
        <f t="shared" si="42"/>
        <v/>
      </c>
      <c r="N349" s="151" t="str">
        <f t="shared" si="43"/>
        <v/>
      </c>
      <c r="O349" s="151" t="str">
        <f>IF(H349="","",(VLOOKUP(C349,'APP BACKGROUND'!A:K,11,0)))</f>
        <v/>
      </c>
      <c r="P349" s="85"/>
      <c r="Q349" s="116" t="str">
        <f t="shared" si="44"/>
        <v/>
      </c>
      <c r="R349" s="86" t="str">
        <f t="shared" si="45"/>
        <v/>
      </c>
      <c r="S349" s="40"/>
      <c r="T349" s="40"/>
      <c r="U349" s="47" t="str">
        <f t="shared" si="46"/>
        <v/>
      </c>
      <c r="V349" s="78"/>
      <c r="W349" s="78"/>
      <c r="X349" s="78"/>
      <c r="Y349" s="45"/>
      <c r="Z349" s="45"/>
      <c r="AA349" s="45"/>
      <c r="AB349" s="42"/>
      <c r="AC349" s="42"/>
      <c r="AD349" s="42"/>
      <c r="AE349" s="42"/>
      <c r="AF349" s="42"/>
      <c r="AG349" s="45"/>
      <c r="AH349" s="45"/>
      <c r="AI349" s="45"/>
      <c r="AJ349" s="45"/>
      <c r="AK349" s="45"/>
      <c r="AL349" s="45"/>
      <c r="AM349" s="42"/>
      <c r="AN349" s="42"/>
      <c r="AO349" s="42"/>
      <c r="AP349" s="42"/>
      <c r="AQ349" s="42"/>
      <c r="AR349" s="42"/>
      <c r="AS349" s="42"/>
    </row>
    <row r="350" spans="2:45" ht="15.5" x14ac:dyDescent="0.35">
      <c r="B350" s="136" t="str">
        <f t="shared" si="40"/>
        <v/>
      </c>
      <c r="C350" s="56"/>
      <c r="D350" s="58"/>
      <c r="E350" s="43" t="str">
        <f>IFERROR(IF(OR(C350="",AND(C350&lt;&gt;"",D350="")),"",(VLOOKUP(C350,'APP BACKGROUND'!A:F,2,0))),"")</f>
        <v/>
      </c>
      <c r="F350" s="44" t="str">
        <f>IF(E350="","",(VLOOKUP(C350,'APP BACKGROUND'!A:F,5,0)))</f>
        <v/>
      </c>
      <c r="G350" s="40" t="str">
        <f>IF(E350="","",(VLOOKUP('Application Form'!C350,'APP BACKGROUND'!A:I,9,0)))</f>
        <v/>
      </c>
      <c r="H350" s="45"/>
      <c r="I350" s="45"/>
      <c r="J350" s="126" t="str">
        <f>IF(C:C="","",(VLOOKUP('Application Form'!C350,'APP BACKGROUND'!A:F,3,0)))</f>
        <v/>
      </c>
      <c r="K350" s="127" t="str">
        <f t="shared" si="41"/>
        <v/>
      </c>
      <c r="L350" s="127" t="str">
        <f>IF(H350="","",(VLOOKUP(K350,'Data Validation'!$A$48:$B$59,2,0)))</f>
        <v/>
      </c>
      <c r="M350" s="150" t="str">
        <f t="shared" si="42"/>
        <v/>
      </c>
      <c r="N350" s="151" t="str">
        <f t="shared" si="43"/>
        <v/>
      </c>
      <c r="O350" s="151" t="str">
        <f>IF(H350="","",(VLOOKUP(C350,'APP BACKGROUND'!A:K,11,0)))</f>
        <v/>
      </c>
      <c r="P350" s="85"/>
      <c r="Q350" s="116" t="str">
        <f t="shared" si="44"/>
        <v/>
      </c>
      <c r="R350" s="86" t="str">
        <f t="shared" si="45"/>
        <v/>
      </c>
      <c r="S350" s="40"/>
      <c r="T350" s="40"/>
      <c r="U350" s="47" t="str">
        <f t="shared" si="46"/>
        <v/>
      </c>
      <c r="V350" s="78"/>
      <c r="W350" s="78"/>
      <c r="X350" s="78"/>
      <c r="Y350" s="45"/>
      <c r="Z350" s="45"/>
      <c r="AA350" s="45"/>
      <c r="AB350" s="42"/>
      <c r="AC350" s="42"/>
      <c r="AD350" s="42"/>
      <c r="AE350" s="42"/>
      <c r="AF350" s="42"/>
      <c r="AG350" s="45"/>
      <c r="AH350" s="45"/>
      <c r="AI350" s="45"/>
      <c r="AJ350" s="45"/>
      <c r="AK350" s="45"/>
      <c r="AL350" s="45"/>
      <c r="AM350" s="42"/>
      <c r="AN350" s="42"/>
      <c r="AO350" s="42"/>
      <c r="AP350" s="42"/>
      <c r="AQ350" s="42"/>
      <c r="AR350" s="42"/>
      <c r="AS350" s="42"/>
    </row>
    <row r="351" spans="2:45" ht="15.5" x14ac:dyDescent="0.35">
      <c r="B351" s="136" t="str">
        <f t="shared" si="40"/>
        <v/>
      </c>
      <c r="C351" s="56"/>
      <c r="D351" s="58"/>
      <c r="E351" s="43" t="str">
        <f>IFERROR(IF(OR(C351="",AND(C351&lt;&gt;"",D351="")),"",(VLOOKUP(C351,'APP BACKGROUND'!A:F,2,0))),"")</f>
        <v/>
      </c>
      <c r="F351" s="44" t="str">
        <f>IF(E351="","",(VLOOKUP(C351,'APP BACKGROUND'!A:F,5,0)))</f>
        <v/>
      </c>
      <c r="G351" s="40" t="str">
        <f>IF(E351="","",(VLOOKUP('Application Form'!C351,'APP BACKGROUND'!A:I,9,0)))</f>
        <v/>
      </c>
      <c r="H351" s="45"/>
      <c r="I351" s="45"/>
      <c r="J351" s="126" t="str">
        <f>IF(C:C="","",(VLOOKUP('Application Form'!C351,'APP BACKGROUND'!A:F,3,0)))</f>
        <v/>
      </c>
      <c r="K351" s="127" t="str">
        <f t="shared" si="41"/>
        <v/>
      </c>
      <c r="L351" s="127" t="str">
        <f>IF(H351="","",(VLOOKUP(K351,'Data Validation'!$A$48:$B$59,2,0)))</f>
        <v/>
      </c>
      <c r="M351" s="150" t="str">
        <f t="shared" si="42"/>
        <v/>
      </c>
      <c r="N351" s="151" t="str">
        <f t="shared" si="43"/>
        <v/>
      </c>
      <c r="O351" s="151" t="str">
        <f>IF(H351="","",(VLOOKUP(C351,'APP BACKGROUND'!A:K,11,0)))</f>
        <v/>
      </c>
      <c r="P351" s="85"/>
      <c r="Q351" s="116" t="str">
        <f t="shared" si="44"/>
        <v/>
      </c>
      <c r="R351" s="86" t="str">
        <f t="shared" si="45"/>
        <v/>
      </c>
      <c r="S351" s="40"/>
      <c r="T351" s="40"/>
      <c r="U351" s="47" t="str">
        <f t="shared" si="46"/>
        <v/>
      </c>
      <c r="V351" s="78"/>
      <c r="W351" s="78"/>
      <c r="X351" s="78"/>
      <c r="Y351" s="45"/>
      <c r="Z351" s="45"/>
      <c r="AA351" s="45"/>
      <c r="AB351" s="42"/>
      <c r="AC351" s="42"/>
      <c r="AD351" s="42"/>
      <c r="AE351" s="42"/>
      <c r="AF351" s="42"/>
      <c r="AG351" s="45"/>
      <c r="AH351" s="45"/>
      <c r="AI351" s="45"/>
      <c r="AJ351" s="45"/>
      <c r="AK351" s="45"/>
      <c r="AL351" s="45"/>
      <c r="AM351" s="42"/>
      <c r="AN351" s="42"/>
      <c r="AO351" s="42"/>
      <c r="AP351" s="42"/>
      <c r="AQ351" s="42"/>
      <c r="AR351" s="42"/>
      <c r="AS351" s="42"/>
    </row>
    <row r="352" spans="2:45" ht="15.5" x14ac:dyDescent="0.35">
      <c r="B352" s="136" t="str">
        <f t="shared" si="40"/>
        <v/>
      </c>
      <c r="C352" s="56"/>
      <c r="D352" s="58"/>
      <c r="E352" s="43" t="str">
        <f>IFERROR(IF(OR(C352="",AND(C352&lt;&gt;"",D352="")),"",(VLOOKUP(C352,'APP BACKGROUND'!A:F,2,0))),"")</f>
        <v/>
      </c>
      <c r="F352" s="44" t="str">
        <f>IF(E352="","",(VLOOKUP(C352,'APP BACKGROUND'!A:F,5,0)))</f>
        <v/>
      </c>
      <c r="G352" s="40" t="str">
        <f>IF(E352="","",(VLOOKUP('Application Form'!C352,'APP BACKGROUND'!A:I,9,0)))</f>
        <v/>
      </c>
      <c r="H352" s="45"/>
      <c r="I352" s="45"/>
      <c r="J352" s="126" t="str">
        <f>IF(C:C="","",(VLOOKUP('Application Form'!C352,'APP BACKGROUND'!A:F,3,0)))</f>
        <v/>
      </c>
      <c r="K352" s="127" t="str">
        <f t="shared" si="41"/>
        <v/>
      </c>
      <c r="L352" s="127" t="str">
        <f>IF(H352="","",(VLOOKUP(K352,'Data Validation'!$A$48:$B$59,2,0)))</f>
        <v/>
      </c>
      <c r="M352" s="150" t="str">
        <f t="shared" si="42"/>
        <v/>
      </c>
      <c r="N352" s="151" t="str">
        <f t="shared" si="43"/>
        <v/>
      </c>
      <c r="O352" s="151" t="str">
        <f>IF(H352="","",(VLOOKUP(C352,'APP BACKGROUND'!A:K,11,0)))</f>
        <v/>
      </c>
      <c r="P352" s="85"/>
      <c r="Q352" s="116" t="str">
        <f t="shared" si="44"/>
        <v/>
      </c>
      <c r="R352" s="86" t="str">
        <f t="shared" si="45"/>
        <v/>
      </c>
      <c r="S352" s="40"/>
      <c r="T352" s="40"/>
      <c r="U352" s="47" t="str">
        <f t="shared" si="46"/>
        <v/>
      </c>
      <c r="V352" s="78"/>
      <c r="W352" s="78"/>
      <c r="X352" s="78"/>
      <c r="Y352" s="45"/>
      <c r="Z352" s="45"/>
      <c r="AA352" s="45"/>
      <c r="AB352" s="42"/>
      <c r="AC352" s="42"/>
      <c r="AD352" s="42"/>
      <c r="AE352" s="42"/>
      <c r="AF352" s="42"/>
      <c r="AG352" s="45"/>
      <c r="AH352" s="45"/>
      <c r="AI352" s="45"/>
      <c r="AJ352" s="45"/>
      <c r="AK352" s="45"/>
      <c r="AL352" s="45"/>
      <c r="AM352" s="42"/>
      <c r="AN352" s="42"/>
      <c r="AO352" s="42"/>
      <c r="AP352" s="42"/>
      <c r="AQ352" s="42"/>
      <c r="AR352" s="42"/>
      <c r="AS352" s="42"/>
    </row>
    <row r="353" spans="2:45" ht="15.5" x14ac:dyDescent="0.35">
      <c r="B353" s="136" t="str">
        <f t="shared" si="40"/>
        <v/>
      </c>
      <c r="C353" s="56"/>
      <c r="D353" s="58"/>
      <c r="E353" s="43" t="str">
        <f>IFERROR(IF(OR(C353="",AND(C353&lt;&gt;"",D353="")),"",(VLOOKUP(C353,'APP BACKGROUND'!A:F,2,0))),"")</f>
        <v/>
      </c>
      <c r="F353" s="44" t="str">
        <f>IF(E353="","",(VLOOKUP(C353,'APP BACKGROUND'!A:F,5,0)))</f>
        <v/>
      </c>
      <c r="G353" s="40" t="str">
        <f>IF(E353="","",(VLOOKUP('Application Form'!C353,'APP BACKGROUND'!A:I,9,0)))</f>
        <v/>
      </c>
      <c r="H353" s="45"/>
      <c r="I353" s="45"/>
      <c r="J353" s="126" t="str">
        <f>IF(C:C="","",(VLOOKUP('Application Form'!C353,'APP BACKGROUND'!A:F,3,0)))</f>
        <v/>
      </c>
      <c r="K353" s="127" t="str">
        <f t="shared" si="41"/>
        <v/>
      </c>
      <c r="L353" s="127" t="str">
        <f>IF(H353="","",(VLOOKUP(K353,'Data Validation'!$A$48:$B$59,2,0)))</f>
        <v/>
      </c>
      <c r="M353" s="150" t="str">
        <f t="shared" si="42"/>
        <v/>
      </c>
      <c r="N353" s="151" t="str">
        <f t="shared" si="43"/>
        <v/>
      </c>
      <c r="O353" s="151" t="str">
        <f>IF(H353="","",(VLOOKUP(C353,'APP BACKGROUND'!A:K,11,0)))</f>
        <v/>
      </c>
      <c r="P353" s="85"/>
      <c r="Q353" s="116" t="str">
        <f t="shared" si="44"/>
        <v/>
      </c>
      <c r="R353" s="86" t="str">
        <f t="shared" si="45"/>
        <v/>
      </c>
      <c r="S353" s="40"/>
      <c r="T353" s="40"/>
      <c r="U353" s="47" t="str">
        <f t="shared" si="46"/>
        <v/>
      </c>
      <c r="V353" s="78"/>
      <c r="W353" s="78"/>
      <c r="X353" s="78"/>
      <c r="Y353" s="45"/>
      <c r="Z353" s="45"/>
      <c r="AA353" s="45"/>
      <c r="AB353" s="42"/>
      <c r="AC353" s="42"/>
      <c r="AD353" s="42"/>
      <c r="AE353" s="42"/>
      <c r="AF353" s="42"/>
      <c r="AG353" s="45"/>
      <c r="AH353" s="45"/>
      <c r="AI353" s="45"/>
      <c r="AJ353" s="45"/>
      <c r="AK353" s="45"/>
      <c r="AL353" s="45"/>
      <c r="AM353" s="42"/>
      <c r="AN353" s="42"/>
      <c r="AO353" s="42"/>
      <c r="AP353" s="42"/>
      <c r="AQ353" s="42"/>
      <c r="AR353" s="42"/>
      <c r="AS353" s="42"/>
    </row>
    <row r="354" spans="2:45" ht="15.5" x14ac:dyDescent="0.35">
      <c r="B354" s="136" t="str">
        <f t="shared" si="40"/>
        <v/>
      </c>
      <c r="C354" s="56"/>
      <c r="D354" s="58"/>
      <c r="E354" s="43" t="str">
        <f>IFERROR(IF(OR(C354="",AND(C354&lt;&gt;"",D354="")),"",(VLOOKUP(C354,'APP BACKGROUND'!A:F,2,0))),"")</f>
        <v/>
      </c>
      <c r="F354" s="44" t="str">
        <f>IF(E354="","",(VLOOKUP(C354,'APP BACKGROUND'!A:F,5,0)))</f>
        <v/>
      </c>
      <c r="G354" s="40" t="str">
        <f>IF(E354="","",(VLOOKUP('Application Form'!C354,'APP BACKGROUND'!A:I,9,0)))</f>
        <v/>
      </c>
      <c r="H354" s="45"/>
      <c r="I354" s="45"/>
      <c r="J354" s="126" t="str">
        <f>IF(C:C="","",(VLOOKUP('Application Form'!C354,'APP BACKGROUND'!A:F,3,0)))</f>
        <v/>
      </c>
      <c r="K354" s="127" t="str">
        <f t="shared" si="41"/>
        <v/>
      </c>
      <c r="L354" s="127" t="str">
        <f>IF(H354="","",(VLOOKUP(K354,'Data Validation'!$A$48:$B$59,2,0)))</f>
        <v/>
      </c>
      <c r="M354" s="150" t="str">
        <f t="shared" si="42"/>
        <v/>
      </c>
      <c r="N354" s="151" t="str">
        <f t="shared" si="43"/>
        <v/>
      </c>
      <c r="O354" s="151" t="str">
        <f>IF(H354="","",(VLOOKUP(C354,'APP BACKGROUND'!A:K,11,0)))</f>
        <v/>
      </c>
      <c r="P354" s="85"/>
      <c r="Q354" s="116" t="str">
        <f t="shared" si="44"/>
        <v/>
      </c>
      <c r="R354" s="86" t="str">
        <f t="shared" si="45"/>
        <v/>
      </c>
      <c r="S354" s="40"/>
      <c r="T354" s="40"/>
      <c r="U354" s="47" t="str">
        <f t="shared" si="46"/>
        <v/>
      </c>
      <c r="V354" s="78"/>
      <c r="W354" s="78"/>
      <c r="X354" s="78"/>
      <c r="Y354" s="45"/>
      <c r="Z354" s="45"/>
      <c r="AA354" s="45"/>
      <c r="AB354" s="42"/>
      <c r="AC354" s="42"/>
      <c r="AD354" s="42"/>
      <c r="AE354" s="42"/>
      <c r="AF354" s="42"/>
      <c r="AG354" s="45"/>
      <c r="AH354" s="45"/>
      <c r="AI354" s="45"/>
      <c r="AJ354" s="45"/>
      <c r="AK354" s="45"/>
      <c r="AL354" s="45"/>
      <c r="AM354" s="42"/>
      <c r="AN354" s="42"/>
      <c r="AO354" s="42"/>
      <c r="AP354" s="42"/>
      <c r="AQ354" s="42"/>
      <c r="AR354" s="42"/>
      <c r="AS354" s="42"/>
    </row>
    <row r="355" spans="2:45" ht="15.5" x14ac:dyDescent="0.35">
      <c r="B355" s="136" t="str">
        <f t="shared" si="40"/>
        <v/>
      </c>
      <c r="C355" s="56"/>
      <c r="D355" s="58"/>
      <c r="E355" s="43" t="str">
        <f>IFERROR(IF(OR(C355="",AND(C355&lt;&gt;"",D355="")),"",(VLOOKUP(C355,'APP BACKGROUND'!A:F,2,0))),"")</f>
        <v/>
      </c>
      <c r="F355" s="44" t="str">
        <f>IF(E355="","",(VLOOKUP(C355,'APP BACKGROUND'!A:F,5,0)))</f>
        <v/>
      </c>
      <c r="G355" s="40" t="str">
        <f>IF(E355="","",(VLOOKUP('Application Form'!C355,'APP BACKGROUND'!A:I,9,0)))</f>
        <v/>
      </c>
      <c r="H355" s="45"/>
      <c r="I355" s="45"/>
      <c r="J355" s="126" t="str">
        <f>IF(C:C="","",(VLOOKUP('Application Form'!C355,'APP BACKGROUND'!A:F,3,0)))</f>
        <v/>
      </c>
      <c r="K355" s="127" t="str">
        <f t="shared" si="41"/>
        <v/>
      </c>
      <c r="L355" s="127" t="str">
        <f>IF(H355="","",(VLOOKUP(K355,'Data Validation'!$A$48:$B$59,2,0)))</f>
        <v/>
      </c>
      <c r="M355" s="150" t="str">
        <f t="shared" si="42"/>
        <v/>
      </c>
      <c r="N355" s="151" t="str">
        <f t="shared" si="43"/>
        <v/>
      </c>
      <c r="O355" s="151" t="str">
        <f>IF(H355="","",(VLOOKUP(C355,'APP BACKGROUND'!A:K,11,0)))</f>
        <v/>
      </c>
      <c r="P355" s="85"/>
      <c r="Q355" s="116" t="str">
        <f t="shared" si="44"/>
        <v/>
      </c>
      <c r="R355" s="86" t="str">
        <f t="shared" si="45"/>
        <v/>
      </c>
      <c r="S355" s="40"/>
      <c r="T355" s="40"/>
      <c r="U355" s="47" t="str">
        <f t="shared" si="46"/>
        <v/>
      </c>
      <c r="V355" s="78"/>
      <c r="W355" s="78"/>
      <c r="X355" s="78"/>
      <c r="Y355" s="45"/>
      <c r="Z355" s="45"/>
      <c r="AA355" s="45"/>
      <c r="AB355" s="42"/>
      <c r="AC355" s="42"/>
      <c r="AD355" s="42"/>
      <c r="AE355" s="42"/>
      <c r="AF355" s="42"/>
      <c r="AG355" s="45"/>
      <c r="AH355" s="45"/>
      <c r="AI355" s="45"/>
      <c r="AJ355" s="45"/>
      <c r="AK355" s="45"/>
      <c r="AL355" s="45"/>
      <c r="AM355" s="42"/>
      <c r="AN355" s="42"/>
      <c r="AO355" s="42"/>
      <c r="AP355" s="42"/>
      <c r="AQ355" s="42"/>
      <c r="AR355" s="42"/>
      <c r="AS355" s="42"/>
    </row>
    <row r="356" spans="2:45" ht="15.5" x14ac:dyDescent="0.35">
      <c r="B356" s="136" t="str">
        <f t="shared" si="40"/>
        <v/>
      </c>
      <c r="C356" s="56"/>
      <c r="D356" s="58"/>
      <c r="E356" s="43" t="str">
        <f>IFERROR(IF(OR(C356="",AND(C356&lt;&gt;"",D356="")),"",(VLOOKUP(C356,'APP BACKGROUND'!A:F,2,0))),"")</f>
        <v/>
      </c>
      <c r="F356" s="44" t="str">
        <f>IF(E356="","",(VLOOKUP(C356,'APP BACKGROUND'!A:F,5,0)))</f>
        <v/>
      </c>
      <c r="G356" s="40" t="str">
        <f>IF(E356="","",(VLOOKUP('Application Form'!C356,'APP BACKGROUND'!A:I,9,0)))</f>
        <v/>
      </c>
      <c r="H356" s="45"/>
      <c r="I356" s="45"/>
      <c r="J356" s="126" t="str">
        <f>IF(C:C="","",(VLOOKUP('Application Form'!C356,'APP BACKGROUND'!A:F,3,0)))</f>
        <v/>
      </c>
      <c r="K356" s="127" t="str">
        <f t="shared" si="41"/>
        <v/>
      </c>
      <c r="L356" s="127" t="str">
        <f>IF(H356="","",(VLOOKUP(K356,'Data Validation'!$A$48:$B$59,2,0)))</f>
        <v/>
      </c>
      <c r="M356" s="150" t="str">
        <f t="shared" si="42"/>
        <v/>
      </c>
      <c r="N356" s="151" t="str">
        <f t="shared" si="43"/>
        <v/>
      </c>
      <c r="O356" s="151" t="str">
        <f>IF(H356="","",(VLOOKUP(C356,'APP BACKGROUND'!A:K,11,0)))</f>
        <v/>
      </c>
      <c r="P356" s="85"/>
      <c r="Q356" s="116" t="str">
        <f t="shared" si="44"/>
        <v/>
      </c>
      <c r="R356" s="86" t="str">
        <f t="shared" si="45"/>
        <v/>
      </c>
      <c r="S356" s="40"/>
      <c r="T356" s="40"/>
      <c r="U356" s="47" t="str">
        <f t="shared" si="46"/>
        <v/>
      </c>
      <c r="V356" s="78"/>
      <c r="W356" s="78"/>
      <c r="X356" s="78"/>
      <c r="Y356" s="45"/>
      <c r="Z356" s="45"/>
      <c r="AA356" s="45"/>
      <c r="AB356" s="42"/>
      <c r="AC356" s="42"/>
      <c r="AD356" s="42"/>
      <c r="AE356" s="42"/>
      <c r="AF356" s="42"/>
      <c r="AG356" s="45"/>
      <c r="AH356" s="45"/>
      <c r="AI356" s="45"/>
      <c r="AJ356" s="45"/>
      <c r="AK356" s="45"/>
      <c r="AL356" s="45"/>
      <c r="AM356" s="42"/>
      <c r="AN356" s="42"/>
      <c r="AO356" s="42"/>
      <c r="AP356" s="42"/>
      <c r="AQ356" s="42"/>
      <c r="AR356" s="42"/>
      <c r="AS356" s="42"/>
    </row>
    <row r="357" spans="2:45" ht="15.5" x14ac:dyDescent="0.35">
      <c r="B357" s="136" t="str">
        <f t="shared" si="40"/>
        <v/>
      </c>
      <c r="C357" s="56"/>
      <c r="D357" s="58"/>
      <c r="E357" s="43" t="str">
        <f>IFERROR(IF(OR(C357="",AND(C357&lt;&gt;"",D357="")),"",(VLOOKUP(C357,'APP BACKGROUND'!A:F,2,0))),"")</f>
        <v/>
      </c>
      <c r="F357" s="44" t="str">
        <f>IF(E357="","",(VLOOKUP(C357,'APP BACKGROUND'!A:F,5,0)))</f>
        <v/>
      </c>
      <c r="G357" s="40" t="str">
        <f>IF(E357="","",(VLOOKUP('Application Form'!C357,'APP BACKGROUND'!A:I,9,0)))</f>
        <v/>
      </c>
      <c r="H357" s="45"/>
      <c r="I357" s="45"/>
      <c r="J357" s="126" t="str">
        <f>IF(C:C="","",(VLOOKUP('Application Form'!C357,'APP BACKGROUND'!A:F,3,0)))</f>
        <v/>
      </c>
      <c r="K357" s="127" t="str">
        <f t="shared" si="41"/>
        <v/>
      </c>
      <c r="L357" s="127" t="str">
        <f>IF(H357="","",(VLOOKUP(K357,'Data Validation'!$A$48:$B$59,2,0)))</f>
        <v/>
      </c>
      <c r="M357" s="150" t="str">
        <f t="shared" si="42"/>
        <v/>
      </c>
      <c r="N357" s="151" t="str">
        <f t="shared" si="43"/>
        <v/>
      </c>
      <c r="O357" s="151" t="str">
        <f>IF(H357="","",(VLOOKUP(C357,'APP BACKGROUND'!A:K,11,0)))</f>
        <v/>
      </c>
      <c r="P357" s="85"/>
      <c r="Q357" s="116" t="str">
        <f t="shared" si="44"/>
        <v/>
      </c>
      <c r="R357" s="86" t="str">
        <f t="shared" si="45"/>
        <v/>
      </c>
      <c r="S357" s="40"/>
      <c r="T357" s="40"/>
      <c r="U357" s="47" t="str">
        <f t="shared" si="46"/>
        <v/>
      </c>
      <c r="V357" s="78"/>
      <c r="W357" s="78"/>
      <c r="X357" s="78"/>
      <c r="Y357" s="45"/>
      <c r="Z357" s="45"/>
      <c r="AA357" s="45"/>
      <c r="AB357" s="42"/>
      <c r="AC357" s="42"/>
      <c r="AD357" s="42"/>
      <c r="AE357" s="42"/>
      <c r="AF357" s="42"/>
      <c r="AG357" s="45"/>
      <c r="AH357" s="45"/>
      <c r="AI357" s="45"/>
      <c r="AJ357" s="45"/>
      <c r="AK357" s="45"/>
      <c r="AL357" s="45"/>
      <c r="AM357" s="42"/>
      <c r="AN357" s="42"/>
      <c r="AO357" s="42"/>
      <c r="AP357" s="42"/>
      <c r="AQ357" s="42"/>
      <c r="AR357" s="42"/>
      <c r="AS357" s="42"/>
    </row>
    <row r="358" spans="2:45" ht="15.5" x14ac:dyDescent="0.35">
      <c r="B358" s="136" t="str">
        <f t="shared" si="40"/>
        <v/>
      </c>
      <c r="C358" s="56"/>
      <c r="D358" s="58"/>
      <c r="E358" s="43" t="str">
        <f>IFERROR(IF(OR(C358="",AND(C358&lt;&gt;"",D358="")),"",(VLOOKUP(C358,'APP BACKGROUND'!A:F,2,0))),"")</f>
        <v/>
      </c>
      <c r="F358" s="44" t="str">
        <f>IF(E358="","",(VLOOKUP(C358,'APP BACKGROUND'!A:F,5,0)))</f>
        <v/>
      </c>
      <c r="G358" s="40" t="str">
        <f>IF(E358="","",(VLOOKUP('Application Form'!C358,'APP BACKGROUND'!A:I,9,0)))</f>
        <v/>
      </c>
      <c r="H358" s="45"/>
      <c r="I358" s="45"/>
      <c r="J358" s="126" t="str">
        <f>IF(C:C="","",(VLOOKUP('Application Form'!C358,'APP BACKGROUND'!A:F,3,0)))</f>
        <v/>
      </c>
      <c r="K358" s="127" t="str">
        <f t="shared" si="41"/>
        <v/>
      </c>
      <c r="L358" s="127" t="str">
        <f>IF(H358="","",(VLOOKUP(K358,'Data Validation'!$A$48:$B$59,2,0)))</f>
        <v/>
      </c>
      <c r="M358" s="150" t="str">
        <f t="shared" si="42"/>
        <v/>
      </c>
      <c r="N358" s="151" t="str">
        <f t="shared" si="43"/>
        <v/>
      </c>
      <c r="O358" s="151" t="str">
        <f>IF(H358="","",(VLOOKUP(C358,'APP BACKGROUND'!A:K,11,0)))</f>
        <v/>
      </c>
      <c r="P358" s="85"/>
      <c r="Q358" s="116" t="str">
        <f t="shared" si="44"/>
        <v/>
      </c>
      <c r="R358" s="86" t="str">
        <f t="shared" si="45"/>
        <v/>
      </c>
      <c r="S358" s="40"/>
      <c r="T358" s="40"/>
      <c r="U358" s="47" t="str">
        <f t="shared" si="46"/>
        <v/>
      </c>
      <c r="V358" s="78"/>
      <c r="W358" s="78"/>
      <c r="X358" s="78"/>
      <c r="Y358" s="45"/>
      <c r="Z358" s="45"/>
      <c r="AA358" s="45"/>
      <c r="AB358" s="42"/>
      <c r="AC358" s="42"/>
      <c r="AD358" s="42"/>
      <c r="AE358" s="42"/>
      <c r="AF358" s="42"/>
      <c r="AG358" s="45"/>
      <c r="AH358" s="45"/>
      <c r="AI358" s="45"/>
      <c r="AJ358" s="45"/>
      <c r="AK358" s="45"/>
      <c r="AL358" s="45"/>
      <c r="AM358" s="42"/>
      <c r="AN358" s="42"/>
      <c r="AO358" s="42"/>
      <c r="AP358" s="42"/>
      <c r="AQ358" s="42"/>
      <c r="AR358" s="42"/>
      <c r="AS358" s="42"/>
    </row>
    <row r="359" spans="2:45" ht="15.5" x14ac:dyDescent="0.35">
      <c r="B359" s="136" t="str">
        <f t="shared" si="40"/>
        <v/>
      </c>
      <c r="C359" s="56"/>
      <c r="D359" s="58"/>
      <c r="E359" s="43" t="str">
        <f>IFERROR(IF(OR(C359="",AND(C359&lt;&gt;"",D359="")),"",(VLOOKUP(C359,'APP BACKGROUND'!A:F,2,0))),"")</f>
        <v/>
      </c>
      <c r="F359" s="44" t="str">
        <f>IF(E359="","",(VLOOKUP(C359,'APP BACKGROUND'!A:F,5,0)))</f>
        <v/>
      </c>
      <c r="G359" s="40" t="str">
        <f>IF(E359="","",(VLOOKUP('Application Form'!C359,'APP BACKGROUND'!A:I,9,0)))</f>
        <v/>
      </c>
      <c r="H359" s="45"/>
      <c r="I359" s="45"/>
      <c r="J359" s="126" t="str">
        <f>IF(C:C="","",(VLOOKUP('Application Form'!C359,'APP BACKGROUND'!A:F,3,0)))</f>
        <v/>
      </c>
      <c r="K359" s="127" t="str">
        <f t="shared" si="41"/>
        <v/>
      </c>
      <c r="L359" s="127" t="str">
        <f>IF(H359="","",(VLOOKUP(K359,'Data Validation'!$A$48:$B$59,2,0)))</f>
        <v/>
      </c>
      <c r="M359" s="150" t="str">
        <f t="shared" si="42"/>
        <v/>
      </c>
      <c r="N359" s="151" t="str">
        <f t="shared" si="43"/>
        <v/>
      </c>
      <c r="O359" s="151" t="str">
        <f>IF(H359="","",(VLOOKUP(C359,'APP BACKGROUND'!A:K,11,0)))</f>
        <v/>
      </c>
      <c r="P359" s="85"/>
      <c r="Q359" s="116" t="str">
        <f t="shared" si="44"/>
        <v/>
      </c>
      <c r="R359" s="86" t="str">
        <f t="shared" si="45"/>
        <v/>
      </c>
      <c r="S359" s="40"/>
      <c r="T359" s="40"/>
      <c r="U359" s="47" t="str">
        <f t="shared" si="46"/>
        <v/>
      </c>
      <c r="V359" s="78"/>
      <c r="W359" s="78"/>
      <c r="X359" s="78"/>
      <c r="Y359" s="45"/>
      <c r="Z359" s="45"/>
      <c r="AA359" s="45"/>
      <c r="AB359" s="42"/>
      <c r="AC359" s="42"/>
      <c r="AD359" s="42"/>
      <c r="AE359" s="42"/>
      <c r="AF359" s="42"/>
      <c r="AG359" s="45"/>
      <c r="AH359" s="45"/>
      <c r="AI359" s="45"/>
      <c r="AJ359" s="45"/>
      <c r="AK359" s="45"/>
      <c r="AL359" s="45"/>
      <c r="AM359" s="42"/>
      <c r="AN359" s="42"/>
      <c r="AO359" s="42"/>
      <c r="AP359" s="42"/>
      <c r="AQ359" s="42"/>
      <c r="AR359" s="42"/>
      <c r="AS359" s="42"/>
    </row>
    <row r="360" spans="2:45" ht="15.5" x14ac:dyDescent="0.35">
      <c r="B360" s="136" t="str">
        <f t="shared" si="40"/>
        <v/>
      </c>
      <c r="C360" s="56"/>
      <c r="D360" s="58"/>
      <c r="E360" s="43" t="str">
        <f>IFERROR(IF(OR(C360="",AND(C360&lt;&gt;"",D360="")),"",(VLOOKUP(C360,'APP BACKGROUND'!A:F,2,0))),"")</f>
        <v/>
      </c>
      <c r="F360" s="44" t="str">
        <f>IF(E360="","",(VLOOKUP(C360,'APP BACKGROUND'!A:F,5,0)))</f>
        <v/>
      </c>
      <c r="G360" s="40" t="str">
        <f>IF(E360="","",(VLOOKUP('Application Form'!C360,'APP BACKGROUND'!A:I,9,0)))</f>
        <v/>
      </c>
      <c r="H360" s="45"/>
      <c r="I360" s="45"/>
      <c r="J360" s="126" t="str">
        <f>IF(C:C="","",(VLOOKUP('Application Form'!C360,'APP BACKGROUND'!A:F,3,0)))</f>
        <v/>
      </c>
      <c r="K360" s="127" t="str">
        <f t="shared" si="41"/>
        <v/>
      </c>
      <c r="L360" s="127" t="str">
        <f>IF(H360="","",(VLOOKUP(K360,'Data Validation'!$A$48:$B$59,2,0)))</f>
        <v/>
      </c>
      <c r="M360" s="150" t="str">
        <f t="shared" si="42"/>
        <v/>
      </c>
      <c r="N360" s="151" t="str">
        <f t="shared" si="43"/>
        <v/>
      </c>
      <c r="O360" s="151" t="str">
        <f>IF(H360="","",(VLOOKUP(C360,'APP BACKGROUND'!A:K,11,0)))</f>
        <v/>
      </c>
      <c r="P360" s="85"/>
      <c r="Q360" s="116" t="str">
        <f t="shared" si="44"/>
        <v/>
      </c>
      <c r="R360" s="86" t="str">
        <f t="shared" si="45"/>
        <v/>
      </c>
      <c r="S360" s="40"/>
      <c r="T360" s="40"/>
      <c r="U360" s="47" t="str">
        <f t="shared" si="46"/>
        <v/>
      </c>
      <c r="V360" s="78"/>
      <c r="W360" s="78"/>
      <c r="X360" s="78"/>
      <c r="Y360" s="45"/>
      <c r="Z360" s="45"/>
      <c r="AA360" s="45"/>
      <c r="AB360" s="42"/>
      <c r="AC360" s="42"/>
      <c r="AD360" s="42"/>
      <c r="AE360" s="42"/>
      <c r="AF360" s="42"/>
      <c r="AG360" s="45"/>
      <c r="AH360" s="45"/>
      <c r="AI360" s="45"/>
      <c r="AJ360" s="45"/>
      <c r="AK360" s="45"/>
      <c r="AL360" s="45"/>
      <c r="AM360" s="42"/>
      <c r="AN360" s="42"/>
      <c r="AO360" s="42"/>
      <c r="AP360" s="42"/>
      <c r="AQ360" s="42"/>
      <c r="AR360" s="42"/>
      <c r="AS360" s="42"/>
    </row>
    <row r="361" spans="2:45" ht="15.5" x14ac:dyDescent="0.35">
      <c r="B361" s="136" t="str">
        <f t="shared" si="40"/>
        <v/>
      </c>
      <c r="C361" s="56"/>
      <c r="D361" s="58"/>
      <c r="E361" s="43" t="str">
        <f>IFERROR(IF(OR(C361="",AND(C361&lt;&gt;"",D361="")),"",(VLOOKUP(C361,'APP BACKGROUND'!A:F,2,0))),"")</f>
        <v/>
      </c>
      <c r="F361" s="44" t="str">
        <f>IF(E361="","",(VLOOKUP(C361,'APP BACKGROUND'!A:F,5,0)))</f>
        <v/>
      </c>
      <c r="G361" s="40" t="str">
        <f>IF(E361="","",(VLOOKUP('Application Form'!C361,'APP BACKGROUND'!A:I,9,0)))</f>
        <v/>
      </c>
      <c r="H361" s="45"/>
      <c r="I361" s="45"/>
      <c r="J361" s="126" t="str">
        <f>IF(C:C="","",(VLOOKUP('Application Form'!C361,'APP BACKGROUND'!A:F,3,0)))</f>
        <v/>
      </c>
      <c r="K361" s="127" t="str">
        <f t="shared" si="41"/>
        <v/>
      </c>
      <c r="L361" s="127" t="str">
        <f>IF(H361="","",(VLOOKUP(K361,'Data Validation'!$A$48:$B$59,2,0)))</f>
        <v/>
      </c>
      <c r="M361" s="150" t="str">
        <f t="shared" si="42"/>
        <v/>
      </c>
      <c r="N361" s="151" t="str">
        <f t="shared" si="43"/>
        <v/>
      </c>
      <c r="O361" s="151" t="str">
        <f>IF(H361="","",(VLOOKUP(C361,'APP BACKGROUND'!A:K,11,0)))</f>
        <v/>
      </c>
      <c r="P361" s="85"/>
      <c r="Q361" s="116" t="str">
        <f t="shared" si="44"/>
        <v/>
      </c>
      <c r="R361" s="86" t="str">
        <f t="shared" si="45"/>
        <v/>
      </c>
      <c r="S361" s="40"/>
      <c r="T361" s="40"/>
      <c r="U361" s="47" t="str">
        <f t="shared" si="46"/>
        <v/>
      </c>
      <c r="V361" s="78"/>
      <c r="W361" s="78"/>
      <c r="X361" s="78"/>
      <c r="Y361" s="45"/>
      <c r="Z361" s="45"/>
      <c r="AA361" s="45"/>
      <c r="AB361" s="42"/>
      <c r="AC361" s="42"/>
      <c r="AD361" s="42"/>
      <c r="AE361" s="42"/>
      <c r="AF361" s="42"/>
      <c r="AG361" s="45"/>
      <c r="AH361" s="45"/>
      <c r="AI361" s="45"/>
      <c r="AJ361" s="45"/>
      <c r="AK361" s="45"/>
      <c r="AL361" s="45"/>
      <c r="AM361" s="42"/>
      <c r="AN361" s="42"/>
      <c r="AO361" s="42"/>
      <c r="AP361" s="42"/>
      <c r="AQ361" s="42"/>
      <c r="AR361" s="42"/>
      <c r="AS361" s="42"/>
    </row>
    <row r="362" spans="2:45" ht="15.5" x14ac:dyDescent="0.35">
      <c r="B362" s="136" t="str">
        <f t="shared" si="40"/>
        <v/>
      </c>
      <c r="C362" s="56"/>
      <c r="D362" s="58"/>
      <c r="E362" s="43" t="str">
        <f>IFERROR(IF(OR(C362="",AND(C362&lt;&gt;"",D362="")),"",(VLOOKUP(C362,'APP BACKGROUND'!A:F,2,0))),"")</f>
        <v/>
      </c>
      <c r="F362" s="44" t="str">
        <f>IF(E362="","",(VLOOKUP(C362,'APP BACKGROUND'!A:F,5,0)))</f>
        <v/>
      </c>
      <c r="G362" s="40" t="str">
        <f>IF(E362="","",(VLOOKUP('Application Form'!C362,'APP BACKGROUND'!A:I,9,0)))</f>
        <v/>
      </c>
      <c r="H362" s="45"/>
      <c r="I362" s="45"/>
      <c r="J362" s="126" t="str">
        <f>IF(C:C="","",(VLOOKUP('Application Form'!C362,'APP BACKGROUND'!A:F,3,0)))</f>
        <v/>
      </c>
      <c r="K362" s="127" t="str">
        <f t="shared" si="41"/>
        <v/>
      </c>
      <c r="L362" s="127" t="str">
        <f>IF(H362="","",(VLOOKUP(K362,'Data Validation'!$A$48:$B$59,2,0)))</f>
        <v/>
      </c>
      <c r="M362" s="150" t="str">
        <f t="shared" si="42"/>
        <v/>
      </c>
      <c r="N362" s="151" t="str">
        <f t="shared" si="43"/>
        <v/>
      </c>
      <c r="O362" s="151" t="str">
        <f>IF(H362="","",(VLOOKUP(C362,'APP BACKGROUND'!A:K,11,0)))</f>
        <v/>
      </c>
      <c r="P362" s="85"/>
      <c r="Q362" s="116" t="str">
        <f t="shared" si="44"/>
        <v/>
      </c>
      <c r="R362" s="86" t="str">
        <f t="shared" si="45"/>
        <v/>
      </c>
      <c r="S362" s="40"/>
      <c r="T362" s="40"/>
      <c r="U362" s="47" t="str">
        <f t="shared" si="46"/>
        <v/>
      </c>
      <c r="V362" s="78"/>
      <c r="W362" s="78"/>
      <c r="X362" s="78"/>
      <c r="Y362" s="45"/>
      <c r="Z362" s="45"/>
      <c r="AA362" s="45"/>
      <c r="AB362" s="42"/>
      <c r="AC362" s="42"/>
      <c r="AD362" s="42"/>
      <c r="AE362" s="42"/>
      <c r="AF362" s="42"/>
      <c r="AG362" s="45"/>
      <c r="AH362" s="45"/>
      <c r="AI362" s="45"/>
      <c r="AJ362" s="45"/>
      <c r="AK362" s="45"/>
      <c r="AL362" s="45"/>
      <c r="AM362" s="42"/>
      <c r="AN362" s="42"/>
      <c r="AO362" s="42"/>
      <c r="AP362" s="42"/>
      <c r="AQ362" s="42"/>
      <c r="AR362" s="42"/>
      <c r="AS362" s="42"/>
    </row>
    <row r="363" spans="2:45" ht="15.5" x14ac:dyDescent="0.35">
      <c r="B363" s="136" t="str">
        <f t="shared" si="40"/>
        <v/>
      </c>
      <c r="C363" s="56"/>
      <c r="D363" s="58"/>
      <c r="E363" s="43" t="str">
        <f>IFERROR(IF(OR(C363="",AND(C363&lt;&gt;"",D363="")),"",(VLOOKUP(C363,'APP BACKGROUND'!A:F,2,0))),"")</f>
        <v/>
      </c>
      <c r="F363" s="44" t="str">
        <f>IF(E363="","",(VLOOKUP(C363,'APP BACKGROUND'!A:F,5,0)))</f>
        <v/>
      </c>
      <c r="G363" s="40" t="str">
        <f>IF(E363="","",(VLOOKUP('Application Form'!C363,'APP BACKGROUND'!A:I,9,0)))</f>
        <v/>
      </c>
      <c r="H363" s="45"/>
      <c r="I363" s="45"/>
      <c r="J363" s="126" t="str">
        <f>IF(C:C="","",(VLOOKUP('Application Form'!C363,'APP BACKGROUND'!A:F,3,0)))</f>
        <v/>
      </c>
      <c r="K363" s="127" t="str">
        <f t="shared" si="41"/>
        <v/>
      </c>
      <c r="L363" s="127" t="str">
        <f>IF(H363="","",(VLOOKUP(K363,'Data Validation'!$A$48:$B$59,2,0)))</f>
        <v/>
      </c>
      <c r="M363" s="150" t="str">
        <f t="shared" si="42"/>
        <v/>
      </c>
      <c r="N363" s="151" t="str">
        <f t="shared" si="43"/>
        <v/>
      </c>
      <c r="O363" s="151" t="str">
        <f>IF(H363="","",(VLOOKUP(C363,'APP BACKGROUND'!A:K,11,0)))</f>
        <v/>
      </c>
      <c r="P363" s="85"/>
      <c r="Q363" s="116" t="str">
        <f t="shared" si="44"/>
        <v/>
      </c>
      <c r="R363" s="86" t="str">
        <f t="shared" si="45"/>
        <v/>
      </c>
      <c r="S363" s="40"/>
      <c r="T363" s="40"/>
      <c r="U363" s="47" t="str">
        <f t="shared" si="46"/>
        <v/>
      </c>
      <c r="V363" s="78"/>
      <c r="W363" s="78"/>
      <c r="X363" s="78"/>
      <c r="Y363" s="45"/>
      <c r="Z363" s="45"/>
      <c r="AA363" s="45"/>
      <c r="AB363" s="42"/>
      <c r="AC363" s="42"/>
      <c r="AD363" s="42"/>
      <c r="AE363" s="42"/>
      <c r="AF363" s="42"/>
      <c r="AG363" s="45"/>
      <c r="AH363" s="45"/>
      <c r="AI363" s="45"/>
      <c r="AJ363" s="45"/>
      <c r="AK363" s="45"/>
      <c r="AL363" s="45"/>
      <c r="AM363" s="42"/>
      <c r="AN363" s="42"/>
      <c r="AO363" s="42"/>
      <c r="AP363" s="42"/>
      <c r="AQ363" s="42"/>
      <c r="AR363" s="42"/>
      <c r="AS363" s="42"/>
    </row>
    <row r="364" spans="2:45" ht="15.5" x14ac:dyDescent="0.35">
      <c r="B364" s="136" t="str">
        <f t="shared" si="40"/>
        <v/>
      </c>
      <c r="C364" s="56"/>
      <c r="D364" s="58"/>
      <c r="E364" s="43" t="str">
        <f>IFERROR(IF(OR(C364="",AND(C364&lt;&gt;"",D364="")),"",(VLOOKUP(C364,'APP BACKGROUND'!A:F,2,0))),"")</f>
        <v/>
      </c>
      <c r="F364" s="44" t="str">
        <f>IF(E364="","",(VLOOKUP(C364,'APP BACKGROUND'!A:F,5,0)))</f>
        <v/>
      </c>
      <c r="G364" s="40" t="str">
        <f>IF(E364="","",(VLOOKUP('Application Form'!C364,'APP BACKGROUND'!A:I,9,0)))</f>
        <v/>
      </c>
      <c r="H364" s="45"/>
      <c r="I364" s="45"/>
      <c r="J364" s="126" t="str">
        <f>IF(C:C="","",(VLOOKUP('Application Form'!C364,'APP BACKGROUND'!A:F,3,0)))</f>
        <v/>
      </c>
      <c r="K364" s="127" t="str">
        <f t="shared" si="41"/>
        <v/>
      </c>
      <c r="L364" s="127" t="str">
        <f>IF(H364="","",(VLOOKUP(K364,'Data Validation'!$A$48:$B$59,2,0)))</f>
        <v/>
      </c>
      <c r="M364" s="150" t="str">
        <f t="shared" si="42"/>
        <v/>
      </c>
      <c r="N364" s="151" t="str">
        <f t="shared" si="43"/>
        <v/>
      </c>
      <c r="O364" s="151" t="str">
        <f>IF(H364="","",(VLOOKUP(C364,'APP BACKGROUND'!A:K,11,0)))</f>
        <v/>
      </c>
      <c r="P364" s="85"/>
      <c r="Q364" s="116" t="str">
        <f t="shared" si="44"/>
        <v/>
      </c>
      <c r="R364" s="86" t="str">
        <f t="shared" si="45"/>
        <v/>
      </c>
      <c r="S364" s="40"/>
      <c r="T364" s="40"/>
      <c r="U364" s="47" t="str">
        <f t="shared" si="46"/>
        <v/>
      </c>
      <c r="V364" s="78"/>
      <c r="W364" s="78"/>
      <c r="X364" s="78"/>
      <c r="Y364" s="45"/>
      <c r="Z364" s="45"/>
      <c r="AA364" s="45"/>
      <c r="AB364" s="42"/>
      <c r="AC364" s="42"/>
      <c r="AD364" s="42"/>
      <c r="AE364" s="42"/>
      <c r="AF364" s="42"/>
      <c r="AG364" s="45"/>
      <c r="AH364" s="45"/>
      <c r="AI364" s="45"/>
      <c r="AJ364" s="45"/>
      <c r="AK364" s="45"/>
      <c r="AL364" s="45"/>
      <c r="AM364" s="42"/>
      <c r="AN364" s="42"/>
      <c r="AO364" s="42"/>
      <c r="AP364" s="42"/>
      <c r="AQ364" s="42"/>
      <c r="AR364" s="42"/>
      <c r="AS364" s="42"/>
    </row>
    <row r="365" spans="2:45" ht="15.5" x14ac:dyDescent="0.35">
      <c r="B365" s="136" t="str">
        <f t="shared" si="40"/>
        <v/>
      </c>
      <c r="C365" s="56"/>
      <c r="D365" s="58"/>
      <c r="E365" s="43" t="str">
        <f>IFERROR(IF(OR(C365="",AND(C365&lt;&gt;"",D365="")),"",(VLOOKUP(C365,'APP BACKGROUND'!A:F,2,0))),"")</f>
        <v/>
      </c>
      <c r="F365" s="44" t="str">
        <f>IF(E365="","",(VLOOKUP(C365,'APP BACKGROUND'!A:F,5,0)))</f>
        <v/>
      </c>
      <c r="G365" s="40" t="str">
        <f>IF(E365="","",(VLOOKUP('Application Form'!C365,'APP BACKGROUND'!A:I,9,0)))</f>
        <v/>
      </c>
      <c r="H365" s="45"/>
      <c r="I365" s="45"/>
      <c r="J365" s="126" t="str">
        <f>IF(C:C="","",(VLOOKUP('Application Form'!C365,'APP BACKGROUND'!A:F,3,0)))</f>
        <v/>
      </c>
      <c r="K365" s="127" t="str">
        <f t="shared" si="41"/>
        <v/>
      </c>
      <c r="L365" s="127" t="str">
        <f>IF(H365="","",(VLOOKUP(K365,'Data Validation'!$A$48:$B$59,2,0)))</f>
        <v/>
      </c>
      <c r="M365" s="150" t="str">
        <f t="shared" si="42"/>
        <v/>
      </c>
      <c r="N365" s="151" t="str">
        <f t="shared" si="43"/>
        <v/>
      </c>
      <c r="O365" s="151" t="str">
        <f>IF(H365="","",(VLOOKUP(C365,'APP BACKGROUND'!A:K,11,0)))</f>
        <v/>
      </c>
      <c r="P365" s="85"/>
      <c r="Q365" s="116" t="str">
        <f t="shared" si="44"/>
        <v/>
      </c>
      <c r="R365" s="86" t="str">
        <f t="shared" si="45"/>
        <v/>
      </c>
      <c r="S365" s="40"/>
      <c r="T365" s="40"/>
      <c r="U365" s="47" t="str">
        <f t="shared" si="46"/>
        <v/>
      </c>
      <c r="V365" s="78"/>
      <c r="W365" s="78"/>
      <c r="X365" s="78"/>
      <c r="Y365" s="45"/>
      <c r="Z365" s="45"/>
      <c r="AA365" s="45"/>
      <c r="AB365" s="42"/>
      <c r="AC365" s="42"/>
      <c r="AD365" s="42"/>
      <c r="AE365" s="42"/>
      <c r="AF365" s="42"/>
      <c r="AG365" s="45"/>
      <c r="AH365" s="45"/>
      <c r="AI365" s="45"/>
      <c r="AJ365" s="45"/>
      <c r="AK365" s="45"/>
      <c r="AL365" s="45"/>
      <c r="AM365" s="42"/>
      <c r="AN365" s="42"/>
      <c r="AO365" s="42"/>
      <c r="AP365" s="42"/>
      <c r="AQ365" s="42"/>
      <c r="AR365" s="42"/>
      <c r="AS365" s="42"/>
    </row>
    <row r="366" spans="2:45" ht="15.5" x14ac:dyDescent="0.35">
      <c r="B366" s="136" t="str">
        <f t="shared" si="40"/>
        <v/>
      </c>
      <c r="C366" s="56"/>
      <c r="D366" s="58"/>
      <c r="E366" s="43" t="str">
        <f>IFERROR(IF(OR(C366="",AND(C366&lt;&gt;"",D366="")),"",(VLOOKUP(C366,'APP BACKGROUND'!A:F,2,0))),"")</f>
        <v/>
      </c>
      <c r="F366" s="44" t="str">
        <f>IF(E366="","",(VLOOKUP(C366,'APP BACKGROUND'!A:F,5,0)))</f>
        <v/>
      </c>
      <c r="G366" s="40" t="str">
        <f>IF(E366="","",(VLOOKUP('Application Form'!C366,'APP BACKGROUND'!A:I,9,0)))</f>
        <v/>
      </c>
      <c r="H366" s="45"/>
      <c r="I366" s="45"/>
      <c r="J366" s="126" t="str">
        <f>IF(C:C="","",(VLOOKUP('Application Form'!C366,'APP BACKGROUND'!A:F,3,0)))</f>
        <v/>
      </c>
      <c r="K366" s="127" t="str">
        <f t="shared" si="41"/>
        <v/>
      </c>
      <c r="L366" s="127" t="str">
        <f>IF(H366="","",(VLOOKUP(K366,'Data Validation'!$A$48:$B$59,2,0)))</f>
        <v/>
      </c>
      <c r="M366" s="150" t="str">
        <f t="shared" si="42"/>
        <v/>
      </c>
      <c r="N366" s="151" t="str">
        <f t="shared" si="43"/>
        <v/>
      </c>
      <c r="O366" s="151" t="str">
        <f>IF(H366="","",(VLOOKUP(C366,'APP BACKGROUND'!A:K,11,0)))</f>
        <v/>
      </c>
      <c r="P366" s="85"/>
      <c r="Q366" s="116" t="str">
        <f t="shared" si="44"/>
        <v/>
      </c>
      <c r="R366" s="86" t="str">
        <f t="shared" si="45"/>
        <v/>
      </c>
      <c r="S366" s="40"/>
      <c r="T366" s="40"/>
      <c r="U366" s="47" t="str">
        <f t="shared" si="46"/>
        <v/>
      </c>
      <c r="V366" s="78"/>
      <c r="W366" s="78"/>
      <c r="X366" s="78"/>
      <c r="Y366" s="45"/>
      <c r="Z366" s="45"/>
      <c r="AA366" s="45"/>
      <c r="AB366" s="42"/>
      <c r="AC366" s="42"/>
      <c r="AD366" s="42"/>
      <c r="AE366" s="42"/>
      <c r="AF366" s="42"/>
      <c r="AG366" s="45"/>
      <c r="AH366" s="45"/>
      <c r="AI366" s="45"/>
      <c r="AJ366" s="45"/>
      <c r="AK366" s="45"/>
      <c r="AL366" s="45"/>
      <c r="AM366" s="42"/>
      <c r="AN366" s="42"/>
      <c r="AO366" s="42"/>
      <c r="AP366" s="42"/>
      <c r="AQ366" s="42"/>
      <c r="AR366" s="42"/>
      <c r="AS366" s="42"/>
    </row>
    <row r="367" spans="2:45" ht="15.5" x14ac:dyDescent="0.35">
      <c r="B367" s="136" t="str">
        <f t="shared" si="40"/>
        <v/>
      </c>
      <c r="C367" s="56"/>
      <c r="D367" s="58"/>
      <c r="E367" s="43" t="str">
        <f>IFERROR(IF(OR(C367="",AND(C367&lt;&gt;"",D367="")),"",(VLOOKUP(C367,'APP BACKGROUND'!A:F,2,0))),"")</f>
        <v/>
      </c>
      <c r="F367" s="44" t="str">
        <f>IF(E367="","",(VLOOKUP(C367,'APP BACKGROUND'!A:F,5,0)))</f>
        <v/>
      </c>
      <c r="G367" s="40" t="str">
        <f>IF(E367="","",(VLOOKUP('Application Form'!C367,'APP BACKGROUND'!A:I,9,0)))</f>
        <v/>
      </c>
      <c r="H367" s="45"/>
      <c r="I367" s="45"/>
      <c r="J367" s="126" t="str">
        <f>IF(C:C="","",(VLOOKUP('Application Form'!C367,'APP BACKGROUND'!A:F,3,0)))</f>
        <v/>
      </c>
      <c r="K367" s="127" t="str">
        <f t="shared" si="41"/>
        <v/>
      </c>
      <c r="L367" s="127" t="str">
        <f>IF(H367="","",(VLOOKUP(K367,'Data Validation'!$A$48:$B$59,2,0)))</f>
        <v/>
      </c>
      <c r="M367" s="150" t="str">
        <f t="shared" si="42"/>
        <v/>
      </c>
      <c r="N367" s="151" t="str">
        <f t="shared" si="43"/>
        <v/>
      </c>
      <c r="O367" s="151" t="str">
        <f>IF(H367="","",(VLOOKUP(C367,'APP BACKGROUND'!A:K,11,0)))</f>
        <v/>
      </c>
      <c r="P367" s="85"/>
      <c r="Q367" s="116" t="str">
        <f t="shared" si="44"/>
        <v/>
      </c>
      <c r="R367" s="86" t="str">
        <f t="shared" si="45"/>
        <v/>
      </c>
      <c r="S367" s="40"/>
      <c r="T367" s="40"/>
      <c r="U367" s="47" t="str">
        <f t="shared" si="46"/>
        <v/>
      </c>
      <c r="V367" s="78"/>
      <c r="W367" s="78"/>
      <c r="X367" s="78"/>
      <c r="Y367" s="45"/>
      <c r="Z367" s="45"/>
      <c r="AA367" s="45"/>
      <c r="AB367" s="42"/>
      <c r="AC367" s="42"/>
      <c r="AD367" s="42"/>
      <c r="AE367" s="42"/>
      <c r="AF367" s="42"/>
      <c r="AG367" s="45"/>
      <c r="AH367" s="45"/>
      <c r="AI367" s="45"/>
      <c r="AJ367" s="45"/>
      <c r="AK367" s="45"/>
      <c r="AL367" s="45"/>
      <c r="AM367" s="42"/>
      <c r="AN367" s="42"/>
      <c r="AO367" s="42"/>
      <c r="AP367" s="42"/>
      <c r="AQ367" s="42"/>
      <c r="AR367" s="42"/>
      <c r="AS367" s="42"/>
    </row>
    <row r="368" spans="2:45" ht="15.5" x14ac:dyDescent="0.35">
      <c r="B368" s="136" t="str">
        <f t="shared" si="40"/>
        <v/>
      </c>
      <c r="C368" s="56"/>
      <c r="D368" s="58"/>
      <c r="E368" s="43" t="str">
        <f>IFERROR(IF(OR(C368="",AND(C368&lt;&gt;"",D368="")),"",(VLOOKUP(C368,'APP BACKGROUND'!A:F,2,0))),"")</f>
        <v/>
      </c>
      <c r="F368" s="44" t="str">
        <f>IF(E368="","",(VLOOKUP(C368,'APP BACKGROUND'!A:F,5,0)))</f>
        <v/>
      </c>
      <c r="G368" s="40" t="str">
        <f>IF(E368="","",(VLOOKUP('Application Form'!C368,'APP BACKGROUND'!A:I,9,0)))</f>
        <v/>
      </c>
      <c r="H368" s="45"/>
      <c r="I368" s="45"/>
      <c r="J368" s="126" t="str">
        <f>IF(C:C="","",(VLOOKUP('Application Form'!C368,'APP BACKGROUND'!A:F,3,0)))</f>
        <v/>
      </c>
      <c r="K368" s="127" t="str">
        <f t="shared" si="41"/>
        <v/>
      </c>
      <c r="L368" s="127" t="str">
        <f>IF(H368="","",(VLOOKUP(K368,'Data Validation'!$A$48:$B$59,2,0)))</f>
        <v/>
      </c>
      <c r="M368" s="150" t="str">
        <f t="shared" si="42"/>
        <v/>
      </c>
      <c r="N368" s="151" t="str">
        <f t="shared" si="43"/>
        <v/>
      </c>
      <c r="O368" s="151" t="str">
        <f>IF(H368="","",(VLOOKUP(C368,'APP BACKGROUND'!A:K,11,0)))</f>
        <v/>
      </c>
      <c r="P368" s="85"/>
      <c r="Q368" s="116" t="str">
        <f t="shared" si="44"/>
        <v/>
      </c>
      <c r="R368" s="86" t="str">
        <f t="shared" si="45"/>
        <v/>
      </c>
      <c r="S368" s="40"/>
      <c r="T368" s="40"/>
      <c r="U368" s="47" t="str">
        <f t="shared" si="46"/>
        <v/>
      </c>
      <c r="V368" s="78"/>
      <c r="W368" s="78"/>
      <c r="X368" s="78"/>
      <c r="Y368" s="45"/>
      <c r="Z368" s="45"/>
      <c r="AA368" s="45"/>
      <c r="AB368" s="42"/>
      <c r="AC368" s="42"/>
      <c r="AD368" s="42"/>
      <c r="AE368" s="42"/>
      <c r="AF368" s="42"/>
      <c r="AG368" s="45"/>
      <c r="AH368" s="45"/>
      <c r="AI368" s="45"/>
      <c r="AJ368" s="45"/>
      <c r="AK368" s="45"/>
      <c r="AL368" s="45"/>
      <c r="AM368" s="42"/>
      <c r="AN368" s="42"/>
      <c r="AO368" s="42"/>
      <c r="AP368" s="42"/>
      <c r="AQ368" s="42"/>
      <c r="AR368" s="42"/>
      <c r="AS368" s="42"/>
    </row>
    <row r="369" spans="2:45" ht="15.5" x14ac:dyDescent="0.35">
      <c r="B369" s="136" t="str">
        <f t="shared" si="40"/>
        <v/>
      </c>
      <c r="C369" s="56"/>
      <c r="D369" s="58"/>
      <c r="E369" s="43" t="str">
        <f>IFERROR(IF(OR(C369="",AND(C369&lt;&gt;"",D369="")),"",(VLOOKUP(C369,'APP BACKGROUND'!A:F,2,0))),"")</f>
        <v/>
      </c>
      <c r="F369" s="44" t="str">
        <f>IF(E369="","",(VLOOKUP(C369,'APP BACKGROUND'!A:F,5,0)))</f>
        <v/>
      </c>
      <c r="G369" s="40" t="str">
        <f>IF(E369="","",(VLOOKUP('Application Form'!C369,'APP BACKGROUND'!A:I,9,0)))</f>
        <v/>
      </c>
      <c r="H369" s="45"/>
      <c r="I369" s="45"/>
      <c r="J369" s="126" t="str">
        <f>IF(C:C="","",(VLOOKUP('Application Form'!C369,'APP BACKGROUND'!A:F,3,0)))</f>
        <v/>
      </c>
      <c r="K369" s="127" t="str">
        <f t="shared" si="41"/>
        <v/>
      </c>
      <c r="L369" s="127" t="str">
        <f>IF(H369="","",(VLOOKUP(K369,'Data Validation'!$A$48:$B$59,2,0)))</f>
        <v/>
      </c>
      <c r="M369" s="150" t="str">
        <f t="shared" si="42"/>
        <v/>
      </c>
      <c r="N369" s="151" t="str">
        <f t="shared" si="43"/>
        <v/>
      </c>
      <c r="O369" s="151" t="str">
        <f>IF(H369="","",(VLOOKUP(C369,'APP BACKGROUND'!A:K,11,0)))</f>
        <v/>
      </c>
      <c r="P369" s="85"/>
      <c r="Q369" s="116" t="str">
        <f t="shared" si="44"/>
        <v/>
      </c>
      <c r="R369" s="86" t="str">
        <f t="shared" si="45"/>
        <v/>
      </c>
      <c r="S369" s="40"/>
      <c r="T369" s="40"/>
      <c r="U369" s="47" t="str">
        <f t="shared" si="46"/>
        <v/>
      </c>
      <c r="V369" s="78"/>
      <c r="W369" s="78"/>
      <c r="X369" s="78"/>
      <c r="Y369" s="45"/>
      <c r="Z369" s="45"/>
      <c r="AA369" s="45"/>
      <c r="AB369" s="42"/>
      <c r="AC369" s="42"/>
      <c r="AD369" s="42"/>
      <c r="AE369" s="42"/>
      <c r="AF369" s="42"/>
      <c r="AG369" s="45"/>
      <c r="AH369" s="45"/>
      <c r="AI369" s="45"/>
      <c r="AJ369" s="45"/>
      <c r="AK369" s="45"/>
      <c r="AL369" s="45"/>
      <c r="AM369" s="42"/>
      <c r="AN369" s="42"/>
      <c r="AO369" s="42"/>
      <c r="AP369" s="42"/>
      <c r="AQ369" s="42"/>
      <c r="AR369" s="42"/>
      <c r="AS369" s="42"/>
    </row>
    <row r="370" spans="2:45" ht="15.5" x14ac:dyDescent="0.35">
      <c r="B370" s="136" t="str">
        <f t="shared" si="40"/>
        <v/>
      </c>
      <c r="C370" s="56"/>
      <c r="D370" s="58"/>
      <c r="E370" s="43" t="str">
        <f>IFERROR(IF(OR(C370="",AND(C370&lt;&gt;"",D370="")),"",(VLOOKUP(C370,'APP BACKGROUND'!A:F,2,0))),"")</f>
        <v/>
      </c>
      <c r="F370" s="44" t="str">
        <f>IF(E370="","",(VLOOKUP(C370,'APP BACKGROUND'!A:F,5,0)))</f>
        <v/>
      </c>
      <c r="G370" s="40" t="str">
        <f>IF(E370="","",(VLOOKUP('Application Form'!C370,'APP BACKGROUND'!A:I,9,0)))</f>
        <v/>
      </c>
      <c r="H370" s="45"/>
      <c r="I370" s="45"/>
      <c r="J370" s="126" t="str">
        <f>IF(C:C="","",(VLOOKUP('Application Form'!C370,'APP BACKGROUND'!A:F,3,0)))</f>
        <v/>
      </c>
      <c r="K370" s="127" t="str">
        <f t="shared" si="41"/>
        <v/>
      </c>
      <c r="L370" s="127" t="str">
        <f>IF(H370="","",(VLOOKUP(K370,'Data Validation'!$A$48:$B$59,2,0)))</f>
        <v/>
      </c>
      <c r="M370" s="150" t="str">
        <f t="shared" si="42"/>
        <v/>
      </c>
      <c r="N370" s="151" t="str">
        <f t="shared" si="43"/>
        <v/>
      </c>
      <c r="O370" s="151" t="str">
        <f>IF(H370="","",(VLOOKUP(C370,'APP BACKGROUND'!A:K,11,0)))</f>
        <v/>
      </c>
      <c r="P370" s="85"/>
      <c r="Q370" s="116" t="str">
        <f t="shared" si="44"/>
        <v/>
      </c>
      <c r="R370" s="86" t="str">
        <f t="shared" si="45"/>
        <v/>
      </c>
      <c r="S370" s="40"/>
      <c r="T370" s="40"/>
      <c r="U370" s="47" t="str">
        <f t="shared" si="46"/>
        <v/>
      </c>
      <c r="V370" s="78"/>
      <c r="W370" s="78"/>
      <c r="X370" s="78"/>
      <c r="Y370" s="45"/>
      <c r="Z370" s="45"/>
      <c r="AA370" s="45"/>
      <c r="AB370" s="42"/>
      <c r="AC370" s="42"/>
      <c r="AD370" s="42"/>
      <c r="AE370" s="42"/>
      <c r="AF370" s="42"/>
      <c r="AG370" s="45"/>
      <c r="AH370" s="45"/>
      <c r="AI370" s="45"/>
      <c r="AJ370" s="45"/>
      <c r="AK370" s="45"/>
      <c r="AL370" s="45"/>
      <c r="AM370" s="42"/>
      <c r="AN370" s="42"/>
      <c r="AO370" s="42"/>
      <c r="AP370" s="42"/>
      <c r="AQ370" s="42"/>
      <c r="AR370" s="42"/>
      <c r="AS370" s="42"/>
    </row>
    <row r="371" spans="2:45" ht="15.5" x14ac:dyDescent="0.35">
      <c r="B371" s="136" t="str">
        <f t="shared" si="40"/>
        <v/>
      </c>
      <c r="C371" s="56"/>
      <c r="D371" s="58"/>
      <c r="E371" s="43" t="str">
        <f>IFERROR(IF(OR(C371="",AND(C371&lt;&gt;"",D371="")),"",(VLOOKUP(C371,'APP BACKGROUND'!A:F,2,0))),"")</f>
        <v/>
      </c>
      <c r="F371" s="44" t="str">
        <f>IF(E371="","",(VLOOKUP(C371,'APP BACKGROUND'!A:F,5,0)))</f>
        <v/>
      </c>
      <c r="G371" s="40" t="str">
        <f>IF(E371="","",(VLOOKUP('Application Form'!C371,'APP BACKGROUND'!A:I,9,0)))</f>
        <v/>
      </c>
      <c r="H371" s="45"/>
      <c r="I371" s="45"/>
      <c r="J371" s="126" t="str">
        <f>IF(C:C="","",(VLOOKUP('Application Form'!C371,'APP BACKGROUND'!A:F,3,0)))</f>
        <v/>
      </c>
      <c r="K371" s="127" t="str">
        <f t="shared" si="41"/>
        <v/>
      </c>
      <c r="L371" s="127" t="str">
        <f>IF(H371="","",(VLOOKUP(K371,'Data Validation'!$A$48:$B$59,2,0)))</f>
        <v/>
      </c>
      <c r="M371" s="150" t="str">
        <f t="shared" si="42"/>
        <v/>
      </c>
      <c r="N371" s="151" t="str">
        <f t="shared" si="43"/>
        <v/>
      </c>
      <c r="O371" s="151" t="str">
        <f>IF(H371="","",(VLOOKUP(C371,'APP BACKGROUND'!A:K,11,0)))</f>
        <v/>
      </c>
      <c r="P371" s="85"/>
      <c r="Q371" s="116" t="str">
        <f t="shared" si="44"/>
        <v/>
      </c>
      <c r="R371" s="86" t="str">
        <f t="shared" si="45"/>
        <v/>
      </c>
      <c r="S371" s="40"/>
      <c r="T371" s="40"/>
      <c r="U371" s="47" t="str">
        <f t="shared" si="46"/>
        <v/>
      </c>
      <c r="V371" s="78"/>
      <c r="W371" s="78"/>
      <c r="X371" s="78"/>
      <c r="Y371" s="45"/>
      <c r="Z371" s="45"/>
      <c r="AA371" s="45"/>
      <c r="AB371" s="42"/>
      <c r="AC371" s="42"/>
      <c r="AD371" s="42"/>
      <c r="AE371" s="42"/>
      <c r="AF371" s="42"/>
      <c r="AG371" s="45"/>
      <c r="AH371" s="45"/>
      <c r="AI371" s="45"/>
      <c r="AJ371" s="45"/>
      <c r="AK371" s="45"/>
      <c r="AL371" s="45"/>
      <c r="AM371" s="42"/>
      <c r="AN371" s="42"/>
      <c r="AO371" s="42"/>
      <c r="AP371" s="42"/>
      <c r="AQ371" s="42"/>
      <c r="AR371" s="42"/>
      <c r="AS371" s="42"/>
    </row>
    <row r="372" spans="2:45" ht="15.5" x14ac:dyDescent="0.35">
      <c r="B372" s="136" t="str">
        <f t="shared" si="40"/>
        <v/>
      </c>
      <c r="C372" s="56"/>
      <c r="D372" s="58"/>
      <c r="E372" s="43" t="str">
        <f>IFERROR(IF(OR(C372="",AND(C372&lt;&gt;"",D372="")),"",(VLOOKUP(C372,'APP BACKGROUND'!A:F,2,0))),"")</f>
        <v/>
      </c>
      <c r="F372" s="44" t="str">
        <f>IF(E372="","",(VLOOKUP(C372,'APP BACKGROUND'!A:F,5,0)))</f>
        <v/>
      </c>
      <c r="G372" s="40" t="str">
        <f>IF(E372="","",(VLOOKUP('Application Form'!C372,'APP BACKGROUND'!A:I,9,0)))</f>
        <v/>
      </c>
      <c r="H372" s="45"/>
      <c r="I372" s="45"/>
      <c r="J372" s="126" t="str">
        <f>IF(C:C="","",(VLOOKUP('Application Form'!C372,'APP BACKGROUND'!A:F,3,0)))</f>
        <v/>
      </c>
      <c r="K372" s="127" t="str">
        <f t="shared" si="41"/>
        <v/>
      </c>
      <c r="L372" s="127" t="str">
        <f>IF(H372="","",(VLOOKUP(K372,'Data Validation'!$A$48:$B$59,2,0)))</f>
        <v/>
      </c>
      <c r="M372" s="150" t="str">
        <f t="shared" si="42"/>
        <v/>
      </c>
      <c r="N372" s="151" t="str">
        <f t="shared" si="43"/>
        <v/>
      </c>
      <c r="O372" s="151" t="str">
        <f>IF(H372="","",(VLOOKUP(C372,'APP BACKGROUND'!A:K,11,0)))</f>
        <v/>
      </c>
      <c r="P372" s="85"/>
      <c r="Q372" s="116" t="str">
        <f t="shared" si="44"/>
        <v/>
      </c>
      <c r="R372" s="86" t="str">
        <f t="shared" si="45"/>
        <v/>
      </c>
      <c r="S372" s="40"/>
      <c r="T372" s="40"/>
      <c r="U372" s="47" t="str">
        <f t="shared" si="46"/>
        <v/>
      </c>
      <c r="V372" s="78"/>
      <c r="W372" s="78"/>
      <c r="X372" s="78"/>
      <c r="Y372" s="45"/>
      <c r="Z372" s="45"/>
      <c r="AA372" s="45"/>
      <c r="AB372" s="42"/>
      <c r="AC372" s="42"/>
      <c r="AD372" s="42"/>
      <c r="AE372" s="42"/>
      <c r="AF372" s="42"/>
      <c r="AG372" s="45"/>
      <c r="AH372" s="45"/>
      <c r="AI372" s="45"/>
      <c r="AJ372" s="45"/>
      <c r="AK372" s="45"/>
      <c r="AL372" s="45"/>
      <c r="AM372" s="42"/>
      <c r="AN372" s="42"/>
      <c r="AO372" s="42"/>
      <c r="AP372" s="42"/>
      <c r="AQ372" s="42"/>
      <c r="AR372" s="42"/>
      <c r="AS372" s="42"/>
    </row>
    <row r="373" spans="2:45" ht="15.5" x14ac:dyDescent="0.35">
      <c r="B373" s="136" t="str">
        <f t="shared" si="40"/>
        <v/>
      </c>
      <c r="C373" s="56"/>
      <c r="D373" s="58"/>
      <c r="E373" s="43" t="str">
        <f>IFERROR(IF(OR(C373="",AND(C373&lt;&gt;"",D373="")),"",(VLOOKUP(C373,'APP BACKGROUND'!A:F,2,0))),"")</f>
        <v/>
      </c>
      <c r="F373" s="44" t="str">
        <f>IF(E373="","",(VLOOKUP(C373,'APP BACKGROUND'!A:F,5,0)))</f>
        <v/>
      </c>
      <c r="G373" s="40" t="str">
        <f>IF(E373="","",(VLOOKUP('Application Form'!C373,'APP BACKGROUND'!A:I,9,0)))</f>
        <v/>
      </c>
      <c r="H373" s="45"/>
      <c r="I373" s="45"/>
      <c r="J373" s="126" t="str">
        <f>IF(C:C="","",(VLOOKUP('Application Form'!C373,'APP BACKGROUND'!A:F,3,0)))</f>
        <v/>
      </c>
      <c r="K373" s="127" t="str">
        <f t="shared" si="41"/>
        <v/>
      </c>
      <c r="L373" s="127" t="str">
        <f>IF(H373="","",(VLOOKUP(K373,'Data Validation'!$A$48:$B$59,2,0)))</f>
        <v/>
      </c>
      <c r="M373" s="150" t="str">
        <f t="shared" si="42"/>
        <v/>
      </c>
      <c r="N373" s="151" t="str">
        <f t="shared" si="43"/>
        <v/>
      </c>
      <c r="O373" s="151" t="str">
        <f>IF(H373="","",(VLOOKUP(C373,'APP BACKGROUND'!A:K,11,0)))</f>
        <v/>
      </c>
      <c r="P373" s="85"/>
      <c r="Q373" s="116" t="str">
        <f t="shared" si="44"/>
        <v/>
      </c>
      <c r="R373" s="86" t="str">
        <f t="shared" si="45"/>
        <v/>
      </c>
      <c r="S373" s="40"/>
      <c r="T373" s="40"/>
      <c r="U373" s="47" t="str">
        <f t="shared" si="46"/>
        <v/>
      </c>
      <c r="V373" s="78"/>
      <c r="W373" s="78"/>
      <c r="X373" s="78"/>
      <c r="Y373" s="45"/>
      <c r="Z373" s="45"/>
      <c r="AA373" s="45"/>
      <c r="AB373" s="42"/>
      <c r="AC373" s="42"/>
      <c r="AD373" s="42"/>
      <c r="AE373" s="42"/>
      <c r="AF373" s="42"/>
      <c r="AG373" s="45"/>
      <c r="AH373" s="45"/>
      <c r="AI373" s="45"/>
      <c r="AJ373" s="45"/>
      <c r="AK373" s="45"/>
      <c r="AL373" s="45"/>
      <c r="AM373" s="42"/>
      <c r="AN373" s="42"/>
      <c r="AO373" s="42"/>
      <c r="AP373" s="42"/>
      <c r="AQ373" s="42"/>
      <c r="AR373" s="42"/>
      <c r="AS373" s="42"/>
    </row>
    <row r="374" spans="2:45" x14ac:dyDescent="0.3">
      <c r="U374" s="47" t="str">
        <f t="shared" ref="U374:U375" si="47">IF(S:S="","",IF(OR(S374="MAX_MILES_MOMENTS",S374="MAX_MILES_MOMENTS_"),ROUNDUP(SUM(G374/1.5),0),IF(AND(OR(S374="At_Shelf",S374="BONUS BUNDLES A &amp; B"),G374&lt;10),2,IF(AND(OR(S374="At_Shelf",S374="BONUS BUNDLES A &amp; B"),G374&lt;15),3,IF(AND(OR(S374="At_Shelf",S374="BONUS BUNDLES A &amp; B"),G374&lt;20),4,IF(AND(OR(S374="At_Shelf",S374="BONUS BUNDLES A &amp; B"),G374&lt;30),6,IF(AND(OR(S374="At_Shelf",S374="BONUS BUNDLES A &amp; B"),G374&lt;40),8,IF(AND(OR(S374="At_Shelf",S374="BONUS BUNDLES A &amp; B"),G374&lt;50),10,IF(AND(OR(S374="At_Shelf",S374="BONUS BUNDLES A &amp; B"),G374&gt;49.99),12)))))))))</f>
        <v/>
      </c>
      <c r="Y374" s="45"/>
      <c r="AC374" s="42"/>
    </row>
    <row r="375" spans="2:45" x14ac:dyDescent="0.3">
      <c r="U375" s="47" t="str">
        <f t="shared" si="47"/>
        <v/>
      </c>
      <c r="Y375" s="45"/>
      <c r="AC375" s="42"/>
    </row>
    <row r="376" spans="2:45" x14ac:dyDescent="0.3">
      <c r="AC376" s="42"/>
    </row>
    <row r="377" spans="2:45" x14ac:dyDescent="0.3">
      <c r="AC377" s="42"/>
    </row>
    <row r="378" spans="2:45" x14ac:dyDescent="0.3">
      <c r="AC378" s="42"/>
    </row>
    <row r="379" spans="2:45" x14ac:dyDescent="0.3">
      <c r="AC379" s="42"/>
    </row>
    <row r="380" spans="2:45" x14ac:dyDescent="0.3">
      <c r="AC380" s="42"/>
    </row>
    <row r="381" spans="2:45" x14ac:dyDescent="0.3">
      <c r="AC381" s="42"/>
    </row>
    <row r="382" spans="2:45" x14ac:dyDescent="0.3">
      <c r="AC382" s="42"/>
    </row>
    <row r="383" spans="2:45" x14ac:dyDescent="0.3">
      <c r="AC383" s="42"/>
    </row>
    <row r="384" spans="2:45" x14ac:dyDescent="0.3">
      <c r="AC384" s="42"/>
    </row>
    <row r="385" spans="29:29" x14ac:dyDescent="0.3">
      <c r="AC385" s="42"/>
    </row>
    <row r="386" spans="29:29" x14ac:dyDescent="0.3">
      <c r="AC386" s="42"/>
    </row>
    <row r="387" spans="29:29" x14ac:dyDescent="0.3">
      <c r="AC387" s="42"/>
    </row>
    <row r="388" spans="29:29" x14ac:dyDescent="0.3">
      <c r="AC388" s="42"/>
    </row>
    <row r="389" spans="29:29" x14ac:dyDescent="0.3">
      <c r="AC389" s="42"/>
    </row>
    <row r="390" spans="29:29" x14ac:dyDescent="0.3">
      <c r="AC390" s="42"/>
    </row>
    <row r="391" spans="29:29" x14ac:dyDescent="0.3">
      <c r="AC391" s="42"/>
    </row>
    <row r="392" spans="29:29" x14ac:dyDescent="0.3">
      <c r="AC392" s="42"/>
    </row>
    <row r="393" spans="29:29" x14ac:dyDescent="0.3">
      <c r="AC393" s="42"/>
    </row>
    <row r="394" spans="29:29" x14ac:dyDescent="0.3">
      <c r="AC394" s="42"/>
    </row>
    <row r="395" spans="29:29" x14ac:dyDescent="0.3">
      <c r="AC395" s="42"/>
    </row>
    <row r="396" spans="29:29" x14ac:dyDescent="0.3">
      <c r="AC396" s="42"/>
    </row>
    <row r="397" spans="29:29" x14ac:dyDescent="0.3">
      <c r="AC397" s="42"/>
    </row>
    <row r="398" spans="29:29" x14ac:dyDescent="0.3">
      <c r="AC398" s="42"/>
    </row>
    <row r="399" spans="29:29" x14ac:dyDescent="0.3">
      <c r="AC399" s="42"/>
    </row>
    <row r="400" spans="29:29" x14ac:dyDescent="0.3">
      <c r="AC400" s="42"/>
    </row>
    <row r="401" spans="29:29" x14ac:dyDescent="0.3">
      <c r="AC401" s="42"/>
    </row>
    <row r="402" spans="29:29" x14ac:dyDescent="0.3">
      <c r="AC402" s="42"/>
    </row>
    <row r="403" spans="29:29" x14ac:dyDescent="0.3">
      <c r="AC403" s="42"/>
    </row>
    <row r="404" spans="29:29" x14ac:dyDescent="0.3">
      <c r="AC404" s="42"/>
    </row>
    <row r="405" spans="29:29" x14ac:dyDescent="0.3">
      <c r="AC405" s="42"/>
    </row>
    <row r="406" spans="29:29" x14ac:dyDescent="0.3">
      <c r="AC406" s="42"/>
    </row>
    <row r="407" spans="29:29" x14ac:dyDescent="0.3">
      <c r="AC407" s="42"/>
    </row>
    <row r="408" spans="29:29" x14ac:dyDescent="0.3">
      <c r="AC408" s="42"/>
    </row>
    <row r="409" spans="29:29" x14ac:dyDescent="0.3">
      <c r="AC409" s="42"/>
    </row>
    <row r="410" spans="29:29" x14ac:dyDescent="0.3">
      <c r="AC410" s="42"/>
    </row>
  </sheetData>
  <sheetProtection selectLockedCells="1"/>
  <dataConsolidate/>
  <mergeCells count="11">
    <mergeCell ref="S1:U1"/>
    <mergeCell ref="AN14:AO14"/>
    <mergeCell ref="AP14:AS14"/>
    <mergeCell ref="AG14:AH14"/>
    <mergeCell ref="B15:C15"/>
    <mergeCell ref="A14:G14"/>
    <mergeCell ref="S14:X14"/>
    <mergeCell ref="H14:R14"/>
    <mergeCell ref="AI14:AM14"/>
    <mergeCell ref="AD14:AF14"/>
    <mergeCell ref="Y14:AC14"/>
  </mergeCells>
  <phoneticPr fontId="19" type="noConversion"/>
  <conditionalFormatting sqref="A16:A375">
    <cfRule type="containsText" dxfId="65" priority="93" operator="containsText" text="REMOVAL">
      <formula>NOT(ISERROR(SEARCH("REMOVAL",A16)))</formula>
    </cfRule>
    <cfRule type="containsText" dxfId="64" priority="94" operator="containsText" text="ADDITION">
      <formula>NOT(ISERROR(SEARCH("ADDITION",A16)))</formula>
    </cfRule>
    <cfRule type="containsText" dxfId="63" priority="95" operator="containsText" text="REVISION">
      <formula>NOT(ISERROR(SEARCH("REVISION",A16)))</formula>
    </cfRule>
  </conditionalFormatting>
  <conditionalFormatting sqref="B16:B373">
    <cfRule type="notContainsBlanks" dxfId="62" priority="439">
      <formula>LEN(TRIM(B16))&gt;0</formula>
    </cfRule>
  </conditionalFormatting>
  <conditionalFormatting sqref="C16:E373 G16:G373">
    <cfRule type="expression" dxfId="61" priority="92">
      <formula>AND(A16="ADDITION",E16="")</formula>
    </cfRule>
    <cfRule type="expression" dxfId="60" priority="417">
      <formula>AND(A16="ADDITION",B16="")</formula>
    </cfRule>
  </conditionalFormatting>
  <conditionalFormatting sqref="D16:D373">
    <cfRule type="expression" dxfId="59" priority="345">
      <formula>IF(D16,"")</formula>
    </cfRule>
  </conditionalFormatting>
  <conditionalFormatting sqref="E16:E373">
    <cfRule type="expression" dxfId="58" priority="5">
      <formula>AND(C16="NEW",E16="")</formula>
    </cfRule>
  </conditionalFormatting>
  <conditionalFormatting sqref="F16:F373">
    <cfRule type="expression" dxfId="57" priority="3">
      <formula>AND(C16="NEW",F16="")</formula>
    </cfRule>
  </conditionalFormatting>
  <conditionalFormatting sqref="G16:G373">
    <cfRule type="expression" dxfId="56" priority="2">
      <formula>AND(C16="NEW",G16="")</formula>
    </cfRule>
  </conditionalFormatting>
  <conditionalFormatting sqref="I16:I99212">
    <cfRule type="expression" dxfId="55" priority="64">
      <formula>AND(H16="Black_Friday",I16="")</formula>
    </cfRule>
    <cfRule type="expression" dxfId="54" priority="415">
      <formula>AND(H16="Flash_Sale",I16="")</formula>
    </cfRule>
  </conditionalFormatting>
  <conditionalFormatting sqref="I16:I1048576">
    <cfRule type="expression" dxfId="53" priority="414">
      <formula>AND(H16="Hot_Buy",I16="")</formula>
    </cfRule>
  </conditionalFormatting>
  <conditionalFormatting sqref="M16:M373">
    <cfRule type="cellIs" dxfId="52" priority="82" operator="equal">
      <formula>"H16=""LTO"""</formula>
    </cfRule>
  </conditionalFormatting>
  <conditionalFormatting sqref="N16:N373">
    <cfRule type="expression" dxfId="51" priority="52">
      <formula>AND(J16&lt;&gt;"",P16&lt;N16)</formula>
    </cfRule>
  </conditionalFormatting>
  <conditionalFormatting sqref="O16:O373">
    <cfRule type="expression" dxfId="50" priority="58">
      <formula>AND(H16&lt;&gt;"",R16&lt;O16)</formula>
    </cfRule>
  </conditionalFormatting>
  <conditionalFormatting sqref="P16:P373">
    <cfRule type="expression" dxfId="49" priority="435">
      <formula>AND(H16&lt;&gt;"",P16="")</formula>
    </cfRule>
    <cfRule type="expression" dxfId="48" priority="436">
      <formula>AND(H16&lt;&gt;"",Q16&lt;M16)</formula>
    </cfRule>
  </conditionalFormatting>
  <conditionalFormatting sqref="R16:R7111">
    <cfRule type="cellIs" dxfId="47" priority="85" operator="lessThan">
      <formula>O16</formula>
    </cfRule>
  </conditionalFormatting>
  <conditionalFormatting sqref="S16:S373">
    <cfRule type="expression" dxfId="46" priority="12">
      <formula>AND(AD16="Loyalty_End_Cap",S16="")</formula>
    </cfRule>
  </conditionalFormatting>
  <conditionalFormatting sqref="T16:T373">
    <cfRule type="expression" dxfId="45" priority="11">
      <formula>AND(AD16="Loyalty_End_Cap",AT16="")</formula>
    </cfRule>
    <cfRule type="expression" dxfId="44" priority="48">
      <formula>S16="BONUS BUNDLES A&amp;B"</formula>
    </cfRule>
    <cfRule type="expression" dxfId="43" priority="68">
      <formula>AND(S16="MAX_MILES_MOMENTS",T16="")</formula>
    </cfRule>
    <cfRule type="expression" dxfId="42" priority="422">
      <formula>AND(S16="MAX_MILES_MOMENTS_",T16="")</formula>
    </cfRule>
    <cfRule type="expression" dxfId="41" priority="423">
      <formula>AND(S16="AT_SHELF", T16="")</formula>
    </cfRule>
  </conditionalFormatting>
  <conditionalFormatting sqref="U16:U375">
    <cfRule type="expression" dxfId="40" priority="51">
      <formula>AND(S16&lt;&gt;"",V16&lt;U16)</formula>
    </cfRule>
  </conditionalFormatting>
  <conditionalFormatting sqref="V16:V373">
    <cfRule type="expression" dxfId="39" priority="10">
      <formula>AND(AD16="Loyalty_End_Cap",V16="")</formula>
    </cfRule>
    <cfRule type="expression" dxfId="38" priority="49">
      <formula>AND(S16="MAX_MILES_MOMENTS", V16="")</formula>
    </cfRule>
    <cfRule type="expression" dxfId="37" priority="55">
      <formula>AND(S16="MAX_MILES_MOMENTS_",V16="")</formula>
    </cfRule>
    <cfRule type="expression" dxfId="36" priority="67">
      <formula>AND(S16="AT_SHELF",V16="")</formula>
    </cfRule>
    <cfRule type="expression" dxfId="35" priority="88">
      <formula>AND(S16="BONUS BUNDLES A &amp; B",V16="")</formula>
    </cfRule>
    <cfRule type="expression" dxfId="34" priority="90">
      <formula>AND(S16&lt;&gt;"",V16&lt;U16)</formula>
    </cfRule>
  </conditionalFormatting>
  <conditionalFormatting sqref="W16:W373">
    <cfRule type="expression" dxfId="33" priority="54">
      <formula>AND(S16="MAX_MILES_MOMENTS",W16="")</formula>
    </cfRule>
    <cfRule type="expression" dxfId="32" priority="66">
      <formula>AND(S16="AT_SHELF",W16="")</formula>
    </cfRule>
    <cfRule type="expression" dxfId="31" priority="78">
      <formula>AND(S16="MAX_MILES_MOMENTS_",W16="")</formula>
    </cfRule>
    <cfRule type="expression" dxfId="30" priority="79">
      <formula>AND(S16="BONUS BUNDLES A &amp; B",W16="")</formula>
    </cfRule>
    <cfRule type="expression" dxfId="29" priority="87">
      <formula>AND(S16="BONUS BUNDLES A &amp; B",W16&lt;=V16*2)</formula>
    </cfRule>
  </conditionalFormatting>
  <conditionalFormatting sqref="X16:X373">
    <cfRule type="expression" dxfId="28" priority="53">
      <formula>AND(S16="MAX_MILES_MOMENTS",X16="")</formula>
    </cfRule>
    <cfRule type="expression" dxfId="27" priority="65">
      <formula>AND(S16="AT_SHELF",X16="")</formula>
    </cfRule>
    <cfRule type="expression" dxfId="26" priority="76">
      <formula>AND(S16="MAX_MILES_MOMENTS_",X16="")</formula>
    </cfRule>
    <cfRule type="expression" dxfId="25" priority="77">
      <formula>AND(S16="BONUS BUNDLES A &amp; B",X16="")</formula>
    </cfRule>
    <cfRule type="expression" dxfId="24" priority="86">
      <formula>AND(S16="BONUS BUNDLES A &amp; B",X16&lt;(($W$16-$V$16)+$W$16))</formula>
    </cfRule>
  </conditionalFormatting>
  <conditionalFormatting sqref="Y12">
    <cfRule type="cellIs" dxfId="23" priority="106" operator="equal">
      <formula>"""PDF,DIMENSIONS &amp; HOLD. PWR REQUIRED W/ EMAIL"""</formula>
    </cfRule>
  </conditionalFormatting>
  <conditionalFormatting sqref="Y16:Y375">
    <cfRule type="cellIs" dxfId="22" priority="105" operator="equal">
      <formula>"""Footprint"""</formula>
    </cfRule>
  </conditionalFormatting>
  <conditionalFormatting sqref="Z16:Z373">
    <cfRule type="expression" dxfId="21" priority="6">
      <formula>AND(Y16&lt;&gt;"",Z16="")</formula>
    </cfRule>
  </conditionalFormatting>
  <conditionalFormatting sqref="AB16:AC9212">
    <cfRule type="expression" dxfId="20" priority="50">
      <formula>AND(Z16="Custom Store List",AB16="")</formula>
    </cfRule>
  </conditionalFormatting>
  <conditionalFormatting sqref="AC16:AC373">
    <cfRule type="expression" dxfId="19" priority="35">
      <formula>AND(Y16="Footprint",AC16="")</formula>
    </cfRule>
    <cfRule type="expression" dxfId="18" priority="38">
      <formula>AND(Y16="Build_Your_Own_Ad_Hoc",AC16="")</formula>
    </cfRule>
  </conditionalFormatting>
  <conditionalFormatting sqref="AD16:AD9212">
    <cfRule type="expression" dxfId="17" priority="448">
      <formula>AND(AA16="Custom Store List",AD16="")</formula>
    </cfRule>
  </conditionalFormatting>
  <conditionalFormatting sqref="AE16:AE373">
    <cfRule type="expression" dxfId="16" priority="42">
      <formula>AND(AD16&lt;&gt;"",AE16="")</formula>
    </cfRule>
  </conditionalFormatting>
  <conditionalFormatting sqref="AF16:AF373">
    <cfRule type="expression" dxfId="15" priority="41">
      <formula>AND(AD16&lt;&gt;"",AF16="")</formula>
    </cfRule>
    <cfRule type="expression" dxfId="14" priority="47">
      <formula>AND(D16&lt;&gt;"",E16="")</formula>
    </cfRule>
  </conditionalFormatting>
  <conditionalFormatting sqref="AH16:AH373">
    <cfRule type="expression" dxfId="13" priority="13">
      <formula>AND(AG16&lt;&gt;"",AH16="")</formula>
    </cfRule>
  </conditionalFormatting>
  <conditionalFormatting sqref="AQ16:AQ373">
    <cfRule type="expression" dxfId="12" priority="24">
      <formula>AND(AP16&lt;&gt;"",AQ16="")</formula>
    </cfRule>
  </conditionalFormatting>
  <conditionalFormatting sqref="AR16:AR99212">
    <cfRule type="expression" dxfId="11" priority="21">
      <formula>AP16="FOC Packaging - Rep-Applied"</formula>
    </cfRule>
    <cfRule type="expression" dxfId="10" priority="22">
      <formula>AP16="Rep-Applied - Non-Liquor"</formula>
    </cfRule>
    <cfRule type="expression" dxfId="9" priority="23">
      <formula>AP16="Near Pack (FOR PRODUCT SPOTLIGHT/FOOTPRINT/BYOAH)"</formula>
    </cfRule>
    <cfRule type="expression" dxfId="8" priority="32">
      <formula>AND(AP16="FOC Packaging - Plant-Applied",AR16="")</formula>
    </cfRule>
    <cfRule type="expression" dxfId="7" priority="70">
      <formula>AND(AP16="Rep-Applied - Liquor",AR16="")</formula>
    </cfRule>
    <cfRule type="expression" dxfId="6" priority="72">
      <formula>AND(AP16="Plant-Applied",AR16="")</formula>
    </cfRule>
  </conditionalFormatting>
  <conditionalFormatting sqref="AS16:AS373">
    <cfRule type="expression" dxfId="5" priority="18">
      <formula>AP16="FOC Packaging - Rep-Applied"</formula>
    </cfRule>
    <cfRule type="expression" dxfId="4" priority="19">
      <formula>AP16="Rep-Applied - Non-Liquor"</formula>
    </cfRule>
    <cfRule type="expression" dxfId="3" priority="20">
      <formula>AP16="Near Pack (FOR PRODUCT SPOTLIGHT/FOOTPRINT/BYOAH)"</formula>
    </cfRule>
    <cfRule type="expression" dxfId="2" priority="31">
      <formula>AND(AP16="FOC Packaging - Plant-Applied",AS16="")</formula>
    </cfRule>
    <cfRule type="expression" dxfId="1" priority="69">
      <formula>AND(AP16="Rep-Applied - Liquor",AS16="")</formula>
    </cfRule>
    <cfRule type="expression" dxfId="0" priority="71">
      <formula>AND(AP16="Plant-Applied",AS16="")</formula>
    </cfRule>
  </conditionalFormatting>
  <dataValidations xWindow="939" yWindow="511" count="19">
    <dataValidation type="list" allowBlank="1" showInputMessage="1" showErrorMessage="1" sqref="AV125:AV223 AP16:AP373" xr:uid="{2184048C-B5C9-4267-988E-573C0A12592A}">
      <formula1>Value_Add</formula1>
    </dataValidation>
    <dataValidation allowBlank="1" showErrorMessage="1" promptTitle="Mile Offer Info" prompt="For Bundle Buys, write as :_x000a_ Buy #, Get #; Buy #, Get #_x000a__x000a_DO NOT write &quot;_x000a_BAM&quot; in your offer_x000a_" sqref="V16:X373" xr:uid="{A136D896-658B-4CA7-8AE5-9FE903A89867}"/>
    <dataValidation type="list" allowBlank="1" showErrorMessage="1" errorTitle="STOP " promptTitle="Don't Forget!" sqref="D16:D373" xr:uid="{F94DA2DF-0635-4878-BAA1-39917AD4C8D3}">
      <formula1>"Agent, Supplier"</formula1>
    </dataValidation>
    <dataValidation type="list" allowBlank="1" showInputMessage="1" showErrorMessage="1" sqref="AG16:AG373" xr:uid="{3054E3A5-45F5-4FA2-B561-269AD3A7C04C}">
      <formula1>Contest_Mechanism</formula1>
    </dataValidation>
    <dataValidation type="list" allowBlank="1" showInputMessage="1" showErrorMessage="1" sqref="AI16:AI373" xr:uid="{2CB39ABE-C4DB-4716-B956-39997CD1FF4C}">
      <formula1>Shopping_Cart_Ad</formula1>
    </dataValidation>
    <dataValidation type="list" allowBlank="1" showInputMessage="1" showErrorMessage="1" sqref="AJ16:AJ373" xr:uid="{FF5F44C6-FB46-4FDE-9182-F7F30715E4B1}">
      <formula1>In_Store_Audio_Ad</formula1>
    </dataValidation>
    <dataValidation type="list" allowBlank="1" showInputMessage="1" showErrorMessage="1" sqref="AM16:AM373" xr:uid="{FD5BC561-927B-4AE3-ADE2-F4CC1116E29A}">
      <formula1>Liquor_Mart_Flyer</formula1>
    </dataValidation>
    <dataValidation type="list" allowBlank="1" showInputMessage="1" showErrorMessage="1" error="You are not authorized to apply for this SKU number." sqref="C16:C373" xr:uid="{E93D0E4A-5CC2-40B1-BECD-3591382ECA03}">
      <formula1>INDIRECT($E$7)</formula1>
    </dataValidation>
    <dataValidation type="list" allowBlank="1" showInputMessage="1" showErrorMessage="1" sqref="E7" xr:uid="{7797CBFC-D83B-4EBF-BB0D-1AEBA0BF72D7}">
      <formula1>Partners</formula1>
    </dataValidation>
    <dataValidation type="list" allowBlank="1" showErrorMessage="1" sqref="H16:H373" xr:uid="{1058457B-6AAB-45B7-968C-68582CC590E4}">
      <formula1>LTO_HOT_BUY</formula1>
    </dataValidation>
    <dataValidation type="list" allowBlank="1" showInputMessage="1" showErrorMessage="1" sqref="S16:S373" xr:uid="{17A1244B-CC3F-4CD0-9D84-600ABF2B4ACB}">
      <formula1>INDIRECT($G$6)</formula1>
    </dataValidation>
    <dataValidation type="list" allowBlank="1" showInputMessage="1" showErrorMessage="1" sqref="I16:I373 T16:T373 Z16:Z373 AE16:AE373" xr:uid="{AC234582-D25D-4756-A3EB-40936C8FE954}">
      <formula1>INDIRECT(H16)</formula1>
    </dataValidation>
    <dataValidation allowBlank="1" showErrorMessage="1" promptTitle="This is not your offer!" prompt="This is the minimum AIR MILES offer required by your selected program. _x000a_Please confirm your AIR MILES offer in the column to the right. " sqref="U16:U375" xr:uid="{983D898B-8E5F-42F0-801E-D997A96DBD13}"/>
    <dataValidation type="list" allowBlank="1" showInputMessage="1" showErrorMessage="1" sqref="A16:A1048576" xr:uid="{2C766731-7682-4DD3-9857-6899566E99C2}">
      <formula1>"ADDITION, REVISION, REMOVAL"</formula1>
    </dataValidation>
    <dataValidation type="list" allowBlank="1" showInputMessage="1" showErrorMessage="1" sqref="Y16:Y375" xr:uid="{6ECF00D7-0F78-440C-9233-B43A36AF80F7}">
      <formula1>INDIRECT($G$7)</formula1>
    </dataValidation>
    <dataValidation type="list" allowBlank="1" showInputMessage="1" showErrorMessage="1" sqref="H16:H373" xr:uid="{7945A95C-4A24-4F56-9BA2-2438E2287F70}">
      <formula1>INDIRECT($G$8)</formula1>
    </dataValidation>
    <dataValidation type="list" allowBlank="1" showInputMessage="1" showErrorMessage="1" sqref="AF16:AF373" xr:uid="{BE6F2215-0F7F-4EA9-8F7F-79724B2355BA}">
      <formula1>"YES, NO"</formula1>
    </dataValidation>
    <dataValidation type="list" allowBlank="1" showInputMessage="1" showErrorMessage="1" sqref="AD16:AD373" xr:uid="{C95A79D7-7149-4569-ADFE-F4ED0C7BA2A1}">
      <formula1>INDIRECT($G$5)</formula1>
    </dataValidation>
    <dataValidation type="list" allowBlank="1" showInputMessage="1" showErrorMessage="1" sqref="AC16:AC410" xr:uid="{F6C58FBF-2A90-4277-9D93-AFD46440F214}">
      <formula1>"YES - EMAIL, NO - TBD"</formula1>
    </dataValidation>
  </dataValidations>
  <hyperlinks>
    <hyperlink ref="H8" r:id="rId1" xr:uid="{8736FC32-23B0-4AEB-95BC-7B0A40CD2023}"/>
  </hyperlinks>
  <pageMargins left="0.25" right="0.25" top="0.25" bottom="0.75" header="0" footer="0"/>
  <pageSetup scale="13" fitToHeight="0" orientation="landscape" r:id="rId2"/>
  <drawing r:id="rId3"/>
  <extLst>
    <ext xmlns:x14="http://schemas.microsoft.com/office/spreadsheetml/2009/9/main" uri="{CCE6A557-97BC-4b89-ADB6-D9C93CAAB3DF}">
      <x14:dataValidations xmlns:xm="http://schemas.microsoft.com/office/excel/2006/main" xWindow="939" yWindow="511" count="9">
        <x14:dataValidation type="list" allowBlank="1" showInputMessage="1" showErrorMessage="1" xr:uid="{1FF002C2-10C9-4B73-9FE0-2C9192AA0A96}">
          <x14:formula1>
            <xm:f>'Data Validation'!$A$5:$A$6</xm:f>
          </x14:formula1>
          <xm:sqref>E5</xm:sqref>
        </x14:dataValidation>
        <x14:dataValidation type="list" allowBlank="1" showInputMessage="1" showErrorMessage="1" xr:uid="{2D7544C9-374E-496B-8631-622105CC03CB}">
          <x14:formula1>
            <xm:f>'Data Validation'!$I$16:$I$23</xm:f>
          </x14:formula1>
          <xm:sqref>AA16:AA373</xm:sqref>
        </x14:dataValidation>
        <x14:dataValidation type="list" allowBlank="1" showErrorMessage="1" promptTitle="Save &amp; Get" prompt="Complete AIR MILES 'AT SHELF' &amp; LTO in full. Minimums must be met for consideration. " xr:uid="{3C8C9B08-3A57-4545-8F68-94DBC044270B}">
          <x14:formula1>
            <xm:f>'Data Validation'!$A$25:$A$27</xm:f>
          </x14:formula1>
          <xm:sqref>I16:I373</xm:sqref>
        </x14:dataValidation>
        <x14:dataValidation type="list" allowBlank="1" showInputMessage="1" showErrorMessage="1" xr:uid="{185C0EC8-AFC6-450E-AB70-A43637BED871}">
          <x14:formula1>
            <xm:f>'Data Validation'!$A$37</xm:f>
          </x14:formula1>
          <xm:sqref>AN16:AN373</xm:sqref>
        </x14:dataValidation>
        <x14:dataValidation type="list" allowBlank="1" showInputMessage="1" showErrorMessage="1" xr:uid="{17426188-0319-4284-A055-BB32B6C1A326}">
          <x14:formula1>
            <xm:f>'Data Validation'!$B$37</xm:f>
          </x14:formula1>
          <xm:sqref>AO16:AO373</xm:sqref>
        </x14:dataValidation>
        <x14:dataValidation type="list" allowBlank="1" showInputMessage="1" showErrorMessage="1" xr:uid="{E1F645E5-D67C-414E-96C4-52F6B647C37C}">
          <x14:formula1>
            <xm:f>'Data Validation'!$D$37:$D$39</xm:f>
          </x14:formula1>
          <xm:sqref>AL16:AL373</xm:sqref>
        </x14:dataValidation>
        <x14:dataValidation type="list" allowBlank="1" showInputMessage="1" showErrorMessage="1" xr:uid="{BEC10564-A439-40BA-962D-9558AD794115}">
          <x14:formula1>
            <xm:f>'Data Validation'!$E$37:$E$41</xm:f>
          </x14:formula1>
          <xm:sqref>AV16:AV124</xm:sqref>
        </x14:dataValidation>
        <x14:dataValidation type="list" allowBlank="1" showInputMessage="1" showErrorMessage="1" xr:uid="{827C0D4F-C825-4123-AE08-A2F390E92E7A}">
          <x14:formula1>
            <xm:f>'Data Validation'!$C$37:$C$41</xm:f>
          </x14:formula1>
          <xm:sqref>AT16:AT223</xm:sqref>
        </x14:dataValidation>
        <x14:dataValidation type="list" allowBlank="1" showInputMessage="1" showErrorMessage="1" xr:uid="{73B802C4-03B5-4DDF-A52A-FF0717CF6A10}">
          <x14:formula1>
            <xm:f>'Data Validation'!$H$37</xm:f>
          </x14:formula1>
          <xm:sqref>AK16:AK373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59"/>
  <sheetViews>
    <sheetView zoomScale="70" zoomScaleNormal="70" workbookViewId="0">
      <selection activeCell="E47" sqref="E47"/>
    </sheetView>
  </sheetViews>
  <sheetFormatPr defaultColWidth="8.81640625" defaultRowHeight="14.5" x14ac:dyDescent="0.35"/>
  <cols>
    <col min="1" max="1" width="30" customWidth="1"/>
    <col min="2" max="2" width="49.54296875" bestFit="1" customWidth="1"/>
    <col min="3" max="3" width="42.453125" customWidth="1"/>
    <col min="4" max="4" width="38.7265625" customWidth="1"/>
    <col min="5" max="5" width="39.453125" bestFit="1" customWidth="1"/>
    <col min="6" max="6" width="41.7265625" bestFit="1" customWidth="1"/>
    <col min="7" max="7" width="36.1796875" bestFit="1" customWidth="1"/>
    <col min="8" max="8" width="33.54296875" bestFit="1" customWidth="1"/>
    <col min="9" max="9" width="21.1796875" customWidth="1"/>
    <col min="10" max="10" width="24.453125" bestFit="1" customWidth="1"/>
    <col min="11" max="11" width="24.453125" style="2" customWidth="1"/>
    <col min="12" max="12" width="26.7265625" style="2" customWidth="1"/>
    <col min="13" max="13" width="34" bestFit="1" customWidth="1"/>
    <col min="14" max="14" width="45.81640625" bestFit="1" customWidth="1"/>
    <col min="15" max="15" width="22.7265625" style="2" bestFit="1" customWidth="1"/>
    <col min="16" max="16" width="28.26953125" style="2" bestFit="1" customWidth="1"/>
    <col min="17" max="17" width="28.453125" style="2" bestFit="1" customWidth="1"/>
    <col min="18" max="18" width="16.81640625" style="2" customWidth="1"/>
    <col min="19" max="19" width="15.26953125" bestFit="1" customWidth="1"/>
    <col min="20" max="20" width="10" bestFit="1" customWidth="1"/>
  </cols>
  <sheetData>
    <row r="1" spans="1:18" s="2" customFormat="1" x14ac:dyDescent="0.35">
      <c r="A1" s="123" t="s">
        <v>5895</v>
      </c>
      <c r="B1" s="123" t="s">
        <v>6282</v>
      </c>
      <c r="C1" s="123"/>
      <c r="D1" s="175"/>
      <c r="E1" s="175"/>
    </row>
    <row r="2" spans="1:18" x14ac:dyDescent="0.35">
      <c r="A2" s="2" t="s">
        <v>6724</v>
      </c>
      <c r="B2" s="1" t="s">
        <v>7185</v>
      </c>
      <c r="C2" s="1" t="s">
        <v>7186</v>
      </c>
      <c r="D2" s="1" t="s">
        <v>7187</v>
      </c>
      <c r="E2" s="1" t="s">
        <v>7188</v>
      </c>
      <c r="G2" s="159"/>
      <c r="K2"/>
      <c r="L2"/>
    </row>
    <row r="3" spans="1:18" x14ac:dyDescent="0.35">
      <c r="A3" s="2" t="s">
        <v>6725</v>
      </c>
      <c r="B3" t="s">
        <v>263</v>
      </c>
      <c r="C3" s="2" t="s">
        <v>263</v>
      </c>
      <c r="D3" s="159" t="s">
        <v>6925</v>
      </c>
      <c r="E3" s="159" t="s">
        <v>6925</v>
      </c>
      <c r="G3" t="s">
        <v>261</v>
      </c>
      <c r="K3"/>
      <c r="L3"/>
    </row>
    <row r="4" spans="1:18" x14ac:dyDescent="0.35">
      <c r="A4" s="2" t="s">
        <v>6726</v>
      </c>
      <c r="B4" t="s">
        <v>292</v>
      </c>
      <c r="C4" s="2" t="s">
        <v>292</v>
      </c>
      <c r="D4" s="159" t="s">
        <v>6926</v>
      </c>
      <c r="E4" s="159" t="s">
        <v>6926</v>
      </c>
      <c r="G4" t="s">
        <v>261</v>
      </c>
      <c r="K4"/>
      <c r="L4"/>
    </row>
    <row r="5" spans="1:18" x14ac:dyDescent="0.35">
      <c r="A5" s="2" t="s">
        <v>6727</v>
      </c>
      <c r="B5" t="s">
        <v>2844</v>
      </c>
      <c r="C5" s="2" t="s">
        <v>2844</v>
      </c>
      <c r="D5" s="159" t="s">
        <v>6927</v>
      </c>
      <c r="E5" s="159" t="s">
        <v>6927</v>
      </c>
      <c r="G5" t="s">
        <v>2608</v>
      </c>
      <c r="K5"/>
      <c r="L5"/>
    </row>
    <row r="6" spans="1:18" x14ac:dyDescent="0.35">
      <c r="A6" s="2" t="s">
        <v>6728</v>
      </c>
      <c r="B6" t="s">
        <v>2846</v>
      </c>
      <c r="C6" s="2" t="s">
        <v>2846</v>
      </c>
      <c r="D6" s="159"/>
      <c r="F6" s="159"/>
      <c r="G6" s="2" t="s">
        <v>2608</v>
      </c>
      <c r="K6"/>
      <c r="L6"/>
    </row>
    <row r="7" spans="1:18" x14ac:dyDescent="0.35">
      <c r="A7" s="2" t="s">
        <v>6729</v>
      </c>
      <c r="B7" t="s">
        <v>6735</v>
      </c>
      <c r="C7" s="8" t="s">
        <v>3532</v>
      </c>
      <c r="D7" s="159"/>
      <c r="F7" s="172"/>
      <c r="G7" s="2" t="s">
        <v>262</v>
      </c>
      <c r="K7"/>
      <c r="L7"/>
    </row>
    <row r="8" spans="1:18" x14ac:dyDescent="0.35">
      <c r="A8" s="2" t="s">
        <v>6730</v>
      </c>
      <c r="B8" s="8" t="s">
        <v>3532</v>
      </c>
      <c r="D8" s="159"/>
      <c r="F8" s="159"/>
      <c r="G8" t="s">
        <v>262</v>
      </c>
      <c r="K8"/>
      <c r="L8"/>
    </row>
    <row r="9" spans="1:18" x14ac:dyDescent="0.35">
      <c r="A9" s="2" t="s">
        <v>6731</v>
      </c>
      <c r="D9" s="159"/>
      <c r="G9" t="s">
        <v>7175</v>
      </c>
      <c r="K9"/>
      <c r="L9"/>
    </row>
    <row r="10" spans="1:18" x14ac:dyDescent="0.35">
      <c r="A10" s="2" t="s">
        <v>6732</v>
      </c>
      <c r="C10" s="159"/>
      <c r="E10" s="172"/>
      <c r="K10"/>
      <c r="L10"/>
    </row>
    <row r="11" spans="1:18" x14ac:dyDescent="0.35">
      <c r="A11" s="2" t="s">
        <v>6733</v>
      </c>
      <c r="E11" s="159"/>
      <c r="K11"/>
      <c r="L11"/>
    </row>
    <row r="12" spans="1:18" x14ac:dyDescent="0.35">
      <c r="A12" s="2" t="s">
        <v>6734</v>
      </c>
      <c r="C12" s="159"/>
      <c r="E12" s="159"/>
      <c r="K12"/>
      <c r="L12"/>
    </row>
    <row r="13" spans="1:18" x14ac:dyDescent="0.35">
      <c r="A13" s="2"/>
      <c r="B13" s="8"/>
      <c r="K13"/>
      <c r="L13"/>
    </row>
    <row r="14" spans="1:18" s="2" customFormat="1" x14ac:dyDescent="0.35">
      <c r="G14" s="139"/>
    </row>
    <row r="15" spans="1:18" x14ac:dyDescent="0.35">
      <c r="A15" s="1" t="s">
        <v>263</v>
      </c>
      <c r="B15" s="1" t="s">
        <v>292</v>
      </c>
      <c r="C15" s="1"/>
      <c r="D15" s="1"/>
      <c r="E15" s="1" t="s">
        <v>2844</v>
      </c>
      <c r="F15" s="1" t="s">
        <v>2845</v>
      </c>
      <c r="G15" s="1"/>
      <c r="H15" s="1" t="s">
        <v>3532</v>
      </c>
      <c r="I15" s="1" t="s">
        <v>303</v>
      </c>
      <c r="M15" s="1"/>
      <c r="O15" s="1"/>
      <c r="Q15" s="1"/>
      <c r="R15"/>
    </row>
    <row r="16" spans="1:18" x14ac:dyDescent="0.35">
      <c r="A16" s="2" t="s">
        <v>3827</v>
      </c>
      <c r="B16" t="s">
        <v>261</v>
      </c>
      <c r="C16" s="8"/>
      <c r="D16" s="8"/>
      <c r="E16" t="s">
        <v>262</v>
      </c>
      <c r="F16" s="2" t="s">
        <v>271</v>
      </c>
      <c r="G16" s="8"/>
      <c r="H16" s="8" t="s">
        <v>261</v>
      </c>
      <c r="I16">
        <v>1</v>
      </c>
      <c r="M16" s="8"/>
      <c r="O16" s="8"/>
      <c r="Q16" s="8"/>
      <c r="R16"/>
    </row>
    <row r="17" spans="1:11" x14ac:dyDescent="0.35">
      <c r="A17" s="2" t="s">
        <v>2608</v>
      </c>
      <c r="B17" t="s">
        <v>2608</v>
      </c>
      <c r="E17" t="s">
        <v>271</v>
      </c>
      <c r="H17" t="s">
        <v>2608</v>
      </c>
      <c r="I17">
        <v>2</v>
      </c>
    </row>
    <row r="18" spans="1:11" x14ac:dyDescent="0.35">
      <c r="A18" s="2"/>
      <c r="B18" t="s">
        <v>262</v>
      </c>
      <c r="E18" s="1"/>
      <c r="G18" s="1"/>
      <c r="H18" t="s">
        <v>262</v>
      </c>
      <c r="I18">
        <v>3</v>
      </c>
    </row>
    <row r="19" spans="1:11" x14ac:dyDescent="0.35">
      <c r="B19" t="s">
        <v>271</v>
      </c>
      <c r="G19" s="8"/>
      <c r="H19" t="s">
        <v>271</v>
      </c>
      <c r="I19">
        <v>4</v>
      </c>
      <c r="K19" s="1"/>
    </row>
    <row r="20" spans="1:11" x14ac:dyDescent="0.35">
      <c r="H20" t="s">
        <v>4855</v>
      </c>
      <c r="I20">
        <v>5</v>
      </c>
    </row>
    <row r="21" spans="1:11" x14ac:dyDescent="0.35">
      <c r="H21" s="2"/>
      <c r="I21">
        <v>6</v>
      </c>
    </row>
    <row r="22" spans="1:11" x14ac:dyDescent="0.35">
      <c r="B22" s="1"/>
      <c r="I22">
        <v>7</v>
      </c>
    </row>
    <row r="23" spans="1:11" x14ac:dyDescent="0.35">
      <c r="B23" s="8"/>
      <c r="I23">
        <v>8</v>
      </c>
    </row>
    <row r="24" spans="1:11" x14ac:dyDescent="0.35">
      <c r="B24" s="2"/>
      <c r="D24" s="123" t="s">
        <v>5895</v>
      </c>
      <c r="F24" s="123" t="s">
        <v>5895</v>
      </c>
      <c r="G24" s="123"/>
    </row>
    <row r="25" spans="1:11" x14ac:dyDescent="0.35">
      <c r="A25" s="139" t="s">
        <v>6893</v>
      </c>
      <c r="B25" s="1" t="s">
        <v>4692</v>
      </c>
      <c r="C25" s="1" t="s">
        <v>3539</v>
      </c>
      <c r="D25" s="123" t="s">
        <v>7189</v>
      </c>
      <c r="E25" s="1" t="s">
        <v>3538</v>
      </c>
      <c r="F25" s="1" t="s">
        <v>6894</v>
      </c>
      <c r="G25" s="1" t="s">
        <v>6895</v>
      </c>
      <c r="H25" s="1" t="s">
        <v>6735</v>
      </c>
    </row>
    <row r="26" spans="1:11" x14ac:dyDescent="0.35">
      <c r="A26" t="s">
        <v>268</v>
      </c>
      <c r="B26" t="s">
        <v>2843</v>
      </c>
      <c r="C26" t="s">
        <v>7177</v>
      </c>
      <c r="D26" s="2" t="s">
        <v>7177</v>
      </c>
      <c r="E26" t="s">
        <v>7181</v>
      </c>
      <c r="F26" s="8" t="s">
        <v>7191</v>
      </c>
      <c r="G26" s="8" t="s">
        <v>7192</v>
      </c>
      <c r="H26" s="8" t="s">
        <v>6928</v>
      </c>
    </row>
    <row r="27" spans="1:11" x14ac:dyDescent="0.35">
      <c r="A27" t="s">
        <v>4692</v>
      </c>
      <c r="B27" t="s">
        <v>2847</v>
      </c>
      <c r="C27" t="s">
        <v>7178</v>
      </c>
      <c r="D27" s="2" t="s">
        <v>7178</v>
      </c>
      <c r="E27" t="s">
        <v>2843</v>
      </c>
      <c r="F27" s="8"/>
      <c r="G27" s="8"/>
      <c r="H27" s="2"/>
    </row>
    <row r="28" spans="1:11" x14ac:dyDescent="0.35">
      <c r="B28" t="s">
        <v>4688</v>
      </c>
      <c r="C28" t="s">
        <v>7179</v>
      </c>
      <c r="D28" s="2" t="s">
        <v>7179</v>
      </c>
      <c r="E28" t="s">
        <v>2847</v>
      </c>
      <c r="F28" s="8"/>
      <c r="H28" s="2"/>
    </row>
    <row r="29" spans="1:11" x14ac:dyDescent="0.35">
      <c r="C29" s="101"/>
      <c r="F29" s="8"/>
      <c r="H29" s="2"/>
    </row>
    <row r="30" spans="1:11" x14ac:dyDescent="0.35">
      <c r="A30" s="139"/>
      <c r="C30" s="101"/>
      <c r="D30" s="123" t="s">
        <v>7190</v>
      </c>
      <c r="E30" s="2"/>
    </row>
    <row r="31" spans="1:11" x14ac:dyDescent="0.35">
      <c r="C31" s="1"/>
      <c r="D31" s="2" t="s">
        <v>7177</v>
      </c>
    </row>
    <row r="32" spans="1:11" x14ac:dyDescent="0.35">
      <c r="C32" s="8"/>
      <c r="D32" s="2" t="s">
        <v>7178</v>
      </c>
    </row>
    <row r="33" spans="1:10" x14ac:dyDescent="0.35">
      <c r="D33" s="2" t="s">
        <v>7180</v>
      </c>
    </row>
    <row r="36" spans="1:10" x14ac:dyDescent="0.35">
      <c r="A36" s="1" t="s">
        <v>266</v>
      </c>
      <c r="B36" s="1" t="s">
        <v>267</v>
      </c>
      <c r="C36" s="1" t="s">
        <v>297</v>
      </c>
      <c r="D36" s="1" t="s">
        <v>4856</v>
      </c>
      <c r="E36" s="1" t="s">
        <v>269</v>
      </c>
      <c r="F36" s="1" t="s">
        <v>270</v>
      </c>
      <c r="G36" s="1" t="s">
        <v>302</v>
      </c>
      <c r="H36" s="1" t="s">
        <v>3051</v>
      </c>
      <c r="I36" s="1"/>
      <c r="J36" s="1" t="s">
        <v>3533</v>
      </c>
    </row>
    <row r="37" spans="1:10" x14ac:dyDescent="0.35">
      <c r="A37" s="8" t="s">
        <v>266</v>
      </c>
      <c r="B37" s="8" t="s">
        <v>267</v>
      </c>
      <c r="C37" t="s">
        <v>3050</v>
      </c>
      <c r="D37" t="s">
        <v>4857</v>
      </c>
      <c r="E37" t="s">
        <v>6896</v>
      </c>
      <c r="F37" s="8" t="s">
        <v>4698</v>
      </c>
      <c r="G37" s="8" t="s">
        <v>302</v>
      </c>
      <c r="H37" s="8" t="s">
        <v>3051</v>
      </c>
      <c r="I37" s="8"/>
      <c r="J37" s="8" t="s">
        <v>4384</v>
      </c>
    </row>
    <row r="38" spans="1:10" x14ac:dyDescent="0.35">
      <c r="C38" t="s">
        <v>298</v>
      </c>
      <c r="D38" t="s">
        <v>4858</v>
      </c>
      <c r="E38" t="s">
        <v>6721</v>
      </c>
    </row>
    <row r="39" spans="1:10" x14ac:dyDescent="0.35">
      <c r="C39" t="s">
        <v>299</v>
      </c>
      <c r="D39" t="s">
        <v>4859</v>
      </c>
      <c r="E39" t="s">
        <v>6719</v>
      </c>
    </row>
    <row r="40" spans="1:10" x14ac:dyDescent="0.35">
      <c r="C40" t="s">
        <v>4860</v>
      </c>
      <c r="E40" t="s">
        <v>6720</v>
      </c>
    </row>
    <row r="41" spans="1:10" x14ac:dyDescent="0.35">
      <c r="C41" t="s">
        <v>300</v>
      </c>
      <c r="E41" t="s">
        <v>6717</v>
      </c>
    </row>
    <row r="42" spans="1:10" x14ac:dyDescent="0.35">
      <c r="E42" s="2" t="s">
        <v>6718</v>
      </c>
    </row>
    <row r="48" spans="1:10" x14ac:dyDescent="0.35">
      <c r="A48" s="2" t="s">
        <v>5897</v>
      </c>
      <c r="B48" s="125">
        <v>0.1</v>
      </c>
      <c r="C48" s="139"/>
    </row>
    <row r="49" spans="1:3" x14ac:dyDescent="0.35">
      <c r="A49" s="2" t="s">
        <v>5898</v>
      </c>
      <c r="B49" s="125">
        <v>0.05</v>
      </c>
      <c r="C49" s="140"/>
    </row>
    <row r="50" spans="1:3" x14ac:dyDescent="0.35">
      <c r="A50" s="2" t="s">
        <v>5899</v>
      </c>
      <c r="B50" s="125">
        <v>0.1</v>
      </c>
    </row>
    <row r="51" spans="1:3" x14ac:dyDescent="0.35">
      <c r="A51" s="2" t="s">
        <v>5900</v>
      </c>
      <c r="B51" s="125">
        <v>0.05</v>
      </c>
    </row>
    <row r="52" spans="1:3" x14ac:dyDescent="0.35">
      <c r="A52" t="s">
        <v>5904</v>
      </c>
      <c r="B52" s="125">
        <v>0.1</v>
      </c>
    </row>
    <row r="53" spans="1:3" x14ac:dyDescent="0.35">
      <c r="A53" t="s">
        <v>5905</v>
      </c>
      <c r="B53" s="125">
        <v>0.1</v>
      </c>
    </row>
    <row r="54" spans="1:3" x14ac:dyDescent="0.35">
      <c r="A54" t="s">
        <v>6280</v>
      </c>
      <c r="B54" s="125">
        <v>0.1</v>
      </c>
    </row>
    <row r="55" spans="1:3" x14ac:dyDescent="0.35">
      <c r="A55" t="s">
        <v>6281</v>
      </c>
      <c r="B55" s="125">
        <v>0.1</v>
      </c>
    </row>
    <row r="56" spans="1:3" x14ac:dyDescent="0.35">
      <c r="A56" t="s">
        <v>6380</v>
      </c>
      <c r="B56" s="125">
        <v>0.1</v>
      </c>
    </row>
    <row r="57" spans="1:3" x14ac:dyDescent="0.35">
      <c r="A57" t="s">
        <v>6381</v>
      </c>
      <c r="B57" s="125">
        <v>0.1</v>
      </c>
    </row>
    <row r="58" spans="1:3" x14ac:dyDescent="0.35">
      <c r="A58" t="s">
        <v>6382</v>
      </c>
      <c r="B58" s="125">
        <v>0.1</v>
      </c>
    </row>
    <row r="59" spans="1:3" x14ac:dyDescent="0.35">
      <c r="A59" t="s">
        <v>6383</v>
      </c>
      <c r="B59" s="125">
        <v>0.05</v>
      </c>
    </row>
  </sheetData>
  <sortState xmlns:xlrd2="http://schemas.microsoft.com/office/spreadsheetml/2017/richdata2" ref="C37:C39">
    <sortCondition ref="C37"/>
  </sortState>
  <phoneticPr fontId="19"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48B7C-B8C8-4D35-875E-4FACC2F8F944}">
  <dimension ref="A1:GL321"/>
  <sheetViews>
    <sheetView workbookViewId="0">
      <selection activeCell="H44" sqref="H44"/>
    </sheetView>
  </sheetViews>
  <sheetFormatPr defaultColWidth="8.7265625" defaultRowHeight="14.5" x14ac:dyDescent="0.35"/>
  <cols>
    <col min="1" max="1" width="19.453125" style="2" customWidth="1"/>
    <col min="2" max="2" width="21.26953125" style="2" bestFit="1" customWidth="1"/>
    <col min="3" max="16384" width="8.7265625" style="2"/>
  </cols>
  <sheetData>
    <row r="1" spans="1:194" x14ac:dyDescent="0.35">
      <c r="A1" s="2" t="s">
        <v>5228</v>
      </c>
      <c r="B1" s="2" t="s">
        <v>7471</v>
      </c>
      <c r="C1" s="2" t="s">
        <v>6705</v>
      </c>
      <c r="D1" s="2" t="s">
        <v>5092</v>
      </c>
      <c r="E1" s="2" t="s">
        <v>5190</v>
      </c>
      <c r="F1" s="2" t="s">
        <v>5093</v>
      </c>
      <c r="G1" s="2" t="s">
        <v>5094</v>
      </c>
      <c r="H1" s="2" t="s">
        <v>5095</v>
      </c>
      <c r="I1" s="2" t="s">
        <v>5096</v>
      </c>
      <c r="J1" s="2" t="s">
        <v>5097</v>
      </c>
      <c r="K1" s="2" t="s">
        <v>6274</v>
      </c>
      <c r="L1" s="2" t="s">
        <v>5098</v>
      </c>
      <c r="M1" s="2" t="s">
        <v>5099</v>
      </c>
      <c r="N1" s="2" t="s">
        <v>5207</v>
      </c>
      <c r="O1" s="2" t="s">
        <v>5191</v>
      </c>
      <c r="P1" s="2" t="s">
        <v>5100</v>
      </c>
      <c r="Q1" s="2" t="s">
        <v>5101</v>
      </c>
      <c r="R1" s="2" t="s">
        <v>5013</v>
      </c>
      <c r="S1" s="2" t="s">
        <v>5102</v>
      </c>
      <c r="T1" s="2" t="s">
        <v>6275</v>
      </c>
      <c r="U1" s="2" t="s">
        <v>5739</v>
      </c>
      <c r="V1" s="2" t="s">
        <v>5103</v>
      </c>
      <c r="W1" s="2" t="s">
        <v>5528</v>
      </c>
      <c r="X1" s="2" t="s">
        <v>5104</v>
      </c>
      <c r="Y1" s="2" t="s">
        <v>5105</v>
      </c>
      <c r="Z1" s="2" t="s">
        <v>5208</v>
      </c>
      <c r="AA1" s="2" t="s">
        <v>7466</v>
      </c>
      <c r="AB1" s="2" t="s">
        <v>6881</v>
      </c>
      <c r="AC1" s="2" t="s">
        <v>6882</v>
      </c>
      <c r="AD1" s="2" t="s">
        <v>5209</v>
      </c>
      <c r="AE1" s="2" t="s">
        <v>6713</v>
      </c>
      <c r="AF1" s="2" t="s">
        <v>6714</v>
      </c>
      <c r="AG1" s="2" t="s">
        <v>5106</v>
      </c>
      <c r="AH1" s="2" t="s">
        <v>5192</v>
      </c>
      <c r="AI1" s="2" t="s">
        <v>5107</v>
      </c>
      <c r="AJ1" s="2" t="s">
        <v>6706</v>
      </c>
      <c r="AK1" s="2" t="s">
        <v>5891</v>
      </c>
      <c r="AL1" s="2" t="s">
        <v>5108</v>
      </c>
      <c r="AM1" s="2" t="s">
        <v>5109</v>
      </c>
      <c r="AN1" s="2" t="s">
        <v>6883</v>
      </c>
      <c r="AO1" s="2" t="s">
        <v>5193</v>
      </c>
      <c r="AP1" s="2" t="s">
        <v>5110</v>
      </c>
      <c r="AQ1" s="2" t="s">
        <v>7173</v>
      </c>
      <c r="AR1" s="2" t="s">
        <v>5210</v>
      </c>
      <c r="AS1" s="2" t="s">
        <v>5111</v>
      </c>
      <c r="AT1" s="2" t="s">
        <v>5112</v>
      </c>
      <c r="AU1" s="2" t="s">
        <v>5113</v>
      </c>
      <c r="AV1" s="2" t="s">
        <v>6276</v>
      </c>
      <c r="AW1" s="2" t="s">
        <v>5114</v>
      </c>
      <c r="AX1" s="2" t="s">
        <v>5115</v>
      </c>
      <c r="AY1" s="2" t="s">
        <v>5194</v>
      </c>
      <c r="AZ1" s="2" t="s">
        <v>5211</v>
      </c>
      <c r="BA1" s="2" t="s">
        <v>6884</v>
      </c>
      <c r="BB1" s="2" t="s">
        <v>5116</v>
      </c>
      <c r="BC1" s="2" t="s">
        <v>5212</v>
      </c>
      <c r="BD1" s="2" t="s">
        <v>6715</v>
      </c>
      <c r="BE1" s="2" t="s">
        <v>5117</v>
      </c>
      <c r="BF1" s="2" t="s">
        <v>5195</v>
      </c>
      <c r="BG1" s="2" t="s">
        <v>5118</v>
      </c>
      <c r="BH1" s="2" t="s">
        <v>5119</v>
      </c>
      <c r="BI1" s="2" t="s">
        <v>5196</v>
      </c>
      <c r="BJ1" s="2" t="s">
        <v>5205</v>
      </c>
      <c r="BK1" s="2" t="s">
        <v>6277</v>
      </c>
      <c r="BL1" s="2" t="s">
        <v>6707</v>
      </c>
      <c r="BM1" s="2" t="s">
        <v>5529</v>
      </c>
      <c r="BN1" s="2" t="s">
        <v>5120</v>
      </c>
      <c r="BO1" s="2" t="s">
        <v>5206</v>
      </c>
      <c r="BP1" s="2" t="s">
        <v>5121</v>
      </c>
      <c r="BQ1" s="2" t="s">
        <v>5122</v>
      </c>
      <c r="BR1" s="2" t="s">
        <v>5213</v>
      </c>
      <c r="BS1" s="2" t="s">
        <v>6716</v>
      </c>
      <c r="BT1" s="2" t="s">
        <v>5123</v>
      </c>
      <c r="BU1" s="2" t="s">
        <v>5740</v>
      </c>
      <c r="BV1" s="2" t="s">
        <v>5197</v>
      </c>
      <c r="BW1" s="2" t="s">
        <v>5124</v>
      </c>
      <c r="BX1" s="2" t="s">
        <v>6278</v>
      </c>
      <c r="BY1" s="2" t="s">
        <v>5530</v>
      </c>
      <c r="BZ1" s="2" t="s">
        <v>5125</v>
      </c>
      <c r="CA1" s="2" t="s">
        <v>7467</v>
      </c>
      <c r="CB1" s="2" t="s">
        <v>5126</v>
      </c>
      <c r="CC1" s="2" t="s">
        <v>6378</v>
      </c>
      <c r="CD1" s="2" t="s">
        <v>5127</v>
      </c>
      <c r="CE1" s="2" t="s">
        <v>5128</v>
      </c>
      <c r="CF1" s="2" t="s">
        <v>5198</v>
      </c>
      <c r="CG1" s="2" t="s">
        <v>5129</v>
      </c>
      <c r="CH1" s="2" t="s">
        <v>6885</v>
      </c>
      <c r="CI1" s="2" t="s">
        <v>5214</v>
      </c>
      <c r="CJ1" s="2" t="s">
        <v>6886</v>
      </c>
      <c r="CK1" s="2" t="s">
        <v>5215</v>
      </c>
      <c r="CL1" s="2" t="s">
        <v>5130</v>
      </c>
      <c r="CM1" s="2" t="s">
        <v>5216</v>
      </c>
      <c r="CN1" s="2" t="s">
        <v>6887</v>
      </c>
      <c r="CO1" s="2" t="s">
        <v>5131</v>
      </c>
      <c r="CP1" s="2" t="s">
        <v>5132</v>
      </c>
      <c r="CQ1" s="2" t="s">
        <v>5217</v>
      </c>
      <c r="CR1" s="2" t="s">
        <v>6888</v>
      </c>
      <c r="CS1" s="2" t="s">
        <v>5133</v>
      </c>
      <c r="CT1" s="2" t="s">
        <v>5134</v>
      </c>
      <c r="CU1" s="2" t="s">
        <v>5135</v>
      </c>
      <c r="CV1" s="2" t="s">
        <v>6708</v>
      </c>
      <c r="CW1" s="2" t="s">
        <v>5136</v>
      </c>
      <c r="CX1" s="2" t="s">
        <v>5137</v>
      </c>
      <c r="CY1" s="2" t="s">
        <v>6709</v>
      </c>
      <c r="CZ1" s="2" t="s">
        <v>5138</v>
      </c>
      <c r="DA1" s="2" t="s">
        <v>5139</v>
      </c>
      <c r="DB1" s="2" t="s">
        <v>6279</v>
      </c>
      <c r="DC1" s="2" t="s">
        <v>5140</v>
      </c>
      <c r="DD1" s="2" t="s">
        <v>5199</v>
      </c>
      <c r="DE1" s="2" t="s">
        <v>5141</v>
      </c>
      <c r="DF1" s="2" t="s">
        <v>5142</v>
      </c>
      <c r="DG1" s="2" t="s">
        <v>6889</v>
      </c>
      <c r="DH1" s="2" t="s">
        <v>5218</v>
      </c>
      <c r="DI1" s="2" t="s">
        <v>5143</v>
      </c>
      <c r="DJ1" s="2" t="s">
        <v>5227</v>
      </c>
      <c r="DK1" s="2" t="s">
        <v>5144</v>
      </c>
      <c r="DL1" s="2" t="s">
        <v>7468</v>
      </c>
      <c r="DM1" s="2" t="s">
        <v>5531</v>
      </c>
      <c r="DN1" s="2" t="s">
        <v>6890</v>
      </c>
      <c r="DO1" s="2" t="s">
        <v>5145</v>
      </c>
      <c r="DP1" s="2" t="s">
        <v>5146</v>
      </c>
      <c r="DQ1" s="2" t="s">
        <v>5741</v>
      </c>
      <c r="DR1" s="2" t="s">
        <v>5147</v>
      </c>
      <c r="DS1" s="2" t="s">
        <v>5148</v>
      </c>
      <c r="DT1" s="2" t="s">
        <v>5149</v>
      </c>
      <c r="DU1" s="2" t="s">
        <v>5150</v>
      </c>
      <c r="DV1" s="2" t="s">
        <v>5151</v>
      </c>
      <c r="DW1" s="2" t="s">
        <v>6710</v>
      </c>
      <c r="DX1" s="2" t="s">
        <v>7469</v>
      </c>
      <c r="DY1" s="2" t="s">
        <v>5152</v>
      </c>
      <c r="DZ1" s="2" t="s">
        <v>5153</v>
      </c>
      <c r="EA1" s="2" t="s">
        <v>5200</v>
      </c>
      <c r="EB1" s="2" t="s">
        <v>5743</v>
      </c>
      <c r="EC1" s="2" t="s">
        <v>5154</v>
      </c>
      <c r="ED1" s="2" t="s">
        <v>5155</v>
      </c>
      <c r="EE1" s="2" t="s">
        <v>5156</v>
      </c>
      <c r="EF1" s="2" t="s">
        <v>5157</v>
      </c>
      <c r="EG1" s="2" t="s">
        <v>5158</v>
      </c>
      <c r="EH1" s="2" t="s">
        <v>5159</v>
      </c>
      <c r="EI1" s="2" t="s">
        <v>5160</v>
      </c>
      <c r="EJ1" s="2" t="s">
        <v>5892</v>
      </c>
      <c r="EK1" s="2" t="s">
        <v>5201</v>
      </c>
      <c r="EL1" s="2" t="s">
        <v>5742</v>
      </c>
      <c r="EM1" s="2" t="s">
        <v>5161</v>
      </c>
      <c r="EN1" s="2" t="s">
        <v>5219</v>
      </c>
      <c r="EO1" s="2" t="s">
        <v>5162</v>
      </c>
      <c r="EP1" s="2" t="s">
        <v>5163</v>
      </c>
      <c r="EQ1" s="2" t="s">
        <v>5164</v>
      </c>
      <c r="ER1" s="2" t="s">
        <v>5220</v>
      </c>
      <c r="ES1" s="2" t="s">
        <v>5165</v>
      </c>
      <c r="ET1" s="2" t="s">
        <v>5166</v>
      </c>
      <c r="EU1" s="2" t="s">
        <v>5167</v>
      </c>
      <c r="EV1" s="2" t="s">
        <v>6711</v>
      </c>
      <c r="EW1" s="2" t="s">
        <v>5168</v>
      </c>
      <c r="EX1" s="2" t="s">
        <v>5202</v>
      </c>
      <c r="EY1" s="2" t="s">
        <v>5169</v>
      </c>
      <c r="EZ1" s="2" t="s">
        <v>5170</v>
      </c>
      <c r="FA1" s="2" t="s">
        <v>5226</v>
      </c>
      <c r="FB1" s="2" t="s">
        <v>5221</v>
      </c>
      <c r="FC1" s="2" t="s">
        <v>5171</v>
      </c>
      <c r="FD1" s="2" t="s">
        <v>5172</v>
      </c>
      <c r="FE1" s="2" t="s">
        <v>6712</v>
      </c>
      <c r="FF1" s="2" t="s">
        <v>6891</v>
      </c>
      <c r="FG1" s="2" t="s">
        <v>5173</v>
      </c>
      <c r="FH1" s="2" t="s">
        <v>5222</v>
      </c>
      <c r="FI1" s="2" t="s">
        <v>5203</v>
      </c>
      <c r="FJ1" s="2" t="s">
        <v>5174</v>
      </c>
      <c r="FK1" s="2" t="s">
        <v>5175</v>
      </c>
      <c r="FL1" s="2" t="s">
        <v>6892</v>
      </c>
      <c r="FM1" s="2" t="s">
        <v>5176</v>
      </c>
      <c r="FN1" s="2" t="s">
        <v>7470</v>
      </c>
      <c r="FO1" s="2" t="s">
        <v>5177</v>
      </c>
      <c r="FP1" s="2" t="s">
        <v>5178</v>
      </c>
      <c r="FQ1" s="2" t="s">
        <v>5179</v>
      </c>
      <c r="FR1" s="2" t="s">
        <v>5180</v>
      </c>
      <c r="FS1" s="2" t="s">
        <v>5204</v>
      </c>
      <c r="FT1" s="2" t="s">
        <v>5181</v>
      </c>
      <c r="FU1" s="2" t="s">
        <v>5182</v>
      </c>
      <c r="FV1" s="2" t="s">
        <v>5183</v>
      </c>
      <c r="FW1" s="2" t="s">
        <v>5184</v>
      </c>
      <c r="FX1" s="2" t="s">
        <v>5185</v>
      </c>
      <c r="FY1" s="2" t="s">
        <v>5893</v>
      </c>
      <c r="FZ1" s="2" t="s">
        <v>7172</v>
      </c>
      <c r="GA1" s="2" t="s">
        <v>4668</v>
      </c>
      <c r="GB1" s="2" t="s">
        <v>5223</v>
      </c>
      <c r="GC1" s="2" t="s">
        <v>5224</v>
      </c>
      <c r="GD1" s="2" t="s">
        <v>5225</v>
      </c>
      <c r="GE1" s="2" t="s">
        <v>5186</v>
      </c>
      <c r="GF1" s="2" t="s">
        <v>6379</v>
      </c>
      <c r="GG1" s="2" t="s">
        <v>5894</v>
      </c>
      <c r="GH1" s="2" t="s">
        <v>5187</v>
      </c>
      <c r="GI1" s="2" t="s">
        <v>5188</v>
      </c>
      <c r="GJ1" s="2" t="s">
        <v>5189</v>
      </c>
    </row>
    <row r="3" spans="1:194" x14ac:dyDescent="0.35">
      <c r="A3" s="2" t="s">
        <v>5091</v>
      </c>
      <c r="B3" s="2" t="s">
        <v>5091</v>
      </c>
      <c r="C3" s="2" t="s">
        <v>5091</v>
      </c>
      <c r="D3" s="2" t="s">
        <v>5091</v>
      </c>
      <c r="E3" s="2" t="s">
        <v>5091</v>
      </c>
      <c r="F3" s="2" t="s">
        <v>5091</v>
      </c>
      <c r="G3" s="2" t="s">
        <v>5091</v>
      </c>
      <c r="H3" s="2" t="s">
        <v>5091</v>
      </c>
      <c r="I3" s="2" t="s">
        <v>5091</v>
      </c>
      <c r="J3" s="2" t="s">
        <v>5091</v>
      </c>
      <c r="K3" s="2" t="s">
        <v>5091</v>
      </c>
      <c r="L3" s="2" t="s">
        <v>5091</v>
      </c>
      <c r="M3" s="2" t="s">
        <v>5091</v>
      </c>
      <c r="N3" s="2" t="s">
        <v>5091</v>
      </c>
      <c r="O3" s="2" t="s">
        <v>5091</v>
      </c>
      <c r="P3" s="2" t="s">
        <v>5091</v>
      </c>
      <c r="Q3" s="2" t="s">
        <v>5091</v>
      </c>
      <c r="R3" s="2" t="s">
        <v>5091</v>
      </c>
      <c r="S3" s="2" t="s">
        <v>5091</v>
      </c>
      <c r="T3" s="2" t="s">
        <v>5091</v>
      </c>
      <c r="U3" s="2" t="s">
        <v>5091</v>
      </c>
      <c r="V3" s="2" t="s">
        <v>5091</v>
      </c>
      <c r="W3" s="2" t="s">
        <v>5091</v>
      </c>
      <c r="X3" s="2" t="s">
        <v>5091</v>
      </c>
      <c r="Y3" s="2" t="s">
        <v>5091</v>
      </c>
      <c r="Z3" s="2" t="s">
        <v>5091</v>
      </c>
      <c r="AA3" s="2" t="s">
        <v>5091</v>
      </c>
      <c r="AB3" s="2" t="s">
        <v>5091</v>
      </c>
      <c r="AC3" s="2" t="s">
        <v>5091</v>
      </c>
      <c r="AD3" s="2" t="s">
        <v>5091</v>
      </c>
      <c r="AE3" s="2" t="s">
        <v>5091</v>
      </c>
      <c r="AF3" s="2" t="s">
        <v>5091</v>
      </c>
      <c r="AG3" s="2" t="s">
        <v>5091</v>
      </c>
      <c r="AH3" s="2" t="s">
        <v>5091</v>
      </c>
      <c r="AI3" s="2" t="s">
        <v>5091</v>
      </c>
      <c r="AJ3" s="2" t="s">
        <v>5091</v>
      </c>
      <c r="AK3" s="2" t="s">
        <v>5091</v>
      </c>
      <c r="AL3" s="2" t="s">
        <v>5091</v>
      </c>
      <c r="AM3" s="2" t="s">
        <v>5091</v>
      </c>
      <c r="AN3" s="2" t="s">
        <v>5091</v>
      </c>
      <c r="AO3" s="2" t="s">
        <v>5091</v>
      </c>
      <c r="AP3" s="2" t="s">
        <v>5091</v>
      </c>
      <c r="AQ3" s="2" t="s">
        <v>5091</v>
      </c>
      <c r="AR3" s="2" t="s">
        <v>5091</v>
      </c>
      <c r="AS3" s="2" t="s">
        <v>5091</v>
      </c>
      <c r="AT3" s="2" t="s">
        <v>5091</v>
      </c>
      <c r="AU3" s="2" t="s">
        <v>5091</v>
      </c>
      <c r="AV3" s="2" t="s">
        <v>5091</v>
      </c>
      <c r="AW3" s="2" t="s">
        <v>5091</v>
      </c>
      <c r="AX3" s="2" t="s">
        <v>5091</v>
      </c>
      <c r="AY3" s="2" t="s">
        <v>5091</v>
      </c>
      <c r="AZ3" s="2" t="s">
        <v>5091</v>
      </c>
      <c r="BA3" s="2" t="s">
        <v>5091</v>
      </c>
      <c r="BB3" s="2" t="s">
        <v>5091</v>
      </c>
      <c r="BC3" s="2" t="s">
        <v>5091</v>
      </c>
      <c r="BD3" s="2" t="s">
        <v>5091</v>
      </c>
      <c r="BE3" s="2" t="s">
        <v>5091</v>
      </c>
      <c r="BF3" s="2" t="s">
        <v>5091</v>
      </c>
      <c r="BG3" s="2" t="s">
        <v>5091</v>
      </c>
      <c r="BH3" s="2" t="s">
        <v>5091</v>
      </c>
      <c r="BI3" s="2" t="s">
        <v>5091</v>
      </c>
      <c r="BJ3" s="2" t="s">
        <v>5091</v>
      </c>
      <c r="BK3" s="2" t="s">
        <v>5091</v>
      </c>
      <c r="BL3" s="2" t="s">
        <v>5091</v>
      </c>
      <c r="BM3" s="2" t="s">
        <v>5091</v>
      </c>
      <c r="BN3" s="2" t="s">
        <v>5091</v>
      </c>
      <c r="BO3" s="2" t="s">
        <v>5091</v>
      </c>
      <c r="BP3" s="2" t="s">
        <v>5091</v>
      </c>
      <c r="BQ3" s="2" t="s">
        <v>5091</v>
      </c>
      <c r="BR3" s="2" t="s">
        <v>5091</v>
      </c>
      <c r="BS3" s="2" t="s">
        <v>5091</v>
      </c>
      <c r="BT3" s="2" t="s">
        <v>5091</v>
      </c>
      <c r="BU3" s="2" t="s">
        <v>5091</v>
      </c>
      <c r="BV3" s="2" t="s">
        <v>5091</v>
      </c>
      <c r="BW3" s="2" t="s">
        <v>5091</v>
      </c>
      <c r="BX3" s="2" t="s">
        <v>5091</v>
      </c>
      <c r="BY3" s="2" t="s">
        <v>5091</v>
      </c>
      <c r="BZ3" s="2" t="s">
        <v>5091</v>
      </c>
      <c r="CA3" s="2" t="s">
        <v>5091</v>
      </c>
      <c r="CB3" s="2" t="s">
        <v>5091</v>
      </c>
      <c r="CC3" s="2" t="s">
        <v>5091</v>
      </c>
      <c r="CD3" s="2" t="s">
        <v>5091</v>
      </c>
      <c r="CE3" s="2" t="s">
        <v>5091</v>
      </c>
      <c r="CF3" s="2" t="s">
        <v>5091</v>
      </c>
      <c r="CG3" s="2" t="s">
        <v>5091</v>
      </c>
      <c r="CH3" s="2" t="s">
        <v>5091</v>
      </c>
      <c r="CI3" s="2" t="s">
        <v>5091</v>
      </c>
      <c r="CJ3" s="2" t="s">
        <v>5091</v>
      </c>
      <c r="CK3" s="2" t="s">
        <v>5091</v>
      </c>
      <c r="CL3" s="2" t="s">
        <v>5091</v>
      </c>
      <c r="CM3" s="2" t="s">
        <v>5091</v>
      </c>
      <c r="CN3" s="2" t="s">
        <v>5091</v>
      </c>
      <c r="CO3" s="2" t="s">
        <v>5091</v>
      </c>
      <c r="CP3" s="2" t="s">
        <v>5091</v>
      </c>
      <c r="CQ3" s="2" t="s">
        <v>5091</v>
      </c>
      <c r="CR3" s="2" t="s">
        <v>5091</v>
      </c>
      <c r="CS3" s="2" t="s">
        <v>5091</v>
      </c>
      <c r="CT3" s="2" t="s">
        <v>5091</v>
      </c>
      <c r="CU3" s="2" t="s">
        <v>5091</v>
      </c>
      <c r="CV3" s="2" t="s">
        <v>5091</v>
      </c>
      <c r="CW3" s="2" t="s">
        <v>5091</v>
      </c>
      <c r="CX3" s="2" t="s">
        <v>5091</v>
      </c>
      <c r="CY3" s="2" t="s">
        <v>5091</v>
      </c>
      <c r="CZ3" s="2" t="s">
        <v>5091</v>
      </c>
      <c r="DA3" s="2" t="s">
        <v>5091</v>
      </c>
      <c r="DB3" s="2" t="s">
        <v>5091</v>
      </c>
      <c r="DC3" s="2" t="s">
        <v>5091</v>
      </c>
      <c r="DD3" s="2" t="s">
        <v>5091</v>
      </c>
      <c r="DE3" s="2" t="s">
        <v>5091</v>
      </c>
      <c r="DF3" s="2" t="s">
        <v>5091</v>
      </c>
      <c r="DG3" s="2" t="s">
        <v>5091</v>
      </c>
      <c r="DH3" s="2" t="s">
        <v>5091</v>
      </c>
      <c r="DI3" s="2" t="s">
        <v>5091</v>
      </c>
      <c r="DJ3" s="2" t="s">
        <v>5091</v>
      </c>
      <c r="DK3" s="2" t="s">
        <v>5091</v>
      </c>
      <c r="DL3" s="2" t="s">
        <v>5091</v>
      </c>
      <c r="DM3" s="2" t="s">
        <v>5091</v>
      </c>
      <c r="DN3" s="2" t="s">
        <v>5091</v>
      </c>
      <c r="DO3" s="2" t="s">
        <v>5091</v>
      </c>
      <c r="DP3" s="2" t="s">
        <v>5091</v>
      </c>
      <c r="DQ3" s="2" t="s">
        <v>5091</v>
      </c>
      <c r="DR3" s="2" t="s">
        <v>5091</v>
      </c>
      <c r="DS3" s="2" t="s">
        <v>5091</v>
      </c>
      <c r="DT3" s="2" t="s">
        <v>5091</v>
      </c>
      <c r="DU3" s="2" t="s">
        <v>5091</v>
      </c>
      <c r="DV3" s="2" t="s">
        <v>5091</v>
      </c>
      <c r="DW3" s="2" t="s">
        <v>5091</v>
      </c>
      <c r="DX3" s="2" t="s">
        <v>5091</v>
      </c>
      <c r="DY3" s="2" t="s">
        <v>5091</v>
      </c>
      <c r="DZ3" s="2" t="s">
        <v>5091</v>
      </c>
      <c r="EA3" s="2" t="s">
        <v>5091</v>
      </c>
      <c r="EB3" s="2" t="s">
        <v>5091</v>
      </c>
      <c r="EC3" s="2" t="s">
        <v>5091</v>
      </c>
      <c r="ED3" s="2" t="s">
        <v>5091</v>
      </c>
      <c r="EE3" s="2" t="s">
        <v>5091</v>
      </c>
      <c r="EF3" s="2" t="s">
        <v>5091</v>
      </c>
      <c r="EG3" s="2" t="s">
        <v>5091</v>
      </c>
      <c r="EH3" s="2" t="s">
        <v>5091</v>
      </c>
      <c r="EI3" s="2" t="s">
        <v>5091</v>
      </c>
      <c r="EJ3" s="2" t="s">
        <v>5091</v>
      </c>
      <c r="EK3" s="2" t="s">
        <v>5091</v>
      </c>
      <c r="EL3" s="2" t="s">
        <v>5091</v>
      </c>
      <c r="EM3" s="2" t="s">
        <v>5091</v>
      </c>
      <c r="EN3" s="2" t="s">
        <v>5091</v>
      </c>
      <c r="EO3" s="2" t="s">
        <v>5091</v>
      </c>
      <c r="EP3" s="2" t="s">
        <v>5091</v>
      </c>
      <c r="EQ3" s="2" t="s">
        <v>5091</v>
      </c>
      <c r="ER3" s="2" t="s">
        <v>5091</v>
      </c>
      <c r="ES3" s="2" t="s">
        <v>5091</v>
      </c>
      <c r="ET3" s="2" t="s">
        <v>5091</v>
      </c>
      <c r="EU3" s="2" t="s">
        <v>5091</v>
      </c>
      <c r="EV3" s="2" t="s">
        <v>5091</v>
      </c>
      <c r="EW3" s="2" t="s">
        <v>5091</v>
      </c>
      <c r="EX3" s="2" t="s">
        <v>5091</v>
      </c>
      <c r="EY3" s="2" t="s">
        <v>5091</v>
      </c>
      <c r="EZ3" s="2" t="s">
        <v>5091</v>
      </c>
      <c r="FA3" s="2" t="s">
        <v>5091</v>
      </c>
      <c r="FB3" s="2" t="s">
        <v>5091</v>
      </c>
      <c r="FC3" s="2" t="s">
        <v>5091</v>
      </c>
      <c r="FD3" s="2" t="s">
        <v>5091</v>
      </c>
      <c r="FE3" s="2" t="s">
        <v>5091</v>
      </c>
      <c r="FF3" s="2" t="s">
        <v>5091</v>
      </c>
      <c r="FG3" s="2" t="s">
        <v>5091</v>
      </c>
      <c r="FH3" s="2" t="s">
        <v>5091</v>
      </c>
      <c r="FI3" s="2" t="s">
        <v>5091</v>
      </c>
      <c r="FJ3" s="2" t="s">
        <v>5091</v>
      </c>
      <c r="FK3" s="2" t="s">
        <v>5091</v>
      </c>
      <c r="FL3" s="2" t="s">
        <v>5091</v>
      </c>
      <c r="FM3" s="2" t="s">
        <v>5091</v>
      </c>
      <c r="FN3" s="2" t="s">
        <v>5091</v>
      </c>
      <c r="FO3" s="2" t="s">
        <v>5091</v>
      </c>
      <c r="FP3" s="2" t="s">
        <v>5091</v>
      </c>
      <c r="FQ3" s="2" t="s">
        <v>5091</v>
      </c>
      <c r="FR3" s="2" t="s">
        <v>5091</v>
      </c>
      <c r="FS3" s="2" t="s">
        <v>5091</v>
      </c>
      <c r="FT3" s="2" t="s">
        <v>5091</v>
      </c>
      <c r="FU3" s="2" t="s">
        <v>5091</v>
      </c>
      <c r="FV3" s="2" t="s">
        <v>5091</v>
      </c>
      <c r="FW3" s="2" t="s">
        <v>5091</v>
      </c>
      <c r="FX3" s="2" t="s">
        <v>5091</v>
      </c>
      <c r="FY3" s="2" t="s">
        <v>5091</v>
      </c>
      <c r="FZ3" s="2" t="s">
        <v>5091</v>
      </c>
      <c r="GA3" s="2" t="s">
        <v>5091</v>
      </c>
      <c r="GB3" s="2" t="s">
        <v>5091</v>
      </c>
      <c r="GC3" s="2" t="s">
        <v>5091</v>
      </c>
      <c r="GD3" s="2" t="s">
        <v>5091</v>
      </c>
      <c r="GE3" s="2" t="s">
        <v>5091</v>
      </c>
      <c r="GF3" s="2" t="s">
        <v>5091</v>
      </c>
      <c r="GG3" s="2" t="s">
        <v>5091</v>
      </c>
      <c r="GH3" s="2" t="s">
        <v>5091</v>
      </c>
      <c r="GI3" s="2" t="s">
        <v>5091</v>
      </c>
      <c r="GJ3" s="2" t="s">
        <v>5091</v>
      </c>
    </row>
    <row r="4" spans="1:194" x14ac:dyDescent="0.35">
      <c r="A4" s="2">
        <v>19919</v>
      </c>
      <c r="B4" s="2">
        <v>46209</v>
      </c>
      <c r="C4" s="2">
        <v>35346</v>
      </c>
      <c r="D4" s="2">
        <v>6978</v>
      </c>
      <c r="E4" s="2">
        <v>3515</v>
      </c>
      <c r="F4" s="2">
        <v>981</v>
      </c>
      <c r="G4" s="2">
        <v>91</v>
      </c>
      <c r="H4" s="2">
        <v>160</v>
      </c>
      <c r="I4" s="2">
        <v>47815</v>
      </c>
      <c r="J4" s="2">
        <v>110668</v>
      </c>
      <c r="K4" s="2">
        <v>808</v>
      </c>
      <c r="L4" s="2">
        <v>36278</v>
      </c>
      <c r="M4" s="2">
        <v>2176</v>
      </c>
      <c r="N4" s="2">
        <v>921</v>
      </c>
      <c r="O4" s="2">
        <v>117</v>
      </c>
      <c r="P4" s="2">
        <v>25678</v>
      </c>
      <c r="Q4" s="2">
        <v>23768</v>
      </c>
      <c r="R4" s="2">
        <v>25310</v>
      </c>
      <c r="S4" s="2">
        <v>1868</v>
      </c>
      <c r="T4" s="2">
        <v>55526</v>
      </c>
      <c r="U4" s="2">
        <v>55331</v>
      </c>
      <c r="V4" s="2">
        <v>7710</v>
      </c>
      <c r="W4" s="2">
        <v>52919</v>
      </c>
      <c r="X4" s="2">
        <v>37497</v>
      </c>
      <c r="Y4" s="2">
        <v>8835</v>
      </c>
      <c r="Z4" s="2">
        <v>56612</v>
      </c>
      <c r="AA4" s="2">
        <v>63316</v>
      </c>
      <c r="AB4" s="2">
        <v>40000</v>
      </c>
      <c r="AC4" s="2">
        <v>56719</v>
      </c>
      <c r="AD4" s="2">
        <v>32878</v>
      </c>
      <c r="AE4" s="2">
        <v>7953</v>
      </c>
      <c r="AF4" s="2">
        <v>8008</v>
      </c>
      <c r="AG4" s="2">
        <v>5472</v>
      </c>
      <c r="AH4" s="2">
        <v>27531</v>
      </c>
      <c r="AI4" s="2">
        <v>22131</v>
      </c>
      <c r="AJ4" s="2">
        <v>43097</v>
      </c>
      <c r="AK4" s="2">
        <v>12839</v>
      </c>
      <c r="AL4" s="2">
        <v>1944</v>
      </c>
      <c r="AM4" s="2">
        <v>23442</v>
      </c>
      <c r="AN4" s="2">
        <v>166</v>
      </c>
      <c r="AO4" s="2">
        <v>37333</v>
      </c>
      <c r="AP4" s="2">
        <v>17437</v>
      </c>
      <c r="AQ4" s="2">
        <v>60196</v>
      </c>
      <c r="AR4" s="2">
        <v>16037</v>
      </c>
      <c r="AS4" s="2">
        <v>47042</v>
      </c>
      <c r="AT4" s="2">
        <v>43662</v>
      </c>
      <c r="AU4" s="2">
        <v>356</v>
      </c>
      <c r="AV4" s="2">
        <v>57274</v>
      </c>
      <c r="AW4" s="2">
        <v>15945</v>
      </c>
      <c r="AX4" s="2">
        <v>296764</v>
      </c>
      <c r="AY4" s="2">
        <v>208413</v>
      </c>
      <c r="AZ4" s="2">
        <v>39988</v>
      </c>
      <c r="BA4" s="2">
        <v>40527</v>
      </c>
      <c r="BB4" s="2">
        <v>39107</v>
      </c>
      <c r="BC4" s="2">
        <v>2015</v>
      </c>
      <c r="BD4" s="2">
        <v>402</v>
      </c>
      <c r="BE4" s="2">
        <v>27670</v>
      </c>
      <c r="BF4" s="2">
        <v>67</v>
      </c>
      <c r="BG4" s="2">
        <v>28771</v>
      </c>
      <c r="BH4" s="2">
        <v>25863</v>
      </c>
      <c r="BI4" s="2">
        <v>5679</v>
      </c>
      <c r="BJ4" s="2">
        <v>37815</v>
      </c>
      <c r="BK4" s="2">
        <v>42295</v>
      </c>
      <c r="BL4" s="2">
        <v>724354</v>
      </c>
      <c r="BM4" s="2">
        <v>54018</v>
      </c>
      <c r="BN4" s="2">
        <v>37881</v>
      </c>
      <c r="BO4" s="2">
        <v>7203</v>
      </c>
      <c r="BP4" s="2">
        <v>28756</v>
      </c>
      <c r="BQ4" s="2">
        <v>45034</v>
      </c>
      <c r="BR4" s="2">
        <v>128</v>
      </c>
      <c r="BS4" s="2">
        <v>11212</v>
      </c>
      <c r="BT4" s="2">
        <v>15333</v>
      </c>
      <c r="BU4" s="2">
        <v>28723</v>
      </c>
      <c r="BV4" s="2">
        <v>5862</v>
      </c>
      <c r="BW4" s="2">
        <v>476</v>
      </c>
      <c r="BX4" s="2">
        <v>39186</v>
      </c>
      <c r="BY4" s="2">
        <v>43855</v>
      </c>
      <c r="BZ4" s="2">
        <v>27252</v>
      </c>
      <c r="CA4" s="2">
        <v>35233</v>
      </c>
      <c r="CB4" s="2">
        <v>39470</v>
      </c>
      <c r="CC4" s="2">
        <v>31118</v>
      </c>
      <c r="CD4" s="2">
        <v>30308</v>
      </c>
      <c r="CE4" s="2">
        <v>44684</v>
      </c>
      <c r="CF4" s="2">
        <v>9041</v>
      </c>
      <c r="CG4" s="2">
        <v>4459</v>
      </c>
      <c r="CH4" s="2">
        <v>39856</v>
      </c>
      <c r="CI4" s="2">
        <v>492009</v>
      </c>
      <c r="CJ4" s="2">
        <v>61470</v>
      </c>
      <c r="CK4" s="2">
        <v>14451</v>
      </c>
      <c r="CL4" s="2">
        <v>5231</v>
      </c>
      <c r="CM4" s="2">
        <v>29546</v>
      </c>
      <c r="CN4" s="2">
        <v>41566</v>
      </c>
      <c r="CO4" s="2">
        <v>1563</v>
      </c>
      <c r="CP4" s="2">
        <v>27669</v>
      </c>
      <c r="CQ4" s="2">
        <v>53579</v>
      </c>
      <c r="CR4" s="2">
        <v>32014</v>
      </c>
      <c r="CS4" s="2">
        <v>1463</v>
      </c>
      <c r="CT4" s="2">
        <v>18869</v>
      </c>
      <c r="CU4" s="2">
        <v>3271</v>
      </c>
      <c r="CV4" s="2">
        <v>37295</v>
      </c>
      <c r="CW4" s="2">
        <v>8630</v>
      </c>
      <c r="CX4" s="2">
        <v>23424</v>
      </c>
      <c r="CY4" s="2">
        <v>33256</v>
      </c>
      <c r="CZ4" s="2">
        <v>33957</v>
      </c>
      <c r="DA4" s="2">
        <v>51414</v>
      </c>
      <c r="DB4" s="2">
        <v>57163</v>
      </c>
      <c r="DC4" s="2">
        <v>25884</v>
      </c>
      <c r="DD4" s="2">
        <v>234583</v>
      </c>
      <c r="DE4" s="2">
        <v>28607</v>
      </c>
      <c r="DF4" s="2">
        <v>15899</v>
      </c>
      <c r="DG4" s="2">
        <v>7130</v>
      </c>
      <c r="DH4" s="2">
        <v>2721</v>
      </c>
      <c r="DI4" s="2">
        <v>14979</v>
      </c>
      <c r="DJ4" s="2">
        <v>11415</v>
      </c>
      <c r="DK4" s="2">
        <v>18</v>
      </c>
      <c r="DL4" s="2">
        <v>111980</v>
      </c>
      <c r="DM4" s="2">
        <v>39103</v>
      </c>
      <c r="DN4" s="2">
        <v>44329</v>
      </c>
      <c r="DO4" s="2">
        <v>45731</v>
      </c>
      <c r="DP4" s="2">
        <v>24920</v>
      </c>
      <c r="DQ4" s="2">
        <v>48792</v>
      </c>
      <c r="DR4" s="2">
        <v>24230</v>
      </c>
      <c r="DS4" s="2">
        <v>31313</v>
      </c>
      <c r="DT4" s="2">
        <v>36697</v>
      </c>
      <c r="DU4" s="2">
        <v>26365</v>
      </c>
      <c r="DV4" s="2">
        <v>2159</v>
      </c>
      <c r="DW4" s="2">
        <v>29561</v>
      </c>
      <c r="DX4" s="2">
        <v>21430</v>
      </c>
      <c r="DY4" s="2">
        <v>49888</v>
      </c>
      <c r="DZ4" s="2">
        <v>1184</v>
      </c>
      <c r="EA4" s="2">
        <v>83</v>
      </c>
      <c r="EB4" s="2">
        <v>38613</v>
      </c>
      <c r="EC4" s="2">
        <v>3854</v>
      </c>
      <c r="ED4" s="2">
        <v>28766</v>
      </c>
      <c r="EE4" s="2">
        <v>843</v>
      </c>
      <c r="EF4" s="2">
        <v>293787</v>
      </c>
      <c r="EG4" s="2">
        <v>34993</v>
      </c>
      <c r="EH4" s="2">
        <v>729</v>
      </c>
      <c r="EI4" s="2">
        <v>40229</v>
      </c>
      <c r="EJ4" s="2">
        <v>56718</v>
      </c>
      <c r="EK4" s="2">
        <v>8118</v>
      </c>
      <c r="EL4" s="2">
        <v>1615</v>
      </c>
      <c r="EM4" s="2">
        <v>9668</v>
      </c>
      <c r="EN4" s="2">
        <v>3751</v>
      </c>
      <c r="EO4" s="2">
        <v>1054</v>
      </c>
      <c r="EP4" s="2">
        <v>50316</v>
      </c>
      <c r="EQ4" s="2">
        <v>1285</v>
      </c>
      <c r="ER4" s="2">
        <v>7340</v>
      </c>
      <c r="ES4" s="2">
        <v>9277</v>
      </c>
      <c r="ET4" s="2">
        <v>22568</v>
      </c>
      <c r="EU4" s="2">
        <v>18329</v>
      </c>
      <c r="EV4" s="2">
        <v>40822</v>
      </c>
      <c r="EW4" s="2">
        <v>59858</v>
      </c>
      <c r="EX4" s="2">
        <v>2009</v>
      </c>
      <c r="EY4" s="2">
        <v>14631</v>
      </c>
      <c r="EZ4" s="2">
        <v>29525</v>
      </c>
      <c r="FA4" s="2">
        <v>397</v>
      </c>
      <c r="FB4" s="2">
        <v>20737</v>
      </c>
      <c r="FC4" s="2">
        <v>5877</v>
      </c>
      <c r="FD4" s="2">
        <v>52586</v>
      </c>
      <c r="FE4" s="2">
        <v>42</v>
      </c>
      <c r="FF4" s="2">
        <v>43257</v>
      </c>
      <c r="FG4" s="2">
        <v>9621</v>
      </c>
      <c r="FH4" s="2">
        <v>17911</v>
      </c>
      <c r="FI4" s="2">
        <v>1359</v>
      </c>
      <c r="FJ4" s="2">
        <v>22858</v>
      </c>
      <c r="FK4" s="2">
        <v>27975</v>
      </c>
      <c r="FL4" s="2">
        <v>39880</v>
      </c>
      <c r="FM4" s="2">
        <v>62153</v>
      </c>
      <c r="FN4" s="2">
        <v>52953</v>
      </c>
      <c r="FO4" s="2">
        <v>21409</v>
      </c>
      <c r="FP4" s="2">
        <v>53386</v>
      </c>
      <c r="FQ4" s="2">
        <v>43282</v>
      </c>
      <c r="FR4" s="2">
        <v>24580</v>
      </c>
      <c r="FS4" s="2">
        <v>1895</v>
      </c>
      <c r="FT4" s="2">
        <v>7063</v>
      </c>
      <c r="FU4" s="2">
        <v>398608</v>
      </c>
      <c r="FV4" s="2">
        <v>26260</v>
      </c>
      <c r="FW4" s="2">
        <v>1168</v>
      </c>
      <c r="FX4" s="2">
        <v>17718</v>
      </c>
      <c r="FY4" s="2">
        <v>41227</v>
      </c>
      <c r="FZ4" s="2">
        <v>707179</v>
      </c>
      <c r="GA4" s="2">
        <v>507194</v>
      </c>
      <c r="GB4" s="2">
        <v>8289</v>
      </c>
      <c r="GC4" s="2">
        <v>6152</v>
      </c>
      <c r="GD4" s="2">
        <v>3307</v>
      </c>
      <c r="GE4" s="2">
        <v>6404</v>
      </c>
      <c r="GF4" s="2">
        <v>51549</v>
      </c>
      <c r="GG4" s="2">
        <v>42795</v>
      </c>
      <c r="GH4" s="2">
        <v>19986</v>
      </c>
      <c r="GI4" s="2">
        <v>25847</v>
      </c>
      <c r="GJ4" s="2">
        <v>53785</v>
      </c>
    </row>
    <row r="5" spans="1:194" x14ac:dyDescent="0.35">
      <c r="A5" s="8">
        <v>22808</v>
      </c>
      <c r="B5" s="8"/>
      <c r="C5" s="8">
        <v>40745</v>
      </c>
      <c r="D5" s="8"/>
      <c r="E5" s="8">
        <v>3517</v>
      </c>
      <c r="F5" s="8">
        <v>3474</v>
      </c>
      <c r="G5" s="8">
        <v>667</v>
      </c>
      <c r="H5" s="8">
        <v>1246</v>
      </c>
      <c r="I5" s="8">
        <v>54482</v>
      </c>
      <c r="J5" s="8"/>
      <c r="K5" s="8">
        <v>809</v>
      </c>
      <c r="L5" s="8">
        <v>36279</v>
      </c>
      <c r="M5" s="8">
        <v>8583</v>
      </c>
      <c r="N5" s="8">
        <v>1953</v>
      </c>
      <c r="O5" s="8">
        <v>596</v>
      </c>
      <c r="P5" s="8">
        <v>25681</v>
      </c>
      <c r="Q5" s="8">
        <v>32208</v>
      </c>
      <c r="R5" s="8">
        <v>641522</v>
      </c>
      <c r="S5" s="8">
        <v>1906</v>
      </c>
      <c r="T5" s="8">
        <v>55529</v>
      </c>
      <c r="U5" s="8">
        <v>55377</v>
      </c>
      <c r="V5" s="8">
        <v>7713</v>
      </c>
      <c r="W5" s="8">
        <v>52920</v>
      </c>
      <c r="X5" s="8">
        <v>37499</v>
      </c>
      <c r="Y5" s="8">
        <v>9771</v>
      </c>
      <c r="Z5" s="8"/>
      <c r="AA5" s="8">
        <v>63317</v>
      </c>
      <c r="AB5" s="8">
        <v>41848</v>
      </c>
      <c r="AC5" s="8">
        <v>56720</v>
      </c>
      <c r="AD5" s="8">
        <v>32879</v>
      </c>
      <c r="AE5" s="8">
        <v>8849</v>
      </c>
      <c r="AF5" s="8">
        <v>13338</v>
      </c>
      <c r="AG5" s="8">
        <v>5473</v>
      </c>
      <c r="AH5" s="8">
        <v>27593</v>
      </c>
      <c r="AI5" s="8">
        <v>22404</v>
      </c>
      <c r="AJ5" s="8"/>
      <c r="AK5" s="8">
        <v>21998</v>
      </c>
      <c r="AL5" s="8">
        <v>26886</v>
      </c>
      <c r="AM5" s="8">
        <v>26541</v>
      </c>
      <c r="AN5" s="8">
        <v>857</v>
      </c>
      <c r="AO5" s="8"/>
      <c r="AP5" s="8"/>
      <c r="AQ5" s="8"/>
      <c r="AR5" s="8">
        <v>16039</v>
      </c>
      <c r="AS5" s="8"/>
      <c r="AT5" s="8">
        <v>43680</v>
      </c>
      <c r="AU5" s="8">
        <v>430</v>
      </c>
      <c r="AV5" s="8"/>
      <c r="AW5" s="8">
        <v>21743</v>
      </c>
      <c r="AX5" s="8"/>
      <c r="AY5" s="8"/>
      <c r="AZ5" s="8">
        <v>40082</v>
      </c>
      <c r="BA5" s="8">
        <v>42062</v>
      </c>
      <c r="BB5" s="8">
        <v>39111</v>
      </c>
      <c r="BC5" s="8">
        <v>4204</v>
      </c>
      <c r="BD5" s="8">
        <v>1942</v>
      </c>
      <c r="BE5" s="8">
        <v>28221</v>
      </c>
      <c r="BF5" s="8">
        <v>240</v>
      </c>
      <c r="BG5" s="8">
        <v>28819</v>
      </c>
      <c r="BH5" s="8"/>
      <c r="BI5" s="8">
        <v>9544</v>
      </c>
      <c r="BJ5" s="8">
        <v>60302</v>
      </c>
      <c r="BK5" s="8"/>
      <c r="BL5" s="8"/>
      <c r="BM5" s="8"/>
      <c r="BN5" s="8">
        <v>37916</v>
      </c>
      <c r="BO5" s="8"/>
      <c r="BP5" s="8">
        <v>58308</v>
      </c>
      <c r="BQ5" s="8">
        <v>45039</v>
      </c>
      <c r="BR5" s="8">
        <v>3429</v>
      </c>
      <c r="BS5" s="8">
        <v>39007</v>
      </c>
      <c r="BT5" s="8">
        <v>15334</v>
      </c>
      <c r="BU5" s="8">
        <v>35202</v>
      </c>
      <c r="BV5" s="8">
        <v>7293</v>
      </c>
      <c r="BW5" s="8">
        <v>1784</v>
      </c>
      <c r="BX5" s="8">
        <v>39188</v>
      </c>
      <c r="BY5" s="8">
        <v>44504</v>
      </c>
      <c r="BZ5" s="8">
        <v>29004</v>
      </c>
      <c r="CA5" s="8"/>
      <c r="CB5" s="8">
        <v>39495</v>
      </c>
      <c r="CC5" s="8">
        <v>31694</v>
      </c>
      <c r="CD5" s="8">
        <v>30315</v>
      </c>
      <c r="CE5" s="8">
        <v>44806</v>
      </c>
      <c r="CF5" s="8">
        <v>11739</v>
      </c>
      <c r="CG5" s="8">
        <v>6993</v>
      </c>
      <c r="CH5" s="8">
        <v>42880</v>
      </c>
      <c r="CI5" s="8">
        <v>872333</v>
      </c>
      <c r="CJ5" s="8">
        <v>61495</v>
      </c>
      <c r="CK5" s="8">
        <v>495648</v>
      </c>
      <c r="CL5" s="8">
        <v>5660</v>
      </c>
      <c r="CM5" s="8">
        <v>29563</v>
      </c>
      <c r="CN5" s="8">
        <v>41826</v>
      </c>
      <c r="CO5" s="8">
        <v>6424</v>
      </c>
      <c r="CP5" s="8">
        <v>28466</v>
      </c>
      <c r="CQ5" s="8"/>
      <c r="CR5" s="8">
        <v>35540</v>
      </c>
      <c r="CS5" s="8">
        <v>1922</v>
      </c>
      <c r="CT5" s="8">
        <v>19607</v>
      </c>
      <c r="CU5" s="8">
        <v>11159</v>
      </c>
      <c r="CV5" s="8"/>
      <c r="CW5" s="8">
        <v>12326</v>
      </c>
      <c r="CX5" s="8">
        <v>26170</v>
      </c>
      <c r="CY5" s="8"/>
      <c r="CZ5" s="8">
        <v>39392</v>
      </c>
      <c r="DA5" s="8"/>
      <c r="DB5" s="8">
        <v>57505</v>
      </c>
      <c r="DC5" s="8">
        <v>25887</v>
      </c>
      <c r="DD5" s="8">
        <v>286377</v>
      </c>
      <c r="DE5" s="8">
        <v>28617</v>
      </c>
      <c r="DF5" s="8">
        <v>36112</v>
      </c>
      <c r="DG5" s="8">
        <v>7131</v>
      </c>
      <c r="DH5" s="8">
        <v>3318</v>
      </c>
      <c r="DI5" s="8">
        <v>16559</v>
      </c>
      <c r="DJ5" s="8">
        <v>14697</v>
      </c>
      <c r="DK5" s="8">
        <v>501</v>
      </c>
      <c r="DL5" s="8">
        <v>112443</v>
      </c>
      <c r="DM5" s="8">
        <v>602094</v>
      </c>
      <c r="DN5" s="8">
        <v>45409</v>
      </c>
      <c r="DO5" s="8">
        <v>45787</v>
      </c>
      <c r="DP5" s="8">
        <v>25164</v>
      </c>
      <c r="DQ5" s="8">
        <v>54257</v>
      </c>
      <c r="DR5" s="8">
        <v>26471</v>
      </c>
      <c r="DS5" s="8">
        <v>31379</v>
      </c>
      <c r="DT5" s="8">
        <v>60606</v>
      </c>
      <c r="DU5" s="8">
        <v>26367</v>
      </c>
      <c r="DV5" s="8">
        <v>3710</v>
      </c>
      <c r="DW5" s="8">
        <v>30876</v>
      </c>
      <c r="DX5" s="8"/>
      <c r="DY5" s="8"/>
      <c r="DZ5" s="8">
        <v>1867</v>
      </c>
      <c r="EA5" s="8">
        <v>257</v>
      </c>
      <c r="EB5" s="8">
        <v>38632</v>
      </c>
      <c r="EC5" s="8">
        <v>3855</v>
      </c>
      <c r="ED5" s="8">
        <v>50809</v>
      </c>
      <c r="EE5" s="8">
        <v>9786</v>
      </c>
      <c r="EF5" s="8"/>
      <c r="EG5" s="8">
        <v>34995</v>
      </c>
      <c r="EH5" s="8">
        <v>1145</v>
      </c>
      <c r="EI5" s="8">
        <v>41995</v>
      </c>
      <c r="EJ5" s="8">
        <v>56751</v>
      </c>
      <c r="EK5" s="8">
        <v>12377</v>
      </c>
      <c r="EL5" s="8">
        <v>6111</v>
      </c>
      <c r="EM5" s="8"/>
      <c r="EN5" s="8">
        <v>5939</v>
      </c>
      <c r="EO5" s="8"/>
      <c r="EP5" s="8">
        <v>50317</v>
      </c>
      <c r="EQ5" s="8">
        <v>3131</v>
      </c>
      <c r="ER5" s="8">
        <v>7779</v>
      </c>
      <c r="ES5" s="8">
        <v>17436</v>
      </c>
      <c r="ET5" s="8">
        <v>23445</v>
      </c>
      <c r="EU5" s="8">
        <v>43526</v>
      </c>
      <c r="EV5" s="8"/>
      <c r="EW5" s="8">
        <v>60232</v>
      </c>
      <c r="EX5" s="8">
        <v>16766</v>
      </c>
      <c r="EY5" s="8">
        <v>14633</v>
      </c>
      <c r="EZ5" s="8">
        <v>29526</v>
      </c>
      <c r="FA5" s="8">
        <v>400</v>
      </c>
      <c r="FB5" s="8"/>
      <c r="FC5" s="8">
        <v>173310</v>
      </c>
      <c r="FD5" s="8">
        <v>52993</v>
      </c>
      <c r="FE5" s="8">
        <v>463</v>
      </c>
      <c r="FF5" s="8">
        <v>43258</v>
      </c>
      <c r="FG5" s="8"/>
      <c r="FH5" s="8">
        <v>18931</v>
      </c>
      <c r="FI5" s="8">
        <v>5764</v>
      </c>
      <c r="FJ5" s="8">
        <v>22861</v>
      </c>
      <c r="FK5" s="8">
        <v>29073</v>
      </c>
      <c r="FL5" s="8">
        <v>47053</v>
      </c>
      <c r="FM5" s="8"/>
      <c r="FN5" s="8">
        <v>57298</v>
      </c>
      <c r="FO5" s="8">
        <v>21410</v>
      </c>
      <c r="FP5" s="8">
        <v>56918</v>
      </c>
      <c r="FQ5" s="8"/>
      <c r="FR5" s="8">
        <v>24582</v>
      </c>
      <c r="FS5" s="8">
        <v>9188</v>
      </c>
      <c r="FT5" s="8">
        <v>8438</v>
      </c>
      <c r="FU5" s="8">
        <v>398641</v>
      </c>
      <c r="FV5" s="8">
        <v>26284</v>
      </c>
      <c r="FW5" s="8">
        <v>2534</v>
      </c>
      <c r="FX5" s="8">
        <v>17721</v>
      </c>
      <c r="FY5" s="8">
        <v>41321</v>
      </c>
      <c r="FZ5" s="8"/>
      <c r="GA5" s="8"/>
      <c r="GB5" s="8">
        <v>9784</v>
      </c>
      <c r="GC5" s="8">
        <v>54745</v>
      </c>
      <c r="GD5" s="8">
        <v>7246</v>
      </c>
      <c r="GE5" s="8"/>
      <c r="GF5" s="8">
        <v>51550</v>
      </c>
      <c r="GG5" s="8">
        <v>45102</v>
      </c>
      <c r="GH5" s="8">
        <v>53298</v>
      </c>
      <c r="GI5" s="8">
        <v>45208</v>
      </c>
      <c r="GJ5" s="8"/>
      <c r="GK5" s="8"/>
      <c r="GL5" s="8"/>
    </row>
    <row r="6" spans="1:194" x14ac:dyDescent="0.35">
      <c r="A6" s="2">
        <v>22925</v>
      </c>
      <c r="C6" s="2">
        <v>45237</v>
      </c>
      <c r="E6" s="2">
        <v>4849</v>
      </c>
      <c r="F6" s="2">
        <v>5841</v>
      </c>
      <c r="G6" s="2">
        <v>668</v>
      </c>
      <c r="H6" s="2">
        <v>1619</v>
      </c>
      <c r="I6" s="2">
        <v>57605</v>
      </c>
      <c r="K6" s="2">
        <v>2121</v>
      </c>
      <c r="M6" s="2">
        <v>8700</v>
      </c>
      <c r="N6" s="2">
        <v>4622</v>
      </c>
      <c r="O6" s="2">
        <v>1206</v>
      </c>
      <c r="P6" s="2">
        <v>25686</v>
      </c>
      <c r="Q6" s="2">
        <v>32832</v>
      </c>
      <c r="S6" s="2">
        <v>16099</v>
      </c>
      <c r="T6" s="2">
        <v>55531</v>
      </c>
      <c r="U6" s="2">
        <v>55379</v>
      </c>
      <c r="V6" s="2">
        <v>8036</v>
      </c>
      <c r="W6" s="2">
        <v>53070</v>
      </c>
      <c r="X6" s="2">
        <v>37827</v>
      </c>
      <c r="Y6" s="2">
        <v>11656</v>
      </c>
      <c r="AA6" s="2">
        <v>63318</v>
      </c>
      <c r="AB6" s="2">
        <v>43569</v>
      </c>
      <c r="AC6" s="2">
        <v>56723</v>
      </c>
      <c r="AD6" s="2">
        <v>32880</v>
      </c>
      <c r="AE6" s="2">
        <v>9709</v>
      </c>
      <c r="AF6" s="2">
        <v>16988</v>
      </c>
      <c r="AG6" s="2">
        <v>8566</v>
      </c>
      <c r="AH6" s="2">
        <v>27603</v>
      </c>
      <c r="AI6" s="2">
        <v>23818</v>
      </c>
      <c r="AK6" s="2">
        <v>28508</v>
      </c>
      <c r="AL6" s="2">
        <v>34718</v>
      </c>
      <c r="AM6" s="2">
        <v>29856</v>
      </c>
      <c r="AN6" s="2">
        <v>943</v>
      </c>
      <c r="AR6" s="2">
        <v>17964</v>
      </c>
      <c r="AT6" s="2">
        <v>43683</v>
      </c>
      <c r="AU6" s="2">
        <v>519</v>
      </c>
      <c r="AW6" s="2">
        <v>30680</v>
      </c>
      <c r="AZ6" s="2">
        <v>42139</v>
      </c>
      <c r="BA6" s="2">
        <v>43626</v>
      </c>
      <c r="BB6" s="2">
        <v>39112</v>
      </c>
      <c r="BC6" s="2">
        <v>5246</v>
      </c>
      <c r="BD6" s="2">
        <v>4206</v>
      </c>
      <c r="BE6" s="2">
        <v>28646</v>
      </c>
      <c r="BF6" s="2">
        <v>935</v>
      </c>
      <c r="BG6" s="2">
        <v>28826</v>
      </c>
      <c r="BI6" s="2">
        <v>13808</v>
      </c>
      <c r="BJ6" s="2">
        <v>60305</v>
      </c>
      <c r="BN6" s="2">
        <v>40137</v>
      </c>
      <c r="BP6" s="2">
        <v>58488</v>
      </c>
      <c r="BQ6" s="2">
        <v>45044</v>
      </c>
      <c r="BR6" s="2">
        <v>5885</v>
      </c>
      <c r="BT6" s="2">
        <v>19725</v>
      </c>
      <c r="BU6" s="2">
        <v>35218</v>
      </c>
      <c r="BV6" s="2">
        <v>9935</v>
      </c>
      <c r="BW6" s="2">
        <v>1925</v>
      </c>
      <c r="BX6" s="2">
        <v>39189</v>
      </c>
      <c r="BY6" s="2">
        <v>44772</v>
      </c>
      <c r="BZ6" s="2">
        <v>33398</v>
      </c>
      <c r="CB6" s="2">
        <v>39742</v>
      </c>
      <c r="CC6" s="2">
        <v>32746</v>
      </c>
      <c r="CE6" s="2">
        <v>47347</v>
      </c>
      <c r="CF6" s="2">
        <v>12152</v>
      </c>
      <c r="CG6" s="2">
        <v>6994</v>
      </c>
      <c r="CH6" s="2">
        <v>44332</v>
      </c>
      <c r="CJ6" s="2">
        <v>63594</v>
      </c>
      <c r="CL6" s="2">
        <v>8734</v>
      </c>
      <c r="CM6" s="2">
        <v>32829</v>
      </c>
      <c r="CN6" s="2">
        <v>42136</v>
      </c>
      <c r="CO6" s="2">
        <v>8115</v>
      </c>
      <c r="CP6" s="2">
        <v>28542</v>
      </c>
      <c r="CR6" s="2">
        <v>38073</v>
      </c>
      <c r="CS6" s="2">
        <v>3836</v>
      </c>
      <c r="CT6" s="2">
        <v>20481</v>
      </c>
      <c r="CW6" s="2">
        <v>12327</v>
      </c>
      <c r="CX6" s="2">
        <v>26177</v>
      </c>
      <c r="CZ6" s="2">
        <v>42227</v>
      </c>
      <c r="DB6" s="2">
        <v>57934</v>
      </c>
      <c r="DC6" s="2">
        <v>25898</v>
      </c>
      <c r="DE6" s="2">
        <v>28624</v>
      </c>
      <c r="DG6" s="2">
        <v>18167</v>
      </c>
      <c r="DH6" s="2">
        <v>3320</v>
      </c>
      <c r="DI6" s="2">
        <v>17475</v>
      </c>
      <c r="DJ6" s="2">
        <v>18172</v>
      </c>
      <c r="DK6" s="2">
        <v>3223</v>
      </c>
      <c r="DM6" s="2">
        <v>723759</v>
      </c>
      <c r="DN6" s="2">
        <v>49048</v>
      </c>
      <c r="DO6" s="2">
        <v>45810</v>
      </c>
      <c r="DP6" s="2">
        <v>28684</v>
      </c>
      <c r="DQ6" s="2">
        <v>54258</v>
      </c>
      <c r="DS6" s="2">
        <v>31779</v>
      </c>
      <c r="DT6" s="2">
        <v>742542</v>
      </c>
      <c r="DU6" s="2">
        <v>26368</v>
      </c>
      <c r="DV6" s="2">
        <v>4796</v>
      </c>
      <c r="DW6" s="2">
        <v>30887</v>
      </c>
      <c r="DZ6" s="2">
        <v>2482</v>
      </c>
      <c r="EA6" s="2">
        <v>828</v>
      </c>
      <c r="EB6" s="2">
        <v>38650</v>
      </c>
      <c r="EC6" s="2">
        <v>10547</v>
      </c>
      <c r="EE6" s="2">
        <v>10183</v>
      </c>
      <c r="EG6" s="2">
        <v>34999</v>
      </c>
      <c r="EH6" s="2">
        <v>1147</v>
      </c>
      <c r="EI6" s="2">
        <v>41997</v>
      </c>
      <c r="EK6" s="2">
        <v>13272</v>
      </c>
      <c r="EL6" s="2">
        <v>12240</v>
      </c>
      <c r="EN6" s="2">
        <v>5942</v>
      </c>
      <c r="EP6" s="2">
        <v>50320</v>
      </c>
      <c r="EQ6" s="2">
        <v>3173</v>
      </c>
      <c r="ER6" s="2">
        <v>7783</v>
      </c>
      <c r="ES6" s="2">
        <v>19416</v>
      </c>
      <c r="ET6" s="2">
        <v>23505</v>
      </c>
      <c r="EU6" s="2">
        <v>44618</v>
      </c>
      <c r="EW6" s="2">
        <v>60233</v>
      </c>
      <c r="EX6" s="2">
        <v>18799</v>
      </c>
      <c r="EY6" s="2">
        <v>14634</v>
      </c>
      <c r="EZ6" s="2">
        <v>29527</v>
      </c>
      <c r="FA6" s="2">
        <v>3744</v>
      </c>
      <c r="FD6" s="2">
        <v>57633</v>
      </c>
      <c r="FE6" s="2">
        <v>615</v>
      </c>
      <c r="FF6" s="2">
        <v>43259</v>
      </c>
      <c r="FH6" s="2">
        <v>20120</v>
      </c>
      <c r="FI6" s="2">
        <v>6306</v>
      </c>
      <c r="FJ6" s="2">
        <v>24114</v>
      </c>
      <c r="FK6" s="2">
        <v>30877</v>
      </c>
      <c r="FL6" s="2">
        <v>47067</v>
      </c>
      <c r="FN6" s="2">
        <v>58449</v>
      </c>
      <c r="FO6" s="2">
        <v>21411</v>
      </c>
      <c r="FR6" s="2">
        <v>24583</v>
      </c>
      <c r="FS6" s="2">
        <v>9519</v>
      </c>
      <c r="FT6" s="2">
        <v>19637</v>
      </c>
      <c r="FU6" s="2">
        <v>398721</v>
      </c>
      <c r="FV6" s="2">
        <v>27467</v>
      </c>
      <c r="FW6" s="2">
        <v>3224</v>
      </c>
      <c r="FX6" s="2">
        <v>21004</v>
      </c>
      <c r="FY6" s="2">
        <v>41322</v>
      </c>
      <c r="GB6" s="2">
        <v>14415</v>
      </c>
      <c r="GD6" s="2">
        <v>8673</v>
      </c>
      <c r="GF6" s="2">
        <v>51551</v>
      </c>
      <c r="GG6" s="2">
        <v>45105</v>
      </c>
      <c r="GH6" s="2">
        <v>62083</v>
      </c>
      <c r="GI6" s="2">
        <v>45210</v>
      </c>
    </row>
    <row r="7" spans="1:194" x14ac:dyDescent="0.35">
      <c r="A7" s="2">
        <v>24960</v>
      </c>
      <c r="C7" s="2">
        <v>56948</v>
      </c>
      <c r="E7" s="2">
        <v>7466</v>
      </c>
      <c r="F7" s="2">
        <v>6262</v>
      </c>
      <c r="G7" s="2">
        <v>669</v>
      </c>
      <c r="H7" s="2">
        <v>3679</v>
      </c>
      <c r="I7" s="2">
        <v>58603</v>
      </c>
      <c r="K7" s="2">
        <v>3657</v>
      </c>
      <c r="M7" s="2">
        <v>17170</v>
      </c>
      <c r="N7" s="2">
        <v>6237</v>
      </c>
      <c r="O7" s="2">
        <v>2808</v>
      </c>
      <c r="P7" s="2">
        <v>25696</v>
      </c>
      <c r="Q7" s="2">
        <v>32836</v>
      </c>
      <c r="S7" s="2">
        <v>24691</v>
      </c>
      <c r="T7" s="2">
        <v>55537</v>
      </c>
      <c r="U7" s="2">
        <v>57613</v>
      </c>
      <c r="V7" s="2">
        <v>9892</v>
      </c>
      <c r="W7" s="2">
        <v>53071</v>
      </c>
      <c r="X7" s="2">
        <v>38148</v>
      </c>
      <c r="Y7" s="2">
        <v>15216</v>
      </c>
      <c r="AA7" s="2">
        <v>63320</v>
      </c>
      <c r="AB7" s="2">
        <v>45635</v>
      </c>
      <c r="AC7" s="2">
        <v>56726</v>
      </c>
      <c r="AD7" s="2">
        <v>32882</v>
      </c>
      <c r="AE7" s="2">
        <v>11095</v>
      </c>
      <c r="AF7" s="2">
        <v>16991</v>
      </c>
      <c r="AG7" s="2">
        <v>15299</v>
      </c>
      <c r="AI7" s="2">
        <v>26128</v>
      </c>
      <c r="AK7" s="2">
        <v>30936</v>
      </c>
      <c r="AL7" s="2">
        <v>35550</v>
      </c>
      <c r="AM7" s="2">
        <v>29911</v>
      </c>
      <c r="AN7" s="2">
        <v>1662</v>
      </c>
      <c r="AR7" s="2">
        <v>30510</v>
      </c>
      <c r="AT7" s="2">
        <v>43684</v>
      </c>
      <c r="AU7" s="2">
        <v>570</v>
      </c>
      <c r="AW7" s="2">
        <v>43289</v>
      </c>
      <c r="AZ7" s="2">
        <v>42894</v>
      </c>
      <c r="BA7" s="2">
        <v>45149</v>
      </c>
      <c r="BB7" s="2">
        <v>39113</v>
      </c>
      <c r="BC7" s="2">
        <v>5348</v>
      </c>
      <c r="BD7" s="2">
        <v>5210</v>
      </c>
      <c r="BE7" s="2">
        <v>29099</v>
      </c>
      <c r="BF7" s="2">
        <v>1040</v>
      </c>
      <c r="BG7" s="2">
        <v>28827</v>
      </c>
      <c r="BI7" s="2">
        <v>21587</v>
      </c>
      <c r="BJ7" s="2">
        <v>60307</v>
      </c>
      <c r="BN7" s="2">
        <v>40564</v>
      </c>
      <c r="BQ7" s="2">
        <v>546366</v>
      </c>
      <c r="BR7" s="2">
        <v>7009</v>
      </c>
      <c r="BT7" s="2">
        <v>19743</v>
      </c>
      <c r="BU7" s="2">
        <v>35219</v>
      </c>
      <c r="BV7" s="2">
        <v>13500</v>
      </c>
      <c r="BW7" s="2">
        <v>2263</v>
      </c>
      <c r="BX7" s="2">
        <v>62517</v>
      </c>
      <c r="BY7" s="2">
        <v>46288</v>
      </c>
      <c r="BZ7" s="2">
        <v>37540</v>
      </c>
      <c r="CB7" s="2">
        <v>39743</v>
      </c>
      <c r="CC7" s="2">
        <v>34437</v>
      </c>
      <c r="CE7" s="2">
        <v>50414</v>
      </c>
      <c r="CF7" s="2">
        <v>13748</v>
      </c>
      <c r="CG7" s="2">
        <v>6995</v>
      </c>
      <c r="CJ7" s="2">
        <v>63812</v>
      </c>
      <c r="CL7" s="2">
        <v>12960</v>
      </c>
      <c r="CM7" s="2">
        <v>33845</v>
      </c>
      <c r="CN7" s="2">
        <v>42862</v>
      </c>
      <c r="CO7" s="2">
        <v>11272</v>
      </c>
      <c r="CP7" s="2">
        <v>28917</v>
      </c>
      <c r="CR7" s="2">
        <v>40734</v>
      </c>
      <c r="CS7" s="2">
        <v>5133</v>
      </c>
      <c r="CT7" s="2">
        <v>21679</v>
      </c>
      <c r="CX7" s="2">
        <v>26355</v>
      </c>
      <c r="CZ7" s="2">
        <v>44819</v>
      </c>
      <c r="DC7" s="2">
        <v>25900</v>
      </c>
      <c r="DE7" s="2">
        <v>28835</v>
      </c>
      <c r="DG7" s="2">
        <v>20174</v>
      </c>
      <c r="DH7" s="2">
        <v>4211</v>
      </c>
      <c r="DI7" s="2">
        <v>18981</v>
      </c>
      <c r="DJ7" s="2">
        <v>18173</v>
      </c>
      <c r="DK7" s="2">
        <v>6015</v>
      </c>
      <c r="DN7" s="2">
        <v>52322</v>
      </c>
      <c r="DO7" s="2">
        <v>45812</v>
      </c>
      <c r="DP7" s="2">
        <v>29294</v>
      </c>
      <c r="DQ7" s="2">
        <v>54260</v>
      </c>
      <c r="DS7" s="2">
        <v>32443</v>
      </c>
      <c r="DU7" s="2">
        <v>27888</v>
      </c>
      <c r="DV7" s="2">
        <v>5793</v>
      </c>
      <c r="DW7" s="2">
        <v>33858</v>
      </c>
      <c r="DZ7" s="2">
        <v>3558</v>
      </c>
      <c r="EA7" s="2">
        <v>1146</v>
      </c>
      <c r="EB7" s="2">
        <v>41225</v>
      </c>
      <c r="EC7" s="2">
        <v>10564</v>
      </c>
      <c r="EE7" s="2">
        <v>12140</v>
      </c>
      <c r="EG7" s="2">
        <v>40199</v>
      </c>
      <c r="EH7" s="2">
        <v>1199</v>
      </c>
      <c r="EI7" s="2">
        <v>58907</v>
      </c>
      <c r="EK7" s="2">
        <v>24090</v>
      </c>
      <c r="EL7" s="2">
        <v>12343</v>
      </c>
      <c r="EN7" s="2">
        <v>15094</v>
      </c>
      <c r="EP7" s="2">
        <v>50355</v>
      </c>
      <c r="EQ7" s="2">
        <v>6854</v>
      </c>
      <c r="ER7" s="2">
        <v>8939</v>
      </c>
      <c r="ES7" s="2">
        <v>21429</v>
      </c>
      <c r="ET7" s="2">
        <v>24589</v>
      </c>
      <c r="EU7" s="2">
        <v>57198</v>
      </c>
      <c r="EW7" s="2">
        <v>696757</v>
      </c>
      <c r="EX7" s="2">
        <v>19096</v>
      </c>
      <c r="EY7" s="2">
        <v>14637</v>
      </c>
      <c r="EZ7" s="2">
        <v>29575</v>
      </c>
      <c r="FA7" s="2">
        <v>4101</v>
      </c>
      <c r="FD7" s="2">
        <v>60203</v>
      </c>
      <c r="FE7" s="2">
        <v>984</v>
      </c>
      <c r="FF7" s="2">
        <v>43260</v>
      </c>
      <c r="FH7" s="2">
        <v>20704</v>
      </c>
      <c r="FI7" s="2">
        <v>6681</v>
      </c>
      <c r="FJ7" s="2">
        <v>24903</v>
      </c>
      <c r="FK7" s="2">
        <v>33254</v>
      </c>
      <c r="FL7" s="2">
        <v>53233</v>
      </c>
      <c r="FN7" s="2">
        <v>62488</v>
      </c>
      <c r="FO7" s="2">
        <v>21413</v>
      </c>
      <c r="FR7" s="2">
        <v>24584</v>
      </c>
      <c r="FS7" s="2">
        <v>14385</v>
      </c>
      <c r="FT7" s="2">
        <v>50111</v>
      </c>
      <c r="FV7" s="2">
        <v>27610</v>
      </c>
      <c r="FW7" s="2">
        <v>6695</v>
      </c>
      <c r="FX7" s="2">
        <v>26551</v>
      </c>
      <c r="FY7" s="2">
        <v>41323</v>
      </c>
      <c r="GB7" s="2">
        <v>17281</v>
      </c>
      <c r="GD7" s="2">
        <v>11429</v>
      </c>
      <c r="GG7" s="2">
        <v>45106</v>
      </c>
      <c r="GI7" s="2">
        <v>45307</v>
      </c>
    </row>
    <row r="8" spans="1:194" x14ac:dyDescent="0.35">
      <c r="A8" s="2">
        <v>25880</v>
      </c>
      <c r="C8" s="2">
        <v>56971</v>
      </c>
      <c r="E8" s="2">
        <v>7775</v>
      </c>
      <c r="F8" s="2">
        <v>8738</v>
      </c>
      <c r="G8" s="2">
        <v>675</v>
      </c>
      <c r="H8" s="2">
        <v>3781</v>
      </c>
      <c r="I8" s="2">
        <v>59547</v>
      </c>
      <c r="K8" s="2">
        <v>3757</v>
      </c>
      <c r="M8" s="2">
        <v>17171</v>
      </c>
      <c r="N8" s="2">
        <v>6238</v>
      </c>
      <c r="O8" s="2">
        <v>4102</v>
      </c>
      <c r="P8" s="2">
        <v>26183</v>
      </c>
      <c r="Q8" s="2">
        <v>41746</v>
      </c>
      <c r="S8" s="2">
        <v>30152</v>
      </c>
      <c r="U8" s="2">
        <v>58459</v>
      </c>
      <c r="V8" s="2">
        <v>9952</v>
      </c>
      <c r="W8" s="2">
        <v>53093</v>
      </c>
      <c r="X8" s="2">
        <v>41176</v>
      </c>
      <c r="Y8" s="2">
        <v>18922</v>
      </c>
      <c r="AB8" s="2">
        <v>46987</v>
      </c>
      <c r="AC8" s="2">
        <v>56730</v>
      </c>
      <c r="AD8" s="2">
        <v>33753</v>
      </c>
      <c r="AE8" s="2">
        <v>11750</v>
      </c>
      <c r="AF8" s="2">
        <v>22562</v>
      </c>
      <c r="AG8" s="2">
        <v>19013</v>
      </c>
      <c r="AI8" s="2">
        <v>27654</v>
      </c>
      <c r="AK8" s="2">
        <v>31817</v>
      </c>
      <c r="AL8" s="2">
        <v>40497</v>
      </c>
      <c r="AM8" s="2">
        <v>30846</v>
      </c>
      <c r="AN8" s="2">
        <v>2527</v>
      </c>
      <c r="AR8" s="2">
        <v>31715</v>
      </c>
      <c r="AT8" s="2">
        <v>43686</v>
      </c>
      <c r="AU8" s="2">
        <v>893</v>
      </c>
      <c r="AW8" s="2">
        <v>45466</v>
      </c>
      <c r="AZ8" s="2">
        <v>46093</v>
      </c>
      <c r="BA8" s="2">
        <v>45480</v>
      </c>
      <c r="BB8" s="2">
        <v>39114</v>
      </c>
      <c r="BC8" s="2">
        <v>5349</v>
      </c>
      <c r="BD8" s="2">
        <v>5561</v>
      </c>
      <c r="BE8" s="2">
        <v>29103</v>
      </c>
      <c r="BF8" s="2">
        <v>1099</v>
      </c>
      <c r="BI8" s="2">
        <v>22310</v>
      </c>
      <c r="BJ8" s="2">
        <v>61999</v>
      </c>
      <c r="BN8" s="2">
        <v>53181</v>
      </c>
      <c r="BQ8" s="2">
        <v>764425</v>
      </c>
      <c r="BR8" s="2">
        <v>13820</v>
      </c>
      <c r="BT8" s="2">
        <v>21043</v>
      </c>
      <c r="BU8" s="2">
        <v>35315</v>
      </c>
      <c r="BV8" s="2">
        <v>15697</v>
      </c>
      <c r="BW8" s="2">
        <v>6947</v>
      </c>
      <c r="BX8" s="2">
        <v>62518</v>
      </c>
      <c r="BY8" s="2">
        <v>47843</v>
      </c>
      <c r="BZ8" s="2">
        <v>38840</v>
      </c>
      <c r="CB8" s="2">
        <v>39836</v>
      </c>
      <c r="CC8" s="2">
        <v>39738</v>
      </c>
      <c r="CE8" s="2">
        <v>61920</v>
      </c>
      <c r="CF8" s="2">
        <v>13850</v>
      </c>
      <c r="CG8" s="2">
        <v>13647</v>
      </c>
      <c r="CL8" s="2">
        <v>15009</v>
      </c>
      <c r="CM8" s="2">
        <v>35306</v>
      </c>
      <c r="CN8" s="2">
        <v>43993</v>
      </c>
      <c r="CO8" s="2">
        <v>13023</v>
      </c>
      <c r="CP8" s="2">
        <v>29264</v>
      </c>
      <c r="CR8" s="2">
        <v>47847</v>
      </c>
      <c r="CS8" s="2">
        <v>5354</v>
      </c>
      <c r="CT8" s="2">
        <v>22273</v>
      </c>
      <c r="CX8" s="2">
        <v>30305</v>
      </c>
      <c r="CZ8" s="2">
        <v>45052</v>
      </c>
      <c r="DC8" s="2">
        <v>29610</v>
      </c>
      <c r="DE8" s="2">
        <v>60561</v>
      </c>
      <c r="DG8" s="2">
        <v>22422</v>
      </c>
      <c r="DH8" s="2">
        <v>4674</v>
      </c>
      <c r="DI8" s="2">
        <v>20221</v>
      </c>
      <c r="DJ8" s="2">
        <v>20260</v>
      </c>
      <c r="DK8" s="2">
        <v>7522</v>
      </c>
      <c r="DN8" s="2">
        <v>59426</v>
      </c>
      <c r="DO8" s="2">
        <v>45813</v>
      </c>
      <c r="DP8" s="2">
        <v>29327</v>
      </c>
      <c r="DQ8" s="2">
        <v>54267</v>
      </c>
      <c r="DS8" s="2">
        <v>32502</v>
      </c>
      <c r="DU8" s="2">
        <v>28274</v>
      </c>
      <c r="DV8" s="2">
        <v>8858</v>
      </c>
      <c r="DW8" s="2">
        <v>34738</v>
      </c>
      <c r="DZ8" s="2">
        <v>4749</v>
      </c>
      <c r="EA8" s="2">
        <v>1370</v>
      </c>
      <c r="EB8" s="2">
        <v>45630</v>
      </c>
      <c r="EC8" s="2">
        <v>11113</v>
      </c>
      <c r="EE8" s="2">
        <v>12142</v>
      </c>
      <c r="EG8" s="2">
        <v>60374</v>
      </c>
      <c r="EH8" s="2">
        <v>4184</v>
      </c>
      <c r="EK8" s="2">
        <v>41131</v>
      </c>
      <c r="EL8" s="2">
        <v>30879</v>
      </c>
      <c r="EN8" s="2">
        <v>47189</v>
      </c>
      <c r="EP8" s="2">
        <v>50356</v>
      </c>
      <c r="EQ8" s="2">
        <v>6887</v>
      </c>
      <c r="ER8" s="2">
        <v>10030</v>
      </c>
      <c r="ES8" s="2">
        <v>38465</v>
      </c>
      <c r="ET8" s="2">
        <v>25250</v>
      </c>
      <c r="EU8" s="2">
        <v>57206</v>
      </c>
      <c r="EX8" s="2">
        <v>19865</v>
      </c>
      <c r="EZ8" s="2">
        <v>31042</v>
      </c>
      <c r="FA8" s="2">
        <v>6502</v>
      </c>
      <c r="FD8" s="2">
        <v>63785</v>
      </c>
      <c r="FE8" s="2">
        <v>1503</v>
      </c>
      <c r="FF8" s="2">
        <v>52641</v>
      </c>
      <c r="FH8" s="2">
        <v>21770</v>
      </c>
      <c r="FI8" s="2">
        <v>6955</v>
      </c>
      <c r="FJ8" s="2">
        <v>24910</v>
      </c>
      <c r="FK8" s="2">
        <v>299404</v>
      </c>
      <c r="FL8" s="2">
        <v>53244</v>
      </c>
      <c r="FN8" s="2">
        <v>62938</v>
      </c>
      <c r="FO8" s="2">
        <v>21572</v>
      </c>
      <c r="FR8" s="2">
        <v>24846</v>
      </c>
      <c r="FS8" s="2">
        <v>14577</v>
      </c>
      <c r="FT8" s="2">
        <v>50142</v>
      </c>
      <c r="FW8" s="2">
        <v>6697</v>
      </c>
      <c r="FX8" s="2">
        <v>26553</v>
      </c>
      <c r="FY8" s="2">
        <v>41326</v>
      </c>
      <c r="GB8" s="2">
        <v>17819</v>
      </c>
      <c r="GD8" s="2">
        <v>12083</v>
      </c>
      <c r="GG8" s="2">
        <v>50674</v>
      </c>
      <c r="GI8" s="2">
        <v>45472</v>
      </c>
    </row>
    <row r="9" spans="1:194" x14ac:dyDescent="0.35">
      <c r="A9" s="120">
        <v>25885</v>
      </c>
      <c r="B9" s="120"/>
      <c r="C9" s="120">
        <v>63743</v>
      </c>
      <c r="D9" s="120"/>
      <c r="E9" s="120">
        <v>10550</v>
      </c>
      <c r="F9" s="120">
        <v>9125</v>
      </c>
      <c r="G9" s="120">
        <v>1123</v>
      </c>
      <c r="H9" s="120">
        <v>6487</v>
      </c>
      <c r="I9" s="120"/>
      <c r="J9" s="120"/>
      <c r="K9" s="120">
        <v>4382</v>
      </c>
      <c r="L9" s="120"/>
      <c r="M9" s="120">
        <v>27999</v>
      </c>
      <c r="N9" s="120">
        <v>6263</v>
      </c>
      <c r="O9" s="120">
        <v>4113</v>
      </c>
      <c r="P9" s="120">
        <v>26184</v>
      </c>
      <c r="Q9" s="120">
        <v>41753</v>
      </c>
      <c r="R9" s="120"/>
      <c r="S9" s="120">
        <v>32112</v>
      </c>
      <c r="T9" s="120"/>
      <c r="U9" s="120">
        <v>60640</v>
      </c>
      <c r="V9" s="120">
        <v>12670</v>
      </c>
      <c r="W9" s="120">
        <v>53095</v>
      </c>
      <c r="X9" s="120">
        <v>41179</v>
      </c>
      <c r="Y9" s="120"/>
      <c r="Z9" s="120"/>
      <c r="AA9" s="120"/>
      <c r="AB9" s="120">
        <v>48789</v>
      </c>
      <c r="AC9" s="120">
        <v>62792</v>
      </c>
      <c r="AD9" s="120">
        <v>33816</v>
      </c>
      <c r="AE9" s="120">
        <v>12314</v>
      </c>
      <c r="AF9" s="120">
        <v>23499</v>
      </c>
      <c r="AG9" s="120">
        <v>25816</v>
      </c>
      <c r="AH9" s="120"/>
      <c r="AI9" s="120">
        <v>28258</v>
      </c>
      <c r="AJ9" s="120"/>
      <c r="AK9" s="120">
        <v>32552</v>
      </c>
      <c r="AL9" s="120">
        <v>40506</v>
      </c>
      <c r="AM9" s="120">
        <v>34249</v>
      </c>
      <c r="AN9" s="120">
        <v>3108</v>
      </c>
      <c r="AO9" s="120"/>
      <c r="AP9" s="120"/>
      <c r="AQ9" s="120"/>
      <c r="AR9" s="120">
        <v>31818</v>
      </c>
      <c r="AS9" s="120"/>
      <c r="AT9" s="120">
        <v>43687</v>
      </c>
      <c r="AU9" s="120">
        <v>992</v>
      </c>
      <c r="AV9" s="120"/>
      <c r="AW9" s="120">
        <v>59346</v>
      </c>
      <c r="AX9" s="120"/>
      <c r="AY9" s="120"/>
      <c r="AZ9" s="120">
        <v>49779</v>
      </c>
      <c r="BA9" s="120">
        <v>57319</v>
      </c>
      <c r="BB9" s="120">
        <v>46181</v>
      </c>
      <c r="BC9" s="120">
        <v>7571</v>
      </c>
      <c r="BD9" s="120">
        <v>8397</v>
      </c>
      <c r="BE9" s="120">
        <v>29918</v>
      </c>
      <c r="BF9" s="120">
        <v>1487</v>
      </c>
      <c r="BG9" s="120"/>
      <c r="BH9" s="120"/>
      <c r="BI9" s="120">
        <v>28418</v>
      </c>
      <c r="BJ9" s="120">
        <v>724004</v>
      </c>
      <c r="BK9" s="120"/>
      <c r="BL9" s="120"/>
      <c r="BM9" s="120"/>
      <c r="BN9" s="120"/>
      <c r="BO9" s="120"/>
      <c r="BP9" s="120"/>
      <c r="BQ9" s="120"/>
      <c r="BR9" s="120">
        <v>15218</v>
      </c>
      <c r="BS9" s="120"/>
      <c r="BT9" s="120">
        <v>21044</v>
      </c>
      <c r="BU9" s="120">
        <v>35321</v>
      </c>
      <c r="BV9" s="120">
        <v>17908</v>
      </c>
      <c r="BW9" s="120">
        <v>8546</v>
      </c>
      <c r="BX9" s="120">
        <v>62519</v>
      </c>
      <c r="BY9" s="120">
        <v>48194</v>
      </c>
      <c r="BZ9" s="120">
        <v>43201</v>
      </c>
      <c r="CA9" s="120"/>
      <c r="CB9" s="120">
        <v>39838</v>
      </c>
      <c r="CC9" s="120">
        <v>47849</v>
      </c>
      <c r="CD9" s="120"/>
      <c r="CE9" s="120">
        <v>62180</v>
      </c>
      <c r="CF9" s="120">
        <v>15764</v>
      </c>
      <c r="CG9" s="120">
        <v>14136</v>
      </c>
      <c r="CH9" s="120"/>
      <c r="CI9" s="120"/>
      <c r="CJ9" s="120"/>
      <c r="CK9" s="120"/>
      <c r="CL9" s="120">
        <v>15976</v>
      </c>
      <c r="CM9" s="120">
        <v>42077</v>
      </c>
      <c r="CN9" s="120">
        <v>45341</v>
      </c>
      <c r="CO9" s="120">
        <v>17753</v>
      </c>
      <c r="CP9" s="120">
        <v>29467</v>
      </c>
      <c r="CQ9" s="120"/>
      <c r="CR9" s="120"/>
      <c r="CS9" s="120">
        <v>7428</v>
      </c>
      <c r="CT9" s="120">
        <v>22832</v>
      </c>
      <c r="CU9" s="120"/>
      <c r="CV9" s="120"/>
      <c r="CW9" s="120"/>
      <c r="CX9" s="120">
        <v>31535</v>
      </c>
      <c r="CY9" s="120"/>
      <c r="CZ9" s="120">
        <v>45073</v>
      </c>
      <c r="DA9" s="120"/>
      <c r="DB9" s="120"/>
      <c r="DC9" s="120"/>
      <c r="DD9" s="120"/>
      <c r="DE9" s="120">
        <v>60562</v>
      </c>
      <c r="DF9" s="120"/>
      <c r="DG9" s="120">
        <v>22424</v>
      </c>
      <c r="DH9" s="120">
        <v>4782</v>
      </c>
      <c r="DI9" s="120">
        <v>20294</v>
      </c>
      <c r="DJ9" s="120">
        <v>22755</v>
      </c>
      <c r="DK9" s="120">
        <v>9550</v>
      </c>
      <c r="DL9" s="120"/>
      <c r="DM9" s="120"/>
      <c r="DN9" s="120">
        <v>60149</v>
      </c>
      <c r="DO9" s="120">
        <v>46361</v>
      </c>
      <c r="DP9" s="120">
        <v>31523</v>
      </c>
      <c r="DQ9" s="120">
        <v>54268</v>
      </c>
      <c r="DR9" s="120"/>
      <c r="DS9" s="120">
        <v>32851</v>
      </c>
      <c r="DT9" s="120"/>
      <c r="DU9" s="120">
        <v>29337</v>
      </c>
      <c r="DV9" s="120">
        <v>9898</v>
      </c>
      <c r="DW9" s="120">
        <v>36848</v>
      </c>
      <c r="DX9" s="120"/>
      <c r="DY9" s="120"/>
      <c r="DZ9" s="120">
        <v>5363</v>
      </c>
      <c r="EA9" s="120">
        <v>1415</v>
      </c>
      <c r="EB9" s="120">
        <v>45762</v>
      </c>
      <c r="EC9" s="120">
        <v>11433</v>
      </c>
      <c r="ED9" s="120"/>
      <c r="EE9" s="120">
        <v>12143</v>
      </c>
      <c r="EF9" s="120"/>
      <c r="EG9" s="120"/>
      <c r="EH9" s="120">
        <v>8841</v>
      </c>
      <c r="EI9" s="120"/>
      <c r="EJ9" s="120"/>
      <c r="EK9" s="120"/>
      <c r="EL9" s="120">
        <v>43379</v>
      </c>
      <c r="EM9" s="120"/>
      <c r="EN9" s="120">
        <v>47240</v>
      </c>
      <c r="EO9" s="120"/>
      <c r="EP9" s="120">
        <v>50358</v>
      </c>
      <c r="EQ9" s="120">
        <v>10188</v>
      </c>
      <c r="ER9" s="120">
        <v>16194</v>
      </c>
      <c r="ES9" s="120">
        <v>38467</v>
      </c>
      <c r="ET9" s="120">
        <v>26793</v>
      </c>
      <c r="EU9" s="120">
        <v>59016</v>
      </c>
      <c r="EV9" s="120"/>
      <c r="EW9" s="120"/>
      <c r="EX9" s="120">
        <v>20897</v>
      </c>
      <c r="EY9" s="120"/>
      <c r="EZ9" s="120">
        <v>31311</v>
      </c>
      <c r="FA9" s="120">
        <v>7539</v>
      </c>
      <c r="FB9" s="120"/>
      <c r="FC9" s="120"/>
      <c r="FD9" s="120">
        <v>366930</v>
      </c>
      <c r="FE9" s="120">
        <v>2485</v>
      </c>
      <c r="FF9" s="120"/>
      <c r="FG9" s="120"/>
      <c r="FH9" s="120">
        <v>21940</v>
      </c>
      <c r="FI9" s="120">
        <v>7456</v>
      </c>
      <c r="FJ9" s="120">
        <v>27283</v>
      </c>
      <c r="FK9" s="120"/>
      <c r="FL9" s="120">
        <v>53266</v>
      </c>
      <c r="FM9" s="120"/>
      <c r="FN9" s="120"/>
      <c r="FO9" s="120">
        <v>23995</v>
      </c>
      <c r="FP9" s="120"/>
      <c r="FQ9" s="120"/>
      <c r="FR9" s="120">
        <v>24927</v>
      </c>
      <c r="FS9" s="120">
        <v>15214</v>
      </c>
      <c r="FT9" s="120">
        <v>50149</v>
      </c>
      <c r="FU9" s="120"/>
      <c r="FV9" s="120"/>
      <c r="FW9" s="120">
        <v>6703</v>
      </c>
      <c r="FX9" s="120">
        <v>28775</v>
      </c>
      <c r="FY9" s="120">
        <v>41334</v>
      </c>
      <c r="FZ9" s="120"/>
      <c r="GA9" s="120"/>
      <c r="GB9" s="120">
        <v>18236</v>
      </c>
      <c r="GC9" s="120"/>
      <c r="GD9" s="120">
        <v>12598</v>
      </c>
      <c r="GE9" s="120"/>
      <c r="GF9" s="120"/>
      <c r="GG9" s="120">
        <v>53670</v>
      </c>
      <c r="GH9" s="120"/>
    </row>
    <row r="10" spans="1:194" x14ac:dyDescent="0.35">
      <c r="A10" s="2">
        <v>25886</v>
      </c>
      <c r="E10" s="2">
        <v>10648</v>
      </c>
      <c r="F10" s="2">
        <v>9156</v>
      </c>
      <c r="G10" s="2">
        <v>2303</v>
      </c>
      <c r="H10" s="2">
        <v>7907</v>
      </c>
      <c r="K10" s="2">
        <v>4762</v>
      </c>
      <c r="M10" s="2">
        <v>35584</v>
      </c>
      <c r="N10" s="2">
        <v>6710</v>
      </c>
      <c r="O10" s="2">
        <v>4344</v>
      </c>
      <c r="P10" s="2">
        <v>26951</v>
      </c>
      <c r="Q10" s="2">
        <v>42070</v>
      </c>
      <c r="S10" s="2">
        <v>42790</v>
      </c>
      <c r="V10" s="2">
        <v>12838</v>
      </c>
      <c r="W10" s="2">
        <v>53097</v>
      </c>
      <c r="X10" s="2">
        <v>42042</v>
      </c>
      <c r="AB10" s="2">
        <v>54835</v>
      </c>
      <c r="AC10" s="2">
        <v>62797</v>
      </c>
      <c r="AD10" s="2">
        <v>33952</v>
      </c>
      <c r="AE10" s="2">
        <v>12535</v>
      </c>
      <c r="AF10" s="2">
        <v>28916</v>
      </c>
      <c r="AG10" s="2">
        <v>25818</v>
      </c>
      <c r="AI10" s="2">
        <v>28405</v>
      </c>
      <c r="AK10" s="2">
        <v>32955</v>
      </c>
      <c r="AL10" s="2">
        <v>42540</v>
      </c>
      <c r="AM10" s="2">
        <v>34316</v>
      </c>
      <c r="AN10" s="2">
        <v>3416</v>
      </c>
      <c r="AR10" s="2">
        <v>32602</v>
      </c>
      <c r="AT10" s="2">
        <v>47826</v>
      </c>
      <c r="AU10" s="2">
        <v>1222</v>
      </c>
      <c r="AW10" s="2">
        <v>60104</v>
      </c>
      <c r="AZ10" s="2">
        <v>53862</v>
      </c>
      <c r="BA10" s="2">
        <v>58574</v>
      </c>
      <c r="BB10" s="2">
        <v>46186</v>
      </c>
      <c r="BC10" s="2">
        <v>8157</v>
      </c>
      <c r="BD10" s="2">
        <v>9374</v>
      </c>
      <c r="BE10" s="2">
        <v>30688</v>
      </c>
      <c r="BF10" s="2">
        <v>1565</v>
      </c>
      <c r="BI10" s="2">
        <v>35837</v>
      </c>
      <c r="BR10" s="2">
        <v>15901</v>
      </c>
      <c r="BT10" s="2">
        <v>21045</v>
      </c>
      <c r="BU10" s="2">
        <v>37850</v>
      </c>
      <c r="BV10" s="2">
        <v>19238</v>
      </c>
      <c r="BW10" s="2">
        <v>8775</v>
      </c>
      <c r="BX10" s="2">
        <v>62521</v>
      </c>
      <c r="BY10" s="2">
        <v>48725</v>
      </c>
      <c r="BZ10" s="2">
        <v>43202</v>
      </c>
      <c r="CB10" s="2">
        <v>40208</v>
      </c>
      <c r="CC10" s="2">
        <v>52676</v>
      </c>
      <c r="CF10" s="2">
        <v>16212</v>
      </c>
      <c r="CG10" s="2">
        <v>14712</v>
      </c>
      <c r="CL10" s="2">
        <v>18098</v>
      </c>
      <c r="CM10" s="2">
        <v>45155</v>
      </c>
      <c r="CN10" s="2">
        <v>47268</v>
      </c>
      <c r="CO10" s="2">
        <v>19055</v>
      </c>
      <c r="CP10" s="2">
        <v>29905</v>
      </c>
      <c r="CS10" s="2">
        <v>8388</v>
      </c>
      <c r="CT10" s="2">
        <v>28666</v>
      </c>
      <c r="CX10" s="2">
        <v>32013</v>
      </c>
      <c r="CZ10" s="2">
        <v>45074</v>
      </c>
      <c r="DE10" s="2">
        <v>60707</v>
      </c>
      <c r="DG10" s="2">
        <v>25131</v>
      </c>
      <c r="DH10" s="2">
        <v>5617</v>
      </c>
      <c r="DI10" s="2">
        <v>21002</v>
      </c>
      <c r="DJ10" s="2">
        <v>23257</v>
      </c>
      <c r="DK10" s="2">
        <v>9735</v>
      </c>
      <c r="DN10" s="2">
        <v>62041</v>
      </c>
      <c r="DO10" s="2">
        <v>46363</v>
      </c>
      <c r="DP10" s="2">
        <v>32894</v>
      </c>
      <c r="DQ10" s="2">
        <v>54319</v>
      </c>
      <c r="DS10" s="2">
        <v>33225</v>
      </c>
      <c r="DU10" s="2">
        <v>32014</v>
      </c>
      <c r="DV10" s="2">
        <v>9899</v>
      </c>
      <c r="DW10" s="2">
        <v>48402</v>
      </c>
      <c r="DZ10" s="2">
        <v>6231</v>
      </c>
      <c r="EA10" s="2">
        <v>1416</v>
      </c>
      <c r="EB10" s="2">
        <v>46011</v>
      </c>
      <c r="EC10" s="2">
        <v>12238</v>
      </c>
      <c r="EE10" s="2">
        <v>12368</v>
      </c>
      <c r="EH10" s="2">
        <v>9221</v>
      </c>
      <c r="EL10" s="2">
        <v>51827</v>
      </c>
      <c r="EN10" s="2">
        <v>57691</v>
      </c>
      <c r="EP10" s="2">
        <v>54293</v>
      </c>
      <c r="EQ10" s="2">
        <v>17723</v>
      </c>
      <c r="ER10" s="2">
        <v>18303</v>
      </c>
      <c r="ES10" s="2">
        <v>40833</v>
      </c>
      <c r="ET10" s="2">
        <v>28007</v>
      </c>
      <c r="EU10" s="2">
        <v>59077</v>
      </c>
      <c r="EX10" s="2">
        <v>21220</v>
      </c>
      <c r="EZ10" s="2">
        <v>31757</v>
      </c>
      <c r="FA10" s="2">
        <v>8803</v>
      </c>
      <c r="FD10" s="2">
        <v>366948</v>
      </c>
      <c r="FE10" s="2">
        <v>3012</v>
      </c>
      <c r="FH10" s="2">
        <v>23253</v>
      </c>
      <c r="FI10" s="2">
        <v>8332</v>
      </c>
      <c r="FJ10" s="2">
        <v>28582</v>
      </c>
      <c r="FL10" s="2">
        <v>53267</v>
      </c>
      <c r="FO10" s="2">
        <v>25278</v>
      </c>
      <c r="FR10" s="2">
        <v>26073</v>
      </c>
      <c r="FS10" s="2">
        <v>17092</v>
      </c>
      <c r="FW10" s="2">
        <v>9431</v>
      </c>
      <c r="FX10" s="2">
        <v>28778</v>
      </c>
      <c r="FY10" s="2">
        <v>45648</v>
      </c>
      <c r="GB10" s="2">
        <v>18649</v>
      </c>
      <c r="GD10" s="2">
        <v>12628</v>
      </c>
      <c r="GG10" s="2">
        <v>53675</v>
      </c>
    </row>
    <row r="11" spans="1:194" x14ac:dyDescent="0.35">
      <c r="A11" s="120">
        <v>28120</v>
      </c>
      <c r="B11" s="120"/>
      <c r="C11" s="120"/>
      <c r="D11" s="120"/>
      <c r="E11" s="120">
        <v>11931</v>
      </c>
      <c r="F11" s="120">
        <v>10986</v>
      </c>
      <c r="G11" s="120">
        <v>2387</v>
      </c>
      <c r="H11" s="120">
        <v>9405</v>
      </c>
      <c r="I11" s="120"/>
      <c r="J11" s="120"/>
      <c r="K11" s="120">
        <v>5025</v>
      </c>
      <c r="L11" s="120"/>
      <c r="M11" s="120">
        <v>37722</v>
      </c>
      <c r="N11" s="120">
        <v>8272</v>
      </c>
      <c r="O11" s="120">
        <v>6593</v>
      </c>
      <c r="P11" s="120">
        <v>28469</v>
      </c>
      <c r="Q11" s="120">
        <v>42071</v>
      </c>
      <c r="R11" s="120"/>
      <c r="S11" s="120">
        <v>44007</v>
      </c>
      <c r="T11" s="120"/>
      <c r="U11" s="120"/>
      <c r="V11" s="120">
        <v>14435</v>
      </c>
      <c r="W11" s="120">
        <v>53098</v>
      </c>
      <c r="X11" s="120">
        <v>42925</v>
      </c>
      <c r="Y11" s="120"/>
      <c r="Z11" s="120"/>
      <c r="AA11" s="120"/>
      <c r="AB11" s="120">
        <v>58434</v>
      </c>
      <c r="AC11" s="120"/>
      <c r="AD11" s="120">
        <v>34743</v>
      </c>
      <c r="AE11" s="120">
        <v>16462</v>
      </c>
      <c r="AF11" s="120">
        <v>34099</v>
      </c>
      <c r="AG11" s="120">
        <v>28337</v>
      </c>
      <c r="AH11" s="120"/>
      <c r="AI11" s="120">
        <v>29187</v>
      </c>
      <c r="AJ11" s="120"/>
      <c r="AK11" s="120">
        <v>35422</v>
      </c>
      <c r="AL11" s="120">
        <v>46549</v>
      </c>
      <c r="AM11" s="120">
        <v>35727</v>
      </c>
      <c r="AN11" s="120">
        <v>4187</v>
      </c>
      <c r="AO11" s="120"/>
      <c r="AP11" s="120"/>
      <c r="AQ11" s="120"/>
      <c r="AR11" s="120">
        <v>33537</v>
      </c>
      <c r="AS11" s="120"/>
      <c r="AT11" s="120">
        <v>812873</v>
      </c>
      <c r="AU11" s="120">
        <v>1292</v>
      </c>
      <c r="AV11" s="120"/>
      <c r="AW11" s="120"/>
      <c r="AX11" s="120"/>
      <c r="AY11" s="120"/>
      <c r="AZ11" s="120">
        <v>53925</v>
      </c>
      <c r="BA11" s="120">
        <v>60365</v>
      </c>
      <c r="BB11" s="120">
        <v>53651</v>
      </c>
      <c r="BC11" s="120">
        <v>9888</v>
      </c>
      <c r="BD11" s="120">
        <v>9465</v>
      </c>
      <c r="BE11" s="120">
        <v>31504</v>
      </c>
      <c r="BF11" s="120">
        <v>1566</v>
      </c>
      <c r="BG11" s="120"/>
      <c r="BH11" s="120"/>
      <c r="BI11" s="120">
        <v>38827</v>
      </c>
      <c r="BJ11" s="120"/>
      <c r="BK11" s="120"/>
      <c r="BL11" s="120"/>
      <c r="BM11" s="120"/>
      <c r="BN11" s="120"/>
      <c r="BO11" s="120"/>
      <c r="BP11" s="120"/>
      <c r="BQ11" s="120"/>
      <c r="BR11" s="120">
        <v>16012</v>
      </c>
      <c r="BS11" s="120"/>
      <c r="BT11" s="120">
        <v>21046</v>
      </c>
      <c r="BU11" s="120"/>
      <c r="BV11" s="120">
        <v>25570</v>
      </c>
      <c r="BW11" s="120">
        <v>9902</v>
      </c>
      <c r="BX11" s="120">
        <v>62522</v>
      </c>
      <c r="BY11" s="120">
        <v>49181</v>
      </c>
      <c r="BZ11" s="120">
        <v>49350</v>
      </c>
      <c r="CA11" s="120"/>
      <c r="CB11" s="120">
        <v>40306</v>
      </c>
      <c r="CC11" s="120">
        <v>54172</v>
      </c>
      <c r="CD11" s="120"/>
      <c r="CE11" s="120"/>
      <c r="CF11" s="120">
        <v>17021</v>
      </c>
      <c r="CG11" s="120">
        <v>26675</v>
      </c>
      <c r="CH11" s="120"/>
      <c r="CI11" s="120"/>
      <c r="CJ11" s="120"/>
      <c r="CK11" s="120"/>
      <c r="CL11" s="120">
        <v>19701</v>
      </c>
      <c r="CM11" s="120">
        <v>46178</v>
      </c>
      <c r="CN11" s="120">
        <v>52340</v>
      </c>
      <c r="CO11" s="120">
        <v>19643</v>
      </c>
      <c r="CP11" s="120">
        <v>30585</v>
      </c>
      <c r="CQ11" s="120"/>
      <c r="CR11" s="120"/>
      <c r="CS11" s="120">
        <v>9209</v>
      </c>
      <c r="CT11" s="120">
        <v>28668</v>
      </c>
      <c r="CU11" s="120"/>
      <c r="CV11" s="120"/>
      <c r="CW11" s="120"/>
      <c r="CX11" s="120">
        <v>32896</v>
      </c>
      <c r="CY11" s="120"/>
      <c r="CZ11" s="120">
        <v>45731</v>
      </c>
      <c r="DA11" s="120"/>
      <c r="DB11" s="120"/>
      <c r="DC11" s="120"/>
      <c r="DD11" s="120"/>
      <c r="DE11" s="120">
        <v>61929</v>
      </c>
      <c r="DF11" s="120"/>
      <c r="DG11" s="120">
        <v>25133</v>
      </c>
      <c r="DH11" s="120">
        <v>5682</v>
      </c>
      <c r="DI11" s="120">
        <v>21968</v>
      </c>
      <c r="DJ11" s="120">
        <v>25562</v>
      </c>
      <c r="DK11" s="120">
        <v>10113</v>
      </c>
      <c r="DL11" s="120"/>
      <c r="DM11" s="120"/>
      <c r="DN11" s="120"/>
      <c r="DO11" s="120">
        <v>46364</v>
      </c>
      <c r="DP11" s="120">
        <v>32895</v>
      </c>
      <c r="DQ11" s="120">
        <v>54321</v>
      </c>
      <c r="DR11" s="120"/>
      <c r="DS11" s="120">
        <v>33227</v>
      </c>
      <c r="DT11" s="120"/>
      <c r="DU11" s="120">
        <v>34131</v>
      </c>
      <c r="DV11" s="120">
        <v>9936</v>
      </c>
      <c r="DW11" s="120">
        <v>48429</v>
      </c>
      <c r="DX11" s="120"/>
      <c r="DY11" s="120"/>
      <c r="DZ11" s="120">
        <v>7033</v>
      </c>
      <c r="EA11" s="120">
        <v>2253</v>
      </c>
      <c r="EB11" s="120"/>
      <c r="EC11" s="120">
        <v>12878</v>
      </c>
      <c r="ED11" s="120"/>
      <c r="EE11" s="120">
        <v>13802</v>
      </c>
      <c r="EF11" s="120"/>
      <c r="EG11" s="120"/>
      <c r="EH11" s="120">
        <v>9849</v>
      </c>
      <c r="EI11" s="120"/>
      <c r="EJ11" s="120"/>
      <c r="EK11" s="120"/>
      <c r="EL11" s="120">
        <v>57378</v>
      </c>
      <c r="EM11" s="120"/>
      <c r="EN11" s="120"/>
      <c r="EO11" s="120"/>
      <c r="EP11" s="120">
        <v>54294</v>
      </c>
      <c r="EQ11" s="120">
        <v>17767</v>
      </c>
      <c r="ER11" s="120">
        <v>18306</v>
      </c>
      <c r="ES11" s="120">
        <v>40834</v>
      </c>
      <c r="ET11" s="120">
        <v>29790</v>
      </c>
      <c r="EU11" s="120">
        <v>59078</v>
      </c>
      <c r="EV11" s="120"/>
      <c r="EW11" s="120"/>
      <c r="EX11" s="120">
        <v>21359</v>
      </c>
      <c r="EY11" s="120"/>
      <c r="EZ11" s="120">
        <v>31906</v>
      </c>
      <c r="FA11" s="120">
        <v>8888</v>
      </c>
      <c r="FB11" s="120"/>
      <c r="FC11" s="120"/>
      <c r="FD11" s="120">
        <v>369686</v>
      </c>
      <c r="FE11" s="120">
        <v>4465</v>
      </c>
      <c r="FF11" s="120"/>
      <c r="FG11" s="120"/>
      <c r="FH11" s="120">
        <v>23254</v>
      </c>
      <c r="FI11" s="120">
        <v>8336</v>
      </c>
      <c r="FJ11" s="120">
        <v>28583</v>
      </c>
      <c r="FK11" s="120"/>
      <c r="FL11" s="120"/>
      <c r="FM11" s="120"/>
      <c r="FN11" s="120"/>
      <c r="FO11" s="120">
        <v>26659</v>
      </c>
      <c r="FP11" s="120"/>
      <c r="FQ11" s="120"/>
      <c r="FR11" s="120">
        <v>28003</v>
      </c>
      <c r="FS11" s="120">
        <v>22061</v>
      </c>
      <c r="FT11" s="120"/>
      <c r="FU11" s="120"/>
      <c r="FV11" s="120"/>
      <c r="FW11" s="120">
        <v>13780</v>
      </c>
      <c r="FX11" s="120">
        <v>29287</v>
      </c>
      <c r="FY11" s="120">
        <v>45670</v>
      </c>
      <c r="FZ11" s="120"/>
      <c r="GA11" s="120"/>
      <c r="GB11" s="120">
        <v>19844</v>
      </c>
      <c r="GC11" s="120"/>
      <c r="GD11" s="120">
        <v>13342</v>
      </c>
      <c r="GE11" s="120"/>
      <c r="GF11" s="120"/>
      <c r="GG11" s="120">
        <v>56818</v>
      </c>
    </row>
    <row r="12" spans="1:194" x14ac:dyDescent="0.35">
      <c r="A12" s="2">
        <v>28401</v>
      </c>
      <c r="E12" s="2">
        <v>12729</v>
      </c>
      <c r="F12" s="2">
        <v>13358</v>
      </c>
      <c r="G12" s="2">
        <v>2389</v>
      </c>
      <c r="H12" s="2">
        <v>10624</v>
      </c>
      <c r="K12" s="2">
        <v>10889</v>
      </c>
      <c r="M12" s="2">
        <v>49875</v>
      </c>
      <c r="N12" s="2">
        <v>9610</v>
      </c>
      <c r="O12" s="2">
        <v>7150</v>
      </c>
      <c r="P12" s="2">
        <v>31418</v>
      </c>
      <c r="Q12" s="2">
        <v>42073</v>
      </c>
      <c r="S12" s="2">
        <v>46709</v>
      </c>
      <c r="V12" s="2">
        <v>14741</v>
      </c>
      <c r="W12" s="2">
        <v>53116</v>
      </c>
      <c r="X12" s="2">
        <v>43600</v>
      </c>
      <c r="AB12" s="2">
        <v>59699</v>
      </c>
      <c r="AD12" s="2">
        <v>35205</v>
      </c>
      <c r="AE12" s="2">
        <v>18161</v>
      </c>
      <c r="AF12" s="2">
        <v>37020</v>
      </c>
      <c r="AG12" s="2">
        <v>30192</v>
      </c>
      <c r="AI12" s="2">
        <v>30212</v>
      </c>
      <c r="AK12" s="2">
        <v>36602</v>
      </c>
      <c r="AL12" s="2">
        <v>54059</v>
      </c>
      <c r="AN12" s="2">
        <v>4866</v>
      </c>
      <c r="AR12" s="2">
        <v>37581</v>
      </c>
      <c r="AU12" s="2">
        <v>1610</v>
      </c>
      <c r="AZ12" s="2">
        <v>54056</v>
      </c>
      <c r="BA12" s="2">
        <v>64191</v>
      </c>
      <c r="BB12" s="2">
        <v>54759</v>
      </c>
      <c r="BC12" s="2">
        <v>12016</v>
      </c>
      <c r="BD12" s="2">
        <v>11584</v>
      </c>
      <c r="BE12" s="2">
        <v>31687</v>
      </c>
      <c r="BF12" s="2">
        <v>1567</v>
      </c>
      <c r="BI12" s="2">
        <v>39745</v>
      </c>
      <c r="BR12" s="2">
        <v>19393</v>
      </c>
      <c r="BT12" s="2">
        <v>21941</v>
      </c>
      <c r="BV12" s="2">
        <v>25917</v>
      </c>
      <c r="BW12" s="2">
        <v>10949</v>
      </c>
      <c r="BX12" s="2">
        <v>62523</v>
      </c>
      <c r="BY12" s="2">
        <v>52310</v>
      </c>
      <c r="BZ12" s="2">
        <v>49484</v>
      </c>
      <c r="CB12" s="2">
        <v>40307</v>
      </c>
      <c r="CF12" s="2">
        <v>17390</v>
      </c>
      <c r="CG12" s="2">
        <v>30083</v>
      </c>
      <c r="CL12" s="2">
        <v>22846</v>
      </c>
      <c r="CN12" s="2">
        <v>57364</v>
      </c>
      <c r="CO12" s="2">
        <v>22740</v>
      </c>
      <c r="CP12" s="2">
        <v>31494</v>
      </c>
      <c r="CS12" s="2">
        <v>10569</v>
      </c>
      <c r="CT12" s="2">
        <v>28669</v>
      </c>
      <c r="CX12" s="2">
        <v>33794</v>
      </c>
      <c r="CZ12" s="2">
        <v>45787</v>
      </c>
      <c r="DG12" s="2">
        <v>29032</v>
      </c>
      <c r="DH12" s="2">
        <v>6524</v>
      </c>
      <c r="DI12" s="2">
        <v>23227</v>
      </c>
      <c r="DJ12" s="2">
        <v>29292</v>
      </c>
      <c r="DK12" s="2">
        <v>10114</v>
      </c>
      <c r="DO12" s="2">
        <v>50987</v>
      </c>
      <c r="DP12" s="2">
        <v>34032</v>
      </c>
      <c r="DQ12" s="2">
        <v>54325</v>
      </c>
      <c r="DS12" s="2">
        <v>33228</v>
      </c>
      <c r="DU12" s="2">
        <v>34132</v>
      </c>
      <c r="DV12" s="2">
        <v>12772</v>
      </c>
      <c r="DW12" s="2">
        <v>59472</v>
      </c>
      <c r="DZ12" s="2">
        <v>7537</v>
      </c>
      <c r="EA12" s="2">
        <v>2279</v>
      </c>
      <c r="EC12" s="2">
        <v>12958</v>
      </c>
      <c r="EE12" s="2">
        <v>14421</v>
      </c>
      <c r="EH12" s="2">
        <v>16726</v>
      </c>
      <c r="EP12" s="2">
        <v>54296</v>
      </c>
      <c r="EQ12" s="2">
        <v>17874</v>
      </c>
      <c r="ER12" s="2">
        <v>20868</v>
      </c>
      <c r="ES12" s="2">
        <v>40835</v>
      </c>
      <c r="ET12" s="2">
        <v>32002</v>
      </c>
      <c r="EU12" s="2">
        <v>59429</v>
      </c>
      <c r="EX12" s="2">
        <v>22145</v>
      </c>
      <c r="EZ12" s="2">
        <v>33194</v>
      </c>
      <c r="FA12" s="2">
        <v>10249</v>
      </c>
      <c r="FE12" s="2">
        <v>5404</v>
      </c>
      <c r="FH12" s="2">
        <v>23255</v>
      </c>
      <c r="FI12" s="2">
        <v>9711</v>
      </c>
      <c r="FJ12" s="2">
        <v>31513</v>
      </c>
      <c r="FO12" s="2">
        <v>29244</v>
      </c>
      <c r="FR12" s="2">
        <v>29288</v>
      </c>
      <c r="FS12" s="2">
        <v>22938</v>
      </c>
      <c r="FW12" s="2">
        <v>14147</v>
      </c>
      <c r="FX12" s="2">
        <v>29400</v>
      </c>
      <c r="FY12" s="2">
        <v>46593</v>
      </c>
      <c r="GB12" s="2">
        <v>20147</v>
      </c>
      <c r="GD12" s="2">
        <v>13482</v>
      </c>
      <c r="GG12" s="2">
        <v>58794</v>
      </c>
    </row>
    <row r="13" spans="1:194" x14ac:dyDescent="0.35">
      <c r="A13" s="2">
        <v>29030</v>
      </c>
      <c r="E13" s="2">
        <v>13206</v>
      </c>
      <c r="F13" s="2">
        <v>13703</v>
      </c>
      <c r="G13" s="2">
        <v>3848</v>
      </c>
      <c r="H13" s="2">
        <v>11143</v>
      </c>
      <c r="K13" s="2">
        <v>12349</v>
      </c>
      <c r="M13" s="2">
        <v>49876</v>
      </c>
      <c r="N13" s="2">
        <v>9818</v>
      </c>
      <c r="O13" s="2">
        <v>8302</v>
      </c>
      <c r="P13" s="2">
        <v>31861</v>
      </c>
      <c r="Q13" s="2">
        <v>42314</v>
      </c>
      <c r="S13" s="2">
        <v>47272</v>
      </c>
      <c r="V13" s="2">
        <v>17090</v>
      </c>
      <c r="W13" s="2">
        <v>53117</v>
      </c>
      <c r="X13" s="2">
        <v>43653</v>
      </c>
      <c r="AB13" s="2">
        <v>60691</v>
      </c>
      <c r="AD13" s="2">
        <v>35206</v>
      </c>
      <c r="AE13" s="2">
        <v>19966</v>
      </c>
      <c r="AF13" s="2">
        <v>39012</v>
      </c>
      <c r="AG13" s="2">
        <v>44358</v>
      </c>
      <c r="AI13" s="2">
        <v>36832</v>
      </c>
      <c r="AK13" s="2">
        <v>39019</v>
      </c>
      <c r="AL13" s="2">
        <v>441063</v>
      </c>
      <c r="AN13" s="2">
        <v>6095</v>
      </c>
      <c r="AR13" s="2">
        <v>38651</v>
      </c>
      <c r="AU13" s="2">
        <v>2089</v>
      </c>
      <c r="AZ13" s="2">
        <v>58152</v>
      </c>
      <c r="BB13" s="2">
        <v>59519</v>
      </c>
      <c r="BC13" s="2">
        <v>12018</v>
      </c>
      <c r="BD13" s="2">
        <v>11585</v>
      </c>
      <c r="BE13" s="2">
        <v>34379</v>
      </c>
      <c r="BF13" s="2">
        <v>1952</v>
      </c>
      <c r="BI13" s="2">
        <v>42864</v>
      </c>
      <c r="BR13" s="2">
        <v>21895</v>
      </c>
      <c r="BT13" s="2">
        <v>21942</v>
      </c>
      <c r="BV13" s="2">
        <v>28818</v>
      </c>
      <c r="BW13" s="2">
        <v>11425</v>
      </c>
      <c r="BX13" s="2">
        <v>62524</v>
      </c>
      <c r="BY13" s="2">
        <v>52315</v>
      </c>
      <c r="BZ13" s="2">
        <v>52036</v>
      </c>
      <c r="CB13" s="2">
        <v>40309</v>
      </c>
      <c r="CF13" s="2">
        <v>20418</v>
      </c>
      <c r="CG13" s="2">
        <v>30128</v>
      </c>
      <c r="CL13" s="2">
        <v>23958</v>
      </c>
      <c r="CN13" s="2">
        <v>62323</v>
      </c>
      <c r="CO13" s="2">
        <v>28246</v>
      </c>
      <c r="CP13" s="2">
        <v>31821</v>
      </c>
      <c r="CS13" s="2">
        <v>10570</v>
      </c>
      <c r="CT13" s="2">
        <v>31217</v>
      </c>
      <c r="CX13" s="2">
        <v>36356</v>
      </c>
      <c r="CZ13" s="2">
        <v>45810</v>
      </c>
      <c r="DG13" s="2">
        <v>33023</v>
      </c>
      <c r="DH13" s="2">
        <v>6729</v>
      </c>
      <c r="DI13" s="2">
        <v>23298</v>
      </c>
      <c r="DJ13" s="2">
        <v>29352</v>
      </c>
      <c r="DK13" s="2">
        <v>10115</v>
      </c>
      <c r="DO13" s="2">
        <v>50989</v>
      </c>
      <c r="DP13" s="2">
        <v>34922</v>
      </c>
      <c r="DQ13" s="2">
        <v>54328</v>
      </c>
      <c r="DS13" s="2">
        <v>33235</v>
      </c>
      <c r="DU13" s="2">
        <v>34437</v>
      </c>
      <c r="DV13" s="2">
        <v>12802</v>
      </c>
      <c r="DW13" s="2">
        <v>61202</v>
      </c>
      <c r="DZ13" s="2">
        <v>7842</v>
      </c>
      <c r="EA13" s="2">
        <v>3077</v>
      </c>
      <c r="EC13" s="2">
        <v>13760</v>
      </c>
      <c r="EE13" s="2">
        <v>14910</v>
      </c>
      <c r="EH13" s="2">
        <v>17084</v>
      </c>
      <c r="EP13" s="2">
        <v>58876</v>
      </c>
      <c r="EQ13" s="2">
        <v>17961</v>
      </c>
      <c r="ER13" s="2">
        <v>24071</v>
      </c>
      <c r="ES13" s="2">
        <v>40836</v>
      </c>
      <c r="ET13" s="2">
        <v>36359</v>
      </c>
      <c r="EU13" s="2">
        <v>63090</v>
      </c>
      <c r="EX13" s="2">
        <v>24125</v>
      </c>
      <c r="EZ13" s="2">
        <v>33422</v>
      </c>
      <c r="FA13" s="2">
        <v>10322</v>
      </c>
      <c r="FE13" s="2">
        <v>6890</v>
      </c>
      <c r="FH13" s="2">
        <v>23773</v>
      </c>
      <c r="FI13" s="2">
        <v>11310</v>
      </c>
      <c r="FJ13" s="2">
        <v>32915</v>
      </c>
      <c r="FO13" s="2">
        <v>29654</v>
      </c>
      <c r="FR13" s="2">
        <v>30597</v>
      </c>
      <c r="FS13" s="2">
        <v>24702</v>
      </c>
      <c r="FW13" s="2">
        <v>16164</v>
      </c>
      <c r="FX13" s="2">
        <v>29947</v>
      </c>
      <c r="FY13" s="2">
        <v>46594</v>
      </c>
      <c r="GB13" s="2">
        <v>21870</v>
      </c>
      <c r="GD13" s="2">
        <v>13485</v>
      </c>
      <c r="GG13" s="2">
        <v>58799</v>
      </c>
    </row>
    <row r="14" spans="1:194" x14ac:dyDescent="0.35">
      <c r="A14" s="2">
        <v>29139</v>
      </c>
      <c r="E14" s="2">
        <v>13350</v>
      </c>
      <c r="F14" s="2">
        <v>14731</v>
      </c>
      <c r="G14" s="2">
        <v>7047</v>
      </c>
      <c r="H14" s="2">
        <v>11166</v>
      </c>
      <c r="K14" s="2">
        <v>12988</v>
      </c>
      <c r="M14" s="2">
        <v>49877</v>
      </c>
      <c r="N14" s="2">
        <v>11178</v>
      </c>
      <c r="O14" s="2">
        <v>9675</v>
      </c>
      <c r="P14" s="2">
        <v>32247</v>
      </c>
      <c r="Q14" s="2">
        <v>44609</v>
      </c>
      <c r="S14" s="2">
        <v>47276</v>
      </c>
      <c r="V14" s="2">
        <v>17091</v>
      </c>
      <c r="W14" s="2">
        <v>53119</v>
      </c>
      <c r="X14" s="2">
        <v>44472</v>
      </c>
      <c r="AB14" s="2">
        <v>62657</v>
      </c>
      <c r="AD14" s="2">
        <v>36958</v>
      </c>
      <c r="AE14" s="2">
        <v>20167</v>
      </c>
      <c r="AF14" s="2">
        <v>39566</v>
      </c>
      <c r="AG14" s="2">
        <v>53015</v>
      </c>
      <c r="AI14" s="2">
        <v>39408</v>
      </c>
      <c r="AK14" s="2">
        <v>40099</v>
      </c>
      <c r="AL14" s="2">
        <v>441592</v>
      </c>
      <c r="AN14" s="2">
        <v>8284</v>
      </c>
      <c r="AR14" s="2">
        <v>57771</v>
      </c>
      <c r="AU14" s="2">
        <v>2980</v>
      </c>
      <c r="AZ14" s="2">
        <v>58510</v>
      </c>
      <c r="BB14" s="2">
        <v>59870</v>
      </c>
      <c r="BC14" s="2">
        <v>12291</v>
      </c>
      <c r="BD14" s="2">
        <v>12912</v>
      </c>
      <c r="BE14" s="2">
        <v>34380</v>
      </c>
      <c r="BF14" s="2">
        <v>2196</v>
      </c>
      <c r="BR14" s="2">
        <v>21896</v>
      </c>
      <c r="BT14" s="2">
        <v>22683</v>
      </c>
      <c r="BV14" s="2">
        <v>29333</v>
      </c>
      <c r="BW14" s="2">
        <v>11834</v>
      </c>
      <c r="BX14" s="2">
        <v>63299</v>
      </c>
      <c r="BY14" s="2">
        <v>52785</v>
      </c>
      <c r="BZ14" s="2">
        <v>53819</v>
      </c>
      <c r="CB14" s="2">
        <v>41991</v>
      </c>
      <c r="CF14" s="2">
        <v>20450</v>
      </c>
      <c r="CG14" s="2">
        <v>30162</v>
      </c>
      <c r="CL14" s="2">
        <v>28895</v>
      </c>
      <c r="CO14" s="2">
        <v>29320</v>
      </c>
      <c r="CP14" s="2">
        <v>32440</v>
      </c>
      <c r="CS14" s="2">
        <v>10953</v>
      </c>
      <c r="CT14" s="2">
        <v>32283</v>
      </c>
      <c r="CX14" s="2">
        <v>38094</v>
      </c>
      <c r="CZ14" s="2">
        <v>45812</v>
      </c>
      <c r="DG14" s="2">
        <v>33027</v>
      </c>
      <c r="DH14" s="2">
        <v>6730</v>
      </c>
      <c r="DI14" s="2">
        <v>23299</v>
      </c>
      <c r="DJ14" s="2">
        <v>32260</v>
      </c>
      <c r="DK14" s="2">
        <v>10116</v>
      </c>
      <c r="DO14" s="2">
        <v>50991</v>
      </c>
      <c r="DP14" s="2">
        <v>35223</v>
      </c>
      <c r="DQ14" s="2">
        <v>54357</v>
      </c>
      <c r="DS14" s="2">
        <v>33236</v>
      </c>
      <c r="DU14" s="2">
        <v>35540</v>
      </c>
      <c r="DV14" s="2">
        <v>12806</v>
      </c>
      <c r="DW14" s="2">
        <v>62021</v>
      </c>
      <c r="DZ14" s="2">
        <v>8159</v>
      </c>
      <c r="EA14" s="2">
        <v>3738</v>
      </c>
      <c r="EC14" s="2">
        <v>14555</v>
      </c>
      <c r="EE14" s="2">
        <v>16689</v>
      </c>
      <c r="EH14" s="2">
        <v>17085</v>
      </c>
      <c r="EP14" s="2">
        <v>58880</v>
      </c>
      <c r="EQ14" s="2">
        <v>18097</v>
      </c>
      <c r="ER14" s="2">
        <v>24593</v>
      </c>
      <c r="ES14" s="2">
        <v>40843</v>
      </c>
      <c r="ET14" s="2">
        <v>36379</v>
      </c>
      <c r="EU14" s="2">
        <v>592329</v>
      </c>
      <c r="EX14" s="2">
        <v>24641</v>
      </c>
      <c r="EZ14" s="2">
        <v>33424</v>
      </c>
      <c r="FA14" s="2">
        <v>11140</v>
      </c>
      <c r="FE14" s="2">
        <v>7352</v>
      </c>
      <c r="FH14" s="2">
        <v>25230</v>
      </c>
      <c r="FI14" s="2">
        <v>11311</v>
      </c>
      <c r="FJ14" s="2">
        <v>37207</v>
      </c>
      <c r="FO14" s="2">
        <v>29685</v>
      </c>
      <c r="FR14" s="2">
        <v>30600</v>
      </c>
      <c r="FS14" s="2">
        <v>32040</v>
      </c>
      <c r="FW14" s="2">
        <v>17233</v>
      </c>
      <c r="FX14" s="2">
        <v>29954</v>
      </c>
      <c r="FY14" s="2">
        <v>46936</v>
      </c>
      <c r="GB14" s="2">
        <v>21871</v>
      </c>
      <c r="GD14" s="2">
        <v>13534</v>
      </c>
      <c r="GG14" s="2">
        <v>58893</v>
      </c>
    </row>
    <row r="15" spans="1:194" x14ac:dyDescent="0.35">
      <c r="A15" s="2">
        <v>29512</v>
      </c>
      <c r="E15" s="2">
        <v>13942</v>
      </c>
      <c r="F15" s="2">
        <v>15951</v>
      </c>
      <c r="G15" s="2">
        <v>7470</v>
      </c>
      <c r="H15" s="2">
        <v>11167</v>
      </c>
      <c r="K15" s="2">
        <v>12992</v>
      </c>
      <c r="M15" s="2">
        <v>49878</v>
      </c>
      <c r="N15" s="2">
        <v>11727</v>
      </c>
      <c r="O15" s="2">
        <v>10984</v>
      </c>
      <c r="P15" s="2">
        <v>33738</v>
      </c>
      <c r="Q15" s="2">
        <v>46356</v>
      </c>
      <c r="S15" s="2">
        <v>48946</v>
      </c>
      <c r="V15" s="2">
        <v>17093</v>
      </c>
      <c r="W15" s="2">
        <v>53121</v>
      </c>
      <c r="X15" s="2">
        <v>44476</v>
      </c>
      <c r="AB15" s="2">
        <v>62905</v>
      </c>
      <c r="AD15" s="2">
        <v>36960</v>
      </c>
      <c r="AE15" s="2">
        <v>34168</v>
      </c>
      <c r="AF15" s="2">
        <v>43281</v>
      </c>
      <c r="AG15" s="2">
        <v>53055</v>
      </c>
      <c r="AI15" s="2">
        <v>39414</v>
      </c>
      <c r="AK15" s="2">
        <v>40494</v>
      </c>
      <c r="AL15" s="2">
        <v>479634</v>
      </c>
      <c r="AN15" s="2">
        <v>9092</v>
      </c>
      <c r="AR15" s="2">
        <v>58617</v>
      </c>
      <c r="AU15" s="2">
        <v>3688</v>
      </c>
      <c r="AZ15" s="2">
        <v>61195</v>
      </c>
      <c r="BB15" s="2">
        <v>60826</v>
      </c>
      <c r="BC15" s="2">
        <v>12363</v>
      </c>
      <c r="BD15" s="2">
        <v>13300</v>
      </c>
      <c r="BE15" s="2">
        <v>34382</v>
      </c>
      <c r="BF15" s="2">
        <v>2360</v>
      </c>
      <c r="BR15" s="2">
        <v>22847</v>
      </c>
      <c r="BT15" s="2">
        <v>22842</v>
      </c>
      <c r="BV15" s="2">
        <v>29801</v>
      </c>
      <c r="BW15" s="2">
        <v>11835</v>
      </c>
      <c r="BX15" s="2">
        <v>63506</v>
      </c>
      <c r="BY15" s="2">
        <v>58263</v>
      </c>
      <c r="BZ15" s="2">
        <v>54899</v>
      </c>
      <c r="CB15" s="2">
        <v>42806</v>
      </c>
      <c r="CF15" s="2">
        <v>20451</v>
      </c>
      <c r="CG15" s="2">
        <v>33214</v>
      </c>
      <c r="CL15" s="2">
        <v>28926</v>
      </c>
      <c r="CO15" s="2">
        <v>29321</v>
      </c>
      <c r="CP15" s="2">
        <v>33403</v>
      </c>
      <c r="CS15" s="2">
        <v>11027</v>
      </c>
      <c r="CT15" s="2">
        <v>34682</v>
      </c>
      <c r="CX15" s="2">
        <v>39347</v>
      </c>
      <c r="CZ15" s="2">
        <v>45813</v>
      </c>
      <c r="DG15" s="2">
        <v>33028</v>
      </c>
      <c r="DH15" s="2">
        <v>6767</v>
      </c>
      <c r="DI15" s="2">
        <v>24404</v>
      </c>
      <c r="DJ15" s="2">
        <v>32722</v>
      </c>
      <c r="DK15" s="2">
        <v>12013</v>
      </c>
      <c r="DO15" s="2">
        <v>50998</v>
      </c>
      <c r="DP15" s="2">
        <v>35224</v>
      </c>
      <c r="DQ15" s="2">
        <v>54616</v>
      </c>
      <c r="DS15" s="2">
        <v>33242</v>
      </c>
      <c r="DU15" s="2">
        <v>35658</v>
      </c>
      <c r="DV15" s="2">
        <v>22203</v>
      </c>
      <c r="DZ15" s="2">
        <v>8199</v>
      </c>
      <c r="EA15" s="2">
        <v>3947</v>
      </c>
      <c r="EC15" s="2">
        <v>14556</v>
      </c>
      <c r="EE15" s="2">
        <v>17950</v>
      </c>
      <c r="EH15" s="2">
        <v>17097</v>
      </c>
      <c r="EP15" s="2">
        <v>58885</v>
      </c>
      <c r="EQ15" s="2">
        <v>19044</v>
      </c>
      <c r="ER15" s="2">
        <v>24602</v>
      </c>
      <c r="ES15" s="2">
        <v>42783</v>
      </c>
      <c r="ET15" s="2">
        <v>45493</v>
      </c>
      <c r="EU15" s="2">
        <v>744271</v>
      </c>
      <c r="EX15" s="2">
        <v>29476</v>
      </c>
      <c r="EZ15" s="2">
        <v>34088</v>
      </c>
      <c r="FA15" s="2">
        <v>12952</v>
      </c>
      <c r="FE15" s="2">
        <v>7579</v>
      </c>
      <c r="FH15" s="2">
        <v>25647</v>
      </c>
      <c r="FI15" s="2">
        <v>12053</v>
      </c>
      <c r="FJ15" s="2">
        <v>41294</v>
      </c>
      <c r="FO15" s="2">
        <v>30000</v>
      </c>
      <c r="FR15" s="2">
        <v>30682</v>
      </c>
      <c r="FS15" s="2">
        <v>36951</v>
      </c>
      <c r="FW15" s="2">
        <v>17416</v>
      </c>
      <c r="FX15" s="2">
        <v>29958</v>
      </c>
      <c r="GB15" s="2">
        <v>26626</v>
      </c>
      <c r="GD15" s="2">
        <v>14143</v>
      </c>
      <c r="GG15" s="2">
        <v>59697</v>
      </c>
    </row>
    <row r="16" spans="1:194" x14ac:dyDescent="0.35">
      <c r="A16" s="2">
        <v>37536</v>
      </c>
      <c r="E16" s="2">
        <v>14438</v>
      </c>
      <c r="F16" s="2">
        <v>16245</v>
      </c>
      <c r="G16" s="2">
        <v>7691</v>
      </c>
      <c r="H16" s="2">
        <v>11168</v>
      </c>
      <c r="K16" s="2">
        <v>13590</v>
      </c>
      <c r="M16" s="2">
        <v>50270</v>
      </c>
      <c r="N16" s="2">
        <v>14158</v>
      </c>
      <c r="O16" s="2">
        <v>11137</v>
      </c>
      <c r="P16" s="2">
        <v>36507</v>
      </c>
      <c r="Q16" s="2">
        <v>56311</v>
      </c>
      <c r="S16" s="2">
        <v>49311</v>
      </c>
      <c r="V16" s="2">
        <v>17413</v>
      </c>
      <c r="W16" s="2">
        <v>56319</v>
      </c>
      <c r="X16" s="2">
        <v>44816</v>
      </c>
      <c r="AD16" s="2">
        <v>37336</v>
      </c>
      <c r="AE16" s="2">
        <v>35914</v>
      </c>
      <c r="AF16" s="2">
        <v>44737</v>
      </c>
      <c r="AG16" s="2">
        <v>53139</v>
      </c>
      <c r="AI16" s="2">
        <v>45633</v>
      </c>
      <c r="AK16" s="2">
        <v>41198</v>
      </c>
      <c r="AL16" s="2">
        <v>479667</v>
      </c>
      <c r="AN16" s="2">
        <v>10455</v>
      </c>
      <c r="AR16" s="2">
        <v>58737</v>
      </c>
      <c r="AU16" s="2">
        <v>4390</v>
      </c>
      <c r="BB16" s="2">
        <v>62172</v>
      </c>
      <c r="BC16" s="2">
        <v>13557</v>
      </c>
      <c r="BD16" s="2">
        <v>13302</v>
      </c>
      <c r="BE16" s="2">
        <v>34384</v>
      </c>
      <c r="BF16" s="2">
        <v>2691</v>
      </c>
      <c r="BR16" s="2">
        <v>24731</v>
      </c>
      <c r="BT16" s="2">
        <v>23115</v>
      </c>
      <c r="BV16" s="2">
        <v>29979</v>
      </c>
      <c r="BW16" s="2">
        <v>12171</v>
      </c>
      <c r="BX16" s="2">
        <v>64176</v>
      </c>
      <c r="BY16" s="2">
        <v>58266</v>
      </c>
      <c r="BZ16" s="2">
        <v>56953</v>
      </c>
      <c r="CB16" s="2">
        <v>42807</v>
      </c>
      <c r="CF16" s="2">
        <v>20929</v>
      </c>
      <c r="CG16" s="2">
        <v>34159</v>
      </c>
      <c r="CL16" s="2">
        <v>38145</v>
      </c>
      <c r="CO16" s="2">
        <v>29325</v>
      </c>
      <c r="CP16" s="2">
        <v>34407</v>
      </c>
      <c r="CS16" s="2">
        <v>11065</v>
      </c>
      <c r="CT16" s="2">
        <v>34969</v>
      </c>
      <c r="CX16" s="2">
        <v>41715</v>
      </c>
      <c r="CZ16" s="2">
        <v>46198</v>
      </c>
      <c r="DG16" s="2">
        <v>33029</v>
      </c>
      <c r="DH16" s="2">
        <v>6988</v>
      </c>
      <c r="DI16" s="2">
        <v>25673</v>
      </c>
      <c r="DJ16" s="2">
        <v>34271</v>
      </c>
      <c r="DK16" s="2">
        <v>12050</v>
      </c>
      <c r="DO16" s="2">
        <v>51000</v>
      </c>
      <c r="DP16" s="2">
        <v>35625</v>
      </c>
      <c r="DQ16" s="2">
        <v>55182</v>
      </c>
      <c r="DS16" s="2">
        <v>33262</v>
      </c>
      <c r="DU16" s="2">
        <v>37539</v>
      </c>
      <c r="DV16" s="2">
        <v>22804</v>
      </c>
      <c r="DZ16" s="2">
        <v>8733</v>
      </c>
      <c r="EA16" s="2">
        <v>4176</v>
      </c>
      <c r="EC16" s="2">
        <v>14674</v>
      </c>
      <c r="EE16" s="2">
        <v>18003</v>
      </c>
      <c r="EH16" s="2">
        <v>17564</v>
      </c>
      <c r="EP16" s="2">
        <v>59283</v>
      </c>
      <c r="EQ16" s="2">
        <v>19792</v>
      </c>
      <c r="ER16" s="2">
        <v>24684</v>
      </c>
      <c r="ES16" s="2">
        <v>42810</v>
      </c>
      <c r="ET16" s="2">
        <v>48434</v>
      </c>
      <c r="EU16" s="2">
        <v>756776</v>
      </c>
      <c r="EX16" s="2">
        <v>29694</v>
      </c>
      <c r="EZ16" s="2">
        <v>34178</v>
      </c>
      <c r="FA16" s="2">
        <v>13209</v>
      </c>
      <c r="FE16" s="2">
        <v>7941</v>
      </c>
      <c r="FH16" s="2">
        <v>26048</v>
      </c>
      <c r="FI16" s="2">
        <v>12055</v>
      </c>
      <c r="FJ16" s="2">
        <v>41296</v>
      </c>
      <c r="FO16" s="2">
        <v>31118</v>
      </c>
      <c r="FR16" s="2">
        <v>30694</v>
      </c>
      <c r="FS16" s="2">
        <v>42572</v>
      </c>
      <c r="FW16" s="2">
        <v>17815</v>
      </c>
      <c r="FX16" s="2">
        <v>29961</v>
      </c>
      <c r="GB16" s="2">
        <v>26944</v>
      </c>
      <c r="GD16" s="2">
        <v>14783</v>
      </c>
      <c r="GG16" s="2">
        <v>59826</v>
      </c>
    </row>
    <row r="17" spans="1:189" x14ac:dyDescent="0.35">
      <c r="A17" s="2">
        <v>40821</v>
      </c>
      <c r="E17" s="2">
        <v>14439</v>
      </c>
      <c r="F17" s="2">
        <v>18118</v>
      </c>
      <c r="G17" s="2">
        <v>7694</v>
      </c>
      <c r="H17" s="2">
        <v>11170</v>
      </c>
      <c r="K17" s="2">
        <v>13591</v>
      </c>
      <c r="M17" s="2">
        <v>50271</v>
      </c>
      <c r="N17" s="2">
        <v>15928</v>
      </c>
      <c r="O17" s="2">
        <v>12052</v>
      </c>
      <c r="P17" s="2">
        <v>36509</v>
      </c>
      <c r="Q17" s="2">
        <v>62165</v>
      </c>
      <c r="S17" s="2">
        <v>52140</v>
      </c>
      <c r="V17" s="2">
        <v>19213</v>
      </c>
      <c r="W17" s="2">
        <v>57737</v>
      </c>
      <c r="X17" s="2">
        <v>45040</v>
      </c>
      <c r="AD17" s="2">
        <v>37337</v>
      </c>
      <c r="AE17" s="2">
        <v>40222</v>
      </c>
      <c r="AF17" s="2">
        <v>45730</v>
      </c>
      <c r="AG17" s="2">
        <v>55834</v>
      </c>
      <c r="AI17" s="2">
        <v>45983</v>
      </c>
      <c r="AK17" s="2">
        <v>41309</v>
      </c>
      <c r="AL17" s="2">
        <v>499293</v>
      </c>
      <c r="AN17" s="2">
        <v>10794</v>
      </c>
      <c r="AR17" s="2">
        <v>63354</v>
      </c>
      <c r="AU17" s="2">
        <v>5041</v>
      </c>
      <c r="BC17" s="2">
        <v>13771</v>
      </c>
      <c r="BD17" s="2">
        <v>13947</v>
      </c>
      <c r="BE17" s="2">
        <v>34385</v>
      </c>
      <c r="BF17" s="2">
        <v>3110</v>
      </c>
      <c r="BR17" s="2">
        <v>25994</v>
      </c>
      <c r="BT17" s="2">
        <v>24835</v>
      </c>
      <c r="BV17" s="2">
        <v>33828</v>
      </c>
      <c r="BW17" s="2">
        <v>12195</v>
      </c>
      <c r="BY17" s="2">
        <v>58694</v>
      </c>
      <c r="BZ17" s="2">
        <v>56972</v>
      </c>
      <c r="CB17" s="2">
        <v>43368</v>
      </c>
      <c r="CF17" s="2">
        <v>24782</v>
      </c>
      <c r="CG17" s="2">
        <v>34440</v>
      </c>
      <c r="CL17" s="2">
        <v>39361</v>
      </c>
      <c r="CO17" s="2">
        <v>32449</v>
      </c>
      <c r="CP17" s="2">
        <v>34690</v>
      </c>
      <c r="CS17" s="2">
        <v>11521</v>
      </c>
      <c r="CT17" s="2">
        <v>34971</v>
      </c>
      <c r="CX17" s="2">
        <v>44333</v>
      </c>
      <c r="CZ17" s="2">
        <v>46354</v>
      </c>
      <c r="DG17" s="2">
        <v>33030</v>
      </c>
      <c r="DH17" s="2">
        <v>7083</v>
      </c>
      <c r="DI17" s="2">
        <v>25674</v>
      </c>
      <c r="DJ17" s="2">
        <v>34356</v>
      </c>
      <c r="DK17" s="2">
        <v>12323</v>
      </c>
      <c r="DO17" s="2">
        <v>51023</v>
      </c>
      <c r="DP17" s="2">
        <v>35626</v>
      </c>
      <c r="DQ17" s="2">
        <v>55184</v>
      </c>
      <c r="DS17" s="2">
        <v>33275</v>
      </c>
      <c r="DU17" s="2">
        <v>38073</v>
      </c>
      <c r="DV17" s="2">
        <v>25909</v>
      </c>
      <c r="DZ17" s="2">
        <v>8966</v>
      </c>
      <c r="EA17" s="2">
        <v>4740</v>
      </c>
      <c r="EC17" s="2">
        <v>15760</v>
      </c>
      <c r="EE17" s="2">
        <v>19974</v>
      </c>
      <c r="EH17" s="2">
        <v>18785</v>
      </c>
      <c r="EP17" s="2">
        <v>60242</v>
      </c>
      <c r="EQ17" s="2">
        <v>20330</v>
      </c>
      <c r="ER17" s="2">
        <v>26216</v>
      </c>
      <c r="ES17" s="2">
        <v>42824</v>
      </c>
      <c r="ET17" s="2">
        <v>52646</v>
      </c>
      <c r="EU17" s="2">
        <v>763946</v>
      </c>
      <c r="EX17" s="2">
        <v>33602</v>
      </c>
      <c r="EZ17" s="2">
        <v>34398</v>
      </c>
      <c r="FA17" s="2">
        <v>14815</v>
      </c>
      <c r="FE17" s="2">
        <v>10088</v>
      </c>
      <c r="FH17" s="2">
        <v>26101</v>
      </c>
      <c r="FI17" s="2">
        <v>12241</v>
      </c>
      <c r="FJ17" s="2">
        <v>41297</v>
      </c>
      <c r="FO17" s="2">
        <v>31615</v>
      </c>
      <c r="FR17" s="2">
        <v>30863</v>
      </c>
      <c r="FS17" s="2">
        <v>43266</v>
      </c>
      <c r="FW17" s="2">
        <v>20610</v>
      </c>
      <c r="FX17" s="2">
        <v>29962</v>
      </c>
      <c r="GB17" s="2">
        <v>28644</v>
      </c>
      <c r="GD17" s="2">
        <v>14985</v>
      </c>
      <c r="GG17" s="2">
        <v>59827</v>
      </c>
    </row>
    <row r="18" spans="1:189" x14ac:dyDescent="0.35">
      <c r="A18" s="2">
        <v>44331</v>
      </c>
      <c r="E18" s="2">
        <v>14440</v>
      </c>
      <c r="F18" s="2">
        <v>18921</v>
      </c>
      <c r="G18" s="2">
        <v>13448</v>
      </c>
      <c r="H18" s="2">
        <v>11171</v>
      </c>
      <c r="K18" s="2">
        <v>14238</v>
      </c>
      <c r="M18" s="2">
        <v>50273</v>
      </c>
      <c r="N18" s="2">
        <v>23420</v>
      </c>
      <c r="O18" s="2">
        <v>12141</v>
      </c>
      <c r="P18" s="2">
        <v>36510</v>
      </c>
      <c r="S18" s="2">
        <v>52348</v>
      </c>
      <c r="V18" s="2">
        <v>20149</v>
      </c>
      <c r="W18" s="2">
        <v>57740</v>
      </c>
      <c r="X18" s="2">
        <v>45042</v>
      </c>
      <c r="AD18" s="2">
        <v>37537</v>
      </c>
      <c r="AE18" s="2">
        <v>41150</v>
      </c>
      <c r="AF18" s="2">
        <v>46110</v>
      </c>
      <c r="AG18" s="2">
        <v>57468</v>
      </c>
      <c r="AI18" s="2">
        <v>46126</v>
      </c>
      <c r="AK18" s="2">
        <v>45008</v>
      </c>
      <c r="AL18" s="2">
        <v>719400</v>
      </c>
      <c r="AN18" s="2">
        <v>11190</v>
      </c>
      <c r="AR18" s="2">
        <v>63763</v>
      </c>
      <c r="AU18" s="2">
        <v>5215</v>
      </c>
      <c r="BC18" s="2">
        <v>13904</v>
      </c>
      <c r="BD18" s="2">
        <v>14842</v>
      </c>
      <c r="BE18" s="2">
        <v>36811</v>
      </c>
      <c r="BF18" s="2">
        <v>3467</v>
      </c>
      <c r="BR18" s="2">
        <v>32080</v>
      </c>
      <c r="BT18" s="2">
        <v>24836</v>
      </c>
      <c r="BV18" s="2">
        <v>37293</v>
      </c>
      <c r="BW18" s="2">
        <v>12919</v>
      </c>
      <c r="BY18" s="2">
        <v>61256</v>
      </c>
      <c r="BZ18" s="2">
        <v>63611</v>
      </c>
      <c r="CB18" s="2">
        <v>47321</v>
      </c>
      <c r="CF18" s="2">
        <v>24814</v>
      </c>
      <c r="CG18" s="2">
        <v>34441</v>
      </c>
      <c r="CL18" s="2">
        <v>43858</v>
      </c>
      <c r="CO18" s="2">
        <v>33894</v>
      </c>
      <c r="CP18" s="2">
        <v>34691</v>
      </c>
      <c r="CS18" s="2">
        <v>11582</v>
      </c>
      <c r="CT18" s="2">
        <v>34979</v>
      </c>
      <c r="CX18" s="2">
        <v>44335</v>
      </c>
      <c r="CZ18" s="2">
        <v>46361</v>
      </c>
      <c r="DG18" s="2">
        <v>37651</v>
      </c>
      <c r="DH18" s="2">
        <v>7531</v>
      </c>
      <c r="DI18" s="2">
        <v>29991</v>
      </c>
      <c r="DJ18" s="2">
        <v>37564</v>
      </c>
      <c r="DK18" s="2">
        <v>12578</v>
      </c>
      <c r="DO18" s="2">
        <v>52258</v>
      </c>
      <c r="DP18" s="2">
        <v>35809</v>
      </c>
      <c r="DQ18" s="2">
        <v>56472</v>
      </c>
      <c r="DS18" s="2">
        <v>33288</v>
      </c>
      <c r="DU18" s="2">
        <v>38149</v>
      </c>
      <c r="DV18" s="2">
        <v>37514</v>
      </c>
      <c r="DZ18" s="2">
        <v>9844</v>
      </c>
      <c r="EA18" s="2">
        <v>5144</v>
      </c>
      <c r="EC18" s="2">
        <v>17222</v>
      </c>
      <c r="EE18" s="2">
        <v>20017</v>
      </c>
      <c r="EH18" s="2">
        <v>19604</v>
      </c>
      <c r="EP18" s="2">
        <v>60243</v>
      </c>
      <c r="EQ18" s="2">
        <v>20648</v>
      </c>
      <c r="ER18" s="2">
        <v>26739</v>
      </c>
      <c r="ES18" s="2">
        <v>43986</v>
      </c>
      <c r="ET18" s="2">
        <v>53281</v>
      </c>
      <c r="EX18" s="2">
        <v>34022</v>
      </c>
      <c r="EZ18" s="2">
        <v>34606</v>
      </c>
      <c r="FA18" s="2">
        <v>15095</v>
      </c>
      <c r="FE18" s="2">
        <v>10321</v>
      </c>
      <c r="FH18" s="2">
        <v>26182</v>
      </c>
      <c r="FI18" s="2">
        <v>12242</v>
      </c>
      <c r="FJ18" s="2">
        <v>43212</v>
      </c>
      <c r="FO18" s="2">
        <v>34438</v>
      </c>
      <c r="FR18" s="2">
        <v>30864</v>
      </c>
      <c r="FS18" s="2">
        <v>43721</v>
      </c>
      <c r="FW18" s="2">
        <v>21969</v>
      </c>
      <c r="FX18" s="2">
        <v>29966</v>
      </c>
      <c r="GB18" s="2">
        <v>28647</v>
      </c>
      <c r="GD18" s="2">
        <v>16877</v>
      </c>
      <c r="GG18" s="2">
        <v>59828</v>
      </c>
    </row>
    <row r="19" spans="1:189" x14ac:dyDescent="0.35">
      <c r="A19" s="2">
        <v>45275</v>
      </c>
      <c r="E19" s="2">
        <v>15966</v>
      </c>
      <c r="F19" s="2">
        <v>19062</v>
      </c>
      <c r="G19" s="2">
        <v>14142</v>
      </c>
      <c r="H19" s="2">
        <v>11860</v>
      </c>
      <c r="K19" s="2">
        <v>15251</v>
      </c>
      <c r="M19" s="2">
        <v>54927</v>
      </c>
      <c r="N19" s="2">
        <v>23421</v>
      </c>
      <c r="O19" s="2">
        <v>12294</v>
      </c>
      <c r="P19" s="2">
        <v>37490</v>
      </c>
      <c r="S19" s="2">
        <v>53859</v>
      </c>
      <c r="V19" s="2">
        <v>20865</v>
      </c>
      <c r="W19" s="2">
        <v>57741</v>
      </c>
      <c r="X19" s="2">
        <v>45758</v>
      </c>
      <c r="AD19" s="2">
        <v>37538</v>
      </c>
      <c r="AE19" s="2">
        <v>41384</v>
      </c>
      <c r="AF19" s="2">
        <v>46183</v>
      </c>
      <c r="AG19" s="2">
        <v>57841</v>
      </c>
      <c r="AI19" s="2">
        <v>46176</v>
      </c>
      <c r="AK19" s="2">
        <v>45009</v>
      </c>
      <c r="AL19" s="2">
        <v>733567</v>
      </c>
      <c r="AN19" s="2">
        <v>11377</v>
      </c>
      <c r="AR19" s="2">
        <v>121368</v>
      </c>
      <c r="AU19" s="2">
        <v>6340</v>
      </c>
      <c r="BC19" s="2">
        <v>14575</v>
      </c>
      <c r="BD19" s="2">
        <v>15100</v>
      </c>
      <c r="BE19" s="2">
        <v>37631</v>
      </c>
      <c r="BF19" s="2">
        <v>3842</v>
      </c>
      <c r="BR19" s="2">
        <v>35342</v>
      </c>
      <c r="BT19" s="2">
        <v>25057</v>
      </c>
      <c r="BV19" s="2">
        <v>37500</v>
      </c>
      <c r="BW19" s="2">
        <v>14131</v>
      </c>
      <c r="BY19" s="2">
        <v>62031</v>
      </c>
      <c r="BZ19" s="2">
        <v>63613</v>
      </c>
      <c r="CB19" s="2">
        <v>47324</v>
      </c>
      <c r="CF19" s="2">
        <v>26856</v>
      </c>
      <c r="CG19" s="2">
        <v>35469</v>
      </c>
      <c r="CL19" s="2">
        <v>44628</v>
      </c>
      <c r="CO19" s="2">
        <v>35520</v>
      </c>
      <c r="CP19" s="2">
        <v>34903</v>
      </c>
      <c r="CS19" s="2">
        <v>11583</v>
      </c>
      <c r="CT19" s="2">
        <v>36342</v>
      </c>
      <c r="CX19" s="2">
        <v>44436</v>
      </c>
      <c r="CZ19" s="2">
        <v>46363</v>
      </c>
      <c r="DG19" s="2">
        <v>37656</v>
      </c>
      <c r="DH19" s="2">
        <v>8158</v>
      </c>
      <c r="DI19" s="2">
        <v>32052</v>
      </c>
      <c r="DJ19" s="2">
        <v>37642</v>
      </c>
      <c r="DK19" s="2">
        <v>12579</v>
      </c>
      <c r="DO19" s="2">
        <v>52270</v>
      </c>
      <c r="DP19" s="2">
        <v>36390</v>
      </c>
      <c r="DQ19" s="2">
        <v>58424</v>
      </c>
      <c r="DS19" s="2">
        <v>33372</v>
      </c>
      <c r="DU19" s="2">
        <v>39738</v>
      </c>
      <c r="DV19" s="2">
        <v>39683</v>
      </c>
      <c r="DZ19" s="2">
        <v>10512</v>
      </c>
      <c r="EA19" s="2">
        <v>5322</v>
      </c>
      <c r="EC19" s="2">
        <v>17418</v>
      </c>
      <c r="EE19" s="2">
        <v>20622</v>
      </c>
      <c r="EH19" s="2">
        <v>19859</v>
      </c>
      <c r="EP19" s="2">
        <v>61737</v>
      </c>
      <c r="EQ19" s="2">
        <v>20650</v>
      </c>
      <c r="ER19" s="2">
        <v>26804</v>
      </c>
      <c r="ES19" s="2">
        <v>44718</v>
      </c>
      <c r="ET19" s="2">
        <v>59825</v>
      </c>
      <c r="EX19" s="2">
        <v>34219</v>
      </c>
      <c r="EZ19" s="2">
        <v>34609</v>
      </c>
      <c r="FA19" s="2">
        <v>16116</v>
      </c>
      <c r="FE19" s="2">
        <v>11053</v>
      </c>
      <c r="FH19" s="2">
        <v>26438</v>
      </c>
      <c r="FI19" s="2">
        <v>12269</v>
      </c>
      <c r="FJ19" s="2">
        <v>43886</v>
      </c>
      <c r="FO19" s="2">
        <v>38709</v>
      </c>
      <c r="FR19" s="2">
        <v>30867</v>
      </c>
      <c r="FS19" s="2">
        <v>49287</v>
      </c>
      <c r="FW19" s="2">
        <v>25270</v>
      </c>
      <c r="FX19" s="2">
        <v>29968</v>
      </c>
      <c r="GB19" s="2">
        <v>28648</v>
      </c>
      <c r="GD19" s="2">
        <v>18153</v>
      </c>
      <c r="GG19" s="2">
        <v>59829</v>
      </c>
    </row>
    <row r="20" spans="1:189" x14ac:dyDescent="0.35">
      <c r="A20" s="2">
        <v>46823</v>
      </c>
      <c r="E20" s="2">
        <v>15967</v>
      </c>
      <c r="F20" s="2">
        <v>19063</v>
      </c>
      <c r="G20" s="2">
        <v>14461</v>
      </c>
      <c r="H20" s="2">
        <v>11901</v>
      </c>
      <c r="K20" s="2">
        <v>15252</v>
      </c>
      <c r="M20" s="2">
        <v>54931</v>
      </c>
      <c r="N20" s="2">
        <v>23784</v>
      </c>
      <c r="O20" s="2">
        <v>12335</v>
      </c>
      <c r="P20" s="2">
        <v>39382</v>
      </c>
      <c r="S20" s="2">
        <v>54020</v>
      </c>
      <c r="V20" s="2">
        <v>20867</v>
      </c>
      <c r="W20" s="2">
        <v>57745</v>
      </c>
      <c r="X20" s="2">
        <v>45949</v>
      </c>
      <c r="AD20" s="2">
        <v>37586</v>
      </c>
      <c r="AE20" s="2">
        <v>42542</v>
      </c>
      <c r="AF20" s="2">
        <v>46252</v>
      </c>
      <c r="AG20" s="2">
        <v>58805</v>
      </c>
      <c r="AI20" s="2">
        <v>47187</v>
      </c>
      <c r="AK20" s="2">
        <v>46191</v>
      </c>
      <c r="AL20" s="2">
        <v>735398</v>
      </c>
      <c r="AN20" s="2">
        <v>11378</v>
      </c>
      <c r="AR20" s="2">
        <v>414292</v>
      </c>
      <c r="AU20" s="2">
        <v>6932</v>
      </c>
      <c r="BC20" s="2">
        <v>14708</v>
      </c>
      <c r="BD20" s="2">
        <v>16381</v>
      </c>
      <c r="BE20" s="2">
        <v>40596</v>
      </c>
      <c r="BF20" s="2">
        <v>4085</v>
      </c>
      <c r="BR20" s="2">
        <v>44760</v>
      </c>
      <c r="BT20" s="2">
        <v>25420</v>
      </c>
      <c r="BV20" s="2">
        <v>37501</v>
      </c>
      <c r="BW20" s="2">
        <v>15014</v>
      </c>
      <c r="BZ20" s="2">
        <v>63615</v>
      </c>
      <c r="CB20" s="2">
        <v>47329</v>
      </c>
      <c r="CF20" s="2">
        <v>33684</v>
      </c>
      <c r="CG20" s="2">
        <v>36600</v>
      </c>
      <c r="CL20" s="2">
        <v>47802</v>
      </c>
      <c r="CO20" s="2">
        <v>35851</v>
      </c>
      <c r="CP20" s="2">
        <v>34976</v>
      </c>
      <c r="CS20" s="2">
        <v>11988</v>
      </c>
      <c r="CT20" s="2">
        <v>36617</v>
      </c>
      <c r="CX20" s="2">
        <v>46754</v>
      </c>
      <c r="CZ20" s="2">
        <v>46364</v>
      </c>
      <c r="DG20" s="2">
        <v>37666</v>
      </c>
      <c r="DH20" s="2">
        <v>8323</v>
      </c>
      <c r="DI20" s="2">
        <v>32053</v>
      </c>
      <c r="DJ20" s="2">
        <v>40573</v>
      </c>
      <c r="DK20" s="2">
        <v>12816</v>
      </c>
      <c r="DO20" s="2">
        <v>52274</v>
      </c>
      <c r="DP20" s="2">
        <v>36838</v>
      </c>
      <c r="DQ20" s="2">
        <v>58425</v>
      </c>
      <c r="DS20" s="2">
        <v>33377</v>
      </c>
      <c r="DU20" s="2">
        <v>40000</v>
      </c>
      <c r="DV20" s="2">
        <v>45995</v>
      </c>
      <c r="DZ20" s="2">
        <v>10966</v>
      </c>
      <c r="EA20" s="2">
        <v>5403</v>
      </c>
      <c r="EC20" s="2">
        <v>22117</v>
      </c>
      <c r="EE20" s="2">
        <v>22425</v>
      </c>
      <c r="EH20" s="2">
        <v>21156</v>
      </c>
      <c r="EP20" s="2">
        <v>62459</v>
      </c>
      <c r="EQ20" s="2">
        <v>22736</v>
      </c>
      <c r="ER20" s="2">
        <v>28536</v>
      </c>
      <c r="ES20" s="2">
        <v>46190</v>
      </c>
      <c r="EX20" s="2">
        <v>34449</v>
      </c>
      <c r="EZ20" s="2">
        <v>34940</v>
      </c>
      <c r="FA20" s="2">
        <v>16797</v>
      </c>
      <c r="FE20" s="2">
        <v>11466</v>
      </c>
      <c r="FH20" s="2">
        <v>26742</v>
      </c>
      <c r="FI20" s="2">
        <v>12270</v>
      </c>
      <c r="FJ20" s="2">
        <v>43896</v>
      </c>
      <c r="FO20" s="2">
        <v>39856</v>
      </c>
      <c r="FR20" s="2">
        <v>30868</v>
      </c>
      <c r="FS20" s="2">
        <v>52975</v>
      </c>
      <c r="FW20" s="2">
        <v>26522</v>
      </c>
      <c r="FX20" s="2">
        <v>29973</v>
      </c>
      <c r="GB20" s="2">
        <v>28649</v>
      </c>
      <c r="GD20" s="2">
        <v>18229</v>
      </c>
      <c r="GG20" s="2">
        <v>60535</v>
      </c>
    </row>
    <row r="21" spans="1:189" x14ac:dyDescent="0.35">
      <c r="A21" s="2">
        <v>47084</v>
      </c>
      <c r="E21" s="2">
        <v>16061</v>
      </c>
      <c r="F21" s="2">
        <v>19380</v>
      </c>
      <c r="G21" s="2">
        <v>14988</v>
      </c>
      <c r="H21" s="2">
        <v>12151</v>
      </c>
      <c r="K21" s="2">
        <v>15726</v>
      </c>
      <c r="M21" s="2">
        <v>55010</v>
      </c>
      <c r="N21" s="2">
        <v>24673</v>
      </c>
      <c r="O21" s="2">
        <v>12417</v>
      </c>
      <c r="P21" s="2">
        <v>39389</v>
      </c>
      <c r="S21" s="2">
        <v>60219</v>
      </c>
      <c r="V21" s="2">
        <v>21858</v>
      </c>
      <c r="W21" s="2">
        <v>57781</v>
      </c>
      <c r="X21" s="2">
        <v>47023</v>
      </c>
      <c r="AD21" s="2">
        <v>37587</v>
      </c>
      <c r="AE21" s="2">
        <v>42555</v>
      </c>
      <c r="AF21" s="2">
        <v>48978</v>
      </c>
      <c r="AG21" s="2">
        <v>60448</v>
      </c>
      <c r="AI21" s="2">
        <v>62385</v>
      </c>
      <c r="AK21" s="2">
        <v>46192</v>
      </c>
      <c r="AL21" s="2">
        <v>735400</v>
      </c>
      <c r="AN21" s="2">
        <v>12040</v>
      </c>
      <c r="AR21" s="2">
        <v>740369</v>
      </c>
      <c r="AU21" s="2">
        <v>7617</v>
      </c>
      <c r="BC21" s="2">
        <v>15101</v>
      </c>
      <c r="BD21" s="2">
        <v>16573</v>
      </c>
      <c r="BE21" s="2">
        <v>41259</v>
      </c>
      <c r="BF21" s="2">
        <v>4486</v>
      </c>
      <c r="BR21" s="2">
        <v>44761</v>
      </c>
      <c r="BT21" s="2">
        <v>25421</v>
      </c>
      <c r="BV21" s="2">
        <v>38762</v>
      </c>
      <c r="BW21" s="2">
        <v>15015</v>
      </c>
      <c r="BZ21" s="2">
        <v>447540</v>
      </c>
      <c r="CB21" s="2">
        <v>47340</v>
      </c>
      <c r="CF21" s="2">
        <v>35693</v>
      </c>
      <c r="CG21" s="2">
        <v>36946</v>
      </c>
      <c r="CL21" s="2">
        <v>52603</v>
      </c>
      <c r="CO21" s="2">
        <v>39311</v>
      </c>
      <c r="CP21" s="2">
        <v>35536</v>
      </c>
      <c r="CS21" s="2">
        <v>13346</v>
      </c>
      <c r="CT21" s="2">
        <v>38669</v>
      </c>
      <c r="CX21" s="2">
        <v>50922</v>
      </c>
      <c r="CZ21" s="2">
        <v>47541</v>
      </c>
      <c r="DG21" s="2">
        <v>40351</v>
      </c>
      <c r="DH21" s="2">
        <v>9118</v>
      </c>
      <c r="DI21" s="2">
        <v>32166</v>
      </c>
      <c r="DJ21" s="2">
        <v>42546</v>
      </c>
      <c r="DK21" s="2">
        <v>13969</v>
      </c>
      <c r="DO21" s="2">
        <v>58556</v>
      </c>
      <c r="DP21" s="2">
        <v>37256</v>
      </c>
      <c r="DQ21" s="2">
        <v>58486</v>
      </c>
      <c r="DS21" s="2">
        <v>33381</v>
      </c>
      <c r="DU21" s="2">
        <v>40229</v>
      </c>
      <c r="DV21" s="2">
        <v>45999</v>
      </c>
      <c r="DZ21" s="2">
        <v>11497</v>
      </c>
      <c r="EA21" s="2">
        <v>5435</v>
      </c>
      <c r="EC21" s="2">
        <v>22281</v>
      </c>
      <c r="EE21" s="2">
        <v>27657</v>
      </c>
      <c r="EH21" s="2">
        <v>22561</v>
      </c>
      <c r="EQ21" s="2">
        <v>29750</v>
      </c>
      <c r="ER21" s="2">
        <v>28868</v>
      </c>
      <c r="ES21" s="2">
        <v>46226</v>
      </c>
      <c r="EX21" s="2">
        <v>34952</v>
      </c>
      <c r="EZ21" s="2">
        <v>34946</v>
      </c>
      <c r="FA21" s="2">
        <v>17101</v>
      </c>
      <c r="FE21" s="2">
        <v>11924</v>
      </c>
      <c r="FH21" s="2">
        <v>28625</v>
      </c>
      <c r="FI21" s="2">
        <v>12898</v>
      </c>
      <c r="FJ21" s="2">
        <v>49539</v>
      </c>
      <c r="FO21" s="2">
        <v>40386</v>
      </c>
      <c r="FR21" s="2">
        <v>30872</v>
      </c>
      <c r="FS21" s="2">
        <v>53149</v>
      </c>
      <c r="FW21" s="2">
        <v>26698</v>
      </c>
      <c r="FX21" s="2">
        <v>29975</v>
      </c>
      <c r="GB21" s="2">
        <v>29443</v>
      </c>
      <c r="GD21" s="2">
        <v>18230</v>
      </c>
      <c r="GG21" s="2">
        <v>63882</v>
      </c>
    </row>
    <row r="22" spans="1:189" x14ac:dyDescent="0.35">
      <c r="A22" s="2">
        <v>51573</v>
      </c>
      <c r="E22" s="2">
        <v>16227</v>
      </c>
      <c r="F22" s="2">
        <v>19404</v>
      </c>
      <c r="G22" s="2">
        <v>15271</v>
      </c>
      <c r="H22" s="2">
        <v>12796</v>
      </c>
      <c r="K22" s="2">
        <v>15727</v>
      </c>
      <c r="M22" s="2">
        <v>59957</v>
      </c>
      <c r="N22" s="2">
        <v>24676</v>
      </c>
      <c r="O22" s="2">
        <v>12549</v>
      </c>
      <c r="P22" s="2">
        <v>39390</v>
      </c>
      <c r="S22" s="2">
        <v>60455</v>
      </c>
      <c r="V22" s="2">
        <v>21861</v>
      </c>
      <c r="W22" s="2">
        <v>57782</v>
      </c>
      <c r="X22" s="2">
        <v>47025</v>
      </c>
      <c r="AD22" s="2">
        <v>37588</v>
      </c>
      <c r="AE22" s="2">
        <v>46021</v>
      </c>
      <c r="AF22" s="2">
        <v>50386</v>
      </c>
      <c r="AG22" s="2">
        <v>61083</v>
      </c>
      <c r="AK22" s="2">
        <v>47825</v>
      </c>
      <c r="AL22" s="2">
        <v>755204</v>
      </c>
      <c r="AN22" s="2">
        <v>12692</v>
      </c>
      <c r="AR22" s="2">
        <v>765188</v>
      </c>
      <c r="AU22" s="2">
        <v>8458</v>
      </c>
      <c r="BC22" s="2">
        <v>15217</v>
      </c>
      <c r="BD22" s="2">
        <v>16574</v>
      </c>
      <c r="BE22" s="2">
        <v>41292</v>
      </c>
      <c r="BF22" s="2">
        <v>4921</v>
      </c>
      <c r="BR22" s="2">
        <v>45943</v>
      </c>
      <c r="BT22" s="2">
        <v>27962</v>
      </c>
      <c r="BV22" s="2">
        <v>38763</v>
      </c>
      <c r="BW22" s="2">
        <v>15331</v>
      </c>
      <c r="CB22" s="2">
        <v>47593</v>
      </c>
      <c r="CF22" s="2">
        <v>35695</v>
      </c>
      <c r="CG22" s="2">
        <v>36947</v>
      </c>
      <c r="CL22" s="2">
        <v>54112</v>
      </c>
      <c r="CO22" s="2">
        <v>40185</v>
      </c>
      <c r="CP22" s="2">
        <v>35537</v>
      </c>
      <c r="CS22" s="2">
        <v>13347</v>
      </c>
      <c r="CT22" s="2">
        <v>40138</v>
      </c>
      <c r="CX22" s="2">
        <v>50923</v>
      </c>
      <c r="CZ22" s="2">
        <v>47548</v>
      </c>
      <c r="DG22" s="2">
        <v>42986</v>
      </c>
      <c r="DH22" s="2">
        <v>9404</v>
      </c>
      <c r="DI22" s="2">
        <v>33457</v>
      </c>
      <c r="DJ22" s="2">
        <v>42547</v>
      </c>
      <c r="DK22" s="2">
        <v>13970</v>
      </c>
      <c r="DO22" s="2">
        <v>58560</v>
      </c>
      <c r="DP22" s="2">
        <v>38500</v>
      </c>
      <c r="DQ22" s="2">
        <v>60251</v>
      </c>
      <c r="DS22" s="2">
        <v>33382</v>
      </c>
      <c r="DU22" s="2">
        <v>40645</v>
      </c>
      <c r="DV22" s="2">
        <v>46177</v>
      </c>
      <c r="DZ22" s="2">
        <v>12011</v>
      </c>
      <c r="EA22" s="2">
        <v>5568</v>
      </c>
      <c r="EC22" s="2">
        <v>25256</v>
      </c>
      <c r="EE22" s="2">
        <v>29068</v>
      </c>
      <c r="EH22" s="2">
        <v>25549</v>
      </c>
      <c r="EQ22" s="2">
        <v>32779</v>
      </c>
      <c r="ER22" s="2">
        <v>29090</v>
      </c>
      <c r="ES22" s="2">
        <v>46255</v>
      </c>
      <c r="EX22" s="2">
        <v>37002</v>
      </c>
      <c r="EZ22" s="2">
        <v>34961</v>
      </c>
      <c r="FA22" s="2">
        <v>17118</v>
      </c>
      <c r="FE22" s="2">
        <v>12066</v>
      </c>
      <c r="FH22" s="2">
        <v>28636</v>
      </c>
      <c r="FI22" s="2">
        <v>13212</v>
      </c>
      <c r="FJ22" s="2">
        <v>50009</v>
      </c>
      <c r="FO22" s="2">
        <v>40527</v>
      </c>
      <c r="FR22" s="2">
        <v>30873</v>
      </c>
      <c r="FS22" s="2">
        <v>53581</v>
      </c>
      <c r="FW22" s="2">
        <v>28690</v>
      </c>
      <c r="FX22" s="2">
        <v>30396</v>
      </c>
      <c r="GB22" s="2">
        <v>30216</v>
      </c>
      <c r="GD22" s="2">
        <v>18380</v>
      </c>
    </row>
    <row r="23" spans="1:189" x14ac:dyDescent="0.35">
      <c r="A23" s="2">
        <v>51975</v>
      </c>
      <c r="E23" s="2">
        <v>16456</v>
      </c>
      <c r="F23" s="2">
        <v>19405</v>
      </c>
      <c r="G23" s="2">
        <v>15316</v>
      </c>
      <c r="H23" s="2">
        <v>12798</v>
      </c>
      <c r="K23" s="2">
        <v>16888</v>
      </c>
      <c r="M23" s="2">
        <v>61504</v>
      </c>
      <c r="N23" s="2">
        <v>24694</v>
      </c>
      <c r="O23" s="2">
        <v>12636</v>
      </c>
      <c r="P23" s="2">
        <v>39397</v>
      </c>
      <c r="S23" s="2">
        <v>62247</v>
      </c>
      <c r="V23" s="2">
        <v>22769</v>
      </c>
      <c r="W23" s="2">
        <v>57784</v>
      </c>
      <c r="X23" s="2">
        <v>47027</v>
      </c>
      <c r="AD23" s="2">
        <v>37589</v>
      </c>
      <c r="AE23" s="2">
        <v>46034</v>
      </c>
      <c r="AF23" s="2">
        <v>51802</v>
      </c>
      <c r="AG23" s="2">
        <v>62184</v>
      </c>
      <c r="AK23" s="2">
        <v>47944</v>
      </c>
      <c r="AL23" s="2">
        <v>876201</v>
      </c>
      <c r="AN23" s="2">
        <v>14569</v>
      </c>
      <c r="AR23" s="2">
        <v>765190</v>
      </c>
      <c r="AU23" s="2">
        <v>9271</v>
      </c>
      <c r="BC23" s="2">
        <v>15262</v>
      </c>
      <c r="BD23" s="2">
        <v>16869</v>
      </c>
      <c r="BE23" s="2">
        <v>43253</v>
      </c>
      <c r="BF23" s="2">
        <v>5114</v>
      </c>
      <c r="BR23" s="2">
        <v>50200</v>
      </c>
      <c r="BT23" s="2">
        <v>27965</v>
      </c>
      <c r="BV23" s="2">
        <v>39132</v>
      </c>
      <c r="BW23" s="2">
        <v>16839</v>
      </c>
      <c r="CB23" s="2">
        <v>47595</v>
      </c>
      <c r="CF23" s="2">
        <v>40335</v>
      </c>
      <c r="CG23" s="2">
        <v>37141</v>
      </c>
      <c r="CL23" s="2">
        <v>54127</v>
      </c>
      <c r="CO23" s="2">
        <v>46223</v>
      </c>
      <c r="CP23" s="2">
        <v>37077</v>
      </c>
      <c r="CS23" s="2">
        <v>14387</v>
      </c>
      <c r="CT23" s="2">
        <v>40776</v>
      </c>
      <c r="CX23" s="2">
        <v>51644</v>
      </c>
      <c r="CZ23" s="2">
        <v>47557</v>
      </c>
      <c r="DG23" s="2">
        <v>44223</v>
      </c>
      <c r="DH23" s="2">
        <v>9412</v>
      </c>
      <c r="DI23" s="2">
        <v>34117</v>
      </c>
      <c r="DJ23" s="2">
        <v>42568</v>
      </c>
      <c r="DK23" s="2">
        <v>14179</v>
      </c>
      <c r="DP23" s="2">
        <v>39916</v>
      </c>
      <c r="DQ23" s="2">
        <v>60697</v>
      </c>
      <c r="DS23" s="2">
        <v>33384</v>
      </c>
      <c r="DU23" s="2">
        <v>40694</v>
      </c>
      <c r="DV23" s="2">
        <v>46180</v>
      </c>
      <c r="DZ23" s="2">
        <v>12012</v>
      </c>
      <c r="EA23" s="2">
        <v>6585</v>
      </c>
      <c r="EC23" s="2">
        <v>28454</v>
      </c>
      <c r="EE23" s="2">
        <v>30013</v>
      </c>
      <c r="EH23" s="2">
        <v>26908</v>
      </c>
      <c r="EQ23" s="2">
        <v>32853</v>
      </c>
      <c r="ER23" s="2">
        <v>29095</v>
      </c>
      <c r="ES23" s="2">
        <v>46259</v>
      </c>
      <c r="EX23" s="2">
        <v>37488</v>
      </c>
      <c r="EZ23" s="2">
        <v>35575</v>
      </c>
      <c r="FA23" s="2">
        <v>17157</v>
      </c>
      <c r="FE23" s="2">
        <v>12164</v>
      </c>
      <c r="FH23" s="2">
        <v>28637</v>
      </c>
      <c r="FI23" s="2">
        <v>13285</v>
      </c>
      <c r="FJ23" s="2">
        <v>50020</v>
      </c>
      <c r="FO23" s="2">
        <v>40651</v>
      </c>
      <c r="FR23" s="2">
        <v>30875</v>
      </c>
      <c r="FS23" s="2">
        <v>54026</v>
      </c>
      <c r="FW23" s="2">
        <v>33706</v>
      </c>
      <c r="FX23" s="2">
        <v>30416</v>
      </c>
      <c r="GB23" s="2">
        <v>32272</v>
      </c>
      <c r="GD23" s="2">
        <v>19560</v>
      </c>
    </row>
    <row r="24" spans="1:189" x14ac:dyDescent="0.35">
      <c r="A24" s="2">
        <v>52489</v>
      </c>
      <c r="E24" s="2">
        <v>16457</v>
      </c>
      <c r="F24" s="2">
        <v>19777</v>
      </c>
      <c r="G24" s="2">
        <v>15325</v>
      </c>
      <c r="H24" s="2">
        <v>14146</v>
      </c>
      <c r="K24" s="2">
        <v>17213</v>
      </c>
      <c r="M24" s="2">
        <v>61507</v>
      </c>
      <c r="N24" s="2">
        <v>26757</v>
      </c>
      <c r="O24" s="2">
        <v>12810</v>
      </c>
      <c r="P24" s="2">
        <v>40098</v>
      </c>
      <c r="S24" s="2">
        <v>62253</v>
      </c>
      <c r="V24" s="2">
        <v>24502</v>
      </c>
      <c r="W24" s="2">
        <v>62806</v>
      </c>
      <c r="X24" s="2">
        <v>47211</v>
      </c>
      <c r="AD24" s="2">
        <v>37591</v>
      </c>
      <c r="AE24" s="2">
        <v>47839</v>
      </c>
      <c r="AF24" s="2">
        <v>51803</v>
      </c>
      <c r="AG24" s="2">
        <v>62974</v>
      </c>
      <c r="AK24" s="2">
        <v>47952</v>
      </c>
      <c r="AN24" s="2">
        <v>14977</v>
      </c>
      <c r="AR24" s="2">
        <v>767374</v>
      </c>
      <c r="AU24" s="2">
        <v>9522</v>
      </c>
      <c r="BC24" s="2">
        <v>16222</v>
      </c>
      <c r="BD24" s="2">
        <v>16965</v>
      </c>
      <c r="BE24" s="2">
        <v>43376</v>
      </c>
      <c r="BF24" s="2">
        <v>5261</v>
      </c>
      <c r="BR24" s="2">
        <v>52869</v>
      </c>
      <c r="BT24" s="2">
        <v>28266</v>
      </c>
      <c r="BV24" s="2">
        <v>40026</v>
      </c>
      <c r="BW24" s="2">
        <v>16842</v>
      </c>
      <c r="CB24" s="2">
        <v>47662</v>
      </c>
      <c r="CF24" s="2">
        <v>53610</v>
      </c>
      <c r="CG24" s="2">
        <v>37146</v>
      </c>
      <c r="CL24" s="2">
        <v>54129</v>
      </c>
      <c r="CO24" s="2">
        <v>46227</v>
      </c>
      <c r="CP24" s="2">
        <v>37301</v>
      </c>
      <c r="CS24" s="2">
        <v>14960</v>
      </c>
      <c r="CT24" s="2">
        <v>42304</v>
      </c>
      <c r="CX24" s="2">
        <v>51661</v>
      </c>
      <c r="CZ24" s="2">
        <v>47667</v>
      </c>
      <c r="DG24" s="2">
        <v>44433</v>
      </c>
      <c r="DH24" s="2">
        <v>9663</v>
      </c>
      <c r="DI24" s="2">
        <v>37671</v>
      </c>
      <c r="DJ24" s="2">
        <v>42923</v>
      </c>
      <c r="DK24" s="2">
        <v>14710</v>
      </c>
      <c r="DP24" s="2">
        <v>42020</v>
      </c>
      <c r="DQ24" s="2">
        <v>60952</v>
      </c>
      <c r="DS24" s="2">
        <v>33385</v>
      </c>
      <c r="DU24" s="2">
        <v>40734</v>
      </c>
      <c r="DV24" s="2">
        <v>46310</v>
      </c>
      <c r="DZ24" s="2">
        <v>12385</v>
      </c>
      <c r="EA24" s="2">
        <v>6704</v>
      </c>
      <c r="EC24" s="2">
        <v>28471</v>
      </c>
      <c r="EE24" s="2">
        <v>30014</v>
      </c>
      <c r="EH24" s="2">
        <v>28013</v>
      </c>
      <c r="EQ24" s="2">
        <v>37086</v>
      </c>
      <c r="ER24" s="2">
        <v>29198</v>
      </c>
      <c r="ES24" s="2">
        <v>46262</v>
      </c>
      <c r="EX24" s="2">
        <v>39276</v>
      </c>
      <c r="EZ24" s="2">
        <v>35577</v>
      </c>
      <c r="FA24" s="2">
        <v>17189</v>
      </c>
      <c r="FE24" s="2">
        <v>12165</v>
      </c>
      <c r="FH24" s="2">
        <v>28748</v>
      </c>
      <c r="FI24" s="2">
        <v>13289</v>
      </c>
      <c r="FJ24" s="2">
        <v>51967</v>
      </c>
      <c r="FO24" s="2">
        <v>42062</v>
      </c>
      <c r="FR24" s="2">
        <v>31637</v>
      </c>
      <c r="FS24" s="2">
        <v>54185</v>
      </c>
      <c r="FW24" s="2">
        <v>37665</v>
      </c>
      <c r="FX24" s="2">
        <v>30419</v>
      </c>
      <c r="GB24" s="2">
        <v>33011</v>
      </c>
      <c r="GD24" s="2">
        <v>19609</v>
      </c>
    </row>
    <row r="25" spans="1:189" x14ac:dyDescent="0.35">
      <c r="A25" s="2">
        <v>57993</v>
      </c>
      <c r="E25" s="2">
        <v>16729</v>
      </c>
      <c r="F25" s="2">
        <v>19867</v>
      </c>
      <c r="G25" s="2">
        <v>15596</v>
      </c>
      <c r="H25" s="2">
        <v>16753</v>
      </c>
      <c r="K25" s="2">
        <v>17214</v>
      </c>
      <c r="M25" s="2">
        <v>64153</v>
      </c>
      <c r="N25" s="2">
        <v>26758</v>
      </c>
      <c r="O25" s="2">
        <v>13009</v>
      </c>
      <c r="P25" s="2">
        <v>40101</v>
      </c>
      <c r="S25" s="2">
        <v>77693</v>
      </c>
      <c r="V25" s="2">
        <v>27287</v>
      </c>
      <c r="W25" s="2">
        <v>62807</v>
      </c>
      <c r="X25" s="2">
        <v>48388</v>
      </c>
      <c r="AD25" s="2">
        <v>41039</v>
      </c>
      <c r="AE25" s="2">
        <v>47848</v>
      </c>
      <c r="AF25" s="2">
        <v>51805</v>
      </c>
      <c r="AG25" s="2">
        <v>62977</v>
      </c>
      <c r="AK25" s="2">
        <v>47975</v>
      </c>
      <c r="AN25" s="2">
        <v>15405</v>
      </c>
      <c r="AR25" s="2">
        <v>768570</v>
      </c>
      <c r="AU25" s="2">
        <v>10139</v>
      </c>
      <c r="BC25" s="2">
        <v>16765</v>
      </c>
      <c r="BD25" s="2">
        <v>18818</v>
      </c>
      <c r="BE25" s="2">
        <v>44506</v>
      </c>
      <c r="BF25" s="2">
        <v>5959</v>
      </c>
      <c r="BR25" s="2">
        <v>54250</v>
      </c>
      <c r="BT25" s="2">
        <v>28267</v>
      </c>
      <c r="BV25" s="2">
        <v>40293</v>
      </c>
      <c r="BW25" s="2">
        <v>17108</v>
      </c>
      <c r="CB25" s="2">
        <v>51034</v>
      </c>
      <c r="CF25" s="2">
        <v>56601</v>
      </c>
      <c r="CG25" s="2">
        <v>37592</v>
      </c>
      <c r="CL25" s="2">
        <v>55256</v>
      </c>
      <c r="CO25" s="2">
        <v>48238</v>
      </c>
      <c r="CP25" s="2">
        <v>37303</v>
      </c>
      <c r="CS25" s="2">
        <v>17305</v>
      </c>
      <c r="CT25" s="2">
        <v>44622</v>
      </c>
      <c r="CX25" s="2">
        <v>54289</v>
      </c>
      <c r="CZ25" s="2">
        <v>48386</v>
      </c>
      <c r="DG25" s="2">
        <v>45036</v>
      </c>
      <c r="DH25" s="2">
        <v>9922</v>
      </c>
      <c r="DI25" s="2">
        <v>37725</v>
      </c>
      <c r="DJ25" s="2">
        <v>43020</v>
      </c>
      <c r="DK25" s="2">
        <v>14711</v>
      </c>
      <c r="DP25" s="2">
        <v>42303</v>
      </c>
      <c r="DQ25" s="2">
        <v>61424</v>
      </c>
      <c r="DS25" s="2">
        <v>33388</v>
      </c>
      <c r="DU25" s="2">
        <v>40737</v>
      </c>
      <c r="DV25" s="2">
        <v>46946</v>
      </c>
      <c r="DZ25" s="2">
        <v>12674</v>
      </c>
      <c r="EA25" s="2">
        <v>6958</v>
      </c>
      <c r="EC25" s="2">
        <v>28475</v>
      </c>
      <c r="EE25" s="2">
        <v>33255</v>
      </c>
      <c r="EH25" s="2">
        <v>30723</v>
      </c>
      <c r="EQ25" s="2">
        <v>38238</v>
      </c>
      <c r="ER25" s="2">
        <v>29898</v>
      </c>
      <c r="ES25" s="2">
        <v>46266</v>
      </c>
      <c r="EX25" s="2">
        <v>43296</v>
      </c>
      <c r="EZ25" s="2">
        <v>35579</v>
      </c>
      <c r="FA25" s="2">
        <v>17994</v>
      </c>
      <c r="FE25" s="2">
        <v>12175</v>
      </c>
      <c r="FH25" s="2">
        <v>29074</v>
      </c>
      <c r="FI25" s="2">
        <v>14597</v>
      </c>
      <c r="FJ25" s="2">
        <v>53146</v>
      </c>
      <c r="FO25" s="2">
        <v>42672</v>
      </c>
      <c r="FR25" s="2">
        <v>31769</v>
      </c>
      <c r="FS25" s="2">
        <v>58138</v>
      </c>
      <c r="FW25" s="2">
        <v>40521</v>
      </c>
      <c r="FX25" s="2">
        <v>30424</v>
      </c>
      <c r="GB25" s="2">
        <v>40176</v>
      </c>
      <c r="GD25" s="2">
        <v>19613</v>
      </c>
    </row>
    <row r="26" spans="1:189" x14ac:dyDescent="0.35">
      <c r="A26" s="2">
        <v>62470</v>
      </c>
      <c r="E26" s="2">
        <v>18142</v>
      </c>
      <c r="F26" s="2">
        <v>20881</v>
      </c>
      <c r="G26" s="2">
        <v>15759</v>
      </c>
      <c r="H26" s="2">
        <v>17399</v>
      </c>
      <c r="K26" s="2">
        <v>17215</v>
      </c>
      <c r="M26" s="2">
        <v>388900</v>
      </c>
      <c r="N26" s="2">
        <v>28681</v>
      </c>
      <c r="O26" s="2">
        <v>13061</v>
      </c>
      <c r="P26" s="2">
        <v>40292</v>
      </c>
      <c r="S26" s="2">
        <v>583062</v>
      </c>
      <c r="V26" s="2">
        <v>28892</v>
      </c>
      <c r="W26" s="2">
        <v>62808</v>
      </c>
      <c r="X26" s="2">
        <v>50798</v>
      </c>
      <c r="AD26" s="2">
        <v>41143</v>
      </c>
      <c r="AE26" s="2">
        <v>47852</v>
      </c>
      <c r="AF26" s="2">
        <v>52189</v>
      </c>
      <c r="AG26" s="2">
        <v>63093</v>
      </c>
      <c r="AK26" s="2">
        <v>48178</v>
      </c>
      <c r="AN26" s="2">
        <v>16557</v>
      </c>
      <c r="AR26" s="2">
        <v>793554</v>
      </c>
      <c r="AU26" s="2">
        <v>10157</v>
      </c>
      <c r="BC26" s="2">
        <v>17327</v>
      </c>
      <c r="BD26" s="2">
        <v>19528</v>
      </c>
      <c r="BE26" s="2">
        <v>46138</v>
      </c>
      <c r="BF26" s="2">
        <v>7110</v>
      </c>
      <c r="BR26" s="2">
        <v>62177</v>
      </c>
      <c r="BT26" s="2">
        <v>28269</v>
      </c>
      <c r="BV26" s="2">
        <v>40952</v>
      </c>
      <c r="BW26" s="2">
        <v>17110</v>
      </c>
      <c r="CB26" s="2">
        <v>51050</v>
      </c>
      <c r="CF26" s="2">
        <v>61897</v>
      </c>
      <c r="CG26" s="2">
        <v>38300</v>
      </c>
      <c r="CL26" s="2">
        <v>60873</v>
      </c>
      <c r="CO26" s="2">
        <v>53241</v>
      </c>
      <c r="CP26" s="2">
        <v>37352</v>
      </c>
      <c r="CS26" s="2">
        <v>17329</v>
      </c>
      <c r="CT26" s="2">
        <v>44667</v>
      </c>
      <c r="CX26" s="2">
        <v>54316</v>
      </c>
      <c r="CZ26" s="2">
        <v>48674</v>
      </c>
      <c r="DG26" s="2">
        <v>48186</v>
      </c>
      <c r="DH26" s="2">
        <v>10334</v>
      </c>
      <c r="DI26" s="2">
        <v>39605</v>
      </c>
      <c r="DJ26" s="2">
        <v>43021</v>
      </c>
      <c r="DK26" s="2">
        <v>15142</v>
      </c>
      <c r="DP26" s="2">
        <v>43380</v>
      </c>
      <c r="DQ26" s="2">
        <v>61428</v>
      </c>
      <c r="DS26" s="2">
        <v>33390</v>
      </c>
      <c r="DU26" s="2">
        <v>41566</v>
      </c>
      <c r="DV26" s="2">
        <v>47242</v>
      </c>
      <c r="DZ26" s="2">
        <v>12969</v>
      </c>
      <c r="EA26" s="2">
        <v>7187</v>
      </c>
      <c r="EC26" s="2">
        <v>32202</v>
      </c>
      <c r="EE26" s="2">
        <v>34018</v>
      </c>
      <c r="EH26" s="2">
        <v>32927</v>
      </c>
      <c r="EQ26" s="2">
        <v>38348</v>
      </c>
      <c r="ER26" s="2">
        <v>30464</v>
      </c>
      <c r="ES26" s="2">
        <v>46947</v>
      </c>
      <c r="EX26" s="2">
        <v>43364</v>
      </c>
      <c r="EZ26" s="2">
        <v>35657</v>
      </c>
      <c r="FA26" s="2">
        <v>18511</v>
      </c>
      <c r="FE26" s="2">
        <v>13034</v>
      </c>
      <c r="FH26" s="2">
        <v>29075</v>
      </c>
      <c r="FI26" s="2">
        <v>14802</v>
      </c>
      <c r="FJ26" s="2">
        <v>53147</v>
      </c>
      <c r="FO26" s="2">
        <v>42853</v>
      </c>
      <c r="FR26" s="2">
        <v>31802</v>
      </c>
      <c r="FS26" s="2">
        <v>60338</v>
      </c>
      <c r="FW26" s="2">
        <v>40856</v>
      </c>
      <c r="FX26" s="2">
        <v>30433</v>
      </c>
      <c r="GB26" s="2">
        <v>41104</v>
      </c>
      <c r="GD26" s="2">
        <v>20127</v>
      </c>
    </row>
    <row r="27" spans="1:189" x14ac:dyDescent="0.35">
      <c r="A27" s="2">
        <v>62473</v>
      </c>
      <c r="E27" s="2">
        <v>18559</v>
      </c>
      <c r="F27" s="2">
        <v>20978</v>
      </c>
      <c r="G27" s="2">
        <v>16223</v>
      </c>
      <c r="H27" s="2">
        <v>18961</v>
      </c>
      <c r="K27" s="2">
        <v>17218</v>
      </c>
      <c r="M27" s="2">
        <v>407205</v>
      </c>
      <c r="N27" s="2">
        <v>28739</v>
      </c>
      <c r="O27" s="2">
        <v>15588</v>
      </c>
      <c r="P27" s="2">
        <v>40675</v>
      </c>
      <c r="S27" s="2">
        <v>887976</v>
      </c>
      <c r="V27" s="2">
        <v>28894</v>
      </c>
      <c r="W27" s="2">
        <v>62831</v>
      </c>
      <c r="X27" s="2">
        <v>51957</v>
      </c>
      <c r="AD27" s="2">
        <v>41990</v>
      </c>
      <c r="AE27" s="2">
        <v>47854</v>
      </c>
      <c r="AF27" s="2">
        <v>52194</v>
      </c>
      <c r="AG27" s="2">
        <v>63095</v>
      </c>
      <c r="AK27" s="2">
        <v>53170</v>
      </c>
      <c r="AN27" s="2">
        <v>16674</v>
      </c>
      <c r="AR27" s="2">
        <v>834846</v>
      </c>
      <c r="AU27" s="2">
        <v>10869</v>
      </c>
      <c r="BC27" s="2">
        <v>17725</v>
      </c>
      <c r="BD27" s="2">
        <v>19799</v>
      </c>
      <c r="BE27" s="2">
        <v>54353</v>
      </c>
      <c r="BF27" s="2">
        <v>7880</v>
      </c>
      <c r="BR27" s="2">
        <v>278416</v>
      </c>
      <c r="BT27" s="2">
        <v>28783</v>
      </c>
      <c r="BV27" s="2">
        <v>42891</v>
      </c>
      <c r="BW27" s="2">
        <v>18224</v>
      </c>
      <c r="CB27" s="2">
        <v>51750</v>
      </c>
      <c r="CF27" s="2">
        <v>63762</v>
      </c>
      <c r="CG27" s="2">
        <v>39402</v>
      </c>
      <c r="CL27" s="2">
        <v>119529</v>
      </c>
      <c r="CO27" s="2">
        <v>54036</v>
      </c>
      <c r="CP27" s="2">
        <v>37634</v>
      </c>
      <c r="CS27" s="2">
        <v>17330</v>
      </c>
      <c r="CT27" s="2">
        <v>44692</v>
      </c>
      <c r="CX27" s="2">
        <v>54318</v>
      </c>
      <c r="CZ27" s="2">
        <v>50086</v>
      </c>
      <c r="DG27" s="2">
        <v>48187</v>
      </c>
      <c r="DH27" s="2">
        <v>11261</v>
      </c>
      <c r="DI27" s="2">
        <v>39612</v>
      </c>
      <c r="DJ27" s="2">
        <v>43113</v>
      </c>
      <c r="DK27" s="2">
        <v>15485</v>
      </c>
      <c r="DP27" s="2">
        <v>43381</v>
      </c>
      <c r="DQ27" s="2">
        <v>61431</v>
      </c>
      <c r="DS27" s="2">
        <v>33392</v>
      </c>
      <c r="DU27" s="2">
        <v>41826</v>
      </c>
      <c r="DV27" s="2">
        <v>47545</v>
      </c>
      <c r="DZ27" s="2">
        <v>13217</v>
      </c>
      <c r="EA27" s="2">
        <v>8365</v>
      </c>
      <c r="EC27" s="2">
        <v>32993</v>
      </c>
      <c r="EE27" s="2">
        <v>34709</v>
      </c>
      <c r="EH27" s="2">
        <v>34214</v>
      </c>
      <c r="EQ27" s="2">
        <v>39342</v>
      </c>
      <c r="ER27" s="2">
        <v>31383</v>
      </c>
      <c r="ES27" s="2">
        <v>46948</v>
      </c>
      <c r="EX27" s="2">
        <v>43725</v>
      </c>
      <c r="EZ27" s="2">
        <v>36371</v>
      </c>
      <c r="FA27" s="2">
        <v>19032</v>
      </c>
      <c r="FE27" s="2">
        <v>13376</v>
      </c>
      <c r="FH27" s="2">
        <v>29077</v>
      </c>
      <c r="FI27" s="2">
        <v>16426</v>
      </c>
      <c r="FJ27" s="2">
        <v>56348</v>
      </c>
      <c r="FO27" s="2">
        <v>42880</v>
      </c>
      <c r="FR27" s="2">
        <v>31803</v>
      </c>
      <c r="FS27" s="2">
        <v>63149</v>
      </c>
      <c r="FW27" s="2">
        <v>43545</v>
      </c>
      <c r="FX27" s="2">
        <v>30439</v>
      </c>
      <c r="GB27" s="2">
        <v>43439</v>
      </c>
      <c r="GD27" s="2">
        <v>20187</v>
      </c>
    </row>
    <row r="28" spans="1:189" x14ac:dyDescent="0.35">
      <c r="A28" s="2">
        <v>820380</v>
      </c>
      <c r="E28" s="2">
        <v>20004</v>
      </c>
      <c r="F28" s="2">
        <v>22121</v>
      </c>
      <c r="G28" s="2">
        <v>16224</v>
      </c>
      <c r="H28" s="2">
        <v>19618</v>
      </c>
      <c r="K28" s="2">
        <v>17219</v>
      </c>
      <c r="M28" s="2">
        <v>572313</v>
      </c>
      <c r="N28" s="2">
        <v>29329</v>
      </c>
      <c r="O28" s="2">
        <v>15748</v>
      </c>
      <c r="P28" s="2">
        <v>40678</v>
      </c>
      <c r="V28" s="2">
        <v>35505</v>
      </c>
      <c r="X28" s="2">
        <v>53167</v>
      </c>
      <c r="AD28" s="2">
        <v>42432</v>
      </c>
      <c r="AE28" s="2">
        <v>57054</v>
      </c>
      <c r="AF28" s="2">
        <v>52661</v>
      </c>
      <c r="AG28" s="2">
        <v>63679</v>
      </c>
      <c r="AK28" s="2">
        <v>53798</v>
      </c>
      <c r="AN28" s="2">
        <v>17372</v>
      </c>
      <c r="AU28" s="2">
        <v>10962</v>
      </c>
      <c r="BC28" s="2">
        <v>18094</v>
      </c>
      <c r="BD28" s="2">
        <v>22600</v>
      </c>
      <c r="BE28" s="2">
        <v>56517</v>
      </c>
      <c r="BF28" s="2">
        <v>8487</v>
      </c>
      <c r="BR28" s="2">
        <v>284893</v>
      </c>
      <c r="BT28" s="2">
        <v>29265</v>
      </c>
      <c r="BV28" s="2">
        <v>43213</v>
      </c>
      <c r="BW28" s="2">
        <v>18860</v>
      </c>
      <c r="CB28" s="2">
        <v>53320</v>
      </c>
      <c r="CF28" s="2">
        <v>63764</v>
      </c>
      <c r="CG28" s="2">
        <v>39703</v>
      </c>
      <c r="CL28" s="2">
        <v>164582</v>
      </c>
      <c r="CO28" s="2">
        <v>57744</v>
      </c>
      <c r="CP28" s="2">
        <v>38392</v>
      </c>
      <c r="CS28" s="2">
        <v>17545</v>
      </c>
      <c r="CT28" s="2">
        <v>44695</v>
      </c>
      <c r="CX28" s="2">
        <v>54491</v>
      </c>
      <c r="CZ28" s="2">
        <v>50094</v>
      </c>
      <c r="DG28" s="2">
        <v>48418</v>
      </c>
      <c r="DH28" s="2">
        <v>11410</v>
      </c>
      <c r="DI28" s="2">
        <v>39613</v>
      </c>
      <c r="DJ28" s="2">
        <v>43298</v>
      </c>
      <c r="DK28" s="2">
        <v>15486</v>
      </c>
      <c r="DP28" s="2">
        <v>44326</v>
      </c>
      <c r="DQ28" s="2">
        <v>62641</v>
      </c>
      <c r="DS28" s="2">
        <v>33981</v>
      </c>
      <c r="DU28" s="2">
        <v>41848</v>
      </c>
      <c r="DV28" s="2">
        <v>48200</v>
      </c>
      <c r="DZ28" s="2">
        <v>13783</v>
      </c>
      <c r="EA28" s="2">
        <v>8366</v>
      </c>
      <c r="EC28" s="2">
        <v>34197</v>
      </c>
      <c r="EE28" s="2">
        <v>34839</v>
      </c>
      <c r="EH28" s="2">
        <v>35574</v>
      </c>
      <c r="EQ28" s="2">
        <v>40568</v>
      </c>
      <c r="ER28" s="2">
        <v>31384</v>
      </c>
      <c r="ES28" s="2">
        <v>46975</v>
      </c>
      <c r="EX28" s="2">
        <v>43806</v>
      </c>
      <c r="EZ28" s="2">
        <v>36514</v>
      </c>
      <c r="FA28" s="2">
        <v>19272</v>
      </c>
      <c r="FE28" s="2">
        <v>13380</v>
      </c>
      <c r="FH28" s="2">
        <v>29799</v>
      </c>
      <c r="FI28" s="2">
        <v>16865</v>
      </c>
      <c r="FJ28" s="2">
        <v>56691</v>
      </c>
      <c r="FO28" s="2">
        <v>43626</v>
      </c>
      <c r="FR28" s="2">
        <v>31806</v>
      </c>
      <c r="FS28" s="2">
        <v>63745</v>
      </c>
      <c r="FW28" s="2">
        <v>43655</v>
      </c>
      <c r="FX28" s="2">
        <v>30550</v>
      </c>
      <c r="GB28" s="2">
        <v>43776</v>
      </c>
      <c r="GD28" s="2">
        <v>20604</v>
      </c>
    </row>
    <row r="29" spans="1:189" x14ac:dyDescent="0.35">
      <c r="E29" s="2">
        <v>20005</v>
      </c>
      <c r="F29" s="2">
        <v>22244</v>
      </c>
      <c r="G29" s="2">
        <v>16225</v>
      </c>
      <c r="H29" s="2">
        <v>19649</v>
      </c>
      <c r="K29" s="2">
        <v>17220</v>
      </c>
      <c r="N29" s="2">
        <v>29719</v>
      </c>
      <c r="O29" s="2">
        <v>15794</v>
      </c>
      <c r="P29" s="2">
        <v>40871</v>
      </c>
      <c r="V29" s="2">
        <v>37615</v>
      </c>
      <c r="X29" s="2">
        <v>53506</v>
      </c>
      <c r="AD29" s="2">
        <v>43888</v>
      </c>
      <c r="AE29" s="2">
        <v>57529</v>
      </c>
      <c r="AF29" s="2">
        <v>53161</v>
      </c>
      <c r="AG29" s="2">
        <v>268011</v>
      </c>
      <c r="AK29" s="2">
        <v>57694</v>
      </c>
      <c r="AN29" s="2">
        <v>19447</v>
      </c>
      <c r="AU29" s="2">
        <v>10963</v>
      </c>
      <c r="BC29" s="2">
        <v>19367</v>
      </c>
      <c r="BD29" s="2">
        <v>22668</v>
      </c>
      <c r="BE29" s="2">
        <v>56719</v>
      </c>
      <c r="BF29" s="2">
        <v>8892</v>
      </c>
      <c r="BR29" s="2">
        <v>286187</v>
      </c>
      <c r="BT29" s="2">
        <v>29268</v>
      </c>
      <c r="BV29" s="2">
        <v>43621</v>
      </c>
      <c r="BW29" s="2">
        <v>19014</v>
      </c>
      <c r="CB29" s="2">
        <v>53327</v>
      </c>
      <c r="CF29" s="2">
        <v>63765</v>
      </c>
      <c r="CG29" s="2">
        <v>40513</v>
      </c>
      <c r="CL29" s="2">
        <v>218644</v>
      </c>
      <c r="CO29" s="2">
        <v>58222</v>
      </c>
      <c r="CP29" s="2">
        <v>38396</v>
      </c>
      <c r="CS29" s="2">
        <v>17546</v>
      </c>
      <c r="CT29" s="2">
        <v>44936</v>
      </c>
      <c r="CX29" s="2">
        <v>54777</v>
      </c>
      <c r="CZ29" s="2">
        <v>50926</v>
      </c>
      <c r="DG29" s="2">
        <v>48421</v>
      </c>
      <c r="DH29" s="2">
        <v>11411</v>
      </c>
      <c r="DI29" s="2">
        <v>39614</v>
      </c>
      <c r="DJ29" s="2">
        <v>43299</v>
      </c>
      <c r="DK29" s="2">
        <v>16903</v>
      </c>
      <c r="DP29" s="2">
        <v>44868</v>
      </c>
      <c r="DQ29" s="2">
        <v>62937</v>
      </c>
      <c r="DS29" s="2">
        <v>34025</v>
      </c>
      <c r="DU29" s="2">
        <v>41995</v>
      </c>
      <c r="DV29" s="2">
        <v>53091</v>
      </c>
      <c r="DZ29" s="2">
        <v>14752</v>
      </c>
      <c r="EA29" s="2">
        <v>8768</v>
      </c>
      <c r="EC29" s="2">
        <v>37001</v>
      </c>
      <c r="EE29" s="2">
        <v>36163</v>
      </c>
      <c r="EH29" s="2">
        <v>37612</v>
      </c>
      <c r="EQ29" s="2">
        <v>42501</v>
      </c>
      <c r="ER29" s="2">
        <v>32190</v>
      </c>
      <c r="ES29" s="2">
        <v>47085</v>
      </c>
      <c r="EX29" s="2">
        <v>44297</v>
      </c>
      <c r="EZ29" s="2">
        <v>36515</v>
      </c>
      <c r="FA29" s="2">
        <v>19870</v>
      </c>
      <c r="FE29" s="2">
        <v>15403</v>
      </c>
      <c r="FH29" s="2">
        <v>30089</v>
      </c>
      <c r="FI29" s="2">
        <v>17018</v>
      </c>
      <c r="FJ29" s="2">
        <v>60968</v>
      </c>
      <c r="FO29" s="2">
        <v>43816</v>
      </c>
      <c r="FR29" s="2">
        <v>31807</v>
      </c>
      <c r="FS29" s="2">
        <v>113249</v>
      </c>
      <c r="FW29" s="2">
        <v>43659</v>
      </c>
      <c r="FX29" s="2">
        <v>30552</v>
      </c>
      <c r="GB29" s="2">
        <v>44595</v>
      </c>
      <c r="GD29" s="2">
        <v>20656</v>
      </c>
    </row>
    <row r="30" spans="1:189" x14ac:dyDescent="0.35">
      <c r="E30" s="2">
        <v>20006</v>
      </c>
      <c r="F30" s="2">
        <v>23095</v>
      </c>
      <c r="G30" s="2">
        <v>16229</v>
      </c>
      <c r="H30" s="2">
        <v>19879</v>
      </c>
      <c r="K30" s="2">
        <v>17435</v>
      </c>
      <c r="N30" s="2">
        <v>31345</v>
      </c>
      <c r="O30" s="2">
        <v>17947</v>
      </c>
      <c r="P30" s="2">
        <v>40955</v>
      </c>
      <c r="V30" s="2">
        <v>37619</v>
      </c>
      <c r="X30" s="2">
        <v>53509</v>
      </c>
      <c r="AD30" s="2">
        <v>43889</v>
      </c>
      <c r="AE30" s="2">
        <v>59573</v>
      </c>
      <c r="AF30" s="2">
        <v>53164</v>
      </c>
      <c r="AG30" s="2">
        <v>394536</v>
      </c>
      <c r="AK30" s="2">
        <v>59830</v>
      </c>
      <c r="AN30" s="2">
        <v>19570</v>
      </c>
      <c r="AU30" s="2">
        <v>10964</v>
      </c>
      <c r="BC30" s="2">
        <v>20189</v>
      </c>
      <c r="BD30" s="2">
        <v>22669</v>
      </c>
      <c r="BE30" s="2">
        <v>56720</v>
      </c>
      <c r="BF30" s="2">
        <v>9043</v>
      </c>
      <c r="BR30" s="2">
        <v>337238</v>
      </c>
      <c r="BT30" s="2">
        <v>29687</v>
      </c>
      <c r="BV30" s="2">
        <v>43624</v>
      </c>
      <c r="BW30" s="2">
        <v>19070</v>
      </c>
      <c r="CB30" s="2">
        <v>53939</v>
      </c>
      <c r="CF30" s="2">
        <v>64204</v>
      </c>
      <c r="CG30" s="2">
        <v>40967</v>
      </c>
      <c r="CL30" s="2">
        <v>275586</v>
      </c>
      <c r="CO30" s="2">
        <v>59343</v>
      </c>
      <c r="CP30" s="2">
        <v>38750</v>
      </c>
      <c r="CS30" s="2">
        <v>17702</v>
      </c>
      <c r="CT30" s="2">
        <v>44942</v>
      </c>
      <c r="CX30" s="2">
        <v>54778</v>
      </c>
      <c r="CZ30" s="2">
        <v>50941</v>
      </c>
      <c r="DG30" s="2">
        <v>49193</v>
      </c>
      <c r="DH30" s="2">
        <v>11710</v>
      </c>
      <c r="DI30" s="2">
        <v>39615</v>
      </c>
      <c r="DJ30" s="2">
        <v>43316</v>
      </c>
      <c r="DK30" s="2">
        <v>17391</v>
      </c>
      <c r="DP30" s="2">
        <v>45213</v>
      </c>
      <c r="DQ30" s="2">
        <v>63111</v>
      </c>
      <c r="DS30" s="2">
        <v>34113</v>
      </c>
      <c r="DU30" s="2">
        <v>41997</v>
      </c>
      <c r="DV30" s="2">
        <v>57497</v>
      </c>
      <c r="DZ30" s="2">
        <v>14912</v>
      </c>
      <c r="EA30" s="2">
        <v>8944</v>
      </c>
      <c r="EC30" s="2">
        <v>37561</v>
      </c>
      <c r="EE30" s="2">
        <v>37776</v>
      </c>
      <c r="EH30" s="2">
        <v>38677</v>
      </c>
      <c r="EQ30" s="2">
        <v>43681</v>
      </c>
      <c r="ER30" s="2">
        <v>32468</v>
      </c>
      <c r="ES30" s="2">
        <v>47317</v>
      </c>
      <c r="EX30" s="2">
        <v>44315</v>
      </c>
      <c r="EZ30" s="2">
        <v>36804</v>
      </c>
      <c r="FA30" s="2">
        <v>20109</v>
      </c>
      <c r="FE30" s="2">
        <v>16306</v>
      </c>
      <c r="FH30" s="2">
        <v>30141</v>
      </c>
      <c r="FI30" s="2">
        <v>18064</v>
      </c>
      <c r="FJ30" s="2">
        <v>62525</v>
      </c>
      <c r="FO30" s="2">
        <v>44329</v>
      </c>
      <c r="FR30" s="2">
        <v>32076</v>
      </c>
      <c r="FS30" s="2">
        <v>427849</v>
      </c>
      <c r="FW30" s="2">
        <v>44145</v>
      </c>
      <c r="FX30" s="2">
        <v>30553</v>
      </c>
      <c r="GB30" s="2">
        <v>44655</v>
      </c>
      <c r="GD30" s="2">
        <v>21017</v>
      </c>
    </row>
    <row r="31" spans="1:189" x14ac:dyDescent="0.35">
      <c r="E31" s="2">
        <v>20866</v>
      </c>
      <c r="F31" s="2">
        <v>23273</v>
      </c>
      <c r="G31" s="2">
        <v>16502</v>
      </c>
      <c r="H31" s="2">
        <v>20050</v>
      </c>
      <c r="K31" s="2">
        <v>17485</v>
      </c>
      <c r="N31" s="2">
        <v>34800</v>
      </c>
      <c r="O31" s="2">
        <v>17948</v>
      </c>
      <c r="P31" s="2">
        <v>40956</v>
      </c>
      <c r="V31" s="2">
        <v>39371</v>
      </c>
      <c r="X31" s="2">
        <v>53620</v>
      </c>
      <c r="AD31" s="2">
        <v>43890</v>
      </c>
      <c r="AE31" s="2">
        <v>61904</v>
      </c>
      <c r="AF31" s="2">
        <v>53166</v>
      </c>
      <c r="AG31" s="2">
        <v>468173</v>
      </c>
      <c r="AK31" s="2">
        <v>62005</v>
      </c>
      <c r="AN31" s="2">
        <v>20318</v>
      </c>
      <c r="AU31" s="2">
        <v>10965</v>
      </c>
      <c r="BC31" s="2">
        <v>22122</v>
      </c>
      <c r="BD31" s="2">
        <v>25779</v>
      </c>
      <c r="BE31" s="2">
        <v>56723</v>
      </c>
      <c r="BF31" s="2">
        <v>9279</v>
      </c>
      <c r="BR31" s="2">
        <v>342428</v>
      </c>
      <c r="BT31" s="2">
        <v>29692</v>
      </c>
      <c r="BV31" s="2">
        <v>43625</v>
      </c>
      <c r="BW31" s="2">
        <v>20148</v>
      </c>
      <c r="CB31" s="2">
        <v>54252</v>
      </c>
      <c r="CF31" s="2">
        <v>704973</v>
      </c>
      <c r="CG31" s="2">
        <v>41602</v>
      </c>
      <c r="CL31" s="2">
        <v>322586</v>
      </c>
      <c r="CO31" s="2">
        <v>79046</v>
      </c>
      <c r="CP31" s="2">
        <v>39048</v>
      </c>
      <c r="CS31" s="2">
        <v>17818</v>
      </c>
      <c r="CT31" s="2">
        <v>45267</v>
      </c>
      <c r="CX31" s="2">
        <v>56246</v>
      </c>
      <c r="CZ31" s="2">
        <v>50965</v>
      </c>
      <c r="DG31" s="2">
        <v>49207</v>
      </c>
      <c r="DH31" s="2">
        <v>12286</v>
      </c>
      <c r="DI31" s="2">
        <v>47263</v>
      </c>
      <c r="DJ31" s="2">
        <v>43326</v>
      </c>
      <c r="DK31" s="2">
        <v>17992</v>
      </c>
      <c r="DP31" s="2">
        <v>46018</v>
      </c>
      <c r="DQ31" s="2">
        <v>63112</v>
      </c>
      <c r="DS31" s="2">
        <v>34114</v>
      </c>
      <c r="DU31" s="2">
        <v>42102</v>
      </c>
      <c r="DV31" s="2">
        <v>62892</v>
      </c>
      <c r="DZ31" s="2">
        <v>15956</v>
      </c>
      <c r="EA31" s="2">
        <v>9053</v>
      </c>
      <c r="EC31" s="2">
        <v>37563</v>
      </c>
      <c r="EE31" s="2">
        <v>38789</v>
      </c>
      <c r="EH31" s="2">
        <v>39976</v>
      </c>
      <c r="EQ31" s="2">
        <v>43698</v>
      </c>
      <c r="ER31" s="2">
        <v>32553</v>
      </c>
      <c r="ES31" s="2">
        <v>47998</v>
      </c>
      <c r="EX31" s="2">
        <v>49223</v>
      </c>
      <c r="EZ31" s="2">
        <v>37085</v>
      </c>
      <c r="FA31" s="2">
        <v>20887</v>
      </c>
      <c r="FE31" s="2">
        <v>16675</v>
      </c>
      <c r="FH31" s="2">
        <v>30648</v>
      </c>
      <c r="FI31" s="2">
        <v>18405</v>
      </c>
      <c r="FJ31" s="2">
        <v>63198</v>
      </c>
      <c r="FO31" s="2">
        <v>44332</v>
      </c>
      <c r="FR31" s="2">
        <v>32099</v>
      </c>
      <c r="FS31" s="2">
        <v>427856</v>
      </c>
      <c r="FW31" s="2">
        <v>44986</v>
      </c>
      <c r="FX31" s="2">
        <v>30727</v>
      </c>
      <c r="GB31" s="2">
        <v>45226</v>
      </c>
      <c r="GD31" s="2">
        <v>22096</v>
      </c>
    </row>
    <row r="32" spans="1:189" x14ac:dyDescent="0.35">
      <c r="E32" s="2">
        <v>21146</v>
      </c>
      <c r="F32" s="2">
        <v>23274</v>
      </c>
      <c r="G32" s="2">
        <v>17027</v>
      </c>
      <c r="H32" s="2">
        <v>21199</v>
      </c>
      <c r="K32" s="2">
        <v>17522</v>
      </c>
      <c r="N32" s="2">
        <v>35156</v>
      </c>
      <c r="O32" s="2">
        <v>17949</v>
      </c>
      <c r="P32" s="2">
        <v>42869</v>
      </c>
      <c r="V32" s="2">
        <v>39373</v>
      </c>
      <c r="X32" s="2">
        <v>53621</v>
      </c>
      <c r="AD32" s="2">
        <v>43891</v>
      </c>
      <c r="AE32" s="2">
        <v>62334</v>
      </c>
      <c r="AF32" s="2">
        <v>53204</v>
      </c>
      <c r="AG32" s="2">
        <v>563601</v>
      </c>
      <c r="AK32" s="2">
        <v>62020</v>
      </c>
      <c r="AN32" s="2">
        <v>20319</v>
      </c>
      <c r="AU32" s="2">
        <v>10967</v>
      </c>
      <c r="BC32" s="2">
        <v>23242</v>
      </c>
      <c r="BD32" s="2">
        <v>25781</v>
      </c>
      <c r="BE32" s="2">
        <v>56726</v>
      </c>
      <c r="BF32" s="2">
        <v>10801</v>
      </c>
      <c r="BR32" s="2">
        <v>350843</v>
      </c>
      <c r="BT32" s="2">
        <v>30193</v>
      </c>
      <c r="BV32" s="2">
        <v>44311</v>
      </c>
      <c r="BW32" s="2">
        <v>21177</v>
      </c>
      <c r="CB32" s="2">
        <v>54253</v>
      </c>
      <c r="CF32" s="2">
        <v>913244</v>
      </c>
      <c r="CG32" s="2">
        <v>42353</v>
      </c>
      <c r="CL32" s="2">
        <v>603530</v>
      </c>
      <c r="CO32" s="2">
        <v>127027</v>
      </c>
      <c r="CP32" s="2">
        <v>39049</v>
      </c>
      <c r="CS32" s="2">
        <v>18419</v>
      </c>
      <c r="CT32" s="2">
        <v>48818</v>
      </c>
      <c r="CX32" s="2">
        <v>56254</v>
      </c>
      <c r="CZ32" s="2">
        <v>50972</v>
      </c>
      <c r="DG32" s="2">
        <v>49209</v>
      </c>
      <c r="DH32" s="2">
        <v>12356</v>
      </c>
      <c r="DI32" s="2">
        <v>49745</v>
      </c>
      <c r="DJ32" s="2">
        <v>43327</v>
      </c>
      <c r="DK32" s="2">
        <v>17993</v>
      </c>
      <c r="DP32" s="2">
        <v>46196</v>
      </c>
      <c r="DS32" s="2">
        <v>34116</v>
      </c>
      <c r="DU32" s="2">
        <v>42136</v>
      </c>
      <c r="DV32" s="2">
        <v>62933</v>
      </c>
      <c r="DZ32" s="2">
        <v>15989</v>
      </c>
      <c r="EA32" s="2">
        <v>9673</v>
      </c>
      <c r="EC32" s="2">
        <v>43550</v>
      </c>
      <c r="EE32" s="2">
        <v>39563</v>
      </c>
      <c r="EH32" s="2">
        <v>40197</v>
      </c>
      <c r="EQ32" s="2">
        <v>43815</v>
      </c>
      <c r="ER32" s="2">
        <v>34153</v>
      </c>
      <c r="ES32" s="2">
        <v>48000</v>
      </c>
      <c r="EX32" s="2">
        <v>53504</v>
      </c>
      <c r="EZ32" s="2">
        <v>37487</v>
      </c>
      <c r="FA32" s="2">
        <v>22093</v>
      </c>
      <c r="FE32" s="2">
        <v>17104</v>
      </c>
      <c r="FH32" s="2">
        <v>30740</v>
      </c>
      <c r="FI32" s="2">
        <v>18547</v>
      </c>
      <c r="FJ32" s="2">
        <v>63448</v>
      </c>
      <c r="FO32" s="2">
        <v>44908</v>
      </c>
      <c r="FR32" s="2">
        <v>33701</v>
      </c>
      <c r="FS32" s="2">
        <v>478727</v>
      </c>
      <c r="FW32" s="2">
        <v>44996</v>
      </c>
      <c r="FX32" s="2">
        <v>31455</v>
      </c>
      <c r="GB32" s="2">
        <v>45580</v>
      </c>
      <c r="GD32" s="2">
        <v>23451</v>
      </c>
    </row>
    <row r="33" spans="5:186" x14ac:dyDescent="0.35">
      <c r="E33" s="2">
        <v>21435</v>
      </c>
      <c r="F33" s="2">
        <v>25346</v>
      </c>
      <c r="G33" s="2">
        <v>17493</v>
      </c>
      <c r="H33" s="2">
        <v>21862</v>
      </c>
      <c r="K33" s="2">
        <v>18060</v>
      </c>
      <c r="N33" s="2">
        <v>37422</v>
      </c>
      <c r="O33" s="2">
        <v>18744</v>
      </c>
      <c r="P33" s="2">
        <v>43257</v>
      </c>
      <c r="V33" s="2">
        <v>39996</v>
      </c>
      <c r="X33" s="2">
        <v>53622</v>
      </c>
      <c r="AD33" s="2">
        <v>45025</v>
      </c>
      <c r="AE33" s="2">
        <v>63415</v>
      </c>
      <c r="AF33" s="2">
        <v>53642</v>
      </c>
      <c r="AG33" s="2">
        <v>591230</v>
      </c>
      <c r="AK33" s="2">
        <v>62030</v>
      </c>
      <c r="AN33" s="2">
        <v>20611</v>
      </c>
      <c r="AU33" s="2">
        <v>10968</v>
      </c>
      <c r="BC33" s="2">
        <v>29545</v>
      </c>
      <c r="BD33" s="2">
        <v>25785</v>
      </c>
      <c r="BE33" s="2">
        <v>56730</v>
      </c>
      <c r="BF33" s="2">
        <v>11094</v>
      </c>
      <c r="BR33" s="2">
        <v>395129</v>
      </c>
      <c r="BT33" s="2">
        <v>32262</v>
      </c>
      <c r="BV33" s="2">
        <v>45002</v>
      </c>
      <c r="BW33" s="2">
        <v>21381</v>
      </c>
      <c r="CB33" s="2">
        <v>54254</v>
      </c>
      <c r="CG33" s="2">
        <v>42366</v>
      </c>
      <c r="CL33" s="2">
        <v>807115</v>
      </c>
      <c r="CO33" s="2">
        <v>153882</v>
      </c>
      <c r="CP33" s="2">
        <v>39306</v>
      </c>
      <c r="CS33" s="2">
        <v>18617</v>
      </c>
      <c r="CT33" s="2">
        <v>49170</v>
      </c>
      <c r="CX33" s="2">
        <v>56278</v>
      </c>
      <c r="CZ33" s="2">
        <v>50987</v>
      </c>
      <c r="DG33" s="2">
        <v>49346</v>
      </c>
      <c r="DH33" s="2">
        <v>12525</v>
      </c>
      <c r="DI33" s="2">
        <v>60354</v>
      </c>
      <c r="DJ33" s="2">
        <v>43531</v>
      </c>
      <c r="DK33" s="2">
        <v>18542</v>
      </c>
      <c r="DP33" s="2">
        <v>48118</v>
      </c>
      <c r="DS33" s="2">
        <v>34299</v>
      </c>
      <c r="DU33" s="2">
        <v>42314</v>
      </c>
      <c r="DV33" s="2">
        <v>121749</v>
      </c>
      <c r="DZ33" s="2">
        <v>16290</v>
      </c>
      <c r="EA33" s="2">
        <v>9682</v>
      </c>
      <c r="EC33" s="2">
        <v>43558</v>
      </c>
      <c r="EE33" s="2">
        <v>39812</v>
      </c>
      <c r="EH33" s="2">
        <v>42562</v>
      </c>
      <c r="EQ33" s="2">
        <v>45330</v>
      </c>
      <c r="ER33" s="2">
        <v>34409</v>
      </c>
      <c r="ES33" s="2">
        <v>48338</v>
      </c>
      <c r="EX33" s="2">
        <v>55206</v>
      </c>
      <c r="EZ33" s="2">
        <v>37834</v>
      </c>
      <c r="FA33" s="2">
        <v>22298</v>
      </c>
      <c r="FE33" s="2">
        <v>17174</v>
      </c>
      <c r="FH33" s="2">
        <v>30849</v>
      </c>
      <c r="FI33" s="2">
        <v>18828</v>
      </c>
      <c r="FJ33" s="2">
        <v>63539</v>
      </c>
      <c r="FO33" s="2">
        <v>45149</v>
      </c>
      <c r="FR33" s="2">
        <v>35059</v>
      </c>
      <c r="FW33" s="2">
        <v>48783</v>
      </c>
      <c r="FX33" s="2">
        <v>31461</v>
      </c>
      <c r="GB33" s="2">
        <v>48995</v>
      </c>
      <c r="GD33" s="2">
        <v>24834</v>
      </c>
    </row>
    <row r="34" spans="5:186" x14ac:dyDescent="0.35">
      <c r="E34" s="2">
        <v>21591</v>
      </c>
      <c r="F34" s="2">
        <v>28312</v>
      </c>
      <c r="G34" s="2">
        <v>18802</v>
      </c>
      <c r="H34" s="2">
        <v>22155</v>
      </c>
      <c r="K34" s="2">
        <v>18326</v>
      </c>
      <c r="N34" s="2">
        <v>38163</v>
      </c>
      <c r="O34" s="2">
        <v>19960</v>
      </c>
      <c r="P34" s="2">
        <v>43258</v>
      </c>
      <c r="V34" s="2">
        <v>39999</v>
      </c>
      <c r="X34" s="2">
        <v>54143</v>
      </c>
      <c r="AD34" s="2">
        <v>53092</v>
      </c>
      <c r="AE34" s="2">
        <v>63418</v>
      </c>
      <c r="AF34" s="2">
        <v>87379</v>
      </c>
      <c r="AK34" s="2">
        <v>493759</v>
      </c>
      <c r="AN34" s="2">
        <v>20693</v>
      </c>
      <c r="AU34" s="2">
        <v>11700</v>
      </c>
      <c r="BC34" s="2">
        <v>29625</v>
      </c>
      <c r="BD34" s="2">
        <v>25787</v>
      </c>
      <c r="BE34" s="2">
        <v>57447</v>
      </c>
      <c r="BF34" s="2">
        <v>11313</v>
      </c>
      <c r="BR34" s="2">
        <v>427088</v>
      </c>
      <c r="BT34" s="2">
        <v>32263</v>
      </c>
      <c r="BV34" s="2">
        <v>46771</v>
      </c>
      <c r="BW34" s="2">
        <v>21703</v>
      </c>
      <c r="CB34" s="2">
        <v>54255</v>
      </c>
      <c r="CG34" s="2">
        <v>42575</v>
      </c>
      <c r="CL34" s="2">
        <v>870949</v>
      </c>
      <c r="CO34" s="2">
        <v>175430</v>
      </c>
      <c r="CP34" s="2">
        <v>39724</v>
      </c>
      <c r="CS34" s="2">
        <v>18656</v>
      </c>
      <c r="CT34" s="2">
        <v>49183</v>
      </c>
      <c r="CX34" s="2">
        <v>57438</v>
      </c>
      <c r="CZ34" s="2">
        <v>50989</v>
      </c>
      <c r="DG34" s="2">
        <v>52605</v>
      </c>
      <c r="DH34" s="2">
        <v>12764</v>
      </c>
      <c r="DI34" s="2">
        <v>60447</v>
      </c>
      <c r="DJ34" s="2">
        <v>43977</v>
      </c>
      <c r="DK34" s="2">
        <v>18578</v>
      </c>
      <c r="DP34" s="2">
        <v>48571</v>
      </c>
      <c r="DS34" s="2">
        <v>34724</v>
      </c>
      <c r="DU34" s="2">
        <v>42862</v>
      </c>
      <c r="DV34" s="2">
        <v>149047</v>
      </c>
      <c r="DZ34" s="2">
        <v>16292</v>
      </c>
      <c r="EA34" s="2">
        <v>9683</v>
      </c>
      <c r="EC34" s="2">
        <v>46844</v>
      </c>
      <c r="EE34" s="2">
        <v>41728</v>
      </c>
      <c r="EH34" s="2">
        <v>47003</v>
      </c>
      <c r="EQ34" s="2">
        <v>45342</v>
      </c>
      <c r="ER34" s="2">
        <v>34410</v>
      </c>
      <c r="ES34" s="2">
        <v>48343</v>
      </c>
      <c r="EX34" s="2">
        <v>57048</v>
      </c>
      <c r="EZ34" s="2">
        <v>37876</v>
      </c>
      <c r="FA34" s="2">
        <v>23132</v>
      </c>
      <c r="FE34" s="2">
        <v>17393</v>
      </c>
      <c r="FH34" s="2">
        <v>30860</v>
      </c>
      <c r="FI34" s="2">
        <v>21846</v>
      </c>
      <c r="FJ34" s="2">
        <v>340346</v>
      </c>
      <c r="FO34" s="2">
        <v>45409</v>
      </c>
      <c r="FR34" s="2">
        <v>36833</v>
      </c>
      <c r="FW34" s="2">
        <v>50025</v>
      </c>
      <c r="FX34" s="2">
        <v>31462</v>
      </c>
      <c r="GB34" s="2">
        <v>49097</v>
      </c>
      <c r="GD34" s="2">
        <v>25184</v>
      </c>
    </row>
    <row r="35" spans="5:186" x14ac:dyDescent="0.35">
      <c r="E35" s="2">
        <v>23857</v>
      </c>
      <c r="F35" s="2">
        <v>30106</v>
      </c>
      <c r="G35" s="2">
        <v>18803</v>
      </c>
      <c r="H35" s="2">
        <v>22169</v>
      </c>
      <c r="K35" s="2">
        <v>19369</v>
      </c>
      <c r="N35" s="2">
        <v>39302</v>
      </c>
      <c r="O35" s="2">
        <v>20367</v>
      </c>
      <c r="P35" s="2">
        <v>43259</v>
      </c>
      <c r="V35" s="2">
        <v>40001</v>
      </c>
      <c r="X35" s="2">
        <v>54145</v>
      </c>
      <c r="AD35" s="2">
        <v>54285</v>
      </c>
      <c r="AE35" s="2">
        <v>119743</v>
      </c>
      <c r="AF35" s="2">
        <v>361626</v>
      </c>
      <c r="AK35" s="2">
        <v>493791</v>
      </c>
      <c r="AN35" s="2">
        <v>21859</v>
      </c>
      <c r="AU35" s="2">
        <v>11702</v>
      </c>
      <c r="BC35" s="2">
        <v>30746</v>
      </c>
      <c r="BD35" s="2">
        <v>26927</v>
      </c>
      <c r="BE35" s="2">
        <v>57500</v>
      </c>
      <c r="BF35" s="2">
        <v>11319</v>
      </c>
      <c r="BR35" s="2">
        <v>465849</v>
      </c>
      <c r="BT35" s="2">
        <v>32434</v>
      </c>
      <c r="BV35" s="2">
        <v>48380</v>
      </c>
      <c r="BW35" s="2">
        <v>21865</v>
      </c>
      <c r="CB35" s="2">
        <v>54256</v>
      </c>
      <c r="CG35" s="2">
        <v>42577</v>
      </c>
      <c r="CO35" s="2">
        <v>288670</v>
      </c>
      <c r="CP35" s="2">
        <v>40089</v>
      </c>
      <c r="CS35" s="2">
        <v>18903</v>
      </c>
      <c r="CT35" s="2">
        <v>49908</v>
      </c>
      <c r="CX35" s="2">
        <v>60293</v>
      </c>
      <c r="CZ35" s="2">
        <v>50991</v>
      </c>
      <c r="DG35" s="2">
        <v>52680</v>
      </c>
      <c r="DH35" s="2">
        <v>12957</v>
      </c>
      <c r="DI35" s="2">
        <v>435917</v>
      </c>
      <c r="DJ35" s="2">
        <v>44192</v>
      </c>
      <c r="DK35" s="2">
        <v>18581</v>
      </c>
      <c r="DP35" s="2">
        <v>48574</v>
      </c>
      <c r="DS35" s="2">
        <v>34807</v>
      </c>
      <c r="DU35" s="2">
        <v>43243</v>
      </c>
      <c r="DV35" s="2">
        <v>271585</v>
      </c>
      <c r="DZ35" s="2">
        <v>17280</v>
      </c>
      <c r="EA35" s="2">
        <v>9939</v>
      </c>
      <c r="EC35" s="2">
        <v>46845</v>
      </c>
      <c r="EE35" s="2">
        <v>43709</v>
      </c>
      <c r="EH35" s="2">
        <v>48396</v>
      </c>
      <c r="EQ35" s="2">
        <v>46763</v>
      </c>
      <c r="ER35" s="2">
        <v>34412</v>
      </c>
      <c r="ES35" s="2">
        <v>48345</v>
      </c>
      <c r="EX35" s="2">
        <v>57051</v>
      </c>
      <c r="EZ35" s="2">
        <v>38089</v>
      </c>
      <c r="FA35" s="2">
        <v>23440</v>
      </c>
      <c r="FE35" s="2">
        <v>18507</v>
      </c>
      <c r="FH35" s="2">
        <v>31911</v>
      </c>
      <c r="FI35" s="2">
        <v>22067</v>
      </c>
      <c r="FJ35" s="2">
        <v>536508</v>
      </c>
      <c r="FO35" s="2">
        <v>45480</v>
      </c>
      <c r="FR35" s="2">
        <v>38002</v>
      </c>
      <c r="FW35" s="2">
        <v>57899</v>
      </c>
      <c r="FX35" s="2">
        <v>31463</v>
      </c>
      <c r="GB35" s="2">
        <v>52236</v>
      </c>
      <c r="GD35" s="2">
        <v>25417</v>
      </c>
    </row>
    <row r="36" spans="5:186" x14ac:dyDescent="0.35">
      <c r="E36" s="2">
        <v>23860</v>
      </c>
      <c r="F36" s="2">
        <v>30578</v>
      </c>
      <c r="G36" s="2">
        <v>18805</v>
      </c>
      <c r="H36" s="2">
        <v>22499</v>
      </c>
      <c r="K36" s="2">
        <v>19370</v>
      </c>
      <c r="N36" s="2">
        <v>43320</v>
      </c>
      <c r="O36" s="2">
        <v>20749</v>
      </c>
      <c r="P36" s="2">
        <v>43260</v>
      </c>
      <c r="X36" s="2">
        <v>58832</v>
      </c>
      <c r="AD36" s="2">
        <v>55845</v>
      </c>
      <c r="AE36" s="2">
        <v>248237</v>
      </c>
      <c r="AF36" s="2">
        <v>366690</v>
      </c>
      <c r="AK36" s="2">
        <v>867085</v>
      </c>
      <c r="AN36" s="2">
        <v>22302</v>
      </c>
      <c r="AU36" s="2">
        <v>11715</v>
      </c>
      <c r="BC36" s="2">
        <v>30878</v>
      </c>
      <c r="BD36" s="2">
        <v>28626</v>
      </c>
      <c r="BE36" s="2">
        <v>62414</v>
      </c>
      <c r="BF36" s="2">
        <v>11323</v>
      </c>
      <c r="BR36" s="2">
        <v>465856</v>
      </c>
      <c r="BT36" s="2">
        <v>32736</v>
      </c>
      <c r="BV36" s="2">
        <v>48420</v>
      </c>
      <c r="BW36" s="2">
        <v>22315</v>
      </c>
      <c r="CB36" s="2">
        <v>54282</v>
      </c>
      <c r="CG36" s="2">
        <v>42578</v>
      </c>
      <c r="CO36" s="2">
        <v>301507</v>
      </c>
      <c r="CP36" s="2">
        <v>40227</v>
      </c>
      <c r="CS36" s="2">
        <v>19828</v>
      </c>
      <c r="CT36" s="2">
        <v>50107</v>
      </c>
      <c r="CX36" s="2">
        <v>60878</v>
      </c>
      <c r="CZ36" s="2">
        <v>50998</v>
      </c>
      <c r="DG36" s="2">
        <v>53637</v>
      </c>
      <c r="DH36" s="2">
        <v>14060</v>
      </c>
      <c r="DI36" s="2">
        <v>468181</v>
      </c>
      <c r="DJ36" s="2">
        <v>44224</v>
      </c>
      <c r="DK36" s="2">
        <v>18582</v>
      </c>
      <c r="DP36" s="2">
        <v>48689</v>
      </c>
      <c r="DS36" s="2">
        <v>34809</v>
      </c>
      <c r="DU36" s="2">
        <v>43244</v>
      </c>
      <c r="DV36" s="2">
        <v>540252</v>
      </c>
      <c r="DZ36" s="2">
        <v>18953</v>
      </c>
      <c r="EA36" s="2">
        <v>10173</v>
      </c>
      <c r="EC36" s="2">
        <v>46847</v>
      </c>
      <c r="EE36" s="2">
        <v>43764</v>
      </c>
      <c r="EH36" s="2">
        <v>49298</v>
      </c>
      <c r="EQ36" s="2">
        <v>52452</v>
      </c>
      <c r="ER36" s="2">
        <v>34416</v>
      </c>
      <c r="ES36" s="2">
        <v>48955</v>
      </c>
      <c r="EX36" s="2">
        <v>57159</v>
      </c>
      <c r="EZ36" s="2">
        <v>38090</v>
      </c>
      <c r="FA36" s="2">
        <v>23441</v>
      </c>
      <c r="FE36" s="2">
        <v>18641</v>
      </c>
      <c r="FH36" s="2">
        <v>32006</v>
      </c>
      <c r="FI36" s="2">
        <v>22889</v>
      </c>
      <c r="FJ36" s="2">
        <v>842740</v>
      </c>
      <c r="FO36" s="2">
        <v>46592</v>
      </c>
      <c r="FR36" s="2">
        <v>38071</v>
      </c>
      <c r="FW36" s="2">
        <v>58509</v>
      </c>
      <c r="FX36" s="2">
        <v>31464</v>
      </c>
      <c r="GB36" s="2">
        <v>52886</v>
      </c>
      <c r="GD36" s="2">
        <v>25805</v>
      </c>
    </row>
    <row r="37" spans="5:186" x14ac:dyDescent="0.35">
      <c r="E37" s="2">
        <v>25313</v>
      </c>
      <c r="F37" s="2">
        <v>31410</v>
      </c>
      <c r="G37" s="2">
        <v>18806</v>
      </c>
      <c r="H37" s="2">
        <v>22500</v>
      </c>
      <c r="K37" s="2">
        <v>19887</v>
      </c>
      <c r="N37" s="2">
        <v>43702</v>
      </c>
      <c r="O37" s="2">
        <v>22301</v>
      </c>
      <c r="P37" s="2">
        <v>44876</v>
      </c>
      <c r="X37" s="2">
        <v>59315</v>
      </c>
      <c r="AD37" s="2">
        <v>59756</v>
      </c>
      <c r="AE37" s="2">
        <v>377994</v>
      </c>
      <c r="AF37" s="2">
        <v>487132</v>
      </c>
      <c r="AN37" s="2">
        <v>22704</v>
      </c>
      <c r="AU37" s="2">
        <v>11716</v>
      </c>
      <c r="BC37" s="2">
        <v>31315</v>
      </c>
      <c r="BD37" s="2">
        <v>31995</v>
      </c>
      <c r="BE37" s="2">
        <v>63021</v>
      </c>
      <c r="BF37" s="2">
        <v>11328</v>
      </c>
      <c r="BR37" s="2">
        <v>562892</v>
      </c>
      <c r="BT37" s="2">
        <v>32738</v>
      </c>
      <c r="BV37" s="2">
        <v>48986</v>
      </c>
      <c r="BW37" s="2">
        <v>23891</v>
      </c>
      <c r="CB37" s="2">
        <v>55453</v>
      </c>
      <c r="CG37" s="2">
        <v>44510</v>
      </c>
      <c r="CO37" s="2">
        <v>312801</v>
      </c>
      <c r="CP37" s="2">
        <v>40631</v>
      </c>
      <c r="CS37" s="2">
        <v>20629</v>
      </c>
      <c r="CT37" s="2">
        <v>50123</v>
      </c>
      <c r="CX37" s="2">
        <v>60938</v>
      </c>
      <c r="CZ37" s="2">
        <v>51000</v>
      </c>
      <c r="DG37" s="2">
        <v>56396</v>
      </c>
      <c r="DH37" s="2">
        <v>14288</v>
      </c>
      <c r="DI37" s="2">
        <v>469833</v>
      </c>
      <c r="DJ37" s="2">
        <v>45479</v>
      </c>
      <c r="DK37" s="2">
        <v>18583</v>
      </c>
      <c r="DP37" s="2">
        <v>48691</v>
      </c>
      <c r="DS37" s="2">
        <v>39986</v>
      </c>
      <c r="DU37" s="2">
        <v>43569</v>
      </c>
      <c r="DV37" s="2">
        <v>737308</v>
      </c>
      <c r="DZ37" s="2">
        <v>20362</v>
      </c>
      <c r="EA37" s="2">
        <v>10506</v>
      </c>
      <c r="EC37" s="2">
        <v>49140</v>
      </c>
      <c r="EE37" s="2">
        <v>46803</v>
      </c>
      <c r="EH37" s="2">
        <v>50521</v>
      </c>
      <c r="EQ37" s="2">
        <v>57306</v>
      </c>
      <c r="ER37" s="2">
        <v>34423</v>
      </c>
      <c r="ES37" s="2">
        <v>49667</v>
      </c>
      <c r="EX37" s="2">
        <v>57302</v>
      </c>
      <c r="EZ37" s="2">
        <v>38091</v>
      </c>
      <c r="FA37" s="2">
        <v>23666</v>
      </c>
      <c r="FE37" s="2">
        <v>19046</v>
      </c>
      <c r="FH37" s="2">
        <v>32380</v>
      </c>
      <c r="FI37" s="2">
        <v>22993</v>
      </c>
      <c r="FO37" s="2">
        <v>46597</v>
      </c>
      <c r="FR37" s="2">
        <v>38349</v>
      </c>
      <c r="FW37" s="2">
        <v>61211</v>
      </c>
      <c r="FX37" s="2">
        <v>31466</v>
      </c>
      <c r="GB37" s="2">
        <v>52905</v>
      </c>
      <c r="GD37" s="2">
        <v>25896</v>
      </c>
    </row>
    <row r="38" spans="5:186" x14ac:dyDescent="0.35">
      <c r="E38" s="2">
        <v>26531</v>
      </c>
      <c r="F38" s="2">
        <v>31474</v>
      </c>
      <c r="G38" s="2">
        <v>18807</v>
      </c>
      <c r="H38" s="2">
        <v>22594</v>
      </c>
      <c r="K38" s="2">
        <v>19893</v>
      </c>
      <c r="N38" s="2">
        <v>46814</v>
      </c>
      <c r="O38" s="2">
        <v>22915</v>
      </c>
      <c r="P38" s="2">
        <v>44878</v>
      </c>
      <c r="X38" s="2">
        <v>59790</v>
      </c>
      <c r="AD38" s="2">
        <v>59771</v>
      </c>
      <c r="AE38" s="2">
        <v>460378</v>
      </c>
      <c r="AF38" s="2">
        <v>812640</v>
      </c>
      <c r="AN38" s="2">
        <v>23366</v>
      </c>
      <c r="AU38" s="2">
        <v>11717</v>
      </c>
      <c r="BC38" s="2">
        <v>34512</v>
      </c>
      <c r="BD38" s="2">
        <v>32009</v>
      </c>
      <c r="BE38" s="2">
        <v>63032</v>
      </c>
      <c r="BF38" s="2">
        <v>12179</v>
      </c>
      <c r="BR38" s="2">
        <v>578641</v>
      </c>
      <c r="BT38" s="2">
        <v>33408</v>
      </c>
      <c r="BV38" s="2">
        <v>49721</v>
      </c>
      <c r="BW38" s="2">
        <v>23998</v>
      </c>
      <c r="CB38" s="2">
        <v>61198</v>
      </c>
      <c r="CG38" s="2">
        <v>44764</v>
      </c>
      <c r="CO38" s="2">
        <v>341875</v>
      </c>
      <c r="CP38" s="2">
        <v>40844</v>
      </c>
      <c r="CS38" s="2">
        <v>20921</v>
      </c>
      <c r="CT38" s="2">
        <v>50499</v>
      </c>
      <c r="CX38" s="2">
        <v>61191</v>
      </c>
      <c r="CZ38" s="2">
        <v>51023</v>
      </c>
      <c r="DG38" s="2">
        <v>56453</v>
      </c>
      <c r="DH38" s="2">
        <v>14316</v>
      </c>
      <c r="DI38" s="2">
        <v>714842</v>
      </c>
      <c r="DJ38" s="2">
        <v>47313</v>
      </c>
      <c r="DK38" s="2">
        <v>18584</v>
      </c>
      <c r="DP38" s="2">
        <v>50568</v>
      </c>
      <c r="DS38" s="2">
        <v>39991</v>
      </c>
      <c r="DU38" s="2">
        <v>43855</v>
      </c>
      <c r="DV38" s="2">
        <v>745602</v>
      </c>
      <c r="DZ38" s="2">
        <v>20484</v>
      </c>
      <c r="EA38" s="2">
        <v>10825</v>
      </c>
      <c r="EC38" s="2">
        <v>50906</v>
      </c>
      <c r="EE38" s="2">
        <v>49006</v>
      </c>
      <c r="EH38" s="2">
        <v>50655</v>
      </c>
      <c r="EQ38" s="2">
        <v>57671</v>
      </c>
      <c r="ER38" s="2">
        <v>34425</v>
      </c>
      <c r="ES38" s="2">
        <v>51294</v>
      </c>
      <c r="EX38" s="2">
        <v>61825</v>
      </c>
      <c r="EZ38" s="2">
        <v>38656</v>
      </c>
      <c r="FA38" s="2">
        <v>25489</v>
      </c>
      <c r="FE38" s="2">
        <v>19500</v>
      </c>
      <c r="FH38" s="2">
        <v>33309</v>
      </c>
      <c r="FI38" s="2">
        <v>24789</v>
      </c>
      <c r="FO38" s="2">
        <v>47849</v>
      </c>
      <c r="FR38" s="2">
        <v>38968</v>
      </c>
      <c r="FW38" s="2">
        <v>61511</v>
      </c>
      <c r="FX38" s="2">
        <v>31631</v>
      </c>
      <c r="GB38" s="2">
        <v>54117</v>
      </c>
      <c r="GD38" s="2">
        <v>25940</v>
      </c>
    </row>
    <row r="39" spans="5:186" x14ac:dyDescent="0.35">
      <c r="E39" s="2">
        <v>26570</v>
      </c>
      <c r="F39" s="2">
        <v>31823</v>
      </c>
      <c r="G39" s="2">
        <v>18808</v>
      </c>
      <c r="H39" s="2">
        <v>22597</v>
      </c>
      <c r="K39" s="2">
        <v>19896</v>
      </c>
      <c r="N39" s="2">
        <v>46815</v>
      </c>
      <c r="O39" s="2">
        <v>23899</v>
      </c>
      <c r="P39" s="2">
        <v>44880</v>
      </c>
      <c r="AD39" s="2">
        <v>62007</v>
      </c>
      <c r="AE39" s="2">
        <v>480616</v>
      </c>
      <c r="AF39" s="2">
        <v>893479</v>
      </c>
      <c r="AN39" s="2">
        <v>24430</v>
      </c>
      <c r="AU39" s="2">
        <v>12536</v>
      </c>
      <c r="BC39" s="2">
        <v>35476</v>
      </c>
      <c r="BD39" s="2">
        <v>34202</v>
      </c>
      <c r="BF39" s="2">
        <v>12180</v>
      </c>
      <c r="BT39" s="2">
        <v>33409</v>
      </c>
      <c r="BV39" s="2">
        <v>50261</v>
      </c>
      <c r="BW39" s="2">
        <v>25487</v>
      </c>
      <c r="CB39" s="2">
        <v>61206</v>
      </c>
      <c r="CG39" s="2">
        <v>44765</v>
      </c>
      <c r="CO39" s="2">
        <v>403220</v>
      </c>
      <c r="CP39" s="2">
        <v>41103</v>
      </c>
      <c r="CS39" s="2">
        <v>21210</v>
      </c>
      <c r="CT39" s="2">
        <v>51653</v>
      </c>
      <c r="CX39" s="2">
        <v>63416</v>
      </c>
      <c r="CZ39" s="2">
        <v>51304</v>
      </c>
      <c r="DG39" s="2">
        <v>56752</v>
      </c>
      <c r="DH39" s="2">
        <v>15401</v>
      </c>
      <c r="DI39" s="2">
        <v>734760</v>
      </c>
      <c r="DJ39" s="2">
        <v>47867</v>
      </c>
      <c r="DK39" s="2">
        <v>18669</v>
      </c>
      <c r="DP39" s="2">
        <v>50571</v>
      </c>
      <c r="DS39" s="2">
        <v>39993</v>
      </c>
      <c r="DU39" s="2">
        <v>43993</v>
      </c>
      <c r="DZ39" s="2">
        <v>22989</v>
      </c>
      <c r="EA39" s="2">
        <v>11055</v>
      </c>
      <c r="EC39" s="2">
        <v>50988</v>
      </c>
      <c r="EE39" s="2">
        <v>49536</v>
      </c>
      <c r="EH39" s="2">
        <v>50699</v>
      </c>
      <c r="EQ39" s="2">
        <v>58170</v>
      </c>
      <c r="ER39" s="2">
        <v>34432</v>
      </c>
      <c r="ES39" s="2">
        <v>51300</v>
      </c>
      <c r="EX39" s="2">
        <v>62999</v>
      </c>
      <c r="EZ39" s="2">
        <v>38658</v>
      </c>
      <c r="FA39" s="2">
        <v>26376</v>
      </c>
      <c r="FE39" s="2">
        <v>21008</v>
      </c>
      <c r="FH39" s="2">
        <v>33342</v>
      </c>
      <c r="FI39" s="2">
        <v>25275</v>
      </c>
      <c r="FO39" s="2">
        <v>48340</v>
      </c>
      <c r="FR39" s="2">
        <v>40794</v>
      </c>
      <c r="FW39" s="2">
        <v>62042</v>
      </c>
      <c r="FX39" s="2">
        <v>31632</v>
      </c>
      <c r="GB39" s="2">
        <v>54120</v>
      </c>
      <c r="GD39" s="2">
        <v>26265</v>
      </c>
    </row>
    <row r="40" spans="5:186" x14ac:dyDescent="0.35">
      <c r="E40" s="2">
        <v>28361</v>
      </c>
      <c r="F40" s="2">
        <v>33318</v>
      </c>
      <c r="G40" s="2">
        <v>23809</v>
      </c>
      <c r="H40" s="2">
        <v>22860</v>
      </c>
      <c r="K40" s="2">
        <v>20797</v>
      </c>
      <c r="N40" s="2">
        <v>47646</v>
      </c>
      <c r="O40" s="2">
        <v>23906</v>
      </c>
      <c r="P40" s="2">
        <v>45767</v>
      </c>
      <c r="AD40" s="2">
        <v>62403</v>
      </c>
      <c r="AE40" s="2">
        <v>480624</v>
      </c>
      <c r="AF40" s="2">
        <v>893560</v>
      </c>
      <c r="AN40" s="2">
        <v>24708</v>
      </c>
      <c r="AU40" s="2">
        <v>13036</v>
      </c>
      <c r="BC40" s="2">
        <v>39894</v>
      </c>
      <c r="BD40" s="2">
        <v>37758</v>
      </c>
      <c r="BF40" s="2">
        <v>12181</v>
      </c>
      <c r="BT40" s="2">
        <v>33410</v>
      </c>
      <c r="BV40" s="2">
        <v>50262</v>
      </c>
      <c r="BW40" s="2">
        <v>26459</v>
      </c>
      <c r="CB40" s="2">
        <v>61207</v>
      </c>
      <c r="CG40" s="2">
        <v>46056</v>
      </c>
      <c r="CO40" s="2">
        <v>414680</v>
      </c>
      <c r="CP40" s="2">
        <v>41111</v>
      </c>
      <c r="CS40" s="2">
        <v>21296</v>
      </c>
      <c r="CT40" s="2">
        <v>51655</v>
      </c>
      <c r="CZ40" s="2">
        <v>51307</v>
      </c>
      <c r="DG40" s="2">
        <v>57071</v>
      </c>
      <c r="DH40" s="2">
        <v>15451</v>
      </c>
      <c r="DI40" s="2">
        <v>741637</v>
      </c>
      <c r="DJ40" s="2">
        <v>48265</v>
      </c>
      <c r="DK40" s="2">
        <v>18762</v>
      </c>
      <c r="DP40" s="2">
        <v>50572</v>
      </c>
      <c r="DS40" s="2">
        <v>39995</v>
      </c>
      <c r="DU40" s="2">
        <v>44288</v>
      </c>
      <c r="DZ40" s="2">
        <v>23626</v>
      </c>
      <c r="EA40" s="2">
        <v>11244</v>
      </c>
      <c r="EC40" s="2">
        <v>51003</v>
      </c>
      <c r="EE40" s="2">
        <v>50072</v>
      </c>
      <c r="EH40" s="2">
        <v>50743</v>
      </c>
      <c r="EQ40" s="2">
        <v>60798</v>
      </c>
      <c r="ER40" s="2">
        <v>34552</v>
      </c>
      <c r="ES40" s="2">
        <v>51311</v>
      </c>
      <c r="EX40" s="2">
        <v>63015</v>
      </c>
      <c r="EZ40" s="2">
        <v>39133</v>
      </c>
      <c r="FA40" s="2">
        <v>27655</v>
      </c>
      <c r="FE40" s="2">
        <v>21378</v>
      </c>
      <c r="FH40" s="2">
        <v>33430</v>
      </c>
      <c r="FI40" s="2">
        <v>25774</v>
      </c>
      <c r="FO40" s="2">
        <v>48966</v>
      </c>
      <c r="FR40" s="2">
        <v>41778</v>
      </c>
      <c r="FW40" s="2">
        <v>69781</v>
      </c>
      <c r="FX40" s="2">
        <v>31633</v>
      </c>
      <c r="GB40" s="2">
        <v>55265</v>
      </c>
      <c r="GD40" s="2">
        <v>26364</v>
      </c>
    </row>
    <row r="41" spans="5:186" x14ac:dyDescent="0.35">
      <c r="E41" s="2">
        <v>28371</v>
      </c>
      <c r="F41" s="2">
        <v>33320</v>
      </c>
      <c r="G41" s="2">
        <v>23931</v>
      </c>
      <c r="H41" s="2">
        <v>22862</v>
      </c>
      <c r="K41" s="2">
        <v>21421</v>
      </c>
      <c r="N41" s="2">
        <v>47648</v>
      </c>
      <c r="O41" s="2">
        <v>23913</v>
      </c>
      <c r="P41" s="2">
        <v>45769</v>
      </c>
      <c r="AD41" s="2">
        <v>62668</v>
      </c>
      <c r="AE41" s="2">
        <v>517383</v>
      </c>
      <c r="AF41" s="2">
        <v>893834</v>
      </c>
      <c r="AN41" s="2">
        <v>25020</v>
      </c>
      <c r="AU41" s="2">
        <v>13264</v>
      </c>
      <c r="BC41" s="2">
        <v>39895</v>
      </c>
      <c r="BD41" s="2">
        <v>39473</v>
      </c>
      <c r="BF41" s="2">
        <v>12182</v>
      </c>
      <c r="BT41" s="2">
        <v>33411</v>
      </c>
      <c r="BV41" s="2">
        <v>50528</v>
      </c>
      <c r="BW41" s="2">
        <v>27337</v>
      </c>
      <c r="CB41" s="2">
        <v>61208</v>
      </c>
      <c r="CG41" s="2">
        <v>46295</v>
      </c>
      <c r="CO41" s="2">
        <v>469924</v>
      </c>
      <c r="CP41" s="2">
        <v>41308</v>
      </c>
      <c r="CS41" s="2">
        <v>22792</v>
      </c>
      <c r="CT41" s="2">
        <v>51657</v>
      </c>
      <c r="CZ41" s="2">
        <v>51309</v>
      </c>
      <c r="DG41" s="2">
        <v>57435</v>
      </c>
      <c r="DH41" s="2">
        <v>16095</v>
      </c>
      <c r="DI41" s="2">
        <v>768423</v>
      </c>
      <c r="DJ41" s="2">
        <v>48267</v>
      </c>
      <c r="DK41" s="2">
        <v>19051</v>
      </c>
      <c r="DP41" s="2">
        <v>50726</v>
      </c>
      <c r="DS41" s="2">
        <v>40585</v>
      </c>
      <c r="DU41" s="2">
        <v>44504</v>
      </c>
      <c r="DZ41" s="2">
        <v>24248</v>
      </c>
      <c r="EA41" s="2">
        <v>11418</v>
      </c>
      <c r="EC41" s="2">
        <v>51982</v>
      </c>
      <c r="EE41" s="2">
        <v>50664</v>
      </c>
      <c r="EH41" s="2">
        <v>53104</v>
      </c>
      <c r="EQ41" s="2">
        <v>62591</v>
      </c>
      <c r="ER41" s="2">
        <v>34561</v>
      </c>
      <c r="ES41" s="2">
        <v>51681</v>
      </c>
      <c r="EX41" s="2">
        <v>63110</v>
      </c>
      <c r="EZ41" s="2">
        <v>39146</v>
      </c>
      <c r="FA41" s="2">
        <v>28539</v>
      </c>
      <c r="FE41" s="2">
        <v>21800</v>
      </c>
      <c r="FH41" s="2">
        <v>33759</v>
      </c>
      <c r="FI41" s="2">
        <v>26324</v>
      </c>
      <c r="FO41" s="2">
        <v>49048</v>
      </c>
      <c r="FR41" s="2">
        <v>41851</v>
      </c>
      <c r="FW41" s="2">
        <v>95331</v>
      </c>
      <c r="FX41" s="2">
        <v>31634</v>
      </c>
      <c r="GB41" s="2">
        <v>56323</v>
      </c>
      <c r="GD41" s="2">
        <v>26728</v>
      </c>
    </row>
    <row r="42" spans="5:186" x14ac:dyDescent="0.35">
      <c r="E42" s="2">
        <v>28374</v>
      </c>
      <c r="F42" s="2">
        <v>33708</v>
      </c>
      <c r="G42" s="2">
        <v>24483</v>
      </c>
      <c r="H42" s="2">
        <v>24616</v>
      </c>
      <c r="K42" s="2">
        <v>21422</v>
      </c>
      <c r="N42" s="2">
        <v>48408</v>
      </c>
      <c r="O42" s="2">
        <v>24223</v>
      </c>
      <c r="P42" s="2">
        <v>46317</v>
      </c>
      <c r="AE42" s="2">
        <v>529156</v>
      </c>
      <c r="AN42" s="2">
        <v>25711</v>
      </c>
      <c r="AU42" s="2">
        <v>13790</v>
      </c>
      <c r="BC42" s="2">
        <v>41097</v>
      </c>
      <c r="BD42" s="2">
        <v>40499</v>
      </c>
      <c r="BF42" s="2">
        <v>12183</v>
      </c>
      <c r="BT42" s="2">
        <v>33412</v>
      </c>
      <c r="BV42" s="2">
        <v>50531</v>
      </c>
      <c r="BW42" s="2">
        <v>28190</v>
      </c>
      <c r="CB42" s="2">
        <v>62221</v>
      </c>
      <c r="CG42" s="2">
        <v>46299</v>
      </c>
      <c r="CO42" s="2">
        <v>490284</v>
      </c>
      <c r="CP42" s="2">
        <v>41695</v>
      </c>
      <c r="CS42" s="2">
        <v>22995</v>
      </c>
      <c r="CT42" s="2">
        <v>51760</v>
      </c>
      <c r="CZ42" s="2">
        <v>52630</v>
      </c>
      <c r="DG42" s="2">
        <v>58813</v>
      </c>
      <c r="DH42" s="2">
        <v>16761</v>
      </c>
      <c r="DI42" s="2">
        <v>792459</v>
      </c>
      <c r="DJ42" s="2">
        <v>48281</v>
      </c>
      <c r="DK42" s="2">
        <v>19165</v>
      </c>
      <c r="DP42" s="2">
        <v>52375</v>
      </c>
      <c r="DS42" s="2">
        <v>40826</v>
      </c>
      <c r="DU42" s="2">
        <v>44609</v>
      </c>
      <c r="DZ42" s="2">
        <v>25476</v>
      </c>
      <c r="EA42" s="2">
        <v>11469</v>
      </c>
      <c r="EC42" s="2">
        <v>54200</v>
      </c>
      <c r="EE42" s="2">
        <v>50992</v>
      </c>
      <c r="EH42" s="2">
        <v>53144</v>
      </c>
      <c r="EQ42" s="2">
        <v>145433</v>
      </c>
      <c r="ER42" s="2">
        <v>34611</v>
      </c>
      <c r="ES42" s="2">
        <v>51780</v>
      </c>
      <c r="EX42" s="2">
        <v>63277</v>
      </c>
      <c r="EZ42" s="2">
        <v>39370</v>
      </c>
      <c r="FA42" s="2">
        <v>29689</v>
      </c>
      <c r="FE42" s="2">
        <v>22558</v>
      </c>
      <c r="FH42" s="2">
        <v>33773</v>
      </c>
      <c r="FI42" s="2">
        <v>26462</v>
      </c>
      <c r="FO42" s="2">
        <v>49236</v>
      </c>
      <c r="FR42" s="2">
        <v>41914</v>
      </c>
      <c r="FW42" s="2">
        <v>103861</v>
      </c>
      <c r="FX42" s="2">
        <v>31886</v>
      </c>
      <c r="GB42" s="2">
        <v>57716</v>
      </c>
      <c r="GD42" s="2">
        <v>27649</v>
      </c>
    </row>
    <row r="43" spans="5:186" x14ac:dyDescent="0.35">
      <c r="E43" s="2">
        <v>28395</v>
      </c>
      <c r="F43" s="2">
        <v>34721</v>
      </c>
      <c r="G43" s="2">
        <v>26446</v>
      </c>
      <c r="H43" s="2">
        <v>24645</v>
      </c>
      <c r="K43" s="2">
        <v>21423</v>
      </c>
      <c r="N43" s="2">
        <v>52809</v>
      </c>
      <c r="O43" s="2">
        <v>25102</v>
      </c>
      <c r="P43" s="2">
        <v>46318</v>
      </c>
      <c r="AN43" s="2">
        <v>26832</v>
      </c>
      <c r="AU43" s="2">
        <v>13791</v>
      </c>
      <c r="BC43" s="2">
        <v>43343</v>
      </c>
      <c r="BD43" s="2">
        <v>40500</v>
      </c>
      <c r="BF43" s="2">
        <v>12185</v>
      </c>
      <c r="BT43" s="2">
        <v>33417</v>
      </c>
      <c r="BV43" s="2">
        <v>52307</v>
      </c>
      <c r="BW43" s="2">
        <v>30919</v>
      </c>
      <c r="CB43" s="2">
        <v>62226</v>
      </c>
      <c r="CG43" s="2">
        <v>47163</v>
      </c>
      <c r="CO43" s="2">
        <v>494393</v>
      </c>
      <c r="CP43" s="2">
        <v>41736</v>
      </c>
      <c r="CS43" s="2">
        <v>22996</v>
      </c>
      <c r="CT43" s="2">
        <v>52288</v>
      </c>
      <c r="CZ43" s="2">
        <v>52631</v>
      </c>
      <c r="DG43" s="2">
        <v>58815</v>
      </c>
      <c r="DH43" s="2">
        <v>16824</v>
      </c>
      <c r="DI43" s="2">
        <v>815819</v>
      </c>
      <c r="DJ43" s="2">
        <v>48284</v>
      </c>
      <c r="DK43" s="2">
        <v>19216</v>
      </c>
      <c r="DP43" s="2">
        <v>53623</v>
      </c>
      <c r="DS43" s="2">
        <v>41220</v>
      </c>
      <c r="DU43" s="2">
        <v>44772</v>
      </c>
      <c r="DZ43" s="2">
        <v>26328</v>
      </c>
      <c r="EA43" s="2">
        <v>11500</v>
      </c>
      <c r="EC43" s="2">
        <v>54838</v>
      </c>
      <c r="EE43" s="2">
        <v>52567</v>
      </c>
      <c r="EH43" s="2">
        <v>54322</v>
      </c>
      <c r="EQ43" s="2">
        <v>262337</v>
      </c>
      <c r="ER43" s="2">
        <v>34615</v>
      </c>
      <c r="ES43" s="2">
        <v>52247</v>
      </c>
      <c r="EX43" s="2">
        <v>207431</v>
      </c>
      <c r="EZ43" s="2">
        <v>39372</v>
      </c>
      <c r="FA43" s="2">
        <v>29693</v>
      </c>
      <c r="FE43" s="2">
        <v>22735</v>
      </c>
      <c r="FH43" s="2">
        <v>34247</v>
      </c>
      <c r="FI43" s="2">
        <v>26682</v>
      </c>
      <c r="FO43" s="2">
        <v>50191</v>
      </c>
      <c r="FR43" s="2">
        <v>43420</v>
      </c>
      <c r="FW43" s="2">
        <v>130187</v>
      </c>
      <c r="FX43" s="2">
        <v>32786</v>
      </c>
      <c r="GB43" s="2">
        <v>58507</v>
      </c>
      <c r="GD43" s="2">
        <v>29614</v>
      </c>
    </row>
    <row r="44" spans="5:186" x14ac:dyDescent="0.35">
      <c r="E44" s="2">
        <v>28397</v>
      </c>
      <c r="F44" s="2">
        <v>34797</v>
      </c>
      <c r="G44" s="2">
        <v>28091</v>
      </c>
      <c r="H44" s="2">
        <v>24718</v>
      </c>
      <c r="K44" s="2">
        <v>23049</v>
      </c>
      <c r="N44" s="2">
        <v>52856</v>
      </c>
      <c r="O44" s="2">
        <v>25708</v>
      </c>
      <c r="P44" s="2">
        <v>46550</v>
      </c>
      <c r="AN44" s="2">
        <v>26889</v>
      </c>
      <c r="AU44" s="2">
        <v>13888</v>
      </c>
      <c r="BC44" s="2">
        <v>44493</v>
      </c>
      <c r="BD44" s="2">
        <v>41155</v>
      </c>
      <c r="BF44" s="2">
        <v>12324</v>
      </c>
      <c r="BT44" s="2">
        <v>33418</v>
      </c>
      <c r="BV44" s="2">
        <v>52309</v>
      </c>
      <c r="BW44" s="2">
        <v>33233</v>
      </c>
      <c r="CB44" s="2">
        <v>62384</v>
      </c>
      <c r="CG44" s="2">
        <v>47824</v>
      </c>
      <c r="CO44" s="2">
        <v>540021</v>
      </c>
      <c r="CP44" s="2">
        <v>42649</v>
      </c>
      <c r="CS44" s="2">
        <v>23068</v>
      </c>
      <c r="CT44" s="2">
        <v>53476</v>
      </c>
      <c r="CZ44" s="2">
        <v>52633</v>
      </c>
      <c r="DG44" s="2">
        <v>59841</v>
      </c>
      <c r="DH44" s="2">
        <v>16874</v>
      </c>
      <c r="DI44" s="2">
        <v>815820</v>
      </c>
      <c r="DJ44" s="2">
        <v>48286</v>
      </c>
      <c r="DK44" s="2">
        <v>19382</v>
      </c>
      <c r="DP44" s="2">
        <v>53975</v>
      </c>
      <c r="DS44" s="2">
        <v>42005</v>
      </c>
      <c r="DU44" s="2">
        <v>44924</v>
      </c>
      <c r="DZ44" s="2">
        <v>28527</v>
      </c>
      <c r="EA44" s="2">
        <v>11502</v>
      </c>
      <c r="EC44" s="2">
        <v>55519</v>
      </c>
      <c r="EE44" s="2">
        <v>52577</v>
      </c>
      <c r="EH44" s="2">
        <v>54333</v>
      </c>
      <c r="EQ44" s="2">
        <v>283853</v>
      </c>
      <c r="ER44" s="2">
        <v>34742</v>
      </c>
      <c r="ES44" s="2">
        <v>52249</v>
      </c>
      <c r="EX44" s="2">
        <v>224501</v>
      </c>
      <c r="EZ44" s="2">
        <v>39939</v>
      </c>
      <c r="FA44" s="2">
        <v>29695</v>
      </c>
      <c r="FE44" s="2">
        <v>22924</v>
      </c>
      <c r="FH44" s="2">
        <v>34539</v>
      </c>
      <c r="FI44" s="2">
        <v>27659</v>
      </c>
      <c r="FO44" s="2">
        <v>51429</v>
      </c>
      <c r="FR44" s="2">
        <v>43424</v>
      </c>
      <c r="FW44" s="2">
        <v>138479</v>
      </c>
      <c r="FX44" s="2">
        <v>32789</v>
      </c>
      <c r="GB44" s="2">
        <v>58727</v>
      </c>
      <c r="GD44" s="2">
        <v>30608</v>
      </c>
    </row>
    <row r="45" spans="5:186" x14ac:dyDescent="0.35">
      <c r="E45" s="2">
        <v>28398</v>
      </c>
      <c r="F45" s="2">
        <v>34801</v>
      </c>
      <c r="G45" s="2">
        <v>28111</v>
      </c>
      <c r="H45" s="2">
        <v>25706</v>
      </c>
      <c r="K45" s="2">
        <v>23050</v>
      </c>
      <c r="N45" s="2">
        <v>53943</v>
      </c>
      <c r="O45" s="2">
        <v>26590</v>
      </c>
      <c r="P45" s="2">
        <v>47161</v>
      </c>
      <c r="AN45" s="2">
        <v>27428</v>
      </c>
      <c r="AU45" s="2">
        <v>14156</v>
      </c>
      <c r="BC45" s="2">
        <v>44495</v>
      </c>
      <c r="BD45" s="2">
        <v>43857</v>
      </c>
      <c r="BF45" s="2">
        <v>12357</v>
      </c>
      <c r="BT45" s="2">
        <v>33427</v>
      </c>
      <c r="BV45" s="2">
        <v>52312</v>
      </c>
      <c r="BW45" s="2">
        <v>33344</v>
      </c>
      <c r="CB45" s="2">
        <v>62530</v>
      </c>
      <c r="CG45" s="2">
        <v>50321</v>
      </c>
      <c r="CO45" s="2">
        <v>566844</v>
      </c>
      <c r="CP45" s="2">
        <v>42674</v>
      </c>
      <c r="CS45" s="2">
        <v>24139</v>
      </c>
      <c r="CT45" s="2">
        <v>57297</v>
      </c>
      <c r="CZ45" s="2">
        <v>52638</v>
      </c>
      <c r="DG45" s="2">
        <v>59842</v>
      </c>
      <c r="DH45" s="2">
        <v>17036</v>
      </c>
      <c r="DI45" s="2">
        <v>815821</v>
      </c>
      <c r="DJ45" s="2">
        <v>49075</v>
      </c>
      <c r="DK45" s="2">
        <v>19820</v>
      </c>
      <c r="DP45" s="2">
        <v>54146</v>
      </c>
      <c r="DS45" s="2">
        <v>42624</v>
      </c>
      <c r="DU45" s="2">
        <v>45341</v>
      </c>
      <c r="DZ45" s="2">
        <v>31112</v>
      </c>
      <c r="EA45" s="2">
        <v>11777</v>
      </c>
      <c r="EC45" s="2">
        <v>55530</v>
      </c>
      <c r="EE45" s="2">
        <v>54106</v>
      </c>
      <c r="EH45" s="2">
        <v>55239</v>
      </c>
      <c r="EQ45" s="2">
        <v>439166</v>
      </c>
      <c r="ER45" s="2">
        <v>34915</v>
      </c>
      <c r="ES45" s="2">
        <v>52250</v>
      </c>
      <c r="EX45" s="2">
        <v>546127</v>
      </c>
      <c r="EZ45" s="2">
        <v>42505</v>
      </c>
      <c r="FA45" s="2">
        <v>29759</v>
      </c>
      <c r="FE45" s="2">
        <v>23295</v>
      </c>
      <c r="FH45" s="2">
        <v>34730</v>
      </c>
      <c r="FI45" s="2">
        <v>27716</v>
      </c>
      <c r="FO45" s="2">
        <v>51964</v>
      </c>
      <c r="FR45" s="2">
        <v>43431</v>
      </c>
      <c r="FW45" s="2">
        <v>182501</v>
      </c>
      <c r="FX45" s="2">
        <v>32862</v>
      </c>
      <c r="GB45" s="2">
        <v>59852</v>
      </c>
      <c r="GD45" s="2">
        <v>31380</v>
      </c>
    </row>
    <row r="46" spans="5:186" x14ac:dyDescent="0.35">
      <c r="E46" s="2">
        <v>28489</v>
      </c>
      <c r="F46" s="2">
        <v>35204</v>
      </c>
      <c r="G46" s="2">
        <v>28112</v>
      </c>
      <c r="H46" s="2">
        <v>26693</v>
      </c>
      <c r="K46" s="2">
        <v>23149</v>
      </c>
      <c r="N46" s="2">
        <v>61630</v>
      </c>
      <c r="O46" s="2">
        <v>26727</v>
      </c>
      <c r="P46" s="2">
        <v>47315</v>
      </c>
      <c r="AN46" s="2">
        <v>27455</v>
      </c>
      <c r="AU46" s="2">
        <v>14244</v>
      </c>
      <c r="BC46" s="2">
        <v>44719</v>
      </c>
      <c r="BD46" s="2">
        <v>44757</v>
      </c>
      <c r="BF46" s="2">
        <v>12358</v>
      </c>
      <c r="BT46" s="2">
        <v>33440</v>
      </c>
      <c r="BV46" s="2">
        <v>52347</v>
      </c>
      <c r="BW46" s="2">
        <v>33464</v>
      </c>
      <c r="CB46" s="2">
        <v>62638</v>
      </c>
      <c r="CG46" s="2">
        <v>51262</v>
      </c>
      <c r="CO46" s="2">
        <v>569434</v>
      </c>
      <c r="CP46" s="2">
        <v>42856</v>
      </c>
      <c r="CS46" s="2">
        <v>24923</v>
      </c>
      <c r="CT46" s="2">
        <v>57520</v>
      </c>
      <c r="CZ46" s="2">
        <v>52639</v>
      </c>
      <c r="DG46" s="2">
        <v>59844</v>
      </c>
      <c r="DH46" s="2">
        <v>17452</v>
      </c>
      <c r="DI46" s="2">
        <v>815822</v>
      </c>
      <c r="DJ46" s="2">
        <v>49079</v>
      </c>
      <c r="DK46" s="2">
        <v>19945</v>
      </c>
      <c r="DP46" s="2">
        <v>54205</v>
      </c>
      <c r="DS46" s="2">
        <v>42887</v>
      </c>
      <c r="DU46" s="2">
        <v>45635</v>
      </c>
      <c r="DZ46" s="2">
        <v>31540</v>
      </c>
      <c r="EA46" s="2">
        <v>12184</v>
      </c>
      <c r="EC46" s="2">
        <v>55781</v>
      </c>
      <c r="EE46" s="2">
        <v>56704</v>
      </c>
      <c r="EH46" s="2">
        <v>59804</v>
      </c>
      <c r="EQ46" s="2">
        <v>443044</v>
      </c>
      <c r="ER46" s="2">
        <v>34917</v>
      </c>
      <c r="ES46" s="2">
        <v>52251</v>
      </c>
      <c r="EX46" s="2">
        <v>606269</v>
      </c>
      <c r="EZ46" s="2">
        <v>42509</v>
      </c>
      <c r="FA46" s="2">
        <v>29972</v>
      </c>
      <c r="FE46" s="2">
        <v>23637</v>
      </c>
      <c r="FH46" s="2">
        <v>34980</v>
      </c>
      <c r="FI46" s="2">
        <v>28937</v>
      </c>
      <c r="FO46" s="2">
        <v>51990</v>
      </c>
      <c r="FR46" s="2">
        <v>43433</v>
      </c>
      <c r="FW46" s="2">
        <v>187724</v>
      </c>
      <c r="FX46" s="2">
        <v>32863</v>
      </c>
      <c r="GB46" s="2">
        <v>60079</v>
      </c>
      <c r="GD46" s="2">
        <v>31419</v>
      </c>
    </row>
    <row r="47" spans="5:186" x14ac:dyDescent="0.35">
      <c r="E47" s="2">
        <v>31219</v>
      </c>
      <c r="F47" s="2">
        <v>35635</v>
      </c>
      <c r="G47" s="2">
        <v>29627</v>
      </c>
      <c r="H47" s="2">
        <v>26863</v>
      </c>
      <c r="K47" s="2">
        <v>23575</v>
      </c>
      <c r="N47" s="2">
        <v>102439</v>
      </c>
      <c r="O47" s="2">
        <v>27632</v>
      </c>
      <c r="P47" s="2">
        <v>47873</v>
      </c>
      <c r="AN47" s="2">
        <v>28286</v>
      </c>
      <c r="AU47" s="2">
        <v>14407</v>
      </c>
      <c r="BC47" s="2">
        <v>44720</v>
      </c>
      <c r="BD47" s="2">
        <v>44779</v>
      </c>
      <c r="BF47" s="2">
        <v>12534</v>
      </c>
      <c r="BT47" s="2">
        <v>33506</v>
      </c>
      <c r="BV47" s="2">
        <v>53201</v>
      </c>
      <c r="BW47" s="2">
        <v>34318</v>
      </c>
      <c r="CB47" s="2">
        <v>63285</v>
      </c>
      <c r="CG47" s="2">
        <v>59340</v>
      </c>
      <c r="CO47" s="2">
        <v>721783</v>
      </c>
      <c r="CP47" s="2">
        <v>43727</v>
      </c>
      <c r="CS47" s="2">
        <v>25697</v>
      </c>
      <c r="CT47" s="2">
        <v>57521</v>
      </c>
      <c r="CZ47" s="2">
        <v>52640</v>
      </c>
      <c r="DG47" s="2">
        <v>59846</v>
      </c>
      <c r="DH47" s="2">
        <v>17978</v>
      </c>
      <c r="DI47" s="2">
        <v>815823</v>
      </c>
      <c r="DJ47" s="2">
        <v>49202</v>
      </c>
      <c r="DK47" s="2">
        <v>19947</v>
      </c>
      <c r="DP47" s="2">
        <v>54366</v>
      </c>
      <c r="DS47" s="2">
        <v>43666</v>
      </c>
      <c r="DU47" s="2">
        <v>46288</v>
      </c>
      <c r="DZ47" s="2">
        <v>34369</v>
      </c>
      <c r="EA47" s="2">
        <v>12418</v>
      </c>
      <c r="EC47" s="2">
        <v>57844</v>
      </c>
      <c r="EE47" s="2">
        <v>57570</v>
      </c>
      <c r="EH47" s="2">
        <v>62099</v>
      </c>
      <c r="EQ47" s="2">
        <v>549642</v>
      </c>
      <c r="ER47" s="2">
        <v>34918</v>
      </c>
      <c r="ES47" s="2">
        <v>53023</v>
      </c>
      <c r="EX47" s="2">
        <v>606285</v>
      </c>
      <c r="EZ47" s="2">
        <v>42511</v>
      </c>
      <c r="FA47" s="2">
        <v>29974</v>
      </c>
      <c r="FE47" s="2">
        <v>23991</v>
      </c>
      <c r="FH47" s="2">
        <v>35437</v>
      </c>
      <c r="FI47" s="2">
        <v>28938</v>
      </c>
      <c r="FO47" s="2">
        <v>52322</v>
      </c>
      <c r="FR47" s="2">
        <v>44447</v>
      </c>
      <c r="FW47" s="2">
        <v>305987</v>
      </c>
      <c r="FX47" s="2">
        <v>33075</v>
      </c>
      <c r="GB47" s="2">
        <v>60106</v>
      </c>
      <c r="GD47" s="2">
        <v>31784</v>
      </c>
    </row>
    <row r="48" spans="5:186" x14ac:dyDescent="0.35">
      <c r="E48" s="2">
        <v>31227</v>
      </c>
      <c r="F48" s="2">
        <v>35784</v>
      </c>
      <c r="G48" s="2">
        <v>29647</v>
      </c>
      <c r="H48" s="2">
        <v>28504</v>
      </c>
      <c r="K48" s="2">
        <v>23668</v>
      </c>
      <c r="N48" s="2">
        <v>155051</v>
      </c>
      <c r="O48" s="2">
        <v>29027</v>
      </c>
      <c r="P48" s="2">
        <v>48480</v>
      </c>
      <c r="AN48" s="2">
        <v>28683</v>
      </c>
      <c r="AU48" s="2">
        <v>14564</v>
      </c>
      <c r="BC48" s="2">
        <v>44906</v>
      </c>
      <c r="BD48" s="2">
        <v>44944</v>
      </c>
      <c r="BF48" s="2">
        <v>12872</v>
      </c>
      <c r="BT48" s="2">
        <v>33510</v>
      </c>
      <c r="BV48" s="2">
        <v>53635</v>
      </c>
      <c r="BW48" s="2">
        <v>34516</v>
      </c>
      <c r="CB48" s="2">
        <v>63388</v>
      </c>
      <c r="CO48" s="2">
        <v>745967</v>
      </c>
      <c r="CP48" s="2">
        <v>44301</v>
      </c>
      <c r="CS48" s="2">
        <v>25751</v>
      </c>
      <c r="CT48" s="2">
        <v>58427</v>
      </c>
      <c r="CZ48" s="2">
        <v>52932</v>
      </c>
      <c r="DG48" s="2">
        <v>59848</v>
      </c>
      <c r="DH48" s="2">
        <v>18084</v>
      </c>
      <c r="DJ48" s="2">
        <v>55828</v>
      </c>
      <c r="DK48" s="2">
        <v>20291</v>
      </c>
      <c r="DP48" s="2">
        <v>55671</v>
      </c>
      <c r="DS48" s="2">
        <v>44286</v>
      </c>
      <c r="DU48" s="2">
        <v>46574</v>
      </c>
      <c r="DZ48" s="2">
        <v>34717</v>
      </c>
      <c r="EA48" s="2">
        <v>12616</v>
      </c>
      <c r="EC48" s="2">
        <v>58402</v>
      </c>
      <c r="EE48" s="2">
        <v>61374</v>
      </c>
      <c r="EH48" s="2">
        <v>63168</v>
      </c>
      <c r="EQ48" s="2">
        <v>603837</v>
      </c>
      <c r="ER48" s="2">
        <v>34951</v>
      </c>
      <c r="ES48" s="2">
        <v>53206</v>
      </c>
      <c r="EX48" s="2">
        <v>681403</v>
      </c>
      <c r="EZ48" s="2">
        <v>42515</v>
      </c>
      <c r="FA48" s="2">
        <v>30225</v>
      </c>
      <c r="FE48" s="2">
        <v>24302</v>
      </c>
      <c r="FH48" s="2">
        <v>35439</v>
      </c>
      <c r="FI48" s="2">
        <v>29373</v>
      </c>
      <c r="FO48" s="2">
        <v>53168</v>
      </c>
      <c r="FR48" s="2">
        <v>44451</v>
      </c>
      <c r="FW48" s="2">
        <v>358671</v>
      </c>
      <c r="FX48" s="2">
        <v>33077</v>
      </c>
      <c r="GB48" s="2">
        <v>60108</v>
      </c>
      <c r="GD48" s="2">
        <v>33072</v>
      </c>
    </row>
    <row r="49" spans="5:186" x14ac:dyDescent="0.35">
      <c r="E49" s="2">
        <v>31228</v>
      </c>
      <c r="F49" s="2">
        <v>36142</v>
      </c>
      <c r="G49" s="2">
        <v>30705</v>
      </c>
      <c r="H49" s="2">
        <v>28687</v>
      </c>
      <c r="K49" s="2">
        <v>23669</v>
      </c>
      <c r="N49" s="2">
        <v>157586</v>
      </c>
      <c r="O49" s="2">
        <v>29190</v>
      </c>
      <c r="P49" s="2">
        <v>48678</v>
      </c>
      <c r="AN49" s="2">
        <v>29034</v>
      </c>
      <c r="AU49" s="2">
        <v>14999</v>
      </c>
      <c r="BC49" s="2">
        <v>47362</v>
      </c>
      <c r="BD49" s="2">
        <v>45256</v>
      </c>
      <c r="BF49" s="2">
        <v>13136</v>
      </c>
      <c r="BT49" s="2">
        <v>33511</v>
      </c>
      <c r="BV49" s="2">
        <v>54290</v>
      </c>
      <c r="BW49" s="2">
        <v>35570</v>
      </c>
      <c r="CB49" s="2">
        <v>63392</v>
      </c>
      <c r="CO49" s="2">
        <v>803361</v>
      </c>
      <c r="CP49" s="2">
        <v>44603</v>
      </c>
      <c r="CS49" s="2">
        <v>25960</v>
      </c>
      <c r="CT49" s="2">
        <v>60116</v>
      </c>
      <c r="CZ49" s="2">
        <v>54305</v>
      </c>
      <c r="DG49" s="2">
        <v>59849</v>
      </c>
      <c r="DH49" s="2">
        <v>19632</v>
      </c>
      <c r="DJ49" s="2">
        <v>56314</v>
      </c>
      <c r="DK49" s="2">
        <v>20313</v>
      </c>
      <c r="DP49" s="2">
        <v>55697</v>
      </c>
      <c r="DS49" s="2">
        <v>44430</v>
      </c>
      <c r="DU49" s="2">
        <v>46987</v>
      </c>
      <c r="DZ49" s="2">
        <v>35391</v>
      </c>
      <c r="EA49" s="2">
        <v>12935</v>
      </c>
      <c r="EC49" s="2">
        <v>58939</v>
      </c>
      <c r="EE49" s="2">
        <v>63196</v>
      </c>
      <c r="EH49" s="2">
        <v>99218</v>
      </c>
      <c r="EQ49" s="2">
        <v>631291</v>
      </c>
      <c r="ER49" s="2">
        <v>35187</v>
      </c>
      <c r="ES49" s="2">
        <v>53783</v>
      </c>
      <c r="EX49" s="2">
        <v>681411</v>
      </c>
      <c r="EZ49" s="2">
        <v>43537</v>
      </c>
      <c r="FA49" s="2">
        <v>30227</v>
      </c>
      <c r="FE49" s="2">
        <v>24431</v>
      </c>
      <c r="FH49" s="2">
        <v>35440</v>
      </c>
      <c r="FI49" s="2">
        <v>29375</v>
      </c>
      <c r="FO49" s="2">
        <v>53177</v>
      </c>
      <c r="FR49" s="2">
        <v>44452</v>
      </c>
      <c r="FW49" s="2">
        <v>897892</v>
      </c>
      <c r="FX49" s="2">
        <v>33118</v>
      </c>
      <c r="GB49" s="2">
        <v>61449</v>
      </c>
      <c r="GD49" s="2">
        <v>33078</v>
      </c>
    </row>
    <row r="50" spans="5:186" x14ac:dyDescent="0.35">
      <c r="E50" s="2">
        <v>31229</v>
      </c>
      <c r="F50" s="2">
        <v>37155</v>
      </c>
      <c r="G50" s="2">
        <v>31884</v>
      </c>
      <c r="H50" s="2">
        <v>33065</v>
      </c>
      <c r="K50" s="2">
        <v>24573</v>
      </c>
      <c r="N50" s="2">
        <v>257170</v>
      </c>
      <c r="O50" s="2">
        <v>30542</v>
      </c>
      <c r="P50" s="2">
        <v>50435</v>
      </c>
      <c r="AN50" s="2">
        <v>29574</v>
      </c>
      <c r="AU50" s="2">
        <v>15164</v>
      </c>
      <c r="BC50" s="2">
        <v>50850</v>
      </c>
      <c r="BD50" s="2">
        <v>47341</v>
      </c>
      <c r="BF50" s="2">
        <v>13365</v>
      </c>
      <c r="BT50" s="2">
        <v>33531</v>
      </c>
      <c r="BV50" s="2">
        <v>54291</v>
      </c>
      <c r="BW50" s="2">
        <v>36322</v>
      </c>
      <c r="CB50" s="2">
        <v>63400</v>
      </c>
      <c r="CO50" s="2">
        <v>867077</v>
      </c>
      <c r="CP50" s="2">
        <v>45639</v>
      </c>
      <c r="CS50" s="2">
        <v>26185</v>
      </c>
      <c r="CT50" s="2">
        <v>60119</v>
      </c>
      <c r="CZ50" s="2">
        <v>54763</v>
      </c>
      <c r="DG50" s="2">
        <v>59851</v>
      </c>
      <c r="DH50" s="2">
        <v>21809</v>
      </c>
      <c r="DJ50" s="2">
        <v>56316</v>
      </c>
      <c r="DK50" s="2">
        <v>20403</v>
      </c>
      <c r="DP50" s="2">
        <v>55860</v>
      </c>
      <c r="DS50" s="2">
        <v>44501</v>
      </c>
      <c r="DU50" s="2">
        <v>47268</v>
      </c>
      <c r="DZ50" s="2">
        <v>40188</v>
      </c>
      <c r="EA50" s="2">
        <v>12953</v>
      </c>
      <c r="EC50" s="2">
        <v>59320</v>
      </c>
      <c r="EE50" s="2">
        <v>63197</v>
      </c>
      <c r="EH50" s="2">
        <v>145169</v>
      </c>
      <c r="EQ50" s="2">
        <v>715032</v>
      </c>
      <c r="ER50" s="2">
        <v>35188</v>
      </c>
      <c r="ES50" s="2">
        <v>54219</v>
      </c>
      <c r="EX50" s="2">
        <v>718626</v>
      </c>
      <c r="EZ50" s="2">
        <v>43723</v>
      </c>
      <c r="FA50" s="2">
        <v>30716</v>
      </c>
      <c r="FE50" s="2">
        <v>24576</v>
      </c>
      <c r="FH50" s="2">
        <v>35441</v>
      </c>
      <c r="FI50" s="2">
        <v>30304</v>
      </c>
      <c r="FO50" s="2">
        <v>53494</v>
      </c>
      <c r="FR50" s="2">
        <v>44620</v>
      </c>
      <c r="FX50" s="2">
        <v>33468</v>
      </c>
      <c r="GB50" s="2">
        <v>62090</v>
      </c>
      <c r="GD50" s="2">
        <v>33401</v>
      </c>
    </row>
    <row r="51" spans="5:186" x14ac:dyDescent="0.35">
      <c r="E51" s="2">
        <v>31233</v>
      </c>
      <c r="F51" s="2">
        <v>37528</v>
      </c>
      <c r="G51" s="2">
        <v>34215</v>
      </c>
      <c r="H51" s="2">
        <v>33775</v>
      </c>
      <c r="K51" s="2">
        <v>24574</v>
      </c>
      <c r="N51" s="2">
        <v>285585</v>
      </c>
      <c r="O51" s="2">
        <v>31460</v>
      </c>
      <c r="P51" s="2">
        <v>52641</v>
      </c>
      <c r="AN51" s="2">
        <v>29815</v>
      </c>
      <c r="AU51" s="2">
        <v>15198</v>
      </c>
      <c r="BC51" s="2">
        <v>50857</v>
      </c>
      <c r="BD51" s="2">
        <v>49274</v>
      </c>
      <c r="BF51" s="2">
        <v>13758</v>
      </c>
      <c r="BT51" s="2">
        <v>33687</v>
      </c>
      <c r="BV51" s="2">
        <v>55520</v>
      </c>
      <c r="BW51" s="2">
        <v>37862</v>
      </c>
      <c r="CO51" s="2">
        <v>956896</v>
      </c>
      <c r="CP51" s="2">
        <v>45777</v>
      </c>
      <c r="CS51" s="2">
        <v>29066</v>
      </c>
      <c r="CT51" s="2">
        <v>60122</v>
      </c>
      <c r="CZ51" s="2">
        <v>55861</v>
      </c>
      <c r="DG51" s="2">
        <v>59856</v>
      </c>
      <c r="DH51" s="2">
        <v>21882</v>
      </c>
      <c r="DJ51" s="2">
        <v>56413</v>
      </c>
      <c r="DK51" s="2">
        <v>20406</v>
      </c>
      <c r="DP51" s="2">
        <v>58301</v>
      </c>
      <c r="DS51" s="2">
        <v>44673</v>
      </c>
      <c r="DU51" s="2">
        <v>47843</v>
      </c>
      <c r="DZ51" s="2">
        <v>40224</v>
      </c>
      <c r="EA51" s="2">
        <v>13060</v>
      </c>
      <c r="EC51" s="2">
        <v>60094</v>
      </c>
      <c r="EE51" s="2">
        <v>63345</v>
      </c>
      <c r="EH51" s="2">
        <v>172403</v>
      </c>
      <c r="EQ51" s="2">
        <v>724260</v>
      </c>
      <c r="ER51" s="2">
        <v>35189</v>
      </c>
      <c r="ES51" s="2">
        <v>54785</v>
      </c>
      <c r="EX51" s="2">
        <v>720073</v>
      </c>
      <c r="EZ51" s="2">
        <v>44196</v>
      </c>
      <c r="FA51" s="2">
        <v>31027</v>
      </c>
      <c r="FE51" s="2">
        <v>25569</v>
      </c>
      <c r="FH51" s="2">
        <v>35445</v>
      </c>
      <c r="FI51" s="2">
        <v>30452</v>
      </c>
      <c r="FO51" s="2">
        <v>54283</v>
      </c>
      <c r="FR51" s="2">
        <v>45037</v>
      </c>
      <c r="FX51" s="2">
        <v>33485</v>
      </c>
      <c r="GB51" s="2">
        <v>62550</v>
      </c>
      <c r="GD51" s="2">
        <v>33428</v>
      </c>
    </row>
    <row r="52" spans="5:186" x14ac:dyDescent="0.35">
      <c r="E52" s="2">
        <v>31234</v>
      </c>
      <c r="F52" s="2">
        <v>37843</v>
      </c>
      <c r="G52" s="2">
        <v>34217</v>
      </c>
      <c r="H52" s="2">
        <v>34030</v>
      </c>
      <c r="K52" s="2">
        <v>24946</v>
      </c>
      <c r="N52" s="2">
        <v>317057</v>
      </c>
      <c r="O52" s="2">
        <v>33068</v>
      </c>
      <c r="P52" s="2">
        <v>52751</v>
      </c>
      <c r="AN52" s="2">
        <v>30353</v>
      </c>
      <c r="AU52" s="2">
        <v>15244</v>
      </c>
      <c r="BC52" s="2">
        <v>51876</v>
      </c>
      <c r="BD52" s="2">
        <v>53674</v>
      </c>
      <c r="BF52" s="2">
        <v>13759</v>
      </c>
      <c r="BT52" s="2">
        <v>33688</v>
      </c>
      <c r="BV52" s="2">
        <v>56734</v>
      </c>
      <c r="BW52" s="2">
        <v>39045</v>
      </c>
      <c r="CO52" s="2">
        <v>994616</v>
      </c>
      <c r="CP52" s="2">
        <v>45893</v>
      </c>
      <c r="CS52" s="2">
        <v>29069</v>
      </c>
      <c r="CT52" s="2">
        <v>60370</v>
      </c>
      <c r="CZ52" s="2">
        <v>55864</v>
      </c>
      <c r="DG52" s="2">
        <v>59857</v>
      </c>
      <c r="DH52" s="2">
        <v>22115</v>
      </c>
      <c r="DJ52" s="2">
        <v>56415</v>
      </c>
      <c r="DK52" s="2">
        <v>20694</v>
      </c>
      <c r="DP52" s="2">
        <v>58407</v>
      </c>
      <c r="DS52" s="2">
        <v>44674</v>
      </c>
      <c r="DU52" s="2">
        <v>47844</v>
      </c>
      <c r="DZ52" s="2">
        <v>41136</v>
      </c>
      <c r="EA52" s="2">
        <v>13082</v>
      </c>
      <c r="EC52" s="2">
        <v>60135</v>
      </c>
      <c r="EE52" s="2">
        <v>63750</v>
      </c>
      <c r="EH52" s="2">
        <v>230367</v>
      </c>
      <c r="EQ52" s="2">
        <v>857227</v>
      </c>
      <c r="ER52" s="2">
        <v>35228</v>
      </c>
      <c r="ES52" s="2">
        <v>56688</v>
      </c>
      <c r="EX52" s="2">
        <v>740723</v>
      </c>
      <c r="EZ52" s="2">
        <v>44203</v>
      </c>
      <c r="FA52" s="2">
        <v>31696</v>
      </c>
      <c r="FE52" s="2">
        <v>25780</v>
      </c>
      <c r="FH52" s="2">
        <v>35590</v>
      </c>
      <c r="FI52" s="2">
        <v>30568</v>
      </c>
      <c r="FO52" s="2">
        <v>55852</v>
      </c>
      <c r="FR52" s="2">
        <v>45240</v>
      </c>
      <c r="FX52" s="2">
        <v>33487</v>
      </c>
      <c r="GB52" s="2">
        <v>62579</v>
      </c>
      <c r="GD52" s="2">
        <v>33458</v>
      </c>
    </row>
    <row r="53" spans="5:186" x14ac:dyDescent="0.35">
      <c r="E53" s="2">
        <v>31236</v>
      </c>
      <c r="F53" s="2">
        <v>38397</v>
      </c>
      <c r="G53" s="2">
        <v>34894</v>
      </c>
      <c r="H53" s="2">
        <v>34033</v>
      </c>
      <c r="K53" s="2">
        <v>25205</v>
      </c>
      <c r="N53" s="2">
        <v>341602</v>
      </c>
      <c r="O53" s="2">
        <v>33150</v>
      </c>
      <c r="P53" s="2">
        <v>52754</v>
      </c>
      <c r="AN53" s="2">
        <v>32957</v>
      </c>
      <c r="AU53" s="2">
        <v>15508</v>
      </c>
      <c r="BC53" s="2">
        <v>53852</v>
      </c>
      <c r="BD53" s="2">
        <v>56497</v>
      </c>
      <c r="BF53" s="2">
        <v>13789</v>
      </c>
      <c r="BT53" s="2">
        <v>33812</v>
      </c>
      <c r="BV53" s="2">
        <v>57036</v>
      </c>
      <c r="BW53" s="2">
        <v>40546</v>
      </c>
      <c r="CP53" s="2">
        <v>45916</v>
      </c>
      <c r="CS53" s="2">
        <v>29332</v>
      </c>
      <c r="CT53" s="2">
        <v>62877</v>
      </c>
      <c r="CZ53" s="2">
        <v>58556</v>
      </c>
      <c r="DG53" s="2">
        <v>59888</v>
      </c>
      <c r="DH53" s="2">
        <v>22771</v>
      </c>
      <c r="DJ53" s="2">
        <v>56416</v>
      </c>
      <c r="DK53" s="2">
        <v>21041</v>
      </c>
      <c r="DP53" s="2">
        <v>58416</v>
      </c>
      <c r="DS53" s="2">
        <v>44677</v>
      </c>
      <c r="DU53" s="2">
        <v>47847</v>
      </c>
      <c r="DZ53" s="2">
        <v>42793</v>
      </c>
      <c r="EA53" s="2">
        <v>13334</v>
      </c>
      <c r="EC53" s="2">
        <v>60236</v>
      </c>
      <c r="EE53" s="2">
        <v>111419</v>
      </c>
      <c r="EH53" s="2">
        <v>258699</v>
      </c>
      <c r="EQ53" s="2">
        <v>886846</v>
      </c>
      <c r="ER53" s="2">
        <v>35475</v>
      </c>
      <c r="ES53" s="2">
        <v>56739</v>
      </c>
      <c r="EX53" s="2">
        <v>742971</v>
      </c>
      <c r="EZ53" s="2">
        <v>44208</v>
      </c>
      <c r="FA53" s="2">
        <v>32064</v>
      </c>
      <c r="FE53" s="2">
        <v>26134</v>
      </c>
      <c r="FH53" s="2">
        <v>36167</v>
      </c>
      <c r="FI53" s="2">
        <v>31835</v>
      </c>
      <c r="FO53" s="2">
        <v>55853</v>
      </c>
      <c r="FR53" s="2">
        <v>46022</v>
      </c>
      <c r="FX53" s="2">
        <v>33488</v>
      </c>
      <c r="GB53" s="2">
        <v>63079</v>
      </c>
      <c r="GD53" s="2">
        <v>33460</v>
      </c>
    </row>
    <row r="54" spans="5:186" x14ac:dyDescent="0.35">
      <c r="E54" s="2">
        <v>31237</v>
      </c>
      <c r="F54" s="2">
        <v>40301</v>
      </c>
      <c r="G54" s="2">
        <v>34896</v>
      </c>
      <c r="H54" s="2">
        <v>34772</v>
      </c>
      <c r="K54" s="2">
        <v>25208</v>
      </c>
      <c r="N54" s="2">
        <v>376848</v>
      </c>
      <c r="O54" s="2">
        <v>34020</v>
      </c>
      <c r="P54" s="2">
        <v>52781</v>
      </c>
      <c r="AN54" s="2">
        <v>33819</v>
      </c>
      <c r="AU54" s="2">
        <v>15693</v>
      </c>
      <c r="BC54" s="2">
        <v>55913</v>
      </c>
      <c r="BD54" s="2">
        <v>56831</v>
      </c>
      <c r="BF54" s="2">
        <v>13872</v>
      </c>
      <c r="BT54" s="2">
        <v>33817</v>
      </c>
      <c r="BV54" s="2">
        <v>57381</v>
      </c>
      <c r="BW54" s="2">
        <v>40911</v>
      </c>
      <c r="CP54" s="2">
        <v>47115</v>
      </c>
      <c r="CS54" s="2">
        <v>29593</v>
      </c>
      <c r="CT54" s="2">
        <v>63279</v>
      </c>
      <c r="CZ54" s="2">
        <v>58560</v>
      </c>
      <c r="DG54" s="2">
        <v>59891</v>
      </c>
      <c r="DH54" s="2">
        <v>23433</v>
      </c>
      <c r="DJ54" s="2">
        <v>56418</v>
      </c>
      <c r="DK54" s="2">
        <v>21080</v>
      </c>
      <c r="DP54" s="2">
        <v>58450</v>
      </c>
      <c r="DS54" s="2">
        <v>44679</v>
      </c>
      <c r="DU54" s="2">
        <v>48194</v>
      </c>
      <c r="DZ54" s="2">
        <v>44056</v>
      </c>
      <c r="EA54" s="2">
        <v>13565</v>
      </c>
      <c r="EC54" s="2">
        <v>60412</v>
      </c>
      <c r="EE54" s="2">
        <v>131870</v>
      </c>
      <c r="EH54" s="2">
        <v>298117</v>
      </c>
      <c r="ER54" s="2">
        <v>35631</v>
      </c>
      <c r="ES54" s="2">
        <v>58188</v>
      </c>
      <c r="EX54" s="2">
        <v>800565</v>
      </c>
      <c r="EZ54" s="2">
        <v>45407</v>
      </c>
      <c r="FA54" s="2">
        <v>32066</v>
      </c>
      <c r="FE54" s="2">
        <v>26417</v>
      </c>
      <c r="FH54" s="2">
        <v>36169</v>
      </c>
      <c r="FI54" s="2">
        <v>31865</v>
      </c>
      <c r="FO54" s="2">
        <v>57319</v>
      </c>
      <c r="FR54" s="2">
        <v>46204</v>
      </c>
      <c r="FX54" s="2">
        <v>33489</v>
      </c>
      <c r="GB54" s="2">
        <v>63346</v>
      </c>
      <c r="GD54" s="2">
        <v>33915</v>
      </c>
    </row>
    <row r="55" spans="5:186" x14ac:dyDescent="0.35">
      <c r="E55" s="2">
        <v>31240</v>
      </c>
      <c r="F55" s="2">
        <v>43323</v>
      </c>
      <c r="G55" s="2">
        <v>35295</v>
      </c>
      <c r="H55" s="2">
        <v>37848</v>
      </c>
      <c r="K55" s="2">
        <v>25550</v>
      </c>
      <c r="N55" s="2">
        <v>376855</v>
      </c>
      <c r="O55" s="2">
        <v>34034</v>
      </c>
      <c r="P55" s="2">
        <v>53156</v>
      </c>
      <c r="AN55" s="2">
        <v>34044</v>
      </c>
      <c r="AU55" s="2">
        <v>15982</v>
      </c>
      <c r="BC55" s="2">
        <v>55914</v>
      </c>
      <c r="BD55" s="2">
        <v>56935</v>
      </c>
      <c r="BF55" s="2">
        <v>14865</v>
      </c>
      <c r="BT55" s="2">
        <v>33826</v>
      </c>
      <c r="BV55" s="2">
        <v>57382</v>
      </c>
      <c r="BW55" s="2">
        <v>42663</v>
      </c>
      <c r="CP55" s="2">
        <v>47520</v>
      </c>
      <c r="CS55" s="2">
        <v>29740</v>
      </c>
      <c r="CT55" s="2">
        <v>63431</v>
      </c>
      <c r="CZ55" s="2">
        <v>58899</v>
      </c>
      <c r="DG55" s="2">
        <v>60308</v>
      </c>
      <c r="DH55" s="2">
        <v>23434</v>
      </c>
      <c r="DJ55" s="2">
        <v>56419</v>
      </c>
      <c r="DK55" s="2">
        <v>21224</v>
      </c>
      <c r="DP55" s="2">
        <v>58453</v>
      </c>
      <c r="DS55" s="2">
        <v>45764</v>
      </c>
      <c r="DU55" s="2">
        <v>48725</v>
      </c>
      <c r="DZ55" s="2">
        <v>44272</v>
      </c>
      <c r="EA55" s="2">
        <v>13583</v>
      </c>
      <c r="EC55" s="2">
        <v>61192</v>
      </c>
      <c r="EE55" s="2">
        <v>451153</v>
      </c>
      <c r="EH55" s="2">
        <v>313825</v>
      </c>
      <c r="ER55" s="2">
        <v>36097</v>
      </c>
      <c r="ES55" s="2">
        <v>58788</v>
      </c>
      <c r="EZ55" s="2">
        <v>45435</v>
      </c>
      <c r="FA55" s="2">
        <v>32216</v>
      </c>
      <c r="FE55" s="2">
        <v>26439</v>
      </c>
      <c r="FH55" s="2">
        <v>36171</v>
      </c>
      <c r="FI55" s="2">
        <v>32776</v>
      </c>
      <c r="FO55" s="2">
        <v>57965</v>
      </c>
      <c r="FR55" s="2">
        <v>47351</v>
      </c>
      <c r="FX55" s="2">
        <v>33512</v>
      </c>
      <c r="GB55" s="2">
        <v>509018</v>
      </c>
      <c r="GD55" s="2">
        <v>34263</v>
      </c>
    </row>
    <row r="56" spans="5:186" x14ac:dyDescent="0.35">
      <c r="E56" s="2">
        <v>31242</v>
      </c>
      <c r="F56" s="2">
        <v>43328</v>
      </c>
      <c r="G56" s="2">
        <v>35345</v>
      </c>
      <c r="H56" s="2">
        <v>39031</v>
      </c>
      <c r="K56" s="2">
        <v>25631</v>
      </c>
      <c r="N56" s="2">
        <v>392845</v>
      </c>
      <c r="O56" s="2">
        <v>35860</v>
      </c>
      <c r="P56" s="2">
        <v>53439</v>
      </c>
      <c r="AN56" s="2">
        <v>34073</v>
      </c>
      <c r="AU56" s="2">
        <v>16015</v>
      </c>
      <c r="BC56" s="2">
        <v>55915</v>
      </c>
      <c r="BD56" s="2">
        <v>56936</v>
      </c>
      <c r="BF56" s="2">
        <v>14868</v>
      </c>
      <c r="BT56" s="2">
        <v>36288</v>
      </c>
      <c r="BV56" s="2">
        <v>57502</v>
      </c>
      <c r="BW56" s="2">
        <v>43636</v>
      </c>
      <c r="CP56" s="2">
        <v>47910</v>
      </c>
      <c r="CS56" s="2">
        <v>30284</v>
      </c>
      <c r="CT56" s="2">
        <v>63463</v>
      </c>
      <c r="CZ56" s="2">
        <v>59358</v>
      </c>
      <c r="DG56" s="2">
        <v>60310</v>
      </c>
      <c r="DH56" s="2">
        <v>23438</v>
      </c>
      <c r="DJ56" s="2">
        <v>56423</v>
      </c>
      <c r="DK56" s="2">
        <v>21323</v>
      </c>
      <c r="DP56" s="2">
        <v>59182</v>
      </c>
      <c r="DS56" s="2">
        <v>45865</v>
      </c>
      <c r="DU56" s="2">
        <v>48789</v>
      </c>
      <c r="DZ56" s="2">
        <v>44670</v>
      </c>
      <c r="EA56" s="2">
        <v>13856</v>
      </c>
      <c r="EC56" s="2">
        <v>62008</v>
      </c>
      <c r="EE56" s="2">
        <v>451161</v>
      </c>
      <c r="EH56" s="2">
        <v>384529</v>
      </c>
      <c r="ER56" s="2">
        <v>36161</v>
      </c>
      <c r="ES56" s="2">
        <v>58818</v>
      </c>
      <c r="EZ56" s="2">
        <v>46194</v>
      </c>
      <c r="FA56" s="2">
        <v>32279</v>
      </c>
      <c r="FE56" s="2">
        <v>26812</v>
      </c>
      <c r="FH56" s="2">
        <v>36174</v>
      </c>
      <c r="FI56" s="2">
        <v>33261</v>
      </c>
      <c r="FO56" s="2">
        <v>58574</v>
      </c>
      <c r="FR56" s="2">
        <v>47398</v>
      </c>
      <c r="FX56" s="2">
        <v>33516</v>
      </c>
      <c r="GB56" s="2">
        <v>537597</v>
      </c>
      <c r="GD56" s="2">
        <v>34617</v>
      </c>
    </row>
    <row r="57" spans="5:186" x14ac:dyDescent="0.35">
      <c r="E57" s="2">
        <v>31247</v>
      </c>
      <c r="F57" s="2">
        <v>43696</v>
      </c>
      <c r="G57" s="2">
        <v>35553</v>
      </c>
      <c r="H57" s="2">
        <v>39126</v>
      </c>
      <c r="K57" s="2">
        <v>25757</v>
      </c>
      <c r="N57" s="2">
        <v>533026</v>
      </c>
      <c r="O57" s="2">
        <v>37590</v>
      </c>
      <c r="P57" s="2">
        <v>53751</v>
      </c>
      <c r="AN57" s="2">
        <v>34520</v>
      </c>
      <c r="AU57" s="2">
        <v>16117</v>
      </c>
      <c r="BC57" s="2">
        <v>55916</v>
      </c>
      <c r="BD57" s="2">
        <v>57755</v>
      </c>
      <c r="BF57" s="2">
        <v>15136</v>
      </c>
      <c r="BT57" s="2">
        <v>36289</v>
      </c>
      <c r="BV57" s="2">
        <v>58580</v>
      </c>
      <c r="BW57" s="2">
        <v>44872</v>
      </c>
      <c r="CP57" s="2">
        <v>47926</v>
      </c>
      <c r="CS57" s="2">
        <v>30575</v>
      </c>
      <c r="CZ57" s="2">
        <v>59421</v>
      </c>
      <c r="DG57" s="2">
        <v>61851</v>
      </c>
      <c r="DH57" s="2">
        <v>23439</v>
      </c>
      <c r="DJ57" s="2">
        <v>56788</v>
      </c>
      <c r="DK57" s="2">
        <v>21505</v>
      </c>
      <c r="DP57" s="2">
        <v>59986</v>
      </c>
      <c r="DS57" s="2">
        <v>46790</v>
      </c>
      <c r="DU57" s="2">
        <v>49181</v>
      </c>
      <c r="DZ57" s="2">
        <v>45145</v>
      </c>
      <c r="EA57" s="2">
        <v>13877</v>
      </c>
      <c r="EC57" s="2">
        <v>62022</v>
      </c>
      <c r="EE57" s="2">
        <v>709279</v>
      </c>
      <c r="EH57" s="2">
        <v>398826</v>
      </c>
      <c r="ER57" s="2">
        <v>36317</v>
      </c>
      <c r="ES57" s="2">
        <v>59377</v>
      </c>
      <c r="EZ57" s="2">
        <v>46197</v>
      </c>
      <c r="FA57" s="2">
        <v>34121</v>
      </c>
      <c r="FE57" s="2">
        <v>27235</v>
      </c>
      <c r="FH57" s="2">
        <v>36190</v>
      </c>
      <c r="FI57" s="2">
        <v>34445</v>
      </c>
      <c r="FO57" s="2">
        <v>58954</v>
      </c>
      <c r="FR57" s="2">
        <v>47401</v>
      </c>
      <c r="FX57" s="2">
        <v>33518</v>
      </c>
      <c r="GB57" s="2">
        <v>764706</v>
      </c>
      <c r="GD57" s="2">
        <v>34618</v>
      </c>
    </row>
    <row r="58" spans="5:186" x14ac:dyDescent="0.35">
      <c r="E58" s="2">
        <v>35841</v>
      </c>
      <c r="F58" s="2">
        <v>43713</v>
      </c>
      <c r="G58" s="2">
        <v>35828</v>
      </c>
      <c r="H58" s="2">
        <v>39137</v>
      </c>
      <c r="K58" s="2">
        <v>27544</v>
      </c>
      <c r="N58" s="2">
        <v>541003</v>
      </c>
      <c r="O58" s="2">
        <v>37599</v>
      </c>
      <c r="P58" s="2">
        <v>53768</v>
      </c>
      <c r="AN58" s="2">
        <v>35298</v>
      </c>
      <c r="AU58" s="2">
        <v>16394</v>
      </c>
      <c r="BC58" s="2">
        <v>56220</v>
      </c>
      <c r="BD58" s="2">
        <v>57842</v>
      </c>
      <c r="BF58" s="2">
        <v>15141</v>
      </c>
      <c r="BT58" s="2">
        <v>36291</v>
      </c>
      <c r="BV58" s="2">
        <v>59033</v>
      </c>
      <c r="BW58" s="2">
        <v>46263</v>
      </c>
      <c r="CP58" s="2">
        <v>47927</v>
      </c>
      <c r="CS58" s="2">
        <v>30823</v>
      </c>
      <c r="CZ58" s="2">
        <v>59596</v>
      </c>
      <c r="DG58" s="2">
        <v>61856</v>
      </c>
      <c r="DH58" s="2">
        <v>24851</v>
      </c>
      <c r="DJ58" s="2">
        <v>57387</v>
      </c>
      <c r="DK58" s="2">
        <v>21716</v>
      </c>
      <c r="DP58" s="2">
        <v>60211</v>
      </c>
      <c r="DS58" s="2">
        <v>47862</v>
      </c>
      <c r="DU58" s="2">
        <v>50444</v>
      </c>
      <c r="DZ58" s="2">
        <v>47895</v>
      </c>
      <c r="EA58" s="2">
        <v>14169</v>
      </c>
      <c r="EC58" s="2">
        <v>63099</v>
      </c>
      <c r="EE58" s="2">
        <v>732124</v>
      </c>
      <c r="EH58" s="2">
        <v>444190</v>
      </c>
      <c r="ER58" s="2">
        <v>36890</v>
      </c>
      <c r="ES58" s="2">
        <v>61212</v>
      </c>
      <c r="EZ58" s="2">
        <v>47249</v>
      </c>
      <c r="FA58" s="2">
        <v>34160</v>
      </c>
      <c r="FE58" s="2">
        <v>28628</v>
      </c>
      <c r="FH58" s="2">
        <v>37023</v>
      </c>
      <c r="FI58" s="2">
        <v>34448</v>
      </c>
      <c r="FO58" s="2">
        <v>59426</v>
      </c>
      <c r="FR58" s="2">
        <v>47669</v>
      </c>
      <c r="FX58" s="2">
        <v>33523</v>
      </c>
      <c r="GB58" s="2">
        <v>776695</v>
      </c>
      <c r="GD58" s="2">
        <v>35235</v>
      </c>
    </row>
    <row r="59" spans="5:186" x14ac:dyDescent="0.35">
      <c r="E59" s="2">
        <v>35864</v>
      </c>
      <c r="F59" s="2">
        <v>44751</v>
      </c>
      <c r="G59" s="2">
        <v>35854</v>
      </c>
      <c r="H59" s="2">
        <v>39865</v>
      </c>
      <c r="K59" s="2">
        <v>27547</v>
      </c>
      <c r="N59" s="2">
        <v>564674</v>
      </c>
      <c r="O59" s="2">
        <v>38527</v>
      </c>
      <c r="P59" s="2">
        <v>54752</v>
      </c>
      <c r="AN59" s="2">
        <v>35830</v>
      </c>
      <c r="AU59" s="2">
        <v>16545</v>
      </c>
      <c r="BC59" s="2">
        <v>56224</v>
      </c>
      <c r="BD59" s="2">
        <v>58567</v>
      </c>
      <c r="BF59" s="2">
        <v>15147</v>
      </c>
      <c r="BT59" s="2">
        <v>36341</v>
      </c>
      <c r="BV59" s="2">
        <v>59035</v>
      </c>
      <c r="BW59" s="2">
        <v>49005</v>
      </c>
      <c r="CP59" s="2">
        <v>48210</v>
      </c>
      <c r="CS59" s="2">
        <v>30920</v>
      </c>
      <c r="CZ59" s="2">
        <v>59737</v>
      </c>
      <c r="DG59" s="2">
        <v>63327</v>
      </c>
      <c r="DH59" s="2">
        <v>25047</v>
      </c>
      <c r="DJ59" s="2">
        <v>57406</v>
      </c>
      <c r="DK59" s="2">
        <v>23283</v>
      </c>
      <c r="DP59" s="2">
        <v>60777</v>
      </c>
      <c r="DS59" s="2">
        <v>48256</v>
      </c>
      <c r="DU59" s="2">
        <v>51430</v>
      </c>
      <c r="DZ59" s="2">
        <v>48680</v>
      </c>
      <c r="EA59" s="2">
        <v>14170</v>
      </c>
      <c r="EC59" s="2">
        <v>63106</v>
      </c>
      <c r="EE59" s="2">
        <v>732126</v>
      </c>
      <c r="EH59" s="2">
        <v>550327</v>
      </c>
      <c r="ER59" s="2">
        <v>36899</v>
      </c>
      <c r="ES59" s="2">
        <v>61351</v>
      </c>
      <c r="EZ59" s="2">
        <v>47262</v>
      </c>
      <c r="FA59" s="2">
        <v>34161</v>
      </c>
      <c r="FE59" s="2">
        <v>29617</v>
      </c>
      <c r="FH59" s="2">
        <v>37026</v>
      </c>
      <c r="FI59" s="2">
        <v>35474</v>
      </c>
      <c r="FO59" s="2">
        <v>59640</v>
      </c>
      <c r="FR59" s="2">
        <v>48334</v>
      </c>
      <c r="FX59" s="2">
        <v>33528</v>
      </c>
      <c r="GB59" s="2">
        <v>791563</v>
      </c>
      <c r="GD59" s="2">
        <v>35371</v>
      </c>
    </row>
    <row r="60" spans="5:186" x14ac:dyDescent="0.35">
      <c r="E60" s="2">
        <v>35867</v>
      </c>
      <c r="F60" s="2">
        <v>44780</v>
      </c>
      <c r="G60" s="2">
        <v>37657</v>
      </c>
      <c r="H60" s="2">
        <v>40226</v>
      </c>
      <c r="K60" s="2">
        <v>27598</v>
      </c>
      <c r="N60" s="2">
        <v>566836</v>
      </c>
      <c r="O60" s="2">
        <v>39553</v>
      </c>
      <c r="P60" s="2">
        <v>55095</v>
      </c>
      <c r="AN60" s="2">
        <v>35835</v>
      </c>
      <c r="AU60" s="2">
        <v>16759</v>
      </c>
      <c r="BC60" s="2">
        <v>58607</v>
      </c>
      <c r="BD60" s="2">
        <v>59478</v>
      </c>
      <c r="BF60" s="2">
        <v>15529</v>
      </c>
      <c r="BT60" s="2">
        <v>36957</v>
      </c>
      <c r="BV60" s="2">
        <v>59321</v>
      </c>
      <c r="BW60" s="2">
        <v>53839</v>
      </c>
      <c r="CP60" s="2">
        <v>48424</v>
      </c>
      <c r="CS60" s="2">
        <v>31300</v>
      </c>
      <c r="CZ60" s="2">
        <v>59738</v>
      </c>
      <c r="DG60" s="2">
        <v>63423</v>
      </c>
      <c r="DH60" s="2">
        <v>25048</v>
      </c>
      <c r="DJ60" s="2">
        <v>57407</v>
      </c>
      <c r="DK60" s="2">
        <v>23956</v>
      </c>
      <c r="DP60" s="2">
        <v>61752</v>
      </c>
      <c r="DS60" s="2">
        <v>50083</v>
      </c>
      <c r="DU60" s="2">
        <v>52310</v>
      </c>
      <c r="DZ60" s="2">
        <v>48927</v>
      </c>
      <c r="EA60" s="2">
        <v>14171</v>
      </c>
      <c r="EC60" s="2">
        <v>66605</v>
      </c>
      <c r="EE60" s="2">
        <v>748811</v>
      </c>
      <c r="EH60" s="2">
        <v>722757</v>
      </c>
      <c r="ER60" s="2">
        <v>36902</v>
      </c>
      <c r="ES60" s="2">
        <v>61721</v>
      </c>
      <c r="EZ60" s="2">
        <v>47266</v>
      </c>
      <c r="FA60" s="2">
        <v>34206</v>
      </c>
      <c r="FE60" s="2">
        <v>30390</v>
      </c>
      <c r="FH60" s="2">
        <v>37027</v>
      </c>
      <c r="FI60" s="2">
        <v>36883</v>
      </c>
      <c r="FO60" s="2">
        <v>59657</v>
      </c>
      <c r="FR60" s="2">
        <v>48389</v>
      </c>
      <c r="FX60" s="2">
        <v>33532</v>
      </c>
      <c r="GD60" s="2">
        <v>35572</v>
      </c>
    </row>
    <row r="61" spans="5:186" x14ac:dyDescent="0.35">
      <c r="E61" s="2">
        <v>35868</v>
      </c>
      <c r="F61" s="2">
        <v>45227</v>
      </c>
      <c r="G61" s="2">
        <v>37915</v>
      </c>
      <c r="H61" s="2">
        <v>40877</v>
      </c>
      <c r="K61" s="2">
        <v>28137</v>
      </c>
      <c r="N61" s="2">
        <v>713110</v>
      </c>
      <c r="O61" s="2">
        <v>41113</v>
      </c>
      <c r="P61" s="2">
        <v>55699</v>
      </c>
      <c r="AN61" s="2">
        <v>35875</v>
      </c>
      <c r="AU61" s="2">
        <v>18490</v>
      </c>
      <c r="BC61" s="2">
        <v>58773</v>
      </c>
      <c r="BD61" s="2">
        <v>60423</v>
      </c>
      <c r="BF61" s="2">
        <v>16002</v>
      </c>
      <c r="BT61" s="2">
        <v>37304</v>
      </c>
      <c r="BV61" s="2">
        <v>59631</v>
      </c>
      <c r="BW61" s="2">
        <v>58722</v>
      </c>
      <c r="CP61" s="2">
        <v>48432</v>
      </c>
      <c r="CS61" s="2">
        <v>31676</v>
      </c>
      <c r="CZ61" s="2">
        <v>60536</v>
      </c>
      <c r="DG61" s="2">
        <v>63434</v>
      </c>
      <c r="DH61" s="2">
        <v>25049</v>
      </c>
      <c r="DJ61" s="2">
        <v>57904</v>
      </c>
      <c r="DK61" s="2">
        <v>23957</v>
      </c>
      <c r="DS61" s="2">
        <v>50598</v>
      </c>
      <c r="DU61" s="2">
        <v>52315</v>
      </c>
      <c r="DZ61" s="2">
        <v>49844</v>
      </c>
      <c r="EA61" s="2">
        <v>14172</v>
      </c>
      <c r="EC61" s="2">
        <v>236992</v>
      </c>
      <c r="EE61" s="2">
        <v>755777</v>
      </c>
      <c r="EH61" s="2">
        <v>741407</v>
      </c>
      <c r="ER61" s="2">
        <v>36910</v>
      </c>
      <c r="ES61" s="2">
        <v>63776</v>
      </c>
      <c r="EZ61" s="2">
        <v>47688</v>
      </c>
      <c r="FA61" s="2">
        <v>34548</v>
      </c>
      <c r="FE61" s="2">
        <v>30398</v>
      </c>
      <c r="FH61" s="2">
        <v>37030</v>
      </c>
      <c r="FI61" s="2">
        <v>36884</v>
      </c>
      <c r="FO61" s="2">
        <v>59660</v>
      </c>
      <c r="FR61" s="2">
        <v>48770</v>
      </c>
      <c r="FX61" s="2">
        <v>33534</v>
      </c>
      <c r="GD61" s="2">
        <v>36108</v>
      </c>
    </row>
    <row r="62" spans="5:186" x14ac:dyDescent="0.35">
      <c r="E62" s="2">
        <v>35870</v>
      </c>
      <c r="F62" s="2">
        <v>45261</v>
      </c>
      <c r="G62" s="2">
        <v>37917</v>
      </c>
      <c r="H62" s="2">
        <v>42797</v>
      </c>
      <c r="K62" s="2">
        <v>29119</v>
      </c>
      <c r="N62" s="2">
        <v>764068</v>
      </c>
      <c r="O62" s="2">
        <v>41197</v>
      </c>
      <c r="P62" s="2">
        <v>56498</v>
      </c>
      <c r="AN62" s="2">
        <v>37744</v>
      </c>
      <c r="AU62" s="2">
        <v>18590</v>
      </c>
      <c r="BC62" s="2">
        <v>58817</v>
      </c>
      <c r="BD62" s="2">
        <v>62032</v>
      </c>
      <c r="BF62" s="2">
        <v>16115</v>
      </c>
      <c r="BT62" s="2">
        <v>37928</v>
      </c>
      <c r="BV62" s="2">
        <v>60524</v>
      </c>
      <c r="BW62" s="2">
        <v>60520</v>
      </c>
      <c r="CP62" s="2">
        <v>49480</v>
      </c>
      <c r="CS62" s="2">
        <v>33463</v>
      </c>
      <c r="CZ62" s="2">
        <v>60538</v>
      </c>
      <c r="DG62" s="2">
        <v>63435</v>
      </c>
      <c r="DH62" s="2">
        <v>26803</v>
      </c>
      <c r="DJ62" s="2">
        <v>61236</v>
      </c>
      <c r="DK62" s="2">
        <v>24367</v>
      </c>
      <c r="DS62" s="2">
        <v>51417</v>
      </c>
      <c r="DU62" s="2">
        <v>52340</v>
      </c>
      <c r="DZ62" s="2">
        <v>50815</v>
      </c>
      <c r="EA62" s="2">
        <v>14310</v>
      </c>
      <c r="EC62" s="2">
        <v>447904</v>
      </c>
      <c r="EE62" s="2">
        <v>808887</v>
      </c>
      <c r="EH62" s="2">
        <v>746883</v>
      </c>
      <c r="ER62" s="2">
        <v>37521</v>
      </c>
      <c r="ES62" s="2">
        <v>486779</v>
      </c>
      <c r="EZ62" s="2">
        <v>47875</v>
      </c>
      <c r="FA62" s="2">
        <v>34722</v>
      </c>
      <c r="FE62" s="2">
        <v>31827</v>
      </c>
      <c r="FH62" s="2">
        <v>37071</v>
      </c>
      <c r="FI62" s="2">
        <v>36885</v>
      </c>
      <c r="FO62" s="2">
        <v>59988</v>
      </c>
      <c r="FR62" s="2">
        <v>50194</v>
      </c>
      <c r="FX62" s="2">
        <v>33538</v>
      </c>
      <c r="GD62" s="2">
        <v>36339</v>
      </c>
    </row>
    <row r="63" spans="5:186" x14ac:dyDescent="0.35">
      <c r="E63" s="2">
        <v>35872</v>
      </c>
      <c r="F63" s="2">
        <v>45278</v>
      </c>
      <c r="G63" s="2">
        <v>37974</v>
      </c>
      <c r="H63" s="2">
        <v>43631</v>
      </c>
      <c r="K63" s="2">
        <v>30710</v>
      </c>
      <c r="N63" s="2">
        <v>768113</v>
      </c>
      <c r="O63" s="2">
        <v>41317</v>
      </c>
      <c r="P63" s="2">
        <v>57445</v>
      </c>
      <c r="AN63" s="2">
        <v>39970</v>
      </c>
      <c r="AU63" s="2">
        <v>18644</v>
      </c>
      <c r="BC63" s="2">
        <v>58868</v>
      </c>
      <c r="BD63" s="2">
        <v>62124</v>
      </c>
      <c r="BF63" s="2">
        <v>16124</v>
      </c>
      <c r="BT63" s="2">
        <v>37929</v>
      </c>
      <c r="BV63" s="2">
        <v>61848</v>
      </c>
      <c r="BW63" s="2">
        <v>69229</v>
      </c>
      <c r="CP63" s="2">
        <v>49689</v>
      </c>
      <c r="CS63" s="2">
        <v>33851</v>
      </c>
      <c r="CZ63" s="2">
        <v>60539</v>
      </c>
      <c r="DG63" s="2">
        <v>63619</v>
      </c>
      <c r="DH63" s="2">
        <v>27517</v>
      </c>
      <c r="DJ63" s="2">
        <v>61263</v>
      </c>
      <c r="DK63" s="2">
        <v>24368</v>
      </c>
      <c r="DS63" s="2">
        <v>51546</v>
      </c>
      <c r="DU63" s="2">
        <v>52676</v>
      </c>
      <c r="DZ63" s="2">
        <v>50845</v>
      </c>
      <c r="EA63" s="2">
        <v>14473</v>
      </c>
      <c r="EC63" s="2">
        <v>478065</v>
      </c>
      <c r="EH63" s="2">
        <v>761030</v>
      </c>
      <c r="ER63" s="2">
        <v>37543</v>
      </c>
      <c r="ES63" s="2">
        <v>558999</v>
      </c>
      <c r="EZ63" s="2">
        <v>48676</v>
      </c>
      <c r="FA63" s="2">
        <v>34723</v>
      </c>
      <c r="FE63" s="2">
        <v>33221</v>
      </c>
      <c r="FH63" s="2">
        <v>38433</v>
      </c>
      <c r="FI63" s="2">
        <v>36886</v>
      </c>
      <c r="FO63" s="2">
        <v>60149</v>
      </c>
      <c r="FR63" s="2">
        <v>51536</v>
      </c>
      <c r="FX63" s="2">
        <v>33545</v>
      </c>
      <c r="GD63" s="2">
        <v>36340</v>
      </c>
    </row>
    <row r="64" spans="5:186" x14ac:dyDescent="0.35">
      <c r="E64" s="2">
        <v>35885</v>
      </c>
      <c r="F64" s="2">
        <v>48519</v>
      </c>
      <c r="G64" s="2">
        <v>38110</v>
      </c>
      <c r="H64" s="2">
        <v>43875</v>
      </c>
      <c r="K64" s="2">
        <v>31343</v>
      </c>
      <c r="O64" s="2">
        <v>41319</v>
      </c>
      <c r="P64" s="2">
        <v>58413</v>
      </c>
      <c r="AN64" s="2">
        <v>40196</v>
      </c>
      <c r="AU64" s="2">
        <v>18858</v>
      </c>
      <c r="BC64" s="2">
        <v>58942</v>
      </c>
      <c r="BD64" s="2">
        <v>63075</v>
      </c>
      <c r="BF64" s="2">
        <v>16125</v>
      </c>
      <c r="BT64" s="2">
        <v>37935</v>
      </c>
      <c r="BV64" s="2">
        <v>63617</v>
      </c>
      <c r="BW64" s="2">
        <v>108704</v>
      </c>
      <c r="CP64" s="2">
        <v>50116</v>
      </c>
      <c r="CS64" s="2">
        <v>33979</v>
      </c>
      <c r="CZ64" s="2">
        <v>60541</v>
      </c>
      <c r="DG64" s="2">
        <v>63742</v>
      </c>
      <c r="DH64" s="2">
        <v>27594</v>
      </c>
      <c r="DJ64" s="2">
        <v>61661</v>
      </c>
      <c r="DK64" s="2">
        <v>24369</v>
      </c>
      <c r="DS64" s="2">
        <v>51682</v>
      </c>
      <c r="DU64" s="2">
        <v>52785</v>
      </c>
      <c r="DZ64" s="2">
        <v>55281</v>
      </c>
      <c r="EA64" s="2">
        <v>14474</v>
      </c>
      <c r="EC64" s="2">
        <v>785712</v>
      </c>
      <c r="EH64" s="2">
        <v>766362</v>
      </c>
      <c r="ER64" s="2">
        <v>37626</v>
      </c>
      <c r="ES64" s="2">
        <v>596676</v>
      </c>
      <c r="EZ64" s="2">
        <v>49702</v>
      </c>
      <c r="FA64" s="2">
        <v>34907</v>
      </c>
      <c r="FE64" s="2">
        <v>33869</v>
      </c>
      <c r="FH64" s="2">
        <v>38451</v>
      </c>
      <c r="FI64" s="2">
        <v>36962</v>
      </c>
      <c r="FO64" s="2">
        <v>60252</v>
      </c>
      <c r="FR64" s="2">
        <v>51555</v>
      </c>
      <c r="FX64" s="2">
        <v>33546</v>
      </c>
      <c r="GD64" s="2">
        <v>36431</v>
      </c>
    </row>
    <row r="65" spans="5:186" x14ac:dyDescent="0.35">
      <c r="E65" s="2">
        <v>35889</v>
      </c>
      <c r="F65" s="2">
        <v>50218</v>
      </c>
      <c r="G65" s="2">
        <v>39129</v>
      </c>
      <c r="H65" s="2">
        <v>43951</v>
      </c>
      <c r="K65" s="2">
        <v>31347</v>
      </c>
      <c r="O65" s="2">
        <v>42813</v>
      </c>
      <c r="P65" s="2">
        <v>58596</v>
      </c>
      <c r="AN65" s="2">
        <v>40496</v>
      </c>
      <c r="AU65" s="2">
        <v>18917</v>
      </c>
      <c r="BC65" s="2">
        <v>58953</v>
      </c>
      <c r="BD65" s="2">
        <v>63077</v>
      </c>
      <c r="BF65" s="2">
        <v>16356</v>
      </c>
      <c r="BT65" s="2">
        <v>37937</v>
      </c>
      <c r="BV65" s="2">
        <v>64083</v>
      </c>
      <c r="BW65" s="2">
        <v>123133</v>
      </c>
      <c r="CP65" s="2">
        <v>50274</v>
      </c>
      <c r="CS65" s="2">
        <v>33980</v>
      </c>
      <c r="CZ65" s="2">
        <v>60542</v>
      </c>
      <c r="DH65" s="2">
        <v>27926</v>
      </c>
      <c r="DJ65" s="2">
        <v>61671</v>
      </c>
      <c r="DK65" s="2">
        <v>24370</v>
      </c>
      <c r="DS65" s="2">
        <v>51812</v>
      </c>
      <c r="DU65" s="2">
        <v>54172</v>
      </c>
      <c r="DZ65" s="2">
        <v>56422</v>
      </c>
      <c r="EA65" s="2">
        <v>14540</v>
      </c>
      <c r="EC65" s="2">
        <v>840204</v>
      </c>
      <c r="EH65" s="2">
        <v>767743</v>
      </c>
      <c r="ER65" s="2">
        <v>38419</v>
      </c>
      <c r="EZ65" s="2">
        <v>50079</v>
      </c>
      <c r="FA65" s="2">
        <v>35324</v>
      </c>
      <c r="FE65" s="2">
        <v>34234</v>
      </c>
      <c r="FH65" s="2">
        <v>38838</v>
      </c>
      <c r="FI65" s="2">
        <v>36966</v>
      </c>
      <c r="FO65" s="2">
        <v>62041</v>
      </c>
      <c r="FR65" s="2">
        <v>52552</v>
      </c>
      <c r="FX65" s="2">
        <v>33549</v>
      </c>
      <c r="GD65" s="2">
        <v>38102</v>
      </c>
    </row>
    <row r="66" spans="5:186" x14ac:dyDescent="0.35">
      <c r="E66" s="2">
        <v>35893</v>
      </c>
      <c r="F66" s="2">
        <v>50656</v>
      </c>
      <c r="G66" s="2">
        <v>39888</v>
      </c>
      <c r="H66" s="2">
        <v>43958</v>
      </c>
      <c r="K66" s="2">
        <v>31352</v>
      </c>
      <c r="O66" s="2">
        <v>42914</v>
      </c>
      <c r="P66" s="2">
        <v>59417</v>
      </c>
      <c r="AN66" s="2">
        <v>40519</v>
      </c>
      <c r="AU66" s="2">
        <v>19727</v>
      </c>
      <c r="BC66" s="2">
        <v>58983</v>
      </c>
      <c r="BD66" s="2">
        <v>63078</v>
      </c>
      <c r="BF66" s="2">
        <v>16544</v>
      </c>
      <c r="BT66" s="2">
        <v>37941</v>
      </c>
      <c r="BV66" s="2">
        <v>553735</v>
      </c>
      <c r="BW66" s="2">
        <v>177808</v>
      </c>
      <c r="CP66" s="2">
        <v>50286</v>
      </c>
      <c r="CS66" s="2">
        <v>34273</v>
      </c>
      <c r="CZ66" s="2">
        <v>61053</v>
      </c>
      <c r="DH66" s="2">
        <v>28859</v>
      </c>
      <c r="DJ66" s="2">
        <v>62687</v>
      </c>
      <c r="DK66" s="2">
        <v>24371</v>
      </c>
      <c r="DS66" s="2">
        <v>52620</v>
      </c>
      <c r="DU66" s="2">
        <v>54292</v>
      </c>
      <c r="DZ66" s="2">
        <v>61408</v>
      </c>
      <c r="EA66" s="2">
        <v>14565</v>
      </c>
      <c r="EH66" s="2">
        <v>870568</v>
      </c>
      <c r="ER66" s="2">
        <v>38751</v>
      </c>
      <c r="EZ66" s="2">
        <v>50813</v>
      </c>
      <c r="FA66" s="2">
        <v>35842</v>
      </c>
      <c r="FE66" s="2">
        <v>34235</v>
      </c>
      <c r="FH66" s="2">
        <v>38861</v>
      </c>
      <c r="FI66" s="2">
        <v>36967</v>
      </c>
      <c r="FO66" s="2">
        <v>62505</v>
      </c>
      <c r="FR66" s="2">
        <v>52556</v>
      </c>
      <c r="FX66" s="2">
        <v>33551</v>
      </c>
      <c r="GD66" s="2">
        <v>38103</v>
      </c>
    </row>
    <row r="67" spans="5:186" x14ac:dyDescent="0.35">
      <c r="E67" s="2">
        <v>35895</v>
      </c>
      <c r="F67" s="2">
        <v>50791</v>
      </c>
      <c r="G67" s="2">
        <v>39942</v>
      </c>
      <c r="H67" s="2">
        <v>43959</v>
      </c>
      <c r="K67" s="2">
        <v>31367</v>
      </c>
      <c r="O67" s="2">
        <v>45898</v>
      </c>
      <c r="P67" s="2">
        <v>60728</v>
      </c>
      <c r="AN67" s="2">
        <v>40828</v>
      </c>
      <c r="AU67" s="2">
        <v>20347</v>
      </c>
      <c r="BC67" s="2">
        <v>60331</v>
      </c>
      <c r="BD67" s="2">
        <v>63720</v>
      </c>
      <c r="BF67" s="2">
        <v>16791</v>
      </c>
      <c r="BT67" s="2">
        <v>37948</v>
      </c>
      <c r="BV67" s="2">
        <v>553743</v>
      </c>
      <c r="BW67" s="2">
        <v>195651</v>
      </c>
      <c r="CP67" s="2">
        <v>50442</v>
      </c>
      <c r="CS67" s="2">
        <v>34275</v>
      </c>
      <c r="CZ67" s="2">
        <v>61912</v>
      </c>
      <c r="DH67" s="2">
        <v>29598</v>
      </c>
      <c r="DJ67" s="2">
        <v>63014</v>
      </c>
      <c r="DK67" s="2">
        <v>24372</v>
      </c>
      <c r="DS67" s="2">
        <v>52625</v>
      </c>
      <c r="DU67" s="2">
        <v>54835</v>
      </c>
      <c r="DZ67" s="2">
        <v>62858</v>
      </c>
      <c r="EA67" s="2">
        <v>14653</v>
      </c>
      <c r="EH67" s="2">
        <v>896237</v>
      </c>
      <c r="ER67" s="2">
        <v>39355</v>
      </c>
      <c r="EZ67" s="2">
        <v>50874</v>
      </c>
      <c r="FA67" s="2">
        <v>36148</v>
      </c>
      <c r="FE67" s="2">
        <v>34238</v>
      </c>
      <c r="FH67" s="2">
        <v>38864</v>
      </c>
      <c r="FI67" s="2">
        <v>36968</v>
      </c>
      <c r="FO67" s="2">
        <v>62509</v>
      </c>
      <c r="FR67" s="2">
        <v>54149</v>
      </c>
      <c r="FX67" s="2">
        <v>33554</v>
      </c>
      <c r="GD67" s="2">
        <v>38164</v>
      </c>
    </row>
    <row r="68" spans="5:186" x14ac:dyDescent="0.35">
      <c r="E68" s="2">
        <v>35898</v>
      </c>
      <c r="F68" s="2">
        <v>50814</v>
      </c>
      <c r="G68" s="2">
        <v>40488</v>
      </c>
      <c r="H68" s="2">
        <v>43966</v>
      </c>
      <c r="K68" s="2">
        <v>32899</v>
      </c>
      <c r="O68" s="2">
        <v>48138</v>
      </c>
      <c r="P68" s="2">
        <v>60779</v>
      </c>
      <c r="AN68" s="2">
        <v>40858</v>
      </c>
      <c r="AU68" s="2">
        <v>20619</v>
      </c>
      <c r="BC68" s="2">
        <v>60335</v>
      </c>
      <c r="BD68" s="2">
        <v>63739</v>
      </c>
      <c r="BF68" s="2">
        <v>17860</v>
      </c>
      <c r="BT68" s="2">
        <v>38773</v>
      </c>
      <c r="BV68" s="2">
        <v>861443</v>
      </c>
      <c r="BW68" s="2">
        <v>277954</v>
      </c>
      <c r="CP68" s="2">
        <v>51518</v>
      </c>
      <c r="CS68" s="2">
        <v>34281</v>
      </c>
      <c r="CZ68" s="2">
        <v>62312</v>
      </c>
      <c r="DH68" s="2">
        <v>30660</v>
      </c>
      <c r="DJ68" s="2">
        <v>63016</v>
      </c>
      <c r="DK68" s="2">
        <v>25353</v>
      </c>
      <c r="DS68" s="2">
        <v>54499</v>
      </c>
      <c r="DU68" s="2">
        <v>55856</v>
      </c>
      <c r="DZ68" s="2">
        <v>71746</v>
      </c>
      <c r="EA68" s="2">
        <v>15490</v>
      </c>
      <c r="EH68" s="2">
        <v>953953</v>
      </c>
      <c r="ER68" s="2">
        <v>39363</v>
      </c>
      <c r="EZ68" s="2">
        <v>50877</v>
      </c>
      <c r="FA68" s="2">
        <v>36328</v>
      </c>
      <c r="FE68" s="2">
        <v>34637</v>
      </c>
      <c r="FH68" s="2">
        <v>38868</v>
      </c>
      <c r="FI68" s="2">
        <v>37221</v>
      </c>
      <c r="FO68" s="2">
        <v>62640</v>
      </c>
      <c r="FR68" s="2">
        <v>54304</v>
      </c>
      <c r="FX68" s="2">
        <v>34064</v>
      </c>
      <c r="GD68" s="2">
        <v>38165</v>
      </c>
    </row>
    <row r="69" spans="5:186" x14ac:dyDescent="0.35">
      <c r="E69" s="2">
        <v>35901</v>
      </c>
      <c r="F69" s="2">
        <v>50901</v>
      </c>
      <c r="G69" s="2">
        <v>41305</v>
      </c>
      <c r="H69" s="2">
        <v>45027</v>
      </c>
      <c r="K69" s="2">
        <v>34325</v>
      </c>
      <c r="O69" s="2">
        <v>48943</v>
      </c>
      <c r="P69" s="2">
        <v>60781</v>
      </c>
      <c r="AN69" s="2">
        <v>41106</v>
      </c>
      <c r="AU69" s="2">
        <v>20722</v>
      </c>
      <c r="BC69" s="2">
        <v>61288</v>
      </c>
      <c r="BD69" s="2">
        <v>63768</v>
      </c>
      <c r="BF69" s="2">
        <v>17919</v>
      </c>
      <c r="BT69" s="2">
        <v>38962</v>
      </c>
      <c r="BW69" s="2">
        <v>326223</v>
      </c>
      <c r="CP69" s="2">
        <v>51520</v>
      </c>
      <c r="CS69" s="2">
        <v>34287</v>
      </c>
      <c r="DH69" s="2">
        <v>30816</v>
      </c>
      <c r="DJ69" s="2">
        <v>63018</v>
      </c>
      <c r="DK69" s="2">
        <v>25437</v>
      </c>
      <c r="DS69" s="2">
        <v>54919</v>
      </c>
      <c r="DU69" s="2">
        <v>57364</v>
      </c>
      <c r="DZ69" s="2">
        <v>111526</v>
      </c>
      <c r="EA69" s="2">
        <v>15939</v>
      </c>
      <c r="EH69" s="2">
        <v>953958</v>
      </c>
      <c r="ER69" s="2">
        <v>39369</v>
      </c>
      <c r="EZ69" s="2">
        <v>52570</v>
      </c>
      <c r="FA69" s="2">
        <v>36485</v>
      </c>
      <c r="FE69" s="2">
        <v>34771</v>
      </c>
      <c r="FH69" s="2">
        <v>38870</v>
      </c>
      <c r="FI69" s="2">
        <v>38171</v>
      </c>
      <c r="FO69" s="2">
        <v>63472</v>
      </c>
      <c r="FR69" s="2">
        <v>55009</v>
      </c>
      <c r="FX69" s="2">
        <v>34067</v>
      </c>
      <c r="GD69" s="2">
        <v>38197</v>
      </c>
    </row>
    <row r="70" spans="5:186" x14ac:dyDescent="0.35">
      <c r="E70" s="2">
        <v>35917</v>
      </c>
      <c r="F70" s="2">
        <v>52554</v>
      </c>
      <c r="G70" s="2">
        <v>42367</v>
      </c>
      <c r="H70" s="2">
        <v>45030</v>
      </c>
      <c r="K70" s="2">
        <v>34330</v>
      </c>
      <c r="O70" s="2">
        <v>49111</v>
      </c>
      <c r="P70" s="2">
        <v>61332</v>
      </c>
      <c r="AN70" s="2">
        <v>41121</v>
      </c>
      <c r="AU70" s="2">
        <v>20723</v>
      </c>
      <c r="BC70" s="2">
        <v>62929</v>
      </c>
      <c r="BD70" s="2">
        <v>70813</v>
      </c>
      <c r="BF70" s="2">
        <v>17965</v>
      </c>
      <c r="BT70" s="2">
        <v>40235</v>
      </c>
      <c r="BW70" s="2">
        <v>390260</v>
      </c>
      <c r="CP70" s="2">
        <v>51521</v>
      </c>
      <c r="CS70" s="2">
        <v>34948</v>
      </c>
      <c r="DH70" s="2">
        <v>31777</v>
      </c>
      <c r="DJ70" s="2">
        <v>63108</v>
      </c>
      <c r="DK70" s="2">
        <v>25438</v>
      </c>
      <c r="DS70" s="2">
        <v>55466</v>
      </c>
      <c r="DU70" s="2">
        <v>58266</v>
      </c>
      <c r="DZ70" s="2">
        <v>144493</v>
      </c>
      <c r="EA70" s="2">
        <v>16033</v>
      </c>
      <c r="ER70" s="2">
        <v>39396</v>
      </c>
      <c r="EZ70" s="2">
        <v>52904</v>
      </c>
      <c r="FA70" s="2">
        <v>36504</v>
      </c>
      <c r="FE70" s="2">
        <v>34773</v>
      </c>
      <c r="FH70" s="2">
        <v>38889</v>
      </c>
      <c r="FI70" s="2">
        <v>38178</v>
      </c>
      <c r="FO70" s="2">
        <v>64121</v>
      </c>
      <c r="FR70" s="2">
        <v>55042</v>
      </c>
      <c r="FX70" s="2">
        <v>34077</v>
      </c>
      <c r="GD70" s="2">
        <v>38200</v>
      </c>
    </row>
    <row r="71" spans="5:186" x14ac:dyDescent="0.35">
      <c r="E71" s="2">
        <v>35918</v>
      </c>
      <c r="F71" s="2">
        <v>52818</v>
      </c>
      <c r="G71" s="2">
        <v>42371</v>
      </c>
      <c r="H71" s="2">
        <v>48922</v>
      </c>
      <c r="K71" s="2">
        <v>34942</v>
      </c>
      <c r="O71" s="2">
        <v>50219</v>
      </c>
      <c r="P71" s="2">
        <v>61739</v>
      </c>
      <c r="AN71" s="2">
        <v>41298</v>
      </c>
      <c r="AU71" s="2">
        <v>20848</v>
      </c>
      <c r="BC71" s="2">
        <v>62930</v>
      </c>
      <c r="BD71" s="2">
        <v>72041</v>
      </c>
      <c r="BF71" s="2">
        <v>18023</v>
      </c>
      <c r="BT71" s="2">
        <v>41215</v>
      </c>
      <c r="BW71" s="2">
        <v>410310</v>
      </c>
      <c r="CP71" s="2">
        <v>51522</v>
      </c>
      <c r="CS71" s="2">
        <v>35210</v>
      </c>
      <c r="DH71" s="2">
        <v>31796</v>
      </c>
      <c r="DJ71" s="2">
        <v>63120</v>
      </c>
      <c r="DK71" s="2">
        <v>25442</v>
      </c>
      <c r="DS71" s="2">
        <v>56687</v>
      </c>
      <c r="DU71" s="2">
        <v>58434</v>
      </c>
      <c r="DZ71" s="2">
        <v>189217</v>
      </c>
      <c r="EA71" s="2">
        <v>16102</v>
      </c>
      <c r="ER71" s="2">
        <v>39526</v>
      </c>
      <c r="EZ71" s="2">
        <v>53136</v>
      </c>
      <c r="FA71" s="2">
        <v>36822</v>
      </c>
      <c r="FE71" s="2">
        <v>35639</v>
      </c>
      <c r="FH71" s="2">
        <v>39492</v>
      </c>
      <c r="FI71" s="2">
        <v>38235</v>
      </c>
      <c r="FO71" s="2">
        <v>64191</v>
      </c>
      <c r="FR71" s="2">
        <v>55043</v>
      </c>
      <c r="FX71" s="2">
        <v>34421</v>
      </c>
      <c r="GD71" s="2">
        <v>38774</v>
      </c>
    </row>
    <row r="72" spans="5:186" x14ac:dyDescent="0.35">
      <c r="E72" s="2">
        <v>35920</v>
      </c>
      <c r="F72" s="2">
        <v>53165</v>
      </c>
      <c r="G72" s="2">
        <v>44753</v>
      </c>
      <c r="H72" s="2">
        <v>49303</v>
      </c>
      <c r="K72" s="2">
        <v>34943</v>
      </c>
      <c r="O72" s="2">
        <v>50224</v>
      </c>
      <c r="AN72" s="2">
        <v>41726</v>
      </c>
      <c r="AU72" s="2">
        <v>20960</v>
      </c>
      <c r="BC72" s="2">
        <v>62931</v>
      </c>
      <c r="BD72" s="2">
        <v>96065</v>
      </c>
      <c r="BF72" s="2">
        <v>19000</v>
      </c>
      <c r="BT72" s="2">
        <v>41217</v>
      </c>
      <c r="BW72" s="2">
        <v>410415</v>
      </c>
      <c r="CP72" s="2">
        <v>51784</v>
      </c>
      <c r="CS72" s="2">
        <v>35214</v>
      </c>
      <c r="DH72" s="2">
        <v>32178</v>
      </c>
      <c r="DJ72" s="2">
        <v>63122</v>
      </c>
      <c r="DK72" s="2">
        <v>25546</v>
      </c>
      <c r="DS72" s="2">
        <v>57689</v>
      </c>
      <c r="DU72" s="2">
        <v>58694</v>
      </c>
      <c r="DZ72" s="2">
        <v>200741</v>
      </c>
      <c r="EA72" s="2">
        <v>16205</v>
      </c>
      <c r="ER72" s="2">
        <v>39532</v>
      </c>
      <c r="EZ72" s="2">
        <v>53425</v>
      </c>
      <c r="FA72" s="2">
        <v>37279</v>
      </c>
      <c r="FE72" s="2">
        <v>35911</v>
      </c>
      <c r="FH72" s="2">
        <v>39630</v>
      </c>
      <c r="FI72" s="2">
        <v>39436</v>
      </c>
      <c r="FR72" s="2">
        <v>55093</v>
      </c>
      <c r="FX72" s="2">
        <v>34422</v>
      </c>
      <c r="GD72" s="2">
        <v>39063</v>
      </c>
    </row>
    <row r="73" spans="5:186" x14ac:dyDescent="0.35">
      <c r="E73" s="2">
        <v>35925</v>
      </c>
      <c r="F73" s="2">
        <v>53265</v>
      </c>
      <c r="G73" s="2">
        <v>44929</v>
      </c>
      <c r="H73" s="2">
        <v>49687</v>
      </c>
      <c r="K73" s="2">
        <v>34959</v>
      </c>
      <c r="O73" s="2">
        <v>50276</v>
      </c>
      <c r="AN73" s="2">
        <v>41727</v>
      </c>
      <c r="AU73" s="2">
        <v>21097</v>
      </c>
      <c r="BC73" s="2">
        <v>62932</v>
      </c>
      <c r="BD73" s="2">
        <v>115774</v>
      </c>
      <c r="BF73" s="2">
        <v>19110</v>
      </c>
      <c r="BT73" s="2">
        <v>41218</v>
      </c>
      <c r="BW73" s="2">
        <v>524090</v>
      </c>
      <c r="CP73" s="2">
        <v>52088</v>
      </c>
      <c r="CS73" s="2">
        <v>35523</v>
      </c>
      <c r="DH73" s="2">
        <v>32181</v>
      </c>
      <c r="DJ73" s="2">
        <v>63126</v>
      </c>
      <c r="DK73" s="2">
        <v>25961</v>
      </c>
      <c r="DS73" s="2">
        <v>57987</v>
      </c>
      <c r="DU73" s="2">
        <v>58835</v>
      </c>
      <c r="DZ73" s="2">
        <v>214809</v>
      </c>
      <c r="EA73" s="2">
        <v>16579</v>
      </c>
      <c r="ER73" s="2">
        <v>39565</v>
      </c>
      <c r="EZ73" s="2">
        <v>54824</v>
      </c>
      <c r="FA73" s="2">
        <v>37760</v>
      </c>
      <c r="FE73" s="2">
        <v>36079</v>
      </c>
      <c r="FH73" s="2">
        <v>39632</v>
      </c>
      <c r="FI73" s="2">
        <v>39437</v>
      </c>
      <c r="FR73" s="2">
        <v>55846</v>
      </c>
      <c r="FX73" s="2">
        <v>34549</v>
      </c>
      <c r="GD73" s="2">
        <v>39064</v>
      </c>
    </row>
    <row r="74" spans="5:186" x14ac:dyDescent="0.35">
      <c r="E74" s="2">
        <v>41127</v>
      </c>
      <c r="F74" s="2">
        <v>57565</v>
      </c>
      <c r="G74" s="2">
        <v>46089</v>
      </c>
      <c r="H74" s="2">
        <v>49690</v>
      </c>
      <c r="K74" s="2">
        <v>34962</v>
      </c>
      <c r="O74" s="2">
        <v>51033</v>
      </c>
      <c r="AN74" s="2">
        <v>42327</v>
      </c>
      <c r="AU74" s="2">
        <v>21229</v>
      </c>
      <c r="BC74" s="2">
        <v>63287</v>
      </c>
      <c r="BD74" s="2">
        <v>223552</v>
      </c>
      <c r="BF74" s="2">
        <v>19455</v>
      </c>
      <c r="BT74" s="2">
        <v>41219</v>
      </c>
      <c r="BW74" s="2">
        <v>550715</v>
      </c>
      <c r="CP74" s="2">
        <v>52478</v>
      </c>
      <c r="CS74" s="2">
        <v>36735</v>
      </c>
      <c r="DH74" s="2">
        <v>32912</v>
      </c>
      <c r="DJ74" s="2">
        <v>63128</v>
      </c>
      <c r="DK74" s="2">
        <v>26081</v>
      </c>
      <c r="DS74" s="2">
        <v>58508</v>
      </c>
      <c r="DU74" s="2">
        <v>58907</v>
      </c>
      <c r="DZ74" s="2">
        <v>215038</v>
      </c>
      <c r="EA74" s="2">
        <v>16769</v>
      </c>
      <c r="ER74" s="2">
        <v>40333</v>
      </c>
      <c r="EZ74" s="2">
        <v>55484</v>
      </c>
      <c r="FA74" s="2">
        <v>37762</v>
      </c>
      <c r="FE74" s="2">
        <v>36758</v>
      </c>
      <c r="FH74" s="2">
        <v>39634</v>
      </c>
      <c r="FI74" s="2">
        <v>40256</v>
      </c>
      <c r="FR74" s="2">
        <v>56909</v>
      </c>
      <c r="FX74" s="2">
        <v>34550</v>
      </c>
      <c r="GD74" s="2">
        <v>39065</v>
      </c>
    </row>
    <row r="75" spans="5:186" x14ac:dyDescent="0.35">
      <c r="E75" s="2">
        <v>41967</v>
      </c>
      <c r="F75" s="2">
        <v>57614</v>
      </c>
      <c r="G75" s="2">
        <v>46092</v>
      </c>
      <c r="H75" s="2">
        <v>50220</v>
      </c>
      <c r="K75" s="2">
        <v>34963</v>
      </c>
      <c r="O75" s="2">
        <v>52915</v>
      </c>
      <c r="AN75" s="2">
        <v>43598</v>
      </c>
      <c r="AU75" s="2">
        <v>21303</v>
      </c>
      <c r="BC75" s="2">
        <v>63292</v>
      </c>
      <c r="BD75" s="2">
        <v>280644</v>
      </c>
      <c r="BF75" s="2">
        <v>19938</v>
      </c>
      <c r="BT75" s="2">
        <v>41974</v>
      </c>
      <c r="BW75" s="2">
        <v>551416</v>
      </c>
      <c r="CP75" s="2">
        <v>52931</v>
      </c>
      <c r="CS75" s="2">
        <v>36834</v>
      </c>
      <c r="DH75" s="2">
        <v>34374</v>
      </c>
      <c r="DJ75" s="2">
        <v>63132</v>
      </c>
      <c r="DK75" s="2">
        <v>26137</v>
      </c>
      <c r="DS75" s="2">
        <v>59356</v>
      </c>
      <c r="DU75" s="2">
        <v>59372</v>
      </c>
      <c r="DZ75" s="2">
        <v>239277</v>
      </c>
      <c r="EA75" s="2">
        <v>16840</v>
      </c>
      <c r="ER75" s="2">
        <v>40391</v>
      </c>
      <c r="EZ75" s="2">
        <v>55487</v>
      </c>
      <c r="FA75" s="2">
        <v>38418</v>
      </c>
      <c r="FE75" s="2">
        <v>37331</v>
      </c>
      <c r="FH75" s="2">
        <v>39636</v>
      </c>
      <c r="FI75" s="2">
        <v>42537</v>
      </c>
      <c r="FR75" s="2">
        <v>56910</v>
      </c>
      <c r="FX75" s="2">
        <v>34554</v>
      </c>
      <c r="GD75" s="2">
        <v>39187</v>
      </c>
    </row>
    <row r="76" spans="5:186" x14ac:dyDescent="0.35">
      <c r="E76" s="2">
        <v>41968</v>
      </c>
      <c r="F76" s="2">
        <v>58766</v>
      </c>
      <c r="G76" s="2">
        <v>46096</v>
      </c>
      <c r="H76" s="2">
        <v>50239</v>
      </c>
      <c r="K76" s="2">
        <v>34964</v>
      </c>
      <c r="O76" s="2">
        <v>53080</v>
      </c>
      <c r="AN76" s="2">
        <v>43703</v>
      </c>
      <c r="AU76" s="2">
        <v>21357</v>
      </c>
      <c r="BC76" s="2">
        <v>63941</v>
      </c>
      <c r="BD76" s="2">
        <v>285767</v>
      </c>
      <c r="BF76" s="2">
        <v>20038</v>
      </c>
      <c r="BT76" s="2">
        <v>42040</v>
      </c>
      <c r="BW76" s="2">
        <v>741000</v>
      </c>
      <c r="CP76" s="2">
        <v>53021</v>
      </c>
      <c r="CS76" s="2">
        <v>37003</v>
      </c>
      <c r="DH76" s="2">
        <v>34513</v>
      </c>
      <c r="DJ76" s="2">
        <v>63141</v>
      </c>
      <c r="DK76" s="2">
        <v>26194</v>
      </c>
      <c r="DS76" s="2">
        <v>59695</v>
      </c>
      <c r="DU76" s="2">
        <v>59699</v>
      </c>
      <c r="DZ76" s="2">
        <v>247056</v>
      </c>
      <c r="EA76" s="2">
        <v>17098</v>
      </c>
      <c r="ER76" s="2">
        <v>40622</v>
      </c>
      <c r="EZ76" s="2">
        <v>55607</v>
      </c>
      <c r="FA76" s="2">
        <v>38533</v>
      </c>
      <c r="FE76" s="2">
        <v>37644</v>
      </c>
      <c r="FH76" s="2">
        <v>39647</v>
      </c>
      <c r="FI76" s="2">
        <v>43248</v>
      </c>
      <c r="FR76" s="2">
        <v>57405</v>
      </c>
      <c r="FX76" s="2">
        <v>34558</v>
      </c>
      <c r="GD76" s="2">
        <v>39239</v>
      </c>
    </row>
    <row r="77" spans="5:186" x14ac:dyDescent="0.35">
      <c r="E77" s="2">
        <v>41970</v>
      </c>
      <c r="F77" s="2">
        <v>58930</v>
      </c>
      <c r="G77" s="2">
        <v>46097</v>
      </c>
      <c r="H77" s="2">
        <v>53936</v>
      </c>
      <c r="K77" s="2">
        <v>34966</v>
      </c>
      <c r="O77" s="2">
        <v>53085</v>
      </c>
      <c r="AN77" s="2">
        <v>44675</v>
      </c>
      <c r="AU77" s="2">
        <v>21361</v>
      </c>
      <c r="BC77" s="2">
        <v>63942</v>
      </c>
      <c r="BD77" s="2">
        <v>308460</v>
      </c>
      <c r="BF77" s="2">
        <v>20039</v>
      </c>
      <c r="BT77" s="2">
        <v>42094</v>
      </c>
      <c r="BW77" s="2">
        <v>745991</v>
      </c>
      <c r="CP77" s="2">
        <v>53127</v>
      </c>
      <c r="CS77" s="2">
        <v>37074</v>
      </c>
      <c r="DH77" s="2">
        <v>34616</v>
      </c>
      <c r="DJ77" s="2">
        <v>63143</v>
      </c>
      <c r="DK77" s="2">
        <v>26353</v>
      </c>
      <c r="DS77" s="2">
        <v>59758</v>
      </c>
      <c r="DU77" s="2">
        <v>60365</v>
      </c>
      <c r="DZ77" s="2">
        <v>252312</v>
      </c>
      <c r="EA77" s="2">
        <v>17278</v>
      </c>
      <c r="ER77" s="2">
        <v>40658</v>
      </c>
      <c r="EZ77" s="2">
        <v>56679</v>
      </c>
      <c r="FA77" s="2">
        <v>38541</v>
      </c>
      <c r="FE77" s="2">
        <v>37733</v>
      </c>
      <c r="FH77" s="2">
        <v>39648</v>
      </c>
      <c r="FI77" s="2">
        <v>43335</v>
      </c>
      <c r="FR77" s="2">
        <v>58637</v>
      </c>
      <c r="FX77" s="2">
        <v>34562</v>
      </c>
      <c r="GD77" s="2">
        <v>39255</v>
      </c>
    </row>
    <row r="78" spans="5:186" x14ac:dyDescent="0.35">
      <c r="E78" s="2">
        <v>41971</v>
      </c>
      <c r="F78" s="2">
        <v>59357</v>
      </c>
      <c r="G78" s="2">
        <v>46312</v>
      </c>
      <c r="H78" s="2">
        <v>53971</v>
      </c>
      <c r="K78" s="2">
        <v>34977</v>
      </c>
      <c r="O78" s="2">
        <v>53546</v>
      </c>
      <c r="AN78" s="2">
        <v>44736</v>
      </c>
      <c r="AU78" s="2">
        <v>21374</v>
      </c>
      <c r="BC78" s="2">
        <v>170316</v>
      </c>
      <c r="BD78" s="2">
        <v>318667</v>
      </c>
      <c r="BF78" s="2">
        <v>20044</v>
      </c>
      <c r="BT78" s="2">
        <v>42332</v>
      </c>
      <c r="CP78" s="2">
        <v>53429</v>
      </c>
      <c r="CS78" s="2">
        <v>37078</v>
      </c>
      <c r="DH78" s="2">
        <v>35406</v>
      </c>
      <c r="DJ78" s="2">
        <v>63147</v>
      </c>
      <c r="DK78" s="2">
        <v>26615</v>
      </c>
      <c r="DS78" s="2">
        <v>60150</v>
      </c>
      <c r="DU78" s="2">
        <v>60691</v>
      </c>
      <c r="DZ78" s="2">
        <v>253302</v>
      </c>
      <c r="EA78" s="2">
        <v>17279</v>
      </c>
      <c r="ER78" s="2">
        <v>40659</v>
      </c>
      <c r="EZ78" s="2">
        <v>57377</v>
      </c>
      <c r="FA78" s="2">
        <v>39071</v>
      </c>
      <c r="FE78" s="2">
        <v>38829</v>
      </c>
      <c r="FH78" s="2">
        <v>40092</v>
      </c>
      <c r="FI78" s="2">
        <v>43731</v>
      </c>
      <c r="FR78" s="2">
        <v>59452</v>
      </c>
      <c r="FX78" s="2">
        <v>34564</v>
      </c>
      <c r="GD78" s="2">
        <v>39348</v>
      </c>
    </row>
    <row r="79" spans="5:186" x14ac:dyDescent="0.35">
      <c r="E79" s="2">
        <v>41972</v>
      </c>
      <c r="F79" s="2">
        <v>59359</v>
      </c>
      <c r="G79" s="2">
        <v>46336</v>
      </c>
      <c r="H79" s="2">
        <v>54716</v>
      </c>
      <c r="K79" s="2">
        <v>34978</v>
      </c>
      <c r="O79" s="2">
        <v>53835</v>
      </c>
      <c r="AN79" s="2">
        <v>46273</v>
      </c>
      <c r="AU79" s="2">
        <v>21379</v>
      </c>
      <c r="BC79" s="2">
        <v>270926</v>
      </c>
      <c r="BD79" s="2">
        <v>321158</v>
      </c>
      <c r="BF79" s="2">
        <v>20539</v>
      </c>
      <c r="BT79" s="2">
        <v>42333</v>
      </c>
      <c r="CP79" s="2">
        <v>53598</v>
      </c>
      <c r="CS79" s="2">
        <v>37079</v>
      </c>
      <c r="DH79" s="2">
        <v>35567</v>
      </c>
      <c r="DJ79" s="2">
        <v>63152</v>
      </c>
      <c r="DK79" s="2">
        <v>28825</v>
      </c>
      <c r="DS79" s="2">
        <v>60154</v>
      </c>
      <c r="DU79" s="2">
        <v>61235</v>
      </c>
      <c r="DZ79" s="2">
        <v>329714</v>
      </c>
      <c r="EA79" s="2">
        <v>17354</v>
      </c>
      <c r="ER79" s="2">
        <v>40660</v>
      </c>
      <c r="EZ79" s="2">
        <v>57379</v>
      </c>
      <c r="FA79" s="2">
        <v>39073</v>
      </c>
      <c r="FE79" s="2">
        <v>39641</v>
      </c>
      <c r="FH79" s="2">
        <v>40356</v>
      </c>
      <c r="FI79" s="2">
        <v>43965</v>
      </c>
      <c r="FR79" s="2">
        <v>60306</v>
      </c>
      <c r="FX79" s="2">
        <v>34565</v>
      </c>
      <c r="GD79" s="2">
        <v>39358</v>
      </c>
    </row>
    <row r="80" spans="5:186" x14ac:dyDescent="0.35">
      <c r="E80" s="2">
        <v>41973</v>
      </c>
      <c r="F80" s="2">
        <v>59365</v>
      </c>
      <c r="G80" s="2">
        <v>46351</v>
      </c>
      <c r="H80" s="2">
        <v>56333</v>
      </c>
      <c r="K80" s="2">
        <v>34982</v>
      </c>
      <c r="O80" s="2">
        <v>53851</v>
      </c>
      <c r="AN80" s="2">
        <v>46278</v>
      </c>
      <c r="AU80" s="2">
        <v>21414</v>
      </c>
      <c r="BC80" s="2">
        <v>316570</v>
      </c>
      <c r="BD80" s="2">
        <v>324459</v>
      </c>
      <c r="BF80" s="2">
        <v>21225</v>
      </c>
      <c r="BT80" s="2">
        <v>42341</v>
      </c>
      <c r="CP80" s="2">
        <v>54269</v>
      </c>
      <c r="CS80" s="2">
        <v>37114</v>
      </c>
      <c r="DH80" s="2">
        <v>35871</v>
      </c>
      <c r="DJ80" s="2">
        <v>63159</v>
      </c>
      <c r="DK80" s="2">
        <v>29328</v>
      </c>
      <c r="DS80" s="2">
        <v>60198</v>
      </c>
      <c r="DU80" s="2">
        <v>61256</v>
      </c>
      <c r="DZ80" s="2">
        <v>336503</v>
      </c>
      <c r="EA80" s="2">
        <v>17395</v>
      </c>
      <c r="ER80" s="2">
        <v>41095</v>
      </c>
      <c r="EZ80" s="2">
        <v>57796</v>
      </c>
      <c r="FA80" s="2">
        <v>39092</v>
      </c>
      <c r="FE80" s="2">
        <v>39979</v>
      </c>
      <c r="FH80" s="2">
        <v>40359</v>
      </c>
      <c r="FI80" s="2">
        <v>44715</v>
      </c>
      <c r="FR80" s="2">
        <v>60696</v>
      </c>
      <c r="FX80" s="2">
        <v>34566</v>
      </c>
      <c r="GD80" s="2">
        <v>39359</v>
      </c>
    </row>
    <row r="81" spans="5:186" x14ac:dyDescent="0.35">
      <c r="E81" s="2">
        <v>41983</v>
      </c>
      <c r="F81" s="2">
        <v>59632</v>
      </c>
      <c r="G81" s="2">
        <v>46358</v>
      </c>
      <c r="H81" s="2">
        <v>57632</v>
      </c>
      <c r="K81" s="2">
        <v>34983</v>
      </c>
      <c r="O81" s="2">
        <v>54718</v>
      </c>
      <c r="AN81" s="2">
        <v>46283</v>
      </c>
      <c r="AU81" s="2">
        <v>21539</v>
      </c>
      <c r="BC81" s="2">
        <v>326728</v>
      </c>
      <c r="BD81" s="2">
        <v>359257</v>
      </c>
      <c r="BF81" s="2">
        <v>21380</v>
      </c>
      <c r="BT81" s="2">
        <v>42342</v>
      </c>
      <c r="CP81" s="2">
        <v>54271</v>
      </c>
      <c r="CS81" s="2">
        <v>37115</v>
      </c>
      <c r="DH81" s="2">
        <v>36787</v>
      </c>
      <c r="DJ81" s="2">
        <v>63160</v>
      </c>
      <c r="DK81" s="2">
        <v>29330</v>
      </c>
      <c r="DS81" s="2">
        <v>60214</v>
      </c>
      <c r="DU81" s="2">
        <v>62031</v>
      </c>
      <c r="DZ81" s="2">
        <v>340380</v>
      </c>
      <c r="EA81" s="2">
        <v>17572</v>
      </c>
      <c r="ER81" s="2">
        <v>41100</v>
      </c>
      <c r="EZ81" s="2">
        <v>57797</v>
      </c>
      <c r="FA81" s="2">
        <v>39105</v>
      </c>
      <c r="FE81" s="2">
        <v>41186</v>
      </c>
      <c r="FH81" s="2">
        <v>42133</v>
      </c>
      <c r="FI81" s="2">
        <v>47184</v>
      </c>
      <c r="FR81" s="2">
        <v>60923</v>
      </c>
      <c r="FX81" s="2">
        <v>34567</v>
      </c>
      <c r="GD81" s="2">
        <v>39360</v>
      </c>
    </row>
    <row r="82" spans="5:186" x14ac:dyDescent="0.35">
      <c r="E82" s="2">
        <v>41984</v>
      </c>
      <c r="F82" s="2">
        <v>63515</v>
      </c>
      <c r="G82" s="2">
        <v>46369</v>
      </c>
      <c r="H82" s="2">
        <v>58032</v>
      </c>
      <c r="K82" s="2">
        <v>34985</v>
      </c>
      <c r="O82" s="2">
        <v>55743</v>
      </c>
      <c r="AN82" s="2">
        <v>46727</v>
      </c>
      <c r="AU82" s="2">
        <v>21701</v>
      </c>
      <c r="BC82" s="2">
        <v>377770</v>
      </c>
      <c r="BD82" s="2">
        <v>396234</v>
      </c>
      <c r="BF82" s="2">
        <v>22420</v>
      </c>
      <c r="BT82" s="2">
        <v>42344</v>
      </c>
      <c r="CP82" s="2">
        <v>54272</v>
      </c>
      <c r="CS82" s="2">
        <v>38114</v>
      </c>
      <c r="DH82" s="2">
        <v>36879</v>
      </c>
      <c r="DJ82" s="2">
        <v>63162</v>
      </c>
      <c r="DK82" s="2">
        <v>29930</v>
      </c>
      <c r="DS82" s="2">
        <v>60546</v>
      </c>
      <c r="DU82" s="2">
        <v>62273</v>
      </c>
      <c r="DZ82" s="2">
        <v>340398</v>
      </c>
      <c r="EA82" s="2">
        <v>17756</v>
      </c>
      <c r="ER82" s="2">
        <v>41332</v>
      </c>
      <c r="EZ82" s="2">
        <v>57799</v>
      </c>
      <c r="FA82" s="2">
        <v>39109</v>
      </c>
      <c r="FE82" s="2">
        <v>41624</v>
      </c>
      <c r="FH82" s="2">
        <v>42528</v>
      </c>
      <c r="FI82" s="2">
        <v>48196</v>
      </c>
      <c r="FR82" s="2">
        <v>63452</v>
      </c>
      <c r="FX82" s="2">
        <v>34569</v>
      </c>
      <c r="GD82" s="2">
        <v>39362</v>
      </c>
    </row>
    <row r="83" spans="5:186" x14ac:dyDescent="0.35">
      <c r="E83" s="2">
        <v>41985</v>
      </c>
      <c r="F83" s="2">
        <v>103887</v>
      </c>
      <c r="G83" s="2">
        <v>46607</v>
      </c>
      <c r="H83" s="2">
        <v>58895</v>
      </c>
      <c r="K83" s="2">
        <v>35299</v>
      </c>
      <c r="O83" s="2">
        <v>56015</v>
      </c>
      <c r="AN83" s="2">
        <v>46748</v>
      </c>
      <c r="AU83" s="2">
        <v>21702</v>
      </c>
      <c r="BC83" s="2">
        <v>391854</v>
      </c>
      <c r="BD83" s="2">
        <v>419317</v>
      </c>
      <c r="BF83" s="2">
        <v>22421</v>
      </c>
      <c r="BT83" s="2">
        <v>42380</v>
      </c>
      <c r="CP83" s="2">
        <v>54274</v>
      </c>
      <c r="CS83" s="2">
        <v>38115</v>
      </c>
      <c r="DH83" s="2">
        <v>36963</v>
      </c>
      <c r="DJ83" s="2">
        <v>63163</v>
      </c>
      <c r="DK83" s="2">
        <v>29931</v>
      </c>
      <c r="DS83" s="2">
        <v>60628</v>
      </c>
      <c r="DU83" s="2">
        <v>62323</v>
      </c>
      <c r="DZ83" s="2">
        <v>342246</v>
      </c>
      <c r="EA83" s="2">
        <v>17761</v>
      </c>
      <c r="ER83" s="2">
        <v>41831</v>
      </c>
      <c r="EZ83" s="2">
        <v>57999</v>
      </c>
      <c r="FA83" s="2">
        <v>39167</v>
      </c>
      <c r="FE83" s="2">
        <v>42488</v>
      </c>
      <c r="FH83" s="2">
        <v>42529</v>
      </c>
      <c r="FI83" s="2">
        <v>48243</v>
      </c>
      <c r="FR83" s="2">
        <v>63454</v>
      </c>
      <c r="FX83" s="2">
        <v>34570</v>
      </c>
      <c r="GD83" s="2">
        <v>39573</v>
      </c>
    </row>
    <row r="84" spans="5:186" x14ac:dyDescent="0.35">
      <c r="E84" s="2">
        <v>41988</v>
      </c>
      <c r="F84" s="2">
        <v>110114</v>
      </c>
      <c r="G84" s="2">
        <v>46772</v>
      </c>
      <c r="H84" s="2">
        <v>59859</v>
      </c>
      <c r="K84" s="2">
        <v>35309</v>
      </c>
      <c r="O84" s="2">
        <v>57767</v>
      </c>
      <c r="AN84" s="2">
        <v>47543</v>
      </c>
      <c r="AU84" s="2">
        <v>22300</v>
      </c>
      <c r="BC84" s="2">
        <v>395897</v>
      </c>
      <c r="BD84" s="2">
        <v>467944</v>
      </c>
      <c r="BF84" s="2">
        <v>22578</v>
      </c>
      <c r="BT84" s="2">
        <v>42381</v>
      </c>
      <c r="CP84" s="2">
        <v>54275</v>
      </c>
      <c r="CS84" s="2">
        <v>38117</v>
      </c>
      <c r="DH84" s="2">
        <v>37754</v>
      </c>
      <c r="DJ84" s="2">
        <v>63164</v>
      </c>
      <c r="DK84" s="2">
        <v>29939</v>
      </c>
      <c r="DS84" s="2">
        <v>60865</v>
      </c>
      <c r="DU84" s="2">
        <v>62657</v>
      </c>
      <c r="DZ84" s="2">
        <v>346106</v>
      </c>
      <c r="EA84" s="2">
        <v>17790</v>
      </c>
      <c r="ER84" s="2">
        <v>41832</v>
      </c>
      <c r="EZ84" s="2">
        <v>59184</v>
      </c>
      <c r="FA84" s="2">
        <v>39168</v>
      </c>
      <c r="FE84" s="2">
        <v>46098</v>
      </c>
      <c r="FH84" s="2">
        <v>42531</v>
      </c>
      <c r="FI84" s="2">
        <v>50066</v>
      </c>
      <c r="FX84" s="2">
        <v>34571</v>
      </c>
      <c r="GD84" s="2">
        <v>39609</v>
      </c>
    </row>
    <row r="85" spans="5:186" x14ac:dyDescent="0.35">
      <c r="E85" s="2">
        <v>42010</v>
      </c>
      <c r="F85" s="2">
        <v>130153</v>
      </c>
      <c r="G85" s="2">
        <v>47072</v>
      </c>
      <c r="H85" s="2">
        <v>59890</v>
      </c>
      <c r="K85" s="2">
        <v>35353</v>
      </c>
      <c r="O85" s="2">
        <v>57894</v>
      </c>
      <c r="AN85" s="2">
        <v>47680</v>
      </c>
      <c r="AU85" s="2">
        <v>22580</v>
      </c>
      <c r="BC85" s="2">
        <v>430546</v>
      </c>
      <c r="BD85" s="2">
        <v>467951</v>
      </c>
      <c r="BF85" s="2">
        <v>22640</v>
      </c>
      <c r="BT85" s="2">
        <v>42438</v>
      </c>
      <c r="CP85" s="2">
        <v>54277</v>
      </c>
      <c r="CS85" s="2">
        <v>38302</v>
      </c>
      <c r="DH85" s="2">
        <v>38191</v>
      </c>
      <c r="DJ85" s="2">
        <v>63165</v>
      </c>
      <c r="DK85" s="2">
        <v>29940</v>
      </c>
      <c r="DS85" s="2">
        <v>60867</v>
      </c>
      <c r="DZ85" s="2">
        <v>364174</v>
      </c>
      <c r="EA85" s="2">
        <v>17791</v>
      </c>
      <c r="ER85" s="2">
        <v>43809</v>
      </c>
      <c r="EZ85" s="2">
        <v>59188</v>
      </c>
      <c r="FA85" s="2">
        <v>39305</v>
      </c>
      <c r="FE85" s="2">
        <v>46315</v>
      </c>
      <c r="FH85" s="2">
        <v>42656</v>
      </c>
      <c r="FI85" s="2">
        <v>51733</v>
      </c>
      <c r="FX85" s="2">
        <v>34573</v>
      </c>
      <c r="GD85" s="2">
        <v>40378</v>
      </c>
    </row>
    <row r="86" spans="5:186" x14ac:dyDescent="0.35">
      <c r="E86" s="2">
        <v>42017</v>
      </c>
      <c r="F86" s="2">
        <v>149559</v>
      </c>
      <c r="G86" s="2">
        <v>47074</v>
      </c>
      <c r="H86" s="2">
        <v>60534</v>
      </c>
      <c r="K86" s="2">
        <v>35826</v>
      </c>
      <c r="O86" s="2">
        <v>58221</v>
      </c>
      <c r="AN86" s="2">
        <v>47715</v>
      </c>
      <c r="AU86" s="2">
        <v>22609</v>
      </c>
      <c r="BC86" s="2">
        <v>430561</v>
      </c>
      <c r="BD86" s="2">
        <v>467969</v>
      </c>
      <c r="BF86" s="2">
        <v>23300</v>
      </c>
      <c r="BT86" s="2">
        <v>42449</v>
      </c>
      <c r="CP86" s="2">
        <v>54278</v>
      </c>
      <c r="CS86" s="2">
        <v>38372</v>
      </c>
      <c r="DH86" s="2">
        <v>38308</v>
      </c>
      <c r="DJ86" s="2">
        <v>63166</v>
      </c>
      <c r="DK86" s="2">
        <v>30251</v>
      </c>
      <c r="DS86" s="2">
        <v>60970</v>
      </c>
      <c r="DZ86" s="2">
        <v>367672</v>
      </c>
      <c r="EA86" s="2">
        <v>17922</v>
      </c>
      <c r="ER86" s="2">
        <v>44313</v>
      </c>
      <c r="EZ86" s="2">
        <v>59189</v>
      </c>
      <c r="FA86" s="2">
        <v>39564</v>
      </c>
      <c r="FE86" s="2">
        <v>47251</v>
      </c>
      <c r="FH86" s="2">
        <v>42657</v>
      </c>
      <c r="FI86" s="2">
        <v>51739</v>
      </c>
      <c r="FX86" s="2">
        <v>34575</v>
      </c>
      <c r="GD86" s="2">
        <v>40381</v>
      </c>
    </row>
    <row r="87" spans="5:186" x14ac:dyDescent="0.35">
      <c r="E87" s="2">
        <v>42022</v>
      </c>
      <c r="F87" s="2">
        <v>192518</v>
      </c>
      <c r="G87" s="2">
        <v>49962</v>
      </c>
      <c r="H87" s="2">
        <v>60611</v>
      </c>
      <c r="K87" s="2">
        <v>36781</v>
      </c>
      <c r="O87" s="2">
        <v>58563</v>
      </c>
      <c r="AN87" s="2">
        <v>48139</v>
      </c>
      <c r="AU87" s="2">
        <v>22739</v>
      </c>
      <c r="BC87" s="2">
        <v>446062</v>
      </c>
      <c r="BD87" s="2">
        <v>506725</v>
      </c>
      <c r="BF87" s="2">
        <v>23889</v>
      </c>
      <c r="BT87" s="2">
        <v>43851</v>
      </c>
      <c r="CP87" s="2">
        <v>54279</v>
      </c>
      <c r="CS87" s="2">
        <v>39262</v>
      </c>
      <c r="DH87" s="2">
        <v>39033</v>
      </c>
      <c r="DJ87" s="2">
        <v>63176</v>
      </c>
      <c r="DK87" s="2">
        <v>30253</v>
      </c>
      <c r="DS87" s="2">
        <v>60973</v>
      </c>
      <c r="DZ87" s="2">
        <v>387316</v>
      </c>
      <c r="EA87" s="2">
        <v>17963</v>
      </c>
      <c r="ER87" s="2">
        <v>45130</v>
      </c>
      <c r="EZ87" s="2">
        <v>59902</v>
      </c>
      <c r="FA87" s="2">
        <v>39567</v>
      </c>
      <c r="FE87" s="2">
        <v>47309</v>
      </c>
      <c r="FH87" s="2">
        <v>42659</v>
      </c>
      <c r="FI87" s="2">
        <v>52720</v>
      </c>
      <c r="FX87" s="2">
        <v>35109</v>
      </c>
      <c r="GD87" s="2">
        <v>40593</v>
      </c>
    </row>
    <row r="88" spans="5:186" x14ac:dyDescent="0.35">
      <c r="E88" s="2">
        <v>42024</v>
      </c>
      <c r="F88" s="2">
        <v>200782</v>
      </c>
      <c r="G88" s="2">
        <v>49963</v>
      </c>
      <c r="H88" s="2">
        <v>62555</v>
      </c>
      <c r="K88" s="2">
        <v>36782</v>
      </c>
      <c r="O88" s="2">
        <v>58668</v>
      </c>
      <c r="AN88" s="2">
        <v>48141</v>
      </c>
      <c r="AU88" s="2">
        <v>23187</v>
      </c>
      <c r="BC88" s="2">
        <v>504241</v>
      </c>
      <c r="BD88" s="2">
        <v>512970</v>
      </c>
      <c r="BF88" s="2">
        <v>23898</v>
      </c>
      <c r="BT88" s="2">
        <v>44295</v>
      </c>
      <c r="CP88" s="2">
        <v>54280</v>
      </c>
      <c r="CS88" s="2">
        <v>39660</v>
      </c>
      <c r="DH88" s="2">
        <v>39604</v>
      </c>
      <c r="DJ88" s="2">
        <v>63184</v>
      </c>
      <c r="DK88" s="2">
        <v>31025</v>
      </c>
      <c r="DS88" s="2">
        <v>61353</v>
      </c>
      <c r="DZ88" s="2">
        <v>413062</v>
      </c>
      <c r="EA88" s="2">
        <v>18123</v>
      </c>
      <c r="ER88" s="2">
        <v>45204</v>
      </c>
      <c r="EZ88" s="2">
        <v>60152</v>
      </c>
      <c r="FA88" s="2">
        <v>39984</v>
      </c>
      <c r="FE88" s="2">
        <v>47737</v>
      </c>
      <c r="FH88" s="2">
        <v>42660</v>
      </c>
      <c r="FI88" s="2">
        <v>52909</v>
      </c>
      <c r="FX88" s="2">
        <v>35112</v>
      </c>
      <c r="GD88" s="2">
        <v>41994</v>
      </c>
    </row>
    <row r="89" spans="5:186" x14ac:dyDescent="0.35">
      <c r="E89" s="2">
        <v>42025</v>
      </c>
      <c r="F89" s="2">
        <v>216770</v>
      </c>
      <c r="G89" s="2">
        <v>50283</v>
      </c>
      <c r="H89" s="2">
        <v>62642</v>
      </c>
      <c r="K89" s="2">
        <v>37319</v>
      </c>
      <c r="O89" s="2">
        <v>60366</v>
      </c>
      <c r="AN89" s="2">
        <v>52444</v>
      </c>
      <c r="AU89" s="2">
        <v>23706</v>
      </c>
      <c r="BC89" s="2">
        <v>585745</v>
      </c>
      <c r="BD89" s="2">
        <v>512988</v>
      </c>
      <c r="BF89" s="2">
        <v>23909</v>
      </c>
      <c r="BT89" s="2">
        <v>44604</v>
      </c>
      <c r="CP89" s="2">
        <v>54281</v>
      </c>
      <c r="CS89" s="2">
        <v>39887</v>
      </c>
      <c r="DH89" s="2">
        <v>39618</v>
      </c>
      <c r="DJ89" s="2">
        <v>63185</v>
      </c>
      <c r="DK89" s="2">
        <v>31048</v>
      </c>
      <c r="DS89" s="2">
        <v>61470</v>
      </c>
      <c r="DZ89" s="2">
        <v>413070</v>
      </c>
      <c r="EA89" s="2">
        <v>18144</v>
      </c>
      <c r="ER89" s="2">
        <v>45207</v>
      </c>
      <c r="EZ89" s="2">
        <v>60456</v>
      </c>
      <c r="FA89" s="2">
        <v>40081</v>
      </c>
      <c r="FE89" s="2">
        <v>48989</v>
      </c>
      <c r="FH89" s="2">
        <v>42662</v>
      </c>
      <c r="FI89" s="2">
        <v>53688</v>
      </c>
      <c r="FX89" s="2">
        <v>35123</v>
      </c>
      <c r="GD89" s="2">
        <v>42475</v>
      </c>
    </row>
    <row r="90" spans="5:186" x14ac:dyDescent="0.35">
      <c r="E90" s="2">
        <v>42026</v>
      </c>
      <c r="F90" s="2">
        <v>242669</v>
      </c>
      <c r="G90" s="2">
        <v>50289</v>
      </c>
      <c r="H90" s="2">
        <v>63161</v>
      </c>
      <c r="K90" s="2">
        <v>37321</v>
      </c>
      <c r="O90" s="2">
        <v>61869</v>
      </c>
      <c r="AN90" s="2">
        <v>54109</v>
      </c>
      <c r="AU90" s="2">
        <v>23802</v>
      </c>
      <c r="BC90" s="2">
        <v>585760</v>
      </c>
      <c r="BD90" s="2">
        <v>549329</v>
      </c>
      <c r="BF90" s="2">
        <v>23910</v>
      </c>
      <c r="BT90" s="2">
        <v>44608</v>
      </c>
      <c r="CP90" s="2">
        <v>55302</v>
      </c>
      <c r="CS90" s="2">
        <v>40238</v>
      </c>
      <c r="DH90" s="2">
        <v>40402</v>
      </c>
      <c r="DJ90" s="2">
        <v>63187</v>
      </c>
      <c r="DK90" s="2">
        <v>31050</v>
      </c>
      <c r="DS90" s="2">
        <v>61495</v>
      </c>
      <c r="DZ90" s="2">
        <v>469114</v>
      </c>
      <c r="EA90" s="2">
        <v>18200</v>
      </c>
      <c r="ER90" s="2">
        <v>45212</v>
      </c>
      <c r="EZ90" s="2">
        <v>61034</v>
      </c>
      <c r="FA90" s="2">
        <v>42245</v>
      </c>
      <c r="FE90" s="2">
        <v>49050</v>
      </c>
      <c r="FH90" s="2">
        <v>44861</v>
      </c>
      <c r="FI90" s="2">
        <v>56968</v>
      </c>
      <c r="FX90" s="2">
        <v>35132</v>
      </c>
      <c r="GD90" s="2">
        <v>43018</v>
      </c>
    </row>
    <row r="91" spans="5:186" x14ac:dyDescent="0.35">
      <c r="E91" s="2">
        <v>42029</v>
      </c>
      <c r="F91" s="2">
        <v>270363</v>
      </c>
      <c r="G91" s="2">
        <v>52910</v>
      </c>
      <c r="H91" s="2">
        <v>63729</v>
      </c>
      <c r="K91" s="2">
        <v>37322</v>
      </c>
      <c r="O91" s="2">
        <v>61930</v>
      </c>
      <c r="AN91" s="2">
        <v>54130</v>
      </c>
      <c r="AU91" s="2">
        <v>23897</v>
      </c>
      <c r="BC91" s="2">
        <v>598128</v>
      </c>
      <c r="BD91" s="2">
        <v>549337</v>
      </c>
      <c r="BF91" s="2">
        <v>23911</v>
      </c>
      <c r="BT91" s="2">
        <v>44697</v>
      </c>
      <c r="CP91" s="2">
        <v>55797</v>
      </c>
      <c r="CS91" s="2">
        <v>40353</v>
      </c>
      <c r="DH91" s="2">
        <v>41183</v>
      </c>
      <c r="DJ91" s="2">
        <v>63188</v>
      </c>
      <c r="DK91" s="2">
        <v>31545</v>
      </c>
      <c r="DS91" s="2">
        <v>61660</v>
      </c>
      <c r="DZ91" s="2">
        <v>501080</v>
      </c>
      <c r="EA91" s="2">
        <v>18337</v>
      </c>
      <c r="ER91" s="2">
        <v>45215</v>
      </c>
      <c r="EZ91" s="2">
        <v>61826</v>
      </c>
      <c r="FA91" s="2">
        <v>42865</v>
      </c>
      <c r="FE91" s="2">
        <v>49052</v>
      </c>
      <c r="FH91" s="2">
        <v>44870</v>
      </c>
      <c r="FI91" s="2">
        <v>57823</v>
      </c>
      <c r="FX91" s="2">
        <v>35154</v>
      </c>
      <c r="GD91" s="2">
        <v>43165</v>
      </c>
    </row>
    <row r="92" spans="5:186" x14ac:dyDescent="0.35">
      <c r="E92" s="2">
        <v>42030</v>
      </c>
      <c r="F92" s="2">
        <v>300673</v>
      </c>
      <c r="G92" s="2">
        <v>53245</v>
      </c>
      <c r="H92" s="2">
        <v>63850</v>
      </c>
      <c r="K92" s="2">
        <v>37768</v>
      </c>
      <c r="O92" s="2">
        <v>63284</v>
      </c>
      <c r="AN92" s="2">
        <v>54133</v>
      </c>
      <c r="AU92" s="2">
        <v>24558</v>
      </c>
      <c r="BC92" s="2">
        <v>639658</v>
      </c>
      <c r="BD92" s="2">
        <v>549469</v>
      </c>
      <c r="BF92" s="2">
        <v>23912</v>
      </c>
      <c r="BT92" s="2">
        <v>44745</v>
      </c>
      <c r="CP92" s="2">
        <v>56353</v>
      </c>
      <c r="CS92" s="2">
        <v>40529</v>
      </c>
      <c r="DH92" s="2">
        <v>41190</v>
      </c>
      <c r="DJ92" s="2">
        <v>63190</v>
      </c>
      <c r="DK92" s="2">
        <v>31548</v>
      </c>
      <c r="DS92" s="2">
        <v>62409</v>
      </c>
      <c r="DZ92" s="2">
        <v>530352</v>
      </c>
      <c r="EA92" s="2">
        <v>18541</v>
      </c>
      <c r="ER92" s="2">
        <v>45232</v>
      </c>
      <c r="EZ92" s="2">
        <v>62010</v>
      </c>
      <c r="FA92" s="2">
        <v>43083</v>
      </c>
      <c r="FE92" s="2">
        <v>49053</v>
      </c>
      <c r="FH92" s="2">
        <v>44871</v>
      </c>
      <c r="FI92" s="2">
        <v>58924</v>
      </c>
      <c r="FX92" s="2">
        <v>35198</v>
      </c>
      <c r="GD92" s="2">
        <v>43204</v>
      </c>
    </row>
    <row r="93" spans="5:186" x14ac:dyDescent="0.35">
      <c r="E93" s="2">
        <v>42031</v>
      </c>
      <c r="F93" s="2">
        <v>337675</v>
      </c>
      <c r="G93" s="2">
        <v>53246</v>
      </c>
      <c r="H93" s="2">
        <v>86124</v>
      </c>
      <c r="K93" s="2">
        <v>38430</v>
      </c>
      <c r="O93" s="2">
        <v>63370</v>
      </c>
      <c r="AN93" s="2">
        <v>55434</v>
      </c>
      <c r="AU93" s="2">
        <v>24783</v>
      </c>
      <c r="BC93" s="2">
        <v>713434</v>
      </c>
      <c r="BD93" s="2">
        <v>554444</v>
      </c>
      <c r="BF93" s="2">
        <v>24601</v>
      </c>
      <c r="BT93" s="2">
        <v>45498</v>
      </c>
      <c r="CP93" s="2">
        <v>56447</v>
      </c>
      <c r="CS93" s="2">
        <v>42431</v>
      </c>
      <c r="DH93" s="2">
        <v>41194</v>
      </c>
      <c r="DJ93" s="2">
        <v>63201</v>
      </c>
      <c r="DK93" s="2">
        <v>31550</v>
      </c>
      <c r="DS93" s="2">
        <v>62453</v>
      </c>
      <c r="DZ93" s="2">
        <v>605923</v>
      </c>
      <c r="EA93" s="2">
        <v>18546</v>
      </c>
      <c r="ER93" s="2">
        <v>45260</v>
      </c>
      <c r="EZ93" s="2">
        <v>62015</v>
      </c>
      <c r="FA93" s="2">
        <v>43249</v>
      </c>
      <c r="FE93" s="2">
        <v>49495</v>
      </c>
      <c r="FH93" s="2">
        <v>44873</v>
      </c>
      <c r="FI93" s="2">
        <v>59050</v>
      </c>
      <c r="FX93" s="2">
        <v>35284</v>
      </c>
      <c r="GD93" s="2">
        <v>43264</v>
      </c>
    </row>
    <row r="94" spans="5:186" x14ac:dyDescent="0.35">
      <c r="E94" s="2">
        <v>43263</v>
      </c>
      <c r="F94" s="2">
        <v>340810</v>
      </c>
      <c r="G94" s="2">
        <v>54001</v>
      </c>
      <c r="H94" s="2">
        <v>95711</v>
      </c>
      <c r="K94" s="2">
        <v>38437</v>
      </c>
      <c r="O94" s="2">
        <v>72009</v>
      </c>
      <c r="AN94" s="2">
        <v>55437</v>
      </c>
      <c r="AU94" s="2">
        <v>24785</v>
      </c>
      <c r="BC94" s="2">
        <v>715714</v>
      </c>
      <c r="BD94" s="2">
        <v>577080</v>
      </c>
      <c r="BF94" s="2">
        <v>25069</v>
      </c>
      <c r="BT94" s="2">
        <v>45637</v>
      </c>
      <c r="CP94" s="2">
        <v>57392</v>
      </c>
      <c r="CS94" s="2">
        <v>42502</v>
      </c>
      <c r="DH94" s="2">
        <v>43265</v>
      </c>
      <c r="DJ94" s="2">
        <v>63214</v>
      </c>
      <c r="DK94" s="2">
        <v>31838</v>
      </c>
      <c r="DS94" s="2">
        <v>63383</v>
      </c>
      <c r="DZ94" s="2">
        <v>637504</v>
      </c>
      <c r="EA94" s="2">
        <v>18664</v>
      </c>
      <c r="ER94" s="2">
        <v>45313</v>
      </c>
      <c r="EZ94" s="2">
        <v>62462</v>
      </c>
      <c r="FA94" s="2">
        <v>43252</v>
      </c>
      <c r="FE94" s="2">
        <v>50042</v>
      </c>
      <c r="FH94" s="2">
        <v>44874</v>
      </c>
      <c r="FI94" s="2">
        <v>61411</v>
      </c>
      <c r="FX94" s="2">
        <v>35285</v>
      </c>
      <c r="GD94" s="2">
        <v>43279</v>
      </c>
    </row>
    <row r="95" spans="5:186" x14ac:dyDescent="0.35">
      <c r="E95" s="2">
        <v>44691</v>
      </c>
      <c r="F95" s="2">
        <v>360552</v>
      </c>
      <c r="G95" s="2">
        <v>55538</v>
      </c>
      <c r="H95" s="2">
        <v>223669</v>
      </c>
      <c r="K95" s="2">
        <v>39885</v>
      </c>
      <c r="O95" s="2">
        <v>84202</v>
      </c>
      <c r="AN95" s="2">
        <v>56318</v>
      </c>
      <c r="AU95" s="2">
        <v>24890</v>
      </c>
      <c r="BC95" s="2">
        <v>897801</v>
      </c>
      <c r="BD95" s="2">
        <v>716890</v>
      </c>
      <c r="BF95" s="2">
        <v>25126</v>
      </c>
      <c r="BT95" s="2">
        <v>45638</v>
      </c>
      <c r="CP95" s="2">
        <v>58183</v>
      </c>
      <c r="CS95" s="2">
        <v>42503</v>
      </c>
      <c r="DH95" s="2">
        <v>43783</v>
      </c>
      <c r="DJ95" s="2">
        <v>63218</v>
      </c>
      <c r="DK95" s="2">
        <v>32868</v>
      </c>
      <c r="DS95" s="2">
        <v>63594</v>
      </c>
      <c r="DZ95" s="2">
        <v>802108</v>
      </c>
      <c r="EA95" s="2">
        <v>18834</v>
      </c>
      <c r="ER95" s="2">
        <v>45594</v>
      </c>
      <c r="EZ95" s="2">
        <v>62528</v>
      </c>
      <c r="FA95" s="2">
        <v>43590</v>
      </c>
      <c r="FE95" s="2">
        <v>51516</v>
      </c>
      <c r="FH95" s="2">
        <v>44881</v>
      </c>
      <c r="FI95" s="2">
        <v>63402</v>
      </c>
      <c r="FX95" s="2">
        <v>35286</v>
      </c>
      <c r="GD95" s="2">
        <v>43575</v>
      </c>
    </row>
    <row r="96" spans="5:186" x14ac:dyDescent="0.35">
      <c r="E96" s="2">
        <v>48537</v>
      </c>
      <c r="F96" s="2">
        <v>365551</v>
      </c>
      <c r="G96" s="2">
        <v>55765</v>
      </c>
      <c r="H96" s="2">
        <v>243725</v>
      </c>
      <c r="K96" s="2">
        <v>40105</v>
      </c>
      <c r="O96" s="2">
        <v>85811</v>
      </c>
      <c r="AN96" s="2">
        <v>56466</v>
      </c>
      <c r="AU96" s="2">
        <v>25327</v>
      </c>
      <c r="BD96" s="2">
        <v>734471</v>
      </c>
      <c r="BF96" s="2">
        <v>25139</v>
      </c>
      <c r="BT96" s="2">
        <v>45968</v>
      </c>
      <c r="CP96" s="2">
        <v>58186</v>
      </c>
      <c r="CS96" s="2">
        <v>43609</v>
      </c>
      <c r="DH96" s="2">
        <v>44262</v>
      </c>
      <c r="DJ96" s="2">
        <v>63376</v>
      </c>
      <c r="DK96" s="2">
        <v>32872</v>
      </c>
      <c r="DS96" s="2">
        <v>63812</v>
      </c>
      <c r="DZ96" s="2">
        <v>852921</v>
      </c>
      <c r="EA96" s="2">
        <v>19026</v>
      </c>
      <c r="ER96" s="2">
        <v>47064</v>
      </c>
      <c r="EZ96" s="2">
        <v>63485</v>
      </c>
      <c r="FA96" s="2">
        <v>43593</v>
      </c>
      <c r="FE96" s="2">
        <v>52050</v>
      </c>
      <c r="FH96" s="2">
        <v>44953</v>
      </c>
      <c r="FI96" s="2">
        <v>152355</v>
      </c>
      <c r="FX96" s="2">
        <v>35287</v>
      </c>
      <c r="GD96" s="2">
        <v>43674</v>
      </c>
    </row>
    <row r="97" spans="5:186" x14ac:dyDescent="0.35">
      <c r="E97" s="2">
        <v>48541</v>
      </c>
      <c r="F97" s="2">
        <v>438119</v>
      </c>
      <c r="G97" s="2">
        <v>55767</v>
      </c>
      <c r="H97" s="2">
        <v>295287</v>
      </c>
      <c r="K97" s="2">
        <v>40846</v>
      </c>
      <c r="O97" s="2">
        <v>112433</v>
      </c>
      <c r="AN97" s="2">
        <v>56591</v>
      </c>
      <c r="AU97" s="2">
        <v>25328</v>
      </c>
      <c r="BD97" s="2">
        <v>734472</v>
      </c>
      <c r="BF97" s="2">
        <v>25611</v>
      </c>
      <c r="BT97" s="2">
        <v>46643</v>
      </c>
      <c r="CP97" s="2">
        <v>58487</v>
      </c>
      <c r="CS97" s="2">
        <v>43612</v>
      </c>
      <c r="DH97" s="2">
        <v>44336</v>
      </c>
      <c r="DJ97" s="2">
        <v>63459</v>
      </c>
      <c r="DK97" s="2">
        <v>32873</v>
      </c>
      <c r="DS97" s="2">
        <v>64190</v>
      </c>
      <c r="EA97" s="2">
        <v>19592</v>
      </c>
      <c r="ER97" s="2">
        <v>47363</v>
      </c>
      <c r="EZ97" s="2">
        <v>63818</v>
      </c>
      <c r="FA97" s="2">
        <v>43876</v>
      </c>
      <c r="FE97" s="2">
        <v>52749</v>
      </c>
      <c r="FH97" s="2">
        <v>45124</v>
      </c>
      <c r="FI97" s="2">
        <v>156042</v>
      </c>
      <c r="FX97" s="2">
        <v>35290</v>
      </c>
      <c r="GD97" s="2">
        <v>44601</v>
      </c>
    </row>
    <row r="98" spans="5:186" x14ac:dyDescent="0.35">
      <c r="E98" s="2">
        <v>49640</v>
      </c>
      <c r="F98" s="2">
        <v>478776</v>
      </c>
      <c r="G98" s="2">
        <v>55768</v>
      </c>
      <c r="H98" s="2">
        <v>327437</v>
      </c>
      <c r="K98" s="2">
        <v>42326</v>
      </c>
      <c r="O98" s="2">
        <v>113241</v>
      </c>
      <c r="AN98" s="2">
        <v>56828</v>
      </c>
      <c r="AU98" s="2">
        <v>25814</v>
      </c>
      <c r="BD98" s="2">
        <v>739242</v>
      </c>
      <c r="BF98" s="2">
        <v>25614</v>
      </c>
      <c r="BT98" s="2">
        <v>46644</v>
      </c>
      <c r="CP98" s="2">
        <v>58581</v>
      </c>
      <c r="CS98" s="2">
        <v>43803</v>
      </c>
      <c r="DH98" s="2">
        <v>44756</v>
      </c>
      <c r="DJ98" s="2">
        <v>63612</v>
      </c>
      <c r="DK98" s="2">
        <v>33373</v>
      </c>
      <c r="EA98" s="2">
        <v>19616</v>
      </c>
      <c r="ER98" s="2">
        <v>47364</v>
      </c>
      <c r="EZ98" s="2">
        <v>64203</v>
      </c>
      <c r="FA98" s="2">
        <v>43880</v>
      </c>
      <c r="FE98" s="2">
        <v>53082</v>
      </c>
      <c r="FH98" s="2">
        <v>45133</v>
      </c>
      <c r="FI98" s="2">
        <v>167791</v>
      </c>
      <c r="FX98" s="2">
        <v>35291</v>
      </c>
      <c r="GD98" s="2">
        <v>44648</v>
      </c>
    </row>
    <row r="99" spans="5:186" x14ac:dyDescent="0.35">
      <c r="E99" s="2">
        <v>49644</v>
      </c>
      <c r="F99" s="2">
        <v>485557</v>
      </c>
      <c r="G99" s="2">
        <v>55769</v>
      </c>
      <c r="H99" s="2">
        <v>487975</v>
      </c>
      <c r="K99" s="2">
        <v>42330</v>
      </c>
      <c r="O99" s="2">
        <v>153379</v>
      </c>
      <c r="AN99" s="2">
        <v>57049</v>
      </c>
      <c r="AU99" s="2">
        <v>26527</v>
      </c>
      <c r="BD99" s="2">
        <v>744269</v>
      </c>
      <c r="BF99" s="2">
        <v>25908</v>
      </c>
      <c r="BT99" s="2">
        <v>47751</v>
      </c>
      <c r="CP99" s="2">
        <v>58916</v>
      </c>
      <c r="CS99" s="2">
        <v>45623</v>
      </c>
      <c r="DH99" s="2">
        <v>45399</v>
      </c>
      <c r="DJ99" s="2">
        <v>63614</v>
      </c>
      <c r="DK99" s="2">
        <v>33380</v>
      </c>
      <c r="EA99" s="2">
        <v>19788</v>
      </c>
      <c r="ER99" s="2">
        <v>47366</v>
      </c>
      <c r="EZ99" s="2">
        <v>64207</v>
      </c>
      <c r="FA99" s="2">
        <v>44759</v>
      </c>
      <c r="FE99" s="2">
        <v>53238</v>
      </c>
      <c r="FH99" s="2">
        <v>45134</v>
      </c>
      <c r="FI99" s="2">
        <v>180588</v>
      </c>
      <c r="FX99" s="2">
        <v>35292</v>
      </c>
      <c r="GD99" s="2">
        <v>44754</v>
      </c>
    </row>
    <row r="100" spans="5:186" x14ac:dyDescent="0.35">
      <c r="E100" s="2">
        <v>49648</v>
      </c>
      <c r="F100" s="2">
        <v>503490</v>
      </c>
      <c r="G100" s="2">
        <v>56613</v>
      </c>
      <c r="H100" s="2">
        <v>497206</v>
      </c>
      <c r="K100" s="2">
        <v>44654</v>
      </c>
      <c r="O100" s="2">
        <v>179283</v>
      </c>
      <c r="AN100" s="2">
        <v>57055</v>
      </c>
      <c r="AU100" s="2">
        <v>28107</v>
      </c>
      <c r="BD100" s="2">
        <v>747556</v>
      </c>
      <c r="BF100" s="2">
        <v>26281</v>
      </c>
      <c r="BT100" s="2">
        <v>47836</v>
      </c>
      <c r="CP100" s="2">
        <v>58918</v>
      </c>
      <c r="CS100" s="2">
        <v>46080</v>
      </c>
      <c r="DH100" s="2">
        <v>46645</v>
      </c>
      <c r="DJ100" s="2">
        <v>63616</v>
      </c>
      <c r="DK100" s="2">
        <v>33383</v>
      </c>
      <c r="EA100" s="2">
        <v>20214</v>
      </c>
      <c r="ER100" s="2">
        <v>47535</v>
      </c>
      <c r="EZ100" s="2">
        <v>64209</v>
      </c>
      <c r="FA100" s="2">
        <v>44857</v>
      </c>
      <c r="FE100" s="2">
        <v>53466</v>
      </c>
      <c r="FH100" s="2">
        <v>45135</v>
      </c>
      <c r="FI100" s="2">
        <v>195818</v>
      </c>
      <c r="FX100" s="2">
        <v>35524</v>
      </c>
      <c r="GD100" s="2">
        <v>44948</v>
      </c>
    </row>
    <row r="101" spans="5:186" x14ac:dyDescent="0.35">
      <c r="E101" s="2">
        <v>49649</v>
      </c>
      <c r="F101" s="2">
        <v>567537</v>
      </c>
      <c r="G101" s="2">
        <v>56614</v>
      </c>
      <c r="H101" s="2">
        <v>580993</v>
      </c>
      <c r="K101" s="2">
        <v>44686</v>
      </c>
      <c r="O101" s="2">
        <v>200295</v>
      </c>
      <c r="AN101" s="2">
        <v>57815</v>
      </c>
      <c r="AU101" s="2">
        <v>28642</v>
      </c>
      <c r="BD101" s="2">
        <v>752376</v>
      </c>
      <c r="BF101" s="2">
        <v>26792</v>
      </c>
      <c r="BT101" s="2">
        <v>47857</v>
      </c>
      <c r="CP101" s="2">
        <v>59909</v>
      </c>
      <c r="CS101" s="2">
        <v>47855</v>
      </c>
      <c r="DH101" s="2">
        <v>47070</v>
      </c>
      <c r="DJ101" s="2">
        <v>63756</v>
      </c>
      <c r="DK101" s="2">
        <v>33444</v>
      </c>
      <c r="EA101" s="2">
        <v>20379</v>
      </c>
      <c r="ER101" s="2">
        <v>48153</v>
      </c>
      <c r="FA101" s="2">
        <v>44858</v>
      </c>
      <c r="FE101" s="2">
        <v>53505</v>
      </c>
      <c r="FH101" s="2">
        <v>45137</v>
      </c>
      <c r="FI101" s="2">
        <v>214817</v>
      </c>
      <c r="FX101" s="2">
        <v>35525</v>
      </c>
      <c r="GD101" s="2">
        <v>45203</v>
      </c>
    </row>
    <row r="102" spans="5:186" x14ac:dyDescent="0.35">
      <c r="E102" s="2">
        <v>49650</v>
      </c>
      <c r="F102" s="2">
        <v>580977</v>
      </c>
      <c r="G102" s="2">
        <v>57058</v>
      </c>
      <c r="H102" s="2">
        <v>663187</v>
      </c>
      <c r="K102" s="2">
        <v>45400</v>
      </c>
      <c r="O102" s="2">
        <v>271338</v>
      </c>
      <c r="AN102" s="2">
        <v>60181</v>
      </c>
      <c r="AU102" s="2">
        <v>29442</v>
      </c>
      <c r="BD102" s="2">
        <v>760593</v>
      </c>
      <c r="BF102" s="2">
        <v>27781</v>
      </c>
      <c r="BT102" s="2">
        <v>48919</v>
      </c>
      <c r="CP102" s="2">
        <v>60228</v>
      </c>
      <c r="CS102" s="2">
        <v>47866</v>
      </c>
      <c r="DH102" s="2">
        <v>47080</v>
      </c>
      <c r="DJ102" s="2">
        <v>63866</v>
      </c>
      <c r="DK102" s="2">
        <v>33594</v>
      </c>
      <c r="EA102" s="2">
        <v>20380</v>
      </c>
      <c r="ER102" s="2">
        <v>49905</v>
      </c>
      <c r="FA102" s="2">
        <v>44882</v>
      </c>
      <c r="FE102" s="2">
        <v>53834</v>
      </c>
      <c r="FH102" s="2">
        <v>45139</v>
      </c>
      <c r="FI102" s="2">
        <v>259721</v>
      </c>
      <c r="FX102" s="2">
        <v>35526</v>
      </c>
      <c r="GD102" s="2">
        <v>45251</v>
      </c>
    </row>
    <row r="103" spans="5:186" x14ac:dyDescent="0.35">
      <c r="E103" s="2">
        <v>49654</v>
      </c>
      <c r="F103" s="2">
        <v>710681</v>
      </c>
      <c r="G103" s="2">
        <v>57726</v>
      </c>
      <c r="H103" s="2">
        <v>714884</v>
      </c>
      <c r="K103" s="2">
        <v>45454</v>
      </c>
      <c r="O103" s="2">
        <v>316844</v>
      </c>
      <c r="AN103" s="2">
        <v>60239</v>
      </c>
      <c r="AU103" s="2">
        <v>30012</v>
      </c>
      <c r="BD103" s="2">
        <v>761574</v>
      </c>
      <c r="BF103" s="2">
        <v>28588</v>
      </c>
      <c r="BT103" s="2">
        <v>48953</v>
      </c>
      <c r="CP103" s="2">
        <v>60240</v>
      </c>
      <c r="CS103" s="2">
        <v>48514</v>
      </c>
      <c r="DH103" s="2">
        <v>47152</v>
      </c>
      <c r="DJ103" s="2">
        <v>64039</v>
      </c>
      <c r="DK103" s="2">
        <v>33597</v>
      </c>
      <c r="EA103" s="2">
        <v>20478</v>
      </c>
      <c r="ER103" s="2">
        <v>50668</v>
      </c>
      <c r="FA103" s="2">
        <v>44884</v>
      </c>
      <c r="FE103" s="2">
        <v>54213</v>
      </c>
      <c r="FH103" s="2">
        <v>45140</v>
      </c>
      <c r="FI103" s="2">
        <v>280982</v>
      </c>
      <c r="FX103" s="2">
        <v>35528</v>
      </c>
      <c r="GD103" s="2">
        <v>47014</v>
      </c>
    </row>
    <row r="104" spans="5:186" x14ac:dyDescent="0.35">
      <c r="E104" s="2">
        <v>49655</v>
      </c>
      <c r="F104" s="2">
        <v>722810</v>
      </c>
      <c r="G104" s="2">
        <v>57752</v>
      </c>
      <c r="H104" s="2">
        <v>801209</v>
      </c>
      <c r="K104" s="2">
        <v>49912</v>
      </c>
      <c r="O104" s="2">
        <v>398552</v>
      </c>
      <c r="AN104" s="2">
        <v>60548</v>
      </c>
      <c r="AU104" s="2">
        <v>30207</v>
      </c>
      <c r="BD104" s="2">
        <v>761576</v>
      </c>
      <c r="BF104" s="2">
        <v>28600</v>
      </c>
      <c r="BT104" s="2">
        <v>49937</v>
      </c>
      <c r="CP104" s="2">
        <v>61430</v>
      </c>
      <c r="CS104" s="2">
        <v>48679</v>
      </c>
      <c r="DH104" s="2">
        <v>47185</v>
      </c>
      <c r="DJ104" s="2">
        <v>120733</v>
      </c>
      <c r="DK104" s="2">
        <v>33720</v>
      </c>
      <c r="EA104" s="2">
        <v>20845</v>
      </c>
      <c r="ER104" s="2">
        <v>51537</v>
      </c>
      <c r="FA104" s="2">
        <v>45033</v>
      </c>
      <c r="FE104" s="2">
        <v>56829</v>
      </c>
      <c r="FH104" s="2">
        <v>45142</v>
      </c>
      <c r="FI104" s="2">
        <v>340075</v>
      </c>
      <c r="FX104" s="2">
        <v>35529</v>
      </c>
      <c r="GD104" s="2">
        <v>47164</v>
      </c>
    </row>
    <row r="105" spans="5:186" x14ac:dyDescent="0.35">
      <c r="E105" s="2">
        <v>49686</v>
      </c>
      <c r="F105" s="2">
        <v>758118</v>
      </c>
      <c r="G105" s="2">
        <v>57794</v>
      </c>
      <c r="H105" s="2">
        <v>878702</v>
      </c>
      <c r="K105" s="2">
        <v>50244</v>
      </c>
      <c r="O105" s="2">
        <v>492520</v>
      </c>
      <c r="AN105" s="2">
        <v>60569</v>
      </c>
      <c r="AU105" s="2">
        <v>30208</v>
      </c>
      <c r="BD105" s="2">
        <v>767874</v>
      </c>
      <c r="BF105" s="2">
        <v>28704</v>
      </c>
      <c r="BT105" s="2">
        <v>51383</v>
      </c>
      <c r="CP105" s="2">
        <v>61916</v>
      </c>
      <c r="CS105" s="2">
        <v>48776</v>
      </c>
      <c r="DH105" s="2">
        <v>47204</v>
      </c>
      <c r="DJ105" s="2">
        <v>381947</v>
      </c>
      <c r="DK105" s="2">
        <v>33789</v>
      </c>
      <c r="EA105" s="2">
        <v>21001</v>
      </c>
      <c r="ER105" s="2">
        <v>52555</v>
      </c>
      <c r="FA105" s="2">
        <v>45098</v>
      </c>
      <c r="FE105" s="2">
        <v>57838</v>
      </c>
      <c r="FH105" s="2">
        <v>45144</v>
      </c>
      <c r="FI105" s="2">
        <v>349498</v>
      </c>
      <c r="FX105" s="2">
        <v>35634</v>
      </c>
      <c r="GD105" s="2">
        <v>47370</v>
      </c>
    </row>
    <row r="106" spans="5:186" x14ac:dyDescent="0.35">
      <c r="E106" s="2">
        <v>49700</v>
      </c>
      <c r="F106" s="2">
        <v>817791</v>
      </c>
      <c r="G106" s="2">
        <v>58351</v>
      </c>
      <c r="H106" s="2">
        <v>889584</v>
      </c>
      <c r="K106" s="2">
        <v>50247</v>
      </c>
      <c r="O106" s="2">
        <v>567859</v>
      </c>
      <c r="AN106" s="2">
        <v>60765</v>
      </c>
      <c r="AU106" s="2">
        <v>30210</v>
      </c>
      <c r="BD106" s="2">
        <v>770296</v>
      </c>
      <c r="BF106" s="2">
        <v>29061</v>
      </c>
      <c r="BT106" s="2">
        <v>52722</v>
      </c>
      <c r="CP106" s="2">
        <v>62741</v>
      </c>
      <c r="CS106" s="2">
        <v>48781</v>
      </c>
      <c r="DH106" s="2">
        <v>48934</v>
      </c>
      <c r="DJ106" s="2">
        <v>397984</v>
      </c>
      <c r="DK106" s="2">
        <v>33791</v>
      </c>
      <c r="EA106" s="2">
        <v>21023</v>
      </c>
      <c r="ER106" s="2">
        <v>52614</v>
      </c>
      <c r="FA106" s="2">
        <v>45343</v>
      </c>
      <c r="FE106" s="2">
        <v>58454</v>
      </c>
      <c r="FH106" s="2">
        <v>45205</v>
      </c>
      <c r="FI106" s="2">
        <v>358341</v>
      </c>
      <c r="FX106" s="2">
        <v>35636</v>
      </c>
      <c r="GD106" s="2">
        <v>47647</v>
      </c>
    </row>
    <row r="107" spans="5:186" x14ac:dyDescent="0.35">
      <c r="E107" s="2">
        <v>49705</v>
      </c>
      <c r="F107" s="2">
        <v>845909</v>
      </c>
      <c r="G107" s="2">
        <v>58352</v>
      </c>
      <c r="K107" s="2">
        <v>51795</v>
      </c>
      <c r="O107" s="2">
        <v>574152</v>
      </c>
      <c r="AN107" s="2">
        <v>61122</v>
      </c>
      <c r="AU107" s="2">
        <v>30211</v>
      </c>
      <c r="BD107" s="2">
        <v>775155</v>
      </c>
      <c r="BF107" s="2">
        <v>29142</v>
      </c>
      <c r="BT107" s="2">
        <v>53499</v>
      </c>
      <c r="CP107" s="2">
        <v>62750</v>
      </c>
      <c r="CS107" s="2">
        <v>49016</v>
      </c>
      <c r="DH107" s="2">
        <v>48950</v>
      </c>
      <c r="DJ107" s="2">
        <v>668947</v>
      </c>
      <c r="DK107" s="2">
        <v>34062</v>
      </c>
      <c r="EA107" s="2">
        <v>21330</v>
      </c>
      <c r="ER107" s="2">
        <v>53125</v>
      </c>
      <c r="FA107" s="2">
        <v>45396</v>
      </c>
      <c r="FE107" s="2">
        <v>60278</v>
      </c>
      <c r="FH107" s="2">
        <v>45257</v>
      </c>
      <c r="FI107" s="2">
        <v>448548</v>
      </c>
      <c r="FX107" s="2">
        <v>35637</v>
      </c>
      <c r="GD107" s="2">
        <v>49093</v>
      </c>
    </row>
    <row r="108" spans="5:186" x14ac:dyDescent="0.35">
      <c r="E108" s="2">
        <v>49708</v>
      </c>
      <c r="F108" s="2">
        <v>864913</v>
      </c>
      <c r="G108" s="2">
        <v>58355</v>
      </c>
      <c r="K108" s="2">
        <v>52819</v>
      </c>
      <c r="O108" s="2">
        <v>582973</v>
      </c>
      <c r="AN108" s="2">
        <v>61995</v>
      </c>
      <c r="AU108" s="2">
        <v>31987</v>
      </c>
      <c r="BD108" s="2">
        <v>775808</v>
      </c>
      <c r="BF108" s="2">
        <v>29377</v>
      </c>
      <c r="BT108" s="2">
        <v>53500</v>
      </c>
      <c r="CP108" s="2">
        <v>63420</v>
      </c>
      <c r="CS108" s="2">
        <v>49143</v>
      </c>
      <c r="DH108" s="2">
        <v>49243</v>
      </c>
      <c r="DJ108" s="2">
        <v>843052</v>
      </c>
      <c r="DK108" s="2">
        <v>34068</v>
      </c>
      <c r="EA108" s="2">
        <v>21331</v>
      </c>
      <c r="ER108" s="2">
        <v>53709</v>
      </c>
      <c r="FA108" s="2">
        <v>46365</v>
      </c>
      <c r="FE108" s="2">
        <v>60381</v>
      </c>
      <c r="FH108" s="2">
        <v>45337</v>
      </c>
      <c r="FI108" s="2">
        <v>455014</v>
      </c>
      <c r="FX108" s="2">
        <v>35638</v>
      </c>
      <c r="GD108" s="2">
        <v>49656</v>
      </c>
    </row>
    <row r="109" spans="5:186" x14ac:dyDescent="0.35">
      <c r="E109" s="2">
        <v>49709</v>
      </c>
      <c r="G109" s="2">
        <v>58356</v>
      </c>
      <c r="K109" s="2">
        <v>52840</v>
      </c>
      <c r="O109" s="2">
        <v>637058</v>
      </c>
      <c r="AN109" s="2">
        <v>62645</v>
      </c>
      <c r="AU109" s="2">
        <v>32148</v>
      </c>
      <c r="BD109" s="2">
        <v>775809</v>
      </c>
      <c r="BF109" s="2">
        <v>29688</v>
      </c>
      <c r="BT109" s="2">
        <v>53502</v>
      </c>
      <c r="CP109" s="2">
        <v>63870</v>
      </c>
      <c r="CS109" s="2">
        <v>49185</v>
      </c>
      <c r="DH109" s="2">
        <v>49250</v>
      </c>
      <c r="DK109" s="2">
        <v>34069</v>
      </c>
      <c r="EA109" s="2">
        <v>21332</v>
      </c>
      <c r="ER109" s="2">
        <v>54907</v>
      </c>
      <c r="FA109" s="2">
        <v>47320</v>
      </c>
      <c r="FE109" s="2">
        <v>61026</v>
      </c>
      <c r="FH109" s="2">
        <v>45401</v>
      </c>
      <c r="FI109" s="2">
        <v>455022</v>
      </c>
      <c r="FX109" s="2">
        <v>35801</v>
      </c>
      <c r="GD109" s="2">
        <v>49829</v>
      </c>
    </row>
    <row r="110" spans="5:186" x14ac:dyDescent="0.35">
      <c r="E110" s="2">
        <v>49710</v>
      </c>
      <c r="G110" s="2">
        <v>59955</v>
      </c>
      <c r="K110" s="2">
        <v>56657</v>
      </c>
      <c r="O110" s="2">
        <v>710311</v>
      </c>
      <c r="AN110" s="2">
        <v>63094</v>
      </c>
      <c r="AU110" s="2">
        <v>33928</v>
      </c>
      <c r="BD110" s="2">
        <v>776470</v>
      </c>
      <c r="BF110" s="2">
        <v>30024</v>
      </c>
      <c r="BT110" s="2">
        <v>53503</v>
      </c>
      <c r="CP110" s="2">
        <v>63879</v>
      </c>
      <c r="CS110" s="2">
        <v>53467</v>
      </c>
      <c r="DH110" s="2">
        <v>49578</v>
      </c>
      <c r="DK110" s="2">
        <v>34283</v>
      </c>
      <c r="EA110" s="2">
        <v>21338</v>
      </c>
      <c r="ER110" s="2">
        <v>55807</v>
      </c>
      <c r="FA110" s="2">
        <v>47326</v>
      </c>
      <c r="FE110" s="2">
        <v>61704</v>
      </c>
      <c r="FH110" s="2">
        <v>45431</v>
      </c>
      <c r="FI110" s="2">
        <v>507319</v>
      </c>
      <c r="FX110" s="2">
        <v>35805</v>
      </c>
      <c r="GD110" s="2">
        <v>50251</v>
      </c>
    </row>
    <row r="111" spans="5:186" x14ac:dyDescent="0.35">
      <c r="E111" s="2">
        <v>49719</v>
      </c>
      <c r="G111" s="2">
        <v>60035</v>
      </c>
      <c r="K111" s="2">
        <v>56658</v>
      </c>
      <c r="O111" s="2">
        <v>772285</v>
      </c>
      <c r="AN111" s="2">
        <v>63153</v>
      </c>
      <c r="AU111" s="2">
        <v>34139</v>
      </c>
      <c r="BD111" s="2">
        <v>786825</v>
      </c>
      <c r="BF111" s="2">
        <v>30453</v>
      </c>
      <c r="BT111" s="2">
        <v>55241</v>
      </c>
      <c r="CP111" s="2">
        <v>64208</v>
      </c>
      <c r="CS111" s="2">
        <v>54218</v>
      </c>
      <c r="DH111" s="2">
        <v>50624</v>
      </c>
      <c r="DK111" s="2">
        <v>34362</v>
      </c>
      <c r="EA111" s="2">
        <v>21752</v>
      </c>
      <c r="ER111" s="2">
        <v>56271</v>
      </c>
      <c r="FA111" s="2">
        <v>47346</v>
      </c>
      <c r="FE111" s="2">
        <v>61706</v>
      </c>
      <c r="FH111" s="2">
        <v>45582</v>
      </c>
      <c r="FI111" s="2">
        <v>566174</v>
      </c>
      <c r="FX111" s="2">
        <v>35807</v>
      </c>
      <c r="GD111" s="2">
        <v>50258</v>
      </c>
    </row>
    <row r="112" spans="5:186" x14ac:dyDescent="0.35">
      <c r="E112" s="2">
        <v>49725</v>
      </c>
      <c r="G112" s="2">
        <v>60179</v>
      </c>
      <c r="K112" s="2">
        <v>56662</v>
      </c>
      <c r="O112" s="2">
        <v>772475</v>
      </c>
      <c r="AN112" s="2">
        <v>63342</v>
      </c>
      <c r="AU112" s="2">
        <v>34140</v>
      </c>
      <c r="BD112" s="2">
        <v>788039</v>
      </c>
      <c r="BF112" s="2">
        <v>30683</v>
      </c>
      <c r="BT112" s="2">
        <v>55278</v>
      </c>
      <c r="CS112" s="2">
        <v>54494</v>
      </c>
      <c r="DH112" s="2">
        <v>51734</v>
      </c>
      <c r="DK112" s="2">
        <v>34364</v>
      </c>
      <c r="EA112" s="2">
        <v>21900</v>
      </c>
      <c r="ER112" s="2">
        <v>56272</v>
      </c>
      <c r="FA112" s="2">
        <v>47349</v>
      </c>
      <c r="FE112" s="2">
        <v>61932</v>
      </c>
      <c r="FH112" s="2">
        <v>45611</v>
      </c>
      <c r="FI112" s="2">
        <v>723874</v>
      </c>
      <c r="FX112" s="2">
        <v>36176</v>
      </c>
      <c r="GD112" s="2">
        <v>50260</v>
      </c>
    </row>
    <row r="113" spans="5:186" x14ac:dyDescent="0.35">
      <c r="E113" s="2">
        <v>49729</v>
      </c>
      <c r="G113" s="2">
        <v>60199</v>
      </c>
      <c r="K113" s="2">
        <v>57449</v>
      </c>
      <c r="O113" s="2">
        <v>829473</v>
      </c>
      <c r="AN113" s="2">
        <v>63771</v>
      </c>
      <c r="AU113" s="2">
        <v>34300</v>
      </c>
      <c r="BD113" s="2">
        <v>788564</v>
      </c>
      <c r="BF113" s="2">
        <v>32425</v>
      </c>
      <c r="BT113" s="2">
        <v>56296</v>
      </c>
      <c r="CS113" s="2">
        <v>56913</v>
      </c>
      <c r="DH113" s="2">
        <v>51944</v>
      </c>
      <c r="DK113" s="2">
        <v>34366</v>
      </c>
      <c r="EA113" s="2">
        <v>21903</v>
      </c>
      <c r="ER113" s="2">
        <v>56274</v>
      </c>
      <c r="FA113" s="2">
        <v>47350</v>
      </c>
      <c r="FE113" s="2">
        <v>63361</v>
      </c>
      <c r="FH113" s="2">
        <v>45771</v>
      </c>
      <c r="FI113" s="2">
        <v>737215</v>
      </c>
      <c r="FX113" s="2">
        <v>36177</v>
      </c>
      <c r="GD113" s="2">
        <v>50508</v>
      </c>
    </row>
    <row r="114" spans="5:186" x14ac:dyDescent="0.35">
      <c r="E114" s="2">
        <v>49731</v>
      </c>
      <c r="G114" s="2">
        <v>60545</v>
      </c>
      <c r="K114" s="2">
        <v>59324</v>
      </c>
      <c r="AN114" s="2">
        <v>121160</v>
      </c>
      <c r="AU114" s="2">
        <v>34908</v>
      </c>
      <c r="BD114" s="2">
        <v>789884</v>
      </c>
      <c r="BF114" s="2">
        <v>32632</v>
      </c>
      <c r="BT114" s="2">
        <v>58030</v>
      </c>
      <c r="CS114" s="2">
        <v>57331</v>
      </c>
      <c r="DH114" s="2">
        <v>52308</v>
      </c>
      <c r="DK114" s="2">
        <v>34726</v>
      </c>
      <c r="EA114" s="2">
        <v>22675</v>
      </c>
      <c r="ER114" s="2">
        <v>56276</v>
      </c>
      <c r="FA114" s="2">
        <v>47352</v>
      </c>
      <c r="FE114" s="2">
        <v>63458</v>
      </c>
      <c r="FH114" s="2">
        <v>45773</v>
      </c>
      <c r="FI114" s="2">
        <v>846766</v>
      </c>
      <c r="FX114" s="2">
        <v>36178</v>
      </c>
      <c r="GD114" s="2">
        <v>50978</v>
      </c>
    </row>
    <row r="115" spans="5:186" x14ac:dyDescent="0.35">
      <c r="E115" s="2">
        <v>49771</v>
      </c>
      <c r="G115" s="2">
        <v>60882</v>
      </c>
      <c r="K115" s="2">
        <v>59404</v>
      </c>
      <c r="AN115" s="2">
        <v>144899</v>
      </c>
      <c r="AU115" s="2">
        <v>35303</v>
      </c>
      <c r="BD115" s="2">
        <v>883140</v>
      </c>
      <c r="BF115" s="2">
        <v>33032</v>
      </c>
      <c r="BT115" s="2">
        <v>58073</v>
      </c>
      <c r="CS115" s="2">
        <v>57437</v>
      </c>
      <c r="DH115" s="2">
        <v>53088</v>
      </c>
      <c r="DK115" s="2">
        <v>34919</v>
      </c>
      <c r="EA115" s="2">
        <v>22751</v>
      </c>
      <c r="ER115" s="2">
        <v>56290</v>
      </c>
      <c r="FA115" s="2">
        <v>47395</v>
      </c>
      <c r="FE115" s="2">
        <v>63467</v>
      </c>
      <c r="FH115" s="2">
        <v>45889</v>
      </c>
      <c r="FI115" s="2">
        <v>848705</v>
      </c>
      <c r="FX115" s="2">
        <v>36179</v>
      </c>
      <c r="GD115" s="2">
        <v>51528</v>
      </c>
    </row>
    <row r="116" spans="5:186" x14ac:dyDescent="0.35">
      <c r="E116" s="2">
        <v>49772</v>
      </c>
      <c r="G116" s="2">
        <v>61338</v>
      </c>
      <c r="K116" s="2">
        <v>63644</v>
      </c>
      <c r="AN116" s="2">
        <v>160077</v>
      </c>
      <c r="AU116" s="2">
        <v>35390</v>
      </c>
      <c r="BD116" s="2">
        <v>883322</v>
      </c>
      <c r="BF116" s="2">
        <v>33038</v>
      </c>
      <c r="BT116" s="2">
        <v>58201</v>
      </c>
      <c r="CS116" s="2">
        <v>57635</v>
      </c>
      <c r="DH116" s="2">
        <v>53163</v>
      </c>
      <c r="DK116" s="2">
        <v>34935</v>
      </c>
      <c r="EA116" s="2">
        <v>22770</v>
      </c>
      <c r="ER116" s="2">
        <v>56322</v>
      </c>
      <c r="FA116" s="2">
        <v>47420</v>
      </c>
      <c r="FE116" s="2">
        <v>63470</v>
      </c>
      <c r="FH116" s="2">
        <v>45890</v>
      </c>
      <c r="FI116" s="2">
        <v>853038</v>
      </c>
      <c r="FX116" s="2">
        <v>36180</v>
      </c>
      <c r="GD116" s="2">
        <v>51531</v>
      </c>
    </row>
    <row r="117" spans="5:186" x14ac:dyDescent="0.35">
      <c r="E117" s="2">
        <v>49983</v>
      </c>
      <c r="G117" s="2">
        <v>61566</v>
      </c>
      <c r="K117" s="2">
        <v>63647</v>
      </c>
      <c r="AN117" s="2">
        <v>201459</v>
      </c>
      <c r="AU117" s="2">
        <v>36820</v>
      </c>
      <c r="BD117" s="2">
        <v>883504</v>
      </c>
      <c r="BF117" s="2">
        <v>33062</v>
      </c>
      <c r="BT117" s="2">
        <v>58641</v>
      </c>
      <c r="CS117" s="2">
        <v>57636</v>
      </c>
      <c r="DH117" s="2">
        <v>53572</v>
      </c>
      <c r="DK117" s="2">
        <v>34938</v>
      </c>
      <c r="EA117" s="2">
        <v>23945</v>
      </c>
      <c r="ER117" s="2">
        <v>57673</v>
      </c>
      <c r="FA117" s="2">
        <v>48468</v>
      </c>
      <c r="FE117" s="2">
        <v>63471</v>
      </c>
      <c r="FH117" s="2">
        <v>46009</v>
      </c>
      <c r="FX117" s="2">
        <v>36181</v>
      </c>
      <c r="GD117" s="2">
        <v>51533</v>
      </c>
    </row>
    <row r="118" spans="5:186" x14ac:dyDescent="0.35">
      <c r="E118" s="2">
        <v>50372</v>
      </c>
      <c r="G118" s="2">
        <v>61627</v>
      </c>
      <c r="K118" s="2">
        <v>100594</v>
      </c>
      <c r="AN118" s="2">
        <v>263640</v>
      </c>
      <c r="AU118" s="2">
        <v>37160</v>
      </c>
      <c r="BD118" s="2">
        <v>924134</v>
      </c>
      <c r="BF118" s="2">
        <v>33340</v>
      </c>
      <c r="BT118" s="2">
        <v>59630</v>
      </c>
      <c r="CS118" s="2">
        <v>57850</v>
      </c>
      <c r="DH118" s="2">
        <v>53876</v>
      </c>
      <c r="DK118" s="2">
        <v>35478</v>
      </c>
      <c r="EA118" s="2">
        <v>24172</v>
      </c>
      <c r="ER118" s="2">
        <v>57674</v>
      </c>
      <c r="FA118" s="2">
        <v>48780</v>
      </c>
      <c r="FE118" s="2">
        <v>103747</v>
      </c>
      <c r="FH118" s="2">
        <v>46591</v>
      </c>
      <c r="FX118" s="2">
        <v>36304</v>
      </c>
      <c r="GD118" s="2">
        <v>51596</v>
      </c>
    </row>
    <row r="119" spans="5:186" x14ac:dyDescent="0.35">
      <c r="E119" s="2">
        <v>50404</v>
      </c>
      <c r="G119" s="2">
        <v>62176</v>
      </c>
      <c r="K119" s="2">
        <v>101717</v>
      </c>
      <c r="AN119" s="2">
        <v>271445</v>
      </c>
      <c r="AU119" s="2">
        <v>37163</v>
      </c>
      <c r="BF119" s="2">
        <v>33343</v>
      </c>
      <c r="BT119" s="2">
        <v>59807</v>
      </c>
      <c r="CS119" s="2">
        <v>58897</v>
      </c>
      <c r="DH119" s="2">
        <v>54024</v>
      </c>
      <c r="DK119" s="2">
        <v>35479</v>
      </c>
      <c r="EA119" s="2">
        <v>24561</v>
      </c>
      <c r="ER119" s="2">
        <v>57676</v>
      </c>
      <c r="FA119" s="2">
        <v>48785</v>
      </c>
      <c r="FE119" s="2">
        <v>126466</v>
      </c>
      <c r="FH119" s="2">
        <v>46875</v>
      </c>
      <c r="FX119" s="2">
        <v>36358</v>
      </c>
      <c r="GD119" s="2">
        <v>52545</v>
      </c>
    </row>
    <row r="120" spans="5:186" x14ac:dyDescent="0.35">
      <c r="E120" s="2">
        <v>50405</v>
      </c>
      <c r="G120" s="2">
        <v>62179</v>
      </c>
      <c r="K120" s="2">
        <v>128843</v>
      </c>
      <c r="AN120" s="2">
        <v>275925</v>
      </c>
      <c r="AU120" s="2">
        <v>37268</v>
      </c>
      <c r="BF120" s="2">
        <v>34124</v>
      </c>
      <c r="BT120" s="2">
        <v>59809</v>
      </c>
      <c r="CS120" s="2">
        <v>60367</v>
      </c>
      <c r="DH120" s="2">
        <v>55408</v>
      </c>
      <c r="DK120" s="2">
        <v>35480</v>
      </c>
      <c r="EA120" s="2">
        <v>24563</v>
      </c>
      <c r="ER120" s="2">
        <v>57938</v>
      </c>
      <c r="FA120" s="2">
        <v>48990</v>
      </c>
      <c r="FE120" s="2">
        <v>135210</v>
      </c>
      <c r="FH120" s="2">
        <v>46876</v>
      </c>
      <c r="FX120" s="2">
        <v>36361</v>
      </c>
      <c r="GD120" s="2">
        <v>52695</v>
      </c>
    </row>
    <row r="121" spans="5:186" x14ac:dyDescent="0.35">
      <c r="E121" s="2">
        <v>50433</v>
      </c>
      <c r="G121" s="2">
        <v>62188</v>
      </c>
      <c r="K121" s="2">
        <v>142893</v>
      </c>
      <c r="AN121" s="2">
        <v>280461</v>
      </c>
      <c r="AU121" s="2">
        <v>37526</v>
      </c>
      <c r="BF121" s="2">
        <v>34182</v>
      </c>
      <c r="BT121" s="2">
        <v>59868</v>
      </c>
      <c r="CS121" s="2">
        <v>60369</v>
      </c>
      <c r="DH121" s="2">
        <v>55411</v>
      </c>
      <c r="DK121" s="2">
        <v>35481</v>
      </c>
      <c r="EA121" s="2">
        <v>24671</v>
      </c>
      <c r="ER121" s="2">
        <v>57939</v>
      </c>
      <c r="FA121" s="2">
        <v>49089</v>
      </c>
      <c r="FE121" s="2">
        <v>143040</v>
      </c>
      <c r="FH121" s="2">
        <v>46877</v>
      </c>
      <c r="FX121" s="2">
        <v>36364</v>
      </c>
      <c r="GD121" s="2">
        <v>53054</v>
      </c>
    </row>
    <row r="122" spans="5:186" x14ac:dyDescent="0.35">
      <c r="E122" s="2">
        <v>53730</v>
      </c>
      <c r="G122" s="2">
        <v>62190</v>
      </c>
      <c r="K122" s="2">
        <v>142992</v>
      </c>
      <c r="AN122" s="2">
        <v>298505</v>
      </c>
      <c r="AU122" s="2">
        <v>37600</v>
      </c>
      <c r="BF122" s="2">
        <v>34192</v>
      </c>
      <c r="BT122" s="2">
        <v>61458</v>
      </c>
      <c r="CS122" s="2">
        <v>61620</v>
      </c>
      <c r="DH122" s="2">
        <v>55414</v>
      </c>
      <c r="DK122" s="2">
        <v>35482</v>
      </c>
      <c r="EA122" s="2">
        <v>24886</v>
      </c>
      <c r="ER122" s="2">
        <v>57944</v>
      </c>
      <c r="FA122" s="2">
        <v>49100</v>
      </c>
      <c r="FE122" s="2">
        <v>204560</v>
      </c>
      <c r="FH122" s="2">
        <v>46935</v>
      </c>
      <c r="FX122" s="2">
        <v>36368</v>
      </c>
      <c r="GD122" s="2">
        <v>53232</v>
      </c>
    </row>
    <row r="123" spans="5:186" x14ac:dyDescent="0.35">
      <c r="E123" s="2">
        <v>53900</v>
      </c>
      <c r="G123" s="2">
        <v>62410</v>
      </c>
      <c r="K123" s="2">
        <v>190884</v>
      </c>
      <c r="AN123" s="2">
        <v>304469</v>
      </c>
      <c r="AU123" s="2">
        <v>37675</v>
      </c>
      <c r="BF123" s="2">
        <v>35312</v>
      </c>
      <c r="BT123" s="2">
        <v>61468</v>
      </c>
      <c r="CS123" s="2">
        <v>63044</v>
      </c>
      <c r="DH123" s="2">
        <v>55590</v>
      </c>
      <c r="DK123" s="2">
        <v>35485</v>
      </c>
      <c r="EA123" s="2">
        <v>25116</v>
      </c>
      <c r="ER123" s="2">
        <v>59061</v>
      </c>
      <c r="FA123" s="2">
        <v>49159</v>
      </c>
      <c r="FE123" s="2">
        <v>288563</v>
      </c>
      <c r="FH123" s="2">
        <v>47083</v>
      </c>
      <c r="FX123" s="2">
        <v>36467</v>
      </c>
      <c r="GD123" s="2">
        <v>53633</v>
      </c>
    </row>
    <row r="124" spans="5:186" x14ac:dyDescent="0.35">
      <c r="E124" s="2">
        <v>54070</v>
      </c>
      <c r="G124" s="2">
        <v>62415</v>
      </c>
      <c r="K124" s="2">
        <v>192153</v>
      </c>
      <c r="AN124" s="2">
        <v>331496</v>
      </c>
      <c r="AU124" s="2">
        <v>37812</v>
      </c>
      <c r="BF124" s="2">
        <v>35562</v>
      </c>
      <c r="BT124" s="2">
        <v>61469</v>
      </c>
      <c r="CS124" s="2">
        <v>63276</v>
      </c>
      <c r="DH124" s="2">
        <v>55605</v>
      </c>
      <c r="DK124" s="2">
        <v>35539</v>
      </c>
      <c r="EA124" s="2">
        <v>25249</v>
      </c>
      <c r="ER124" s="2">
        <v>59149</v>
      </c>
      <c r="FA124" s="2">
        <v>49327</v>
      </c>
      <c r="FE124" s="2">
        <v>326009</v>
      </c>
      <c r="FH124" s="2">
        <v>47250</v>
      </c>
      <c r="FX124" s="2">
        <v>36469</v>
      </c>
      <c r="GD124" s="2">
        <v>53978</v>
      </c>
    </row>
    <row r="125" spans="5:186" x14ac:dyDescent="0.35">
      <c r="E125" s="2">
        <v>54101</v>
      </c>
      <c r="G125" s="2">
        <v>63031</v>
      </c>
      <c r="K125" s="2">
        <v>207852</v>
      </c>
      <c r="AN125" s="2">
        <v>339358</v>
      </c>
      <c r="AU125" s="2">
        <v>38070</v>
      </c>
      <c r="BF125" s="2">
        <v>36080</v>
      </c>
      <c r="BT125" s="2">
        <v>64084</v>
      </c>
      <c r="CS125" s="2">
        <v>63281</v>
      </c>
      <c r="DH125" s="2">
        <v>55606</v>
      </c>
      <c r="DK125" s="2">
        <v>35614</v>
      </c>
      <c r="EA125" s="2">
        <v>25285</v>
      </c>
      <c r="ER125" s="2">
        <v>59160</v>
      </c>
      <c r="FA125" s="2">
        <v>49581</v>
      </c>
      <c r="FE125" s="2">
        <v>342089</v>
      </c>
      <c r="FH125" s="2">
        <v>47252</v>
      </c>
      <c r="FX125" s="2">
        <v>36470</v>
      </c>
      <c r="GD125" s="2">
        <v>53991</v>
      </c>
    </row>
    <row r="126" spans="5:186" x14ac:dyDescent="0.35">
      <c r="E126" s="2">
        <v>54717</v>
      </c>
      <c r="G126" s="2">
        <v>63038</v>
      </c>
      <c r="K126" s="2">
        <v>207860</v>
      </c>
      <c r="AN126" s="2">
        <v>363457</v>
      </c>
      <c r="AU126" s="2">
        <v>38107</v>
      </c>
      <c r="BF126" s="2">
        <v>37318</v>
      </c>
      <c r="BT126" s="2">
        <v>64090</v>
      </c>
      <c r="CS126" s="2">
        <v>63282</v>
      </c>
      <c r="DH126" s="2">
        <v>55610</v>
      </c>
      <c r="DK126" s="2">
        <v>36016</v>
      </c>
      <c r="EA126" s="2">
        <v>25311</v>
      </c>
      <c r="ER126" s="2">
        <v>59342</v>
      </c>
      <c r="FA126" s="2">
        <v>49741</v>
      </c>
      <c r="FE126" s="2">
        <v>350397</v>
      </c>
      <c r="FH126" s="2">
        <v>47254</v>
      </c>
      <c r="FX126" s="2">
        <v>36475</v>
      </c>
      <c r="GD126" s="2">
        <v>55403</v>
      </c>
    </row>
    <row r="127" spans="5:186" x14ac:dyDescent="0.35">
      <c r="E127" s="2">
        <v>54725</v>
      </c>
      <c r="G127" s="2">
        <v>63200</v>
      </c>
      <c r="K127" s="2">
        <v>240333</v>
      </c>
      <c r="AN127" s="2">
        <v>387209</v>
      </c>
      <c r="AU127" s="2">
        <v>38157</v>
      </c>
      <c r="BF127" s="2">
        <v>37353</v>
      </c>
      <c r="BT127" s="2">
        <v>64095</v>
      </c>
      <c r="CS127" s="2">
        <v>63283</v>
      </c>
      <c r="DH127" s="2">
        <v>56445</v>
      </c>
      <c r="DK127" s="2">
        <v>36330</v>
      </c>
      <c r="EA127" s="2">
        <v>25508</v>
      </c>
      <c r="ER127" s="2">
        <v>60377</v>
      </c>
      <c r="FA127" s="2">
        <v>50077</v>
      </c>
      <c r="FE127" s="2">
        <v>436436</v>
      </c>
      <c r="FH127" s="2">
        <v>47255</v>
      </c>
      <c r="FX127" s="2">
        <v>36743</v>
      </c>
      <c r="GD127" s="2">
        <v>55464</v>
      </c>
    </row>
    <row r="128" spans="5:186" x14ac:dyDescent="0.35">
      <c r="E128" s="2">
        <v>54728</v>
      </c>
      <c r="G128" s="2">
        <v>63911</v>
      </c>
      <c r="K128" s="2">
        <v>241919</v>
      </c>
      <c r="AN128" s="2">
        <v>389056</v>
      </c>
      <c r="AU128" s="2">
        <v>39571</v>
      </c>
      <c r="BF128" s="2">
        <v>37397</v>
      </c>
      <c r="CS128" s="2">
        <v>63752</v>
      </c>
      <c r="DH128" s="2">
        <v>56633</v>
      </c>
      <c r="DK128" s="2">
        <v>37349</v>
      </c>
      <c r="EA128" s="2">
        <v>25744</v>
      </c>
      <c r="ER128" s="2">
        <v>61607</v>
      </c>
      <c r="FA128" s="2">
        <v>50773</v>
      </c>
      <c r="FE128" s="2">
        <v>447920</v>
      </c>
      <c r="FH128" s="2">
        <v>47257</v>
      </c>
      <c r="FX128" s="2">
        <v>36744</v>
      </c>
      <c r="GD128" s="2">
        <v>55707</v>
      </c>
    </row>
    <row r="129" spans="5:186" x14ac:dyDescent="0.35">
      <c r="E129" s="2">
        <v>54738</v>
      </c>
      <c r="G129" s="2">
        <v>78493</v>
      </c>
      <c r="K129" s="2">
        <v>248153</v>
      </c>
      <c r="AN129" s="2">
        <v>400747</v>
      </c>
      <c r="AU129" s="2">
        <v>40570</v>
      </c>
      <c r="BF129" s="2">
        <v>37595</v>
      </c>
      <c r="CS129" s="2">
        <v>63886</v>
      </c>
      <c r="DH129" s="2">
        <v>56806</v>
      </c>
      <c r="DK129" s="2">
        <v>37432</v>
      </c>
      <c r="EA129" s="2">
        <v>25775</v>
      </c>
      <c r="ER129" s="2">
        <v>62387</v>
      </c>
      <c r="FA129" s="2">
        <v>50774</v>
      </c>
      <c r="FE129" s="2">
        <v>454462</v>
      </c>
      <c r="FH129" s="2">
        <v>47259</v>
      </c>
      <c r="FX129" s="2">
        <v>36745</v>
      </c>
      <c r="GD129" s="2">
        <v>55742</v>
      </c>
    </row>
    <row r="130" spans="5:186" x14ac:dyDescent="0.35">
      <c r="E130" s="2">
        <v>54744</v>
      </c>
      <c r="G130" s="2">
        <v>80788</v>
      </c>
      <c r="K130" s="2">
        <v>257998</v>
      </c>
      <c r="AN130" s="2">
        <v>437772</v>
      </c>
      <c r="AU130" s="2">
        <v>40577</v>
      </c>
      <c r="BF130" s="2">
        <v>38138</v>
      </c>
      <c r="CS130" s="2">
        <v>63913</v>
      </c>
      <c r="DH130" s="2">
        <v>59312</v>
      </c>
      <c r="DK130" s="2">
        <v>37542</v>
      </c>
      <c r="EA130" s="2">
        <v>26268</v>
      </c>
      <c r="ER130" s="2">
        <v>62391</v>
      </c>
      <c r="FA130" s="2">
        <v>50775</v>
      </c>
      <c r="FE130" s="2">
        <v>481796</v>
      </c>
      <c r="FH130" s="2">
        <v>47261</v>
      </c>
      <c r="FX130" s="2">
        <v>36746</v>
      </c>
      <c r="GD130" s="2">
        <v>56482</v>
      </c>
    </row>
    <row r="131" spans="5:186" x14ac:dyDescent="0.35">
      <c r="E131" s="2">
        <v>54747</v>
      </c>
      <c r="G131" s="2">
        <v>106179</v>
      </c>
      <c r="K131" s="2">
        <v>261099</v>
      </c>
      <c r="AN131" s="2">
        <v>453084</v>
      </c>
      <c r="AU131" s="2">
        <v>40606</v>
      </c>
      <c r="BF131" s="2">
        <v>38382</v>
      </c>
      <c r="CS131" s="2">
        <v>63914</v>
      </c>
      <c r="DH131" s="2">
        <v>60113</v>
      </c>
      <c r="DK131" s="2">
        <v>37545</v>
      </c>
      <c r="EA131" s="2">
        <v>26277</v>
      </c>
      <c r="ER131" s="2">
        <v>62981</v>
      </c>
      <c r="FA131" s="2">
        <v>50788</v>
      </c>
      <c r="FE131" s="2">
        <v>500231</v>
      </c>
      <c r="FH131" s="2">
        <v>47354</v>
      </c>
      <c r="FX131" s="2">
        <v>36747</v>
      </c>
      <c r="GD131" s="2">
        <v>56486</v>
      </c>
    </row>
    <row r="132" spans="5:186" x14ac:dyDescent="0.35">
      <c r="E132" s="2">
        <v>54748</v>
      </c>
      <c r="G132" s="2">
        <v>106765</v>
      </c>
      <c r="K132" s="2">
        <v>307371</v>
      </c>
      <c r="AN132" s="2">
        <v>459107</v>
      </c>
      <c r="AU132" s="2">
        <v>40641</v>
      </c>
      <c r="BF132" s="2">
        <v>38505</v>
      </c>
      <c r="CS132" s="2">
        <v>63916</v>
      </c>
      <c r="DH132" s="2">
        <v>60217</v>
      </c>
      <c r="DK132" s="2">
        <v>37547</v>
      </c>
      <c r="EA132" s="2">
        <v>26278</v>
      </c>
      <c r="ER132" s="2">
        <v>691949</v>
      </c>
      <c r="FA132" s="2">
        <v>50907</v>
      </c>
      <c r="FE132" s="2">
        <v>503649</v>
      </c>
      <c r="FH132" s="2">
        <v>47356</v>
      </c>
      <c r="FX132" s="2">
        <v>36748</v>
      </c>
      <c r="GD132" s="2">
        <v>56636</v>
      </c>
    </row>
    <row r="133" spans="5:186" x14ac:dyDescent="0.35">
      <c r="E133" s="2">
        <v>54749</v>
      </c>
      <c r="G133" s="2">
        <v>107070</v>
      </c>
      <c r="K133" s="2">
        <v>314906</v>
      </c>
      <c r="AN133" s="2">
        <v>495291</v>
      </c>
      <c r="AU133" s="2">
        <v>41601</v>
      </c>
      <c r="BF133" s="2">
        <v>39596</v>
      </c>
      <c r="CS133" s="2">
        <v>64106</v>
      </c>
      <c r="DH133" s="2">
        <v>61908</v>
      </c>
      <c r="DK133" s="2">
        <v>37635</v>
      </c>
      <c r="EA133" s="2">
        <v>27774</v>
      </c>
      <c r="ER133" s="2">
        <v>710707</v>
      </c>
      <c r="FA133" s="2">
        <v>50939</v>
      </c>
      <c r="FE133" s="2">
        <v>714113</v>
      </c>
      <c r="FH133" s="2">
        <v>47588</v>
      </c>
      <c r="FX133" s="2">
        <v>36749</v>
      </c>
      <c r="GD133" s="2">
        <v>57436</v>
      </c>
    </row>
    <row r="134" spans="5:186" x14ac:dyDescent="0.35">
      <c r="E134" s="2">
        <v>54750</v>
      </c>
      <c r="G134" s="2">
        <v>108295</v>
      </c>
      <c r="K134" s="2">
        <v>317560</v>
      </c>
      <c r="AN134" s="2">
        <v>509695</v>
      </c>
      <c r="AU134" s="2">
        <v>42489</v>
      </c>
      <c r="BF134" s="2">
        <v>39707</v>
      </c>
      <c r="CS134" s="2">
        <v>68791</v>
      </c>
      <c r="DH134" s="2">
        <v>62054</v>
      </c>
      <c r="DK134" s="2">
        <v>37636</v>
      </c>
      <c r="EA134" s="2">
        <v>28747</v>
      </c>
      <c r="ER134" s="2">
        <v>722573</v>
      </c>
      <c r="FA134" s="2">
        <v>50986</v>
      </c>
      <c r="FE134" s="2">
        <v>893750</v>
      </c>
      <c r="FH134" s="2">
        <v>47589</v>
      </c>
      <c r="FX134" s="2">
        <v>36802</v>
      </c>
      <c r="GD134" s="2">
        <v>57440</v>
      </c>
    </row>
    <row r="135" spans="5:186" x14ac:dyDescent="0.35">
      <c r="E135" s="2">
        <v>54751</v>
      </c>
      <c r="G135" s="2">
        <v>108688</v>
      </c>
      <c r="K135" s="2">
        <v>323444</v>
      </c>
      <c r="AN135" s="2">
        <v>546655</v>
      </c>
      <c r="AU135" s="2">
        <v>42590</v>
      </c>
      <c r="BF135" s="2">
        <v>39711</v>
      </c>
      <c r="CS135" s="2">
        <v>82934</v>
      </c>
      <c r="DH135" s="2">
        <v>63180</v>
      </c>
      <c r="DK135" s="2">
        <v>37637</v>
      </c>
      <c r="EA135" s="2">
        <v>28842</v>
      </c>
      <c r="ER135" s="2">
        <v>753117</v>
      </c>
      <c r="FA135" s="2">
        <v>51221</v>
      </c>
      <c r="FE135" s="2">
        <v>893842</v>
      </c>
      <c r="FH135" s="2">
        <v>47937</v>
      </c>
      <c r="FX135" s="2">
        <v>36935</v>
      </c>
      <c r="GD135" s="2">
        <v>57470</v>
      </c>
    </row>
    <row r="136" spans="5:186" x14ac:dyDescent="0.35">
      <c r="E136" s="2">
        <v>54753</v>
      </c>
      <c r="G136" s="2">
        <v>118638</v>
      </c>
      <c r="K136" s="2">
        <v>328518</v>
      </c>
      <c r="AN136" s="2">
        <v>557256</v>
      </c>
      <c r="AU136" s="2">
        <v>42604</v>
      </c>
      <c r="BF136" s="2">
        <v>40091</v>
      </c>
      <c r="CS136" s="2">
        <v>186510</v>
      </c>
      <c r="DH136" s="2">
        <v>76521</v>
      </c>
      <c r="DK136" s="2">
        <v>37695</v>
      </c>
      <c r="EA136" s="2">
        <v>29420</v>
      </c>
      <c r="ER136" s="2">
        <v>755185</v>
      </c>
      <c r="FA136" s="2">
        <v>51444</v>
      </c>
      <c r="FH136" s="2">
        <v>48125</v>
      </c>
      <c r="FX136" s="2">
        <v>36936</v>
      </c>
      <c r="GD136" s="2">
        <v>57499</v>
      </c>
    </row>
    <row r="137" spans="5:186" x14ac:dyDescent="0.35">
      <c r="E137" s="2">
        <v>54755</v>
      </c>
      <c r="G137" s="2">
        <v>137687</v>
      </c>
      <c r="K137" s="2">
        <v>328534</v>
      </c>
      <c r="AN137" s="2">
        <v>560474</v>
      </c>
      <c r="AU137" s="2">
        <v>42977</v>
      </c>
      <c r="BF137" s="2">
        <v>40113</v>
      </c>
      <c r="CS137" s="2">
        <v>262626</v>
      </c>
      <c r="DH137" s="2">
        <v>82636</v>
      </c>
      <c r="DK137" s="2">
        <v>37696</v>
      </c>
      <c r="EA137" s="2">
        <v>30661</v>
      </c>
      <c r="ER137" s="2">
        <v>761144</v>
      </c>
      <c r="FA137" s="2">
        <v>51722</v>
      </c>
      <c r="FH137" s="2">
        <v>48236</v>
      </c>
      <c r="FX137" s="2">
        <v>36943</v>
      </c>
      <c r="GD137" s="2">
        <v>57699</v>
      </c>
    </row>
    <row r="138" spans="5:186" x14ac:dyDescent="0.35">
      <c r="E138" s="2">
        <v>54757</v>
      </c>
      <c r="G138" s="2">
        <v>164368</v>
      </c>
      <c r="K138" s="2">
        <v>340364</v>
      </c>
      <c r="AN138" s="2">
        <v>563338</v>
      </c>
      <c r="AU138" s="2">
        <v>43108</v>
      </c>
      <c r="BF138" s="2">
        <v>40291</v>
      </c>
      <c r="CS138" s="2">
        <v>452854</v>
      </c>
      <c r="DH138" s="2">
        <v>93823</v>
      </c>
      <c r="DK138" s="2">
        <v>38159</v>
      </c>
      <c r="EA138" s="2">
        <v>31485</v>
      </c>
      <c r="ER138" s="2">
        <v>761145</v>
      </c>
      <c r="FA138" s="2">
        <v>51832</v>
      </c>
      <c r="FH138" s="2">
        <v>48285</v>
      </c>
      <c r="FX138" s="2">
        <v>36949</v>
      </c>
      <c r="GD138" s="2">
        <v>57785</v>
      </c>
    </row>
    <row r="139" spans="5:186" x14ac:dyDescent="0.35">
      <c r="E139" s="2">
        <v>54760</v>
      </c>
      <c r="G139" s="2">
        <v>164616</v>
      </c>
      <c r="K139" s="2">
        <v>344119</v>
      </c>
      <c r="AN139" s="2">
        <v>582023</v>
      </c>
      <c r="AU139" s="2">
        <v>43207</v>
      </c>
      <c r="BF139" s="2">
        <v>40637</v>
      </c>
      <c r="CS139" s="2">
        <v>487223</v>
      </c>
      <c r="DH139" s="2">
        <v>119628</v>
      </c>
      <c r="DK139" s="2">
        <v>38234</v>
      </c>
      <c r="EA139" s="2">
        <v>31768</v>
      </c>
      <c r="ER139" s="2">
        <v>761157</v>
      </c>
      <c r="FA139" s="2">
        <v>51883</v>
      </c>
      <c r="FH139" s="2">
        <v>48290</v>
      </c>
      <c r="FX139" s="2">
        <v>36950</v>
      </c>
      <c r="GD139" s="2">
        <v>57840</v>
      </c>
    </row>
    <row r="140" spans="5:186" x14ac:dyDescent="0.35">
      <c r="E140" s="2">
        <v>54761</v>
      </c>
      <c r="G140" s="2">
        <v>188292</v>
      </c>
      <c r="K140" s="2">
        <v>358028</v>
      </c>
      <c r="AN140" s="2">
        <v>632919</v>
      </c>
      <c r="AU140" s="2">
        <v>43227</v>
      </c>
      <c r="BF140" s="2">
        <v>41532</v>
      </c>
      <c r="CS140" s="2">
        <v>487256</v>
      </c>
      <c r="DH140" s="2">
        <v>122689</v>
      </c>
      <c r="DK140" s="2">
        <v>38334</v>
      </c>
      <c r="EA140" s="2">
        <v>31864</v>
      </c>
      <c r="ER140" s="2">
        <v>761158</v>
      </c>
      <c r="FA140" s="2">
        <v>51893</v>
      </c>
      <c r="FH140" s="2">
        <v>48390</v>
      </c>
      <c r="FX140" s="2">
        <v>36952</v>
      </c>
      <c r="GD140" s="2">
        <v>57909</v>
      </c>
    </row>
    <row r="141" spans="5:186" x14ac:dyDescent="0.35">
      <c r="E141" s="2">
        <v>54762</v>
      </c>
      <c r="G141" s="2">
        <v>199927</v>
      </c>
      <c r="K141" s="2">
        <v>383711</v>
      </c>
      <c r="AN141" s="2">
        <v>655613</v>
      </c>
      <c r="AU141" s="2">
        <v>43241</v>
      </c>
      <c r="BF141" s="2">
        <v>41599</v>
      </c>
      <c r="CS141" s="2">
        <v>515643</v>
      </c>
      <c r="DH141" s="2">
        <v>142117</v>
      </c>
      <c r="DK141" s="2">
        <v>38336</v>
      </c>
      <c r="EA141" s="2">
        <v>31915</v>
      </c>
      <c r="FA141" s="2">
        <v>51979</v>
      </c>
      <c r="FH141" s="2">
        <v>48417</v>
      </c>
      <c r="FX141" s="2">
        <v>36953</v>
      </c>
      <c r="GD141" s="2">
        <v>57941</v>
      </c>
    </row>
    <row r="142" spans="5:186" x14ac:dyDescent="0.35">
      <c r="E142" s="2">
        <v>54764</v>
      </c>
      <c r="G142" s="2">
        <v>244087</v>
      </c>
      <c r="K142" s="2">
        <v>399410</v>
      </c>
      <c r="AN142" s="2">
        <v>733615</v>
      </c>
      <c r="AU142" s="2">
        <v>43850</v>
      </c>
      <c r="BF142" s="2">
        <v>41920</v>
      </c>
      <c r="CS142" s="2">
        <v>550764</v>
      </c>
      <c r="DH142" s="2">
        <v>145367</v>
      </c>
      <c r="DK142" s="2">
        <v>38591</v>
      </c>
      <c r="EA142" s="2">
        <v>31922</v>
      </c>
      <c r="FA142" s="2">
        <v>52442</v>
      </c>
      <c r="FH142" s="2">
        <v>49953</v>
      </c>
      <c r="FX142" s="2">
        <v>36954</v>
      </c>
      <c r="GD142" s="2">
        <v>58200</v>
      </c>
    </row>
    <row r="143" spans="5:186" x14ac:dyDescent="0.35">
      <c r="E143" s="2">
        <v>54766</v>
      </c>
      <c r="G143" s="2">
        <v>251835</v>
      </c>
      <c r="K143" s="2">
        <v>430827</v>
      </c>
      <c r="AN143" s="2">
        <v>740342</v>
      </c>
      <c r="AU143" s="2">
        <v>44022</v>
      </c>
      <c r="BF143" s="2">
        <v>42021</v>
      </c>
      <c r="CS143" s="2">
        <v>615674</v>
      </c>
      <c r="DH143" s="2">
        <v>161711</v>
      </c>
      <c r="DK143" s="2">
        <v>38723</v>
      </c>
      <c r="EA143" s="2">
        <v>31930</v>
      </c>
      <c r="FA143" s="2">
        <v>53333</v>
      </c>
      <c r="FH143" s="2">
        <v>49955</v>
      </c>
      <c r="FX143" s="2">
        <v>36955</v>
      </c>
      <c r="GD143" s="2">
        <v>58293</v>
      </c>
    </row>
    <row r="144" spans="5:186" x14ac:dyDescent="0.35">
      <c r="E144" s="2">
        <v>54768</v>
      </c>
      <c r="G144" s="2">
        <v>303800</v>
      </c>
      <c r="K144" s="2">
        <v>430835</v>
      </c>
      <c r="AN144" s="2">
        <v>755637</v>
      </c>
      <c r="AU144" s="2">
        <v>44259</v>
      </c>
      <c r="BF144" s="2">
        <v>42169</v>
      </c>
      <c r="CS144" s="2">
        <v>617720</v>
      </c>
      <c r="DH144" s="2">
        <v>163303</v>
      </c>
      <c r="DK144" s="2">
        <v>38729</v>
      </c>
      <c r="EA144" s="2">
        <v>31938</v>
      </c>
      <c r="FA144" s="2">
        <v>53942</v>
      </c>
      <c r="FH144" s="2">
        <v>50221</v>
      </c>
      <c r="FX144" s="2">
        <v>36956</v>
      </c>
      <c r="GD144" s="2">
        <v>58294</v>
      </c>
    </row>
    <row r="145" spans="5:186" x14ac:dyDescent="0.35">
      <c r="E145" s="2">
        <v>55581</v>
      </c>
      <c r="G145" s="2">
        <v>308700</v>
      </c>
      <c r="K145" s="2">
        <v>462606</v>
      </c>
      <c r="AN145" s="2">
        <v>807273</v>
      </c>
      <c r="AU145" s="2">
        <v>45266</v>
      </c>
      <c r="BF145" s="2">
        <v>42554</v>
      </c>
      <c r="CS145" s="2">
        <v>682930</v>
      </c>
      <c r="DH145" s="2">
        <v>171074</v>
      </c>
      <c r="DK145" s="2">
        <v>38733</v>
      </c>
      <c r="EA145" s="2">
        <v>32036</v>
      </c>
      <c r="FA145" s="2">
        <v>54039</v>
      </c>
      <c r="FH145" s="2">
        <v>50222</v>
      </c>
      <c r="FX145" s="2">
        <v>36996</v>
      </c>
      <c r="GD145" s="2">
        <v>58557</v>
      </c>
    </row>
    <row r="146" spans="5:186" x14ac:dyDescent="0.35">
      <c r="E146" s="2">
        <v>56624</v>
      </c>
      <c r="G146" s="2">
        <v>321588</v>
      </c>
      <c r="K146" s="2">
        <v>492314</v>
      </c>
      <c r="AN146" s="2">
        <v>887307</v>
      </c>
      <c r="AU146" s="2">
        <v>45459</v>
      </c>
      <c r="BF146" s="2">
        <v>43218</v>
      </c>
      <c r="CS146" s="2">
        <v>683847</v>
      </c>
      <c r="DH146" s="2">
        <v>181388</v>
      </c>
      <c r="DK146" s="2">
        <v>38736</v>
      </c>
      <c r="EA146" s="2">
        <v>32933</v>
      </c>
      <c r="FA146" s="2">
        <v>54063</v>
      </c>
      <c r="FH146" s="2">
        <v>50230</v>
      </c>
      <c r="FX146" s="2">
        <v>36997</v>
      </c>
      <c r="GD146" s="2">
        <v>58762</v>
      </c>
    </row>
    <row r="147" spans="5:186" x14ac:dyDescent="0.35">
      <c r="E147" s="2">
        <v>56625</v>
      </c>
      <c r="G147" s="2">
        <v>321646</v>
      </c>
      <c r="K147" s="2">
        <v>543819</v>
      </c>
      <c r="AN147" s="2">
        <v>985812</v>
      </c>
      <c r="AU147" s="2">
        <v>45642</v>
      </c>
      <c r="BF147" s="2">
        <v>43292</v>
      </c>
      <c r="CS147" s="2">
        <v>687251</v>
      </c>
      <c r="DH147" s="2">
        <v>182964</v>
      </c>
      <c r="DK147" s="2">
        <v>38746</v>
      </c>
      <c r="EA147" s="2">
        <v>34243</v>
      </c>
      <c r="FA147" s="2">
        <v>56356</v>
      </c>
      <c r="FH147" s="2">
        <v>50943</v>
      </c>
      <c r="FX147" s="2">
        <v>36999</v>
      </c>
      <c r="GD147" s="2">
        <v>59066</v>
      </c>
    </row>
    <row r="148" spans="5:186" x14ac:dyDescent="0.35">
      <c r="E148" s="2">
        <v>56631</v>
      </c>
      <c r="G148" s="2">
        <v>343111</v>
      </c>
      <c r="K148" s="2">
        <v>543876</v>
      </c>
      <c r="AU148" s="2">
        <v>47166</v>
      </c>
      <c r="BF148" s="2">
        <v>43333</v>
      </c>
      <c r="CS148" s="2">
        <v>694257</v>
      </c>
      <c r="DH148" s="2">
        <v>191239</v>
      </c>
      <c r="DK148" s="2">
        <v>39345</v>
      </c>
      <c r="EA148" s="2">
        <v>34245</v>
      </c>
      <c r="FA148" s="2">
        <v>56374</v>
      </c>
      <c r="FH148" s="2">
        <v>51014</v>
      </c>
      <c r="FX148" s="2">
        <v>37000</v>
      </c>
      <c r="GD148" s="2">
        <v>59420</v>
      </c>
    </row>
    <row r="149" spans="5:186" x14ac:dyDescent="0.35">
      <c r="E149" s="2">
        <v>56632</v>
      </c>
      <c r="G149" s="2">
        <v>361022</v>
      </c>
      <c r="K149" s="2">
        <v>543884</v>
      </c>
      <c r="AU149" s="2">
        <v>47199</v>
      </c>
      <c r="BF149" s="2">
        <v>43334</v>
      </c>
      <c r="CS149" s="2">
        <v>694323</v>
      </c>
      <c r="DH149" s="2">
        <v>201251</v>
      </c>
      <c r="DK149" s="2">
        <v>40404</v>
      </c>
      <c r="EA149" s="2">
        <v>34321</v>
      </c>
      <c r="FA149" s="2">
        <v>56634</v>
      </c>
      <c r="FH149" s="2">
        <v>51186</v>
      </c>
      <c r="FX149" s="2">
        <v>37118</v>
      </c>
      <c r="GD149" s="2">
        <v>59741</v>
      </c>
    </row>
    <row r="150" spans="5:186" x14ac:dyDescent="0.35">
      <c r="E150" s="2">
        <v>58229</v>
      </c>
      <c r="G150" s="2">
        <v>361105</v>
      </c>
      <c r="K150" s="2">
        <v>551085</v>
      </c>
      <c r="AU150" s="2">
        <v>48341</v>
      </c>
      <c r="BF150" s="2">
        <v>44516</v>
      </c>
      <c r="CS150" s="2">
        <v>694588</v>
      </c>
      <c r="DH150" s="2">
        <v>208405</v>
      </c>
      <c r="DK150" s="2">
        <v>41730</v>
      </c>
      <c r="EA150" s="2">
        <v>34450</v>
      </c>
      <c r="FA150" s="2">
        <v>56635</v>
      </c>
      <c r="FH150" s="2">
        <v>51193</v>
      </c>
      <c r="FX150" s="2">
        <v>37434</v>
      </c>
      <c r="GD150" s="2">
        <v>59920</v>
      </c>
    </row>
    <row r="151" spans="5:186" x14ac:dyDescent="0.35">
      <c r="E151" s="2">
        <v>59014</v>
      </c>
      <c r="G151" s="2">
        <v>385443</v>
      </c>
      <c r="K151" s="2">
        <v>558452</v>
      </c>
      <c r="AU151" s="2">
        <v>49232</v>
      </c>
      <c r="BF151" s="2">
        <v>45032</v>
      </c>
      <c r="CS151" s="2">
        <v>736339</v>
      </c>
      <c r="DH151" s="2">
        <v>215483</v>
      </c>
      <c r="DK151" s="2">
        <v>42037</v>
      </c>
      <c r="EA151" s="2">
        <v>34511</v>
      </c>
      <c r="FA151" s="2">
        <v>57769</v>
      </c>
      <c r="FH151" s="2">
        <v>51504</v>
      </c>
      <c r="FX151" s="2">
        <v>37438</v>
      </c>
      <c r="GD151" s="2">
        <v>60089</v>
      </c>
    </row>
    <row r="152" spans="5:186" x14ac:dyDescent="0.35">
      <c r="E152" s="2">
        <v>60279</v>
      </c>
      <c r="G152" s="2">
        <v>426528</v>
      </c>
      <c r="K152" s="2">
        <v>559302</v>
      </c>
      <c r="AU152" s="2">
        <v>49310</v>
      </c>
      <c r="BF152" s="2">
        <v>45447</v>
      </c>
      <c r="CS152" s="2">
        <v>739125</v>
      </c>
      <c r="DH152" s="2">
        <v>215525</v>
      </c>
      <c r="DK152" s="2">
        <v>42871</v>
      </c>
      <c r="EA152" s="2">
        <v>34701</v>
      </c>
      <c r="FA152" s="2">
        <v>57798</v>
      </c>
      <c r="FH152" s="2">
        <v>51506</v>
      </c>
      <c r="FX152" s="2">
        <v>37808</v>
      </c>
      <c r="GD152" s="2">
        <v>60247</v>
      </c>
    </row>
    <row r="153" spans="5:186" x14ac:dyDescent="0.35">
      <c r="E153" s="2">
        <v>60813</v>
      </c>
      <c r="G153" s="2">
        <v>436352</v>
      </c>
      <c r="K153" s="2">
        <v>589101</v>
      </c>
      <c r="AU153" s="2">
        <v>50019</v>
      </c>
      <c r="BF153" s="2">
        <v>46125</v>
      </c>
      <c r="CS153" s="2">
        <v>739162</v>
      </c>
      <c r="DH153" s="2">
        <v>215590</v>
      </c>
      <c r="DK153" s="2">
        <v>42886</v>
      </c>
      <c r="EA153" s="2">
        <v>34710</v>
      </c>
      <c r="FA153" s="2">
        <v>57816</v>
      </c>
      <c r="FH153" s="2">
        <v>51507</v>
      </c>
      <c r="FX153" s="2">
        <v>37814</v>
      </c>
      <c r="GD153" s="2">
        <v>60303</v>
      </c>
    </row>
    <row r="154" spans="5:186" x14ac:dyDescent="0.35">
      <c r="E154" s="2">
        <v>60930</v>
      </c>
      <c r="G154" s="2">
        <v>436360</v>
      </c>
      <c r="K154" s="2">
        <v>593087</v>
      </c>
      <c r="AU154" s="2">
        <v>50494</v>
      </c>
      <c r="BF154" s="2">
        <v>48565</v>
      </c>
      <c r="CS154" s="2">
        <v>745765</v>
      </c>
      <c r="DH154" s="2">
        <v>220459</v>
      </c>
      <c r="DK154" s="2">
        <v>43205</v>
      </c>
      <c r="EA154" s="2">
        <v>34711</v>
      </c>
      <c r="FA154" s="2">
        <v>57936</v>
      </c>
      <c r="FH154" s="2">
        <v>51508</v>
      </c>
      <c r="FX154" s="2">
        <v>37817</v>
      </c>
      <c r="GD154" s="2">
        <v>60358</v>
      </c>
    </row>
    <row r="155" spans="5:186" x14ac:dyDescent="0.35">
      <c r="E155" s="2">
        <v>60931</v>
      </c>
      <c r="G155" s="2">
        <v>508135</v>
      </c>
      <c r="K155" s="2">
        <v>593111</v>
      </c>
      <c r="AU155" s="2">
        <v>50862</v>
      </c>
      <c r="BF155" s="2">
        <v>48713</v>
      </c>
      <c r="CS155" s="2">
        <v>757715</v>
      </c>
      <c r="DH155" s="2">
        <v>226860</v>
      </c>
      <c r="DK155" s="2">
        <v>43269</v>
      </c>
      <c r="EA155" s="2">
        <v>34774</v>
      </c>
      <c r="FA155" s="2">
        <v>58228</v>
      </c>
      <c r="FH155" s="2">
        <v>51509</v>
      </c>
      <c r="FX155" s="2">
        <v>37826</v>
      </c>
      <c r="GD155" s="2">
        <v>60371</v>
      </c>
    </row>
    <row r="156" spans="5:186" x14ac:dyDescent="0.35">
      <c r="E156" s="2">
        <v>60932</v>
      </c>
      <c r="G156" s="2">
        <v>530725</v>
      </c>
      <c r="K156" s="2">
        <v>614354</v>
      </c>
      <c r="AU156" s="2">
        <v>50905</v>
      </c>
      <c r="BF156" s="2">
        <v>49386</v>
      </c>
      <c r="CS156" s="2">
        <v>767062</v>
      </c>
      <c r="DH156" s="2">
        <v>239756</v>
      </c>
      <c r="DK156" s="2">
        <v>43270</v>
      </c>
      <c r="EA156" s="2">
        <v>35388</v>
      </c>
      <c r="FA156" s="2">
        <v>58565</v>
      </c>
      <c r="FH156" s="2">
        <v>51510</v>
      </c>
      <c r="FX156" s="2">
        <v>39120</v>
      </c>
      <c r="GD156" s="2">
        <v>60378</v>
      </c>
    </row>
    <row r="157" spans="5:186" x14ac:dyDescent="0.35">
      <c r="E157" s="2">
        <v>60934</v>
      </c>
      <c r="G157" s="2">
        <v>541193</v>
      </c>
      <c r="K157" s="2">
        <v>981837</v>
      </c>
      <c r="AU157" s="2">
        <v>51558</v>
      </c>
      <c r="BF157" s="2">
        <v>49521</v>
      </c>
      <c r="CS157" s="2">
        <v>767065</v>
      </c>
      <c r="DH157" s="2">
        <v>251876</v>
      </c>
      <c r="DK157" s="2">
        <v>43271</v>
      </c>
      <c r="EA157" s="2">
        <v>35571</v>
      </c>
      <c r="FA157" s="2">
        <v>59619</v>
      </c>
      <c r="FH157" s="2">
        <v>51511</v>
      </c>
      <c r="FX157" s="2">
        <v>39121</v>
      </c>
      <c r="GD157" s="2">
        <v>60646</v>
      </c>
    </row>
    <row r="158" spans="5:186" x14ac:dyDescent="0.35">
      <c r="E158" s="2">
        <v>60935</v>
      </c>
      <c r="G158" s="2">
        <v>576751</v>
      </c>
      <c r="K158" s="2">
        <v>981845</v>
      </c>
      <c r="AU158" s="2">
        <v>51766</v>
      </c>
      <c r="BF158" s="2">
        <v>49523</v>
      </c>
      <c r="CS158" s="2">
        <v>900035</v>
      </c>
      <c r="DH158" s="2">
        <v>251884</v>
      </c>
      <c r="DK158" s="2">
        <v>43272</v>
      </c>
      <c r="EA158" s="2">
        <v>35576</v>
      </c>
      <c r="FA158" s="2">
        <v>59633</v>
      </c>
      <c r="FH158" s="2">
        <v>51512</v>
      </c>
      <c r="FX158" s="2">
        <v>39127</v>
      </c>
      <c r="GD158" s="2">
        <v>61266</v>
      </c>
    </row>
    <row r="159" spans="5:186" x14ac:dyDescent="0.35">
      <c r="E159" s="2">
        <v>60936</v>
      </c>
      <c r="G159" s="2">
        <v>582858</v>
      </c>
      <c r="K159" s="2">
        <v>983932</v>
      </c>
      <c r="AU159" s="2">
        <v>52482</v>
      </c>
      <c r="BF159" s="2">
        <v>49527</v>
      </c>
      <c r="CS159" s="2">
        <v>900100</v>
      </c>
      <c r="DH159" s="2">
        <v>257816</v>
      </c>
      <c r="DK159" s="2">
        <v>43273</v>
      </c>
      <c r="EA159" s="2">
        <v>35822</v>
      </c>
      <c r="FA159" s="2">
        <v>60202</v>
      </c>
      <c r="FH159" s="2">
        <v>52343</v>
      </c>
      <c r="FX159" s="2">
        <v>39152</v>
      </c>
      <c r="GD159" s="2">
        <v>61269</v>
      </c>
    </row>
    <row r="160" spans="5:186" x14ac:dyDescent="0.35">
      <c r="E160" s="2">
        <v>60939</v>
      </c>
      <c r="G160" s="2">
        <v>590844</v>
      </c>
      <c r="K160" s="2">
        <v>983940</v>
      </c>
      <c r="AU160" s="2">
        <v>52486</v>
      </c>
      <c r="BF160" s="2">
        <v>49837</v>
      </c>
      <c r="CS160" s="2">
        <v>900159</v>
      </c>
      <c r="DH160" s="2">
        <v>271353</v>
      </c>
      <c r="DK160" s="2">
        <v>43274</v>
      </c>
      <c r="EA160" s="2">
        <v>35884</v>
      </c>
      <c r="FA160" s="2">
        <v>61611</v>
      </c>
      <c r="FH160" s="2">
        <v>52346</v>
      </c>
      <c r="FX160" s="2">
        <v>39153</v>
      </c>
      <c r="GD160" s="2">
        <v>61270</v>
      </c>
    </row>
    <row r="161" spans="5:186" x14ac:dyDescent="0.35">
      <c r="E161" s="2">
        <v>60940</v>
      </c>
      <c r="G161" s="2">
        <v>617670</v>
      </c>
      <c r="K161" s="2">
        <v>983957</v>
      </c>
      <c r="AU161" s="2">
        <v>52496</v>
      </c>
      <c r="BF161" s="2">
        <v>50616</v>
      </c>
      <c r="CS161" s="2">
        <v>900308</v>
      </c>
      <c r="DH161" s="2">
        <v>285544</v>
      </c>
      <c r="DK161" s="2">
        <v>43276</v>
      </c>
      <c r="EA161" s="2">
        <v>36338</v>
      </c>
      <c r="FA161" s="2">
        <v>61717</v>
      </c>
      <c r="FH161" s="2">
        <v>52354</v>
      </c>
      <c r="FX161" s="2">
        <v>39480</v>
      </c>
      <c r="GD161" s="2">
        <v>61354</v>
      </c>
    </row>
    <row r="162" spans="5:186" x14ac:dyDescent="0.35">
      <c r="E162" s="2">
        <v>60941</v>
      </c>
      <c r="G162" s="2">
        <v>617688</v>
      </c>
      <c r="K162" s="2">
        <v>983965</v>
      </c>
      <c r="AU162" s="2">
        <v>52500</v>
      </c>
      <c r="BF162" s="2">
        <v>53114</v>
      </c>
      <c r="CS162" s="2">
        <v>900480</v>
      </c>
      <c r="DH162" s="2">
        <v>286807</v>
      </c>
      <c r="DK162" s="2">
        <v>43278</v>
      </c>
      <c r="EA162" s="2">
        <v>36474</v>
      </c>
      <c r="FA162" s="2">
        <v>61875</v>
      </c>
      <c r="FH162" s="2">
        <v>52378</v>
      </c>
      <c r="FX162" s="2">
        <v>39481</v>
      </c>
      <c r="GD162" s="2">
        <v>61396</v>
      </c>
    </row>
    <row r="163" spans="5:186" x14ac:dyDescent="0.35">
      <c r="E163" s="2">
        <v>60942</v>
      </c>
      <c r="G163" s="2">
        <v>617696</v>
      </c>
      <c r="K163" s="2">
        <v>986927</v>
      </c>
      <c r="AU163" s="2">
        <v>52510</v>
      </c>
      <c r="BF163" s="2">
        <v>53294</v>
      </c>
      <c r="CS163" s="2">
        <v>900528</v>
      </c>
      <c r="DH163" s="2">
        <v>302349</v>
      </c>
      <c r="DK163" s="2">
        <v>43532</v>
      </c>
      <c r="EA163" s="2">
        <v>36805</v>
      </c>
      <c r="FA163" s="2">
        <v>61883</v>
      </c>
      <c r="FH163" s="2">
        <v>52379</v>
      </c>
      <c r="FX163" s="2">
        <v>39483</v>
      </c>
      <c r="GD163" s="2">
        <v>62399</v>
      </c>
    </row>
    <row r="164" spans="5:186" x14ac:dyDescent="0.35">
      <c r="E164" s="2">
        <v>60943</v>
      </c>
      <c r="G164" s="2">
        <v>634873</v>
      </c>
      <c r="K164" s="2">
        <v>986935</v>
      </c>
      <c r="AU164" s="2">
        <v>52511</v>
      </c>
      <c r="BF164" s="2">
        <v>53496</v>
      </c>
      <c r="CS164" s="2">
        <v>900529</v>
      </c>
      <c r="DH164" s="2">
        <v>302679</v>
      </c>
      <c r="DK164" s="2">
        <v>43533</v>
      </c>
      <c r="EA164" s="2">
        <v>37068</v>
      </c>
      <c r="FA164" s="2">
        <v>61905</v>
      </c>
      <c r="FH164" s="2">
        <v>52388</v>
      </c>
      <c r="FX164" s="2">
        <v>39484</v>
      </c>
      <c r="GD164" s="2">
        <v>62401</v>
      </c>
    </row>
    <row r="165" spans="5:186" x14ac:dyDescent="0.35">
      <c r="E165" s="2">
        <v>60944</v>
      </c>
      <c r="G165" s="2">
        <v>789982</v>
      </c>
      <c r="K165" s="2">
        <v>988092</v>
      </c>
      <c r="AU165" s="2">
        <v>52512</v>
      </c>
      <c r="BF165" s="2">
        <v>53886</v>
      </c>
      <c r="CS165" s="2">
        <v>900531</v>
      </c>
      <c r="DH165" s="2">
        <v>311795</v>
      </c>
      <c r="DK165" s="2">
        <v>43541</v>
      </c>
      <c r="EA165" s="2">
        <v>37156</v>
      </c>
      <c r="FA165" s="2">
        <v>62071</v>
      </c>
      <c r="FH165" s="2">
        <v>52392</v>
      </c>
      <c r="FX165" s="2">
        <v>39485</v>
      </c>
      <c r="GD165" s="2">
        <v>62561</v>
      </c>
    </row>
    <row r="166" spans="5:186" x14ac:dyDescent="0.35">
      <c r="E166" s="2">
        <v>60946</v>
      </c>
      <c r="G166" s="2">
        <v>893289</v>
      </c>
      <c r="K166" s="2">
        <v>988093</v>
      </c>
      <c r="AU166" s="2">
        <v>52517</v>
      </c>
      <c r="BF166" s="2">
        <v>54593</v>
      </c>
      <c r="CS166" s="2">
        <v>900532</v>
      </c>
      <c r="DH166" s="2">
        <v>314575</v>
      </c>
      <c r="DK166" s="2">
        <v>43580</v>
      </c>
      <c r="EA166" s="2">
        <v>37157</v>
      </c>
      <c r="FA166" s="2">
        <v>62626</v>
      </c>
      <c r="FH166" s="2">
        <v>52394</v>
      </c>
      <c r="FX166" s="2">
        <v>39486</v>
      </c>
      <c r="GD166" s="2">
        <v>62814</v>
      </c>
    </row>
    <row r="167" spans="5:186" x14ac:dyDescent="0.35">
      <c r="E167" s="2">
        <v>60947</v>
      </c>
      <c r="G167" s="2">
        <v>982082</v>
      </c>
      <c r="K167" s="2">
        <v>988241</v>
      </c>
      <c r="AU167" s="2">
        <v>52520</v>
      </c>
      <c r="BF167" s="2">
        <v>55116</v>
      </c>
      <c r="CS167" s="2">
        <v>900533</v>
      </c>
      <c r="DH167" s="2">
        <v>337402</v>
      </c>
      <c r="DK167" s="2">
        <v>43581</v>
      </c>
      <c r="EA167" s="2">
        <v>37269</v>
      </c>
      <c r="FA167" s="2">
        <v>62869</v>
      </c>
      <c r="FH167" s="2">
        <v>52397</v>
      </c>
      <c r="FX167" s="2">
        <v>39487</v>
      </c>
      <c r="GD167" s="2">
        <v>62815</v>
      </c>
    </row>
    <row r="168" spans="5:186" x14ac:dyDescent="0.35">
      <c r="E168" s="2">
        <v>60948</v>
      </c>
      <c r="K168" s="2">
        <v>988265</v>
      </c>
      <c r="AU168" s="2">
        <v>52522</v>
      </c>
      <c r="BF168" s="2">
        <v>56930</v>
      </c>
      <c r="CS168" s="2">
        <v>900548</v>
      </c>
      <c r="DH168" s="2">
        <v>348342</v>
      </c>
      <c r="DK168" s="2">
        <v>43582</v>
      </c>
      <c r="EA168" s="2">
        <v>37343</v>
      </c>
      <c r="FA168" s="2">
        <v>63013</v>
      </c>
      <c r="FH168" s="2">
        <v>52402</v>
      </c>
      <c r="FX168" s="2">
        <v>39651</v>
      </c>
      <c r="GD168" s="2">
        <v>62817</v>
      </c>
    </row>
    <row r="169" spans="5:186" x14ac:dyDescent="0.35">
      <c r="E169" s="2">
        <v>60949</v>
      </c>
      <c r="K169" s="2">
        <v>988266</v>
      </c>
      <c r="AU169" s="2">
        <v>52523</v>
      </c>
      <c r="BF169" s="2">
        <v>56932</v>
      </c>
      <c r="CS169" s="2">
        <v>902619</v>
      </c>
      <c r="DH169" s="2">
        <v>352583</v>
      </c>
      <c r="DK169" s="2">
        <v>43583</v>
      </c>
      <c r="EA169" s="2">
        <v>37519</v>
      </c>
      <c r="FA169" s="2">
        <v>63344</v>
      </c>
      <c r="FH169" s="2">
        <v>52405</v>
      </c>
      <c r="FX169" s="2">
        <v>39652</v>
      </c>
      <c r="GD169" s="2">
        <v>63019</v>
      </c>
    </row>
    <row r="170" spans="5:186" x14ac:dyDescent="0.35">
      <c r="E170" s="2">
        <v>60951</v>
      </c>
      <c r="K170" s="2">
        <v>989665</v>
      </c>
      <c r="AU170" s="2">
        <v>52531</v>
      </c>
      <c r="BF170" s="2">
        <v>56938</v>
      </c>
      <c r="CS170" s="2">
        <v>902627</v>
      </c>
      <c r="DH170" s="2">
        <v>368555</v>
      </c>
      <c r="DK170" s="2">
        <v>43584</v>
      </c>
      <c r="EA170" s="2">
        <v>37775</v>
      </c>
      <c r="FA170" s="2">
        <v>63359</v>
      </c>
      <c r="FH170" s="2">
        <v>52406</v>
      </c>
      <c r="FX170" s="2">
        <v>39653</v>
      </c>
      <c r="GD170" s="2">
        <v>63091</v>
      </c>
    </row>
    <row r="171" spans="5:186" x14ac:dyDescent="0.35">
      <c r="E171" s="2">
        <v>60953</v>
      </c>
      <c r="K171" s="2">
        <v>989921</v>
      </c>
      <c r="AU171" s="2">
        <v>52532</v>
      </c>
      <c r="BF171" s="2">
        <v>56940</v>
      </c>
      <c r="CS171" s="2">
        <v>902635</v>
      </c>
      <c r="DH171" s="2">
        <v>378638</v>
      </c>
      <c r="DK171" s="2">
        <v>43585</v>
      </c>
      <c r="EA171" s="2">
        <v>38327</v>
      </c>
      <c r="FA171" s="2">
        <v>63360</v>
      </c>
      <c r="FH171" s="2">
        <v>52485</v>
      </c>
      <c r="FX171" s="2">
        <v>39654</v>
      </c>
      <c r="GD171" s="2">
        <v>63092</v>
      </c>
    </row>
    <row r="172" spans="5:186" x14ac:dyDescent="0.35">
      <c r="E172" s="2">
        <v>60956</v>
      </c>
      <c r="AU172" s="2">
        <v>52659</v>
      </c>
      <c r="BF172" s="2">
        <v>56945</v>
      </c>
      <c r="CS172" s="2">
        <v>903187</v>
      </c>
      <c r="DH172" s="2">
        <v>394890</v>
      </c>
      <c r="DK172" s="2">
        <v>43587</v>
      </c>
      <c r="EA172" s="2">
        <v>38405</v>
      </c>
      <c r="FA172" s="2">
        <v>63397</v>
      </c>
      <c r="FH172" s="2">
        <v>52490</v>
      </c>
      <c r="FX172" s="2">
        <v>39734</v>
      </c>
      <c r="GD172" s="2">
        <v>63107</v>
      </c>
    </row>
    <row r="173" spans="5:186" x14ac:dyDescent="0.35">
      <c r="E173" s="2">
        <v>61459</v>
      </c>
      <c r="AU173" s="2">
        <v>52662</v>
      </c>
      <c r="BF173" s="2">
        <v>57519</v>
      </c>
      <c r="CS173" s="2">
        <v>904052</v>
      </c>
      <c r="DH173" s="2">
        <v>409367</v>
      </c>
      <c r="DK173" s="2">
        <v>43588</v>
      </c>
      <c r="EA173" s="2">
        <v>38408</v>
      </c>
      <c r="FA173" s="2">
        <v>63523</v>
      </c>
      <c r="FH173" s="2">
        <v>52499</v>
      </c>
      <c r="FX173" s="2">
        <v>40159</v>
      </c>
      <c r="GD173" s="2">
        <v>63460</v>
      </c>
    </row>
    <row r="174" spans="5:186" x14ac:dyDescent="0.35">
      <c r="E174" s="2">
        <v>62909</v>
      </c>
      <c r="AU174" s="2">
        <v>52988</v>
      </c>
      <c r="BF174" s="2">
        <v>57739</v>
      </c>
      <c r="CS174" s="2">
        <v>904334</v>
      </c>
      <c r="DH174" s="2">
        <v>421644</v>
      </c>
      <c r="DK174" s="2">
        <v>43589</v>
      </c>
      <c r="EA174" s="2">
        <v>38416</v>
      </c>
      <c r="FA174" s="2">
        <v>63590</v>
      </c>
      <c r="FH174" s="2">
        <v>52504</v>
      </c>
      <c r="FX174" s="2">
        <v>40160</v>
      </c>
      <c r="GD174" s="2">
        <v>135939</v>
      </c>
    </row>
    <row r="175" spans="5:186" x14ac:dyDescent="0.35">
      <c r="E175" s="2">
        <v>63010</v>
      </c>
      <c r="AU175" s="2">
        <v>53140</v>
      </c>
      <c r="BF175" s="2">
        <v>57765</v>
      </c>
      <c r="CS175" s="2">
        <v>906313</v>
      </c>
      <c r="DH175" s="2">
        <v>441428</v>
      </c>
      <c r="DK175" s="2">
        <v>43591</v>
      </c>
      <c r="EA175" s="2">
        <v>38786</v>
      </c>
      <c r="FA175" s="2">
        <v>63600</v>
      </c>
      <c r="FH175" s="2">
        <v>52505</v>
      </c>
      <c r="FX175" s="2">
        <v>40411</v>
      </c>
      <c r="GD175" s="2">
        <v>136010</v>
      </c>
    </row>
    <row r="176" spans="5:186" x14ac:dyDescent="0.35">
      <c r="E176" s="2">
        <v>568576</v>
      </c>
      <c r="AU176" s="2">
        <v>53143</v>
      </c>
      <c r="BF176" s="2">
        <v>57791</v>
      </c>
      <c r="CS176" s="2">
        <v>906339</v>
      </c>
      <c r="DH176" s="2">
        <v>458679</v>
      </c>
      <c r="DK176" s="2">
        <v>43592</v>
      </c>
      <c r="EA176" s="2">
        <v>39319</v>
      </c>
      <c r="FA176" s="2">
        <v>63626</v>
      </c>
      <c r="FH176" s="2">
        <v>52636</v>
      </c>
      <c r="FX176" s="2">
        <v>40421</v>
      </c>
      <c r="GD176" s="2">
        <v>145417</v>
      </c>
    </row>
    <row r="177" spans="5:186" x14ac:dyDescent="0.35">
      <c r="E177" s="2">
        <v>675207</v>
      </c>
      <c r="AU177" s="2">
        <v>53600</v>
      </c>
      <c r="BF177" s="2">
        <v>58782</v>
      </c>
      <c r="CS177" s="2">
        <v>906354</v>
      </c>
      <c r="DH177" s="2">
        <v>501791</v>
      </c>
      <c r="DK177" s="2">
        <v>44155</v>
      </c>
      <c r="EA177" s="2">
        <v>39323</v>
      </c>
      <c r="FA177" s="2">
        <v>63635</v>
      </c>
      <c r="FH177" s="2">
        <v>52637</v>
      </c>
      <c r="FX177" s="2">
        <v>40426</v>
      </c>
      <c r="GD177" s="2">
        <v>145441</v>
      </c>
    </row>
    <row r="178" spans="5:186" x14ac:dyDescent="0.35">
      <c r="E178" s="2">
        <v>736714</v>
      </c>
      <c r="AU178" s="2">
        <v>53669</v>
      </c>
      <c r="BF178" s="2">
        <v>58808</v>
      </c>
      <c r="CS178" s="2">
        <v>908616</v>
      </c>
      <c r="DH178" s="2">
        <v>506691</v>
      </c>
      <c r="DK178" s="2">
        <v>44316</v>
      </c>
      <c r="EA178" s="2">
        <v>39741</v>
      </c>
      <c r="FA178" s="2">
        <v>63738</v>
      </c>
      <c r="FH178" s="2">
        <v>52721</v>
      </c>
      <c r="FX178" s="2">
        <v>40434</v>
      </c>
      <c r="GD178" s="2">
        <v>414946</v>
      </c>
    </row>
    <row r="179" spans="5:186" x14ac:dyDescent="0.35">
      <c r="E179" s="2">
        <v>745448</v>
      </c>
      <c r="AU179" s="2">
        <v>53836</v>
      </c>
      <c r="BF179" s="2">
        <v>59562</v>
      </c>
      <c r="CS179" s="2">
        <v>908624</v>
      </c>
      <c r="DH179" s="2">
        <v>522052</v>
      </c>
      <c r="DK179" s="2">
        <v>44318</v>
      </c>
      <c r="EA179" s="2">
        <v>40187</v>
      </c>
      <c r="FA179" s="2">
        <v>63948</v>
      </c>
      <c r="FH179" s="2">
        <v>52955</v>
      </c>
      <c r="FX179" s="2">
        <v>40437</v>
      </c>
      <c r="GD179" s="2">
        <v>433714</v>
      </c>
    </row>
    <row r="180" spans="5:186" x14ac:dyDescent="0.35">
      <c r="E180" s="2">
        <v>775066</v>
      </c>
      <c r="AU180" s="2">
        <v>54004</v>
      </c>
      <c r="BF180" s="2">
        <v>59572</v>
      </c>
      <c r="CS180" s="2">
        <v>909523</v>
      </c>
      <c r="DH180" s="2">
        <v>534230</v>
      </c>
      <c r="DK180" s="2">
        <v>44319</v>
      </c>
      <c r="EA180" s="2">
        <v>40324</v>
      </c>
      <c r="FA180" s="2">
        <v>64100</v>
      </c>
      <c r="FH180" s="2">
        <v>52957</v>
      </c>
      <c r="FX180" s="2">
        <v>40439</v>
      </c>
      <c r="GD180" s="2">
        <v>650390</v>
      </c>
    </row>
    <row r="181" spans="5:186" x14ac:dyDescent="0.35">
      <c r="E181" s="2">
        <v>790255</v>
      </c>
      <c r="AU181" s="2">
        <v>54823</v>
      </c>
      <c r="BF181" s="2">
        <v>60698</v>
      </c>
      <c r="CS181" s="2">
        <v>913541</v>
      </c>
      <c r="DH181" s="2">
        <v>534263</v>
      </c>
      <c r="DK181" s="2">
        <v>44602</v>
      </c>
      <c r="EA181" s="2">
        <v>40515</v>
      </c>
      <c r="FA181" s="2">
        <v>64192</v>
      </c>
      <c r="FH181" s="2">
        <v>54878</v>
      </c>
      <c r="FX181" s="2">
        <v>40523</v>
      </c>
      <c r="GD181" s="2">
        <v>676395</v>
      </c>
    </row>
    <row r="182" spans="5:186" x14ac:dyDescent="0.35">
      <c r="E182" s="2">
        <v>887395</v>
      </c>
      <c r="AU182" s="2">
        <v>54841</v>
      </c>
      <c r="BF182" s="2">
        <v>60729</v>
      </c>
      <c r="CS182" s="2">
        <v>919373</v>
      </c>
      <c r="DH182" s="2">
        <v>538637</v>
      </c>
      <c r="DK182" s="2">
        <v>45442</v>
      </c>
      <c r="EA182" s="2">
        <v>40528</v>
      </c>
      <c r="FA182" s="2">
        <v>108357</v>
      </c>
      <c r="FH182" s="2">
        <v>55019</v>
      </c>
      <c r="FX182" s="2">
        <v>41124</v>
      </c>
      <c r="GD182" s="2">
        <v>676551</v>
      </c>
    </row>
    <row r="183" spans="5:186" x14ac:dyDescent="0.35">
      <c r="E183" s="2">
        <v>887397</v>
      </c>
      <c r="AU183" s="2">
        <v>55499</v>
      </c>
      <c r="BF183" s="2">
        <v>61200</v>
      </c>
      <c r="CS183" s="2">
        <v>925222</v>
      </c>
      <c r="DH183" s="2">
        <v>545004</v>
      </c>
      <c r="DK183" s="2">
        <v>45444</v>
      </c>
      <c r="EA183" s="2">
        <v>40873</v>
      </c>
      <c r="FA183" s="2">
        <v>110221</v>
      </c>
      <c r="FH183" s="2">
        <v>55337</v>
      </c>
      <c r="FX183" s="2">
        <v>41125</v>
      </c>
      <c r="GD183" s="2">
        <v>803304</v>
      </c>
    </row>
    <row r="184" spans="5:186" x14ac:dyDescent="0.35">
      <c r="AU184" s="2">
        <v>56440</v>
      </c>
      <c r="BF184" s="2">
        <v>63311</v>
      </c>
      <c r="CS184" s="2">
        <v>928721</v>
      </c>
      <c r="DH184" s="2">
        <v>545772</v>
      </c>
      <c r="DK184" s="2">
        <v>45446</v>
      </c>
      <c r="EA184" s="2">
        <v>42329</v>
      </c>
      <c r="FA184" s="2">
        <v>116038</v>
      </c>
      <c r="FH184" s="2">
        <v>55717</v>
      </c>
      <c r="FX184" s="2">
        <v>41915</v>
      </c>
      <c r="GD184" s="2">
        <v>803395</v>
      </c>
    </row>
    <row r="185" spans="5:186" x14ac:dyDescent="0.35">
      <c r="AU185" s="2">
        <v>56446</v>
      </c>
      <c r="BF185" s="2">
        <v>63319</v>
      </c>
      <c r="CS185" s="2">
        <v>935155</v>
      </c>
      <c r="DH185" s="2">
        <v>558825</v>
      </c>
      <c r="DK185" s="2">
        <v>45631</v>
      </c>
      <c r="EA185" s="2">
        <v>42538</v>
      </c>
      <c r="FA185" s="2">
        <v>290403</v>
      </c>
      <c r="FH185" s="2">
        <v>57395</v>
      </c>
      <c r="FX185" s="2">
        <v>42002</v>
      </c>
      <c r="GD185" s="2">
        <v>863472</v>
      </c>
    </row>
    <row r="186" spans="5:186" x14ac:dyDescent="0.35">
      <c r="AU186" s="2">
        <v>56510</v>
      </c>
      <c r="BF186" s="2">
        <v>63321</v>
      </c>
      <c r="CS186" s="2">
        <v>945543</v>
      </c>
      <c r="DH186" s="2">
        <v>561175</v>
      </c>
      <c r="DK186" s="2">
        <v>46686</v>
      </c>
      <c r="EA186" s="2">
        <v>42539</v>
      </c>
      <c r="FA186" s="2">
        <v>309088</v>
      </c>
      <c r="FH186" s="2">
        <v>57427</v>
      </c>
      <c r="FX186" s="2">
        <v>43571</v>
      </c>
      <c r="GD186" s="2">
        <v>911404</v>
      </c>
    </row>
    <row r="187" spans="5:186" x14ac:dyDescent="0.35">
      <c r="AU187" s="2">
        <v>56622</v>
      </c>
      <c r="BF187" s="2">
        <v>63438</v>
      </c>
      <c r="DH187" s="2">
        <v>585778</v>
      </c>
      <c r="DK187" s="2">
        <v>46687</v>
      </c>
      <c r="EA187" s="2">
        <v>43245</v>
      </c>
      <c r="FA187" s="2">
        <v>322537</v>
      </c>
      <c r="FH187" s="2">
        <v>57503</v>
      </c>
      <c r="FX187" s="2">
        <v>43935</v>
      </c>
      <c r="GD187" s="2">
        <v>911412</v>
      </c>
    </row>
    <row r="188" spans="5:186" x14ac:dyDescent="0.35">
      <c r="AU188" s="2">
        <v>56707</v>
      </c>
      <c r="BF188" s="2">
        <v>63442</v>
      </c>
      <c r="DH188" s="2">
        <v>598102</v>
      </c>
      <c r="DK188" s="2">
        <v>46689</v>
      </c>
      <c r="EA188" s="2">
        <v>43246</v>
      </c>
      <c r="FA188" s="2">
        <v>337030</v>
      </c>
      <c r="FH188" s="2">
        <v>57506</v>
      </c>
      <c r="FX188" s="2">
        <v>43937</v>
      </c>
    </row>
    <row r="189" spans="5:186" x14ac:dyDescent="0.35">
      <c r="AU189" s="2">
        <v>56709</v>
      </c>
      <c r="BF189" s="2">
        <v>63444</v>
      </c>
      <c r="DH189" s="2">
        <v>601484</v>
      </c>
      <c r="DK189" s="2">
        <v>46705</v>
      </c>
      <c r="EA189" s="2">
        <v>43594</v>
      </c>
      <c r="FA189" s="2">
        <v>364877</v>
      </c>
      <c r="FH189" s="2">
        <v>57509</v>
      </c>
      <c r="FX189" s="2">
        <v>43939</v>
      </c>
    </row>
    <row r="190" spans="5:186" x14ac:dyDescent="0.35">
      <c r="AU190" s="2">
        <v>56736</v>
      </c>
      <c r="BF190" s="2">
        <v>74393</v>
      </c>
      <c r="DH190" s="2">
        <v>643866</v>
      </c>
      <c r="DK190" s="2">
        <v>46718</v>
      </c>
      <c r="EA190" s="2">
        <v>45283</v>
      </c>
      <c r="FA190" s="2">
        <v>518670</v>
      </c>
      <c r="FH190" s="2">
        <v>57511</v>
      </c>
      <c r="FX190" s="2">
        <v>43944</v>
      </c>
    </row>
    <row r="191" spans="5:186" x14ac:dyDescent="0.35">
      <c r="AU191" s="2">
        <v>56743</v>
      </c>
      <c r="BF191" s="2">
        <v>96263</v>
      </c>
      <c r="DH191" s="2">
        <v>710323</v>
      </c>
      <c r="DK191" s="2">
        <v>46721</v>
      </c>
      <c r="EA191" s="2">
        <v>45288</v>
      </c>
      <c r="FA191" s="2">
        <v>518688</v>
      </c>
      <c r="FH191" s="2">
        <v>57512</v>
      </c>
      <c r="FX191" s="2">
        <v>43949</v>
      </c>
    </row>
    <row r="192" spans="5:186" x14ac:dyDescent="0.35">
      <c r="AU192" s="2">
        <v>56789</v>
      </c>
      <c r="BF192" s="2">
        <v>111021</v>
      </c>
      <c r="DH192" s="2">
        <v>710324</v>
      </c>
      <c r="DK192" s="2">
        <v>46760</v>
      </c>
      <c r="EA192" s="2">
        <v>47075</v>
      </c>
      <c r="FA192" s="2">
        <v>520700</v>
      </c>
      <c r="FH192" s="2">
        <v>57513</v>
      </c>
      <c r="FX192" s="2">
        <v>43954</v>
      </c>
    </row>
    <row r="193" spans="47:180" x14ac:dyDescent="0.35">
      <c r="AU193" s="2">
        <v>56793</v>
      </c>
      <c r="BF193" s="2">
        <v>114694</v>
      </c>
      <c r="DH193" s="2">
        <v>730326</v>
      </c>
      <c r="DK193" s="2">
        <v>47330</v>
      </c>
      <c r="EA193" s="2">
        <v>47664</v>
      </c>
      <c r="FA193" s="2">
        <v>520718</v>
      </c>
      <c r="FH193" s="2">
        <v>57514</v>
      </c>
      <c r="FX193" s="2">
        <v>43957</v>
      </c>
    </row>
    <row r="194" spans="47:180" x14ac:dyDescent="0.35">
      <c r="AU194" s="2">
        <v>56799</v>
      </c>
      <c r="BF194" s="2">
        <v>133439</v>
      </c>
      <c r="DH194" s="2">
        <v>736561</v>
      </c>
      <c r="DK194" s="2">
        <v>47331</v>
      </c>
      <c r="EA194" s="2">
        <v>47794</v>
      </c>
      <c r="FA194" s="2">
        <v>557108</v>
      </c>
      <c r="FH194" s="2">
        <v>57515</v>
      </c>
      <c r="FX194" s="2">
        <v>43972</v>
      </c>
    </row>
    <row r="195" spans="47:180" x14ac:dyDescent="0.35">
      <c r="AU195" s="2">
        <v>56846</v>
      </c>
      <c r="BF195" s="2">
        <v>144600</v>
      </c>
      <c r="DH195" s="2">
        <v>779001</v>
      </c>
      <c r="DK195" s="2">
        <v>47654</v>
      </c>
      <c r="EA195" s="2">
        <v>48195</v>
      </c>
      <c r="FA195" s="2">
        <v>583468</v>
      </c>
      <c r="FH195" s="2">
        <v>57516</v>
      </c>
      <c r="FX195" s="2">
        <v>44023</v>
      </c>
    </row>
    <row r="196" spans="47:180" x14ac:dyDescent="0.35">
      <c r="AU196" s="2">
        <v>56849</v>
      </c>
      <c r="BF196" s="2">
        <v>183582</v>
      </c>
      <c r="DH196" s="2">
        <v>848234</v>
      </c>
      <c r="DK196" s="2">
        <v>48661</v>
      </c>
      <c r="EA196" s="2">
        <v>48249</v>
      </c>
      <c r="FA196" s="2">
        <v>584730</v>
      </c>
      <c r="FH196" s="2">
        <v>57704</v>
      </c>
      <c r="FX196" s="2">
        <v>44024</v>
      </c>
    </row>
    <row r="197" spans="47:180" x14ac:dyDescent="0.35">
      <c r="AU197" s="2">
        <v>56884</v>
      </c>
      <c r="BF197" s="2">
        <v>193490</v>
      </c>
      <c r="DK197" s="2">
        <v>48663</v>
      </c>
      <c r="EA197" s="2">
        <v>48251</v>
      </c>
      <c r="FA197" s="2">
        <v>623678</v>
      </c>
      <c r="FH197" s="2">
        <v>57803</v>
      </c>
      <c r="FX197" s="2">
        <v>44852</v>
      </c>
    </row>
    <row r="198" spans="47:180" x14ac:dyDescent="0.35">
      <c r="AU198" s="2">
        <v>56914</v>
      </c>
      <c r="BF198" s="2">
        <v>207126</v>
      </c>
      <c r="DK198" s="2">
        <v>48666</v>
      </c>
      <c r="EA198" s="2">
        <v>48349</v>
      </c>
      <c r="FA198" s="2">
        <v>637777</v>
      </c>
      <c r="FH198" s="2">
        <v>57804</v>
      </c>
      <c r="FX198" s="2">
        <v>44853</v>
      </c>
    </row>
    <row r="199" spans="47:180" x14ac:dyDescent="0.35">
      <c r="AU199" s="2">
        <v>57076</v>
      </c>
      <c r="BF199" s="2">
        <v>238097</v>
      </c>
      <c r="DK199" s="2">
        <v>48668</v>
      </c>
      <c r="EA199" s="2">
        <v>48354</v>
      </c>
      <c r="FA199" s="2">
        <v>770906</v>
      </c>
      <c r="FH199" s="2">
        <v>57805</v>
      </c>
      <c r="FX199" s="2">
        <v>44854</v>
      </c>
    </row>
    <row r="200" spans="47:180" x14ac:dyDescent="0.35">
      <c r="AU200" s="2">
        <v>57077</v>
      </c>
      <c r="BF200" s="2">
        <v>243824</v>
      </c>
      <c r="DK200" s="2">
        <v>48669</v>
      </c>
      <c r="EA200" s="2">
        <v>48493</v>
      </c>
      <c r="FA200" s="2">
        <v>770907</v>
      </c>
      <c r="FH200" s="2">
        <v>57807</v>
      </c>
      <c r="FX200" s="2">
        <v>44856</v>
      </c>
    </row>
    <row r="201" spans="47:180" x14ac:dyDescent="0.35">
      <c r="AU201" s="2">
        <v>57110</v>
      </c>
      <c r="BF201" s="2">
        <v>249680</v>
      </c>
      <c r="DK201" s="2">
        <v>48672</v>
      </c>
      <c r="EA201" s="2">
        <v>48495</v>
      </c>
      <c r="FA201" s="2">
        <v>785555</v>
      </c>
      <c r="FH201" s="2">
        <v>57808</v>
      </c>
      <c r="FX201" s="2">
        <v>44859</v>
      </c>
    </row>
    <row r="202" spans="47:180" x14ac:dyDescent="0.35">
      <c r="AU202" s="2">
        <v>57383</v>
      </c>
      <c r="BF202" s="2">
        <v>271965</v>
      </c>
      <c r="DK202" s="2">
        <v>49162</v>
      </c>
      <c r="EA202" s="2">
        <v>48538</v>
      </c>
      <c r="FA202" s="2">
        <v>799950</v>
      </c>
      <c r="FH202" s="2">
        <v>57858</v>
      </c>
      <c r="FX202" s="2">
        <v>44860</v>
      </c>
    </row>
    <row r="203" spans="47:180" x14ac:dyDescent="0.35">
      <c r="AU203" s="2">
        <v>57541</v>
      </c>
      <c r="BF203" s="2">
        <v>282277</v>
      </c>
      <c r="DK203" s="2">
        <v>49372</v>
      </c>
      <c r="EA203" s="2">
        <v>48662</v>
      </c>
      <c r="FA203" s="2">
        <v>799951</v>
      </c>
      <c r="FH203" s="2">
        <v>58012</v>
      </c>
      <c r="FX203" s="2">
        <v>45167</v>
      </c>
    </row>
    <row r="204" spans="47:180" x14ac:dyDescent="0.35">
      <c r="AU204" s="2">
        <v>57608</v>
      </c>
      <c r="BF204" s="2">
        <v>321208</v>
      </c>
      <c r="DK204" s="2">
        <v>49724</v>
      </c>
      <c r="EA204" s="2">
        <v>49008</v>
      </c>
      <c r="FA204" s="2">
        <v>888412</v>
      </c>
      <c r="FH204" s="2">
        <v>58014</v>
      </c>
      <c r="FX204" s="2">
        <v>45778</v>
      </c>
    </row>
    <row r="205" spans="47:180" x14ac:dyDescent="0.35">
      <c r="AU205" s="2">
        <v>57777</v>
      </c>
      <c r="BF205" s="2">
        <v>328625</v>
      </c>
      <c r="DK205" s="2">
        <v>49732</v>
      </c>
      <c r="EA205" s="2">
        <v>49161</v>
      </c>
      <c r="FA205" s="2">
        <v>888503</v>
      </c>
      <c r="FH205" s="2">
        <v>58024</v>
      </c>
      <c r="FX205" s="2">
        <v>45780</v>
      </c>
    </row>
    <row r="206" spans="47:180" x14ac:dyDescent="0.35">
      <c r="AU206" s="2">
        <v>57779</v>
      </c>
      <c r="BF206" s="2">
        <v>348896</v>
      </c>
      <c r="DK206" s="2">
        <v>49973</v>
      </c>
      <c r="EA206" s="2">
        <v>49525</v>
      </c>
      <c r="FA206" s="2">
        <v>895300</v>
      </c>
      <c r="FH206" s="2">
        <v>58028</v>
      </c>
      <c r="FX206" s="2">
        <v>45782</v>
      </c>
    </row>
    <row r="207" spans="47:180" x14ac:dyDescent="0.35">
      <c r="AU207" s="2">
        <v>57893</v>
      </c>
      <c r="BF207" s="2">
        <v>393678</v>
      </c>
      <c r="DK207" s="2">
        <v>49980</v>
      </c>
      <c r="EA207" s="2">
        <v>49726</v>
      </c>
      <c r="FA207" s="2">
        <v>896811</v>
      </c>
      <c r="FH207" s="2">
        <v>58087</v>
      </c>
      <c r="FX207" s="2">
        <v>45785</v>
      </c>
    </row>
    <row r="208" spans="47:180" x14ac:dyDescent="0.35">
      <c r="AU208" s="2">
        <v>58605</v>
      </c>
      <c r="BF208" s="2">
        <v>453645</v>
      </c>
      <c r="DK208" s="2">
        <v>50060</v>
      </c>
      <c r="EA208" s="2">
        <v>50440</v>
      </c>
      <c r="FH208" s="2">
        <v>58088</v>
      </c>
      <c r="FX208" s="2">
        <v>45794</v>
      </c>
    </row>
    <row r="209" spans="47:180" x14ac:dyDescent="0.35">
      <c r="AU209" s="2">
        <v>59261</v>
      </c>
      <c r="BF209" s="2">
        <v>456095</v>
      </c>
      <c r="DK209" s="2">
        <v>50071</v>
      </c>
      <c r="EA209" s="2">
        <v>50447</v>
      </c>
      <c r="FH209" s="2">
        <v>58195</v>
      </c>
      <c r="FX209" s="2">
        <v>45797</v>
      </c>
    </row>
    <row r="210" spans="47:180" x14ac:dyDescent="0.35">
      <c r="AU210" s="2">
        <v>60568</v>
      </c>
      <c r="BF210" s="2">
        <v>500496</v>
      </c>
      <c r="DK210" s="2">
        <v>50933</v>
      </c>
      <c r="EA210" s="2">
        <v>50891</v>
      </c>
      <c r="FH210" s="2">
        <v>58298</v>
      </c>
      <c r="FX210" s="2">
        <v>45989</v>
      </c>
    </row>
    <row r="211" spans="47:180" x14ac:dyDescent="0.35">
      <c r="AU211" s="2">
        <v>61438</v>
      </c>
      <c r="BF211" s="2">
        <v>500504</v>
      </c>
      <c r="DK211" s="2">
        <v>51328</v>
      </c>
      <c r="EA211" s="2">
        <v>50894</v>
      </c>
      <c r="FH211" s="2">
        <v>58306</v>
      </c>
      <c r="FX211" s="2">
        <v>45994</v>
      </c>
    </row>
    <row r="212" spans="47:180" x14ac:dyDescent="0.35">
      <c r="AU212" s="2">
        <v>61564</v>
      </c>
      <c r="BF212" s="2">
        <v>500512</v>
      </c>
      <c r="DK212" s="2">
        <v>53248</v>
      </c>
      <c r="EA212" s="2">
        <v>51405</v>
      </c>
      <c r="FH212" s="2">
        <v>58575</v>
      </c>
      <c r="FX212" s="2">
        <v>45997</v>
      </c>
    </row>
    <row r="213" spans="47:180" x14ac:dyDescent="0.35">
      <c r="AU213" s="2">
        <v>62186</v>
      </c>
      <c r="BF213" s="2">
        <v>500546</v>
      </c>
      <c r="DK213" s="2">
        <v>53619</v>
      </c>
      <c r="EA213" s="2">
        <v>51781</v>
      </c>
      <c r="FH213" s="2">
        <v>58723</v>
      </c>
      <c r="FX213" s="2">
        <v>46090</v>
      </c>
    </row>
    <row r="214" spans="47:180" x14ac:dyDescent="0.35">
      <c r="AU214" s="2">
        <v>62615</v>
      </c>
      <c r="BF214" s="2">
        <v>503060</v>
      </c>
      <c r="DK214" s="2">
        <v>53778</v>
      </c>
      <c r="EA214" s="2">
        <v>52604</v>
      </c>
      <c r="FH214" s="2">
        <v>58730</v>
      </c>
      <c r="FX214" s="2">
        <v>46091</v>
      </c>
    </row>
    <row r="215" spans="47:180" x14ac:dyDescent="0.35">
      <c r="AU215" s="2">
        <v>62788</v>
      </c>
      <c r="BF215" s="2">
        <v>503078</v>
      </c>
      <c r="DK215" s="2">
        <v>55532</v>
      </c>
      <c r="EA215" s="2">
        <v>52874</v>
      </c>
      <c r="FH215" s="2">
        <v>58731</v>
      </c>
      <c r="FX215" s="2">
        <v>46147</v>
      </c>
    </row>
    <row r="216" spans="47:180" x14ac:dyDescent="0.35">
      <c r="AU216" s="2">
        <v>62813</v>
      </c>
      <c r="BF216" s="2">
        <v>529826</v>
      </c>
      <c r="DK216" s="2">
        <v>56521</v>
      </c>
      <c r="EA216" s="2">
        <v>52883</v>
      </c>
      <c r="FH216" s="2">
        <v>58746</v>
      </c>
      <c r="FX216" s="2">
        <v>46799</v>
      </c>
    </row>
    <row r="217" spans="47:180" x14ac:dyDescent="0.35">
      <c r="AU217" s="2">
        <v>62826</v>
      </c>
      <c r="BF217" s="2">
        <v>554469</v>
      </c>
      <c r="DK217" s="2">
        <v>56541</v>
      </c>
      <c r="EA217" s="2">
        <v>53606</v>
      </c>
      <c r="FH217" s="2">
        <v>59039</v>
      </c>
      <c r="FX217" s="2">
        <v>46801</v>
      </c>
    </row>
    <row r="218" spans="47:180" x14ac:dyDescent="0.35">
      <c r="AU218" s="2">
        <v>62949</v>
      </c>
      <c r="BF218" s="2">
        <v>566182</v>
      </c>
      <c r="DK218" s="2">
        <v>56639</v>
      </c>
      <c r="EA218" s="2">
        <v>53608</v>
      </c>
      <c r="FH218" s="2">
        <v>59040</v>
      </c>
      <c r="FX218" s="2">
        <v>46846</v>
      </c>
    </row>
    <row r="219" spans="47:180" x14ac:dyDescent="0.35">
      <c r="AU219" s="2">
        <v>63101</v>
      </c>
      <c r="BF219" s="2">
        <v>600163</v>
      </c>
      <c r="DK219" s="2">
        <v>56640</v>
      </c>
      <c r="EA219" s="2">
        <v>53668</v>
      </c>
      <c r="FH219" s="2">
        <v>59085</v>
      </c>
      <c r="FX219" s="2">
        <v>46851</v>
      </c>
    </row>
    <row r="220" spans="47:180" x14ac:dyDescent="0.35">
      <c r="AU220" s="2">
        <v>63103</v>
      </c>
      <c r="BF220" s="2">
        <v>609925</v>
      </c>
      <c r="DK220" s="2">
        <v>56647</v>
      </c>
      <c r="EA220" s="2">
        <v>53677</v>
      </c>
      <c r="FH220" s="2">
        <v>59090</v>
      </c>
      <c r="FX220" s="2">
        <v>46868</v>
      </c>
    </row>
    <row r="221" spans="47:180" x14ac:dyDescent="0.35">
      <c r="AU221" s="2">
        <v>63104</v>
      </c>
      <c r="BF221" s="2">
        <v>625756</v>
      </c>
      <c r="DK221" s="2">
        <v>56664</v>
      </c>
      <c r="EA221" s="2">
        <v>53682</v>
      </c>
      <c r="FH221" s="2">
        <v>59097</v>
      </c>
      <c r="FX221" s="2">
        <v>46903</v>
      </c>
    </row>
    <row r="222" spans="47:180" x14ac:dyDescent="0.35">
      <c r="AU222" s="2">
        <v>63105</v>
      </c>
      <c r="BF222" s="2">
        <v>643585</v>
      </c>
      <c r="DK222" s="2">
        <v>56665</v>
      </c>
      <c r="EA222" s="2">
        <v>54002</v>
      </c>
      <c r="FH222" s="2">
        <v>59102</v>
      </c>
      <c r="FX222" s="2">
        <v>46905</v>
      </c>
    </row>
    <row r="223" spans="47:180" x14ac:dyDescent="0.35">
      <c r="AU223" s="2">
        <v>63156</v>
      </c>
      <c r="BF223" s="2">
        <v>684074</v>
      </c>
      <c r="DK223" s="2">
        <v>56684</v>
      </c>
      <c r="EA223" s="2">
        <v>54047</v>
      </c>
      <c r="FH223" s="2">
        <v>59335</v>
      </c>
      <c r="FX223" s="2">
        <v>47193</v>
      </c>
    </row>
    <row r="224" spans="47:180" x14ac:dyDescent="0.35">
      <c r="AU224" s="2">
        <v>63206</v>
      </c>
      <c r="BF224" s="2">
        <v>697236</v>
      </c>
      <c r="DK224" s="2">
        <v>56735</v>
      </c>
      <c r="EA224" s="2">
        <v>54051</v>
      </c>
      <c r="FH224" s="2">
        <v>59360</v>
      </c>
      <c r="FX224" s="2">
        <v>47195</v>
      </c>
    </row>
    <row r="225" spans="47:180" x14ac:dyDescent="0.35">
      <c r="AU225" s="2">
        <v>63209</v>
      </c>
      <c r="BF225" s="2">
        <v>708132</v>
      </c>
      <c r="DK225" s="2">
        <v>56986</v>
      </c>
      <c r="EA225" s="2">
        <v>54058</v>
      </c>
      <c r="FH225" s="2">
        <v>59634</v>
      </c>
      <c r="FX225" s="2">
        <v>47198</v>
      </c>
    </row>
    <row r="226" spans="47:180" x14ac:dyDescent="0.35">
      <c r="AU226" s="2">
        <v>63212</v>
      </c>
      <c r="BF226" s="2">
        <v>710649</v>
      </c>
      <c r="DK226" s="2">
        <v>57393</v>
      </c>
      <c r="EA226" s="2">
        <v>54125</v>
      </c>
      <c r="FH226" s="2">
        <v>60195</v>
      </c>
      <c r="FX226" s="2">
        <v>47227</v>
      </c>
    </row>
    <row r="227" spans="47:180" x14ac:dyDescent="0.35">
      <c r="AU227" s="2">
        <v>63273</v>
      </c>
      <c r="BF227" s="2">
        <v>712072</v>
      </c>
      <c r="DK227" s="2">
        <v>57507</v>
      </c>
      <c r="EA227" s="2">
        <v>56552</v>
      </c>
      <c r="FH227" s="2">
        <v>60238</v>
      </c>
      <c r="FX227" s="2">
        <v>47230</v>
      </c>
    </row>
    <row r="228" spans="47:180" x14ac:dyDescent="0.35">
      <c r="AU228" s="2">
        <v>63274</v>
      </c>
      <c r="BF228" s="2">
        <v>712160</v>
      </c>
      <c r="DK228" s="2">
        <v>57510</v>
      </c>
      <c r="EA228" s="2">
        <v>57056</v>
      </c>
      <c r="FH228" s="2">
        <v>60526</v>
      </c>
      <c r="FX228" s="2">
        <v>47236</v>
      </c>
    </row>
    <row r="229" spans="47:180" x14ac:dyDescent="0.35">
      <c r="AU229" s="2">
        <v>63753</v>
      </c>
      <c r="BF229" s="2">
        <v>714199</v>
      </c>
      <c r="DK229" s="2">
        <v>57536</v>
      </c>
      <c r="EA229" s="2">
        <v>57240</v>
      </c>
      <c r="FH229" s="2">
        <v>60531</v>
      </c>
      <c r="FX229" s="2">
        <v>48197</v>
      </c>
    </row>
    <row r="230" spans="47:180" x14ac:dyDescent="0.35">
      <c r="AU230" s="2">
        <v>87015</v>
      </c>
      <c r="BF230" s="2">
        <v>714996</v>
      </c>
      <c r="DK230" s="2">
        <v>57611</v>
      </c>
      <c r="EA230" s="2">
        <v>57241</v>
      </c>
      <c r="FH230" s="2">
        <v>60757</v>
      </c>
      <c r="FX230" s="2">
        <v>48198</v>
      </c>
    </row>
    <row r="231" spans="47:180" x14ac:dyDescent="0.35">
      <c r="AU231" s="2">
        <v>93401</v>
      </c>
      <c r="BF231" s="2">
        <v>721344</v>
      </c>
      <c r="DK231" s="2">
        <v>57612</v>
      </c>
      <c r="EA231" s="2">
        <v>57294</v>
      </c>
      <c r="FH231" s="2">
        <v>60824</v>
      </c>
      <c r="FX231" s="2">
        <v>48199</v>
      </c>
    </row>
    <row r="232" spans="47:180" x14ac:dyDescent="0.35">
      <c r="AU232" s="2">
        <v>106377</v>
      </c>
      <c r="BF232" s="2">
        <v>730907</v>
      </c>
      <c r="DK232" s="2">
        <v>57709</v>
      </c>
      <c r="EA232" s="2">
        <v>57634</v>
      </c>
      <c r="FH232" s="2">
        <v>60825</v>
      </c>
      <c r="FX232" s="2">
        <v>48202</v>
      </c>
    </row>
    <row r="233" spans="47:180" x14ac:dyDescent="0.35">
      <c r="AU233" s="2">
        <v>110056</v>
      </c>
      <c r="BF233" s="2">
        <v>751988</v>
      </c>
      <c r="DK233" s="2">
        <v>58387</v>
      </c>
      <c r="EA233" s="2">
        <v>57662</v>
      </c>
      <c r="FH233" s="2">
        <v>60870</v>
      </c>
      <c r="FX233" s="2">
        <v>48261</v>
      </c>
    </row>
    <row r="234" spans="47:180" x14ac:dyDescent="0.35">
      <c r="AU234" s="2">
        <v>110486</v>
      </c>
      <c r="DK234" s="2">
        <v>58390</v>
      </c>
      <c r="EA234" s="2">
        <v>57730</v>
      </c>
      <c r="FH234" s="2">
        <v>61057</v>
      </c>
      <c r="FX234" s="2">
        <v>48347</v>
      </c>
    </row>
    <row r="235" spans="47:180" x14ac:dyDescent="0.35">
      <c r="AU235" s="2">
        <v>112672</v>
      </c>
      <c r="DK235" s="2">
        <v>59796</v>
      </c>
      <c r="EA235" s="2">
        <v>58404</v>
      </c>
      <c r="FH235" s="2">
        <v>61510</v>
      </c>
      <c r="FX235" s="2">
        <v>48394</v>
      </c>
    </row>
    <row r="236" spans="47:180" x14ac:dyDescent="0.35">
      <c r="AU236" s="2">
        <v>135566</v>
      </c>
      <c r="DK236" s="2">
        <v>61849</v>
      </c>
      <c r="EA236" s="2">
        <v>58643</v>
      </c>
      <c r="FH236" s="2">
        <v>61603</v>
      </c>
      <c r="FX236" s="2">
        <v>48399</v>
      </c>
    </row>
    <row r="237" spans="47:180" x14ac:dyDescent="0.35">
      <c r="AU237" s="2">
        <v>147929</v>
      </c>
      <c r="DK237" s="2">
        <v>61871</v>
      </c>
      <c r="EA237" s="2">
        <v>58646</v>
      </c>
      <c r="FH237" s="2">
        <v>61604</v>
      </c>
      <c r="FX237" s="2">
        <v>48403</v>
      </c>
    </row>
    <row r="238" spans="47:180" x14ac:dyDescent="0.35">
      <c r="AU238" s="2">
        <v>183251</v>
      </c>
      <c r="DK238" s="2">
        <v>61874</v>
      </c>
      <c r="EA238" s="2">
        <v>58648</v>
      </c>
      <c r="FH238" s="2">
        <v>61651</v>
      </c>
      <c r="FX238" s="2">
        <v>48416</v>
      </c>
    </row>
    <row r="239" spans="47:180" x14ac:dyDescent="0.35">
      <c r="AU239" s="2">
        <v>189415</v>
      </c>
      <c r="DK239" s="2">
        <v>61876</v>
      </c>
      <c r="EA239" s="2">
        <v>58663</v>
      </c>
      <c r="FH239" s="2">
        <v>61654</v>
      </c>
      <c r="FX239" s="2">
        <v>49319</v>
      </c>
    </row>
    <row r="240" spans="47:180" x14ac:dyDescent="0.35">
      <c r="AU240" s="2">
        <v>209205</v>
      </c>
      <c r="DK240" s="2">
        <v>62239</v>
      </c>
      <c r="EA240" s="2">
        <v>59307</v>
      </c>
      <c r="FH240" s="2">
        <v>61659</v>
      </c>
      <c r="FX240" s="2">
        <v>49343</v>
      </c>
    </row>
    <row r="241" spans="47:180" x14ac:dyDescent="0.35">
      <c r="AU241" s="2">
        <v>230987</v>
      </c>
      <c r="DK241" s="2">
        <v>62245</v>
      </c>
      <c r="EA241" s="2">
        <v>59371</v>
      </c>
      <c r="FH241" s="2">
        <v>61832</v>
      </c>
      <c r="FX241" s="2">
        <v>49345</v>
      </c>
    </row>
    <row r="242" spans="47:180" x14ac:dyDescent="0.35">
      <c r="AU242" s="2">
        <v>257238</v>
      </c>
      <c r="DK242" s="2">
        <v>62526</v>
      </c>
      <c r="EA242" s="2">
        <v>59375</v>
      </c>
      <c r="FH242" s="2">
        <v>62017</v>
      </c>
      <c r="FX242" s="2">
        <v>49365</v>
      </c>
    </row>
    <row r="243" spans="47:180" x14ac:dyDescent="0.35">
      <c r="AU243" s="2">
        <v>265199</v>
      </c>
      <c r="DK243" s="2">
        <v>62527</v>
      </c>
      <c r="EA243" s="2">
        <v>59860</v>
      </c>
      <c r="FH243" s="2">
        <v>62428</v>
      </c>
      <c r="FX243" s="2">
        <v>49381</v>
      </c>
    </row>
    <row r="244" spans="47:180" x14ac:dyDescent="0.35">
      <c r="AU244" s="2">
        <v>293043</v>
      </c>
      <c r="DK244" s="2">
        <v>62677</v>
      </c>
      <c r="EA244" s="2">
        <v>60180</v>
      </c>
      <c r="FH244" s="2">
        <v>62429</v>
      </c>
      <c r="FX244" s="2">
        <v>49396</v>
      </c>
    </row>
    <row r="245" spans="47:180" x14ac:dyDescent="0.35">
      <c r="AU245" s="2">
        <v>308056</v>
      </c>
      <c r="DK245" s="2">
        <v>62682</v>
      </c>
      <c r="EA245" s="2">
        <v>61011</v>
      </c>
      <c r="FH245" s="2">
        <v>62661</v>
      </c>
      <c r="FX245" s="2">
        <v>49422</v>
      </c>
    </row>
    <row r="246" spans="47:180" x14ac:dyDescent="0.35">
      <c r="AU246" s="2">
        <v>323972</v>
      </c>
      <c r="DK246" s="2">
        <v>62986</v>
      </c>
      <c r="EA246" s="2">
        <v>61038</v>
      </c>
      <c r="FH246" s="2">
        <v>795914</v>
      </c>
      <c r="FX246" s="2">
        <v>49428</v>
      </c>
    </row>
    <row r="247" spans="47:180" x14ac:dyDescent="0.35">
      <c r="AU247" s="2">
        <v>342154</v>
      </c>
      <c r="DK247" s="2">
        <v>62995</v>
      </c>
      <c r="EA247" s="2">
        <v>61210</v>
      </c>
      <c r="FX247" s="2">
        <v>49449</v>
      </c>
    </row>
    <row r="248" spans="47:180" x14ac:dyDescent="0.35">
      <c r="AU248" s="2">
        <v>342162</v>
      </c>
      <c r="DK248" s="2">
        <v>62997</v>
      </c>
      <c r="EA248" s="2">
        <v>61433</v>
      </c>
      <c r="FX248" s="2">
        <v>50411</v>
      </c>
    </row>
    <row r="249" spans="47:180" x14ac:dyDescent="0.35">
      <c r="AU249" s="2">
        <v>436568</v>
      </c>
      <c r="DK249" s="2">
        <v>63275</v>
      </c>
      <c r="EA249" s="2">
        <v>61911</v>
      </c>
      <c r="FX249" s="2">
        <v>50421</v>
      </c>
    </row>
    <row r="250" spans="47:180" x14ac:dyDescent="0.35">
      <c r="AU250" s="2">
        <v>436675</v>
      </c>
      <c r="DK250" s="2">
        <v>63378</v>
      </c>
      <c r="EA250" s="2">
        <v>62067</v>
      </c>
      <c r="FX250" s="2">
        <v>50431</v>
      </c>
    </row>
    <row r="251" spans="47:180" x14ac:dyDescent="0.35">
      <c r="AU251" s="2">
        <v>477836</v>
      </c>
      <c r="DK251" s="2">
        <v>67855</v>
      </c>
      <c r="EA251" s="2">
        <v>62069</v>
      </c>
      <c r="FX251" s="2">
        <v>50432</v>
      </c>
    </row>
    <row r="252" spans="47:180" x14ac:dyDescent="0.35">
      <c r="AU252" s="2">
        <v>477844</v>
      </c>
      <c r="DK252" s="2">
        <v>71126</v>
      </c>
      <c r="EA252" s="2">
        <v>62267</v>
      </c>
      <c r="FX252" s="2">
        <v>50902</v>
      </c>
    </row>
    <row r="253" spans="47:180" x14ac:dyDescent="0.35">
      <c r="AU253" s="2">
        <v>477885</v>
      </c>
      <c r="DK253" s="2">
        <v>119735</v>
      </c>
      <c r="EA253" s="2">
        <v>62520</v>
      </c>
      <c r="FX253" s="2">
        <v>50904</v>
      </c>
    </row>
    <row r="254" spans="47:180" x14ac:dyDescent="0.35">
      <c r="AU254" s="2">
        <v>477893</v>
      </c>
      <c r="DK254" s="2">
        <v>156174</v>
      </c>
      <c r="EA254" s="2">
        <v>63312</v>
      </c>
      <c r="FX254" s="2">
        <v>50918</v>
      </c>
    </row>
    <row r="255" spans="47:180" x14ac:dyDescent="0.35">
      <c r="AU255" s="2">
        <v>582205</v>
      </c>
      <c r="DK255" s="2">
        <v>304931</v>
      </c>
      <c r="EA255" s="2">
        <v>63387</v>
      </c>
      <c r="FX255" s="2">
        <v>50919</v>
      </c>
    </row>
    <row r="256" spans="47:180" x14ac:dyDescent="0.35">
      <c r="AU256" s="2">
        <v>631226</v>
      </c>
      <c r="DK256" s="2">
        <v>337949</v>
      </c>
      <c r="EA256" s="2">
        <v>63394</v>
      </c>
      <c r="FX256" s="2">
        <v>50920</v>
      </c>
    </row>
    <row r="257" spans="47:180" x14ac:dyDescent="0.35">
      <c r="AU257" s="2">
        <v>631390</v>
      </c>
      <c r="DK257" s="2">
        <v>415661</v>
      </c>
      <c r="EA257" s="2">
        <v>63456</v>
      </c>
      <c r="FX257" s="2">
        <v>50934</v>
      </c>
    </row>
    <row r="258" spans="47:180" x14ac:dyDescent="0.35">
      <c r="AU258" s="2">
        <v>631457</v>
      </c>
      <c r="DK258" s="2">
        <v>463836</v>
      </c>
      <c r="EA258" s="2">
        <v>63510</v>
      </c>
      <c r="FX258" s="2">
        <v>50935</v>
      </c>
    </row>
    <row r="259" spans="47:180" x14ac:dyDescent="0.35">
      <c r="AU259" s="2">
        <v>637322</v>
      </c>
      <c r="DK259" s="2">
        <v>523720</v>
      </c>
      <c r="EA259" s="2">
        <v>63563</v>
      </c>
      <c r="FX259" s="2">
        <v>52737</v>
      </c>
    </row>
    <row r="260" spans="47:180" x14ac:dyDescent="0.35">
      <c r="AU260" s="2">
        <v>656579</v>
      </c>
      <c r="DK260" s="2">
        <v>531392</v>
      </c>
      <c r="EA260" s="2">
        <v>63587</v>
      </c>
      <c r="FX260" s="2">
        <v>53249</v>
      </c>
    </row>
    <row r="261" spans="47:180" x14ac:dyDescent="0.35">
      <c r="AU261" s="2">
        <v>778115</v>
      </c>
      <c r="DK261" s="2">
        <v>552554</v>
      </c>
      <c r="EA261" s="2">
        <v>63642</v>
      </c>
      <c r="FX261" s="2">
        <v>53251</v>
      </c>
    </row>
    <row r="262" spans="47:180" x14ac:dyDescent="0.35">
      <c r="AU262" s="2">
        <v>894725</v>
      </c>
      <c r="DK262" s="2">
        <v>681155</v>
      </c>
      <c r="EA262" s="2">
        <v>63643</v>
      </c>
      <c r="FX262" s="2">
        <v>53254</v>
      </c>
    </row>
    <row r="263" spans="47:180" x14ac:dyDescent="0.35">
      <c r="AU263" s="2">
        <v>898791</v>
      </c>
      <c r="DK263" s="2">
        <v>685636</v>
      </c>
      <c r="EA263" s="2">
        <v>63649</v>
      </c>
      <c r="FX263" s="2">
        <v>53256</v>
      </c>
    </row>
    <row r="264" spans="47:180" x14ac:dyDescent="0.35">
      <c r="AU264" s="2">
        <v>937227</v>
      </c>
      <c r="DK264" s="2">
        <v>693093</v>
      </c>
      <c r="EA264" s="2">
        <v>63650</v>
      </c>
      <c r="FX264" s="2">
        <v>54381</v>
      </c>
    </row>
    <row r="265" spans="47:180" x14ac:dyDescent="0.35">
      <c r="DK265" s="2">
        <v>694554</v>
      </c>
      <c r="EA265" s="2">
        <v>70839</v>
      </c>
    </row>
    <row r="266" spans="47:180" x14ac:dyDescent="0.35">
      <c r="DK266" s="2">
        <v>695106</v>
      </c>
      <c r="EA266" s="2">
        <v>105601</v>
      </c>
    </row>
    <row r="267" spans="47:180" x14ac:dyDescent="0.35">
      <c r="DK267" s="2">
        <v>697888</v>
      </c>
      <c r="EA267" s="2">
        <v>106450</v>
      </c>
    </row>
    <row r="268" spans="47:180" x14ac:dyDescent="0.35">
      <c r="DK268" s="2">
        <v>698100</v>
      </c>
      <c r="EA268" s="2">
        <v>107052</v>
      </c>
    </row>
    <row r="269" spans="47:180" x14ac:dyDescent="0.35">
      <c r="DK269" s="2">
        <v>702754</v>
      </c>
      <c r="EA269" s="2">
        <v>107276</v>
      </c>
    </row>
    <row r="270" spans="47:180" x14ac:dyDescent="0.35">
      <c r="DK270" s="2">
        <v>900134</v>
      </c>
      <c r="EA270" s="2">
        <v>123042</v>
      </c>
    </row>
    <row r="271" spans="47:180" x14ac:dyDescent="0.35">
      <c r="DK271" s="2">
        <v>900365</v>
      </c>
      <c r="EA271" s="2">
        <v>165316</v>
      </c>
    </row>
    <row r="272" spans="47:180" x14ac:dyDescent="0.35">
      <c r="DK272" s="2">
        <v>900621</v>
      </c>
      <c r="EA272" s="2">
        <v>188193</v>
      </c>
    </row>
    <row r="273" spans="115:131" x14ac:dyDescent="0.35">
      <c r="DK273" s="2">
        <v>900779</v>
      </c>
      <c r="EA273" s="2">
        <v>191593</v>
      </c>
    </row>
    <row r="274" spans="115:131" x14ac:dyDescent="0.35">
      <c r="DK274" s="2">
        <v>902445</v>
      </c>
      <c r="EA274" s="2">
        <v>200261</v>
      </c>
    </row>
    <row r="275" spans="115:131" x14ac:dyDescent="0.35">
      <c r="DK275" s="2">
        <v>903393</v>
      </c>
      <c r="EA275" s="2">
        <v>219048</v>
      </c>
    </row>
    <row r="276" spans="115:131" x14ac:dyDescent="0.35">
      <c r="DK276" s="2">
        <v>905844</v>
      </c>
      <c r="EA276" s="2">
        <v>223495</v>
      </c>
    </row>
    <row r="277" spans="115:131" x14ac:dyDescent="0.35">
      <c r="DK277" s="2">
        <v>906560</v>
      </c>
      <c r="EA277" s="2">
        <v>229112</v>
      </c>
    </row>
    <row r="278" spans="115:131" x14ac:dyDescent="0.35">
      <c r="DK278" s="2">
        <v>906586</v>
      </c>
      <c r="EA278" s="2">
        <v>229542</v>
      </c>
    </row>
    <row r="279" spans="115:131" x14ac:dyDescent="0.35">
      <c r="DK279" s="2">
        <v>906628</v>
      </c>
      <c r="EA279" s="2">
        <v>231571</v>
      </c>
    </row>
    <row r="280" spans="115:131" x14ac:dyDescent="0.35">
      <c r="DK280" s="2">
        <v>906644</v>
      </c>
      <c r="EA280" s="2">
        <v>232793</v>
      </c>
    </row>
    <row r="281" spans="115:131" x14ac:dyDescent="0.35">
      <c r="DK281" s="2">
        <v>906669</v>
      </c>
      <c r="EA281" s="2">
        <v>255810</v>
      </c>
    </row>
    <row r="282" spans="115:131" x14ac:dyDescent="0.35">
      <c r="DK282" s="2">
        <v>911669</v>
      </c>
      <c r="EA282" s="2">
        <v>257105</v>
      </c>
    </row>
    <row r="283" spans="115:131" x14ac:dyDescent="0.35">
      <c r="DK283" s="2">
        <v>912253</v>
      </c>
      <c r="EA283" s="2">
        <v>262717</v>
      </c>
    </row>
    <row r="284" spans="115:131" x14ac:dyDescent="0.35">
      <c r="DK284" s="2">
        <v>915132</v>
      </c>
      <c r="EA284" s="2">
        <v>264986</v>
      </c>
    </row>
    <row r="285" spans="115:131" x14ac:dyDescent="0.35">
      <c r="DK285" s="2">
        <v>923318</v>
      </c>
      <c r="EA285" s="2">
        <v>284133</v>
      </c>
    </row>
    <row r="286" spans="115:131" x14ac:dyDescent="0.35">
      <c r="DK286" s="2">
        <v>927236</v>
      </c>
      <c r="EA286" s="2">
        <v>287805</v>
      </c>
    </row>
    <row r="287" spans="115:131" x14ac:dyDescent="0.35">
      <c r="DK287" s="2">
        <v>929620</v>
      </c>
      <c r="EA287" s="2">
        <v>288944</v>
      </c>
    </row>
    <row r="288" spans="115:131" x14ac:dyDescent="0.35">
      <c r="DK288" s="2">
        <v>929653</v>
      </c>
      <c r="EA288" s="2">
        <v>293068</v>
      </c>
    </row>
    <row r="289" spans="115:131" x14ac:dyDescent="0.35">
      <c r="DK289" s="2">
        <v>929661</v>
      </c>
      <c r="EA289" s="2">
        <v>294199</v>
      </c>
    </row>
    <row r="290" spans="115:131" x14ac:dyDescent="0.35">
      <c r="DK290" s="2">
        <v>929687</v>
      </c>
      <c r="EA290" s="2">
        <v>303644</v>
      </c>
    </row>
    <row r="291" spans="115:131" x14ac:dyDescent="0.35">
      <c r="EA291" s="2">
        <v>338343</v>
      </c>
    </row>
    <row r="292" spans="115:131" x14ac:dyDescent="0.35">
      <c r="EA292" s="2">
        <v>343145</v>
      </c>
    </row>
    <row r="293" spans="115:131" x14ac:dyDescent="0.35">
      <c r="EA293" s="2">
        <v>343327</v>
      </c>
    </row>
    <row r="294" spans="115:131" x14ac:dyDescent="0.35">
      <c r="EA294" s="2">
        <v>344606</v>
      </c>
    </row>
    <row r="295" spans="115:131" x14ac:dyDescent="0.35">
      <c r="EA295" s="2">
        <v>363622</v>
      </c>
    </row>
    <row r="296" spans="115:131" x14ac:dyDescent="0.35">
      <c r="EA296" s="2">
        <v>374686</v>
      </c>
    </row>
    <row r="297" spans="115:131" x14ac:dyDescent="0.35">
      <c r="EA297" s="2">
        <v>408864</v>
      </c>
    </row>
    <row r="298" spans="115:131" x14ac:dyDescent="0.35">
      <c r="EA298" s="2">
        <v>437467</v>
      </c>
    </row>
    <row r="299" spans="115:131" x14ac:dyDescent="0.35">
      <c r="EA299" s="2">
        <v>442392</v>
      </c>
    </row>
    <row r="300" spans="115:131" x14ac:dyDescent="0.35">
      <c r="EA300" s="2">
        <v>447953</v>
      </c>
    </row>
    <row r="301" spans="115:131" x14ac:dyDescent="0.35">
      <c r="EA301" s="2">
        <v>447961</v>
      </c>
    </row>
    <row r="302" spans="115:131" x14ac:dyDescent="0.35">
      <c r="EA302" s="2">
        <v>481838</v>
      </c>
    </row>
    <row r="303" spans="115:131" x14ac:dyDescent="0.35">
      <c r="EA303" s="2">
        <v>535393</v>
      </c>
    </row>
    <row r="304" spans="115:131" x14ac:dyDescent="0.35">
      <c r="EA304" s="2">
        <v>545319</v>
      </c>
    </row>
    <row r="305" spans="131:131" x14ac:dyDescent="0.35">
      <c r="EA305" s="2">
        <v>572875</v>
      </c>
    </row>
    <row r="306" spans="131:131" x14ac:dyDescent="0.35">
      <c r="EA306" s="2">
        <v>605063</v>
      </c>
    </row>
    <row r="307" spans="131:131" x14ac:dyDescent="0.35">
      <c r="EA307" s="2">
        <v>611400</v>
      </c>
    </row>
    <row r="308" spans="131:131" x14ac:dyDescent="0.35">
      <c r="EA308" s="2">
        <v>622571</v>
      </c>
    </row>
    <row r="309" spans="131:131" x14ac:dyDescent="0.35">
      <c r="EA309" s="2">
        <v>624544</v>
      </c>
    </row>
    <row r="310" spans="131:131" x14ac:dyDescent="0.35">
      <c r="EA310" s="2">
        <v>627802</v>
      </c>
    </row>
    <row r="311" spans="131:131" x14ac:dyDescent="0.35">
      <c r="EA311" s="2">
        <v>630913</v>
      </c>
    </row>
    <row r="312" spans="131:131" x14ac:dyDescent="0.35">
      <c r="EA312" s="2">
        <v>662841</v>
      </c>
    </row>
    <row r="313" spans="131:131" x14ac:dyDescent="0.35">
      <c r="EA313" s="2">
        <v>711733</v>
      </c>
    </row>
    <row r="314" spans="131:131" x14ac:dyDescent="0.35">
      <c r="EA314" s="2">
        <v>721449</v>
      </c>
    </row>
    <row r="315" spans="131:131" x14ac:dyDescent="0.35">
      <c r="EA315" s="2">
        <v>725770</v>
      </c>
    </row>
    <row r="316" spans="131:131" x14ac:dyDescent="0.35">
      <c r="EA316" s="2">
        <v>725788</v>
      </c>
    </row>
    <row r="317" spans="131:131" x14ac:dyDescent="0.35">
      <c r="EA317" s="2">
        <v>737070</v>
      </c>
    </row>
    <row r="318" spans="131:131" x14ac:dyDescent="0.35">
      <c r="EA318" s="2">
        <v>800755</v>
      </c>
    </row>
    <row r="319" spans="131:131" x14ac:dyDescent="0.35">
      <c r="EA319" s="2">
        <v>822296</v>
      </c>
    </row>
    <row r="320" spans="131:131" x14ac:dyDescent="0.35">
      <c r="EA320" s="2">
        <v>868307</v>
      </c>
    </row>
    <row r="321" spans="131:131" x14ac:dyDescent="0.35">
      <c r="EA321" s="2">
        <v>887349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F9BCB-65A0-4F61-BC25-FB8F9F8E1350}">
  <dimension ref="A1:K10080"/>
  <sheetViews>
    <sheetView zoomScale="70" zoomScaleNormal="70" workbookViewId="0">
      <selection sqref="A1:XFD1048576"/>
    </sheetView>
  </sheetViews>
  <sheetFormatPr defaultColWidth="9.1796875" defaultRowHeight="14.5" x14ac:dyDescent="0.35"/>
  <cols>
    <col min="1" max="1" width="13.26953125" style="2" customWidth="1"/>
    <col min="2" max="2" width="36.81640625" style="76" customWidth="1"/>
    <col min="3" max="3" width="13.7265625" style="76" customWidth="1"/>
    <col min="4" max="4" width="27.26953125" style="76" customWidth="1"/>
    <col min="5" max="5" width="8.54296875" style="76" customWidth="1"/>
    <col min="6" max="6" width="8.81640625" style="76" customWidth="1"/>
    <col min="7" max="7" width="6.1796875" style="77" customWidth="1"/>
    <col min="8" max="8" width="44.453125" style="76" customWidth="1"/>
    <col min="9" max="9" width="9.7265625" style="77" customWidth="1"/>
    <col min="10" max="10" width="13.7265625" style="2" customWidth="1"/>
    <col min="11" max="11" width="19.36328125" style="119" customWidth="1"/>
    <col min="12" max="16384" width="9.1796875" style="119"/>
  </cols>
  <sheetData>
    <row r="1" spans="1:11" s="118" customFormat="1" x14ac:dyDescent="0.35">
      <c r="A1" s="166" t="s">
        <v>0</v>
      </c>
      <c r="B1" s="166" t="s">
        <v>304</v>
      </c>
      <c r="C1" s="166" t="s">
        <v>288</v>
      </c>
      <c r="D1" s="166" t="s">
        <v>5229</v>
      </c>
      <c r="E1" s="166" t="s">
        <v>305</v>
      </c>
      <c r="F1" s="166" t="s">
        <v>2507</v>
      </c>
      <c r="G1" s="166" t="s">
        <v>5326</v>
      </c>
      <c r="H1" s="166" t="s">
        <v>3278</v>
      </c>
      <c r="I1" s="166" t="s">
        <v>306</v>
      </c>
      <c r="J1" s="166" t="s">
        <v>4385</v>
      </c>
      <c r="K1" s="118" t="s">
        <v>4684</v>
      </c>
    </row>
    <row r="2" spans="1:11" x14ac:dyDescent="0.35">
      <c r="A2" s="2">
        <v>18</v>
      </c>
      <c r="B2" s="76" t="s">
        <v>307</v>
      </c>
      <c r="C2" s="76" t="s">
        <v>287</v>
      </c>
      <c r="D2" s="76" t="s">
        <v>5230</v>
      </c>
      <c r="E2" s="76">
        <v>330</v>
      </c>
      <c r="F2" s="76">
        <v>24</v>
      </c>
      <c r="G2" s="77">
        <v>5</v>
      </c>
      <c r="H2" s="76" t="s">
        <v>3324</v>
      </c>
      <c r="I2" s="77">
        <v>3.09</v>
      </c>
      <c r="J2" s="2">
        <v>1</v>
      </c>
      <c r="K2" s="119" cm="1">
        <f t="array" ref="K2">ROUND(IF(C2="Beer",SUM(LOOKUP(2,1/(SRP!$B$7:$B$9&lt;=E2)/(SRP!$C$7:$C$9&gt;=E2),SRP!$D$7:$D$9)*(G2/100)*(E2/1000)),IF(C2="Spirits",SUM(LOOKUP(2,1/(SRP!$B$2:$B$6&lt;=E2)/(SRP!$C$2:$C$6&gt;=E2),SRP!$D$2:$D$6)*(G2/100)*(E2/1000)),IF(AND(C2="Wine",D2="Fortified Wines"),SUM(LOOKUP(2,1/(SRP!$B$20:$B$23&lt;=E2)/(SRP!$C$20:$C$23&gt;=E2),SRP!$D$20:$D$23)*(G2/100)*(E2/1000)),IF(C2="Wine",SUM(LOOKUP(2,1/(SRP!$B$15:$B$19&lt;=E2)/(SRP!$C$15:$C$19&gt;=E2),SRP!$D$15:$D$19)*(G2/100)*(E2/1000)),IF(C2="Ready to Drink",SUM(LOOKUP(2,1/(SRP!$B$10:$B$14&lt;=E2)/(SRP!$C$10:$C$14&gt;=E2),SRP!$D$10:$D$14)*(G2/100)*(E2/1000)),0))))),2)</f>
        <v>1.1499999999999999</v>
      </c>
    </row>
    <row r="3" spans="1:11" x14ac:dyDescent="0.35">
      <c r="A3" s="2">
        <v>18</v>
      </c>
      <c r="B3" s="76" t="s">
        <v>307</v>
      </c>
      <c r="C3" s="76" t="s">
        <v>287</v>
      </c>
      <c r="D3" s="76" t="s">
        <v>5230</v>
      </c>
      <c r="E3" s="76">
        <v>330</v>
      </c>
      <c r="F3" s="76">
        <v>24</v>
      </c>
      <c r="G3" s="77">
        <v>5</v>
      </c>
      <c r="H3" s="76" t="s">
        <v>3324</v>
      </c>
      <c r="I3" s="77">
        <v>3.09</v>
      </c>
      <c r="J3" s="2">
        <v>1</v>
      </c>
      <c r="K3" s="119" cm="1">
        <f t="array" ref="K3">ROUND(IF(C3="Beer",SUM(LOOKUP(2,1/(SRP!$B$7:$B$9&lt;=E3)/(SRP!$C$7:$C$9&gt;=E3),SRP!$D$7:$D$9)*(G3/100)*(E3/1000)),IF(C3="Spirits",SUM(LOOKUP(2,1/(SRP!$B$2:$B$6&lt;=E3)/(SRP!$C$2:$C$6&gt;=E3),SRP!$D$2:$D$6)*(G3/100)*(E3/1000)),IF(AND(C3="Wine",D3="Fortified Wines"),SUM(LOOKUP(2,1/(SRP!$B$20:$B$23&lt;=E3)/(SRP!$C$20:$C$23&gt;=E3),SRP!$D$20:$D$23)*(G3/100)*(E3/1000)),IF(C3="Wine",SUM(LOOKUP(2,1/(SRP!$B$15:$B$19&lt;=E3)/(SRP!$C$15:$C$19&gt;=E3),SRP!$D$15:$D$19)*(G3/100)*(E3/1000)),IF(C3="Ready to Drink",SUM(LOOKUP(2,1/(SRP!$B$10:$B$14&lt;=E3)/(SRP!$C$10:$C$14&gt;=E3),SRP!$D$10:$D$14)*(G3/100)*(E3/1000)),0))))),2)</f>
        <v>1.1499999999999999</v>
      </c>
    </row>
    <row r="4" spans="1:11" x14ac:dyDescent="0.35">
      <c r="A4" s="2">
        <v>42</v>
      </c>
      <c r="B4" s="76" t="s">
        <v>308</v>
      </c>
      <c r="C4" s="76" t="s">
        <v>285</v>
      </c>
      <c r="D4" s="76" t="s">
        <v>6931</v>
      </c>
      <c r="E4" s="76">
        <v>750</v>
      </c>
      <c r="F4" s="76">
        <v>12</v>
      </c>
      <c r="G4" s="77">
        <v>40</v>
      </c>
      <c r="H4" s="76" t="s">
        <v>6694</v>
      </c>
      <c r="I4" s="77">
        <v>25.99</v>
      </c>
      <c r="J4" s="2">
        <v>1</v>
      </c>
      <c r="K4" s="119" cm="1">
        <f t="array" ref="K4">ROUND(IF(C4="Beer",SUM(LOOKUP(2,1/(SRP!$B$7:$B$9&lt;=E4)/(SRP!$C$7:$C$9&gt;=E4),SRP!$D$7:$D$9)*(G4/100)*(E4/1000)),IF(C4="Spirits",SUM(LOOKUP(2,1/(SRP!$B$2:$B$6&lt;=E4)/(SRP!$C$2:$C$6&gt;=E4),SRP!$D$2:$D$6)*(G4/100)*(E4/1000)),IF(AND(C4="Wine",D4="Fortified Wines"),SUM(LOOKUP(2,1/(SRP!$B$20:$B$23&lt;=E4)/(SRP!$C$20:$C$23&gt;=E4),SRP!$D$20:$D$23)*(G4/100)*(E4/1000)),IF(C4="Wine",SUM(LOOKUP(2,1/(SRP!$B$15:$B$19&lt;=E4)/(SRP!$C$15:$C$19&gt;=E4),SRP!$D$15:$D$19)*(G4/100)*(E4/1000)),IF(C4="Ready to Drink",SUM(LOOKUP(2,1/(SRP!$B$10:$B$14&lt;=E4)/(SRP!$C$10:$C$14&gt;=E4),SRP!$D$10:$D$14)*(G4/100)*(E4/1000)),0))))),2)</f>
        <v>20.94</v>
      </c>
    </row>
    <row r="5" spans="1:11" x14ac:dyDescent="0.35">
      <c r="A5" s="2">
        <v>67</v>
      </c>
      <c r="B5" s="76" t="s">
        <v>22</v>
      </c>
      <c r="C5" s="76" t="s">
        <v>285</v>
      </c>
      <c r="D5" s="76" t="s">
        <v>5231</v>
      </c>
      <c r="E5" s="76">
        <v>750</v>
      </c>
      <c r="F5" s="76">
        <v>12</v>
      </c>
      <c r="G5" s="77">
        <v>40</v>
      </c>
      <c r="H5" s="76" t="s">
        <v>3280</v>
      </c>
      <c r="I5" s="77">
        <v>27.99</v>
      </c>
      <c r="J5" s="2">
        <v>1</v>
      </c>
      <c r="K5" s="119" cm="1">
        <f t="array" ref="K5">ROUND(IF(C5="Beer",SUM(LOOKUP(2,1/(SRP!$B$7:$B$9&lt;=E5)/(SRP!$C$7:$C$9&gt;=E5),SRP!$D$7:$D$9)*(G5/100)*(E5/1000)),IF(C5="Spirits",SUM(LOOKUP(2,1/(SRP!$B$2:$B$6&lt;=E5)/(SRP!$C$2:$C$6&gt;=E5),SRP!$D$2:$D$6)*(G5/100)*(E5/1000)),IF(AND(C5="Wine",D5="Fortified Wines"),SUM(LOOKUP(2,1/(SRP!$B$20:$B$23&lt;=E5)/(SRP!$C$20:$C$23&gt;=E5),SRP!$D$20:$D$23)*(G5/100)*(E5/1000)),IF(C5="Wine",SUM(LOOKUP(2,1/(SRP!$B$15:$B$19&lt;=E5)/(SRP!$C$15:$C$19&gt;=E5),SRP!$D$15:$D$19)*(G5/100)*(E5/1000)),IF(C5="Ready to Drink",SUM(LOOKUP(2,1/(SRP!$B$10:$B$14&lt;=E5)/(SRP!$C$10:$C$14&gt;=E5),SRP!$D$10:$D$14)*(G5/100)*(E5/1000)),0))))),2)</f>
        <v>20.94</v>
      </c>
    </row>
    <row r="6" spans="1:11" x14ac:dyDescent="0.35">
      <c r="A6" s="2">
        <v>83</v>
      </c>
      <c r="B6" s="76" t="s">
        <v>6</v>
      </c>
      <c r="C6" s="76" t="s">
        <v>285</v>
      </c>
      <c r="D6" s="76" t="s">
        <v>6931</v>
      </c>
      <c r="E6" s="76">
        <v>750</v>
      </c>
      <c r="F6" s="76">
        <v>12</v>
      </c>
      <c r="G6" s="77">
        <v>40</v>
      </c>
      <c r="H6" s="76" t="s">
        <v>3303</v>
      </c>
      <c r="I6" s="77">
        <v>22.99</v>
      </c>
      <c r="J6" s="2">
        <v>1</v>
      </c>
      <c r="K6" s="119" cm="1">
        <f t="array" ref="K6">ROUND(IF(C6="Beer",SUM(LOOKUP(2,1/(SRP!$B$7:$B$9&lt;=E6)/(SRP!$C$7:$C$9&gt;=E6),SRP!$D$7:$D$9)*(G6/100)*(E6/1000)),IF(C6="Spirits",SUM(LOOKUP(2,1/(SRP!$B$2:$B$6&lt;=E6)/(SRP!$C$2:$C$6&gt;=E6),SRP!$D$2:$D$6)*(G6/100)*(E6/1000)),IF(AND(C6="Wine",D6="Fortified Wines"),SUM(LOOKUP(2,1/(SRP!$B$20:$B$23&lt;=E6)/(SRP!$C$20:$C$23&gt;=E6),SRP!$D$20:$D$23)*(G6/100)*(E6/1000)),IF(C6="Wine",SUM(LOOKUP(2,1/(SRP!$B$15:$B$19&lt;=E6)/(SRP!$C$15:$C$19&gt;=E6),SRP!$D$15:$D$19)*(G6/100)*(E6/1000)),IF(C6="Ready to Drink",SUM(LOOKUP(2,1/(SRP!$B$10:$B$14&lt;=E6)/(SRP!$C$10:$C$14&gt;=E6),SRP!$D$10:$D$14)*(G6/100)*(E6/1000)),0))))),2)</f>
        <v>20.94</v>
      </c>
    </row>
    <row r="7" spans="1:11" x14ac:dyDescent="0.35">
      <c r="A7" s="2">
        <v>91</v>
      </c>
      <c r="B7" s="76" t="s">
        <v>3973</v>
      </c>
      <c r="C7" s="76" t="s">
        <v>286</v>
      </c>
      <c r="D7" s="76" t="s">
        <v>5232</v>
      </c>
      <c r="E7" s="76">
        <v>750</v>
      </c>
      <c r="F7" s="76">
        <v>12</v>
      </c>
      <c r="G7" s="77">
        <v>7</v>
      </c>
      <c r="H7" s="76" t="s">
        <v>3297</v>
      </c>
      <c r="I7" s="77">
        <v>10.99</v>
      </c>
      <c r="J7" s="2">
        <v>1</v>
      </c>
      <c r="K7" s="119" cm="1">
        <f t="array" ref="K7">ROUND(IF(C7="Beer",SUM(LOOKUP(2,1/(SRP!$B$7:$B$9&lt;=E7)/(SRP!$C$7:$C$9&gt;=E7),SRP!$D$7:$D$9)*(G7/100)*(E7/1000)),IF(C7="Spirits",SUM(LOOKUP(2,1/(SRP!$B$2:$B$6&lt;=E7)/(SRP!$C$2:$C$6&gt;=E7),SRP!$D$2:$D$6)*(G7/100)*(E7/1000)),IF(AND(C7="Wine",D7="Fortified Wines"),SUM(LOOKUP(2,1/(SRP!$B$20:$B$23&lt;=E7)/(SRP!$C$20:$C$23&gt;=E7),SRP!$D$20:$D$23)*(G7/100)*(E7/1000)),IF(C7="Wine",SUM(LOOKUP(2,1/(SRP!$B$15:$B$19&lt;=E7)/(SRP!$C$15:$C$19&gt;=E7),SRP!$D$15:$D$19)*(G7/100)*(E7/1000)),IF(C7="Ready to Drink",SUM(LOOKUP(2,1/(SRP!$B$10:$B$14&lt;=E7)/(SRP!$C$10:$C$14&gt;=E7),SRP!$D$10:$D$14)*(G7/100)*(E7/1000)),0))))),2)</f>
        <v>3.67</v>
      </c>
    </row>
    <row r="8" spans="1:11" x14ac:dyDescent="0.35">
      <c r="A8" s="2">
        <v>117</v>
      </c>
      <c r="B8" s="76" t="s">
        <v>23</v>
      </c>
      <c r="C8" s="76" t="s">
        <v>285</v>
      </c>
      <c r="D8" s="76" t="s">
        <v>5233</v>
      </c>
      <c r="E8" s="76">
        <v>750</v>
      </c>
      <c r="F8" s="76">
        <v>12</v>
      </c>
      <c r="G8" s="77">
        <v>40</v>
      </c>
      <c r="H8" s="76" t="s">
        <v>3283</v>
      </c>
      <c r="I8" s="77">
        <v>27.99</v>
      </c>
      <c r="J8" s="2">
        <v>1</v>
      </c>
      <c r="K8" s="119" cm="1">
        <f t="array" ref="K8">ROUND(IF(C8="Beer",SUM(LOOKUP(2,1/(SRP!$B$7:$B$9&lt;=E8)/(SRP!$C$7:$C$9&gt;=E8),SRP!$D$7:$D$9)*(G8/100)*(E8/1000)),IF(C8="Spirits",SUM(LOOKUP(2,1/(SRP!$B$2:$B$6&lt;=E8)/(SRP!$C$2:$C$6&gt;=E8),SRP!$D$2:$D$6)*(G8/100)*(E8/1000)),IF(AND(C8="Wine",D8="Fortified Wines"),SUM(LOOKUP(2,1/(SRP!$B$20:$B$23&lt;=E8)/(SRP!$C$20:$C$23&gt;=E8),SRP!$D$20:$D$23)*(G8/100)*(E8/1000)),IF(C8="Wine",SUM(LOOKUP(2,1/(SRP!$B$15:$B$19&lt;=E8)/(SRP!$C$15:$C$19&gt;=E8),SRP!$D$15:$D$19)*(G8/100)*(E8/1000)),IF(C8="Ready to Drink",SUM(LOOKUP(2,1/(SRP!$B$10:$B$14&lt;=E8)/(SRP!$C$10:$C$14&gt;=E8),SRP!$D$10:$D$14)*(G8/100)*(E8/1000)),0))))),2)</f>
        <v>20.94</v>
      </c>
    </row>
    <row r="9" spans="1:11" x14ac:dyDescent="0.35">
      <c r="A9" s="2">
        <v>128</v>
      </c>
      <c r="B9" s="76" t="s">
        <v>310</v>
      </c>
      <c r="C9" s="76" t="s">
        <v>286</v>
      </c>
      <c r="D9" s="76" t="s">
        <v>5234</v>
      </c>
      <c r="E9" s="76">
        <v>750</v>
      </c>
      <c r="F9" s="76">
        <v>12</v>
      </c>
      <c r="G9" s="77">
        <v>13.5</v>
      </c>
      <c r="H9" s="76" t="s">
        <v>3311</v>
      </c>
      <c r="I9" s="77">
        <v>15.99</v>
      </c>
      <c r="J9" s="2">
        <v>1</v>
      </c>
      <c r="K9" s="119" cm="1">
        <f t="array" ref="K9">ROUND(IF(C9="Beer",SUM(LOOKUP(2,1/(SRP!$B$7:$B$9&lt;=E9)/(SRP!$C$7:$C$9&gt;=E9),SRP!$D$7:$D$9)*(G9/100)*(E9/1000)),IF(C9="Spirits",SUM(LOOKUP(2,1/(SRP!$B$2:$B$6&lt;=E9)/(SRP!$C$2:$C$6&gt;=E9),SRP!$D$2:$D$6)*(G9/100)*(E9/1000)),IF(AND(C9="Wine",D9="Fortified Wines"),SUM(LOOKUP(2,1/(SRP!$B$20:$B$23&lt;=E9)/(SRP!$C$20:$C$23&gt;=E9),SRP!$D$20:$D$23)*(G9/100)*(E9/1000)),IF(C9="Wine",SUM(LOOKUP(2,1/(SRP!$B$15:$B$19&lt;=E9)/(SRP!$C$15:$C$19&gt;=E9),SRP!$D$15:$D$19)*(G9/100)*(E9/1000)),IF(C9="Ready to Drink",SUM(LOOKUP(2,1/(SRP!$B$10:$B$14&lt;=E9)/(SRP!$C$10:$C$14&gt;=E9),SRP!$D$10:$D$14)*(G9/100)*(E9/1000)),0))))),2)</f>
        <v>7.07</v>
      </c>
    </row>
    <row r="10" spans="1:11" x14ac:dyDescent="0.35">
      <c r="A10" s="2">
        <v>160</v>
      </c>
      <c r="B10" s="76" t="s">
        <v>311</v>
      </c>
      <c r="C10" s="76" t="s">
        <v>286</v>
      </c>
      <c r="D10" s="76" t="s">
        <v>5235</v>
      </c>
      <c r="E10" s="76">
        <v>750</v>
      </c>
      <c r="F10" s="76">
        <v>12</v>
      </c>
      <c r="G10" s="77">
        <v>13.5</v>
      </c>
      <c r="H10" s="76" t="s">
        <v>3294</v>
      </c>
      <c r="I10" s="77">
        <v>42.99</v>
      </c>
      <c r="J10" s="2">
        <v>1</v>
      </c>
      <c r="K10" s="119" cm="1">
        <f t="array" ref="K10">ROUND(IF(C10="Beer",SUM(LOOKUP(2,1/(SRP!$B$7:$B$9&lt;=E10)/(SRP!$C$7:$C$9&gt;=E10),SRP!$D$7:$D$9)*(G10/100)*(E10/1000)),IF(C10="Spirits",SUM(LOOKUP(2,1/(SRP!$B$2:$B$6&lt;=E10)/(SRP!$C$2:$C$6&gt;=E10),SRP!$D$2:$D$6)*(G10/100)*(E10/1000)),IF(AND(C10="Wine",D10="Fortified Wines"),SUM(LOOKUP(2,1/(SRP!$B$20:$B$23&lt;=E10)/(SRP!$C$20:$C$23&gt;=E10),SRP!$D$20:$D$23)*(G10/100)*(E10/1000)),IF(C10="Wine",SUM(LOOKUP(2,1/(SRP!$B$15:$B$19&lt;=E10)/(SRP!$C$15:$C$19&gt;=E10),SRP!$D$15:$D$19)*(G10/100)*(E10/1000)),IF(C10="Ready to Drink",SUM(LOOKUP(2,1/(SRP!$B$10:$B$14&lt;=E10)/(SRP!$C$10:$C$14&gt;=E10),SRP!$D$10:$D$14)*(G10/100)*(E10/1000)),0))))),2)</f>
        <v>7.07</v>
      </c>
    </row>
    <row r="11" spans="1:11" x14ac:dyDescent="0.35">
      <c r="A11" s="2">
        <v>166</v>
      </c>
      <c r="B11" s="76" t="s">
        <v>312</v>
      </c>
      <c r="C11" s="76" t="s">
        <v>286</v>
      </c>
      <c r="D11" s="76" t="s">
        <v>5236</v>
      </c>
      <c r="E11" s="76">
        <v>750</v>
      </c>
      <c r="F11" s="76">
        <v>12</v>
      </c>
      <c r="G11" s="77">
        <v>11</v>
      </c>
      <c r="H11" s="76" t="s">
        <v>6869</v>
      </c>
      <c r="I11" s="77">
        <v>12.99</v>
      </c>
      <c r="J11" s="2">
        <v>1</v>
      </c>
      <c r="K11" s="119" cm="1">
        <f t="array" ref="K11">ROUND(IF(C11="Beer",SUM(LOOKUP(2,1/(SRP!$B$7:$B$9&lt;=E11)/(SRP!$C$7:$C$9&gt;=E11),SRP!$D$7:$D$9)*(G11/100)*(E11/1000)),IF(C11="Spirits",SUM(LOOKUP(2,1/(SRP!$B$2:$B$6&lt;=E11)/(SRP!$C$2:$C$6&gt;=E11),SRP!$D$2:$D$6)*(G11/100)*(E11/1000)),IF(AND(C11="Wine",D11="Fortified Wines"),SUM(LOOKUP(2,1/(SRP!$B$20:$B$23&lt;=E11)/(SRP!$C$20:$C$23&gt;=E11),SRP!$D$20:$D$23)*(G11/100)*(E11/1000)),IF(C11="Wine",SUM(LOOKUP(2,1/(SRP!$B$15:$B$19&lt;=E11)/(SRP!$C$15:$C$19&gt;=E11),SRP!$D$15:$D$19)*(G11/100)*(E11/1000)),IF(C11="Ready to Drink",SUM(LOOKUP(2,1/(SRP!$B$10:$B$14&lt;=E11)/(SRP!$C$10:$C$14&gt;=E11),SRP!$D$10:$D$14)*(G11/100)*(E11/1000)),0))))),2)</f>
        <v>5.76</v>
      </c>
    </row>
    <row r="12" spans="1:11" x14ac:dyDescent="0.35">
      <c r="A12" s="2">
        <v>240</v>
      </c>
      <c r="B12" s="76" t="s">
        <v>24</v>
      </c>
      <c r="C12" s="76" t="s">
        <v>285</v>
      </c>
      <c r="D12" s="76" t="s">
        <v>5231</v>
      </c>
      <c r="E12" s="76">
        <v>375</v>
      </c>
      <c r="F12" s="76">
        <v>24</v>
      </c>
      <c r="G12" s="77">
        <v>40</v>
      </c>
      <c r="H12" s="76" t="s">
        <v>3280</v>
      </c>
      <c r="I12" s="77">
        <v>16.489999999999998</v>
      </c>
      <c r="J12" s="2">
        <v>1</v>
      </c>
      <c r="K12" s="119" cm="1">
        <f t="array" ref="K12">ROUND(IF(C12="Beer",SUM(LOOKUP(2,1/(SRP!$B$7:$B$9&lt;=E12)/(SRP!$C$7:$C$9&gt;=E12),SRP!$D$7:$D$9)*(G12/100)*(E12/1000)),IF(C12="Spirits",SUM(LOOKUP(2,1/(SRP!$B$2:$B$6&lt;=E12)/(SRP!$C$2:$C$6&gt;=E12),SRP!$D$2:$D$6)*(G12/100)*(E12/1000)),IF(AND(C12="Wine",D12="Fortified Wines"),SUM(LOOKUP(2,1/(SRP!$B$20:$B$23&lt;=E12)/(SRP!$C$20:$C$23&gt;=E12),SRP!$D$20:$D$23)*(G12/100)*(E12/1000)),IF(C12="Wine",SUM(LOOKUP(2,1/(SRP!$B$15:$B$19&lt;=E12)/(SRP!$C$15:$C$19&gt;=E12),SRP!$D$15:$D$19)*(G12/100)*(E12/1000)),IF(C12="Ready to Drink",SUM(LOOKUP(2,1/(SRP!$B$10:$B$14&lt;=E12)/(SRP!$C$10:$C$14&gt;=E12),SRP!$D$10:$D$14)*(G12/100)*(E12/1000)),0))))),2)</f>
        <v>11.89</v>
      </c>
    </row>
    <row r="13" spans="1:11" x14ac:dyDescent="0.35">
      <c r="A13" s="2">
        <v>257</v>
      </c>
      <c r="B13" s="76" t="s">
        <v>6</v>
      </c>
      <c r="C13" s="76" t="s">
        <v>285</v>
      </c>
      <c r="D13" s="76" t="s">
        <v>6931</v>
      </c>
      <c r="E13" s="76">
        <v>1140</v>
      </c>
      <c r="F13" s="76">
        <v>12</v>
      </c>
      <c r="G13" s="77">
        <v>40</v>
      </c>
      <c r="H13" s="76" t="s">
        <v>3303</v>
      </c>
      <c r="I13" s="77">
        <v>33.99</v>
      </c>
      <c r="J13" s="2">
        <v>1</v>
      </c>
      <c r="K13" s="119" cm="1">
        <f t="array" ref="K13">ROUND(IF(C13="Beer",SUM(LOOKUP(2,1/(SRP!$B$7:$B$9&lt;=E13)/(SRP!$C$7:$C$9&gt;=E13),SRP!$D$7:$D$9)*(G13/100)*(E13/1000)),IF(C13="Spirits",SUM(LOOKUP(2,1/(SRP!$B$2:$B$6&lt;=E13)/(SRP!$C$2:$C$6&gt;=E13),SRP!$D$2:$D$6)*(G13/100)*(E13/1000)),IF(AND(C13="Wine",D13="Fortified Wines"),SUM(LOOKUP(2,1/(SRP!$B$20:$B$23&lt;=E13)/(SRP!$C$20:$C$23&gt;=E13),SRP!$D$20:$D$23)*(G13/100)*(E13/1000)),IF(C13="Wine",SUM(LOOKUP(2,1/(SRP!$B$15:$B$19&lt;=E13)/(SRP!$C$15:$C$19&gt;=E13),SRP!$D$15:$D$19)*(G13/100)*(E13/1000)),IF(C13="Ready to Drink",SUM(LOOKUP(2,1/(SRP!$B$10:$B$14&lt;=E13)/(SRP!$C$10:$C$14&gt;=E13),SRP!$D$10:$D$14)*(G13/100)*(E13/1000)),0))))),2)</f>
        <v>31.83</v>
      </c>
    </row>
    <row r="14" spans="1:11" x14ac:dyDescent="0.35">
      <c r="A14" s="2">
        <v>356</v>
      </c>
      <c r="B14" s="76" t="s">
        <v>313</v>
      </c>
      <c r="C14" s="76" t="s">
        <v>286</v>
      </c>
      <c r="D14" s="76" t="s">
        <v>5237</v>
      </c>
      <c r="E14" s="76">
        <v>750</v>
      </c>
      <c r="F14" s="76">
        <v>12</v>
      </c>
      <c r="G14" s="77">
        <v>14.8</v>
      </c>
      <c r="H14" s="76" t="s">
        <v>3279</v>
      </c>
      <c r="I14" s="77">
        <v>21.29</v>
      </c>
      <c r="J14" s="2">
        <v>1</v>
      </c>
      <c r="K14" s="119" cm="1">
        <f t="array" ref="K14">ROUND(IF(C14="Beer",SUM(LOOKUP(2,1/(SRP!$B$7:$B$9&lt;=E14)/(SRP!$C$7:$C$9&gt;=E14),SRP!$D$7:$D$9)*(G14/100)*(E14/1000)),IF(C14="Spirits",SUM(LOOKUP(2,1/(SRP!$B$2:$B$6&lt;=E14)/(SRP!$C$2:$C$6&gt;=E14),SRP!$D$2:$D$6)*(G14/100)*(E14/1000)),IF(AND(C14="Wine",D14="Fortified Wines"),SUM(LOOKUP(2,1/(SRP!$B$20:$B$23&lt;=E14)/(SRP!$C$20:$C$23&gt;=E14),SRP!$D$20:$D$23)*(G14/100)*(E14/1000)),IF(C14="Wine",SUM(LOOKUP(2,1/(SRP!$B$15:$B$19&lt;=E14)/(SRP!$C$15:$C$19&gt;=E14),SRP!$D$15:$D$19)*(G14/100)*(E14/1000)),IF(C14="Ready to Drink",SUM(LOOKUP(2,1/(SRP!$B$10:$B$14&lt;=E14)/(SRP!$C$10:$C$14&gt;=E14),SRP!$D$10:$D$14)*(G14/100)*(E14/1000)),0))))),2)</f>
        <v>7.75</v>
      </c>
    </row>
    <row r="15" spans="1:11" x14ac:dyDescent="0.35">
      <c r="A15" s="2">
        <v>397</v>
      </c>
      <c r="B15" s="76" t="s">
        <v>4701</v>
      </c>
      <c r="C15" s="76" t="s">
        <v>285</v>
      </c>
      <c r="D15" s="76" t="s">
        <v>5238</v>
      </c>
      <c r="E15" s="76">
        <v>750</v>
      </c>
      <c r="F15" s="76">
        <v>12</v>
      </c>
      <c r="G15" s="77">
        <v>20</v>
      </c>
      <c r="H15" s="76" t="s">
        <v>3282</v>
      </c>
      <c r="I15" s="77">
        <v>26.99</v>
      </c>
      <c r="J15" s="2">
        <v>1</v>
      </c>
      <c r="K15" s="119" cm="1">
        <f t="array" ref="K15">ROUND(IF(C15="Beer",SUM(LOOKUP(2,1/(SRP!$B$7:$B$9&lt;=E15)/(SRP!$C$7:$C$9&gt;=E15),SRP!$D$7:$D$9)*(G15/100)*(E15/1000)),IF(C15="Spirits",SUM(LOOKUP(2,1/(SRP!$B$2:$B$6&lt;=E15)/(SRP!$C$2:$C$6&gt;=E15),SRP!$D$2:$D$6)*(G15/100)*(E15/1000)),IF(AND(C15="Wine",D15="Fortified Wines"),SUM(LOOKUP(2,1/(SRP!$B$20:$B$23&lt;=E15)/(SRP!$C$20:$C$23&gt;=E15),SRP!$D$20:$D$23)*(G15/100)*(E15/1000)),IF(C15="Wine",SUM(LOOKUP(2,1/(SRP!$B$15:$B$19&lt;=E15)/(SRP!$C$15:$C$19&gt;=E15),SRP!$D$15:$D$19)*(G15/100)*(E15/1000)),IF(C15="Ready to Drink",SUM(LOOKUP(2,1/(SRP!$B$10:$B$14&lt;=E15)/(SRP!$C$10:$C$14&gt;=E15),SRP!$D$10:$D$14)*(G15/100)*(E15/1000)),0))))),2)</f>
        <v>10.47</v>
      </c>
    </row>
    <row r="16" spans="1:11" x14ac:dyDescent="0.35">
      <c r="A16" s="2">
        <v>400</v>
      </c>
      <c r="B16" s="76" t="s">
        <v>4701</v>
      </c>
      <c r="C16" s="76" t="s">
        <v>285</v>
      </c>
      <c r="D16" s="76" t="s">
        <v>5238</v>
      </c>
      <c r="E16" s="76">
        <v>1750</v>
      </c>
      <c r="F16" s="76">
        <v>6</v>
      </c>
      <c r="G16" s="77">
        <v>20</v>
      </c>
      <c r="H16" s="76" t="s">
        <v>3282</v>
      </c>
      <c r="I16" s="77">
        <v>54.99</v>
      </c>
      <c r="J16" s="2">
        <v>1</v>
      </c>
      <c r="K16" s="119" cm="1">
        <f t="array" ref="K16">ROUND(IF(C16="Beer",SUM(LOOKUP(2,1/(SRP!$B$7:$B$9&lt;=E16)/(SRP!$C$7:$C$9&gt;=E16),SRP!$D$7:$D$9)*(G16/100)*(E16/1000)),IF(C16="Spirits",SUM(LOOKUP(2,1/(SRP!$B$2:$B$6&lt;=E16)/(SRP!$C$2:$C$6&gt;=E16),SRP!$D$2:$D$6)*(G16/100)*(E16/1000)),IF(AND(C16="Wine",D16="Fortified Wines"),SUM(LOOKUP(2,1/(SRP!$B$20:$B$23&lt;=E16)/(SRP!$C$20:$C$23&gt;=E16),SRP!$D$20:$D$23)*(G16/100)*(E16/1000)),IF(C16="Wine",SUM(LOOKUP(2,1/(SRP!$B$15:$B$19&lt;=E16)/(SRP!$C$15:$C$19&gt;=E16),SRP!$D$15:$D$19)*(G16/100)*(E16/1000)),IF(C16="Ready to Drink",SUM(LOOKUP(2,1/(SRP!$B$10:$B$14&lt;=E16)/(SRP!$C$10:$C$14&gt;=E16),SRP!$D$10:$D$14)*(G16/100)*(E16/1000)),0))))),2)</f>
        <v>24.43</v>
      </c>
    </row>
    <row r="17" spans="1:11" x14ac:dyDescent="0.35">
      <c r="A17" s="2">
        <v>402</v>
      </c>
      <c r="B17" s="76" t="s">
        <v>314</v>
      </c>
      <c r="C17" s="76" t="s">
        <v>286</v>
      </c>
      <c r="D17" s="76" t="s">
        <v>5239</v>
      </c>
      <c r="E17" s="76">
        <v>750</v>
      </c>
      <c r="F17" s="76">
        <v>12</v>
      </c>
      <c r="G17" s="77">
        <v>14</v>
      </c>
      <c r="H17" s="76" t="s">
        <v>6695</v>
      </c>
      <c r="I17" s="77">
        <v>14.99</v>
      </c>
      <c r="J17" s="2">
        <v>1</v>
      </c>
      <c r="K17" s="119" cm="1">
        <f t="array" ref="K17">ROUND(IF(C17="Beer",SUM(LOOKUP(2,1/(SRP!$B$7:$B$9&lt;=E17)/(SRP!$C$7:$C$9&gt;=E17),SRP!$D$7:$D$9)*(G17/100)*(E17/1000)),IF(C17="Spirits",SUM(LOOKUP(2,1/(SRP!$B$2:$B$6&lt;=E17)/(SRP!$C$2:$C$6&gt;=E17),SRP!$D$2:$D$6)*(G17/100)*(E17/1000)),IF(AND(C17="Wine",D17="Fortified Wines"),SUM(LOOKUP(2,1/(SRP!$B$20:$B$23&lt;=E17)/(SRP!$C$20:$C$23&gt;=E17),SRP!$D$20:$D$23)*(G17/100)*(E17/1000)),IF(C17="Wine",SUM(LOOKUP(2,1/(SRP!$B$15:$B$19&lt;=E17)/(SRP!$C$15:$C$19&gt;=E17),SRP!$D$15:$D$19)*(G17/100)*(E17/1000)),IF(C17="Ready to Drink",SUM(LOOKUP(2,1/(SRP!$B$10:$B$14&lt;=E17)/(SRP!$C$10:$C$14&gt;=E17),SRP!$D$10:$D$14)*(G17/100)*(E17/1000)),0))))),2)</f>
        <v>7.33</v>
      </c>
    </row>
    <row r="18" spans="1:11" x14ac:dyDescent="0.35">
      <c r="A18" s="2">
        <v>430</v>
      </c>
      <c r="B18" s="76" t="s">
        <v>25</v>
      </c>
      <c r="C18" s="76" t="s">
        <v>285</v>
      </c>
      <c r="D18" s="76" t="s">
        <v>6931</v>
      </c>
      <c r="E18" s="76">
        <v>1140</v>
      </c>
      <c r="F18" s="76">
        <v>12</v>
      </c>
      <c r="G18" s="77">
        <v>40</v>
      </c>
      <c r="H18" s="76" t="s">
        <v>3279</v>
      </c>
      <c r="I18" s="77">
        <v>40.49</v>
      </c>
      <c r="J18" s="2">
        <v>1</v>
      </c>
      <c r="K18" s="119" cm="1">
        <f t="array" ref="K18">ROUND(IF(C18="Beer",SUM(LOOKUP(2,1/(SRP!$B$7:$B$9&lt;=E18)/(SRP!$C$7:$C$9&gt;=E18),SRP!$D$7:$D$9)*(G18/100)*(E18/1000)),IF(C18="Spirits",SUM(LOOKUP(2,1/(SRP!$B$2:$B$6&lt;=E18)/(SRP!$C$2:$C$6&gt;=E18),SRP!$D$2:$D$6)*(G18/100)*(E18/1000)),IF(AND(C18="Wine",D18="Fortified Wines"),SUM(LOOKUP(2,1/(SRP!$B$20:$B$23&lt;=E18)/(SRP!$C$20:$C$23&gt;=E18),SRP!$D$20:$D$23)*(G18/100)*(E18/1000)),IF(C18="Wine",SUM(LOOKUP(2,1/(SRP!$B$15:$B$19&lt;=E18)/(SRP!$C$15:$C$19&gt;=E18),SRP!$D$15:$D$19)*(G18/100)*(E18/1000)),IF(C18="Ready to Drink",SUM(LOOKUP(2,1/(SRP!$B$10:$B$14&lt;=E18)/(SRP!$C$10:$C$14&gt;=E18),SRP!$D$10:$D$14)*(G18/100)*(E18/1000)),0))))),2)</f>
        <v>31.83</v>
      </c>
    </row>
    <row r="19" spans="1:11" x14ac:dyDescent="0.35">
      <c r="A19" s="2">
        <v>463</v>
      </c>
      <c r="B19" s="76" t="s">
        <v>315</v>
      </c>
      <c r="C19" s="76" t="s">
        <v>285</v>
      </c>
      <c r="D19" s="76" t="s">
        <v>6931</v>
      </c>
      <c r="E19" s="76">
        <v>375</v>
      </c>
      <c r="F19" s="76">
        <v>24</v>
      </c>
      <c r="G19" s="77">
        <v>40</v>
      </c>
      <c r="H19" s="76" t="s">
        <v>6694</v>
      </c>
      <c r="I19" s="77">
        <v>13.99</v>
      </c>
      <c r="J19" s="2">
        <v>1</v>
      </c>
      <c r="K19" s="119" cm="1">
        <f t="array" ref="K19">ROUND(IF(C19="Beer",SUM(LOOKUP(2,1/(SRP!$B$7:$B$9&lt;=E19)/(SRP!$C$7:$C$9&gt;=E19),SRP!$D$7:$D$9)*(G19/100)*(E19/1000)),IF(C19="Spirits",SUM(LOOKUP(2,1/(SRP!$B$2:$B$6&lt;=E19)/(SRP!$C$2:$C$6&gt;=E19),SRP!$D$2:$D$6)*(G19/100)*(E19/1000)),IF(AND(C19="Wine",D19="Fortified Wines"),SUM(LOOKUP(2,1/(SRP!$B$20:$B$23&lt;=E19)/(SRP!$C$20:$C$23&gt;=E19),SRP!$D$20:$D$23)*(G19/100)*(E19/1000)),IF(C19="Wine",SUM(LOOKUP(2,1/(SRP!$B$15:$B$19&lt;=E19)/(SRP!$C$15:$C$19&gt;=E19),SRP!$D$15:$D$19)*(G19/100)*(E19/1000)),IF(C19="Ready to Drink",SUM(LOOKUP(2,1/(SRP!$B$10:$B$14&lt;=E19)/(SRP!$C$10:$C$14&gt;=E19),SRP!$D$10:$D$14)*(G19/100)*(E19/1000)),0))))),2)</f>
        <v>11.89</v>
      </c>
    </row>
    <row r="20" spans="1:11" x14ac:dyDescent="0.35">
      <c r="A20" s="2">
        <v>476</v>
      </c>
      <c r="B20" s="76" t="s">
        <v>316</v>
      </c>
      <c r="C20" s="76" t="s">
        <v>286</v>
      </c>
      <c r="D20" s="76" t="s">
        <v>5241</v>
      </c>
      <c r="E20" s="76">
        <v>750</v>
      </c>
      <c r="F20" s="76">
        <v>6</v>
      </c>
      <c r="G20" s="77">
        <v>11</v>
      </c>
      <c r="H20" s="76" t="s">
        <v>3285</v>
      </c>
      <c r="I20" s="77">
        <v>17.989999999999998</v>
      </c>
      <c r="J20" s="2">
        <v>1</v>
      </c>
      <c r="K20" s="119" cm="1">
        <f t="array" ref="K20">ROUND(IF(C20="Beer",SUM(LOOKUP(2,1/(SRP!$B$7:$B$9&lt;=E20)/(SRP!$C$7:$C$9&gt;=E20),SRP!$D$7:$D$9)*(G20/100)*(E20/1000)),IF(C20="Spirits",SUM(LOOKUP(2,1/(SRP!$B$2:$B$6&lt;=E20)/(SRP!$C$2:$C$6&gt;=E20),SRP!$D$2:$D$6)*(G20/100)*(E20/1000)),IF(AND(C20="Wine",D20="Fortified Wines"),SUM(LOOKUP(2,1/(SRP!$B$20:$B$23&lt;=E20)/(SRP!$C$20:$C$23&gt;=E20),SRP!$D$20:$D$23)*(G20/100)*(E20/1000)),IF(C20="Wine",SUM(LOOKUP(2,1/(SRP!$B$15:$B$19&lt;=E20)/(SRP!$C$15:$C$19&gt;=E20),SRP!$D$15:$D$19)*(G20/100)*(E20/1000)),IF(C20="Ready to Drink",SUM(LOOKUP(2,1/(SRP!$B$10:$B$14&lt;=E20)/(SRP!$C$10:$C$14&gt;=E20),SRP!$D$10:$D$14)*(G20/100)*(E20/1000)),0))))),2)</f>
        <v>5.76</v>
      </c>
    </row>
    <row r="21" spans="1:11" x14ac:dyDescent="0.35">
      <c r="A21" s="2">
        <v>501</v>
      </c>
      <c r="B21" s="76" t="s">
        <v>317</v>
      </c>
      <c r="C21" s="76" t="s">
        <v>287</v>
      </c>
      <c r="D21" s="76" t="s">
        <v>5240</v>
      </c>
      <c r="E21" s="76">
        <v>4260</v>
      </c>
      <c r="F21" s="76">
        <v>1</v>
      </c>
      <c r="G21" s="77">
        <v>6.1</v>
      </c>
      <c r="H21" s="76" t="s">
        <v>3324</v>
      </c>
      <c r="I21" s="77">
        <v>21.99</v>
      </c>
      <c r="J21" s="2">
        <v>12</v>
      </c>
      <c r="K21" s="119" cm="1">
        <f t="array" ref="K21">ROUND(IF(C21="Beer",SUM(LOOKUP(2,1/(SRP!$B$7:$B$9&lt;=E21)/(SRP!$C$7:$C$9&gt;=E21),SRP!$D$7:$D$9)*(G21/100)*(E21/1000)),IF(C21="Spirits",SUM(LOOKUP(2,1/(SRP!$B$2:$B$6&lt;=E21)/(SRP!$C$2:$C$6&gt;=E21),SRP!$D$2:$D$6)*(G21/100)*(E21/1000)),IF(AND(C21="Wine",D21="Fortified Wines"),SUM(LOOKUP(2,1/(SRP!$B$20:$B$23&lt;=E21)/(SRP!$C$20:$C$23&gt;=E21),SRP!$D$20:$D$23)*(G21/100)*(E21/1000)),IF(C21="Wine",SUM(LOOKUP(2,1/(SRP!$B$15:$B$19&lt;=E21)/(SRP!$C$15:$C$19&gt;=E21),SRP!$D$15:$D$19)*(G21/100)*(E21/1000)),IF(C21="Ready to Drink",SUM(LOOKUP(2,1/(SRP!$B$10:$B$14&lt;=E21)/(SRP!$C$10:$C$14&gt;=E21),SRP!$D$10:$D$14)*(G21/100)*(E21/1000)),0))))),2)</f>
        <v>18.14</v>
      </c>
    </row>
    <row r="22" spans="1:11" x14ac:dyDescent="0.35">
      <c r="A22" s="2">
        <v>501</v>
      </c>
      <c r="B22" s="76" t="s">
        <v>317</v>
      </c>
      <c r="C22" s="76" t="s">
        <v>287</v>
      </c>
      <c r="D22" s="76" t="s">
        <v>5240</v>
      </c>
      <c r="E22" s="76">
        <v>4260</v>
      </c>
      <c r="F22" s="76">
        <v>1</v>
      </c>
      <c r="G22" s="77">
        <v>6.1</v>
      </c>
      <c r="H22" s="76" t="s">
        <v>3324</v>
      </c>
      <c r="I22" s="77">
        <v>21.99</v>
      </c>
      <c r="J22" s="2">
        <v>12</v>
      </c>
      <c r="K22" s="119" cm="1">
        <f t="array" ref="K22">ROUND(IF(C22="Beer",SUM(LOOKUP(2,1/(SRP!$B$7:$B$9&lt;=E22)/(SRP!$C$7:$C$9&gt;=E22),SRP!$D$7:$D$9)*(G22/100)*(E22/1000)),IF(C22="Spirits",SUM(LOOKUP(2,1/(SRP!$B$2:$B$6&lt;=E22)/(SRP!$C$2:$C$6&gt;=E22),SRP!$D$2:$D$6)*(G22/100)*(E22/1000)),IF(AND(C22="Wine",D22="Fortified Wines"),SUM(LOOKUP(2,1/(SRP!$B$20:$B$23&lt;=E22)/(SRP!$C$20:$C$23&gt;=E22),SRP!$D$20:$D$23)*(G22/100)*(E22/1000)),IF(C22="Wine",SUM(LOOKUP(2,1/(SRP!$B$15:$B$19&lt;=E22)/(SRP!$C$15:$C$19&gt;=E22),SRP!$D$15:$D$19)*(G22/100)*(E22/1000)),IF(C22="Ready to Drink",SUM(LOOKUP(2,1/(SRP!$B$10:$B$14&lt;=E22)/(SRP!$C$10:$C$14&gt;=E22),SRP!$D$10:$D$14)*(G22/100)*(E22/1000)),0))))),2)</f>
        <v>18.14</v>
      </c>
    </row>
    <row r="23" spans="1:11" x14ac:dyDescent="0.35">
      <c r="A23" s="2">
        <v>519</v>
      </c>
      <c r="B23" s="76" t="s">
        <v>5004</v>
      </c>
      <c r="C23" s="76" t="s">
        <v>285</v>
      </c>
      <c r="D23" s="76" t="s">
        <v>5242</v>
      </c>
      <c r="E23" s="76">
        <v>750</v>
      </c>
      <c r="F23" s="76">
        <v>12</v>
      </c>
      <c r="G23" s="77">
        <v>21</v>
      </c>
      <c r="H23" s="76" t="s">
        <v>3279</v>
      </c>
      <c r="I23" s="77">
        <v>29.29</v>
      </c>
      <c r="J23" s="2">
        <v>1</v>
      </c>
      <c r="K23" s="119" cm="1">
        <f t="array" ref="K23">ROUND(IF(C23="Beer",SUM(LOOKUP(2,1/(SRP!$B$7:$B$9&lt;=E23)/(SRP!$C$7:$C$9&gt;=E23),SRP!$D$7:$D$9)*(G23/100)*(E23/1000)),IF(C23="Spirits",SUM(LOOKUP(2,1/(SRP!$B$2:$B$6&lt;=E23)/(SRP!$C$2:$C$6&gt;=E23),SRP!$D$2:$D$6)*(G23/100)*(E23/1000)),IF(AND(C23="Wine",D23="Fortified Wines"),SUM(LOOKUP(2,1/(SRP!$B$20:$B$23&lt;=E23)/(SRP!$C$20:$C$23&gt;=E23),SRP!$D$20:$D$23)*(G23/100)*(E23/1000)),IF(C23="Wine",SUM(LOOKUP(2,1/(SRP!$B$15:$B$19&lt;=E23)/(SRP!$C$15:$C$19&gt;=E23),SRP!$D$15:$D$19)*(G23/100)*(E23/1000)),IF(C23="Ready to Drink",SUM(LOOKUP(2,1/(SRP!$B$10:$B$14&lt;=E23)/(SRP!$C$10:$C$14&gt;=E23),SRP!$D$10:$D$14)*(G23/100)*(E23/1000)),0))))),2)</f>
        <v>11</v>
      </c>
    </row>
    <row r="24" spans="1:11" x14ac:dyDescent="0.35">
      <c r="A24" s="2">
        <v>570</v>
      </c>
      <c r="B24" s="76" t="s">
        <v>318</v>
      </c>
      <c r="C24" s="76" t="s">
        <v>285</v>
      </c>
      <c r="D24" s="76" t="s">
        <v>5243</v>
      </c>
      <c r="E24" s="76">
        <v>750</v>
      </c>
      <c r="F24" s="76">
        <v>12</v>
      </c>
      <c r="G24" s="77">
        <v>40</v>
      </c>
      <c r="H24" s="76" t="s">
        <v>3279</v>
      </c>
      <c r="I24" s="77">
        <v>29.99</v>
      </c>
      <c r="J24" s="2">
        <v>1</v>
      </c>
      <c r="K24" s="119" cm="1">
        <f t="array" ref="K24">ROUND(IF(C24="Beer",SUM(LOOKUP(2,1/(SRP!$B$7:$B$9&lt;=E24)/(SRP!$C$7:$C$9&gt;=E24),SRP!$D$7:$D$9)*(G24/100)*(E24/1000)),IF(C24="Spirits",SUM(LOOKUP(2,1/(SRP!$B$2:$B$6&lt;=E24)/(SRP!$C$2:$C$6&gt;=E24),SRP!$D$2:$D$6)*(G24/100)*(E24/1000)),IF(AND(C24="Wine",D24="Fortified Wines"),SUM(LOOKUP(2,1/(SRP!$B$20:$B$23&lt;=E24)/(SRP!$C$20:$C$23&gt;=E24),SRP!$D$20:$D$23)*(G24/100)*(E24/1000)),IF(C24="Wine",SUM(LOOKUP(2,1/(SRP!$B$15:$B$19&lt;=E24)/(SRP!$C$15:$C$19&gt;=E24),SRP!$D$15:$D$19)*(G24/100)*(E24/1000)),IF(C24="Ready to Drink",SUM(LOOKUP(2,1/(SRP!$B$10:$B$14&lt;=E24)/(SRP!$C$10:$C$14&gt;=E24),SRP!$D$10:$D$14)*(G24/100)*(E24/1000)),0))))),2)</f>
        <v>20.94</v>
      </c>
    </row>
    <row r="25" spans="1:11" x14ac:dyDescent="0.35">
      <c r="A25" s="2">
        <v>596</v>
      </c>
      <c r="B25" s="76" t="s">
        <v>26</v>
      </c>
      <c r="C25" s="76" t="s">
        <v>285</v>
      </c>
      <c r="D25" s="76" t="s">
        <v>5233</v>
      </c>
      <c r="E25" s="76">
        <v>375</v>
      </c>
      <c r="F25" s="76">
        <v>24</v>
      </c>
      <c r="G25" s="77">
        <v>40</v>
      </c>
      <c r="H25" s="76" t="s">
        <v>3283</v>
      </c>
      <c r="I25" s="77">
        <v>15.99</v>
      </c>
      <c r="J25" s="2">
        <v>1</v>
      </c>
      <c r="K25" s="119" cm="1">
        <f t="array" ref="K25">ROUND(IF(C25="Beer",SUM(LOOKUP(2,1/(SRP!$B$7:$B$9&lt;=E25)/(SRP!$C$7:$C$9&gt;=E25),SRP!$D$7:$D$9)*(G25/100)*(E25/1000)),IF(C25="Spirits",SUM(LOOKUP(2,1/(SRP!$B$2:$B$6&lt;=E25)/(SRP!$C$2:$C$6&gt;=E25),SRP!$D$2:$D$6)*(G25/100)*(E25/1000)),IF(AND(C25="Wine",D25="Fortified Wines"),SUM(LOOKUP(2,1/(SRP!$B$20:$B$23&lt;=E25)/(SRP!$C$20:$C$23&gt;=E25),SRP!$D$20:$D$23)*(G25/100)*(E25/1000)),IF(C25="Wine",SUM(LOOKUP(2,1/(SRP!$B$15:$B$19&lt;=E25)/(SRP!$C$15:$C$19&gt;=E25),SRP!$D$15:$D$19)*(G25/100)*(E25/1000)),IF(C25="Ready to Drink",SUM(LOOKUP(2,1/(SRP!$B$10:$B$14&lt;=E25)/(SRP!$C$10:$C$14&gt;=E25),SRP!$D$10:$D$14)*(G25/100)*(E25/1000)),0))))),2)</f>
        <v>11.89</v>
      </c>
    </row>
    <row r="26" spans="1:11" x14ac:dyDescent="0.35">
      <c r="A26" s="2">
        <v>615</v>
      </c>
      <c r="B26" s="76" t="s">
        <v>4861</v>
      </c>
      <c r="C26" s="76" t="s">
        <v>285</v>
      </c>
      <c r="D26" s="76" t="s">
        <v>6932</v>
      </c>
      <c r="E26" s="76">
        <v>750</v>
      </c>
      <c r="F26" s="76">
        <v>6</v>
      </c>
      <c r="G26" s="77">
        <v>40</v>
      </c>
      <c r="H26" s="76" t="s">
        <v>6694</v>
      </c>
      <c r="I26" s="77">
        <v>69.989999999999995</v>
      </c>
      <c r="J26" s="2">
        <v>1</v>
      </c>
      <c r="K26" s="119" cm="1">
        <f t="array" ref="K26">ROUND(IF(C26="Beer",SUM(LOOKUP(2,1/(SRP!$B$7:$B$9&lt;=E26)/(SRP!$C$7:$C$9&gt;=E26),SRP!$D$7:$D$9)*(G26/100)*(E26/1000)),IF(C26="Spirits",SUM(LOOKUP(2,1/(SRP!$B$2:$B$6&lt;=E26)/(SRP!$C$2:$C$6&gt;=E26),SRP!$D$2:$D$6)*(G26/100)*(E26/1000)),IF(AND(C26="Wine",D26="Fortified Wines"),SUM(LOOKUP(2,1/(SRP!$B$20:$B$23&lt;=E26)/(SRP!$C$20:$C$23&gt;=E26),SRP!$D$20:$D$23)*(G26/100)*(E26/1000)),IF(C26="Wine",SUM(LOOKUP(2,1/(SRP!$B$15:$B$19&lt;=E26)/(SRP!$C$15:$C$19&gt;=E26),SRP!$D$15:$D$19)*(G26/100)*(E26/1000)),IF(C26="Ready to Drink",SUM(LOOKUP(2,1/(SRP!$B$10:$B$14&lt;=E26)/(SRP!$C$10:$C$14&gt;=E26),SRP!$D$10:$D$14)*(G26/100)*(E26/1000)),0))))),2)</f>
        <v>20.94</v>
      </c>
    </row>
    <row r="27" spans="1:11" x14ac:dyDescent="0.35">
      <c r="A27" s="2">
        <v>667</v>
      </c>
      <c r="B27" s="76" t="s">
        <v>272</v>
      </c>
      <c r="C27" s="76" t="s">
        <v>286</v>
      </c>
      <c r="D27" s="76" t="s">
        <v>5244</v>
      </c>
      <c r="E27" s="76">
        <v>750</v>
      </c>
      <c r="F27" s="76">
        <v>12</v>
      </c>
      <c r="G27" s="77">
        <v>12</v>
      </c>
      <c r="H27" s="76" t="s">
        <v>3297</v>
      </c>
      <c r="I27" s="77">
        <v>10.99</v>
      </c>
      <c r="J27" s="2">
        <v>1</v>
      </c>
      <c r="K27" s="119" cm="1">
        <f t="array" ref="K27">ROUND(IF(C27="Beer",SUM(LOOKUP(2,1/(SRP!$B$7:$B$9&lt;=E27)/(SRP!$C$7:$C$9&gt;=E27),SRP!$D$7:$D$9)*(G27/100)*(E27/1000)),IF(C27="Spirits",SUM(LOOKUP(2,1/(SRP!$B$2:$B$6&lt;=E27)/(SRP!$C$2:$C$6&gt;=E27),SRP!$D$2:$D$6)*(G27/100)*(E27/1000)),IF(AND(C27="Wine",D27="Fortified Wines"),SUM(LOOKUP(2,1/(SRP!$B$20:$B$23&lt;=E27)/(SRP!$C$20:$C$23&gt;=E27),SRP!$D$20:$D$23)*(G27/100)*(E27/1000)),IF(C27="Wine",SUM(LOOKUP(2,1/(SRP!$B$15:$B$19&lt;=E27)/(SRP!$C$15:$C$19&gt;=E27),SRP!$D$15:$D$19)*(G27/100)*(E27/1000)),IF(C27="Ready to Drink",SUM(LOOKUP(2,1/(SRP!$B$10:$B$14&lt;=E27)/(SRP!$C$10:$C$14&gt;=E27),SRP!$D$10:$D$14)*(G27/100)*(E27/1000)),0))))),2)</f>
        <v>6.28</v>
      </c>
    </row>
    <row r="28" spans="1:11" x14ac:dyDescent="0.35">
      <c r="A28" s="2">
        <v>668</v>
      </c>
      <c r="B28" s="76" t="s">
        <v>136</v>
      </c>
      <c r="C28" s="76" t="s">
        <v>286</v>
      </c>
      <c r="D28" s="76" t="s">
        <v>5245</v>
      </c>
      <c r="E28" s="76">
        <v>4000</v>
      </c>
      <c r="F28" s="76">
        <v>4</v>
      </c>
      <c r="G28" s="77">
        <v>12</v>
      </c>
      <c r="H28" s="76" t="s">
        <v>3297</v>
      </c>
      <c r="I28" s="77">
        <v>39.99</v>
      </c>
      <c r="J28" s="2">
        <v>1</v>
      </c>
      <c r="K28" s="119" cm="1">
        <f t="array" ref="K28">ROUND(IF(C28="Beer",SUM(LOOKUP(2,1/(SRP!$B$7:$B$9&lt;=E28)/(SRP!$C$7:$C$9&gt;=E28),SRP!$D$7:$D$9)*(G28/100)*(E28/1000)),IF(C28="Spirits",SUM(LOOKUP(2,1/(SRP!$B$2:$B$6&lt;=E28)/(SRP!$C$2:$C$6&gt;=E28),SRP!$D$2:$D$6)*(G28/100)*(E28/1000)),IF(AND(C28="Wine",D28="Fortified Wines"),SUM(LOOKUP(2,1/(SRP!$B$20:$B$23&lt;=E28)/(SRP!$C$20:$C$23&gt;=E28),SRP!$D$20:$D$23)*(G28/100)*(E28/1000)),IF(C28="Wine",SUM(LOOKUP(2,1/(SRP!$B$15:$B$19&lt;=E28)/(SRP!$C$15:$C$19&gt;=E28),SRP!$D$15:$D$19)*(G28/100)*(E28/1000)),IF(C28="Ready to Drink",SUM(LOOKUP(2,1/(SRP!$B$10:$B$14&lt;=E28)/(SRP!$C$10:$C$14&gt;=E28),SRP!$D$10:$D$14)*(G28/100)*(E28/1000)),0))))),2)</f>
        <v>27.9</v>
      </c>
    </row>
    <row r="29" spans="1:11" x14ac:dyDescent="0.35">
      <c r="A29" s="2">
        <v>669</v>
      </c>
      <c r="B29" s="76" t="s">
        <v>137</v>
      </c>
      <c r="C29" s="76" t="s">
        <v>286</v>
      </c>
      <c r="D29" s="76" t="s">
        <v>5245</v>
      </c>
      <c r="E29" s="76">
        <v>4000</v>
      </c>
      <c r="F29" s="76">
        <v>4</v>
      </c>
      <c r="G29" s="77">
        <v>11.5</v>
      </c>
      <c r="H29" s="76" t="s">
        <v>3297</v>
      </c>
      <c r="I29" s="77">
        <v>39.99</v>
      </c>
      <c r="J29" s="2">
        <v>1</v>
      </c>
      <c r="K29" s="119" cm="1">
        <f t="array" ref="K29">ROUND(IF(C29="Beer",SUM(LOOKUP(2,1/(SRP!$B$7:$B$9&lt;=E29)/(SRP!$C$7:$C$9&gt;=E29),SRP!$D$7:$D$9)*(G29/100)*(E29/1000)),IF(C29="Spirits",SUM(LOOKUP(2,1/(SRP!$B$2:$B$6&lt;=E29)/(SRP!$C$2:$C$6&gt;=E29),SRP!$D$2:$D$6)*(G29/100)*(E29/1000)),IF(AND(C29="Wine",D29="Fortified Wines"),SUM(LOOKUP(2,1/(SRP!$B$20:$B$23&lt;=E29)/(SRP!$C$20:$C$23&gt;=E29),SRP!$D$20:$D$23)*(G29/100)*(E29/1000)),IF(C29="Wine",SUM(LOOKUP(2,1/(SRP!$B$15:$B$19&lt;=E29)/(SRP!$C$15:$C$19&gt;=E29),SRP!$D$15:$D$19)*(G29/100)*(E29/1000)),IF(C29="Ready to Drink",SUM(LOOKUP(2,1/(SRP!$B$10:$B$14&lt;=E29)/(SRP!$C$10:$C$14&gt;=E29),SRP!$D$10:$D$14)*(G29/100)*(E29/1000)),0))))),2)</f>
        <v>26.74</v>
      </c>
    </row>
    <row r="30" spans="1:11" x14ac:dyDescent="0.35">
      <c r="A30" s="2">
        <v>675</v>
      </c>
      <c r="B30" s="76" t="s">
        <v>134</v>
      </c>
      <c r="C30" s="76" t="s">
        <v>286</v>
      </c>
      <c r="D30" s="76" t="s">
        <v>5244</v>
      </c>
      <c r="E30" s="76">
        <v>4000</v>
      </c>
      <c r="F30" s="76">
        <v>4</v>
      </c>
      <c r="G30" s="77">
        <v>12.5</v>
      </c>
      <c r="H30" s="76" t="s">
        <v>3297</v>
      </c>
      <c r="I30" s="77">
        <v>44.99</v>
      </c>
      <c r="J30" s="2">
        <v>1</v>
      </c>
      <c r="K30" s="119" cm="1">
        <f t="array" ref="K30">ROUND(IF(C30="Beer",SUM(LOOKUP(2,1/(SRP!$B$7:$B$9&lt;=E30)/(SRP!$C$7:$C$9&gt;=E30),SRP!$D$7:$D$9)*(G30/100)*(E30/1000)),IF(C30="Spirits",SUM(LOOKUP(2,1/(SRP!$B$2:$B$6&lt;=E30)/(SRP!$C$2:$C$6&gt;=E30),SRP!$D$2:$D$6)*(G30/100)*(E30/1000)),IF(AND(C30="Wine",D30="Fortified Wines"),SUM(LOOKUP(2,1/(SRP!$B$20:$B$23&lt;=E30)/(SRP!$C$20:$C$23&gt;=E30),SRP!$D$20:$D$23)*(G30/100)*(E30/1000)),IF(C30="Wine",SUM(LOOKUP(2,1/(SRP!$B$15:$B$19&lt;=E30)/(SRP!$C$15:$C$19&gt;=E30),SRP!$D$15:$D$19)*(G30/100)*(E30/1000)),IF(C30="Ready to Drink",SUM(LOOKUP(2,1/(SRP!$B$10:$B$14&lt;=E30)/(SRP!$C$10:$C$14&gt;=E30),SRP!$D$10:$D$14)*(G30/100)*(E30/1000)),0))))),2)</f>
        <v>29.07</v>
      </c>
    </row>
    <row r="31" spans="1:11" x14ac:dyDescent="0.35">
      <c r="A31" s="2">
        <v>729</v>
      </c>
      <c r="B31" s="76" t="s">
        <v>320</v>
      </c>
      <c r="C31" s="76" t="s">
        <v>286</v>
      </c>
      <c r="D31" s="76" t="s">
        <v>5245</v>
      </c>
      <c r="E31" s="76">
        <v>750</v>
      </c>
      <c r="F31" s="76">
        <v>12</v>
      </c>
      <c r="G31" s="77">
        <v>9.5</v>
      </c>
      <c r="H31" s="76" t="s">
        <v>3306</v>
      </c>
      <c r="I31" s="77">
        <v>14.29</v>
      </c>
      <c r="J31" s="2">
        <v>1</v>
      </c>
      <c r="K31" s="119" cm="1">
        <f t="array" ref="K31">ROUND(IF(C31="Beer",SUM(LOOKUP(2,1/(SRP!$B$7:$B$9&lt;=E31)/(SRP!$C$7:$C$9&gt;=E31),SRP!$D$7:$D$9)*(G31/100)*(E31/1000)),IF(C31="Spirits",SUM(LOOKUP(2,1/(SRP!$B$2:$B$6&lt;=E31)/(SRP!$C$2:$C$6&gt;=E31),SRP!$D$2:$D$6)*(G31/100)*(E31/1000)),IF(AND(C31="Wine",D31="Fortified Wines"),SUM(LOOKUP(2,1/(SRP!$B$20:$B$23&lt;=E31)/(SRP!$C$20:$C$23&gt;=E31),SRP!$D$20:$D$23)*(G31/100)*(E31/1000)),IF(C31="Wine",SUM(LOOKUP(2,1/(SRP!$B$15:$B$19&lt;=E31)/(SRP!$C$15:$C$19&gt;=E31),SRP!$D$15:$D$19)*(G31/100)*(E31/1000)),IF(C31="Ready to Drink",SUM(LOOKUP(2,1/(SRP!$B$10:$B$14&lt;=E31)/(SRP!$C$10:$C$14&gt;=E31),SRP!$D$10:$D$14)*(G31/100)*(E31/1000)),0))))),2)</f>
        <v>4.97</v>
      </c>
    </row>
    <row r="32" spans="1:11" x14ac:dyDescent="0.35">
      <c r="A32" s="2">
        <v>808</v>
      </c>
      <c r="B32" s="76" t="s">
        <v>321</v>
      </c>
      <c r="C32" s="76" t="s">
        <v>286</v>
      </c>
      <c r="D32" s="76" t="s">
        <v>5246</v>
      </c>
      <c r="E32" s="76">
        <v>1500</v>
      </c>
      <c r="F32" s="76">
        <v>6</v>
      </c>
      <c r="G32" s="77">
        <v>12.5</v>
      </c>
      <c r="H32" s="76" t="s">
        <v>5939</v>
      </c>
      <c r="I32" s="77">
        <v>14.83</v>
      </c>
      <c r="J32" s="2">
        <v>1</v>
      </c>
      <c r="K32" s="119" cm="1">
        <f t="array" ref="K32">ROUND(IF(C32="Beer",SUM(LOOKUP(2,1/(SRP!$B$7:$B$9&lt;=E32)/(SRP!$C$7:$C$9&gt;=E32),SRP!$D$7:$D$9)*(G32/100)*(E32/1000)),IF(C32="Spirits",SUM(LOOKUP(2,1/(SRP!$B$2:$B$6&lt;=E32)/(SRP!$C$2:$C$6&gt;=E32),SRP!$D$2:$D$6)*(G32/100)*(E32/1000)),IF(AND(C32="Wine",D32="Fortified Wines"),SUM(LOOKUP(2,1/(SRP!$B$20:$B$23&lt;=E32)/(SRP!$C$20:$C$23&gt;=E32),SRP!$D$20:$D$23)*(G32/100)*(E32/1000)),IF(C32="Wine",SUM(LOOKUP(2,1/(SRP!$B$15:$B$19&lt;=E32)/(SRP!$C$15:$C$19&gt;=E32),SRP!$D$15:$D$19)*(G32/100)*(E32/1000)),IF(C32="Ready to Drink",SUM(LOOKUP(2,1/(SRP!$B$10:$B$14&lt;=E32)/(SRP!$C$10:$C$14&gt;=E32),SRP!$D$10:$D$14)*(G32/100)*(E32/1000)),0))))),2)</f>
        <v>13.09</v>
      </c>
    </row>
    <row r="33" spans="1:11" x14ac:dyDescent="0.35">
      <c r="A33" s="2">
        <v>809</v>
      </c>
      <c r="B33" s="76" t="s">
        <v>322</v>
      </c>
      <c r="C33" s="76" t="s">
        <v>286</v>
      </c>
      <c r="D33" s="76" t="s">
        <v>5247</v>
      </c>
      <c r="E33" s="76">
        <v>1500</v>
      </c>
      <c r="F33" s="76">
        <v>6</v>
      </c>
      <c r="G33" s="77">
        <v>11.5</v>
      </c>
      <c r="H33" s="76" t="s">
        <v>5939</v>
      </c>
      <c r="I33" s="77">
        <v>15.08</v>
      </c>
      <c r="J33" s="2">
        <v>1</v>
      </c>
      <c r="K33" s="119" cm="1">
        <f t="array" ref="K33">ROUND(IF(C33="Beer",SUM(LOOKUP(2,1/(SRP!$B$7:$B$9&lt;=E33)/(SRP!$C$7:$C$9&gt;=E33),SRP!$D$7:$D$9)*(G33/100)*(E33/1000)),IF(C33="Spirits",SUM(LOOKUP(2,1/(SRP!$B$2:$B$6&lt;=E33)/(SRP!$C$2:$C$6&gt;=E33),SRP!$D$2:$D$6)*(G33/100)*(E33/1000)),IF(AND(C33="Wine",D33="Fortified Wines"),SUM(LOOKUP(2,1/(SRP!$B$20:$B$23&lt;=E33)/(SRP!$C$20:$C$23&gt;=E33),SRP!$D$20:$D$23)*(G33/100)*(E33/1000)),IF(C33="Wine",SUM(LOOKUP(2,1/(SRP!$B$15:$B$19&lt;=E33)/(SRP!$C$15:$C$19&gt;=E33),SRP!$D$15:$D$19)*(G33/100)*(E33/1000)),IF(C33="Ready to Drink",SUM(LOOKUP(2,1/(SRP!$B$10:$B$14&lt;=E33)/(SRP!$C$10:$C$14&gt;=E33),SRP!$D$10:$D$14)*(G33/100)*(E33/1000)),0))))),2)</f>
        <v>12.04</v>
      </c>
    </row>
    <row r="34" spans="1:11" x14ac:dyDescent="0.35">
      <c r="A34" s="2">
        <v>828</v>
      </c>
      <c r="B34" s="76" t="s">
        <v>323</v>
      </c>
      <c r="C34" s="76" t="s">
        <v>286</v>
      </c>
      <c r="D34" s="76" t="s">
        <v>5236</v>
      </c>
      <c r="E34" s="76">
        <v>750</v>
      </c>
      <c r="F34" s="76">
        <v>12</v>
      </c>
      <c r="G34" s="77">
        <v>12.5</v>
      </c>
      <c r="H34" s="76" t="s">
        <v>3303</v>
      </c>
      <c r="I34" s="77">
        <v>17.989999999999998</v>
      </c>
      <c r="J34" s="2">
        <v>1</v>
      </c>
      <c r="K34" s="119" cm="1">
        <f t="array" ref="K34">ROUND(IF(C34="Beer",SUM(LOOKUP(2,1/(SRP!$B$7:$B$9&lt;=E34)/(SRP!$C$7:$C$9&gt;=E34),SRP!$D$7:$D$9)*(G34/100)*(E34/1000)),IF(C34="Spirits",SUM(LOOKUP(2,1/(SRP!$B$2:$B$6&lt;=E34)/(SRP!$C$2:$C$6&gt;=E34),SRP!$D$2:$D$6)*(G34/100)*(E34/1000)),IF(AND(C34="Wine",D34="Fortified Wines"),SUM(LOOKUP(2,1/(SRP!$B$20:$B$23&lt;=E34)/(SRP!$C$20:$C$23&gt;=E34),SRP!$D$20:$D$23)*(G34/100)*(E34/1000)),IF(C34="Wine",SUM(LOOKUP(2,1/(SRP!$B$15:$B$19&lt;=E34)/(SRP!$C$15:$C$19&gt;=E34),SRP!$D$15:$D$19)*(G34/100)*(E34/1000)),IF(C34="Ready to Drink",SUM(LOOKUP(2,1/(SRP!$B$10:$B$14&lt;=E34)/(SRP!$C$10:$C$14&gt;=E34),SRP!$D$10:$D$14)*(G34/100)*(E34/1000)),0))))),2)</f>
        <v>6.54</v>
      </c>
    </row>
    <row r="35" spans="1:11" x14ac:dyDescent="0.35">
      <c r="A35" s="2">
        <v>843</v>
      </c>
      <c r="B35" s="76" t="s">
        <v>324</v>
      </c>
      <c r="C35" s="76" t="s">
        <v>285</v>
      </c>
      <c r="D35" s="76" t="s">
        <v>5231</v>
      </c>
      <c r="E35" s="76">
        <v>750</v>
      </c>
      <c r="F35" s="76">
        <v>12</v>
      </c>
      <c r="G35" s="77">
        <v>40</v>
      </c>
      <c r="H35" s="76" t="s">
        <v>3289</v>
      </c>
      <c r="I35" s="77">
        <v>25.49</v>
      </c>
      <c r="J35" s="2">
        <v>1</v>
      </c>
      <c r="K35" s="119" cm="1">
        <f t="array" ref="K35">ROUND(IF(C35="Beer",SUM(LOOKUP(2,1/(SRP!$B$7:$B$9&lt;=E35)/(SRP!$C$7:$C$9&gt;=E35),SRP!$D$7:$D$9)*(G35/100)*(E35/1000)),IF(C35="Spirits",SUM(LOOKUP(2,1/(SRP!$B$2:$B$6&lt;=E35)/(SRP!$C$2:$C$6&gt;=E35),SRP!$D$2:$D$6)*(G35/100)*(E35/1000)),IF(AND(C35="Wine",D35="Fortified Wines"),SUM(LOOKUP(2,1/(SRP!$B$20:$B$23&lt;=E35)/(SRP!$C$20:$C$23&gt;=E35),SRP!$D$20:$D$23)*(G35/100)*(E35/1000)),IF(C35="Wine",SUM(LOOKUP(2,1/(SRP!$B$15:$B$19&lt;=E35)/(SRP!$C$15:$C$19&gt;=E35),SRP!$D$15:$D$19)*(G35/100)*(E35/1000)),IF(C35="Ready to Drink",SUM(LOOKUP(2,1/(SRP!$B$10:$B$14&lt;=E35)/(SRP!$C$10:$C$14&gt;=E35),SRP!$D$10:$D$14)*(G35/100)*(E35/1000)),0))))),2)</f>
        <v>20.94</v>
      </c>
    </row>
    <row r="36" spans="1:11" x14ac:dyDescent="0.35">
      <c r="A36" s="2">
        <v>857</v>
      </c>
      <c r="B36" s="76" t="s">
        <v>325</v>
      </c>
      <c r="C36" s="76" t="s">
        <v>286</v>
      </c>
      <c r="D36" s="76" t="s">
        <v>5248</v>
      </c>
      <c r="E36" s="76">
        <v>750</v>
      </c>
      <c r="F36" s="76">
        <v>12</v>
      </c>
      <c r="G36" s="77">
        <v>13.5</v>
      </c>
      <c r="H36" s="76" t="s">
        <v>6869</v>
      </c>
      <c r="I36" s="77">
        <v>11.99</v>
      </c>
      <c r="J36" s="2">
        <v>1</v>
      </c>
      <c r="K36" s="119" cm="1">
        <f t="array" ref="K36">ROUND(IF(C36="Beer",SUM(LOOKUP(2,1/(SRP!$B$7:$B$9&lt;=E36)/(SRP!$C$7:$C$9&gt;=E36),SRP!$D$7:$D$9)*(G36/100)*(E36/1000)),IF(C36="Spirits",SUM(LOOKUP(2,1/(SRP!$B$2:$B$6&lt;=E36)/(SRP!$C$2:$C$6&gt;=E36),SRP!$D$2:$D$6)*(G36/100)*(E36/1000)),IF(AND(C36="Wine",D36="Fortified Wines"),SUM(LOOKUP(2,1/(SRP!$B$20:$B$23&lt;=E36)/(SRP!$C$20:$C$23&gt;=E36),SRP!$D$20:$D$23)*(G36/100)*(E36/1000)),IF(C36="Wine",SUM(LOOKUP(2,1/(SRP!$B$15:$B$19&lt;=E36)/(SRP!$C$15:$C$19&gt;=E36),SRP!$D$15:$D$19)*(G36/100)*(E36/1000)),IF(C36="Ready to Drink",SUM(LOOKUP(2,1/(SRP!$B$10:$B$14&lt;=E36)/(SRP!$C$10:$C$14&gt;=E36),SRP!$D$10:$D$14)*(G36/100)*(E36/1000)),0))))),2)</f>
        <v>7.07</v>
      </c>
    </row>
    <row r="37" spans="1:11" x14ac:dyDescent="0.35">
      <c r="A37" s="2">
        <v>893</v>
      </c>
      <c r="B37" s="76" t="s">
        <v>5</v>
      </c>
      <c r="C37" s="76" t="s">
        <v>285</v>
      </c>
      <c r="D37" s="76" t="s">
        <v>6931</v>
      </c>
      <c r="E37" s="76">
        <v>750</v>
      </c>
      <c r="F37" s="76">
        <v>12</v>
      </c>
      <c r="G37" s="77">
        <v>40</v>
      </c>
      <c r="H37" s="76" t="s">
        <v>3279</v>
      </c>
      <c r="I37" s="77">
        <v>30.99</v>
      </c>
      <c r="J37" s="2">
        <v>1</v>
      </c>
      <c r="K37" s="119" cm="1">
        <f t="array" ref="K37">ROUND(IF(C37="Beer",SUM(LOOKUP(2,1/(SRP!$B$7:$B$9&lt;=E37)/(SRP!$C$7:$C$9&gt;=E37),SRP!$D$7:$D$9)*(G37/100)*(E37/1000)),IF(C37="Spirits",SUM(LOOKUP(2,1/(SRP!$B$2:$B$6&lt;=E37)/(SRP!$C$2:$C$6&gt;=E37),SRP!$D$2:$D$6)*(G37/100)*(E37/1000)),IF(AND(C37="Wine",D37="Fortified Wines"),SUM(LOOKUP(2,1/(SRP!$B$20:$B$23&lt;=E37)/(SRP!$C$20:$C$23&gt;=E37),SRP!$D$20:$D$23)*(G37/100)*(E37/1000)),IF(C37="Wine",SUM(LOOKUP(2,1/(SRP!$B$15:$B$19&lt;=E37)/(SRP!$C$15:$C$19&gt;=E37),SRP!$D$15:$D$19)*(G37/100)*(E37/1000)),IF(C37="Ready to Drink",SUM(LOOKUP(2,1/(SRP!$B$10:$B$14&lt;=E37)/(SRP!$C$10:$C$14&gt;=E37),SRP!$D$10:$D$14)*(G37/100)*(E37/1000)),0))))),2)</f>
        <v>20.94</v>
      </c>
    </row>
    <row r="38" spans="1:11" x14ac:dyDescent="0.35">
      <c r="A38" s="2">
        <v>921</v>
      </c>
      <c r="B38" s="76" t="s">
        <v>135</v>
      </c>
      <c r="C38" s="76" t="s">
        <v>286</v>
      </c>
      <c r="D38" s="76" t="s">
        <v>5236</v>
      </c>
      <c r="E38" s="76">
        <v>750</v>
      </c>
      <c r="F38" s="76">
        <v>12</v>
      </c>
      <c r="G38" s="77">
        <v>12.5</v>
      </c>
      <c r="H38" s="76" t="s">
        <v>3281</v>
      </c>
      <c r="I38" s="77">
        <v>16.989999999999998</v>
      </c>
      <c r="J38" s="2">
        <v>1</v>
      </c>
      <c r="K38" s="119" cm="1">
        <f t="array" ref="K38">ROUND(IF(C38="Beer",SUM(LOOKUP(2,1/(SRP!$B$7:$B$9&lt;=E38)/(SRP!$C$7:$C$9&gt;=E38),SRP!$D$7:$D$9)*(G38/100)*(E38/1000)),IF(C38="Spirits",SUM(LOOKUP(2,1/(SRP!$B$2:$B$6&lt;=E38)/(SRP!$C$2:$C$6&gt;=E38),SRP!$D$2:$D$6)*(G38/100)*(E38/1000)),IF(AND(C38="Wine",D38="Fortified Wines"),SUM(LOOKUP(2,1/(SRP!$B$20:$B$23&lt;=E38)/(SRP!$C$20:$C$23&gt;=E38),SRP!$D$20:$D$23)*(G38/100)*(E38/1000)),IF(C38="Wine",SUM(LOOKUP(2,1/(SRP!$B$15:$B$19&lt;=E38)/(SRP!$C$15:$C$19&gt;=E38),SRP!$D$15:$D$19)*(G38/100)*(E38/1000)),IF(C38="Ready to Drink",SUM(LOOKUP(2,1/(SRP!$B$10:$B$14&lt;=E38)/(SRP!$C$10:$C$14&gt;=E38),SRP!$D$10:$D$14)*(G38/100)*(E38/1000)),0))))),2)</f>
        <v>6.54</v>
      </c>
    </row>
    <row r="39" spans="1:11" x14ac:dyDescent="0.35">
      <c r="A39" s="2">
        <v>935</v>
      </c>
      <c r="B39" s="76" t="s">
        <v>17</v>
      </c>
      <c r="C39" s="76" t="s">
        <v>285</v>
      </c>
      <c r="D39" s="76" t="s">
        <v>5233</v>
      </c>
      <c r="E39" s="76">
        <v>750</v>
      </c>
      <c r="F39" s="76">
        <v>12</v>
      </c>
      <c r="G39" s="77">
        <v>40</v>
      </c>
      <c r="H39" s="76" t="s">
        <v>3280</v>
      </c>
      <c r="I39" s="77">
        <v>26.99</v>
      </c>
      <c r="J39" s="2">
        <v>1</v>
      </c>
      <c r="K39" s="119" cm="1">
        <f t="array" ref="K39">ROUND(IF(C39="Beer",SUM(LOOKUP(2,1/(SRP!$B$7:$B$9&lt;=E39)/(SRP!$C$7:$C$9&gt;=E39),SRP!$D$7:$D$9)*(G39/100)*(E39/1000)),IF(C39="Spirits",SUM(LOOKUP(2,1/(SRP!$B$2:$B$6&lt;=E39)/(SRP!$C$2:$C$6&gt;=E39),SRP!$D$2:$D$6)*(G39/100)*(E39/1000)),IF(AND(C39="Wine",D39="Fortified Wines"),SUM(LOOKUP(2,1/(SRP!$B$20:$B$23&lt;=E39)/(SRP!$C$20:$C$23&gt;=E39),SRP!$D$20:$D$23)*(G39/100)*(E39/1000)),IF(C39="Wine",SUM(LOOKUP(2,1/(SRP!$B$15:$B$19&lt;=E39)/(SRP!$C$15:$C$19&gt;=E39),SRP!$D$15:$D$19)*(G39/100)*(E39/1000)),IF(C39="Ready to Drink",SUM(LOOKUP(2,1/(SRP!$B$10:$B$14&lt;=E39)/(SRP!$C$10:$C$14&gt;=E39),SRP!$D$10:$D$14)*(G39/100)*(E39/1000)),0))))),2)</f>
        <v>20.94</v>
      </c>
    </row>
    <row r="40" spans="1:11" x14ac:dyDescent="0.35">
      <c r="A40" s="2">
        <v>943</v>
      </c>
      <c r="B40" s="76" t="s">
        <v>326</v>
      </c>
      <c r="C40" s="76" t="s">
        <v>286</v>
      </c>
      <c r="D40" s="76" t="s">
        <v>5236</v>
      </c>
      <c r="E40" s="76">
        <v>750</v>
      </c>
      <c r="F40" s="76">
        <v>12</v>
      </c>
      <c r="G40" s="77">
        <v>13.5</v>
      </c>
      <c r="H40" s="76" t="s">
        <v>6869</v>
      </c>
      <c r="I40" s="77">
        <v>19.989999999999998</v>
      </c>
      <c r="J40" s="2">
        <v>1</v>
      </c>
      <c r="K40" s="119" cm="1">
        <f t="array" ref="K40">ROUND(IF(C40="Beer",SUM(LOOKUP(2,1/(SRP!$B$7:$B$9&lt;=E40)/(SRP!$C$7:$C$9&gt;=E40),SRP!$D$7:$D$9)*(G40/100)*(E40/1000)),IF(C40="Spirits",SUM(LOOKUP(2,1/(SRP!$B$2:$B$6&lt;=E40)/(SRP!$C$2:$C$6&gt;=E40),SRP!$D$2:$D$6)*(G40/100)*(E40/1000)),IF(AND(C40="Wine",D40="Fortified Wines"),SUM(LOOKUP(2,1/(SRP!$B$20:$B$23&lt;=E40)/(SRP!$C$20:$C$23&gt;=E40),SRP!$D$20:$D$23)*(G40/100)*(E40/1000)),IF(C40="Wine",SUM(LOOKUP(2,1/(SRP!$B$15:$B$19&lt;=E40)/(SRP!$C$15:$C$19&gt;=E40),SRP!$D$15:$D$19)*(G40/100)*(E40/1000)),IF(C40="Ready to Drink",SUM(LOOKUP(2,1/(SRP!$B$10:$B$14&lt;=E40)/(SRP!$C$10:$C$14&gt;=E40),SRP!$D$10:$D$14)*(G40/100)*(E40/1000)),0))))),2)</f>
        <v>7.07</v>
      </c>
    </row>
    <row r="41" spans="1:11" x14ac:dyDescent="0.35">
      <c r="A41" s="2">
        <v>981</v>
      </c>
      <c r="B41" s="76" t="s">
        <v>327</v>
      </c>
      <c r="C41" s="76" t="s">
        <v>286</v>
      </c>
      <c r="D41" s="76" t="s">
        <v>5247</v>
      </c>
      <c r="E41" s="76">
        <v>750</v>
      </c>
      <c r="F41" s="76">
        <v>12</v>
      </c>
      <c r="G41" s="77">
        <v>14</v>
      </c>
      <c r="H41" s="76" t="s">
        <v>3300</v>
      </c>
      <c r="I41" s="77">
        <v>19.989999999999998</v>
      </c>
      <c r="J41" s="2">
        <v>1</v>
      </c>
      <c r="K41" s="119" cm="1">
        <f t="array" ref="K41">ROUND(IF(C41="Beer",SUM(LOOKUP(2,1/(SRP!$B$7:$B$9&lt;=E41)/(SRP!$C$7:$C$9&gt;=E41),SRP!$D$7:$D$9)*(G41/100)*(E41/1000)),IF(C41="Spirits",SUM(LOOKUP(2,1/(SRP!$B$2:$B$6&lt;=E41)/(SRP!$C$2:$C$6&gt;=E41),SRP!$D$2:$D$6)*(G41/100)*(E41/1000)),IF(AND(C41="Wine",D41="Fortified Wines"),SUM(LOOKUP(2,1/(SRP!$B$20:$B$23&lt;=E41)/(SRP!$C$20:$C$23&gt;=E41),SRP!$D$20:$D$23)*(G41/100)*(E41/1000)),IF(C41="Wine",SUM(LOOKUP(2,1/(SRP!$B$15:$B$19&lt;=E41)/(SRP!$C$15:$C$19&gt;=E41),SRP!$D$15:$D$19)*(G41/100)*(E41/1000)),IF(C41="Ready to Drink",SUM(LOOKUP(2,1/(SRP!$B$10:$B$14&lt;=E41)/(SRP!$C$10:$C$14&gt;=E41),SRP!$D$10:$D$14)*(G41/100)*(E41/1000)),0))))),2)</f>
        <v>7.33</v>
      </c>
    </row>
    <row r="42" spans="1:11" x14ac:dyDescent="0.35">
      <c r="A42" s="2">
        <v>984</v>
      </c>
      <c r="B42" s="76" t="s">
        <v>7</v>
      </c>
      <c r="C42" s="76" t="s">
        <v>285</v>
      </c>
      <c r="D42" s="76" t="s">
        <v>6933</v>
      </c>
      <c r="E42" s="76">
        <v>750</v>
      </c>
      <c r="F42" s="76">
        <v>12</v>
      </c>
      <c r="G42" s="77">
        <v>40</v>
      </c>
      <c r="H42" s="76" t="s">
        <v>6694</v>
      </c>
      <c r="I42" s="77">
        <v>24.49</v>
      </c>
      <c r="J42" s="2">
        <v>1</v>
      </c>
      <c r="K42" s="119" cm="1">
        <f t="array" ref="K42">ROUND(IF(C42="Beer",SUM(LOOKUP(2,1/(SRP!$B$7:$B$9&lt;=E42)/(SRP!$C$7:$C$9&gt;=E42),SRP!$D$7:$D$9)*(G42/100)*(E42/1000)),IF(C42="Spirits",SUM(LOOKUP(2,1/(SRP!$B$2:$B$6&lt;=E42)/(SRP!$C$2:$C$6&gt;=E42),SRP!$D$2:$D$6)*(G42/100)*(E42/1000)),IF(AND(C42="Wine",D42="Fortified Wines"),SUM(LOOKUP(2,1/(SRP!$B$20:$B$23&lt;=E42)/(SRP!$C$20:$C$23&gt;=E42),SRP!$D$20:$D$23)*(G42/100)*(E42/1000)),IF(C42="Wine",SUM(LOOKUP(2,1/(SRP!$B$15:$B$19&lt;=E42)/(SRP!$C$15:$C$19&gt;=E42),SRP!$D$15:$D$19)*(G42/100)*(E42/1000)),IF(C42="Ready to Drink",SUM(LOOKUP(2,1/(SRP!$B$10:$B$14&lt;=E42)/(SRP!$C$10:$C$14&gt;=E42),SRP!$D$10:$D$14)*(G42/100)*(E42/1000)),0))))),2)</f>
        <v>20.94</v>
      </c>
    </row>
    <row r="43" spans="1:11" x14ac:dyDescent="0.35">
      <c r="A43" s="2">
        <v>992</v>
      </c>
      <c r="B43" s="76" t="s">
        <v>328</v>
      </c>
      <c r="C43" s="76" t="s">
        <v>285</v>
      </c>
      <c r="D43" s="76" t="s">
        <v>6931</v>
      </c>
      <c r="E43" s="76">
        <v>1140</v>
      </c>
      <c r="F43" s="76">
        <v>12</v>
      </c>
      <c r="G43" s="77">
        <v>40</v>
      </c>
      <c r="H43" s="76" t="s">
        <v>3279</v>
      </c>
      <c r="I43" s="77">
        <v>40.99</v>
      </c>
      <c r="J43" s="2">
        <v>1</v>
      </c>
      <c r="K43" s="119" cm="1">
        <f t="array" ref="K43">ROUND(IF(C43="Beer",SUM(LOOKUP(2,1/(SRP!$B$7:$B$9&lt;=E43)/(SRP!$C$7:$C$9&gt;=E43),SRP!$D$7:$D$9)*(G43/100)*(E43/1000)),IF(C43="Spirits",SUM(LOOKUP(2,1/(SRP!$B$2:$B$6&lt;=E43)/(SRP!$C$2:$C$6&gt;=E43),SRP!$D$2:$D$6)*(G43/100)*(E43/1000)),IF(AND(C43="Wine",D43="Fortified Wines"),SUM(LOOKUP(2,1/(SRP!$B$20:$B$23&lt;=E43)/(SRP!$C$20:$C$23&gt;=E43),SRP!$D$20:$D$23)*(G43/100)*(E43/1000)),IF(C43="Wine",SUM(LOOKUP(2,1/(SRP!$B$15:$B$19&lt;=E43)/(SRP!$C$15:$C$19&gt;=E43),SRP!$D$15:$D$19)*(G43/100)*(E43/1000)),IF(C43="Ready to Drink",SUM(LOOKUP(2,1/(SRP!$B$10:$B$14&lt;=E43)/(SRP!$C$10:$C$14&gt;=E43),SRP!$D$10:$D$14)*(G43/100)*(E43/1000)),0))))),2)</f>
        <v>31.83</v>
      </c>
    </row>
    <row r="44" spans="1:11" x14ac:dyDescent="0.35">
      <c r="A44" s="2">
        <v>1040</v>
      </c>
      <c r="B44" s="76" t="s">
        <v>21</v>
      </c>
      <c r="C44" s="76" t="s">
        <v>285</v>
      </c>
      <c r="D44" s="76" t="s">
        <v>5243</v>
      </c>
      <c r="E44" s="76">
        <v>750</v>
      </c>
      <c r="F44" s="76">
        <v>12</v>
      </c>
      <c r="G44" s="77">
        <v>40</v>
      </c>
      <c r="H44" s="76" t="s">
        <v>3280</v>
      </c>
      <c r="I44" s="77">
        <v>27.99</v>
      </c>
      <c r="J44" s="2">
        <v>1</v>
      </c>
      <c r="K44" s="119" cm="1">
        <f t="array" ref="K44">ROUND(IF(C44="Beer",SUM(LOOKUP(2,1/(SRP!$B$7:$B$9&lt;=E44)/(SRP!$C$7:$C$9&gt;=E44),SRP!$D$7:$D$9)*(G44/100)*(E44/1000)),IF(C44="Spirits",SUM(LOOKUP(2,1/(SRP!$B$2:$B$6&lt;=E44)/(SRP!$C$2:$C$6&gt;=E44),SRP!$D$2:$D$6)*(G44/100)*(E44/1000)),IF(AND(C44="Wine",D44="Fortified Wines"),SUM(LOOKUP(2,1/(SRP!$B$20:$B$23&lt;=E44)/(SRP!$C$20:$C$23&gt;=E44),SRP!$D$20:$D$23)*(G44/100)*(E44/1000)),IF(C44="Wine",SUM(LOOKUP(2,1/(SRP!$B$15:$B$19&lt;=E44)/(SRP!$C$15:$C$19&gt;=E44),SRP!$D$15:$D$19)*(G44/100)*(E44/1000)),IF(C44="Ready to Drink",SUM(LOOKUP(2,1/(SRP!$B$10:$B$14&lt;=E44)/(SRP!$C$10:$C$14&gt;=E44),SRP!$D$10:$D$14)*(G44/100)*(E44/1000)),0))))),2)</f>
        <v>20.94</v>
      </c>
    </row>
    <row r="45" spans="1:11" x14ac:dyDescent="0.35">
      <c r="A45" s="2">
        <v>1054</v>
      </c>
      <c r="B45" s="76" t="s">
        <v>329</v>
      </c>
      <c r="C45" s="76" t="s">
        <v>286</v>
      </c>
      <c r="D45" s="76" t="s">
        <v>5236</v>
      </c>
      <c r="E45" s="76">
        <v>250</v>
      </c>
      <c r="F45" s="76">
        <v>12</v>
      </c>
      <c r="G45" s="77">
        <v>11</v>
      </c>
      <c r="H45" s="76" t="s">
        <v>3331</v>
      </c>
      <c r="I45" s="77">
        <v>32.39</v>
      </c>
      <c r="J45" s="2">
        <v>1</v>
      </c>
      <c r="K45" s="119" cm="1">
        <f t="array" ref="K45">ROUND(IF(C45="Beer",SUM(LOOKUP(2,1/(SRP!$B$7:$B$9&lt;=E45)/(SRP!$C$7:$C$9&gt;=E45),SRP!$D$7:$D$9)*(G45/100)*(E45/1000)),IF(C45="Spirits",SUM(LOOKUP(2,1/(SRP!$B$2:$B$6&lt;=E45)/(SRP!$C$2:$C$6&gt;=E45),SRP!$D$2:$D$6)*(G45/100)*(E45/1000)),IF(AND(C45="Wine",D45="Fortified Wines"),SUM(LOOKUP(2,1/(SRP!$B$20:$B$23&lt;=E45)/(SRP!$C$20:$C$23&gt;=E45),SRP!$D$20:$D$23)*(G45/100)*(E45/1000)),IF(C45="Wine",SUM(LOOKUP(2,1/(SRP!$B$15:$B$19&lt;=E45)/(SRP!$C$15:$C$19&gt;=E45),SRP!$D$15:$D$19)*(G45/100)*(E45/1000)),IF(C45="Ready to Drink",SUM(LOOKUP(2,1/(SRP!$B$10:$B$14&lt;=E45)/(SRP!$C$10:$C$14&gt;=E45),SRP!$D$10:$D$14)*(G45/100)*(E45/1000)),0))))),2)</f>
        <v>2.76</v>
      </c>
    </row>
    <row r="46" spans="1:11" x14ac:dyDescent="0.35">
      <c r="A46" s="2">
        <v>1099</v>
      </c>
      <c r="B46" s="76" t="s">
        <v>330</v>
      </c>
      <c r="C46" s="76" t="s">
        <v>285</v>
      </c>
      <c r="D46" s="76" t="s">
        <v>6934</v>
      </c>
      <c r="E46" s="76">
        <v>750</v>
      </c>
      <c r="F46" s="76">
        <v>12</v>
      </c>
      <c r="G46" s="77">
        <v>40</v>
      </c>
      <c r="H46" s="76" t="s">
        <v>3280</v>
      </c>
      <c r="I46" s="77">
        <v>32.99</v>
      </c>
      <c r="J46" s="2">
        <v>1</v>
      </c>
      <c r="K46" s="119" cm="1">
        <f t="array" ref="K46">ROUND(IF(C46="Beer",SUM(LOOKUP(2,1/(SRP!$B$7:$B$9&lt;=E46)/(SRP!$C$7:$C$9&gt;=E46),SRP!$D$7:$D$9)*(G46/100)*(E46/1000)),IF(C46="Spirits",SUM(LOOKUP(2,1/(SRP!$B$2:$B$6&lt;=E46)/(SRP!$C$2:$C$6&gt;=E46),SRP!$D$2:$D$6)*(G46/100)*(E46/1000)),IF(AND(C46="Wine",D46="Fortified Wines"),SUM(LOOKUP(2,1/(SRP!$B$20:$B$23&lt;=E46)/(SRP!$C$20:$C$23&gt;=E46),SRP!$D$20:$D$23)*(G46/100)*(E46/1000)),IF(C46="Wine",SUM(LOOKUP(2,1/(SRP!$B$15:$B$19&lt;=E46)/(SRP!$C$15:$C$19&gt;=E46),SRP!$D$15:$D$19)*(G46/100)*(E46/1000)),IF(C46="Ready to Drink",SUM(LOOKUP(2,1/(SRP!$B$10:$B$14&lt;=E46)/(SRP!$C$10:$C$14&gt;=E46),SRP!$D$10:$D$14)*(G46/100)*(E46/1000)),0))))),2)</f>
        <v>20.94</v>
      </c>
    </row>
    <row r="47" spans="1:11" x14ac:dyDescent="0.35">
      <c r="A47" s="2">
        <v>1123</v>
      </c>
      <c r="B47" s="76" t="s">
        <v>309</v>
      </c>
      <c r="C47" s="76" t="s">
        <v>286</v>
      </c>
      <c r="D47" s="76" t="s">
        <v>5232</v>
      </c>
      <c r="E47" s="76">
        <v>1500</v>
      </c>
      <c r="F47" s="76">
        <v>6</v>
      </c>
      <c r="G47" s="77">
        <v>7</v>
      </c>
      <c r="H47" s="76" t="s">
        <v>3297</v>
      </c>
      <c r="I47" s="77">
        <v>18.989999999999998</v>
      </c>
      <c r="J47" s="2">
        <v>1</v>
      </c>
      <c r="K47" s="119" cm="1">
        <f t="array" ref="K47">ROUND(IF(C47="Beer",SUM(LOOKUP(2,1/(SRP!$B$7:$B$9&lt;=E47)/(SRP!$C$7:$C$9&gt;=E47),SRP!$D$7:$D$9)*(G47/100)*(E47/1000)),IF(C47="Spirits",SUM(LOOKUP(2,1/(SRP!$B$2:$B$6&lt;=E47)/(SRP!$C$2:$C$6&gt;=E47),SRP!$D$2:$D$6)*(G47/100)*(E47/1000)),IF(AND(C47="Wine",D47="Fortified Wines"),SUM(LOOKUP(2,1/(SRP!$B$20:$B$23&lt;=E47)/(SRP!$C$20:$C$23&gt;=E47),SRP!$D$20:$D$23)*(G47/100)*(E47/1000)),IF(C47="Wine",SUM(LOOKUP(2,1/(SRP!$B$15:$B$19&lt;=E47)/(SRP!$C$15:$C$19&gt;=E47),SRP!$D$15:$D$19)*(G47/100)*(E47/1000)),IF(C47="Ready to Drink",SUM(LOOKUP(2,1/(SRP!$B$10:$B$14&lt;=E47)/(SRP!$C$10:$C$14&gt;=E47),SRP!$D$10:$D$14)*(G47/100)*(E47/1000)),0))))),2)</f>
        <v>7.33</v>
      </c>
    </row>
    <row r="48" spans="1:11" x14ac:dyDescent="0.35">
      <c r="A48" s="2">
        <v>1145</v>
      </c>
      <c r="B48" s="76" t="s">
        <v>331</v>
      </c>
      <c r="C48" s="76" t="s">
        <v>286</v>
      </c>
      <c r="D48" s="76" t="s">
        <v>5249</v>
      </c>
      <c r="E48" s="76">
        <v>750</v>
      </c>
      <c r="F48" s="76">
        <v>12</v>
      </c>
      <c r="G48" s="77">
        <v>13.5</v>
      </c>
      <c r="H48" s="76" t="s">
        <v>3306</v>
      </c>
      <c r="I48" s="77">
        <v>17.989999999999998</v>
      </c>
      <c r="J48" s="2">
        <v>1</v>
      </c>
      <c r="K48" s="119" cm="1">
        <f t="array" ref="K48">ROUND(IF(C48="Beer",SUM(LOOKUP(2,1/(SRP!$B$7:$B$9&lt;=E48)/(SRP!$C$7:$C$9&gt;=E48),SRP!$D$7:$D$9)*(G48/100)*(E48/1000)),IF(C48="Spirits",SUM(LOOKUP(2,1/(SRP!$B$2:$B$6&lt;=E48)/(SRP!$C$2:$C$6&gt;=E48),SRP!$D$2:$D$6)*(G48/100)*(E48/1000)),IF(AND(C48="Wine",D48="Fortified Wines"),SUM(LOOKUP(2,1/(SRP!$B$20:$B$23&lt;=E48)/(SRP!$C$20:$C$23&gt;=E48),SRP!$D$20:$D$23)*(G48/100)*(E48/1000)),IF(C48="Wine",SUM(LOOKUP(2,1/(SRP!$B$15:$B$19&lt;=E48)/(SRP!$C$15:$C$19&gt;=E48),SRP!$D$15:$D$19)*(G48/100)*(E48/1000)),IF(C48="Ready to Drink",SUM(LOOKUP(2,1/(SRP!$B$10:$B$14&lt;=E48)/(SRP!$C$10:$C$14&gt;=E48),SRP!$D$10:$D$14)*(G48/100)*(E48/1000)),0))))),2)</f>
        <v>7.07</v>
      </c>
    </row>
    <row r="49" spans="1:11" x14ac:dyDescent="0.35">
      <c r="A49" s="2">
        <v>1146</v>
      </c>
      <c r="B49" s="76" t="s">
        <v>3982</v>
      </c>
      <c r="C49" s="76" t="s">
        <v>286</v>
      </c>
      <c r="D49" s="76" t="s">
        <v>5241</v>
      </c>
      <c r="E49" s="76">
        <v>750</v>
      </c>
      <c r="F49" s="76">
        <v>6</v>
      </c>
      <c r="G49" s="77">
        <v>11</v>
      </c>
      <c r="H49" s="76" t="s">
        <v>3303</v>
      </c>
      <c r="I49" s="77">
        <v>22.99</v>
      </c>
      <c r="J49" s="2">
        <v>1</v>
      </c>
      <c r="K49" s="119" cm="1">
        <f t="array" ref="K49">ROUND(IF(C49="Beer",SUM(LOOKUP(2,1/(SRP!$B$7:$B$9&lt;=E49)/(SRP!$C$7:$C$9&gt;=E49),SRP!$D$7:$D$9)*(G49/100)*(E49/1000)),IF(C49="Spirits",SUM(LOOKUP(2,1/(SRP!$B$2:$B$6&lt;=E49)/(SRP!$C$2:$C$6&gt;=E49),SRP!$D$2:$D$6)*(G49/100)*(E49/1000)),IF(AND(C49="Wine",D49="Fortified Wines"),SUM(LOOKUP(2,1/(SRP!$B$20:$B$23&lt;=E49)/(SRP!$C$20:$C$23&gt;=E49),SRP!$D$20:$D$23)*(G49/100)*(E49/1000)),IF(C49="Wine",SUM(LOOKUP(2,1/(SRP!$B$15:$B$19&lt;=E49)/(SRP!$C$15:$C$19&gt;=E49),SRP!$D$15:$D$19)*(G49/100)*(E49/1000)),IF(C49="Ready to Drink",SUM(LOOKUP(2,1/(SRP!$B$10:$B$14&lt;=E49)/(SRP!$C$10:$C$14&gt;=E49),SRP!$D$10:$D$14)*(G49/100)*(E49/1000)),0))))),2)</f>
        <v>5.76</v>
      </c>
    </row>
    <row r="50" spans="1:11" x14ac:dyDescent="0.35">
      <c r="A50" s="2">
        <v>1147</v>
      </c>
      <c r="B50" s="76" t="s">
        <v>332</v>
      </c>
      <c r="C50" s="76" t="s">
        <v>286</v>
      </c>
      <c r="D50" s="76" t="s">
        <v>5244</v>
      </c>
      <c r="E50" s="76">
        <v>750</v>
      </c>
      <c r="F50" s="76">
        <v>12</v>
      </c>
      <c r="G50" s="77">
        <v>11.5</v>
      </c>
      <c r="H50" s="76" t="s">
        <v>3306</v>
      </c>
      <c r="I50" s="77">
        <v>17.989999999999998</v>
      </c>
      <c r="J50" s="2">
        <v>1</v>
      </c>
      <c r="K50" s="119" cm="1">
        <f t="array" ref="K50">ROUND(IF(C50="Beer",SUM(LOOKUP(2,1/(SRP!$B$7:$B$9&lt;=E50)/(SRP!$C$7:$C$9&gt;=E50),SRP!$D$7:$D$9)*(G50/100)*(E50/1000)),IF(C50="Spirits",SUM(LOOKUP(2,1/(SRP!$B$2:$B$6&lt;=E50)/(SRP!$C$2:$C$6&gt;=E50),SRP!$D$2:$D$6)*(G50/100)*(E50/1000)),IF(AND(C50="Wine",D50="Fortified Wines"),SUM(LOOKUP(2,1/(SRP!$B$20:$B$23&lt;=E50)/(SRP!$C$20:$C$23&gt;=E50),SRP!$D$20:$D$23)*(G50/100)*(E50/1000)),IF(C50="Wine",SUM(LOOKUP(2,1/(SRP!$B$15:$B$19&lt;=E50)/(SRP!$C$15:$C$19&gt;=E50),SRP!$D$15:$D$19)*(G50/100)*(E50/1000)),IF(C50="Ready to Drink",SUM(LOOKUP(2,1/(SRP!$B$10:$B$14&lt;=E50)/(SRP!$C$10:$C$14&gt;=E50),SRP!$D$10:$D$14)*(G50/100)*(E50/1000)),0))))),2)</f>
        <v>6.02</v>
      </c>
    </row>
    <row r="51" spans="1:11" x14ac:dyDescent="0.35">
      <c r="A51" s="2">
        <v>1168</v>
      </c>
      <c r="B51" s="76" t="s">
        <v>333</v>
      </c>
      <c r="C51" s="76" t="s">
        <v>286</v>
      </c>
      <c r="D51" s="76" t="s">
        <v>5246</v>
      </c>
      <c r="E51" s="76">
        <v>750</v>
      </c>
      <c r="F51" s="76">
        <v>12</v>
      </c>
      <c r="G51" s="77">
        <v>13</v>
      </c>
      <c r="H51" s="76" t="s">
        <v>3295</v>
      </c>
      <c r="I51" s="77">
        <v>50.99</v>
      </c>
      <c r="J51" s="2">
        <v>1</v>
      </c>
      <c r="K51" s="119" cm="1">
        <f t="array" ref="K51">ROUND(IF(C51="Beer",SUM(LOOKUP(2,1/(SRP!$B$7:$B$9&lt;=E51)/(SRP!$C$7:$C$9&gt;=E51),SRP!$D$7:$D$9)*(G51/100)*(E51/1000)),IF(C51="Spirits",SUM(LOOKUP(2,1/(SRP!$B$2:$B$6&lt;=E51)/(SRP!$C$2:$C$6&gt;=E51),SRP!$D$2:$D$6)*(G51/100)*(E51/1000)),IF(AND(C51="Wine",D51="Fortified Wines"),SUM(LOOKUP(2,1/(SRP!$B$20:$B$23&lt;=E51)/(SRP!$C$20:$C$23&gt;=E51),SRP!$D$20:$D$23)*(G51/100)*(E51/1000)),IF(C51="Wine",SUM(LOOKUP(2,1/(SRP!$B$15:$B$19&lt;=E51)/(SRP!$C$15:$C$19&gt;=E51),SRP!$D$15:$D$19)*(G51/100)*(E51/1000)),IF(C51="Ready to Drink",SUM(LOOKUP(2,1/(SRP!$B$10:$B$14&lt;=E51)/(SRP!$C$10:$C$14&gt;=E51),SRP!$D$10:$D$14)*(G51/100)*(E51/1000)),0))))),2)</f>
        <v>6.81</v>
      </c>
    </row>
    <row r="52" spans="1:11" x14ac:dyDescent="0.35">
      <c r="A52" s="2">
        <v>1184</v>
      </c>
      <c r="B52" s="76" t="s">
        <v>334</v>
      </c>
      <c r="C52" s="76" t="s">
        <v>285</v>
      </c>
      <c r="D52" s="76" t="s">
        <v>6935</v>
      </c>
      <c r="E52" s="76">
        <v>750</v>
      </c>
      <c r="F52" s="76">
        <v>3</v>
      </c>
      <c r="G52" s="77">
        <v>40</v>
      </c>
      <c r="H52" s="76" t="s">
        <v>3284</v>
      </c>
      <c r="I52" s="77">
        <v>459.99</v>
      </c>
      <c r="J52" s="2">
        <v>1</v>
      </c>
      <c r="K52" s="119" cm="1">
        <f t="array" ref="K52">ROUND(IF(C52="Beer",SUM(LOOKUP(2,1/(SRP!$B$7:$B$9&lt;=E52)/(SRP!$C$7:$C$9&gt;=E52),SRP!$D$7:$D$9)*(G52/100)*(E52/1000)),IF(C52="Spirits",SUM(LOOKUP(2,1/(SRP!$B$2:$B$6&lt;=E52)/(SRP!$C$2:$C$6&gt;=E52),SRP!$D$2:$D$6)*(G52/100)*(E52/1000)),IF(AND(C52="Wine",D52="Fortified Wines"),SUM(LOOKUP(2,1/(SRP!$B$20:$B$23&lt;=E52)/(SRP!$C$20:$C$23&gt;=E52),SRP!$D$20:$D$23)*(G52/100)*(E52/1000)),IF(C52="Wine",SUM(LOOKUP(2,1/(SRP!$B$15:$B$19&lt;=E52)/(SRP!$C$15:$C$19&gt;=E52),SRP!$D$15:$D$19)*(G52/100)*(E52/1000)),IF(C52="Ready to Drink",SUM(LOOKUP(2,1/(SRP!$B$10:$B$14&lt;=E52)/(SRP!$C$10:$C$14&gt;=E52),SRP!$D$10:$D$14)*(G52/100)*(E52/1000)),0))))),2)</f>
        <v>20.94</v>
      </c>
    </row>
    <row r="53" spans="1:11" x14ac:dyDescent="0.35">
      <c r="A53" s="2">
        <v>1199</v>
      </c>
      <c r="B53" s="76" t="s">
        <v>335</v>
      </c>
      <c r="C53" s="76" t="s">
        <v>286</v>
      </c>
      <c r="D53" s="76" t="s">
        <v>5244</v>
      </c>
      <c r="E53" s="76">
        <v>750</v>
      </c>
      <c r="F53" s="76">
        <v>12</v>
      </c>
      <c r="G53" s="77">
        <v>13</v>
      </c>
      <c r="H53" s="76" t="s">
        <v>3306</v>
      </c>
      <c r="I53" s="77">
        <v>15.39</v>
      </c>
      <c r="J53" s="2">
        <v>1</v>
      </c>
      <c r="K53" s="119" cm="1">
        <f t="array" ref="K53">ROUND(IF(C53="Beer",SUM(LOOKUP(2,1/(SRP!$B$7:$B$9&lt;=E53)/(SRP!$C$7:$C$9&gt;=E53),SRP!$D$7:$D$9)*(G53/100)*(E53/1000)),IF(C53="Spirits",SUM(LOOKUP(2,1/(SRP!$B$2:$B$6&lt;=E53)/(SRP!$C$2:$C$6&gt;=E53),SRP!$D$2:$D$6)*(G53/100)*(E53/1000)),IF(AND(C53="Wine",D53="Fortified Wines"),SUM(LOOKUP(2,1/(SRP!$B$20:$B$23&lt;=E53)/(SRP!$C$20:$C$23&gt;=E53),SRP!$D$20:$D$23)*(G53/100)*(E53/1000)),IF(C53="Wine",SUM(LOOKUP(2,1/(SRP!$B$15:$B$19&lt;=E53)/(SRP!$C$15:$C$19&gt;=E53),SRP!$D$15:$D$19)*(G53/100)*(E53/1000)),IF(C53="Ready to Drink",SUM(LOOKUP(2,1/(SRP!$B$10:$B$14&lt;=E53)/(SRP!$C$10:$C$14&gt;=E53),SRP!$D$10:$D$14)*(G53/100)*(E53/1000)),0))))),2)</f>
        <v>6.81</v>
      </c>
    </row>
    <row r="54" spans="1:11" x14ac:dyDescent="0.35">
      <c r="A54" s="2">
        <v>1206</v>
      </c>
      <c r="B54" s="76" t="s">
        <v>13</v>
      </c>
      <c r="C54" s="76" t="s">
        <v>285</v>
      </c>
      <c r="D54" s="76" t="s">
        <v>5250</v>
      </c>
      <c r="E54" s="76">
        <v>750</v>
      </c>
      <c r="F54" s="76">
        <v>12</v>
      </c>
      <c r="G54" s="77">
        <v>40</v>
      </c>
      <c r="H54" s="76" t="s">
        <v>3283</v>
      </c>
      <c r="I54" s="77">
        <v>27.99</v>
      </c>
      <c r="J54" s="2">
        <v>1</v>
      </c>
      <c r="K54" s="119" cm="1">
        <f t="array" ref="K54">ROUND(IF(C54="Beer",SUM(LOOKUP(2,1/(SRP!$B$7:$B$9&lt;=E54)/(SRP!$C$7:$C$9&gt;=E54),SRP!$D$7:$D$9)*(G54/100)*(E54/1000)),IF(C54="Spirits",SUM(LOOKUP(2,1/(SRP!$B$2:$B$6&lt;=E54)/(SRP!$C$2:$C$6&gt;=E54),SRP!$D$2:$D$6)*(G54/100)*(E54/1000)),IF(AND(C54="Wine",D54="Fortified Wines"),SUM(LOOKUP(2,1/(SRP!$B$20:$B$23&lt;=E54)/(SRP!$C$20:$C$23&gt;=E54),SRP!$D$20:$D$23)*(G54/100)*(E54/1000)),IF(C54="Wine",SUM(LOOKUP(2,1/(SRP!$B$15:$B$19&lt;=E54)/(SRP!$C$15:$C$19&gt;=E54),SRP!$D$15:$D$19)*(G54/100)*(E54/1000)),IF(C54="Ready to Drink",SUM(LOOKUP(2,1/(SRP!$B$10:$B$14&lt;=E54)/(SRP!$C$10:$C$14&gt;=E54),SRP!$D$10:$D$14)*(G54/100)*(E54/1000)),0))))),2)</f>
        <v>20.94</v>
      </c>
    </row>
    <row r="55" spans="1:11" x14ac:dyDescent="0.35">
      <c r="A55" s="2">
        <v>1222</v>
      </c>
      <c r="B55" s="76" t="s">
        <v>28</v>
      </c>
      <c r="C55" s="76" t="s">
        <v>285</v>
      </c>
      <c r="D55" s="76" t="s">
        <v>6931</v>
      </c>
      <c r="E55" s="76">
        <v>750</v>
      </c>
      <c r="F55" s="76">
        <v>12</v>
      </c>
      <c r="G55" s="77">
        <v>40</v>
      </c>
      <c r="H55" s="76" t="s">
        <v>3279</v>
      </c>
      <c r="I55" s="77">
        <v>26.29</v>
      </c>
      <c r="J55" s="2">
        <v>1</v>
      </c>
      <c r="K55" s="119" cm="1">
        <f t="array" ref="K55">ROUND(IF(C55="Beer",SUM(LOOKUP(2,1/(SRP!$B$7:$B$9&lt;=E55)/(SRP!$C$7:$C$9&gt;=E55),SRP!$D$7:$D$9)*(G55/100)*(E55/1000)),IF(C55="Spirits",SUM(LOOKUP(2,1/(SRP!$B$2:$B$6&lt;=E55)/(SRP!$C$2:$C$6&gt;=E55),SRP!$D$2:$D$6)*(G55/100)*(E55/1000)),IF(AND(C55="Wine",D55="Fortified Wines"),SUM(LOOKUP(2,1/(SRP!$B$20:$B$23&lt;=E55)/(SRP!$C$20:$C$23&gt;=E55),SRP!$D$20:$D$23)*(G55/100)*(E55/1000)),IF(C55="Wine",SUM(LOOKUP(2,1/(SRP!$B$15:$B$19&lt;=E55)/(SRP!$C$15:$C$19&gt;=E55),SRP!$D$15:$D$19)*(G55/100)*(E55/1000)),IF(C55="Ready to Drink",SUM(LOOKUP(2,1/(SRP!$B$10:$B$14&lt;=E55)/(SRP!$C$10:$C$14&gt;=E55),SRP!$D$10:$D$14)*(G55/100)*(E55/1000)),0))))),2)</f>
        <v>20.94</v>
      </c>
    </row>
    <row r="56" spans="1:11" x14ac:dyDescent="0.35">
      <c r="A56" s="2">
        <v>1246</v>
      </c>
      <c r="B56" s="76" t="s">
        <v>336</v>
      </c>
      <c r="C56" s="76" t="s">
        <v>285</v>
      </c>
      <c r="D56" s="76" t="s">
        <v>5250</v>
      </c>
      <c r="E56" s="76">
        <v>750</v>
      </c>
      <c r="F56" s="76">
        <v>12</v>
      </c>
      <c r="G56" s="77">
        <v>40</v>
      </c>
      <c r="H56" s="76" t="s">
        <v>3294</v>
      </c>
      <c r="I56" s="77">
        <v>34.950000000000003</v>
      </c>
      <c r="J56" s="2">
        <v>1</v>
      </c>
      <c r="K56" s="119" cm="1">
        <f t="array" ref="K56">ROUND(IF(C56="Beer",SUM(LOOKUP(2,1/(SRP!$B$7:$B$9&lt;=E56)/(SRP!$C$7:$C$9&gt;=E56),SRP!$D$7:$D$9)*(G56/100)*(E56/1000)),IF(C56="Spirits",SUM(LOOKUP(2,1/(SRP!$B$2:$B$6&lt;=E56)/(SRP!$C$2:$C$6&gt;=E56),SRP!$D$2:$D$6)*(G56/100)*(E56/1000)),IF(AND(C56="Wine",D56="Fortified Wines"),SUM(LOOKUP(2,1/(SRP!$B$20:$B$23&lt;=E56)/(SRP!$C$20:$C$23&gt;=E56),SRP!$D$20:$D$23)*(G56/100)*(E56/1000)),IF(C56="Wine",SUM(LOOKUP(2,1/(SRP!$B$15:$B$19&lt;=E56)/(SRP!$C$15:$C$19&gt;=E56),SRP!$D$15:$D$19)*(G56/100)*(E56/1000)),IF(C56="Ready to Drink",SUM(LOOKUP(2,1/(SRP!$B$10:$B$14&lt;=E56)/(SRP!$C$10:$C$14&gt;=E56),SRP!$D$10:$D$14)*(G56/100)*(E56/1000)),0))))),2)</f>
        <v>20.94</v>
      </c>
    </row>
    <row r="57" spans="1:11" x14ac:dyDescent="0.35">
      <c r="A57" s="2">
        <v>1285</v>
      </c>
      <c r="B57" s="76" t="s">
        <v>138</v>
      </c>
      <c r="C57" s="76" t="s">
        <v>286</v>
      </c>
      <c r="D57" s="76" t="s">
        <v>300</v>
      </c>
      <c r="E57" s="76">
        <v>750</v>
      </c>
      <c r="F57" s="76">
        <v>6</v>
      </c>
      <c r="G57" s="77">
        <v>15.6</v>
      </c>
      <c r="H57" s="76" t="s">
        <v>3307</v>
      </c>
      <c r="I57" s="77">
        <v>23.49</v>
      </c>
      <c r="J57" s="2">
        <v>1</v>
      </c>
      <c r="K57" s="119" cm="1">
        <f t="array" ref="K57">ROUND(IF(C57="Beer",SUM(LOOKUP(2,1/(SRP!$B$7:$B$9&lt;=E57)/(SRP!$C$7:$C$9&gt;=E57),SRP!$D$7:$D$9)*(G57/100)*(E57/1000)),IF(C57="Spirits",SUM(LOOKUP(2,1/(SRP!$B$2:$B$6&lt;=E57)/(SRP!$C$2:$C$6&gt;=E57),SRP!$D$2:$D$6)*(G57/100)*(E57/1000)),IF(AND(C57="Wine",D57="Fortified Wines"),SUM(LOOKUP(2,1/(SRP!$B$20:$B$23&lt;=E57)/(SRP!$C$20:$C$23&gt;=E57),SRP!$D$20:$D$23)*(G57/100)*(E57/1000)),IF(C57="Wine",SUM(LOOKUP(2,1/(SRP!$B$15:$B$19&lt;=E57)/(SRP!$C$15:$C$19&gt;=E57),SRP!$D$15:$D$19)*(G57/100)*(E57/1000)),IF(C57="Ready to Drink",SUM(LOOKUP(2,1/(SRP!$B$10:$B$14&lt;=E57)/(SRP!$C$10:$C$14&gt;=E57),SRP!$D$10:$D$14)*(G57/100)*(E57/1000)),0))))),2)</f>
        <v>8.17</v>
      </c>
    </row>
    <row r="58" spans="1:11" x14ac:dyDescent="0.35">
      <c r="A58" s="2">
        <v>1292</v>
      </c>
      <c r="B58" s="76" t="s">
        <v>338</v>
      </c>
      <c r="C58" s="76" t="s">
        <v>285</v>
      </c>
      <c r="D58" s="76" t="s">
        <v>6935</v>
      </c>
      <c r="E58" s="76">
        <v>750</v>
      </c>
      <c r="F58" s="76">
        <v>6</v>
      </c>
      <c r="G58" s="77">
        <v>40</v>
      </c>
      <c r="H58" s="76" t="s">
        <v>3279</v>
      </c>
      <c r="I58" s="77">
        <v>122.99</v>
      </c>
      <c r="J58" s="2">
        <v>1</v>
      </c>
      <c r="K58" s="119" cm="1">
        <f t="array" ref="K58">ROUND(IF(C58="Beer",SUM(LOOKUP(2,1/(SRP!$B$7:$B$9&lt;=E58)/(SRP!$C$7:$C$9&gt;=E58),SRP!$D$7:$D$9)*(G58/100)*(E58/1000)),IF(C58="Spirits",SUM(LOOKUP(2,1/(SRP!$B$2:$B$6&lt;=E58)/(SRP!$C$2:$C$6&gt;=E58),SRP!$D$2:$D$6)*(G58/100)*(E58/1000)),IF(AND(C58="Wine",D58="Fortified Wines"),SUM(LOOKUP(2,1/(SRP!$B$20:$B$23&lt;=E58)/(SRP!$C$20:$C$23&gt;=E58),SRP!$D$20:$D$23)*(G58/100)*(E58/1000)),IF(C58="Wine",SUM(LOOKUP(2,1/(SRP!$B$15:$B$19&lt;=E58)/(SRP!$C$15:$C$19&gt;=E58),SRP!$D$15:$D$19)*(G58/100)*(E58/1000)),IF(C58="Ready to Drink",SUM(LOOKUP(2,1/(SRP!$B$10:$B$14&lt;=E58)/(SRP!$C$10:$C$14&gt;=E58),SRP!$D$10:$D$14)*(G58/100)*(E58/1000)),0))))),2)</f>
        <v>20.94</v>
      </c>
    </row>
    <row r="59" spans="1:11" x14ac:dyDescent="0.35">
      <c r="A59" s="2">
        <v>1359</v>
      </c>
      <c r="B59" s="76" t="s">
        <v>339</v>
      </c>
      <c r="C59" s="76" t="s">
        <v>286</v>
      </c>
      <c r="D59" s="76" t="s">
        <v>5251</v>
      </c>
      <c r="E59" s="76">
        <v>500</v>
      </c>
      <c r="F59" s="76">
        <v>12</v>
      </c>
      <c r="G59" s="77">
        <v>20</v>
      </c>
      <c r="H59" s="76" t="s">
        <v>6283</v>
      </c>
      <c r="I59" s="77">
        <v>46.99</v>
      </c>
      <c r="J59" s="2">
        <v>1</v>
      </c>
      <c r="K59" s="119" cm="1">
        <f t="array" ref="K59">ROUND(IF(C59="Beer",SUM(LOOKUP(2,1/(SRP!$B$7:$B$9&lt;=E59)/(SRP!$C$7:$C$9&gt;=E59),SRP!$D$7:$D$9)*(G59/100)*(E59/1000)),IF(C59="Spirits",SUM(LOOKUP(2,1/(SRP!$B$2:$B$6&lt;=E59)/(SRP!$C$2:$C$6&gt;=E59),SRP!$D$2:$D$6)*(G59/100)*(E59/1000)),IF(AND(C59="Wine",D59="Fortified Wines"),SUM(LOOKUP(2,1/(SRP!$B$20:$B$23&lt;=E59)/(SRP!$C$20:$C$23&gt;=E59),SRP!$D$20:$D$23)*(G59/100)*(E59/1000)),IF(C59="Wine",SUM(LOOKUP(2,1/(SRP!$B$15:$B$19&lt;=E59)/(SRP!$C$15:$C$19&gt;=E59),SRP!$D$15:$D$19)*(G59/100)*(E59/1000)),IF(C59="Ready to Drink",SUM(LOOKUP(2,1/(SRP!$B$10:$B$14&lt;=E59)/(SRP!$C$10:$C$14&gt;=E59),SRP!$D$10:$D$14)*(G59/100)*(E59/1000)),0))))),2)</f>
        <v>7.4</v>
      </c>
    </row>
    <row r="60" spans="1:11" x14ac:dyDescent="0.35">
      <c r="A60" s="2">
        <v>1370</v>
      </c>
      <c r="B60" s="76" t="s">
        <v>15</v>
      </c>
      <c r="C60" s="76" t="s">
        <v>285</v>
      </c>
      <c r="D60" s="76" t="s">
        <v>6931</v>
      </c>
      <c r="E60" s="76">
        <v>375</v>
      </c>
      <c r="F60" s="76">
        <v>24</v>
      </c>
      <c r="G60" s="77">
        <v>40</v>
      </c>
      <c r="H60" s="76" t="s">
        <v>3303</v>
      </c>
      <c r="I60" s="77">
        <v>13.99</v>
      </c>
      <c r="J60" s="2">
        <v>1</v>
      </c>
      <c r="K60" s="119" cm="1">
        <f t="array" ref="K60">ROUND(IF(C60="Beer",SUM(LOOKUP(2,1/(SRP!$B$7:$B$9&lt;=E60)/(SRP!$C$7:$C$9&gt;=E60),SRP!$D$7:$D$9)*(G60/100)*(E60/1000)),IF(C60="Spirits",SUM(LOOKUP(2,1/(SRP!$B$2:$B$6&lt;=E60)/(SRP!$C$2:$C$6&gt;=E60),SRP!$D$2:$D$6)*(G60/100)*(E60/1000)),IF(AND(C60="Wine",D60="Fortified Wines"),SUM(LOOKUP(2,1/(SRP!$B$20:$B$23&lt;=E60)/(SRP!$C$20:$C$23&gt;=E60),SRP!$D$20:$D$23)*(G60/100)*(E60/1000)),IF(C60="Wine",SUM(LOOKUP(2,1/(SRP!$B$15:$B$19&lt;=E60)/(SRP!$C$15:$C$19&gt;=E60),SRP!$D$15:$D$19)*(G60/100)*(E60/1000)),IF(C60="Ready to Drink",SUM(LOOKUP(2,1/(SRP!$B$10:$B$14&lt;=E60)/(SRP!$C$10:$C$14&gt;=E60),SRP!$D$10:$D$14)*(G60/100)*(E60/1000)),0))))),2)</f>
        <v>11.89</v>
      </c>
    </row>
    <row r="61" spans="1:11" x14ac:dyDescent="0.35">
      <c r="A61" s="2">
        <v>1415</v>
      </c>
      <c r="B61" s="76" t="s">
        <v>340</v>
      </c>
      <c r="C61" s="76" t="s">
        <v>286</v>
      </c>
      <c r="D61" s="76" t="s">
        <v>5249</v>
      </c>
      <c r="E61" s="76">
        <v>750</v>
      </c>
      <c r="F61" s="76">
        <v>12</v>
      </c>
      <c r="G61" s="77">
        <v>13.5</v>
      </c>
      <c r="H61" s="76" t="s">
        <v>3303</v>
      </c>
      <c r="I61" s="77">
        <v>14.99</v>
      </c>
      <c r="J61" s="2">
        <v>1</v>
      </c>
      <c r="K61" s="119" cm="1">
        <f t="array" ref="K61">ROUND(IF(C61="Beer",SUM(LOOKUP(2,1/(SRP!$B$7:$B$9&lt;=E61)/(SRP!$C$7:$C$9&gt;=E61),SRP!$D$7:$D$9)*(G61/100)*(E61/1000)),IF(C61="Spirits",SUM(LOOKUP(2,1/(SRP!$B$2:$B$6&lt;=E61)/(SRP!$C$2:$C$6&gt;=E61),SRP!$D$2:$D$6)*(G61/100)*(E61/1000)),IF(AND(C61="Wine",D61="Fortified Wines"),SUM(LOOKUP(2,1/(SRP!$B$20:$B$23&lt;=E61)/(SRP!$C$20:$C$23&gt;=E61),SRP!$D$20:$D$23)*(G61/100)*(E61/1000)),IF(C61="Wine",SUM(LOOKUP(2,1/(SRP!$B$15:$B$19&lt;=E61)/(SRP!$C$15:$C$19&gt;=E61),SRP!$D$15:$D$19)*(G61/100)*(E61/1000)),IF(C61="Ready to Drink",SUM(LOOKUP(2,1/(SRP!$B$10:$B$14&lt;=E61)/(SRP!$C$10:$C$14&gt;=E61),SRP!$D$10:$D$14)*(G61/100)*(E61/1000)),0))))),2)</f>
        <v>7.07</v>
      </c>
    </row>
    <row r="62" spans="1:11" x14ac:dyDescent="0.35">
      <c r="A62" s="2">
        <v>1416</v>
      </c>
      <c r="B62" s="76" t="s">
        <v>341</v>
      </c>
      <c r="C62" s="76" t="s">
        <v>286</v>
      </c>
      <c r="D62" s="76" t="s">
        <v>5247</v>
      </c>
      <c r="E62" s="76">
        <v>750</v>
      </c>
      <c r="F62" s="76">
        <v>12</v>
      </c>
      <c r="G62" s="77">
        <v>13.5</v>
      </c>
      <c r="H62" s="76" t="s">
        <v>3303</v>
      </c>
      <c r="I62" s="77">
        <v>14.99</v>
      </c>
      <c r="J62" s="2">
        <v>1</v>
      </c>
      <c r="K62" s="119" cm="1">
        <f t="array" ref="K62">ROUND(IF(C62="Beer",SUM(LOOKUP(2,1/(SRP!$B$7:$B$9&lt;=E62)/(SRP!$C$7:$C$9&gt;=E62),SRP!$D$7:$D$9)*(G62/100)*(E62/1000)),IF(C62="Spirits",SUM(LOOKUP(2,1/(SRP!$B$2:$B$6&lt;=E62)/(SRP!$C$2:$C$6&gt;=E62),SRP!$D$2:$D$6)*(G62/100)*(E62/1000)),IF(AND(C62="Wine",D62="Fortified Wines"),SUM(LOOKUP(2,1/(SRP!$B$20:$B$23&lt;=E62)/(SRP!$C$20:$C$23&gt;=E62),SRP!$D$20:$D$23)*(G62/100)*(E62/1000)),IF(C62="Wine",SUM(LOOKUP(2,1/(SRP!$B$15:$B$19&lt;=E62)/(SRP!$C$15:$C$19&gt;=E62),SRP!$D$15:$D$19)*(G62/100)*(E62/1000)),IF(C62="Ready to Drink",SUM(LOOKUP(2,1/(SRP!$B$10:$B$14&lt;=E62)/(SRP!$C$10:$C$14&gt;=E62),SRP!$D$10:$D$14)*(G62/100)*(E62/1000)),0))))),2)</f>
        <v>7.07</v>
      </c>
    </row>
    <row r="63" spans="1:11" x14ac:dyDescent="0.35">
      <c r="A63" s="2">
        <v>1463</v>
      </c>
      <c r="B63" s="76" t="s">
        <v>342</v>
      </c>
      <c r="C63" s="76" t="s">
        <v>287</v>
      </c>
      <c r="D63" s="76" t="s">
        <v>5230</v>
      </c>
      <c r="E63" s="76">
        <v>207</v>
      </c>
      <c r="F63" s="76">
        <v>24</v>
      </c>
      <c r="G63" s="77">
        <v>4.5999999999999996</v>
      </c>
      <c r="H63" s="76" t="s">
        <v>3325</v>
      </c>
      <c r="I63" s="77">
        <v>1.31</v>
      </c>
      <c r="J63" s="2">
        <v>1</v>
      </c>
      <c r="K63" s="119" cm="1">
        <f t="array" ref="K63">ROUND(IF(C63="Beer",SUM(LOOKUP(2,1/(SRP!$B$7:$B$9&lt;=E63)/(SRP!$C$7:$C$9&gt;=E63),SRP!$D$7:$D$9)*(G63/100)*(E63/1000)),IF(C63="Spirits",SUM(LOOKUP(2,1/(SRP!$B$2:$B$6&lt;=E63)/(SRP!$C$2:$C$6&gt;=E63),SRP!$D$2:$D$6)*(G63/100)*(E63/1000)),IF(AND(C63="Wine",D63="Fortified Wines"),SUM(LOOKUP(2,1/(SRP!$B$20:$B$23&lt;=E63)/(SRP!$C$20:$C$23&gt;=E63),SRP!$D$20:$D$23)*(G63/100)*(E63/1000)),IF(C63="Wine",SUM(LOOKUP(2,1/(SRP!$B$15:$B$19&lt;=E63)/(SRP!$C$15:$C$19&gt;=E63),SRP!$D$15:$D$19)*(G63/100)*(E63/1000)),IF(C63="Ready to Drink",SUM(LOOKUP(2,1/(SRP!$B$10:$B$14&lt;=E63)/(SRP!$C$10:$C$14&gt;=E63),SRP!$D$10:$D$14)*(G63/100)*(E63/1000)),0))))),2)</f>
        <v>0.66</v>
      </c>
    </row>
    <row r="64" spans="1:11" x14ac:dyDescent="0.35">
      <c r="A64" s="2">
        <v>1463</v>
      </c>
      <c r="B64" s="76" t="s">
        <v>342</v>
      </c>
      <c r="C64" s="76" t="s">
        <v>287</v>
      </c>
      <c r="D64" s="76" t="s">
        <v>5230</v>
      </c>
      <c r="E64" s="76">
        <v>207</v>
      </c>
      <c r="F64" s="76">
        <v>24</v>
      </c>
      <c r="G64" s="77">
        <v>4.5999999999999996</v>
      </c>
      <c r="H64" s="76" t="s">
        <v>3325</v>
      </c>
      <c r="I64" s="77">
        <v>1.31</v>
      </c>
      <c r="J64" s="2">
        <v>1</v>
      </c>
      <c r="K64" s="119" cm="1">
        <f t="array" ref="K64">ROUND(IF(C64="Beer",SUM(LOOKUP(2,1/(SRP!$B$7:$B$9&lt;=E64)/(SRP!$C$7:$C$9&gt;=E64),SRP!$D$7:$D$9)*(G64/100)*(E64/1000)),IF(C64="Spirits",SUM(LOOKUP(2,1/(SRP!$B$2:$B$6&lt;=E64)/(SRP!$C$2:$C$6&gt;=E64),SRP!$D$2:$D$6)*(G64/100)*(E64/1000)),IF(AND(C64="Wine",D64="Fortified Wines"),SUM(LOOKUP(2,1/(SRP!$B$20:$B$23&lt;=E64)/(SRP!$C$20:$C$23&gt;=E64),SRP!$D$20:$D$23)*(G64/100)*(E64/1000)),IF(C64="Wine",SUM(LOOKUP(2,1/(SRP!$B$15:$B$19&lt;=E64)/(SRP!$C$15:$C$19&gt;=E64),SRP!$D$15:$D$19)*(G64/100)*(E64/1000)),IF(C64="Ready to Drink",SUM(LOOKUP(2,1/(SRP!$B$10:$B$14&lt;=E64)/(SRP!$C$10:$C$14&gt;=E64),SRP!$D$10:$D$14)*(G64/100)*(E64/1000)),0))))),2)</f>
        <v>0.66</v>
      </c>
    </row>
    <row r="65" spans="1:11" x14ac:dyDescent="0.35">
      <c r="A65" s="2">
        <v>1487</v>
      </c>
      <c r="B65" s="76" t="s">
        <v>3</v>
      </c>
      <c r="C65" s="76" t="s">
        <v>285</v>
      </c>
      <c r="D65" s="76" t="s">
        <v>6931</v>
      </c>
      <c r="E65" s="76">
        <v>750</v>
      </c>
      <c r="F65" s="76">
        <v>12</v>
      </c>
      <c r="G65" s="77">
        <v>40</v>
      </c>
      <c r="H65" s="76" t="s">
        <v>3280</v>
      </c>
      <c r="I65" s="77">
        <v>32.99</v>
      </c>
      <c r="J65" s="2">
        <v>1</v>
      </c>
      <c r="K65" s="119" cm="1">
        <f t="array" ref="K65">ROUND(IF(C65="Beer",SUM(LOOKUP(2,1/(SRP!$B$7:$B$9&lt;=E65)/(SRP!$C$7:$C$9&gt;=E65),SRP!$D$7:$D$9)*(G65/100)*(E65/1000)),IF(C65="Spirits",SUM(LOOKUP(2,1/(SRP!$B$2:$B$6&lt;=E65)/(SRP!$C$2:$C$6&gt;=E65),SRP!$D$2:$D$6)*(G65/100)*(E65/1000)),IF(AND(C65="Wine",D65="Fortified Wines"),SUM(LOOKUP(2,1/(SRP!$B$20:$B$23&lt;=E65)/(SRP!$C$20:$C$23&gt;=E65),SRP!$D$20:$D$23)*(G65/100)*(E65/1000)),IF(C65="Wine",SUM(LOOKUP(2,1/(SRP!$B$15:$B$19&lt;=E65)/(SRP!$C$15:$C$19&gt;=E65),SRP!$D$15:$D$19)*(G65/100)*(E65/1000)),IF(C65="Ready to Drink",SUM(LOOKUP(2,1/(SRP!$B$10:$B$14&lt;=E65)/(SRP!$C$10:$C$14&gt;=E65),SRP!$D$10:$D$14)*(G65/100)*(E65/1000)),0))))),2)</f>
        <v>20.94</v>
      </c>
    </row>
    <row r="66" spans="1:11" x14ac:dyDescent="0.35">
      <c r="A66" s="2">
        <v>1503</v>
      </c>
      <c r="B66" s="76" t="s">
        <v>14</v>
      </c>
      <c r="C66" s="76" t="s">
        <v>285</v>
      </c>
      <c r="D66" s="76" t="s">
        <v>5231</v>
      </c>
      <c r="E66" s="76">
        <v>375</v>
      </c>
      <c r="F66" s="76">
        <v>24</v>
      </c>
      <c r="G66" s="77">
        <v>40</v>
      </c>
      <c r="H66" s="76" t="s">
        <v>6694</v>
      </c>
      <c r="I66" s="77">
        <v>13.39</v>
      </c>
      <c r="J66" s="2">
        <v>1</v>
      </c>
      <c r="K66" s="119" cm="1">
        <f t="array" ref="K66">ROUND(IF(C66="Beer",SUM(LOOKUP(2,1/(SRP!$B$7:$B$9&lt;=E66)/(SRP!$C$7:$C$9&gt;=E66),SRP!$D$7:$D$9)*(G66/100)*(E66/1000)),IF(C66="Spirits",SUM(LOOKUP(2,1/(SRP!$B$2:$B$6&lt;=E66)/(SRP!$C$2:$C$6&gt;=E66),SRP!$D$2:$D$6)*(G66/100)*(E66/1000)),IF(AND(C66="Wine",D66="Fortified Wines"),SUM(LOOKUP(2,1/(SRP!$B$20:$B$23&lt;=E66)/(SRP!$C$20:$C$23&gt;=E66),SRP!$D$20:$D$23)*(G66/100)*(E66/1000)),IF(C66="Wine",SUM(LOOKUP(2,1/(SRP!$B$15:$B$19&lt;=E66)/(SRP!$C$15:$C$19&gt;=E66),SRP!$D$15:$D$19)*(G66/100)*(E66/1000)),IF(C66="Ready to Drink",SUM(LOOKUP(2,1/(SRP!$B$10:$B$14&lt;=E66)/(SRP!$C$10:$C$14&gt;=E66),SRP!$D$10:$D$14)*(G66/100)*(E66/1000)),0))))),2)</f>
        <v>11.89</v>
      </c>
    </row>
    <row r="67" spans="1:11" x14ac:dyDescent="0.35">
      <c r="A67" s="2">
        <v>1563</v>
      </c>
      <c r="B67" s="76" t="s">
        <v>343</v>
      </c>
      <c r="C67" s="76" t="s">
        <v>286</v>
      </c>
      <c r="D67" s="76" t="s">
        <v>5253</v>
      </c>
      <c r="E67" s="76">
        <v>750</v>
      </c>
      <c r="F67" s="76">
        <v>12</v>
      </c>
      <c r="G67" s="77">
        <v>8</v>
      </c>
      <c r="H67" s="76" t="s">
        <v>3308</v>
      </c>
      <c r="I67" s="77">
        <v>19.989999999999998</v>
      </c>
      <c r="J67" s="2">
        <v>1</v>
      </c>
      <c r="K67" s="119" cm="1">
        <f t="array" ref="K67">ROUND(IF(C67="Beer",SUM(LOOKUP(2,1/(SRP!$B$7:$B$9&lt;=E67)/(SRP!$C$7:$C$9&gt;=E67),SRP!$D$7:$D$9)*(G67/100)*(E67/1000)),IF(C67="Spirits",SUM(LOOKUP(2,1/(SRP!$B$2:$B$6&lt;=E67)/(SRP!$C$2:$C$6&gt;=E67),SRP!$D$2:$D$6)*(G67/100)*(E67/1000)),IF(AND(C67="Wine",D67="Fortified Wines"),SUM(LOOKUP(2,1/(SRP!$B$20:$B$23&lt;=E67)/(SRP!$C$20:$C$23&gt;=E67),SRP!$D$20:$D$23)*(G67/100)*(E67/1000)),IF(C67="Wine",SUM(LOOKUP(2,1/(SRP!$B$15:$B$19&lt;=E67)/(SRP!$C$15:$C$19&gt;=E67),SRP!$D$15:$D$19)*(G67/100)*(E67/1000)),IF(C67="Ready to Drink",SUM(LOOKUP(2,1/(SRP!$B$10:$B$14&lt;=E67)/(SRP!$C$10:$C$14&gt;=E67),SRP!$D$10:$D$14)*(G67/100)*(E67/1000)),0))))),2)</f>
        <v>4.1900000000000004</v>
      </c>
    </row>
    <row r="68" spans="1:11" x14ac:dyDescent="0.35">
      <c r="A68" s="2">
        <v>1565</v>
      </c>
      <c r="B68" s="76" t="s">
        <v>344</v>
      </c>
      <c r="C68" s="76" t="s">
        <v>285</v>
      </c>
      <c r="D68" s="76" t="s">
        <v>6934</v>
      </c>
      <c r="E68" s="76">
        <v>750</v>
      </c>
      <c r="F68" s="76">
        <v>6</v>
      </c>
      <c r="G68" s="77">
        <v>43</v>
      </c>
      <c r="H68" s="76" t="s">
        <v>3280</v>
      </c>
      <c r="I68" s="77">
        <v>109.99</v>
      </c>
      <c r="J68" s="2">
        <v>1</v>
      </c>
      <c r="K68" s="119" cm="1">
        <f t="array" ref="K68">ROUND(IF(C68="Beer",SUM(LOOKUP(2,1/(SRP!$B$7:$B$9&lt;=E68)/(SRP!$C$7:$C$9&gt;=E68),SRP!$D$7:$D$9)*(G68/100)*(E68/1000)),IF(C68="Spirits",SUM(LOOKUP(2,1/(SRP!$B$2:$B$6&lt;=E68)/(SRP!$C$2:$C$6&gt;=E68),SRP!$D$2:$D$6)*(G68/100)*(E68/1000)),IF(AND(C68="Wine",D68="Fortified Wines"),SUM(LOOKUP(2,1/(SRP!$B$20:$B$23&lt;=E68)/(SRP!$C$20:$C$23&gt;=E68),SRP!$D$20:$D$23)*(G68/100)*(E68/1000)),IF(C68="Wine",SUM(LOOKUP(2,1/(SRP!$B$15:$B$19&lt;=E68)/(SRP!$C$15:$C$19&gt;=E68),SRP!$D$15:$D$19)*(G68/100)*(E68/1000)),IF(C68="Ready to Drink",SUM(LOOKUP(2,1/(SRP!$B$10:$B$14&lt;=E68)/(SRP!$C$10:$C$14&gt;=E68),SRP!$D$10:$D$14)*(G68/100)*(E68/1000)),0))))),2)</f>
        <v>22.51</v>
      </c>
    </row>
    <row r="69" spans="1:11" x14ac:dyDescent="0.35">
      <c r="A69" s="2">
        <v>1566</v>
      </c>
      <c r="B69" s="76" t="s">
        <v>345</v>
      </c>
      <c r="C69" s="76" t="s">
        <v>285</v>
      </c>
      <c r="D69" s="76" t="s">
        <v>6936</v>
      </c>
      <c r="E69" s="76">
        <v>750</v>
      </c>
      <c r="F69" s="76">
        <v>6</v>
      </c>
      <c r="G69" s="77">
        <v>46</v>
      </c>
      <c r="H69" s="76" t="s">
        <v>3280</v>
      </c>
      <c r="I69" s="77">
        <v>109.99</v>
      </c>
      <c r="J69" s="2">
        <v>1</v>
      </c>
      <c r="K69" s="119" cm="1">
        <f t="array" ref="K69">ROUND(IF(C69="Beer",SUM(LOOKUP(2,1/(SRP!$B$7:$B$9&lt;=E69)/(SRP!$C$7:$C$9&gt;=E69),SRP!$D$7:$D$9)*(G69/100)*(E69/1000)),IF(C69="Spirits",SUM(LOOKUP(2,1/(SRP!$B$2:$B$6&lt;=E69)/(SRP!$C$2:$C$6&gt;=E69),SRP!$D$2:$D$6)*(G69/100)*(E69/1000)),IF(AND(C69="Wine",D69="Fortified Wines"),SUM(LOOKUP(2,1/(SRP!$B$20:$B$23&lt;=E69)/(SRP!$C$20:$C$23&gt;=E69),SRP!$D$20:$D$23)*(G69/100)*(E69/1000)),IF(C69="Wine",SUM(LOOKUP(2,1/(SRP!$B$15:$B$19&lt;=E69)/(SRP!$C$15:$C$19&gt;=E69),SRP!$D$15:$D$19)*(G69/100)*(E69/1000)),IF(C69="Ready to Drink",SUM(LOOKUP(2,1/(SRP!$B$10:$B$14&lt;=E69)/(SRP!$C$10:$C$14&gt;=E69),SRP!$D$10:$D$14)*(G69/100)*(E69/1000)),0))))),2)</f>
        <v>24.08</v>
      </c>
    </row>
    <row r="70" spans="1:11" x14ac:dyDescent="0.35">
      <c r="A70" s="2">
        <v>1567</v>
      </c>
      <c r="B70" s="76" t="s">
        <v>346</v>
      </c>
      <c r="C70" s="76" t="s">
        <v>285</v>
      </c>
      <c r="D70" s="76" t="s">
        <v>6932</v>
      </c>
      <c r="E70" s="76">
        <v>750</v>
      </c>
      <c r="F70" s="76">
        <v>6</v>
      </c>
      <c r="G70" s="77">
        <v>43</v>
      </c>
      <c r="H70" s="76" t="s">
        <v>3280</v>
      </c>
      <c r="I70" s="77">
        <v>114.99</v>
      </c>
      <c r="J70" s="2">
        <v>1</v>
      </c>
      <c r="K70" s="119" cm="1">
        <f t="array" ref="K70">ROUND(IF(C70="Beer",SUM(LOOKUP(2,1/(SRP!$B$7:$B$9&lt;=E70)/(SRP!$C$7:$C$9&gt;=E70),SRP!$D$7:$D$9)*(G70/100)*(E70/1000)),IF(C70="Spirits",SUM(LOOKUP(2,1/(SRP!$B$2:$B$6&lt;=E70)/(SRP!$C$2:$C$6&gt;=E70),SRP!$D$2:$D$6)*(G70/100)*(E70/1000)),IF(AND(C70="Wine",D70="Fortified Wines"),SUM(LOOKUP(2,1/(SRP!$B$20:$B$23&lt;=E70)/(SRP!$C$20:$C$23&gt;=E70),SRP!$D$20:$D$23)*(G70/100)*(E70/1000)),IF(C70="Wine",SUM(LOOKUP(2,1/(SRP!$B$15:$B$19&lt;=E70)/(SRP!$C$15:$C$19&gt;=E70),SRP!$D$15:$D$19)*(G70/100)*(E70/1000)),IF(C70="Ready to Drink",SUM(LOOKUP(2,1/(SRP!$B$10:$B$14&lt;=E70)/(SRP!$C$10:$C$14&gt;=E70),SRP!$D$10:$D$14)*(G70/100)*(E70/1000)),0))))),2)</f>
        <v>22.51</v>
      </c>
    </row>
    <row r="71" spans="1:11" x14ac:dyDescent="0.35">
      <c r="A71" s="2">
        <v>1610</v>
      </c>
      <c r="B71" s="76" t="s">
        <v>347</v>
      </c>
      <c r="C71" s="76" t="s">
        <v>285</v>
      </c>
      <c r="D71" s="76" t="s">
        <v>6934</v>
      </c>
      <c r="E71" s="76">
        <v>750</v>
      </c>
      <c r="F71" s="76">
        <v>12</v>
      </c>
      <c r="G71" s="77">
        <v>40</v>
      </c>
      <c r="H71" s="76" t="s">
        <v>3279</v>
      </c>
      <c r="I71" s="77">
        <v>32.99</v>
      </c>
      <c r="J71" s="2">
        <v>1</v>
      </c>
      <c r="K71" s="119" cm="1">
        <f t="array" ref="K71">ROUND(IF(C71="Beer",SUM(LOOKUP(2,1/(SRP!$B$7:$B$9&lt;=E71)/(SRP!$C$7:$C$9&gt;=E71),SRP!$D$7:$D$9)*(G71/100)*(E71/1000)),IF(C71="Spirits",SUM(LOOKUP(2,1/(SRP!$B$2:$B$6&lt;=E71)/(SRP!$C$2:$C$6&gt;=E71),SRP!$D$2:$D$6)*(G71/100)*(E71/1000)),IF(AND(C71="Wine",D71="Fortified Wines"),SUM(LOOKUP(2,1/(SRP!$B$20:$B$23&lt;=E71)/(SRP!$C$20:$C$23&gt;=E71),SRP!$D$20:$D$23)*(G71/100)*(E71/1000)),IF(C71="Wine",SUM(LOOKUP(2,1/(SRP!$B$15:$B$19&lt;=E71)/(SRP!$C$15:$C$19&gt;=E71),SRP!$D$15:$D$19)*(G71/100)*(E71/1000)),IF(C71="Ready to Drink",SUM(LOOKUP(2,1/(SRP!$B$10:$B$14&lt;=E71)/(SRP!$C$10:$C$14&gt;=E71),SRP!$D$10:$D$14)*(G71/100)*(E71/1000)),0))))),2)</f>
        <v>20.94</v>
      </c>
    </row>
    <row r="72" spans="1:11" x14ac:dyDescent="0.35">
      <c r="A72" s="2">
        <v>1615</v>
      </c>
      <c r="B72" s="76" t="s">
        <v>348</v>
      </c>
      <c r="C72" s="76" t="s">
        <v>286</v>
      </c>
      <c r="D72" s="76" t="s">
        <v>5254</v>
      </c>
      <c r="E72" s="76">
        <v>750</v>
      </c>
      <c r="F72" s="76">
        <v>12</v>
      </c>
      <c r="G72" s="77">
        <v>13.5</v>
      </c>
      <c r="H72" s="76" t="s">
        <v>5534</v>
      </c>
      <c r="I72" s="77">
        <v>36.159999999999997</v>
      </c>
      <c r="J72" s="2">
        <v>1</v>
      </c>
      <c r="K72" s="119" cm="1">
        <f t="array" ref="K72">ROUND(IF(C72="Beer",SUM(LOOKUP(2,1/(SRP!$B$7:$B$9&lt;=E72)/(SRP!$C$7:$C$9&gt;=E72),SRP!$D$7:$D$9)*(G72/100)*(E72/1000)),IF(C72="Spirits",SUM(LOOKUP(2,1/(SRP!$B$2:$B$6&lt;=E72)/(SRP!$C$2:$C$6&gt;=E72),SRP!$D$2:$D$6)*(G72/100)*(E72/1000)),IF(AND(C72="Wine",D72="Fortified Wines"),SUM(LOOKUP(2,1/(SRP!$B$20:$B$23&lt;=E72)/(SRP!$C$20:$C$23&gt;=E72),SRP!$D$20:$D$23)*(G72/100)*(E72/1000)),IF(C72="Wine",SUM(LOOKUP(2,1/(SRP!$B$15:$B$19&lt;=E72)/(SRP!$C$15:$C$19&gt;=E72),SRP!$D$15:$D$19)*(G72/100)*(E72/1000)),IF(C72="Ready to Drink",SUM(LOOKUP(2,1/(SRP!$B$10:$B$14&lt;=E72)/(SRP!$C$10:$C$14&gt;=E72),SRP!$D$10:$D$14)*(G72/100)*(E72/1000)),0))))),2)</f>
        <v>7.07</v>
      </c>
    </row>
    <row r="73" spans="1:11" x14ac:dyDescent="0.35">
      <c r="A73" s="2">
        <v>1619</v>
      </c>
      <c r="B73" s="76" t="s">
        <v>2774</v>
      </c>
      <c r="C73" s="76" t="s">
        <v>286</v>
      </c>
      <c r="D73" s="76" t="s">
        <v>5244</v>
      </c>
      <c r="E73" s="76">
        <v>750</v>
      </c>
      <c r="F73" s="76">
        <v>12</v>
      </c>
      <c r="G73" s="77">
        <v>13.5</v>
      </c>
      <c r="H73" s="76" t="s">
        <v>3294</v>
      </c>
      <c r="I73" s="77">
        <v>16.989999999999998</v>
      </c>
      <c r="J73" s="2">
        <v>1</v>
      </c>
      <c r="K73" s="119" cm="1">
        <f t="array" ref="K73">ROUND(IF(C73="Beer",SUM(LOOKUP(2,1/(SRP!$B$7:$B$9&lt;=E73)/(SRP!$C$7:$C$9&gt;=E73),SRP!$D$7:$D$9)*(G73/100)*(E73/1000)),IF(C73="Spirits",SUM(LOOKUP(2,1/(SRP!$B$2:$B$6&lt;=E73)/(SRP!$C$2:$C$6&gt;=E73),SRP!$D$2:$D$6)*(G73/100)*(E73/1000)),IF(AND(C73="Wine",D73="Fortified Wines"),SUM(LOOKUP(2,1/(SRP!$B$20:$B$23&lt;=E73)/(SRP!$C$20:$C$23&gt;=E73),SRP!$D$20:$D$23)*(G73/100)*(E73/1000)),IF(C73="Wine",SUM(LOOKUP(2,1/(SRP!$B$15:$B$19&lt;=E73)/(SRP!$C$15:$C$19&gt;=E73),SRP!$D$15:$D$19)*(G73/100)*(E73/1000)),IF(C73="Ready to Drink",SUM(LOOKUP(2,1/(SRP!$B$10:$B$14&lt;=E73)/(SRP!$C$10:$C$14&gt;=E73),SRP!$D$10:$D$14)*(G73/100)*(E73/1000)),0))))),2)</f>
        <v>7.07</v>
      </c>
    </row>
    <row r="74" spans="1:11" x14ac:dyDescent="0.35">
      <c r="A74" s="2">
        <v>1662</v>
      </c>
      <c r="B74" s="76" t="s">
        <v>349</v>
      </c>
      <c r="C74" s="76" t="s">
        <v>286</v>
      </c>
      <c r="D74" s="76" t="s">
        <v>5244</v>
      </c>
      <c r="E74" s="76">
        <v>750</v>
      </c>
      <c r="F74" s="76">
        <v>12</v>
      </c>
      <c r="G74" s="77">
        <v>12.5</v>
      </c>
      <c r="H74" s="76" t="s">
        <v>6869</v>
      </c>
      <c r="I74" s="77">
        <v>14.99</v>
      </c>
      <c r="J74" s="2">
        <v>1</v>
      </c>
      <c r="K74" s="119" cm="1">
        <f t="array" ref="K74">ROUND(IF(C74="Beer",SUM(LOOKUP(2,1/(SRP!$B$7:$B$9&lt;=E74)/(SRP!$C$7:$C$9&gt;=E74),SRP!$D$7:$D$9)*(G74/100)*(E74/1000)),IF(C74="Spirits",SUM(LOOKUP(2,1/(SRP!$B$2:$B$6&lt;=E74)/(SRP!$C$2:$C$6&gt;=E74),SRP!$D$2:$D$6)*(G74/100)*(E74/1000)),IF(AND(C74="Wine",D74="Fortified Wines"),SUM(LOOKUP(2,1/(SRP!$B$20:$B$23&lt;=E74)/(SRP!$C$20:$C$23&gt;=E74),SRP!$D$20:$D$23)*(G74/100)*(E74/1000)),IF(C74="Wine",SUM(LOOKUP(2,1/(SRP!$B$15:$B$19&lt;=E74)/(SRP!$C$15:$C$19&gt;=E74),SRP!$D$15:$D$19)*(G74/100)*(E74/1000)),IF(C74="Ready to Drink",SUM(LOOKUP(2,1/(SRP!$B$10:$B$14&lt;=E74)/(SRP!$C$10:$C$14&gt;=E74),SRP!$D$10:$D$14)*(G74/100)*(E74/1000)),0))))),2)</f>
        <v>6.54</v>
      </c>
    </row>
    <row r="75" spans="1:11" x14ac:dyDescent="0.35">
      <c r="A75" s="2">
        <v>1784</v>
      </c>
      <c r="B75" s="76" t="s">
        <v>350</v>
      </c>
      <c r="C75" s="76" t="s">
        <v>285</v>
      </c>
      <c r="D75" s="76" t="s">
        <v>5255</v>
      </c>
      <c r="E75" s="76">
        <v>750</v>
      </c>
      <c r="F75" s="76">
        <v>12</v>
      </c>
      <c r="G75" s="77">
        <v>40</v>
      </c>
      <c r="H75" s="76" t="s">
        <v>3285</v>
      </c>
      <c r="I75" s="77">
        <v>51.99</v>
      </c>
      <c r="J75" s="2">
        <v>1</v>
      </c>
      <c r="K75" s="119" cm="1">
        <f t="array" ref="K75">ROUND(IF(C75="Beer",SUM(LOOKUP(2,1/(SRP!$B$7:$B$9&lt;=E75)/(SRP!$C$7:$C$9&gt;=E75),SRP!$D$7:$D$9)*(G75/100)*(E75/1000)),IF(C75="Spirits",SUM(LOOKUP(2,1/(SRP!$B$2:$B$6&lt;=E75)/(SRP!$C$2:$C$6&gt;=E75),SRP!$D$2:$D$6)*(G75/100)*(E75/1000)),IF(AND(C75="Wine",D75="Fortified Wines"),SUM(LOOKUP(2,1/(SRP!$B$20:$B$23&lt;=E75)/(SRP!$C$20:$C$23&gt;=E75),SRP!$D$20:$D$23)*(G75/100)*(E75/1000)),IF(C75="Wine",SUM(LOOKUP(2,1/(SRP!$B$15:$B$19&lt;=E75)/(SRP!$C$15:$C$19&gt;=E75),SRP!$D$15:$D$19)*(G75/100)*(E75/1000)),IF(C75="Ready to Drink",SUM(LOOKUP(2,1/(SRP!$B$10:$B$14&lt;=E75)/(SRP!$C$10:$C$14&gt;=E75),SRP!$D$10:$D$14)*(G75/100)*(E75/1000)),0))))),2)</f>
        <v>20.94</v>
      </c>
    </row>
    <row r="76" spans="1:11" x14ac:dyDescent="0.35">
      <c r="A76" s="2">
        <v>1867</v>
      </c>
      <c r="B76" s="76" t="s">
        <v>36</v>
      </c>
      <c r="C76" s="76" t="s">
        <v>285</v>
      </c>
      <c r="D76" s="76" t="s">
        <v>5256</v>
      </c>
      <c r="E76" s="76">
        <v>750</v>
      </c>
      <c r="F76" s="76">
        <v>12</v>
      </c>
      <c r="G76" s="77">
        <v>40</v>
      </c>
      <c r="H76" s="76" t="s">
        <v>3284</v>
      </c>
      <c r="I76" s="77">
        <v>52.99</v>
      </c>
      <c r="J76" s="2">
        <v>1</v>
      </c>
      <c r="K76" s="119" cm="1">
        <f t="array" ref="K76">ROUND(IF(C76="Beer",SUM(LOOKUP(2,1/(SRP!$B$7:$B$9&lt;=E76)/(SRP!$C$7:$C$9&gt;=E76),SRP!$D$7:$D$9)*(G76/100)*(E76/1000)),IF(C76="Spirits",SUM(LOOKUP(2,1/(SRP!$B$2:$B$6&lt;=E76)/(SRP!$C$2:$C$6&gt;=E76),SRP!$D$2:$D$6)*(G76/100)*(E76/1000)),IF(AND(C76="Wine",D76="Fortified Wines"),SUM(LOOKUP(2,1/(SRP!$B$20:$B$23&lt;=E76)/(SRP!$C$20:$C$23&gt;=E76),SRP!$D$20:$D$23)*(G76/100)*(E76/1000)),IF(C76="Wine",SUM(LOOKUP(2,1/(SRP!$B$15:$B$19&lt;=E76)/(SRP!$C$15:$C$19&gt;=E76),SRP!$D$15:$D$19)*(G76/100)*(E76/1000)),IF(C76="Ready to Drink",SUM(LOOKUP(2,1/(SRP!$B$10:$B$14&lt;=E76)/(SRP!$C$10:$C$14&gt;=E76),SRP!$D$10:$D$14)*(G76/100)*(E76/1000)),0))))),2)</f>
        <v>20.94</v>
      </c>
    </row>
    <row r="77" spans="1:11" x14ac:dyDescent="0.35">
      <c r="A77" s="2">
        <v>1868</v>
      </c>
      <c r="B77" s="76" t="s">
        <v>351</v>
      </c>
      <c r="C77" s="76" t="s">
        <v>286</v>
      </c>
      <c r="D77" s="76" t="s">
        <v>5248</v>
      </c>
      <c r="E77" s="76">
        <v>750</v>
      </c>
      <c r="F77" s="76">
        <v>12</v>
      </c>
      <c r="G77" s="77">
        <v>14.5</v>
      </c>
      <c r="H77" s="76" t="s">
        <v>3835</v>
      </c>
      <c r="I77" s="77">
        <v>19.489999999999998</v>
      </c>
      <c r="J77" s="2">
        <v>1</v>
      </c>
      <c r="K77" s="119" cm="1">
        <f t="array" ref="K77">ROUND(IF(C77="Beer",SUM(LOOKUP(2,1/(SRP!$B$7:$B$9&lt;=E77)/(SRP!$C$7:$C$9&gt;=E77),SRP!$D$7:$D$9)*(G77/100)*(E77/1000)),IF(C77="Spirits",SUM(LOOKUP(2,1/(SRP!$B$2:$B$6&lt;=E77)/(SRP!$C$2:$C$6&gt;=E77),SRP!$D$2:$D$6)*(G77/100)*(E77/1000)),IF(AND(C77="Wine",D77="Fortified Wines"),SUM(LOOKUP(2,1/(SRP!$B$20:$B$23&lt;=E77)/(SRP!$C$20:$C$23&gt;=E77),SRP!$D$20:$D$23)*(G77/100)*(E77/1000)),IF(C77="Wine",SUM(LOOKUP(2,1/(SRP!$B$15:$B$19&lt;=E77)/(SRP!$C$15:$C$19&gt;=E77),SRP!$D$15:$D$19)*(G77/100)*(E77/1000)),IF(C77="Ready to Drink",SUM(LOOKUP(2,1/(SRP!$B$10:$B$14&lt;=E77)/(SRP!$C$10:$C$14&gt;=E77),SRP!$D$10:$D$14)*(G77/100)*(E77/1000)),0))))),2)</f>
        <v>7.59</v>
      </c>
    </row>
    <row r="78" spans="1:11" x14ac:dyDescent="0.35">
      <c r="A78" s="2">
        <v>1895</v>
      </c>
      <c r="B78" s="76" t="s">
        <v>3733</v>
      </c>
      <c r="C78" s="76" t="s">
        <v>286</v>
      </c>
      <c r="D78" s="76" t="s">
        <v>5244</v>
      </c>
      <c r="E78" s="76">
        <v>750</v>
      </c>
      <c r="F78" s="76">
        <v>12</v>
      </c>
      <c r="G78" s="77">
        <v>13</v>
      </c>
      <c r="H78" s="76" t="s">
        <v>3299</v>
      </c>
      <c r="I78" s="77">
        <v>22.99</v>
      </c>
      <c r="J78" s="2">
        <v>1</v>
      </c>
      <c r="K78" s="119" cm="1">
        <f t="array" ref="K78">ROUND(IF(C78="Beer",SUM(LOOKUP(2,1/(SRP!$B$7:$B$9&lt;=E78)/(SRP!$C$7:$C$9&gt;=E78),SRP!$D$7:$D$9)*(G78/100)*(E78/1000)),IF(C78="Spirits",SUM(LOOKUP(2,1/(SRP!$B$2:$B$6&lt;=E78)/(SRP!$C$2:$C$6&gt;=E78),SRP!$D$2:$D$6)*(G78/100)*(E78/1000)),IF(AND(C78="Wine",D78="Fortified Wines"),SUM(LOOKUP(2,1/(SRP!$B$20:$B$23&lt;=E78)/(SRP!$C$20:$C$23&gt;=E78),SRP!$D$20:$D$23)*(G78/100)*(E78/1000)),IF(C78="Wine",SUM(LOOKUP(2,1/(SRP!$B$15:$B$19&lt;=E78)/(SRP!$C$15:$C$19&gt;=E78),SRP!$D$15:$D$19)*(G78/100)*(E78/1000)),IF(C78="Ready to Drink",SUM(LOOKUP(2,1/(SRP!$B$10:$B$14&lt;=E78)/(SRP!$C$10:$C$14&gt;=E78),SRP!$D$10:$D$14)*(G78/100)*(E78/1000)),0))))),2)</f>
        <v>6.81</v>
      </c>
    </row>
    <row r="79" spans="1:11" x14ac:dyDescent="0.35">
      <c r="A79" s="2">
        <v>1906</v>
      </c>
      <c r="B79" s="76" t="s">
        <v>6937</v>
      </c>
      <c r="C79" s="76" t="s">
        <v>286</v>
      </c>
      <c r="D79" s="76" t="s">
        <v>5232</v>
      </c>
      <c r="E79" s="76">
        <v>750</v>
      </c>
      <c r="F79" s="76">
        <v>12</v>
      </c>
      <c r="G79" s="77">
        <v>11</v>
      </c>
      <c r="H79" s="76" t="s">
        <v>3835</v>
      </c>
      <c r="I79" s="77">
        <v>23.9</v>
      </c>
      <c r="J79" s="2">
        <v>1</v>
      </c>
      <c r="K79" s="119" cm="1">
        <f t="array" ref="K79">ROUND(IF(C79="Beer",SUM(LOOKUP(2,1/(SRP!$B$7:$B$9&lt;=E79)/(SRP!$C$7:$C$9&gt;=E79),SRP!$D$7:$D$9)*(G79/100)*(E79/1000)),IF(C79="Spirits",SUM(LOOKUP(2,1/(SRP!$B$2:$B$6&lt;=E79)/(SRP!$C$2:$C$6&gt;=E79),SRP!$D$2:$D$6)*(G79/100)*(E79/1000)),IF(AND(C79="Wine",D79="Fortified Wines"),SUM(LOOKUP(2,1/(SRP!$B$20:$B$23&lt;=E79)/(SRP!$C$20:$C$23&gt;=E79),SRP!$D$20:$D$23)*(G79/100)*(E79/1000)),IF(C79="Wine",SUM(LOOKUP(2,1/(SRP!$B$15:$B$19&lt;=E79)/(SRP!$C$15:$C$19&gt;=E79),SRP!$D$15:$D$19)*(G79/100)*(E79/1000)),IF(C79="Ready to Drink",SUM(LOOKUP(2,1/(SRP!$B$10:$B$14&lt;=E79)/(SRP!$C$10:$C$14&gt;=E79),SRP!$D$10:$D$14)*(G79/100)*(E79/1000)),0))))),2)</f>
        <v>5.76</v>
      </c>
    </row>
    <row r="80" spans="1:11" x14ac:dyDescent="0.35">
      <c r="A80" s="2">
        <v>1922</v>
      </c>
      <c r="B80" s="76" t="s">
        <v>3176</v>
      </c>
      <c r="C80" s="76" t="s">
        <v>287</v>
      </c>
      <c r="D80" s="76" t="s">
        <v>5230</v>
      </c>
      <c r="E80" s="76">
        <v>6390</v>
      </c>
      <c r="F80" s="76">
        <v>1</v>
      </c>
      <c r="G80" s="77">
        <v>5</v>
      </c>
      <c r="H80" s="76" t="s">
        <v>3325</v>
      </c>
      <c r="I80" s="77">
        <v>38.79</v>
      </c>
      <c r="J80" s="2">
        <v>18</v>
      </c>
      <c r="K80" s="119" cm="1">
        <f t="array" ref="K80">ROUND(IF(C80="Beer",SUM(LOOKUP(2,1/(SRP!$B$7:$B$9&lt;=E80)/(SRP!$C$7:$C$9&gt;=E80),SRP!$D$7:$D$9)*(G80/100)*(E80/1000)),IF(C80="Spirits",SUM(LOOKUP(2,1/(SRP!$B$2:$B$6&lt;=E80)/(SRP!$C$2:$C$6&gt;=E80),SRP!$D$2:$D$6)*(G80/100)*(E80/1000)),IF(AND(C80="Wine",D80="Fortified Wines"),SUM(LOOKUP(2,1/(SRP!$B$20:$B$23&lt;=E80)/(SRP!$C$20:$C$23&gt;=E80),SRP!$D$20:$D$23)*(G80/100)*(E80/1000)),IF(C80="Wine",SUM(LOOKUP(2,1/(SRP!$B$15:$B$19&lt;=E80)/(SRP!$C$15:$C$19&gt;=E80),SRP!$D$15:$D$19)*(G80/100)*(E80/1000)),IF(C80="Ready to Drink",SUM(LOOKUP(2,1/(SRP!$B$10:$B$14&lt;=E80)/(SRP!$C$10:$C$14&gt;=E80),SRP!$D$10:$D$14)*(G80/100)*(E80/1000)),0))))),2)</f>
        <v>22.3</v>
      </c>
    </row>
    <row r="81" spans="1:11" x14ac:dyDescent="0.35">
      <c r="A81" s="2">
        <v>1922</v>
      </c>
      <c r="B81" s="76" t="s">
        <v>3176</v>
      </c>
      <c r="C81" s="76" t="s">
        <v>287</v>
      </c>
      <c r="D81" s="76" t="s">
        <v>5230</v>
      </c>
      <c r="E81" s="76">
        <v>6390</v>
      </c>
      <c r="F81" s="76">
        <v>1</v>
      </c>
      <c r="G81" s="77">
        <v>5</v>
      </c>
      <c r="H81" s="76" t="s">
        <v>3325</v>
      </c>
      <c r="I81" s="77">
        <v>38.79</v>
      </c>
      <c r="J81" s="2">
        <v>18</v>
      </c>
      <c r="K81" s="119" cm="1">
        <f t="array" ref="K81">ROUND(IF(C81="Beer",SUM(LOOKUP(2,1/(SRP!$B$7:$B$9&lt;=E81)/(SRP!$C$7:$C$9&gt;=E81),SRP!$D$7:$D$9)*(G81/100)*(E81/1000)),IF(C81="Spirits",SUM(LOOKUP(2,1/(SRP!$B$2:$B$6&lt;=E81)/(SRP!$C$2:$C$6&gt;=E81),SRP!$D$2:$D$6)*(G81/100)*(E81/1000)),IF(AND(C81="Wine",D81="Fortified Wines"),SUM(LOOKUP(2,1/(SRP!$B$20:$B$23&lt;=E81)/(SRP!$C$20:$C$23&gt;=E81),SRP!$D$20:$D$23)*(G81/100)*(E81/1000)),IF(C81="Wine",SUM(LOOKUP(2,1/(SRP!$B$15:$B$19&lt;=E81)/(SRP!$C$15:$C$19&gt;=E81),SRP!$D$15:$D$19)*(G81/100)*(E81/1000)),IF(C81="Ready to Drink",SUM(LOOKUP(2,1/(SRP!$B$10:$B$14&lt;=E81)/(SRP!$C$10:$C$14&gt;=E81),SRP!$D$10:$D$14)*(G81/100)*(E81/1000)),0))))),2)</f>
        <v>22.3</v>
      </c>
    </row>
    <row r="82" spans="1:11" x14ac:dyDescent="0.35">
      <c r="A82" s="2">
        <v>1925</v>
      </c>
      <c r="B82" s="76" t="s">
        <v>352</v>
      </c>
      <c r="C82" s="76" t="s">
        <v>285</v>
      </c>
      <c r="D82" s="76" t="s">
        <v>5257</v>
      </c>
      <c r="E82" s="76">
        <v>750</v>
      </c>
      <c r="F82" s="76">
        <v>12</v>
      </c>
      <c r="G82" s="77">
        <v>40</v>
      </c>
      <c r="H82" s="76" t="s">
        <v>3285</v>
      </c>
      <c r="I82" s="77">
        <v>69.989999999999995</v>
      </c>
      <c r="J82" s="2">
        <v>1</v>
      </c>
      <c r="K82" s="119" cm="1">
        <f t="array" ref="K82">ROUND(IF(C82="Beer",SUM(LOOKUP(2,1/(SRP!$B$7:$B$9&lt;=E82)/(SRP!$C$7:$C$9&gt;=E82),SRP!$D$7:$D$9)*(G82/100)*(E82/1000)),IF(C82="Spirits",SUM(LOOKUP(2,1/(SRP!$B$2:$B$6&lt;=E82)/(SRP!$C$2:$C$6&gt;=E82),SRP!$D$2:$D$6)*(G82/100)*(E82/1000)),IF(AND(C82="Wine",D82="Fortified Wines"),SUM(LOOKUP(2,1/(SRP!$B$20:$B$23&lt;=E82)/(SRP!$C$20:$C$23&gt;=E82),SRP!$D$20:$D$23)*(G82/100)*(E82/1000)),IF(C82="Wine",SUM(LOOKUP(2,1/(SRP!$B$15:$B$19&lt;=E82)/(SRP!$C$15:$C$19&gt;=E82),SRP!$D$15:$D$19)*(G82/100)*(E82/1000)),IF(C82="Ready to Drink",SUM(LOOKUP(2,1/(SRP!$B$10:$B$14&lt;=E82)/(SRP!$C$10:$C$14&gt;=E82),SRP!$D$10:$D$14)*(G82/100)*(E82/1000)),0))))),2)</f>
        <v>20.94</v>
      </c>
    </row>
    <row r="83" spans="1:11" x14ac:dyDescent="0.35">
      <c r="A83" s="2">
        <v>1942</v>
      </c>
      <c r="B83" s="76" t="s">
        <v>353</v>
      </c>
      <c r="C83" s="76" t="s">
        <v>286</v>
      </c>
      <c r="D83" s="76" t="s">
        <v>5245</v>
      </c>
      <c r="E83" s="76">
        <v>1500</v>
      </c>
      <c r="F83" s="76">
        <v>6</v>
      </c>
      <c r="G83" s="77">
        <v>12</v>
      </c>
      <c r="H83" s="76" t="s">
        <v>6695</v>
      </c>
      <c r="I83" s="77">
        <v>19.989999999999998</v>
      </c>
      <c r="J83" s="2">
        <v>1</v>
      </c>
      <c r="K83" s="119" cm="1">
        <f t="array" ref="K83">ROUND(IF(C83="Beer",SUM(LOOKUP(2,1/(SRP!$B$7:$B$9&lt;=E83)/(SRP!$C$7:$C$9&gt;=E83),SRP!$D$7:$D$9)*(G83/100)*(E83/1000)),IF(C83="Spirits",SUM(LOOKUP(2,1/(SRP!$B$2:$B$6&lt;=E83)/(SRP!$C$2:$C$6&gt;=E83),SRP!$D$2:$D$6)*(G83/100)*(E83/1000)),IF(AND(C83="Wine",D83="Fortified Wines"),SUM(LOOKUP(2,1/(SRP!$B$20:$B$23&lt;=E83)/(SRP!$C$20:$C$23&gt;=E83),SRP!$D$20:$D$23)*(G83/100)*(E83/1000)),IF(C83="Wine",SUM(LOOKUP(2,1/(SRP!$B$15:$B$19&lt;=E83)/(SRP!$C$15:$C$19&gt;=E83),SRP!$D$15:$D$19)*(G83/100)*(E83/1000)),IF(C83="Ready to Drink",SUM(LOOKUP(2,1/(SRP!$B$10:$B$14&lt;=E83)/(SRP!$C$10:$C$14&gt;=E83),SRP!$D$10:$D$14)*(G83/100)*(E83/1000)),0))))),2)</f>
        <v>12.57</v>
      </c>
    </row>
    <row r="84" spans="1:11" x14ac:dyDescent="0.35">
      <c r="A84" s="2">
        <v>1944</v>
      </c>
      <c r="B84" s="76" t="s">
        <v>354</v>
      </c>
      <c r="C84" s="76" t="s">
        <v>286</v>
      </c>
      <c r="D84" s="76" t="s">
        <v>5258</v>
      </c>
      <c r="E84" s="76">
        <v>1000</v>
      </c>
      <c r="F84" s="76">
        <v>12</v>
      </c>
      <c r="G84" s="77">
        <v>7</v>
      </c>
      <c r="H84" s="76" t="s">
        <v>3291</v>
      </c>
      <c r="I84" s="77">
        <v>10.48</v>
      </c>
      <c r="J84" s="2">
        <v>1</v>
      </c>
      <c r="K84" s="119" cm="1">
        <f t="array" ref="K84">ROUND(IF(C84="Beer",SUM(LOOKUP(2,1/(SRP!$B$7:$B$9&lt;=E84)/(SRP!$C$7:$C$9&gt;=E84),SRP!$D$7:$D$9)*(G84/100)*(E84/1000)),IF(C84="Spirits",SUM(LOOKUP(2,1/(SRP!$B$2:$B$6&lt;=E84)/(SRP!$C$2:$C$6&gt;=E84),SRP!$D$2:$D$6)*(G84/100)*(E84/1000)),IF(AND(C84="Wine",D84="Fortified Wines"),SUM(LOOKUP(2,1/(SRP!$B$20:$B$23&lt;=E84)/(SRP!$C$20:$C$23&gt;=E84),SRP!$D$20:$D$23)*(G84/100)*(E84/1000)),IF(C84="Wine",SUM(LOOKUP(2,1/(SRP!$B$15:$B$19&lt;=E84)/(SRP!$C$15:$C$19&gt;=E84),SRP!$D$15:$D$19)*(G84/100)*(E84/1000)),IF(C84="Ready to Drink",SUM(LOOKUP(2,1/(SRP!$B$10:$B$14&lt;=E84)/(SRP!$C$10:$C$14&gt;=E84),SRP!$D$10:$D$14)*(G84/100)*(E84/1000)),0))))),2)</f>
        <v>4.8899999999999997</v>
      </c>
    </row>
    <row r="85" spans="1:11" x14ac:dyDescent="0.35">
      <c r="A85" s="2">
        <v>1952</v>
      </c>
      <c r="B85" s="76" t="s">
        <v>355</v>
      </c>
      <c r="C85" s="76" t="s">
        <v>285</v>
      </c>
      <c r="D85" s="76" t="s">
        <v>5259</v>
      </c>
      <c r="E85" s="76">
        <v>750</v>
      </c>
      <c r="F85" s="76">
        <v>12</v>
      </c>
      <c r="G85" s="77">
        <v>40</v>
      </c>
      <c r="H85" s="76" t="s">
        <v>3280</v>
      </c>
      <c r="I85" s="77">
        <v>39.99</v>
      </c>
      <c r="J85" s="2">
        <v>1</v>
      </c>
      <c r="K85" s="119" cm="1">
        <f t="array" ref="K85">ROUND(IF(C85="Beer",SUM(LOOKUP(2,1/(SRP!$B$7:$B$9&lt;=E85)/(SRP!$C$7:$C$9&gt;=E85),SRP!$D$7:$D$9)*(G85/100)*(E85/1000)),IF(C85="Spirits",SUM(LOOKUP(2,1/(SRP!$B$2:$B$6&lt;=E85)/(SRP!$C$2:$C$6&gt;=E85),SRP!$D$2:$D$6)*(G85/100)*(E85/1000)),IF(AND(C85="Wine",D85="Fortified Wines"),SUM(LOOKUP(2,1/(SRP!$B$20:$B$23&lt;=E85)/(SRP!$C$20:$C$23&gt;=E85),SRP!$D$20:$D$23)*(G85/100)*(E85/1000)),IF(C85="Wine",SUM(LOOKUP(2,1/(SRP!$B$15:$B$19&lt;=E85)/(SRP!$C$15:$C$19&gt;=E85),SRP!$D$15:$D$19)*(G85/100)*(E85/1000)),IF(C85="Ready to Drink",SUM(LOOKUP(2,1/(SRP!$B$10:$B$14&lt;=E85)/(SRP!$C$10:$C$14&gt;=E85),SRP!$D$10:$D$14)*(G85/100)*(E85/1000)),0))))),2)</f>
        <v>20.94</v>
      </c>
    </row>
    <row r="86" spans="1:11" x14ac:dyDescent="0.35">
      <c r="A86" s="2">
        <v>1953</v>
      </c>
      <c r="B86" s="76" t="s">
        <v>356</v>
      </c>
      <c r="C86" s="76" t="s">
        <v>286</v>
      </c>
      <c r="D86" s="76" t="s">
        <v>5236</v>
      </c>
      <c r="E86" s="76">
        <v>750</v>
      </c>
      <c r="F86" s="76">
        <v>12</v>
      </c>
      <c r="G86" s="77">
        <v>14.5</v>
      </c>
      <c r="H86" s="76" t="s">
        <v>3281</v>
      </c>
      <c r="I86" s="77">
        <v>32.99</v>
      </c>
      <c r="J86" s="2">
        <v>1</v>
      </c>
      <c r="K86" s="119" cm="1">
        <f t="array" ref="K86">ROUND(IF(C86="Beer",SUM(LOOKUP(2,1/(SRP!$B$7:$B$9&lt;=E86)/(SRP!$C$7:$C$9&gt;=E86),SRP!$D$7:$D$9)*(G86/100)*(E86/1000)),IF(C86="Spirits",SUM(LOOKUP(2,1/(SRP!$B$2:$B$6&lt;=E86)/(SRP!$C$2:$C$6&gt;=E86),SRP!$D$2:$D$6)*(G86/100)*(E86/1000)),IF(AND(C86="Wine",D86="Fortified Wines"),SUM(LOOKUP(2,1/(SRP!$B$20:$B$23&lt;=E86)/(SRP!$C$20:$C$23&gt;=E86),SRP!$D$20:$D$23)*(G86/100)*(E86/1000)),IF(C86="Wine",SUM(LOOKUP(2,1/(SRP!$B$15:$B$19&lt;=E86)/(SRP!$C$15:$C$19&gt;=E86),SRP!$D$15:$D$19)*(G86/100)*(E86/1000)),IF(C86="Ready to Drink",SUM(LOOKUP(2,1/(SRP!$B$10:$B$14&lt;=E86)/(SRP!$C$10:$C$14&gt;=E86),SRP!$D$10:$D$14)*(G86/100)*(E86/1000)),0))))),2)</f>
        <v>7.59</v>
      </c>
    </row>
    <row r="87" spans="1:11" x14ac:dyDescent="0.35">
      <c r="A87" s="2">
        <v>2009</v>
      </c>
      <c r="B87" s="76" t="s">
        <v>5005</v>
      </c>
      <c r="C87" s="76" t="s">
        <v>287</v>
      </c>
      <c r="D87" s="76" t="s">
        <v>5230</v>
      </c>
      <c r="E87" s="76">
        <v>4092</v>
      </c>
      <c r="F87" s="76">
        <v>1</v>
      </c>
      <c r="G87" s="77">
        <v>5</v>
      </c>
      <c r="H87" s="76" t="s">
        <v>3330</v>
      </c>
      <c r="I87" s="77">
        <v>27.49</v>
      </c>
      <c r="J87" s="2">
        <v>12</v>
      </c>
      <c r="K87" s="119" cm="1">
        <f t="array" ref="K87">ROUND(IF(C87="Beer",SUM(LOOKUP(2,1/(SRP!$B$7:$B$9&lt;=E87)/(SRP!$C$7:$C$9&gt;=E87),SRP!$D$7:$D$9)*(G87/100)*(E87/1000)),IF(C87="Spirits",SUM(LOOKUP(2,1/(SRP!$B$2:$B$6&lt;=E87)/(SRP!$C$2:$C$6&gt;=E87),SRP!$D$2:$D$6)*(G87/100)*(E87/1000)),IF(AND(C87="Wine",D87="Fortified Wines"),SUM(LOOKUP(2,1/(SRP!$B$20:$B$23&lt;=E87)/(SRP!$C$20:$C$23&gt;=E87),SRP!$D$20:$D$23)*(G87/100)*(E87/1000)),IF(C87="Wine",SUM(LOOKUP(2,1/(SRP!$B$15:$B$19&lt;=E87)/(SRP!$C$15:$C$19&gt;=E87),SRP!$D$15:$D$19)*(G87/100)*(E87/1000)),IF(C87="Ready to Drink",SUM(LOOKUP(2,1/(SRP!$B$10:$B$14&lt;=E87)/(SRP!$C$10:$C$14&gt;=E87),SRP!$D$10:$D$14)*(G87/100)*(E87/1000)),0))))),2)</f>
        <v>14.28</v>
      </c>
    </row>
    <row r="88" spans="1:11" x14ac:dyDescent="0.35">
      <c r="A88" s="2">
        <v>2009</v>
      </c>
      <c r="B88" s="76" t="s">
        <v>5005</v>
      </c>
      <c r="C88" s="76" t="s">
        <v>287</v>
      </c>
      <c r="D88" s="76" t="s">
        <v>5230</v>
      </c>
      <c r="E88" s="76">
        <v>4092</v>
      </c>
      <c r="F88" s="76">
        <v>1</v>
      </c>
      <c r="G88" s="77">
        <v>5</v>
      </c>
      <c r="H88" s="76" t="s">
        <v>3330</v>
      </c>
      <c r="I88" s="77">
        <v>27.49</v>
      </c>
      <c r="J88" s="2">
        <v>12</v>
      </c>
      <c r="K88" s="119" cm="1">
        <f t="array" ref="K88">ROUND(IF(C88="Beer",SUM(LOOKUP(2,1/(SRP!$B$7:$B$9&lt;=E88)/(SRP!$C$7:$C$9&gt;=E88),SRP!$D$7:$D$9)*(G88/100)*(E88/1000)),IF(C88="Spirits",SUM(LOOKUP(2,1/(SRP!$B$2:$B$6&lt;=E88)/(SRP!$C$2:$C$6&gt;=E88),SRP!$D$2:$D$6)*(G88/100)*(E88/1000)),IF(AND(C88="Wine",D88="Fortified Wines"),SUM(LOOKUP(2,1/(SRP!$B$20:$B$23&lt;=E88)/(SRP!$C$20:$C$23&gt;=E88),SRP!$D$20:$D$23)*(G88/100)*(E88/1000)),IF(C88="Wine",SUM(LOOKUP(2,1/(SRP!$B$15:$B$19&lt;=E88)/(SRP!$C$15:$C$19&gt;=E88),SRP!$D$15:$D$19)*(G88/100)*(E88/1000)),IF(C88="Ready to Drink",SUM(LOOKUP(2,1/(SRP!$B$10:$B$14&lt;=E88)/(SRP!$C$10:$C$14&gt;=E88),SRP!$D$10:$D$14)*(G88/100)*(E88/1000)),0))))),2)</f>
        <v>14.28</v>
      </c>
    </row>
    <row r="89" spans="1:11" x14ac:dyDescent="0.35">
      <c r="A89" s="2">
        <v>2015</v>
      </c>
      <c r="B89" s="76" t="s">
        <v>6736</v>
      </c>
      <c r="C89" s="76" t="s">
        <v>285</v>
      </c>
      <c r="D89" s="76" t="s">
        <v>5270</v>
      </c>
      <c r="E89" s="76">
        <v>120</v>
      </c>
      <c r="F89" s="76">
        <v>18</v>
      </c>
      <c r="G89" s="77">
        <v>20</v>
      </c>
      <c r="H89" s="76" t="s">
        <v>3314</v>
      </c>
      <c r="I89" s="77">
        <v>11.49</v>
      </c>
      <c r="J89" s="2">
        <v>4</v>
      </c>
      <c r="K89" s="119" cm="1">
        <f t="array" ref="K89">ROUND(IF(C89="Beer",SUM(LOOKUP(2,1/(SRP!$B$7:$B$9&lt;=E89)/(SRP!$C$7:$C$9&gt;=E89),SRP!$D$7:$D$9)*(G89/100)*(E89/1000)),IF(C89="Spirits",SUM(LOOKUP(2,1/(SRP!$B$2:$B$6&lt;=E89)/(SRP!$C$2:$C$6&gt;=E89),SRP!$D$2:$D$6)*(G89/100)*(E89/1000)),IF(AND(C89="Wine",D89="Fortified Wines"),SUM(LOOKUP(2,1/(SRP!$B$20:$B$23&lt;=E89)/(SRP!$C$20:$C$23&gt;=E89),SRP!$D$20:$D$23)*(G89/100)*(E89/1000)),IF(C89="Wine",SUM(LOOKUP(2,1/(SRP!$B$15:$B$19&lt;=E89)/(SRP!$C$15:$C$19&gt;=E89),SRP!$D$15:$D$19)*(G89/100)*(E89/1000)),IF(C89="Ready to Drink",SUM(LOOKUP(2,1/(SRP!$B$10:$B$14&lt;=E89)/(SRP!$C$10:$C$14&gt;=E89),SRP!$D$10:$D$14)*(G89/100)*(E89/1000)),0))))),2)</f>
        <v>2.2799999999999998</v>
      </c>
    </row>
    <row r="90" spans="1:11" x14ac:dyDescent="0.35">
      <c r="A90" s="2">
        <v>2089</v>
      </c>
      <c r="B90" s="76" t="s">
        <v>19</v>
      </c>
      <c r="C90" s="76" t="s">
        <v>285</v>
      </c>
      <c r="D90" s="76" t="s">
        <v>5250</v>
      </c>
      <c r="E90" s="76">
        <v>750</v>
      </c>
      <c r="F90" s="76">
        <v>12</v>
      </c>
      <c r="G90" s="77">
        <v>40</v>
      </c>
      <c r="H90" s="76" t="s">
        <v>3279</v>
      </c>
      <c r="I90" s="77">
        <v>27.79</v>
      </c>
      <c r="J90" s="2">
        <v>1</v>
      </c>
      <c r="K90" s="119" cm="1">
        <f t="array" ref="K90">ROUND(IF(C90="Beer",SUM(LOOKUP(2,1/(SRP!$B$7:$B$9&lt;=E90)/(SRP!$C$7:$C$9&gt;=E90),SRP!$D$7:$D$9)*(G90/100)*(E90/1000)),IF(C90="Spirits",SUM(LOOKUP(2,1/(SRP!$B$2:$B$6&lt;=E90)/(SRP!$C$2:$C$6&gt;=E90),SRP!$D$2:$D$6)*(G90/100)*(E90/1000)),IF(AND(C90="Wine",D90="Fortified Wines"),SUM(LOOKUP(2,1/(SRP!$B$20:$B$23&lt;=E90)/(SRP!$C$20:$C$23&gt;=E90),SRP!$D$20:$D$23)*(G90/100)*(E90/1000)),IF(C90="Wine",SUM(LOOKUP(2,1/(SRP!$B$15:$B$19&lt;=E90)/(SRP!$C$15:$C$19&gt;=E90),SRP!$D$15:$D$19)*(G90/100)*(E90/1000)),IF(C90="Ready to Drink",SUM(LOOKUP(2,1/(SRP!$B$10:$B$14&lt;=E90)/(SRP!$C$10:$C$14&gt;=E90),SRP!$D$10:$D$14)*(G90/100)*(E90/1000)),0))))),2)</f>
        <v>20.94</v>
      </c>
    </row>
    <row r="91" spans="1:11" x14ac:dyDescent="0.35">
      <c r="A91" s="2">
        <v>2121</v>
      </c>
      <c r="B91" s="76" t="s">
        <v>57</v>
      </c>
      <c r="C91" s="76" t="s">
        <v>286</v>
      </c>
      <c r="D91" s="76" t="s">
        <v>5260</v>
      </c>
      <c r="E91" s="76">
        <v>750</v>
      </c>
      <c r="F91" s="76">
        <v>12</v>
      </c>
      <c r="G91" s="77">
        <v>20</v>
      </c>
      <c r="H91" s="76" t="s">
        <v>5939</v>
      </c>
      <c r="I91" s="77">
        <v>11.99</v>
      </c>
      <c r="J91" s="2">
        <v>1</v>
      </c>
      <c r="K91" s="119" cm="1">
        <f t="array" ref="K91">ROUND(IF(C91="Beer",SUM(LOOKUP(2,1/(SRP!$B$7:$B$9&lt;=E91)/(SRP!$C$7:$C$9&gt;=E91),SRP!$D$7:$D$9)*(G91/100)*(E91/1000)),IF(C91="Spirits",SUM(LOOKUP(2,1/(SRP!$B$2:$B$6&lt;=E91)/(SRP!$C$2:$C$6&gt;=E91),SRP!$D$2:$D$6)*(G91/100)*(E91/1000)),IF(AND(C91="Wine",D91="Fortified Wines"),SUM(LOOKUP(2,1/(SRP!$B$20:$B$23&lt;=E91)/(SRP!$C$20:$C$23&gt;=E91),SRP!$D$20:$D$23)*(G91/100)*(E91/1000)),IF(C91="Wine",SUM(LOOKUP(2,1/(SRP!$B$15:$B$19&lt;=E91)/(SRP!$C$15:$C$19&gt;=E91),SRP!$D$15:$D$19)*(G91/100)*(E91/1000)),IF(C91="Ready to Drink",SUM(LOOKUP(2,1/(SRP!$B$10:$B$14&lt;=E91)/(SRP!$C$10:$C$14&gt;=E91),SRP!$D$10:$D$14)*(G91/100)*(E91/1000)),0))))),2)</f>
        <v>10.47</v>
      </c>
    </row>
    <row r="92" spans="1:11" x14ac:dyDescent="0.35">
      <c r="A92" s="2">
        <v>2159</v>
      </c>
      <c r="B92" s="76" t="s">
        <v>357</v>
      </c>
      <c r="C92" s="76" t="s">
        <v>286</v>
      </c>
      <c r="D92" s="76" t="s">
        <v>5261</v>
      </c>
      <c r="E92" s="76">
        <v>750</v>
      </c>
      <c r="F92" s="76">
        <v>12</v>
      </c>
      <c r="G92" s="77">
        <v>14</v>
      </c>
      <c r="H92" s="76" t="s">
        <v>3305</v>
      </c>
      <c r="I92" s="77">
        <v>22.99</v>
      </c>
      <c r="J92" s="2">
        <v>1</v>
      </c>
      <c r="K92" s="119" cm="1">
        <f t="array" ref="K92">ROUND(IF(C92="Beer",SUM(LOOKUP(2,1/(SRP!$B$7:$B$9&lt;=E92)/(SRP!$C$7:$C$9&gt;=E92),SRP!$D$7:$D$9)*(G92/100)*(E92/1000)),IF(C92="Spirits",SUM(LOOKUP(2,1/(SRP!$B$2:$B$6&lt;=E92)/(SRP!$C$2:$C$6&gt;=E92),SRP!$D$2:$D$6)*(G92/100)*(E92/1000)),IF(AND(C92="Wine",D92="Fortified Wines"),SUM(LOOKUP(2,1/(SRP!$B$20:$B$23&lt;=E92)/(SRP!$C$20:$C$23&gt;=E92),SRP!$D$20:$D$23)*(G92/100)*(E92/1000)),IF(C92="Wine",SUM(LOOKUP(2,1/(SRP!$B$15:$B$19&lt;=E92)/(SRP!$C$15:$C$19&gt;=E92),SRP!$D$15:$D$19)*(G92/100)*(E92/1000)),IF(C92="Ready to Drink",SUM(LOOKUP(2,1/(SRP!$B$10:$B$14&lt;=E92)/(SRP!$C$10:$C$14&gt;=E92),SRP!$D$10:$D$14)*(G92/100)*(E92/1000)),0))))),2)</f>
        <v>7.33</v>
      </c>
    </row>
    <row r="93" spans="1:11" x14ac:dyDescent="0.35">
      <c r="A93" s="2">
        <v>2176</v>
      </c>
      <c r="B93" s="76" t="s">
        <v>358</v>
      </c>
      <c r="C93" s="76" t="s">
        <v>287</v>
      </c>
      <c r="D93" s="76" t="s">
        <v>5230</v>
      </c>
      <c r="E93" s="76">
        <v>500</v>
      </c>
      <c r="F93" s="76">
        <v>24</v>
      </c>
      <c r="G93" s="77">
        <v>4.4000000000000004</v>
      </c>
      <c r="H93" s="76" t="s">
        <v>3328</v>
      </c>
      <c r="I93" s="77">
        <v>3.99</v>
      </c>
      <c r="J93" s="2">
        <v>1</v>
      </c>
      <c r="K93" s="119" cm="1">
        <f t="array" ref="K93">ROUND(IF(C93="Beer",SUM(LOOKUP(2,1/(SRP!$B$7:$B$9&lt;=E93)/(SRP!$C$7:$C$9&gt;=E93),SRP!$D$7:$D$9)*(G93/100)*(E93/1000)),IF(C93="Spirits",SUM(LOOKUP(2,1/(SRP!$B$2:$B$6&lt;=E93)/(SRP!$C$2:$C$6&gt;=E93),SRP!$D$2:$D$6)*(G93/100)*(E93/1000)),IF(AND(C93="Wine",D93="Fortified Wines"),SUM(LOOKUP(2,1/(SRP!$B$20:$B$23&lt;=E93)/(SRP!$C$20:$C$23&gt;=E93),SRP!$D$20:$D$23)*(G93/100)*(E93/1000)),IF(C93="Wine",SUM(LOOKUP(2,1/(SRP!$B$15:$B$19&lt;=E93)/(SRP!$C$15:$C$19&gt;=E93),SRP!$D$15:$D$19)*(G93/100)*(E93/1000)),IF(C93="Ready to Drink",SUM(LOOKUP(2,1/(SRP!$B$10:$B$14&lt;=E93)/(SRP!$C$10:$C$14&gt;=E93),SRP!$D$10:$D$14)*(G93/100)*(E93/1000)),0))))),2)</f>
        <v>1.54</v>
      </c>
    </row>
    <row r="94" spans="1:11" x14ac:dyDescent="0.35">
      <c r="A94" s="2">
        <v>2176</v>
      </c>
      <c r="B94" s="76" t="s">
        <v>358</v>
      </c>
      <c r="C94" s="76" t="s">
        <v>287</v>
      </c>
      <c r="D94" s="76" t="s">
        <v>5230</v>
      </c>
      <c r="E94" s="76">
        <v>500</v>
      </c>
      <c r="F94" s="76">
        <v>24</v>
      </c>
      <c r="G94" s="77">
        <v>4.4000000000000004</v>
      </c>
      <c r="H94" s="76" t="s">
        <v>3328</v>
      </c>
      <c r="I94" s="77">
        <v>3.99</v>
      </c>
      <c r="J94" s="2">
        <v>1</v>
      </c>
      <c r="K94" s="119" cm="1">
        <f t="array" ref="K94">ROUND(IF(C94="Beer",SUM(LOOKUP(2,1/(SRP!$B$7:$B$9&lt;=E94)/(SRP!$C$7:$C$9&gt;=E94),SRP!$D$7:$D$9)*(G94/100)*(E94/1000)),IF(C94="Spirits",SUM(LOOKUP(2,1/(SRP!$B$2:$B$6&lt;=E94)/(SRP!$C$2:$C$6&gt;=E94),SRP!$D$2:$D$6)*(G94/100)*(E94/1000)),IF(AND(C94="Wine",D94="Fortified Wines"),SUM(LOOKUP(2,1/(SRP!$B$20:$B$23&lt;=E94)/(SRP!$C$20:$C$23&gt;=E94),SRP!$D$20:$D$23)*(G94/100)*(E94/1000)),IF(C94="Wine",SUM(LOOKUP(2,1/(SRP!$B$15:$B$19&lt;=E94)/(SRP!$C$15:$C$19&gt;=E94),SRP!$D$15:$D$19)*(G94/100)*(E94/1000)),IF(C94="Ready to Drink",SUM(LOOKUP(2,1/(SRP!$B$10:$B$14&lt;=E94)/(SRP!$C$10:$C$14&gt;=E94),SRP!$D$10:$D$14)*(G94/100)*(E94/1000)),0))))),2)</f>
        <v>1.54</v>
      </c>
    </row>
    <row r="95" spans="1:11" x14ac:dyDescent="0.35">
      <c r="A95" s="2">
        <v>2196</v>
      </c>
      <c r="B95" s="76" t="s">
        <v>11</v>
      </c>
      <c r="C95" s="76" t="s">
        <v>285</v>
      </c>
      <c r="D95" s="76" t="s">
        <v>5262</v>
      </c>
      <c r="E95" s="76">
        <v>750</v>
      </c>
      <c r="F95" s="76">
        <v>12</v>
      </c>
      <c r="G95" s="77">
        <v>40</v>
      </c>
      <c r="H95" s="76" t="s">
        <v>3280</v>
      </c>
      <c r="I95" s="77">
        <v>26.99</v>
      </c>
      <c r="J95" s="2">
        <v>1</v>
      </c>
      <c r="K95" s="119" cm="1">
        <f t="array" ref="K95">ROUND(IF(C95="Beer",SUM(LOOKUP(2,1/(SRP!$B$7:$B$9&lt;=E95)/(SRP!$C$7:$C$9&gt;=E95),SRP!$D$7:$D$9)*(G95/100)*(E95/1000)),IF(C95="Spirits",SUM(LOOKUP(2,1/(SRP!$B$2:$B$6&lt;=E95)/(SRP!$C$2:$C$6&gt;=E95),SRP!$D$2:$D$6)*(G95/100)*(E95/1000)),IF(AND(C95="Wine",D95="Fortified Wines"),SUM(LOOKUP(2,1/(SRP!$B$20:$B$23&lt;=E95)/(SRP!$C$20:$C$23&gt;=E95),SRP!$D$20:$D$23)*(G95/100)*(E95/1000)),IF(C95="Wine",SUM(LOOKUP(2,1/(SRP!$B$15:$B$19&lt;=E95)/(SRP!$C$15:$C$19&gt;=E95),SRP!$D$15:$D$19)*(G95/100)*(E95/1000)),IF(C95="Ready to Drink",SUM(LOOKUP(2,1/(SRP!$B$10:$B$14&lt;=E95)/(SRP!$C$10:$C$14&gt;=E95),SRP!$D$10:$D$14)*(G95/100)*(E95/1000)),0))))),2)</f>
        <v>20.94</v>
      </c>
    </row>
    <row r="96" spans="1:11" x14ac:dyDescent="0.35">
      <c r="A96" s="2">
        <v>2253</v>
      </c>
      <c r="B96" s="76" t="s">
        <v>359</v>
      </c>
      <c r="C96" s="76" t="s">
        <v>285</v>
      </c>
      <c r="D96" s="76" t="s">
        <v>5263</v>
      </c>
      <c r="E96" s="76">
        <v>750</v>
      </c>
      <c r="F96" s="76">
        <v>12</v>
      </c>
      <c r="G96" s="77">
        <v>28</v>
      </c>
      <c r="H96" s="76" t="s">
        <v>3303</v>
      </c>
      <c r="I96" s="77">
        <v>35.99</v>
      </c>
      <c r="J96" s="2">
        <v>1</v>
      </c>
      <c r="K96" s="119" cm="1">
        <f t="array" ref="K96">ROUND(IF(C96="Beer",SUM(LOOKUP(2,1/(SRP!$B$7:$B$9&lt;=E96)/(SRP!$C$7:$C$9&gt;=E96),SRP!$D$7:$D$9)*(G96/100)*(E96/1000)),IF(C96="Spirits",SUM(LOOKUP(2,1/(SRP!$B$2:$B$6&lt;=E96)/(SRP!$C$2:$C$6&gt;=E96),SRP!$D$2:$D$6)*(G96/100)*(E96/1000)),IF(AND(C96="Wine",D96="Fortified Wines"),SUM(LOOKUP(2,1/(SRP!$B$20:$B$23&lt;=E96)/(SRP!$C$20:$C$23&gt;=E96),SRP!$D$20:$D$23)*(G96/100)*(E96/1000)),IF(C96="Wine",SUM(LOOKUP(2,1/(SRP!$B$15:$B$19&lt;=E96)/(SRP!$C$15:$C$19&gt;=E96),SRP!$D$15:$D$19)*(G96/100)*(E96/1000)),IF(C96="Ready to Drink",SUM(LOOKUP(2,1/(SRP!$B$10:$B$14&lt;=E96)/(SRP!$C$10:$C$14&gt;=E96),SRP!$D$10:$D$14)*(G96/100)*(E96/1000)),0))))),2)</f>
        <v>14.66</v>
      </c>
    </row>
    <row r="97" spans="1:11" x14ac:dyDescent="0.35">
      <c r="A97" s="2">
        <v>2263</v>
      </c>
      <c r="B97" s="76" t="s">
        <v>360</v>
      </c>
      <c r="C97" s="76" t="s">
        <v>285</v>
      </c>
      <c r="D97" s="76" t="s">
        <v>5250</v>
      </c>
      <c r="E97" s="76">
        <v>1750</v>
      </c>
      <c r="F97" s="76">
        <v>6</v>
      </c>
      <c r="G97" s="77">
        <v>40</v>
      </c>
      <c r="H97" s="76" t="s">
        <v>3285</v>
      </c>
      <c r="I97" s="77">
        <v>58.99</v>
      </c>
      <c r="J97" s="2">
        <v>1</v>
      </c>
      <c r="K97" s="119" cm="1">
        <f t="array" ref="K97">ROUND(IF(C97="Beer",SUM(LOOKUP(2,1/(SRP!$B$7:$B$9&lt;=E97)/(SRP!$C$7:$C$9&gt;=E97),SRP!$D$7:$D$9)*(G97/100)*(E97/1000)),IF(C97="Spirits",SUM(LOOKUP(2,1/(SRP!$B$2:$B$6&lt;=E97)/(SRP!$C$2:$C$6&gt;=E97),SRP!$D$2:$D$6)*(G97/100)*(E97/1000)),IF(AND(C97="Wine",D97="Fortified Wines"),SUM(LOOKUP(2,1/(SRP!$B$20:$B$23&lt;=E97)/(SRP!$C$20:$C$23&gt;=E97),SRP!$D$20:$D$23)*(G97/100)*(E97/1000)),IF(C97="Wine",SUM(LOOKUP(2,1/(SRP!$B$15:$B$19&lt;=E97)/(SRP!$C$15:$C$19&gt;=E97),SRP!$D$15:$D$19)*(G97/100)*(E97/1000)),IF(C97="Ready to Drink",SUM(LOOKUP(2,1/(SRP!$B$10:$B$14&lt;=E97)/(SRP!$C$10:$C$14&gt;=E97),SRP!$D$10:$D$14)*(G97/100)*(E97/1000)),0))))),2)</f>
        <v>48.87</v>
      </c>
    </row>
    <row r="98" spans="1:11" x14ac:dyDescent="0.35">
      <c r="A98" s="2">
        <v>2279</v>
      </c>
      <c r="B98" s="76" t="s">
        <v>8</v>
      </c>
      <c r="C98" s="76" t="s">
        <v>285</v>
      </c>
      <c r="D98" s="76" t="s">
        <v>6931</v>
      </c>
      <c r="E98" s="76">
        <v>750</v>
      </c>
      <c r="F98" s="76">
        <v>12</v>
      </c>
      <c r="G98" s="77">
        <v>40</v>
      </c>
      <c r="H98" s="76" t="s">
        <v>3303</v>
      </c>
      <c r="I98" s="77">
        <v>22.75</v>
      </c>
      <c r="J98" s="2">
        <v>1</v>
      </c>
      <c r="K98" s="119" cm="1">
        <f t="array" ref="K98">ROUND(IF(C98="Beer",SUM(LOOKUP(2,1/(SRP!$B$7:$B$9&lt;=E98)/(SRP!$C$7:$C$9&gt;=E98),SRP!$D$7:$D$9)*(G98/100)*(E98/1000)),IF(C98="Spirits",SUM(LOOKUP(2,1/(SRP!$B$2:$B$6&lt;=E98)/(SRP!$C$2:$C$6&gt;=E98),SRP!$D$2:$D$6)*(G98/100)*(E98/1000)),IF(AND(C98="Wine",D98="Fortified Wines"),SUM(LOOKUP(2,1/(SRP!$B$20:$B$23&lt;=E98)/(SRP!$C$20:$C$23&gt;=E98),SRP!$D$20:$D$23)*(G98/100)*(E98/1000)),IF(C98="Wine",SUM(LOOKUP(2,1/(SRP!$B$15:$B$19&lt;=E98)/(SRP!$C$15:$C$19&gt;=E98),SRP!$D$15:$D$19)*(G98/100)*(E98/1000)),IF(C98="Ready to Drink",SUM(LOOKUP(2,1/(SRP!$B$10:$B$14&lt;=E98)/(SRP!$C$10:$C$14&gt;=E98),SRP!$D$10:$D$14)*(G98/100)*(E98/1000)),0))))),2)</f>
        <v>20.94</v>
      </c>
    </row>
    <row r="99" spans="1:11" x14ac:dyDescent="0.35">
      <c r="A99" s="2">
        <v>2303</v>
      </c>
      <c r="B99" s="76" t="s">
        <v>58</v>
      </c>
      <c r="C99" s="76" t="s">
        <v>286</v>
      </c>
      <c r="D99" s="76" t="s">
        <v>5236</v>
      </c>
      <c r="E99" s="76">
        <v>2000</v>
      </c>
      <c r="F99" s="76">
        <v>6</v>
      </c>
      <c r="G99" s="77">
        <v>14</v>
      </c>
      <c r="H99" s="76" t="s">
        <v>3297</v>
      </c>
      <c r="I99" s="77">
        <v>20.99</v>
      </c>
      <c r="J99" s="2">
        <v>1</v>
      </c>
      <c r="K99" s="119" cm="1">
        <f t="array" ref="K99">ROUND(IF(C99="Beer",SUM(LOOKUP(2,1/(SRP!$B$7:$B$9&lt;=E99)/(SRP!$C$7:$C$9&gt;=E99),SRP!$D$7:$D$9)*(G99/100)*(E99/1000)),IF(C99="Spirits",SUM(LOOKUP(2,1/(SRP!$B$2:$B$6&lt;=E99)/(SRP!$C$2:$C$6&gt;=E99),SRP!$D$2:$D$6)*(G99/100)*(E99/1000)),IF(AND(C99="Wine",D99="Fortified Wines"),SUM(LOOKUP(2,1/(SRP!$B$20:$B$23&lt;=E99)/(SRP!$C$20:$C$23&gt;=E99),SRP!$D$20:$D$23)*(G99/100)*(E99/1000)),IF(C99="Wine",SUM(LOOKUP(2,1/(SRP!$B$15:$B$19&lt;=E99)/(SRP!$C$15:$C$19&gt;=E99),SRP!$D$15:$D$19)*(G99/100)*(E99/1000)),IF(C99="Ready to Drink",SUM(LOOKUP(2,1/(SRP!$B$10:$B$14&lt;=E99)/(SRP!$C$10:$C$14&gt;=E99),SRP!$D$10:$D$14)*(G99/100)*(E99/1000)),0))))),2)</f>
        <v>19.55</v>
      </c>
    </row>
    <row r="100" spans="1:11" x14ac:dyDescent="0.35">
      <c r="A100" s="2">
        <v>2360</v>
      </c>
      <c r="B100" s="76" t="s">
        <v>361</v>
      </c>
      <c r="C100" s="76" t="s">
        <v>285</v>
      </c>
      <c r="D100" s="76" t="s">
        <v>6934</v>
      </c>
      <c r="E100" s="76">
        <v>750</v>
      </c>
      <c r="F100" s="76">
        <v>12</v>
      </c>
      <c r="G100" s="77">
        <v>40</v>
      </c>
      <c r="H100" s="76" t="s">
        <v>3280</v>
      </c>
      <c r="I100" s="77">
        <v>29.99</v>
      </c>
      <c r="J100" s="2">
        <v>1</v>
      </c>
      <c r="K100" s="119" cm="1">
        <f t="array" ref="K100">ROUND(IF(C100="Beer",SUM(LOOKUP(2,1/(SRP!$B$7:$B$9&lt;=E100)/(SRP!$C$7:$C$9&gt;=E100),SRP!$D$7:$D$9)*(G100/100)*(E100/1000)),IF(C100="Spirits",SUM(LOOKUP(2,1/(SRP!$B$2:$B$6&lt;=E100)/(SRP!$C$2:$C$6&gt;=E100),SRP!$D$2:$D$6)*(G100/100)*(E100/1000)),IF(AND(C100="Wine",D100="Fortified Wines"),SUM(LOOKUP(2,1/(SRP!$B$20:$B$23&lt;=E100)/(SRP!$C$20:$C$23&gt;=E100),SRP!$D$20:$D$23)*(G100/100)*(E100/1000)),IF(C100="Wine",SUM(LOOKUP(2,1/(SRP!$B$15:$B$19&lt;=E100)/(SRP!$C$15:$C$19&gt;=E100),SRP!$D$15:$D$19)*(G100/100)*(E100/1000)),IF(C100="Ready to Drink",SUM(LOOKUP(2,1/(SRP!$B$10:$B$14&lt;=E100)/(SRP!$C$10:$C$14&gt;=E100),SRP!$D$10:$D$14)*(G100/100)*(E100/1000)),0))))),2)</f>
        <v>20.94</v>
      </c>
    </row>
    <row r="101" spans="1:11" x14ac:dyDescent="0.35">
      <c r="A101" s="2">
        <v>2387</v>
      </c>
      <c r="B101" s="76" t="s">
        <v>143</v>
      </c>
      <c r="C101" s="76" t="s">
        <v>286</v>
      </c>
      <c r="D101" s="76" t="s">
        <v>5264</v>
      </c>
      <c r="E101" s="76">
        <v>750</v>
      </c>
      <c r="F101" s="76">
        <v>12</v>
      </c>
      <c r="G101" s="77">
        <v>12</v>
      </c>
      <c r="H101" s="76" t="s">
        <v>3297</v>
      </c>
      <c r="I101" s="77">
        <v>10.99</v>
      </c>
      <c r="J101" s="2">
        <v>1</v>
      </c>
      <c r="K101" s="119" cm="1">
        <f t="array" ref="K101">ROUND(IF(C101="Beer",SUM(LOOKUP(2,1/(SRP!$B$7:$B$9&lt;=E101)/(SRP!$C$7:$C$9&gt;=E101),SRP!$D$7:$D$9)*(G101/100)*(E101/1000)),IF(C101="Spirits",SUM(LOOKUP(2,1/(SRP!$B$2:$B$6&lt;=E101)/(SRP!$C$2:$C$6&gt;=E101),SRP!$D$2:$D$6)*(G101/100)*(E101/1000)),IF(AND(C101="Wine",D101="Fortified Wines"),SUM(LOOKUP(2,1/(SRP!$B$20:$B$23&lt;=E101)/(SRP!$C$20:$C$23&gt;=E101),SRP!$D$20:$D$23)*(G101/100)*(E101/1000)),IF(C101="Wine",SUM(LOOKUP(2,1/(SRP!$B$15:$B$19&lt;=E101)/(SRP!$C$15:$C$19&gt;=E101),SRP!$D$15:$D$19)*(G101/100)*(E101/1000)),IF(C101="Ready to Drink",SUM(LOOKUP(2,1/(SRP!$B$10:$B$14&lt;=E101)/(SRP!$C$10:$C$14&gt;=E101),SRP!$D$10:$D$14)*(G101/100)*(E101/1000)),0))))),2)</f>
        <v>6.28</v>
      </c>
    </row>
    <row r="102" spans="1:11" x14ac:dyDescent="0.35">
      <c r="A102" s="2">
        <v>2389</v>
      </c>
      <c r="B102" s="76" t="s">
        <v>144</v>
      </c>
      <c r="C102" s="76" t="s">
        <v>286</v>
      </c>
      <c r="D102" s="76" t="s">
        <v>5248</v>
      </c>
      <c r="E102" s="76">
        <v>750</v>
      </c>
      <c r="F102" s="76">
        <v>12</v>
      </c>
      <c r="G102" s="77">
        <v>13</v>
      </c>
      <c r="H102" s="76" t="s">
        <v>3297</v>
      </c>
      <c r="I102" s="77">
        <v>10.99</v>
      </c>
      <c r="J102" s="2">
        <v>1</v>
      </c>
      <c r="K102" s="119" cm="1">
        <f t="array" ref="K102">ROUND(IF(C102="Beer",SUM(LOOKUP(2,1/(SRP!$B$7:$B$9&lt;=E102)/(SRP!$C$7:$C$9&gt;=E102),SRP!$D$7:$D$9)*(G102/100)*(E102/1000)),IF(C102="Spirits",SUM(LOOKUP(2,1/(SRP!$B$2:$B$6&lt;=E102)/(SRP!$C$2:$C$6&gt;=E102),SRP!$D$2:$D$6)*(G102/100)*(E102/1000)),IF(AND(C102="Wine",D102="Fortified Wines"),SUM(LOOKUP(2,1/(SRP!$B$20:$B$23&lt;=E102)/(SRP!$C$20:$C$23&gt;=E102),SRP!$D$20:$D$23)*(G102/100)*(E102/1000)),IF(C102="Wine",SUM(LOOKUP(2,1/(SRP!$B$15:$B$19&lt;=E102)/(SRP!$C$15:$C$19&gt;=E102),SRP!$D$15:$D$19)*(G102/100)*(E102/1000)),IF(C102="Ready to Drink",SUM(LOOKUP(2,1/(SRP!$B$10:$B$14&lt;=E102)/(SRP!$C$10:$C$14&gt;=E102),SRP!$D$10:$D$14)*(G102/100)*(E102/1000)),0))))),2)</f>
        <v>6.81</v>
      </c>
    </row>
    <row r="103" spans="1:11" x14ac:dyDescent="0.35">
      <c r="A103" s="2">
        <v>2482</v>
      </c>
      <c r="B103" s="76" t="s">
        <v>362</v>
      </c>
      <c r="C103" s="76" t="s">
        <v>285</v>
      </c>
      <c r="D103" s="76" t="s">
        <v>5262</v>
      </c>
      <c r="E103" s="76">
        <v>750</v>
      </c>
      <c r="F103" s="76">
        <v>6</v>
      </c>
      <c r="G103" s="77">
        <v>40</v>
      </c>
      <c r="H103" s="76" t="s">
        <v>3284</v>
      </c>
      <c r="I103" s="77">
        <v>98.25</v>
      </c>
      <c r="J103" s="2">
        <v>1</v>
      </c>
      <c r="K103" s="119" cm="1">
        <f t="array" ref="K103">ROUND(IF(C103="Beer",SUM(LOOKUP(2,1/(SRP!$B$7:$B$9&lt;=E103)/(SRP!$C$7:$C$9&gt;=E103),SRP!$D$7:$D$9)*(G103/100)*(E103/1000)),IF(C103="Spirits",SUM(LOOKUP(2,1/(SRP!$B$2:$B$6&lt;=E103)/(SRP!$C$2:$C$6&gt;=E103),SRP!$D$2:$D$6)*(G103/100)*(E103/1000)),IF(AND(C103="Wine",D103="Fortified Wines"),SUM(LOOKUP(2,1/(SRP!$B$20:$B$23&lt;=E103)/(SRP!$C$20:$C$23&gt;=E103),SRP!$D$20:$D$23)*(G103/100)*(E103/1000)),IF(C103="Wine",SUM(LOOKUP(2,1/(SRP!$B$15:$B$19&lt;=E103)/(SRP!$C$15:$C$19&gt;=E103),SRP!$D$15:$D$19)*(G103/100)*(E103/1000)),IF(C103="Ready to Drink",SUM(LOOKUP(2,1/(SRP!$B$10:$B$14&lt;=E103)/(SRP!$C$10:$C$14&gt;=E103),SRP!$D$10:$D$14)*(G103/100)*(E103/1000)),0))))),2)</f>
        <v>20.94</v>
      </c>
    </row>
    <row r="104" spans="1:11" x14ac:dyDescent="0.35">
      <c r="A104" s="2">
        <v>2485</v>
      </c>
      <c r="B104" s="76" t="s">
        <v>2976</v>
      </c>
      <c r="C104" s="76" t="s">
        <v>285</v>
      </c>
      <c r="D104" s="76" t="s">
        <v>5265</v>
      </c>
      <c r="E104" s="76">
        <v>750</v>
      </c>
      <c r="F104" s="76">
        <v>12</v>
      </c>
      <c r="G104" s="77">
        <v>40</v>
      </c>
      <c r="H104" s="76" t="s">
        <v>6694</v>
      </c>
      <c r="I104" s="77">
        <v>36.49</v>
      </c>
      <c r="J104" s="2">
        <v>1</v>
      </c>
      <c r="K104" s="119" cm="1">
        <f t="array" ref="K104">ROUND(IF(C104="Beer",SUM(LOOKUP(2,1/(SRP!$B$7:$B$9&lt;=E104)/(SRP!$C$7:$C$9&gt;=E104),SRP!$D$7:$D$9)*(G104/100)*(E104/1000)),IF(C104="Spirits",SUM(LOOKUP(2,1/(SRP!$B$2:$B$6&lt;=E104)/(SRP!$C$2:$C$6&gt;=E104),SRP!$D$2:$D$6)*(G104/100)*(E104/1000)),IF(AND(C104="Wine",D104="Fortified Wines"),SUM(LOOKUP(2,1/(SRP!$B$20:$B$23&lt;=E104)/(SRP!$C$20:$C$23&gt;=E104),SRP!$D$20:$D$23)*(G104/100)*(E104/1000)),IF(C104="Wine",SUM(LOOKUP(2,1/(SRP!$B$15:$B$19&lt;=E104)/(SRP!$C$15:$C$19&gt;=E104),SRP!$D$15:$D$19)*(G104/100)*(E104/1000)),IF(C104="Ready to Drink",SUM(LOOKUP(2,1/(SRP!$B$10:$B$14&lt;=E104)/(SRP!$C$10:$C$14&gt;=E104),SRP!$D$10:$D$14)*(G104/100)*(E104/1000)),0))))),2)</f>
        <v>20.94</v>
      </c>
    </row>
    <row r="105" spans="1:11" x14ac:dyDescent="0.35">
      <c r="A105" s="2">
        <v>2527</v>
      </c>
      <c r="B105" s="76" t="s">
        <v>363</v>
      </c>
      <c r="C105" s="76" t="s">
        <v>286</v>
      </c>
      <c r="D105" s="76" t="s">
        <v>5236</v>
      </c>
      <c r="E105" s="76">
        <v>750</v>
      </c>
      <c r="F105" s="76">
        <v>12</v>
      </c>
      <c r="G105" s="77">
        <v>12</v>
      </c>
      <c r="H105" s="76" t="s">
        <v>6869</v>
      </c>
      <c r="I105" s="77">
        <v>18.989999999999998</v>
      </c>
      <c r="J105" s="2">
        <v>1</v>
      </c>
      <c r="K105" s="119" cm="1">
        <f t="array" ref="K105">ROUND(IF(C105="Beer",SUM(LOOKUP(2,1/(SRP!$B$7:$B$9&lt;=E105)/(SRP!$C$7:$C$9&gt;=E105),SRP!$D$7:$D$9)*(G105/100)*(E105/1000)),IF(C105="Spirits",SUM(LOOKUP(2,1/(SRP!$B$2:$B$6&lt;=E105)/(SRP!$C$2:$C$6&gt;=E105),SRP!$D$2:$D$6)*(G105/100)*(E105/1000)),IF(AND(C105="Wine",D105="Fortified Wines"),SUM(LOOKUP(2,1/(SRP!$B$20:$B$23&lt;=E105)/(SRP!$C$20:$C$23&gt;=E105),SRP!$D$20:$D$23)*(G105/100)*(E105/1000)),IF(C105="Wine",SUM(LOOKUP(2,1/(SRP!$B$15:$B$19&lt;=E105)/(SRP!$C$15:$C$19&gt;=E105),SRP!$D$15:$D$19)*(G105/100)*(E105/1000)),IF(C105="Ready to Drink",SUM(LOOKUP(2,1/(SRP!$B$10:$B$14&lt;=E105)/(SRP!$C$10:$C$14&gt;=E105),SRP!$D$10:$D$14)*(G105/100)*(E105/1000)),0))))),2)</f>
        <v>6.28</v>
      </c>
    </row>
    <row r="106" spans="1:11" x14ac:dyDescent="0.35">
      <c r="A106" s="2">
        <v>2534</v>
      </c>
      <c r="B106" s="76" t="s">
        <v>364</v>
      </c>
      <c r="C106" s="76" t="s">
        <v>286</v>
      </c>
      <c r="D106" s="76" t="s">
        <v>5236</v>
      </c>
      <c r="E106" s="76">
        <v>750</v>
      </c>
      <c r="F106" s="76">
        <v>6</v>
      </c>
      <c r="G106" s="77">
        <v>14.5</v>
      </c>
      <c r="H106" s="76" t="s">
        <v>3295</v>
      </c>
      <c r="I106" s="77">
        <v>47.99</v>
      </c>
      <c r="J106" s="2">
        <v>1</v>
      </c>
      <c r="K106" s="119" cm="1">
        <f t="array" ref="K106">ROUND(IF(C106="Beer",SUM(LOOKUP(2,1/(SRP!$B$7:$B$9&lt;=E106)/(SRP!$C$7:$C$9&gt;=E106),SRP!$D$7:$D$9)*(G106/100)*(E106/1000)),IF(C106="Spirits",SUM(LOOKUP(2,1/(SRP!$B$2:$B$6&lt;=E106)/(SRP!$C$2:$C$6&gt;=E106),SRP!$D$2:$D$6)*(G106/100)*(E106/1000)),IF(AND(C106="Wine",D106="Fortified Wines"),SUM(LOOKUP(2,1/(SRP!$B$20:$B$23&lt;=E106)/(SRP!$C$20:$C$23&gt;=E106),SRP!$D$20:$D$23)*(G106/100)*(E106/1000)),IF(C106="Wine",SUM(LOOKUP(2,1/(SRP!$B$15:$B$19&lt;=E106)/(SRP!$C$15:$C$19&gt;=E106),SRP!$D$15:$D$19)*(G106/100)*(E106/1000)),IF(C106="Ready to Drink",SUM(LOOKUP(2,1/(SRP!$B$10:$B$14&lt;=E106)/(SRP!$C$10:$C$14&gt;=E106),SRP!$D$10:$D$14)*(G106/100)*(E106/1000)),0))))),2)</f>
        <v>7.59</v>
      </c>
    </row>
    <row r="107" spans="1:11" x14ac:dyDescent="0.35">
      <c r="A107" s="2">
        <v>2691</v>
      </c>
      <c r="B107" s="76" t="s">
        <v>365</v>
      </c>
      <c r="C107" s="76" t="s">
        <v>285</v>
      </c>
      <c r="D107" s="76" t="s">
        <v>5243</v>
      </c>
      <c r="E107" s="76">
        <v>750</v>
      </c>
      <c r="F107" s="76">
        <v>12</v>
      </c>
      <c r="G107" s="77">
        <v>40</v>
      </c>
      <c r="H107" s="76" t="s">
        <v>3280</v>
      </c>
      <c r="I107" s="77">
        <v>29.99</v>
      </c>
      <c r="J107" s="2">
        <v>1</v>
      </c>
      <c r="K107" s="119" cm="1">
        <f t="array" ref="K107">ROUND(IF(C107="Beer",SUM(LOOKUP(2,1/(SRP!$B$7:$B$9&lt;=E107)/(SRP!$C$7:$C$9&gt;=E107),SRP!$D$7:$D$9)*(G107/100)*(E107/1000)),IF(C107="Spirits",SUM(LOOKUP(2,1/(SRP!$B$2:$B$6&lt;=E107)/(SRP!$C$2:$C$6&gt;=E107),SRP!$D$2:$D$6)*(G107/100)*(E107/1000)),IF(AND(C107="Wine",D107="Fortified Wines"),SUM(LOOKUP(2,1/(SRP!$B$20:$B$23&lt;=E107)/(SRP!$C$20:$C$23&gt;=E107),SRP!$D$20:$D$23)*(G107/100)*(E107/1000)),IF(C107="Wine",SUM(LOOKUP(2,1/(SRP!$B$15:$B$19&lt;=E107)/(SRP!$C$15:$C$19&gt;=E107),SRP!$D$15:$D$19)*(G107/100)*(E107/1000)),IF(C107="Ready to Drink",SUM(LOOKUP(2,1/(SRP!$B$10:$B$14&lt;=E107)/(SRP!$C$10:$C$14&gt;=E107),SRP!$D$10:$D$14)*(G107/100)*(E107/1000)),0))))),2)</f>
        <v>20.94</v>
      </c>
    </row>
    <row r="108" spans="1:11" x14ac:dyDescent="0.35">
      <c r="A108" s="2">
        <v>2721</v>
      </c>
      <c r="B108" s="76" t="s">
        <v>366</v>
      </c>
      <c r="C108" s="76" t="s">
        <v>286</v>
      </c>
      <c r="D108" s="76" t="s">
        <v>5248</v>
      </c>
      <c r="E108" s="76">
        <v>750</v>
      </c>
      <c r="F108" s="76">
        <v>12</v>
      </c>
      <c r="G108" s="77">
        <v>14.5</v>
      </c>
      <c r="H108" s="76" t="s">
        <v>3288</v>
      </c>
      <c r="I108" s="77">
        <v>42.99</v>
      </c>
      <c r="J108" s="2">
        <v>1</v>
      </c>
      <c r="K108" s="119" cm="1">
        <f t="array" ref="K108">ROUND(IF(C108="Beer",SUM(LOOKUP(2,1/(SRP!$B$7:$B$9&lt;=E108)/(SRP!$C$7:$C$9&gt;=E108),SRP!$D$7:$D$9)*(G108/100)*(E108/1000)),IF(C108="Spirits",SUM(LOOKUP(2,1/(SRP!$B$2:$B$6&lt;=E108)/(SRP!$C$2:$C$6&gt;=E108),SRP!$D$2:$D$6)*(G108/100)*(E108/1000)),IF(AND(C108="Wine",D108="Fortified Wines"),SUM(LOOKUP(2,1/(SRP!$B$20:$B$23&lt;=E108)/(SRP!$C$20:$C$23&gt;=E108),SRP!$D$20:$D$23)*(G108/100)*(E108/1000)),IF(C108="Wine",SUM(LOOKUP(2,1/(SRP!$B$15:$B$19&lt;=E108)/(SRP!$C$15:$C$19&gt;=E108),SRP!$D$15:$D$19)*(G108/100)*(E108/1000)),IF(C108="Ready to Drink",SUM(LOOKUP(2,1/(SRP!$B$10:$B$14&lt;=E108)/(SRP!$C$10:$C$14&gt;=E108),SRP!$D$10:$D$14)*(G108/100)*(E108/1000)),0))))),2)</f>
        <v>7.59</v>
      </c>
    </row>
    <row r="109" spans="1:11" x14ac:dyDescent="0.35">
      <c r="A109" s="2">
        <v>2808</v>
      </c>
      <c r="B109" s="76" t="s">
        <v>12</v>
      </c>
      <c r="C109" s="76" t="s">
        <v>285</v>
      </c>
      <c r="D109" s="76" t="s">
        <v>5250</v>
      </c>
      <c r="E109" s="76">
        <v>375</v>
      </c>
      <c r="F109" s="76">
        <v>24</v>
      </c>
      <c r="G109" s="77">
        <v>40</v>
      </c>
      <c r="H109" s="76" t="s">
        <v>3283</v>
      </c>
      <c r="I109" s="77">
        <v>15.99</v>
      </c>
      <c r="J109" s="2">
        <v>1</v>
      </c>
      <c r="K109" s="119" cm="1">
        <f t="array" ref="K109">ROUND(IF(C109="Beer",SUM(LOOKUP(2,1/(SRP!$B$7:$B$9&lt;=E109)/(SRP!$C$7:$C$9&gt;=E109),SRP!$D$7:$D$9)*(G109/100)*(E109/1000)),IF(C109="Spirits",SUM(LOOKUP(2,1/(SRP!$B$2:$B$6&lt;=E109)/(SRP!$C$2:$C$6&gt;=E109),SRP!$D$2:$D$6)*(G109/100)*(E109/1000)),IF(AND(C109="Wine",D109="Fortified Wines"),SUM(LOOKUP(2,1/(SRP!$B$20:$B$23&lt;=E109)/(SRP!$C$20:$C$23&gt;=E109),SRP!$D$20:$D$23)*(G109/100)*(E109/1000)),IF(C109="Wine",SUM(LOOKUP(2,1/(SRP!$B$15:$B$19&lt;=E109)/(SRP!$C$15:$C$19&gt;=E109),SRP!$D$15:$D$19)*(G109/100)*(E109/1000)),IF(C109="Ready to Drink",SUM(LOOKUP(2,1/(SRP!$B$10:$B$14&lt;=E109)/(SRP!$C$10:$C$14&gt;=E109),SRP!$D$10:$D$14)*(G109/100)*(E109/1000)),0))))),2)</f>
        <v>11.89</v>
      </c>
    </row>
    <row r="110" spans="1:11" x14ac:dyDescent="0.35">
      <c r="A110" s="2">
        <v>2980</v>
      </c>
      <c r="B110" s="76" t="s">
        <v>367</v>
      </c>
      <c r="C110" s="76" t="s">
        <v>286</v>
      </c>
      <c r="D110" s="76" t="s">
        <v>5236</v>
      </c>
      <c r="E110" s="76">
        <v>750</v>
      </c>
      <c r="F110" s="76">
        <v>12</v>
      </c>
      <c r="G110" s="77">
        <v>13.5</v>
      </c>
      <c r="H110" s="76" t="s">
        <v>3279</v>
      </c>
      <c r="I110" s="77">
        <v>26.29</v>
      </c>
      <c r="J110" s="2">
        <v>1</v>
      </c>
      <c r="K110" s="119" cm="1">
        <f t="array" ref="K110">ROUND(IF(C110="Beer",SUM(LOOKUP(2,1/(SRP!$B$7:$B$9&lt;=E110)/(SRP!$C$7:$C$9&gt;=E110),SRP!$D$7:$D$9)*(G110/100)*(E110/1000)),IF(C110="Spirits",SUM(LOOKUP(2,1/(SRP!$B$2:$B$6&lt;=E110)/(SRP!$C$2:$C$6&gt;=E110),SRP!$D$2:$D$6)*(G110/100)*(E110/1000)),IF(AND(C110="Wine",D110="Fortified Wines"),SUM(LOOKUP(2,1/(SRP!$B$20:$B$23&lt;=E110)/(SRP!$C$20:$C$23&gt;=E110),SRP!$D$20:$D$23)*(G110/100)*(E110/1000)),IF(C110="Wine",SUM(LOOKUP(2,1/(SRP!$B$15:$B$19&lt;=E110)/(SRP!$C$15:$C$19&gt;=E110),SRP!$D$15:$D$19)*(G110/100)*(E110/1000)),IF(C110="Ready to Drink",SUM(LOOKUP(2,1/(SRP!$B$10:$B$14&lt;=E110)/(SRP!$C$10:$C$14&gt;=E110),SRP!$D$10:$D$14)*(G110/100)*(E110/1000)),0))))),2)</f>
        <v>7.07</v>
      </c>
    </row>
    <row r="111" spans="1:11" x14ac:dyDescent="0.35">
      <c r="A111" s="2">
        <v>3012</v>
      </c>
      <c r="B111" s="76" t="s">
        <v>14</v>
      </c>
      <c r="C111" s="76" t="s">
        <v>285</v>
      </c>
      <c r="D111" s="76" t="s">
        <v>5231</v>
      </c>
      <c r="E111" s="76">
        <v>1140</v>
      </c>
      <c r="F111" s="76">
        <v>12</v>
      </c>
      <c r="G111" s="77">
        <v>40</v>
      </c>
      <c r="H111" s="76" t="s">
        <v>6694</v>
      </c>
      <c r="I111" s="77">
        <v>34.99</v>
      </c>
      <c r="J111" s="2">
        <v>1</v>
      </c>
      <c r="K111" s="119" cm="1">
        <f t="array" ref="K111">ROUND(IF(C111="Beer",SUM(LOOKUP(2,1/(SRP!$B$7:$B$9&lt;=E111)/(SRP!$C$7:$C$9&gt;=E111),SRP!$D$7:$D$9)*(G111/100)*(E111/1000)),IF(C111="Spirits",SUM(LOOKUP(2,1/(SRP!$B$2:$B$6&lt;=E111)/(SRP!$C$2:$C$6&gt;=E111),SRP!$D$2:$D$6)*(G111/100)*(E111/1000)),IF(AND(C111="Wine",D111="Fortified Wines"),SUM(LOOKUP(2,1/(SRP!$B$20:$B$23&lt;=E111)/(SRP!$C$20:$C$23&gt;=E111),SRP!$D$20:$D$23)*(G111/100)*(E111/1000)),IF(C111="Wine",SUM(LOOKUP(2,1/(SRP!$B$15:$B$19&lt;=E111)/(SRP!$C$15:$C$19&gt;=E111),SRP!$D$15:$D$19)*(G111/100)*(E111/1000)),IF(C111="Ready to Drink",SUM(LOOKUP(2,1/(SRP!$B$10:$B$14&lt;=E111)/(SRP!$C$10:$C$14&gt;=E111),SRP!$D$10:$D$14)*(G111/100)*(E111/1000)),0))))),2)</f>
        <v>31.83</v>
      </c>
    </row>
    <row r="112" spans="1:11" x14ac:dyDescent="0.35">
      <c r="A112" s="2">
        <v>3077</v>
      </c>
      <c r="B112" s="76" t="s">
        <v>368</v>
      </c>
      <c r="C112" s="76" t="s">
        <v>286</v>
      </c>
      <c r="D112" s="76" t="s">
        <v>5264</v>
      </c>
      <c r="E112" s="76">
        <v>1500</v>
      </c>
      <c r="F112" s="76">
        <v>6</v>
      </c>
      <c r="G112" s="77">
        <v>12</v>
      </c>
      <c r="H112" s="76" t="s">
        <v>3303</v>
      </c>
      <c r="I112" s="77">
        <v>27.99</v>
      </c>
      <c r="J112" s="2">
        <v>1</v>
      </c>
      <c r="K112" s="119" cm="1">
        <f t="array" ref="K112">ROUND(IF(C112="Beer",SUM(LOOKUP(2,1/(SRP!$B$7:$B$9&lt;=E112)/(SRP!$C$7:$C$9&gt;=E112),SRP!$D$7:$D$9)*(G112/100)*(E112/1000)),IF(C112="Spirits",SUM(LOOKUP(2,1/(SRP!$B$2:$B$6&lt;=E112)/(SRP!$C$2:$C$6&gt;=E112),SRP!$D$2:$D$6)*(G112/100)*(E112/1000)),IF(AND(C112="Wine",D112="Fortified Wines"),SUM(LOOKUP(2,1/(SRP!$B$20:$B$23&lt;=E112)/(SRP!$C$20:$C$23&gt;=E112),SRP!$D$20:$D$23)*(G112/100)*(E112/1000)),IF(C112="Wine",SUM(LOOKUP(2,1/(SRP!$B$15:$B$19&lt;=E112)/(SRP!$C$15:$C$19&gt;=E112),SRP!$D$15:$D$19)*(G112/100)*(E112/1000)),IF(C112="Ready to Drink",SUM(LOOKUP(2,1/(SRP!$B$10:$B$14&lt;=E112)/(SRP!$C$10:$C$14&gt;=E112),SRP!$D$10:$D$14)*(G112/100)*(E112/1000)),0))))),2)</f>
        <v>12.57</v>
      </c>
    </row>
    <row r="113" spans="1:11" x14ac:dyDescent="0.35">
      <c r="A113" s="2">
        <v>3108</v>
      </c>
      <c r="B113" s="76" t="s">
        <v>369</v>
      </c>
      <c r="C113" s="76" t="s">
        <v>286</v>
      </c>
      <c r="D113" s="76" t="s">
        <v>5236</v>
      </c>
      <c r="E113" s="76">
        <v>750</v>
      </c>
      <c r="F113" s="76">
        <v>6</v>
      </c>
      <c r="G113" s="77">
        <v>14</v>
      </c>
      <c r="H113" s="76" t="s">
        <v>6869</v>
      </c>
      <c r="I113" s="77">
        <v>63.99</v>
      </c>
      <c r="J113" s="2">
        <v>1</v>
      </c>
      <c r="K113" s="119" cm="1">
        <f t="array" ref="K113">ROUND(IF(C113="Beer",SUM(LOOKUP(2,1/(SRP!$B$7:$B$9&lt;=E113)/(SRP!$C$7:$C$9&gt;=E113),SRP!$D$7:$D$9)*(G113/100)*(E113/1000)),IF(C113="Spirits",SUM(LOOKUP(2,1/(SRP!$B$2:$B$6&lt;=E113)/(SRP!$C$2:$C$6&gt;=E113),SRP!$D$2:$D$6)*(G113/100)*(E113/1000)),IF(AND(C113="Wine",D113="Fortified Wines"),SUM(LOOKUP(2,1/(SRP!$B$20:$B$23&lt;=E113)/(SRP!$C$20:$C$23&gt;=E113),SRP!$D$20:$D$23)*(G113/100)*(E113/1000)),IF(C113="Wine",SUM(LOOKUP(2,1/(SRP!$B$15:$B$19&lt;=E113)/(SRP!$C$15:$C$19&gt;=E113),SRP!$D$15:$D$19)*(G113/100)*(E113/1000)),IF(C113="Ready to Drink",SUM(LOOKUP(2,1/(SRP!$B$10:$B$14&lt;=E113)/(SRP!$C$10:$C$14&gt;=E113),SRP!$D$10:$D$14)*(G113/100)*(E113/1000)),0))))),2)</f>
        <v>7.33</v>
      </c>
    </row>
    <row r="114" spans="1:11" x14ac:dyDescent="0.35">
      <c r="A114" s="2">
        <v>3110</v>
      </c>
      <c r="B114" s="76" t="s">
        <v>146</v>
      </c>
      <c r="C114" s="76" t="s">
        <v>285</v>
      </c>
      <c r="D114" s="76" t="s">
        <v>5259</v>
      </c>
      <c r="E114" s="76">
        <v>750</v>
      </c>
      <c r="F114" s="76">
        <v>12</v>
      </c>
      <c r="G114" s="77">
        <v>35</v>
      </c>
      <c r="H114" s="76" t="s">
        <v>3280</v>
      </c>
      <c r="I114" s="77">
        <v>29.99</v>
      </c>
      <c r="J114" s="2">
        <v>1</v>
      </c>
      <c r="K114" s="119" cm="1">
        <f t="array" ref="K114">ROUND(IF(C114="Beer",SUM(LOOKUP(2,1/(SRP!$B$7:$B$9&lt;=E114)/(SRP!$C$7:$C$9&gt;=E114),SRP!$D$7:$D$9)*(G114/100)*(E114/1000)),IF(C114="Spirits",SUM(LOOKUP(2,1/(SRP!$B$2:$B$6&lt;=E114)/(SRP!$C$2:$C$6&gt;=E114),SRP!$D$2:$D$6)*(G114/100)*(E114/1000)),IF(AND(C114="Wine",D114="Fortified Wines"),SUM(LOOKUP(2,1/(SRP!$B$20:$B$23&lt;=E114)/(SRP!$C$20:$C$23&gt;=E114),SRP!$D$20:$D$23)*(G114/100)*(E114/1000)),IF(C114="Wine",SUM(LOOKUP(2,1/(SRP!$B$15:$B$19&lt;=E114)/(SRP!$C$15:$C$19&gt;=E114),SRP!$D$15:$D$19)*(G114/100)*(E114/1000)),IF(C114="Ready to Drink",SUM(LOOKUP(2,1/(SRP!$B$10:$B$14&lt;=E114)/(SRP!$C$10:$C$14&gt;=E114),SRP!$D$10:$D$14)*(G114/100)*(E114/1000)),0))))),2)</f>
        <v>18.329999999999998</v>
      </c>
    </row>
    <row r="115" spans="1:11" x14ac:dyDescent="0.35">
      <c r="A115" s="2">
        <v>3131</v>
      </c>
      <c r="B115" s="76" t="s">
        <v>370</v>
      </c>
      <c r="C115" s="76" t="s">
        <v>286</v>
      </c>
      <c r="D115" s="76" t="s">
        <v>5239</v>
      </c>
      <c r="E115" s="76">
        <v>750</v>
      </c>
      <c r="F115" s="76">
        <v>12</v>
      </c>
      <c r="G115" s="77">
        <v>14.5</v>
      </c>
      <c r="H115" s="76" t="s">
        <v>3307</v>
      </c>
      <c r="I115" s="77">
        <v>18.989999999999998</v>
      </c>
      <c r="J115" s="2">
        <v>1</v>
      </c>
      <c r="K115" s="119" cm="1">
        <f t="array" ref="K115">ROUND(IF(C115="Beer",SUM(LOOKUP(2,1/(SRP!$B$7:$B$9&lt;=E115)/(SRP!$C$7:$C$9&gt;=E115),SRP!$D$7:$D$9)*(G115/100)*(E115/1000)),IF(C115="Spirits",SUM(LOOKUP(2,1/(SRP!$B$2:$B$6&lt;=E115)/(SRP!$C$2:$C$6&gt;=E115),SRP!$D$2:$D$6)*(G115/100)*(E115/1000)),IF(AND(C115="Wine",D115="Fortified Wines"),SUM(LOOKUP(2,1/(SRP!$B$20:$B$23&lt;=E115)/(SRP!$C$20:$C$23&gt;=E115),SRP!$D$20:$D$23)*(G115/100)*(E115/1000)),IF(C115="Wine",SUM(LOOKUP(2,1/(SRP!$B$15:$B$19&lt;=E115)/(SRP!$C$15:$C$19&gt;=E115),SRP!$D$15:$D$19)*(G115/100)*(E115/1000)),IF(C115="Ready to Drink",SUM(LOOKUP(2,1/(SRP!$B$10:$B$14&lt;=E115)/(SRP!$C$10:$C$14&gt;=E115),SRP!$D$10:$D$14)*(G115/100)*(E115/1000)),0))))),2)</f>
        <v>7.59</v>
      </c>
    </row>
    <row r="116" spans="1:11" x14ac:dyDescent="0.35">
      <c r="A116" s="2">
        <v>3173</v>
      </c>
      <c r="B116" s="76" t="s">
        <v>371</v>
      </c>
      <c r="C116" s="76" t="s">
        <v>286</v>
      </c>
      <c r="D116" s="76" t="s">
        <v>5247</v>
      </c>
      <c r="E116" s="76">
        <v>750</v>
      </c>
      <c r="F116" s="76">
        <v>12</v>
      </c>
      <c r="G116" s="77">
        <v>14</v>
      </c>
      <c r="H116" s="76" t="s">
        <v>3307</v>
      </c>
      <c r="I116" s="77">
        <v>21.99</v>
      </c>
      <c r="J116" s="2">
        <v>1</v>
      </c>
      <c r="K116" s="119" cm="1">
        <f t="array" ref="K116">ROUND(IF(C116="Beer",SUM(LOOKUP(2,1/(SRP!$B$7:$B$9&lt;=E116)/(SRP!$C$7:$C$9&gt;=E116),SRP!$D$7:$D$9)*(G116/100)*(E116/1000)),IF(C116="Spirits",SUM(LOOKUP(2,1/(SRP!$B$2:$B$6&lt;=E116)/(SRP!$C$2:$C$6&gt;=E116),SRP!$D$2:$D$6)*(G116/100)*(E116/1000)),IF(AND(C116="Wine",D116="Fortified Wines"),SUM(LOOKUP(2,1/(SRP!$B$20:$B$23&lt;=E116)/(SRP!$C$20:$C$23&gt;=E116),SRP!$D$20:$D$23)*(G116/100)*(E116/1000)),IF(C116="Wine",SUM(LOOKUP(2,1/(SRP!$B$15:$B$19&lt;=E116)/(SRP!$C$15:$C$19&gt;=E116),SRP!$D$15:$D$19)*(G116/100)*(E116/1000)),IF(C116="Ready to Drink",SUM(LOOKUP(2,1/(SRP!$B$10:$B$14&lt;=E116)/(SRP!$C$10:$C$14&gt;=E116),SRP!$D$10:$D$14)*(G116/100)*(E116/1000)),0))))),2)</f>
        <v>7.33</v>
      </c>
    </row>
    <row r="117" spans="1:11" x14ac:dyDescent="0.35">
      <c r="A117" s="2">
        <v>3223</v>
      </c>
      <c r="B117" s="76" t="s">
        <v>372</v>
      </c>
      <c r="C117" s="76" t="s">
        <v>287</v>
      </c>
      <c r="D117" s="76" t="s">
        <v>5266</v>
      </c>
      <c r="E117" s="76">
        <v>330</v>
      </c>
      <c r="F117" s="76">
        <v>24</v>
      </c>
      <c r="G117" s="77">
        <v>5</v>
      </c>
      <c r="H117" s="76" t="s">
        <v>3324</v>
      </c>
      <c r="I117" s="77">
        <v>2.99</v>
      </c>
      <c r="J117" s="2">
        <v>1</v>
      </c>
      <c r="K117" s="119" cm="1">
        <f t="array" ref="K117">ROUND(IF(C117="Beer",SUM(LOOKUP(2,1/(SRP!$B$7:$B$9&lt;=E117)/(SRP!$C$7:$C$9&gt;=E117),SRP!$D$7:$D$9)*(G117/100)*(E117/1000)),IF(C117="Spirits",SUM(LOOKUP(2,1/(SRP!$B$2:$B$6&lt;=E117)/(SRP!$C$2:$C$6&gt;=E117),SRP!$D$2:$D$6)*(G117/100)*(E117/1000)),IF(AND(C117="Wine",D117="Fortified Wines"),SUM(LOOKUP(2,1/(SRP!$B$20:$B$23&lt;=E117)/(SRP!$C$20:$C$23&gt;=E117),SRP!$D$20:$D$23)*(G117/100)*(E117/1000)),IF(C117="Wine",SUM(LOOKUP(2,1/(SRP!$B$15:$B$19&lt;=E117)/(SRP!$C$15:$C$19&gt;=E117),SRP!$D$15:$D$19)*(G117/100)*(E117/1000)),IF(C117="Ready to Drink",SUM(LOOKUP(2,1/(SRP!$B$10:$B$14&lt;=E117)/(SRP!$C$10:$C$14&gt;=E117),SRP!$D$10:$D$14)*(G117/100)*(E117/1000)),0))))),2)</f>
        <v>1.1499999999999999</v>
      </c>
    </row>
    <row r="118" spans="1:11" x14ac:dyDescent="0.35">
      <c r="A118" s="2">
        <v>3223</v>
      </c>
      <c r="B118" s="76" t="s">
        <v>372</v>
      </c>
      <c r="C118" s="76" t="s">
        <v>287</v>
      </c>
      <c r="D118" s="76" t="s">
        <v>5266</v>
      </c>
      <c r="E118" s="76">
        <v>330</v>
      </c>
      <c r="F118" s="76">
        <v>24</v>
      </c>
      <c r="G118" s="77">
        <v>5</v>
      </c>
      <c r="H118" s="76" t="s">
        <v>3324</v>
      </c>
      <c r="I118" s="77">
        <v>2.99</v>
      </c>
      <c r="J118" s="2">
        <v>1</v>
      </c>
      <c r="K118" s="119" cm="1">
        <f t="array" ref="K118">ROUND(IF(C118="Beer",SUM(LOOKUP(2,1/(SRP!$B$7:$B$9&lt;=E118)/(SRP!$C$7:$C$9&gt;=E118),SRP!$D$7:$D$9)*(G118/100)*(E118/1000)),IF(C118="Spirits",SUM(LOOKUP(2,1/(SRP!$B$2:$B$6&lt;=E118)/(SRP!$C$2:$C$6&gt;=E118),SRP!$D$2:$D$6)*(G118/100)*(E118/1000)),IF(AND(C118="Wine",D118="Fortified Wines"),SUM(LOOKUP(2,1/(SRP!$B$20:$B$23&lt;=E118)/(SRP!$C$20:$C$23&gt;=E118),SRP!$D$20:$D$23)*(G118/100)*(E118/1000)),IF(C118="Wine",SUM(LOOKUP(2,1/(SRP!$B$15:$B$19&lt;=E118)/(SRP!$C$15:$C$19&gt;=E118),SRP!$D$15:$D$19)*(G118/100)*(E118/1000)),IF(C118="Ready to Drink",SUM(LOOKUP(2,1/(SRP!$B$10:$B$14&lt;=E118)/(SRP!$C$10:$C$14&gt;=E118),SRP!$D$10:$D$14)*(G118/100)*(E118/1000)),0))))),2)</f>
        <v>1.1499999999999999</v>
      </c>
    </row>
    <row r="119" spans="1:11" x14ac:dyDescent="0.35">
      <c r="A119" s="2">
        <v>3224</v>
      </c>
      <c r="B119" s="76" t="s">
        <v>3971</v>
      </c>
      <c r="C119" s="76" t="s">
        <v>286</v>
      </c>
      <c r="D119" s="76" t="s">
        <v>5237</v>
      </c>
      <c r="E119" s="76">
        <v>750</v>
      </c>
      <c r="F119" s="76">
        <v>12</v>
      </c>
      <c r="G119" s="77">
        <v>22.9</v>
      </c>
      <c r="H119" s="76" t="s">
        <v>3295</v>
      </c>
      <c r="I119" s="77">
        <v>23.69</v>
      </c>
      <c r="J119" s="2">
        <v>1</v>
      </c>
      <c r="K119" s="119" cm="1">
        <f t="array" ref="K119">ROUND(IF(C119="Beer",SUM(LOOKUP(2,1/(SRP!$B$7:$B$9&lt;=E119)/(SRP!$C$7:$C$9&gt;=E119),SRP!$D$7:$D$9)*(G119/100)*(E119/1000)),IF(C119="Spirits",SUM(LOOKUP(2,1/(SRP!$B$2:$B$6&lt;=E119)/(SRP!$C$2:$C$6&gt;=E119),SRP!$D$2:$D$6)*(G119/100)*(E119/1000)),IF(AND(C119="Wine",D119="Fortified Wines"),SUM(LOOKUP(2,1/(SRP!$B$20:$B$23&lt;=E119)/(SRP!$C$20:$C$23&gt;=E119),SRP!$D$20:$D$23)*(G119/100)*(E119/1000)),IF(C119="Wine",SUM(LOOKUP(2,1/(SRP!$B$15:$B$19&lt;=E119)/(SRP!$C$15:$C$19&gt;=E119),SRP!$D$15:$D$19)*(G119/100)*(E119/1000)),IF(C119="Ready to Drink",SUM(LOOKUP(2,1/(SRP!$B$10:$B$14&lt;=E119)/(SRP!$C$10:$C$14&gt;=E119),SRP!$D$10:$D$14)*(G119/100)*(E119/1000)),0))))),2)</f>
        <v>11.99</v>
      </c>
    </row>
    <row r="120" spans="1:11" x14ac:dyDescent="0.35">
      <c r="A120" s="2">
        <v>3271</v>
      </c>
      <c r="B120" s="76" t="s">
        <v>374</v>
      </c>
      <c r="C120" s="76" t="s">
        <v>286</v>
      </c>
      <c r="D120" s="76" t="s">
        <v>5268</v>
      </c>
      <c r="E120" s="76">
        <v>750</v>
      </c>
      <c r="F120" s="76">
        <v>12</v>
      </c>
      <c r="G120" s="77">
        <v>13.5</v>
      </c>
      <c r="H120" s="76" t="s">
        <v>3335</v>
      </c>
      <c r="I120" s="77">
        <v>16.04</v>
      </c>
      <c r="J120" s="2">
        <v>1</v>
      </c>
      <c r="K120" s="119" cm="1">
        <f t="array" ref="K120">ROUND(IF(C120="Beer",SUM(LOOKUP(2,1/(SRP!$B$7:$B$9&lt;=E120)/(SRP!$C$7:$C$9&gt;=E120),SRP!$D$7:$D$9)*(G120/100)*(E120/1000)),IF(C120="Spirits",SUM(LOOKUP(2,1/(SRP!$B$2:$B$6&lt;=E120)/(SRP!$C$2:$C$6&gt;=E120),SRP!$D$2:$D$6)*(G120/100)*(E120/1000)),IF(AND(C120="Wine",D120="Fortified Wines"),SUM(LOOKUP(2,1/(SRP!$B$20:$B$23&lt;=E120)/(SRP!$C$20:$C$23&gt;=E120),SRP!$D$20:$D$23)*(G120/100)*(E120/1000)),IF(C120="Wine",SUM(LOOKUP(2,1/(SRP!$B$15:$B$19&lt;=E120)/(SRP!$C$15:$C$19&gt;=E120),SRP!$D$15:$D$19)*(G120/100)*(E120/1000)),IF(C120="Ready to Drink",SUM(LOOKUP(2,1/(SRP!$B$10:$B$14&lt;=E120)/(SRP!$C$10:$C$14&gt;=E120),SRP!$D$10:$D$14)*(G120/100)*(E120/1000)),0))))),2)</f>
        <v>7.07</v>
      </c>
    </row>
    <row r="121" spans="1:11" x14ac:dyDescent="0.35">
      <c r="A121" s="2">
        <v>3307</v>
      </c>
      <c r="B121" s="76" t="s">
        <v>145</v>
      </c>
      <c r="C121" s="76" t="s">
        <v>287</v>
      </c>
      <c r="D121" s="76" t="s">
        <v>5230</v>
      </c>
      <c r="E121" s="76">
        <v>473</v>
      </c>
      <c r="F121" s="76">
        <v>24</v>
      </c>
      <c r="G121" s="77">
        <v>5</v>
      </c>
      <c r="H121" s="76" t="s">
        <v>3326</v>
      </c>
      <c r="I121" s="77">
        <v>3.69</v>
      </c>
      <c r="J121" s="2">
        <v>1</v>
      </c>
      <c r="K121" s="119" cm="1">
        <f t="array" ref="K121">ROUND(IF(C121="Beer",SUM(LOOKUP(2,1/(SRP!$B$7:$B$9&lt;=E121)/(SRP!$C$7:$C$9&gt;=E121),SRP!$D$7:$D$9)*(G121/100)*(E121/1000)),IF(C121="Spirits",SUM(LOOKUP(2,1/(SRP!$B$2:$B$6&lt;=E121)/(SRP!$C$2:$C$6&gt;=E121),SRP!$D$2:$D$6)*(G121/100)*(E121/1000)),IF(AND(C121="Wine",D121="Fortified Wines"),SUM(LOOKUP(2,1/(SRP!$B$20:$B$23&lt;=E121)/(SRP!$C$20:$C$23&gt;=E121),SRP!$D$20:$D$23)*(G121/100)*(E121/1000)),IF(C121="Wine",SUM(LOOKUP(2,1/(SRP!$B$15:$B$19&lt;=E121)/(SRP!$C$15:$C$19&gt;=E121),SRP!$D$15:$D$19)*(G121/100)*(E121/1000)),IF(C121="Ready to Drink",SUM(LOOKUP(2,1/(SRP!$B$10:$B$14&lt;=E121)/(SRP!$C$10:$C$14&gt;=E121),SRP!$D$10:$D$14)*(G121/100)*(E121/1000)),0))))),2)</f>
        <v>1.65</v>
      </c>
    </row>
    <row r="122" spans="1:11" x14ac:dyDescent="0.35">
      <c r="A122" s="2">
        <v>3307</v>
      </c>
      <c r="B122" s="76" t="s">
        <v>145</v>
      </c>
      <c r="C122" s="76" t="s">
        <v>287</v>
      </c>
      <c r="D122" s="76" t="s">
        <v>5230</v>
      </c>
      <c r="E122" s="76">
        <v>473</v>
      </c>
      <c r="F122" s="76">
        <v>24</v>
      </c>
      <c r="G122" s="77">
        <v>5</v>
      </c>
      <c r="H122" s="76" t="s">
        <v>3326</v>
      </c>
      <c r="I122" s="77">
        <v>3.69</v>
      </c>
      <c r="J122" s="2">
        <v>1</v>
      </c>
      <c r="K122" s="119" cm="1">
        <f t="array" ref="K122">ROUND(IF(C122="Beer",SUM(LOOKUP(2,1/(SRP!$B$7:$B$9&lt;=E122)/(SRP!$C$7:$C$9&gt;=E122),SRP!$D$7:$D$9)*(G122/100)*(E122/1000)),IF(C122="Spirits",SUM(LOOKUP(2,1/(SRP!$B$2:$B$6&lt;=E122)/(SRP!$C$2:$C$6&gt;=E122),SRP!$D$2:$D$6)*(G122/100)*(E122/1000)),IF(AND(C122="Wine",D122="Fortified Wines"),SUM(LOOKUP(2,1/(SRP!$B$20:$B$23&lt;=E122)/(SRP!$C$20:$C$23&gt;=E122),SRP!$D$20:$D$23)*(G122/100)*(E122/1000)),IF(C122="Wine",SUM(LOOKUP(2,1/(SRP!$B$15:$B$19&lt;=E122)/(SRP!$C$15:$C$19&gt;=E122),SRP!$D$15:$D$19)*(G122/100)*(E122/1000)),IF(C122="Ready to Drink",SUM(LOOKUP(2,1/(SRP!$B$10:$B$14&lt;=E122)/(SRP!$C$10:$C$14&gt;=E122),SRP!$D$10:$D$14)*(G122/100)*(E122/1000)),0))))),2)</f>
        <v>1.65</v>
      </c>
    </row>
    <row r="123" spans="1:11" x14ac:dyDescent="0.35">
      <c r="A123" s="2">
        <v>3318</v>
      </c>
      <c r="B123" s="76" t="s">
        <v>6737</v>
      </c>
      <c r="C123" s="76" t="s">
        <v>286</v>
      </c>
      <c r="D123" s="76" t="s">
        <v>5246</v>
      </c>
      <c r="E123" s="76">
        <v>750</v>
      </c>
      <c r="F123" s="76">
        <v>12</v>
      </c>
      <c r="G123" s="77">
        <v>13</v>
      </c>
      <c r="H123" s="76" t="s">
        <v>3288</v>
      </c>
      <c r="I123" s="77">
        <v>23.56</v>
      </c>
      <c r="J123" s="2">
        <v>1</v>
      </c>
      <c r="K123" s="119" cm="1">
        <f t="array" ref="K123">ROUND(IF(C123="Beer",SUM(LOOKUP(2,1/(SRP!$B$7:$B$9&lt;=E123)/(SRP!$C$7:$C$9&gt;=E123),SRP!$D$7:$D$9)*(G123/100)*(E123/1000)),IF(C123="Spirits",SUM(LOOKUP(2,1/(SRP!$B$2:$B$6&lt;=E123)/(SRP!$C$2:$C$6&gt;=E123),SRP!$D$2:$D$6)*(G123/100)*(E123/1000)),IF(AND(C123="Wine",D123="Fortified Wines"),SUM(LOOKUP(2,1/(SRP!$B$20:$B$23&lt;=E123)/(SRP!$C$20:$C$23&gt;=E123),SRP!$D$20:$D$23)*(G123/100)*(E123/1000)),IF(C123="Wine",SUM(LOOKUP(2,1/(SRP!$B$15:$B$19&lt;=E123)/(SRP!$C$15:$C$19&gt;=E123),SRP!$D$15:$D$19)*(G123/100)*(E123/1000)),IF(C123="Ready to Drink",SUM(LOOKUP(2,1/(SRP!$B$10:$B$14&lt;=E123)/(SRP!$C$10:$C$14&gt;=E123),SRP!$D$10:$D$14)*(G123/100)*(E123/1000)),0))))),2)</f>
        <v>6.81</v>
      </c>
    </row>
    <row r="124" spans="1:11" x14ac:dyDescent="0.35">
      <c r="A124" s="2">
        <v>3320</v>
      </c>
      <c r="B124" s="76" t="s">
        <v>375</v>
      </c>
      <c r="C124" s="76" t="s">
        <v>286</v>
      </c>
      <c r="D124" s="76" t="s">
        <v>5269</v>
      </c>
      <c r="E124" s="76">
        <v>750</v>
      </c>
      <c r="F124" s="76">
        <v>12</v>
      </c>
      <c r="G124" s="77">
        <v>15.1</v>
      </c>
      <c r="H124" s="76" t="s">
        <v>3288</v>
      </c>
      <c r="I124" s="77">
        <v>60.99</v>
      </c>
      <c r="J124" s="2">
        <v>1</v>
      </c>
      <c r="K124" s="119" cm="1">
        <f t="array" ref="K124">ROUND(IF(C124="Beer",SUM(LOOKUP(2,1/(SRP!$B$7:$B$9&lt;=E124)/(SRP!$C$7:$C$9&gt;=E124),SRP!$D$7:$D$9)*(G124/100)*(E124/1000)),IF(C124="Spirits",SUM(LOOKUP(2,1/(SRP!$B$2:$B$6&lt;=E124)/(SRP!$C$2:$C$6&gt;=E124),SRP!$D$2:$D$6)*(G124/100)*(E124/1000)),IF(AND(C124="Wine",D124="Fortified Wines"),SUM(LOOKUP(2,1/(SRP!$B$20:$B$23&lt;=E124)/(SRP!$C$20:$C$23&gt;=E124),SRP!$D$20:$D$23)*(G124/100)*(E124/1000)),IF(C124="Wine",SUM(LOOKUP(2,1/(SRP!$B$15:$B$19&lt;=E124)/(SRP!$C$15:$C$19&gt;=E124),SRP!$D$15:$D$19)*(G124/100)*(E124/1000)),IF(C124="Ready to Drink",SUM(LOOKUP(2,1/(SRP!$B$10:$B$14&lt;=E124)/(SRP!$C$10:$C$14&gt;=E124),SRP!$D$10:$D$14)*(G124/100)*(E124/1000)),0))))),2)</f>
        <v>7.91</v>
      </c>
    </row>
    <row r="125" spans="1:11" x14ac:dyDescent="0.35">
      <c r="A125" s="2">
        <v>3416</v>
      </c>
      <c r="B125" s="76" t="s">
        <v>376</v>
      </c>
      <c r="C125" s="76" t="s">
        <v>286</v>
      </c>
      <c r="D125" s="76" t="s">
        <v>5236</v>
      </c>
      <c r="E125" s="76">
        <v>750</v>
      </c>
      <c r="F125" s="76">
        <v>12</v>
      </c>
      <c r="G125" s="77">
        <v>9</v>
      </c>
      <c r="H125" s="76" t="s">
        <v>6869</v>
      </c>
      <c r="I125" s="77">
        <v>12.99</v>
      </c>
      <c r="J125" s="2">
        <v>1</v>
      </c>
      <c r="K125" s="119" cm="1">
        <f t="array" ref="K125">ROUND(IF(C125="Beer",SUM(LOOKUP(2,1/(SRP!$B$7:$B$9&lt;=E125)/(SRP!$C$7:$C$9&gt;=E125),SRP!$D$7:$D$9)*(G125/100)*(E125/1000)),IF(C125="Spirits",SUM(LOOKUP(2,1/(SRP!$B$2:$B$6&lt;=E125)/(SRP!$C$2:$C$6&gt;=E125),SRP!$D$2:$D$6)*(G125/100)*(E125/1000)),IF(AND(C125="Wine",D125="Fortified Wines"),SUM(LOOKUP(2,1/(SRP!$B$20:$B$23&lt;=E125)/(SRP!$C$20:$C$23&gt;=E125),SRP!$D$20:$D$23)*(G125/100)*(E125/1000)),IF(C125="Wine",SUM(LOOKUP(2,1/(SRP!$B$15:$B$19&lt;=E125)/(SRP!$C$15:$C$19&gt;=E125),SRP!$D$15:$D$19)*(G125/100)*(E125/1000)),IF(C125="Ready to Drink",SUM(LOOKUP(2,1/(SRP!$B$10:$B$14&lt;=E125)/(SRP!$C$10:$C$14&gt;=E125),SRP!$D$10:$D$14)*(G125/100)*(E125/1000)),0))))),2)</f>
        <v>4.71</v>
      </c>
    </row>
    <row r="126" spans="1:11" x14ac:dyDescent="0.35">
      <c r="A126" s="2">
        <v>3429</v>
      </c>
      <c r="B126" s="76" t="s">
        <v>377</v>
      </c>
      <c r="C126" s="76" t="s">
        <v>286</v>
      </c>
      <c r="D126" s="76" t="s">
        <v>5247</v>
      </c>
      <c r="E126" s="76">
        <v>3000</v>
      </c>
      <c r="F126" s="76">
        <v>4</v>
      </c>
      <c r="G126" s="77">
        <v>12</v>
      </c>
      <c r="H126" s="76" t="s">
        <v>3311</v>
      </c>
      <c r="I126" s="77">
        <v>39.99</v>
      </c>
      <c r="J126" s="2">
        <v>1</v>
      </c>
      <c r="K126" s="119" cm="1">
        <f t="array" ref="K126">ROUND(IF(C126="Beer",SUM(LOOKUP(2,1/(SRP!$B$7:$B$9&lt;=E126)/(SRP!$C$7:$C$9&gt;=E126),SRP!$D$7:$D$9)*(G126/100)*(E126/1000)),IF(C126="Spirits",SUM(LOOKUP(2,1/(SRP!$B$2:$B$6&lt;=E126)/(SRP!$C$2:$C$6&gt;=E126),SRP!$D$2:$D$6)*(G126/100)*(E126/1000)),IF(AND(C126="Wine",D126="Fortified Wines"),SUM(LOOKUP(2,1/(SRP!$B$20:$B$23&lt;=E126)/(SRP!$C$20:$C$23&gt;=E126),SRP!$D$20:$D$23)*(G126/100)*(E126/1000)),IF(C126="Wine",SUM(LOOKUP(2,1/(SRP!$B$15:$B$19&lt;=E126)/(SRP!$C$15:$C$19&gt;=E126),SRP!$D$15:$D$19)*(G126/100)*(E126/1000)),IF(C126="Ready to Drink",SUM(LOOKUP(2,1/(SRP!$B$10:$B$14&lt;=E126)/(SRP!$C$10:$C$14&gt;=E126),SRP!$D$10:$D$14)*(G126/100)*(E126/1000)),0))))),2)</f>
        <v>25.13</v>
      </c>
    </row>
    <row r="127" spans="1:11" x14ac:dyDescent="0.35">
      <c r="A127" s="2">
        <v>3467</v>
      </c>
      <c r="B127" s="76" t="s">
        <v>330</v>
      </c>
      <c r="C127" s="76" t="s">
        <v>285</v>
      </c>
      <c r="D127" s="76" t="s">
        <v>6934</v>
      </c>
      <c r="E127" s="76">
        <v>375</v>
      </c>
      <c r="F127" s="76">
        <v>24</v>
      </c>
      <c r="G127" s="77">
        <v>40</v>
      </c>
      <c r="H127" s="76" t="s">
        <v>3280</v>
      </c>
      <c r="I127" s="77">
        <v>18.989999999999998</v>
      </c>
      <c r="J127" s="2">
        <v>1</v>
      </c>
      <c r="K127" s="119" cm="1">
        <f t="array" ref="K127">ROUND(IF(C127="Beer",SUM(LOOKUP(2,1/(SRP!$B$7:$B$9&lt;=E127)/(SRP!$C$7:$C$9&gt;=E127),SRP!$D$7:$D$9)*(G127/100)*(E127/1000)),IF(C127="Spirits",SUM(LOOKUP(2,1/(SRP!$B$2:$B$6&lt;=E127)/(SRP!$C$2:$C$6&gt;=E127),SRP!$D$2:$D$6)*(G127/100)*(E127/1000)),IF(AND(C127="Wine",D127="Fortified Wines"),SUM(LOOKUP(2,1/(SRP!$B$20:$B$23&lt;=E127)/(SRP!$C$20:$C$23&gt;=E127),SRP!$D$20:$D$23)*(G127/100)*(E127/1000)),IF(C127="Wine",SUM(LOOKUP(2,1/(SRP!$B$15:$B$19&lt;=E127)/(SRP!$C$15:$C$19&gt;=E127),SRP!$D$15:$D$19)*(G127/100)*(E127/1000)),IF(C127="Ready to Drink",SUM(LOOKUP(2,1/(SRP!$B$10:$B$14&lt;=E127)/(SRP!$C$10:$C$14&gt;=E127),SRP!$D$10:$D$14)*(G127/100)*(E127/1000)),0))))),2)</f>
        <v>11.89</v>
      </c>
    </row>
    <row r="128" spans="1:11" x14ac:dyDescent="0.35">
      <c r="A128" s="2">
        <v>3474</v>
      </c>
      <c r="B128" s="76" t="s">
        <v>147</v>
      </c>
      <c r="C128" s="76" t="s">
        <v>286</v>
      </c>
      <c r="D128" s="76" t="s">
        <v>5249</v>
      </c>
      <c r="E128" s="76">
        <v>3000</v>
      </c>
      <c r="F128" s="76">
        <v>4</v>
      </c>
      <c r="G128" s="77">
        <v>11</v>
      </c>
      <c r="H128" s="76" t="s">
        <v>3300</v>
      </c>
      <c r="I128" s="77">
        <v>44.79</v>
      </c>
      <c r="J128" s="2">
        <v>1</v>
      </c>
      <c r="K128" s="119" cm="1">
        <f t="array" ref="K128">ROUND(IF(C128="Beer",SUM(LOOKUP(2,1/(SRP!$B$7:$B$9&lt;=E128)/(SRP!$C$7:$C$9&gt;=E128),SRP!$D$7:$D$9)*(G128/100)*(E128/1000)),IF(C128="Spirits",SUM(LOOKUP(2,1/(SRP!$B$2:$B$6&lt;=E128)/(SRP!$C$2:$C$6&gt;=E128),SRP!$D$2:$D$6)*(G128/100)*(E128/1000)),IF(AND(C128="Wine",D128="Fortified Wines"),SUM(LOOKUP(2,1/(SRP!$B$20:$B$23&lt;=E128)/(SRP!$C$20:$C$23&gt;=E128),SRP!$D$20:$D$23)*(G128/100)*(E128/1000)),IF(C128="Wine",SUM(LOOKUP(2,1/(SRP!$B$15:$B$19&lt;=E128)/(SRP!$C$15:$C$19&gt;=E128),SRP!$D$15:$D$19)*(G128/100)*(E128/1000)),IF(C128="Ready to Drink",SUM(LOOKUP(2,1/(SRP!$B$10:$B$14&lt;=E128)/(SRP!$C$10:$C$14&gt;=E128),SRP!$D$10:$D$14)*(G128/100)*(E128/1000)),0))))),2)</f>
        <v>23.04</v>
      </c>
    </row>
    <row r="129" spans="1:11" x14ac:dyDescent="0.35">
      <c r="A129" s="2">
        <v>3515</v>
      </c>
      <c r="B129" s="76" t="s">
        <v>378</v>
      </c>
      <c r="C129" s="76" t="s">
        <v>286</v>
      </c>
      <c r="D129" s="76" t="s">
        <v>5245</v>
      </c>
      <c r="E129" s="76">
        <v>750</v>
      </c>
      <c r="F129" s="76">
        <v>12</v>
      </c>
      <c r="G129" s="77">
        <v>15</v>
      </c>
      <c r="H129" s="76" t="s">
        <v>3302</v>
      </c>
      <c r="I129" s="77">
        <v>17.989999999999998</v>
      </c>
      <c r="J129" s="2">
        <v>1</v>
      </c>
      <c r="K129" s="119" cm="1">
        <f t="array" ref="K129">ROUND(IF(C129="Beer",SUM(LOOKUP(2,1/(SRP!$B$7:$B$9&lt;=E129)/(SRP!$C$7:$C$9&gt;=E129),SRP!$D$7:$D$9)*(G129/100)*(E129/1000)),IF(C129="Spirits",SUM(LOOKUP(2,1/(SRP!$B$2:$B$6&lt;=E129)/(SRP!$C$2:$C$6&gt;=E129),SRP!$D$2:$D$6)*(G129/100)*(E129/1000)),IF(AND(C129="Wine",D129="Fortified Wines"),SUM(LOOKUP(2,1/(SRP!$B$20:$B$23&lt;=E129)/(SRP!$C$20:$C$23&gt;=E129),SRP!$D$20:$D$23)*(G129/100)*(E129/1000)),IF(C129="Wine",SUM(LOOKUP(2,1/(SRP!$B$15:$B$19&lt;=E129)/(SRP!$C$15:$C$19&gt;=E129),SRP!$D$15:$D$19)*(G129/100)*(E129/1000)),IF(C129="Ready to Drink",SUM(LOOKUP(2,1/(SRP!$B$10:$B$14&lt;=E129)/(SRP!$C$10:$C$14&gt;=E129),SRP!$D$10:$D$14)*(G129/100)*(E129/1000)),0))))),2)</f>
        <v>7.85</v>
      </c>
    </row>
    <row r="130" spans="1:11" x14ac:dyDescent="0.35">
      <c r="A130" s="2">
        <v>3517</v>
      </c>
      <c r="B130" s="76" t="s">
        <v>379</v>
      </c>
      <c r="C130" s="76" t="s">
        <v>286</v>
      </c>
      <c r="D130" s="76" t="s">
        <v>5236</v>
      </c>
      <c r="E130" s="76">
        <v>750</v>
      </c>
      <c r="F130" s="76">
        <v>12</v>
      </c>
      <c r="G130" s="77">
        <v>15.5</v>
      </c>
      <c r="H130" s="76" t="s">
        <v>3302</v>
      </c>
      <c r="I130" s="77">
        <v>26.99</v>
      </c>
      <c r="J130" s="2">
        <v>1</v>
      </c>
      <c r="K130" s="119" cm="1">
        <f t="array" ref="K130">ROUND(IF(C130="Beer",SUM(LOOKUP(2,1/(SRP!$B$7:$B$9&lt;=E130)/(SRP!$C$7:$C$9&gt;=E130),SRP!$D$7:$D$9)*(G130/100)*(E130/1000)),IF(C130="Spirits",SUM(LOOKUP(2,1/(SRP!$B$2:$B$6&lt;=E130)/(SRP!$C$2:$C$6&gt;=E130),SRP!$D$2:$D$6)*(G130/100)*(E130/1000)),IF(AND(C130="Wine",D130="Fortified Wines"),SUM(LOOKUP(2,1/(SRP!$B$20:$B$23&lt;=E130)/(SRP!$C$20:$C$23&gt;=E130),SRP!$D$20:$D$23)*(G130/100)*(E130/1000)),IF(C130="Wine",SUM(LOOKUP(2,1/(SRP!$B$15:$B$19&lt;=E130)/(SRP!$C$15:$C$19&gt;=E130),SRP!$D$15:$D$19)*(G130/100)*(E130/1000)),IF(C130="Ready to Drink",SUM(LOOKUP(2,1/(SRP!$B$10:$B$14&lt;=E130)/(SRP!$C$10:$C$14&gt;=E130),SRP!$D$10:$D$14)*(G130/100)*(E130/1000)),0))))),2)</f>
        <v>8.1199999999999992</v>
      </c>
    </row>
    <row r="131" spans="1:11" x14ac:dyDescent="0.35">
      <c r="A131" s="2">
        <v>3558</v>
      </c>
      <c r="B131" s="76" t="s">
        <v>10</v>
      </c>
      <c r="C131" s="76" t="s">
        <v>285</v>
      </c>
      <c r="D131" s="76" t="s">
        <v>6931</v>
      </c>
      <c r="E131" s="76">
        <v>750</v>
      </c>
      <c r="F131" s="76">
        <v>12</v>
      </c>
      <c r="G131" s="77">
        <v>40</v>
      </c>
      <c r="H131" s="76" t="s">
        <v>3284</v>
      </c>
      <c r="I131" s="77">
        <v>37.49</v>
      </c>
      <c r="J131" s="2">
        <v>1</v>
      </c>
      <c r="K131" s="119" cm="1">
        <f t="array" ref="K131">ROUND(IF(C131="Beer",SUM(LOOKUP(2,1/(SRP!$B$7:$B$9&lt;=E131)/(SRP!$C$7:$C$9&gt;=E131),SRP!$D$7:$D$9)*(G131/100)*(E131/1000)),IF(C131="Spirits",SUM(LOOKUP(2,1/(SRP!$B$2:$B$6&lt;=E131)/(SRP!$C$2:$C$6&gt;=E131),SRP!$D$2:$D$6)*(G131/100)*(E131/1000)),IF(AND(C131="Wine",D131="Fortified Wines"),SUM(LOOKUP(2,1/(SRP!$B$20:$B$23&lt;=E131)/(SRP!$C$20:$C$23&gt;=E131),SRP!$D$20:$D$23)*(G131/100)*(E131/1000)),IF(C131="Wine",SUM(LOOKUP(2,1/(SRP!$B$15:$B$19&lt;=E131)/(SRP!$C$15:$C$19&gt;=E131),SRP!$D$15:$D$19)*(G131/100)*(E131/1000)),IF(C131="Ready to Drink",SUM(LOOKUP(2,1/(SRP!$B$10:$B$14&lt;=E131)/(SRP!$C$10:$C$14&gt;=E131),SRP!$D$10:$D$14)*(G131/100)*(E131/1000)),0))))),2)</f>
        <v>20.94</v>
      </c>
    </row>
    <row r="132" spans="1:11" x14ac:dyDescent="0.35">
      <c r="A132" s="2">
        <v>3657</v>
      </c>
      <c r="B132" s="76" t="s">
        <v>72</v>
      </c>
      <c r="C132" s="76" t="s">
        <v>286</v>
      </c>
      <c r="D132" s="76" t="s">
        <v>5260</v>
      </c>
      <c r="E132" s="76">
        <v>750</v>
      </c>
      <c r="F132" s="76">
        <v>12</v>
      </c>
      <c r="G132" s="77">
        <v>20</v>
      </c>
      <c r="H132" s="76" t="s">
        <v>5939</v>
      </c>
      <c r="I132" s="77">
        <v>11.49</v>
      </c>
      <c r="J132" s="2">
        <v>1</v>
      </c>
      <c r="K132" s="119" cm="1">
        <f t="array" ref="K132">ROUND(IF(C132="Beer",SUM(LOOKUP(2,1/(SRP!$B$7:$B$9&lt;=E132)/(SRP!$C$7:$C$9&gt;=E132),SRP!$D$7:$D$9)*(G132/100)*(E132/1000)),IF(C132="Spirits",SUM(LOOKUP(2,1/(SRP!$B$2:$B$6&lt;=E132)/(SRP!$C$2:$C$6&gt;=E132),SRP!$D$2:$D$6)*(G132/100)*(E132/1000)),IF(AND(C132="Wine",D132="Fortified Wines"),SUM(LOOKUP(2,1/(SRP!$B$20:$B$23&lt;=E132)/(SRP!$C$20:$C$23&gt;=E132),SRP!$D$20:$D$23)*(G132/100)*(E132/1000)),IF(C132="Wine",SUM(LOOKUP(2,1/(SRP!$B$15:$B$19&lt;=E132)/(SRP!$C$15:$C$19&gt;=E132),SRP!$D$15:$D$19)*(G132/100)*(E132/1000)),IF(C132="Ready to Drink",SUM(LOOKUP(2,1/(SRP!$B$10:$B$14&lt;=E132)/(SRP!$C$10:$C$14&gt;=E132),SRP!$D$10:$D$14)*(G132/100)*(E132/1000)),0))))),2)</f>
        <v>10.47</v>
      </c>
    </row>
    <row r="133" spans="1:11" x14ac:dyDescent="0.35">
      <c r="A133" s="2">
        <v>3679</v>
      </c>
      <c r="B133" s="76" t="s">
        <v>382</v>
      </c>
      <c r="C133" s="76" t="s">
        <v>286</v>
      </c>
      <c r="D133" s="76" t="s">
        <v>5248</v>
      </c>
      <c r="E133" s="76">
        <v>2000</v>
      </c>
      <c r="F133" s="76">
        <v>6</v>
      </c>
      <c r="G133" s="77">
        <v>13.5</v>
      </c>
      <c r="H133" s="76" t="s">
        <v>3294</v>
      </c>
      <c r="I133" s="77">
        <v>24.99</v>
      </c>
      <c r="J133" s="2">
        <v>1</v>
      </c>
      <c r="K133" s="119" cm="1">
        <f t="array" ref="K133">ROUND(IF(C133="Beer",SUM(LOOKUP(2,1/(SRP!$B$7:$B$9&lt;=E133)/(SRP!$C$7:$C$9&gt;=E133),SRP!$D$7:$D$9)*(G133/100)*(E133/1000)),IF(C133="Spirits",SUM(LOOKUP(2,1/(SRP!$B$2:$B$6&lt;=E133)/(SRP!$C$2:$C$6&gt;=E133),SRP!$D$2:$D$6)*(G133/100)*(E133/1000)),IF(AND(C133="Wine",D133="Fortified Wines"),SUM(LOOKUP(2,1/(SRP!$B$20:$B$23&lt;=E133)/(SRP!$C$20:$C$23&gt;=E133),SRP!$D$20:$D$23)*(G133/100)*(E133/1000)),IF(C133="Wine",SUM(LOOKUP(2,1/(SRP!$B$15:$B$19&lt;=E133)/(SRP!$C$15:$C$19&gt;=E133),SRP!$D$15:$D$19)*(G133/100)*(E133/1000)),IF(C133="Ready to Drink",SUM(LOOKUP(2,1/(SRP!$B$10:$B$14&lt;=E133)/(SRP!$C$10:$C$14&gt;=E133),SRP!$D$10:$D$14)*(G133/100)*(E133/1000)),0))))),2)</f>
        <v>18.850000000000001</v>
      </c>
    </row>
    <row r="134" spans="1:11" x14ac:dyDescent="0.35">
      <c r="A134" s="2">
        <v>3688</v>
      </c>
      <c r="B134" s="76" t="s">
        <v>383</v>
      </c>
      <c r="C134" s="76" t="s">
        <v>285</v>
      </c>
      <c r="D134" s="76" t="s">
        <v>6935</v>
      </c>
      <c r="E134" s="76">
        <v>750</v>
      </c>
      <c r="F134" s="76">
        <v>3</v>
      </c>
      <c r="G134" s="77">
        <v>43</v>
      </c>
      <c r="H134" s="76" t="s">
        <v>3279</v>
      </c>
      <c r="I134" s="77">
        <v>409.99</v>
      </c>
      <c r="J134" s="2">
        <v>1</v>
      </c>
      <c r="K134" s="119" cm="1">
        <f t="array" ref="K134">ROUND(IF(C134="Beer",SUM(LOOKUP(2,1/(SRP!$B$7:$B$9&lt;=E134)/(SRP!$C$7:$C$9&gt;=E134),SRP!$D$7:$D$9)*(G134/100)*(E134/1000)),IF(C134="Spirits",SUM(LOOKUP(2,1/(SRP!$B$2:$B$6&lt;=E134)/(SRP!$C$2:$C$6&gt;=E134),SRP!$D$2:$D$6)*(G134/100)*(E134/1000)),IF(AND(C134="Wine",D134="Fortified Wines"),SUM(LOOKUP(2,1/(SRP!$B$20:$B$23&lt;=E134)/(SRP!$C$20:$C$23&gt;=E134),SRP!$D$20:$D$23)*(G134/100)*(E134/1000)),IF(C134="Wine",SUM(LOOKUP(2,1/(SRP!$B$15:$B$19&lt;=E134)/(SRP!$C$15:$C$19&gt;=E134),SRP!$D$15:$D$19)*(G134/100)*(E134/1000)),IF(C134="Ready to Drink",SUM(LOOKUP(2,1/(SRP!$B$10:$B$14&lt;=E134)/(SRP!$C$10:$C$14&gt;=E134),SRP!$D$10:$D$14)*(G134/100)*(E134/1000)),0))))),2)</f>
        <v>22.51</v>
      </c>
    </row>
    <row r="135" spans="1:11" x14ac:dyDescent="0.35">
      <c r="A135" s="2">
        <v>3710</v>
      </c>
      <c r="B135" s="76" t="s">
        <v>384</v>
      </c>
      <c r="C135" s="76" t="s">
        <v>286</v>
      </c>
      <c r="D135" s="76" t="s">
        <v>5247</v>
      </c>
      <c r="E135" s="76">
        <v>750</v>
      </c>
      <c r="F135" s="76">
        <v>12</v>
      </c>
      <c r="G135" s="77">
        <v>14</v>
      </c>
      <c r="H135" s="76" t="s">
        <v>3305</v>
      </c>
      <c r="I135" s="77">
        <v>18.989999999999998</v>
      </c>
      <c r="J135" s="2">
        <v>1</v>
      </c>
      <c r="K135" s="119" cm="1">
        <f t="array" ref="K135">ROUND(IF(C135="Beer",SUM(LOOKUP(2,1/(SRP!$B$7:$B$9&lt;=E135)/(SRP!$C$7:$C$9&gt;=E135),SRP!$D$7:$D$9)*(G135/100)*(E135/1000)),IF(C135="Spirits",SUM(LOOKUP(2,1/(SRP!$B$2:$B$6&lt;=E135)/(SRP!$C$2:$C$6&gt;=E135),SRP!$D$2:$D$6)*(G135/100)*(E135/1000)),IF(AND(C135="Wine",D135="Fortified Wines"),SUM(LOOKUP(2,1/(SRP!$B$20:$B$23&lt;=E135)/(SRP!$C$20:$C$23&gt;=E135),SRP!$D$20:$D$23)*(G135/100)*(E135/1000)),IF(C135="Wine",SUM(LOOKUP(2,1/(SRP!$B$15:$B$19&lt;=E135)/(SRP!$C$15:$C$19&gt;=E135),SRP!$D$15:$D$19)*(G135/100)*(E135/1000)),IF(C135="Ready to Drink",SUM(LOOKUP(2,1/(SRP!$B$10:$B$14&lt;=E135)/(SRP!$C$10:$C$14&gt;=E135),SRP!$D$10:$D$14)*(G135/100)*(E135/1000)),0))))),2)</f>
        <v>7.33</v>
      </c>
    </row>
    <row r="136" spans="1:11" x14ac:dyDescent="0.35">
      <c r="A136" s="2">
        <v>3738</v>
      </c>
      <c r="B136" s="76" t="s">
        <v>359</v>
      </c>
      <c r="C136" s="76" t="s">
        <v>285</v>
      </c>
      <c r="D136" s="76" t="s">
        <v>5263</v>
      </c>
      <c r="E136" s="76">
        <v>1140</v>
      </c>
      <c r="F136" s="76">
        <v>6</v>
      </c>
      <c r="G136" s="77">
        <v>28</v>
      </c>
      <c r="H136" s="76" t="s">
        <v>3303</v>
      </c>
      <c r="I136" s="77">
        <v>48.99</v>
      </c>
      <c r="J136" s="2">
        <v>1</v>
      </c>
      <c r="K136" s="119" cm="1">
        <f t="array" ref="K136">ROUND(IF(C136="Beer",SUM(LOOKUP(2,1/(SRP!$B$7:$B$9&lt;=E136)/(SRP!$C$7:$C$9&gt;=E136),SRP!$D$7:$D$9)*(G136/100)*(E136/1000)),IF(C136="Spirits",SUM(LOOKUP(2,1/(SRP!$B$2:$B$6&lt;=E136)/(SRP!$C$2:$C$6&gt;=E136),SRP!$D$2:$D$6)*(G136/100)*(E136/1000)),IF(AND(C136="Wine",D136="Fortified Wines"),SUM(LOOKUP(2,1/(SRP!$B$20:$B$23&lt;=E136)/(SRP!$C$20:$C$23&gt;=E136),SRP!$D$20:$D$23)*(G136/100)*(E136/1000)),IF(C136="Wine",SUM(LOOKUP(2,1/(SRP!$B$15:$B$19&lt;=E136)/(SRP!$C$15:$C$19&gt;=E136),SRP!$D$15:$D$19)*(G136/100)*(E136/1000)),IF(C136="Ready to Drink",SUM(LOOKUP(2,1/(SRP!$B$10:$B$14&lt;=E136)/(SRP!$C$10:$C$14&gt;=E136),SRP!$D$10:$D$14)*(G136/100)*(E136/1000)),0))))),2)</f>
        <v>22.28</v>
      </c>
    </row>
    <row r="137" spans="1:11" x14ac:dyDescent="0.35">
      <c r="A137" s="2">
        <v>3744</v>
      </c>
      <c r="B137" s="76" t="s">
        <v>385</v>
      </c>
      <c r="C137" s="76" t="s">
        <v>285</v>
      </c>
      <c r="D137" s="76" t="s">
        <v>5270</v>
      </c>
      <c r="E137" s="76">
        <v>750</v>
      </c>
      <c r="F137" s="76">
        <v>12</v>
      </c>
      <c r="G137" s="77">
        <v>15</v>
      </c>
      <c r="H137" s="76" t="s">
        <v>3282</v>
      </c>
      <c r="I137" s="77">
        <v>23.99</v>
      </c>
      <c r="J137" s="2">
        <v>1</v>
      </c>
      <c r="K137" s="119" cm="1">
        <f t="array" ref="K137">ROUND(IF(C137="Beer",SUM(LOOKUP(2,1/(SRP!$B$7:$B$9&lt;=E137)/(SRP!$C$7:$C$9&gt;=E137),SRP!$D$7:$D$9)*(G137/100)*(E137/1000)),IF(C137="Spirits",SUM(LOOKUP(2,1/(SRP!$B$2:$B$6&lt;=E137)/(SRP!$C$2:$C$6&gt;=E137),SRP!$D$2:$D$6)*(G137/100)*(E137/1000)),IF(AND(C137="Wine",D137="Fortified Wines"),SUM(LOOKUP(2,1/(SRP!$B$20:$B$23&lt;=E137)/(SRP!$C$20:$C$23&gt;=E137),SRP!$D$20:$D$23)*(G137/100)*(E137/1000)),IF(C137="Wine",SUM(LOOKUP(2,1/(SRP!$B$15:$B$19&lt;=E137)/(SRP!$C$15:$C$19&gt;=E137),SRP!$D$15:$D$19)*(G137/100)*(E137/1000)),IF(C137="Ready to Drink",SUM(LOOKUP(2,1/(SRP!$B$10:$B$14&lt;=E137)/(SRP!$C$10:$C$14&gt;=E137),SRP!$D$10:$D$14)*(G137/100)*(E137/1000)),0))))),2)</f>
        <v>7.85</v>
      </c>
    </row>
    <row r="138" spans="1:11" x14ac:dyDescent="0.35">
      <c r="A138" s="2">
        <v>3751</v>
      </c>
      <c r="B138" s="76" t="s">
        <v>386</v>
      </c>
      <c r="C138" s="76" t="s">
        <v>286</v>
      </c>
      <c r="D138" s="76" t="s">
        <v>5236</v>
      </c>
      <c r="E138" s="76">
        <v>750</v>
      </c>
      <c r="F138" s="76">
        <v>12</v>
      </c>
      <c r="G138" s="77">
        <v>13.5</v>
      </c>
      <c r="H138" s="76" t="s">
        <v>3333</v>
      </c>
      <c r="I138" s="77">
        <v>64.989999999999995</v>
      </c>
      <c r="J138" s="2">
        <v>1</v>
      </c>
      <c r="K138" s="119" cm="1">
        <f t="array" ref="K138">ROUND(IF(C138="Beer",SUM(LOOKUP(2,1/(SRP!$B$7:$B$9&lt;=E138)/(SRP!$C$7:$C$9&gt;=E138),SRP!$D$7:$D$9)*(G138/100)*(E138/1000)),IF(C138="Spirits",SUM(LOOKUP(2,1/(SRP!$B$2:$B$6&lt;=E138)/(SRP!$C$2:$C$6&gt;=E138),SRP!$D$2:$D$6)*(G138/100)*(E138/1000)),IF(AND(C138="Wine",D138="Fortified Wines"),SUM(LOOKUP(2,1/(SRP!$B$20:$B$23&lt;=E138)/(SRP!$C$20:$C$23&gt;=E138),SRP!$D$20:$D$23)*(G138/100)*(E138/1000)),IF(C138="Wine",SUM(LOOKUP(2,1/(SRP!$B$15:$B$19&lt;=E138)/(SRP!$C$15:$C$19&gt;=E138),SRP!$D$15:$D$19)*(G138/100)*(E138/1000)),IF(C138="Ready to Drink",SUM(LOOKUP(2,1/(SRP!$B$10:$B$14&lt;=E138)/(SRP!$C$10:$C$14&gt;=E138),SRP!$D$10:$D$14)*(G138/100)*(E138/1000)),0))))),2)</f>
        <v>7.07</v>
      </c>
    </row>
    <row r="139" spans="1:11" x14ac:dyDescent="0.35">
      <c r="A139" s="2">
        <v>3757</v>
      </c>
      <c r="B139" s="76" t="s">
        <v>387</v>
      </c>
      <c r="C139" s="76" t="s">
        <v>286</v>
      </c>
      <c r="D139" s="76" t="s">
        <v>5232</v>
      </c>
      <c r="E139" s="76">
        <v>750</v>
      </c>
      <c r="F139" s="76">
        <v>6</v>
      </c>
      <c r="G139" s="77">
        <v>13</v>
      </c>
      <c r="H139" s="76" t="s">
        <v>5939</v>
      </c>
      <c r="I139" s="77">
        <v>27.99</v>
      </c>
      <c r="J139" s="2">
        <v>1</v>
      </c>
      <c r="K139" s="119" cm="1">
        <f t="array" ref="K139">ROUND(IF(C139="Beer",SUM(LOOKUP(2,1/(SRP!$B$7:$B$9&lt;=E139)/(SRP!$C$7:$C$9&gt;=E139),SRP!$D$7:$D$9)*(G139/100)*(E139/1000)),IF(C139="Spirits",SUM(LOOKUP(2,1/(SRP!$B$2:$B$6&lt;=E139)/(SRP!$C$2:$C$6&gt;=E139),SRP!$D$2:$D$6)*(G139/100)*(E139/1000)),IF(AND(C139="Wine",D139="Fortified Wines"),SUM(LOOKUP(2,1/(SRP!$B$20:$B$23&lt;=E139)/(SRP!$C$20:$C$23&gt;=E139),SRP!$D$20:$D$23)*(G139/100)*(E139/1000)),IF(C139="Wine",SUM(LOOKUP(2,1/(SRP!$B$15:$B$19&lt;=E139)/(SRP!$C$15:$C$19&gt;=E139),SRP!$D$15:$D$19)*(G139/100)*(E139/1000)),IF(C139="Ready to Drink",SUM(LOOKUP(2,1/(SRP!$B$10:$B$14&lt;=E139)/(SRP!$C$10:$C$14&gt;=E139),SRP!$D$10:$D$14)*(G139/100)*(E139/1000)),0))))),2)</f>
        <v>6.81</v>
      </c>
    </row>
    <row r="140" spans="1:11" x14ac:dyDescent="0.35">
      <c r="A140" s="2">
        <v>3781</v>
      </c>
      <c r="B140" s="76" t="s">
        <v>388</v>
      </c>
      <c r="C140" s="76" t="s">
        <v>286</v>
      </c>
      <c r="D140" s="76" t="s">
        <v>5247</v>
      </c>
      <c r="E140" s="76">
        <v>2000</v>
      </c>
      <c r="F140" s="76">
        <v>6</v>
      </c>
      <c r="G140" s="77">
        <v>13.5</v>
      </c>
      <c r="H140" s="76" t="s">
        <v>3294</v>
      </c>
      <c r="I140" s="77">
        <v>24.99</v>
      </c>
      <c r="J140" s="2">
        <v>1</v>
      </c>
      <c r="K140" s="119" cm="1">
        <f t="array" ref="K140">ROUND(IF(C140="Beer",SUM(LOOKUP(2,1/(SRP!$B$7:$B$9&lt;=E140)/(SRP!$C$7:$C$9&gt;=E140),SRP!$D$7:$D$9)*(G140/100)*(E140/1000)),IF(C140="Spirits",SUM(LOOKUP(2,1/(SRP!$B$2:$B$6&lt;=E140)/(SRP!$C$2:$C$6&gt;=E140),SRP!$D$2:$D$6)*(G140/100)*(E140/1000)),IF(AND(C140="Wine",D140="Fortified Wines"),SUM(LOOKUP(2,1/(SRP!$B$20:$B$23&lt;=E140)/(SRP!$C$20:$C$23&gt;=E140),SRP!$D$20:$D$23)*(G140/100)*(E140/1000)),IF(C140="Wine",SUM(LOOKUP(2,1/(SRP!$B$15:$B$19&lt;=E140)/(SRP!$C$15:$C$19&gt;=E140),SRP!$D$15:$D$19)*(G140/100)*(E140/1000)),IF(C140="Ready to Drink",SUM(LOOKUP(2,1/(SRP!$B$10:$B$14&lt;=E140)/(SRP!$C$10:$C$14&gt;=E140),SRP!$D$10:$D$14)*(G140/100)*(E140/1000)),0))))),2)</f>
        <v>18.850000000000001</v>
      </c>
    </row>
    <row r="141" spans="1:11" x14ac:dyDescent="0.35">
      <c r="A141" s="2">
        <v>3836</v>
      </c>
      <c r="B141" s="76" t="s">
        <v>389</v>
      </c>
      <c r="C141" s="76" t="s">
        <v>287</v>
      </c>
      <c r="D141" s="76" t="s">
        <v>5271</v>
      </c>
      <c r="E141" s="76">
        <v>8520</v>
      </c>
      <c r="F141" s="76">
        <v>1</v>
      </c>
      <c r="G141" s="77">
        <v>4</v>
      </c>
      <c r="H141" s="76" t="s">
        <v>3325</v>
      </c>
      <c r="I141" s="77">
        <v>49.99</v>
      </c>
      <c r="J141" s="2">
        <v>24</v>
      </c>
      <c r="K141" s="119" cm="1">
        <f t="array" ref="K141">ROUND(IF(C141="Beer",SUM(LOOKUP(2,1/(SRP!$B$7:$B$9&lt;=E141)/(SRP!$C$7:$C$9&gt;=E141),SRP!$D$7:$D$9)*(G141/100)*(E141/1000)),IF(C141="Spirits",SUM(LOOKUP(2,1/(SRP!$B$2:$B$6&lt;=E141)/(SRP!$C$2:$C$6&gt;=E141),SRP!$D$2:$D$6)*(G141/100)*(E141/1000)),IF(AND(C141="Wine",D141="Fortified Wines"),SUM(LOOKUP(2,1/(SRP!$B$20:$B$23&lt;=E141)/(SRP!$C$20:$C$23&gt;=E141),SRP!$D$20:$D$23)*(G141/100)*(E141/1000)),IF(C141="Wine",SUM(LOOKUP(2,1/(SRP!$B$15:$B$19&lt;=E141)/(SRP!$C$15:$C$19&gt;=E141),SRP!$D$15:$D$19)*(G141/100)*(E141/1000)),IF(C141="Ready to Drink",SUM(LOOKUP(2,1/(SRP!$B$10:$B$14&lt;=E141)/(SRP!$C$10:$C$14&gt;=E141),SRP!$D$10:$D$14)*(G141/100)*(E141/1000)),0))))),2)</f>
        <v>23.79</v>
      </c>
    </row>
    <row r="142" spans="1:11" x14ac:dyDescent="0.35">
      <c r="A142" s="2">
        <v>3836</v>
      </c>
      <c r="B142" s="76" t="s">
        <v>389</v>
      </c>
      <c r="C142" s="76" t="s">
        <v>287</v>
      </c>
      <c r="D142" s="76" t="s">
        <v>5271</v>
      </c>
      <c r="E142" s="76">
        <v>8520</v>
      </c>
      <c r="F142" s="76">
        <v>1</v>
      </c>
      <c r="G142" s="77">
        <v>4</v>
      </c>
      <c r="H142" s="76" t="s">
        <v>3325</v>
      </c>
      <c r="I142" s="77">
        <v>49.99</v>
      </c>
      <c r="J142" s="2">
        <v>24</v>
      </c>
      <c r="K142" s="119" cm="1">
        <f t="array" ref="K142">ROUND(IF(C142="Beer",SUM(LOOKUP(2,1/(SRP!$B$7:$B$9&lt;=E142)/(SRP!$C$7:$C$9&gt;=E142),SRP!$D$7:$D$9)*(G142/100)*(E142/1000)),IF(C142="Spirits",SUM(LOOKUP(2,1/(SRP!$B$2:$B$6&lt;=E142)/(SRP!$C$2:$C$6&gt;=E142),SRP!$D$2:$D$6)*(G142/100)*(E142/1000)),IF(AND(C142="Wine",D142="Fortified Wines"),SUM(LOOKUP(2,1/(SRP!$B$20:$B$23&lt;=E142)/(SRP!$C$20:$C$23&gt;=E142),SRP!$D$20:$D$23)*(G142/100)*(E142/1000)),IF(C142="Wine",SUM(LOOKUP(2,1/(SRP!$B$15:$B$19&lt;=E142)/(SRP!$C$15:$C$19&gt;=E142),SRP!$D$15:$D$19)*(G142/100)*(E142/1000)),IF(C142="Ready to Drink",SUM(LOOKUP(2,1/(SRP!$B$10:$B$14&lt;=E142)/(SRP!$C$10:$C$14&gt;=E142),SRP!$D$10:$D$14)*(G142/100)*(E142/1000)),0))))),2)</f>
        <v>23.79</v>
      </c>
    </row>
    <row r="143" spans="1:11" x14ac:dyDescent="0.35">
      <c r="A143" s="2">
        <v>3842</v>
      </c>
      <c r="B143" s="76" t="s">
        <v>4862</v>
      </c>
      <c r="C143" s="76" t="s">
        <v>285</v>
      </c>
      <c r="D143" s="76" t="s">
        <v>5272</v>
      </c>
      <c r="E143" s="76">
        <v>750</v>
      </c>
      <c r="F143" s="76">
        <v>6</v>
      </c>
      <c r="G143" s="77">
        <v>40</v>
      </c>
      <c r="H143" s="76" t="s">
        <v>3280</v>
      </c>
      <c r="I143" s="77">
        <v>299.99</v>
      </c>
      <c r="J143" s="2">
        <v>1</v>
      </c>
      <c r="K143" s="119" cm="1">
        <f t="array" ref="K143">ROUND(IF(C143="Beer",SUM(LOOKUP(2,1/(SRP!$B$7:$B$9&lt;=E143)/(SRP!$C$7:$C$9&gt;=E143),SRP!$D$7:$D$9)*(G143/100)*(E143/1000)),IF(C143="Spirits",SUM(LOOKUP(2,1/(SRP!$B$2:$B$6&lt;=E143)/(SRP!$C$2:$C$6&gt;=E143),SRP!$D$2:$D$6)*(G143/100)*(E143/1000)),IF(AND(C143="Wine",D143="Fortified Wines"),SUM(LOOKUP(2,1/(SRP!$B$20:$B$23&lt;=E143)/(SRP!$C$20:$C$23&gt;=E143),SRP!$D$20:$D$23)*(G143/100)*(E143/1000)),IF(C143="Wine",SUM(LOOKUP(2,1/(SRP!$B$15:$B$19&lt;=E143)/(SRP!$C$15:$C$19&gt;=E143),SRP!$D$15:$D$19)*(G143/100)*(E143/1000)),IF(C143="Ready to Drink",SUM(LOOKUP(2,1/(SRP!$B$10:$B$14&lt;=E143)/(SRP!$C$10:$C$14&gt;=E143),SRP!$D$10:$D$14)*(G143/100)*(E143/1000)),0))))),2)</f>
        <v>20.94</v>
      </c>
    </row>
    <row r="144" spans="1:11" x14ac:dyDescent="0.35">
      <c r="A144" s="2">
        <v>3848</v>
      </c>
      <c r="B144" s="76" t="s">
        <v>73</v>
      </c>
      <c r="C144" s="76" t="s">
        <v>286</v>
      </c>
      <c r="D144" s="76" t="s">
        <v>5245</v>
      </c>
      <c r="E144" s="76">
        <v>2000</v>
      </c>
      <c r="F144" s="76">
        <v>6</v>
      </c>
      <c r="G144" s="77">
        <v>12.5</v>
      </c>
      <c r="H144" s="76" t="s">
        <v>3297</v>
      </c>
      <c r="I144" s="77">
        <v>19.989999999999998</v>
      </c>
      <c r="J144" s="2">
        <v>1</v>
      </c>
      <c r="K144" s="119" cm="1">
        <f t="array" ref="K144">ROUND(IF(C144="Beer",SUM(LOOKUP(2,1/(SRP!$B$7:$B$9&lt;=E144)/(SRP!$C$7:$C$9&gt;=E144),SRP!$D$7:$D$9)*(G144/100)*(E144/1000)),IF(C144="Spirits",SUM(LOOKUP(2,1/(SRP!$B$2:$B$6&lt;=E144)/(SRP!$C$2:$C$6&gt;=E144),SRP!$D$2:$D$6)*(G144/100)*(E144/1000)),IF(AND(C144="Wine",D144="Fortified Wines"),SUM(LOOKUP(2,1/(SRP!$B$20:$B$23&lt;=E144)/(SRP!$C$20:$C$23&gt;=E144),SRP!$D$20:$D$23)*(G144/100)*(E144/1000)),IF(C144="Wine",SUM(LOOKUP(2,1/(SRP!$B$15:$B$19&lt;=E144)/(SRP!$C$15:$C$19&gt;=E144),SRP!$D$15:$D$19)*(G144/100)*(E144/1000)),IF(C144="Ready to Drink",SUM(LOOKUP(2,1/(SRP!$B$10:$B$14&lt;=E144)/(SRP!$C$10:$C$14&gt;=E144),SRP!$D$10:$D$14)*(G144/100)*(E144/1000)),0))))),2)</f>
        <v>17.45</v>
      </c>
    </row>
    <row r="145" spans="1:11" x14ac:dyDescent="0.35">
      <c r="A145" s="2">
        <v>3854</v>
      </c>
      <c r="B145" s="76" t="s">
        <v>390</v>
      </c>
      <c r="C145" s="76" t="s">
        <v>286</v>
      </c>
      <c r="D145" s="76" t="s">
        <v>5244</v>
      </c>
      <c r="E145" s="76">
        <v>750</v>
      </c>
      <c r="F145" s="76">
        <v>12</v>
      </c>
      <c r="G145" s="77">
        <v>12</v>
      </c>
      <c r="H145" s="76" t="s">
        <v>3292</v>
      </c>
      <c r="I145" s="77">
        <v>19.989999999999998</v>
      </c>
      <c r="J145" s="2">
        <v>1</v>
      </c>
      <c r="K145" s="119" cm="1">
        <f t="array" ref="K145">ROUND(IF(C145="Beer",SUM(LOOKUP(2,1/(SRP!$B$7:$B$9&lt;=E145)/(SRP!$C$7:$C$9&gt;=E145),SRP!$D$7:$D$9)*(G145/100)*(E145/1000)),IF(C145="Spirits",SUM(LOOKUP(2,1/(SRP!$B$2:$B$6&lt;=E145)/(SRP!$C$2:$C$6&gt;=E145),SRP!$D$2:$D$6)*(G145/100)*(E145/1000)),IF(AND(C145="Wine",D145="Fortified Wines"),SUM(LOOKUP(2,1/(SRP!$B$20:$B$23&lt;=E145)/(SRP!$C$20:$C$23&gt;=E145),SRP!$D$20:$D$23)*(G145/100)*(E145/1000)),IF(C145="Wine",SUM(LOOKUP(2,1/(SRP!$B$15:$B$19&lt;=E145)/(SRP!$C$15:$C$19&gt;=E145),SRP!$D$15:$D$19)*(G145/100)*(E145/1000)),IF(C145="Ready to Drink",SUM(LOOKUP(2,1/(SRP!$B$10:$B$14&lt;=E145)/(SRP!$C$10:$C$14&gt;=E145),SRP!$D$10:$D$14)*(G145/100)*(E145/1000)),0))))),2)</f>
        <v>6.28</v>
      </c>
    </row>
    <row r="146" spans="1:11" x14ac:dyDescent="0.35">
      <c r="A146" s="2">
        <v>3855</v>
      </c>
      <c r="B146" s="76" t="s">
        <v>391</v>
      </c>
      <c r="C146" s="76" t="s">
        <v>286</v>
      </c>
      <c r="D146" s="76" t="s">
        <v>5269</v>
      </c>
      <c r="E146" s="76">
        <v>750</v>
      </c>
      <c r="F146" s="76">
        <v>12</v>
      </c>
      <c r="G146" s="77">
        <v>12</v>
      </c>
      <c r="H146" s="76" t="s">
        <v>3292</v>
      </c>
      <c r="I146" s="77">
        <v>19.989999999999998</v>
      </c>
      <c r="J146" s="2">
        <v>1</v>
      </c>
      <c r="K146" s="119" cm="1">
        <f t="array" ref="K146">ROUND(IF(C146="Beer",SUM(LOOKUP(2,1/(SRP!$B$7:$B$9&lt;=E146)/(SRP!$C$7:$C$9&gt;=E146),SRP!$D$7:$D$9)*(G146/100)*(E146/1000)),IF(C146="Spirits",SUM(LOOKUP(2,1/(SRP!$B$2:$B$6&lt;=E146)/(SRP!$C$2:$C$6&gt;=E146),SRP!$D$2:$D$6)*(G146/100)*(E146/1000)),IF(AND(C146="Wine",D146="Fortified Wines"),SUM(LOOKUP(2,1/(SRP!$B$20:$B$23&lt;=E146)/(SRP!$C$20:$C$23&gt;=E146),SRP!$D$20:$D$23)*(G146/100)*(E146/1000)),IF(C146="Wine",SUM(LOOKUP(2,1/(SRP!$B$15:$B$19&lt;=E146)/(SRP!$C$15:$C$19&gt;=E146),SRP!$D$15:$D$19)*(G146/100)*(E146/1000)),IF(C146="Ready to Drink",SUM(LOOKUP(2,1/(SRP!$B$10:$B$14&lt;=E146)/(SRP!$C$10:$C$14&gt;=E146),SRP!$D$10:$D$14)*(G146/100)*(E146/1000)),0))))),2)</f>
        <v>6.28</v>
      </c>
    </row>
    <row r="147" spans="1:11" x14ac:dyDescent="0.35">
      <c r="A147" s="2">
        <v>3947</v>
      </c>
      <c r="B147" s="76" t="s">
        <v>8</v>
      </c>
      <c r="C147" s="76" t="s">
        <v>285</v>
      </c>
      <c r="D147" s="76" t="s">
        <v>6931</v>
      </c>
      <c r="E147" s="76">
        <v>1140</v>
      </c>
      <c r="F147" s="76">
        <v>12</v>
      </c>
      <c r="G147" s="77">
        <v>40</v>
      </c>
      <c r="H147" s="76" t="s">
        <v>3303</v>
      </c>
      <c r="I147" s="77">
        <v>33.99</v>
      </c>
      <c r="J147" s="2">
        <v>1</v>
      </c>
      <c r="K147" s="119" cm="1">
        <f t="array" ref="K147">ROUND(IF(C147="Beer",SUM(LOOKUP(2,1/(SRP!$B$7:$B$9&lt;=E147)/(SRP!$C$7:$C$9&gt;=E147),SRP!$D$7:$D$9)*(G147/100)*(E147/1000)),IF(C147="Spirits",SUM(LOOKUP(2,1/(SRP!$B$2:$B$6&lt;=E147)/(SRP!$C$2:$C$6&gt;=E147),SRP!$D$2:$D$6)*(G147/100)*(E147/1000)),IF(AND(C147="Wine",D147="Fortified Wines"),SUM(LOOKUP(2,1/(SRP!$B$20:$B$23&lt;=E147)/(SRP!$C$20:$C$23&gt;=E147),SRP!$D$20:$D$23)*(G147/100)*(E147/1000)),IF(C147="Wine",SUM(LOOKUP(2,1/(SRP!$B$15:$B$19&lt;=E147)/(SRP!$C$15:$C$19&gt;=E147),SRP!$D$15:$D$19)*(G147/100)*(E147/1000)),IF(C147="Ready to Drink",SUM(LOOKUP(2,1/(SRP!$B$10:$B$14&lt;=E147)/(SRP!$C$10:$C$14&gt;=E147),SRP!$D$10:$D$14)*(G147/100)*(E147/1000)),0))))),2)</f>
        <v>31.83</v>
      </c>
    </row>
    <row r="148" spans="1:11" x14ac:dyDescent="0.35">
      <c r="A148" s="2">
        <v>4085</v>
      </c>
      <c r="B148" s="76" t="s">
        <v>31</v>
      </c>
      <c r="C148" s="76" t="s">
        <v>285</v>
      </c>
      <c r="D148" s="76" t="s">
        <v>5273</v>
      </c>
      <c r="E148" s="76">
        <v>1140</v>
      </c>
      <c r="F148" s="76">
        <v>6</v>
      </c>
      <c r="G148" s="77">
        <v>17</v>
      </c>
      <c r="H148" s="76" t="s">
        <v>3280</v>
      </c>
      <c r="I148" s="77">
        <v>45.99</v>
      </c>
      <c r="J148" s="2">
        <v>1</v>
      </c>
      <c r="K148" s="119" cm="1">
        <f t="array" ref="K148">ROUND(IF(C148="Beer",SUM(LOOKUP(2,1/(SRP!$B$7:$B$9&lt;=E148)/(SRP!$C$7:$C$9&gt;=E148),SRP!$D$7:$D$9)*(G148/100)*(E148/1000)),IF(C148="Spirits",SUM(LOOKUP(2,1/(SRP!$B$2:$B$6&lt;=E148)/(SRP!$C$2:$C$6&gt;=E148),SRP!$D$2:$D$6)*(G148/100)*(E148/1000)),IF(AND(C148="Wine",D148="Fortified Wines"),SUM(LOOKUP(2,1/(SRP!$B$20:$B$23&lt;=E148)/(SRP!$C$20:$C$23&gt;=E148),SRP!$D$20:$D$23)*(G148/100)*(E148/1000)),IF(C148="Wine",SUM(LOOKUP(2,1/(SRP!$B$15:$B$19&lt;=E148)/(SRP!$C$15:$C$19&gt;=E148),SRP!$D$15:$D$19)*(G148/100)*(E148/1000)),IF(C148="Ready to Drink",SUM(LOOKUP(2,1/(SRP!$B$10:$B$14&lt;=E148)/(SRP!$C$10:$C$14&gt;=E148),SRP!$D$10:$D$14)*(G148/100)*(E148/1000)),0))))),2)</f>
        <v>13.53</v>
      </c>
    </row>
    <row r="149" spans="1:11" x14ac:dyDescent="0.35">
      <c r="A149" s="2">
        <v>4101</v>
      </c>
      <c r="B149" s="76" t="s">
        <v>392</v>
      </c>
      <c r="C149" s="76" t="s">
        <v>285</v>
      </c>
      <c r="D149" s="76" t="s">
        <v>5257</v>
      </c>
      <c r="E149" s="76">
        <v>750</v>
      </c>
      <c r="F149" s="76">
        <v>12</v>
      </c>
      <c r="G149" s="77">
        <v>40</v>
      </c>
      <c r="H149" s="76" t="s">
        <v>3282</v>
      </c>
      <c r="I149" s="77">
        <v>114.49</v>
      </c>
      <c r="J149" s="2">
        <v>1</v>
      </c>
      <c r="K149" s="119" cm="1">
        <f t="array" ref="K149">ROUND(IF(C149="Beer",SUM(LOOKUP(2,1/(SRP!$B$7:$B$9&lt;=E149)/(SRP!$C$7:$C$9&gt;=E149),SRP!$D$7:$D$9)*(G149/100)*(E149/1000)),IF(C149="Spirits",SUM(LOOKUP(2,1/(SRP!$B$2:$B$6&lt;=E149)/(SRP!$C$2:$C$6&gt;=E149),SRP!$D$2:$D$6)*(G149/100)*(E149/1000)),IF(AND(C149="Wine",D149="Fortified Wines"),SUM(LOOKUP(2,1/(SRP!$B$20:$B$23&lt;=E149)/(SRP!$C$20:$C$23&gt;=E149),SRP!$D$20:$D$23)*(G149/100)*(E149/1000)),IF(C149="Wine",SUM(LOOKUP(2,1/(SRP!$B$15:$B$19&lt;=E149)/(SRP!$C$15:$C$19&gt;=E149),SRP!$D$15:$D$19)*(G149/100)*(E149/1000)),IF(C149="Ready to Drink",SUM(LOOKUP(2,1/(SRP!$B$10:$B$14&lt;=E149)/(SRP!$C$10:$C$14&gt;=E149),SRP!$D$10:$D$14)*(G149/100)*(E149/1000)),0))))),2)</f>
        <v>20.94</v>
      </c>
    </row>
    <row r="150" spans="1:11" x14ac:dyDescent="0.35">
      <c r="A150" s="2">
        <v>4102</v>
      </c>
      <c r="B150" s="76" t="s">
        <v>393</v>
      </c>
      <c r="C150" s="76" t="s">
        <v>285</v>
      </c>
      <c r="D150" s="76" t="s">
        <v>5272</v>
      </c>
      <c r="E150" s="76">
        <v>750</v>
      </c>
      <c r="F150" s="76">
        <v>6</v>
      </c>
      <c r="G150" s="77">
        <v>40</v>
      </c>
      <c r="H150" s="76" t="s">
        <v>3283</v>
      </c>
      <c r="I150" s="77">
        <v>102.99</v>
      </c>
      <c r="J150" s="2">
        <v>1</v>
      </c>
      <c r="K150" s="119" cm="1">
        <f t="array" ref="K150">ROUND(IF(C150="Beer",SUM(LOOKUP(2,1/(SRP!$B$7:$B$9&lt;=E150)/(SRP!$C$7:$C$9&gt;=E150),SRP!$D$7:$D$9)*(G150/100)*(E150/1000)),IF(C150="Spirits",SUM(LOOKUP(2,1/(SRP!$B$2:$B$6&lt;=E150)/(SRP!$C$2:$C$6&gt;=E150),SRP!$D$2:$D$6)*(G150/100)*(E150/1000)),IF(AND(C150="Wine",D150="Fortified Wines"),SUM(LOOKUP(2,1/(SRP!$B$20:$B$23&lt;=E150)/(SRP!$C$20:$C$23&gt;=E150),SRP!$D$20:$D$23)*(G150/100)*(E150/1000)),IF(C150="Wine",SUM(LOOKUP(2,1/(SRP!$B$15:$B$19&lt;=E150)/(SRP!$C$15:$C$19&gt;=E150),SRP!$D$15:$D$19)*(G150/100)*(E150/1000)),IF(C150="Ready to Drink",SUM(LOOKUP(2,1/(SRP!$B$10:$B$14&lt;=E150)/(SRP!$C$10:$C$14&gt;=E150),SRP!$D$10:$D$14)*(G150/100)*(E150/1000)),0))))),2)</f>
        <v>20.94</v>
      </c>
    </row>
    <row r="151" spans="1:11" x14ac:dyDescent="0.35">
      <c r="A151" s="2">
        <v>4113</v>
      </c>
      <c r="B151" s="76" t="s">
        <v>394</v>
      </c>
      <c r="C151" s="76" t="s">
        <v>285</v>
      </c>
      <c r="D151" s="76" t="s">
        <v>5274</v>
      </c>
      <c r="E151" s="76">
        <v>750</v>
      </c>
      <c r="F151" s="76">
        <v>6</v>
      </c>
      <c r="G151" s="77">
        <v>40</v>
      </c>
      <c r="H151" s="76" t="s">
        <v>3283</v>
      </c>
      <c r="I151" s="77">
        <v>89.99</v>
      </c>
      <c r="J151" s="2">
        <v>1</v>
      </c>
      <c r="K151" s="119" cm="1">
        <f t="array" ref="K151">ROUND(IF(C151="Beer",SUM(LOOKUP(2,1/(SRP!$B$7:$B$9&lt;=E151)/(SRP!$C$7:$C$9&gt;=E151),SRP!$D$7:$D$9)*(G151/100)*(E151/1000)),IF(C151="Spirits",SUM(LOOKUP(2,1/(SRP!$B$2:$B$6&lt;=E151)/(SRP!$C$2:$C$6&gt;=E151),SRP!$D$2:$D$6)*(G151/100)*(E151/1000)),IF(AND(C151="Wine",D151="Fortified Wines"),SUM(LOOKUP(2,1/(SRP!$B$20:$B$23&lt;=E151)/(SRP!$C$20:$C$23&gt;=E151),SRP!$D$20:$D$23)*(G151/100)*(E151/1000)),IF(C151="Wine",SUM(LOOKUP(2,1/(SRP!$B$15:$B$19&lt;=E151)/(SRP!$C$15:$C$19&gt;=E151),SRP!$D$15:$D$19)*(G151/100)*(E151/1000)),IF(C151="Ready to Drink",SUM(LOOKUP(2,1/(SRP!$B$10:$B$14&lt;=E151)/(SRP!$C$10:$C$14&gt;=E151),SRP!$D$10:$D$14)*(G151/100)*(E151/1000)),0))))),2)</f>
        <v>20.94</v>
      </c>
    </row>
    <row r="152" spans="1:11" x14ac:dyDescent="0.35">
      <c r="A152" s="2">
        <v>4176</v>
      </c>
      <c r="B152" s="76" t="s">
        <v>395</v>
      </c>
      <c r="C152" s="76" t="s">
        <v>285</v>
      </c>
      <c r="D152" s="76" t="s">
        <v>5275</v>
      </c>
      <c r="E152" s="76">
        <v>750</v>
      </c>
      <c r="F152" s="76">
        <v>12</v>
      </c>
      <c r="G152" s="77">
        <v>40</v>
      </c>
      <c r="H152" s="76" t="s">
        <v>3303</v>
      </c>
      <c r="I152" s="77">
        <v>28.99</v>
      </c>
      <c r="J152" s="2">
        <v>1</v>
      </c>
      <c r="K152" s="119" cm="1">
        <f t="array" ref="K152">ROUND(IF(C152="Beer",SUM(LOOKUP(2,1/(SRP!$B$7:$B$9&lt;=E152)/(SRP!$C$7:$C$9&gt;=E152),SRP!$D$7:$D$9)*(G152/100)*(E152/1000)),IF(C152="Spirits",SUM(LOOKUP(2,1/(SRP!$B$2:$B$6&lt;=E152)/(SRP!$C$2:$C$6&gt;=E152),SRP!$D$2:$D$6)*(G152/100)*(E152/1000)),IF(AND(C152="Wine",D152="Fortified Wines"),SUM(LOOKUP(2,1/(SRP!$B$20:$B$23&lt;=E152)/(SRP!$C$20:$C$23&gt;=E152),SRP!$D$20:$D$23)*(G152/100)*(E152/1000)),IF(C152="Wine",SUM(LOOKUP(2,1/(SRP!$B$15:$B$19&lt;=E152)/(SRP!$C$15:$C$19&gt;=E152),SRP!$D$15:$D$19)*(G152/100)*(E152/1000)),IF(C152="Ready to Drink",SUM(LOOKUP(2,1/(SRP!$B$10:$B$14&lt;=E152)/(SRP!$C$10:$C$14&gt;=E152),SRP!$D$10:$D$14)*(G152/100)*(E152/1000)),0))))),2)</f>
        <v>20.94</v>
      </c>
    </row>
    <row r="153" spans="1:11" x14ac:dyDescent="0.35">
      <c r="A153" s="2">
        <v>4184</v>
      </c>
      <c r="B153" s="76" t="s">
        <v>396</v>
      </c>
      <c r="C153" s="76" t="s">
        <v>286</v>
      </c>
      <c r="D153" s="76" t="s">
        <v>5247</v>
      </c>
      <c r="E153" s="76">
        <v>750</v>
      </c>
      <c r="F153" s="76">
        <v>12</v>
      </c>
      <c r="G153" s="77">
        <v>13.5</v>
      </c>
      <c r="H153" s="76" t="s">
        <v>3306</v>
      </c>
      <c r="I153" s="77">
        <v>17.989999999999998</v>
      </c>
      <c r="J153" s="2">
        <v>1</v>
      </c>
      <c r="K153" s="119" cm="1">
        <f t="array" ref="K153">ROUND(IF(C153="Beer",SUM(LOOKUP(2,1/(SRP!$B$7:$B$9&lt;=E153)/(SRP!$C$7:$C$9&gt;=E153),SRP!$D$7:$D$9)*(G153/100)*(E153/1000)),IF(C153="Spirits",SUM(LOOKUP(2,1/(SRP!$B$2:$B$6&lt;=E153)/(SRP!$C$2:$C$6&gt;=E153),SRP!$D$2:$D$6)*(G153/100)*(E153/1000)),IF(AND(C153="Wine",D153="Fortified Wines"),SUM(LOOKUP(2,1/(SRP!$B$20:$B$23&lt;=E153)/(SRP!$C$20:$C$23&gt;=E153),SRP!$D$20:$D$23)*(G153/100)*(E153/1000)),IF(C153="Wine",SUM(LOOKUP(2,1/(SRP!$B$15:$B$19&lt;=E153)/(SRP!$C$15:$C$19&gt;=E153),SRP!$D$15:$D$19)*(G153/100)*(E153/1000)),IF(C153="Ready to Drink",SUM(LOOKUP(2,1/(SRP!$B$10:$B$14&lt;=E153)/(SRP!$C$10:$C$14&gt;=E153),SRP!$D$10:$D$14)*(G153/100)*(E153/1000)),0))))),2)</f>
        <v>7.07</v>
      </c>
    </row>
    <row r="154" spans="1:11" x14ac:dyDescent="0.35">
      <c r="A154" s="2">
        <v>4187</v>
      </c>
      <c r="B154" s="76" t="s">
        <v>397</v>
      </c>
      <c r="C154" s="76" t="s">
        <v>286</v>
      </c>
      <c r="D154" s="76" t="s">
        <v>5276</v>
      </c>
      <c r="E154" s="76">
        <v>750</v>
      </c>
      <c r="F154" s="76">
        <v>12</v>
      </c>
      <c r="G154" s="77">
        <v>12.5</v>
      </c>
      <c r="H154" s="76" t="s">
        <v>6869</v>
      </c>
      <c r="I154" s="77">
        <v>16.989999999999998</v>
      </c>
      <c r="J154" s="2">
        <v>1</v>
      </c>
      <c r="K154" s="119" cm="1">
        <f t="array" ref="K154">ROUND(IF(C154="Beer",SUM(LOOKUP(2,1/(SRP!$B$7:$B$9&lt;=E154)/(SRP!$C$7:$C$9&gt;=E154),SRP!$D$7:$D$9)*(G154/100)*(E154/1000)),IF(C154="Spirits",SUM(LOOKUP(2,1/(SRP!$B$2:$B$6&lt;=E154)/(SRP!$C$2:$C$6&gt;=E154),SRP!$D$2:$D$6)*(G154/100)*(E154/1000)),IF(AND(C154="Wine",D154="Fortified Wines"),SUM(LOOKUP(2,1/(SRP!$B$20:$B$23&lt;=E154)/(SRP!$C$20:$C$23&gt;=E154),SRP!$D$20:$D$23)*(G154/100)*(E154/1000)),IF(C154="Wine",SUM(LOOKUP(2,1/(SRP!$B$15:$B$19&lt;=E154)/(SRP!$C$15:$C$19&gt;=E154),SRP!$D$15:$D$19)*(G154/100)*(E154/1000)),IF(C154="Ready to Drink",SUM(LOOKUP(2,1/(SRP!$B$10:$B$14&lt;=E154)/(SRP!$C$10:$C$14&gt;=E154),SRP!$D$10:$D$14)*(G154/100)*(E154/1000)),0))))),2)</f>
        <v>6.54</v>
      </c>
    </row>
    <row r="155" spans="1:11" x14ac:dyDescent="0.35">
      <c r="A155" s="2">
        <v>4204</v>
      </c>
      <c r="B155" s="76" t="s">
        <v>398</v>
      </c>
      <c r="C155" s="76" t="s">
        <v>286</v>
      </c>
      <c r="D155" s="76" t="s">
        <v>5245</v>
      </c>
      <c r="E155" s="76">
        <v>750</v>
      </c>
      <c r="F155" s="76">
        <v>12</v>
      </c>
      <c r="G155" s="77">
        <v>10.5</v>
      </c>
      <c r="H155" s="76" t="s">
        <v>3314</v>
      </c>
      <c r="I155" s="77">
        <v>15.49</v>
      </c>
      <c r="J155" s="2">
        <v>1</v>
      </c>
      <c r="K155" s="119" cm="1">
        <f t="array" ref="K155">ROUND(IF(C155="Beer",SUM(LOOKUP(2,1/(SRP!$B$7:$B$9&lt;=E155)/(SRP!$C$7:$C$9&gt;=E155),SRP!$D$7:$D$9)*(G155/100)*(E155/1000)),IF(C155="Spirits",SUM(LOOKUP(2,1/(SRP!$B$2:$B$6&lt;=E155)/(SRP!$C$2:$C$6&gt;=E155),SRP!$D$2:$D$6)*(G155/100)*(E155/1000)),IF(AND(C155="Wine",D155="Fortified Wines"),SUM(LOOKUP(2,1/(SRP!$B$20:$B$23&lt;=E155)/(SRP!$C$20:$C$23&gt;=E155),SRP!$D$20:$D$23)*(G155/100)*(E155/1000)),IF(C155="Wine",SUM(LOOKUP(2,1/(SRP!$B$15:$B$19&lt;=E155)/(SRP!$C$15:$C$19&gt;=E155),SRP!$D$15:$D$19)*(G155/100)*(E155/1000)),IF(C155="Ready to Drink",SUM(LOOKUP(2,1/(SRP!$B$10:$B$14&lt;=E155)/(SRP!$C$10:$C$14&gt;=E155),SRP!$D$10:$D$14)*(G155/100)*(E155/1000)),0))))),2)</f>
        <v>5.5</v>
      </c>
    </row>
    <row r="156" spans="1:11" x14ac:dyDescent="0.35">
      <c r="A156" s="2">
        <v>4206</v>
      </c>
      <c r="B156" s="76" t="s">
        <v>5940</v>
      </c>
      <c r="C156" s="76" t="s">
        <v>286</v>
      </c>
      <c r="D156" s="76" t="s">
        <v>5264</v>
      </c>
      <c r="E156" s="76">
        <v>750</v>
      </c>
      <c r="F156" s="76">
        <v>12</v>
      </c>
      <c r="G156" s="77">
        <v>12</v>
      </c>
      <c r="H156" s="76" t="s">
        <v>6695</v>
      </c>
      <c r="I156" s="77">
        <v>12.99</v>
      </c>
      <c r="J156" s="2">
        <v>1</v>
      </c>
      <c r="K156" s="119" cm="1">
        <f t="array" ref="K156">ROUND(IF(C156="Beer",SUM(LOOKUP(2,1/(SRP!$B$7:$B$9&lt;=E156)/(SRP!$C$7:$C$9&gt;=E156),SRP!$D$7:$D$9)*(G156/100)*(E156/1000)),IF(C156="Spirits",SUM(LOOKUP(2,1/(SRP!$B$2:$B$6&lt;=E156)/(SRP!$C$2:$C$6&gt;=E156),SRP!$D$2:$D$6)*(G156/100)*(E156/1000)),IF(AND(C156="Wine",D156="Fortified Wines"),SUM(LOOKUP(2,1/(SRP!$B$20:$B$23&lt;=E156)/(SRP!$C$20:$C$23&gt;=E156),SRP!$D$20:$D$23)*(G156/100)*(E156/1000)),IF(C156="Wine",SUM(LOOKUP(2,1/(SRP!$B$15:$B$19&lt;=E156)/(SRP!$C$15:$C$19&gt;=E156),SRP!$D$15:$D$19)*(G156/100)*(E156/1000)),IF(C156="Ready to Drink",SUM(LOOKUP(2,1/(SRP!$B$10:$B$14&lt;=E156)/(SRP!$C$10:$C$14&gt;=E156),SRP!$D$10:$D$14)*(G156/100)*(E156/1000)),0))))),2)</f>
        <v>6.28</v>
      </c>
    </row>
    <row r="157" spans="1:11" x14ac:dyDescent="0.35">
      <c r="A157" s="2">
        <v>4211</v>
      </c>
      <c r="B157" s="76" t="s">
        <v>399</v>
      </c>
      <c r="C157" s="76" t="s">
        <v>286</v>
      </c>
      <c r="D157" s="76" t="s">
        <v>5269</v>
      </c>
      <c r="E157" s="76">
        <v>750</v>
      </c>
      <c r="F157" s="76">
        <v>12</v>
      </c>
      <c r="G157" s="77">
        <v>14.4</v>
      </c>
      <c r="H157" s="76" t="s">
        <v>3288</v>
      </c>
      <c r="I157" s="77">
        <v>29.99</v>
      </c>
      <c r="J157" s="2">
        <v>1</v>
      </c>
      <c r="K157" s="119" cm="1">
        <f t="array" ref="K157">ROUND(IF(C157="Beer",SUM(LOOKUP(2,1/(SRP!$B$7:$B$9&lt;=E157)/(SRP!$C$7:$C$9&gt;=E157),SRP!$D$7:$D$9)*(G157/100)*(E157/1000)),IF(C157="Spirits",SUM(LOOKUP(2,1/(SRP!$B$2:$B$6&lt;=E157)/(SRP!$C$2:$C$6&gt;=E157),SRP!$D$2:$D$6)*(G157/100)*(E157/1000)),IF(AND(C157="Wine",D157="Fortified Wines"),SUM(LOOKUP(2,1/(SRP!$B$20:$B$23&lt;=E157)/(SRP!$C$20:$C$23&gt;=E157),SRP!$D$20:$D$23)*(G157/100)*(E157/1000)),IF(C157="Wine",SUM(LOOKUP(2,1/(SRP!$B$15:$B$19&lt;=E157)/(SRP!$C$15:$C$19&gt;=E157),SRP!$D$15:$D$19)*(G157/100)*(E157/1000)),IF(C157="Ready to Drink",SUM(LOOKUP(2,1/(SRP!$B$10:$B$14&lt;=E157)/(SRP!$C$10:$C$14&gt;=E157),SRP!$D$10:$D$14)*(G157/100)*(E157/1000)),0))))),2)</f>
        <v>7.54</v>
      </c>
    </row>
    <row r="158" spans="1:11" x14ac:dyDescent="0.35">
      <c r="A158" s="2">
        <v>4344</v>
      </c>
      <c r="B158" s="76" t="s">
        <v>400</v>
      </c>
      <c r="C158" s="76" t="s">
        <v>285</v>
      </c>
      <c r="D158" s="76" t="s">
        <v>5231</v>
      </c>
      <c r="E158" s="76">
        <v>1750</v>
      </c>
      <c r="F158" s="76">
        <v>6</v>
      </c>
      <c r="G158" s="77">
        <v>40</v>
      </c>
      <c r="H158" s="76" t="s">
        <v>3283</v>
      </c>
      <c r="I158" s="77">
        <v>99.99</v>
      </c>
      <c r="J158" s="2">
        <v>1</v>
      </c>
      <c r="K158" s="119" cm="1">
        <f t="array" ref="K158">ROUND(IF(C158="Beer",SUM(LOOKUP(2,1/(SRP!$B$7:$B$9&lt;=E158)/(SRP!$C$7:$C$9&gt;=E158),SRP!$D$7:$D$9)*(G158/100)*(E158/1000)),IF(C158="Spirits",SUM(LOOKUP(2,1/(SRP!$B$2:$B$6&lt;=E158)/(SRP!$C$2:$C$6&gt;=E158),SRP!$D$2:$D$6)*(G158/100)*(E158/1000)),IF(AND(C158="Wine",D158="Fortified Wines"),SUM(LOOKUP(2,1/(SRP!$B$20:$B$23&lt;=E158)/(SRP!$C$20:$C$23&gt;=E158),SRP!$D$20:$D$23)*(G158/100)*(E158/1000)),IF(C158="Wine",SUM(LOOKUP(2,1/(SRP!$B$15:$B$19&lt;=E158)/(SRP!$C$15:$C$19&gt;=E158),SRP!$D$15:$D$19)*(G158/100)*(E158/1000)),IF(C158="Ready to Drink",SUM(LOOKUP(2,1/(SRP!$B$10:$B$14&lt;=E158)/(SRP!$C$10:$C$14&gt;=E158),SRP!$D$10:$D$14)*(G158/100)*(E158/1000)),0))))),2)</f>
        <v>48.87</v>
      </c>
    </row>
    <row r="159" spans="1:11" x14ac:dyDescent="0.35">
      <c r="A159" s="2">
        <v>4382</v>
      </c>
      <c r="B159" s="76" t="s">
        <v>66</v>
      </c>
      <c r="C159" s="76" t="s">
        <v>286</v>
      </c>
      <c r="D159" s="76" t="s">
        <v>5277</v>
      </c>
      <c r="E159" s="76">
        <v>750</v>
      </c>
      <c r="F159" s="76">
        <v>12</v>
      </c>
      <c r="G159" s="77">
        <v>20</v>
      </c>
      <c r="H159" s="76" t="s">
        <v>5939</v>
      </c>
      <c r="I159" s="77">
        <v>11.99</v>
      </c>
      <c r="J159" s="2">
        <v>1</v>
      </c>
      <c r="K159" s="119" cm="1">
        <f t="array" ref="K159">ROUND(IF(C159="Beer",SUM(LOOKUP(2,1/(SRP!$B$7:$B$9&lt;=E159)/(SRP!$C$7:$C$9&gt;=E159),SRP!$D$7:$D$9)*(G159/100)*(E159/1000)),IF(C159="Spirits",SUM(LOOKUP(2,1/(SRP!$B$2:$B$6&lt;=E159)/(SRP!$C$2:$C$6&gt;=E159),SRP!$D$2:$D$6)*(G159/100)*(E159/1000)),IF(AND(C159="Wine",D159="Fortified Wines"),SUM(LOOKUP(2,1/(SRP!$B$20:$B$23&lt;=E159)/(SRP!$C$20:$C$23&gt;=E159),SRP!$D$20:$D$23)*(G159/100)*(E159/1000)),IF(C159="Wine",SUM(LOOKUP(2,1/(SRP!$B$15:$B$19&lt;=E159)/(SRP!$C$15:$C$19&gt;=E159),SRP!$D$15:$D$19)*(G159/100)*(E159/1000)),IF(C159="Ready to Drink",SUM(LOOKUP(2,1/(SRP!$B$10:$B$14&lt;=E159)/(SRP!$C$10:$C$14&gt;=E159),SRP!$D$10:$D$14)*(G159/100)*(E159/1000)),0))))),2)</f>
        <v>10.47</v>
      </c>
    </row>
    <row r="160" spans="1:11" x14ac:dyDescent="0.35">
      <c r="A160" s="2">
        <v>4390</v>
      </c>
      <c r="B160" s="76" t="s">
        <v>9</v>
      </c>
      <c r="C160" s="76" t="s">
        <v>285</v>
      </c>
      <c r="D160" s="76" t="s">
        <v>5250</v>
      </c>
      <c r="E160" s="76">
        <v>1140</v>
      </c>
      <c r="F160" s="76">
        <v>12</v>
      </c>
      <c r="G160" s="77">
        <v>40</v>
      </c>
      <c r="H160" s="76" t="s">
        <v>3279</v>
      </c>
      <c r="I160" s="77">
        <v>39.79</v>
      </c>
      <c r="J160" s="2">
        <v>1</v>
      </c>
      <c r="K160" s="119" cm="1">
        <f t="array" ref="K160">ROUND(IF(C160="Beer",SUM(LOOKUP(2,1/(SRP!$B$7:$B$9&lt;=E160)/(SRP!$C$7:$C$9&gt;=E160),SRP!$D$7:$D$9)*(G160/100)*(E160/1000)),IF(C160="Spirits",SUM(LOOKUP(2,1/(SRP!$B$2:$B$6&lt;=E160)/(SRP!$C$2:$C$6&gt;=E160),SRP!$D$2:$D$6)*(G160/100)*(E160/1000)),IF(AND(C160="Wine",D160="Fortified Wines"),SUM(LOOKUP(2,1/(SRP!$B$20:$B$23&lt;=E160)/(SRP!$C$20:$C$23&gt;=E160),SRP!$D$20:$D$23)*(G160/100)*(E160/1000)),IF(C160="Wine",SUM(LOOKUP(2,1/(SRP!$B$15:$B$19&lt;=E160)/(SRP!$C$15:$C$19&gt;=E160),SRP!$D$15:$D$19)*(G160/100)*(E160/1000)),IF(C160="Ready to Drink",SUM(LOOKUP(2,1/(SRP!$B$10:$B$14&lt;=E160)/(SRP!$C$10:$C$14&gt;=E160),SRP!$D$10:$D$14)*(G160/100)*(E160/1000)),0))))),2)</f>
        <v>31.83</v>
      </c>
    </row>
    <row r="161" spans="1:11" x14ac:dyDescent="0.35">
      <c r="A161" s="2">
        <v>4459</v>
      </c>
      <c r="B161" s="76" t="s">
        <v>401</v>
      </c>
      <c r="C161" s="76" t="s">
        <v>287</v>
      </c>
      <c r="D161" s="76" t="s">
        <v>5240</v>
      </c>
      <c r="E161" s="76">
        <v>650</v>
      </c>
      <c r="F161" s="76">
        <v>12</v>
      </c>
      <c r="G161" s="77">
        <v>10.5</v>
      </c>
      <c r="H161" s="76" t="s">
        <v>3334</v>
      </c>
      <c r="I161" s="77">
        <v>10.95</v>
      </c>
      <c r="J161" s="2">
        <v>1</v>
      </c>
      <c r="K161" s="119" cm="1">
        <f t="array" ref="K161">ROUND(IF(C161="Beer",SUM(LOOKUP(2,1/(SRP!$B$7:$B$9&lt;=E161)/(SRP!$C$7:$C$9&gt;=E161),SRP!$D$7:$D$9)*(G161/100)*(E161/1000)),IF(C161="Spirits",SUM(LOOKUP(2,1/(SRP!$B$2:$B$6&lt;=E161)/(SRP!$C$2:$C$6&gt;=E161),SRP!$D$2:$D$6)*(G161/100)*(E161/1000)),IF(AND(C161="Wine",D161="Fortified Wines"),SUM(LOOKUP(2,1/(SRP!$B$20:$B$23&lt;=E161)/(SRP!$C$20:$C$23&gt;=E161),SRP!$D$20:$D$23)*(G161/100)*(E161/1000)),IF(C161="Wine",SUM(LOOKUP(2,1/(SRP!$B$15:$B$19&lt;=E161)/(SRP!$C$15:$C$19&gt;=E161),SRP!$D$15:$D$19)*(G161/100)*(E161/1000)),IF(C161="Ready to Drink",SUM(LOOKUP(2,1/(SRP!$B$10:$B$14&lt;=E161)/(SRP!$C$10:$C$14&gt;=E161),SRP!$D$10:$D$14)*(G161/100)*(E161/1000)),0))))),2)</f>
        <v>4.76</v>
      </c>
    </row>
    <row r="162" spans="1:11" x14ac:dyDescent="0.35">
      <c r="A162" s="2">
        <v>4459</v>
      </c>
      <c r="B162" s="76" t="s">
        <v>401</v>
      </c>
      <c r="C162" s="76" t="s">
        <v>287</v>
      </c>
      <c r="D162" s="76" t="s">
        <v>5240</v>
      </c>
      <c r="E162" s="76">
        <v>650</v>
      </c>
      <c r="F162" s="76">
        <v>12</v>
      </c>
      <c r="G162" s="77">
        <v>10.5</v>
      </c>
      <c r="H162" s="76" t="s">
        <v>3334</v>
      </c>
      <c r="I162" s="77">
        <v>10.95</v>
      </c>
      <c r="J162" s="2">
        <v>1</v>
      </c>
      <c r="K162" s="119" cm="1">
        <f t="array" ref="K162">ROUND(IF(C162="Beer",SUM(LOOKUP(2,1/(SRP!$B$7:$B$9&lt;=E162)/(SRP!$C$7:$C$9&gt;=E162),SRP!$D$7:$D$9)*(G162/100)*(E162/1000)),IF(C162="Spirits",SUM(LOOKUP(2,1/(SRP!$B$2:$B$6&lt;=E162)/(SRP!$C$2:$C$6&gt;=E162),SRP!$D$2:$D$6)*(G162/100)*(E162/1000)),IF(AND(C162="Wine",D162="Fortified Wines"),SUM(LOOKUP(2,1/(SRP!$B$20:$B$23&lt;=E162)/(SRP!$C$20:$C$23&gt;=E162),SRP!$D$20:$D$23)*(G162/100)*(E162/1000)),IF(C162="Wine",SUM(LOOKUP(2,1/(SRP!$B$15:$B$19&lt;=E162)/(SRP!$C$15:$C$19&gt;=E162),SRP!$D$15:$D$19)*(G162/100)*(E162/1000)),IF(C162="Ready to Drink",SUM(LOOKUP(2,1/(SRP!$B$10:$B$14&lt;=E162)/(SRP!$C$10:$C$14&gt;=E162),SRP!$D$10:$D$14)*(G162/100)*(E162/1000)),0))))),2)</f>
        <v>4.76</v>
      </c>
    </row>
    <row r="163" spans="1:11" x14ac:dyDescent="0.35">
      <c r="A163" s="2">
        <v>4465</v>
      </c>
      <c r="B163" s="76" t="s">
        <v>6377</v>
      </c>
      <c r="C163" s="76" t="s">
        <v>285</v>
      </c>
      <c r="D163" s="76" t="s">
        <v>6934</v>
      </c>
      <c r="E163" s="76">
        <v>750</v>
      </c>
      <c r="F163" s="76">
        <v>12</v>
      </c>
      <c r="G163" s="77">
        <v>40</v>
      </c>
      <c r="H163" s="76" t="s">
        <v>6694</v>
      </c>
      <c r="I163" s="77">
        <v>29.99</v>
      </c>
      <c r="J163" s="2">
        <v>1</v>
      </c>
      <c r="K163" s="119" cm="1">
        <f t="array" ref="K163">ROUND(IF(C163="Beer",SUM(LOOKUP(2,1/(SRP!$B$7:$B$9&lt;=E163)/(SRP!$C$7:$C$9&gt;=E163),SRP!$D$7:$D$9)*(G163/100)*(E163/1000)),IF(C163="Spirits",SUM(LOOKUP(2,1/(SRP!$B$2:$B$6&lt;=E163)/(SRP!$C$2:$C$6&gt;=E163),SRP!$D$2:$D$6)*(G163/100)*(E163/1000)),IF(AND(C163="Wine",D163="Fortified Wines"),SUM(LOOKUP(2,1/(SRP!$B$20:$B$23&lt;=E163)/(SRP!$C$20:$C$23&gt;=E163),SRP!$D$20:$D$23)*(G163/100)*(E163/1000)),IF(C163="Wine",SUM(LOOKUP(2,1/(SRP!$B$15:$B$19&lt;=E163)/(SRP!$C$15:$C$19&gt;=E163),SRP!$D$15:$D$19)*(G163/100)*(E163/1000)),IF(C163="Ready to Drink",SUM(LOOKUP(2,1/(SRP!$B$10:$B$14&lt;=E163)/(SRP!$C$10:$C$14&gt;=E163),SRP!$D$10:$D$14)*(G163/100)*(E163/1000)),0))))),2)</f>
        <v>20.94</v>
      </c>
    </row>
    <row r="164" spans="1:11" x14ac:dyDescent="0.35">
      <c r="A164" s="2">
        <v>4486</v>
      </c>
      <c r="B164" s="76" t="s">
        <v>149</v>
      </c>
      <c r="C164" s="76" t="s">
        <v>285</v>
      </c>
      <c r="D164" s="76" t="s">
        <v>6931</v>
      </c>
      <c r="E164" s="76">
        <v>50</v>
      </c>
      <c r="F164" s="76">
        <v>120</v>
      </c>
      <c r="G164" s="77">
        <v>40</v>
      </c>
      <c r="H164" s="76" t="s">
        <v>3280</v>
      </c>
      <c r="I164" s="77">
        <v>4.99</v>
      </c>
      <c r="J164" s="2">
        <v>1</v>
      </c>
      <c r="K164" s="119" cm="1">
        <f t="array" ref="K164">ROUND(IF(C164="Beer",SUM(LOOKUP(2,1/(SRP!$B$7:$B$9&lt;=E164)/(SRP!$C$7:$C$9&gt;=E164),SRP!$D$7:$D$9)*(G164/100)*(E164/1000)),IF(C164="Spirits",SUM(LOOKUP(2,1/(SRP!$B$2:$B$6&lt;=E164)/(SRP!$C$2:$C$6&gt;=E164),SRP!$D$2:$D$6)*(G164/100)*(E164/1000)),IF(AND(C164="Wine",D164="Fortified Wines"),SUM(LOOKUP(2,1/(SRP!$B$20:$B$23&lt;=E164)/(SRP!$C$20:$C$23&gt;=E164),SRP!$D$20:$D$23)*(G164/100)*(E164/1000)),IF(C164="Wine",SUM(LOOKUP(2,1/(SRP!$B$15:$B$19&lt;=E164)/(SRP!$C$15:$C$19&gt;=E164),SRP!$D$15:$D$19)*(G164/100)*(E164/1000)),IF(C164="Ready to Drink",SUM(LOOKUP(2,1/(SRP!$B$10:$B$14&lt;=E164)/(SRP!$C$10:$C$14&gt;=E164),SRP!$D$10:$D$14)*(G164/100)*(E164/1000)),0))))),2)</f>
        <v>2.33</v>
      </c>
    </row>
    <row r="165" spans="1:11" x14ac:dyDescent="0.35">
      <c r="A165" s="2">
        <v>4622</v>
      </c>
      <c r="B165" s="76" t="s">
        <v>5535</v>
      </c>
      <c r="C165" s="76" t="s">
        <v>285</v>
      </c>
      <c r="D165" s="76" t="s">
        <v>5262</v>
      </c>
      <c r="E165" s="76">
        <v>750</v>
      </c>
      <c r="F165" s="76">
        <v>12</v>
      </c>
      <c r="G165" s="77">
        <v>40</v>
      </c>
      <c r="H165" s="76" t="s">
        <v>3281</v>
      </c>
      <c r="I165" s="77">
        <v>26.99</v>
      </c>
      <c r="J165" s="2">
        <v>1</v>
      </c>
      <c r="K165" s="119" cm="1">
        <f t="array" ref="K165">ROUND(IF(C165="Beer",SUM(LOOKUP(2,1/(SRP!$B$7:$B$9&lt;=E165)/(SRP!$C$7:$C$9&gt;=E165),SRP!$D$7:$D$9)*(G165/100)*(E165/1000)),IF(C165="Spirits",SUM(LOOKUP(2,1/(SRP!$B$2:$B$6&lt;=E165)/(SRP!$C$2:$C$6&gt;=E165),SRP!$D$2:$D$6)*(G165/100)*(E165/1000)),IF(AND(C165="Wine",D165="Fortified Wines"),SUM(LOOKUP(2,1/(SRP!$B$20:$B$23&lt;=E165)/(SRP!$C$20:$C$23&gt;=E165),SRP!$D$20:$D$23)*(G165/100)*(E165/1000)),IF(C165="Wine",SUM(LOOKUP(2,1/(SRP!$B$15:$B$19&lt;=E165)/(SRP!$C$15:$C$19&gt;=E165),SRP!$D$15:$D$19)*(G165/100)*(E165/1000)),IF(C165="Ready to Drink",SUM(LOOKUP(2,1/(SRP!$B$10:$B$14&lt;=E165)/(SRP!$C$10:$C$14&gt;=E165),SRP!$D$10:$D$14)*(G165/100)*(E165/1000)),0))))),2)</f>
        <v>20.94</v>
      </c>
    </row>
    <row r="166" spans="1:11" x14ac:dyDescent="0.35">
      <c r="A166" s="2">
        <v>4674</v>
      </c>
      <c r="B166" s="76" t="s">
        <v>403</v>
      </c>
      <c r="C166" s="76" t="s">
        <v>286</v>
      </c>
      <c r="D166" s="76" t="s">
        <v>5276</v>
      </c>
      <c r="E166" s="76">
        <v>750</v>
      </c>
      <c r="F166" s="76">
        <v>12</v>
      </c>
      <c r="G166" s="77">
        <v>13.5</v>
      </c>
      <c r="H166" s="76" t="s">
        <v>3288</v>
      </c>
      <c r="I166" s="77">
        <v>31.49</v>
      </c>
      <c r="J166" s="2">
        <v>1</v>
      </c>
      <c r="K166" s="119" cm="1">
        <f t="array" ref="K166">ROUND(IF(C166="Beer",SUM(LOOKUP(2,1/(SRP!$B$7:$B$9&lt;=E166)/(SRP!$C$7:$C$9&gt;=E166),SRP!$D$7:$D$9)*(G166/100)*(E166/1000)),IF(C166="Spirits",SUM(LOOKUP(2,1/(SRP!$B$2:$B$6&lt;=E166)/(SRP!$C$2:$C$6&gt;=E166),SRP!$D$2:$D$6)*(G166/100)*(E166/1000)),IF(AND(C166="Wine",D166="Fortified Wines"),SUM(LOOKUP(2,1/(SRP!$B$20:$B$23&lt;=E166)/(SRP!$C$20:$C$23&gt;=E166),SRP!$D$20:$D$23)*(G166/100)*(E166/1000)),IF(C166="Wine",SUM(LOOKUP(2,1/(SRP!$B$15:$B$19&lt;=E166)/(SRP!$C$15:$C$19&gt;=E166),SRP!$D$15:$D$19)*(G166/100)*(E166/1000)),IF(C166="Ready to Drink",SUM(LOOKUP(2,1/(SRP!$B$10:$B$14&lt;=E166)/(SRP!$C$10:$C$14&gt;=E166),SRP!$D$10:$D$14)*(G166/100)*(E166/1000)),0))))),2)</f>
        <v>7.07</v>
      </c>
    </row>
    <row r="167" spans="1:11" x14ac:dyDescent="0.35">
      <c r="A167" s="2">
        <v>4740</v>
      </c>
      <c r="B167" s="76" t="s">
        <v>404</v>
      </c>
      <c r="C167" s="76" t="s">
        <v>286</v>
      </c>
      <c r="D167" s="76" t="s">
        <v>5232</v>
      </c>
      <c r="E167" s="76">
        <v>750</v>
      </c>
      <c r="F167" s="76">
        <v>12</v>
      </c>
      <c r="G167" s="77">
        <v>11.5</v>
      </c>
      <c r="H167" s="76" t="s">
        <v>3303</v>
      </c>
      <c r="I167" s="77">
        <v>16.989999999999998</v>
      </c>
      <c r="J167" s="2">
        <v>1</v>
      </c>
      <c r="K167" s="119" cm="1">
        <f t="array" ref="K167">ROUND(IF(C167="Beer",SUM(LOOKUP(2,1/(SRP!$B$7:$B$9&lt;=E167)/(SRP!$C$7:$C$9&gt;=E167),SRP!$D$7:$D$9)*(G167/100)*(E167/1000)),IF(C167="Spirits",SUM(LOOKUP(2,1/(SRP!$B$2:$B$6&lt;=E167)/(SRP!$C$2:$C$6&gt;=E167),SRP!$D$2:$D$6)*(G167/100)*(E167/1000)),IF(AND(C167="Wine",D167="Fortified Wines"),SUM(LOOKUP(2,1/(SRP!$B$20:$B$23&lt;=E167)/(SRP!$C$20:$C$23&gt;=E167),SRP!$D$20:$D$23)*(G167/100)*(E167/1000)),IF(C167="Wine",SUM(LOOKUP(2,1/(SRP!$B$15:$B$19&lt;=E167)/(SRP!$C$15:$C$19&gt;=E167),SRP!$D$15:$D$19)*(G167/100)*(E167/1000)),IF(C167="Ready to Drink",SUM(LOOKUP(2,1/(SRP!$B$10:$B$14&lt;=E167)/(SRP!$C$10:$C$14&gt;=E167),SRP!$D$10:$D$14)*(G167/100)*(E167/1000)),0))))),2)</f>
        <v>6.02</v>
      </c>
    </row>
    <row r="168" spans="1:11" x14ac:dyDescent="0.35">
      <c r="A168" s="2">
        <v>4749</v>
      </c>
      <c r="B168" s="76" t="s">
        <v>405</v>
      </c>
      <c r="C168" s="76" t="s">
        <v>285</v>
      </c>
      <c r="D168" s="76" t="s">
        <v>5256</v>
      </c>
      <c r="E168" s="76">
        <v>1140</v>
      </c>
      <c r="F168" s="76">
        <v>6</v>
      </c>
      <c r="G168" s="77">
        <v>35</v>
      </c>
      <c r="H168" s="76" t="s">
        <v>3284</v>
      </c>
      <c r="I168" s="77">
        <v>49.99</v>
      </c>
      <c r="J168" s="2">
        <v>1</v>
      </c>
      <c r="K168" s="119" cm="1">
        <f t="array" ref="K168">ROUND(IF(C168="Beer",SUM(LOOKUP(2,1/(SRP!$B$7:$B$9&lt;=E168)/(SRP!$C$7:$C$9&gt;=E168),SRP!$D$7:$D$9)*(G168/100)*(E168/1000)),IF(C168="Spirits",SUM(LOOKUP(2,1/(SRP!$B$2:$B$6&lt;=E168)/(SRP!$C$2:$C$6&gt;=E168),SRP!$D$2:$D$6)*(G168/100)*(E168/1000)),IF(AND(C168="Wine",D168="Fortified Wines"),SUM(LOOKUP(2,1/(SRP!$B$20:$B$23&lt;=E168)/(SRP!$C$20:$C$23&gt;=E168),SRP!$D$20:$D$23)*(G168/100)*(E168/1000)),IF(C168="Wine",SUM(LOOKUP(2,1/(SRP!$B$15:$B$19&lt;=E168)/(SRP!$C$15:$C$19&gt;=E168),SRP!$D$15:$D$19)*(G168/100)*(E168/1000)),IF(C168="Ready to Drink",SUM(LOOKUP(2,1/(SRP!$B$10:$B$14&lt;=E168)/(SRP!$C$10:$C$14&gt;=E168),SRP!$D$10:$D$14)*(G168/100)*(E168/1000)),0))))),2)</f>
        <v>27.85</v>
      </c>
    </row>
    <row r="169" spans="1:11" x14ac:dyDescent="0.35">
      <c r="A169" s="2">
        <v>4762</v>
      </c>
      <c r="B169" s="76" t="s">
        <v>3974</v>
      </c>
      <c r="C169" s="76" t="s">
        <v>286</v>
      </c>
      <c r="D169" s="76" t="s">
        <v>5232</v>
      </c>
      <c r="E169" s="76">
        <v>1500</v>
      </c>
      <c r="F169" s="76">
        <v>6</v>
      </c>
      <c r="G169" s="77">
        <v>7</v>
      </c>
      <c r="H169" s="76" t="s">
        <v>5939</v>
      </c>
      <c r="I169" s="77">
        <v>19.989999999999998</v>
      </c>
      <c r="J169" s="2">
        <v>1</v>
      </c>
      <c r="K169" s="119" cm="1">
        <f t="array" ref="K169">ROUND(IF(C169="Beer",SUM(LOOKUP(2,1/(SRP!$B$7:$B$9&lt;=E169)/(SRP!$C$7:$C$9&gt;=E169),SRP!$D$7:$D$9)*(G169/100)*(E169/1000)),IF(C169="Spirits",SUM(LOOKUP(2,1/(SRP!$B$2:$B$6&lt;=E169)/(SRP!$C$2:$C$6&gt;=E169),SRP!$D$2:$D$6)*(G169/100)*(E169/1000)),IF(AND(C169="Wine",D169="Fortified Wines"),SUM(LOOKUP(2,1/(SRP!$B$20:$B$23&lt;=E169)/(SRP!$C$20:$C$23&gt;=E169),SRP!$D$20:$D$23)*(G169/100)*(E169/1000)),IF(C169="Wine",SUM(LOOKUP(2,1/(SRP!$B$15:$B$19&lt;=E169)/(SRP!$C$15:$C$19&gt;=E169),SRP!$D$15:$D$19)*(G169/100)*(E169/1000)),IF(C169="Ready to Drink",SUM(LOOKUP(2,1/(SRP!$B$10:$B$14&lt;=E169)/(SRP!$C$10:$C$14&gt;=E169),SRP!$D$10:$D$14)*(G169/100)*(E169/1000)),0))))),2)</f>
        <v>7.33</v>
      </c>
    </row>
    <row r="170" spans="1:11" x14ac:dyDescent="0.35">
      <c r="A170" s="2">
        <v>4782</v>
      </c>
      <c r="B170" s="76" t="s">
        <v>406</v>
      </c>
      <c r="C170" s="76" t="s">
        <v>286</v>
      </c>
      <c r="D170" s="76" t="s">
        <v>5246</v>
      </c>
      <c r="E170" s="76">
        <v>750</v>
      </c>
      <c r="F170" s="76">
        <v>12</v>
      </c>
      <c r="G170" s="77">
        <v>13</v>
      </c>
      <c r="H170" s="76" t="s">
        <v>3288</v>
      </c>
      <c r="I170" s="77">
        <v>39.99</v>
      </c>
      <c r="J170" s="2">
        <v>1</v>
      </c>
      <c r="K170" s="119" cm="1">
        <f t="array" ref="K170">ROUND(IF(C170="Beer",SUM(LOOKUP(2,1/(SRP!$B$7:$B$9&lt;=E170)/(SRP!$C$7:$C$9&gt;=E170),SRP!$D$7:$D$9)*(G170/100)*(E170/1000)),IF(C170="Spirits",SUM(LOOKUP(2,1/(SRP!$B$2:$B$6&lt;=E170)/(SRP!$C$2:$C$6&gt;=E170),SRP!$D$2:$D$6)*(G170/100)*(E170/1000)),IF(AND(C170="Wine",D170="Fortified Wines"),SUM(LOOKUP(2,1/(SRP!$B$20:$B$23&lt;=E170)/(SRP!$C$20:$C$23&gt;=E170),SRP!$D$20:$D$23)*(G170/100)*(E170/1000)),IF(C170="Wine",SUM(LOOKUP(2,1/(SRP!$B$15:$B$19&lt;=E170)/(SRP!$C$15:$C$19&gt;=E170),SRP!$D$15:$D$19)*(G170/100)*(E170/1000)),IF(C170="Ready to Drink",SUM(LOOKUP(2,1/(SRP!$B$10:$B$14&lt;=E170)/(SRP!$C$10:$C$14&gt;=E170),SRP!$D$10:$D$14)*(G170/100)*(E170/1000)),0))))),2)</f>
        <v>6.81</v>
      </c>
    </row>
    <row r="171" spans="1:11" x14ac:dyDescent="0.35">
      <c r="A171" s="2">
        <v>4796</v>
      </c>
      <c r="B171" s="76" t="s">
        <v>5536</v>
      </c>
      <c r="C171" s="76" t="s">
        <v>285</v>
      </c>
      <c r="D171" s="76" t="s">
        <v>6935</v>
      </c>
      <c r="E171" s="76">
        <v>700</v>
      </c>
      <c r="F171" s="76">
        <v>6</v>
      </c>
      <c r="G171" s="77">
        <v>43</v>
      </c>
      <c r="H171" s="76" t="s">
        <v>3305</v>
      </c>
      <c r="I171" s="77">
        <v>104.99</v>
      </c>
      <c r="J171" s="2">
        <v>1</v>
      </c>
      <c r="K171" s="119" cm="1">
        <f t="array" ref="K171">ROUND(IF(C171="Beer",SUM(LOOKUP(2,1/(SRP!$B$7:$B$9&lt;=E171)/(SRP!$C$7:$C$9&gt;=E171),SRP!$D$7:$D$9)*(G171/100)*(E171/1000)),IF(C171="Spirits",SUM(LOOKUP(2,1/(SRP!$B$2:$B$6&lt;=E171)/(SRP!$C$2:$C$6&gt;=E171),SRP!$D$2:$D$6)*(G171/100)*(E171/1000)),IF(AND(C171="Wine",D171="Fortified Wines"),SUM(LOOKUP(2,1/(SRP!$B$20:$B$23&lt;=E171)/(SRP!$C$20:$C$23&gt;=E171),SRP!$D$20:$D$23)*(G171/100)*(E171/1000)),IF(C171="Wine",SUM(LOOKUP(2,1/(SRP!$B$15:$B$19&lt;=E171)/(SRP!$C$15:$C$19&gt;=E171),SRP!$D$15:$D$19)*(G171/100)*(E171/1000)),IF(C171="Ready to Drink",SUM(LOOKUP(2,1/(SRP!$B$10:$B$14&lt;=E171)/(SRP!$C$10:$C$14&gt;=E171),SRP!$D$10:$D$14)*(G171/100)*(E171/1000)),0))))),2)</f>
        <v>21.01</v>
      </c>
    </row>
    <row r="172" spans="1:11" x14ac:dyDescent="0.35">
      <c r="A172" s="2">
        <v>4849</v>
      </c>
      <c r="B172" s="76" t="s">
        <v>407</v>
      </c>
      <c r="C172" s="76" t="s">
        <v>286</v>
      </c>
      <c r="D172" s="76" t="s">
        <v>5278</v>
      </c>
      <c r="E172" s="76">
        <v>750</v>
      </c>
      <c r="F172" s="76">
        <v>6</v>
      </c>
      <c r="G172" s="77">
        <v>14</v>
      </c>
      <c r="H172" s="76" t="s">
        <v>3302</v>
      </c>
      <c r="I172" s="77">
        <v>26.99</v>
      </c>
      <c r="J172" s="2">
        <v>1</v>
      </c>
      <c r="K172" s="119" cm="1">
        <f t="array" ref="K172">ROUND(IF(C172="Beer",SUM(LOOKUP(2,1/(SRP!$B$7:$B$9&lt;=E172)/(SRP!$C$7:$C$9&gt;=E172),SRP!$D$7:$D$9)*(G172/100)*(E172/1000)),IF(C172="Spirits",SUM(LOOKUP(2,1/(SRP!$B$2:$B$6&lt;=E172)/(SRP!$C$2:$C$6&gt;=E172),SRP!$D$2:$D$6)*(G172/100)*(E172/1000)),IF(AND(C172="Wine",D172="Fortified Wines"),SUM(LOOKUP(2,1/(SRP!$B$20:$B$23&lt;=E172)/(SRP!$C$20:$C$23&gt;=E172),SRP!$D$20:$D$23)*(G172/100)*(E172/1000)),IF(C172="Wine",SUM(LOOKUP(2,1/(SRP!$B$15:$B$19&lt;=E172)/(SRP!$C$15:$C$19&gt;=E172),SRP!$D$15:$D$19)*(G172/100)*(E172/1000)),IF(C172="Ready to Drink",SUM(LOOKUP(2,1/(SRP!$B$10:$B$14&lt;=E172)/(SRP!$C$10:$C$14&gt;=E172),SRP!$D$10:$D$14)*(G172/100)*(E172/1000)),0))))),2)</f>
        <v>7.33</v>
      </c>
    </row>
    <row r="173" spans="1:11" x14ac:dyDescent="0.35">
      <c r="A173" s="2">
        <v>4866</v>
      </c>
      <c r="B173" s="76" t="s">
        <v>408</v>
      </c>
      <c r="C173" s="76" t="s">
        <v>286</v>
      </c>
      <c r="D173" s="76" t="s">
        <v>5251</v>
      </c>
      <c r="E173" s="76">
        <v>750</v>
      </c>
      <c r="F173" s="76">
        <v>6</v>
      </c>
      <c r="G173" s="77">
        <v>20</v>
      </c>
      <c r="H173" s="76" t="s">
        <v>6869</v>
      </c>
      <c r="I173" s="77">
        <v>43.99</v>
      </c>
      <c r="J173" s="2">
        <v>1</v>
      </c>
      <c r="K173" s="119" cm="1">
        <f t="array" ref="K173">ROUND(IF(C173="Beer",SUM(LOOKUP(2,1/(SRP!$B$7:$B$9&lt;=E173)/(SRP!$C$7:$C$9&gt;=E173),SRP!$D$7:$D$9)*(G173/100)*(E173/1000)),IF(C173="Spirits",SUM(LOOKUP(2,1/(SRP!$B$2:$B$6&lt;=E173)/(SRP!$C$2:$C$6&gt;=E173),SRP!$D$2:$D$6)*(G173/100)*(E173/1000)),IF(AND(C173="Wine",D173="Fortified Wines"),SUM(LOOKUP(2,1/(SRP!$B$20:$B$23&lt;=E173)/(SRP!$C$20:$C$23&gt;=E173),SRP!$D$20:$D$23)*(G173/100)*(E173/1000)),IF(C173="Wine",SUM(LOOKUP(2,1/(SRP!$B$15:$B$19&lt;=E173)/(SRP!$C$15:$C$19&gt;=E173),SRP!$D$15:$D$19)*(G173/100)*(E173/1000)),IF(C173="Ready to Drink",SUM(LOOKUP(2,1/(SRP!$B$10:$B$14&lt;=E173)/(SRP!$C$10:$C$14&gt;=E173),SRP!$D$10:$D$14)*(G173/100)*(E173/1000)),0))))),2)</f>
        <v>10.47</v>
      </c>
    </row>
    <row r="174" spans="1:11" x14ac:dyDescent="0.35">
      <c r="A174" s="2">
        <v>4921</v>
      </c>
      <c r="B174" s="76" t="s">
        <v>22</v>
      </c>
      <c r="C174" s="76" t="s">
        <v>285</v>
      </c>
      <c r="D174" s="76" t="s">
        <v>5231</v>
      </c>
      <c r="E174" s="76">
        <v>3000</v>
      </c>
      <c r="F174" s="76">
        <v>4</v>
      </c>
      <c r="G174" s="77">
        <v>40</v>
      </c>
      <c r="H174" s="76" t="s">
        <v>3280</v>
      </c>
      <c r="I174" s="77">
        <v>126.99</v>
      </c>
      <c r="J174" s="2">
        <v>1</v>
      </c>
      <c r="K174" s="119" cm="1">
        <f t="array" ref="K174">ROUND(IF(C174="Beer",SUM(LOOKUP(2,1/(SRP!$B$7:$B$9&lt;=E174)/(SRP!$C$7:$C$9&gt;=E174),SRP!$D$7:$D$9)*(G174/100)*(E174/1000)),IF(C174="Spirits",SUM(LOOKUP(2,1/(SRP!$B$2:$B$6&lt;=E174)/(SRP!$C$2:$C$6&gt;=E174),SRP!$D$2:$D$6)*(G174/100)*(E174/1000)),IF(AND(C174="Wine",D174="Fortified Wines"),SUM(LOOKUP(2,1/(SRP!$B$20:$B$23&lt;=E174)/(SRP!$C$20:$C$23&gt;=E174),SRP!$D$20:$D$23)*(G174/100)*(E174/1000)),IF(C174="Wine",SUM(LOOKUP(2,1/(SRP!$B$15:$B$19&lt;=E174)/(SRP!$C$15:$C$19&gt;=E174),SRP!$D$15:$D$19)*(G174/100)*(E174/1000)),IF(C174="Ready to Drink",SUM(LOOKUP(2,1/(SRP!$B$10:$B$14&lt;=E174)/(SRP!$C$10:$C$14&gt;=E174),SRP!$D$10:$D$14)*(G174/100)*(E174/1000)),0))))),2)</f>
        <v>83.77</v>
      </c>
    </row>
    <row r="175" spans="1:11" x14ac:dyDescent="0.35">
      <c r="A175" s="2">
        <v>5025</v>
      </c>
      <c r="B175" s="76" t="s">
        <v>68</v>
      </c>
      <c r="C175" s="76" t="s">
        <v>286</v>
      </c>
      <c r="D175" s="76" t="s">
        <v>5260</v>
      </c>
      <c r="E175" s="76">
        <v>750</v>
      </c>
      <c r="F175" s="76">
        <v>12</v>
      </c>
      <c r="G175" s="77">
        <v>20</v>
      </c>
      <c r="H175" s="76" t="s">
        <v>5939</v>
      </c>
      <c r="I175" s="77">
        <v>11.49</v>
      </c>
      <c r="J175" s="2">
        <v>1</v>
      </c>
      <c r="K175" s="119" cm="1">
        <f t="array" ref="K175">ROUND(IF(C175="Beer",SUM(LOOKUP(2,1/(SRP!$B$7:$B$9&lt;=E175)/(SRP!$C$7:$C$9&gt;=E175),SRP!$D$7:$D$9)*(G175/100)*(E175/1000)),IF(C175="Spirits",SUM(LOOKUP(2,1/(SRP!$B$2:$B$6&lt;=E175)/(SRP!$C$2:$C$6&gt;=E175),SRP!$D$2:$D$6)*(G175/100)*(E175/1000)),IF(AND(C175="Wine",D175="Fortified Wines"),SUM(LOOKUP(2,1/(SRP!$B$20:$B$23&lt;=E175)/(SRP!$C$20:$C$23&gt;=E175),SRP!$D$20:$D$23)*(G175/100)*(E175/1000)),IF(C175="Wine",SUM(LOOKUP(2,1/(SRP!$B$15:$B$19&lt;=E175)/(SRP!$C$15:$C$19&gt;=E175),SRP!$D$15:$D$19)*(G175/100)*(E175/1000)),IF(C175="Ready to Drink",SUM(LOOKUP(2,1/(SRP!$B$10:$B$14&lt;=E175)/(SRP!$C$10:$C$14&gt;=E175),SRP!$D$10:$D$14)*(G175/100)*(E175/1000)),0))))),2)</f>
        <v>10.47</v>
      </c>
    </row>
    <row r="176" spans="1:11" x14ac:dyDescent="0.35">
      <c r="A176" s="2">
        <v>5041</v>
      </c>
      <c r="B176" s="76" t="s">
        <v>347</v>
      </c>
      <c r="C176" s="76" t="s">
        <v>285</v>
      </c>
      <c r="D176" s="76" t="s">
        <v>6934</v>
      </c>
      <c r="E176" s="76">
        <v>375</v>
      </c>
      <c r="F176" s="76">
        <v>24</v>
      </c>
      <c r="G176" s="77">
        <v>40</v>
      </c>
      <c r="H176" s="76" t="s">
        <v>3279</v>
      </c>
      <c r="I176" s="77">
        <v>18.989999999999998</v>
      </c>
      <c r="J176" s="2">
        <v>1</v>
      </c>
      <c r="K176" s="119" cm="1">
        <f t="array" ref="K176">ROUND(IF(C176="Beer",SUM(LOOKUP(2,1/(SRP!$B$7:$B$9&lt;=E176)/(SRP!$C$7:$C$9&gt;=E176),SRP!$D$7:$D$9)*(G176/100)*(E176/1000)),IF(C176="Spirits",SUM(LOOKUP(2,1/(SRP!$B$2:$B$6&lt;=E176)/(SRP!$C$2:$C$6&gt;=E176),SRP!$D$2:$D$6)*(G176/100)*(E176/1000)),IF(AND(C176="Wine",D176="Fortified Wines"),SUM(LOOKUP(2,1/(SRP!$B$20:$B$23&lt;=E176)/(SRP!$C$20:$C$23&gt;=E176),SRP!$D$20:$D$23)*(G176/100)*(E176/1000)),IF(C176="Wine",SUM(LOOKUP(2,1/(SRP!$B$15:$B$19&lt;=E176)/(SRP!$C$15:$C$19&gt;=E176),SRP!$D$15:$D$19)*(G176/100)*(E176/1000)),IF(C176="Ready to Drink",SUM(LOOKUP(2,1/(SRP!$B$10:$B$14&lt;=E176)/(SRP!$C$10:$C$14&gt;=E176),SRP!$D$10:$D$14)*(G176/100)*(E176/1000)),0))))),2)</f>
        <v>11.89</v>
      </c>
    </row>
    <row r="177" spans="1:11" x14ac:dyDescent="0.35">
      <c r="A177" s="2">
        <v>5114</v>
      </c>
      <c r="B177" s="76" t="s">
        <v>150</v>
      </c>
      <c r="C177" s="76" t="s">
        <v>285</v>
      </c>
      <c r="D177" s="76" t="s">
        <v>5267</v>
      </c>
      <c r="E177" s="76">
        <v>750</v>
      </c>
      <c r="F177" s="76">
        <v>12</v>
      </c>
      <c r="G177" s="77">
        <v>35</v>
      </c>
      <c r="H177" s="76" t="s">
        <v>3280</v>
      </c>
      <c r="I177" s="77">
        <v>28.99</v>
      </c>
      <c r="J177" s="2">
        <v>1</v>
      </c>
      <c r="K177" s="119" cm="1">
        <f t="array" ref="K177">ROUND(IF(C177="Beer",SUM(LOOKUP(2,1/(SRP!$B$7:$B$9&lt;=E177)/(SRP!$C$7:$C$9&gt;=E177),SRP!$D$7:$D$9)*(G177/100)*(E177/1000)),IF(C177="Spirits",SUM(LOOKUP(2,1/(SRP!$B$2:$B$6&lt;=E177)/(SRP!$C$2:$C$6&gt;=E177),SRP!$D$2:$D$6)*(G177/100)*(E177/1000)),IF(AND(C177="Wine",D177="Fortified Wines"),SUM(LOOKUP(2,1/(SRP!$B$20:$B$23&lt;=E177)/(SRP!$C$20:$C$23&gt;=E177),SRP!$D$20:$D$23)*(G177/100)*(E177/1000)),IF(C177="Wine",SUM(LOOKUP(2,1/(SRP!$B$15:$B$19&lt;=E177)/(SRP!$C$15:$C$19&gt;=E177),SRP!$D$15:$D$19)*(G177/100)*(E177/1000)),IF(C177="Ready to Drink",SUM(LOOKUP(2,1/(SRP!$B$10:$B$14&lt;=E177)/(SRP!$C$10:$C$14&gt;=E177),SRP!$D$10:$D$14)*(G177/100)*(E177/1000)),0))))),2)</f>
        <v>18.329999999999998</v>
      </c>
    </row>
    <row r="178" spans="1:11" x14ac:dyDescent="0.35">
      <c r="A178" s="2">
        <v>5133</v>
      </c>
      <c r="B178" s="76" t="s">
        <v>410</v>
      </c>
      <c r="C178" s="76" t="s">
        <v>287</v>
      </c>
      <c r="D178" s="76" t="s">
        <v>5230</v>
      </c>
      <c r="E178" s="76">
        <v>5325</v>
      </c>
      <c r="F178" s="76">
        <v>1</v>
      </c>
      <c r="G178" s="77">
        <v>4.7</v>
      </c>
      <c r="H178" s="76" t="s">
        <v>3325</v>
      </c>
      <c r="I178" s="77">
        <v>28.99</v>
      </c>
      <c r="J178" s="2">
        <v>15</v>
      </c>
      <c r="K178" s="119" cm="1">
        <f t="array" ref="K178">ROUND(IF(C178="Beer",SUM(LOOKUP(2,1/(SRP!$B$7:$B$9&lt;=E178)/(SRP!$C$7:$C$9&gt;=E178),SRP!$D$7:$D$9)*(G178/100)*(E178/1000)),IF(C178="Spirits",SUM(LOOKUP(2,1/(SRP!$B$2:$B$6&lt;=E178)/(SRP!$C$2:$C$6&gt;=E178),SRP!$D$2:$D$6)*(G178/100)*(E178/1000)),IF(AND(C178="Wine",D178="Fortified Wines"),SUM(LOOKUP(2,1/(SRP!$B$20:$B$23&lt;=E178)/(SRP!$C$20:$C$23&gt;=E178),SRP!$D$20:$D$23)*(G178/100)*(E178/1000)),IF(C178="Wine",SUM(LOOKUP(2,1/(SRP!$B$15:$B$19&lt;=E178)/(SRP!$C$15:$C$19&gt;=E178),SRP!$D$15:$D$19)*(G178/100)*(E178/1000)),IF(C178="Ready to Drink",SUM(LOOKUP(2,1/(SRP!$B$10:$B$14&lt;=E178)/(SRP!$C$10:$C$14&gt;=E178),SRP!$D$10:$D$14)*(G178/100)*(E178/1000)),0))))),2)</f>
        <v>17.47</v>
      </c>
    </row>
    <row r="179" spans="1:11" x14ac:dyDescent="0.35">
      <c r="A179" s="2">
        <v>5133</v>
      </c>
      <c r="B179" s="76" t="s">
        <v>410</v>
      </c>
      <c r="C179" s="76" t="s">
        <v>287</v>
      </c>
      <c r="D179" s="76" t="s">
        <v>5230</v>
      </c>
      <c r="E179" s="76">
        <v>5325</v>
      </c>
      <c r="F179" s="76">
        <v>1</v>
      </c>
      <c r="G179" s="77">
        <v>4.7</v>
      </c>
      <c r="H179" s="76" t="s">
        <v>3325</v>
      </c>
      <c r="I179" s="77">
        <v>28.99</v>
      </c>
      <c r="J179" s="2">
        <v>15</v>
      </c>
      <c r="K179" s="119" cm="1">
        <f t="array" ref="K179">ROUND(IF(C179="Beer",SUM(LOOKUP(2,1/(SRP!$B$7:$B$9&lt;=E179)/(SRP!$C$7:$C$9&gt;=E179),SRP!$D$7:$D$9)*(G179/100)*(E179/1000)),IF(C179="Spirits",SUM(LOOKUP(2,1/(SRP!$B$2:$B$6&lt;=E179)/(SRP!$C$2:$C$6&gt;=E179),SRP!$D$2:$D$6)*(G179/100)*(E179/1000)),IF(AND(C179="Wine",D179="Fortified Wines"),SUM(LOOKUP(2,1/(SRP!$B$20:$B$23&lt;=E179)/(SRP!$C$20:$C$23&gt;=E179),SRP!$D$20:$D$23)*(G179/100)*(E179/1000)),IF(C179="Wine",SUM(LOOKUP(2,1/(SRP!$B$15:$B$19&lt;=E179)/(SRP!$C$15:$C$19&gt;=E179),SRP!$D$15:$D$19)*(G179/100)*(E179/1000)),IF(C179="Ready to Drink",SUM(LOOKUP(2,1/(SRP!$B$10:$B$14&lt;=E179)/(SRP!$C$10:$C$14&gt;=E179),SRP!$D$10:$D$14)*(G179/100)*(E179/1000)),0))))),2)</f>
        <v>17.47</v>
      </c>
    </row>
    <row r="180" spans="1:11" x14ac:dyDescent="0.35">
      <c r="A180" s="2">
        <v>5144</v>
      </c>
      <c r="B180" s="76" t="s">
        <v>411</v>
      </c>
      <c r="C180" s="76" t="s">
        <v>286</v>
      </c>
      <c r="D180" s="76" t="s">
        <v>5236</v>
      </c>
      <c r="E180" s="76">
        <v>750</v>
      </c>
      <c r="F180" s="76">
        <v>12</v>
      </c>
      <c r="G180" s="77">
        <v>13.5</v>
      </c>
      <c r="H180" s="76" t="s">
        <v>3303</v>
      </c>
      <c r="I180" s="77">
        <v>17.989999999999998</v>
      </c>
      <c r="J180" s="2">
        <v>1</v>
      </c>
      <c r="K180" s="119" cm="1">
        <f t="array" ref="K180">ROUND(IF(C180="Beer",SUM(LOOKUP(2,1/(SRP!$B$7:$B$9&lt;=E180)/(SRP!$C$7:$C$9&gt;=E180),SRP!$D$7:$D$9)*(G180/100)*(E180/1000)),IF(C180="Spirits",SUM(LOOKUP(2,1/(SRP!$B$2:$B$6&lt;=E180)/(SRP!$C$2:$C$6&gt;=E180),SRP!$D$2:$D$6)*(G180/100)*(E180/1000)),IF(AND(C180="Wine",D180="Fortified Wines"),SUM(LOOKUP(2,1/(SRP!$B$20:$B$23&lt;=E180)/(SRP!$C$20:$C$23&gt;=E180),SRP!$D$20:$D$23)*(G180/100)*(E180/1000)),IF(C180="Wine",SUM(LOOKUP(2,1/(SRP!$B$15:$B$19&lt;=E180)/(SRP!$C$15:$C$19&gt;=E180),SRP!$D$15:$D$19)*(G180/100)*(E180/1000)),IF(C180="Ready to Drink",SUM(LOOKUP(2,1/(SRP!$B$10:$B$14&lt;=E180)/(SRP!$C$10:$C$14&gt;=E180),SRP!$D$10:$D$14)*(G180/100)*(E180/1000)),0))))),2)</f>
        <v>7.07</v>
      </c>
    </row>
    <row r="181" spans="1:11" x14ac:dyDescent="0.35">
      <c r="A181" s="2">
        <v>5210</v>
      </c>
      <c r="B181" s="76" t="s">
        <v>412</v>
      </c>
      <c r="C181" s="76" t="s">
        <v>286</v>
      </c>
      <c r="D181" s="76" t="s">
        <v>5247</v>
      </c>
      <c r="E181" s="76">
        <v>750</v>
      </c>
      <c r="F181" s="76">
        <v>12</v>
      </c>
      <c r="G181" s="77">
        <v>14.5</v>
      </c>
      <c r="H181" s="76" t="s">
        <v>6695</v>
      </c>
      <c r="I181" s="77">
        <v>29.99</v>
      </c>
      <c r="J181" s="2">
        <v>1</v>
      </c>
      <c r="K181" s="119" cm="1">
        <f t="array" ref="K181">ROUND(IF(C181="Beer",SUM(LOOKUP(2,1/(SRP!$B$7:$B$9&lt;=E181)/(SRP!$C$7:$C$9&gt;=E181),SRP!$D$7:$D$9)*(G181/100)*(E181/1000)),IF(C181="Spirits",SUM(LOOKUP(2,1/(SRP!$B$2:$B$6&lt;=E181)/(SRP!$C$2:$C$6&gt;=E181),SRP!$D$2:$D$6)*(G181/100)*(E181/1000)),IF(AND(C181="Wine",D181="Fortified Wines"),SUM(LOOKUP(2,1/(SRP!$B$20:$B$23&lt;=E181)/(SRP!$C$20:$C$23&gt;=E181),SRP!$D$20:$D$23)*(G181/100)*(E181/1000)),IF(C181="Wine",SUM(LOOKUP(2,1/(SRP!$B$15:$B$19&lt;=E181)/(SRP!$C$15:$C$19&gt;=E181),SRP!$D$15:$D$19)*(G181/100)*(E181/1000)),IF(C181="Ready to Drink",SUM(LOOKUP(2,1/(SRP!$B$10:$B$14&lt;=E181)/(SRP!$C$10:$C$14&gt;=E181),SRP!$D$10:$D$14)*(G181/100)*(E181/1000)),0))))),2)</f>
        <v>7.59</v>
      </c>
    </row>
    <row r="182" spans="1:11" x14ac:dyDescent="0.35">
      <c r="A182" s="2">
        <v>5215</v>
      </c>
      <c r="B182" s="76" t="s">
        <v>413</v>
      </c>
      <c r="C182" s="76" t="s">
        <v>285</v>
      </c>
      <c r="D182" s="76" t="s">
        <v>5255</v>
      </c>
      <c r="E182" s="76">
        <v>750</v>
      </c>
      <c r="F182" s="76">
        <v>12</v>
      </c>
      <c r="G182" s="77">
        <v>35</v>
      </c>
      <c r="H182" s="76" t="s">
        <v>3279</v>
      </c>
      <c r="I182" s="77">
        <v>32.29</v>
      </c>
      <c r="J182" s="2">
        <v>1</v>
      </c>
      <c r="K182" s="119" cm="1">
        <f t="array" ref="K182">ROUND(IF(C182="Beer",SUM(LOOKUP(2,1/(SRP!$B$7:$B$9&lt;=E182)/(SRP!$C$7:$C$9&gt;=E182),SRP!$D$7:$D$9)*(G182/100)*(E182/1000)),IF(C182="Spirits",SUM(LOOKUP(2,1/(SRP!$B$2:$B$6&lt;=E182)/(SRP!$C$2:$C$6&gt;=E182),SRP!$D$2:$D$6)*(G182/100)*(E182/1000)),IF(AND(C182="Wine",D182="Fortified Wines"),SUM(LOOKUP(2,1/(SRP!$B$20:$B$23&lt;=E182)/(SRP!$C$20:$C$23&gt;=E182),SRP!$D$20:$D$23)*(G182/100)*(E182/1000)),IF(C182="Wine",SUM(LOOKUP(2,1/(SRP!$B$15:$B$19&lt;=E182)/(SRP!$C$15:$C$19&gt;=E182),SRP!$D$15:$D$19)*(G182/100)*(E182/1000)),IF(C182="Ready to Drink",SUM(LOOKUP(2,1/(SRP!$B$10:$B$14&lt;=E182)/(SRP!$C$10:$C$14&gt;=E182),SRP!$D$10:$D$14)*(G182/100)*(E182/1000)),0))))),2)</f>
        <v>18.329999999999998</v>
      </c>
    </row>
    <row r="183" spans="1:11" x14ac:dyDescent="0.35">
      <c r="A183" s="2">
        <v>5231</v>
      </c>
      <c r="B183" s="76" t="s">
        <v>6385</v>
      </c>
      <c r="C183" s="76" t="s">
        <v>286</v>
      </c>
      <c r="D183" s="76" t="s">
        <v>5269</v>
      </c>
      <c r="E183" s="76">
        <v>750</v>
      </c>
      <c r="F183" s="76">
        <v>12</v>
      </c>
      <c r="G183" s="77">
        <v>13.5</v>
      </c>
      <c r="H183" s="76" t="s">
        <v>6938</v>
      </c>
      <c r="I183" s="77">
        <v>19.989999999999998</v>
      </c>
      <c r="J183" s="2">
        <v>1</v>
      </c>
      <c r="K183" s="119" cm="1">
        <f t="array" ref="K183">ROUND(IF(C183="Beer",SUM(LOOKUP(2,1/(SRP!$B$7:$B$9&lt;=E183)/(SRP!$C$7:$C$9&gt;=E183),SRP!$D$7:$D$9)*(G183/100)*(E183/1000)),IF(C183="Spirits",SUM(LOOKUP(2,1/(SRP!$B$2:$B$6&lt;=E183)/(SRP!$C$2:$C$6&gt;=E183),SRP!$D$2:$D$6)*(G183/100)*(E183/1000)),IF(AND(C183="Wine",D183="Fortified Wines"),SUM(LOOKUP(2,1/(SRP!$B$20:$B$23&lt;=E183)/(SRP!$C$20:$C$23&gt;=E183),SRP!$D$20:$D$23)*(G183/100)*(E183/1000)),IF(C183="Wine",SUM(LOOKUP(2,1/(SRP!$B$15:$B$19&lt;=E183)/(SRP!$C$15:$C$19&gt;=E183),SRP!$D$15:$D$19)*(G183/100)*(E183/1000)),IF(C183="Ready to Drink",SUM(LOOKUP(2,1/(SRP!$B$10:$B$14&lt;=E183)/(SRP!$C$10:$C$14&gt;=E183),SRP!$D$10:$D$14)*(G183/100)*(E183/1000)),0))))),2)</f>
        <v>7.07</v>
      </c>
    </row>
    <row r="184" spans="1:11" x14ac:dyDescent="0.35">
      <c r="A184" s="2">
        <v>5246</v>
      </c>
      <c r="B184" s="76" t="s">
        <v>414</v>
      </c>
      <c r="C184" s="76" t="s">
        <v>285</v>
      </c>
      <c r="D184" s="76" t="s">
        <v>5270</v>
      </c>
      <c r="E184" s="76">
        <v>120</v>
      </c>
      <c r="F184" s="76">
        <v>18</v>
      </c>
      <c r="G184" s="77">
        <v>20</v>
      </c>
      <c r="H184" s="76" t="s">
        <v>3314</v>
      </c>
      <c r="I184" s="77">
        <v>11.49</v>
      </c>
      <c r="J184" s="2">
        <v>4</v>
      </c>
      <c r="K184" s="119" cm="1">
        <f t="array" ref="K184">ROUND(IF(C184="Beer",SUM(LOOKUP(2,1/(SRP!$B$7:$B$9&lt;=E184)/(SRP!$C$7:$C$9&gt;=E184),SRP!$D$7:$D$9)*(G184/100)*(E184/1000)),IF(C184="Spirits",SUM(LOOKUP(2,1/(SRP!$B$2:$B$6&lt;=E184)/(SRP!$C$2:$C$6&gt;=E184),SRP!$D$2:$D$6)*(G184/100)*(E184/1000)),IF(AND(C184="Wine",D184="Fortified Wines"),SUM(LOOKUP(2,1/(SRP!$B$20:$B$23&lt;=E184)/(SRP!$C$20:$C$23&gt;=E184),SRP!$D$20:$D$23)*(G184/100)*(E184/1000)),IF(C184="Wine",SUM(LOOKUP(2,1/(SRP!$B$15:$B$19&lt;=E184)/(SRP!$C$15:$C$19&gt;=E184),SRP!$D$15:$D$19)*(G184/100)*(E184/1000)),IF(C184="Ready to Drink",SUM(LOOKUP(2,1/(SRP!$B$10:$B$14&lt;=E184)/(SRP!$C$10:$C$14&gt;=E184),SRP!$D$10:$D$14)*(G184/100)*(E184/1000)),0))))),2)</f>
        <v>2.2799999999999998</v>
      </c>
    </row>
    <row r="185" spans="1:11" x14ac:dyDescent="0.35">
      <c r="A185" s="2">
        <v>5261</v>
      </c>
      <c r="B185" s="76" t="s">
        <v>415</v>
      </c>
      <c r="C185" s="76" t="s">
        <v>285</v>
      </c>
      <c r="D185" s="76" t="s">
        <v>5262</v>
      </c>
      <c r="E185" s="76">
        <v>750</v>
      </c>
      <c r="F185" s="76">
        <v>6</v>
      </c>
      <c r="G185" s="77">
        <v>40</v>
      </c>
      <c r="H185" s="76" t="s">
        <v>3280</v>
      </c>
      <c r="I185" s="77">
        <v>90.99</v>
      </c>
      <c r="J185" s="2">
        <v>1</v>
      </c>
      <c r="K185" s="119" cm="1">
        <f t="array" ref="K185">ROUND(IF(C185="Beer",SUM(LOOKUP(2,1/(SRP!$B$7:$B$9&lt;=E185)/(SRP!$C$7:$C$9&gt;=E185),SRP!$D$7:$D$9)*(G185/100)*(E185/1000)),IF(C185="Spirits",SUM(LOOKUP(2,1/(SRP!$B$2:$B$6&lt;=E185)/(SRP!$C$2:$C$6&gt;=E185),SRP!$D$2:$D$6)*(G185/100)*(E185/1000)),IF(AND(C185="Wine",D185="Fortified Wines"),SUM(LOOKUP(2,1/(SRP!$B$20:$B$23&lt;=E185)/(SRP!$C$20:$C$23&gt;=E185),SRP!$D$20:$D$23)*(G185/100)*(E185/1000)),IF(C185="Wine",SUM(LOOKUP(2,1/(SRP!$B$15:$B$19&lt;=E185)/(SRP!$C$15:$C$19&gt;=E185),SRP!$D$15:$D$19)*(G185/100)*(E185/1000)),IF(C185="Ready to Drink",SUM(LOOKUP(2,1/(SRP!$B$10:$B$14&lt;=E185)/(SRP!$C$10:$C$14&gt;=E185),SRP!$D$10:$D$14)*(G185/100)*(E185/1000)),0))))),2)</f>
        <v>20.94</v>
      </c>
    </row>
    <row r="186" spans="1:11" x14ac:dyDescent="0.35">
      <c r="A186" s="2">
        <v>5322</v>
      </c>
      <c r="B186" s="76" t="s">
        <v>416</v>
      </c>
      <c r="C186" s="76" t="s">
        <v>286</v>
      </c>
      <c r="D186" s="76" t="s">
        <v>5236</v>
      </c>
      <c r="E186" s="76">
        <v>750</v>
      </c>
      <c r="F186" s="76">
        <v>12</v>
      </c>
      <c r="G186" s="77">
        <v>9.5</v>
      </c>
      <c r="H186" s="76" t="s">
        <v>3303</v>
      </c>
      <c r="I186" s="77">
        <v>13.99</v>
      </c>
      <c r="J186" s="2">
        <v>1</v>
      </c>
      <c r="K186" s="119" cm="1">
        <f t="array" ref="K186">ROUND(IF(C186="Beer",SUM(LOOKUP(2,1/(SRP!$B$7:$B$9&lt;=E186)/(SRP!$C$7:$C$9&gt;=E186),SRP!$D$7:$D$9)*(G186/100)*(E186/1000)),IF(C186="Spirits",SUM(LOOKUP(2,1/(SRP!$B$2:$B$6&lt;=E186)/(SRP!$C$2:$C$6&gt;=E186),SRP!$D$2:$D$6)*(G186/100)*(E186/1000)),IF(AND(C186="Wine",D186="Fortified Wines"),SUM(LOOKUP(2,1/(SRP!$B$20:$B$23&lt;=E186)/(SRP!$C$20:$C$23&gt;=E186),SRP!$D$20:$D$23)*(G186/100)*(E186/1000)),IF(C186="Wine",SUM(LOOKUP(2,1/(SRP!$B$15:$B$19&lt;=E186)/(SRP!$C$15:$C$19&gt;=E186),SRP!$D$15:$D$19)*(G186/100)*(E186/1000)),IF(C186="Ready to Drink",SUM(LOOKUP(2,1/(SRP!$B$10:$B$14&lt;=E186)/(SRP!$C$10:$C$14&gt;=E186),SRP!$D$10:$D$14)*(G186/100)*(E186/1000)),0))))),2)</f>
        <v>4.97</v>
      </c>
    </row>
    <row r="187" spans="1:11" x14ac:dyDescent="0.35">
      <c r="A187" s="2">
        <v>5348</v>
      </c>
      <c r="B187" s="76" t="s">
        <v>7225</v>
      </c>
      <c r="C187" s="76" t="s">
        <v>5938</v>
      </c>
      <c r="D187" s="76" t="s">
        <v>5279</v>
      </c>
      <c r="E187" s="76">
        <v>270</v>
      </c>
      <c r="F187" s="76">
        <v>24</v>
      </c>
      <c r="G187" s="77">
        <v>5</v>
      </c>
      <c r="H187" s="76" t="s">
        <v>3314</v>
      </c>
      <c r="I187" s="77">
        <v>3.99</v>
      </c>
      <c r="J187" s="2">
        <v>1</v>
      </c>
      <c r="K187" s="119" cm="1">
        <f t="array" ref="K187">ROUND(IF(C187="Beer",SUM(LOOKUP(2,1/(SRP!$B$7:$B$9&lt;=E187)/(SRP!$C$7:$C$9&gt;=E187),SRP!$D$7:$D$9)*(G187/100)*(E187/1000)),IF(C187="Spirits",SUM(LOOKUP(2,1/(SRP!$B$2:$B$6&lt;=E187)/(SRP!$C$2:$C$6&gt;=E187),SRP!$D$2:$D$6)*(G187/100)*(E187/1000)),IF(AND(C187="Wine",D187="Fortified Wines"),SUM(LOOKUP(2,1/(SRP!$B$20:$B$23&lt;=E187)/(SRP!$C$20:$C$23&gt;=E187),SRP!$D$20:$D$23)*(G187/100)*(E187/1000)),IF(C187="Wine",SUM(LOOKUP(2,1/(SRP!$B$15:$B$19&lt;=E187)/(SRP!$C$15:$C$19&gt;=E187),SRP!$D$15:$D$19)*(G187/100)*(E187/1000)),IF(C187="Ready to Drink",SUM(LOOKUP(2,1/(SRP!$B$10:$B$14&lt;=E187)/(SRP!$C$10:$C$14&gt;=E187),SRP!$D$10:$D$14)*(G187/100)*(E187/1000)),0))))),2)</f>
        <v>1.07</v>
      </c>
    </row>
    <row r="188" spans="1:11" x14ac:dyDescent="0.35">
      <c r="A188" s="2">
        <v>5349</v>
      </c>
      <c r="B188" s="76" t="s">
        <v>7226</v>
      </c>
      <c r="C188" s="76" t="s">
        <v>5938</v>
      </c>
      <c r="D188" s="76" t="s">
        <v>5279</v>
      </c>
      <c r="E188" s="76">
        <v>270</v>
      </c>
      <c r="F188" s="76">
        <v>24</v>
      </c>
      <c r="G188" s="77">
        <v>5</v>
      </c>
      <c r="H188" s="76" t="s">
        <v>3314</v>
      </c>
      <c r="I188" s="77">
        <v>3.99</v>
      </c>
      <c r="J188" s="2">
        <v>1</v>
      </c>
      <c r="K188" s="119" cm="1">
        <f t="array" ref="K188">ROUND(IF(C188="Beer",SUM(LOOKUP(2,1/(SRP!$B$7:$B$9&lt;=E188)/(SRP!$C$7:$C$9&gt;=E188),SRP!$D$7:$D$9)*(G188/100)*(E188/1000)),IF(C188="Spirits",SUM(LOOKUP(2,1/(SRP!$B$2:$B$6&lt;=E188)/(SRP!$C$2:$C$6&gt;=E188),SRP!$D$2:$D$6)*(G188/100)*(E188/1000)),IF(AND(C188="Wine",D188="Fortified Wines"),SUM(LOOKUP(2,1/(SRP!$B$20:$B$23&lt;=E188)/(SRP!$C$20:$C$23&gt;=E188),SRP!$D$20:$D$23)*(G188/100)*(E188/1000)),IF(C188="Wine",SUM(LOOKUP(2,1/(SRP!$B$15:$B$19&lt;=E188)/(SRP!$C$15:$C$19&gt;=E188),SRP!$D$15:$D$19)*(G188/100)*(E188/1000)),IF(C188="Ready to Drink",SUM(LOOKUP(2,1/(SRP!$B$10:$B$14&lt;=E188)/(SRP!$C$10:$C$14&gt;=E188),SRP!$D$10:$D$14)*(G188/100)*(E188/1000)),0))))),2)</f>
        <v>1.07</v>
      </c>
    </row>
    <row r="189" spans="1:11" x14ac:dyDescent="0.35">
      <c r="A189" s="2">
        <v>5354</v>
      </c>
      <c r="B189" s="76" t="s">
        <v>417</v>
      </c>
      <c r="C189" s="76" t="s">
        <v>287</v>
      </c>
      <c r="D189" s="76" t="s">
        <v>5266</v>
      </c>
      <c r="E189" s="76">
        <v>5325</v>
      </c>
      <c r="F189" s="76">
        <v>1</v>
      </c>
      <c r="G189" s="77">
        <v>5</v>
      </c>
      <c r="H189" s="76" t="s">
        <v>3325</v>
      </c>
      <c r="I189" s="77">
        <v>35.99</v>
      </c>
      <c r="J189" s="2">
        <v>15</v>
      </c>
      <c r="K189" s="119" cm="1">
        <f t="array" ref="K189">ROUND(IF(C189="Beer",SUM(LOOKUP(2,1/(SRP!$B$7:$B$9&lt;=E189)/(SRP!$C$7:$C$9&gt;=E189),SRP!$D$7:$D$9)*(G189/100)*(E189/1000)),IF(C189="Spirits",SUM(LOOKUP(2,1/(SRP!$B$2:$B$6&lt;=E189)/(SRP!$C$2:$C$6&gt;=E189),SRP!$D$2:$D$6)*(G189/100)*(E189/1000)),IF(AND(C189="Wine",D189="Fortified Wines"),SUM(LOOKUP(2,1/(SRP!$B$20:$B$23&lt;=E189)/(SRP!$C$20:$C$23&gt;=E189),SRP!$D$20:$D$23)*(G189/100)*(E189/1000)),IF(C189="Wine",SUM(LOOKUP(2,1/(SRP!$B$15:$B$19&lt;=E189)/(SRP!$C$15:$C$19&gt;=E189),SRP!$D$15:$D$19)*(G189/100)*(E189/1000)),IF(C189="Ready to Drink",SUM(LOOKUP(2,1/(SRP!$B$10:$B$14&lt;=E189)/(SRP!$C$10:$C$14&gt;=E189),SRP!$D$10:$D$14)*(G189/100)*(E189/1000)),0))))),2)</f>
        <v>18.59</v>
      </c>
    </row>
    <row r="190" spans="1:11" x14ac:dyDescent="0.35">
      <c r="A190" s="2">
        <v>5354</v>
      </c>
      <c r="B190" s="76" t="s">
        <v>417</v>
      </c>
      <c r="C190" s="76" t="s">
        <v>287</v>
      </c>
      <c r="D190" s="76" t="s">
        <v>5266</v>
      </c>
      <c r="E190" s="76">
        <v>5325</v>
      </c>
      <c r="F190" s="76">
        <v>1</v>
      </c>
      <c r="G190" s="77">
        <v>5</v>
      </c>
      <c r="H190" s="76" t="s">
        <v>3325</v>
      </c>
      <c r="I190" s="77">
        <v>35.99</v>
      </c>
      <c r="J190" s="2">
        <v>15</v>
      </c>
      <c r="K190" s="119" cm="1">
        <f t="array" ref="K190">ROUND(IF(C190="Beer",SUM(LOOKUP(2,1/(SRP!$B$7:$B$9&lt;=E190)/(SRP!$C$7:$C$9&gt;=E190),SRP!$D$7:$D$9)*(G190/100)*(E190/1000)),IF(C190="Spirits",SUM(LOOKUP(2,1/(SRP!$B$2:$B$6&lt;=E190)/(SRP!$C$2:$C$6&gt;=E190),SRP!$D$2:$D$6)*(G190/100)*(E190/1000)),IF(AND(C190="Wine",D190="Fortified Wines"),SUM(LOOKUP(2,1/(SRP!$B$20:$B$23&lt;=E190)/(SRP!$C$20:$C$23&gt;=E190),SRP!$D$20:$D$23)*(G190/100)*(E190/1000)),IF(C190="Wine",SUM(LOOKUP(2,1/(SRP!$B$15:$B$19&lt;=E190)/(SRP!$C$15:$C$19&gt;=E190),SRP!$D$15:$D$19)*(G190/100)*(E190/1000)),IF(C190="Ready to Drink",SUM(LOOKUP(2,1/(SRP!$B$10:$B$14&lt;=E190)/(SRP!$C$10:$C$14&gt;=E190),SRP!$D$10:$D$14)*(G190/100)*(E190/1000)),0))))),2)</f>
        <v>18.59</v>
      </c>
    </row>
    <row r="191" spans="1:11" x14ac:dyDescent="0.35">
      <c r="A191" s="2">
        <v>5363</v>
      </c>
      <c r="B191" s="76" t="s">
        <v>418</v>
      </c>
      <c r="C191" s="76" t="s">
        <v>285</v>
      </c>
      <c r="D191" s="76" t="s">
        <v>5231</v>
      </c>
      <c r="E191" s="76">
        <v>750</v>
      </c>
      <c r="F191" s="76">
        <v>12</v>
      </c>
      <c r="G191" s="77">
        <v>40</v>
      </c>
      <c r="H191" s="76" t="s">
        <v>3284</v>
      </c>
      <c r="I191" s="77">
        <v>29.8</v>
      </c>
      <c r="J191" s="2">
        <v>1</v>
      </c>
      <c r="K191" s="119" cm="1">
        <f t="array" ref="K191">ROUND(IF(C191="Beer",SUM(LOOKUP(2,1/(SRP!$B$7:$B$9&lt;=E191)/(SRP!$C$7:$C$9&gt;=E191),SRP!$D$7:$D$9)*(G191/100)*(E191/1000)),IF(C191="Spirits",SUM(LOOKUP(2,1/(SRP!$B$2:$B$6&lt;=E191)/(SRP!$C$2:$C$6&gt;=E191),SRP!$D$2:$D$6)*(G191/100)*(E191/1000)),IF(AND(C191="Wine",D191="Fortified Wines"),SUM(LOOKUP(2,1/(SRP!$B$20:$B$23&lt;=E191)/(SRP!$C$20:$C$23&gt;=E191),SRP!$D$20:$D$23)*(G191/100)*(E191/1000)),IF(C191="Wine",SUM(LOOKUP(2,1/(SRP!$B$15:$B$19&lt;=E191)/(SRP!$C$15:$C$19&gt;=E191),SRP!$D$15:$D$19)*(G191/100)*(E191/1000)),IF(C191="Ready to Drink",SUM(LOOKUP(2,1/(SRP!$B$10:$B$14&lt;=E191)/(SRP!$C$10:$C$14&gt;=E191),SRP!$D$10:$D$14)*(G191/100)*(E191/1000)),0))))),2)</f>
        <v>20.94</v>
      </c>
    </row>
    <row r="192" spans="1:11" x14ac:dyDescent="0.35">
      <c r="A192" s="2">
        <v>5403</v>
      </c>
      <c r="B192" s="76" t="s">
        <v>419</v>
      </c>
      <c r="C192" s="76" t="s">
        <v>285</v>
      </c>
      <c r="D192" s="76" t="s">
        <v>5275</v>
      </c>
      <c r="E192" s="76">
        <v>750</v>
      </c>
      <c r="F192" s="76">
        <v>6</v>
      </c>
      <c r="G192" s="77">
        <v>40</v>
      </c>
      <c r="H192" s="76" t="s">
        <v>3303</v>
      </c>
      <c r="I192" s="77">
        <v>180.99</v>
      </c>
      <c r="J192" s="2">
        <v>1</v>
      </c>
      <c r="K192" s="119" cm="1">
        <f t="array" ref="K192">ROUND(IF(C192="Beer",SUM(LOOKUP(2,1/(SRP!$B$7:$B$9&lt;=E192)/(SRP!$C$7:$C$9&gt;=E192),SRP!$D$7:$D$9)*(G192/100)*(E192/1000)),IF(C192="Spirits",SUM(LOOKUP(2,1/(SRP!$B$2:$B$6&lt;=E192)/(SRP!$C$2:$C$6&gt;=E192),SRP!$D$2:$D$6)*(G192/100)*(E192/1000)),IF(AND(C192="Wine",D192="Fortified Wines"),SUM(LOOKUP(2,1/(SRP!$B$20:$B$23&lt;=E192)/(SRP!$C$20:$C$23&gt;=E192),SRP!$D$20:$D$23)*(G192/100)*(E192/1000)),IF(C192="Wine",SUM(LOOKUP(2,1/(SRP!$B$15:$B$19&lt;=E192)/(SRP!$C$15:$C$19&gt;=E192),SRP!$D$15:$D$19)*(G192/100)*(E192/1000)),IF(C192="Ready to Drink",SUM(LOOKUP(2,1/(SRP!$B$10:$B$14&lt;=E192)/(SRP!$C$10:$C$14&gt;=E192),SRP!$D$10:$D$14)*(G192/100)*(E192/1000)),0))))),2)</f>
        <v>20.94</v>
      </c>
    </row>
    <row r="193" spans="1:11" x14ac:dyDescent="0.35">
      <c r="A193" s="2">
        <v>5404</v>
      </c>
      <c r="B193" s="76" t="s">
        <v>420</v>
      </c>
      <c r="C193" s="76" t="s">
        <v>285</v>
      </c>
      <c r="D193" s="76" t="s">
        <v>6939</v>
      </c>
      <c r="E193" s="76">
        <v>750</v>
      </c>
      <c r="F193" s="76">
        <v>6</v>
      </c>
      <c r="G193" s="77">
        <v>43</v>
      </c>
      <c r="H193" s="76" t="s">
        <v>6694</v>
      </c>
      <c r="I193" s="77">
        <v>75.989999999999995</v>
      </c>
      <c r="J193" s="2">
        <v>1</v>
      </c>
      <c r="K193" s="119" cm="1">
        <f t="array" ref="K193">ROUND(IF(C193="Beer",SUM(LOOKUP(2,1/(SRP!$B$7:$B$9&lt;=E193)/(SRP!$C$7:$C$9&gt;=E193),SRP!$D$7:$D$9)*(G193/100)*(E193/1000)),IF(C193="Spirits",SUM(LOOKUP(2,1/(SRP!$B$2:$B$6&lt;=E193)/(SRP!$C$2:$C$6&gt;=E193),SRP!$D$2:$D$6)*(G193/100)*(E193/1000)),IF(AND(C193="Wine",D193="Fortified Wines"),SUM(LOOKUP(2,1/(SRP!$B$20:$B$23&lt;=E193)/(SRP!$C$20:$C$23&gt;=E193),SRP!$D$20:$D$23)*(G193/100)*(E193/1000)),IF(C193="Wine",SUM(LOOKUP(2,1/(SRP!$B$15:$B$19&lt;=E193)/(SRP!$C$15:$C$19&gt;=E193),SRP!$D$15:$D$19)*(G193/100)*(E193/1000)),IF(C193="Ready to Drink",SUM(LOOKUP(2,1/(SRP!$B$10:$B$14&lt;=E193)/(SRP!$C$10:$C$14&gt;=E193),SRP!$D$10:$D$14)*(G193/100)*(E193/1000)),0))))),2)</f>
        <v>22.51</v>
      </c>
    </row>
    <row r="194" spans="1:11" x14ac:dyDescent="0.35">
      <c r="A194" s="2">
        <v>5435</v>
      </c>
      <c r="B194" s="76" t="s">
        <v>422</v>
      </c>
      <c r="C194" s="76" t="s">
        <v>286</v>
      </c>
      <c r="D194" s="76" t="s">
        <v>5236</v>
      </c>
      <c r="E194" s="76">
        <v>750</v>
      </c>
      <c r="F194" s="76">
        <v>6</v>
      </c>
      <c r="G194" s="77">
        <v>14.5</v>
      </c>
      <c r="H194" s="76" t="s">
        <v>3303</v>
      </c>
      <c r="I194" s="77">
        <v>55.99</v>
      </c>
      <c r="J194" s="2">
        <v>1</v>
      </c>
      <c r="K194" s="119" cm="1">
        <f t="array" ref="K194">ROUND(IF(C194="Beer",SUM(LOOKUP(2,1/(SRP!$B$7:$B$9&lt;=E194)/(SRP!$C$7:$C$9&gt;=E194),SRP!$D$7:$D$9)*(G194/100)*(E194/1000)),IF(C194="Spirits",SUM(LOOKUP(2,1/(SRP!$B$2:$B$6&lt;=E194)/(SRP!$C$2:$C$6&gt;=E194),SRP!$D$2:$D$6)*(G194/100)*(E194/1000)),IF(AND(C194="Wine",D194="Fortified Wines"),SUM(LOOKUP(2,1/(SRP!$B$20:$B$23&lt;=E194)/(SRP!$C$20:$C$23&gt;=E194),SRP!$D$20:$D$23)*(G194/100)*(E194/1000)),IF(C194="Wine",SUM(LOOKUP(2,1/(SRP!$B$15:$B$19&lt;=E194)/(SRP!$C$15:$C$19&gt;=E194),SRP!$D$15:$D$19)*(G194/100)*(E194/1000)),IF(C194="Ready to Drink",SUM(LOOKUP(2,1/(SRP!$B$10:$B$14&lt;=E194)/(SRP!$C$10:$C$14&gt;=E194),SRP!$D$10:$D$14)*(G194/100)*(E194/1000)),0))))),2)</f>
        <v>7.59</v>
      </c>
    </row>
    <row r="195" spans="1:11" x14ac:dyDescent="0.35">
      <c r="A195" s="2">
        <v>5472</v>
      </c>
      <c r="B195" s="76" t="s">
        <v>151</v>
      </c>
      <c r="C195" s="76" t="s">
        <v>286</v>
      </c>
      <c r="D195" s="76" t="s">
        <v>300</v>
      </c>
      <c r="E195" s="76">
        <v>720</v>
      </c>
      <c r="F195" s="76">
        <v>12</v>
      </c>
      <c r="G195" s="77">
        <v>15</v>
      </c>
      <c r="H195" s="76" t="s">
        <v>4849</v>
      </c>
      <c r="I195" s="77">
        <v>10.99</v>
      </c>
      <c r="J195" s="2">
        <v>1</v>
      </c>
      <c r="K195" s="119" cm="1">
        <f t="array" ref="K195">ROUND(IF(C195="Beer",SUM(LOOKUP(2,1/(SRP!$B$7:$B$9&lt;=E195)/(SRP!$C$7:$C$9&gt;=E195),SRP!$D$7:$D$9)*(G195/100)*(E195/1000)),IF(C195="Spirits",SUM(LOOKUP(2,1/(SRP!$B$2:$B$6&lt;=E195)/(SRP!$C$2:$C$6&gt;=E195),SRP!$D$2:$D$6)*(G195/100)*(E195/1000)),IF(AND(C195="Wine",D195="Fortified Wines"),SUM(LOOKUP(2,1/(SRP!$B$20:$B$23&lt;=E195)/(SRP!$C$20:$C$23&gt;=E195),SRP!$D$20:$D$23)*(G195/100)*(E195/1000)),IF(C195="Wine",SUM(LOOKUP(2,1/(SRP!$B$15:$B$19&lt;=E195)/(SRP!$C$15:$C$19&gt;=E195),SRP!$D$15:$D$19)*(G195/100)*(E195/1000)),IF(C195="Ready to Drink",SUM(LOOKUP(2,1/(SRP!$B$10:$B$14&lt;=E195)/(SRP!$C$10:$C$14&gt;=E195),SRP!$D$10:$D$14)*(G195/100)*(E195/1000)),0))))),2)</f>
        <v>7.54</v>
      </c>
    </row>
    <row r="196" spans="1:11" x14ac:dyDescent="0.35">
      <c r="A196" s="2">
        <v>5473</v>
      </c>
      <c r="B196" s="76" t="s">
        <v>423</v>
      </c>
      <c r="C196" s="76" t="s">
        <v>286</v>
      </c>
      <c r="D196" s="76" t="s">
        <v>300</v>
      </c>
      <c r="E196" s="76">
        <v>300</v>
      </c>
      <c r="F196" s="76">
        <v>12</v>
      </c>
      <c r="G196" s="77">
        <v>12.5</v>
      </c>
      <c r="H196" s="76" t="s">
        <v>4849</v>
      </c>
      <c r="I196" s="77">
        <v>8.99</v>
      </c>
      <c r="J196" s="2">
        <v>1</v>
      </c>
      <c r="K196" s="119" cm="1">
        <f t="array" ref="K196">ROUND(IF(C196="Beer",SUM(LOOKUP(2,1/(SRP!$B$7:$B$9&lt;=E196)/(SRP!$C$7:$C$9&gt;=E196),SRP!$D$7:$D$9)*(G196/100)*(E196/1000)),IF(C196="Spirits",SUM(LOOKUP(2,1/(SRP!$B$2:$B$6&lt;=E196)/(SRP!$C$2:$C$6&gt;=E196),SRP!$D$2:$D$6)*(G196/100)*(E196/1000)),IF(AND(C196="Wine",D196="Fortified Wines"),SUM(LOOKUP(2,1/(SRP!$B$20:$B$23&lt;=E196)/(SRP!$C$20:$C$23&gt;=E196),SRP!$D$20:$D$23)*(G196/100)*(E196/1000)),IF(C196="Wine",SUM(LOOKUP(2,1/(SRP!$B$15:$B$19&lt;=E196)/(SRP!$C$15:$C$19&gt;=E196),SRP!$D$15:$D$19)*(G196/100)*(E196/1000)),IF(C196="Ready to Drink",SUM(LOOKUP(2,1/(SRP!$B$10:$B$14&lt;=E196)/(SRP!$C$10:$C$14&gt;=E196),SRP!$D$10:$D$14)*(G196/100)*(E196/1000)),0))))),2)</f>
        <v>3.77</v>
      </c>
    </row>
    <row r="197" spans="1:11" x14ac:dyDescent="0.35">
      <c r="A197" s="2">
        <v>5561</v>
      </c>
      <c r="B197" s="76" t="s">
        <v>74</v>
      </c>
      <c r="C197" s="76" t="s">
        <v>286</v>
      </c>
      <c r="D197" s="76" t="s">
        <v>5237</v>
      </c>
      <c r="E197" s="76">
        <v>750</v>
      </c>
      <c r="F197" s="76">
        <v>12</v>
      </c>
      <c r="G197" s="77">
        <v>10.5</v>
      </c>
      <c r="H197" s="76" t="s">
        <v>6695</v>
      </c>
      <c r="I197" s="77">
        <v>11.99</v>
      </c>
      <c r="J197" s="2">
        <v>1</v>
      </c>
      <c r="K197" s="119" cm="1">
        <f t="array" ref="K197">ROUND(IF(C197="Beer",SUM(LOOKUP(2,1/(SRP!$B$7:$B$9&lt;=E197)/(SRP!$C$7:$C$9&gt;=E197),SRP!$D$7:$D$9)*(G197/100)*(E197/1000)),IF(C197="Spirits",SUM(LOOKUP(2,1/(SRP!$B$2:$B$6&lt;=E197)/(SRP!$C$2:$C$6&gt;=E197),SRP!$D$2:$D$6)*(G197/100)*(E197/1000)),IF(AND(C197="Wine",D197="Fortified Wines"),SUM(LOOKUP(2,1/(SRP!$B$20:$B$23&lt;=E197)/(SRP!$C$20:$C$23&gt;=E197),SRP!$D$20:$D$23)*(G197/100)*(E197/1000)),IF(C197="Wine",SUM(LOOKUP(2,1/(SRP!$B$15:$B$19&lt;=E197)/(SRP!$C$15:$C$19&gt;=E197),SRP!$D$15:$D$19)*(G197/100)*(E197/1000)),IF(C197="Ready to Drink",SUM(LOOKUP(2,1/(SRP!$B$10:$B$14&lt;=E197)/(SRP!$C$10:$C$14&gt;=E197),SRP!$D$10:$D$14)*(G197/100)*(E197/1000)),0))))),2)</f>
        <v>5.5</v>
      </c>
    </row>
    <row r="198" spans="1:11" x14ac:dyDescent="0.35">
      <c r="A198" s="2">
        <v>5568</v>
      </c>
      <c r="B198" s="76" t="s">
        <v>424</v>
      </c>
      <c r="C198" s="76" t="s">
        <v>286</v>
      </c>
      <c r="D198" s="76" t="s">
        <v>5248</v>
      </c>
      <c r="E198" s="76">
        <v>1500</v>
      </c>
      <c r="F198" s="76">
        <v>6</v>
      </c>
      <c r="G198" s="77">
        <v>13.5</v>
      </c>
      <c r="H198" s="76" t="s">
        <v>3303</v>
      </c>
      <c r="I198" s="77">
        <v>25.99</v>
      </c>
      <c r="J198" s="2">
        <v>1</v>
      </c>
      <c r="K198" s="119" cm="1">
        <f t="array" ref="K198">ROUND(IF(C198="Beer",SUM(LOOKUP(2,1/(SRP!$B$7:$B$9&lt;=E198)/(SRP!$C$7:$C$9&gt;=E198),SRP!$D$7:$D$9)*(G198/100)*(E198/1000)),IF(C198="Spirits",SUM(LOOKUP(2,1/(SRP!$B$2:$B$6&lt;=E198)/(SRP!$C$2:$C$6&gt;=E198),SRP!$D$2:$D$6)*(G198/100)*(E198/1000)),IF(AND(C198="Wine",D198="Fortified Wines"),SUM(LOOKUP(2,1/(SRP!$B$20:$B$23&lt;=E198)/(SRP!$C$20:$C$23&gt;=E198),SRP!$D$20:$D$23)*(G198/100)*(E198/1000)),IF(C198="Wine",SUM(LOOKUP(2,1/(SRP!$B$15:$B$19&lt;=E198)/(SRP!$C$15:$C$19&gt;=E198),SRP!$D$15:$D$19)*(G198/100)*(E198/1000)),IF(C198="Ready to Drink",SUM(LOOKUP(2,1/(SRP!$B$10:$B$14&lt;=E198)/(SRP!$C$10:$C$14&gt;=E198),SRP!$D$10:$D$14)*(G198/100)*(E198/1000)),0))))),2)</f>
        <v>14.14</v>
      </c>
    </row>
    <row r="199" spans="1:11" x14ac:dyDescent="0.35">
      <c r="A199" s="2">
        <v>5617</v>
      </c>
      <c r="B199" s="76" t="s">
        <v>425</v>
      </c>
      <c r="C199" s="76" t="s">
        <v>286</v>
      </c>
      <c r="D199" s="76" t="s">
        <v>5245</v>
      </c>
      <c r="E199" s="76">
        <v>3000</v>
      </c>
      <c r="F199" s="76">
        <v>6</v>
      </c>
      <c r="G199" s="77">
        <v>9</v>
      </c>
      <c r="H199" s="76" t="s">
        <v>3288</v>
      </c>
      <c r="I199" s="77">
        <v>35.99</v>
      </c>
      <c r="J199" s="2">
        <v>1</v>
      </c>
      <c r="K199" s="119" cm="1">
        <f t="array" ref="K199">ROUND(IF(C199="Beer",SUM(LOOKUP(2,1/(SRP!$B$7:$B$9&lt;=E199)/(SRP!$C$7:$C$9&gt;=E199),SRP!$D$7:$D$9)*(G199/100)*(E199/1000)),IF(C199="Spirits",SUM(LOOKUP(2,1/(SRP!$B$2:$B$6&lt;=E199)/(SRP!$C$2:$C$6&gt;=E199),SRP!$D$2:$D$6)*(G199/100)*(E199/1000)),IF(AND(C199="Wine",D199="Fortified Wines"),SUM(LOOKUP(2,1/(SRP!$B$20:$B$23&lt;=E199)/(SRP!$C$20:$C$23&gt;=E199),SRP!$D$20:$D$23)*(G199/100)*(E199/1000)),IF(C199="Wine",SUM(LOOKUP(2,1/(SRP!$B$15:$B$19&lt;=E199)/(SRP!$C$15:$C$19&gt;=E199),SRP!$D$15:$D$19)*(G199/100)*(E199/1000)),IF(C199="Ready to Drink",SUM(LOOKUP(2,1/(SRP!$B$10:$B$14&lt;=E199)/(SRP!$C$10:$C$14&gt;=E199),SRP!$D$10:$D$14)*(G199/100)*(E199/1000)),0))))),2)</f>
        <v>18.850000000000001</v>
      </c>
    </row>
    <row r="200" spans="1:11" x14ac:dyDescent="0.35">
      <c r="A200" s="2">
        <v>5660</v>
      </c>
      <c r="B200" s="76" t="s">
        <v>426</v>
      </c>
      <c r="C200" s="76" t="s">
        <v>286</v>
      </c>
      <c r="D200" s="76" t="s">
        <v>5246</v>
      </c>
      <c r="E200" s="76">
        <v>750</v>
      </c>
      <c r="F200" s="76">
        <v>12</v>
      </c>
      <c r="G200" s="77">
        <v>13.5</v>
      </c>
      <c r="H200" s="76" t="s">
        <v>6938</v>
      </c>
      <c r="I200" s="77">
        <v>24.99</v>
      </c>
      <c r="J200" s="2">
        <v>1</v>
      </c>
      <c r="K200" s="119" cm="1">
        <f t="array" ref="K200">ROUND(IF(C200="Beer",SUM(LOOKUP(2,1/(SRP!$B$7:$B$9&lt;=E200)/(SRP!$C$7:$C$9&gt;=E200),SRP!$D$7:$D$9)*(G200/100)*(E200/1000)),IF(C200="Spirits",SUM(LOOKUP(2,1/(SRP!$B$2:$B$6&lt;=E200)/(SRP!$C$2:$C$6&gt;=E200),SRP!$D$2:$D$6)*(G200/100)*(E200/1000)),IF(AND(C200="Wine",D200="Fortified Wines"),SUM(LOOKUP(2,1/(SRP!$B$20:$B$23&lt;=E200)/(SRP!$C$20:$C$23&gt;=E200),SRP!$D$20:$D$23)*(G200/100)*(E200/1000)),IF(C200="Wine",SUM(LOOKUP(2,1/(SRP!$B$15:$B$19&lt;=E200)/(SRP!$C$15:$C$19&gt;=E200),SRP!$D$15:$D$19)*(G200/100)*(E200/1000)),IF(C200="Ready to Drink",SUM(LOOKUP(2,1/(SRP!$B$10:$B$14&lt;=E200)/(SRP!$C$10:$C$14&gt;=E200),SRP!$D$10:$D$14)*(G200/100)*(E200/1000)),0))))),2)</f>
        <v>7.07</v>
      </c>
    </row>
    <row r="201" spans="1:11" x14ac:dyDescent="0.35">
      <c r="A201" s="2">
        <v>5679</v>
      </c>
      <c r="B201" s="76" t="s">
        <v>427</v>
      </c>
      <c r="C201" s="76" t="s">
        <v>286</v>
      </c>
      <c r="D201" s="76" t="s">
        <v>5269</v>
      </c>
      <c r="E201" s="76">
        <v>750</v>
      </c>
      <c r="F201" s="76">
        <v>12</v>
      </c>
      <c r="G201" s="77">
        <v>13</v>
      </c>
      <c r="H201" s="76" t="s">
        <v>3329</v>
      </c>
      <c r="I201" s="77">
        <v>77.55</v>
      </c>
      <c r="J201" s="2">
        <v>1</v>
      </c>
      <c r="K201" s="119" cm="1">
        <f t="array" ref="K201">ROUND(IF(C201="Beer",SUM(LOOKUP(2,1/(SRP!$B$7:$B$9&lt;=E201)/(SRP!$C$7:$C$9&gt;=E201),SRP!$D$7:$D$9)*(G201/100)*(E201/1000)),IF(C201="Spirits",SUM(LOOKUP(2,1/(SRP!$B$2:$B$6&lt;=E201)/(SRP!$C$2:$C$6&gt;=E201),SRP!$D$2:$D$6)*(G201/100)*(E201/1000)),IF(AND(C201="Wine",D201="Fortified Wines"),SUM(LOOKUP(2,1/(SRP!$B$20:$B$23&lt;=E201)/(SRP!$C$20:$C$23&gt;=E201),SRP!$D$20:$D$23)*(G201/100)*(E201/1000)),IF(C201="Wine",SUM(LOOKUP(2,1/(SRP!$B$15:$B$19&lt;=E201)/(SRP!$C$15:$C$19&gt;=E201),SRP!$D$15:$D$19)*(G201/100)*(E201/1000)),IF(C201="Ready to Drink",SUM(LOOKUP(2,1/(SRP!$B$10:$B$14&lt;=E201)/(SRP!$C$10:$C$14&gt;=E201),SRP!$D$10:$D$14)*(G201/100)*(E201/1000)),0))))),2)</f>
        <v>6.81</v>
      </c>
    </row>
    <row r="202" spans="1:11" x14ac:dyDescent="0.35">
      <c r="A202" s="2">
        <v>5682</v>
      </c>
      <c r="B202" s="76" t="s">
        <v>6738</v>
      </c>
      <c r="C202" s="76" t="s">
        <v>286</v>
      </c>
      <c r="D202" s="76" t="s">
        <v>5264</v>
      </c>
      <c r="E202" s="76">
        <v>750</v>
      </c>
      <c r="F202" s="76">
        <v>12</v>
      </c>
      <c r="G202" s="77">
        <v>13</v>
      </c>
      <c r="H202" s="76" t="s">
        <v>3288</v>
      </c>
      <c r="I202" s="77">
        <v>25.99</v>
      </c>
      <c r="J202" s="2">
        <v>1</v>
      </c>
      <c r="K202" s="119" cm="1">
        <f t="array" ref="K202">ROUND(IF(C202="Beer",SUM(LOOKUP(2,1/(SRP!$B$7:$B$9&lt;=E202)/(SRP!$C$7:$C$9&gt;=E202),SRP!$D$7:$D$9)*(G202/100)*(E202/1000)),IF(C202="Spirits",SUM(LOOKUP(2,1/(SRP!$B$2:$B$6&lt;=E202)/(SRP!$C$2:$C$6&gt;=E202),SRP!$D$2:$D$6)*(G202/100)*(E202/1000)),IF(AND(C202="Wine",D202="Fortified Wines"),SUM(LOOKUP(2,1/(SRP!$B$20:$B$23&lt;=E202)/(SRP!$C$20:$C$23&gt;=E202),SRP!$D$20:$D$23)*(G202/100)*(E202/1000)),IF(C202="Wine",SUM(LOOKUP(2,1/(SRP!$B$15:$B$19&lt;=E202)/(SRP!$C$15:$C$19&gt;=E202),SRP!$D$15:$D$19)*(G202/100)*(E202/1000)),IF(C202="Ready to Drink",SUM(LOOKUP(2,1/(SRP!$B$10:$B$14&lt;=E202)/(SRP!$C$10:$C$14&gt;=E202),SRP!$D$10:$D$14)*(G202/100)*(E202/1000)),0))))),2)</f>
        <v>6.81</v>
      </c>
    </row>
    <row r="203" spans="1:11" x14ac:dyDescent="0.35">
      <c r="A203" s="2">
        <v>5764</v>
      </c>
      <c r="B203" s="76" t="s">
        <v>428</v>
      </c>
      <c r="C203" s="76" t="s">
        <v>286</v>
      </c>
      <c r="D203" s="76" t="s">
        <v>5236</v>
      </c>
      <c r="E203" s="76">
        <v>750</v>
      </c>
      <c r="F203" s="76">
        <v>12</v>
      </c>
      <c r="G203" s="77">
        <v>13.5</v>
      </c>
      <c r="H203" s="76" t="s">
        <v>6283</v>
      </c>
      <c r="I203" s="77">
        <v>13.99</v>
      </c>
      <c r="J203" s="2">
        <v>1</v>
      </c>
      <c r="K203" s="119" cm="1">
        <f t="array" ref="K203">ROUND(IF(C203="Beer",SUM(LOOKUP(2,1/(SRP!$B$7:$B$9&lt;=E203)/(SRP!$C$7:$C$9&gt;=E203),SRP!$D$7:$D$9)*(G203/100)*(E203/1000)),IF(C203="Spirits",SUM(LOOKUP(2,1/(SRP!$B$2:$B$6&lt;=E203)/(SRP!$C$2:$C$6&gt;=E203),SRP!$D$2:$D$6)*(G203/100)*(E203/1000)),IF(AND(C203="Wine",D203="Fortified Wines"),SUM(LOOKUP(2,1/(SRP!$B$20:$B$23&lt;=E203)/(SRP!$C$20:$C$23&gt;=E203),SRP!$D$20:$D$23)*(G203/100)*(E203/1000)),IF(C203="Wine",SUM(LOOKUP(2,1/(SRP!$B$15:$B$19&lt;=E203)/(SRP!$C$15:$C$19&gt;=E203),SRP!$D$15:$D$19)*(G203/100)*(E203/1000)),IF(C203="Ready to Drink",SUM(LOOKUP(2,1/(SRP!$B$10:$B$14&lt;=E203)/(SRP!$C$10:$C$14&gt;=E203),SRP!$D$10:$D$14)*(G203/100)*(E203/1000)),0))))),2)</f>
        <v>7.07</v>
      </c>
    </row>
    <row r="204" spans="1:11" x14ac:dyDescent="0.35">
      <c r="A204" s="2">
        <v>5793</v>
      </c>
      <c r="B204" s="76" t="s">
        <v>429</v>
      </c>
      <c r="C204" s="76" t="s">
        <v>286</v>
      </c>
      <c r="D204" s="76" t="s">
        <v>5234</v>
      </c>
      <c r="E204" s="76">
        <v>750</v>
      </c>
      <c r="F204" s="76">
        <v>12</v>
      </c>
      <c r="G204" s="77">
        <v>14.5</v>
      </c>
      <c r="H204" s="76" t="s">
        <v>3305</v>
      </c>
      <c r="I204" s="77">
        <v>18.989999999999998</v>
      </c>
      <c r="J204" s="2">
        <v>1</v>
      </c>
      <c r="K204" s="119" cm="1">
        <f t="array" ref="K204">ROUND(IF(C204="Beer",SUM(LOOKUP(2,1/(SRP!$B$7:$B$9&lt;=E204)/(SRP!$C$7:$C$9&gt;=E204),SRP!$D$7:$D$9)*(G204/100)*(E204/1000)),IF(C204="Spirits",SUM(LOOKUP(2,1/(SRP!$B$2:$B$6&lt;=E204)/(SRP!$C$2:$C$6&gt;=E204),SRP!$D$2:$D$6)*(G204/100)*(E204/1000)),IF(AND(C204="Wine",D204="Fortified Wines"),SUM(LOOKUP(2,1/(SRP!$B$20:$B$23&lt;=E204)/(SRP!$C$20:$C$23&gt;=E204),SRP!$D$20:$D$23)*(G204/100)*(E204/1000)),IF(C204="Wine",SUM(LOOKUP(2,1/(SRP!$B$15:$B$19&lt;=E204)/(SRP!$C$15:$C$19&gt;=E204),SRP!$D$15:$D$19)*(G204/100)*(E204/1000)),IF(C204="Ready to Drink",SUM(LOOKUP(2,1/(SRP!$B$10:$B$14&lt;=E204)/(SRP!$C$10:$C$14&gt;=E204),SRP!$D$10:$D$14)*(G204/100)*(E204/1000)),0))))),2)</f>
        <v>7.59</v>
      </c>
    </row>
    <row r="205" spans="1:11" x14ac:dyDescent="0.35">
      <c r="A205" s="2">
        <v>5841</v>
      </c>
      <c r="B205" s="76" t="s">
        <v>2609</v>
      </c>
      <c r="C205" s="76" t="s">
        <v>286</v>
      </c>
      <c r="D205" s="76" t="s">
        <v>5269</v>
      </c>
      <c r="E205" s="76">
        <v>1500</v>
      </c>
      <c r="F205" s="76">
        <v>6</v>
      </c>
      <c r="G205" s="77">
        <v>14.7</v>
      </c>
      <c r="H205" s="76" t="s">
        <v>3300</v>
      </c>
      <c r="I205" s="77">
        <v>109.99</v>
      </c>
      <c r="J205" s="2">
        <v>1</v>
      </c>
      <c r="K205" s="119" cm="1">
        <f t="array" ref="K205">ROUND(IF(C205="Beer",SUM(LOOKUP(2,1/(SRP!$B$7:$B$9&lt;=E205)/(SRP!$C$7:$C$9&gt;=E205),SRP!$D$7:$D$9)*(G205/100)*(E205/1000)),IF(C205="Spirits",SUM(LOOKUP(2,1/(SRP!$B$2:$B$6&lt;=E205)/(SRP!$C$2:$C$6&gt;=E205),SRP!$D$2:$D$6)*(G205/100)*(E205/1000)),IF(AND(C205="Wine",D205="Fortified Wines"),SUM(LOOKUP(2,1/(SRP!$B$20:$B$23&lt;=E205)/(SRP!$C$20:$C$23&gt;=E205),SRP!$D$20:$D$23)*(G205/100)*(E205/1000)),IF(C205="Wine",SUM(LOOKUP(2,1/(SRP!$B$15:$B$19&lt;=E205)/(SRP!$C$15:$C$19&gt;=E205),SRP!$D$15:$D$19)*(G205/100)*(E205/1000)),IF(C205="Ready to Drink",SUM(LOOKUP(2,1/(SRP!$B$10:$B$14&lt;=E205)/(SRP!$C$10:$C$14&gt;=E205),SRP!$D$10:$D$14)*(G205/100)*(E205/1000)),0))))),2)</f>
        <v>15.39</v>
      </c>
    </row>
    <row r="206" spans="1:11" x14ac:dyDescent="0.35">
      <c r="A206" s="2">
        <v>5862</v>
      </c>
      <c r="B206" s="76" t="s">
        <v>430</v>
      </c>
      <c r="C206" s="76" t="s">
        <v>287</v>
      </c>
      <c r="D206" s="76" t="s">
        <v>5266</v>
      </c>
      <c r="E206" s="76">
        <v>473</v>
      </c>
      <c r="F206" s="76">
        <v>24</v>
      </c>
      <c r="G206" s="77">
        <v>5</v>
      </c>
      <c r="H206" s="76" t="s">
        <v>4999</v>
      </c>
      <c r="I206" s="77">
        <v>3.99</v>
      </c>
      <c r="J206" s="2">
        <v>1</v>
      </c>
      <c r="K206" s="119" cm="1">
        <f t="array" ref="K206">ROUND(IF(C206="Beer",SUM(LOOKUP(2,1/(SRP!$B$7:$B$9&lt;=E206)/(SRP!$C$7:$C$9&gt;=E206),SRP!$D$7:$D$9)*(G206/100)*(E206/1000)),IF(C206="Spirits",SUM(LOOKUP(2,1/(SRP!$B$2:$B$6&lt;=E206)/(SRP!$C$2:$C$6&gt;=E206),SRP!$D$2:$D$6)*(G206/100)*(E206/1000)),IF(AND(C206="Wine",D206="Fortified Wines"),SUM(LOOKUP(2,1/(SRP!$B$20:$B$23&lt;=E206)/(SRP!$C$20:$C$23&gt;=E206),SRP!$D$20:$D$23)*(G206/100)*(E206/1000)),IF(C206="Wine",SUM(LOOKUP(2,1/(SRP!$B$15:$B$19&lt;=E206)/(SRP!$C$15:$C$19&gt;=E206),SRP!$D$15:$D$19)*(G206/100)*(E206/1000)),IF(C206="Ready to Drink",SUM(LOOKUP(2,1/(SRP!$B$10:$B$14&lt;=E206)/(SRP!$C$10:$C$14&gt;=E206),SRP!$D$10:$D$14)*(G206/100)*(E206/1000)),0))))),2)</f>
        <v>1.65</v>
      </c>
    </row>
    <row r="207" spans="1:11" x14ac:dyDescent="0.35">
      <c r="A207" s="2">
        <v>5862</v>
      </c>
      <c r="B207" s="76" t="s">
        <v>430</v>
      </c>
      <c r="C207" s="76" t="s">
        <v>287</v>
      </c>
      <c r="D207" s="76" t="s">
        <v>5266</v>
      </c>
      <c r="E207" s="76">
        <v>473</v>
      </c>
      <c r="F207" s="76">
        <v>24</v>
      </c>
      <c r="G207" s="77">
        <v>5</v>
      </c>
      <c r="H207" s="76" t="s">
        <v>4999</v>
      </c>
      <c r="I207" s="77">
        <v>3.99</v>
      </c>
      <c r="J207" s="2">
        <v>1</v>
      </c>
      <c r="K207" s="119" cm="1">
        <f t="array" ref="K207">ROUND(IF(C207="Beer",SUM(LOOKUP(2,1/(SRP!$B$7:$B$9&lt;=E207)/(SRP!$C$7:$C$9&gt;=E207),SRP!$D$7:$D$9)*(G207/100)*(E207/1000)),IF(C207="Spirits",SUM(LOOKUP(2,1/(SRP!$B$2:$B$6&lt;=E207)/(SRP!$C$2:$C$6&gt;=E207),SRP!$D$2:$D$6)*(G207/100)*(E207/1000)),IF(AND(C207="Wine",D207="Fortified Wines"),SUM(LOOKUP(2,1/(SRP!$B$20:$B$23&lt;=E207)/(SRP!$C$20:$C$23&gt;=E207),SRP!$D$20:$D$23)*(G207/100)*(E207/1000)),IF(C207="Wine",SUM(LOOKUP(2,1/(SRP!$B$15:$B$19&lt;=E207)/(SRP!$C$15:$C$19&gt;=E207),SRP!$D$15:$D$19)*(G207/100)*(E207/1000)),IF(C207="Ready to Drink",SUM(LOOKUP(2,1/(SRP!$B$10:$B$14&lt;=E207)/(SRP!$C$10:$C$14&gt;=E207),SRP!$D$10:$D$14)*(G207/100)*(E207/1000)),0))))),2)</f>
        <v>1.65</v>
      </c>
    </row>
    <row r="208" spans="1:11" x14ac:dyDescent="0.35">
      <c r="A208" s="2">
        <v>5877</v>
      </c>
      <c r="B208" s="76" t="s">
        <v>431</v>
      </c>
      <c r="C208" s="76" t="s">
        <v>286</v>
      </c>
      <c r="D208" s="76" t="s">
        <v>5239</v>
      </c>
      <c r="E208" s="76">
        <v>750</v>
      </c>
      <c r="F208" s="76">
        <v>12</v>
      </c>
      <c r="G208" s="77">
        <v>15.4</v>
      </c>
      <c r="H208" s="76" t="s">
        <v>3304</v>
      </c>
      <c r="I208" s="77">
        <v>30.89</v>
      </c>
      <c r="J208" s="2">
        <v>1</v>
      </c>
      <c r="K208" s="119" cm="1">
        <f t="array" ref="K208">ROUND(IF(C208="Beer",SUM(LOOKUP(2,1/(SRP!$B$7:$B$9&lt;=E208)/(SRP!$C$7:$C$9&gt;=E208),SRP!$D$7:$D$9)*(G208/100)*(E208/1000)),IF(C208="Spirits",SUM(LOOKUP(2,1/(SRP!$B$2:$B$6&lt;=E208)/(SRP!$C$2:$C$6&gt;=E208),SRP!$D$2:$D$6)*(G208/100)*(E208/1000)),IF(AND(C208="Wine",D208="Fortified Wines"),SUM(LOOKUP(2,1/(SRP!$B$20:$B$23&lt;=E208)/(SRP!$C$20:$C$23&gt;=E208),SRP!$D$20:$D$23)*(G208/100)*(E208/1000)),IF(C208="Wine",SUM(LOOKUP(2,1/(SRP!$B$15:$B$19&lt;=E208)/(SRP!$C$15:$C$19&gt;=E208),SRP!$D$15:$D$19)*(G208/100)*(E208/1000)),IF(C208="Ready to Drink",SUM(LOOKUP(2,1/(SRP!$B$10:$B$14&lt;=E208)/(SRP!$C$10:$C$14&gt;=E208),SRP!$D$10:$D$14)*(G208/100)*(E208/1000)),0))))),2)</f>
        <v>8.06</v>
      </c>
    </row>
    <row r="209" spans="1:11" x14ac:dyDescent="0.35">
      <c r="A209" s="2">
        <v>5885</v>
      </c>
      <c r="B209" s="76" t="s">
        <v>432</v>
      </c>
      <c r="C209" s="76" t="s">
        <v>286</v>
      </c>
      <c r="D209" s="76" t="s">
        <v>5247</v>
      </c>
      <c r="E209" s="76">
        <v>1500</v>
      </c>
      <c r="F209" s="76">
        <v>6</v>
      </c>
      <c r="G209" s="77">
        <v>13.5</v>
      </c>
      <c r="H209" s="76" t="s">
        <v>3311</v>
      </c>
      <c r="I209" s="77">
        <v>26.99</v>
      </c>
      <c r="J209" s="2">
        <v>1</v>
      </c>
      <c r="K209" s="119" cm="1">
        <f t="array" ref="K209">ROUND(IF(C209="Beer",SUM(LOOKUP(2,1/(SRP!$B$7:$B$9&lt;=E209)/(SRP!$C$7:$C$9&gt;=E209),SRP!$D$7:$D$9)*(G209/100)*(E209/1000)),IF(C209="Spirits",SUM(LOOKUP(2,1/(SRP!$B$2:$B$6&lt;=E209)/(SRP!$C$2:$C$6&gt;=E209),SRP!$D$2:$D$6)*(G209/100)*(E209/1000)),IF(AND(C209="Wine",D209="Fortified Wines"),SUM(LOOKUP(2,1/(SRP!$B$20:$B$23&lt;=E209)/(SRP!$C$20:$C$23&gt;=E209),SRP!$D$20:$D$23)*(G209/100)*(E209/1000)),IF(C209="Wine",SUM(LOOKUP(2,1/(SRP!$B$15:$B$19&lt;=E209)/(SRP!$C$15:$C$19&gt;=E209),SRP!$D$15:$D$19)*(G209/100)*(E209/1000)),IF(C209="Ready to Drink",SUM(LOOKUP(2,1/(SRP!$B$10:$B$14&lt;=E209)/(SRP!$C$10:$C$14&gt;=E209),SRP!$D$10:$D$14)*(G209/100)*(E209/1000)),0))))),2)</f>
        <v>14.14</v>
      </c>
    </row>
    <row r="210" spans="1:11" x14ac:dyDescent="0.35">
      <c r="A210" s="2">
        <v>5939</v>
      </c>
      <c r="B210" s="76" t="s">
        <v>433</v>
      </c>
      <c r="C210" s="76" t="s">
        <v>285</v>
      </c>
      <c r="D210" s="76" t="s">
        <v>5257</v>
      </c>
      <c r="E210" s="76">
        <v>750</v>
      </c>
      <c r="F210" s="76">
        <v>12</v>
      </c>
      <c r="G210" s="77">
        <v>40</v>
      </c>
      <c r="H210" s="76" t="s">
        <v>3333</v>
      </c>
      <c r="I210" s="77">
        <v>64.989999999999995</v>
      </c>
      <c r="J210" s="2">
        <v>1</v>
      </c>
      <c r="K210" s="119" cm="1">
        <f t="array" ref="K210">ROUND(IF(C210="Beer",SUM(LOOKUP(2,1/(SRP!$B$7:$B$9&lt;=E210)/(SRP!$C$7:$C$9&gt;=E210),SRP!$D$7:$D$9)*(G210/100)*(E210/1000)),IF(C210="Spirits",SUM(LOOKUP(2,1/(SRP!$B$2:$B$6&lt;=E210)/(SRP!$C$2:$C$6&gt;=E210),SRP!$D$2:$D$6)*(G210/100)*(E210/1000)),IF(AND(C210="Wine",D210="Fortified Wines"),SUM(LOOKUP(2,1/(SRP!$B$20:$B$23&lt;=E210)/(SRP!$C$20:$C$23&gt;=E210),SRP!$D$20:$D$23)*(G210/100)*(E210/1000)),IF(C210="Wine",SUM(LOOKUP(2,1/(SRP!$B$15:$B$19&lt;=E210)/(SRP!$C$15:$C$19&gt;=E210),SRP!$D$15:$D$19)*(G210/100)*(E210/1000)),IF(C210="Ready to Drink",SUM(LOOKUP(2,1/(SRP!$B$10:$B$14&lt;=E210)/(SRP!$C$10:$C$14&gt;=E210),SRP!$D$10:$D$14)*(G210/100)*(E210/1000)),0))))),2)</f>
        <v>20.94</v>
      </c>
    </row>
    <row r="211" spans="1:11" x14ac:dyDescent="0.35">
      <c r="A211" s="2">
        <v>5942</v>
      </c>
      <c r="B211" s="76" t="s">
        <v>4863</v>
      </c>
      <c r="C211" s="76" t="s">
        <v>285</v>
      </c>
      <c r="D211" s="76" t="s">
        <v>5257</v>
      </c>
      <c r="E211" s="76">
        <v>750</v>
      </c>
      <c r="F211" s="76">
        <v>6</v>
      </c>
      <c r="G211" s="77">
        <v>30</v>
      </c>
      <c r="H211" s="76" t="s">
        <v>3333</v>
      </c>
      <c r="I211" s="77">
        <v>49.99</v>
      </c>
      <c r="J211" s="2">
        <v>1</v>
      </c>
      <c r="K211" s="119" cm="1">
        <f t="array" ref="K211">ROUND(IF(C211="Beer",SUM(LOOKUP(2,1/(SRP!$B$7:$B$9&lt;=E211)/(SRP!$C$7:$C$9&gt;=E211),SRP!$D$7:$D$9)*(G211/100)*(E211/1000)),IF(C211="Spirits",SUM(LOOKUP(2,1/(SRP!$B$2:$B$6&lt;=E211)/(SRP!$C$2:$C$6&gt;=E211),SRP!$D$2:$D$6)*(G211/100)*(E211/1000)),IF(AND(C211="Wine",D211="Fortified Wines"),SUM(LOOKUP(2,1/(SRP!$B$20:$B$23&lt;=E211)/(SRP!$C$20:$C$23&gt;=E211),SRP!$D$20:$D$23)*(G211/100)*(E211/1000)),IF(C211="Wine",SUM(LOOKUP(2,1/(SRP!$B$15:$B$19&lt;=E211)/(SRP!$C$15:$C$19&gt;=E211),SRP!$D$15:$D$19)*(G211/100)*(E211/1000)),IF(C211="Ready to Drink",SUM(LOOKUP(2,1/(SRP!$B$10:$B$14&lt;=E211)/(SRP!$C$10:$C$14&gt;=E211),SRP!$D$10:$D$14)*(G211/100)*(E211/1000)),0))))),2)</f>
        <v>15.71</v>
      </c>
    </row>
    <row r="212" spans="1:11" x14ac:dyDescent="0.35">
      <c r="A212" s="2">
        <v>5959</v>
      </c>
      <c r="B212" s="76" t="s">
        <v>31</v>
      </c>
      <c r="C212" s="76" t="s">
        <v>285</v>
      </c>
      <c r="D212" s="76" t="s">
        <v>5273</v>
      </c>
      <c r="E212" s="76">
        <v>750</v>
      </c>
      <c r="F212" s="76">
        <v>12</v>
      </c>
      <c r="G212" s="77">
        <v>17</v>
      </c>
      <c r="H212" s="76" t="s">
        <v>3280</v>
      </c>
      <c r="I212" s="77">
        <v>35.49</v>
      </c>
      <c r="J212" s="2">
        <v>1</v>
      </c>
      <c r="K212" s="119" cm="1">
        <f t="array" ref="K212">ROUND(IF(C212="Beer",SUM(LOOKUP(2,1/(SRP!$B$7:$B$9&lt;=E212)/(SRP!$C$7:$C$9&gt;=E212),SRP!$D$7:$D$9)*(G212/100)*(E212/1000)),IF(C212="Spirits",SUM(LOOKUP(2,1/(SRP!$B$2:$B$6&lt;=E212)/(SRP!$C$2:$C$6&gt;=E212),SRP!$D$2:$D$6)*(G212/100)*(E212/1000)),IF(AND(C212="Wine",D212="Fortified Wines"),SUM(LOOKUP(2,1/(SRP!$B$20:$B$23&lt;=E212)/(SRP!$C$20:$C$23&gt;=E212),SRP!$D$20:$D$23)*(G212/100)*(E212/1000)),IF(C212="Wine",SUM(LOOKUP(2,1/(SRP!$B$15:$B$19&lt;=E212)/(SRP!$C$15:$C$19&gt;=E212),SRP!$D$15:$D$19)*(G212/100)*(E212/1000)),IF(C212="Ready to Drink",SUM(LOOKUP(2,1/(SRP!$B$10:$B$14&lt;=E212)/(SRP!$C$10:$C$14&gt;=E212),SRP!$D$10:$D$14)*(G212/100)*(E212/1000)),0))))),2)</f>
        <v>8.9</v>
      </c>
    </row>
    <row r="213" spans="1:11" x14ac:dyDescent="0.35">
      <c r="A213" s="2">
        <v>6015</v>
      </c>
      <c r="B213" s="76" t="s">
        <v>434</v>
      </c>
      <c r="C213" s="76" t="s">
        <v>287</v>
      </c>
      <c r="D213" s="76" t="s">
        <v>5266</v>
      </c>
      <c r="E213" s="76">
        <v>2046</v>
      </c>
      <c r="F213" s="76">
        <v>4</v>
      </c>
      <c r="G213" s="77">
        <v>5.4</v>
      </c>
      <c r="H213" s="76" t="s">
        <v>3324</v>
      </c>
      <c r="I213" s="77">
        <v>13.49</v>
      </c>
      <c r="J213" s="2">
        <v>6</v>
      </c>
      <c r="K213" s="119" cm="1">
        <f t="array" ref="K213">ROUND(IF(C213="Beer",SUM(LOOKUP(2,1/(SRP!$B$7:$B$9&lt;=E213)/(SRP!$C$7:$C$9&gt;=E213),SRP!$D$7:$D$9)*(G213/100)*(E213/1000)),IF(C213="Spirits",SUM(LOOKUP(2,1/(SRP!$B$2:$B$6&lt;=E213)/(SRP!$C$2:$C$6&gt;=E213),SRP!$D$2:$D$6)*(G213/100)*(E213/1000)),IF(AND(C213="Wine",D213="Fortified Wines"),SUM(LOOKUP(2,1/(SRP!$B$20:$B$23&lt;=E213)/(SRP!$C$20:$C$23&gt;=E213),SRP!$D$20:$D$23)*(G213/100)*(E213/1000)),IF(C213="Wine",SUM(LOOKUP(2,1/(SRP!$B$15:$B$19&lt;=E213)/(SRP!$C$15:$C$19&gt;=E213),SRP!$D$15:$D$19)*(G213/100)*(E213/1000)),IF(C213="Ready to Drink",SUM(LOOKUP(2,1/(SRP!$B$10:$B$14&lt;=E213)/(SRP!$C$10:$C$14&gt;=E213),SRP!$D$10:$D$14)*(G213/100)*(E213/1000)),0))))),2)</f>
        <v>7.71</v>
      </c>
    </row>
    <row r="214" spans="1:11" x14ac:dyDescent="0.35">
      <c r="A214" s="2">
        <v>6015</v>
      </c>
      <c r="B214" s="76" t="s">
        <v>434</v>
      </c>
      <c r="C214" s="76" t="s">
        <v>287</v>
      </c>
      <c r="D214" s="76" t="s">
        <v>5266</v>
      </c>
      <c r="E214" s="76">
        <v>2046</v>
      </c>
      <c r="F214" s="76">
        <v>4</v>
      </c>
      <c r="G214" s="77">
        <v>5.4</v>
      </c>
      <c r="H214" s="76" t="s">
        <v>3324</v>
      </c>
      <c r="I214" s="77">
        <v>13.49</v>
      </c>
      <c r="J214" s="2">
        <v>6</v>
      </c>
      <c r="K214" s="119" cm="1">
        <f t="array" ref="K214">ROUND(IF(C214="Beer",SUM(LOOKUP(2,1/(SRP!$B$7:$B$9&lt;=E214)/(SRP!$C$7:$C$9&gt;=E214),SRP!$D$7:$D$9)*(G214/100)*(E214/1000)),IF(C214="Spirits",SUM(LOOKUP(2,1/(SRP!$B$2:$B$6&lt;=E214)/(SRP!$C$2:$C$6&gt;=E214),SRP!$D$2:$D$6)*(G214/100)*(E214/1000)),IF(AND(C214="Wine",D214="Fortified Wines"),SUM(LOOKUP(2,1/(SRP!$B$20:$B$23&lt;=E214)/(SRP!$C$20:$C$23&gt;=E214),SRP!$D$20:$D$23)*(G214/100)*(E214/1000)),IF(C214="Wine",SUM(LOOKUP(2,1/(SRP!$B$15:$B$19&lt;=E214)/(SRP!$C$15:$C$19&gt;=E214),SRP!$D$15:$D$19)*(G214/100)*(E214/1000)),IF(C214="Ready to Drink",SUM(LOOKUP(2,1/(SRP!$B$10:$B$14&lt;=E214)/(SRP!$C$10:$C$14&gt;=E214),SRP!$D$10:$D$14)*(G214/100)*(E214/1000)),0))))),2)</f>
        <v>7.71</v>
      </c>
    </row>
    <row r="215" spans="1:11" x14ac:dyDescent="0.35">
      <c r="A215" s="2">
        <v>6095</v>
      </c>
      <c r="B215" s="76" t="s">
        <v>435</v>
      </c>
      <c r="C215" s="76" t="s">
        <v>286</v>
      </c>
      <c r="D215" s="76" t="s">
        <v>5268</v>
      </c>
      <c r="E215" s="76">
        <v>750</v>
      </c>
      <c r="F215" s="76">
        <v>12</v>
      </c>
      <c r="G215" s="77">
        <v>14</v>
      </c>
      <c r="H215" s="76" t="s">
        <v>6869</v>
      </c>
      <c r="I215" s="77">
        <v>24.99</v>
      </c>
      <c r="J215" s="2">
        <v>1</v>
      </c>
      <c r="K215" s="119" cm="1">
        <f t="array" ref="K215">ROUND(IF(C215="Beer",SUM(LOOKUP(2,1/(SRP!$B$7:$B$9&lt;=E215)/(SRP!$C$7:$C$9&gt;=E215),SRP!$D$7:$D$9)*(G215/100)*(E215/1000)),IF(C215="Spirits",SUM(LOOKUP(2,1/(SRP!$B$2:$B$6&lt;=E215)/(SRP!$C$2:$C$6&gt;=E215),SRP!$D$2:$D$6)*(G215/100)*(E215/1000)),IF(AND(C215="Wine",D215="Fortified Wines"),SUM(LOOKUP(2,1/(SRP!$B$20:$B$23&lt;=E215)/(SRP!$C$20:$C$23&gt;=E215),SRP!$D$20:$D$23)*(G215/100)*(E215/1000)),IF(C215="Wine",SUM(LOOKUP(2,1/(SRP!$B$15:$B$19&lt;=E215)/(SRP!$C$15:$C$19&gt;=E215),SRP!$D$15:$D$19)*(G215/100)*(E215/1000)),IF(C215="Ready to Drink",SUM(LOOKUP(2,1/(SRP!$B$10:$B$14&lt;=E215)/(SRP!$C$10:$C$14&gt;=E215),SRP!$D$10:$D$14)*(G215/100)*(E215/1000)),0))))),2)</f>
        <v>7.33</v>
      </c>
    </row>
    <row r="216" spans="1:11" x14ac:dyDescent="0.35">
      <c r="A216" s="2">
        <v>6111</v>
      </c>
      <c r="B216" s="76" t="s">
        <v>436</v>
      </c>
      <c r="C216" s="76" t="s">
        <v>286</v>
      </c>
      <c r="D216" s="76" t="s">
        <v>5236</v>
      </c>
      <c r="E216" s="76">
        <v>750</v>
      </c>
      <c r="F216" s="76">
        <v>12</v>
      </c>
      <c r="G216" s="77">
        <v>14</v>
      </c>
      <c r="H216" s="76" t="s">
        <v>5534</v>
      </c>
      <c r="I216" s="77">
        <v>16.649999999999999</v>
      </c>
      <c r="J216" s="2">
        <v>1</v>
      </c>
      <c r="K216" s="119" cm="1">
        <f t="array" ref="K216">ROUND(IF(C216="Beer",SUM(LOOKUP(2,1/(SRP!$B$7:$B$9&lt;=E216)/(SRP!$C$7:$C$9&gt;=E216),SRP!$D$7:$D$9)*(G216/100)*(E216/1000)),IF(C216="Spirits",SUM(LOOKUP(2,1/(SRP!$B$2:$B$6&lt;=E216)/(SRP!$C$2:$C$6&gt;=E216),SRP!$D$2:$D$6)*(G216/100)*(E216/1000)),IF(AND(C216="Wine",D216="Fortified Wines"),SUM(LOOKUP(2,1/(SRP!$B$20:$B$23&lt;=E216)/(SRP!$C$20:$C$23&gt;=E216),SRP!$D$20:$D$23)*(G216/100)*(E216/1000)),IF(C216="Wine",SUM(LOOKUP(2,1/(SRP!$B$15:$B$19&lt;=E216)/(SRP!$C$15:$C$19&gt;=E216),SRP!$D$15:$D$19)*(G216/100)*(E216/1000)),IF(C216="Ready to Drink",SUM(LOOKUP(2,1/(SRP!$B$10:$B$14&lt;=E216)/(SRP!$C$10:$C$14&gt;=E216),SRP!$D$10:$D$14)*(G216/100)*(E216/1000)),0))))),2)</f>
        <v>7.33</v>
      </c>
    </row>
    <row r="217" spans="1:11" x14ac:dyDescent="0.35">
      <c r="A217" s="2">
        <v>6152</v>
      </c>
      <c r="B217" s="76" t="s">
        <v>437</v>
      </c>
      <c r="C217" s="76" t="s">
        <v>285</v>
      </c>
      <c r="D217" s="76" t="s">
        <v>5280</v>
      </c>
      <c r="E217" s="76">
        <v>750</v>
      </c>
      <c r="F217" s="76">
        <v>12</v>
      </c>
      <c r="G217" s="77">
        <v>40</v>
      </c>
      <c r="H217" s="76" t="s">
        <v>3315</v>
      </c>
      <c r="I217" s="77">
        <v>26.98</v>
      </c>
      <c r="J217" s="2">
        <v>1</v>
      </c>
      <c r="K217" s="119" cm="1">
        <f t="array" ref="K217">ROUND(IF(C217="Beer",SUM(LOOKUP(2,1/(SRP!$B$7:$B$9&lt;=E217)/(SRP!$C$7:$C$9&gt;=E217),SRP!$D$7:$D$9)*(G217/100)*(E217/1000)),IF(C217="Spirits",SUM(LOOKUP(2,1/(SRP!$B$2:$B$6&lt;=E217)/(SRP!$C$2:$C$6&gt;=E217),SRP!$D$2:$D$6)*(G217/100)*(E217/1000)),IF(AND(C217="Wine",D217="Fortified Wines"),SUM(LOOKUP(2,1/(SRP!$B$20:$B$23&lt;=E217)/(SRP!$C$20:$C$23&gt;=E217),SRP!$D$20:$D$23)*(G217/100)*(E217/1000)),IF(C217="Wine",SUM(LOOKUP(2,1/(SRP!$B$15:$B$19&lt;=E217)/(SRP!$C$15:$C$19&gt;=E217),SRP!$D$15:$D$19)*(G217/100)*(E217/1000)),IF(C217="Ready to Drink",SUM(LOOKUP(2,1/(SRP!$B$10:$B$14&lt;=E217)/(SRP!$C$10:$C$14&gt;=E217),SRP!$D$10:$D$14)*(G217/100)*(E217/1000)),0))))),2)</f>
        <v>20.94</v>
      </c>
    </row>
    <row r="218" spans="1:11" x14ac:dyDescent="0.35">
      <c r="A218" s="2">
        <v>6231</v>
      </c>
      <c r="B218" s="76" t="s">
        <v>438</v>
      </c>
      <c r="C218" s="76" t="s">
        <v>285</v>
      </c>
      <c r="D218" s="76" t="s">
        <v>6935</v>
      </c>
      <c r="E218" s="76">
        <v>750</v>
      </c>
      <c r="F218" s="76">
        <v>6</v>
      </c>
      <c r="G218" s="77">
        <v>40</v>
      </c>
      <c r="H218" s="76" t="s">
        <v>3284</v>
      </c>
      <c r="I218" s="77">
        <v>119.99</v>
      </c>
      <c r="J218" s="2">
        <v>1</v>
      </c>
      <c r="K218" s="119" cm="1">
        <f t="array" ref="K218">ROUND(IF(C218="Beer",SUM(LOOKUP(2,1/(SRP!$B$7:$B$9&lt;=E218)/(SRP!$C$7:$C$9&gt;=E218),SRP!$D$7:$D$9)*(G218/100)*(E218/1000)),IF(C218="Spirits",SUM(LOOKUP(2,1/(SRP!$B$2:$B$6&lt;=E218)/(SRP!$C$2:$C$6&gt;=E218),SRP!$D$2:$D$6)*(G218/100)*(E218/1000)),IF(AND(C218="Wine",D218="Fortified Wines"),SUM(LOOKUP(2,1/(SRP!$B$20:$B$23&lt;=E218)/(SRP!$C$20:$C$23&gt;=E218),SRP!$D$20:$D$23)*(G218/100)*(E218/1000)),IF(C218="Wine",SUM(LOOKUP(2,1/(SRP!$B$15:$B$19&lt;=E218)/(SRP!$C$15:$C$19&gt;=E218),SRP!$D$15:$D$19)*(G218/100)*(E218/1000)),IF(C218="Ready to Drink",SUM(LOOKUP(2,1/(SRP!$B$10:$B$14&lt;=E218)/(SRP!$C$10:$C$14&gt;=E218),SRP!$D$10:$D$14)*(G218/100)*(E218/1000)),0))))),2)</f>
        <v>20.94</v>
      </c>
    </row>
    <row r="219" spans="1:11" x14ac:dyDescent="0.35">
      <c r="A219" s="2">
        <v>6237</v>
      </c>
      <c r="B219" s="76" t="s">
        <v>439</v>
      </c>
      <c r="C219" s="76" t="s">
        <v>286</v>
      </c>
      <c r="D219" s="76" t="s">
        <v>5236</v>
      </c>
      <c r="E219" s="76">
        <v>3000</v>
      </c>
      <c r="F219" s="76">
        <v>4</v>
      </c>
      <c r="G219" s="77">
        <v>12</v>
      </c>
      <c r="H219" s="76" t="s">
        <v>3281</v>
      </c>
      <c r="I219" s="77">
        <v>38.99</v>
      </c>
      <c r="J219" s="2">
        <v>1</v>
      </c>
      <c r="K219" s="119" cm="1">
        <f t="array" ref="K219">ROUND(IF(C219="Beer",SUM(LOOKUP(2,1/(SRP!$B$7:$B$9&lt;=E219)/(SRP!$C$7:$C$9&gt;=E219),SRP!$D$7:$D$9)*(G219/100)*(E219/1000)),IF(C219="Spirits",SUM(LOOKUP(2,1/(SRP!$B$2:$B$6&lt;=E219)/(SRP!$C$2:$C$6&gt;=E219),SRP!$D$2:$D$6)*(G219/100)*(E219/1000)),IF(AND(C219="Wine",D219="Fortified Wines"),SUM(LOOKUP(2,1/(SRP!$B$20:$B$23&lt;=E219)/(SRP!$C$20:$C$23&gt;=E219),SRP!$D$20:$D$23)*(G219/100)*(E219/1000)),IF(C219="Wine",SUM(LOOKUP(2,1/(SRP!$B$15:$B$19&lt;=E219)/(SRP!$C$15:$C$19&gt;=E219),SRP!$D$15:$D$19)*(G219/100)*(E219/1000)),IF(C219="Ready to Drink",SUM(LOOKUP(2,1/(SRP!$B$10:$B$14&lt;=E219)/(SRP!$C$10:$C$14&gt;=E219),SRP!$D$10:$D$14)*(G219/100)*(E219/1000)),0))))),2)</f>
        <v>25.13</v>
      </c>
    </row>
    <row r="220" spans="1:11" x14ac:dyDescent="0.35">
      <c r="A220" s="2">
        <v>6238</v>
      </c>
      <c r="B220" s="76" t="s">
        <v>440</v>
      </c>
      <c r="C220" s="76" t="s">
        <v>286</v>
      </c>
      <c r="D220" s="76" t="s">
        <v>5246</v>
      </c>
      <c r="E220" s="76">
        <v>3000</v>
      </c>
      <c r="F220" s="76">
        <v>4</v>
      </c>
      <c r="G220" s="77">
        <v>12.5</v>
      </c>
      <c r="H220" s="76" t="s">
        <v>3281</v>
      </c>
      <c r="I220" s="77">
        <v>38.99</v>
      </c>
      <c r="J220" s="2">
        <v>1</v>
      </c>
      <c r="K220" s="119" cm="1">
        <f t="array" ref="K220">ROUND(IF(C220="Beer",SUM(LOOKUP(2,1/(SRP!$B$7:$B$9&lt;=E220)/(SRP!$C$7:$C$9&gt;=E220),SRP!$D$7:$D$9)*(G220/100)*(E220/1000)),IF(C220="Spirits",SUM(LOOKUP(2,1/(SRP!$B$2:$B$6&lt;=E220)/(SRP!$C$2:$C$6&gt;=E220),SRP!$D$2:$D$6)*(G220/100)*(E220/1000)),IF(AND(C220="Wine",D220="Fortified Wines"),SUM(LOOKUP(2,1/(SRP!$B$20:$B$23&lt;=E220)/(SRP!$C$20:$C$23&gt;=E220),SRP!$D$20:$D$23)*(G220/100)*(E220/1000)),IF(C220="Wine",SUM(LOOKUP(2,1/(SRP!$B$15:$B$19&lt;=E220)/(SRP!$C$15:$C$19&gt;=E220),SRP!$D$15:$D$19)*(G220/100)*(E220/1000)),IF(C220="Ready to Drink",SUM(LOOKUP(2,1/(SRP!$B$10:$B$14&lt;=E220)/(SRP!$C$10:$C$14&gt;=E220),SRP!$D$10:$D$14)*(G220/100)*(E220/1000)),0))))),2)</f>
        <v>26.18</v>
      </c>
    </row>
    <row r="221" spans="1:11" x14ac:dyDescent="0.35">
      <c r="A221" s="2">
        <v>6262</v>
      </c>
      <c r="B221" s="76" t="s">
        <v>113</v>
      </c>
      <c r="C221" s="76" t="s">
        <v>286</v>
      </c>
      <c r="D221" s="76" t="s">
        <v>5294</v>
      </c>
      <c r="E221" s="76">
        <v>750</v>
      </c>
      <c r="F221" s="76">
        <v>12</v>
      </c>
      <c r="G221" s="77">
        <v>11.5</v>
      </c>
      <c r="H221" s="76" t="s">
        <v>3300</v>
      </c>
      <c r="I221" s="77">
        <v>16.989999999999998</v>
      </c>
      <c r="J221" s="2">
        <v>1</v>
      </c>
      <c r="K221" s="119" cm="1">
        <f t="array" ref="K221">ROUND(IF(C221="Beer",SUM(LOOKUP(2,1/(SRP!$B$7:$B$9&lt;=E221)/(SRP!$C$7:$C$9&gt;=E221),SRP!$D$7:$D$9)*(G221/100)*(E221/1000)),IF(C221="Spirits",SUM(LOOKUP(2,1/(SRP!$B$2:$B$6&lt;=E221)/(SRP!$C$2:$C$6&gt;=E221),SRP!$D$2:$D$6)*(G221/100)*(E221/1000)),IF(AND(C221="Wine",D221="Fortified Wines"),SUM(LOOKUP(2,1/(SRP!$B$20:$B$23&lt;=E221)/(SRP!$C$20:$C$23&gt;=E221),SRP!$D$20:$D$23)*(G221/100)*(E221/1000)),IF(C221="Wine",SUM(LOOKUP(2,1/(SRP!$B$15:$B$19&lt;=E221)/(SRP!$C$15:$C$19&gt;=E221),SRP!$D$15:$D$19)*(G221/100)*(E221/1000)),IF(C221="Ready to Drink",SUM(LOOKUP(2,1/(SRP!$B$10:$B$14&lt;=E221)/(SRP!$C$10:$C$14&gt;=E221),SRP!$D$10:$D$14)*(G221/100)*(E221/1000)),0))))),2)</f>
        <v>6.02</v>
      </c>
    </row>
    <row r="222" spans="1:11" x14ac:dyDescent="0.35">
      <c r="A222" s="2">
        <v>6263</v>
      </c>
      <c r="B222" s="76" t="s">
        <v>442</v>
      </c>
      <c r="C222" s="76" t="s">
        <v>286</v>
      </c>
      <c r="D222" s="76" t="s">
        <v>5236</v>
      </c>
      <c r="E222" s="76">
        <v>3000</v>
      </c>
      <c r="F222" s="76">
        <v>1</v>
      </c>
      <c r="G222" s="77">
        <v>13</v>
      </c>
      <c r="H222" s="76" t="s">
        <v>3281</v>
      </c>
      <c r="I222" s="77">
        <v>159.99</v>
      </c>
      <c r="J222" s="2">
        <v>1</v>
      </c>
      <c r="K222" s="119" cm="1">
        <f t="array" ref="K222">ROUND(IF(C222="Beer",SUM(LOOKUP(2,1/(SRP!$B$7:$B$9&lt;=E222)/(SRP!$C$7:$C$9&gt;=E222),SRP!$D$7:$D$9)*(G222/100)*(E222/1000)),IF(C222="Spirits",SUM(LOOKUP(2,1/(SRP!$B$2:$B$6&lt;=E222)/(SRP!$C$2:$C$6&gt;=E222),SRP!$D$2:$D$6)*(G222/100)*(E222/1000)),IF(AND(C222="Wine",D222="Fortified Wines"),SUM(LOOKUP(2,1/(SRP!$B$20:$B$23&lt;=E222)/(SRP!$C$20:$C$23&gt;=E222),SRP!$D$20:$D$23)*(G222/100)*(E222/1000)),IF(C222="Wine",SUM(LOOKUP(2,1/(SRP!$B$15:$B$19&lt;=E222)/(SRP!$C$15:$C$19&gt;=E222),SRP!$D$15:$D$19)*(G222/100)*(E222/1000)),IF(C222="Ready to Drink",SUM(LOOKUP(2,1/(SRP!$B$10:$B$14&lt;=E222)/(SRP!$C$10:$C$14&gt;=E222),SRP!$D$10:$D$14)*(G222/100)*(E222/1000)),0))))),2)</f>
        <v>27.23</v>
      </c>
    </row>
    <row r="223" spans="1:11" x14ac:dyDescent="0.35">
      <c r="A223" s="2">
        <v>6306</v>
      </c>
      <c r="B223" s="76" t="s">
        <v>443</v>
      </c>
      <c r="C223" s="76" t="s">
        <v>286</v>
      </c>
      <c r="D223" s="76" t="s">
        <v>5236</v>
      </c>
      <c r="E223" s="76">
        <v>750</v>
      </c>
      <c r="F223" s="76">
        <v>12</v>
      </c>
      <c r="G223" s="77">
        <v>12.5</v>
      </c>
      <c r="H223" s="76" t="s">
        <v>6283</v>
      </c>
      <c r="I223" s="77">
        <v>13.49</v>
      </c>
      <c r="J223" s="2">
        <v>1</v>
      </c>
      <c r="K223" s="119" cm="1">
        <f t="array" ref="K223">ROUND(IF(C223="Beer",SUM(LOOKUP(2,1/(SRP!$B$7:$B$9&lt;=E223)/(SRP!$C$7:$C$9&gt;=E223),SRP!$D$7:$D$9)*(G223/100)*(E223/1000)),IF(C223="Spirits",SUM(LOOKUP(2,1/(SRP!$B$2:$B$6&lt;=E223)/(SRP!$C$2:$C$6&gt;=E223),SRP!$D$2:$D$6)*(G223/100)*(E223/1000)),IF(AND(C223="Wine",D223="Fortified Wines"),SUM(LOOKUP(2,1/(SRP!$B$20:$B$23&lt;=E223)/(SRP!$C$20:$C$23&gt;=E223),SRP!$D$20:$D$23)*(G223/100)*(E223/1000)),IF(C223="Wine",SUM(LOOKUP(2,1/(SRP!$B$15:$B$19&lt;=E223)/(SRP!$C$15:$C$19&gt;=E223),SRP!$D$15:$D$19)*(G223/100)*(E223/1000)),IF(C223="Ready to Drink",SUM(LOOKUP(2,1/(SRP!$B$10:$B$14&lt;=E223)/(SRP!$C$10:$C$14&gt;=E223),SRP!$D$10:$D$14)*(G223/100)*(E223/1000)),0))))),2)</f>
        <v>6.54</v>
      </c>
    </row>
    <row r="224" spans="1:11" x14ac:dyDescent="0.35">
      <c r="A224" s="2">
        <v>6340</v>
      </c>
      <c r="B224" s="76" t="s">
        <v>444</v>
      </c>
      <c r="C224" s="76" t="s">
        <v>285</v>
      </c>
      <c r="D224" s="76" t="s">
        <v>5281</v>
      </c>
      <c r="E224" s="76">
        <v>750</v>
      </c>
      <c r="F224" s="76">
        <v>12</v>
      </c>
      <c r="G224" s="77">
        <v>21</v>
      </c>
      <c r="H224" s="76" t="s">
        <v>3279</v>
      </c>
      <c r="I224" s="77">
        <v>33.79</v>
      </c>
      <c r="J224" s="2">
        <v>1</v>
      </c>
      <c r="K224" s="119" cm="1">
        <f t="array" ref="K224">ROUND(IF(C224="Beer",SUM(LOOKUP(2,1/(SRP!$B$7:$B$9&lt;=E224)/(SRP!$C$7:$C$9&gt;=E224),SRP!$D$7:$D$9)*(G224/100)*(E224/1000)),IF(C224="Spirits",SUM(LOOKUP(2,1/(SRP!$B$2:$B$6&lt;=E224)/(SRP!$C$2:$C$6&gt;=E224),SRP!$D$2:$D$6)*(G224/100)*(E224/1000)),IF(AND(C224="Wine",D224="Fortified Wines"),SUM(LOOKUP(2,1/(SRP!$B$20:$B$23&lt;=E224)/(SRP!$C$20:$C$23&gt;=E224),SRP!$D$20:$D$23)*(G224/100)*(E224/1000)),IF(C224="Wine",SUM(LOOKUP(2,1/(SRP!$B$15:$B$19&lt;=E224)/(SRP!$C$15:$C$19&gt;=E224),SRP!$D$15:$D$19)*(G224/100)*(E224/1000)),IF(C224="Ready to Drink",SUM(LOOKUP(2,1/(SRP!$B$10:$B$14&lt;=E224)/(SRP!$C$10:$C$14&gt;=E224),SRP!$D$10:$D$14)*(G224/100)*(E224/1000)),0))))),2)</f>
        <v>11</v>
      </c>
    </row>
    <row r="225" spans="1:11" x14ac:dyDescent="0.35">
      <c r="A225" s="2">
        <v>6404</v>
      </c>
      <c r="B225" s="76" t="s">
        <v>445</v>
      </c>
      <c r="C225" s="76" t="s">
        <v>287</v>
      </c>
      <c r="D225" s="76" t="s">
        <v>5240</v>
      </c>
      <c r="E225" s="76">
        <v>330</v>
      </c>
      <c r="F225" s="76">
        <v>24</v>
      </c>
      <c r="G225" s="77">
        <v>11.3</v>
      </c>
      <c r="H225" s="76" t="s">
        <v>4850</v>
      </c>
      <c r="I225" s="77">
        <v>6.7</v>
      </c>
      <c r="J225" s="2">
        <v>1</v>
      </c>
      <c r="K225" s="119" cm="1">
        <f t="array" ref="K225">ROUND(IF(C225="Beer",SUM(LOOKUP(2,1/(SRP!$B$7:$B$9&lt;=E225)/(SRP!$C$7:$C$9&gt;=E225),SRP!$D$7:$D$9)*(G225/100)*(E225/1000)),IF(C225="Spirits",SUM(LOOKUP(2,1/(SRP!$B$2:$B$6&lt;=E225)/(SRP!$C$2:$C$6&gt;=E225),SRP!$D$2:$D$6)*(G225/100)*(E225/1000)),IF(AND(C225="Wine",D225="Fortified Wines"),SUM(LOOKUP(2,1/(SRP!$B$20:$B$23&lt;=E225)/(SRP!$C$20:$C$23&gt;=E225),SRP!$D$20:$D$23)*(G225/100)*(E225/1000)),IF(C225="Wine",SUM(LOOKUP(2,1/(SRP!$B$15:$B$19&lt;=E225)/(SRP!$C$15:$C$19&gt;=E225),SRP!$D$15:$D$19)*(G225/100)*(E225/1000)),IF(C225="Ready to Drink",SUM(LOOKUP(2,1/(SRP!$B$10:$B$14&lt;=E225)/(SRP!$C$10:$C$14&gt;=E225),SRP!$D$10:$D$14)*(G225/100)*(E225/1000)),0))))),2)</f>
        <v>2.6</v>
      </c>
    </row>
    <row r="226" spans="1:11" x14ac:dyDescent="0.35">
      <c r="A226" s="2">
        <v>6424</v>
      </c>
      <c r="B226" s="76" t="s">
        <v>446</v>
      </c>
      <c r="C226" s="76" t="s">
        <v>286</v>
      </c>
      <c r="D226" s="76" t="s">
        <v>5247</v>
      </c>
      <c r="E226" s="76">
        <v>750</v>
      </c>
      <c r="F226" s="76">
        <v>12</v>
      </c>
      <c r="G226" s="77">
        <v>15</v>
      </c>
      <c r="H226" s="76" t="s">
        <v>3308</v>
      </c>
      <c r="I226" s="77">
        <v>26.99</v>
      </c>
      <c r="J226" s="2">
        <v>1</v>
      </c>
      <c r="K226" s="119" cm="1">
        <f t="array" ref="K226">ROUND(IF(C226="Beer",SUM(LOOKUP(2,1/(SRP!$B$7:$B$9&lt;=E226)/(SRP!$C$7:$C$9&gt;=E226),SRP!$D$7:$D$9)*(G226/100)*(E226/1000)),IF(C226="Spirits",SUM(LOOKUP(2,1/(SRP!$B$2:$B$6&lt;=E226)/(SRP!$C$2:$C$6&gt;=E226),SRP!$D$2:$D$6)*(G226/100)*(E226/1000)),IF(AND(C226="Wine",D226="Fortified Wines"),SUM(LOOKUP(2,1/(SRP!$B$20:$B$23&lt;=E226)/(SRP!$C$20:$C$23&gt;=E226),SRP!$D$20:$D$23)*(G226/100)*(E226/1000)),IF(C226="Wine",SUM(LOOKUP(2,1/(SRP!$B$15:$B$19&lt;=E226)/(SRP!$C$15:$C$19&gt;=E226),SRP!$D$15:$D$19)*(G226/100)*(E226/1000)),IF(C226="Ready to Drink",SUM(LOOKUP(2,1/(SRP!$B$10:$B$14&lt;=E226)/(SRP!$C$10:$C$14&gt;=E226),SRP!$D$10:$D$14)*(G226/100)*(E226/1000)),0))))),2)</f>
        <v>7.85</v>
      </c>
    </row>
    <row r="227" spans="1:11" x14ac:dyDescent="0.35">
      <c r="A227" s="2">
        <v>6487</v>
      </c>
      <c r="B227" s="76" t="s">
        <v>447</v>
      </c>
      <c r="C227" s="76" t="s">
        <v>286</v>
      </c>
      <c r="D227" s="76" t="s">
        <v>5247</v>
      </c>
      <c r="E227" s="76">
        <v>750</v>
      </c>
      <c r="F227" s="76">
        <v>12</v>
      </c>
      <c r="G227" s="77">
        <v>14.5</v>
      </c>
      <c r="H227" s="76" t="s">
        <v>3294</v>
      </c>
      <c r="I227" s="77">
        <v>22.99</v>
      </c>
      <c r="J227" s="2">
        <v>1</v>
      </c>
      <c r="K227" s="119" cm="1">
        <f t="array" ref="K227">ROUND(IF(C227="Beer",SUM(LOOKUP(2,1/(SRP!$B$7:$B$9&lt;=E227)/(SRP!$C$7:$C$9&gt;=E227),SRP!$D$7:$D$9)*(G227/100)*(E227/1000)),IF(C227="Spirits",SUM(LOOKUP(2,1/(SRP!$B$2:$B$6&lt;=E227)/(SRP!$C$2:$C$6&gt;=E227),SRP!$D$2:$D$6)*(G227/100)*(E227/1000)),IF(AND(C227="Wine",D227="Fortified Wines"),SUM(LOOKUP(2,1/(SRP!$B$20:$B$23&lt;=E227)/(SRP!$C$20:$C$23&gt;=E227),SRP!$D$20:$D$23)*(G227/100)*(E227/1000)),IF(C227="Wine",SUM(LOOKUP(2,1/(SRP!$B$15:$B$19&lt;=E227)/(SRP!$C$15:$C$19&gt;=E227),SRP!$D$15:$D$19)*(G227/100)*(E227/1000)),IF(C227="Ready to Drink",SUM(LOOKUP(2,1/(SRP!$B$10:$B$14&lt;=E227)/(SRP!$C$10:$C$14&gt;=E227),SRP!$D$10:$D$14)*(G227/100)*(E227/1000)),0))))),2)</f>
        <v>7.59</v>
      </c>
    </row>
    <row r="228" spans="1:11" x14ac:dyDescent="0.35">
      <c r="A228" s="2">
        <v>6502</v>
      </c>
      <c r="B228" s="76" t="s">
        <v>448</v>
      </c>
      <c r="C228" s="76" t="s">
        <v>285</v>
      </c>
      <c r="D228" s="76" t="s">
        <v>5255</v>
      </c>
      <c r="E228" s="76">
        <v>750</v>
      </c>
      <c r="F228" s="76">
        <v>12</v>
      </c>
      <c r="G228" s="77">
        <v>40</v>
      </c>
      <c r="H228" s="76" t="s">
        <v>3282</v>
      </c>
      <c r="I228" s="77">
        <v>45.99</v>
      </c>
      <c r="J228" s="2">
        <v>1</v>
      </c>
      <c r="K228" s="119" cm="1">
        <f t="array" ref="K228">ROUND(IF(C228="Beer",SUM(LOOKUP(2,1/(SRP!$B$7:$B$9&lt;=E228)/(SRP!$C$7:$C$9&gt;=E228),SRP!$D$7:$D$9)*(G228/100)*(E228/1000)),IF(C228="Spirits",SUM(LOOKUP(2,1/(SRP!$B$2:$B$6&lt;=E228)/(SRP!$C$2:$C$6&gt;=E228),SRP!$D$2:$D$6)*(G228/100)*(E228/1000)),IF(AND(C228="Wine",D228="Fortified Wines"),SUM(LOOKUP(2,1/(SRP!$B$20:$B$23&lt;=E228)/(SRP!$C$20:$C$23&gt;=E228),SRP!$D$20:$D$23)*(G228/100)*(E228/1000)),IF(C228="Wine",SUM(LOOKUP(2,1/(SRP!$B$15:$B$19&lt;=E228)/(SRP!$C$15:$C$19&gt;=E228),SRP!$D$15:$D$19)*(G228/100)*(E228/1000)),IF(C228="Ready to Drink",SUM(LOOKUP(2,1/(SRP!$B$10:$B$14&lt;=E228)/(SRP!$C$10:$C$14&gt;=E228),SRP!$D$10:$D$14)*(G228/100)*(E228/1000)),0))))),2)</f>
        <v>20.94</v>
      </c>
    </row>
    <row r="229" spans="1:11" x14ac:dyDescent="0.35">
      <c r="A229" s="2">
        <v>6524</v>
      </c>
      <c r="B229" s="76" t="s">
        <v>4683</v>
      </c>
      <c r="C229" s="76" t="s">
        <v>286</v>
      </c>
      <c r="D229" s="76" t="s">
        <v>5264</v>
      </c>
      <c r="E229" s="76">
        <v>750</v>
      </c>
      <c r="F229" s="76">
        <v>12</v>
      </c>
      <c r="G229" s="77">
        <v>12.5</v>
      </c>
      <c r="H229" s="76" t="s">
        <v>3288</v>
      </c>
      <c r="I229" s="77">
        <v>11.99</v>
      </c>
      <c r="J229" s="2">
        <v>1</v>
      </c>
      <c r="K229" s="119" cm="1">
        <f t="array" ref="K229">ROUND(IF(C229="Beer",SUM(LOOKUP(2,1/(SRP!$B$7:$B$9&lt;=E229)/(SRP!$C$7:$C$9&gt;=E229),SRP!$D$7:$D$9)*(G229/100)*(E229/1000)),IF(C229="Spirits",SUM(LOOKUP(2,1/(SRP!$B$2:$B$6&lt;=E229)/(SRP!$C$2:$C$6&gt;=E229),SRP!$D$2:$D$6)*(G229/100)*(E229/1000)),IF(AND(C229="Wine",D229="Fortified Wines"),SUM(LOOKUP(2,1/(SRP!$B$20:$B$23&lt;=E229)/(SRP!$C$20:$C$23&gt;=E229),SRP!$D$20:$D$23)*(G229/100)*(E229/1000)),IF(C229="Wine",SUM(LOOKUP(2,1/(SRP!$B$15:$B$19&lt;=E229)/(SRP!$C$15:$C$19&gt;=E229),SRP!$D$15:$D$19)*(G229/100)*(E229/1000)),IF(C229="Ready to Drink",SUM(LOOKUP(2,1/(SRP!$B$10:$B$14&lt;=E229)/(SRP!$C$10:$C$14&gt;=E229),SRP!$D$10:$D$14)*(G229/100)*(E229/1000)),0))))),2)</f>
        <v>6.54</v>
      </c>
    </row>
    <row r="230" spans="1:11" x14ac:dyDescent="0.35">
      <c r="A230" s="2">
        <v>6585</v>
      </c>
      <c r="B230" s="76" t="s">
        <v>449</v>
      </c>
      <c r="C230" s="76" t="s">
        <v>286</v>
      </c>
      <c r="D230" s="76" t="s">
        <v>5261</v>
      </c>
      <c r="E230" s="76">
        <v>750</v>
      </c>
      <c r="F230" s="76">
        <v>12</v>
      </c>
      <c r="G230" s="77">
        <v>13.5</v>
      </c>
      <c r="H230" s="76" t="s">
        <v>3303</v>
      </c>
      <c r="I230" s="77">
        <v>16.989999999999998</v>
      </c>
      <c r="J230" s="2">
        <v>1</v>
      </c>
      <c r="K230" s="119" cm="1">
        <f t="array" ref="K230">ROUND(IF(C230="Beer",SUM(LOOKUP(2,1/(SRP!$B$7:$B$9&lt;=E230)/(SRP!$C$7:$C$9&gt;=E230),SRP!$D$7:$D$9)*(G230/100)*(E230/1000)),IF(C230="Spirits",SUM(LOOKUP(2,1/(SRP!$B$2:$B$6&lt;=E230)/(SRP!$C$2:$C$6&gt;=E230),SRP!$D$2:$D$6)*(G230/100)*(E230/1000)),IF(AND(C230="Wine",D230="Fortified Wines"),SUM(LOOKUP(2,1/(SRP!$B$20:$B$23&lt;=E230)/(SRP!$C$20:$C$23&gt;=E230),SRP!$D$20:$D$23)*(G230/100)*(E230/1000)),IF(C230="Wine",SUM(LOOKUP(2,1/(SRP!$B$15:$B$19&lt;=E230)/(SRP!$C$15:$C$19&gt;=E230),SRP!$D$15:$D$19)*(G230/100)*(E230/1000)),IF(C230="Ready to Drink",SUM(LOOKUP(2,1/(SRP!$B$10:$B$14&lt;=E230)/(SRP!$C$10:$C$14&gt;=E230),SRP!$D$10:$D$14)*(G230/100)*(E230/1000)),0))))),2)</f>
        <v>7.07</v>
      </c>
    </row>
    <row r="231" spans="1:11" x14ac:dyDescent="0.35">
      <c r="A231" s="2">
        <v>6593</v>
      </c>
      <c r="B231" s="76" t="s">
        <v>5744</v>
      </c>
      <c r="C231" s="76" t="s">
        <v>285</v>
      </c>
      <c r="D231" s="76" t="s">
        <v>5267</v>
      </c>
      <c r="E231" s="76">
        <v>750</v>
      </c>
      <c r="F231" s="76">
        <v>6</v>
      </c>
      <c r="G231" s="77">
        <v>40</v>
      </c>
      <c r="H231" s="76" t="s">
        <v>3283</v>
      </c>
      <c r="I231" s="77">
        <v>49.99</v>
      </c>
      <c r="J231" s="2">
        <v>1</v>
      </c>
      <c r="K231" s="119" cm="1">
        <f t="array" ref="K231">ROUND(IF(C231="Beer",SUM(LOOKUP(2,1/(SRP!$B$7:$B$9&lt;=E231)/(SRP!$C$7:$C$9&gt;=E231),SRP!$D$7:$D$9)*(G231/100)*(E231/1000)),IF(C231="Spirits",SUM(LOOKUP(2,1/(SRP!$B$2:$B$6&lt;=E231)/(SRP!$C$2:$C$6&gt;=E231),SRP!$D$2:$D$6)*(G231/100)*(E231/1000)),IF(AND(C231="Wine",D231="Fortified Wines"),SUM(LOOKUP(2,1/(SRP!$B$20:$B$23&lt;=E231)/(SRP!$C$20:$C$23&gt;=E231),SRP!$D$20:$D$23)*(G231/100)*(E231/1000)),IF(C231="Wine",SUM(LOOKUP(2,1/(SRP!$B$15:$B$19&lt;=E231)/(SRP!$C$15:$C$19&gt;=E231),SRP!$D$15:$D$19)*(G231/100)*(E231/1000)),IF(C231="Ready to Drink",SUM(LOOKUP(2,1/(SRP!$B$10:$B$14&lt;=E231)/(SRP!$C$10:$C$14&gt;=E231),SRP!$D$10:$D$14)*(G231/100)*(E231/1000)),0))))),2)</f>
        <v>20.94</v>
      </c>
    </row>
    <row r="232" spans="1:11" x14ac:dyDescent="0.35">
      <c r="A232" s="2">
        <v>6681</v>
      </c>
      <c r="B232" s="76" t="s">
        <v>450</v>
      </c>
      <c r="C232" s="76" t="s">
        <v>286</v>
      </c>
      <c r="D232" s="76" t="s">
        <v>5247</v>
      </c>
      <c r="E232" s="76">
        <v>750</v>
      </c>
      <c r="F232" s="76">
        <v>12</v>
      </c>
      <c r="G232" s="77">
        <v>14.1</v>
      </c>
      <c r="H232" s="76" t="s">
        <v>6283</v>
      </c>
      <c r="I232" s="77">
        <v>26.99</v>
      </c>
      <c r="J232" s="2">
        <v>1</v>
      </c>
      <c r="K232" s="119" cm="1">
        <f t="array" ref="K232">ROUND(IF(C232="Beer",SUM(LOOKUP(2,1/(SRP!$B$7:$B$9&lt;=E232)/(SRP!$C$7:$C$9&gt;=E232),SRP!$D$7:$D$9)*(G232/100)*(E232/1000)),IF(C232="Spirits",SUM(LOOKUP(2,1/(SRP!$B$2:$B$6&lt;=E232)/(SRP!$C$2:$C$6&gt;=E232),SRP!$D$2:$D$6)*(G232/100)*(E232/1000)),IF(AND(C232="Wine",D232="Fortified Wines"),SUM(LOOKUP(2,1/(SRP!$B$20:$B$23&lt;=E232)/(SRP!$C$20:$C$23&gt;=E232),SRP!$D$20:$D$23)*(G232/100)*(E232/1000)),IF(C232="Wine",SUM(LOOKUP(2,1/(SRP!$B$15:$B$19&lt;=E232)/(SRP!$C$15:$C$19&gt;=E232),SRP!$D$15:$D$19)*(G232/100)*(E232/1000)),IF(C232="Ready to Drink",SUM(LOOKUP(2,1/(SRP!$B$10:$B$14&lt;=E232)/(SRP!$C$10:$C$14&gt;=E232),SRP!$D$10:$D$14)*(G232/100)*(E232/1000)),0))))),2)</f>
        <v>7.38</v>
      </c>
    </row>
    <row r="233" spans="1:11" x14ac:dyDescent="0.35">
      <c r="A233" s="2">
        <v>6695</v>
      </c>
      <c r="B233" s="76" t="s">
        <v>451</v>
      </c>
      <c r="C233" s="76" t="s">
        <v>286</v>
      </c>
      <c r="D233" s="76" t="s">
        <v>5247</v>
      </c>
      <c r="E233" s="76">
        <v>750</v>
      </c>
      <c r="F233" s="76">
        <v>12</v>
      </c>
      <c r="G233" s="77">
        <v>13.5</v>
      </c>
      <c r="H233" s="76" t="s">
        <v>3295</v>
      </c>
      <c r="I233" s="77">
        <v>16.489999999999998</v>
      </c>
      <c r="J233" s="2">
        <v>1</v>
      </c>
      <c r="K233" s="119" cm="1">
        <f t="array" ref="K233">ROUND(IF(C233="Beer",SUM(LOOKUP(2,1/(SRP!$B$7:$B$9&lt;=E233)/(SRP!$C$7:$C$9&gt;=E233),SRP!$D$7:$D$9)*(G233/100)*(E233/1000)),IF(C233="Spirits",SUM(LOOKUP(2,1/(SRP!$B$2:$B$6&lt;=E233)/(SRP!$C$2:$C$6&gt;=E233),SRP!$D$2:$D$6)*(G233/100)*(E233/1000)),IF(AND(C233="Wine",D233="Fortified Wines"),SUM(LOOKUP(2,1/(SRP!$B$20:$B$23&lt;=E233)/(SRP!$C$20:$C$23&gt;=E233),SRP!$D$20:$D$23)*(G233/100)*(E233/1000)),IF(C233="Wine",SUM(LOOKUP(2,1/(SRP!$B$15:$B$19&lt;=E233)/(SRP!$C$15:$C$19&gt;=E233),SRP!$D$15:$D$19)*(G233/100)*(E233/1000)),IF(C233="Ready to Drink",SUM(LOOKUP(2,1/(SRP!$B$10:$B$14&lt;=E233)/(SRP!$C$10:$C$14&gt;=E233),SRP!$D$10:$D$14)*(G233/100)*(E233/1000)),0))))),2)</f>
        <v>7.07</v>
      </c>
    </row>
    <row r="234" spans="1:11" x14ac:dyDescent="0.35">
      <c r="A234" s="2">
        <v>6697</v>
      </c>
      <c r="B234" s="76" t="s">
        <v>452</v>
      </c>
      <c r="C234" s="76" t="s">
        <v>286</v>
      </c>
      <c r="D234" s="76" t="s">
        <v>5282</v>
      </c>
      <c r="E234" s="76">
        <v>750</v>
      </c>
      <c r="F234" s="76">
        <v>12</v>
      </c>
      <c r="G234" s="77">
        <v>13</v>
      </c>
      <c r="H234" s="76" t="s">
        <v>3295</v>
      </c>
      <c r="I234" s="77">
        <v>16.489999999999998</v>
      </c>
      <c r="J234" s="2">
        <v>1</v>
      </c>
      <c r="K234" s="119" cm="1">
        <f t="array" ref="K234">ROUND(IF(C234="Beer",SUM(LOOKUP(2,1/(SRP!$B$7:$B$9&lt;=E234)/(SRP!$C$7:$C$9&gt;=E234),SRP!$D$7:$D$9)*(G234/100)*(E234/1000)),IF(C234="Spirits",SUM(LOOKUP(2,1/(SRP!$B$2:$B$6&lt;=E234)/(SRP!$C$2:$C$6&gt;=E234),SRP!$D$2:$D$6)*(G234/100)*(E234/1000)),IF(AND(C234="Wine",D234="Fortified Wines"),SUM(LOOKUP(2,1/(SRP!$B$20:$B$23&lt;=E234)/(SRP!$C$20:$C$23&gt;=E234),SRP!$D$20:$D$23)*(G234/100)*(E234/1000)),IF(C234="Wine",SUM(LOOKUP(2,1/(SRP!$B$15:$B$19&lt;=E234)/(SRP!$C$15:$C$19&gt;=E234),SRP!$D$15:$D$19)*(G234/100)*(E234/1000)),IF(C234="Ready to Drink",SUM(LOOKUP(2,1/(SRP!$B$10:$B$14&lt;=E234)/(SRP!$C$10:$C$14&gt;=E234),SRP!$D$10:$D$14)*(G234/100)*(E234/1000)),0))))),2)</f>
        <v>6.81</v>
      </c>
    </row>
    <row r="235" spans="1:11" x14ac:dyDescent="0.35">
      <c r="A235" s="2">
        <v>6703</v>
      </c>
      <c r="B235" s="76" t="s">
        <v>453</v>
      </c>
      <c r="C235" s="76" t="s">
        <v>286</v>
      </c>
      <c r="D235" s="76" t="s">
        <v>5268</v>
      </c>
      <c r="E235" s="76">
        <v>750</v>
      </c>
      <c r="F235" s="76">
        <v>12</v>
      </c>
      <c r="G235" s="77">
        <v>13.5</v>
      </c>
      <c r="H235" s="76" t="s">
        <v>3295</v>
      </c>
      <c r="I235" s="77">
        <v>16.489999999999998</v>
      </c>
      <c r="J235" s="2">
        <v>1</v>
      </c>
      <c r="K235" s="119" cm="1">
        <f t="array" ref="K235">ROUND(IF(C235="Beer",SUM(LOOKUP(2,1/(SRP!$B$7:$B$9&lt;=E235)/(SRP!$C$7:$C$9&gt;=E235),SRP!$D$7:$D$9)*(G235/100)*(E235/1000)),IF(C235="Spirits",SUM(LOOKUP(2,1/(SRP!$B$2:$B$6&lt;=E235)/(SRP!$C$2:$C$6&gt;=E235),SRP!$D$2:$D$6)*(G235/100)*(E235/1000)),IF(AND(C235="Wine",D235="Fortified Wines"),SUM(LOOKUP(2,1/(SRP!$B$20:$B$23&lt;=E235)/(SRP!$C$20:$C$23&gt;=E235),SRP!$D$20:$D$23)*(G235/100)*(E235/1000)),IF(C235="Wine",SUM(LOOKUP(2,1/(SRP!$B$15:$B$19&lt;=E235)/(SRP!$C$15:$C$19&gt;=E235),SRP!$D$15:$D$19)*(G235/100)*(E235/1000)),IF(C235="Ready to Drink",SUM(LOOKUP(2,1/(SRP!$B$10:$B$14&lt;=E235)/(SRP!$C$10:$C$14&gt;=E235),SRP!$D$10:$D$14)*(G235/100)*(E235/1000)),0))))),2)</f>
        <v>7.07</v>
      </c>
    </row>
    <row r="236" spans="1:11" x14ac:dyDescent="0.35">
      <c r="A236" s="2">
        <v>6704</v>
      </c>
      <c r="B236" s="76" t="s">
        <v>454</v>
      </c>
      <c r="C236" s="76" t="s">
        <v>286</v>
      </c>
      <c r="D236" s="76" t="s">
        <v>5234</v>
      </c>
      <c r="E236" s="76">
        <v>750</v>
      </c>
      <c r="F236" s="76">
        <v>12</v>
      </c>
      <c r="G236" s="77">
        <v>13.5</v>
      </c>
      <c r="H236" s="76" t="s">
        <v>3303</v>
      </c>
      <c r="I236" s="77">
        <v>16.989999999999998</v>
      </c>
      <c r="J236" s="2">
        <v>1</v>
      </c>
      <c r="K236" s="119" cm="1">
        <f t="array" ref="K236">ROUND(IF(C236="Beer",SUM(LOOKUP(2,1/(SRP!$B$7:$B$9&lt;=E236)/(SRP!$C$7:$C$9&gt;=E236),SRP!$D$7:$D$9)*(G236/100)*(E236/1000)),IF(C236="Spirits",SUM(LOOKUP(2,1/(SRP!$B$2:$B$6&lt;=E236)/(SRP!$C$2:$C$6&gt;=E236),SRP!$D$2:$D$6)*(G236/100)*(E236/1000)),IF(AND(C236="Wine",D236="Fortified Wines"),SUM(LOOKUP(2,1/(SRP!$B$20:$B$23&lt;=E236)/(SRP!$C$20:$C$23&gt;=E236),SRP!$D$20:$D$23)*(G236/100)*(E236/1000)),IF(C236="Wine",SUM(LOOKUP(2,1/(SRP!$B$15:$B$19&lt;=E236)/(SRP!$C$15:$C$19&gt;=E236),SRP!$D$15:$D$19)*(G236/100)*(E236/1000)),IF(C236="Ready to Drink",SUM(LOOKUP(2,1/(SRP!$B$10:$B$14&lt;=E236)/(SRP!$C$10:$C$14&gt;=E236),SRP!$D$10:$D$14)*(G236/100)*(E236/1000)),0))))),2)</f>
        <v>7.07</v>
      </c>
    </row>
    <row r="237" spans="1:11" x14ac:dyDescent="0.35">
      <c r="A237" s="2">
        <v>6710</v>
      </c>
      <c r="B237" s="76" t="s">
        <v>455</v>
      </c>
      <c r="C237" s="76" t="s">
        <v>286</v>
      </c>
      <c r="D237" s="76" t="s">
        <v>5246</v>
      </c>
      <c r="E237" s="76">
        <v>750</v>
      </c>
      <c r="F237" s="76">
        <v>12</v>
      </c>
      <c r="G237" s="77">
        <v>13</v>
      </c>
      <c r="H237" s="76" t="s">
        <v>3281</v>
      </c>
      <c r="I237" s="77">
        <v>16.989999999999998</v>
      </c>
      <c r="J237" s="2">
        <v>1</v>
      </c>
      <c r="K237" s="119" cm="1">
        <f t="array" ref="K237">ROUND(IF(C237="Beer",SUM(LOOKUP(2,1/(SRP!$B$7:$B$9&lt;=E237)/(SRP!$C$7:$C$9&gt;=E237),SRP!$D$7:$D$9)*(G237/100)*(E237/1000)),IF(C237="Spirits",SUM(LOOKUP(2,1/(SRP!$B$2:$B$6&lt;=E237)/(SRP!$C$2:$C$6&gt;=E237),SRP!$D$2:$D$6)*(G237/100)*(E237/1000)),IF(AND(C237="Wine",D237="Fortified Wines"),SUM(LOOKUP(2,1/(SRP!$B$20:$B$23&lt;=E237)/(SRP!$C$20:$C$23&gt;=E237),SRP!$D$20:$D$23)*(G237/100)*(E237/1000)),IF(C237="Wine",SUM(LOOKUP(2,1/(SRP!$B$15:$B$19&lt;=E237)/(SRP!$C$15:$C$19&gt;=E237),SRP!$D$15:$D$19)*(G237/100)*(E237/1000)),IF(C237="Ready to Drink",SUM(LOOKUP(2,1/(SRP!$B$10:$B$14&lt;=E237)/(SRP!$C$10:$C$14&gt;=E237),SRP!$D$10:$D$14)*(G237/100)*(E237/1000)),0))))),2)</f>
        <v>6.81</v>
      </c>
    </row>
    <row r="238" spans="1:11" x14ac:dyDescent="0.35">
      <c r="A238" s="2">
        <v>6729</v>
      </c>
      <c r="B238" s="76" t="s">
        <v>4682</v>
      </c>
      <c r="C238" s="76" t="s">
        <v>286</v>
      </c>
      <c r="D238" s="76" t="s">
        <v>5268</v>
      </c>
      <c r="E238" s="76">
        <v>750</v>
      </c>
      <c r="F238" s="76">
        <v>12</v>
      </c>
      <c r="G238" s="77">
        <v>14</v>
      </c>
      <c r="H238" s="76" t="s">
        <v>3288</v>
      </c>
      <c r="I238" s="77">
        <v>15.99</v>
      </c>
      <c r="J238" s="2">
        <v>1</v>
      </c>
      <c r="K238" s="119" cm="1">
        <f t="array" ref="K238">ROUND(IF(C238="Beer",SUM(LOOKUP(2,1/(SRP!$B$7:$B$9&lt;=E238)/(SRP!$C$7:$C$9&gt;=E238),SRP!$D$7:$D$9)*(G238/100)*(E238/1000)),IF(C238="Spirits",SUM(LOOKUP(2,1/(SRP!$B$2:$B$6&lt;=E238)/(SRP!$C$2:$C$6&gt;=E238),SRP!$D$2:$D$6)*(G238/100)*(E238/1000)),IF(AND(C238="Wine",D238="Fortified Wines"),SUM(LOOKUP(2,1/(SRP!$B$20:$B$23&lt;=E238)/(SRP!$C$20:$C$23&gt;=E238),SRP!$D$20:$D$23)*(G238/100)*(E238/1000)),IF(C238="Wine",SUM(LOOKUP(2,1/(SRP!$B$15:$B$19&lt;=E238)/(SRP!$C$15:$C$19&gt;=E238),SRP!$D$15:$D$19)*(G238/100)*(E238/1000)),IF(C238="Ready to Drink",SUM(LOOKUP(2,1/(SRP!$B$10:$B$14&lt;=E238)/(SRP!$C$10:$C$14&gt;=E238),SRP!$D$10:$D$14)*(G238/100)*(E238/1000)),0))))),2)</f>
        <v>7.33</v>
      </c>
    </row>
    <row r="239" spans="1:11" x14ac:dyDescent="0.35">
      <c r="A239" s="2">
        <v>6730</v>
      </c>
      <c r="B239" s="76" t="s">
        <v>4681</v>
      </c>
      <c r="C239" s="76" t="s">
        <v>286</v>
      </c>
      <c r="D239" s="76" t="s">
        <v>5264</v>
      </c>
      <c r="E239" s="76">
        <v>750</v>
      </c>
      <c r="F239" s="76">
        <v>12</v>
      </c>
      <c r="G239" s="77">
        <v>13</v>
      </c>
      <c r="H239" s="76" t="s">
        <v>3288</v>
      </c>
      <c r="I239" s="77">
        <v>15.99</v>
      </c>
      <c r="J239" s="2">
        <v>1</v>
      </c>
      <c r="K239" s="119" cm="1">
        <f t="array" ref="K239">ROUND(IF(C239="Beer",SUM(LOOKUP(2,1/(SRP!$B$7:$B$9&lt;=E239)/(SRP!$C$7:$C$9&gt;=E239),SRP!$D$7:$D$9)*(G239/100)*(E239/1000)),IF(C239="Spirits",SUM(LOOKUP(2,1/(SRP!$B$2:$B$6&lt;=E239)/(SRP!$C$2:$C$6&gt;=E239),SRP!$D$2:$D$6)*(G239/100)*(E239/1000)),IF(AND(C239="Wine",D239="Fortified Wines"),SUM(LOOKUP(2,1/(SRP!$B$20:$B$23&lt;=E239)/(SRP!$C$20:$C$23&gt;=E239),SRP!$D$20:$D$23)*(G239/100)*(E239/1000)),IF(C239="Wine",SUM(LOOKUP(2,1/(SRP!$B$15:$B$19&lt;=E239)/(SRP!$C$15:$C$19&gt;=E239),SRP!$D$15:$D$19)*(G239/100)*(E239/1000)),IF(C239="Ready to Drink",SUM(LOOKUP(2,1/(SRP!$B$10:$B$14&lt;=E239)/(SRP!$C$10:$C$14&gt;=E239),SRP!$D$10:$D$14)*(G239/100)*(E239/1000)),0))))),2)</f>
        <v>6.81</v>
      </c>
    </row>
    <row r="240" spans="1:11" x14ac:dyDescent="0.35">
      <c r="A240" s="2">
        <v>6767</v>
      </c>
      <c r="B240" s="76" t="s">
        <v>3985</v>
      </c>
      <c r="C240" s="76" t="s">
        <v>286</v>
      </c>
      <c r="D240" s="76" t="s">
        <v>5244</v>
      </c>
      <c r="E240" s="76">
        <v>750</v>
      </c>
      <c r="F240" s="76">
        <v>12</v>
      </c>
      <c r="G240" s="77">
        <v>12.5</v>
      </c>
      <c r="H240" s="76" t="s">
        <v>3288</v>
      </c>
      <c r="I240" s="77">
        <v>24.99</v>
      </c>
      <c r="J240" s="2">
        <v>1</v>
      </c>
      <c r="K240" s="119" cm="1">
        <f t="array" ref="K240">ROUND(IF(C240="Beer",SUM(LOOKUP(2,1/(SRP!$B$7:$B$9&lt;=E240)/(SRP!$C$7:$C$9&gt;=E240),SRP!$D$7:$D$9)*(G240/100)*(E240/1000)),IF(C240="Spirits",SUM(LOOKUP(2,1/(SRP!$B$2:$B$6&lt;=E240)/(SRP!$C$2:$C$6&gt;=E240),SRP!$D$2:$D$6)*(G240/100)*(E240/1000)),IF(AND(C240="Wine",D240="Fortified Wines"),SUM(LOOKUP(2,1/(SRP!$B$20:$B$23&lt;=E240)/(SRP!$C$20:$C$23&gt;=E240),SRP!$D$20:$D$23)*(G240/100)*(E240/1000)),IF(C240="Wine",SUM(LOOKUP(2,1/(SRP!$B$15:$B$19&lt;=E240)/(SRP!$C$15:$C$19&gt;=E240),SRP!$D$15:$D$19)*(G240/100)*(E240/1000)),IF(C240="Ready to Drink",SUM(LOOKUP(2,1/(SRP!$B$10:$B$14&lt;=E240)/(SRP!$C$10:$C$14&gt;=E240),SRP!$D$10:$D$14)*(G240/100)*(E240/1000)),0))))),2)</f>
        <v>6.54</v>
      </c>
    </row>
    <row r="241" spans="1:11" x14ac:dyDescent="0.35">
      <c r="A241" s="2">
        <v>6854</v>
      </c>
      <c r="B241" s="76" t="s">
        <v>5941</v>
      </c>
      <c r="C241" s="76" t="s">
        <v>286</v>
      </c>
      <c r="D241" s="76" t="s">
        <v>5247</v>
      </c>
      <c r="E241" s="76">
        <v>750</v>
      </c>
      <c r="F241" s="76">
        <v>12</v>
      </c>
      <c r="G241" s="77">
        <v>13.5</v>
      </c>
      <c r="H241" s="76" t="s">
        <v>3307</v>
      </c>
      <c r="I241" s="77">
        <v>12.49</v>
      </c>
      <c r="J241" s="2">
        <v>1</v>
      </c>
      <c r="K241" s="119" cm="1">
        <f t="array" ref="K241">ROUND(IF(C241="Beer",SUM(LOOKUP(2,1/(SRP!$B$7:$B$9&lt;=E241)/(SRP!$C$7:$C$9&gt;=E241),SRP!$D$7:$D$9)*(G241/100)*(E241/1000)),IF(C241="Spirits",SUM(LOOKUP(2,1/(SRP!$B$2:$B$6&lt;=E241)/(SRP!$C$2:$C$6&gt;=E241),SRP!$D$2:$D$6)*(G241/100)*(E241/1000)),IF(AND(C241="Wine",D241="Fortified Wines"),SUM(LOOKUP(2,1/(SRP!$B$20:$B$23&lt;=E241)/(SRP!$C$20:$C$23&gt;=E241),SRP!$D$20:$D$23)*(G241/100)*(E241/1000)),IF(C241="Wine",SUM(LOOKUP(2,1/(SRP!$B$15:$B$19&lt;=E241)/(SRP!$C$15:$C$19&gt;=E241),SRP!$D$15:$D$19)*(G241/100)*(E241/1000)),IF(C241="Ready to Drink",SUM(LOOKUP(2,1/(SRP!$B$10:$B$14&lt;=E241)/(SRP!$C$10:$C$14&gt;=E241),SRP!$D$10:$D$14)*(G241/100)*(E241/1000)),0))))),2)</f>
        <v>7.07</v>
      </c>
    </row>
    <row r="242" spans="1:11" x14ac:dyDescent="0.35">
      <c r="A242" s="2">
        <v>6887</v>
      </c>
      <c r="B242" s="76" t="s">
        <v>6940</v>
      </c>
      <c r="C242" s="76" t="s">
        <v>286</v>
      </c>
      <c r="D242" s="76" t="s">
        <v>5253</v>
      </c>
      <c r="E242" s="76">
        <v>750</v>
      </c>
      <c r="F242" s="76">
        <v>12</v>
      </c>
      <c r="G242" s="77">
        <v>11</v>
      </c>
      <c r="H242" s="76" t="s">
        <v>3307</v>
      </c>
      <c r="I242" s="77">
        <v>12.91</v>
      </c>
      <c r="J242" s="2">
        <v>1</v>
      </c>
      <c r="K242" s="119" cm="1">
        <f t="array" ref="K242">ROUND(IF(C242="Beer",SUM(LOOKUP(2,1/(SRP!$B$7:$B$9&lt;=E242)/(SRP!$C$7:$C$9&gt;=E242),SRP!$D$7:$D$9)*(G242/100)*(E242/1000)),IF(C242="Spirits",SUM(LOOKUP(2,1/(SRP!$B$2:$B$6&lt;=E242)/(SRP!$C$2:$C$6&gt;=E242),SRP!$D$2:$D$6)*(G242/100)*(E242/1000)),IF(AND(C242="Wine",D242="Fortified Wines"),SUM(LOOKUP(2,1/(SRP!$B$20:$B$23&lt;=E242)/(SRP!$C$20:$C$23&gt;=E242),SRP!$D$20:$D$23)*(G242/100)*(E242/1000)),IF(C242="Wine",SUM(LOOKUP(2,1/(SRP!$B$15:$B$19&lt;=E242)/(SRP!$C$15:$C$19&gt;=E242),SRP!$D$15:$D$19)*(G242/100)*(E242/1000)),IF(C242="Ready to Drink",SUM(LOOKUP(2,1/(SRP!$B$10:$B$14&lt;=E242)/(SRP!$C$10:$C$14&gt;=E242),SRP!$D$10:$D$14)*(G242/100)*(E242/1000)),0))))),2)</f>
        <v>5.76</v>
      </c>
    </row>
    <row r="243" spans="1:11" x14ac:dyDescent="0.35">
      <c r="A243" s="2">
        <v>6890</v>
      </c>
      <c r="B243" s="76" t="s">
        <v>456</v>
      </c>
      <c r="C243" s="76" t="s">
        <v>285</v>
      </c>
      <c r="D243" s="76" t="s">
        <v>6932</v>
      </c>
      <c r="E243" s="76">
        <v>750</v>
      </c>
      <c r="F243" s="76">
        <v>6</v>
      </c>
      <c r="G243" s="77">
        <v>48</v>
      </c>
      <c r="H243" s="76" t="s">
        <v>6694</v>
      </c>
      <c r="I243" s="77">
        <v>99.99</v>
      </c>
      <c r="J243" s="2">
        <v>1</v>
      </c>
      <c r="K243" s="119" cm="1">
        <f t="array" ref="K243">ROUND(IF(C243="Beer",SUM(LOOKUP(2,1/(SRP!$B$7:$B$9&lt;=E243)/(SRP!$C$7:$C$9&gt;=E243),SRP!$D$7:$D$9)*(G243/100)*(E243/1000)),IF(C243="Spirits",SUM(LOOKUP(2,1/(SRP!$B$2:$B$6&lt;=E243)/(SRP!$C$2:$C$6&gt;=E243),SRP!$D$2:$D$6)*(G243/100)*(E243/1000)),IF(AND(C243="Wine",D243="Fortified Wines"),SUM(LOOKUP(2,1/(SRP!$B$20:$B$23&lt;=E243)/(SRP!$C$20:$C$23&gt;=E243),SRP!$D$20:$D$23)*(G243/100)*(E243/1000)),IF(C243="Wine",SUM(LOOKUP(2,1/(SRP!$B$15:$B$19&lt;=E243)/(SRP!$C$15:$C$19&gt;=E243),SRP!$D$15:$D$19)*(G243/100)*(E243/1000)),IF(C243="Ready to Drink",SUM(LOOKUP(2,1/(SRP!$B$10:$B$14&lt;=E243)/(SRP!$C$10:$C$14&gt;=E243),SRP!$D$10:$D$14)*(G243/100)*(E243/1000)),0))))),2)</f>
        <v>25.13</v>
      </c>
    </row>
    <row r="244" spans="1:11" x14ac:dyDescent="0.35">
      <c r="A244" s="2">
        <v>6932</v>
      </c>
      <c r="B244" s="76" t="s">
        <v>2</v>
      </c>
      <c r="C244" s="76" t="s">
        <v>285</v>
      </c>
      <c r="D244" s="76" t="s">
        <v>5233</v>
      </c>
      <c r="E244" s="76">
        <v>1140</v>
      </c>
      <c r="F244" s="76">
        <v>12</v>
      </c>
      <c r="G244" s="77">
        <v>40</v>
      </c>
      <c r="H244" s="76" t="s">
        <v>3279</v>
      </c>
      <c r="I244" s="77">
        <v>38.49</v>
      </c>
      <c r="J244" s="2">
        <v>1</v>
      </c>
      <c r="K244" s="119" cm="1">
        <f t="array" ref="K244">ROUND(IF(C244="Beer",SUM(LOOKUP(2,1/(SRP!$B$7:$B$9&lt;=E244)/(SRP!$C$7:$C$9&gt;=E244),SRP!$D$7:$D$9)*(G244/100)*(E244/1000)),IF(C244="Spirits",SUM(LOOKUP(2,1/(SRP!$B$2:$B$6&lt;=E244)/(SRP!$C$2:$C$6&gt;=E244),SRP!$D$2:$D$6)*(G244/100)*(E244/1000)),IF(AND(C244="Wine",D244="Fortified Wines"),SUM(LOOKUP(2,1/(SRP!$B$20:$B$23&lt;=E244)/(SRP!$C$20:$C$23&gt;=E244),SRP!$D$20:$D$23)*(G244/100)*(E244/1000)),IF(C244="Wine",SUM(LOOKUP(2,1/(SRP!$B$15:$B$19&lt;=E244)/(SRP!$C$15:$C$19&gt;=E244),SRP!$D$15:$D$19)*(G244/100)*(E244/1000)),IF(C244="Ready to Drink",SUM(LOOKUP(2,1/(SRP!$B$10:$B$14&lt;=E244)/(SRP!$C$10:$C$14&gt;=E244),SRP!$D$10:$D$14)*(G244/100)*(E244/1000)),0))))),2)</f>
        <v>31.83</v>
      </c>
    </row>
    <row r="245" spans="1:11" x14ac:dyDescent="0.35">
      <c r="A245" s="2">
        <v>6947</v>
      </c>
      <c r="B245" s="76" t="s">
        <v>3987</v>
      </c>
      <c r="C245" s="76" t="s">
        <v>285</v>
      </c>
      <c r="D245" s="76" t="s">
        <v>6931</v>
      </c>
      <c r="E245" s="76">
        <v>375</v>
      </c>
      <c r="F245" s="76">
        <v>24</v>
      </c>
      <c r="G245" s="77">
        <v>40</v>
      </c>
      <c r="H245" s="76" t="s">
        <v>3285</v>
      </c>
      <c r="I245" s="77">
        <v>16.39</v>
      </c>
      <c r="J245" s="2">
        <v>1</v>
      </c>
      <c r="K245" s="119" cm="1">
        <f t="array" ref="K245">ROUND(IF(C245="Beer",SUM(LOOKUP(2,1/(SRP!$B$7:$B$9&lt;=E245)/(SRP!$C$7:$C$9&gt;=E245),SRP!$D$7:$D$9)*(G245/100)*(E245/1000)),IF(C245="Spirits",SUM(LOOKUP(2,1/(SRP!$B$2:$B$6&lt;=E245)/(SRP!$C$2:$C$6&gt;=E245),SRP!$D$2:$D$6)*(G245/100)*(E245/1000)),IF(AND(C245="Wine",D245="Fortified Wines"),SUM(LOOKUP(2,1/(SRP!$B$20:$B$23&lt;=E245)/(SRP!$C$20:$C$23&gt;=E245),SRP!$D$20:$D$23)*(G245/100)*(E245/1000)),IF(C245="Wine",SUM(LOOKUP(2,1/(SRP!$B$15:$B$19&lt;=E245)/(SRP!$C$15:$C$19&gt;=E245),SRP!$D$15:$D$19)*(G245/100)*(E245/1000)),IF(C245="Ready to Drink",SUM(LOOKUP(2,1/(SRP!$B$10:$B$14&lt;=E245)/(SRP!$C$10:$C$14&gt;=E245),SRP!$D$10:$D$14)*(G245/100)*(E245/1000)),0))))),2)</f>
        <v>11.89</v>
      </c>
    </row>
    <row r="246" spans="1:11" x14ac:dyDescent="0.35">
      <c r="A246" s="2">
        <v>6955</v>
      </c>
      <c r="B246" s="76" t="s">
        <v>827</v>
      </c>
      <c r="C246" s="76" t="s">
        <v>286</v>
      </c>
      <c r="D246" s="76" t="s">
        <v>5247</v>
      </c>
      <c r="E246" s="76">
        <v>750</v>
      </c>
      <c r="F246" s="76">
        <v>6</v>
      </c>
      <c r="G246" s="77">
        <v>14.5</v>
      </c>
      <c r="H246" s="76" t="s">
        <v>6283</v>
      </c>
      <c r="I246" s="77">
        <v>39.99</v>
      </c>
      <c r="J246" s="2">
        <v>1</v>
      </c>
      <c r="K246" s="119" cm="1">
        <f t="array" ref="K246">ROUND(IF(C246="Beer",SUM(LOOKUP(2,1/(SRP!$B$7:$B$9&lt;=E246)/(SRP!$C$7:$C$9&gt;=E246),SRP!$D$7:$D$9)*(G246/100)*(E246/1000)),IF(C246="Spirits",SUM(LOOKUP(2,1/(SRP!$B$2:$B$6&lt;=E246)/(SRP!$C$2:$C$6&gt;=E246),SRP!$D$2:$D$6)*(G246/100)*(E246/1000)),IF(AND(C246="Wine",D246="Fortified Wines"),SUM(LOOKUP(2,1/(SRP!$B$20:$B$23&lt;=E246)/(SRP!$C$20:$C$23&gt;=E246),SRP!$D$20:$D$23)*(G246/100)*(E246/1000)),IF(C246="Wine",SUM(LOOKUP(2,1/(SRP!$B$15:$B$19&lt;=E246)/(SRP!$C$15:$C$19&gt;=E246),SRP!$D$15:$D$19)*(G246/100)*(E246/1000)),IF(C246="Ready to Drink",SUM(LOOKUP(2,1/(SRP!$B$10:$B$14&lt;=E246)/(SRP!$C$10:$C$14&gt;=E246),SRP!$D$10:$D$14)*(G246/100)*(E246/1000)),0))))),2)</f>
        <v>7.59</v>
      </c>
    </row>
    <row r="247" spans="1:11" x14ac:dyDescent="0.35">
      <c r="A247" s="2">
        <v>6958</v>
      </c>
      <c r="B247" s="76" t="s">
        <v>4680</v>
      </c>
      <c r="C247" s="76" t="s">
        <v>286</v>
      </c>
      <c r="D247" s="76" t="s">
        <v>5269</v>
      </c>
      <c r="E247" s="76">
        <v>750</v>
      </c>
      <c r="F247" s="76">
        <v>12</v>
      </c>
      <c r="G247" s="77">
        <v>13.5</v>
      </c>
      <c r="H247" s="76" t="s">
        <v>3303</v>
      </c>
      <c r="I247" s="77">
        <v>19.989999999999998</v>
      </c>
      <c r="J247" s="2">
        <v>1</v>
      </c>
      <c r="K247" s="119" cm="1">
        <f t="array" ref="K247">ROUND(IF(C247="Beer",SUM(LOOKUP(2,1/(SRP!$B$7:$B$9&lt;=E247)/(SRP!$C$7:$C$9&gt;=E247),SRP!$D$7:$D$9)*(G247/100)*(E247/1000)),IF(C247="Spirits",SUM(LOOKUP(2,1/(SRP!$B$2:$B$6&lt;=E247)/(SRP!$C$2:$C$6&gt;=E247),SRP!$D$2:$D$6)*(G247/100)*(E247/1000)),IF(AND(C247="Wine",D247="Fortified Wines"),SUM(LOOKUP(2,1/(SRP!$B$20:$B$23&lt;=E247)/(SRP!$C$20:$C$23&gt;=E247),SRP!$D$20:$D$23)*(G247/100)*(E247/1000)),IF(C247="Wine",SUM(LOOKUP(2,1/(SRP!$B$15:$B$19&lt;=E247)/(SRP!$C$15:$C$19&gt;=E247),SRP!$D$15:$D$19)*(G247/100)*(E247/1000)),IF(C247="Ready to Drink",SUM(LOOKUP(2,1/(SRP!$B$10:$B$14&lt;=E247)/(SRP!$C$10:$C$14&gt;=E247),SRP!$D$10:$D$14)*(G247/100)*(E247/1000)),0))))),2)</f>
        <v>7.07</v>
      </c>
    </row>
    <row r="248" spans="1:11" x14ac:dyDescent="0.35">
      <c r="A248" s="2">
        <v>6978</v>
      </c>
      <c r="B248" s="76" t="s">
        <v>457</v>
      </c>
      <c r="C248" s="76" t="s">
        <v>286</v>
      </c>
      <c r="D248" s="76" t="s">
        <v>5245</v>
      </c>
      <c r="E248" s="76">
        <v>750</v>
      </c>
      <c r="F248" s="76">
        <v>6</v>
      </c>
      <c r="G248" s="77">
        <v>14</v>
      </c>
      <c r="H248" s="76" t="s">
        <v>3340</v>
      </c>
      <c r="I248" s="77">
        <v>20.399999999999999</v>
      </c>
      <c r="J248" s="2">
        <v>1</v>
      </c>
      <c r="K248" s="119" cm="1">
        <f t="array" ref="K248">ROUND(IF(C248="Beer",SUM(LOOKUP(2,1/(SRP!$B$7:$B$9&lt;=E248)/(SRP!$C$7:$C$9&gt;=E248),SRP!$D$7:$D$9)*(G248/100)*(E248/1000)),IF(C248="Spirits",SUM(LOOKUP(2,1/(SRP!$B$2:$B$6&lt;=E248)/(SRP!$C$2:$C$6&gt;=E248),SRP!$D$2:$D$6)*(G248/100)*(E248/1000)),IF(AND(C248="Wine",D248="Fortified Wines"),SUM(LOOKUP(2,1/(SRP!$B$20:$B$23&lt;=E248)/(SRP!$C$20:$C$23&gt;=E248),SRP!$D$20:$D$23)*(G248/100)*(E248/1000)),IF(C248="Wine",SUM(LOOKUP(2,1/(SRP!$B$15:$B$19&lt;=E248)/(SRP!$C$15:$C$19&gt;=E248),SRP!$D$15:$D$19)*(G248/100)*(E248/1000)),IF(C248="Ready to Drink",SUM(LOOKUP(2,1/(SRP!$B$10:$B$14&lt;=E248)/(SRP!$C$10:$C$14&gt;=E248),SRP!$D$10:$D$14)*(G248/100)*(E248/1000)),0))))),2)</f>
        <v>7.33</v>
      </c>
    </row>
    <row r="249" spans="1:11" x14ac:dyDescent="0.35">
      <c r="A249" s="2">
        <v>6988</v>
      </c>
      <c r="B249" s="76" t="s">
        <v>458</v>
      </c>
      <c r="C249" s="76" t="s">
        <v>286</v>
      </c>
      <c r="D249" s="76" t="s">
        <v>5249</v>
      </c>
      <c r="E249" s="76">
        <v>750</v>
      </c>
      <c r="F249" s="76">
        <v>12</v>
      </c>
      <c r="G249" s="77">
        <v>14.1</v>
      </c>
      <c r="H249" s="76" t="s">
        <v>3288</v>
      </c>
      <c r="I249" s="77">
        <v>49.99</v>
      </c>
      <c r="J249" s="2">
        <v>1</v>
      </c>
      <c r="K249" s="119" cm="1">
        <f t="array" ref="K249">ROUND(IF(C249="Beer",SUM(LOOKUP(2,1/(SRP!$B$7:$B$9&lt;=E249)/(SRP!$C$7:$C$9&gt;=E249),SRP!$D$7:$D$9)*(G249/100)*(E249/1000)),IF(C249="Spirits",SUM(LOOKUP(2,1/(SRP!$B$2:$B$6&lt;=E249)/(SRP!$C$2:$C$6&gt;=E249),SRP!$D$2:$D$6)*(G249/100)*(E249/1000)),IF(AND(C249="Wine",D249="Fortified Wines"),SUM(LOOKUP(2,1/(SRP!$B$20:$B$23&lt;=E249)/(SRP!$C$20:$C$23&gt;=E249),SRP!$D$20:$D$23)*(G249/100)*(E249/1000)),IF(C249="Wine",SUM(LOOKUP(2,1/(SRP!$B$15:$B$19&lt;=E249)/(SRP!$C$15:$C$19&gt;=E249),SRP!$D$15:$D$19)*(G249/100)*(E249/1000)),IF(C249="Ready to Drink",SUM(LOOKUP(2,1/(SRP!$B$10:$B$14&lt;=E249)/(SRP!$C$10:$C$14&gt;=E249),SRP!$D$10:$D$14)*(G249/100)*(E249/1000)),0))))),2)</f>
        <v>7.38</v>
      </c>
    </row>
    <row r="250" spans="1:11" x14ac:dyDescent="0.35">
      <c r="A250" s="2">
        <v>6993</v>
      </c>
      <c r="B250" s="76" t="s">
        <v>459</v>
      </c>
      <c r="C250" s="76" t="s">
        <v>287</v>
      </c>
      <c r="D250" s="76" t="s">
        <v>5240</v>
      </c>
      <c r="E250" s="76">
        <v>2046</v>
      </c>
      <c r="F250" s="76">
        <v>4</v>
      </c>
      <c r="G250" s="77">
        <v>5.6</v>
      </c>
      <c r="H250" s="76" t="s">
        <v>3334</v>
      </c>
      <c r="I250" s="77">
        <v>14.5</v>
      </c>
      <c r="J250" s="2">
        <v>6</v>
      </c>
      <c r="K250" s="119" cm="1">
        <f t="array" ref="K250">ROUND(IF(C250="Beer",SUM(LOOKUP(2,1/(SRP!$B$7:$B$9&lt;=E250)/(SRP!$C$7:$C$9&gt;=E250),SRP!$D$7:$D$9)*(G250/100)*(E250/1000)),IF(C250="Spirits",SUM(LOOKUP(2,1/(SRP!$B$2:$B$6&lt;=E250)/(SRP!$C$2:$C$6&gt;=E250),SRP!$D$2:$D$6)*(G250/100)*(E250/1000)),IF(AND(C250="Wine",D250="Fortified Wines"),SUM(LOOKUP(2,1/(SRP!$B$20:$B$23&lt;=E250)/(SRP!$C$20:$C$23&gt;=E250),SRP!$D$20:$D$23)*(G250/100)*(E250/1000)),IF(C250="Wine",SUM(LOOKUP(2,1/(SRP!$B$15:$B$19&lt;=E250)/(SRP!$C$15:$C$19&gt;=E250),SRP!$D$15:$D$19)*(G250/100)*(E250/1000)),IF(C250="Ready to Drink",SUM(LOOKUP(2,1/(SRP!$B$10:$B$14&lt;=E250)/(SRP!$C$10:$C$14&gt;=E250),SRP!$D$10:$D$14)*(G250/100)*(E250/1000)),0))))),2)</f>
        <v>8</v>
      </c>
    </row>
    <row r="251" spans="1:11" x14ac:dyDescent="0.35">
      <c r="A251" s="2">
        <v>6993</v>
      </c>
      <c r="B251" s="76" t="s">
        <v>459</v>
      </c>
      <c r="C251" s="76" t="s">
        <v>287</v>
      </c>
      <c r="D251" s="76" t="s">
        <v>5240</v>
      </c>
      <c r="E251" s="76">
        <v>2046</v>
      </c>
      <c r="F251" s="76">
        <v>4</v>
      </c>
      <c r="G251" s="77">
        <v>5.6</v>
      </c>
      <c r="H251" s="76" t="s">
        <v>3334</v>
      </c>
      <c r="I251" s="77">
        <v>14.5</v>
      </c>
      <c r="J251" s="2">
        <v>6</v>
      </c>
      <c r="K251" s="119" cm="1">
        <f t="array" ref="K251">ROUND(IF(C251="Beer",SUM(LOOKUP(2,1/(SRP!$B$7:$B$9&lt;=E251)/(SRP!$C$7:$C$9&gt;=E251),SRP!$D$7:$D$9)*(G251/100)*(E251/1000)),IF(C251="Spirits",SUM(LOOKUP(2,1/(SRP!$B$2:$B$6&lt;=E251)/(SRP!$C$2:$C$6&gt;=E251),SRP!$D$2:$D$6)*(G251/100)*(E251/1000)),IF(AND(C251="Wine",D251="Fortified Wines"),SUM(LOOKUP(2,1/(SRP!$B$20:$B$23&lt;=E251)/(SRP!$C$20:$C$23&gt;=E251),SRP!$D$20:$D$23)*(G251/100)*(E251/1000)),IF(C251="Wine",SUM(LOOKUP(2,1/(SRP!$B$15:$B$19&lt;=E251)/(SRP!$C$15:$C$19&gt;=E251),SRP!$D$15:$D$19)*(G251/100)*(E251/1000)),IF(C251="Ready to Drink",SUM(LOOKUP(2,1/(SRP!$B$10:$B$14&lt;=E251)/(SRP!$C$10:$C$14&gt;=E251),SRP!$D$10:$D$14)*(G251/100)*(E251/1000)),0))))),2)</f>
        <v>8</v>
      </c>
    </row>
    <row r="252" spans="1:11" x14ac:dyDescent="0.35">
      <c r="A252" s="2">
        <v>6994</v>
      </c>
      <c r="B252" s="76" t="s">
        <v>460</v>
      </c>
      <c r="C252" s="76" t="s">
        <v>287</v>
      </c>
      <c r="D252" s="76" t="s">
        <v>5266</v>
      </c>
      <c r="E252" s="76">
        <v>2046</v>
      </c>
      <c r="F252" s="76">
        <v>4</v>
      </c>
      <c r="G252" s="77">
        <v>5.4</v>
      </c>
      <c r="H252" s="76" t="s">
        <v>3334</v>
      </c>
      <c r="I252" s="77">
        <v>13.89</v>
      </c>
      <c r="J252" s="2">
        <v>6</v>
      </c>
      <c r="K252" s="119" cm="1">
        <f t="array" ref="K252">ROUND(IF(C252="Beer",SUM(LOOKUP(2,1/(SRP!$B$7:$B$9&lt;=E252)/(SRP!$C$7:$C$9&gt;=E252),SRP!$D$7:$D$9)*(G252/100)*(E252/1000)),IF(C252="Spirits",SUM(LOOKUP(2,1/(SRP!$B$2:$B$6&lt;=E252)/(SRP!$C$2:$C$6&gt;=E252),SRP!$D$2:$D$6)*(G252/100)*(E252/1000)),IF(AND(C252="Wine",D252="Fortified Wines"),SUM(LOOKUP(2,1/(SRP!$B$20:$B$23&lt;=E252)/(SRP!$C$20:$C$23&gt;=E252),SRP!$D$20:$D$23)*(G252/100)*(E252/1000)),IF(C252="Wine",SUM(LOOKUP(2,1/(SRP!$B$15:$B$19&lt;=E252)/(SRP!$C$15:$C$19&gt;=E252),SRP!$D$15:$D$19)*(G252/100)*(E252/1000)),IF(C252="Ready to Drink",SUM(LOOKUP(2,1/(SRP!$B$10:$B$14&lt;=E252)/(SRP!$C$10:$C$14&gt;=E252),SRP!$D$10:$D$14)*(G252/100)*(E252/1000)),0))))),2)</f>
        <v>7.71</v>
      </c>
    </row>
    <row r="253" spans="1:11" x14ac:dyDescent="0.35">
      <c r="A253" s="2">
        <v>6994</v>
      </c>
      <c r="B253" s="76" t="s">
        <v>460</v>
      </c>
      <c r="C253" s="76" t="s">
        <v>287</v>
      </c>
      <c r="D253" s="76" t="s">
        <v>5266</v>
      </c>
      <c r="E253" s="76">
        <v>2046</v>
      </c>
      <c r="F253" s="76">
        <v>4</v>
      </c>
      <c r="G253" s="77">
        <v>5.4</v>
      </c>
      <c r="H253" s="76" t="s">
        <v>3334</v>
      </c>
      <c r="I253" s="77">
        <v>13.89</v>
      </c>
      <c r="J253" s="2">
        <v>6</v>
      </c>
      <c r="K253" s="119" cm="1">
        <f t="array" ref="K253">ROUND(IF(C253="Beer",SUM(LOOKUP(2,1/(SRP!$B$7:$B$9&lt;=E253)/(SRP!$C$7:$C$9&gt;=E253),SRP!$D$7:$D$9)*(G253/100)*(E253/1000)),IF(C253="Spirits",SUM(LOOKUP(2,1/(SRP!$B$2:$B$6&lt;=E253)/(SRP!$C$2:$C$6&gt;=E253),SRP!$D$2:$D$6)*(G253/100)*(E253/1000)),IF(AND(C253="Wine",D253="Fortified Wines"),SUM(LOOKUP(2,1/(SRP!$B$20:$B$23&lt;=E253)/(SRP!$C$20:$C$23&gt;=E253),SRP!$D$20:$D$23)*(G253/100)*(E253/1000)),IF(C253="Wine",SUM(LOOKUP(2,1/(SRP!$B$15:$B$19&lt;=E253)/(SRP!$C$15:$C$19&gt;=E253),SRP!$D$15:$D$19)*(G253/100)*(E253/1000)),IF(C253="Ready to Drink",SUM(LOOKUP(2,1/(SRP!$B$10:$B$14&lt;=E253)/(SRP!$C$10:$C$14&gt;=E253),SRP!$D$10:$D$14)*(G253/100)*(E253/1000)),0))))),2)</f>
        <v>7.71</v>
      </c>
    </row>
    <row r="254" spans="1:11" x14ac:dyDescent="0.35">
      <c r="A254" s="2">
        <v>6995</v>
      </c>
      <c r="B254" s="76" t="s">
        <v>461</v>
      </c>
      <c r="C254" s="76" t="s">
        <v>287</v>
      </c>
      <c r="D254" s="76" t="s">
        <v>5240</v>
      </c>
      <c r="E254" s="76">
        <v>2046</v>
      </c>
      <c r="F254" s="76">
        <v>4</v>
      </c>
      <c r="G254" s="77">
        <v>6</v>
      </c>
      <c r="H254" s="76" t="s">
        <v>3334</v>
      </c>
      <c r="I254" s="77">
        <v>14.5</v>
      </c>
      <c r="J254" s="2">
        <v>6</v>
      </c>
      <c r="K254" s="119" cm="1">
        <f t="array" ref="K254">ROUND(IF(C254="Beer",SUM(LOOKUP(2,1/(SRP!$B$7:$B$9&lt;=E254)/(SRP!$C$7:$C$9&gt;=E254),SRP!$D$7:$D$9)*(G254/100)*(E254/1000)),IF(C254="Spirits",SUM(LOOKUP(2,1/(SRP!$B$2:$B$6&lt;=E254)/(SRP!$C$2:$C$6&gt;=E254),SRP!$D$2:$D$6)*(G254/100)*(E254/1000)),IF(AND(C254="Wine",D254="Fortified Wines"),SUM(LOOKUP(2,1/(SRP!$B$20:$B$23&lt;=E254)/(SRP!$C$20:$C$23&gt;=E254),SRP!$D$20:$D$23)*(G254/100)*(E254/1000)),IF(C254="Wine",SUM(LOOKUP(2,1/(SRP!$B$15:$B$19&lt;=E254)/(SRP!$C$15:$C$19&gt;=E254),SRP!$D$15:$D$19)*(G254/100)*(E254/1000)),IF(C254="Ready to Drink",SUM(LOOKUP(2,1/(SRP!$B$10:$B$14&lt;=E254)/(SRP!$C$10:$C$14&gt;=E254),SRP!$D$10:$D$14)*(G254/100)*(E254/1000)),0))))),2)</f>
        <v>8.57</v>
      </c>
    </row>
    <row r="255" spans="1:11" x14ac:dyDescent="0.35">
      <c r="A255" s="2">
        <v>6995</v>
      </c>
      <c r="B255" s="76" t="s">
        <v>461</v>
      </c>
      <c r="C255" s="76" t="s">
        <v>287</v>
      </c>
      <c r="D255" s="76" t="s">
        <v>5240</v>
      </c>
      <c r="E255" s="76">
        <v>2046</v>
      </c>
      <c r="F255" s="76">
        <v>4</v>
      </c>
      <c r="G255" s="77">
        <v>6</v>
      </c>
      <c r="H255" s="76" t="s">
        <v>3334</v>
      </c>
      <c r="I255" s="77">
        <v>14.5</v>
      </c>
      <c r="J255" s="2">
        <v>6</v>
      </c>
      <c r="K255" s="119" cm="1">
        <f t="array" ref="K255">ROUND(IF(C255="Beer",SUM(LOOKUP(2,1/(SRP!$B$7:$B$9&lt;=E255)/(SRP!$C$7:$C$9&gt;=E255),SRP!$D$7:$D$9)*(G255/100)*(E255/1000)),IF(C255="Spirits",SUM(LOOKUP(2,1/(SRP!$B$2:$B$6&lt;=E255)/(SRP!$C$2:$C$6&gt;=E255),SRP!$D$2:$D$6)*(G255/100)*(E255/1000)),IF(AND(C255="Wine",D255="Fortified Wines"),SUM(LOOKUP(2,1/(SRP!$B$20:$B$23&lt;=E255)/(SRP!$C$20:$C$23&gt;=E255),SRP!$D$20:$D$23)*(G255/100)*(E255/1000)),IF(C255="Wine",SUM(LOOKUP(2,1/(SRP!$B$15:$B$19&lt;=E255)/(SRP!$C$15:$C$19&gt;=E255),SRP!$D$15:$D$19)*(G255/100)*(E255/1000)),IF(C255="Ready to Drink",SUM(LOOKUP(2,1/(SRP!$B$10:$B$14&lt;=E255)/(SRP!$C$10:$C$14&gt;=E255),SRP!$D$10:$D$14)*(G255/100)*(E255/1000)),0))))),2)</f>
        <v>8.57</v>
      </c>
    </row>
    <row r="256" spans="1:11" x14ac:dyDescent="0.35">
      <c r="A256" s="2">
        <v>7009</v>
      </c>
      <c r="B256" s="76" t="s">
        <v>462</v>
      </c>
      <c r="C256" s="76" t="s">
        <v>286</v>
      </c>
      <c r="D256" s="76" t="s">
        <v>5268</v>
      </c>
      <c r="E256" s="76">
        <v>750</v>
      </c>
      <c r="F256" s="76">
        <v>12</v>
      </c>
      <c r="G256" s="77">
        <v>13</v>
      </c>
      <c r="H256" s="76" t="s">
        <v>3311</v>
      </c>
      <c r="I256" s="77">
        <v>14.99</v>
      </c>
      <c r="J256" s="2">
        <v>1</v>
      </c>
      <c r="K256" s="119" cm="1">
        <f t="array" ref="K256">ROUND(IF(C256="Beer",SUM(LOOKUP(2,1/(SRP!$B$7:$B$9&lt;=E256)/(SRP!$C$7:$C$9&gt;=E256),SRP!$D$7:$D$9)*(G256/100)*(E256/1000)),IF(C256="Spirits",SUM(LOOKUP(2,1/(SRP!$B$2:$B$6&lt;=E256)/(SRP!$C$2:$C$6&gt;=E256),SRP!$D$2:$D$6)*(G256/100)*(E256/1000)),IF(AND(C256="Wine",D256="Fortified Wines"),SUM(LOOKUP(2,1/(SRP!$B$20:$B$23&lt;=E256)/(SRP!$C$20:$C$23&gt;=E256),SRP!$D$20:$D$23)*(G256/100)*(E256/1000)),IF(C256="Wine",SUM(LOOKUP(2,1/(SRP!$B$15:$B$19&lt;=E256)/(SRP!$C$15:$C$19&gt;=E256),SRP!$D$15:$D$19)*(G256/100)*(E256/1000)),IF(C256="Ready to Drink",SUM(LOOKUP(2,1/(SRP!$B$10:$B$14&lt;=E256)/(SRP!$C$10:$C$14&gt;=E256),SRP!$D$10:$D$14)*(G256/100)*(E256/1000)),0))))),2)</f>
        <v>6.81</v>
      </c>
    </row>
    <row r="257" spans="1:11" x14ac:dyDescent="0.35">
      <c r="A257" s="2">
        <v>7033</v>
      </c>
      <c r="B257" s="76" t="s">
        <v>463</v>
      </c>
      <c r="C257" s="76" t="s">
        <v>285</v>
      </c>
      <c r="D257" s="76" t="s">
        <v>6934</v>
      </c>
      <c r="E257" s="76">
        <v>1140</v>
      </c>
      <c r="F257" s="76">
        <v>6</v>
      </c>
      <c r="G257" s="77">
        <v>40</v>
      </c>
      <c r="H257" s="76" t="s">
        <v>3284</v>
      </c>
      <c r="I257" s="77">
        <v>49.95</v>
      </c>
      <c r="J257" s="2">
        <v>1</v>
      </c>
      <c r="K257" s="119" cm="1">
        <f t="array" ref="K257">ROUND(IF(C257="Beer",SUM(LOOKUP(2,1/(SRP!$B$7:$B$9&lt;=E257)/(SRP!$C$7:$C$9&gt;=E257),SRP!$D$7:$D$9)*(G257/100)*(E257/1000)),IF(C257="Spirits",SUM(LOOKUP(2,1/(SRP!$B$2:$B$6&lt;=E257)/(SRP!$C$2:$C$6&gt;=E257),SRP!$D$2:$D$6)*(G257/100)*(E257/1000)),IF(AND(C257="Wine",D257="Fortified Wines"),SUM(LOOKUP(2,1/(SRP!$B$20:$B$23&lt;=E257)/(SRP!$C$20:$C$23&gt;=E257),SRP!$D$20:$D$23)*(G257/100)*(E257/1000)),IF(C257="Wine",SUM(LOOKUP(2,1/(SRP!$B$15:$B$19&lt;=E257)/(SRP!$C$15:$C$19&gt;=E257),SRP!$D$15:$D$19)*(G257/100)*(E257/1000)),IF(C257="Ready to Drink",SUM(LOOKUP(2,1/(SRP!$B$10:$B$14&lt;=E257)/(SRP!$C$10:$C$14&gt;=E257),SRP!$D$10:$D$14)*(G257/100)*(E257/1000)),0))))),2)</f>
        <v>31.83</v>
      </c>
    </row>
    <row r="258" spans="1:11" x14ac:dyDescent="0.35">
      <c r="A258" s="2">
        <v>7047</v>
      </c>
      <c r="B258" s="76" t="s">
        <v>76</v>
      </c>
      <c r="C258" s="76" t="s">
        <v>286</v>
      </c>
      <c r="D258" s="76" t="s">
        <v>5232</v>
      </c>
      <c r="E258" s="76">
        <v>1500</v>
      </c>
      <c r="F258" s="76">
        <v>6</v>
      </c>
      <c r="G258" s="77">
        <v>7</v>
      </c>
      <c r="H258" s="76" t="s">
        <v>3297</v>
      </c>
      <c r="I258" s="77">
        <v>18.989999999999998</v>
      </c>
      <c r="J258" s="2">
        <v>1</v>
      </c>
      <c r="K258" s="119" cm="1">
        <f t="array" ref="K258">ROUND(IF(C258="Beer",SUM(LOOKUP(2,1/(SRP!$B$7:$B$9&lt;=E258)/(SRP!$C$7:$C$9&gt;=E258),SRP!$D$7:$D$9)*(G258/100)*(E258/1000)),IF(C258="Spirits",SUM(LOOKUP(2,1/(SRP!$B$2:$B$6&lt;=E258)/(SRP!$C$2:$C$6&gt;=E258),SRP!$D$2:$D$6)*(G258/100)*(E258/1000)),IF(AND(C258="Wine",D258="Fortified Wines"),SUM(LOOKUP(2,1/(SRP!$B$20:$B$23&lt;=E258)/(SRP!$C$20:$C$23&gt;=E258),SRP!$D$20:$D$23)*(G258/100)*(E258/1000)),IF(C258="Wine",SUM(LOOKUP(2,1/(SRP!$B$15:$B$19&lt;=E258)/(SRP!$C$15:$C$19&gt;=E258),SRP!$D$15:$D$19)*(G258/100)*(E258/1000)),IF(C258="Ready to Drink",SUM(LOOKUP(2,1/(SRP!$B$10:$B$14&lt;=E258)/(SRP!$C$10:$C$14&gt;=E258),SRP!$D$10:$D$14)*(G258/100)*(E258/1000)),0))))),2)</f>
        <v>7.33</v>
      </c>
    </row>
    <row r="259" spans="1:11" x14ac:dyDescent="0.35">
      <c r="A259" s="2">
        <v>7063</v>
      </c>
      <c r="B259" s="76" t="s">
        <v>464</v>
      </c>
      <c r="C259" s="76" t="s">
        <v>286</v>
      </c>
      <c r="D259" s="76" t="s">
        <v>5268</v>
      </c>
      <c r="E259" s="76">
        <v>750</v>
      </c>
      <c r="F259" s="76">
        <v>12</v>
      </c>
      <c r="G259" s="77">
        <v>13</v>
      </c>
      <c r="H259" s="76" t="s">
        <v>3337</v>
      </c>
      <c r="I259" s="77">
        <v>15.99</v>
      </c>
      <c r="J259" s="2">
        <v>1</v>
      </c>
      <c r="K259" s="119" cm="1">
        <f t="array" ref="K259">ROUND(IF(C259="Beer",SUM(LOOKUP(2,1/(SRP!$B$7:$B$9&lt;=E259)/(SRP!$C$7:$C$9&gt;=E259),SRP!$D$7:$D$9)*(G259/100)*(E259/1000)),IF(C259="Spirits",SUM(LOOKUP(2,1/(SRP!$B$2:$B$6&lt;=E259)/(SRP!$C$2:$C$6&gt;=E259),SRP!$D$2:$D$6)*(G259/100)*(E259/1000)),IF(AND(C259="Wine",D259="Fortified Wines"),SUM(LOOKUP(2,1/(SRP!$B$20:$B$23&lt;=E259)/(SRP!$C$20:$C$23&gt;=E259),SRP!$D$20:$D$23)*(G259/100)*(E259/1000)),IF(C259="Wine",SUM(LOOKUP(2,1/(SRP!$B$15:$B$19&lt;=E259)/(SRP!$C$15:$C$19&gt;=E259),SRP!$D$15:$D$19)*(G259/100)*(E259/1000)),IF(C259="Ready to Drink",SUM(LOOKUP(2,1/(SRP!$B$10:$B$14&lt;=E259)/(SRP!$C$10:$C$14&gt;=E259),SRP!$D$10:$D$14)*(G259/100)*(E259/1000)),0))))),2)</f>
        <v>6.81</v>
      </c>
    </row>
    <row r="260" spans="1:11" x14ac:dyDescent="0.35">
      <c r="A260" s="2">
        <v>7083</v>
      </c>
      <c r="B260" s="76" t="s">
        <v>3052</v>
      </c>
      <c r="C260" s="76" t="s">
        <v>286</v>
      </c>
      <c r="D260" s="76" t="s">
        <v>5247</v>
      </c>
      <c r="E260" s="76">
        <v>750</v>
      </c>
      <c r="F260" s="76">
        <v>12</v>
      </c>
      <c r="G260" s="77">
        <v>14.5</v>
      </c>
      <c r="H260" s="76" t="s">
        <v>3288</v>
      </c>
      <c r="I260" s="77">
        <v>65.989999999999995</v>
      </c>
      <c r="J260" s="2">
        <v>1</v>
      </c>
      <c r="K260" s="119" cm="1">
        <f t="array" ref="K260">ROUND(IF(C260="Beer",SUM(LOOKUP(2,1/(SRP!$B$7:$B$9&lt;=E260)/(SRP!$C$7:$C$9&gt;=E260),SRP!$D$7:$D$9)*(G260/100)*(E260/1000)),IF(C260="Spirits",SUM(LOOKUP(2,1/(SRP!$B$2:$B$6&lt;=E260)/(SRP!$C$2:$C$6&gt;=E260),SRP!$D$2:$D$6)*(G260/100)*(E260/1000)),IF(AND(C260="Wine",D260="Fortified Wines"),SUM(LOOKUP(2,1/(SRP!$B$20:$B$23&lt;=E260)/(SRP!$C$20:$C$23&gt;=E260),SRP!$D$20:$D$23)*(G260/100)*(E260/1000)),IF(C260="Wine",SUM(LOOKUP(2,1/(SRP!$B$15:$B$19&lt;=E260)/(SRP!$C$15:$C$19&gt;=E260),SRP!$D$15:$D$19)*(G260/100)*(E260/1000)),IF(C260="Ready to Drink",SUM(LOOKUP(2,1/(SRP!$B$10:$B$14&lt;=E260)/(SRP!$C$10:$C$14&gt;=E260),SRP!$D$10:$D$14)*(G260/100)*(E260/1000)),0))))),2)</f>
        <v>7.59</v>
      </c>
    </row>
    <row r="261" spans="1:11" x14ac:dyDescent="0.35">
      <c r="A261" s="2">
        <v>7110</v>
      </c>
      <c r="B261" s="76" t="s">
        <v>153</v>
      </c>
      <c r="C261" s="76" t="s">
        <v>285</v>
      </c>
      <c r="D261" s="76" t="s">
        <v>5267</v>
      </c>
      <c r="E261" s="76">
        <v>750</v>
      </c>
      <c r="F261" s="76">
        <v>12</v>
      </c>
      <c r="G261" s="77">
        <v>35</v>
      </c>
      <c r="H261" s="76" t="s">
        <v>3280</v>
      </c>
      <c r="I261" s="77">
        <v>28.99</v>
      </c>
      <c r="J261" s="2">
        <v>1</v>
      </c>
      <c r="K261" s="119" cm="1">
        <f t="array" ref="K261">ROUND(IF(C261="Beer",SUM(LOOKUP(2,1/(SRP!$B$7:$B$9&lt;=E261)/(SRP!$C$7:$C$9&gt;=E261),SRP!$D$7:$D$9)*(G261/100)*(E261/1000)),IF(C261="Spirits",SUM(LOOKUP(2,1/(SRP!$B$2:$B$6&lt;=E261)/(SRP!$C$2:$C$6&gt;=E261),SRP!$D$2:$D$6)*(G261/100)*(E261/1000)),IF(AND(C261="Wine",D261="Fortified Wines"),SUM(LOOKUP(2,1/(SRP!$B$20:$B$23&lt;=E261)/(SRP!$C$20:$C$23&gt;=E261),SRP!$D$20:$D$23)*(G261/100)*(E261/1000)),IF(C261="Wine",SUM(LOOKUP(2,1/(SRP!$B$15:$B$19&lt;=E261)/(SRP!$C$15:$C$19&gt;=E261),SRP!$D$15:$D$19)*(G261/100)*(E261/1000)),IF(C261="Ready to Drink",SUM(LOOKUP(2,1/(SRP!$B$10:$B$14&lt;=E261)/(SRP!$C$10:$C$14&gt;=E261),SRP!$D$10:$D$14)*(G261/100)*(E261/1000)),0))))),2)</f>
        <v>18.329999999999998</v>
      </c>
    </row>
    <row r="262" spans="1:11" x14ac:dyDescent="0.35">
      <c r="A262" s="2">
        <v>7130</v>
      </c>
      <c r="B262" s="76" t="s">
        <v>465</v>
      </c>
      <c r="C262" s="76" t="s">
        <v>5938</v>
      </c>
      <c r="D262" s="76" t="s">
        <v>5283</v>
      </c>
      <c r="E262" s="76">
        <v>2046</v>
      </c>
      <c r="F262" s="76">
        <v>4</v>
      </c>
      <c r="G262" s="77">
        <v>5.5</v>
      </c>
      <c r="H262" s="76" t="s">
        <v>6870</v>
      </c>
      <c r="I262" s="77">
        <v>18.489999999999998</v>
      </c>
      <c r="J262" s="2">
        <v>6</v>
      </c>
      <c r="K262" s="119" cm="1">
        <f t="array" ref="K262">ROUND(IF(C262="Beer",SUM(LOOKUP(2,1/(SRP!$B$7:$B$9&lt;=E262)/(SRP!$C$7:$C$9&gt;=E262),SRP!$D$7:$D$9)*(G262/100)*(E262/1000)),IF(C262="Spirits",SUM(LOOKUP(2,1/(SRP!$B$2:$B$6&lt;=E262)/(SRP!$C$2:$C$6&gt;=E262),SRP!$D$2:$D$6)*(G262/100)*(E262/1000)),IF(AND(C262="Wine",D262="Fortified Wines"),SUM(LOOKUP(2,1/(SRP!$B$20:$B$23&lt;=E262)/(SRP!$C$20:$C$23&gt;=E262),SRP!$D$20:$D$23)*(G262/100)*(E262/1000)),IF(C262="Wine",SUM(LOOKUP(2,1/(SRP!$B$15:$B$19&lt;=E262)/(SRP!$C$15:$C$19&gt;=E262),SRP!$D$15:$D$19)*(G262/100)*(E262/1000)),IF(C262="Ready to Drink",SUM(LOOKUP(2,1/(SRP!$B$10:$B$14&lt;=E262)/(SRP!$C$10:$C$14&gt;=E262),SRP!$D$10:$D$14)*(G262/100)*(E262/1000)),0))))),2)</f>
        <v>7.86</v>
      </c>
    </row>
    <row r="263" spans="1:11" x14ac:dyDescent="0.35">
      <c r="A263" s="2">
        <v>7131</v>
      </c>
      <c r="B263" s="76" t="s">
        <v>466</v>
      </c>
      <c r="C263" s="76" t="s">
        <v>5938</v>
      </c>
      <c r="D263" s="76" t="s">
        <v>5283</v>
      </c>
      <c r="E263" s="76">
        <v>2046</v>
      </c>
      <c r="F263" s="76">
        <v>4</v>
      </c>
      <c r="G263" s="77">
        <v>5.5</v>
      </c>
      <c r="H263" s="76" t="s">
        <v>6870</v>
      </c>
      <c r="I263" s="77">
        <v>18.489999999999998</v>
      </c>
      <c r="J263" s="2">
        <v>6</v>
      </c>
      <c r="K263" s="119" cm="1">
        <f t="array" ref="K263">ROUND(IF(C263="Beer",SUM(LOOKUP(2,1/(SRP!$B$7:$B$9&lt;=E263)/(SRP!$C$7:$C$9&gt;=E263),SRP!$D$7:$D$9)*(G263/100)*(E263/1000)),IF(C263="Spirits",SUM(LOOKUP(2,1/(SRP!$B$2:$B$6&lt;=E263)/(SRP!$C$2:$C$6&gt;=E263),SRP!$D$2:$D$6)*(G263/100)*(E263/1000)),IF(AND(C263="Wine",D263="Fortified Wines"),SUM(LOOKUP(2,1/(SRP!$B$20:$B$23&lt;=E263)/(SRP!$C$20:$C$23&gt;=E263),SRP!$D$20:$D$23)*(G263/100)*(E263/1000)),IF(C263="Wine",SUM(LOOKUP(2,1/(SRP!$B$15:$B$19&lt;=E263)/(SRP!$C$15:$C$19&gt;=E263),SRP!$D$15:$D$19)*(G263/100)*(E263/1000)),IF(C263="Ready to Drink",SUM(LOOKUP(2,1/(SRP!$B$10:$B$14&lt;=E263)/(SRP!$C$10:$C$14&gt;=E263),SRP!$D$10:$D$14)*(G263/100)*(E263/1000)),0))))),2)</f>
        <v>7.86</v>
      </c>
    </row>
    <row r="264" spans="1:11" x14ac:dyDescent="0.35">
      <c r="A264" s="2">
        <v>7150</v>
      </c>
      <c r="B264" s="76" t="s">
        <v>6386</v>
      </c>
      <c r="C264" s="76" t="s">
        <v>285</v>
      </c>
      <c r="D264" s="76" t="s">
        <v>5238</v>
      </c>
      <c r="E264" s="76">
        <v>750</v>
      </c>
      <c r="F264" s="76">
        <v>6</v>
      </c>
      <c r="G264" s="77">
        <v>35</v>
      </c>
      <c r="H264" s="76" t="s">
        <v>3283</v>
      </c>
      <c r="I264" s="77">
        <v>85.99</v>
      </c>
      <c r="J264" s="2">
        <v>1</v>
      </c>
      <c r="K264" s="119" cm="1">
        <f t="array" ref="K264">ROUND(IF(C264="Beer",SUM(LOOKUP(2,1/(SRP!$B$7:$B$9&lt;=E264)/(SRP!$C$7:$C$9&gt;=E264),SRP!$D$7:$D$9)*(G264/100)*(E264/1000)),IF(C264="Spirits",SUM(LOOKUP(2,1/(SRP!$B$2:$B$6&lt;=E264)/(SRP!$C$2:$C$6&gt;=E264),SRP!$D$2:$D$6)*(G264/100)*(E264/1000)),IF(AND(C264="Wine",D264="Fortified Wines"),SUM(LOOKUP(2,1/(SRP!$B$20:$B$23&lt;=E264)/(SRP!$C$20:$C$23&gt;=E264),SRP!$D$20:$D$23)*(G264/100)*(E264/1000)),IF(C264="Wine",SUM(LOOKUP(2,1/(SRP!$B$15:$B$19&lt;=E264)/(SRP!$C$15:$C$19&gt;=E264),SRP!$D$15:$D$19)*(G264/100)*(E264/1000)),IF(C264="Ready to Drink",SUM(LOOKUP(2,1/(SRP!$B$10:$B$14&lt;=E264)/(SRP!$C$10:$C$14&gt;=E264),SRP!$D$10:$D$14)*(G264/100)*(E264/1000)),0))))),2)</f>
        <v>18.329999999999998</v>
      </c>
    </row>
    <row r="265" spans="1:11" x14ac:dyDescent="0.35">
      <c r="A265" s="2">
        <v>7187</v>
      </c>
      <c r="B265" s="76" t="s">
        <v>467</v>
      </c>
      <c r="C265" s="76" t="s">
        <v>286</v>
      </c>
      <c r="D265" s="76" t="s">
        <v>5236</v>
      </c>
      <c r="E265" s="76">
        <v>750</v>
      </c>
      <c r="F265" s="76">
        <v>12</v>
      </c>
      <c r="G265" s="77">
        <v>14</v>
      </c>
      <c r="H265" s="76" t="s">
        <v>3303</v>
      </c>
      <c r="I265" s="77">
        <v>17.989999999999998</v>
      </c>
      <c r="J265" s="2">
        <v>1</v>
      </c>
      <c r="K265" s="119" cm="1">
        <f t="array" ref="K265">ROUND(IF(C265="Beer",SUM(LOOKUP(2,1/(SRP!$B$7:$B$9&lt;=E265)/(SRP!$C$7:$C$9&gt;=E265),SRP!$D$7:$D$9)*(G265/100)*(E265/1000)),IF(C265="Spirits",SUM(LOOKUP(2,1/(SRP!$B$2:$B$6&lt;=E265)/(SRP!$C$2:$C$6&gt;=E265),SRP!$D$2:$D$6)*(G265/100)*(E265/1000)),IF(AND(C265="Wine",D265="Fortified Wines"),SUM(LOOKUP(2,1/(SRP!$B$20:$B$23&lt;=E265)/(SRP!$C$20:$C$23&gt;=E265),SRP!$D$20:$D$23)*(G265/100)*(E265/1000)),IF(C265="Wine",SUM(LOOKUP(2,1/(SRP!$B$15:$B$19&lt;=E265)/(SRP!$C$15:$C$19&gt;=E265),SRP!$D$15:$D$19)*(G265/100)*(E265/1000)),IF(C265="Ready to Drink",SUM(LOOKUP(2,1/(SRP!$B$10:$B$14&lt;=E265)/(SRP!$C$10:$C$14&gt;=E265),SRP!$D$10:$D$14)*(G265/100)*(E265/1000)),0))))),2)</f>
        <v>7.33</v>
      </c>
    </row>
    <row r="266" spans="1:11" x14ac:dyDescent="0.35">
      <c r="A266" s="2">
        <v>7203</v>
      </c>
      <c r="B266" s="76" t="s">
        <v>468</v>
      </c>
      <c r="C266" s="76" t="s">
        <v>286</v>
      </c>
      <c r="D266" s="76" t="s">
        <v>5245</v>
      </c>
      <c r="E266" s="76">
        <v>750</v>
      </c>
      <c r="F266" s="76">
        <v>12</v>
      </c>
      <c r="G266" s="77">
        <v>12</v>
      </c>
      <c r="H266" s="76" t="s">
        <v>3320</v>
      </c>
      <c r="I266" s="77">
        <v>15.21</v>
      </c>
      <c r="J266" s="2">
        <v>1</v>
      </c>
      <c r="K266" s="119" cm="1">
        <f t="array" ref="K266">ROUND(IF(C266="Beer",SUM(LOOKUP(2,1/(SRP!$B$7:$B$9&lt;=E266)/(SRP!$C$7:$C$9&gt;=E266),SRP!$D$7:$D$9)*(G266/100)*(E266/1000)),IF(C266="Spirits",SUM(LOOKUP(2,1/(SRP!$B$2:$B$6&lt;=E266)/(SRP!$C$2:$C$6&gt;=E266),SRP!$D$2:$D$6)*(G266/100)*(E266/1000)),IF(AND(C266="Wine",D266="Fortified Wines"),SUM(LOOKUP(2,1/(SRP!$B$20:$B$23&lt;=E266)/(SRP!$C$20:$C$23&gt;=E266),SRP!$D$20:$D$23)*(G266/100)*(E266/1000)),IF(C266="Wine",SUM(LOOKUP(2,1/(SRP!$B$15:$B$19&lt;=E266)/(SRP!$C$15:$C$19&gt;=E266),SRP!$D$15:$D$19)*(G266/100)*(E266/1000)),IF(C266="Ready to Drink",SUM(LOOKUP(2,1/(SRP!$B$10:$B$14&lt;=E266)/(SRP!$C$10:$C$14&gt;=E266),SRP!$D$10:$D$14)*(G266/100)*(E266/1000)),0))))),2)</f>
        <v>6.28</v>
      </c>
    </row>
    <row r="267" spans="1:11" x14ac:dyDescent="0.35">
      <c r="A267" s="2">
        <v>7246</v>
      </c>
      <c r="B267" s="76" t="s">
        <v>154</v>
      </c>
      <c r="C267" s="76" t="s">
        <v>287</v>
      </c>
      <c r="D267" s="76" t="s">
        <v>5230</v>
      </c>
      <c r="E267" s="76">
        <v>5325</v>
      </c>
      <c r="F267" s="76">
        <v>1</v>
      </c>
      <c r="G267" s="77">
        <v>5</v>
      </c>
      <c r="H267" s="76" t="s">
        <v>3326</v>
      </c>
      <c r="I267" s="77">
        <v>31.99</v>
      </c>
      <c r="J267" s="2">
        <v>15</v>
      </c>
      <c r="K267" s="119" cm="1">
        <f t="array" ref="K267">ROUND(IF(C267="Beer",SUM(LOOKUP(2,1/(SRP!$B$7:$B$9&lt;=E267)/(SRP!$C$7:$C$9&gt;=E267),SRP!$D$7:$D$9)*(G267/100)*(E267/1000)),IF(C267="Spirits",SUM(LOOKUP(2,1/(SRP!$B$2:$B$6&lt;=E267)/(SRP!$C$2:$C$6&gt;=E267),SRP!$D$2:$D$6)*(G267/100)*(E267/1000)),IF(AND(C267="Wine",D267="Fortified Wines"),SUM(LOOKUP(2,1/(SRP!$B$20:$B$23&lt;=E267)/(SRP!$C$20:$C$23&gt;=E267),SRP!$D$20:$D$23)*(G267/100)*(E267/1000)),IF(C267="Wine",SUM(LOOKUP(2,1/(SRP!$B$15:$B$19&lt;=E267)/(SRP!$C$15:$C$19&gt;=E267),SRP!$D$15:$D$19)*(G267/100)*(E267/1000)),IF(C267="Ready to Drink",SUM(LOOKUP(2,1/(SRP!$B$10:$B$14&lt;=E267)/(SRP!$C$10:$C$14&gt;=E267),SRP!$D$10:$D$14)*(G267/100)*(E267/1000)),0))))),2)</f>
        <v>18.59</v>
      </c>
    </row>
    <row r="268" spans="1:11" x14ac:dyDescent="0.35">
      <c r="A268" s="2">
        <v>7246</v>
      </c>
      <c r="B268" s="76" t="s">
        <v>154</v>
      </c>
      <c r="C268" s="76" t="s">
        <v>287</v>
      </c>
      <c r="D268" s="76" t="s">
        <v>5230</v>
      </c>
      <c r="E268" s="76">
        <v>5325</v>
      </c>
      <c r="F268" s="76">
        <v>1</v>
      </c>
      <c r="G268" s="77">
        <v>5</v>
      </c>
      <c r="H268" s="76" t="s">
        <v>3326</v>
      </c>
      <c r="I268" s="77">
        <v>31.99</v>
      </c>
      <c r="J268" s="2">
        <v>15</v>
      </c>
      <c r="K268" s="119" cm="1">
        <f t="array" ref="K268">ROUND(IF(C268="Beer",SUM(LOOKUP(2,1/(SRP!$B$7:$B$9&lt;=E268)/(SRP!$C$7:$C$9&gt;=E268),SRP!$D$7:$D$9)*(G268/100)*(E268/1000)),IF(C268="Spirits",SUM(LOOKUP(2,1/(SRP!$B$2:$B$6&lt;=E268)/(SRP!$C$2:$C$6&gt;=E268),SRP!$D$2:$D$6)*(G268/100)*(E268/1000)),IF(AND(C268="Wine",D268="Fortified Wines"),SUM(LOOKUP(2,1/(SRP!$B$20:$B$23&lt;=E268)/(SRP!$C$20:$C$23&gt;=E268),SRP!$D$20:$D$23)*(G268/100)*(E268/1000)),IF(C268="Wine",SUM(LOOKUP(2,1/(SRP!$B$15:$B$19&lt;=E268)/(SRP!$C$15:$C$19&gt;=E268),SRP!$D$15:$D$19)*(G268/100)*(E268/1000)),IF(C268="Ready to Drink",SUM(LOOKUP(2,1/(SRP!$B$10:$B$14&lt;=E268)/(SRP!$C$10:$C$14&gt;=E268),SRP!$D$10:$D$14)*(G268/100)*(E268/1000)),0))))),2)</f>
        <v>18.59</v>
      </c>
    </row>
    <row r="269" spans="1:11" x14ac:dyDescent="0.35">
      <c r="A269" s="2">
        <v>7293</v>
      </c>
      <c r="B269" s="76" t="s">
        <v>469</v>
      </c>
      <c r="C269" s="76" t="s">
        <v>287</v>
      </c>
      <c r="D269" s="76" t="s">
        <v>5266</v>
      </c>
      <c r="E269" s="76">
        <v>473</v>
      </c>
      <c r="F269" s="76">
        <v>24</v>
      </c>
      <c r="G269" s="77">
        <v>5</v>
      </c>
      <c r="H269" s="76" t="s">
        <v>4999</v>
      </c>
      <c r="I269" s="77">
        <v>2.99</v>
      </c>
      <c r="J269" s="2">
        <v>1</v>
      </c>
      <c r="K269" s="119" cm="1">
        <f t="array" ref="K269">ROUND(IF(C269="Beer",SUM(LOOKUP(2,1/(SRP!$B$7:$B$9&lt;=E269)/(SRP!$C$7:$C$9&gt;=E269),SRP!$D$7:$D$9)*(G269/100)*(E269/1000)),IF(C269="Spirits",SUM(LOOKUP(2,1/(SRP!$B$2:$B$6&lt;=E269)/(SRP!$C$2:$C$6&gt;=E269),SRP!$D$2:$D$6)*(G269/100)*(E269/1000)),IF(AND(C269="Wine",D269="Fortified Wines"),SUM(LOOKUP(2,1/(SRP!$B$20:$B$23&lt;=E269)/(SRP!$C$20:$C$23&gt;=E269),SRP!$D$20:$D$23)*(G269/100)*(E269/1000)),IF(C269="Wine",SUM(LOOKUP(2,1/(SRP!$B$15:$B$19&lt;=E269)/(SRP!$C$15:$C$19&gt;=E269),SRP!$D$15:$D$19)*(G269/100)*(E269/1000)),IF(C269="Ready to Drink",SUM(LOOKUP(2,1/(SRP!$B$10:$B$14&lt;=E269)/(SRP!$C$10:$C$14&gt;=E269),SRP!$D$10:$D$14)*(G269/100)*(E269/1000)),0))))),2)</f>
        <v>1.65</v>
      </c>
    </row>
    <row r="270" spans="1:11" x14ac:dyDescent="0.35">
      <c r="A270" s="2">
        <v>7293</v>
      </c>
      <c r="B270" s="76" t="s">
        <v>469</v>
      </c>
      <c r="C270" s="76" t="s">
        <v>287</v>
      </c>
      <c r="D270" s="76" t="s">
        <v>5266</v>
      </c>
      <c r="E270" s="76">
        <v>473</v>
      </c>
      <c r="F270" s="76">
        <v>24</v>
      </c>
      <c r="G270" s="77">
        <v>5</v>
      </c>
      <c r="H270" s="76" t="s">
        <v>4999</v>
      </c>
      <c r="I270" s="77">
        <v>2.99</v>
      </c>
      <c r="J270" s="2">
        <v>1</v>
      </c>
      <c r="K270" s="119" cm="1">
        <f t="array" ref="K270">ROUND(IF(C270="Beer",SUM(LOOKUP(2,1/(SRP!$B$7:$B$9&lt;=E270)/(SRP!$C$7:$C$9&gt;=E270),SRP!$D$7:$D$9)*(G270/100)*(E270/1000)),IF(C270="Spirits",SUM(LOOKUP(2,1/(SRP!$B$2:$B$6&lt;=E270)/(SRP!$C$2:$C$6&gt;=E270),SRP!$D$2:$D$6)*(G270/100)*(E270/1000)),IF(AND(C270="Wine",D270="Fortified Wines"),SUM(LOOKUP(2,1/(SRP!$B$20:$B$23&lt;=E270)/(SRP!$C$20:$C$23&gt;=E270),SRP!$D$20:$D$23)*(G270/100)*(E270/1000)),IF(C270="Wine",SUM(LOOKUP(2,1/(SRP!$B$15:$B$19&lt;=E270)/(SRP!$C$15:$C$19&gt;=E270),SRP!$D$15:$D$19)*(G270/100)*(E270/1000)),IF(C270="Ready to Drink",SUM(LOOKUP(2,1/(SRP!$B$10:$B$14&lt;=E270)/(SRP!$C$10:$C$14&gt;=E270),SRP!$D$10:$D$14)*(G270/100)*(E270/1000)),0))))),2)</f>
        <v>1.65</v>
      </c>
    </row>
    <row r="271" spans="1:11" x14ac:dyDescent="0.35">
      <c r="A271" s="2">
        <v>7340</v>
      </c>
      <c r="B271" s="76" t="s">
        <v>470</v>
      </c>
      <c r="C271" s="76" t="s">
        <v>287</v>
      </c>
      <c r="D271" s="76" t="s">
        <v>5266</v>
      </c>
      <c r="E271" s="76">
        <v>4260</v>
      </c>
      <c r="F271" s="76">
        <v>1</v>
      </c>
      <c r="G271" s="77">
        <v>5</v>
      </c>
      <c r="H271" s="76" t="s">
        <v>3301</v>
      </c>
      <c r="I271" s="77">
        <v>25.81</v>
      </c>
      <c r="J271" s="2">
        <v>12</v>
      </c>
      <c r="K271" s="119" cm="1">
        <f t="array" ref="K271">ROUND(IF(C271="Beer",SUM(LOOKUP(2,1/(SRP!$B$7:$B$9&lt;=E271)/(SRP!$C$7:$C$9&gt;=E271),SRP!$D$7:$D$9)*(G271/100)*(E271/1000)),IF(C271="Spirits",SUM(LOOKUP(2,1/(SRP!$B$2:$B$6&lt;=E271)/(SRP!$C$2:$C$6&gt;=E271),SRP!$D$2:$D$6)*(G271/100)*(E271/1000)),IF(AND(C271="Wine",D271="Fortified Wines"),SUM(LOOKUP(2,1/(SRP!$B$20:$B$23&lt;=E271)/(SRP!$C$20:$C$23&gt;=E271),SRP!$D$20:$D$23)*(G271/100)*(E271/1000)),IF(C271="Wine",SUM(LOOKUP(2,1/(SRP!$B$15:$B$19&lt;=E271)/(SRP!$C$15:$C$19&gt;=E271),SRP!$D$15:$D$19)*(G271/100)*(E271/1000)),IF(C271="Ready to Drink",SUM(LOOKUP(2,1/(SRP!$B$10:$B$14&lt;=E271)/(SRP!$C$10:$C$14&gt;=E271),SRP!$D$10:$D$14)*(G271/100)*(E271/1000)),0))))),2)</f>
        <v>14.87</v>
      </c>
    </row>
    <row r="272" spans="1:11" x14ac:dyDescent="0.35">
      <c r="A272" s="2">
        <v>7340</v>
      </c>
      <c r="B272" s="76" t="s">
        <v>470</v>
      </c>
      <c r="C272" s="76" t="s">
        <v>287</v>
      </c>
      <c r="D272" s="76" t="s">
        <v>5266</v>
      </c>
      <c r="E272" s="76">
        <v>4260</v>
      </c>
      <c r="F272" s="76">
        <v>1</v>
      </c>
      <c r="G272" s="77">
        <v>5</v>
      </c>
      <c r="H272" s="76" t="s">
        <v>3301</v>
      </c>
      <c r="I272" s="77">
        <v>25.81</v>
      </c>
      <c r="J272" s="2">
        <v>12</v>
      </c>
      <c r="K272" s="119" cm="1">
        <f t="array" ref="K272">ROUND(IF(C272="Beer",SUM(LOOKUP(2,1/(SRP!$B$7:$B$9&lt;=E272)/(SRP!$C$7:$C$9&gt;=E272),SRP!$D$7:$D$9)*(G272/100)*(E272/1000)),IF(C272="Spirits",SUM(LOOKUP(2,1/(SRP!$B$2:$B$6&lt;=E272)/(SRP!$C$2:$C$6&gt;=E272),SRP!$D$2:$D$6)*(G272/100)*(E272/1000)),IF(AND(C272="Wine",D272="Fortified Wines"),SUM(LOOKUP(2,1/(SRP!$B$20:$B$23&lt;=E272)/(SRP!$C$20:$C$23&gt;=E272),SRP!$D$20:$D$23)*(G272/100)*(E272/1000)),IF(C272="Wine",SUM(LOOKUP(2,1/(SRP!$B$15:$B$19&lt;=E272)/(SRP!$C$15:$C$19&gt;=E272),SRP!$D$15:$D$19)*(G272/100)*(E272/1000)),IF(C272="Ready to Drink",SUM(LOOKUP(2,1/(SRP!$B$10:$B$14&lt;=E272)/(SRP!$C$10:$C$14&gt;=E272),SRP!$D$10:$D$14)*(G272/100)*(E272/1000)),0))))),2)</f>
        <v>14.87</v>
      </c>
    </row>
    <row r="273" spans="1:11" x14ac:dyDescent="0.35">
      <c r="A273" s="2">
        <v>7352</v>
      </c>
      <c r="B273" s="76" t="s">
        <v>4864</v>
      </c>
      <c r="C273" s="76" t="s">
        <v>285</v>
      </c>
      <c r="D273" s="76" t="s">
        <v>6932</v>
      </c>
      <c r="E273" s="76">
        <v>750</v>
      </c>
      <c r="F273" s="76">
        <v>6</v>
      </c>
      <c r="G273" s="77">
        <v>43</v>
      </c>
      <c r="H273" s="76" t="s">
        <v>6694</v>
      </c>
      <c r="I273" s="77">
        <v>184.99</v>
      </c>
      <c r="J273" s="2">
        <v>1</v>
      </c>
      <c r="K273" s="119" cm="1">
        <f t="array" ref="K273">ROUND(IF(C273="Beer",SUM(LOOKUP(2,1/(SRP!$B$7:$B$9&lt;=E273)/(SRP!$C$7:$C$9&gt;=E273),SRP!$D$7:$D$9)*(G273/100)*(E273/1000)),IF(C273="Spirits",SUM(LOOKUP(2,1/(SRP!$B$2:$B$6&lt;=E273)/(SRP!$C$2:$C$6&gt;=E273),SRP!$D$2:$D$6)*(G273/100)*(E273/1000)),IF(AND(C273="Wine",D273="Fortified Wines"),SUM(LOOKUP(2,1/(SRP!$B$20:$B$23&lt;=E273)/(SRP!$C$20:$C$23&gt;=E273),SRP!$D$20:$D$23)*(G273/100)*(E273/1000)),IF(C273="Wine",SUM(LOOKUP(2,1/(SRP!$B$15:$B$19&lt;=E273)/(SRP!$C$15:$C$19&gt;=E273),SRP!$D$15:$D$19)*(G273/100)*(E273/1000)),IF(C273="Ready to Drink",SUM(LOOKUP(2,1/(SRP!$B$10:$B$14&lt;=E273)/(SRP!$C$10:$C$14&gt;=E273),SRP!$D$10:$D$14)*(G273/100)*(E273/1000)),0))))),2)</f>
        <v>22.51</v>
      </c>
    </row>
    <row r="274" spans="1:11" x14ac:dyDescent="0.35">
      <c r="A274" s="2">
        <v>7428</v>
      </c>
      <c r="B274" s="76" t="s">
        <v>471</v>
      </c>
      <c r="C274" s="76" t="s">
        <v>287</v>
      </c>
      <c r="D274" s="76" t="s">
        <v>5230</v>
      </c>
      <c r="E274" s="76">
        <v>7920</v>
      </c>
      <c r="F274" s="76">
        <v>1</v>
      </c>
      <c r="G274" s="77">
        <v>4.5999999999999996</v>
      </c>
      <c r="H274" s="76" t="s">
        <v>3325</v>
      </c>
      <c r="I274" s="77">
        <v>57.49</v>
      </c>
      <c r="J274" s="2">
        <v>24</v>
      </c>
      <c r="K274" s="119" cm="1">
        <f t="array" ref="K274">ROUND(IF(C274="Beer",SUM(LOOKUP(2,1/(SRP!$B$7:$B$9&lt;=E274)/(SRP!$C$7:$C$9&gt;=E274),SRP!$D$7:$D$9)*(G274/100)*(E274/1000)),IF(C274="Spirits",SUM(LOOKUP(2,1/(SRP!$B$2:$B$6&lt;=E274)/(SRP!$C$2:$C$6&gt;=E274),SRP!$D$2:$D$6)*(G274/100)*(E274/1000)),IF(AND(C274="Wine",D274="Fortified Wines"),SUM(LOOKUP(2,1/(SRP!$B$20:$B$23&lt;=E274)/(SRP!$C$20:$C$23&gt;=E274),SRP!$D$20:$D$23)*(G274/100)*(E274/1000)),IF(C274="Wine",SUM(LOOKUP(2,1/(SRP!$B$15:$B$19&lt;=E274)/(SRP!$C$15:$C$19&gt;=E274),SRP!$D$15:$D$19)*(G274/100)*(E274/1000)),IF(C274="Ready to Drink",SUM(LOOKUP(2,1/(SRP!$B$10:$B$14&lt;=E274)/(SRP!$C$10:$C$14&gt;=E274),SRP!$D$10:$D$14)*(G274/100)*(E274/1000)),0))))),2)</f>
        <v>25.43</v>
      </c>
    </row>
    <row r="275" spans="1:11" x14ac:dyDescent="0.35">
      <c r="A275" s="2">
        <v>7428</v>
      </c>
      <c r="B275" s="76" t="s">
        <v>471</v>
      </c>
      <c r="C275" s="76" t="s">
        <v>287</v>
      </c>
      <c r="D275" s="76" t="s">
        <v>5230</v>
      </c>
      <c r="E275" s="76">
        <v>7920</v>
      </c>
      <c r="F275" s="76">
        <v>1</v>
      </c>
      <c r="G275" s="77">
        <v>4.5999999999999996</v>
      </c>
      <c r="H275" s="76" t="s">
        <v>3325</v>
      </c>
      <c r="I275" s="77">
        <v>57.49</v>
      </c>
      <c r="J275" s="2">
        <v>24</v>
      </c>
      <c r="K275" s="119" cm="1">
        <f t="array" ref="K275">ROUND(IF(C275="Beer",SUM(LOOKUP(2,1/(SRP!$B$7:$B$9&lt;=E275)/(SRP!$C$7:$C$9&gt;=E275),SRP!$D$7:$D$9)*(G275/100)*(E275/1000)),IF(C275="Spirits",SUM(LOOKUP(2,1/(SRP!$B$2:$B$6&lt;=E275)/(SRP!$C$2:$C$6&gt;=E275),SRP!$D$2:$D$6)*(G275/100)*(E275/1000)),IF(AND(C275="Wine",D275="Fortified Wines"),SUM(LOOKUP(2,1/(SRP!$B$20:$B$23&lt;=E275)/(SRP!$C$20:$C$23&gt;=E275),SRP!$D$20:$D$23)*(G275/100)*(E275/1000)),IF(C275="Wine",SUM(LOOKUP(2,1/(SRP!$B$15:$B$19&lt;=E275)/(SRP!$C$15:$C$19&gt;=E275),SRP!$D$15:$D$19)*(G275/100)*(E275/1000)),IF(C275="Ready to Drink",SUM(LOOKUP(2,1/(SRP!$B$10:$B$14&lt;=E275)/(SRP!$C$10:$C$14&gt;=E275),SRP!$D$10:$D$14)*(G275/100)*(E275/1000)),0))))),2)</f>
        <v>25.43</v>
      </c>
    </row>
    <row r="276" spans="1:11" x14ac:dyDescent="0.35">
      <c r="A276" s="2">
        <v>7456</v>
      </c>
      <c r="B276" s="76" t="s">
        <v>472</v>
      </c>
      <c r="C276" s="76" t="s">
        <v>286</v>
      </c>
      <c r="D276" s="76" t="s">
        <v>5247</v>
      </c>
      <c r="E276" s="76">
        <v>750</v>
      </c>
      <c r="F276" s="76">
        <v>12</v>
      </c>
      <c r="G276" s="77">
        <v>14</v>
      </c>
      <c r="H276" s="76" t="s">
        <v>6283</v>
      </c>
      <c r="I276" s="77">
        <v>19.989999999999998</v>
      </c>
      <c r="J276" s="2">
        <v>1</v>
      </c>
      <c r="K276" s="119" cm="1">
        <f t="array" ref="K276">ROUND(IF(C276="Beer",SUM(LOOKUP(2,1/(SRP!$B$7:$B$9&lt;=E276)/(SRP!$C$7:$C$9&gt;=E276),SRP!$D$7:$D$9)*(G276/100)*(E276/1000)),IF(C276="Spirits",SUM(LOOKUP(2,1/(SRP!$B$2:$B$6&lt;=E276)/(SRP!$C$2:$C$6&gt;=E276),SRP!$D$2:$D$6)*(G276/100)*(E276/1000)),IF(AND(C276="Wine",D276="Fortified Wines"),SUM(LOOKUP(2,1/(SRP!$B$20:$B$23&lt;=E276)/(SRP!$C$20:$C$23&gt;=E276),SRP!$D$20:$D$23)*(G276/100)*(E276/1000)),IF(C276="Wine",SUM(LOOKUP(2,1/(SRP!$B$15:$B$19&lt;=E276)/(SRP!$C$15:$C$19&gt;=E276),SRP!$D$15:$D$19)*(G276/100)*(E276/1000)),IF(C276="Ready to Drink",SUM(LOOKUP(2,1/(SRP!$B$10:$B$14&lt;=E276)/(SRP!$C$10:$C$14&gt;=E276),SRP!$D$10:$D$14)*(G276/100)*(E276/1000)),0))))),2)</f>
        <v>7.33</v>
      </c>
    </row>
    <row r="277" spans="1:11" x14ac:dyDescent="0.35">
      <c r="A277" s="2">
        <v>7466</v>
      </c>
      <c r="B277" s="76" t="s">
        <v>473</v>
      </c>
      <c r="C277" s="76" t="s">
        <v>286</v>
      </c>
      <c r="D277" s="76" t="s">
        <v>5236</v>
      </c>
      <c r="E277" s="76">
        <v>750</v>
      </c>
      <c r="F277" s="76">
        <v>6</v>
      </c>
      <c r="G277" s="77">
        <v>14</v>
      </c>
      <c r="H277" s="76" t="s">
        <v>3302</v>
      </c>
      <c r="I277" s="77">
        <v>39.99</v>
      </c>
      <c r="J277" s="2">
        <v>1</v>
      </c>
      <c r="K277" s="119" cm="1">
        <f t="array" ref="K277">ROUND(IF(C277="Beer",SUM(LOOKUP(2,1/(SRP!$B$7:$B$9&lt;=E277)/(SRP!$C$7:$C$9&gt;=E277),SRP!$D$7:$D$9)*(G277/100)*(E277/1000)),IF(C277="Spirits",SUM(LOOKUP(2,1/(SRP!$B$2:$B$6&lt;=E277)/(SRP!$C$2:$C$6&gt;=E277),SRP!$D$2:$D$6)*(G277/100)*(E277/1000)),IF(AND(C277="Wine",D277="Fortified Wines"),SUM(LOOKUP(2,1/(SRP!$B$20:$B$23&lt;=E277)/(SRP!$C$20:$C$23&gt;=E277),SRP!$D$20:$D$23)*(G277/100)*(E277/1000)),IF(C277="Wine",SUM(LOOKUP(2,1/(SRP!$B$15:$B$19&lt;=E277)/(SRP!$C$15:$C$19&gt;=E277),SRP!$D$15:$D$19)*(G277/100)*(E277/1000)),IF(C277="Ready to Drink",SUM(LOOKUP(2,1/(SRP!$B$10:$B$14&lt;=E277)/(SRP!$C$10:$C$14&gt;=E277),SRP!$D$10:$D$14)*(G277/100)*(E277/1000)),0))))),2)</f>
        <v>7.33</v>
      </c>
    </row>
    <row r="278" spans="1:11" x14ac:dyDescent="0.35">
      <c r="A278" s="2">
        <v>7470</v>
      </c>
      <c r="B278" s="76" t="s">
        <v>474</v>
      </c>
      <c r="C278" s="76" t="s">
        <v>286</v>
      </c>
      <c r="D278" s="76" t="s">
        <v>5248</v>
      </c>
      <c r="E278" s="76">
        <v>750</v>
      </c>
      <c r="F278" s="76">
        <v>12</v>
      </c>
      <c r="G278" s="77">
        <v>13</v>
      </c>
      <c r="H278" s="76" t="s">
        <v>3297</v>
      </c>
      <c r="I278" s="77">
        <v>11.99</v>
      </c>
      <c r="J278" s="2">
        <v>1</v>
      </c>
      <c r="K278" s="119" cm="1">
        <f t="array" ref="K278">ROUND(IF(C278="Beer",SUM(LOOKUP(2,1/(SRP!$B$7:$B$9&lt;=E278)/(SRP!$C$7:$C$9&gt;=E278),SRP!$D$7:$D$9)*(G278/100)*(E278/1000)),IF(C278="Spirits",SUM(LOOKUP(2,1/(SRP!$B$2:$B$6&lt;=E278)/(SRP!$C$2:$C$6&gt;=E278),SRP!$D$2:$D$6)*(G278/100)*(E278/1000)),IF(AND(C278="Wine",D278="Fortified Wines"),SUM(LOOKUP(2,1/(SRP!$B$20:$B$23&lt;=E278)/(SRP!$C$20:$C$23&gt;=E278),SRP!$D$20:$D$23)*(G278/100)*(E278/1000)),IF(C278="Wine",SUM(LOOKUP(2,1/(SRP!$B$15:$B$19&lt;=E278)/(SRP!$C$15:$C$19&gt;=E278),SRP!$D$15:$D$19)*(G278/100)*(E278/1000)),IF(C278="Ready to Drink",SUM(LOOKUP(2,1/(SRP!$B$10:$B$14&lt;=E278)/(SRP!$C$10:$C$14&gt;=E278),SRP!$D$10:$D$14)*(G278/100)*(E278/1000)),0))))),2)</f>
        <v>6.81</v>
      </c>
    </row>
    <row r="279" spans="1:11" x14ac:dyDescent="0.35">
      <c r="A279" s="2">
        <v>7522</v>
      </c>
      <c r="B279" s="76" t="s">
        <v>475</v>
      </c>
      <c r="C279" s="76" t="s">
        <v>287</v>
      </c>
      <c r="D279" s="76" t="s">
        <v>5266</v>
      </c>
      <c r="E279" s="76">
        <v>4092</v>
      </c>
      <c r="F279" s="76">
        <v>1</v>
      </c>
      <c r="G279" s="77">
        <v>5.4</v>
      </c>
      <c r="H279" s="76" t="s">
        <v>3324</v>
      </c>
      <c r="I279" s="77">
        <v>25.99</v>
      </c>
      <c r="J279" s="2">
        <v>12</v>
      </c>
      <c r="K279" s="119" cm="1">
        <f t="array" ref="K279">ROUND(IF(C279="Beer",SUM(LOOKUP(2,1/(SRP!$B$7:$B$9&lt;=E279)/(SRP!$C$7:$C$9&gt;=E279),SRP!$D$7:$D$9)*(G279/100)*(E279/1000)),IF(C279="Spirits",SUM(LOOKUP(2,1/(SRP!$B$2:$B$6&lt;=E279)/(SRP!$C$2:$C$6&gt;=E279),SRP!$D$2:$D$6)*(G279/100)*(E279/1000)),IF(AND(C279="Wine",D279="Fortified Wines"),SUM(LOOKUP(2,1/(SRP!$B$20:$B$23&lt;=E279)/(SRP!$C$20:$C$23&gt;=E279),SRP!$D$20:$D$23)*(G279/100)*(E279/1000)),IF(C279="Wine",SUM(LOOKUP(2,1/(SRP!$B$15:$B$19&lt;=E279)/(SRP!$C$15:$C$19&gt;=E279),SRP!$D$15:$D$19)*(G279/100)*(E279/1000)),IF(C279="Ready to Drink",SUM(LOOKUP(2,1/(SRP!$B$10:$B$14&lt;=E279)/(SRP!$C$10:$C$14&gt;=E279),SRP!$D$10:$D$14)*(G279/100)*(E279/1000)),0))))),2)</f>
        <v>15.43</v>
      </c>
    </row>
    <row r="280" spans="1:11" x14ac:dyDescent="0.35">
      <c r="A280" s="2">
        <v>7522</v>
      </c>
      <c r="B280" s="76" t="s">
        <v>475</v>
      </c>
      <c r="C280" s="76" t="s">
        <v>287</v>
      </c>
      <c r="D280" s="76" t="s">
        <v>5266</v>
      </c>
      <c r="E280" s="76">
        <v>4092</v>
      </c>
      <c r="F280" s="76">
        <v>1</v>
      </c>
      <c r="G280" s="77">
        <v>5.4</v>
      </c>
      <c r="H280" s="76" t="s">
        <v>3324</v>
      </c>
      <c r="I280" s="77">
        <v>25.99</v>
      </c>
      <c r="J280" s="2">
        <v>12</v>
      </c>
      <c r="K280" s="119" cm="1">
        <f t="array" ref="K280">ROUND(IF(C280="Beer",SUM(LOOKUP(2,1/(SRP!$B$7:$B$9&lt;=E280)/(SRP!$C$7:$C$9&gt;=E280),SRP!$D$7:$D$9)*(G280/100)*(E280/1000)),IF(C280="Spirits",SUM(LOOKUP(2,1/(SRP!$B$2:$B$6&lt;=E280)/(SRP!$C$2:$C$6&gt;=E280),SRP!$D$2:$D$6)*(G280/100)*(E280/1000)),IF(AND(C280="Wine",D280="Fortified Wines"),SUM(LOOKUP(2,1/(SRP!$B$20:$B$23&lt;=E280)/(SRP!$C$20:$C$23&gt;=E280),SRP!$D$20:$D$23)*(G280/100)*(E280/1000)),IF(C280="Wine",SUM(LOOKUP(2,1/(SRP!$B$15:$B$19&lt;=E280)/(SRP!$C$15:$C$19&gt;=E280),SRP!$D$15:$D$19)*(G280/100)*(E280/1000)),IF(C280="Ready to Drink",SUM(LOOKUP(2,1/(SRP!$B$10:$B$14&lt;=E280)/(SRP!$C$10:$C$14&gt;=E280),SRP!$D$10:$D$14)*(G280/100)*(E280/1000)),0))))),2)</f>
        <v>15.43</v>
      </c>
    </row>
    <row r="281" spans="1:11" x14ac:dyDescent="0.35">
      <c r="A281" s="2">
        <v>7531</v>
      </c>
      <c r="B281" s="76" t="s">
        <v>476</v>
      </c>
      <c r="C281" s="76" t="s">
        <v>286</v>
      </c>
      <c r="D281" s="76" t="s">
        <v>5236</v>
      </c>
      <c r="E281" s="76">
        <v>750</v>
      </c>
      <c r="F281" s="76">
        <v>12</v>
      </c>
      <c r="G281" s="77">
        <v>14</v>
      </c>
      <c r="H281" s="76" t="s">
        <v>3288</v>
      </c>
      <c r="I281" s="77">
        <v>44.99</v>
      </c>
      <c r="J281" s="2">
        <v>1</v>
      </c>
      <c r="K281" s="119" cm="1">
        <f t="array" ref="K281">ROUND(IF(C281="Beer",SUM(LOOKUP(2,1/(SRP!$B$7:$B$9&lt;=E281)/(SRP!$C$7:$C$9&gt;=E281),SRP!$D$7:$D$9)*(G281/100)*(E281/1000)),IF(C281="Spirits",SUM(LOOKUP(2,1/(SRP!$B$2:$B$6&lt;=E281)/(SRP!$C$2:$C$6&gt;=E281),SRP!$D$2:$D$6)*(G281/100)*(E281/1000)),IF(AND(C281="Wine",D281="Fortified Wines"),SUM(LOOKUP(2,1/(SRP!$B$20:$B$23&lt;=E281)/(SRP!$C$20:$C$23&gt;=E281),SRP!$D$20:$D$23)*(G281/100)*(E281/1000)),IF(C281="Wine",SUM(LOOKUP(2,1/(SRP!$B$15:$B$19&lt;=E281)/(SRP!$C$15:$C$19&gt;=E281),SRP!$D$15:$D$19)*(G281/100)*(E281/1000)),IF(C281="Ready to Drink",SUM(LOOKUP(2,1/(SRP!$B$10:$B$14&lt;=E281)/(SRP!$C$10:$C$14&gt;=E281),SRP!$D$10:$D$14)*(G281/100)*(E281/1000)),0))))),2)</f>
        <v>7.33</v>
      </c>
    </row>
    <row r="282" spans="1:11" x14ac:dyDescent="0.35">
      <c r="A282" s="2">
        <v>7537</v>
      </c>
      <c r="B282" s="76" t="s">
        <v>477</v>
      </c>
      <c r="C282" s="76" t="s">
        <v>286</v>
      </c>
      <c r="D282" s="76" t="s">
        <v>5264</v>
      </c>
      <c r="E282" s="76">
        <v>750</v>
      </c>
      <c r="F282" s="76">
        <v>12</v>
      </c>
      <c r="G282" s="77">
        <v>13</v>
      </c>
      <c r="H282" s="76" t="s">
        <v>3284</v>
      </c>
      <c r="I282" s="77">
        <v>15.99</v>
      </c>
      <c r="J282" s="2">
        <v>1</v>
      </c>
      <c r="K282" s="119" cm="1">
        <f t="array" ref="K282">ROUND(IF(C282="Beer",SUM(LOOKUP(2,1/(SRP!$B$7:$B$9&lt;=E282)/(SRP!$C$7:$C$9&gt;=E282),SRP!$D$7:$D$9)*(G282/100)*(E282/1000)),IF(C282="Spirits",SUM(LOOKUP(2,1/(SRP!$B$2:$B$6&lt;=E282)/(SRP!$C$2:$C$6&gt;=E282),SRP!$D$2:$D$6)*(G282/100)*(E282/1000)),IF(AND(C282="Wine",D282="Fortified Wines"),SUM(LOOKUP(2,1/(SRP!$B$20:$B$23&lt;=E282)/(SRP!$C$20:$C$23&gt;=E282),SRP!$D$20:$D$23)*(G282/100)*(E282/1000)),IF(C282="Wine",SUM(LOOKUP(2,1/(SRP!$B$15:$B$19&lt;=E282)/(SRP!$C$15:$C$19&gt;=E282),SRP!$D$15:$D$19)*(G282/100)*(E282/1000)),IF(C282="Ready to Drink",SUM(LOOKUP(2,1/(SRP!$B$10:$B$14&lt;=E282)/(SRP!$C$10:$C$14&gt;=E282),SRP!$D$10:$D$14)*(G282/100)*(E282/1000)),0))))),2)</f>
        <v>6.81</v>
      </c>
    </row>
    <row r="283" spans="1:11" x14ac:dyDescent="0.35">
      <c r="A283" s="2">
        <v>7539</v>
      </c>
      <c r="B283" s="76" t="s">
        <v>3829</v>
      </c>
      <c r="C283" s="76" t="s">
        <v>285</v>
      </c>
      <c r="D283" s="76" t="s">
        <v>5270</v>
      </c>
      <c r="E283" s="76">
        <v>750</v>
      </c>
      <c r="F283" s="76">
        <v>6</v>
      </c>
      <c r="G283" s="77">
        <v>28</v>
      </c>
      <c r="H283" s="76" t="s">
        <v>3282</v>
      </c>
      <c r="I283" s="77">
        <v>49.99</v>
      </c>
      <c r="J283" s="2">
        <v>1</v>
      </c>
      <c r="K283" s="119" cm="1">
        <f t="array" ref="K283">ROUND(IF(C283="Beer",SUM(LOOKUP(2,1/(SRP!$B$7:$B$9&lt;=E283)/(SRP!$C$7:$C$9&gt;=E283),SRP!$D$7:$D$9)*(G283/100)*(E283/1000)),IF(C283="Spirits",SUM(LOOKUP(2,1/(SRP!$B$2:$B$6&lt;=E283)/(SRP!$C$2:$C$6&gt;=E283),SRP!$D$2:$D$6)*(G283/100)*(E283/1000)),IF(AND(C283="Wine",D283="Fortified Wines"),SUM(LOOKUP(2,1/(SRP!$B$20:$B$23&lt;=E283)/(SRP!$C$20:$C$23&gt;=E283),SRP!$D$20:$D$23)*(G283/100)*(E283/1000)),IF(C283="Wine",SUM(LOOKUP(2,1/(SRP!$B$15:$B$19&lt;=E283)/(SRP!$C$15:$C$19&gt;=E283),SRP!$D$15:$D$19)*(G283/100)*(E283/1000)),IF(C283="Ready to Drink",SUM(LOOKUP(2,1/(SRP!$B$10:$B$14&lt;=E283)/(SRP!$C$10:$C$14&gt;=E283),SRP!$D$10:$D$14)*(G283/100)*(E283/1000)),0))))),2)</f>
        <v>14.66</v>
      </c>
    </row>
    <row r="284" spans="1:11" x14ac:dyDescent="0.35">
      <c r="A284" s="2">
        <v>7571</v>
      </c>
      <c r="B284" s="76" t="s">
        <v>478</v>
      </c>
      <c r="C284" s="76" t="s">
        <v>286</v>
      </c>
      <c r="D284" s="76" t="s">
        <v>5245</v>
      </c>
      <c r="E284" s="76">
        <v>750</v>
      </c>
      <c r="F284" s="76">
        <v>12</v>
      </c>
      <c r="G284" s="77">
        <v>10.5</v>
      </c>
      <c r="H284" s="76" t="s">
        <v>3314</v>
      </c>
      <c r="I284" s="77">
        <v>14.99</v>
      </c>
      <c r="J284" s="2">
        <v>1</v>
      </c>
      <c r="K284" s="119" cm="1">
        <f t="array" ref="K284">ROUND(IF(C284="Beer",SUM(LOOKUP(2,1/(SRP!$B$7:$B$9&lt;=E284)/(SRP!$C$7:$C$9&gt;=E284),SRP!$D$7:$D$9)*(G284/100)*(E284/1000)),IF(C284="Spirits",SUM(LOOKUP(2,1/(SRP!$B$2:$B$6&lt;=E284)/(SRP!$C$2:$C$6&gt;=E284),SRP!$D$2:$D$6)*(G284/100)*(E284/1000)),IF(AND(C284="Wine",D284="Fortified Wines"),SUM(LOOKUP(2,1/(SRP!$B$20:$B$23&lt;=E284)/(SRP!$C$20:$C$23&gt;=E284),SRP!$D$20:$D$23)*(G284/100)*(E284/1000)),IF(C284="Wine",SUM(LOOKUP(2,1/(SRP!$B$15:$B$19&lt;=E284)/(SRP!$C$15:$C$19&gt;=E284),SRP!$D$15:$D$19)*(G284/100)*(E284/1000)),IF(C284="Ready to Drink",SUM(LOOKUP(2,1/(SRP!$B$10:$B$14&lt;=E284)/(SRP!$C$10:$C$14&gt;=E284),SRP!$D$10:$D$14)*(G284/100)*(E284/1000)),0))))),2)</f>
        <v>5.5</v>
      </c>
    </row>
    <row r="285" spans="1:11" x14ac:dyDescent="0.35">
      <c r="A285" s="2">
        <v>7579</v>
      </c>
      <c r="B285" s="76" t="s">
        <v>479</v>
      </c>
      <c r="C285" s="76" t="s">
        <v>285</v>
      </c>
      <c r="D285" s="76" t="s">
        <v>6932</v>
      </c>
      <c r="E285" s="76">
        <v>750</v>
      </c>
      <c r="F285" s="76">
        <v>12</v>
      </c>
      <c r="G285" s="77">
        <v>40</v>
      </c>
      <c r="H285" s="76" t="s">
        <v>6694</v>
      </c>
      <c r="I285" s="77">
        <v>46.99</v>
      </c>
      <c r="J285" s="2">
        <v>1</v>
      </c>
      <c r="K285" s="119" cm="1">
        <f t="array" ref="K285">ROUND(IF(C285="Beer",SUM(LOOKUP(2,1/(SRP!$B$7:$B$9&lt;=E285)/(SRP!$C$7:$C$9&gt;=E285),SRP!$D$7:$D$9)*(G285/100)*(E285/1000)),IF(C285="Spirits",SUM(LOOKUP(2,1/(SRP!$B$2:$B$6&lt;=E285)/(SRP!$C$2:$C$6&gt;=E285),SRP!$D$2:$D$6)*(G285/100)*(E285/1000)),IF(AND(C285="Wine",D285="Fortified Wines"),SUM(LOOKUP(2,1/(SRP!$B$20:$B$23&lt;=E285)/(SRP!$C$20:$C$23&gt;=E285),SRP!$D$20:$D$23)*(G285/100)*(E285/1000)),IF(C285="Wine",SUM(LOOKUP(2,1/(SRP!$B$15:$B$19&lt;=E285)/(SRP!$C$15:$C$19&gt;=E285),SRP!$D$15:$D$19)*(G285/100)*(E285/1000)),IF(C285="Ready to Drink",SUM(LOOKUP(2,1/(SRP!$B$10:$B$14&lt;=E285)/(SRP!$C$10:$C$14&gt;=E285),SRP!$D$10:$D$14)*(G285/100)*(E285/1000)),0))))),2)</f>
        <v>20.94</v>
      </c>
    </row>
    <row r="286" spans="1:11" x14ac:dyDescent="0.35">
      <c r="A286" s="2">
        <v>7617</v>
      </c>
      <c r="B286" s="76" t="s">
        <v>480</v>
      </c>
      <c r="C286" s="76" t="s">
        <v>285</v>
      </c>
      <c r="D286" s="76" t="s">
        <v>6934</v>
      </c>
      <c r="E286" s="76">
        <v>750</v>
      </c>
      <c r="F286" s="76">
        <v>12</v>
      </c>
      <c r="G286" s="77">
        <v>40</v>
      </c>
      <c r="H286" s="76" t="s">
        <v>3279</v>
      </c>
      <c r="I286" s="77">
        <v>64.989999999999995</v>
      </c>
      <c r="J286" s="2">
        <v>1</v>
      </c>
      <c r="K286" s="119" cm="1">
        <f t="array" ref="K286">ROUND(IF(C286="Beer",SUM(LOOKUP(2,1/(SRP!$B$7:$B$9&lt;=E286)/(SRP!$C$7:$C$9&gt;=E286),SRP!$D$7:$D$9)*(G286/100)*(E286/1000)),IF(C286="Spirits",SUM(LOOKUP(2,1/(SRP!$B$2:$B$6&lt;=E286)/(SRP!$C$2:$C$6&gt;=E286),SRP!$D$2:$D$6)*(G286/100)*(E286/1000)),IF(AND(C286="Wine",D286="Fortified Wines"),SUM(LOOKUP(2,1/(SRP!$B$20:$B$23&lt;=E286)/(SRP!$C$20:$C$23&gt;=E286),SRP!$D$20:$D$23)*(G286/100)*(E286/1000)),IF(C286="Wine",SUM(LOOKUP(2,1/(SRP!$B$15:$B$19&lt;=E286)/(SRP!$C$15:$C$19&gt;=E286),SRP!$D$15:$D$19)*(G286/100)*(E286/1000)),IF(C286="Ready to Drink",SUM(LOOKUP(2,1/(SRP!$B$10:$B$14&lt;=E286)/(SRP!$C$10:$C$14&gt;=E286),SRP!$D$10:$D$14)*(G286/100)*(E286/1000)),0))))),2)</f>
        <v>20.94</v>
      </c>
    </row>
    <row r="287" spans="1:11" x14ac:dyDescent="0.35">
      <c r="A287" s="2">
        <v>7691</v>
      </c>
      <c r="B287" s="76" t="s">
        <v>5942</v>
      </c>
      <c r="C287" s="76" t="s">
        <v>286</v>
      </c>
      <c r="D287" s="76" t="s">
        <v>5246</v>
      </c>
      <c r="E287" s="76">
        <v>750</v>
      </c>
      <c r="F287" s="76">
        <v>12</v>
      </c>
      <c r="G287" s="77">
        <v>13</v>
      </c>
      <c r="H287" s="76" t="s">
        <v>3297</v>
      </c>
      <c r="I287" s="77">
        <v>19.989999999999998</v>
      </c>
      <c r="J287" s="2">
        <v>1</v>
      </c>
      <c r="K287" s="119" cm="1">
        <f t="array" ref="K287">ROUND(IF(C287="Beer",SUM(LOOKUP(2,1/(SRP!$B$7:$B$9&lt;=E287)/(SRP!$C$7:$C$9&gt;=E287),SRP!$D$7:$D$9)*(G287/100)*(E287/1000)),IF(C287="Spirits",SUM(LOOKUP(2,1/(SRP!$B$2:$B$6&lt;=E287)/(SRP!$C$2:$C$6&gt;=E287),SRP!$D$2:$D$6)*(G287/100)*(E287/1000)),IF(AND(C287="Wine",D287="Fortified Wines"),SUM(LOOKUP(2,1/(SRP!$B$20:$B$23&lt;=E287)/(SRP!$C$20:$C$23&gt;=E287),SRP!$D$20:$D$23)*(G287/100)*(E287/1000)),IF(C287="Wine",SUM(LOOKUP(2,1/(SRP!$B$15:$B$19&lt;=E287)/(SRP!$C$15:$C$19&gt;=E287),SRP!$D$15:$D$19)*(G287/100)*(E287/1000)),IF(C287="Ready to Drink",SUM(LOOKUP(2,1/(SRP!$B$10:$B$14&lt;=E287)/(SRP!$C$10:$C$14&gt;=E287),SRP!$D$10:$D$14)*(G287/100)*(E287/1000)),0))))),2)</f>
        <v>6.81</v>
      </c>
    </row>
    <row r="288" spans="1:11" x14ac:dyDescent="0.35">
      <c r="A288" s="2">
        <v>7694</v>
      </c>
      <c r="B288" s="76" t="s">
        <v>5943</v>
      </c>
      <c r="C288" s="76" t="s">
        <v>286</v>
      </c>
      <c r="D288" s="76" t="s">
        <v>5236</v>
      </c>
      <c r="E288" s="76">
        <v>750</v>
      </c>
      <c r="F288" s="76">
        <v>12</v>
      </c>
      <c r="G288" s="77">
        <v>13</v>
      </c>
      <c r="H288" s="76" t="s">
        <v>3297</v>
      </c>
      <c r="I288" s="77">
        <v>19.989999999999998</v>
      </c>
      <c r="J288" s="2">
        <v>1</v>
      </c>
      <c r="K288" s="119" cm="1">
        <f t="array" ref="K288">ROUND(IF(C288="Beer",SUM(LOOKUP(2,1/(SRP!$B$7:$B$9&lt;=E288)/(SRP!$C$7:$C$9&gt;=E288),SRP!$D$7:$D$9)*(G288/100)*(E288/1000)),IF(C288="Spirits",SUM(LOOKUP(2,1/(SRP!$B$2:$B$6&lt;=E288)/(SRP!$C$2:$C$6&gt;=E288),SRP!$D$2:$D$6)*(G288/100)*(E288/1000)),IF(AND(C288="Wine",D288="Fortified Wines"),SUM(LOOKUP(2,1/(SRP!$B$20:$B$23&lt;=E288)/(SRP!$C$20:$C$23&gt;=E288),SRP!$D$20:$D$23)*(G288/100)*(E288/1000)),IF(C288="Wine",SUM(LOOKUP(2,1/(SRP!$B$15:$B$19&lt;=E288)/(SRP!$C$15:$C$19&gt;=E288),SRP!$D$15:$D$19)*(G288/100)*(E288/1000)),IF(C288="Ready to Drink",SUM(LOOKUP(2,1/(SRP!$B$10:$B$14&lt;=E288)/(SRP!$C$10:$C$14&gt;=E288),SRP!$D$10:$D$14)*(G288/100)*(E288/1000)),0))))),2)</f>
        <v>6.81</v>
      </c>
    </row>
    <row r="289" spans="1:11" x14ac:dyDescent="0.35">
      <c r="A289" s="2">
        <v>7710</v>
      </c>
      <c r="B289" s="76" t="s">
        <v>481</v>
      </c>
      <c r="C289" s="76" t="s">
        <v>286</v>
      </c>
      <c r="D289" s="76" t="s">
        <v>5247</v>
      </c>
      <c r="E289" s="76">
        <v>750</v>
      </c>
      <c r="F289" s="76">
        <v>12</v>
      </c>
      <c r="G289" s="77">
        <v>13</v>
      </c>
      <c r="H289" s="76" t="s">
        <v>3338</v>
      </c>
      <c r="I289" s="77">
        <v>13.99</v>
      </c>
      <c r="J289" s="2">
        <v>1</v>
      </c>
      <c r="K289" s="119" cm="1">
        <f t="array" ref="K289">ROUND(IF(C289="Beer",SUM(LOOKUP(2,1/(SRP!$B$7:$B$9&lt;=E289)/(SRP!$C$7:$C$9&gt;=E289),SRP!$D$7:$D$9)*(G289/100)*(E289/1000)),IF(C289="Spirits",SUM(LOOKUP(2,1/(SRP!$B$2:$B$6&lt;=E289)/(SRP!$C$2:$C$6&gt;=E289),SRP!$D$2:$D$6)*(G289/100)*(E289/1000)),IF(AND(C289="Wine",D289="Fortified Wines"),SUM(LOOKUP(2,1/(SRP!$B$20:$B$23&lt;=E289)/(SRP!$C$20:$C$23&gt;=E289),SRP!$D$20:$D$23)*(G289/100)*(E289/1000)),IF(C289="Wine",SUM(LOOKUP(2,1/(SRP!$B$15:$B$19&lt;=E289)/(SRP!$C$15:$C$19&gt;=E289),SRP!$D$15:$D$19)*(G289/100)*(E289/1000)),IF(C289="Ready to Drink",SUM(LOOKUP(2,1/(SRP!$B$10:$B$14&lt;=E289)/(SRP!$C$10:$C$14&gt;=E289),SRP!$D$10:$D$14)*(G289/100)*(E289/1000)),0))))),2)</f>
        <v>6.81</v>
      </c>
    </row>
    <row r="290" spans="1:11" x14ac:dyDescent="0.35">
      <c r="A290" s="2">
        <v>7713</v>
      </c>
      <c r="B290" s="76" t="s">
        <v>482</v>
      </c>
      <c r="C290" s="76" t="s">
        <v>286</v>
      </c>
      <c r="D290" s="76" t="s">
        <v>5244</v>
      </c>
      <c r="E290" s="76">
        <v>750</v>
      </c>
      <c r="F290" s="76">
        <v>12</v>
      </c>
      <c r="G290" s="77">
        <v>13</v>
      </c>
      <c r="H290" s="76" t="s">
        <v>3338</v>
      </c>
      <c r="I290" s="77">
        <v>13.99</v>
      </c>
      <c r="J290" s="2">
        <v>1</v>
      </c>
      <c r="K290" s="119" cm="1">
        <f t="array" ref="K290">ROUND(IF(C290="Beer",SUM(LOOKUP(2,1/(SRP!$B$7:$B$9&lt;=E290)/(SRP!$C$7:$C$9&gt;=E290),SRP!$D$7:$D$9)*(G290/100)*(E290/1000)),IF(C290="Spirits",SUM(LOOKUP(2,1/(SRP!$B$2:$B$6&lt;=E290)/(SRP!$C$2:$C$6&gt;=E290),SRP!$D$2:$D$6)*(G290/100)*(E290/1000)),IF(AND(C290="Wine",D290="Fortified Wines"),SUM(LOOKUP(2,1/(SRP!$B$20:$B$23&lt;=E290)/(SRP!$C$20:$C$23&gt;=E290),SRP!$D$20:$D$23)*(G290/100)*(E290/1000)),IF(C290="Wine",SUM(LOOKUP(2,1/(SRP!$B$15:$B$19&lt;=E290)/(SRP!$C$15:$C$19&gt;=E290),SRP!$D$15:$D$19)*(G290/100)*(E290/1000)),IF(C290="Ready to Drink",SUM(LOOKUP(2,1/(SRP!$B$10:$B$14&lt;=E290)/(SRP!$C$10:$C$14&gt;=E290),SRP!$D$10:$D$14)*(G290/100)*(E290/1000)),0))))),2)</f>
        <v>6.81</v>
      </c>
    </row>
    <row r="291" spans="1:11" x14ac:dyDescent="0.35">
      <c r="A291" s="2">
        <v>7775</v>
      </c>
      <c r="B291" s="76" t="s">
        <v>483</v>
      </c>
      <c r="C291" s="76" t="s">
        <v>286</v>
      </c>
      <c r="D291" s="76" t="s">
        <v>5236</v>
      </c>
      <c r="E291" s="76">
        <v>750</v>
      </c>
      <c r="F291" s="76">
        <v>12</v>
      </c>
      <c r="G291" s="77">
        <v>13</v>
      </c>
      <c r="H291" s="76" t="s">
        <v>3302</v>
      </c>
      <c r="I291" s="77">
        <v>12.49</v>
      </c>
      <c r="J291" s="2">
        <v>1</v>
      </c>
      <c r="K291" s="119" cm="1">
        <f t="array" ref="K291">ROUND(IF(C291="Beer",SUM(LOOKUP(2,1/(SRP!$B$7:$B$9&lt;=E291)/(SRP!$C$7:$C$9&gt;=E291),SRP!$D$7:$D$9)*(G291/100)*(E291/1000)),IF(C291="Spirits",SUM(LOOKUP(2,1/(SRP!$B$2:$B$6&lt;=E291)/(SRP!$C$2:$C$6&gt;=E291),SRP!$D$2:$D$6)*(G291/100)*(E291/1000)),IF(AND(C291="Wine",D291="Fortified Wines"),SUM(LOOKUP(2,1/(SRP!$B$20:$B$23&lt;=E291)/(SRP!$C$20:$C$23&gt;=E291),SRP!$D$20:$D$23)*(G291/100)*(E291/1000)),IF(C291="Wine",SUM(LOOKUP(2,1/(SRP!$B$15:$B$19&lt;=E291)/(SRP!$C$15:$C$19&gt;=E291),SRP!$D$15:$D$19)*(G291/100)*(E291/1000)),IF(C291="Ready to Drink",SUM(LOOKUP(2,1/(SRP!$B$10:$B$14&lt;=E291)/(SRP!$C$10:$C$14&gt;=E291),SRP!$D$10:$D$14)*(G291/100)*(E291/1000)),0))))),2)</f>
        <v>6.81</v>
      </c>
    </row>
    <row r="292" spans="1:11" x14ac:dyDescent="0.35">
      <c r="A292" s="2">
        <v>7779</v>
      </c>
      <c r="B292" s="76" t="s">
        <v>4679</v>
      </c>
      <c r="C292" s="76" t="s">
        <v>286</v>
      </c>
      <c r="D292" s="76" t="s">
        <v>5236</v>
      </c>
      <c r="E292" s="76">
        <v>750</v>
      </c>
      <c r="F292" s="76">
        <v>12</v>
      </c>
      <c r="G292" s="77">
        <v>13</v>
      </c>
      <c r="H292" s="76" t="s">
        <v>3301</v>
      </c>
      <c r="I292" s="77">
        <v>1195</v>
      </c>
      <c r="J292" s="2">
        <v>1</v>
      </c>
      <c r="K292" s="119" cm="1">
        <f t="array" ref="K292">ROUND(IF(C292="Beer",SUM(LOOKUP(2,1/(SRP!$B$7:$B$9&lt;=E292)/(SRP!$C$7:$C$9&gt;=E292),SRP!$D$7:$D$9)*(G292/100)*(E292/1000)),IF(C292="Spirits",SUM(LOOKUP(2,1/(SRP!$B$2:$B$6&lt;=E292)/(SRP!$C$2:$C$6&gt;=E292),SRP!$D$2:$D$6)*(G292/100)*(E292/1000)),IF(AND(C292="Wine",D292="Fortified Wines"),SUM(LOOKUP(2,1/(SRP!$B$20:$B$23&lt;=E292)/(SRP!$C$20:$C$23&gt;=E292),SRP!$D$20:$D$23)*(G292/100)*(E292/1000)),IF(C292="Wine",SUM(LOOKUP(2,1/(SRP!$B$15:$B$19&lt;=E292)/(SRP!$C$15:$C$19&gt;=E292),SRP!$D$15:$D$19)*(G292/100)*(E292/1000)),IF(C292="Ready to Drink",SUM(LOOKUP(2,1/(SRP!$B$10:$B$14&lt;=E292)/(SRP!$C$10:$C$14&gt;=E292),SRP!$D$10:$D$14)*(G292/100)*(E292/1000)),0))))),2)</f>
        <v>6.81</v>
      </c>
    </row>
    <row r="293" spans="1:11" x14ac:dyDescent="0.35">
      <c r="A293" s="2">
        <v>7783</v>
      </c>
      <c r="B293" s="76" t="s">
        <v>484</v>
      </c>
      <c r="C293" s="76" t="s">
        <v>286</v>
      </c>
      <c r="D293" s="76" t="s">
        <v>5236</v>
      </c>
      <c r="E293" s="76">
        <v>750</v>
      </c>
      <c r="F293" s="76">
        <v>12</v>
      </c>
      <c r="G293" s="77">
        <v>13</v>
      </c>
      <c r="H293" s="76" t="s">
        <v>3301</v>
      </c>
      <c r="I293" s="77">
        <v>995</v>
      </c>
      <c r="J293" s="2">
        <v>1</v>
      </c>
      <c r="K293" s="119" cm="1">
        <f t="array" ref="K293">ROUND(IF(C293="Beer",SUM(LOOKUP(2,1/(SRP!$B$7:$B$9&lt;=E293)/(SRP!$C$7:$C$9&gt;=E293),SRP!$D$7:$D$9)*(G293/100)*(E293/1000)),IF(C293="Spirits",SUM(LOOKUP(2,1/(SRP!$B$2:$B$6&lt;=E293)/(SRP!$C$2:$C$6&gt;=E293),SRP!$D$2:$D$6)*(G293/100)*(E293/1000)),IF(AND(C293="Wine",D293="Fortified Wines"),SUM(LOOKUP(2,1/(SRP!$B$20:$B$23&lt;=E293)/(SRP!$C$20:$C$23&gt;=E293),SRP!$D$20:$D$23)*(G293/100)*(E293/1000)),IF(C293="Wine",SUM(LOOKUP(2,1/(SRP!$B$15:$B$19&lt;=E293)/(SRP!$C$15:$C$19&gt;=E293),SRP!$D$15:$D$19)*(G293/100)*(E293/1000)),IF(C293="Ready to Drink",SUM(LOOKUP(2,1/(SRP!$B$10:$B$14&lt;=E293)/(SRP!$C$10:$C$14&gt;=E293),SRP!$D$10:$D$14)*(G293/100)*(E293/1000)),0))))),2)</f>
        <v>6.81</v>
      </c>
    </row>
    <row r="294" spans="1:11" x14ac:dyDescent="0.35">
      <c r="A294" s="2">
        <v>7842</v>
      </c>
      <c r="B294" s="76" t="s">
        <v>3540</v>
      </c>
      <c r="C294" s="76" t="s">
        <v>287</v>
      </c>
      <c r="D294" s="76" t="s">
        <v>5240</v>
      </c>
      <c r="E294" s="76">
        <v>330</v>
      </c>
      <c r="F294" s="76">
        <v>24</v>
      </c>
      <c r="G294" s="77">
        <v>6.8</v>
      </c>
      <c r="H294" s="76" t="s">
        <v>3284</v>
      </c>
      <c r="I294" s="77">
        <v>4.1399999999999997</v>
      </c>
      <c r="J294" s="2">
        <v>1</v>
      </c>
      <c r="K294" s="119" cm="1">
        <f t="array" ref="K294">ROUND(IF(C294="Beer",SUM(LOOKUP(2,1/(SRP!$B$7:$B$9&lt;=E294)/(SRP!$C$7:$C$9&gt;=E294),SRP!$D$7:$D$9)*(G294/100)*(E294/1000)),IF(C294="Spirits",SUM(LOOKUP(2,1/(SRP!$B$2:$B$6&lt;=E294)/(SRP!$C$2:$C$6&gt;=E294),SRP!$D$2:$D$6)*(G294/100)*(E294/1000)),IF(AND(C294="Wine",D294="Fortified Wines"),SUM(LOOKUP(2,1/(SRP!$B$20:$B$23&lt;=E294)/(SRP!$C$20:$C$23&gt;=E294),SRP!$D$20:$D$23)*(G294/100)*(E294/1000)),IF(C294="Wine",SUM(LOOKUP(2,1/(SRP!$B$15:$B$19&lt;=E294)/(SRP!$C$15:$C$19&gt;=E294),SRP!$D$15:$D$19)*(G294/100)*(E294/1000)),IF(C294="Ready to Drink",SUM(LOOKUP(2,1/(SRP!$B$10:$B$14&lt;=E294)/(SRP!$C$10:$C$14&gt;=E294),SRP!$D$10:$D$14)*(G294/100)*(E294/1000)),0))))),2)</f>
        <v>1.57</v>
      </c>
    </row>
    <row r="295" spans="1:11" x14ac:dyDescent="0.35">
      <c r="A295" s="2">
        <v>7880</v>
      </c>
      <c r="B295" s="76" t="s">
        <v>485</v>
      </c>
      <c r="C295" s="76" t="s">
        <v>285</v>
      </c>
      <c r="D295" s="76" t="s">
        <v>6934</v>
      </c>
      <c r="E295" s="76">
        <v>750</v>
      </c>
      <c r="F295" s="76">
        <v>12</v>
      </c>
      <c r="G295" s="77">
        <v>40</v>
      </c>
      <c r="H295" s="76" t="s">
        <v>3280</v>
      </c>
      <c r="I295" s="77">
        <v>64.989999999999995</v>
      </c>
      <c r="J295" s="2">
        <v>1</v>
      </c>
      <c r="K295" s="119" cm="1">
        <f t="array" ref="K295">ROUND(IF(C295="Beer",SUM(LOOKUP(2,1/(SRP!$B$7:$B$9&lt;=E295)/(SRP!$C$7:$C$9&gt;=E295),SRP!$D$7:$D$9)*(G295/100)*(E295/1000)),IF(C295="Spirits",SUM(LOOKUP(2,1/(SRP!$B$2:$B$6&lt;=E295)/(SRP!$C$2:$C$6&gt;=E295),SRP!$D$2:$D$6)*(G295/100)*(E295/1000)),IF(AND(C295="Wine",D295="Fortified Wines"),SUM(LOOKUP(2,1/(SRP!$B$20:$B$23&lt;=E295)/(SRP!$C$20:$C$23&gt;=E295),SRP!$D$20:$D$23)*(G295/100)*(E295/1000)),IF(C295="Wine",SUM(LOOKUP(2,1/(SRP!$B$15:$B$19&lt;=E295)/(SRP!$C$15:$C$19&gt;=E295),SRP!$D$15:$D$19)*(G295/100)*(E295/1000)),IF(C295="Ready to Drink",SUM(LOOKUP(2,1/(SRP!$B$10:$B$14&lt;=E295)/(SRP!$C$10:$C$14&gt;=E295),SRP!$D$10:$D$14)*(G295/100)*(E295/1000)),0))))),2)</f>
        <v>20.94</v>
      </c>
    </row>
    <row r="296" spans="1:11" x14ac:dyDescent="0.35">
      <c r="A296" s="2">
        <v>7907</v>
      </c>
      <c r="B296" s="76" t="s">
        <v>155</v>
      </c>
      <c r="C296" s="76" t="s">
        <v>286</v>
      </c>
      <c r="D296" s="76" t="s">
        <v>5247</v>
      </c>
      <c r="E296" s="76">
        <v>750</v>
      </c>
      <c r="F296" s="76">
        <v>12</v>
      </c>
      <c r="G296" s="77">
        <v>14.5</v>
      </c>
      <c r="H296" s="76" t="s">
        <v>3294</v>
      </c>
      <c r="I296" s="77">
        <v>16.989999999999998</v>
      </c>
      <c r="J296" s="2">
        <v>1</v>
      </c>
      <c r="K296" s="119" cm="1">
        <f t="array" ref="K296">ROUND(IF(C296="Beer",SUM(LOOKUP(2,1/(SRP!$B$7:$B$9&lt;=E296)/(SRP!$C$7:$C$9&gt;=E296),SRP!$D$7:$D$9)*(G296/100)*(E296/1000)),IF(C296="Spirits",SUM(LOOKUP(2,1/(SRP!$B$2:$B$6&lt;=E296)/(SRP!$C$2:$C$6&gt;=E296),SRP!$D$2:$D$6)*(G296/100)*(E296/1000)),IF(AND(C296="Wine",D296="Fortified Wines"),SUM(LOOKUP(2,1/(SRP!$B$20:$B$23&lt;=E296)/(SRP!$C$20:$C$23&gt;=E296),SRP!$D$20:$D$23)*(G296/100)*(E296/1000)),IF(C296="Wine",SUM(LOOKUP(2,1/(SRP!$B$15:$B$19&lt;=E296)/(SRP!$C$15:$C$19&gt;=E296),SRP!$D$15:$D$19)*(G296/100)*(E296/1000)),IF(C296="Ready to Drink",SUM(LOOKUP(2,1/(SRP!$B$10:$B$14&lt;=E296)/(SRP!$C$10:$C$14&gt;=E296),SRP!$D$10:$D$14)*(G296/100)*(E296/1000)),0))))),2)</f>
        <v>7.59</v>
      </c>
    </row>
    <row r="297" spans="1:11" x14ac:dyDescent="0.35">
      <c r="A297" s="2">
        <v>7941</v>
      </c>
      <c r="B297" s="76" t="s">
        <v>486</v>
      </c>
      <c r="C297" s="76" t="s">
        <v>285</v>
      </c>
      <c r="D297" s="76" t="s">
        <v>6939</v>
      </c>
      <c r="E297" s="76">
        <v>750</v>
      </c>
      <c r="F297" s="76">
        <v>6</v>
      </c>
      <c r="G297" s="77">
        <v>40</v>
      </c>
      <c r="H297" s="76" t="s">
        <v>6694</v>
      </c>
      <c r="I297" s="77">
        <v>62.99</v>
      </c>
      <c r="J297" s="2">
        <v>1</v>
      </c>
      <c r="K297" s="119" cm="1">
        <f t="array" ref="K297">ROUND(IF(C297="Beer",SUM(LOOKUP(2,1/(SRP!$B$7:$B$9&lt;=E297)/(SRP!$C$7:$C$9&gt;=E297),SRP!$D$7:$D$9)*(G297/100)*(E297/1000)),IF(C297="Spirits",SUM(LOOKUP(2,1/(SRP!$B$2:$B$6&lt;=E297)/(SRP!$C$2:$C$6&gt;=E297),SRP!$D$2:$D$6)*(G297/100)*(E297/1000)),IF(AND(C297="Wine",D297="Fortified Wines"),SUM(LOOKUP(2,1/(SRP!$B$20:$B$23&lt;=E297)/(SRP!$C$20:$C$23&gt;=E297),SRP!$D$20:$D$23)*(G297/100)*(E297/1000)),IF(C297="Wine",SUM(LOOKUP(2,1/(SRP!$B$15:$B$19&lt;=E297)/(SRP!$C$15:$C$19&gt;=E297),SRP!$D$15:$D$19)*(G297/100)*(E297/1000)),IF(C297="Ready to Drink",SUM(LOOKUP(2,1/(SRP!$B$10:$B$14&lt;=E297)/(SRP!$C$10:$C$14&gt;=E297),SRP!$D$10:$D$14)*(G297/100)*(E297/1000)),0))))),2)</f>
        <v>20.94</v>
      </c>
    </row>
    <row r="298" spans="1:11" x14ac:dyDescent="0.35">
      <c r="A298" s="2">
        <v>7953</v>
      </c>
      <c r="B298" s="76" t="s">
        <v>487</v>
      </c>
      <c r="C298" s="76" t="s">
        <v>285</v>
      </c>
      <c r="D298" s="76" t="s">
        <v>6941</v>
      </c>
      <c r="E298" s="76">
        <v>1750</v>
      </c>
      <c r="F298" s="76">
        <v>6</v>
      </c>
      <c r="G298" s="77">
        <v>40</v>
      </c>
      <c r="H298" s="76" t="s">
        <v>6696</v>
      </c>
      <c r="I298" s="77">
        <v>75.989999999999995</v>
      </c>
      <c r="J298" s="2">
        <v>1</v>
      </c>
      <c r="K298" s="119" cm="1">
        <f t="array" ref="K298">ROUND(IF(C298="Beer",SUM(LOOKUP(2,1/(SRP!$B$7:$B$9&lt;=E298)/(SRP!$C$7:$C$9&gt;=E298),SRP!$D$7:$D$9)*(G298/100)*(E298/1000)),IF(C298="Spirits",SUM(LOOKUP(2,1/(SRP!$B$2:$B$6&lt;=E298)/(SRP!$C$2:$C$6&gt;=E298),SRP!$D$2:$D$6)*(G298/100)*(E298/1000)),IF(AND(C298="Wine",D298="Fortified Wines"),SUM(LOOKUP(2,1/(SRP!$B$20:$B$23&lt;=E298)/(SRP!$C$20:$C$23&gt;=E298),SRP!$D$20:$D$23)*(G298/100)*(E298/1000)),IF(C298="Wine",SUM(LOOKUP(2,1/(SRP!$B$15:$B$19&lt;=E298)/(SRP!$C$15:$C$19&gt;=E298),SRP!$D$15:$D$19)*(G298/100)*(E298/1000)),IF(C298="Ready to Drink",SUM(LOOKUP(2,1/(SRP!$B$10:$B$14&lt;=E298)/(SRP!$C$10:$C$14&gt;=E298),SRP!$D$10:$D$14)*(G298/100)*(E298/1000)),0))))),2)</f>
        <v>48.87</v>
      </c>
    </row>
    <row r="299" spans="1:11" x14ac:dyDescent="0.35">
      <c r="A299" s="2">
        <v>8008</v>
      </c>
      <c r="B299" s="76" t="s">
        <v>489</v>
      </c>
      <c r="C299" s="76" t="s">
        <v>286</v>
      </c>
      <c r="D299" s="76" t="s">
        <v>5284</v>
      </c>
      <c r="E299" s="76">
        <v>750</v>
      </c>
      <c r="F299" s="76">
        <v>6</v>
      </c>
      <c r="G299" s="77">
        <v>12</v>
      </c>
      <c r="H299" s="76" t="s">
        <v>6697</v>
      </c>
      <c r="I299" s="77">
        <v>79.989999999999995</v>
      </c>
      <c r="J299" s="2">
        <v>1</v>
      </c>
      <c r="K299" s="119" cm="1">
        <f t="array" ref="K299">ROUND(IF(C299="Beer",SUM(LOOKUP(2,1/(SRP!$B$7:$B$9&lt;=E299)/(SRP!$C$7:$C$9&gt;=E299),SRP!$D$7:$D$9)*(G299/100)*(E299/1000)),IF(C299="Spirits",SUM(LOOKUP(2,1/(SRP!$B$2:$B$6&lt;=E299)/(SRP!$C$2:$C$6&gt;=E299),SRP!$D$2:$D$6)*(G299/100)*(E299/1000)),IF(AND(C299="Wine",D299="Fortified Wines"),SUM(LOOKUP(2,1/(SRP!$B$20:$B$23&lt;=E299)/(SRP!$C$20:$C$23&gt;=E299),SRP!$D$20:$D$23)*(G299/100)*(E299/1000)),IF(C299="Wine",SUM(LOOKUP(2,1/(SRP!$B$15:$B$19&lt;=E299)/(SRP!$C$15:$C$19&gt;=E299),SRP!$D$15:$D$19)*(G299/100)*(E299/1000)),IF(C299="Ready to Drink",SUM(LOOKUP(2,1/(SRP!$B$10:$B$14&lt;=E299)/(SRP!$C$10:$C$14&gt;=E299),SRP!$D$10:$D$14)*(G299/100)*(E299/1000)),0))))),2)</f>
        <v>6.28</v>
      </c>
    </row>
    <row r="300" spans="1:11" x14ac:dyDescent="0.35">
      <c r="A300" s="2">
        <v>8036</v>
      </c>
      <c r="B300" s="76" t="s">
        <v>490</v>
      </c>
      <c r="C300" s="76" t="s">
        <v>286</v>
      </c>
      <c r="D300" s="76" t="s">
        <v>5248</v>
      </c>
      <c r="E300" s="76">
        <v>750</v>
      </c>
      <c r="F300" s="76">
        <v>12</v>
      </c>
      <c r="G300" s="77">
        <v>14.7</v>
      </c>
      <c r="H300" s="76" t="s">
        <v>3338</v>
      </c>
      <c r="I300" s="77">
        <v>35.99</v>
      </c>
      <c r="J300" s="2">
        <v>1</v>
      </c>
      <c r="K300" s="119" cm="1">
        <f t="array" ref="K300">ROUND(IF(C300="Beer",SUM(LOOKUP(2,1/(SRP!$B$7:$B$9&lt;=E300)/(SRP!$C$7:$C$9&gt;=E300),SRP!$D$7:$D$9)*(G300/100)*(E300/1000)),IF(C300="Spirits",SUM(LOOKUP(2,1/(SRP!$B$2:$B$6&lt;=E300)/(SRP!$C$2:$C$6&gt;=E300),SRP!$D$2:$D$6)*(G300/100)*(E300/1000)),IF(AND(C300="Wine",D300="Fortified Wines"),SUM(LOOKUP(2,1/(SRP!$B$20:$B$23&lt;=E300)/(SRP!$C$20:$C$23&gt;=E300),SRP!$D$20:$D$23)*(G300/100)*(E300/1000)),IF(C300="Wine",SUM(LOOKUP(2,1/(SRP!$B$15:$B$19&lt;=E300)/(SRP!$C$15:$C$19&gt;=E300),SRP!$D$15:$D$19)*(G300/100)*(E300/1000)),IF(C300="Ready to Drink",SUM(LOOKUP(2,1/(SRP!$B$10:$B$14&lt;=E300)/(SRP!$C$10:$C$14&gt;=E300),SRP!$D$10:$D$14)*(G300/100)*(E300/1000)),0))))),2)</f>
        <v>7.7</v>
      </c>
    </row>
    <row r="301" spans="1:11" x14ac:dyDescent="0.35">
      <c r="A301" s="2">
        <v>8115</v>
      </c>
      <c r="B301" s="76" t="s">
        <v>491</v>
      </c>
      <c r="C301" s="76" t="s">
        <v>286</v>
      </c>
      <c r="D301" s="76" t="s">
        <v>5234</v>
      </c>
      <c r="E301" s="76">
        <v>750</v>
      </c>
      <c r="F301" s="76">
        <v>12</v>
      </c>
      <c r="G301" s="77">
        <v>14</v>
      </c>
      <c r="H301" s="76" t="s">
        <v>3308</v>
      </c>
      <c r="I301" s="77">
        <v>19.989999999999998</v>
      </c>
      <c r="J301" s="2">
        <v>1</v>
      </c>
      <c r="K301" s="119" cm="1">
        <f t="array" ref="K301">ROUND(IF(C301="Beer",SUM(LOOKUP(2,1/(SRP!$B$7:$B$9&lt;=E301)/(SRP!$C$7:$C$9&gt;=E301),SRP!$D$7:$D$9)*(G301/100)*(E301/1000)),IF(C301="Spirits",SUM(LOOKUP(2,1/(SRP!$B$2:$B$6&lt;=E301)/(SRP!$C$2:$C$6&gt;=E301),SRP!$D$2:$D$6)*(G301/100)*(E301/1000)),IF(AND(C301="Wine",D301="Fortified Wines"),SUM(LOOKUP(2,1/(SRP!$B$20:$B$23&lt;=E301)/(SRP!$C$20:$C$23&gt;=E301),SRP!$D$20:$D$23)*(G301/100)*(E301/1000)),IF(C301="Wine",SUM(LOOKUP(2,1/(SRP!$B$15:$B$19&lt;=E301)/(SRP!$C$15:$C$19&gt;=E301),SRP!$D$15:$D$19)*(G301/100)*(E301/1000)),IF(C301="Ready to Drink",SUM(LOOKUP(2,1/(SRP!$B$10:$B$14&lt;=E301)/(SRP!$C$10:$C$14&gt;=E301),SRP!$D$10:$D$14)*(G301/100)*(E301/1000)),0))))),2)</f>
        <v>7.33</v>
      </c>
    </row>
    <row r="302" spans="1:11" x14ac:dyDescent="0.35">
      <c r="A302" s="2">
        <v>8118</v>
      </c>
      <c r="B302" s="76" t="s">
        <v>4865</v>
      </c>
      <c r="C302" s="76" t="s">
        <v>286</v>
      </c>
      <c r="D302" s="76" t="s">
        <v>5237</v>
      </c>
      <c r="E302" s="76">
        <v>750</v>
      </c>
      <c r="F302" s="76">
        <v>12</v>
      </c>
      <c r="G302" s="77">
        <v>10</v>
      </c>
      <c r="H302" s="76" t="s">
        <v>3339</v>
      </c>
      <c r="I302" s="77">
        <v>16.5</v>
      </c>
      <c r="J302" s="2">
        <v>1</v>
      </c>
      <c r="K302" s="119" cm="1">
        <f t="array" ref="K302">ROUND(IF(C302="Beer",SUM(LOOKUP(2,1/(SRP!$B$7:$B$9&lt;=E302)/(SRP!$C$7:$C$9&gt;=E302),SRP!$D$7:$D$9)*(G302/100)*(E302/1000)),IF(C302="Spirits",SUM(LOOKUP(2,1/(SRP!$B$2:$B$6&lt;=E302)/(SRP!$C$2:$C$6&gt;=E302),SRP!$D$2:$D$6)*(G302/100)*(E302/1000)),IF(AND(C302="Wine",D302="Fortified Wines"),SUM(LOOKUP(2,1/(SRP!$B$20:$B$23&lt;=E302)/(SRP!$C$20:$C$23&gt;=E302),SRP!$D$20:$D$23)*(G302/100)*(E302/1000)),IF(C302="Wine",SUM(LOOKUP(2,1/(SRP!$B$15:$B$19&lt;=E302)/(SRP!$C$15:$C$19&gt;=E302),SRP!$D$15:$D$19)*(G302/100)*(E302/1000)),IF(C302="Ready to Drink",SUM(LOOKUP(2,1/(SRP!$B$10:$B$14&lt;=E302)/(SRP!$C$10:$C$14&gt;=E302),SRP!$D$10:$D$14)*(G302/100)*(E302/1000)),0))))),2)</f>
        <v>5.24</v>
      </c>
    </row>
    <row r="303" spans="1:11" x14ac:dyDescent="0.35">
      <c r="A303" s="2">
        <v>8157</v>
      </c>
      <c r="B303" s="76" t="s">
        <v>3830</v>
      </c>
      <c r="C303" s="76" t="s">
        <v>285</v>
      </c>
      <c r="D303" s="76" t="s">
        <v>5270</v>
      </c>
      <c r="E303" s="76">
        <v>120</v>
      </c>
      <c r="F303" s="76">
        <v>18</v>
      </c>
      <c r="G303" s="77">
        <v>20</v>
      </c>
      <c r="H303" s="76" t="s">
        <v>3314</v>
      </c>
      <c r="I303" s="77">
        <v>11.49</v>
      </c>
      <c r="J303" s="2">
        <v>4</v>
      </c>
      <c r="K303" s="119" cm="1">
        <f t="array" ref="K303">ROUND(IF(C303="Beer",SUM(LOOKUP(2,1/(SRP!$B$7:$B$9&lt;=E303)/(SRP!$C$7:$C$9&gt;=E303),SRP!$D$7:$D$9)*(G303/100)*(E303/1000)),IF(C303="Spirits",SUM(LOOKUP(2,1/(SRP!$B$2:$B$6&lt;=E303)/(SRP!$C$2:$C$6&gt;=E303),SRP!$D$2:$D$6)*(G303/100)*(E303/1000)),IF(AND(C303="Wine",D303="Fortified Wines"),SUM(LOOKUP(2,1/(SRP!$B$20:$B$23&lt;=E303)/(SRP!$C$20:$C$23&gt;=E303),SRP!$D$20:$D$23)*(G303/100)*(E303/1000)),IF(C303="Wine",SUM(LOOKUP(2,1/(SRP!$B$15:$B$19&lt;=E303)/(SRP!$C$15:$C$19&gt;=E303),SRP!$D$15:$D$19)*(G303/100)*(E303/1000)),IF(C303="Ready to Drink",SUM(LOOKUP(2,1/(SRP!$B$10:$B$14&lt;=E303)/(SRP!$C$10:$C$14&gt;=E303),SRP!$D$10:$D$14)*(G303/100)*(E303/1000)),0))))),2)</f>
        <v>2.2799999999999998</v>
      </c>
    </row>
    <row r="304" spans="1:11" x14ac:dyDescent="0.35">
      <c r="A304" s="2">
        <v>8158</v>
      </c>
      <c r="B304" s="76" t="s">
        <v>4678</v>
      </c>
      <c r="C304" s="76" t="s">
        <v>286</v>
      </c>
      <c r="D304" s="76" t="s">
        <v>5247</v>
      </c>
      <c r="E304" s="76">
        <v>750</v>
      </c>
      <c r="F304" s="76">
        <v>12</v>
      </c>
      <c r="G304" s="77">
        <v>13.5</v>
      </c>
      <c r="H304" s="76" t="s">
        <v>3288</v>
      </c>
      <c r="I304" s="77">
        <v>11.99</v>
      </c>
      <c r="J304" s="2">
        <v>1</v>
      </c>
      <c r="K304" s="119" cm="1">
        <f t="array" ref="K304">ROUND(IF(C304="Beer",SUM(LOOKUP(2,1/(SRP!$B$7:$B$9&lt;=E304)/(SRP!$C$7:$C$9&gt;=E304),SRP!$D$7:$D$9)*(G304/100)*(E304/1000)),IF(C304="Spirits",SUM(LOOKUP(2,1/(SRP!$B$2:$B$6&lt;=E304)/(SRP!$C$2:$C$6&gt;=E304),SRP!$D$2:$D$6)*(G304/100)*(E304/1000)),IF(AND(C304="Wine",D304="Fortified Wines"),SUM(LOOKUP(2,1/(SRP!$B$20:$B$23&lt;=E304)/(SRP!$C$20:$C$23&gt;=E304),SRP!$D$20:$D$23)*(G304/100)*(E304/1000)),IF(C304="Wine",SUM(LOOKUP(2,1/(SRP!$B$15:$B$19&lt;=E304)/(SRP!$C$15:$C$19&gt;=E304),SRP!$D$15:$D$19)*(G304/100)*(E304/1000)),IF(C304="Ready to Drink",SUM(LOOKUP(2,1/(SRP!$B$10:$B$14&lt;=E304)/(SRP!$C$10:$C$14&gt;=E304),SRP!$D$10:$D$14)*(G304/100)*(E304/1000)),0))))),2)</f>
        <v>7.07</v>
      </c>
    </row>
    <row r="305" spans="1:11" x14ac:dyDescent="0.35">
      <c r="A305" s="2">
        <v>8159</v>
      </c>
      <c r="B305" s="76" t="s">
        <v>492</v>
      </c>
      <c r="C305" s="76" t="s">
        <v>285</v>
      </c>
      <c r="D305" s="76" t="s">
        <v>5231</v>
      </c>
      <c r="E305" s="76">
        <v>750</v>
      </c>
      <c r="F305" s="76">
        <v>12</v>
      </c>
      <c r="G305" s="77">
        <v>40</v>
      </c>
      <c r="H305" s="76" t="s">
        <v>3284</v>
      </c>
      <c r="I305" s="77">
        <v>36.99</v>
      </c>
      <c r="J305" s="2">
        <v>1</v>
      </c>
      <c r="K305" s="119" cm="1">
        <f t="array" ref="K305">ROUND(IF(C305="Beer",SUM(LOOKUP(2,1/(SRP!$B$7:$B$9&lt;=E305)/(SRP!$C$7:$C$9&gt;=E305),SRP!$D$7:$D$9)*(G305/100)*(E305/1000)),IF(C305="Spirits",SUM(LOOKUP(2,1/(SRP!$B$2:$B$6&lt;=E305)/(SRP!$C$2:$C$6&gt;=E305),SRP!$D$2:$D$6)*(G305/100)*(E305/1000)),IF(AND(C305="Wine",D305="Fortified Wines"),SUM(LOOKUP(2,1/(SRP!$B$20:$B$23&lt;=E305)/(SRP!$C$20:$C$23&gt;=E305),SRP!$D$20:$D$23)*(G305/100)*(E305/1000)),IF(C305="Wine",SUM(LOOKUP(2,1/(SRP!$B$15:$B$19&lt;=E305)/(SRP!$C$15:$C$19&gt;=E305),SRP!$D$15:$D$19)*(G305/100)*(E305/1000)),IF(C305="Ready to Drink",SUM(LOOKUP(2,1/(SRP!$B$10:$B$14&lt;=E305)/(SRP!$C$10:$C$14&gt;=E305),SRP!$D$10:$D$14)*(G305/100)*(E305/1000)),0))))),2)</f>
        <v>20.94</v>
      </c>
    </row>
    <row r="306" spans="1:11" x14ac:dyDescent="0.35">
      <c r="A306" s="2">
        <v>8199</v>
      </c>
      <c r="B306" s="76" t="s">
        <v>3831</v>
      </c>
      <c r="C306" s="76" t="s">
        <v>285</v>
      </c>
      <c r="D306" s="76" t="s">
        <v>5259</v>
      </c>
      <c r="E306" s="76">
        <v>750</v>
      </c>
      <c r="F306" s="76">
        <v>12</v>
      </c>
      <c r="G306" s="77">
        <v>46</v>
      </c>
      <c r="H306" s="76" t="s">
        <v>3284</v>
      </c>
      <c r="I306" s="77">
        <v>32.99</v>
      </c>
      <c r="J306" s="2">
        <v>1</v>
      </c>
      <c r="K306" s="119" cm="1">
        <f t="array" ref="K306">ROUND(IF(C306="Beer",SUM(LOOKUP(2,1/(SRP!$B$7:$B$9&lt;=E306)/(SRP!$C$7:$C$9&gt;=E306),SRP!$D$7:$D$9)*(G306/100)*(E306/1000)),IF(C306="Spirits",SUM(LOOKUP(2,1/(SRP!$B$2:$B$6&lt;=E306)/(SRP!$C$2:$C$6&gt;=E306),SRP!$D$2:$D$6)*(G306/100)*(E306/1000)),IF(AND(C306="Wine",D306="Fortified Wines"),SUM(LOOKUP(2,1/(SRP!$B$20:$B$23&lt;=E306)/(SRP!$C$20:$C$23&gt;=E306),SRP!$D$20:$D$23)*(G306/100)*(E306/1000)),IF(C306="Wine",SUM(LOOKUP(2,1/(SRP!$B$15:$B$19&lt;=E306)/(SRP!$C$15:$C$19&gt;=E306),SRP!$D$15:$D$19)*(G306/100)*(E306/1000)),IF(C306="Ready to Drink",SUM(LOOKUP(2,1/(SRP!$B$10:$B$14&lt;=E306)/(SRP!$C$10:$C$14&gt;=E306),SRP!$D$10:$D$14)*(G306/100)*(E306/1000)),0))))),2)</f>
        <v>24.08</v>
      </c>
    </row>
    <row r="307" spans="1:11" x14ac:dyDescent="0.35">
      <c r="A307" s="2">
        <v>8272</v>
      </c>
      <c r="B307" s="76" t="s">
        <v>2580</v>
      </c>
      <c r="C307" s="76" t="s">
        <v>286</v>
      </c>
      <c r="D307" s="76" t="s">
        <v>5232</v>
      </c>
      <c r="E307" s="76">
        <v>750</v>
      </c>
      <c r="F307" s="76">
        <v>6</v>
      </c>
      <c r="G307" s="77">
        <v>12.5</v>
      </c>
      <c r="H307" s="76" t="s">
        <v>3281</v>
      </c>
      <c r="I307" s="77">
        <v>18.989999999999998</v>
      </c>
      <c r="J307" s="2">
        <v>1</v>
      </c>
      <c r="K307" s="119" cm="1">
        <f t="array" ref="K307">ROUND(IF(C307="Beer",SUM(LOOKUP(2,1/(SRP!$B$7:$B$9&lt;=E307)/(SRP!$C$7:$C$9&gt;=E307),SRP!$D$7:$D$9)*(G307/100)*(E307/1000)),IF(C307="Spirits",SUM(LOOKUP(2,1/(SRP!$B$2:$B$6&lt;=E307)/(SRP!$C$2:$C$6&gt;=E307),SRP!$D$2:$D$6)*(G307/100)*(E307/1000)),IF(AND(C307="Wine",D307="Fortified Wines"),SUM(LOOKUP(2,1/(SRP!$B$20:$B$23&lt;=E307)/(SRP!$C$20:$C$23&gt;=E307),SRP!$D$20:$D$23)*(G307/100)*(E307/1000)),IF(C307="Wine",SUM(LOOKUP(2,1/(SRP!$B$15:$B$19&lt;=E307)/(SRP!$C$15:$C$19&gt;=E307),SRP!$D$15:$D$19)*(G307/100)*(E307/1000)),IF(C307="Ready to Drink",SUM(LOOKUP(2,1/(SRP!$B$10:$B$14&lt;=E307)/(SRP!$C$10:$C$14&gt;=E307),SRP!$D$10:$D$14)*(G307/100)*(E307/1000)),0))))),2)</f>
        <v>6.54</v>
      </c>
    </row>
    <row r="308" spans="1:11" x14ac:dyDescent="0.35">
      <c r="A308" s="2">
        <v>8284</v>
      </c>
      <c r="B308" s="76" t="s">
        <v>493</v>
      </c>
      <c r="C308" s="76" t="s">
        <v>285</v>
      </c>
      <c r="D308" s="76" t="s">
        <v>5257</v>
      </c>
      <c r="E308" s="76">
        <v>750</v>
      </c>
      <c r="F308" s="76">
        <v>12</v>
      </c>
      <c r="G308" s="77">
        <v>40</v>
      </c>
      <c r="H308" s="76" t="s">
        <v>6869</v>
      </c>
      <c r="I308" s="77">
        <v>74.989999999999995</v>
      </c>
      <c r="J308" s="2">
        <v>1</v>
      </c>
      <c r="K308" s="119" cm="1">
        <f t="array" ref="K308">ROUND(IF(C308="Beer",SUM(LOOKUP(2,1/(SRP!$B$7:$B$9&lt;=E308)/(SRP!$C$7:$C$9&gt;=E308),SRP!$D$7:$D$9)*(G308/100)*(E308/1000)),IF(C308="Spirits",SUM(LOOKUP(2,1/(SRP!$B$2:$B$6&lt;=E308)/(SRP!$C$2:$C$6&gt;=E308),SRP!$D$2:$D$6)*(G308/100)*(E308/1000)),IF(AND(C308="Wine",D308="Fortified Wines"),SUM(LOOKUP(2,1/(SRP!$B$20:$B$23&lt;=E308)/(SRP!$C$20:$C$23&gt;=E308),SRP!$D$20:$D$23)*(G308/100)*(E308/1000)),IF(C308="Wine",SUM(LOOKUP(2,1/(SRP!$B$15:$B$19&lt;=E308)/(SRP!$C$15:$C$19&gt;=E308),SRP!$D$15:$D$19)*(G308/100)*(E308/1000)),IF(C308="Ready to Drink",SUM(LOOKUP(2,1/(SRP!$B$10:$B$14&lt;=E308)/(SRP!$C$10:$C$14&gt;=E308),SRP!$D$10:$D$14)*(G308/100)*(E308/1000)),0))))),2)</f>
        <v>20.94</v>
      </c>
    </row>
    <row r="309" spans="1:11" x14ac:dyDescent="0.35">
      <c r="A309" s="2">
        <v>8289</v>
      </c>
      <c r="B309" s="76" t="s">
        <v>494</v>
      </c>
      <c r="C309" s="76" t="s">
        <v>286</v>
      </c>
      <c r="D309" s="76" t="s">
        <v>5236</v>
      </c>
      <c r="E309" s="76">
        <v>750</v>
      </c>
      <c r="F309" s="76">
        <v>6</v>
      </c>
      <c r="G309" s="77">
        <v>13.5</v>
      </c>
      <c r="H309" s="76" t="s">
        <v>3992</v>
      </c>
      <c r="I309" s="77">
        <v>32.99</v>
      </c>
      <c r="J309" s="2">
        <v>1</v>
      </c>
      <c r="K309" s="119" cm="1">
        <f t="array" ref="K309">ROUND(IF(C309="Beer",SUM(LOOKUP(2,1/(SRP!$B$7:$B$9&lt;=E309)/(SRP!$C$7:$C$9&gt;=E309),SRP!$D$7:$D$9)*(G309/100)*(E309/1000)),IF(C309="Spirits",SUM(LOOKUP(2,1/(SRP!$B$2:$B$6&lt;=E309)/(SRP!$C$2:$C$6&gt;=E309),SRP!$D$2:$D$6)*(G309/100)*(E309/1000)),IF(AND(C309="Wine",D309="Fortified Wines"),SUM(LOOKUP(2,1/(SRP!$B$20:$B$23&lt;=E309)/(SRP!$C$20:$C$23&gt;=E309),SRP!$D$20:$D$23)*(G309/100)*(E309/1000)),IF(C309="Wine",SUM(LOOKUP(2,1/(SRP!$B$15:$B$19&lt;=E309)/(SRP!$C$15:$C$19&gt;=E309),SRP!$D$15:$D$19)*(G309/100)*(E309/1000)),IF(C309="Ready to Drink",SUM(LOOKUP(2,1/(SRP!$B$10:$B$14&lt;=E309)/(SRP!$C$10:$C$14&gt;=E309),SRP!$D$10:$D$14)*(G309/100)*(E309/1000)),0))))),2)</f>
        <v>7.07</v>
      </c>
    </row>
    <row r="310" spans="1:11" x14ac:dyDescent="0.35">
      <c r="A310" s="2">
        <v>8302</v>
      </c>
      <c r="B310" s="76" t="s">
        <v>3625</v>
      </c>
      <c r="C310" s="76" t="s">
        <v>285</v>
      </c>
      <c r="D310" s="76" t="s">
        <v>5267</v>
      </c>
      <c r="E310" s="76">
        <v>750</v>
      </c>
      <c r="F310" s="76">
        <v>6</v>
      </c>
      <c r="G310" s="77">
        <v>40</v>
      </c>
      <c r="H310" s="76" t="s">
        <v>3283</v>
      </c>
      <c r="I310" s="77">
        <v>49.99</v>
      </c>
      <c r="J310" s="2">
        <v>1</v>
      </c>
      <c r="K310" s="119" cm="1">
        <f t="array" ref="K310">ROUND(IF(C310="Beer",SUM(LOOKUP(2,1/(SRP!$B$7:$B$9&lt;=E310)/(SRP!$C$7:$C$9&gt;=E310),SRP!$D$7:$D$9)*(G310/100)*(E310/1000)),IF(C310="Spirits",SUM(LOOKUP(2,1/(SRP!$B$2:$B$6&lt;=E310)/(SRP!$C$2:$C$6&gt;=E310),SRP!$D$2:$D$6)*(G310/100)*(E310/1000)),IF(AND(C310="Wine",D310="Fortified Wines"),SUM(LOOKUP(2,1/(SRP!$B$20:$B$23&lt;=E310)/(SRP!$C$20:$C$23&gt;=E310),SRP!$D$20:$D$23)*(G310/100)*(E310/1000)),IF(C310="Wine",SUM(LOOKUP(2,1/(SRP!$B$15:$B$19&lt;=E310)/(SRP!$C$15:$C$19&gt;=E310),SRP!$D$15:$D$19)*(G310/100)*(E310/1000)),IF(C310="Ready to Drink",SUM(LOOKUP(2,1/(SRP!$B$10:$B$14&lt;=E310)/(SRP!$C$10:$C$14&gt;=E310),SRP!$D$10:$D$14)*(G310/100)*(E310/1000)),0))))),2)</f>
        <v>20.94</v>
      </c>
    </row>
    <row r="311" spans="1:11" x14ac:dyDescent="0.35">
      <c r="A311" s="2">
        <v>8323</v>
      </c>
      <c r="B311" s="76" t="s">
        <v>495</v>
      </c>
      <c r="C311" s="76" t="s">
        <v>286</v>
      </c>
      <c r="D311" s="76" t="s">
        <v>5234</v>
      </c>
      <c r="E311" s="76">
        <v>750</v>
      </c>
      <c r="F311" s="76">
        <v>12</v>
      </c>
      <c r="G311" s="77">
        <v>13.5</v>
      </c>
      <c r="H311" s="76" t="s">
        <v>3288</v>
      </c>
      <c r="I311" s="77">
        <v>16.989999999999998</v>
      </c>
      <c r="J311" s="2">
        <v>1</v>
      </c>
      <c r="K311" s="119" cm="1">
        <f t="array" ref="K311">ROUND(IF(C311="Beer",SUM(LOOKUP(2,1/(SRP!$B$7:$B$9&lt;=E311)/(SRP!$C$7:$C$9&gt;=E311),SRP!$D$7:$D$9)*(G311/100)*(E311/1000)),IF(C311="Spirits",SUM(LOOKUP(2,1/(SRP!$B$2:$B$6&lt;=E311)/(SRP!$C$2:$C$6&gt;=E311),SRP!$D$2:$D$6)*(G311/100)*(E311/1000)),IF(AND(C311="Wine",D311="Fortified Wines"),SUM(LOOKUP(2,1/(SRP!$B$20:$B$23&lt;=E311)/(SRP!$C$20:$C$23&gt;=E311),SRP!$D$20:$D$23)*(G311/100)*(E311/1000)),IF(C311="Wine",SUM(LOOKUP(2,1/(SRP!$B$15:$B$19&lt;=E311)/(SRP!$C$15:$C$19&gt;=E311),SRP!$D$15:$D$19)*(G311/100)*(E311/1000)),IF(C311="Ready to Drink",SUM(LOOKUP(2,1/(SRP!$B$10:$B$14&lt;=E311)/(SRP!$C$10:$C$14&gt;=E311),SRP!$D$10:$D$14)*(G311/100)*(E311/1000)),0))))),2)</f>
        <v>7.07</v>
      </c>
    </row>
    <row r="312" spans="1:11" x14ac:dyDescent="0.35">
      <c r="A312" s="2">
        <v>8332</v>
      </c>
      <c r="B312" s="76" t="s">
        <v>496</v>
      </c>
      <c r="C312" s="76" t="s">
        <v>286</v>
      </c>
      <c r="D312" s="76" t="s">
        <v>5268</v>
      </c>
      <c r="E312" s="76">
        <v>750</v>
      </c>
      <c r="F312" s="76">
        <v>12</v>
      </c>
      <c r="G312" s="77">
        <v>13.5</v>
      </c>
      <c r="H312" s="76" t="s">
        <v>6283</v>
      </c>
      <c r="I312" s="77">
        <v>18.489999999999998</v>
      </c>
      <c r="J312" s="2">
        <v>1</v>
      </c>
      <c r="K312" s="119" cm="1">
        <f t="array" ref="K312">ROUND(IF(C312="Beer",SUM(LOOKUP(2,1/(SRP!$B$7:$B$9&lt;=E312)/(SRP!$C$7:$C$9&gt;=E312),SRP!$D$7:$D$9)*(G312/100)*(E312/1000)),IF(C312="Spirits",SUM(LOOKUP(2,1/(SRP!$B$2:$B$6&lt;=E312)/(SRP!$C$2:$C$6&gt;=E312),SRP!$D$2:$D$6)*(G312/100)*(E312/1000)),IF(AND(C312="Wine",D312="Fortified Wines"),SUM(LOOKUP(2,1/(SRP!$B$20:$B$23&lt;=E312)/(SRP!$C$20:$C$23&gt;=E312),SRP!$D$20:$D$23)*(G312/100)*(E312/1000)),IF(C312="Wine",SUM(LOOKUP(2,1/(SRP!$B$15:$B$19&lt;=E312)/(SRP!$C$15:$C$19&gt;=E312),SRP!$D$15:$D$19)*(G312/100)*(E312/1000)),IF(C312="Ready to Drink",SUM(LOOKUP(2,1/(SRP!$B$10:$B$14&lt;=E312)/(SRP!$C$10:$C$14&gt;=E312),SRP!$D$10:$D$14)*(G312/100)*(E312/1000)),0))))),2)</f>
        <v>7.07</v>
      </c>
    </row>
    <row r="313" spans="1:11" x14ac:dyDescent="0.35">
      <c r="A313" s="2">
        <v>8336</v>
      </c>
      <c r="B313" s="76" t="s">
        <v>497</v>
      </c>
      <c r="C313" s="76" t="s">
        <v>286</v>
      </c>
      <c r="D313" s="76" t="s">
        <v>5285</v>
      </c>
      <c r="E313" s="76">
        <v>750</v>
      </c>
      <c r="F313" s="76">
        <v>12</v>
      </c>
      <c r="G313" s="77">
        <v>14.5</v>
      </c>
      <c r="H313" s="76" t="s">
        <v>6283</v>
      </c>
      <c r="I313" s="77">
        <v>25.49</v>
      </c>
      <c r="J313" s="2">
        <v>1</v>
      </c>
      <c r="K313" s="119" cm="1">
        <f t="array" ref="K313">ROUND(IF(C313="Beer",SUM(LOOKUP(2,1/(SRP!$B$7:$B$9&lt;=E313)/(SRP!$C$7:$C$9&gt;=E313),SRP!$D$7:$D$9)*(G313/100)*(E313/1000)),IF(C313="Spirits",SUM(LOOKUP(2,1/(SRP!$B$2:$B$6&lt;=E313)/(SRP!$C$2:$C$6&gt;=E313),SRP!$D$2:$D$6)*(G313/100)*(E313/1000)),IF(AND(C313="Wine",D313="Fortified Wines"),SUM(LOOKUP(2,1/(SRP!$B$20:$B$23&lt;=E313)/(SRP!$C$20:$C$23&gt;=E313),SRP!$D$20:$D$23)*(G313/100)*(E313/1000)),IF(C313="Wine",SUM(LOOKUP(2,1/(SRP!$B$15:$B$19&lt;=E313)/(SRP!$C$15:$C$19&gt;=E313),SRP!$D$15:$D$19)*(G313/100)*(E313/1000)),IF(C313="Ready to Drink",SUM(LOOKUP(2,1/(SRP!$B$10:$B$14&lt;=E313)/(SRP!$C$10:$C$14&gt;=E313),SRP!$D$10:$D$14)*(G313/100)*(E313/1000)),0))))),2)</f>
        <v>7.59</v>
      </c>
    </row>
    <row r="314" spans="1:11" x14ac:dyDescent="0.35">
      <c r="A314" s="2">
        <v>8365</v>
      </c>
      <c r="B314" s="76" t="s">
        <v>498</v>
      </c>
      <c r="C314" s="76" t="s">
        <v>286</v>
      </c>
      <c r="D314" s="76" t="s">
        <v>5264</v>
      </c>
      <c r="E314" s="76">
        <v>750</v>
      </c>
      <c r="F314" s="76">
        <v>12</v>
      </c>
      <c r="G314" s="77">
        <v>11.5</v>
      </c>
      <c r="H314" s="76" t="s">
        <v>3303</v>
      </c>
      <c r="I314" s="77">
        <v>14.99</v>
      </c>
      <c r="J314" s="2">
        <v>1</v>
      </c>
      <c r="K314" s="119" cm="1">
        <f t="array" ref="K314">ROUND(IF(C314="Beer",SUM(LOOKUP(2,1/(SRP!$B$7:$B$9&lt;=E314)/(SRP!$C$7:$C$9&gt;=E314),SRP!$D$7:$D$9)*(G314/100)*(E314/1000)),IF(C314="Spirits",SUM(LOOKUP(2,1/(SRP!$B$2:$B$6&lt;=E314)/(SRP!$C$2:$C$6&gt;=E314),SRP!$D$2:$D$6)*(G314/100)*(E314/1000)),IF(AND(C314="Wine",D314="Fortified Wines"),SUM(LOOKUP(2,1/(SRP!$B$20:$B$23&lt;=E314)/(SRP!$C$20:$C$23&gt;=E314),SRP!$D$20:$D$23)*(G314/100)*(E314/1000)),IF(C314="Wine",SUM(LOOKUP(2,1/(SRP!$B$15:$B$19&lt;=E314)/(SRP!$C$15:$C$19&gt;=E314),SRP!$D$15:$D$19)*(G314/100)*(E314/1000)),IF(C314="Ready to Drink",SUM(LOOKUP(2,1/(SRP!$B$10:$B$14&lt;=E314)/(SRP!$C$10:$C$14&gt;=E314),SRP!$D$10:$D$14)*(G314/100)*(E314/1000)),0))))),2)</f>
        <v>6.02</v>
      </c>
    </row>
    <row r="315" spans="1:11" x14ac:dyDescent="0.35">
      <c r="A315" s="2">
        <v>8366</v>
      </c>
      <c r="B315" s="76" t="s">
        <v>499</v>
      </c>
      <c r="C315" s="76" t="s">
        <v>286</v>
      </c>
      <c r="D315" s="76" t="s">
        <v>5232</v>
      </c>
      <c r="E315" s="76">
        <v>750</v>
      </c>
      <c r="F315" s="76">
        <v>12</v>
      </c>
      <c r="G315" s="77">
        <v>11.5</v>
      </c>
      <c r="H315" s="76" t="s">
        <v>3303</v>
      </c>
      <c r="I315" s="77">
        <v>16.989999999999998</v>
      </c>
      <c r="J315" s="2">
        <v>1</v>
      </c>
      <c r="K315" s="119" cm="1">
        <f t="array" ref="K315">ROUND(IF(C315="Beer",SUM(LOOKUP(2,1/(SRP!$B$7:$B$9&lt;=E315)/(SRP!$C$7:$C$9&gt;=E315),SRP!$D$7:$D$9)*(G315/100)*(E315/1000)),IF(C315="Spirits",SUM(LOOKUP(2,1/(SRP!$B$2:$B$6&lt;=E315)/(SRP!$C$2:$C$6&gt;=E315),SRP!$D$2:$D$6)*(G315/100)*(E315/1000)),IF(AND(C315="Wine",D315="Fortified Wines"),SUM(LOOKUP(2,1/(SRP!$B$20:$B$23&lt;=E315)/(SRP!$C$20:$C$23&gt;=E315),SRP!$D$20:$D$23)*(G315/100)*(E315/1000)),IF(C315="Wine",SUM(LOOKUP(2,1/(SRP!$B$15:$B$19&lt;=E315)/(SRP!$C$15:$C$19&gt;=E315),SRP!$D$15:$D$19)*(G315/100)*(E315/1000)),IF(C315="Ready to Drink",SUM(LOOKUP(2,1/(SRP!$B$10:$B$14&lt;=E315)/(SRP!$C$10:$C$14&gt;=E315),SRP!$D$10:$D$14)*(G315/100)*(E315/1000)),0))))),2)</f>
        <v>6.02</v>
      </c>
    </row>
    <row r="316" spans="1:11" x14ac:dyDescent="0.35">
      <c r="A316" s="2">
        <v>8388</v>
      </c>
      <c r="B316" s="76" t="s">
        <v>500</v>
      </c>
      <c r="C316" s="76" t="s">
        <v>287</v>
      </c>
      <c r="D316" s="76" t="s">
        <v>5230</v>
      </c>
      <c r="E316" s="76">
        <v>500</v>
      </c>
      <c r="F316" s="76">
        <v>24</v>
      </c>
      <c r="G316" s="77">
        <v>5</v>
      </c>
      <c r="H316" s="76" t="s">
        <v>3325</v>
      </c>
      <c r="I316" s="77">
        <v>4.09</v>
      </c>
      <c r="J316" s="2">
        <v>1</v>
      </c>
      <c r="K316" s="119" cm="1">
        <f t="array" ref="K316">ROUND(IF(C316="Beer",SUM(LOOKUP(2,1/(SRP!$B$7:$B$9&lt;=E316)/(SRP!$C$7:$C$9&gt;=E316),SRP!$D$7:$D$9)*(G316/100)*(E316/1000)),IF(C316="Spirits",SUM(LOOKUP(2,1/(SRP!$B$2:$B$6&lt;=E316)/(SRP!$C$2:$C$6&gt;=E316),SRP!$D$2:$D$6)*(G316/100)*(E316/1000)),IF(AND(C316="Wine",D316="Fortified Wines"),SUM(LOOKUP(2,1/(SRP!$B$20:$B$23&lt;=E316)/(SRP!$C$20:$C$23&gt;=E316),SRP!$D$20:$D$23)*(G316/100)*(E316/1000)),IF(C316="Wine",SUM(LOOKUP(2,1/(SRP!$B$15:$B$19&lt;=E316)/(SRP!$C$15:$C$19&gt;=E316),SRP!$D$15:$D$19)*(G316/100)*(E316/1000)),IF(C316="Ready to Drink",SUM(LOOKUP(2,1/(SRP!$B$10:$B$14&lt;=E316)/(SRP!$C$10:$C$14&gt;=E316),SRP!$D$10:$D$14)*(G316/100)*(E316/1000)),0))))),2)</f>
        <v>1.75</v>
      </c>
    </row>
    <row r="317" spans="1:11" x14ac:dyDescent="0.35">
      <c r="A317" s="2">
        <v>8388</v>
      </c>
      <c r="B317" s="76" t="s">
        <v>500</v>
      </c>
      <c r="C317" s="76" t="s">
        <v>287</v>
      </c>
      <c r="D317" s="76" t="s">
        <v>5230</v>
      </c>
      <c r="E317" s="76">
        <v>500</v>
      </c>
      <c r="F317" s="76">
        <v>24</v>
      </c>
      <c r="G317" s="77">
        <v>5</v>
      </c>
      <c r="H317" s="76" t="s">
        <v>3325</v>
      </c>
      <c r="I317" s="77">
        <v>4.09</v>
      </c>
      <c r="J317" s="2">
        <v>1</v>
      </c>
      <c r="K317" s="119" cm="1">
        <f t="array" ref="K317">ROUND(IF(C317="Beer",SUM(LOOKUP(2,1/(SRP!$B$7:$B$9&lt;=E317)/(SRP!$C$7:$C$9&gt;=E317),SRP!$D$7:$D$9)*(G317/100)*(E317/1000)),IF(C317="Spirits",SUM(LOOKUP(2,1/(SRP!$B$2:$B$6&lt;=E317)/(SRP!$C$2:$C$6&gt;=E317),SRP!$D$2:$D$6)*(G317/100)*(E317/1000)),IF(AND(C317="Wine",D317="Fortified Wines"),SUM(LOOKUP(2,1/(SRP!$B$20:$B$23&lt;=E317)/(SRP!$C$20:$C$23&gt;=E317),SRP!$D$20:$D$23)*(G317/100)*(E317/1000)),IF(C317="Wine",SUM(LOOKUP(2,1/(SRP!$B$15:$B$19&lt;=E317)/(SRP!$C$15:$C$19&gt;=E317),SRP!$D$15:$D$19)*(G317/100)*(E317/1000)),IF(C317="Ready to Drink",SUM(LOOKUP(2,1/(SRP!$B$10:$B$14&lt;=E317)/(SRP!$C$10:$C$14&gt;=E317),SRP!$D$10:$D$14)*(G317/100)*(E317/1000)),0))))),2)</f>
        <v>1.75</v>
      </c>
    </row>
    <row r="318" spans="1:11" x14ac:dyDescent="0.35">
      <c r="A318" s="2">
        <v>8397</v>
      </c>
      <c r="B318" s="76" t="s">
        <v>5940</v>
      </c>
      <c r="C318" s="76" t="s">
        <v>286</v>
      </c>
      <c r="D318" s="76" t="s">
        <v>5264</v>
      </c>
      <c r="E318" s="76">
        <v>1500</v>
      </c>
      <c r="F318" s="76">
        <v>6</v>
      </c>
      <c r="G318" s="77">
        <v>12</v>
      </c>
      <c r="H318" s="76" t="s">
        <v>6695</v>
      </c>
      <c r="I318" s="77">
        <v>23.99</v>
      </c>
      <c r="J318" s="2">
        <v>1</v>
      </c>
      <c r="K318" s="119" cm="1">
        <f t="array" ref="K318">ROUND(IF(C318="Beer",SUM(LOOKUP(2,1/(SRP!$B$7:$B$9&lt;=E318)/(SRP!$C$7:$C$9&gt;=E318),SRP!$D$7:$D$9)*(G318/100)*(E318/1000)),IF(C318="Spirits",SUM(LOOKUP(2,1/(SRP!$B$2:$B$6&lt;=E318)/(SRP!$C$2:$C$6&gt;=E318),SRP!$D$2:$D$6)*(G318/100)*(E318/1000)),IF(AND(C318="Wine",D318="Fortified Wines"),SUM(LOOKUP(2,1/(SRP!$B$20:$B$23&lt;=E318)/(SRP!$C$20:$C$23&gt;=E318),SRP!$D$20:$D$23)*(G318/100)*(E318/1000)),IF(C318="Wine",SUM(LOOKUP(2,1/(SRP!$B$15:$B$19&lt;=E318)/(SRP!$C$15:$C$19&gt;=E318),SRP!$D$15:$D$19)*(G318/100)*(E318/1000)),IF(C318="Ready to Drink",SUM(LOOKUP(2,1/(SRP!$B$10:$B$14&lt;=E318)/(SRP!$C$10:$C$14&gt;=E318),SRP!$D$10:$D$14)*(G318/100)*(E318/1000)),0))))),2)</f>
        <v>12.57</v>
      </c>
    </row>
    <row r="319" spans="1:11" x14ac:dyDescent="0.35">
      <c r="A319" s="2">
        <v>8438</v>
      </c>
      <c r="B319" s="76" t="s">
        <v>501</v>
      </c>
      <c r="C319" s="76" t="s">
        <v>286</v>
      </c>
      <c r="D319" s="76" t="s">
        <v>5268</v>
      </c>
      <c r="E319" s="76">
        <v>750</v>
      </c>
      <c r="F319" s="76">
        <v>12</v>
      </c>
      <c r="G319" s="77">
        <v>13.5</v>
      </c>
      <c r="H319" s="76" t="s">
        <v>3337</v>
      </c>
      <c r="I319" s="77">
        <v>18.989999999999998</v>
      </c>
      <c r="J319" s="2">
        <v>1</v>
      </c>
      <c r="K319" s="119" cm="1">
        <f t="array" ref="K319">ROUND(IF(C319="Beer",SUM(LOOKUP(2,1/(SRP!$B$7:$B$9&lt;=E319)/(SRP!$C$7:$C$9&gt;=E319),SRP!$D$7:$D$9)*(G319/100)*(E319/1000)),IF(C319="Spirits",SUM(LOOKUP(2,1/(SRP!$B$2:$B$6&lt;=E319)/(SRP!$C$2:$C$6&gt;=E319),SRP!$D$2:$D$6)*(G319/100)*(E319/1000)),IF(AND(C319="Wine",D319="Fortified Wines"),SUM(LOOKUP(2,1/(SRP!$B$20:$B$23&lt;=E319)/(SRP!$C$20:$C$23&gt;=E319),SRP!$D$20:$D$23)*(G319/100)*(E319/1000)),IF(C319="Wine",SUM(LOOKUP(2,1/(SRP!$B$15:$B$19&lt;=E319)/(SRP!$C$15:$C$19&gt;=E319),SRP!$D$15:$D$19)*(G319/100)*(E319/1000)),IF(C319="Ready to Drink",SUM(LOOKUP(2,1/(SRP!$B$10:$B$14&lt;=E319)/(SRP!$C$10:$C$14&gt;=E319),SRP!$D$10:$D$14)*(G319/100)*(E319/1000)),0))))),2)</f>
        <v>7.07</v>
      </c>
    </row>
    <row r="320" spans="1:11" x14ac:dyDescent="0.35">
      <c r="A320" s="2">
        <v>8458</v>
      </c>
      <c r="B320" s="76" t="s">
        <v>1</v>
      </c>
      <c r="C320" s="76" t="s">
        <v>285</v>
      </c>
      <c r="D320" s="76" t="s">
        <v>5262</v>
      </c>
      <c r="E320" s="76">
        <v>1140</v>
      </c>
      <c r="F320" s="76">
        <v>12</v>
      </c>
      <c r="G320" s="77">
        <v>40</v>
      </c>
      <c r="H320" s="76" t="s">
        <v>3279</v>
      </c>
      <c r="I320" s="77">
        <v>39.29</v>
      </c>
      <c r="J320" s="2">
        <v>1</v>
      </c>
      <c r="K320" s="119" cm="1">
        <f t="array" ref="K320">ROUND(IF(C320="Beer",SUM(LOOKUP(2,1/(SRP!$B$7:$B$9&lt;=E320)/(SRP!$C$7:$C$9&gt;=E320),SRP!$D$7:$D$9)*(G320/100)*(E320/1000)),IF(C320="Spirits",SUM(LOOKUP(2,1/(SRP!$B$2:$B$6&lt;=E320)/(SRP!$C$2:$C$6&gt;=E320),SRP!$D$2:$D$6)*(G320/100)*(E320/1000)),IF(AND(C320="Wine",D320="Fortified Wines"),SUM(LOOKUP(2,1/(SRP!$B$20:$B$23&lt;=E320)/(SRP!$C$20:$C$23&gt;=E320),SRP!$D$20:$D$23)*(G320/100)*(E320/1000)),IF(C320="Wine",SUM(LOOKUP(2,1/(SRP!$B$15:$B$19&lt;=E320)/(SRP!$C$15:$C$19&gt;=E320),SRP!$D$15:$D$19)*(G320/100)*(E320/1000)),IF(C320="Ready to Drink",SUM(LOOKUP(2,1/(SRP!$B$10:$B$14&lt;=E320)/(SRP!$C$10:$C$14&gt;=E320),SRP!$D$10:$D$14)*(G320/100)*(E320/1000)),0))))),2)</f>
        <v>31.83</v>
      </c>
    </row>
    <row r="321" spans="1:11" x14ac:dyDescent="0.35">
      <c r="A321" s="2">
        <v>8487</v>
      </c>
      <c r="B321" s="76" t="s">
        <v>502</v>
      </c>
      <c r="C321" s="76" t="s">
        <v>285</v>
      </c>
      <c r="D321" s="76" t="s">
        <v>6942</v>
      </c>
      <c r="E321" s="76">
        <v>750</v>
      </c>
      <c r="F321" s="76">
        <v>12</v>
      </c>
      <c r="G321" s="77">
        <v>45</v>
      </c>
      <c r="H321" s="76" t="s">
        <v>3280</v>
      </c>
      <c r="I321" s="77">
        <v>44.99</v>
      </c>
      <c r="J321" s="2">
        <v>1</v>
      </c>
      <c r="K321" s="119" cm="1">
        <f t="array" ref="K321">ROUND(IF(C321="Beer",SUM(LOOKUP(2,1/(SRP!$B$7:$B$9&lt;=E321)/(SRP!$C$7:$C$9&gt;=E321),SRP!$D$7:$D$9)*(G321/100)*(E321/1000)),IF(C321="Spirits",SUM(LOOKUP(2,1/(SRP!$B$2:$B$6&lt;=E321)/(SRP!$C$2:$C$6&gt;=E321),SRP!$D$2:$D$6)*(G321/100)*(E321/1000)),IF(AND(C321="Wine",D321="Fortified Wines"),SUM(LOOKUP(2,1/(SRP!$B$20:$B$23&lt;=E321)/(SRP!$C$20:$C$23&gt;=E321),SRP!$D$20:$D$23)*(G321/100)*(E321/1000)),IF(C321="Wine",SUM(LOOKUP(2,1/(SRP!$B$15:$B$19&lt;=E321)/(SRP!$C$15:$C$19&gt;=E321),SRP!$D$15:$D$19)*(G321/100)*(E321/1000)),IF(C321="Ready to Drink",SUM(LOOKUP(2,1/(SRP!$B$10:$B$14&lt;=E321)/(SRP!$C$10:$C$14&gt;=E321),SRP!$D$10:$D$14)*(G321/100)*(E321/1000)),0))))),2)</f>
        <v>23.56</v>
      </c>
    </row>
    <row r="322" spans="1:11" x14ac:dyDescent="0.35">
      <c r="A322" s="2">
        <v>8546</v>
      </c>
      <c r="B322" s="76" t="s">
        <v>503</v>
      </c>
      <c r="C322" s="76" t="s">
        <v>285</v>
      </c>
      <c r="D322" s="76" t="s">
        <v>5286</v>
      </c>
      <c r="E322" s="76">
        <v>750</v>
      </c>
      <c r="F322" s="76">
        <v>12</v>
      </c>
      <c r="G322" s="77">
        <v>20</v>
      </c>
      <c r="H322" s="76" t="s">
        <v>3285</v>
      </c>
      <c r="I322" s="77">
        <v>29.99</v>
      </c>
      <c r="J322" s="2">
        <v>1</v>
      </c>
      <c r="K322" s="119" cm="1">
        <f t="array" ref="K322">ROUND(IF(C322="Beer",SUM(LOOKUP(2,1/(SRP!$B$7:$B$9&lt;=E322)/(SRP!$C$7:$C$9&gt;=E322),SRP!$D$7:$D$9)*(G322/100)*(E322/1000)),IF(C322="Spirits",SUM(LOOKUP(2,1/(SRP!$B$2:$B$6&lt;=E322)/(SRP!$C$2:$C$6&gt;=E322),SRP!$D$2:$D$6)*(G322/100)*(E322/1000)),IF(AND(C322="Wine",D322="Fortified Wines"),SUM(LOOKUP(2,1/(SRP!$B$20:$B$23&lt;=E322)/(SRP!$C$20:$C$23&gt;=E322),SRP!$D$20:$D$23)*(G322/100)*(E322/1000)),IF(C322="Wine",SUM(LOOKUP(2,1/(SRP!$B$15:$B$19&lt;=E322)/(SRP!$C$15:$C$19&gt;=E322),SRP!$D$15:$D$19)*(G322/100)*(E322/1000)),IF(C322="Ready to Drink",SUM(LOOKUP(2,1/(SRP!$B$10:$B$14&lt;=E322)/(SRP!$C$10:$C$14&gt;=E322),SRP!$D$10:$D$14)*(G322/100)*(E322/1000)),0))))),2)</f>
        <v>10.47</v>
      </c>
    </row>
    <row r="323" spans="1:11" x14ac:dyDescent="0.35">
      <c r="A323" s="2">
        <v>8566</v>
      </c>
      <c r="B323" s="76" t="s">
        <v>504</v>
      </c>
      <c r="C323" s="76" t="s">
        <v>286</v>
      </c>
      <c r="D323" s="76" t="s">
        <v>300</v>
      </c>
      <c r="E323" s="76">
        <v>300</v>
      </c>
      <c r="F323" s="76">
        <v>12</v>
      </c>
      <c r="G323" s="77">
        <v>14.5</v>
      </c>
      <c r="H323" s="76" t="s">
        <v>4849</v>
      </c>
      <c r="I323" s="77">
        <v>9.99</v>
      </c>
      <c r="J323" s="2">
        <v>1</v>
      </c>
      <c r="K323" s="119" cm="1">
        <f t="array" ref="K323">ROUND(IF(C323="Beer",SUM(LOOKUP(2,1/(SRP!$B$7:$B$9&lt;=E323)/(SRP!$C$7:$C$9&gt;=E323),SRP!$D$7:$D$9)*(G323/100)*(E323/1000)),IF(C323="Spirits",SUM(LOOKUP(2,1/(SRP!$B$2:$B$6&lt;=E323)/(SRP!$C$2:$C$6&gt;=E323),SRP!$D$2:$D$6)*(G323/100)*(E323/1000)),IF(AND(C323="Wine",D323="Fortified Wines"),SUM(LOOKUP(2,1/(SRP!$B$20:$B$23&lt;=E323)/(SRP!$C$20:$C$23&gt;=E323),SRP!$D$20:$D$23)*(G323/100)*(E323/1000)),IF(C323="Wine",SUM(LOOKUP(2,1/(SRP!$B$15:$B$19&lt;=E323)/(SRP!$C$15:$C$19&gt;=E323),SRP!$D$15:$D$19)*(G323/100)*(E323/1000)),IF(C323="Ready to Drink",SUM(LOOKUP(2,1/(SRP!$B$10:$B$14&lt;=E323)/(SRP!$C$10:$C$14&gt;=E323),SRP!$D$10:$D$14)*(G323/100)*(E323/1000)),0))))),2)</f>
        <v>4.37</v>
      </c>
    </row>
    <row r="324" spans="1:11" x14ac:dyDescent="0.35">
      <c r="A324" s="2">
        <v>8583</v>
      </c>
      <c r="B324" s="76" t="s">
        <v>505</v>
      </c>
      <c r="C324" s="76" t="s">
        <v>287</v>
      </c>
      <c r="D324" s="76" t="s">
        <v>5230</v>
      </c>
      <c r="E324" s="76">
        <v>450</v>
      </c>
      <c r="F324" s="76">
        <v>24</v>
      </c>
      <c r="G324" s="77">
        <v>5</v>
      </c>
      <c r="H324" s="76" t="s">
        <v>3328</v>
      </c>
      <c r="I324" s="77">
        <v>3.79</v>
      </c>
      <c r="J324" s="2">
        <v>1</v>
      </c>
      <c r="K324" s="119" cm="1">
        <f t="array" ref="K324">ROUND(IF(C324="Beer",SUM(LOOKUP(2,1/(SRP!$B$7:$B$9&lt;=E324)/(SRP!$C$7:$C$9&gt;=E324),SRP!$D$7:$D$9)*(G324/100)*(E324/1000)),IF(C324="Spirits",SUM(LOOKUP(2,1/(SRP!$B$2:$B$6&lt;=E324)/(SRP!$C$2:$C$6&gt;=E324),SRP!$D$2:$D$6)*(G324/100)*(E324/1000)),IF(AND(C324="Wine",D324="Fortified Wines"),SUM(LOOKUP(2,1/(SRP!$B$20:$B$23&lt;=E324)/(SRP!$C$20:$C$23&gt;=E324),SRP!$D$20:$D$23)*(G324/100)*(E324/1000)),IF(C324="Wine",SUM(LOOKUP(2,1/(SRP!$B$15:$B$19&lt;=E324)/(SRP!$C$15:$C$19&gt;=E324),SRP!$D$15:$D$19)*(G324/100)*(E324/1000)),IF(C324="Ready to Drink",SUM(LOOKUP(2,1/(SRP!$B$10:$B$14&lt;=E324)/(SRP!$C$10:$C$14&gt;=E324),SRP!$D$10:$D$14)*(G324/100)*(E324/1000)),0))))),2)</f>
        <v>1.57</v>
      </c>
    </row>
    <row r="325" spans="1:11" x14ac:dyDescent="0.35">
      <c r="A325" s="2">
        <v>8583</v>
      </c>
      <c r="B325" s="76" t="s">
        <v>505</v>
      </c>
      <c r="C325" s="76" t="s">
        <v>287</v>
      </c>
      <c r="D325" s="76" t="s">
        <v>5230</v>
      </c>
      <c r="E325" s="76">
        <v>450</v>
      </c>
      <c r="F325" s="76">
        <v>24</v>
      </c>
      <c r="G325" s="77">
        <v>5</v>
      </c>
      <c r="H325" s="76" t="s">
        <v>3328</v>
      </c>
      <c r="I325" s="77">
        <v>3.79</v>
      </c>
      <c r="J325" s="2">
        <v>1</v>
      </c>
      <c r="K325" s="119" cm="1">
        <f t="array" ref="K325">ROUND(IF(C325="Beer",SUM(LOOKUP(2,1/(SRP!$B$7:$B$9&lt;=E325)/(SRP!$C$7:$C$9&gt;=E325),SRP!$D$7:$D$9)*(G325/100)*(E325/1000)),IF(C325="Spirits",SUM(LOOKUP(2,1/(SRP!$B$2:$B$6&lt;=E325)/(SRP!$C$2:$C$6&gt;=E325),SRP!$D$2:$D$6)*(G325/100)*(E325/1000)),IF(AND(C325="Wine",D325="Fortified Wines"),SUM(LOOKUP(2,1/(SRP!$B$20:$B$23&lt;=E325)/(SRP!$C$20:$C$23&gt;=E325),SRP!$D$20:$D$23)*(G325/100)*(E325/1000)),IF(C325="Wine",SUM(LOOKUP(2,1/(SRP!$B$15:$B$19&lt;=E325)/(SRP!$C$15:$C$19&gt;=E325),SRP!$D$15:$D$19)*(G325/100)*(E325/1000)),IF(C325="Ready to Drink",SUM(LOOKUP(2,1/(SRP!$B$10:$B$14&lt;=E325)/(SRP!$C$10:$C$14&gt;=E325),SRP!$D$10:$D$14)*(G325/100)*(E325/1000)),0))))),2)</f>
        <v>1.57</v>
      </c>
    </row>
    <row r="326" spans="1:11" x14ac:dyDescent="0.35">
      <c r="A326" s="2">
        <v>8630</v>
      </c>
      <c r="B326" s="76" t="s">
        <v>506</v>
      </c>
      <c r="C326" s="76" t="s">
        <v>286</v>
      </c>
      <c r="D326" s="76" t="s">
        <v>5232</v>
      </c>
      <c r="E326" s="76">
        <v>200</v>
      </c>
      <c r="F326" s="76">
        <v>24</v>
      </c>
      <c r="G326" s="77">
        <v>10.5</v>
      </c>
      <c r="H326" s="76" t="s">
        <v>3343</v>
      </c>
      <c r="I326" s="77">
        <v>2.99</v>
      </c>
      <c r="J326" s="2">
        <v>1</v>
      </c>
      <c r="K326" s="119" cm="1">
        <f t="array" ref="K326">ROUND(IF(C326="Beer",SUM(LOOKUP(2,1/(SRP!$B$7:$B$9&lt;=E326)/(SRP!$C$7:$C$9&gt;=E326),SRP!$D$7:$D$9)*(G326/100)*(E326/1000)),IF(C326="Spirits",SUM(LOOKUP(2,1/(SRP!$B$2:$B$6&lt;=E326)/(SRP!$C$2:$C$6&gt;=E326),SRP!$D$2:$D$6)*(G326/100)*(E326/1000)),IF(AND(C326="Wine",D326="Fortified Wines"),SUM(LOOKUP(2,1/(SRP!$B$20:$B$23&lt;=E326)/(SRP!$C$20:$C$23&gt;=E326),SRP!$D$20:$D$23)*(G326/100)*(E326/1000)),IF(C326="Wine",SUM(LOOKUP(2,1/(SRP!$B$15:$B$19&lt;=E326)/(SRP!$C$15:$C$19&gt;=E326),SRP!$D$15:$D$19)*(G326/100)*(E326/1000)),IF(C326="Ready to Drink",SUM(LOOKUP(2,1/(SRP!$B$10:$B$14&lt;=E326)/(SRP!$C$10:$C$14&gt;=E326),SRP!$D$10:$D$14)*(G326/100)*(E326/1000)),0))))),2)</f>
        <v>2.11</v>
      </c>
    </row>
    <row r="327" spans="1:11" x14ac:dyDescent="0.35">
      <c r="A327" s="2">
        <v>8673</v>
      </c>
      <c r="B327" s="76" t="s">
        <v>507</v>
      </c>
      <c r="C327" s="76" t="s">
        <v>286</v>
      </c>
      <c r="D327" s="76" t="s">
        <v>5236</v>
      </c>
      <c r="E327" s="76">
        <v>750</v>
      </c>
      <c r="F327" s="76">
        <v>12</v>
      </c>
      <c r="G327" s="77">
        <v>13</v>
      </c>
      <c r="H327" s="76" t="s">
        <v>3326</v>
      </c>
      <c r="I327" s="77">
        <v>31.99</v>
      </c>
      <c r="J327" s="2">
        <v>1</v>
      </c>
      <c r="K327" s="119" cm="1">
        <f t="array" ref="K327">ROUND(IF(C327="Beer",SUM(LOOKUP(2,1/(SRP!$B$7:$B$9&lt;=E327)/(SRP!$C$7:$C$9&gt;=E327),SRP!$D$7:$D$9)*(G327/100)*(E327/1000)),IF(C327="Spirits",SUM(LOOKUP(2,1/(SRP!$B$2:$B$6&lt;=E327)/(SRP!$C$2:$C$6&gt;=E327),SRP!$D$2:$D$6)*(G327/100)*(E327/1000)),IF(AND(C327="Wine",D327="Fortified Wines"),SUM(LOOKUP(2,1/(SRP!$B$20:$B$23&lt;=E327)/(SRP!$C$20:$C$23&gt;=E327),SRP!$D$20:$D$23)*(G327/100)*(E327/1000)),IF(C327="Wine",SUM(LOOKUP(2,1/(SRP!$B$15:$B$19&lt;=E327)/(SRP!$C$15:$C$19&gt;=E327),SRP!$D$15:$D$19)*(G327/100)*(E327/1000)),IF(C327="Ready to Drink",SUM(LOOKUP(2,1/(SRP!$B$10:$B$14&lt;=E327)/(SRP!$C$10:$C$14&gt;=E327),SRP!$D$10:$D$14)*(G327/100)*(E327/1000)),0))))),2)</f>
        <v>6.81</v>
      </c>
    </row>
    <row r="328" spans="1:11" x14ac:dyDescent="0.35">
      <c r="A328" s="2">
        <v>8700</v>
      </c>
      <c r="B328" s="76" t="s">
        <v>508</v>
      </c>
      <c r="C328" s="76" t="s">
        <v>287</v>
      </c>
      <c r="D328" s="76" t="s">
        <v>5230</v>
      </c>
      <c r="E328" s="76">
        <v>330</v>
      </c>
      <c r="F328" s="76">
        <v>24</v>
      </c>
      <c r="G328" s="77">
        <v>5.2</v>
      </c>
      <c r="H328" s="76" t="s">
        <v>3328</v>
      </c>
      <c r="I328" s="77">
        <v>2.89</v>
      </c>
      <c r="J328" s="2">
        <v>1</v>
      </c>
      <c r="K328" s="119" cm="1">
        <f t="array" ref="K328">ROUND(IF(C328="Beer",SUM(LOOKUP(2,1/(SRP!$B$7:$B$9&lt;=E328)/(SRP!$C$7:$C$9&gt;=E328),SRP!$D$7:$D$9)*(G328/100)*(E328/1000)),IF(C328="Spirits",SUM(LOOKUP(2,1/(SRP!$B$2:$B$6&lt;=E328)/(SRP!$C$2:$C$6&gt;=E328),SRP!$D$2:$D$6)*(G328/100)*(E328/1000)),IF(AND(C328="Wine",D328="Fortified Wines"),SUM(LOOKUP(2,1/(SRP!$B$20:$B$23&lt;=E328)/(SRP!$C$20:$C$23&gt;=E328),SRP!$D$20:$D$23)*(G328/100)*(E328/1000)),IF(C328="Wine",SUM(LOOKUP(2,1/(SRP!$B$15:$B$19&lt;=E328)/(SRP!$C$15:$C$19&gt;=E328),SRP!$D$15:$D$19)*(G328/100)*(E328/1000)),IF(C328="Ready to Drink",SUM(LOOKUP(2,1/(SRP!$B$10:$B$14&lt;=E328)/(SRP!$C$10:$C$14&gt;=E328),SRP!$D$10:$D$14)*(G328/100)*(E328/1000)),0))))),2)</f>
        <v>1.2</v>
      </c>
    </row>
    <row r="329" spans="1:11" x14ac:dyDescent="0.35">
      <c r="A329" s="2">
        <v>8700</v>
      </c>
      <c r="B329" s="76" t="s">
        <v>508</v>
      </c>
      <c r="C329" s="76" t="s">
        <v>287</v>
      </c>
      <c r="D329" s="76" t="s">
        <v>5230</v>
      </c>
      <c r="E329" s="76">
        <v>330</v>
      </c>
      <c r="F329" s="76">
        <v>24</v>
      </c>
      <c r="G329" s="77">
        <v>5.2</v>
      </c>
      <c r="H329" s="76" t="s">
        <v>3328</v>
      </c>
      <c r="I329" s="77">
        <v>2.89</v>
      </c>
      <c r="J329" s="2">
        <v>1</v>
      </c>
      <c r="K329" s="119" cm="1">
        <f t="array" ref="K329">ROUND(IF(C329="Beer",SUM(LOOKUP(2,1/(SRP!$B$7:$B$9&lt;=E329)/(SRP!$C$7:$C$9&gt;=E329),SRP!$D$7:$D$9)*(G329/100)*(E329/1000)),IF(C329="Spirits",SUM(LOOKUP(2,1/(SRP!$B$2:$B$6&lt;=E329)/(SRP!$C$2:$C$6&gt;=E329),SRP!$D$2:$D$6)*(G329/100)*(E329/1000)),IF(AND(C329="Wine",D329="Fortified Wines"),SUM(LOOKUP(2,1/(SRP!$B$20:$B$23&lt;=E329)/(SRP!$C$20:$C$23&gt;=E329),SRP!$D$20:$D$23)*(G329/100)*(E329/1000)),IF(C329="Wine",SUM(LOOKUP(2,1/(SRP!$B$15:$B$19&lt;=E329)/(SRP!$C$15:$C$19&gt;=E329),SRP!$D$15:$D$19)*(G329/100)*(E329/1000)),IF(C329="Ready to Drink",SUM(LOOKUP(2,1/(SRP!$B$10:$B$14&lt;=E329)/(SRP!$C$10:$C$14&gt;=E329),SRP!$D$10:$D$14)*(G329/100)*(E329/1000)),0))))),2)</f>
        <v>1.2</v>
      </c>
    </row>
    <row r="330" spans="1:11" x14ac:dyDescent="0.35">
      <c r="A330" s="2">
        <v>8733</v>
      </c>
      <c r="B330" s="76" t="s">
        <v>10</v>
      </c>
      <c r="C330" s="76" t="s">
        <v>285</v>
      </c>
      <c r="D330" s="76" t="s">
        <v>6931</v>
      </c>
      <c r="E330" s="76">
        <v>375</v>
      </c>
      <c r="F330" s="76">
        <v>12</v>
      </c>
      <c r="G330" s="77">
        <v>40</v>
      </c>
      <c r="H330" s="76" t="s">
        <v>3284</v>
      </c>
      <c r="I330" s="77">
        <v>20.49</v>
      </c>
      <c r="J330" s="2">
        <v>1</v>
      </c>
      <c r="K330" s="119" cm="1">
        <f t="array" ref="K330">ROUND(IF(C330="Beer",SUM(LOOKUP(2,1/(SRP!$B$7:$B$9&lt;=E330)/(SRP!$C$7:$C$9&gt;=E330),SRP!$D$7:$D$9)*(G330/100)*(E330/1000)),IF(C330="Spirits",SUM(LOOKUP(2,1/(SRP!$B$2:$B$6&lt;=E330)/(SRP!$C$2:$C$6&gt;=E330),SRP!$D$2:$D$6)*(G330/100)*(E330/1000)),IF(AND(C330="Wine",D330="Fortified Wines"),SUM(LOOKUP(2,1/(SRP!$B$20:$B$23&lt;=E330)/(SRP!$C$20:$C$23&gt;=E330),SRP!$D$20:$D$23)*(G330/100)*(E330/1000)),IF(C330="Wine",SUM(LOOKUP(2,1/(SRP!$B$15:$B$19&lt;=E330)/(SRP!$C$15:$C$19&gt;=E330),SRP!$D$15:$D$19)*(G330/100)*(E330/1000)),IF(C330="Ready to Drink",SUM(LOOKUP(2,1/(SRP!$B$10:$B$14&lt;=E330)/(SRP!$C$10:$C$14&gt;=E330),SRP!$D$10:$D$14)*(G330/100)*(E330/1000)),0))))),2)</f>
        <v>11.89</v>
      </c>
    </row>
    <row r="331" spans="1:11" x14ac:dyDescent="0.35">
      <c r="A331" s="2">
        <v>8734</v>
      </c>
      <c r="B331" s="76" t="s">
        <v>509</v>
      </c>
      <c r="C331" s="76" t="s">
        <v>286</v>
      </c>
      <c r="D331" s="76" t="s">
        <v>5254</v>
      </c>
      <c r="E331" s="76">
        <v>750</v>
      </c>
      <c r="F331" s="76">
        <v>6</v>
      </c>
      <c r="G331" s="77">
        <v>13.5</v>
      </c>
      <c r="H331" s="76" t="s">
        <v>6938</v>
      </c>
      <c r="I331" s="77">
        <v>41.93</v>
      </c>
      <c r="J331" s="2">
        <v>1</v>
      </c>
      <c r="K331" s="119" cm="1">
        <f t="array" ref="K331">ROUND(IF(C331="Beer",SUM(LOOKUP(2,1/(SRP!$B$7:$B$9&lt;=E331)/(SRP!$C$7:$C$9&gt;=E331),SRP!$D$7:$D$9)*(G331/100)*(E331/1000)),IF(C331="Spirits",SUM(LOOKUP(2,1/(SRP!$B$2:$B$6&lt;=E331)/(SRP!$C$2:$C$6&gt;=E331),SRP!$D$2:$D$6)*(G331/100)*(E331/1000)),IF(AND(C331="Wine",D331="Fortified Wines"),SUM(LOOKUP(2,1/(SRP!$B$20:$B$23&lt;=E331)/(SRP!$C$20:$C$23&gt;=E331),SRP!$D$20:$D$23)*(G331/100)*(E331/1000)),IF(C331="Wine",SUM(LOOKUP(2,1/(SRP!$B$15:$B$19&lt;=E331)/(SRP!$C$15:$C$19&gt;=E331),SRP!$D$15:$D$19)*(G331/100)*(E331/1000)),IF(C331="Ready to Drink",SUM(LOOKUP(2,1/(SRP!$B$10:$B$14&lt;=E331)/(SRP!$C$10:$C$14&gt;=E331),SRP!$D$10:$D$14)*(G331/100)*(E331/1000)),0))))),2)</f>
        <v>7.07</v>
      </c>
    </row>
    <row r="332" spans="1:11" x14ac:dyDescent="0.35">
      <c r="A332" s="2">
        <v>8738</v>
      </c>
      <c r="B332" s="76" t="s">
        <v>7227</v>
      </c>
      <c r="C332" s="76" t="s">
        <v>286</v>
      </c>
      <c r="D332" s="76" t="s">
        <v>5247</v>
      </c>
      <c r="E332" s="76">
        <v>750</v>
      </c>
      <c r="F332" s="76">
        <v>12</v>
      </c>
      <c r="G332" s="77">
        <v>14.5</v>
      </c>
      <c r="H332" s="76" t="s">
        <v>3300</v>
      </c>
      <c r="I332" s="77">
        <v>22.99</v>
      </c>
      <c r="J332" s="2">
        <v>1</v>
      </c>
      <c r="K332" s="119" cm="1">
        <f t="array" ref="K332">ROUND(IF(C332="Beer",SUM(LOOKUP(2,1/(SRP!$B$7:$B$9&lt;=E332)/(SRP!$C$7:$C$9&gt;=E332),SRP!$D$7:$D$9)*(G332/100)*(E332/1000)),IF(C332="Spirits",SUM(LOOKUP(2,1/(SRP!$B$2:$B$6&lt;=E332)/(SRP!$C$2:$C$6&gt;=E332),SRP!$D$2:$D$6)*(G332/100)*(E332/1000)),IF(AND(C332="Wine",D332="Fortified Wines"),SUM(LOOKUP(2,1/(SRP!$B$20:$B$23&lt;=E332)/(SRP!$C$20:$C$23&gt;=E332),SRP!$D$20:$D$23)*(G332/100)*(E332/1000)),IF(C332="Wine",SUM(LOOKUP(2,1/(SRP!$B$15:$B$19&lt;=E332)/(SRP!$C$15:$C$19&gt;=E332),SRP!$D$15:$D$19)*(G332/100)*(E332/1000)),IF(C332="Ready to Drink",SUM(LOOKUP(2,1/(SRP!$B$10:$B$14&lt;=E332)/(SRP!$C$10:$C$14&gt;=E332),SRP!$D$10:$D$14)*(G332/100)*(E332/1000)),0))))),2)</f>
        <v>7.59</v>
      </c>
    </row>
    <row r="333" spans="1:11" x14ac:dyDescent="0.35">
      <c r="A333" s="2">
        <v>8768</v>
      </c>
      <c r="B333" s="76" t="s">
        <v>510</v>
      </c>
      <c r="C333" s="76" t="s">
        <v>286</v>
      </c>
      <c r="D333" s="76" t="s">
        <v>5247</v>
      </c>
      <c r="E333" s="76">
        <v>750</v>
      </c>
      <c r="F333" s="76">
        <v>12</v>
      </c>
      <c r="G333" s="77">
        <v>14.5</v>
      </c>
      <c r="H333" s="76" t="s">
        <v>3303</v>
      </c>
      <c r="I333" s="77">
        <v>80.989999999999995</v>
      </c>
      <c r="J333" s="2">
        <v>1</v>
      </c>
      <c r="K333" s="119" cm="1">
        <f t="array" ref="K333">ROUND(IF(C333="Beer",SUM(LOOKUP(2,1/(SRP!$B$7:$B$9&lt;=E333)/(SRP!$C$7:$C$9&gt;=E333),SRP!$D$7:$D$9)*(G333/100)*(E333/1000)),IF(C333="Spirits",SUM(LOOKUP(2,1/(SRP!$B$2:$B$6&lt;=E333)/(SRP!$C$2:$C$6&gt;=E333),SRP!$D$2:$D$6)*(G333/100)*(E333/1000)),IF(AND(C333="Wine",D333="Fortified Wines"),SUM(LOOKUP(2,1/(SRP!$B$20:$B$23&lt;=E333)/(SRP!$C$20:$C$23&gt;=E333),SRP!$D$20:$D$23)*(G333/100)*(E333/1000)),IF(C333="Wine",SUM(LOOKUP(2,1/(SRP!$B$15:$B$19&lt;=E333)/(SRP!$C$15:$C$19&gt;=E333),SRP!$D$15:$D$19)*(G333/100)*(E333/1000)),IF(C333="Ready to Drink",SUM(LOOKUP(2,1/(SRP!$B$10:$B$14&lt;=E333)/(SRP!$C$10:$C$14&gt;=E333),SRP!$D$10:$D$14)*(G333/100)*(E333/1000)),0))))),2)</f>
        <v>7.59</v>
      </c>
    </row>
    <row r="334" spans="1:11" x14ac:dyDescent="0.35">
      <c r="A334" s="2">
        <v>8775</v>
      </c>
      <c r="B334" s="76" t="s">
        <v>3987</v>
      </c>
      <c r="C334" s="76" t="s">
        <v>285</v>
      </c>
      <c r="D334" s="76" t="s">
        <v>6931</v>
      </c>
      <c r="E334" s="76">
        <v>1750</v>
      </c>
      <c r="F334" s="76">
        <v>6</v>
      </c>
      <c r="G334" s="77">
        <v>40</v>
      </c>
      <c r="H334" s="76" t="s">
        <v>3285</v>
      </c>
      <c r="I334" s="77">
        <v>63.39</v>
      </c>
      <c r="J334" s="2">
        <v>1</v>
      </c>
      <c r="K334" s="119" cm="1">
        <f t="array" ref="K334">ROUND(IF(C334="Beer",SUM(LOOKUP(2,1/(SRP!$B$7:$B$9&lt;=E334)/(SRP!$C$7:$C$9&gt;=E334),SRP!$D$7:$D$9)*(G334/100)*(E334/1000)),IF(C334="Spirits",SUM(LOOKUP(2,1/(SRP!$B$2:$B$6&lt;=E334)/(SRP!$C$2:$C$6&gt;=E334),SRP!$D$2:$D$6)*(G334/100)*(E334/1000)),IF(AND(C334="Wine",D334="Fortified Wines"),SUM(LOOKUP(2,1/(SRP!$B$20:$B$23&lt;=E334)/(SRP!$C$20:$C$23&gt;=E334),SRP!$D$20:$D$23)*(G334/100)*(E334/1000)),IF(C334="Wine",SUM(LOOKUP(2,1/(SRP!$B$15:$B$19&lt;=E334)/(SRP!$C$15:$C$19&gt;=E334),SRP!$D$15:$D$19)*(G334/100)*(E334/1000)),IF(C334="Ready to Drink",SUM(LOOKUP(2,1/(SRP!$B$10:$B$14&lt;=E334)/(SRP!$C$10:$C$14&gt;=E334),SRP!$D$10:$D$14)*(G334/100)*(E334/1000)),0))))),2)</f>
        <v>48.87</v>
      </c>
    </row>
    <row r="335" spans="1:11" x14ac:dyDescent="0.35">
      <c r="A335" s="2">
        <v>8803</v>
      </c>
      <c r="B335" s="76" t="s">
        <v>511</v>
      </c>
      <c r="C335" s="76" t="s">
        <v>285</v>
      </c>
      <c r="D335" s="76" t="s">
        <v>6936</v>
      </c>
      <c r="E335" s="76">
        <v>750</v>
      </c>
      <c r="F335" s="76">
        <v>6</v>
      </c>
      <c r="G335" s="77">
        <v>43</v>
      </c>
      <c r="H335" s="76" t="s">
        <v>3282</v>
      </c>
      <c r="I335" s="77">
        <v>89.99</v>
      </c>
      <c r="J335" s="2">
        <v>1</v>
      </c>
      <c r="K335" s="119" cm="1">
        <f t="array" ref="K335">ROUND(IF(C335="Beer",SUM(LOOKUP(2,1/(SRP!$B$7:$B$9&lt;=E335)/(SRP!$C$7:$C$9&gt;=E335),SRP!$D$7:$D$9)*(G335/100)*(E335/1000)),IF(C335="Spirits",SUM(LOOKUP(2,1/(SRP!$B$2:$B$6&lt;=E335)/(SRP!$C$2:$C$6&gt;=E335),SRP!$D$2:$D$6)*(G335/100)*(E335/1000)),IF(AND(C335="Wine",D335="Fortified Wines"),SUM(LOOKUP(2,1/(SRP!$B$20:$B$23&lt;=E335)/(SRP!$C$20:$C$23&gt;=E335),SRP!$D$20:$D$23)*(G335/100)*(E335/1000)),IF(C335="Wine",SUM(LOOKUP(2,1/(SRP!$B$15:$B$19&lt;=E335)/(SRP!$C$15:$C$19&gt;=E335),SRP!$D$15:$D$19)*(G335/100)*(E335/1000)),IF(C335="Ready to Drink",SUM(LOOKUP(2,1/(SRP!$B$10:$B$14&lt;=E335)/(SRP!$C$10:$C$14&gt;=E335),SRP!$D$10:$D$14)*(G335/100)*(E335/1000)),0))))),2)</f>
        <v>22.51</v>
      </c>
    </row>
    <row r="336" spans="1:11" x14ac:dyDescent="0.35">
      <c r="A336" s="2">
        <v>8835</v>
      </c>
      <c r="B336" s="76" t="s">
        <v>512</v>
      </c>
      <c r="C336" s="76" t="s">
        <v>286</v>
      </c>
      <c r="D336" s="76" t="s">
        <v>5236</v>
      </c>
      <c r="E336" s="76">
        <v>750</v>
      </c>
      <c r="F336" s="76">
        <v>6</v>
      </c>
      <c r="G336" s="77">
        <v>15</v>
      </c>
      <c r="H336" s="76" t="s">
        <v>3341</v>
      </c>
      <c r="I336" s="77">
        <v>28.99</v>
      </c>
      <c r="J336" s="2">
        <v>1</v>
      </c>
      <c r="K336" s="119" cm="1">
        <f t="array" ref="K336">ROUND(IF(C336="Beer",SUM(LOOKUP(2,1/(SRP!$B$7:$B$9&lt;=E336)/(SRP!$C$7:$C$9&gt;=E336),SRP!$D$7:$D$9)*(G336/100)*(E336/1000)),IF(C336="Spirits",SUM(LOOKUP(2,1/(SRP!$B$2:$B$6&lt;=E336)/(SRP!$C$2:$C$6&gt;=E336),SRP!$D$2:$D$6)*(G336/100)*(E336/1000)),IF(AND(C336="Wine",D336="Fortified Wines"),SUM(LOOKUP(2,1/(SRP!$B$20:$B$23&lt;=E336)/(SRP!$C$20:$C$23&gt;=E336),SRP!$D$20:$D$23)*(G336/100)*(E336/1000)),IF(C336="Wine",SUM(LOOKUP(2,1/(SRP!$B$15:$B$19&lt;=E336)/(SRP!$C$15:$C$19&gt;=E336),SRP!$D$15:$D$19)*(G336/100)*(E336/1000)),IF(C336="Ready to Drink",SUM(LOOKUP(2,1/(SRP!$B$10:$B$14&lt;=E336)/(SRP!$C$10:$C$14&gt;=E336),SRP!$D$10:$D$14)*(G336/100)*(E336/1000)),0))))),2)</f>
        <v>7.85</v>
      </c>
    </row>
    <row r="337" spans="1:11" x14ac:dyDescent="0.35">
      <c r="A337" s="2">
        <v>8841</v>
      </c>
      <c r="B337" s="76" t="s">
        <v>513</v>
      </c>
      <c r="C337" s="76" t="s">
        <v>285</v>
      </c>
      <c r="D337" s="76" t="s">
        <v>5231</v>
      </c>
      <c r="E337" s="76">
        <v>750</v>
      </c>
      <c r="F337" s="76">
        <v>6</v>
      </c>
      <c r="G337" s="77">
        <v>40</v>
      </c>
      <c r="H337" s="76" t="s">
        <v>3306</v>
      </c>
      <c r="I337" s="77">
        <v>50.99</v>
      </c>
      <c r="J337" s="2">
        <v>1</v>
      </c>
      <c r="K337" s="119" cm="1">
        <f t="array" ref="K337">ROUND(IF(C337="Beer",SUM(LOOKUP(2,1/(SRP!$B$7:$B$9&lt;=E337)/(SRP!$C$7:$C$9&gt;=E337),SRP!$D$7:$D$9)*(G337/100)*(E337/1000)),IF(C337="Spirits",SUM(LOOKUP(2,1/(SRP!$B$2:$B$6&lt;=E337)/(SRP!$C$2:$C$6&gt;=E337),SRP!$D$2:$D$6)*(G337/100)*(E337/1000)),IF(AND(C337="Wine",D337="Fortified Wines"),SUM(LOOKUP(2,1/(SRP!$B$20:$B$23&lt;=E337)/(SRP!$C$20:$C$23&gt;=E337),SRP!$D$20:$D$23)*(G337/100)*(E337/1000)),IF(C337="Wine",SUM(LOOKUP(2,1/(SRP!$B$15:$B$19&lt;=E337)/(SRP!$C$15:$C$19&gt;=E337),SRP!$D$15:$D$19)*(G337/100)*(E337/1000)),IF(C337="Ready to Drink",SUM(LOOKUP(2,1/(SRP!$B$10:$B$14&lt;=E337)/(SRP!$C$10:$C$14&gt;=E337),SRP!$D$10:$D$14)*(G337/100)*(E337/1000)),0))))),2)</f>
        <v>20.94</v>
      </c>
    </row>
    <row r="338" spans="1:11" x14ac:dyDescent="0.35">
      <c r="A338" s="2">
        <v>8849</v>
      </c>
      <c r="B338" s="76" t="s">
        <v>514</v>
      </c>
      <c r="C338" s="76" t="s">
        <v>285</v>
      </c>
      <c r="D338" s="76" t="s">
        <v>5287</v>
      </c>
      <c r="E338" s="76">
        <v>750</v>
      </c>
      <c r="F338" s="76">
        <v>12</v>
      </c>
      <c r="G338" s="77">
        <v>40</v>
      </c>
      <c r="H338" s="76" t="s">
        <v>6696</v>
      </c>
      <c r="I338" s="77">
        <v>42.99</v>
      </c>
      <c r="J338" s="2">
        <v>1</v>
      </c>
      <c r="K338" s="119" cm="1">
        <f t="array" ref="K338">ROUND(IF(C338="Beer",SUM(LOOKUP(2,1/(SRP!$B$7:$B$9&lt;=E338)/(SRP!$C$7:$C$9&gt;=E338),SRP!$D$7:$D$9)*(G338/100)*(E338/1000)),IF(C338="Spirits",SUM(LOOKUP(2,1/(SRP!$B$2:$B$6&lt;=E338)/(SRP!$C$2:$C$6&gt;=E338),SRP!$D$2:$D$6)*(G338/100)*(E338/1000)),IF(AND(C338="Wine",D338="Fortified Wines"),SUM(LOOKUP(2,1/(SRP!$B$20:$B$23&lt;=E338)/(SRP!$C$20:$C$23&gt;=E338),SRP!$D$20:$D$23)*(G338/100)*(E338/1000)),IF(C338="Wine",SUM(LOOKUP(2,1/(SRP!$B$15:$B$19&lt;=E338)/(SRP!$C$15:$C$19&gt;=E338),SRP!$D$15:$D$19)*(G338/100)*(E338/1000)),IF(C338="Ready to Drink",SUM(LOOKUP(2,1/(SRP!$B$10:$B$14&lt;=E338)/(SRP!$C$10:$C$14&gt;=E338),SRP!$D$10:$D$14)*(G338/100)*(E338/1000)),0))))),2)</f>
        <v>20.94</v>
      </c>
    </row>
    <row r="339" spans="1:11" x14ac:dyDescent="0.35">
      <c r="A339" s="2">
        <v>8858</v>
      </c>
      <c r="B339" s="76" t="s">
        <v>3988</v>
      </c>
      <c r="C339" s="76" t="s">
        <v>286</v>
      </c>
      <c r="D339" s="76" t="s">
        <v>5244</v>
      </c>
      <c r="E339" s="76">
        <v>750</v>
      </c>
      <c r="F339" s="76">
        <v>12</v>
      </c>
      <c r="G339" s="77">
        <v>13.5</v>
      </c>
      <c r="H339" s="76" t="s">
        <v>3305</v>
      </c>
      <c r="I339" s="77">
        <v>18.989999999999998</v>
      </c>
      <c r="J339" s="2">
        <v>1</v>
      </c>
      <c r="K339" s="119" cm="1">
        <f t="array" ref="K339">ROUND(IF(C339="Beer",SUM(LOOKUP(2,1/(SRP!$B$7:$B$9&lt;=E339)/(SRP!$C$7:$C$9&gt;=E339),SRP!$D$7:$D$9)*(G339/100)*(E339/1000)),IF(C339="Spirits",SUM(LOOKUP(2,1/(SRP!$B$2:$B$6&lt;=E339)/(SRP!$C$2:$C$6&gt;=E339),SRP!$D$2:$D$6)*(G339/100)*(E339/1000)),IF(AND(C339="Wine",D339="Fortified Wines"),SUM(LOOKUP(2,1/(SRP!$B$20:$B$23&lt;=E339)/(SRP!$C$20:$C$23&gt;=E339),SRP!$D$20:$D$23)*(G339/100)*(E339/1000)),IF(C339="Wine",SUM(LOOKUP(2,1/(SRP!$B$15:$B$19&lt;=E339)/(SRP!$C$15:$C$19&gt;=E339),SRP!$D$15:$D$19)*(G339/100)*(E339/1000)),IF(C339="Ready to Drink",SUM(LOOKUP(2,1/(SRP!$B$10:$B$14&lt;=E339)/(SRP!$C$10:$C$14&gt;=E339),SRP!$D$10:$D$14)*(G339/100)*(E339/1000)),0))))),2)</f>
        <v>7.07</v>
      </c>
    </row>
    <row r="340" spans="1:11" x14ac:dyDescent="0.35">
      <c r="A340" s="2">
        <v>8888</v>
      </c>
      <c r="B340" s="76" t="s">
        <v>515</v>
      </c>
      <c r="C340" s="76" t="s">
        <v>285</v>
      </c>
      <c r="D340" s="76" t="s">
        <v>5275</v>
      </c>
      <c r="E340" s="76">
        <v>750</v>
      </c>
      <c r="F340" s="76">
        <v>12</v>
      </c>
      <c r="G340" s="77">
        <v>40</v>
      </c>
      <c r="H340" s="76" t="s">
        <v>3282</v>
      </c>
      <c r="I340" s="77">
        <v>31.49</v>
      </c>
      <c r="J340" s="2">
        <v>1</v>
      </c>
      <c r="K340" s="119" cm="1">
        <f t="array" ref="K340">ROUND(IF(C340="Beer",SUM(LOOKUP(2,1/(SRP!$B$7:$B$9&lt;=E340)/(SRP!$C$7:$C$9&gt;=E340),SRP!$D$7:$D$9)*(G340/100)*(E340/1000)),IF(C340="Spirits",SUM(LOOKUP(2,1/(SRP!$B$2:$B$6&lt;=E340)/(SRP!$C$2:$C$6&gt;=E340),SRP!$D$2:$D$6)*(G340/100)*(E340/1000)),IF(AND(C340="Wine",D340="Fortified Wines"),SUM(LOOKUP(2,1/(SRP!$B$20:$B$23&lt;=E340)/(SRP!$C$20:$C$23&gt;=E340),SRP!$D$20:$D$23)*(G340/100)*(E340/1000)),IF(C340="Wine",SUM(LOOKUP(2,1/(SRP!$B$15:$B$19&lt;=E340)/(SRP!$C$15:$C$19&gt;=E340),SRP!$D$15:$D$19)*(G340/100)*(E340/1000)),IF(C340="Ready to Drink",SUM(LOOKUP(2,1/(SRP!$B$10:$B$14&lt;=E340)/(SRP!$C$10:$C$14&gt;=E340),SRP!$D$10:$D$14)*(G340/100)*(E340/1000)),0))))),2)</f>
        <v>20.94</v>
      </c>
    </row>
    <row r="341" spans="1:11" x14ac:dyDescent="0.35">
      <c r="A341" s="2">
        <v>8892</v>
      </c>
      <c r="B341" s="76" t="s">
        <v>516</v>
      </c>
      <c r="C341" s="76" t="s">
        <v>5938</v>
      </c>
      <c r="D341" s="76" t="s">
        <v>5279</v>
      </c>
      <c r="E341" s="76">
        <v>1000</v>
      </c>
      <c r="F341" s="76">
        <v>12</v>
      </c>
      <c r="G341" s="77">
        <v>5</v>
      </c>
      <c r="H341" s="76" t="s">
        <v>3280</v>
      </c>
      <c r="I341" s="77">
        <v>10.99</v>
      </c>
      <c r="J341" s="2">
        <v>1</v>
      </c>
      <c r="K341" s="119" cm="1">
        <f t="array" ref="K341">ROUND(IF(C341="Beer",SUM(LOOKUP(2,1/(SRP!$B$7:$B$9&lt;=E341)/(SRP!$C$7:$C$9&gt;=E341),SRP!$D$7:$D$9)*(G341/100)*(E341/1000)),IF(C341="Spirits",SUM(LOOKUP(2,1/(SRP!$B$2:$B$6&lt;=E341)/(SRP!$C$2:$C$6&gt;=E341),SRP!$D$2:$D$6)*(G341/100)*(E341/1000)),IF(AND(C341="Wine",D341="Fortified Wines"),SUM(LOOKUP(2,1/(SRP!$B$20:$B$23&lt;=E341)/(SRP!$C$20:$C$23&gt;=E341),SRP!$D$20:$D$23)*(G341/100)*(E341/1000)),IF(C341="Wine",SUM(LOOKUP(2,1/(SRP!$B$15:$B$19&lt;=E341)/(SRP!$C$15:$C$19&gt;=E341),SRP!$D$15:$D$19)*(G341/100)*(E341/1000)),IF(C341="Ready to Drink",SUM(LOOKUP(2,1/(SRP!$B$10:$B$14&lt;=E341)/(SRP!$C$10:$C$14&gt;=E341),SRP!$D$10:$D$14)*(G341/100)*(E341/1000)),0))))),2)</f>
        <v>3.49</v>
      </c>
    </row>
    <row r="342" spans="1:11" x14ac:dyDescent="0.35">
      <c r="A342" s="2">
        <v>8939</v>
      </c>
      <c r="B342" s="76" t="s">
        <v>4663</v>
      </c>
      <c r="C342" s="76" t="s">
        <v>287</v>
      </c>
      <c r="D342" s="76" t="s">
        <v>5230</v>
      </c>
      <c r="E342" s="76">
        <v>330</v>
      </c>
      <c r="F342" s="76">
        <v>24</v>
      </c>
      <c r="G342" s="77">
        <v>4.5</v>
      </c>
      <c r="H342" s="76" t="s">
        <v>3301</v>
      </c>
      <c r="I342" s="77">
        <v>3.25</v>
      </c>
      <c r="J342" s="2">
        <v>1</v>
      </c>
      <c r="K342" s="119" cm="1">
        <f t="array" ref="K342">ROUND(IF(C342="Beer",SUM(LOOKUP(2,1/(SRP!$B$7:$B$9&lt;=E342)/(SRP!$C$7:$C$9&gt;=E342),SRP!$D$7:$D$9)*(G342/100)*(E342/1000)),IF(C342="Spirits",SUM(LOOKUP(2,1/(SRP!$B$2:$B$6&lt;=E342)/(SRP!$C$2:$C$6&gt;=E342),SRP!$D$2:$D$6)*(G342/100)*(E342/1000)),IF(AND(C342="Wine",D342="Fortified Wines"),SUM(LOOKUP(2,1/(SRP!$B$20:$B$23&lt;=E342)/(SRP!$C$20:$C$23&gt;=E342),SRP!$D$20:$D$23)*(G342/100)*(E342/1000)),IF(C342="Wine",SUM(LOOKUP(2,1/(SRP!$B$15:$B$19&lt;=E342)/(SRP!$C$15:$C$19&gt;=E342),SRP!$D$15:$D$19)*(G342/100)*(E342/1000)),IF(C342="Ready to Drink",SUM(LOOKUP(2,1/(SRP!$B$10:$B$14&lt;=E342)/(SRP!$C$10:$C$14&gt;=E342),SRP!$D$10:$D$14)*(G342/100)*(E342/1000)),0))))),2)</f>
        <v>1.04</v>
      </c>
    </row>
    <row r="343" spans="1:11" x14ac:dyDescent="0.35">
      <c r="A343" s="2">
        <v>8939</v>
      </c>
      <c r="B343" s="76" t="s">
        <v>4663</v>
      </c>
      <c r="C343" s="76" t="s">
        <v>287</v>
      </c>
      <c r="D343" s="76" t="s">
        <v>5230</v>
      </c>
      <c r="E343" s="76">
        <v>330</v>
      </c>
      <c r="F343" s="76">
        <v>24</v>
      </c>
      <c r="G343" s="77">
        <v>4.5</v>
      </c>
      <c r="H343" s="76" t="s">
        <v>3301</v>
      </c>
      <c r="I343" s="77">
        <v>3.25</v>
      </c>
      <c r="J343" s="2">
        <v>1</v>
      </c>
      <c r="K343" s="119" cm="1">
        <f t="array" ref="K343">ROUND(IF(C343="Beer",SUM(LOOKUP(2,1/(SRP!$B$7:$B$9&lt;=E343)/(SRP!$C$7:$C$9&gt;=E343),SRP!$D$7:$D$9)*(G343/100)*(E343/1000)),IF(C343="Spirits",SUM(LOOKUP(2,1/(SRP!$B$2:$B$6&lt;=E343)/(SRP!$C$2:$C$6&gt;=E343),SRP!$D$2:$D$6)*(G343/100)*(E343/1000)),IF(AND(C343="Wine",D343="Fortified Wines"),SUM(LOOKUP(2,1/(SRP!$B$20:$B$23&lt;=E343)/(SRP!$C$20:$C$23&gt;=E343),SRP!$D$20:$D$23)*(G343/100)*(E343/1000)),IF(C343="Wine",SUM(LOOKUP(2,1/(SRP!$B$15:$B$19&lt;=E343)/(SRP!$C$15:$C$19&gt;=E343),SRP!$D$15:$D$19)*(G343/100)*(E343/1000)),IF(C343="Ready to Drink",SUM(LOOKUP(2,1/(SRP!$B$10:$B$14&lt;=E343)/(SRP!$C$10:$C$14&gt;=E343),SRP!$D$10:$D$14)*(G343/100)*(E343/1000)),0))))),2)</f>
        <v>1.04</v>
      </c>
    </row>
    <row r="344" spans="1:11" x14ac:dyDescent="0.35">
      <c r="A344" s="2">
        <v>8944</v>
      </c>
      <c r="B344" s="76" t="s">
        <v>517</v>
      </c>
      <c r="C344" s="76" t="s">
        <v>286</v>
      </c>
      <c r="D344" s="76" t="s">
        <v>5234</v>
      </c>
      <c r="E344" s="76">
        <v>750</v>
      </c>
      <c r="F344" s="76">
        <v>12</v>
      </c>
      <c r="G344" s="77">
        <v>13.5</v>
      </c>
      <c r="H344" s="76" t="s">
        <v>3303</v>
      </c>
      <c r="I344" s="77">
        <v>21.99</v>
      </c>
      <c r="J344" s="2">
        <v>1</v>
      </c>
      <c r="K344" s="119" cm="1">
        <f t="array" ref="K344">ROUND(IF(C344="Beer",SUM(LOOKUP(2,1/(SRP!$B$7:$B$9&lt;=E344)/(SRP!$C$7:$C$9&gt;=E344),SRP!$D$7:$D$9)*(G344/100)*(E344/1000)),IF(C344="Spirits",SUM(LOOKUP(2,1/(SRP!$B$2:$B$6&lt;=E344)/(SRP!$C$2:$C$6&gt;=E344),SRP!$D$2:$D$6)*(G344/100)*(E344/1000)),IF(AND(C344="Wine",D344="Fortified Wines"),SUM(LOOKUP(2,1/(SRP!$B$20:$B$23&lt;=E344)/(SRP!$C$20:$C$23&gt;=E344),SRP!$D$20:$D$23)*(G344/100)*(E344/1000)),IF(C344="Wine",SUM(LOOKUP(2,1/(SRP!$B$15:$B$19&lt;=E344)/(SRP!$C$15:$C$19&gt;=E344),SRP!$D$15:$D$19)*(G344/100)*(E344/1000)),IF(C344="Ready to Drink",SUM(LOOKUP(2,1/(SRP!$B$10:$B$14&lt;=E344)/(SRP!$C$10:$C$14&gt;=E344),SRP!$D$10:$D$14)*(G344/100)*(E344/1000)),0))))),2)</f>
        <v>7.07</v>
      </c>
    </row>
    <row r="345" spans="1:11" x14ac:dyDescent="0.35">
      <c r="A345" s="2">
        <v>8966</v>
      </c>
      <c r="B345" s="76" t="s">
        <v>518</v>
      </c>
      <c r="C345" s="76" t="s">
        <v>286</v>
      </c>
      <c r="D345" s="76" t="s">
        <v>5236</v>
      </c>
      <c r="E345" s="76">
        <v>750</v>
      </c>
      <c r="F345" s="76">
        <v>12</v>
      </c>
      <c r="G345" s="77">
        <v>14.5</v>
      </c>
      <c r="H345" s="76" t="s">
        <v>3284</v>
      </c>
      <c r="I345" s="77">
        <v>31.99</v>
      </c>
      <c r="J345" s="2">
        <v>1</v>
      </c>
      <c r="K345" s="119" cm="1">
        <f t="array" ref="K345">ROUND(IF(C345="Beer",SUM(LOOKUP(2,1/(SRP!$B$7:$B$9&lt;=E345)/(SRP!$C$7:$C$9&gt;=E345),SRP!$D$7:$D$9)*(G345/100)*(E345/1000)),IF(C345="Spirits",SUM(LOOKUP(2,1/(SRP!$B$2:$B$6&lt;=E345)/(SRP!$C$2:$C$6&gt;=E345),SRP!$D$2:$D$6)*(G345/100)*(E345/1000)),IF(AND(C345="Wine",D345="Fortified Wines"),SUM(LOOKUP(2,1/(SRP!$B$20:$B$23&lt;=E345)/(SRP!$C$20:$C$23&gt;=E345),SRP!$D$20:$D$23)*(G345/100)*(E345/1000)),IF(C345="Wine",SUM(LOOKUP(2,1/(SRP!$B$15:$B$19&lt;=E345)/(SRP!$C$15:$C$19&gt;=E345),SRP!$D$15:$D$19)*(G345/100)*(E345/1000)),IF(C345="Ready to Drink",SUM(LOOKUP(2,1/(SRP!$B$10:$B$14&lt;=E345)/(SRP!$C$10:$C$14&gt;=E345),SRP!$D$10:$D$14)*(G345/100)*(E345/1000)),0))))),2)</f>
        <v>7.59</v>
      </c>
    </row>
    <row r="346" spans="1:11" x14ac:dyDescent="0.35">
      <c r="A346" s="2">
        <v>9041</v>
      </c>
      <c r="B346" s="76" t="s">
        <v>519</v>
      </c>
      <c r="C346" s="76" t="s">
        <v>287</v>
      </c>
      <c r="D346" s="76" t="s">
        <v>5240</v>
      </c>
      <c r="E346" s="76">
        <v>4260</v>
      </c>
      <c r="F346" s="76">
        <v>1</v>
      </c>
      <c r="G346" s="77">
        <v>6.3</v>
      </c>
      <c r="H346" s="76" t="s">
        <v>3327</v>
      </c>
      <c r="I346" s="77">
        <v>20.99</v>
      </c>
      <c r="J346" s="2">
        <v>12</v>
      </c>
      <c r="K346" s="119" cm="1">
        <f t="array" ref="K346">ROUND(IF(C346="Beer",SUM(LOOKUP(2,1/(SRP!$B$7:$B$9&lt;=E346)/(SRP!$C$7:$C$9&gt;=E346),SRP!$D$7:$D$9)*(G346/100)*(E346/1000)),IF(C346="Spirits",SUM(LOOKUP(2,1/(SRP!$B$2:$B$6&lt;=E346)/(SRP!$C$2:$C$6&gt;=E346),SRP!$D$2:$D$6)*(G346/100)*(E346/1000)),IF(AND(C346="Wine",D346="Fortified Wines"),SUM(LOOKUP(2,1/(SRP!$B$20:$B$23&lt;=E346)/(SRP!$C$20:$C$23&gt;=E346),SRP!$D$20:$D$23)*(G346/100)*(E346/1000)),IF(C346="Wine",SUM(LOOKUP(2,1/(SRP!$B$15:$B$19&lt;=E346)/(SRP!$C$15:$C$19&gt;=E346),SRP!$D$15:$D$19)*(G346/100)*(E346/1000)),IF(C346="Ready to Drink",SUM(LOOKUP(2,1/(SRP!$B$10:$B$14&lt;=E346)/(SRP!$C$10:$C$14&gt;=E346),SRP!$D$10:$D$14)*(G346/100)*(E346/1000)),0))))),2)</f>
        <v>18.739999999999998</v>
      </c>
    </row>
    <row r="347" spans="1:11" x14ac:dyDescent="0.35">
      <c r="A347" s="2">
        <v>9041</v>
      </c>
      <c r="B347" s="76" t="s">
        <v>519</v>
      </c>
      <c r="C347" s="76" t="s">
        <v>287</v>
      </c>
      <c r="D347" s="76" t="s">
        <v>5240</v>
      </c>
      <c r="E347" s="76">
        <v>4260</v>
      </c>
      <c r="F347" s="76">
        <v>1</v>
      </c>
      <c r="G347" s="77">
        <v>6.3</v>
      </c>
      <c r="H347" s="76" t="s">
        <v>3327</v>
      </c>
      <c r="I347" s="77">
        <v>20.99</v>
      </c>
      <c r="J347" s="2">
        <v>12</v>
      </c>
      <c r="K347" s="119" cm="1">
        <f t="array" ref="K347">ROUND(IF(C347="Beer",SUM(LOOKUP(2,1/(SRP!$B$7:$B$9&lt;=E347)/(SRP!$C$7:$C$9&gt;=E347),SRP!$D$7:$D$9)*(G347/100)*(E347/1000)),IF(C347="Spirits",SUM(LOOKUP(2,1/(SRP!$B$2:$B$6&lt;=E347)/(SRP!$C$2:$C$6&gt;=E347),SRP!$D$2:$D$6)*(G347/100)*(E347/1000)),IF(AND(C347="Wine",D347="Fortified Wines"),SUM(LOOKUP(2,1/(SRP!$B$20:$B$23&lt;=E347)/(SRP!$C$20:$C$23&gt;=E347),SRP!$D$20:$D$23)*(G347/100)*(E347/1000)),IF(C347="Wine",SUM(LOOKUP(2,1/(SRP!$B$15:$B$19&lt;=E347)/(SRP!$C$15:$C$19&gt;=E347),SRP!$D$15:$D$19)*(G347/100)*(E347/1000)),IF(C347="Ready to Drink",SUM(LOOKUP(2,1/(SRP!$B$10:$B$14&lt;=E347)/(SRP!$C$10:$C$14&gt;=E347),SRP!$D$10:$D$14)*(G347/100)*(E347/1000)),0))))),2)</f>
        <v>18.739999999999998</v>
      </c>
    </row>
    <row r="348" spans="1:11" x14ac:dyDescent="0.35">
      <c r="A348" s="2">
        <v>9043</v>
      </c>
      <c r="B348" s="76" t="s">
        <v>3</v>
      </c>
      <c r="C348" s="76" t="s">
        <v>285</v>
      </c>
      <c r="D348" s="76" t="s">
        <v>6931</v>
      </c>
      <c r="E348" s="76">
        <v>375</v>
      </c>
      <c r="F348" s="76">
        <v>24</v>
      </c>
      <c r="G348" s="77">
        <v>40</v>
      </c>
      <c r="H348" s="76" t="s">
        <v>3280</v>
      </c>
      <c r="I348" s="77">
        <v>17.989999999999998</v>
      </c>
      <c r="J348" s="2">
        <v>1</v>
      </c>
      <c r="K348" s="119" cm="1">
        <f t="array" ref="K348">ROUND(IF(C348="Beer",SUM(LOOKUP(2,1/(SRP!$B$7:$B$9&lt;=E348)/(SRP!$C$7:$C$9&gt;=E348),SRP!$D$7:$D$9)*(G348/100)*(E348/1000)),IF(C348="Spirits",SUM(LOOKUP(2,1/(SRP!$B$2:$B$6&lt;=E348)/(SRP!$C$2:$C$6&gt;=E348),SRP!$D$2:$D$6)*(G348/100)*(E348/1000)),IF(AND(C348="Wine",D348="Fortified Wines"),SUM(LOOKUP(2,1/(SRP!$B$20:$B$23&lt;=E348)/(SRP!$C$20:$C$23&gt;=E348),SRP!$D$20:$D$23)*(G348/100)*(E348/1000)),IF(C348="Wine",SUM(LOOKUP(2,1/(SRP!$B$15:$B$19&lt;=E348)/(SRP!$C$15:$C$19&gt;=E348),SRP!$D$15:$D$19)*(G348/100)*(E348/1000)),IF(C348="Ready to Drink",SUM(LOOKUP(2,1/(SRP!$B$10:$B$14&lt;=E348)/(SRP!$C$10:$C$14&gt;=E348),SRP!$D$10:$D$14)*(G348/100)*(E348/1000)),0))))),2)</f>
        <v>11.89</v>
      </c>
    </row>
    <row r="349" spans="1:11" x14ac:dyDescent="0.35">
      <c r="A349" s="2">
        <v>9053</v>
      </c>
      <c r="B349" s="76" t="s">
        <v>380</v>
      </c>
      <c r="C349" s="76" t="s">
        <v>286</v>
      </c>
      <c r="D349" s="76" t="s">
        <v>5268</v>
      </c>
      <c r="E349" s="76">
        <v>1500</v>
      </c>
      <c r="F349" s="76">
        <v>6</v>
      </c>
      <c r="G349" s="77">
        <v>14</v>
      </c>
      <c r="H349" s="76" t="s">
        <v>3303</v>
      </c>
      <c r="I349" s="77">
        <v>34.99</v>
      </c>
      <c r="J349" s="2">
        <v>1</v>
      </c>
      <c r="K349" s="119" cm="1">
        <f t="array" ref="K349">ROUND(IF(C349="Beer",SUM(LOOKUP(2,1/(SRP!$B$7:$B$9&lt;=E349)/(SRP!$C$7:$C$9&gt;=E349),SRP!$D$7:$D$9)*(G349/100)*(E349/1000)),IF(C349="Spirits",SUM(LOOKUP(2,1/(SRP!$B$2:$B$6&lt;=E349)/(SRP!$C$2:$C$6&gt;=E349),SRP!$D$2:$D$6)*(G349/100)*(E349/1000)),IF(AND(C349="Wine",D349="Fortified Wines"),SUM(LOOKUP(2,1/(SRP!$B$20:$B$23&lt;=E349)/(SRP!$C$20:$C$23&gt;=E349),SRP!$D$20:$D$23)*(G349/100)*(E349/1000)),IF(C349="Wine",SUM(LOOKUP(2,1/(SRP!$B$15:$B$19&lt;=E349)/(SRP!$C$15:$C$19&gt;=E349),SRP!$D$15:$D$19)*(G349/100)*(E349/1000)),IF(C349="Ready to Drink",SUM(LOOKUP(2,1/(SRP!$B$10:$B$14&lt;=E349)/(SRP!$C$10:$C$14&gt;=E349),SRP!$D$10:$D$14)*(G349/100)*(E349/1000)),0))))),2)</f>
        <v>14.66</v>
      </c>
    </row>
    <row r="350" spans="1:11" x14ac:dyDescent="0.35">
      <c r="A350" s="2">
        <v>9092</v>
      </c>
      <c r="B350" s="76" t="s">
        <v>4</v>
      </c>
      <c r="C350" s="76" t="s">
        <v>285</v>
      </c>
      <c r="D350" s="76" t="s">
        <v>6931</v>
      </c>
      <c r="E350" s="76">
        <v>1140</v>
      </c>
      <c r="F350" s="76">
        <v>12</v>
      </c>
      <c r="G350" s="77">
        <v>40</v>
      </c>
      <c r="H350" s="76" t="s">
        <v>6869</v>
      </c>
      <c r="I350" s="77">
        <v>33.909999999999997</v>
      </c>
      <c r="J350" s="2">
        <v>1</v>
      </c>
      <c r="K350" s="119" cm="1">
        <f t="array" ref="K350">ROUND(IF(C350="Beer",SUM(LOOKUP(2,1/(SRP!$B$7:$B$9&lt;=E350)/(SRP!$C$7:$C$9&gt;=E350),SRP!$D$7:$D$9)*(G350/100)*(E350/1000)),IF(C350="Spirits",SUM(LOOKUP(2,1/(SRP!$B$2:$B$6&lt;=E350)/(SRP!$C$2:$C$6&gt;=E350),SRP!$D$2:$D$6)*(G350/100)*(E350/1000)),IF(AND(C350="Wine",D350="Fortified Wines"),SUM(LOOKUP(2,1/(SRP!$B$20:$B$23&lt;=E350)/(SRP!$C$20:$C$23&gt;=E350),SRP!$D$20:$D$23)*(G350/100)*(E350/1000)),IF(C350="Wine",SUM(LOOKUP(2,1/(SRP!$B$15:$B$19&lt;=E350)/(SRP!$C$15:$C$19&gt;=E350),SRP!$D$15:$D$19)*(G350/100)*(E350/1000)),IF(C350="Ready to Drink",SUM(LOOKUP(2,1/(SRP!$B$10:$B$14&lt;=E350)/(SRP!$C$10:$C$14&gt;=E350),SRP!$D$10:$D$14)*(G350/100)*(E350/1000)),0))))),2)</f>
        <v>31.83</v>
      </c>
    </row>
    <row r="351" spans="1:11" x14ac:dyDescent="0.35">
      <c r="A351" s="2">
        <v>9118</v>
      </c>
      <c r="B351" s="76" t="s">
        <v>80</v>
      </c>
      <c r="C351" s="76" t="s">
        <v>286</v>
      </c>
      <c r="D351" s="76" t="s">
        <v>5232</v>
      </c>
      <c r="E351" s="76">
        <v>600</v>
      </c>
      <c r="F351" s="76">
        <v>8</v>
      </c>
      <c r="G351" s="77">
        <v>11.5</v>
      </c>
      <c r="H351" s="76" t="s">
        <v>3288</v>
      </c>
      <c r="I351" s="77">
        <v>15.99</v>
      </c>
      <c r="J351" s="2">
        <v>3</v>
      </c>
      <c r="K351" s="119" cm="1">
        <f t="array" ref="K351">ROUND(IF(C351="Beer",SUM(LOOKUP(2,1/(SRP!$B$7:$B$9&lt;=E351)/(SRP!$C$7:$C$9&gt;=E351),SRP!$D$7:$D$9)*(G351/100)*(E351/1000)),IF(C351="Spirits",SUM(LOOKUP(2,1/(SRP!$B$2:$B$6&lt;=E351)/(SRP!$C$2:$C$6&gt;=E351),SRP!$D$2:$D$6)*(G351/100)*(E351/1000)),IF(AND(C351="Wine",D351="Fortified Wines"),SUM(LOOKUP(2,1/(SRP!$B$20:$B$23&lt;=E351)/(SRP!$C$20:$C$23&gt;=E351),SRP!$D$20:$D$23)*(G351/100)*(E351/1000)),IF(C351="Wine",SUM(LOOKUP(2,1/(SRP!$B$15:$B$19&lt;=E351)/(SRP!$C$15:$C$19&gt;=E351),SRP!$D$15:$D$19)*(G351/100)*(E351/1000)),IF(C351="Ready to Drink",SUM(LOOKUP(2,1/(SRP!$B$10:$B$14&lt;=E351)/(SRP!$C$10:$C$14&gt;=E351),SRP!$D$10:$D$14)*(G351/100)*(E351/1000)),0))))),2)</f>
        <v>5.0999999999999996</v>
      </c>
    </row>
    <row r="352" spans="1:11" x14ac:dyDescent="0.35">
      <c r="A352" s="2">
        <v>9125</v>
      </c>
      <c r="B352" s="76" t="s">
        <v>520</v>
      </c>
      <c r="C352" s="76" t="s">
        <v>286</v>
      </c>
      <c r="D352" s="76" t="s">
        <v>5269</v>
      </c>
      <c r="E352" s="76">
        <v>750</v>
      </c>
      <c r="F352" s="76">
        <v>12</v>
      </c>
      <c r="G352" s="77">
        <v>14.5</v>
      </c>
      <c r="H352" s="76" t="s">
        <v>3300</v>
      </c>
      <c r="I352" s="77">
        <v>24.99</v>
      </c>
      <c r="J352" s="2">
        <v>1</v>
      </c>
      <c r="K352" s="119" cm="1">
        <f t="array" ref="K352">ROUND(IF(C352="Beer",SUM(LOOKUP(2,1/(SRP!$B$7:$B$9&lt;=E352)/(SRP!$C$7:$C$9&gt;=E352),SRP!$D$7:$D$9)*(G352/100)*(E352/1000)),IF(C352="Spirits",SUM(LOOKUP(2,1/(SRP!$B$2:$B$6&lt;=E352)/(SRP!$C$2:$C$6&gt;=E352),SRP!$D$2:$D$6)*(G352/100)*(E352/1000)),IF(AND(C352="Wine",D352="Fortified Wines"),SUM(LOOKUP(2,1/(SRP!$B$20:$B$23&lt;=E352)/(SRP!$C$20:$C$23&gt;=E352),SRP!$D$20:$D$23)*(G352/100)*(E352/1000)),IF(C352="Wine",SUM(LOOKUP(2,1/(SRP!$B$15:$B$19&lt;=E352)/(SRP!$C$15:$C$19&gt;=E352),SRP!$D$15:$D$19)*(G352/100)*(E352/1000)),IF(C352="Ready to Drink",SUM(LOOKUP(2,1/(SRP!$B$10:$B$14&lt;=E352)/(SRP!$C$10:$C$14&gt;=E352),SRP!$D$10:$D$14)*(G352/100)*(E352/1000)),0))))),2)</f>
        <v>7.59</v>
      </c>
    </row>
    <row r="353" spans="1:11" x14ac:dyDescent="0.35">
      <c r="A353" s="2">
        <v>9156</v>
      </c>
      <c r="B353" s="76" t="s">
        <v>6943</v>
      </c>
      <c r="C353" s="76" t="s">
        <v>286</v>
      </c>
      <c r="D353" s="76" t="s">
        <v>5264</v>
      </c>
      <c r="E353" s="76">
        <v>750</v>
      </c>
      <c r="F353" s="76">
        <v>12</v>
      </c>
      <c r="G353" s="77">
        <v>12</v>
      </c>
      <c r="H353" s="76" t="s">
        <v>3300</v>
      </c>
      <c r="I353" s="77">
        <v>14.99</v>
      </c>
      <c r="J353" s="2">
        <v>1</v>
      </c>
      <c r="K353" s="119" cm="1">
        <f t="array" ref="K353">ROUND(IF(C353="Beer",SUM(LOOKUP(2,1/(SRP!$B$7:$B$9&lt;=E353)/(SRP!$C$7:$C$9&gt;=E353),SRP!$D$7:$D$9)*(G353/100)*(E353/1000)),IF(C353="Spirits",SUM(LOOKUP(2,1/(SRP!$B$2:$B$6&lt;=E353)/(SRP!$C$2:$C$6&gt;=E353),SRP!$D$2:$D$6)*(G353/100)*(E353/1000)),IF(AND(C353="Wine",D353="Fortified Wines"),SUM(LOOKUP(2,1/(SRP!$B$20:$B$23&lt;=E353)/(SRP!$C$20:$C$23&gt;=E353),SRP!$D$20:$D$23)*(G353/100)*(E353/1000)),IF(C353="Wine",SUM(LOOKUP(2,1/(SRP!$B$15:$B$19&lt;=E353)/(SRP!$C$15:$C$19&gt;=E353),SRP!$D$15:$D$19)*(G353/100)*(E353/1000)),IF(C353="Ready to Drink",SUM(LOOKUP(2,1/(SRP!$B$10:$B$14&lt;=E353)/(SRP!$C$10:$C$14&gt;=E353),SRP!$D$10:$D$14)*(G353/100)*(E353/1000)),0))))),2)</f>
        <v>6.28</v>
      </c>
    </row>
    <row r="354" spans="1:11" x14ac:dyDescent="0.35">
      <c r="A354" s="2">
        <v>9188</v>
      </c>
      <c r="B354" s="76" t="s">
        <v>521</v>
      </c>
      <c r="C354" s="76" t="s">
        <v>286</v>
      </c>
      <c r="D354" s="76" t="s">
        <v>5236</v>
      </c>
      <c r="E354" s="76">
        <v>750</v>
      </c>
      <c r="F354" s="76">
        <v>12</v>
      </c>
      <c r="G354" s="77">
        <v>14</v>
      </c>
      <c r="H354" s="76" t="s">
        <v>3299</v>
      </c>
      <c r="I354" s="77">
        <v>17.989999999999998</v>
      </c>
      <c r="J354" s="2">
        <v>1</v>
      </c>
      <c r="K354" s="119" cm="1">
        <f t="array" ref="K354">ROUND(IF(C354="Beer",SUM(LOOKUP(2,1/(SRP!$B$7:$B$9&lt;=E354)/(SRP!$C$7:$C$9&gt;=E354),SRP!$D$7:$D$9)*(G354/100)*(E354/1000)),IF(C354="Spirits",SUM(LOOKUP(2,1/(SRP!$B$2:$B$6&lt;=E354)/(SRP!$C$2:$C$6&gt;=E354),SRP!$D$2:$D$6)*(G354/100)*(E354/1000)),IF(AND(C354="Wine",D354="Fortified Wines"),SUM(LOOKUP(2,1/(SRP!$B$20:$B$23&lt;=E354)/(SRP!$C$20:$C$23&gt;=E354),SRP!$D$20:$D$23)*(G354/100)*(E354/1000)),IF(C354="Wine",SUM(LOOKUP(2,1/(SRP!$B$15:$B$19&lt;=E354)/(SRP!$C$15:$C$19&gt;=E354),SRP!$D$15:$D$19)*(G354/100)*(E354/1000)),IF(C354="Ready to Drink",SUM(LOOKUP(2,1/(SRP!$B$10:$B$14&lt;=E354)/(SRP!$C$10:$C$14&gt;=E354),SRP!$D$10:$D$14)*(G354/100)*(E354/1000)),0))))),2)</f>
        <v>7.33</v>
      </c>
    </row>
    <row r="355" spans="1:11" x14ac:dyDescent="0.35">
      <c r="A355" s="2">
        <v>9209</v>
      </c>
      <c r="B355" s="76" t="s">
        <v>522</v>
      </c>
      <c r="C355" s="76" t="s">
        <v>287</v>
      </c>
      <c r="D355" s="76" t="s">
        <v>5230</v>
      </c>
      <c r="E355" s="76">
        <v>330</v>
      </c>
      <c r="F355" s="76">
        <v>24</v>
      </c>
      <c r="G355" s="77">
        <v>5</v>
      </c>
      <c r="H355" s="76" t="s">
        <v>3325</v>
      </c>
      <c r="I355" s="77">
        <v>2.89</v>
      </c>
      <c r="J355" s="2">
        <v>1</v>
      </c>
      <c r="K355" s="119" cm="1">
        <f t="array" ref="K355">ROUND(IF(C355="Beer",SUM(LOOKUP(2,1/(SRP!$B$7:$B$9&lt;=E355)/(SRP!$C$7:$C$9&gt;=E355),SRP!$D$7:$D$9)*(G355/100)*(E355/1000)),IF(C355="Spirits",SUM(LOOKUP(2,1/(SRP!$B$2:$B$6&lt;=E355)/(SRP!$C$2:$C$6&gt;=E355),SRP!$D$2:$D$6)*(G355/100)*(E355/1000)),IF(AND(C355="Wine",D355="Fortified Wines"),SUM(LOOKUP(2,1/(SRP!$B$20:$B$23&lt;=E355)/(SRP!$C$20:$C$23&gt;=E355),SRP!$D$20:$D$23)*(G355/100)*(E355/1000)),IF(C355="Wine",SUM(LOOKUP(2,1/(SRP!$B$15:$B$19&lt;=E355)/(SRP!$C$15:$C$19&gt;=E355),SRP!$D$15:$D$19)*(G355/100)*(E355/1000)),IF(C355="Ready to Drink",SUM(LOOKUP(2,1/(SRP!$B$10:$B$14&lt;=E355)/(SRP!$C$10:$C$14&gt;=E355),SRP!$D$10:$D$14)*(G355/100)*(E355/1000)),0))))),2)</f>
        <v>1.1499999999999999</v>
      </c>
    </row>
    <row r="356" spans="1:11" x14ac:dyDescent="0.35">
      <c r="A356" s="2">
        <v>9209</v>
      </c>
      <c r="B356" s="76" t="s">
        <v>522</v>
      </c>
      <c r="C356" s="76" t="s">
        <v>287</v>
      </c>
      <c r="D356" s="76" t="s">
        <v>5230</v>
      </c>
      <c r="E356" s="76">
        <v>330</v>
      </c>
      <c r="F356" s="76">
        <v>24</v>
      </c>
      <c r="G356" s="77">
        <v>5</v>
      </c>
      <c r="H356" s="76" t="s">
        <v>3325</v>
      </c>
      <c r="I356" s="77">
        <v>2.89</v>
      </c>
      <c r="J356" s="2">
        <v>1</v>
      </c>
      <c r="K356" s="119" cm="1">
        <f t="array" ref="K356">ROUND(IF(C356="Beer",SUM(LOOKUP(2,1/(SRP!$B$7:$B$9&lt;=E356)/(SRP!$C$7:$C$9&gt;=E356),SRP!$D$7:$D$9)*(G356/100)*(E356/1000)),IF(C356="Spirits",SUM(LOOKUP(2,1/(SRP!$B$2:$B$6&lt;=E356)/(SRP!$C$2:$C$6&gt;=E356),SRP!$D$2:$D$6)*(G356/100)*(E356/1000)),IF(AND(C356="Wine",D356="Fortified Wines"),SUM(LOOKUP(2,1/(SRP!$B$20:$B$23&lt;=E356)/(SRP!$C$20:$C$23&gt;=E356),SRP!$D$20:$D$23)*(G356/100)*(E356/1000)),IF(C356="Wine",SUM(LOOKUP(2,1/(SRP!$B$15:$B$19&lt;=E356)/(SRP!$C$15:$C$19&gt;=E356),SRP!$D$15:$D$19)*(G356/100)*(E356/1000)),IF(C356="Ready to Drink",SUM(LOOKUP(2,1/(SRP!$B$10:$B$14&lt;=E356)/(SRP!$C$10:$C$14&gt;=E356),SRP!$D$10:$D$14)*(G356/100)*(E356/1000)),0))))),2)</f>
        <v>1.1499999999999999</v>
      </c>
    </row>
    <row r="357" spans="1:11" x14ac:dyDescent="0.35">
      <c r="A357" s="2">
        <v>9221</v>
      </c>
      <c r="B357" s="76" t="s">
        <v>3832</v>
      </c>
      <c r="C357" s="76" t="s">
        <v>285</v>
      </c>
      <c r="D357" s="76" t="s">
        <v>5281</v>
      </c>
      <c r="E357" s="76">
        <v>750</v>
      </c>
      <c r="F357" s="76">
        <v>12</v>
      </c>
      <c r="G357" s="77">
        <v>32</v>
      </c>
      <c r="H357" s="76" t="s">
        <v>3306</v>
      </c>
      <c r="I357" s="77">
        <v>26.49</v>
      </c>
      <c r="J357" s="2">
        <v>1</v>
      </c>
      <c r="K357" s="119" cm="1">
        <f t="array" ref="K357">ROUND(IF(C357="Beer",SUM(LOOKUP(2,1/(SRP!$B$7:$B$9&lt;=E357)/(SRP!$C$7:$C$9&gt;=E357),SRP!$D$7:$D$9)*(G357/100)*(E357/1000)),IF(C357="Spirits",SUM(LOOKUP(2,1/(SRP!$B$2:$B$6&lt;=E357)/(SRP!$C$2:$C$6&gt;=E357),SRP!$D$2:$D$6)*(G357/100)*(E357/1000)),IF(AND(C357="Wine",D357="Fortified Wines"),SUM(LOOKUP(2,1/(SRP!$B$20:$B$23&lt;=E357)/(SRP!$C$20:$C$23&gt;=E357),SRP!$D$20:$D$23)*(G357/100)*(E357/1000)),IF(C357="Wine",SUM(LOOKUP(2,1/(SRP!$B$15:$B$19&lt;=E357)/(SRP!$C$15:$C$19&gt;=E357),SRP!$D$15:$D$19)*(G357/100)*(E357/1000)),IF(C357="Ready to Drink",SUM(LOOKUP(2,1/(SRP!$B$10:$B$14&lt;=E357)/(SRP!$C$10:$C$14&gt;=E357),SRP!$D$10:$D$14)*(G357/100)*(E357/1000)),0))))),2)</f>
        <v>16.75</v>
      </c>
    </row>
    <row r="358" spans="1:11" x14ac:dyDescent="0.35">
      <c r="A358" s="2">
        <v>9271</v>
      </c>
      <c r="B358" s="76" t="s">
        <v>523</v>
      </c>
      <c r="C358" s="76" t="s">
        <v>286</v>
      </c>
      <c r="D358" s="76" t="s">
        <v>5264</v>
      </c>
      <c r="E358" s="76">
        <v>750</v>
      </c>
      <c r="F358" s="76">
        <v>12</v>
      </c>
      <c r="G358" s="77">
        <v>12</v>
      </c>
      <c r="H358" s="76" t="s">
        <v>3279</v>
      </c>
      <c r="I358" s="77">
        <v>15.99</v>
      </c>
      <c r="J358" s="2">
        <v>1</v>
      </c>
      <c r="K358" s="119" cm="1">
        <f t="array" ref="K358">ROUND(IF(C358="Beer",SUM(LOOKUP(2,1/(SRP!$B$7:$B$9&lt;=E358)/(SRP!$C$7:$C$9&gt;=E358),SRP!$D$7:$D$9)*(G358/100)*(E358/1000)),IF(C358="Spirits",SUM(LOOKUP(2,1/(SRP!$B$2:$B$6&lt;=E358)/(SRP!$C$2:$C$6&gt;=E358),SRP!$D$2:$D$6)*(G358/100)*(E358/1000)),IF(AND(C358="Wine",D358="Fortified Wines"),SUM(LOOKUP(2,1/(SRP!$B$20:$B$23&lt;=E358)/(SRP!$C$20:$C$23&gt;=E358),SRP!$D$20:$D$23)*(G358/100)*(E358/1000)),IF(C358="Wine",SUM(LOOKUP(2,1/(SRP!$B$15:$B$19&lt;=E358)/(SRP!$C$15:$C$19&gt;=E358),SRP!$D$15:$D$19)*(G358/100)*(E358/1000)),IF(C358="Ready to Drink",SUM(LOOKUP(2,1/(SRP!$B$10:$B$14&lt;=E358)/(SRP!$C$10:$C$14&gt;=E358),SRP!$D$10:$D$14)*(G358/100)*(E358/1000)),0))))),2)</f>
        <v>6.28</v>
      </c>
    </row>
    <row r="359" spans="1:11" x14ac:dyDescent="0.35">
      <c r="A359" s="2">
        <v>9277</v>
      </c>
      <c r="B359" s="76" t="s">
        <v>524</v>
      </c>
      <c r="C359" s="76" t="s">
        <v>286</v>
      </c>
      <c r="D359" s="76" t="s">
        <v>5260</v>
      </c>
      <c r="E359" s="76">
        <v>750</v>
      </c>
      <c r="F359" s="76">
        <v>12</v>
      </c>
      <c r="G359" s="77">
        <v>20</v>
      </c>
      <c r="H359" s="76" t="s">
        <v>4070</v>
      </c>
      <c r="I359" s="77">
        <v>11.15</v>
      </c>
      <c r="J359" s="2">
        <v>1</v>
      </c>
      <c r="K359" s="119" cm="1">
        <f t="array" ref="K359">ROUND(IF(C359="Beer",SUM(LOOKUP(2,1/(SRP!$B$7:$B$9&lt;=E359)/(SRP!$C$7:$C$9&gt;=E359),SRP!$D$7:$D$9)*(G359/100)*(E359/1000)),IF(C359="Spirits",SUM(LOOKUP(2,1/(SRP!$B$2:$B$6&lt;=E359)/(SRP!$C$2:$C$6&gt;=E359),SRP!$D$2:$D$6)*(G359/100)*(E359/1000)),IF(AND(C359="Wine",D359="Fortified Wines"),SUM(LOOKUP(2,1/(SRP!$B$20:$B$23&lt;=E359)/(SRP!$C$20:$C$23&gt;=E359),SRP!$D$20:$D$23)*(G359/100)*(E359/1000)),IF(C359="Wine",SUM(LOOKUP(2,1/(SRP!$B$15:$B$19&lt;=E359)/(SRP!$C$15:$C$19&gt;=E359),SRP!$D$15:$D$19)*(G359/100)*(E359/1000)),IF(C359="Ready to Drink",SUM(LOOKUP(2,1/(SRP!$B$10:$B$14&lt;=E359)/(SRP!$C$10:$C$14&gt;=E359),SRP!$D$10:$D$14)*(G359/100)*(E359/1000)),0))))),2)</f>
        <v>10.47</v>
      </c>
    </row>
    <row r="360" spans="1:11" x14ac:dyDescent="0.35">
      <c r="A360" s="2">
        <v>9279</v>
      </c>
      <c r="B360" s="76" t="s">
        <v>2975</v>
      </c>
      <c r="C360" s="76" t="s">
        <v>285</v>
      </c>
      <c r="D360" s="76" t="s">
        <v>5259</v>
      </c>
      <c r="E360" s="76">
        <v>750</v>
      </c>
      <c r="F360" s="76">
        <v>12</v>
      </c>
      <c r="G360" s="77">
        <v>50</v>
      </c>
      <c r="H360" s="76" t="s">
        <v>3280</v>
      </c>
      <c r="I360" s="77">
        <v>30.49</v>
      </c>
      <c r="J360" s="2">
        <v>1</v>
      </c>
      <c r="K360" s="119" cm="1">
        <f t="array" ref="K360">ROUND(IF(C360="Beer",SUM(LOOKUP(2,1/(SRP!$B$7:$B$9&lt;=E360)/(SRP!$C$7:$C$9&gt;=E360),SRP!$D$7:$D$9)*(G360/100)*(E360/1000)),IF(C360="Spirits",SUM(LOOKUP(2,1/(SRP!$B$2:$B$6&lt;=E360)/(SRP!$C$2:$C$6&gt;=E360),SRP!$D$2:$D$6)*(G360/100)*(E360/1000)),IF(AND(C360="Wine",D360="Fortified Wines"),SUM(LOOKUP(2,1/(SRP!$B$20:$B$23&lt;=E360)/(SRP!$C$20:$C$23&gt;=E360),SRP!$D$20:$D$23)*(G360/100)*(E360/1000)),IF(C360="Wine",SUM(LOOKUP(2,1/(SRP!$B$15:$B$19&lt;=E360)/(SRP!$C$15:$C$19&gt;=E360),SRP!$D$15:$D$19)*(G360/100)*(E360/1000)),IF(C360="Ready to Drink",SUM(LOOKUP(2,1/(SRP!$B$10:$B$14&lt;=E360)/(SRP!$C$10:$C$14&gt;=E360),SRP!$D$10:$D$14)*(G360/100)*(E360/1000)),0))))),2)</f>
        <v>26.18</v>
      </c>
    </row>
    <row r="361" spans="1:11" x14ac:dyDescent="0.35">
      <c r="A361" s="2">
        <v>9374</v>
      </c>
      <c r="B361" s="76" t="s">
        <v>525</v>
      </c>
      <c r="C361" s="76" t="s">
        <v>286</v>
      </c>
      <c r="D361" s="76" t="s">
        <v>5247</v>
      </c>
      <c r="E361" s="76">
        <v>750</v>
      </c>
      <c r="F361" s="76">
        <v>12</v>
      </c>
      <c r="G361" s="77">
        <v>14.5</v>
      </c>
      <c r="H361" s="76" t="s">
        <v>6695</v>
      </c>
      <c r="I361" s="77">
        <v>25.99</v>
      </c>
      <c r="J361" s="2">
        <v>1</v>
      </c>
      <c r="K361" s="119" cm="1">
        <f t="array" ref="K361">ROUND(IF(C361="Beer",SUM(LOOKUP(2,1/(SRP!$B$7:$B$9&lt;=E361)/(SRP!$C$7:$C$9&gt;=E361),SRP!$D$7:$D$9)*(G361/100)*(E361/1000)),IF(C361="Spirits",SUM(LOOKUP(2,1/(SRP!$B$2:$B$6&lt;=E361)/(SRP!$C$2:$C$6&gt;=E361),SRP!$D$2:$D$6)*(G361/100)*(E361/1000)),IF(AND(C361="Wine",D361="Fortified Wines"),SUM(LOOKUP(2,1/(SRP!$B$20:$B$23&lt;=E361)/(SRP!$C$20:$C$23&gt;=E361),SRP!$D$20:$D$23)*(G361/100)*(E361/1000)),IF(C361="Wine",SUM(LOOKUP(2,1/(SRP!$B$15:$B$19&lt;=E361)/(SRP!$C$15:$C$19&gt;=E361),SRP!$D$15:$D$19)*(G361/100)*(E361/1000)),IF(C361="Ready to Drink",SUM(LOOKUP(2,1/(SRP!$B$10:$B$14&lt;=E361)/(SRP!$C$10:$C$14&gt;=E361),SRP!$D$10:$D$14)*(G361/100)*(E361/1000)),0))))),2)</f>
        <v>7.59</v>
      </c>
    </row>
    <row r="362" spans="1:11" x14ac:dyDescent="0.35">
      <c r="A362" s="2">
        <v>9404</v>
      </c>
      <c r="B362" s="76" t="s">
        <v>526</v>
      </c>
      <c r="C362" s="76" t="s">
        <v>286</v>
      </c>
      <c r="D362" s="76" t="s">
        <v>5245</v>
      </c>
      <c r="E362" s="76">
        <v>3000</v>
      </c>
      <c r="F362" s="76">
        <v>6</v>
      </c>
      <c r="G362" s="77">
        <v>9</v>
      </c>
      <c r="H362" s="76" t="s">
        <v>3288</v>
      </c>
      <c r="I362" s="77">
        <v>35.99</v>
      </c>
      <c r="J362" s="2">
        <v>1</v>
      </c>
      <c r="K362" s="119" cm="1">
        <f t="array" ref="K362">ROUND(IF(C362="Beer",SUM(LOOKUP(2,1/(SRP!$B$7:$B$9&lt;=E362)/(SRP!$C$7:$C$9&gt;=E362),SRP!$D$7:$D$9)*(G362/100)*(E362/1000)),IF(C362="Spirits",SUM(LOOKUP(2,1/(SRP!$B$2:$B$6&lt;=E362)/(SRP!$C$2:$C$6&gt;=E362),SRP!$D$2:$D$6)*(G362/100)*(E362/1000)),IF(AND(C362="Wine",D362="Fortified Wines"),SUM(LOOKUP(2,1/(SRP!$B$20:$B$23&lt;=E362)/(SRP!$C$20:$C$23&gt;=E362),SRP!$D$20:$D$23)*(G362/100)*(E362/1000)),IF(C362="Wine",SUM(LOOKUP(2,1/(SRP!$B$15:$B$19&lt;=E362)/(SRP!$C$15:$C$19&gt;=E362),SRP!$D$15:$D$19)*(G362/100)*(E362/1000)),IF(C362="Ready to Drink",SUM(LOOKUP(2,1/(SRP!$B$10:$B$14&lt;=E362)/(SRP!$C$10:$C$14&gt;=E362),SRP!$D$10:$D$14)*(G362/100)*(E362/1000)),0))))),2)</f>
        <v>18.850000000000001</v>
      </c>
    </row>
    <row r="363" spans="1:11" x14ac:dyDescent="0.35">
      <c r="A363" s="2">
        <v>9405</v>
      </c>
      <c r="B363" s="76" t="s">
        <v>527</v>
      </c>
      <c r="C363" s="76" t="s">
        <v>286</v>
      </c>
      <c r="D363" s="76" t="s">
        <v>5264</v>
      </c>
      <c r="E363" s="76">
        <v>2000</v>
      </c>
      <c r="F363" s="76">
        <v>6</v>
      </c>
      <c r="G363" s="77">
        <v>11.5</v>
      </c>
      <c r="H363" s="76" t="s">
        <v>3294</v>
      </c>
      <c r="I363" s="77">
        <v>24.99</v>
      </c>
      <c r="J363" s="2">
        <v>1</v>
      </c>
      <c r="K363" s="119" cm="1">
        <f t="array" ref="K363">ROUND(IF(C363="Beer",SUM(LOOKUP(2,1/(SRP!$B$7:$B$9&lt;=E363)/(SRP!$C$7:$C$9&gt;=E363),SRP!$D$7:$D$9)*(G363/100)*(E363/1000)),IF(C363="Spirits",SUM(LOOKUP(2,1/(SRP!$B$2:$B$6&lt;=E363)/(SRP!$C$2:$C$6&gt;=E363),SRP!$D$2:$D$6)*(G363/100)*(E363/1000)),IF(AND(C363="Wine",D363="Fortified Wines"),SUM(LOOKUP(2,1/(SRP!$B$20:$B$23&lt;=E363)/(SRP!$C$20:$C$23&gt;=E363),SRP!$D$20:$D$23)*(G363/100)*(E363/1000)),IF(C363="Wine",SUM(LOOKUP(2,1/(SRP!$B$15:$B$19&lt;=E363)/(SRP!$C$15:$C$19&gt;=E363),SRP!$D$15:$D$19)*(G363/100)*(E363/1000)),IF(C363="Ready to Drink",SUM(LOOKUP(2,1/(SRP!$B$10:$B$14&lt;=E363)/(SRP!$C$10:$C$14&gt;=E363),SRP!$D$10:$D$14)*(G363/100)*(E363/1000)),0))))),2)</f>
        <v>16.059999999999999</v>
      </c>
    </row>
    <row r="364" spans="1:11" x14ac:dyDescent="0.35">
      <c r="A364" s="2">
        <v>9412</v>
      </c>
      <c r="B364" s="76" t="s">
        <v>528</v>
      </c>
      <c r="C364" s="76" t="s">
        <v>286</v>
      </c>
      <c r="D364" s="76" t="s">
        <v>5251</v>
      </c>
      <c r="E364" s="76">
        <v>750</v>
      </c>
      <c r="F364" s="76">
        <v>6</v>
      </c>
      <c r="G364" s="77">
        <v>20</v>
      </c>
      <c r="H364" s="76" t="s">
        <v>3288</v>
      </c>
      <c r="I364" s="77">
        <v>42.99</v>
      </c>
      <c r="J364" s="2">
        <v>1</v>
      </c>
      <c r="K364" s="119" cm="1">
        <f t="array" ref="K364">ROUND(IF(C364="Beer",SUM(LOOKUP(2,1/(SRP!$B$7:$B$9&lt;=E364)/(SRP!$C$7:$C$9&gt;=E364),SRP!$D$7:$D$9)*(G364/100)*(E364/1000)),IF(C364="Spirits",SUM(LOOKUP(2,1/(SRP!$B$2:$B$6&lt;=E364)/(SRP!$C$2:$C$6&gt;=E364),SRP!$D$2:$D$6)*(G364/100)*(E364/1000)),IF(AND(C364="Wine",D364="Fortified Wines"),SUM(LOOKUP(2,1/(SRP!$B$20:$B$23&lt;=E364)/(SRP!$C$20:$C$23&gt;=E364),SRP!$D$20:$D$23)*(G364/100)*(E364/1000)),IF(C364="Wine",SUM(LOOKUP(2,1/(SRP!$B$15:$B$19&lt;=E364)/(SRP!$C$15:$C$19&gt;=E364),SRP!$D$15:$D$19)*(G364/100)*(E364/1000)),IF(C364="Ready to Drink",SUM(LOOKUP(2,1/(SRP!$B$10:$B$14&lt;=E364)/(SRP!$C$10:$C$14&gt;=E364),SRP!$D$10:$D$14)*(G364/100)*(E364/1000)),0))))),2)</f>
        <v>10.47</v>
      </c>
    </row>
    <row r="365" spans="1:11" x14ac:dyDescent="0.35">
      <c r="A365" s="2">
        <v>9431</v>
      </c>
      <c r="B365" s="76" t="s">
        <v>529</v>
      </c>
      <c r="C365" s="76" t="s">
        <v>286</v>
      </c>
      <c r="D365" s="76" t="s">
        <v>5288</v>
      </c>
      <c r="E365" s="76">
        <v>750</v>
      </c>
      <c r="F365" s="76">
        <v>12</v>
      </c>
      <c r="G365" s="77">
        <v>12.5</v>
      </c>
      <c r="H365" s="76" t="s">
        <v>3295</v>
      </c>
      <c r="I365" s="77">
        <v>19.989999999999998</v>
      </c>
      <c r="J365" s="2">
        <v>1</v>
      </c>
      <c r="K365" s="119" cm="1">
        <f t="array" ref="K365">ROUND(IF(C365="Beer",SUM(LOOKUP(2,1/(SRP!$B$7:$B$9&lt;=E365)/(SRP!$C$7:$C$9&gt;=E365),SRP!$D$7:$D$9)*(G365/100)*(E365/1000)),IF(C365="Spirits",SUM(LOOKUP(2,1/(SRP!$B$2:$B$6&lt;=E365)/(SRP!$C$2:$C$6&gt;=E365),SRP!$D$2:$D$6)*(G365/100)*(E365/1000)),IF(AND(C365="Wine",D365="Fortified Wines"),SUM(LOOKUP(2,1/(SRP!$B$20:$B$23&lt;=E365)/(SRP!$C$20:$C$23&gt;=E365),SRP!$D$20:$D$23)*(G365/100)*(E365/1000)),IF(C365="Wine",SUM(LOOKUP(2,1/(SRP!$B$15:$B$19&lt;=E365)/(SRP!$C$15:$C$19&gt;=E365),SRP!$D$15:$D$19)*(G365/100)*(E365/1000)),IF(C365="Ready to Drink",SUM(LOOKUP(2,1/(SRP!$B$10:$B$14&lt;=E365)/(SRP!$C$10:$C$14&gt;=E365),SRP!$D$10:$D$14)*(G365/100)*(E365/1000)),0))))),2)</f>
        <v>6.54</v>
      </c>
    </row>
    <row r="366" spans="1:11" x14ac:dyDescent="0.35">
      <c r="A366" s="2">
        <v>9465</v>
      </c>
      <c r="B366" s="76" t="s">
        <v>530</v>
      </c>
      <c r="C366" s="76" t="s">
        <v>286</v>
      </c>
      <c r="D366" s="76" t="s">
        <v>5289</v>
      </c>
      <c r="E366" s="76">
        <v>750</v>
      </c>
      <c r="F366" s="76">
        <v>12</v>
      </c>
      <c r="G366" s="77">
        <v>9</v>
      </c>
      <c r="H366" s="76" t="s">
        <v>6695</v>
      </c>
      <c r="I366" s="77">
        <v>12.99</v>
      </c>
      <c r="J366" s="2">
        <v>1</v>
      </c>
      <c r="K366" s="119" cm="1">
        <f t="array" ref="K366">ROUND(IF(C366="Beer",SUM(LOOKUP(2,1/(SRP!$B$7:$B$9&lt;=E366)/(SRP!$C$7:$C$9&gt;=E366),SRP!$D$7:$D$9)*(G366/100)*(E366/1000)),IF(C366="Spirits",SUM(LOOKUP(2,1/(SRP!$B$2:$B$6&lt;=E366)/(SRP!$C$2:$C$6&gt;=E366),SRP!$D$2:$D$6)*(G366/100)*(E366/1000)),IF(AND(C366="Wine",D366="Fortified Wines"),SUM(LOOKUP(2,1/(SRP!$B$20:$B$23&lt;=E366)/(SRP!$C$20:$C$23&gt;=E366),SRP!$D$20:$D$23)*(G366/100)*(E366/1000)),IF(C366="Wine",SUM(LOOKUP(2,1/(SRP!$B$15:$B$19&lt;=E366)/(SRP!$C$15:$C$19&gt;=E366),SRP!$D$15:$D$19)*(G366/100)*(E366/1000)),IF(C366="Ready to Drink",SUM(LOOKUP(2,1/(SRP!$B$10:$B$14&lt;=E366)/(SRP!$C$10:$C$14&gt;=E366),SRP!$D$10:$D$14)*(G366/100)*(E366/1000)),0))))),2)</f>
        <v>4.71</v>
      </c>
    </row>
    <row r="367" spans="1:11" x14ac:dyDescent="0.35">
      <c r="A367" s="2">
        <v>9519</v>
      </c>
      <c r="B367" s="76" t="s">
        <v>531</v>
      </c>
      <c r="C367" s="76" t="s">
        <v>286</v>
      </c>
      <c r="D367" s="76" t="s">
        <v>5268</v>
      </c>
      <c r="E367" s="76">
        <v>750</v>
      </c>
      <c r="F367" s="76">
        <v>12</v>
      </c>
      <c r="G367" s="77">
        <v>13</v>
      </c>
      <c r="H367" s="76" t="s">
        <v>3299</v>
      </c>
      <c r="I367" s="77">
        <v>21.99</v>
      </c>
      <c r="J367" s="2">
        <v>1</v>
      </c>
      <c r="K367" s="119" cm="1">
        <f t="array" ref="K367">ROUND(IF(C367="Beer",SUM(LOOKUP(2,1/(SRP!$B$7:$B$9&lt;=E367)/(SRP!$C$7:$C$9&gt;=E367),SRP!$D$7:$D$9)*(G367/100)*(E367/1000)),IF(C367="Spirits",SUM(LOOKUP(2,1/(SRP!$B$2:$B$6&lt;=E367)/(SRP!$C$2:$C$6&gt;=E367),SRP!$D$2:$D$6)*(G367/100)*(E367/1000)),IF(AND(C367="Wine",D367="Fortified Wines"),SUM(LOOKUP(2,1/(SRP!$B$20:$B$23&lt;=E367)/(SRP!$C$20:$C$23&gt;=E367),SRP!$D$20:$D$23)*(G367/100)*(E367/1000)),IF(C367="Wine",SUM(LOOKUP(2,1/(SRP!$B$15:$B$19&lt;=E367)/(SRP!$C$15:$C$19&gt;=E367),SRP!$D$15:$D$19)*(G367/100)*(E367/1000)),IF(C367="Ready to Drink",SUM(LOOKUP(2,1/(SRP!$B$10:$B$14&lt;=E367)/(SRP!$C$10:$C$14&gt;=E367),SRP!$D$10:$D$14)*(G367/100)*(E367/1000)),0))))),2)</f>
        <v>6.81</v>
      </c>
    </row>
    <row r="368" spans="1:11" x14ac:dyDescent="0.35">
      <c r="A368" s="2">
        <v>9522</v>
      </c>
      <c r="B368" s="76" t="s">
        <v>5</v>
      </c>
      <c r="C368" s="76" t="s">
        <v>285</v>
      </c>
      <c r="D368" s="76" t="s">
        <v>6931</v>
      </c>
      <c r="E368" s="76">
        <v>375</v>
      </c>
      <c r="F368" s="76">
        <v>24</v>
      </c>
      <c r="G368" s="77">
        <v>40</v>
      </c>
      <c r="H368" s="76" t="s">
        <v>3279</v>
      </c>
      <c r="I368" s="77">
        <v>17.489999999999998</v>
      </c>
      <c r="J368" s="2">
        <v>1</v>
      </c>
      <c r="K368" s="119" cm="1">
        <f t="array" ref="K368">ROUND(IF(C368="Beer",SUM(LOOKUP(2,1/(SRP!$B$7:$B$9&lt;=E368)/(SRP!$C$7:$C$9&gt;=E368),SRP!$D$7:$D$9)*(G368/100)*(E368/1000)),IF(C368="Spirits",SUM(LOOKUP(2,1/(SRP!$B$2:$B$6&lt;=E368)/(SRP!$C$2:$C$6&gt;=E368),SRP!$D$2:$D$6)*(G368/100)*(E368/1000)),IF(AND(C368="Wine",D368="Fortified Wines"),SUM(LOOKUP(2,1/(SRP!$B$20:$B$23&lt;=E368)/(SRP!$C$20:$C$23&gt;=E368),SRP!$D$20:$D$23)*(G368/100)*(E368/1000)),IF(C368="Wine",SUM(LOOKUP(2,1/(SRP!$B$15:$B$19&lt;=E368)/(SRP!$C$15:$C$19&gt;=E368),SRP!$D$15:$D$19)*(G368/100)*(E368/1000)),IF(C368="Ready to Drink",SUM(LOOKUP(2,1/(SRP!$B$10:$B$14&lt;=E368)/(SRP!$C$10:$C$14&gt;=E368),SRP!$D$10:$D$14)*(G368/100)*(E368/1000)),0))))),2)</f>
        <v>11.89</v>
      </c>
    </row>
    <row r="369" spans="1:11" x14ac:dyDescent="0.35">
      <c r="A369" s="2">
        <v>9544</v>
      </c>
      <c r="B369" s="76" t="s">
        <v>3053</v>
      </c>
      <c r="C369" s="76" t="s">
        <v>286</v>
      </c>
      <c r="D369" s="76" t="s">
        <v>5253</v>
      </c>
      <c r="E369" s="76">
        <v>375</v>
      </c>
      <c r="F369" s="76">
        <v>12</v>
      </c>
      <c r="G369" s="77">
        <v>8.5</v>
      </c>
      <c r="H369" s="76" t="s">
        <v>3329</v>
      </c>
      <c r="I369" s="77">
        <v>93.76</v>
      </c>
      <c r="J369" s="2">
        <v>1</v>
      </c>
      <c r="K369" s="119" cm="1">
        <f t="array" ref="K369">ROUND(IF(C369="Beer",SUM(LOOKUP(2,1/(SRP!$B$7:$B$9&lt;=E369)/(SRP!$C$7:$C$9&gt;=E369),SRP!$D$7:$D$9)*(G369/100)*(E369/1000)),IF(C369="Spirits",SUM(LOOKUP(2,1/(SRP!$B$2:$B$6&lt;=E369)/(SRP!$C$2:$C$6&gt;=E369),SRP!$D$2:$D$6)*(G369/100)*(E369/1000)),IF(AND(C369="Wine",D369="Fortified Wines"),SUM(LOOKUP(2,1/(SRP!$B$20:$B$23&lt;=E369)/(SRP!$C$20:$C$23&gt;=E369),SRP!$D$20:$D$23)*(G369/100)*(E369/1000)),IF(C369="Wine",SUM(LOOKUP(2,1/(SRP!$B$15:$B$19&lt;=E369)/(SRP!$C$15:$C$19&gt;=E369),SRP!$D$15:$D$19)*(G369/100)*(E369/1000)),IF(C369="Ready to Drink",SUM(LOOKUP(2,1/(SRP!$B$10:$B$14&lt;=E369)/(SRP!$C$10:$C$14&gt;=E369),SRP!$D$10:$D$14)*(G369/100)*(E369/1000)),0))))),2)</f>
        <v>2.36</v>
      </c>
    </row>
    <row r="370" spans="1:11" x14ac:dyDescent="0.35">
      <c r="A370" s="2">
        <v>9550</v>
      </c>
      <c r="B370" s="76" t="s">
        <v>158</v>
      </c>
      <c r="C370" s="76" t="s">
        <v>287</v>
      </c>
      <c r="D370" s="76" t="s">
        <v>5230</v>
      </c>
      <c r="E370" s="76">
        <v>710</v>
      </c>
      <c r="F370" s="76">
        <v>12</v>
      </c>
      <c r="G370" s="77">
        <v>5.5</v>
      </c>
      <c r="H370" s="76" t="s">
        <v>3324</v>
      </c>
      <c r="I370" s="77">
        <v>3.99</v>
      </c>
      <c r="J370" s="2">
        <v>1</v>
      </c>
      <c r="K370" s="119" cm="1">
        <f t="array" ref="K370">ROUND(IF(C370="Beer",SUM(LOOKUP(2,1/(SRP!$B$7:$B$9&lt;=E370)/(SRP!$C$7:$C$9&gt;=E370),SRP!$D$7:$D$9)*(G370/100)*(E370/1000)),IF(C370="Spirits",SUM(LOOKUP(2,1/(SRP!$B$2:$B$6&lt;=E370)/(SRP!$C$2:$C$6&gt;=E370),SRP!$D$2:$D$6)*(G370/100)*(E370/1000)),IF(AND(C370="Wine",D370="Fortified Wines"),SUM(LOOKUP(2,1/(SRP!$B$20:$B$23&lt;=E370)/(SRP!$C$20:$C$23&gt;=E370),SRP!$D$20:$D$23)*(G370/100)*(E370/1000)),IF(C370="Wine",SUM(LOOKUP(2,1/(SRP!$B$15:$B$19&lt;=E370)/(SRP!$C$15:$C$19&gt;=E370),SRP!$D$15:$D$19)*(G370/100)*(E370/1000)),IF(C370="Ready to Drink",SUM(LOOKUP(2,1/(SRP!$B$10:$B$14&lt;=E370)/(SRP!$C$10:$C$14&gt;=E370),SRP!$D$10:$D$14)*(G370/100)*(E370/1000)),0))))),2)</f>
        <v>2.73</v>
      </c>
    </row>
    <row r="371" spans="1:11" x14ac:dyDescent="0.35">
      <c r="A371" s="2">
        <v>9550</v>
      </c>
      <c r="B371" s="76" t="s">
        <v>158</v>
      </c>
      <c r="C371" s="76" t="s">
        <v>287</v>
      </c>
      <c r="D371" s="76" t="s">
        <v>5230</v>
      </c>
      <c r="E371" s="76">
        <v>710</v>
      </c>
      <c r="F371" s="76">
        <v>12</v>
      </c>
      <c r="G371" s="77">
        <v>5.5</v>
      </c>
      <c r="H371" s="76" t="s">
        <v>3324</v>
      </c>
      <c r="I371" s="77">
        <v>3.99</v>
      </c>
      <c r="J371" s="2">
        <v>1</v>
      </c>
      <c r="K371" s="119" cm="1">
        <f t="array" ref="K371">ROUND(IF(C371="Beer",SUM(LOOKUP(2,1/(SRP!$B$7:$B$9&lt;=E371)/(SRP!$C$7:$C$9&gt;=E371),SRP!$D$7:$D$9)*(G371/100)*(E371/1000)),IF(C371="Spirits",SUM(LOOKUP(2,1/(SRP!$B$2:$B$6&lt;=E371)/(SRP!$C$2:$C$6&gt;=E371),SRP!$D$2:$D$6)*(G371/100)*(E371/1000)),IF(AND(C371="Wine",D371="Fortified Wines"),SUM(LOOKUP(2,1/(SRP!$B$20:$B$23&lt;=E371)/(SRP!$C$20:$C$23&gt;=E371),SRP!$D$20:$D$23)*(G371/100)*(E371/1000)),IF(C371="Wine",SUM(LOOKUP(2,1/(SRP!$B$15:$B$19&lt;=E371)/(SRP!$C$15:$C$19&gt;=E371),SRP!$D$15:$D$19)*(G371/100)*(E371/1000)),IF(C371="Ready to Drink",SUM(LOOKUP(2,1/(SRP!$B$10:$B$14&lt;=E371)/(SRP!$C$10:$C$14&gt;=E371),SRP!$D$10:$D$14)*(G371/100)*(E371/1000)),0))))),2)</f>
        <v>2.73</v>
      </c>
    </row>
    <row r="372" spans="1:11" x14ac:dyDescent="0.35">
      <c r="A372" s="2">
        <v>9610</v>
      </c>
      <c r="B372" s="76" t="s">
        <v>532</v>
      </c>
      <c r="C372" s="76" t="s">
        <v>286</v>
      </c>
      <c r="D372" s="76" t="s">
        <v>5264</v>
      </c>
      <c r="E372" s="76">
        <v>750</v>
      </c>
      <c r="F372" s="76">
        <v>6</v>
      </c>
      <c r="G372" s="77">
        <v>12.5</v>
      </c>
      <c r="H372" s="76" t="s">
        <v>3281</v>
      </c>
      <c r="I372" s="77">
        <v>29.99</v>
      </c>
      <c r="J372" s="2">
        <v>1</v>
      </c>
      <c r="K372" s="119" cm="1">
        <f t="array" ref="K372">ROUND(IF(C372="Beer",SUM(LOOKUP(2,1/(SRP!$B$7:$B$9&lt;=E372)/(SRP!$C$7:$C$9&gt;=E372),SRP!$D$7:$D$9)*(G372/100)*(E372/1000)),IF(C372="Spirits",SUM(LOOKUP(2,1/(SRP!$B$2:$B$6&lt;=E372)/(SRP!$C$2:$C$6&gt;=E372),SRP!$D$2:$D$6)*(G372/100)*(E372/1000)),IF(AND(C372="Wine",D372="Fortified Wines"),SUM(LOOKUP(2,1/(SRP!$B$20:$B$23&lt;=E372)/(SRP!$C$20:$C$23&gt;=E372),SRP!$D$20:$D$23)*(G372/100)*(E372/1000)),IF(C372="Wine",SUM(LOOKUP(2,1/(SRP!$B$15:$B$19&lt;=E372)/(SRP!$C$15:$C$19&gt;=E372),SRP!$D$15:$D$19)*(G372/100)*(E372/1000)),IF(C372="Ready to Drink",SUM(LOOKUP(2,1/(SRP!$B$10:$B$14&lt;=E372)/(SRP!$C$10:$C$14&gt;=E372),SRP!$D$10:$D$14)*(G372/100)*(E372/1000)),0))))),2)</f>
        <v>6.54</v>
      </c>
    </row>
    <row r="373" spans="1:11" x14ac:dyDescent="0.35">
      <c r="A373" s="2">
        <v>9621</v>
      </c>
      <c r="B373" s="76" t="s">
        <v>533</v>
      </c>
      <c r="C373" s="76" t="s">
        <v>286</v>
      </c>
      <c r="D373" s="76" t="s">
        <v>5253</v>
      </c>
      <c r="E373" s="76">
        <v>750</v>
      </c>
      <c r="F373" s="76">
        <v>12</v>
      </c>
      <c r="G373" s="77">
        <v>13.1</v>
      </c>
      <c r="H373" s="76" t="s">
        <v>3346</v>
      </c>
      <c r="I373" s="77">
        <v>38.270000000000003</v>
      </c>
      <c r="J373" s="2">
        <v>1</v>
      </c>
      <c r="K373" s="119" cm="1">
        <f t="array" ref="K373">ROUND(IF(C373="Beer",SUM(LOOKUP(2,1/(SRP!$B$7:$B$9&lt;=E373)/(SRP!$C$7:$C$9&gt;=E373),SRP!$D$7:$D$9)*(G373/100)*(E373/1000)),IF(C373="Spirits",SUM(LOOKUP(2,1/(SRP!$B$2:$B$6&lt;=E373)/(SRP!$C$2:$C$6&gt;=E373),SRP!$D$2:$D$6)*(G373/100)*(E373/1000)),IF(AND(C373="Wine",D373="Fortified Wines"),SUM(LOOKUP(2,1/(SRP!$B$20:$B$23&lt;=E373)/(SRP!$C$20:$C$23&gt;=E373),SRP!$D$20:$D$23)*(G373/100)*(E373/1000)),IF(C373="Wine",SUM(LOOKUP(2,1/(SRP!$B$15:$B$19&lt;=E373)/(SRP!$C$15:$C$19&gt;=E373),SRP!$D$15:$D$19)*(G373/100)*(E373/1000)),IF(C373="Ready to Drink",SUM(LOOKUP(2,1/(SRP!$B$10:$B$14&lt;=E373)/(SRP!$C$10:$C$14&gt;=E373),SRP!$D$10:$D$14)*(G373/100)*(E373/1000)),0))))),2)</f>
        <v>6.86</v>
      </c>
    </row>
    <row r="374" spans="1:11" x14ac:dyDescent="0.35">
      <c r="A374" s="2">
        <v>9663</v>
      </c>
      <c r="B374" s="76" t="s">
        <v>160</v>
      </c>
      <c r="C374" s="76" t="s">
        <v>286</v>
      </c>
      <c r="D374" s="76" t="s">
        <v>5232</v>
      </c>
      <c r="E374" s="76">
        <v>750</v>
      </c>
      <c r="F374" s="76">
        <v>12</v>
      </c>
      <c r="G374" s="77">
        <v>12</v>
      </c>
      <c r="H374" s="76" t="s">
        <v>3288</v>
      </c>
      <c r="I374" s="77">
        <v>17.989999999999998</v>
      </c>
      <c r="J374" s="2">
        <v>1</v>
      </c>
      <c r="K374" s="119" cm="1">
        <f t="array" ref="K374">ROUND(IF(C374="Beer",SUM(LOOKUP(2,1/(SRP!$B$7:$B$9&lt;=E374)/(SRP!$C$7:$C$9&gt;=E374),SRP!$D$7:$D$9)*(G374/100)*(E374/1000)),IF(C374="Spirits",SUM(LOOKUP(2,1/(SRP!$B$2:$B$6&lt;=E374)/(SRP!$C$2:$C$6&gt;=E374),SRP!$D$2:$D$6)*(G374/100)*(E374/1000)),IF(AND(C374="Wine",D374="Fortified Wines"),SUM(LOOKUP(2,1/(SRP!$B$20:$B$23&lt;=E374)/(SRP!$C$20:$C$23&gt;=E374),SRP!$D$20:$D$23)*(G374/100)*(E374/1000)),IF(C374="Wine",SUM(LOOKUP(2,1/(SRP!$B$15:$B$19&lt;=E374)/(SRP!$C$15:$C$19&gt;=E374),SRP!$D$15:$D$19)*(G374/100)*(E374/1000)),IF(C374="Ready to Drink",SUM(LOOKUP(2,1/(SRP!$B$10:$B$14&lt;=E374)/(SRP!$C$10:$C$14&gt;=E374),SRP!$D$10:$D$14)*(G374/100)*(E374/1000)),0))))),2)</f>
        <v>6.28</v>
      </c>
    </row>
    <row r="375" spans="1:11" x14ac:dyDescent="0.35">
      <c r="A375" s="2">
        <v>9668</v>
      </c>
      <c r="B375" s="76" t="s">
        <v>534</v>
      </c>
      <c r="C375" s="76" t="s">
        <v>285</v>
      </c>
      <c r="D375" s="76" t="s">
        <v>5231</v>
      </c>
      <c r="E375" s="76">
        <v>750</v>
      </c>
      <c r="F375" s="76">
        <v>12</v>
      </c>
      <c r="G375" s="77">
        <v>40</v>
      </c>
      <c r="H375" s="76" t="s">
        <v>3342</v>
      </c>
      <c r="I375" s="77">
        <v>27.99</v>
      </c>
      <c r="J375" s="2">
        <v>1</v>
      </c>
      <c r="K375" s="119" cm="1">
        <f t="array" ref="K375">ROUND(IF(C375="Beer",SUM(LOOKUP(2,1/(SRP!$B$7:$B$9&lt;=E375)/(SRP!$C$7:$C$9&gt;=E375),SRP!$D$7:$D$9)*(G375/100)*(E375/1000)),IF(C375="Spirits",SUM(LOOKUP(2,1/(SRP!$B$2:$B$6&lt;=E375)/(SRP!$C$2:$C$6&gt;=E375),SRP!$D$2:$D$6)*(G375/100)*(E375/1000)),IF(AND(C375="Wine",D375="Fortified Wines"),SUM(LOOKUP(2,1/(SRP!$B$20:$B$23&lt;=E375)/(SRP!$C$20:$C$23&gt;=E375),SRP!$D$20:$D$23)*(G375/100)*(E375/1000)),IF(C375="Wine",SUM(LOOKUP(2,1/(SRP!$B$15:$B$19&lt;=E375)/(SRP!$C$15:$C$19&gt;=E375),SRP!$D$15:$D$19)*(G375/100)*(E375/1000)),IF(C375="Ready to Drink",SUM(LOOKUP(2,1/(SRP!$B$10:$B$14&lt;=E375)/(SRP!$C$10:$C$14&gt;=E375),SRP!$D$10:$D$14)*(G375/100)*(E375/1000)),0))))),2)</f>
        <v>20.94</v>
      </c>
    </row>
    <row r="376" spans="1:11" x14ac:dyDescent="0.35">
      <c r="A376" s="2">
        <v>9673</v>
      </c>
      <c r="B376" s="76" t="s">
        <v>2581</v>
      </c>
      <c r="C376" s="76" t="s">
        <v>286</v>
      </c>
      <c r="D376" s="76" t="s">
        <v>5236</v>
      </c>
      <c r="E376" s="76">
        <v>750</v>
      </c>
      <c r="F376" s="76">
        <v>12</v>
      </c>
      <c r="G376" s="77">
        <v>12.5</v>
      </c>
      <c r="H376" s="76" t="s">
        <v>3303</v>
      </c>
      <c r="I376" s="77">
        <v>16.989999999999998</v>
      </c>
      <c r="J376" s="2">
        <v>1</v>
      </c>
      <c r="K376" s="119" cm="1">
        <f t="array" ref="K376">ROUND(IF(C376="Beer",SUM(LOOKUP(2,1/(SRP!$B$7:$B$9&lt;=E376)/(SRP!$C$7:$C$9&gt;=E376),SRP!$D$7:$D$9)*(G376/100)*(E376/1000)),IF(C376="Spirits",SUM(LOOKUP(2,1/(SRP!$B$2:$B$6&lt;=E376)/(SRP!$C$2:$C$6&gt;=E376),SRP!$D$2:$D$6)*(G376/100)*(E376/1000)),IF(AND(C376="Wine",D376="Fortified Wines"),SUM(LOOKUP(2,1/(SRP!$B$20:$B$23&lt;=E376)/(SRP!$C$20:$C$23&gt;=E376),SRP!$D$20:$D$23)*(G376/100)*(E376/1000)),IF(C376="Wine",SUM(LOOKUP(2,1/(SRP!$B$15:$B$19&lt;=E376)/(SRP!$C$15:$C$19&gt;=E376),SRP!$D$15:$D$19)*(G376/100)*(E376/1000)),IF(C376="Ready to Drink",SUM(LOOKUP(2,1/(SRP!$B$10:$B$14&lt;=E376)/(SRP!$C$10:$C$14&gt;=E376),SRP!$D$10:$D$14)*(G376/100)*(E376/1000)),0))))),2)</f>
        <v>6.54</v>
      </c>
    </row>
    <row r="377" spans="1:11" x14ac:dyDescent="0.35">
      <c r="A377" s="2">
        <v>9675</v>
      </c>
      <c r="B377" s="76" t="s">
        <v>535</v>
      </c>
      <c r="C377" s="76" t="s">
        <v>285</v>
      </c>
      <c r="D377" s="76" t="s">
        <v>5287</v>
      </c>
      <c r="E377" s="76">
        <v>750</v>
      </c>
      <c r="F377" s="76">
        <v>12</v>
      </c>
      <c r="G377" s="77">
        <v>40</v>
      </c>
      <c r="H377" s="76" t="s">
        <v>3283</v>
      </c>
      <c r="I377" s="77">
        <v>42.99</v>
      </c>
      <c r="J377" s="2">
        <v>1</v>
      </c>
      <c r="K377" s="119" cm="1">
        <f t="array" ref="K377">ROUND(IF(C377="Beer",SUM(LOOKUP(2,1/(SRP!$B$7:$B$9&lt;=E377)/(SRP!$C$7:$C$9&gt;=E377),SRP!$D$7:$D$9)*(G377/100)*(E377/1000)),IF(C377="Spirits",SUM(LOOKUP(2,1/(SRP!$B$2:$B$6&lt;=E377)/(SRP!$C$2:$C$6&gt;=E377),SRP!$D$2:$D$6)*(G377/100)*(E377/1000)),IF(AND(C377="Wine",D377="Fortified Wines"),SUM(LOOKUP(2,1/(SRP!$B$20:$B$23&lt;=E377)/(SRP!$C$20:$C$23&gt;=E377),SRP!$D$20:$D$23)*(G377/100)*(E377/1000)),IF(C377="Wine",SUM(LOOKUP(2,1/(SRP!$B$15:$B$19&lt;=E377)/(SRP!$C$15:$C$19&gt;=E377),SRP!$D$15:$D$19)*(G377/100)*(E377/1000)),IF(C377="Ready to Drink",SUM(LOOKUP(2,1/(SRP!$B$10:$B$14&lt;=E377)/(SRP!$C$10:$C$14&gt;=E377),SRP!$D$10:$D$14)*(G377/100)*(E377/1000)),0))))),2)</f>
        <v>20.94</v>
      </c>
    </row>
    <row r="378" spans="1:11" x14ac:dyDescent="0.35">
      <c r="A378" s="2">
        <v>9682</v>
      </c>
      <c r="B378" s="76" t="s">
        <v>536</v>
      </c>
      <c r="C378" s="76" t="s">
        <v>286</v>
      </c>
      <c r="D378" s="76" t="s">
        <v>5236</v>
      </c>
      <c r="E378" s="76">
        <v>3000</v>
      </c>
      <c r="F378" s="76">
        <v>1</v>
      </c>
      <c r="G378" s="77">
        <v>13</v>
      </c>
      <c r="H378" s="76" t="s">
        <v>3303</v>
      </c>
      <c r="I378" s="77">
        <v>107.99</v>
      </c>
      <c r="J378" s="2">
        <v>1</v>
      </c>
      <c r="K378" s="119" cm="1">
        <f t="array" ref="K378">ROUND(IF(C378="Beer",SUM(LOOKUP(2,1/(SRP!$B$7:$B$9&lt;=E378)/(SRP!$C$7:$C$9&gt;=E378),SRP!$D$7:$D$9)*(G378/100)*(E378/1000)),IF(C378="Spirits",SUM(LOOKUP(2,1/(SRP!$B$2:$B$6&lt;=E378)/(SRP!$C$2:$C$6&gt;=E378),SRP!$D$2:$D$6)*(G378/100)*(E378/1000)),IF(AND(C378="Wine",D378="Fortified Wines"),SUM(LOOKUP(2,1/(SRP!$B$20:$B$23&lt;=E378)/(SRP!$C$20:$C$23&gt;=E378),SRP!$D$20:$D$23)*(G378/100)*(E378/1000)),IF(C378="Wine",SUM(LOOKUP(2,1/(SRP!$B$15:$B$19&lt;=E378)/(SRP!$C$15:$C$19&gt;=E378),SRP!$D$15:$D$19)*(G378/100)*(E378/1000)),IF(C378="Ready to Drink",SUM(LOOKUP(2,1/(SRP!$B$10:$B$14&lt;=E378)/(SRP!$C$10:$C$14&gt;=E378),SRP!$D$10:$D$14)*(G378/100)*(E378/1000)),0))))),2)</f>
        <v>27.23</v>
      </c>
    </row>
    <row r="379" spans="1:11" x14ac:dyDescent="0.35">
      <c r="A379" s="2">
        <v>9683</v>
      </c>
      <c r="B379" s="76" t="s">
        <v>537</v>
      </c>
      <c r="C379" s="76" t="s">
        <v>286</v>
      </c>
      <c r="D379" s="76" t="s">
        <v>5276</v>
      </c>
      <c r="E379" s="76">
        <v>3000</v>
      </c>
      <c r="F379" s="76">
        <v>1</v>
      </c>
      <c r="G379" s="77">
        <v>13</v>
      </c>
      <c r="H379" s="76" t="s">
        <v>3303</v>
      </c>
      <c r="I379" s="77">
        <v>105.99</v>
      </c>
      <c r="J379" s="2">
        <v>1</v>
      </c>
      <c r="K379" s="119" cm="1">
        <f t="array" ref="K379">ROUND(IF(C379="Beer",SUM(LOOKUP(2,1/(SRP!$B$7:$B$9&lt;=E379)/(SRP!$C$7:$C$9&gt;=E379),SRP!$D$7:$D$9)*(G379/100)*(E379/1000)),IF(C379="Spirits",SUM(LOOKUP(2,1/(SRP!$B$2:$B$6&lt;=E379)/(SRP!$C$2:$C$6&gt;=E379),SRP!$D$2:$D$6)*(G379/100)*(E379/1000)),IF(AND(C379="Wine",D379="Fortified Wines"),SUM(LOOKUP(2,1/(SRP!$B$20:$B$23&lt;=E379)/(SRP!$C$20:$C$23&gt;=E379),SRP!$D$20:$D$23)*(G379/100)*(E379/1000)),IF(C379="Wine",SUM(LOOKUP(2,1/(SRP!$B$15:$B$19&lt;=E379)/(SRP!$C$15:$C$19&gt;=E379),SRP!$D$15:$D$19)*(G379/100)*(E379/1000)),IF(C379="Ready to Drink",SUM(LOOKUP(2,1/(SRP!$B$10:$B$14&lt;=E379)/(SRP!$C$10:$C$14&gt;=E379),SRP!$D$10:$D$14)*(G379/100)*(E379/1000)),0))))),2)</f>
        <v>27.23</v>
      </c>
    </row>
    <row r="380" spans="1:11" x14ac:dyDescent="0.35">
      <c r="A380" s="2">
        <v>9709</v>
      </c>
      <c r="B380" s="76" t="s">
        <v>538</v>
      </c>
      <c r="C380" s="76" t="s">
        <v>285</v>
      </c>
      <c r="D380" s="76" t="s">
        <v>5290</v>
      </c>
      <c r="E380" s="76">
        <v>375</v>
      </c>
      <c r="F380" s="76">
        <v>12</v>
      </c>
      <c r="G380" s="77">
        <v>16.5</v>
      </c>
      <c r="H380" s="76" t="s">
        <v>6696</v>
      </c>
      <c r="I380" s="77">
        <v>25.49</v>
      </c>
      <c r="J380" s="2">
        <v>1</v>
      </c>
      <c r="K380" s="119" cm="1">
        <f t="array" ref="K380">ROUND(IF(C380="Beer",SUM(LOOKUP(2,1/(SRP!$B$7:$B$9&lt;=E380)/(SRP!$C$7:$C$9&gt;=E380),SRP!$D$7:$D$9)*(G380/100)*(E380/1000)),IF(C380="Spirits",SUM(LOOKUP(2,1/(SRP!$B$2:$B$6&lt;=E380)/(SRP!$C$2:$C$6&gt;=E380),SRP!$D$2:$D$6)*(G380/100)*(E380/1000)),IF(AND(C380="Wine",D380="Fortified Wines"),SUM(LOOKUP(2,1/(SRP!$B$20:$B$23&lt;=E380)/(SRP!$C$20:$C$23&gt;=E380),SRP!$D$20:$D$23)*(G380/100)*(E380/1000)),IF(C380="Wine",SUM(LOOKUP(2,1/(SRP!$B$15:$B$19&lt;=E380)/(SRP!$C$15:$C$19&gt;=E380),SRP!$D$15:$D$19)*(G380/100)*(E380/1000)),IF(C380="Ready to Drink",SUM(LOOKUP(2,1/(SRP!$B$10:$B$14&lt;=E380)/(SRP!$C$10:$C$14&gt;=E380),SRP!$D$10:$D$14)*(G380/100)*(E380/1000)),0))))),2)</f>
        <v>4.9000000000000004</v>
      </c>
    </row>
    <row r="381" spans="1:11" x14ac:dyDescent="0.35">
      <c r="A381" s="2">
        <v>9711</v>
      </c>
      <c r="B381" s="76" t="s">
        <v>5476</v>
      </c>
      <c r="C381" s="76" t="s">
        <v>286</v>
      </c>
      <c r="D381" s="76" t="s">
        <v>5294</v>
      </c>
      <c r="E381" s="76">
        <v>750</v>
      </c>
      <c r="F381" s="76">
        <v>6</v>
      </c>
      <c r="G381" s="77">
        <v>11.5</v>
      </c>
      <c r="H381" s="76" t="s">
        <v>6283</v>
      </c>
      <c r="I381" s="77">
        <v>23.7</v>
      </c>
      <c r="J381" s="2">
        <v>1</v>
      </c>
      <c r="K381" s="119" cm="1">
        <f t="array" ref="K381">ROUND(IF(C381="Beer",SUM(LOOKUP(2,1/(SRP!$B$7:$B$9&lt;=E381)/(SRP!$C$7:$C$9&gt;=E381),SRP!$D$7:$D$9)*(G381/100)*(E381/1000)),IF(C381="Spirits",SUM(LOOKUP(2,1/(SRP!$B$2:$B$6&lt;=E381)/(SRP!$C$2:$C$6&gt;=E381),SRP!$D$2:$D$6)*(G381/100)*(E381/1000)),IF(AND(C381="Wine",D381="Fortified Wines"),SUM(LOOKUP(2,1/(SRP!$B$20:$B$23&lt;=E381)/(SRP!$C$20:$C$23&gt;=E381),SRP!$D$20:$D$23)*(G381/100)*(E381/1000)),IF(C381="Wine",SUM(LOOKUP(2,1/(SRP!$B$15:$B$19&lt;=E381)/(SRP!$C$15:$C$19&gt;=E381),SRP!$D$15:$D$19)*(G381/100)*(E381/1000)),IF(C381="Ready to Drink",SUM(LOOKUP(2,1/(SRP!$B$10:$B$14&lt;=E381)/(SRP!$C$10:$C$14&gt;=E381),SRP!$D$10:$D$14)*(G381/100)*(E381/1000)),0))))),2)</f>
        <v>6.02</v>
      </c>
    </row>
    <row r="382" spans="1:11" x14ac:dyDescent="0.35">
      <c r="A382" s="2">
        <v>9735</v>
      </c>
      <c r="B382" s="76" t="s">
        <v>539</v>
      </c>
      <c r="C382" s="76" t="s">
        <v>287</v>
      </c>
      <c r="D382" s="76" t="s">
        <v>5266</v>
      </c>
      <c r="E382" s="76">
        <v>4092</v>
      </c>
      <c r="F382" s="76">
        <v>1</v>
      </c>
      <c r="G382" s="77">
        <v>5.4</v>
      </c>
      <c r="H382" s="76" t="s">
        <v>3324</v>
      </c>
      <c r="I382" s="77">
        <v>26.49</v>
      </c>
      <c r="J382" s="2">
        <v>12</v>
      </c>
      <c r="K382" s="119" cm="1">
        <f t="array" ref="K382">ROUND(IF(C382="Beer",SUM(LOOKUP(2,1/(SRP!$B$7:$B$9&lt;=E382)/(SRP!$C$7:$C$9&gt;=E382),SRP!$D$7:$D$9)*(G382/100)*(E382/1000)),IF(C382="Spirits",SUM(LOOKUP(2,1/(SRP!$B$2:$B$6&lt;=E382)/(SRP!$C$2:$C$6&gt;=E382),SRP!$D$2:$D$6)*(G382/100)*(E382/1000)),IF(AND(C382="Wine",D382="Fortified Wines"),SUM(LOOKUP(2,1/(SRP!$B$20:$B$23&lt;=E382)/(SRP!$C$20:$C$23&gt;=E382),SRP!$D$20:$D$23)*(G382/100)*(E382/1000)),IF(C382="Wine",SUM(LOOKUP(2,1/(SRP!$B$15:$B$19&lt;=E382)/(SRP!$C$15:$C$19&gt;=E382),SRP!$D$15:$D$19)*(G382/100)*(E382/1000)),IF(C382="Ready to Drink",SUM(LOOKUP(2,1/(SRP!$B$10:$B$14&lt;=E382)/(SRP!$C$10:$C$14&gt;=E382),SRP!$D$10:$D$14)*(G382/100)*(E382/1000)),0))))),2)</f>
        <v>15.43</v>
      </c>
    </row>
    <row r="383" spans="1:11" x14ac:dyDescent="0.35">
      <c r="A383" s="2">
        <v>9735</v>
      </c>
      <c r="B383" s="76" t="s">
        <v>539</v>
      </c>
      <c r="C383" s="76" t="s">
        <v>287</v>
      </c>
      <c r="D383" s="76" t="s">
        <v>5266</v>
      </c>
      <c r="E383" s="76">
        <v>4092</v>
      </c>
      <c r="F383" s="76">
        <v>1</v>
      </c>
      <c r="G383" s="77">
        <v>5.4</v>
      </c>
      <c r="H383" s="76" t="s">
        <v>3324</v>
      </c>
      <c r="I383" s="77">
        <v>26.49</v>
      </c>
      <c r="J383" s="2">
        <v>12</v>
      </c>
      <c r="K383" s="119" cm="1">
        <f t="array" ref="K383">ROUND(IF(C383="Beer",SUM(LOOKUP(2,1/(SRP!$B$7:$B$9&lt;=E383)/(SRP!$C$7:$C$9&gt;=E383),SRP!$D$7:$D$9)*(G383/100)*(E383/1000)),IF(C383="Spirits",SUM(LOOKUP(2,1/(SRP!$B$2:$B$6&lt;=E383)/(SRP!$C$2:$C$6&gt;=E383),SRP!$D$2:$D$6)*(G383/100)*(E383/1000)),IF(AND(C383="Wine",D383="Fortified Wines"),SUM(LOOKUP(2,1/(SRP!$B$20:$B$23&lt;=E383)/(SRP!$C$20:$C$23&gt;=E383),SRP!$D$20:$D$23)*(G383/100)*(E383/1000)),IF(C383="Wine",SUM(LOOKUP(2,1/(SRP!$B$15:$B$19&lt;=E383)/(SRP!$C$15:$C$19&gt;=E383),SRP!$D$15:$D$19)*(G383/100)*(E383/1000)),IF(C383="Ready to Drink",SUM(LOOKUP(2,1/(SRP!$B$10:$B$14&lt;=E383)/(SRP!$C$10:$C$14&gt;=E383),SRP!$D$10:$D$14)*(G383/100)*(E383/1000)),0))))),2)</f>
        <v>15.43</v>
      </c>
    </row>
    <row r="384" spans="1:11" x14ac:dyDescent="0.35">
      <c r="A384" s="2">
        <v>9771</v>
      </c>
      <c r="B384" s="76" t="s">
        <v>540</v>
      </c>
      <c r="C384" s="76" t="s">
        <v>286</v>
      </c>
      <c r="D384" s="76" t="s">
        <v>5247</v>
      </c>
      <c r="E384" s="76">
        <v>750</v>
      </c>
      <c r="F384" s="76">
        <v>12</v>
      </c>
      <c r="G384" s="77">
        <v>14.5</v>
      </c>
      <c r="H384" s="76" t="s">
        <v>3341</v>
      </c>
      <c r="I384" s="77">
        <v>39.42</v>
      </c>
      <c r="J384" s="2">
        <v>1</v>
      </c>
      <c r="K384" s="119" cm="1">
        <f t="array" ref="K384">ROUND(IF(C384="Beer",SUM(LOOKUP(2,1/(SRP!$B$7:$B$9&lt;=E384)/(SRP!$C$7:$C$9&gt;=E384),SRP!$D$7:$D$9)*(G384/100)*(E384/1000)),IF(C384="Spirits",SUM(LOOKUP(2,1/(SRP!$B$2:$B$6&lt;=E384)/(SRP!$C$2:$C$6&gt;=E384),SRP!$D$2:$D$6)*(G384/100)*(E384/1000)),IF(AND(C384="Wine",D384="Fortified Wines"),SUM(LOOKUP(2,1/(SRP!$B$20:$B$23&lt;=E384)/(SRP!$C$20:$C$23&gt;=E384),SRP!$D$20:$D$23)*(G384/100)*(E384/1000)),IF(C384="Wine",SUM(LOOKUP(2,1/(SRP!$B$15:$B$19&lt;=E384)/(SRP!$C$15:$C$19&gt;=E384),SRP!$D$15:$D$19)*(G384/100)*(E384/1000)),IF(C384="Ready to Drink",SUM(LOOKUP(2,1/(SRP!$B$10:$B$14&lt;=E384)/(SRP!$C$10:$C$14&gt;=E384),SRP!$D$10:$D$14)*(G384/100)*(E384/1000)),0))))),2)</f>
        <v>7.59</v>
      </c>
    </row>
    <row r="385" spans="1:11" x14ac:dyDescent="0.35">
      <c r="A385" s="2">
        <v>9784</v>
      </c>
      <c r="B385" s="76" t="s">
        <v>541</v>
      </c>
      <c r="C385" s="76" t="s">
        <v>285</v>
      </c>
      <c r="D385" s="76" t="s">
        <v>5250</v>
      </c>
      <c r="E385" s="76">
        <v>750</v>
      </c>
      <c r="F385" s="76">
        <v>6</v>
      </c>
      <c r="G385" s="77">
        <v>40</v>
      </c>
      <c r="H385" s="76" t="s">
        <v>3992</v>
      </c>
      <c r="I385" s="77">
        <v>75.989999999999995</v>
      </c>
      <c r="J385" s="2">
        <v>1</v>
      </c>
      <c r="K385" s="119" cm="1">
        <f t="array" ref="K385">ROUND(IF(C385="Beer",SUM(LOOKUP(2,1/(SRP!$B$7:$B$9&lt;=E385)/(SRP!$C$7:$C$9&gt;=E385),SRP!$D$7:$D$9)*(G385/100)*(E385/1000)),IF(C385="Spirits",SUM(LOOKUP(2,1/(SRP!$B$2:$B$6&lt;=E385)/(SRP!$C$2:$C$6&gt;=E385),SRP!$D$2:$D$6)*(G385/100)*(E385/1000)),IF(AND(C385="Wine",D385="Fortified Wines"),SUM(LOOKUP(2,1/(SRP!$B$20:$B$23&lt;=E385)/(SRP!$C$20:$C$23&gt;=E385),SRP!$D$20:$D$23)*(G385/100)*(E385/1000)),IF(C385="Wine",SUM(LOOKUP(2,1/(SRP!$B$15:$B$19&lt;=E385)/(SRP!$C$15:$C$19&gt;=E385),SRP!$D$15:$D$19)*(G385/100)*(E385/1000)),IF(C385="Ready to Drink",SUM(LOOKUP(2,1/(SRP!$B$10:$B$14&lt;=E385)/(SRP!$C$10:$C$14&gt;=E385),SRP!$D$10:$D$14)*(G385/100)*(E385/1000)),0))))),2)</f>
        <v>20.94</v>
      </c>
    </row>
    <row r="386" spans="1:11" x14ac:dyDescent="0.35">
      <c r="A386" s="2">
        <v>9786</v>
      </c>
      <c r="B386" s="76" t="s">
        <v>542</v>
      </c>
      <c r="C386" s="76" t="s">
        <v>285</v>
      </c>
      <c r="D386" s="76" t="s">
        <v>5265</v>
      </c>
      <c r="E386" s="76">
        <v>750</v>
      </c>
      <c r="F386" s="76">
        <v>12</v>
      </c>
      <c r="G386" s="77">
        <v>40</v>
      </c>
      <c r="H386" s="76" t="s">
        <v>3289</v>
      </c>
      <c r="I386" s="77">
        <v>36.49</v>
      </c>
      <c r="J386" s="2">
        <v>1</v>
      </c>
      <c r="K386" s="119" cm="1">
        <f t="array" ref="K386">ROUND(IF(C386="Beer",SUM(LOOKUP(2,1/(SRP!$B$7:$B$9&lt;=E386)/(SRP!$C$7:$C$9&gt;=E386),SRP!$D$7:$D$9)*(G386/100)*(E386/1000)),IF(C386="Spirits",SUM(LOOKUP(2,1/(SRP!$B$2:$B$6&lt;=E386)/(SRP!$C$2:$C$6&gt;=E386),SRP!$D$2:$D$6)*(G386/100)*(E386/1000)),IF(AND(C386="Wine",D386="Fortified Wines"),SUM(LOOKUP(2,1/(SRP!$B$20:$B$23&lt;=E386)/(SRP!$C$20:$C$23&gt;=E386),SRP!$D$20:$D$23)*(G386/100)*(E386/1000)),IF(C386="Wine",SUM(LOOKUP(2,1/(SRP!$B$15:$B$19&lt;=E386)/(SRP!$C$15:$C$19&gt;=E386),SRP!$D$15:$D$19)*(G386/100)*(E386/1000)),IF(C386="Ready to Drink",SUM(LOOKUP(2,1/(SRP!$B$10:$B$14&lt;=E386)/(SRP!$C$10:$C$14&gt;=E386),SRP!$D$10:$D$14)*(G386/100)*(E386/1000)),0))))),2)</f>
        <v>20.94</v>
      </c>
    </row>
    <row r="387" spans="1:11" x14ac:dyDescent="0.35">
      <c r="A387" s="2">
        <v>9818</v>
      </c>
      <c r="B387" s="76" t="s">
        <v>543</v>
      </c>
      <c r="C387" s="76" t="s">
        <v>286</v>
      </c>
      <c r="D387" s="76" t="s">
        <v>5244</v>
      </c>
      <c r="E387" s="76">
        <v>750</v>
      </c>
      <c r="F387" s="76">
        <v>12</v>
      </c>
      <c r="G387" s="77">
        <v>12</v>
      </c>
      <c r="H387" s="76" t="s">
        <v>3281</v>
      </c>
      <c r="I387" s="77">
        <v>16.989999999999998</v>
      </c>
      <c r="J387" s="2">
        <v>1</v>
      </c>
      <c r="K387" s="119" cm="1">
        <f t="array" ref="K387">ROUND(IF(C387="Beer",SUM(LOOKUP(2,1/(SRP!$B$7:$B$9&lt;=E387)/(SRP!$C$7:$C$9&gt;=E387),SRP!$D$7:$D$9)*(G387/100)*(E387/1000)),IF(C387="Spirits",SUM(LOOKUP(2,1/(SRP!$B$2:$B$6&lt;=E387)/(SRP!$C$2:$C$6&gt;=E387),SRP!$D$2:$D$6)*(G387/100)*(E387/1000)),IF(AND(C387="Wine",D387="Fortified Wines"),SUM(LOOKUP(2,1/(SRP!$B$20:$B$23&lt;=E387)/(SRP!$C$20:$C$23&gt;=E387),SRP!$D$20:$D$23)*(G387/100)*(E387/1000)),IF(C387="Wine",SUM(LOOKUP(2,1/(SRP!$B$15:$B$19&lt;=E387)/(SRP!$C$15:$C$19&gt;=E387),SRP!$D$15:$D$19)*(G387/100)*(E387/1000)),IF(C387="Ready to Drink",SUM(LOOKUP(2,1/(SRP!$B$10:$B$14&lt;=E387)/(SRP!$C$10:$C$14&gt;=E387),SRP!$D$10:$D$14)*(G387/100)*(E387/1000)),0))))),2)</f>
        <v>6.28</v>
      </c>
    </row>
    <row r="388" spans="1:11" x14ac:dyDescent="0.35">
      <c r="A388" s="2">
        <v>9844</v>
      </c>
      <c r="B388" s="76" t="s">
        <v>544</v>
      </c>
      <c r="C388" s="76" t="s">
        <v>285</v>
      </c>
      <c r="D388" s="76" t="s">
        <v>6935</v>
      </c>
      <c r="E388" s="76">
        <v>750</v>
      </c>
      <c r="F388" s="76">
        <v>3</v>
      </c>
      <c r="G388" s="77">
        <v>40</v>
      </c>
      <c r="H388" s="76" t="s">
        <v>3284</v>
      </c>
      <c r="I388" s="77">
        <v>699.95</v>
      </c>
      <c r="J388" s="2">
        <v>1</v>
      </c>
      <c r="K388" s="119" cm="1">
        <f t="array" ref="K388">ROUND(IF(C388="Beer",SUM(LOOKUP(2,1/(SRP!$B$7:$B$9&lt;=E388)/(SRP!$C$7:$C$9&gt;=E388),SRP!$D$7:$D$9)*(G388/100)*(E388/1000)),IF(C388="Spirits",SUM(LOOKUP(2,1/(SRP!$B$2:$B$6&lt;=E388)/(SRP!$C$2:$C$6&gt;=E388),SRP!$D$2:$D$6)*(G388/100)*(E388/1000)),IF(AND(C388="Wine",D388="Fortified Wines"),SUM(LOOKUP(2,1/(SRP!$B$20:$B$23&lt;=E388)/(SRP!$C$20:$C$23&gt;=E388),SRP!$D$20:$D$23)*(G388/100)*(E388/1000)),IF(C388="Wine",SUM(LOOKUP(2,1/(SRP!$B$15:$B$19&lt;=E388)/(SRP!$C$15:$C$19&gt;=E388),SRP!$D$15:$D$19)*(G388/100)*(E388/1000)),IF(C388="Ready to Drink",SUM(LOOKUP(2,1/(SRP!$B$10:$B$14&lt;=E388)/(SRP!$C$10:$C$14&gt;=E388),SRP!$D$10:$D$14)*(G388/100)*(E388/1000)),0))))),2)</f>
        <v>20.94</v>
      </c>
    </row>
    <row r="389" spans="1:11" x14ac:dyDescent="0.35">
      <c r="A389" s="2">
        <v>9849</v>
      </c>
      <c r="B389" s="76" t="s">
        <v>545</v>
      </c>
      <c r="C389" s="76" t="s">
        <v>286</v>
      </c>
      <c r="D389" s="76" t="s">
        <v>5264</v>
      </c>
      <c r="E389" s="76">
        <v>750</v>
      </c>
      <c r="F389" s="76">
        <v>12</v>
      </c>
      <c r="G389" s="77">
        <v>12</v>
      </c>
      <c r="H389" s="76" t="s">
        <v>3306</v>
      </c>
      <c r="I389" s="77">
        <v>14.99</v>
      </c>
      <c r="J389" s="2">
        <v>1</v>
      </c>
      <c r="K389" s="119" cm="1">
        <f t="array" ref="K389">ROUND(IF(C389="Beer",SUM(LOOKUP(2,1/(SRP!$B$7:$B$9&lt;=E389)/(SRP!$C$7:$C$9&gt;=E389),SRP!$D$7:$D$9)*(G389/100)*(E389/1000)),IF(C389="Spirits",SUM(LOOKUP(2,1/(SRP!$B$2:$B$6&lt;=E389)/(SRP!$C$2:$C$6&gt;=E389),SRP!$D$2:$D$6)*(G389/100)*(E389/1000)),IF(AND(C389="Wine",D389="Fortified Wines"),SUM(LOOKUP(2,1/(SRP!$B$20:$B$23&lt;=E389)/(SRP!$C$20:$C$23&gt;=E389),SRP!$D$20:$D$23)*(G389/100)*(E389/1000)),IF(C389="Wine",SUM(LOOKUP(2,1/(SRP!$B$15:$B$19&lt;=E389)/(SRP!$C$15:$C$19&gt;=E389),SRP!$D$15:$D$19)*(G389/100)*(E389/1000)),IF(C389="Ready to Drink",SUM(LOOKUP(2,1/(SRP!$B$10:$B$14&lt;=E389)/(SRP!$C$10:$C$14&gt;=E389),SRP!$D$10:$D$14)*(G389/100)*(E389/1000)),0))))),2)</f>
        <v>6.28</v>
      </c>
    </row>
    <row r="390" spans="1:11" x14ac:dyDescent="0.35">
      <c r="A390" s="2">
        <v>9888</v>
      </c>
      <c r="B390" s="76" t="s">
        <v>546</v>
      </c>
      <c r="C390" s="76" t="s">
        <v>286</v>
      </c>
      <c r="D390" s="76" t="s">
        <v>5253</v>
      </c>
      <c r="E390" s="76">
        <v>1500</v>
      </c>
      <c r="F390" s="76">
        <v>6</v>
      </c>
      <c r="G390" s="77">
        <v>9</v>
      </c>
      <c r="H390" s="76" t="s">
        <v>3314</v>
      </c>
      <c r="I390" s="77">
        <v>28.99</v>
      </c>
      <c r="J390" s="2">
        <v>1</v>
      </c>
      <c r="K390" s="119" cm="1">
        <f t="array" ref="K390">ROUND(IF(C390="Beer",SUM(LOOKUP(2,1/(SRP!$B$7:$B$9&lt;=E390)/(SRP!$C$7:$C$9&gt;=E390),SRP!$D$7:$D$9)*(G390/100)*(E390/1000)),IF(C390="Spirits",SUM(LOOKUP(2,1/(SRP!$B$2:$B$6&lt;=E390)/(SRP!$C$2:$C$6&gt;=E390),SRP!$D$2:$D$6)*(G390/100)*(E390/1000)),IF(AND(C390="Wine",D390="Fortified Wines"),SUM(LOOKUP(2,1/(SRP!$B$20:$B$23&lt;=E390)/(SRP!$C$20:$C$23&gt;=E390),SRP!$D$20:$D$23)*(G390/100)*(E390/1000)),IF(C390="Wine",SUM(LOOKUP(2,1/(SRP!$B$15:$B$19&lt;=E390)/(SRP!$C$15:$C$19&gt;=E390),SRP!$D$15:$D$19)*(G390/100)*(E390/1000)),IF(C390="Ready to Drink",SUM(LOOKUP(2,1/(SRP!$B$10:$B$14&lt;=E390)/(SRP!$C$10:$C$14&gt;=E390),SRP!$D$10:$D$14)*(G390/100)*(E390/1000)),0))))),2)</f>
        <v>9.42</v>
      </c>
    </row>
    <row r="391" spans="1:11" x14ac:dyDescent="0.35">
      <c r="A391" s="2">
        <v>9892</v>
      </c>
      <c r="B391" s="76" t="s">
        <v>547</v>
      </c>
      <c r="C391" s="76" t="s">
        <v>286</v>
      </c>
      <c r="D391" s="76" t="s">
        <v>5237</v>
      </c>
      <c r="E391" s="76">
        <v>500</v>
      </c>
      <c r="F391" s="76">
        <v>12</v>
      </c>
      <c r="G391" s="77">
        <v>17.5</v>
      </c>
      <c r="H391" s="76" t="s">
        <v>3338</v>
      </c>
      <c r="I391" s="77">
        <v>29.99</v>
      </c>
      <c r="J391" s="2">
        <v>1</v>
      </c>
      <c r="K391" s="119" cm="1">
        <f t="array" ref="K391">ROUND(IF(C391="Beer",SUM(LOOKUP(2,1/(SRP!$B$7:$B$9&lt;=E391)/(SRP!$C$7:$C$9&gt;=E391),SRP!$D$7:$D$9)*(G391/100)*(E391/1000)),IF(C391="Spirits",SUM(LOOKUP(2,1/(SRP!$B$2:$B$6&lt;=E391)/(SRP!$C$2:$C$6&gt;=E391),SRP!$D$2:$D$6)*(G391/100)*(E391/1000)),IF(AND(C391="Wine",D391="Fortified Wines"),SUM(LOOKUP(2,1/(SRP!$B$20:$B$23&lt;=E391)/(SRP!$C$20:$C$23&gt;=E391),SRP!$D$20:$D$23)*(G391/100)*(E391/1000)),IF(C391="Wine",SUM(LOOKUP(2,1/(SRP!$B$15:$B$19&lt;=E391)/(SRP!$C$15:$C$19&gt;=E391),SRP!$D$15:$D$19)*(G391/100)*(E391/1000)),IF(C391="Ready to Drink",SUM(LOOKUP(2,1/(SRP!$B$10:$B$14&lt;=E391)/(SRP!$C$10:$C$14&gt;=E391),SRP!$D$10:$D$14)*(G391/100)*(E391/1000)),0))))),2)</f>
        <v>6.47</v>
      </c>
    </row>
    <row r="392" spans="1:11" x14ac:dyDescent="0.35">
      <c r="A392" s="2">
        <v>9898</v>
      </c>
      <c r="B392" s="76" t="s">
        <v>548</v>
      </c>
      <c r="C392" s="76" t="s">
        <v>286</v>
      </c>
      <c r="D392" s="76" t="s">
        <v>5268</v>
      </c>
      <c r="E392" s="76">
        <v>750</v>
      </c>
      <c r="F392" s="76">
        <v>12</v>
      </c>
      <c r="G392" s="77">
        <v>13.5</v>
      </c>
      <c r="H392" s="76" t="s">
        <v>3305</v>
      </c>
      <c r="I392" s="77">
        <v>23.95</v>
      </c>
      <c r="J392" s="2">
        <v>1</v>
      </c>
      <c r="K392" s="119" cm="1">
        <f t="array" ref="K392">ROUND(IF(C392="Beer",SUM(LOOKUP(2,1/(SRP!$B$7:$B$9&lt;=E392)/(SRP!$C$7:$C$9&gt;=E392),SRP!$D$7:$D$9)*(G392/100)*(E392/1000)),IF(C392="Spirits",SUM(LOOKUP(2,1/(SRP!$B$2:$B$6&lt;=E392)/(SRP!$C$2:$C$6&gt;=E392),SRP!$D$2:$D$6)*(G392/100)*(E392/1000)),IF(AND(C392="Wine",D392="Fortified Wines"),SUM(LOOKUP(2,1/(SRP!$B$20:$B$23&lt;=E392)/(SRP!$C$20:$C$23&gt;=E392),SRP!$D$20:$D$23)*(G392/100)*(E392/1000)),IF(C392="Wine",SUM(LOOKUP(2,1/(SRP!$B$15:$B$19&lt;=E392)/(SRP!$C$15:$C$19&gt;=E392),SRP!$D$15:$D$19)*(G392/100)*(E392/1000)),IF(C392="Ready to Drink",SUM(LOOKUP(2,1/(SRP!$B$10:$B$14&lt;=E392)/(SRP!$C$10:$C$14&gt;=E392),SRP!$D$10:$D$14)*(G392/100)*(E392/1000)),0))))),2)</f>
        <v>7.07</v>
      </c>
    </row>
    <row r="393" spans="1:11" x14ac:dyDescent="0.35">
      <c r="A393" s="2">
        <v>9899</v>
      </c>
      <c r="B393" s="76" t="s">
        <v>3626</v>
      </c>
      <c r="C393" s="76" t="s">
        <v>286</v>
      </c>
      <c r="D393" s="76" t="s">
        <v>5247</v>
      </c>
      <c r="E393" s="76">
        <v>750</v>
      </c>
      <c r="F393" s="76">
        <v>12</v>
      </c>
      <c r="G393" s="77">
        <v>14.2</v>
      </c>
      <c r="H393" s="76" t="s">
        <v>3305</v>
      </c>
      <c r="I393" s="77">
        <v>23.95</v>
      </c>
      <c r="J393" s="2">
        <v>1</v>
      </c>
      <c r="K393" s="119" cm="1">
        <f t="array" ref="K393">ROUND(IF(C393="Beer",SUM(LOOKUP(2,1/(SRP!$B$7:$B$9&lt;=E393)/(SRP!$C$7:$C$9&gt;=E393),SRP!$D$7:$D$9)*(G393/100)*(E393/1000)),IF(C393="Spirits",SUM(LOOKUP(2,1/(SRP!$B$2:$B$6&lt;=E393)/(SRP!$C$2:$C$6&gt;=E393),SRP!$D$2:$D$6)*(G393/100)*(E393/1000)),IF(AND(C393="Wine",D393="Fortified Wines"),SUM(LOOKUP(2,1/(SRP!$B$20:$B$23&lt;=E393)/(SRP!$C$20:$C$23&gt;=E393),SRP!$D$20:$D$23)*(G393/100)*(E393/1000)),IF(C393="Wine",SUM(LOOKUP(2,1/(SRP!$B$15:$B$19&lt;=E393)/(SRP!$C$15:$C$19&gt;=E393),SRP!$D$15:$D$19)*(G393/100)*(E393/1000)),IF(C393="Ready to Drink",SUM(LOOKUP(2,1/(SRP!$B$10:$B$14&lt;=E393)/(SRP!$C$10:$C$14&gt;=E393),SRP!$D$10:$D$14)*(G393/100)*(E393/1000)),0))))),2)</f>
        <v>7.43</v>
      </c>
    </row>
    <row r="394" spans="1:11" x14ac:dyDescent="0.35">
      <c r="A394" s="2">
        <v>9902</v>
      </c>
      <c r="B394" s="76" t="s">
        <v>3833</v>
      </c>
      <c r="C394" s="76" t="s">
        <v>285</v>
      </c>
      <c r="D394" s="76" t="s">
        <v>5257</v>
      </c>
      <c r="E394" s="76">
        <v>750</v>
      </c>
      <c r="F394" s="76">
        <v>12</v>
      </c>
      <c r="G394" s="77">
        <v>40</v>
      </c>
      <c r="H394" s="76" t="s">
        <v>3285</v>
      </c>
      <c r="I394" s="77">
        <v>114.99</v>
      </c>
      <c r="J394" s="2">
        <v>1</v>
      </c>
      <c r="K394" s="119" cm="1">
        <f t="array" ref="K394">ROUND(IF(C394="Beer",SUM(LOOKUP(2,1/(SRP!$B$7:$B$9&lt;=E394)/(SRP!$C$7:$C$9&gt;=E394),SRP!$D$7:$D$9)*(G394/100)*(E394/1000)),IF(C394="Spirits",SUM(LOOKUP(2,1/(SRP!$B$2:$B$6&lt;=E394)/(SRP!$C$2:$C$6&gt;=E394),SRP!$D$2:$D$6)*(G394/100)*(E394/1000)),IF(AND(C394="Wine",D394="Fortified Wines"),SUM(LOOKUP(2,1/(SRP!$B$20:$B$23&lt;=E394)/(SRP!$C$20:$C$23&gt;=E394),SRP!$D$20:$D$23)*(G394/100)*(E394/1000)),IF(C394="Wine",SUM(LOOKUP(2,1/(SRP!$B$15:$B$19&lt;=E394)/(SRP!$C$15:$C$19&gt;=E394),SRP!$D$15:$D$19)*(G394/100)*(E394/1000)),IF(C394="Ready to Drink",SUM(LOOKUP(2,1/(SRP!$B$10:$B$14&lt;=E394)/(SRP!$C$10:$C$14&gt;=E394),SRP!$D$10:$D$14)*(G394/100)*(E394/1000)),0))))),2)</f>
        <v>20.94</v>
      </c>
    </row>
    <row r="395" spans="1:11" x14ac:dyDescent="0.35">
      <c r="A395" s="2">
        <v>9922</v>
      </c>
      <c r="B395" s="76" t="s">
        <v>549</v>
      </c>
      <c r="C395" s="76" t="s">
        <v>286</v>
      </c>
      <c r="D395" s="76" t="s">
        <v>5264</v>
      </c>
      <c r="E395" s="76">
        <v>750</v>
      </c>
      <c r="F395" s="76">
        <v>12</v>
      </c>
      <c r="G395" s="77">
        <v>12</v>
      </c>
      <c r="H395" s="76" t="s">
        <v>3288</v>
      </c>
      <c r="I395" s="77">
        <v>20.99</v>
      </c>
      <c r="J395" s="2">
        <v>1</v>
      </c>
      <c r="K395" s="119" cm="1">
        <f t="array" ref="K395">ROUND(IF(C395="Beer",SUM(LOOKUP(2,1/(SRP!$B$7:$B$9&lt;=E395)/(SRP!$C$7:$C$9&gt;=E395),SRP!$D$7:$D$9)*(G395/100)*(E395/1000)),IF(C395="Spirits",SUM(LOOKUP(2,1/(SRP!$B$2:$B$6&lt;=E395)/(SRP!$C$2:$C$6&gt;=E395),SRP!$D$2:$D$6)*(G395/100)*(E395/1000)),IF(AND(C395="Wine",D395="Fortified Wines"),SUM(LOOKUP(2,1/(SRP!$B$20:$B$23&lt;=E395)/(SRP!$C$20:$C$23&gt;=E395),SRP!$D$20:$D$23)*(G395/100)*(E395/1000)),IF(C395="Wine",SUM(LOOKUP(2,1/(SRP!$B$15:$B$19&lt;=E395)/(SRP!$C$15:$C$19&gt;=E395),SRP!$D$15:$D$19)*(G395/100)*(E395/1000)),IF(C395="Ready to Drink",SUM(LOOKUP(2,1/(SRP!$B$10:$B$14&lt;=E395)/(SRP!$C$10:$C$14&gt;=E395),SRP!$D$10:$D$14)*(G395/100)*(E395/1000)),0))))),2)</f>
        <v>6.28</v>
      </c>
    </row>
    <row r="396" spans="1:11" x14ac:dyDescent="0.35">
      <c r="A396" s="2">
        <v>9935</v>
      </c>
      <c r="B396" s="76" t="s">
        <v>550</v>
      </c>
      <c r="C396" s="76" t="s">
        <v>287</v>
      </c>
      <c r="D396" s="76" t="s">
        <v>5230</v>
      </c>
      <c r="E396" s="76">
        <v>4092</v>
      </c>
      <c r="F396" s="76">
        <v>1</v>
      </c>
      <c r="G396" s="77">
        <v>5</v>
      </c>
      <c r="H396" s="76" t="s">
        <v>4999</v>
      </c>
      <c r="I396" s="77">
        <v>22.39</v>
      </c>
      <c r="J396" s="2">
        <v>12</v>
      </c>
      <c r="K396" s="119" cm="1">
        <f t="array" ref="K396">ROUND(IF(C396="Beer",SUM(LOOKUP(2,1/(SRP!$B$7:$B$9&lt;=E396)/(SRP!$C$7:$C$9&gt;=E396),SRP!$D$7:$D$9)*(G396/100)*(E396/1000)),IF(C396="Spirits",SUM(LOOKUP(2,1/(SRP!$B$2:$B$6&lt;=E396)/(SRP!$C$2:$C$6&gt;=E396),SRP!$D$2:$D$6)*(G396/100)*(E396/1000)),IF(AND(C396="Wine",D396="Fortified Wines"),SUM(LOOKUP(2,1/(SRP!$B$20:$B$23&lt;=E396)/(SRP!$C$20:$C$23&gt;=E396),SRP!$D$20:$D$23)*(G396/100)*(E396/1000)),IF(C396="Wine",SUM(LOOKUP(2,1/(SRP!$B$15:$B$19&lt;=E396)/(SRP!$C$15:$C$19&gt;=E396),SRP!$D$15:$D$19)*(G396/100)*(E396/1000)),IF(C396="Ready to Drink",SUM(LOOKUP(2,1/(SRP!$B$10:$B$14&lt;=E396)/(SRP!$C$10:$C$14&gt;=E396),SRP!$D$10:$D$14)*(G396/100)*(E396/1000)),0))))),2)</f>
        <v>14.28</v>
      </c>
    </row>
    <row r="397" spans="1:11" x14ac:dyDescent="0.35">
      <c r="A397" s="2">
        <v>9936</v>
      </c>
      <c r="B397" s="76" t="s">
        <v>551</v>
      </c>
      <c r="C397" s="76" t="s">
        <v>286</v>
      </c>
      <c r="D397" s="76" t="s">
        <v>5291</v>
      </c>
      <c r="E397" s="76">
        <v>375</v>
      </c>
      <c r="F397" s="76">
        <v>6</v>
      </c>
      <c r="G397" s="77">
        <v>16</v>
      </c>
      <c r="H397" s="76" t="s">
        <v>3305</v>
      </c>
      <c r="I397" s="77">
        <v>27.06</v>
      </c>
      <c r="J397" s="2">
        <v>1</v>
      </c>
      <c r="K397" s="119" cm="1">
        <f t="array" ref="K397">ROUND(IF(C397="Beer",SUM(LOOKUP(2,1/(SRP!$B$7:$B$9&lt;=E397)/(SRP!$C$7:$C$9&gt;=E397),SRP!$D$7:$D$9)*(G397/100)*(E397/1000)),IF(C397="Spirits",SUM(LOOKUP(2,1/(SRP!$B$2:$B$6&lt;=E397)/(SRP!$C$2:$C$6&gt;=E397),SRP!$D$2:$D$6)*(G397/100)*(E397/1000)),IF(AND(C397="Wine",D397="Fortified Wines"),SUM(LOOKUP(2,1/(SRP!$B$20:$B$23&lt;=E397)/(SRP!$C$20:$C$23&gt;=E397),SRP!$D$20:$D$23)*(G397/100)*(E397/1000)),IF(C397="Wine",SUM(LOOKUP(2,1/(SRP!$B$15:$B$19&lt;=E397)/(SRP!$C$15:$C$19&gt;=E397),SRP!$D$15:$D$19)*(G397/100)*(E397/1000)),IF(C397="Ready to Drink",SUM(LOOKUP(2,1/(SRP!$B$10:$B$14&lt;=E397)/(SRP!$C$10:$C$14&gt;=E397),SRP!$D$10:$D$14)*(G397/100)*(E397/1000)),0))))),2)</f>
        <v>4.4400000000000004</v>
      </c>
    </row>
    <row r="398" spans="1:11" x14ac:dyDescent="0.35">
      <c r="A398" s="2">
        <v>9939</v>
      </c>
      <c r="B398" s="76" t="s">
        <v>552</v>
      </c>
      <c r="C398" s="76" t="s">
        <v>286</v>
      </c>
      <c r="D398" s="76" t="s">
        <v>5236</v>
      </c>
      <c r="E398" s="76">
        <v>750</v>
      </c>
      <c r="F398" s="76">
        <v>12</v>
      </c>
      <c r="G398" s="77">
        <v>13</v>
      </c>
      <c r="H398" s="76" t="s">
        <v>3303</v>
      </c>
      <c r="I398" s="77">
        <v>26.99</v>
      </c>
      <c r="J398" s="2">
        <v>1</v>
      </c>
      <c r="K398" s="119" cm="1">
        <f t="array" ref="K398">ROUND(IF(C398="Beer",SUM(LOOKUP(2,1/(SRP!$B$7:$B$9&lt;=E398)/(SRP!$C$7:$C$9&gt;=E398),SRP!$D$7:$D$9)*(G398/100)*(E398/1000)),IF(C398="Spirits",SUM(LOOKUP(2,1/(SRP!$B$2:$B$6&lt;=E398)/(SRP!$C$2:$C$6&gt;=E398),SRP!$D$2:$D$6)*(G398/100)*(E398/1000)),IF(AND(C398="Wine",D398="Fortified Wines"),SUM(LOOKUP(2,1/(SRP!$B$20:$B$23&lt;=E398)/(SRP!$C$20:$C$23&gt;=E398),SRP!$D$20:$D$23)*(G398/100)*(E398/1000)),IF(C398="Wine",SUM(LOOKUP(2,1/(SRP!$B$15:$B$19&lt;=E398)/(SRP!$C$15:$C$19&gt;=E398),SRP!$D$15:$D$19)*(G398/100)*(E398/1000)),IF(C398="Ready to Drink",SUM(LOOKUP(2,1/(SRP!$B$10:$B$14&lt;=E398)/(SRP!$C$10:$C$14&gt;=E398),SRP!$D$10:$D$14)*(G398/100)*(E398/1000)),0))))),2)</f>
        <v>6.81</v>
      </c>
    </row>
    <row r="399" spans="1:11" x14ac:dyDescent="0.35">
      <c r="A399" s="2">
        <v>9952</v>
      </c>
      <c r="B399" s="76" t="s">
        <v>553</v>
      </c>
      <c r="C399" s="76" t="s">
        <v>286</v>
      </c>
      <c r="D399" s="76" t="s">
        <v>5268</v>
      </c>
      <c r="E399" s="76">
        <v>750</v>
      </c>
      <c r="F399" s="76">
        <v>12</v>
      </c>
      <c r="G399" s="77">
        <v>13.5</v>
      </c>
      <c r="H399" s="76" t="s">
        <v>3338</v>
      </c>
      <c r="I399" s="77">
        <v>21.99</v>
      </c>
      <c r="J399" s="2">
        <v>1</v>
      </c>
      <c r="K399" s="119" cm="1">
        <f t="array" ref="K399">ROUND(IF(C399="Beer",SUM(LOOKUP(2,1/(SRP!$B$7:$B$9&lt;=E399)/(SRP!$C$7:$C$9&gt;=E399),SRP!$D$7:$D$9)*(G399/100)*(E399/1000)),IF(C399="Spirits",SUM(LOOKUP(2,1/(SRP!$B$2:$B$6&lt;=E399)/(SRP!$C$2:$C$6&gt;=E399),SRP!$D$2:$D$6)*(G399/100)*(E399/1000)),IF(AND(C399="Wine",D399="Fortified Wines"),SUM(LOOKUP(2,1/(SRP!$B$20:$B$23&lt;=E399)/(SRP!$C$20:$C$23&gt;=E399),SRP!$D$20:$D$23)*(G399/100)*(E399/1000)),IF(C399="Wine",SUM(LOOKUP(2,1/(SRP!$B$15:$B$19&lt;=E399)/(SRP!$C$15:$C$19&gt;=E399),SRP!$D$15:$D$19)*(G399/100)*(E399/1000)),IF(C399="Ready to Drink",SUM(LOOKUP(2,1/(SRP!$B$10:$B$14&lt;=E399)/(SRP!$C$10:$C$14&gt;=E399),SRP!$D$10:$D$14)*(G399/100)*(E399/1000)),0))))),2)</f>
        <v>7.07</v>
      </c>
    </row>
    <row r="400" spans="1:11" x14ac:dyDescent="0.35">
      <c r="A400" s="2">
        <v>10030</v>
      </c>
      <c r="B400" s="76" t="s">
        <v>554</v>
      </c>
      <c r="C400" s="76" t="s">
        <v>286</v>
      </c>
      <c r="D400" s="76" t="s">
        <v>5249</v>
      </c>
      <c r="E400" s="76">
        <v>750</v>
      </c>
      <c r="F400" s="76">
        <v>12</v>
      </c>
      <c r="G400" s="77">
        <v>13</v>
      </c>
      <c r="H400" s="76" t="s">
        <v>3301</v>
      </c>
      <c r="I400" s="77">
        <v>17.59</v>
      </c>
      <c r="J400" s="2">
        <v>1</v>
      </c>
      <c r="K400" s="119" cm="1">
        <f t="array" ref="K400">ROUND(IF(C400="Beer",SUM(LOOKUP(2,1/(SRP!$B$7:$B$9&lt;=E400)/(SRP!$C$7:$C$9&gt;=E400),SRP!$D$7:$D$9)*(G400/100)*(E400/1000)),IF(C400="Spirits",SUM(LOOKUP(2,1/(SRP!$B$2:$B$6&lt;=E400)/(SRP!$C$2:$C$6&gt;=E400),SRP!$D$2:$D$6)*(G400/100)*(E400/1000)),IF(AND(C400="Wine",D400="Fortified Wines"),SUM(LOOKUP(2,1/(SRP!$B$20:$B$23&lt;=E400)/(SRP!$C$20:$C$23&gt;=E400),SRP!$D$20:$D$23)*(G400/100)*(E400/1000)),IF(C400="Wine",SUM(LOOKUP(2,1/(SRP!$B$15:$B$19&lt;=E400)/(SRP!$C$15:$C$19&gt;=E400),SRP!$D$15:$D$19)*(G400/100)*(E400/1000)),IF(C400="Ready to Drink",SUM(LOOKUP(2,1/(SRP!$B$10:$B$14&lt;=E400)/(SRP!$C$10:$C$14&gt;=E400),SRP!$D$10:$D$14)*(G400/100)*(E400/1000)),0))))),2)</f>
        <v>6.81</v>
      </c>
    </row>
    <row r="401" spans="1:11" x14ac:dyDescent="0.35">
      <c r="A401" s="2">
        <v>10088</v>
      </c>
      <c r="B401" s="76" t="s">
        <v>555</v>
      </c>
      <c r="C401" s="76" t="s">
        <v>285</v>
      </c>
      <c r="D401" s="76" t="s">
        <v>6934</v>
      </c>
      <c r="E401" s="76">
        <v>750</v>
      </c>
      <c r="F401" s="76">
        <v>12</v>
      </c>
      <c r="G401" s="77">
        <v>40</v>
      </c>
      <c r="H401" s="76" t="s">
        <v>6694</v>
      </c>
      <c r="I401" s="77">
        <v>33.99</v>
      </c>
      <c r="J401" s="2">
        <v>1</v>
      </c>
      <c r="K401" s="119" cm="1">
        <f t="array" ref="K401">ROUND(IF(C401="Beer",SUM(LOOKUP(2,1/(SRP!$B$7:$B$9&lt;=E401)/(SRP!$C$7:$C$9&gt;=E401),SRP!$D$7:$D$9)*(G401/100)*(E401/1000)),IF(C401="Spirits",SUM(LOOKUP(2,1/(SRP!$B$2:$B$6&lt;=E401)/(SRP!$C$2:$C$6&gt;=E401),SRP!$D$2:$D$6)*(G401/100)*(E401/1000)),IF(AND(C401="Wine",D401="Fortified Wines"),SUM(LOOKUP(2,1/(SRP!$B$20:$B$23&lt;=E401)/(SRP!$C$20:$C$23&gt;=E401),SRP!$D$20:$D$23)*(G401/100)*(E401/1000)),IF(C401="Wine",SUM(LOOKUP(2,1/(SRP!$B$15:$B$19&lt;=E401)/(SRP!$C$15:$C$19&gt;=E401),SRP!$D$15:$D$19)*(G401/100)*(E401/1000)),IF(C401="Ready to Drink",SUM(LOOKUP(2,1/(SRP!$B$10:$B$14&lt;=E401)/(SRP!$C$10:$C$14&gt;=E401),SRP!$D$10:$D$14)*(G401/100)*(E401/1000)),0))))),2)</f>
        <v>20.94</v>
      </c>
    </row>
    <row r="402" spans="1:11" x14ac:dyDescent="0.35">
      <c r="A402" s="2">
        <v>10113</v>
      </c>
      <c r="B402" s="76" t="s">
        <v>556</v>
      </c>
      <c r="C402" s="76" t="s">
        <v>287</v>
      </c>
      <c r="D402" s="76" t="s">
        <v>5230</v>
      </c>
      <c r="E402" s="76">
        <v>2130</v>
      </c>
      <c r="F402" s="76">
        <v>4</v>
      </c>
      <c r="G402" s="77">
        <v>4.9000000000000004</v>
      </c>
      <c r="H402" s="76" t="s">
        <v>3324</v>
      </c>
      <c r="I402" s="77">
        <v>10.99</v>
      </c>
      <c r="J402" s="2">
        <v>6</v>
      </c>
      <c r="K402" s="119" cm="1">
        <f t="array" ref="K402">ROUND(IF(C402="Beer",SUM(LOOKUP(2,1/(SRP!$B$7:$B$9&lt;=E402)/(SRP!$C$7:$C$9&gt;=E402),SRP!$D$7:$D$9)*(G402/100)*(E402/1000)),IF(C402="Spirits",SUM(LOOKUP(2,1/(SRP!$B$2:$B$6&lt;=E402)/(SRP!$C$2:$C$6&gt;=E402),SRP!$D$2:$D$6)*(G402/100)*(E402/1000)),IF(AND(C402="Wine",D402="Fortified Wines"),SUM(LOOKUP(2,1/(SRP!$B$20:$B$23&lt;=E402)/(SRP!$C$20:$C$23&gt;=E402),SRP!$D$20:$D$23)*(G402/100)*(E402/1000)),IF(C402="Wine",SUM(LOOKUP(2,1/(SRP!$B$15:$B$19&lt;=E402)/(SRP!$C$15:$C$19&gt;=E402),SRP!$D$15:$D$19)*(G402/100)*(E402/1000)),IF(C402="Ready to Drink",SUM(LOOKUP(2,1/(SRP!$B$10:$B$14&lt;=E402)/(SRP!$C$10:$C$14&gt;=E402),SRP!$D$10:$D$14)*(G402/100)*(E402/1000)),0))))),2)</f>
        <v>7.29</v>
      </c>
    </row>
    <row r="403" spans="1:11" x14ac:dyDescent="0.35">
      <c r="A403" s="2">
        <v>10113</v>
      </c>
      <c r="B403" s="76" t="s">
        <v>556</v>
      </c>
      <c r="C403" s="76" t="s">
        <v>287</v>
      </c>
      <c r="D403" s="76" t="s">
        <v>5230</v>
      </c>
      <c r="E403" s="76">
        <v>2130</v>
      </c>
      <c r="F403" s="76">
        <v>4</v>
      </c>
      <c r="G403" s="77">
        <v>4.9000000000000004</v>
      </c>
      <c r="H403" s="76" t="s">
        <v>3324</v>
      </c>
      <c r="I403" s="77">
        <v>10.99</v>
      </c>
      <c r="J403" s="2">
        <v>6</v>
      </c>
      <c r="K403" s="119" cm="1">
        <f t="array" ref="K403">ROUND(IF(C403="Beer",SUM(LOOKUP(2,1/(SRP!$B$7:$B$9&lt;=E403)/(SRP!$C$7:$C$9&gt;=E403),SRP!$D$7:$D$9)*(G403/100)*(E403/1000)),IF(C403="Spirits",SUM(LOOKUP(2,1/(SRP!$B$2:$B$6&lt;=E403)/(SRP!$C$2:$C$6&gt;=E403),SRP!$D$2:$D$6)*(G403/100)*(E403/1000)),IF(AND(C403="Wine",D403="Fortified Wines"),SUM(LOOKUP(2,1/(SRP!$B$20:$B$23&lt;=E403)/(SRP!$C$20:$C$23&gt;=E403),SRP!$D$20:$D$23)*(G403/100)*(E403/1000)),IF(C403="Wine",SUM(LOOKUP(2,1/(SRP!$B$15:$B$19&lt;=E403)/(SRP!$C$15:$C$19&gt;=E403),SRP!$D$15:$D$19)*(G403/100)*(E403/1000)),IF(C403="Ready to Drink",SUM(LOOKUP(2,1/(SRP!$B$10:$B$14&lt;=E403)/(SRP!$C$10:$C$14&gt;=E403),SRP!$D$10:$D$14)*(G403/100)*(E403/1000)),0))))),2)</f>
        <v>7.29</v>
      </c>
    </row>
    <row r="404" spans="1:11" x14ac:dyDescent="0.35">
      <c r="A404" s="2">
        <v>10114</v>
      </c>
      <c r="B404" s="76" t="s">
        <v>557</v>
      </c>
      <c r="C404" s="76" t="s">
        <v>287</v>
      </c>
      <c r="D404" s="76" t="s">
        <v>5271</v>
      </c>
      <c r="E404" s="76">
        <v>2130</v>
      </c>
      <c r="F404" s="76">
        <v>4</v>
      </c>
      <c r="G404" s="77">
        <v>4</v>
      </c>
      <c r="H404" s="76" t="s">
        <v>3324</v>
      </c>
      <c r="I404" s="77">
        <v>10.99</v>
      </c>
      <c r="J404" s="2">
        <v>6</v>
      </c>
      <c r="K404" s="119" cm="1">
        <f t="array" ref="K404">ROUND(IF(C404="Beer",SUM(LOOKUP(2,1/(SRP!$B$7:$B$9&lt;=E404)/(SRP!$C$7:$C$9&gt;=E404),SRP!$D$7:$D$9)*(G404/100)*(E404/1000)),IF(C404="Spirits",SUM(LOOKUP(2,1/(SRP!$B$2:$B$6&lt;=E404)/(SRP!$C$2:$C$6&gt;=E404),SRP!$D$2:$D$6)*(G404/100)*(E404/1000)),IF(AND(C404="Wine",D404="Fortified Wines"),SUM(LOOKUP(2,1/(SRP!$B$20:$B$23&lt;=E404)/(SRP!$C$20:$C$23&gt;=E404),SRP!$D$20:$D$23)*(G404/100)*(E404/1000)),IF(C404="Wine",SUM(LOOKUP(2,1/(SRP!$B$15:$B$19&lt;=E404)/(SRP!$C$15:$C$19&gt;=E404),SRP!$D$15:$D$19)*(G404/100)*(E404/1000)),IF(C404="Ready to Drink",SUM(LOOKUP(2,1/(SRP!$B$10:$B$14&lt;=E404)/(SRP!$C$10:$C$14&gt;=E404),SRP!$D$10:$D$14)*(G404/100)*(E404/1000)),0))))),2)</f>
        <v>5.95</v>
      </c>
    </row>
    <row r="405" spans="1:11" x14ac:dyDescent="0.35">
      <c r="A405" s="2">
        <v>10114</v>
      </c>
      <c r="B405" s="76" t="s">
        <v>557</v>
      </c>
      <c r="C405" s="76" t="s">
        <v>287</v>
      </c>
      <c r="D405" s="76" t="s">
        <v>5271</v>
      </c>
      <c r="E405" s="76">
        <v>2130</v>
      </c>
      <c r="F405" s="76">
        <v>4</v>
      </c>
      <c r="G405" s="77">
        <v>4</v>
      </c>
      <c r="H405" s="76" t="s">
        <v>3324</v>
      </c>
      <c r="I405" s="77">
        <v>10.99</v>
      </c>
      <c r="J405" s="2">
        <v>6</v>
      </c>
      <c r="K405" s="119" cm="1">
        <f t="array" ref="K405">ROUND(IF(C405="Beer",SUM(LOOKUP(2,1/(SRP!$B$7:$B$9&lt;=E405)/(SRP!$C$7:$C$9&gt;=E405),SRP!$D$7:$D$9)*(G405/100)*(E405/1000)),IF(C405="Spirits",SUM(LOOKUP(2,1/(SRP!$B$2:$B$6&lt;=E405)/(SRP!$C$2:$C$6&gt;=E405),SRP!$D$2:$D$6)*(G405/100)*(E405/1000)),IF(AND(C405="Wine",D405="Fortified Wines"),SUM(LOOKUP(2,1/(SRP!$B$20:$B$23&lt;=E405)/(SRP!$C$20:$C$23&gt;=E405),SRP!$D$20:$D$23)*(G405/100)*(E405/1000)),IF(C405="Wine",SUM(LOOKUP(2,1/(SRP!$B$15:$B$19&lt;=E405)/(SRP!$C$15:$C$19&gt;=E405),SRP!$D$15:$D$19)*(G405/100)*(E405/1000)),IF(C405="Ready to Drink",SUM(LOOKUP(2,1/(SRP!$B$10:$B$14&lt;=E405)/(SRP!$C$10:$C$14&gt;=E405),SRP!$D$10:$D$14)*(G405/100)*(E405/1000)),0))))),2)</f>
        <v>5.95</v>
      </c>
    </row>
    <row r="406" spans="1:11" x14ac:dyDescent="0.35">
      <c r="A406" s="2">
        <v>10115</v>
      </c>
      <c r="B406" s="76" t="s">
        <v>558</v>
      </c>
      <c r="C406" s="76" t="s">
        <v>287</v>
      </c>
      <c r="D406" s="76" t="s">
        <v>5230</v>
      </c>
      <c r="E406" s="76">
        <v>5325</v>
      </c>
      <c r="F406" s="76">
        <v>1</v>
      </c>
      <c r="G406" s="77">
        <v>4.9000000000000004</v>
      </c>
      <c r="H406" s="76" t="s">
        <v>3324</v>
      </c>
      <c r="I406" s="77">
        <v>27.99</v>
      </c>
      <c r="J406" s="2">
        <v>15</v>
      </c>
      <c r="K406" s="119" cm="1">
        <f t="array" ref="K406">ROUND(IF(C406="Beer",SUM(LOOKUP(2,1/(SRP!$B$7:$B$9&lt;=E406)/(SRP!$C$7:$C$9&gt;=E406),SRP!$D$7:$D$9)*(G406/100)*(E406/1000)),IF(C406="Spirits",SUM(LOOKUP(2,1/(SRP!$B$2:$B$6&lt;=E406)/(SRP!$C$2:$C$6&gt;=E406),SRP!$D$2:$D$6)*(G406/100)*(E406/1000)),IF(AND(C406="Wine",D406="Fortified Wines"),SUM(LOOKUP(2,1/(SRP!$B$20:$B$23&lt;=E406)/(SRP!$C$20:$C$23&gt;=E406),SRP!$D$20:$D$23)*(G406/100)*(E406/1000)),IF(C406="Wine",SUM(LOOKUP(2,1/(SRP!$B$15:$B$19&lt;=E406)/(SRP!$C$15:$C$19&gt;=E406),SRP!$D$15:$D$19)*(G406/100)*(E406/1000)),IF(C406="Ready to Drink",SUM(LOOKUP(2,1/(SRP!$B$10:$B$14&lt;=E406)/(SRP!$C$10:$C$14&gt;=E406),SRP!$D$10:$D$14)*(G406/100)*(E406/1000)),0))))),2)</f>
        <v>18.22</v>
      </c>
    </row>
    <row r="407" spans="1:11" x14ac:dyDescent="0.35">
      <c r="A407" s="2">
        <v>10115</v>
      </c>
      <c r="B407" s="76" t="s">
        <v>558</v>
      </c>
      <c r="C407" s="76" t="s">
        <v>287</v>
      </c>
      <c r="D407" s="76" t="s">
        <v>5230</v>
      </c>
      <c r="E407" s="76">
        <v>5325</v>
      </c>
      <c r="F407" s="76">
        <v>1</v>
      </c>
      <c r="G407" s="77">
        <v>4.9000000000000004</v>
      </c>
      <c r="H407" s="76" t="s">
        <v>3324</v>
      </c>
      <c r="I407" s="77">
        <v>27.99</v>
      </c>
      <c r="J407" s="2">
        <v>15</v>
      </c>
      <c r="K407" s="119" cm="1">
        <f t="array" ref="K407">ROUND(IF(C407="Beer",SUM(LOOKUP(2,1/(SRP!$B$7:$B$9&lt;=E407)/(SRP!$C$7:$C$9&gt;=E407),SRP!$D$7:$D$9)*(G407/100)*(E407/1000)),IF(C407="Spirits",SUM(LOOKUP(2,1/(SRP!$B$2:$B$6&lt;=E407)/(SRP!$C$2:$C$6&gt;=E407),SRP!$D$2:$D$6)*(G407/100)*(E407/1000)),IF(AND(C407="Wine",D407="Fortified Wines"),SUM(LOOKUP(2,1/(SRP!$B$20:$B$23&lt;=E407)/(SRP!$C$20:$C$23&gt;=E407),SRP!$D$20:$D$23)*(G407/100)*(E407/1000)),IF(C407="Wine",SUM(LOOKUP(2,1/(SRP!$B$15:$B$19&lt;=E407)/(SRP!$C$15:$C$19&gt;=E407),SRP!$D$15:$D$19)*(G407/100)*(E407/1000)),IF(C407="Ready to Drink",SUM(LOOKUP(2,1/(SRP!$B$10:$B$14&lt;=E407)/(SRP!$C$10:$C$14&gt;=E407),SRP!$D$10:$D$14)*(G407/100)*(E407/1000)),0))))),2)</f>
        <v>18.22</v>
      </c>
    </row>
    <row r="408" spans="1:11" x14ac:dyDescent="0.35">
      <c r="A408" s="2">
        <v>10116</v>
      </c>
      <c r="B408" s="76" t="s">
        <v>559</v>
      </c>
      <c r="C408" s="76" t="s">
        <v>287</v>
      </c>
      <c r="D408" s="76" t="s">
        <v>5271</v>
      </c>
      <c r="E408" s="76">
        <v>5325</v>
      </c>
      <c r="F408" s="76">
        <v>1</v>
      </c>
      <c r="G408" s="77">
        <v>4</v>
      </c>
      <c r="H408" s="76" t="s">
        <v>3324</v>
      </c>
      <c r="I408" s="77">
        <v>29.49</v>
      </c>
      <c r="J408" s="2">
        <v>15</v>
      </c>
      <c r="K408" s="119" cm="1">
        <f t="array" ref="K408">ROUND(IF(C408="Beer",SUM(LOOKUP(2,1/(SRP!$B$7:$B$9&lt;=E408)/(SRP!$C$7:$C$9&gt;=E408),SRP!$D$7:$D$9)*(G408/100)*(E408/1000)),IF(C408="Spirits",SUM(LOOKUP(2,1/(SRP!$B$2:$B$6&lt;=E408)/(SRP!$C$2:$C$6&gt;=E408),SRP!$D$2:$D$6)*(G408/100)*(E408/1000)),IF(AND(C408="Wine",D408="Fortified Wines"),SUM(LOOKUP(2,1/(SRP!$B$20:$B$23&lt;=E408)/(SRP!$C$20:$C$23&gt;=E408),SRP!$D$20:$D$23)*(G408/100)*(E408/1000)),IF(C408="Wine",SUM(LOOKUP(2,1/(SRP!$B$15:$B$19&lt;=E408)/(SRP!$C$15:$C$19&gt;=E408),SRP!$D$15:$D$19)*(G408/100)*(E408/1000)),IF(C408="Ready to Drink",SUM(LOOKUP(2,1/(SRP!$B$10:$B$14&lt;=E408)/(SRP!$C$10:$C$14&gt;=E408),SRP!$D$10:$D$14)*(G408/100)*(E408/1000)),0))))),2)</f>
        <v>14.87</v>
      </c>
    </row>
    <row r="409" spans="1:11" x14ac:dyDescent="0.35">
      <c r="A409" s="2">
        <v>10116</v>
      </c>
      <c r="B409" s="76" t="s">
        <v>559</v>
      </c>
      <c r="C409" s="76" t="s">
        <v>287</v>
      </c>
      <c r="D409" s="76" t="s">
        <v>5271</v>
      </c>
      <c r="E409" s="76">
        <v>5325</v>
      </c>
      <c r="F409" s="76">
        <v>1</v>
      </c>
      <c r="G409" s="77">
        <v>4</v>
      </c>
      <c r="H409" s="76" t="s">
        <v>3324</v>
      </c>
      <c r="I409" s="77">
        <v>29.49</v>
      </c>
      <c r="J409" s="2">
        <v>15</v>
      </c>
      <c r="K409" s="119" cm="1">
        <f t="array" ref="K409">ROUND(IF(C409="Beer",SUM(LOOKUP(2,1/(SRP!$B$7:$B$9&lt;=E409)/(SRP!$C$7:$C$9&gt;=E409),SRP!$D$7:$D$9)*(G409/100)*(E409/1000)),IF(C409="Spirits",SUM(LOOKUP(2,1/(SRP!$B$2:$B$6&lt;=E409)/(SRP!$C$2:$C$6&gt;=E409),SRP!$D$2:$D$6)*(G409/100)*(E409/1000)),IF(AND(C409="Wine",D409="Fortified Wines"),SUM(LOOKUP(2,1/(SRP!$B$20:$B$23&lt;=E409)/(SRP!$C$20:$C$23&gt;=E409),SRP!$D$20:$D$23)*(G409/100)*(E409/1000)),IF(C409="Wine",SUM(LOOKUP(2,1/(SRP!$B$15:$B$19&lt;=E409)/(SRP!$C$15:$C$19&gt;=E409),SRP!$D$15:$D$19)*(G409/100)*(E409/1000)),IF(C409="Ready to Drink",SUM(LOOKUP(2,1/(SRP!$B$10:$B$14&lt;=E409)/(SRP!$C$10:$C$14&gt;=E409),SRP!$D$10:$D$14)*(G409/100)*(E409/1000)),0))))),2)</f>
        <v>14.87</v>
      </c>
    </row>
    <row r="410" spans="1:11" x14ac:dyDescent="0.35">
      <c r="A410" s="2">
        <v>10139</v>
      </c>
      <c r="B410" s="76" t="s">
        <v>159</v>
      </c>
      <c r="C410" s="76" t="s">
        <v>285</v>
      </c>
      <c r="D410" s="76" t="s">
        <v>5242</v>
      </c>
      <c r="E410" s="76">
        <v>750</v>
      </c>
      <c r="F410" s="76">
        <v>12</v>
      </c>
      <c r="G410" s="77">
        <v>21</v>
      </c>
      <c r="H410" s="76" t="s">
        <v>3279</v>
      </c>
      <c r="I410" s="77">
        <v>22.86</v>
      </c>
      <c r="J410" s="2">
        <v>1</v>
      </c>
      <c r="K410" s="119" cm="1">
        <f t="array" ref="K410">ROUND(IF(C410="Beer",SUM(LOOKUP(2,1/(SRP!$B$7:$B$9&lt;=E410)/(SRP!$C$7:$C$9&gt;=E410),SRP!$D$7:$D$9)*(G410/100)*(E410/1000)),IF(C410="Spirits",SUM(LOOKUP(2,1/(SRP!$B$2:$B$6&lt;=E410)/(SRP!$C$2:$C$6&gt;=E410),SRP!$D$2:$D$6)*(G410/100)*(E410/1000)),IF(AND(C410="Wine",D410="Fortified Wines"),SUM(LOOKUP(2,1/(SRP!$B$20:$B$23&lt;=E410)/(SRP!$C$20:$C$23&gt;=E410),SRP!$D$20:$D$23)*(G410/100)*(E410/1000)),IF(C410="Wine",SUM(LOOKUP(2,1/(SRP!$B$15:$B$19&lt;=E410)/(SRP!$C$15:$C$19&gt;=E410),SRP!$D$15:$D$19)*(G410/100)*(E410/1000)),IF(C410="Ready to Drink",SUM(LOOKUP(2,1/(SRP!$B$10:$B$14&lt;=E410)/(SRP!$C$10:$C$14&gt;=E410),SRP!$D$10:$D$14)*(G410/100)*(E410/1000)),0))))),2)</f>
        <v>11</v>
      </c>
    </row>
    <row r="411" spans="1:11" x14ac:dyDescent="0.35">
      <c r="A411" s="2">
        <v>10157</v>
      </c>
      <c r="B411" s="76" t="s">
        <v>560</v>
      </c>
      <c r="C411" s="76" t="s">
        <v>285</v>
      </c>
      <c r="D411" s="76" t="s">
        <v>6944</v>
      </c>
      <c r="E411" s="76">
        <v>750</v>
      </c>
      <c r="F411" s="76">
        <v>12</v>
      </c>
      <c r="G411" s="77">
        <v>40</v>
      </c>
      <c r="H411" s="76" t="s">
        <v>3279</v>
      </c>
      <c r="I411" s="77">
        <v>42.99</v>
      </c>
      <c r="J411" s="2">
        <v>1</v>
      </c>
      <c r="K411" s="119" cm="1">
        <f t="array" ref="K411">ROUND(IF(C411="Beer",SUM(LOOKUP(2,1/(SRP!$B$7:$B$9&lt;=E411)/(SRP!$C$7:$C$9&gt;=E411),SRP!$D$7:$D$9)*(G411/100)*(E411/1000)),IF(C411="Spirits",SUM(LOOKUP(2,1/(SRP!$B$2:$B$6&lt;=E411)/(SRP!$C$2:$C$6&gt;=E411),SRP!$D$2:$D$6)*(G411/100)*(E411/1000)),IF(AND(C411="Wine",D411="Fortified Wines"),SUM(LOOKUP(2,1/(SRP!$B$20:$B$23&lt;=E411)/(SRP!$C$20:$C$23&gt;=E411),SRP!$D$20:$D$23)*(G411/100)*(E411/1000)),IF(C411="Wine",SUM(LOOKUP(2,1/(SRP!$B$15:$B$19&lt;=E411)/(SRP!$C$15:$C$19&gt;=E411),SRP!$D$15:$D$19)*(G411/100)*(E411/1000)),IF(C411="Ready to Drink",SUM(LOOKUP(2,1/(SRP!$B$10:$B$14&lt;=E411)/(SRP!$C$10:$C$14&gt;=E411),SRP!$D$10:$D$14)*(G411/100)*(E411/1000)),0))))),2)</f>
        <v>20.94</v>
      </c>
    </row>
    <row r="412" spans="1:11" x14ac:dyDescent="0.35">
      <c r="A412" s="2">
        <v>10173</v>
      </c>
      <c r="B412" s="76" t="s">
        <v>6</v>
      </c>
      <c r="C412" s="76" t="s">
        <v>285</v>
      </c>
      <c r="D412" s="76" t="s">
        <v>6931</v>
      </c>
      <c r="E412" s="76">
        <v>375</v>
      </c>
      <c r="F412" s="76">
        <v>24</v>
      </c>
      <c r="G412" s="77">
        <v>40</v>
      </c>
      <c r="H412" s="76" t="s">
        <v>3303</v>
      </c>
      <c r="I412" s="77">
        <v>13.29</v>
      </c>
      <c r="J412" s="2">
        <v>1</v>
      </c>
      <c r="K412" s="119" cm="1">
        <f t="array" ref="K412">ROUND(IF(C412="Beer",SUM(LOOKUP(2,1/(SRP!$B$7:$B$9&lt;=E412)/(SRP!$C$7:$C$9&gt;=E412),SRP!$D$7:$D$9)*(G412/100)*(E412/1000)),IF(C412="Spirits",SUM(LOOKUP(2,1/(SRP!$B$2:$B$6&lt;=E412)/(SRP!$C$2:$C$6&gt;=E412),SRP!$D$2:$D$6)*(G412/100)*(E412/1000)),IF(AND(C412="Wine",D412="Fortified Wines"),SUM(LOOKUP(2,1/(SRP!$B$20:$B$23&lt;=E412)/(SRP!$C$20:$C$23&gt;=E412),SRP!$D$20:$D$23)*(G412/100)*(E412/1000)),IF(C412="Wine",SUM(LOOKUP(2,1/(SRP!$B$15:$B$19&lt;=E412)/(SRP!$C$15:$C$19&gt;=E412),SRP!$D$15:$D$19)*(G412/100)*(E412/1000)),IF(C412="Ready to Drink",SUM(LOOKUP(2,1/(SRP!$B$10:$B$14&lt;=E412)/(SRP!$C$10:$C$14&gt;=E412),SRP!$D$10:$D$14)*(G412/100)*(E412/1000)),0))))),2)</f>
        <v>11.89</v>
      </c>
    </row>
    <row r="413" spans="1:11" x14ac:dyDescent="0.35">
      <c r="A413" s="2">
        <v>10183</v>
      </c>
      <c r="B413" s="76" t="s">
        <v>561</v>
      </c>
      <c r="C413" s="76" t="s">
        <v>285</v>
      </c>
      <c r="D413" s="76" t="s">
        <v>5259</v>
      </c>
      <c r="E413" s="76">
        <v>750</v>
      </c>
      <c r="F413" s="76">
        <v>12</v>
      </c>
      <c r="G413" s="77">
        <v>47</v>
      </c>
      <c r="H413" s="76" t="s">
        <v>3289</v>
      </c>
      <c r="I413" s="77">
        <v>31.99</v>
      </c>
      <c r="J413" s="2">
        <v>1</v>
      </c>
      <c r="K413" s="119" cm="1">
        <f t="array" ref="K413">ROUND(IF(C413="Beer",SUM(LOOKUP(2,1/(SRP!$B$7:$B$9&lt;=E413)/(SRP!$C$7:$C$9&gt;=E413),SRP!$D$7:$D$9)*(G413/100)*(E413/1000)),IF(C413="Spirits",SUM(LOOKUP(2,1/(SRP!$B$2:$B$6&lt;=E413)/(SRP!$C$2:$C$6&gt;=E413),SRP!$D$2:$D$6)*(G413/100)*(E413/1000)),IF(AND(C413="Wine",D413="Fortified Wines"),SUM(LOOKUP(2,1/(SRP!$B$20:$B$23&lt;=E413)/(SRP!$C$20:$C$23&gt;=E413),SRP!$D$20:$D$23)*(G413/100)*(E413/1000)),IF(C413="Wine",SUM(LOOKUP(2,1/(SRP!$B$15:$B$19&lt;=E413)/(SRP!$C$15:$C$19&gt;=E413),SRP!$D$15:$D$19)*(G413/100)*(E413/1000)),IF(C413="Ready to Drink",SUM(LOOKUP(2,1/(SRP!$B$10:$B$14&lt;=E413)/(SRP!$C$10:$C$14&gt;=E413),SRP!$D$10:$D$14)*(G413/100)*(E413/1000)),0))))),2)</f>
        <v>24.61</v>
      </c>
    </row>
    <row r="414" spans="1:11" x14ac:dyDescent="0.35">
      <c r="A414" s="2">
        <v>10188</v>
      </c>
      <c r="B414" s="76" t="s">
        <v>3993</v>
      </c>
      <c r="C414" s="76" t="s">
        <v>286</v>
      </c>
      <c r="D414" s="76" t="s">
        <v>5241</v>
      </c>
      <c r="E414" s="76">
        <v>750</v>
      </c>
      <c r="F414" s="76">
        <v>12</v>
      </c>
      <c r="G414" s="77">
        <v>11</v>
      </c>
      <c r="H414" s="76" t="s">
        <v>3307</v>
      </c>
      <c r="I414" s="77">
        <v>20.399999999999999</v>
      </c>
      <c r="J414" s="2">
        <v>1</v>
      </c>
      <c r="K414" s="119" cm="1">
        <f t="array" ref="K414">ROUND(IF(C414="Beer",SUM(LOOKUP(2,1/(SRP!$B$7:$B$9&lt;=E414)/(SRP!$C$7:$C$9&gt;=E414),SRP!$D$7:$D$9)*(G414/100)*(E414/1000)),IF(C414="Spirits",SUM(LOOKUP(2,1/(SRP!$B$2:$B$6&lt;=E414)/(SRP!$C$2:$C$6&gt;=E414),SRP!$D$2:$D$6)*(G414/100)*(E414/1000)),IF(AND(C414="Wine",D414="Fortified Wines"),SUM(LOOKUP(2,1/(SRP!$B$20:$B$23&lt;=E414)/(SRP!$C$20:$C$23&gt;=E414),SRP!$D$20:$D$23)*(G414/100)*(E414/1000)),IF(C414="Wine",SUM(LOOKUP(2,1/(SRP!$B$15:$B$19&lt;=E414)/(SRP!$C$15:$C$19&gt;=E414),SRP!$D$15:$D$19)*(G414/100)*(E414/1000)),IF(C414="Ready to Drink",SUM(LOOKUP(2,1/(SRP!$B$10:$B$14&lt;=E414)/(SRP!$C$10:$C$14&gt;=E414),SRP!$D$10:$D$14)*(G414/100)*(E414/1000)),0))))),2)</f>
        <v>5.76</v>
      </c>
    </row>
    <row r="415" spans="1:11" x14ac:dyDescent="0.35">
      <c r="A415" s="2">
        <v>10249</v>
      </c>
      <c r="B415" s="76" t="s">
        <v>562</v>
      </c>
      <c r="C415" s="76" t="s">
        <v>287</v>
      </c>
      <c r="D415" s="76" t="s">
        <v>5230</v>
      </c>
      <c r="E415" s="76">
        <v>500</v>
      </c>
      <c r="F415" s="76">
        <v>24</v>
      </c>
      <c r="G415" s="77">
        <v>5</v>
      </c>
      <c r="H415" s="76" t="s">
        <v>3282</v>
      </c>
      <c r="I415" s="77">
        <v>3.41</v>
      </c>
      <c r="J415" s="2">
        <v>1</v>
      </c>
      <c r="K415" s="119" cm="1">
        <f t="array" ref="K415">ROUND(IF(C415="Beer",SUM(LOOKUP(2,1/(SRP!$B$7:$B$9&lt;=E415)/(SRP!$C$7:$C$9&gt;=E415),SRP!$D$7:$D$9)*(G415/100)*(E415/1000)),IF(C415="Spirits",SUM(LOOKUP(2,1/(SRP!$B$2:$B$6&lt;=E415)/(SRP!$C$2:$C$6&gt;=E415),SRP!$D$2:$D$6)*(G415/100)*(E415/1000)),IF(AND(C415="Wine",D415="Fortified Wines"),SUM(LOOKUP(2,1/(SRP!$B$20:$B$23&lt;=E415)/(SRP!$C$20:$C$23&gt;=E415),SRP!$D$20:$D$23)*(G415/100)*(E415/1000)),IF(C415="Wine",SUM(LOOKUP(2,1/(SRP!$B$15:$B$19&lt;=E415)/(SRP!$C$15:$C$19&gt;=E415),SRP!$D$15:$D$19)*(G415/100)*(E415/1000)),IF(C415="Ready to Drink",SUM(LOOKUP(2,1/(SRP!$B$10:$B$14&lt;=E415)/(SRP!$C$10:$C$14&gt;=E415),SRP!$D$10:$D$14)*(G415/100)*(E415/1000)),0))))),2)</f>
        <v>1.75</v>
      </c>
    </row>
    <row r="416" spans="1:11" x14ac:dyDescent="0.35">
      <c r="A416" s="2">
        <v>10321</v>
      </c>
      <c r="B416" s="76" t="s">
        <v>563</v>
      </c>
      <c r="C416" s="76" t="s">
        <v>285</v>
      </c>
      <c r="D416" s="76" t="s">
        <v>6936</v>
      </c>
      <c r="E416" s="76">
        <v>750</v>
      </c>
      <c r="F416" s="76">
        <v>6</v>
      </c>
      <c r="G416" s="77">
        <v>48</v>
      </c>
      <c r="H416" s="76" t="s">
        <v>6694</v>
      </c>
      <c r="I416" s="77">
        <v>64.989999999999995</v>
      </c>
      <c r="J416" s="2">
        <v>1</v>
      </c>
      <c r="K416" s="119" cm="1">
        <f t="array" ref="K416">ROUND(IF(C416="Beer",SUM(LOOKUP(2,1/(SRP!$B$7:$B$9&lt;=E416)/(SRP!$C$7:$C$9&gt;=E416),SRP!$D$7:$D$9)*(G416/100)*(E416/1000)),IF(C416="Spirits",SUM(LOOKUP(2,1/(SRP!$B$2:$B$6&lt;=E416)/(SRP!$C$2:$C$6&gt;=E416),SRP!$D$2:$D$6)*(G416/100)*(E416/1000)),IF(AND(C416="Wine",D416="Fortified Wines"),SUM(LOOKUP(2,1/(SRP!$B$20:$B$23&lt;=E416)/(SRP!$C$20:$C$23&gt;=E416),SRP!$D$20:$D$23)*(G416/100)*(E416/1000)),IF(C416="Wine",SUM(LOOKUP(2,1/(SRP!$B$15:$B$19&lt;=E416)/(SRP!$C$15:$C$19&gt;=E416),SRP!$D$15:$D$19)*(G416/100)*(E416/1000)),IF(C416="Ready to Drink",SUM(LOOKUP(2,1/(SRP!$B$10:$B$14&lt;=E416)/(SRP!$C$10:$C$14&gt;=E416),SRP!$D$10:$D$14)*(G416/100)*(E416/1000)),0))))),2)</f>
        <v>25.13</v>
      </c>
    </row>
    <row r="417" spans="1:11" x14ac:dyDescent="0.35">
      <c r="A417" s="2">
        <v>10322</v>
      </c>
      <c r="B417" s="76" t="s">
        <v>448</v>
      </c>
      <c r="C417" s="76" t="s">
        <v>285</v>
      </c>
      <c r="D417" s="76" t="s">
        <v>5255</v>
      </c>
      <c r="E417" s="76">
        <v>375</v>
      </c>
      <c r="F417" s="76">
        <v>12</v>
      </c>
      <c r="G417" s="77">
        <v>40</v>
      </c>
      <c r="H417" s="76" t="s">
        <v>3282</v>
      </c>
      <c r="I417" s="77">
        <v>24.99</v>
      </c>
      <c r="J417" s="2">
        <v>1</v>
      </c>
      <c r="K417" s="119" cm="1">
        <f t="array" ref="K417">ROUND(IF(C417="Beer",SUM(LOOKUP(2,1/(SRP!$B$7:$B$9&lt;=E417)/(SRP!$C$7:$C$9&gt;=E417),SRP!$D$7:$D$9)*(G417/100)*(E417/1000)),IF(C417="Spirits",SUM(LOOKUP(2,1/(SRP!$B$2:$B$6&lt;=E417)/(SRP!$C$2:$C$6&gt;=E417),SRP!$D$2:$D$6)*(G417/100)*(E417/1000)),IF(AND(C417="Wine",D417="Fortified Wines"),SUM(LOOKUP(2,1/(SRP!$B$20:$B$23&lt;=E417)/(SRP!$C$20:$C$23&gt;=E417),SRP!$D$20:$D$23)*(G417/100)*(E417/1000)),IF(C417="Wine",SUM(LOOKUP(2,1/(SRP!$B$15:$B$19&lt;=E417)/(SRP!$C$15:$C$19&gt;=E417),SRP!$D$15:$D$19)*(G417/100)*(E417/1000)),IF(C417="Ready to Drink",SUM(LOOKUP(2,1/(SRP!$B$10:$B$14&lt;=E417)/(SRP!$C$10:$C$14&gt;=E417),SRP!$D$10:$D$14)*(G417/100)*(E417/1000)),0))))),2)</f>
        <v>11.89</v>
      </c>
    </row>
    <row r="418" spans="1:11" x14ac:dyDescent="0.35">
      <c r="A418" s="2">
        <v>10334</v>
      </c>
      <c r="B418" s="76" t="s">
        <v>564</v>
      </c>
      <c r="C418" s="76" t="s">
        <v>286</v>
      </c>
      <c r="D418" s="76" t="s">
        <v>5264</v>
      </c>
      <c r="E418" s="76">
        <v>750</v>
      </c>
      <c r="F418" s="76">
        <v>12</v>
      </c>
      <c r="G418" s="77">
        <v>13.5</v>
      </c>
      <c r="H418" s="76" t="s">
        <v>3288</v>
      </c>
      <c r="I418" s="77">
        <v>17.989999999999998</v>
      </c>
      <c r="J418" s="2">
        <v>1</v>
      </c>
      <c r="K418" s="119" cm="1">
        <f t="array" ref="K418">ROUND(IF(C418="Beer",SUM(LOOKUP(2,1/(SRP!$B$7:$B$9&lt;=E418)/(SRP!$C$7:$C$9&gt;=E418),SRP!$D$7:$D$9)*(G418/100)*(E418/1000)),IF(C418="Spirits",SUM(LOOKUP(2,1/(SRP!$B$2:$B$6&lt;=E418)/(SRP!$C$2:$C$6&gt;=E418),SRP!$D$2:$D$6)*(G418/100)*(E418/1000)),IF(AND(C418="Wine",D418="Fortified Wines"),SUM(LOOKUP(2,1/(SRP!$B$20:$B$23&lt;=E418)/(SRP!$C$20:$C$23&gt;=E418),SRP!$D$20:$D$23)*(G418/100)*(E418/1000)),IF(C418="Wine",SUM(LOOKUP(2,1/(SRP!$B$15:$B$19&lt;=E418)/(SRP!$C$15:$C$19&gt;=E418),SRP!$D$15:$D$19)*(G418/100)*(E418/1000)),IF(C418="Ready to Drink",SUM(LOOKUP(2,1/(SRP!$B$10:$B$14&lt;=E418)/(SRP!$C$10:$C$14&gt;=E418),SRP!$D$10:$D$14)*(G418/100)*(E418/1000)),0))))),2)</f>
        <v>7.07</v>
      </c>
    </row>
    <row r="419" spans="1:11" x14ac:dyDescent="0.35">
      <c r="A419" s="2">
        <v>10455</v>
      </c>
      <c r="B419" s="76" t="s">
        <v>565</v>
      </c>
      <c r="C419" s="76" t="s">
        <v>285</v>
      </c>
      <c r="D419" s="76" t="s">
        <v>6931</v>
      </c>
      <c r="E419" s="76">
        <v>750</v>
      </c>
      <c r="F419" s="76">
        <v>6</v>
      </c>
      <c r="G419" s="77">
        <v>40</v>
      </c>
      <c r="H419" s="76" t="s">
        <v>6869</v>
      </c>
      <c r="I419" s="77">
        <v>35.950000000000003</v>
      </c>
      <c r="J419" s="2">
        <v>1</v>
      </c>
      <c r="K419" s="119" cm="1">
        <f t="array" ref="K419">ROUND(IF(C419="Beer",SUM(LOOKUP(2,1/(SRP!$B$7:$B$9&lt;=E419)/(SRP!$C$7:$C$9&gt;=E419),SRP!$D$7:$D$9)*(G419/100)*(E419/1000)),IF(C419="Spirits",SUM(LOOKUP(2,1/(SRP!$B$2:$B$6&lt;=E419)/(SRP!$C$2:$C$6&gt;=E419),SRP!$D$2:$D$6)*(G419/100)*(E419/1000)),IF(AND(C419="Wine",D419="Fortified Wines"),SUM(LOOKUP(2,1/(SRP!$B$20:$B$23&lt;=E419)/(SRP!$C$20:$C$23&gt;=E419),SRP!$D$20:$D$23)*(G419/100)*(E419/1000)),IF(C419="Wine",SUM(LOOKUP(2,1/(SRP!$B$15:$B$19&lt;=E419)/(SRP!$C$15:$C$19&gt;=E419),SRP!$D$15:$D$19)*(G419/100)*(E419/1000)),IF(C419="Ready to Drink",SUM(LOOKUP(2,1/(SRP!$B$10:$B$14&lt;=E419)/(SRP!$C$10:$C$14&gt;=E419),SRP!$D$10:$D$14)*(G419/100)*(E419/1000)),0))))),2)</f>
        <v>20.94</v>
      </c>
    </row>
    <row r="420" spans="1:11" x14ac:dyDescent="0.35">
      <c r="A420" s="2">
        <v>10506</v>
      </c>
      <c r="B420" s="76" t="s">
        <v>566</v>
      </c>
      <c r="C420" s="76" t="s">
        <v>286</v>
      </c>
      <c r="D420" s="76" t="s">
        <v>5236</v>
      </c>
      <c r="E420" s="76">
        <v>750</v>
      </c>
      <c r="F420" s="76">
        <v>12</v>
      </c>
      <c r="G420" s="77">
        <v>13</v>
      </c>
      <c r="H420" s="76" t="s">
        <v>3303</v>
      </c>
      <c r="I420" s="77">
        <v>13.99</v>
      </c>
      <c r="J420" s="2">
        <v>1</v>
      </c>
      <c r="K420" s="119" cm="1">
        <f t="array" ref="K420">ROUND(IF(C420="Beer",SUM(LOOKUP(2,1/(SRP!$B$7:$B$9&lt;=E420)/(SRP!$C$7:$C$9&gt;=E420),SRP!$D$7:$D$9)*(G420/100)*(E420/1000)),IF(C420="Spirits",SUM(LOOKUP(2,1/(SRP!$B$2:$B$6&lt;=E420)/(SRP!$C$2:$C$6&gt;=E420),SRP!$D$2:$D$6)*(G420/100)*(E420/1000)),IF(AND(C420="Wine",D420="Fortified Wines"),SUM(LOOKUP(2,1/(SRP!$B$20:$B$23&lt;=E420)/(SRP!$C$20:$C$23&gt;=E420),SRP!$D$20:$D$23)*(G420/100)*(E420/1000)),IF(C420="Wine",SUM(LOOKUP(2,1/(SRP!$B$15:$B$19&lt;=E420)/(SRP!$C$15:$C$19&gt;=E420),SRP!$D$15:$D$19)*(G420/100)*(E420/1000)),IF(C420="Ready to Drink",SUM(LOOKUP(2,1/(SRP!$B$10:$B$14&lt;=E420)/(SRP!$C$10:$C$14&gt;=E420),SRP!$D$10:$D$14)*(G420/100)*(E420/1000)),0))))),2)</f>
        <v>6.81</v>
      </c>
    </row>
    <row r="421" spans="1:11" x14ac:dyDescent="0.35">
      <c r="A421" s="2">
        <v>10512</v>
      </c>
      <c r="B421" s="76" t="s">
        <v>567</v>
      </c>
      <c r="C421" s="76" t="s">
        <v>285</v>
      </c>
      <c r="D421" s="76" t="s">
        <v>5275</v>
      </c>
      <c r="E421" s="76">
        <v>750</v>
      </c>
      <c r="F421" s="76">
        <v>12</v>
      </c>
      <c r="G421" s="77">
        <v>40</v>
      </c>
      <c r="H421" s="76" t="s">
        <v>3284</v>
      </c>
      <c r="I421" s="77">
        <v>30.29</v>
      </c>
      <c r="J421" s="2">
        <v>1</v>
      </c>
      <c r="K421" s="119" cm="1">
        <f t="array" ref="K421">ROUND(IF(C421="Beer",SUM(LOOKUP(2,1/(SRP!$B$7:$B$9&lt;=E421)/(SRP!$C$7:$C$9&gt;=E421),SRP!$D$7:$D$9)*(G421/100)*(E421/1000)),IF(C421="Spirits",SUM(LOOKUP(2,1/(SRP!$B$2:$B$6&lt;=E421)/(SRP!$C$2:$C$6&gt;=E421),SRP!$D$2:$D$6)*(G421/100)*(E421/1000)),IF(AND(C421="Wine",D421="Fortified Wines"),SUM(LOOKUP(2,1/(SRP!$B$20:$B$23&lt;=E421)/(SRP!$C$20:$C$23&gt;=E421),SRP!$D$20:$D$23)*(G421/100)*(E421/1000)),IF(C421="Wine",SUM(LOOKUP(2,1/(SRP!$B$15:$B$19&lt;=E421)/(SRP!$C$15:$C$19&gt;=E421),SRP!$D$15:$D$19)*(G421/100)*(E421/1000)),IF(C421="Ready to Drink",SUM(LOOKUP(2,1/(SRP!$B$10:$B$14&lt;=E421)/(SRP!$C$10:$C$14&gt;=E421),SRP!$D$10:$D$14)*(G421/100)*(E421/1000)),0))))),2)</f>
        <v>20.94</v>
      </c>
    </row>
    <row r="422" spans="1:11" x14ac:dyDescent="0.35">
      <c r="A422" s="2">
        <v>10547</v>
      </c>
      <c r="B422" s="76" t="s">
        <v>568</v>
      </c>
      <c r="C422" s="76" t="s">
        <v>286</v>
      </c>
      <c r="D422" s="76" t="s">
        <v>5253</v>
      </c>
      <c r="E422" s="76">
        <v>750</v>
      </c>
      <c r="F422" s="76">
        <v>12</v>
      </c>
      <c r="G422" s="77">
        <v>9.5</v>
      </c>
      <c r="H422" s="76" t="s">
        <v>3292</v>
      </c>
      <c r="I422" s="77">
        <v>16.989999999999998</v>
      </c>
      <c r="J422" s="2">
        <v>1</v>
      </c>
      <c r="K422" s="119" cm="1">
        <f t="array" ref="K422">ROUND(IF(C422="Beer",SUM(LOOKUP(2,1/(SRP!$B$7:$B$9&lt;=E422)/(SRP!$C$7:$C$9&gt;=E422),SRP!$D$7:$D$9)*(G422/100)*(E422/1000)),IF(C422="Spirits",SUM(LOOKUP(2,1/(SRP!$B$2:$B$6&lt;=E422)/(SRP!$C$2:$C$6&gt;=E422),SRP!$D$2:$D$6)*(G422/100)*(E422/1000)),IF(AND(C422="Wine",D422="Fortified Wines"),SUM(LOOKUP(2,1/(SRP!$B$20:$B$23&lt;=E422)/(SRP!$C$20:$C$23&gt;=E422),SRP!$D$20:$D$23)*(G422/100)*(E422/1000)),IF(C422="Wine",SUM(LOOKUP(2,1/(SRP!$B$15:$B$19&lt;=E422)/(SRP!$C$15:$C$19&gt;=E422),SRP!$D$15:$D$19)*(G422/100)*(E422/1000)),IF(C422="Ready to Drink",SUM(LOOKUP(2,1/(SRP!$B$10:$B$14&lt;=E422)/(SRP!$C$10:$C$14&gt;=E422),SRP!$D$10:$D$14)*(G422/100)*(E422/1000)),0))))),2)</f>
        <v>4.97</v>
      </c>
    </row>
    <row r="423" spans="1:11" x14ac:dyDescent="0.35">
      <c r="A423" s="2">
        <v>10550</v>
      </c>
      <c r="B423" s="76" t="s">
        <v>2980</v>
      </c>
      <c r="C423" s="76" t="s">
        <v>286</v>
      </c>
      <c r="D423" s="76" t="s">
        <v>5254</v>
      </c>
      <c r="E423" s="76">
        <v>750</v>
      </c>
      <c r="F423" s="76">
        <v>6</v>
      </c>
      <c r="G423" s="77">
        <v>14</v>
      </c>
      <c r="H423" s="76" t="s">
        <v>3302</v>
      </c>
      <c r="I423" s="77">
        <v>65.989999999999995</v>
      </c>
      <c r="J423" s="2">
        <v>1</v>
      </c>
      <c r="K423" s="119" cm="1">
        <f t="array" ref="K423">ROUND(IF(C423="Beer",SUM(LOOKUP(2,1/(SRP!$B$7:$B$9&lt;=E423)/(SRP!$C$7:$C$9&gt;=E423),SRP!$D$7:$D$9)*(G423/100)*(E423/1000)),IF(C423="Spirits",SUM(LOOKUP(2,1/(SRP!$B$2:$B$6&lt;=E423)/(SRP!$C$2:$C$6&gt;=E423),SRP!$D$2:$D$6)*(G423/100)*(E423/1000)),IF(AND(C423="Wine",D423="Fortified Wines"),SUM(LOOKUP(2,1/(SRP!$B$20:$B$23&lt;=E423)/(SRP!$C$20:$C$23&gt;=E423),SRP!$D$20:$D$23)*(G423/100)*(E423/1000)),IF(C423="Wine",SUM(LOOKUP(2,1/(SRP!$B$15:$B$19&lt;=E423)/(SRP!$C$15:$C$19&gt;=E423),SRP!$D$15:$D$19)*(G423/100)*(E423/1000)),IF(C423="Ready to Drink",SUM(LOOKUP(2,1/(SRP!$B$10:$B$14&lt;=E423)/(SRP!$C$10:$C$14&gt;=E423),SRP!$D$10:$D$14)*(G423/100)*(E423/1000)),0))))),2)</f>
        <v>7.33</v>
      </c>
    </row>
    <row r="424" spans="1:11" x14ac:dyDescent="0.35">
      <c r="A424" s="2">
        <v>10564</v>
      </c>
      <c r="B424" s="76" t="s">
        <v>569</v>
      </c>
      <c r="C424" s="76" t="s">
        <v>286</v>
      </c>
      <c r="D424" s="76" t="s">
        <v>5268</v>
      </c>
      <c r="E424" s="76">
        <v>750</v>
      </c>
      <c r="F424" s="76">
        <v>12</v>
      </c>
      <c r="G424" s="77">
        <v>13</v>
      </c>
      <c r="H424" s="76" t="s">
        <v>3292</v>
      </c>
      <c r="I424" s="77">
        <v>14.99</v>
      </c>
      <c r="J424" s="2">
        <v>1</v>
      </c>
      <c r="K424" s="119" cm="1">
        <f t="array" ref="K424">ROUND(IF(C424="Beer",SUM(LOOKUP(2,1/(SRP!$B$7:$B$9&lt;=E424)/(SRP!$C$7:$C$9&gt;=E424),SRP!$D$7:$D$9)*(G424/100)*(E424/1000)),IF(C424="Spirits",SUM(LOOKUP(2,1/(SRP!$B$2:$B$6&lt;=E424)/(SRP!$C$2:$C$6&gt;=E424),SRP!$D$2:$D$6)*(G424/100)*(E424/1000)),IF(AND(C424="Wine",D424="Fortified Wines"),SUM(LOOKUP(2,1/(SRP!$B$20:$B$23&lt;=E424)/(SRP!$C$20:$C$23&gt;=E424),SRP!$D$20:$D$23)*(G424/100)*(E424/1000)),IF(C424="Wine",SUM(LOOKUP(2,1/(SRP!$B$15:$B$19&lt;=E424)/(SRP!$C$15:$C$19&gt;=E424),SRP!$D$15:$D$19)*(G424/100)*(E424/1000)),IF(C424="Ready to Drink",SUM(LOOKUP(2,1/(SRP!$B$10:$B$14&lt;=E424)/(SRP!$C$10:$C$14&gt;=E424),SRP!$D$10:$D$14)*(G424/100)*(E424/1000)),0))))),2)</f>
        <v>6.81</v>
      </c>
    </row>
    <row r="425" spans="1:11" x14ac:dyDescent="0.35">
      <c r="A425" s="2">
        <v>10569</v>
      </c>
      <c r="B425" s="76" t="s">
        <v>570</v>
      </c>
      <c r="C425" s="76" t="s">
        <v>287</v>
      </c>
      <c r="D425" s="76" t="s">
        <v>5292</v>
      </c>
      <c r="E425" s="76">
        <v>4260</v>
      </c>
      <c r="F425" s="76">
        <v>1</v>
      </c>
      <c r="G425" s="77">
        <v>4</v>
      </c>
      <c r="H425" s="76" t="s">
        <v>3325</v>
      </c>
      <c r="I425" s="77">
        <v>27.99</v>
      </c>
      <c r="J425" s="2">
        <v>12</v>
      </c>
      <c r="K425" s="119" cm="1">
        <f t="array" ref="K425">ROUND(IF(C425="Beer",SUM(LOOKUP(2,1/(SRP!$B$7:$B$9&lt;=E425)/(SRP!$C$7:$C$9&gt;=E425),SRP!$D$7:$D$9)*(G425/100)*(E425/1000)),IF(C425="Spirits",SUM(LOOKUP(2,1/(SRP!$B$2:$B$6&lt;=E425)/(SRP!$C$2:$C$6&gt;=E425),SRP!$D$2:$D$6)*(G425/100)*(E425/1000)),IF(AND(C425="Wine",D425="Fortified Wines"),SUM(LOOKUP(2,1/(SRP!$B$20:$B$23&lt;=E425)/(SRP!$C$20:$C$23&gt;=E425),SRP!$D$20:$D$23)*(G425/100)*(E425/1000)),IF(C425="Wine",SUM(LOOKUP(2,1/(SRP!$B$15:$B$19&lt;=E425)/(SRP!$C$15:$C$19&gt;=E425),SRP!$D$15:$D$19)*(G425/100)*(E425/1000)),IF(C425="Ready to Drink",SUM(LOOKUP(2,1/(SRP!$B$10:$B$14&lt;=E425)/(SRP!$C$10:$C$14&gt;=E425),SRP!$D$10:$D$14)*(G425/100)*(E425/1000)),0))))),2)</f>
        <v>11.9</v>
      </c>
    </row>
    <row r="426" spans="1:11" x14ac:dyDescent="0.35">
      <c r="A426" s="2">
        <v>10569</v>
      </c>
      <c r="B426" s="76" t="s">
        <v>570</v>
      </c>
      <c r="C426" s="76" t="s">
        <v>287</v>
      </c>
      <c r="D426" s="76" t="s">
        <v>5292</v>
      </c>
      <c r="E426" s="76">
        <v>4260</v>
      </c>
      <c r="F426" s="76">
        <v>1</v>
      </c>
      <c r="G426" s="77">
        <v>4</v>
      </c>
      <c r="H426" s="76" t="s">
        <v>3325</v>
      </c>
      <c r="I426" s="77">
        <v>27.99</v>
      </c>
      <c r="J426" s="2">
        <v>12</v>
      </c>
      <c r="K426" s="119" cm="1">
        <f t="array" ref="K426">ROUND(IF(C426="Beer",SUM(LOOKUP(2,1/(SRP!$B$7:$B$9&lt;=E426)/(SRP!$C$7:$C$9&gt;=E426),SRP!$D$7:$D$9)*(G426/100)*(E426/1000)),IF(C426="Spirits",SUM(LOOKUP(2,1/(SRP!$B$2:$B$6&lt;=E426)/(SRP!$C$2:$C$6&gt;=E426),SRP!$D$2:$D$6)*(G426/100)*(E426/1000)),IF(AND(C426="Wine",D426="Fortified Wines"),SUM(LOOKUP(2,1/(SRP!$B$20:$B$23&lt;=E426)/(SRP!$C$20:$C$23&gt;=E426),SRP!$D$20:$D$23)*(G426/100)*(E426/1000)),IF(C426="Wine",SUM(LOOKUP(2,1/(SRP!$B$15:$B$19&lt;=E426)/(SRP!$C$15:$C$19&gt;=E426),SRP!$D$15:$D$19)*(G426/100)*(E426/1000)),IF(C426="Ready to Drink",SUM(LOOKUP(2,1/(SRP!$B$10:$B$14&lt;=E426)/(SRP!$C$10:$C$14&gt;=E426),SRP!$D$10:$D$14)*(G426/100)*(E426/1000)),0))))),2)</f>
        <v>11.9</v>
      </c>
    </row>
    <row r="427" spans="1:11" x14ac:dyDescent="0.35">
      <c r="A427" s="2">
        <v>10570</v>
      </c>
      <c r="B427" s="76" t="s">
        <v>571</v>
      </c>
      <c r="C427" s="76" t="s">
        <v>287</v>
      </c>
      <c r="D427" s="76" t="s">
        <v>5271</v>
      </c>
      <c r="E427" s="76">
        <v>10650</v>
      </c>
      <c r="F427" s="76">
        <v>1</v>
      </c>
      <c r="G427" s="77">
        <v>4</v>
      </c>
      <c r="H427" s="76" t="s">
        <v>3325</v>
      </c>
      <c r="I427" s="77">
        <v>61</v>
      </c>
      <c r="J427" s="2">
        <v>30</v>
      </c>
      <c r="K427" s="119" cm="1">
        <f t="array" ref="K427">ROUND(IF(C427="Beer",SUM(LOOKUP(2,1/(SRP!$B$7:$B$9&lt;=E427)/(SRP!$C$7:$C$9&gt;=E427),SRP!$D$7:$D$9)*(G427/100)*(E427/1000)),IF(C427="Spirits",SUM(LOOKUP(2,1/(SRP!$B$2:$B$6&lt;=E427)/(SRP!$C$2:$C$6&gt;=E427),SRP!$D$2:$D$6)*(G427/100)*(E427/1000)),IF(AND(C427="Wine",D427="Fortified Wines"),SUM(LOOKUP(2,1/(SRP!$B$20:$B$23&lt;=E427)/(SRP!$C$20:$C$23&gt;=E427),SRP!$D$20:$D$23)*(G427/100)*(E427/1000)),IF(C427="Wine",SUM(LOOKUP(2,1/(SRP!$B$15:$B$19&lt;=E427)/(SRP!$C$15:$C$19&gt;=E427),SRP!$D$15:$D$19)*(G427/100)*(E427/1000)),IF(C427="Ready to Drink",SUM(LOOKUP(2,1/(SRP!$B$10:$B$14&lt;=E427)/(SRP!$C$10:$C$14&gt;=E427),SRP!$D$10:$D$14)*(G427/100)*(E427/1000)),0))))),2)</f>
        <v>27.01</v>
      </c>
    </row>
    <row r="428" spans="1:11" x14ac:dyDescent="0.35">
      <c r="A428" s="2">
        <v>10570</v>
      </c>
      <c r="B428" s="76" t="s">
        <v>571</v>
      </c>
      <c r="C428" s="76" t="s">
        <v>287</v>
      </c>
      <c r="D428" s="76" t="s">
        <v>5271</v>
      </c>
      <c r="E428" s="76">
        <v>10650</v>
      </c>
      <c r="F428" s="76">
        <v>1</v>
      </c>
      <c r="G428" s="77">
        <v>4</v>
      </c>
      <c r="H428" s="76" t="s">
        <v>3325</v>
      </c>
      <c r="I428" s="77">
        <v>61</v>
      </c>
      <c r="J428" s="2">
        <v>30</v>
      </c>
      <c r="K428" s="119" cm="1">
        <f t="array" ref="K428">ROUND(IF(C428="Beer",SUM(LOOKUP(2,1/(SRP!$B$7:$B$9&lt;=E428)/(SRP!$C$7:$C$9&gt;=E428),SRP!$D$7:$D$9)*(G428/100)*(E428/1000)),IF(C428="Spirits",SUM(LOOKUP(2,1/(SRP!$B$2:$B$6&lt;=E428)/(SRP!$C$2:$C$6&gt;=E428),SRP!$D$2:$D$6)*(G428/100)*(E428/1000)),IF(AND(C428="Wine",D428="Fortified Wines"),SUM(LOOKUP(2,1/(SRP!$B$20:$B$23&lt;=E428)/(SRP!$C$20:$C$23&gt;=E428),SRP!$D$20:$D$23)*(G428/100)*(E428/1000)),IF(C428="Wine",SUM(LOOKUP(2,1/(SRP!$B$15:$B$19&lt;=E428)/(SRP!$C$15:$C$19&gt;=E428),SRP!$D$15:$D$19)*(G428/100)*(E428/1000)),IF(C428="Ready to Drink",SUM(LOOKUP(2,1/(SRP!$B$10:$B$14&lt;=E428)/(SRP!$C$10:$C$14&gt;=E428),SRP!$D$10:$D$14)*(G428/100)*(E428/1000)),0))))),2)</f>
        <v>27.01</v>
      </c>
    </row>
    <row r="429" spans="1:11" x14ac:dyDescent="0.35">
      <c r="A429" s="2">
        <v>10624</v>
      </c>
      <c r="B429" s="76" t="s">
        <v>572</v>
      </c>
      <c r="C429" s="76" t="s">
        <v>286</v>
      </c>
      <c r="D429" s="76" t="s">
        <v>5264</v>
      </c>
      <c r="E429" s="76">
        <v>750</v>
      </c>
      <c r="F429" s="76">
        <v>12</v>
      </c>
      <c r="G429" s="77">
        <v>12</v>
      </c>
      <c r="H429" s="76" t="s">
        <v>3294</v>
      </c>
      <c r="I429" s="77">
        <v>12.99</v>
      </c>
      <c r="J429" s="2">
        <v>1</v>
      </c>
      <c r="K429" s="119" cm="1">
        <f t="array" ref="K429">ROUND(IF(C429="Beer",SUM(LOOKUP(2,1/(SRP!$B$7:$B$9&lt;=E429)/(SRP!$C$7:$C$9&gt;=E429),SRP!$D$7:$D$9)*(G429/100)*(E429/1000)),IF(C429="Spirits",SUM(LOOKUP(2,1/(SRP!$B$2:$B$6&lt;=E429)/(SRP!$C$2:$C$6&gt;=E429),SRP!$D$2:$D$6)*(G429/100)*(E429/1000)),IF(AND(C429="Wine",D429="Fortified Wines"),SUM(LOOKUP(2,1/(SRP!$B$20:$B$23&lt;=E429)/(SRP!$C$20:$C$23&gt;=E429),SRP!$D$20:$D$23)*(G429/100)*(E429/1000)),IF(C429="Wine",SUM(LOOKUP(2,1/(SRP!$B$15:$B$19&lt;=E429)/(SRP!$C$15:$C$19&gt;=E429),SRP!$D$15:$D$19)*(G429/100)*(E429/1000)),IF(C429="Ready to Drink",SUM(LOOKUP(2,1/(SRP!$B$10:$B$14&lt;=E429)/(SRP!$C$10:$C$14&gt;=E429),SRP!$D$10:$D$14)*(G429/100)*(E429/1000)),0))))),2)</f>
        <v>6.28</v>
      </c>
    </row>
    <row r="430" spans="1:11" x14ac:dyDescent="0.35">
      <c r="A430" s="2">
        <v>10648</v>
      </c>
      <c r="B430" s="76" t="s">
        <v>573</v>
      </c>
      <c r="C430" s="76" t="s">
        <v>286</v>
      </c>
      <c r="D430" s="76" t="s">
        <v>5236</v>
      </c>
      <c r="E430" s="76">
        <v>750</v>
      </c>
      <c r="F430" s="76">
        <v>12</v>
      </c>
      <c r="G430" s="77">
        <v>14.5</v>
      </c>
      <c r="H430" s="76" t="s">
        <v>3302</v>
      </c>
      <c r="I430" s="77">
        <v>37.99</v>
      </c>
      <c r="J430" s="2">
        <v>1</v>
      </c>
      <c r="K430" s="119" cm="1">
        <f t="array" ref="K430">ROUND(IF(C430="Beer",SUM(LOOKUP(2,1/(SRP!$B$7:$B$9&lt;=E430)/(SRP!$C$7:$C$9&gt;=E430),SRP!$D$7:$D$9)*(G430/100)*(E430/1000)),IF(C430="Spirits",SUM(LOOKUP(2,1/(SRP!$B$2:$B$6&lt;=E430)/(SRP!$C$2:$C$6&gt;=E430),SRP!$D$2:$D$6)*(G430/100)*(E430/1000)),IF(AND(C430="Wine",D430="Fortified Wines"),SUM(LOOKUP(2,1/(SRP!$B$20:$B$23&lt;=E430)/(SRP!$C$20:$C$23&gt;=E430),SRP!$D$20:$D$23)*(G430/100)*(E430/1000)),IF(C430="Wine",SUM(LOOKUP(2,1/(SRP!$B$15:$B$19&lt;=E430)/(SRP!$C$15:$C$19&gt;=E430),SRP!$D$15:$D$19)*(G430/100)*(E430/1000)),IF(C430="Ready to Drink",SUM(LOOKUP(2,1/(SRP!$B$10:$B$14&lt;=E430)/(SRP!$C$10:$C$14&gt;=E430),SRP!$D$10:$D$14)*(G430/100)*(E430/1000)),0))))),2)</f>
        <v>7.59</v>
      </c>
    </row>
    <row r="431" spans="1:11" x14ac:dyDescent="0.35">
      <c r="A431" s="2">
        <v>10794</v>
      </c>
      <c r="B431" s="76" t="s">
        <v>162</v>
      </c>
      <c r="C431" s="76" t="s">
        <v>286</v>
      </c>
      <c r="D431" s="76" t="s">
        <v>5284</v>
      </c>
      <c r="E431" s="76">
        <v>750</v>
      </c>
      <c r="F431" s="76">
        <v>6</v>
      </c>
      <c r="G431" s="77">
        <v>12</v>
      </c>
      <c r="H431" s="76" t="s">
        <v>6869</v>
      </c>
      <c r="I431" s="77">
        <v>107.99</v>
      </c>
      <c r="J431" s="2">
        <v>1</v>
      </c>
      <c r="K431" s="119" cm="1">
        <f t="array" ref="K431">ROUND(IF(C431="Beer",SUM(LOOKUP(2,1/(SRP!$B$7:$B$9&lt;=E431)/(SRP!$C$7:$C$9&gt;=E431),SRP!$D$7:$D$9)*(G431/100)*(E431/1000)),IF(C431="Spirits",SUM(LOOKUP(2,1/(SRP!$B$2:$B$6&lt;=E431)/(SRP!$C$2:$C$6&gt;=E431),SRP!$D$2:$D$6)*(G431/100)*(E431/1000)),IF(AND(C431="Wine",D431="Fortified Wines"),SUM(LOOKUP(2,1/(SRP!$B$20:$B$23&lt;=E431)/(SRP!$C$20:$C$23&gt;=E431),SRP!$D$20:$D$23)*(G431/100)*(E431/1000)),IF(C431="Wine",SUM(LOOKUP(2,1/(SRP!$B$15:$B$19&lt;=E431)/(SRP!$C$15:$C$19&gt;=E431),SRP!$D$15:$D$19)*(G431/100)*(E431/1000)),IF(C431="Ready to Drink",SUM(LOOKUP(2,1/(SRP!$B$10:$B$14&lt;=E431)/(SRP!$C$10:$C$14&gt;=E431),SRP!$D$10:$D$14)*(G431/100)*(E431/1000)),0))))),2)</f>
        <v>6.28</v>
      </c>
    </row>
    <row r="432" spans="1:11" x14ac:dyDescent="0.35">
      <c r="A432" s="2">
        <v>10801</v>
      </c>
      <c r="B432" s="76" t="s">
        <v>24</v>
      </c>
      <c r="C432" s="76" t="s">
        <v>285</v>
      </c>
      <c r="D432" s="76" t="s">
        <v>5231</v>
      </c>
      <c r="E432" s="76">
        <v>750</v>
      </c>
      <c r="F432" s="76">
        <v>12</v>
      </c>
      <c r="G432" s="77">
        <v>40</v>
      </c>
      <c r="H432" s="76" t="s">
        <v>3280</v>
      </c>
      <c r="I432" s="77">
        <v>27.99</v>
      </c>
      <c r="J432" s="2">
        <v>1</v>
      </c>
      <c r="K432" s="119" cm="1">
        <f t="array" ref="K432">ROUND(IF(C432="Beer",SUM(LOOKUP(2,1/(SRP!$B$7:$B$9&lt;=E432)/(SRP!$C$7:$C$9&gt;=E432),SRP!$D$7:$D$9)*(G432/100)*(E432/1000)),IF(C432="Spirits",SUM(LOOKUP(2,1/(SRP!$B$2:$B$6&lt;=E432)/(SRP!$C$2:$C$6&gt;=E432),SRP!$D$2:$D$6)*(G432/100)*(E432/1000)),IF(AND(C432="Wine",D432="Fortified Wines"),SUM(LOOKUP(2,1/(SRP!$B$20:$B$23&lt;=E432)/(SRP!$C$20:$C$23&gt;=E432),SRP!$D$20:$D$23)*(G432/100)*(E432/1000)),IF(C432="Wine",SUM(LOOKUP(2,1/(SRP!$B$15:$B$19&lt;=E432)/(SRP!$C$15:$C$19&gt;=E432),SRP!$D$15:$D$19)*(G432/100)*(E432/1000)),IF(C432="Ready to Drink",SUM(LOOKUP(2,1/(SRP!$B$10:$B$14&lt;=E432)/(SRP!$C$10:$C$14&gt;=E432),SRP!$D$10:$D$14)*(G432/100)*(E432/1000)),0))))),2)</f>
        <v>20.94</v>
      </c>
    </row>
    <row r="433" spans="1:11" x14ac:dyDescent="0.35">
      <c r="A433" s="2">
        <v>10825</v>
      </c>
      <c r="B433" s="76" t="s">
        <v>16</v>
      </c>
      <c r="C433" s="76" t="s">
        <v>285</v>
      </c>
      <c r="D433" s="76" t="s">
        <v>6931</v>
      </c>
      <c r="E433" s="76">
        <v>1140</v>
      </c>
      <c r="F433" s="76">
        <v>9</v>
      </c>
      <c r="G433" s="77">
        <v>40</v>
      </c>
      <c r="H433" s="76" t="s">
        <v>3303</v>
      </c>
      <c r="I433" s="77">
        <v>36.99</v>
      </c>
      <c r="J433" s="2">
        <v>1</v>
      </c>
      <c r="K433" s="119" cm="1">
        <f t="array" ref="K433">ROUND(IF(C433="Beer",SUM(LOOKUP(2,1/(SRP!$B$7:$B$9&lt;=E433)/(SRP!$C$7:$C$9&gt;=E433),SRP!$D$7:$D$9)*(G433/100)*(E433/1000)),IF(C433="Spirits",SUM(LOOKUP(2,1/(SRP!$B$2:$B$6&lt;=E433)/(SRP!$C$2:$C$6&gt;=E433),SRP!$D$2:$D$6)*(G433/100)*(E433/1000)),IF(AND(C433="Wine",D433="Fortified Wines"),SUM(LOOKUP(2,1/(SRP!$B$20:$B$23&lt;=E433)/(SRP!$C$20:$C$23&gt;=E433),SRP!$D$20:$D$23)*(G433/100)*(E433/1000)),IF(C433="Wine",SUM(LOOKUP(2,1/(SRP!$B$15:$B$19&lt;=E433)/(SRP!$C$15:$C$19&gt;=E433),SRP!$D$15:$D$19)*(G433/100)*(E433/1000)),IF(C433="Ready to Drink",SUM(LOOKUP(2,1/(SRP!$B$10:$B$14&lt;=E433)/(SRP!$C$10:$C$14&gt;=E433),SRP!$D$10:$D$14)*(G433/100)*(E433/1000)),0))))),2)</f>
        <v>31.83</v>
      </c>
    </row>
    <row r="434" spans="1:11" x14ac:dyDescent="0.35">
      <c r="A434" s="2">
        <v>10869</v>
      </c>
      <c r="B434" s="76" t="s">
        <v>574</v>
      </c>
      <c r="C434" s="76" t="s">
        <v>285</v>
      </c>
      <c r="D434" s="76" t="s">
        <v>5231</v>
      </c>
      <c r="E434" s="76">
        <v>1140</v>
      </c>
      <c r="F434" s="76">
        <v>6</v>
      </c>
      <c r="G434" s="77">
        <v>40</v>
      </c>
      <c r="H434" s="76" t="s">
        <v>3279</v>
      </c>
      <c r="I434" s="77">
        <v>40.99</v>
      </c>
      <c r="J434" s="2">
        <v>1</v>
      </c>
      <c r="K434" s="119" cm="1">
        <f t="array" ref="K434">ROUND(IF(C434="Beer",SUM(LOOKUP(2,1/(SRP!$B$7:$B$9&lt;=E434)/(SRP!$C$7:$C$9&gt;=E434),SRP!$D$7:$D$9)*(G434/100)*(E434/1000)),IF(C434="Spirits",SUM(LOOKUP(2,1/(SRP!$B$2:$B$6&lt;=E434)/(SRP!$C$2:$C$6&gt;=E434),SRP!$D$2:$D$6)*(G434/100)*(E434/1000)),IF(AND(C434="Wine",D434="Fortified Wines"),SUM(LOOKUP(2,1/(SRP!$B$20:$B$23&lt;=E434)/(SRP!$C$20:$C$23&gt;=E434),SRP!$D$20:$D$23)*(G434/100)*(E434/1000)),IF(C434="Wine",SUM(LOOKUP(2,1/(SRP!$B$15:$B$19&lt;=E434)/(SRP!$C$15:$C$19&gt;=E434),SRP!$D$15:$D$19)*(G434/100)*(E434/1000)),IF(C434="Ready to Drink",SUM(LOOKUP(2,1/(SRP!$B$10:$B$14&lt;=E434)/(SRP!$C$10:$C$14&gt;=E434),SRP!$D$10:$D$14)*(G434/100)*(E434/1000)),0))))),2)</f>
        <v>31.83</v>
      </c>
    </row>
    <row r="435" spans="1:11" x14ac:dyDescent="0.35">
      <c r="A435" s="2">
        <v>10889</v>
      </c>
      <c r="B435" s="76" t="s">
        <v>4677</v>
      </c>
      <c r="C435" s="76" t="s">
        <v>286</v>
      </c>
      <c r="D435" s="76" t="s">
        <v>5236</v>
      </c>
      <c r="E435" s="76">
        <v>750</v>
      </c>
      <c r="F435" s="76">
        <v>12</v>
      </c>
      <c r="G435" s="77">
        <v>13</v>
      </c>
      <c r="H435" s="76" t="s">
        <v>5939</v>
      </c>
      <c r="I435" s="77">
        <v>842.6</v>
      </c>
      <c r="J435" s="2">
        <v>1</v>
      </c>
      <c r="K435" s="119" cm="1">
        <f t="array" ref="K435">ROUND(IF(C435="Beer",SUM(LOOKUP(2,1/(SRP!$B$7:$B$9&lt;=E435)/(SRP!$C$7:$C$9&gt;=E435),SRP!$D$7:$D$9)*(G435/100)*(E435/1000)),IF(C435="Spirits",SUM(LOOKUP(2,1/(SRP!$B$2:$B$6&lt;=E435)/(SRP!$C$2:$C$6&gt;=E435),SRP!$D$2:$D$6)*(G435/100)*(E435/1000)),IF(AND(C435="Wine",D435="Fortified Wines"),SUM(LOOKUP(2,1/(SRP!$B$20:$B$23&lt;=E435)/(SRP!$C$20:$C$23&gt;=E435),SRP!$D$20:$D$23)*(G435/100)*(E435/1000)),IF(C435="Wine",SUM(LOOKUP(2,1/(SRP!$B$15:$B$19&lt;=E435)/(SRP!$C$15:$C$19&gt;=E435),SRP!$D$15:$D$19)*(G435/100)*(E435/1000)),IF(C435="Ready to Drink",SUM(LOOKUP(2,1/(SRP!$B$10:$B$14&lt;=E435)/(SRP!$C$10:$C$14&gt;=E435),SRP!$D$10:$D$14)*(G435/100)*(E435/1000)),0))))),2)</f>
        <v>6.81</v>
      </c>
    </row>
    <row r="436" spans="1:11" x14ac:dyDescent="0.35">
      <c r="A436" s="2">
        <v>10949</v>
      </c>
      <c r="B436" s="76" t="s">
        <v>69</v>
      </c>
      <c r="C436" s="76" t="s">
        <v>286</v>
      </c>
      <c r="D436" s="76" t="s">
        <v>5293</v>
      </c>
      <c r="E436" s="76">
        <v>1000</v>
      </c>
      <c r="F436" s="76">
        <v>6</v>
      </c>
      <c r="G436" s="77">
        <v>15</v>
      </c>
      <c r="H436" s="76" t="s">
        <v>3285</v>
      </c>
      <c r="I436" s="77">
        <v>16.25</v>
      </c>
      <c r="J436" s="2">
        <v>1</v>
      </c>
      <c r="K436" s="119" cm="1">
        <f t="array" ref="K436">ROUND(IF(C436="Beer",SUM(LOOKUP(2,1/(SRP!$B$7:$B$9&lt;=E436)/(SRP!$C$7:$C$9&gt;=E436),SRP!$D$7:$D$9)*(G436/100)*(E436/1000)),IF(C436="Spirits",SUM(LOOKUP(2,1/(SRP!$B$2:$B$6&lt;=E436)/(SRP!$C$2:$C$6&gt;=E436),SRP!$D$2:$D$6)*(G436/100)*(E436/1000)),IF(AND(C436="Wine",D436="Fortified Wines"),SUM(LOOKUP(2,1/(SRP!$B$20:$B$23&lt;=E436)/(SRP!$C$20:$C$23&gt;=E436),SRP!$D$20:$D$23)*(G436/100)*(E436/1000)),IF(C436="Wine",SUM(LOOKUP(2,1/(SRP!$B$15:$B$19&lt;=E436)/(SRP!$C$15:$C$19&gt;=E436),SRP!$D$15:$D$19)*(G436/100)*(E436/1000)),IF(C436="Ready to Drink",SUM(LOOKUP(2,1/(SRP!$B$10:$B$14&lt;=E436)/(SRP!$C$10:$C$14&gt;=E436),SRP!$D$10:$D$14)*(G436/100)*(E436/1000)),0))))),2)</f>
        <v>10.47</v>
      </c>
    </row>
    <row r="437" spans="1:11" x14ac:dyDescent="0.35">
      <c r="A437" s="2">
        <v>10953</v>
      </c>
      <c r="B437" s="76" t="s">
        <v>575</v>
      </c>
      <c r="C437" s="76" t="s">
        <v>287</v>
      </c>
      <c r="D437" s="76" t="s">
        <v>5271</v>
      </c>
      <c r="E437" s="76">
        <v>5325</v>
      </c>
      <c r="F437" s="76">
        <v>1</v>
      </c>
      <c r="G437" s="77">
        <v>4</v>
      </c>
      <c r="H437" s="76" t="s">
        <v>3325</v>
      </c>
      <c r="I437" s="77">
        <v>28.99</v>
      </c>
      <c r="J437" s="2">
        <v>15</v>
      </c>
      <c r="K437" s="119" cm="1">
        <f t="array" ref="K437">ROUND(IF(C437="Beer",SUM(LOOKUP(2,1/(SRP!$B$7:$B$9&lt;=E437)/(SRP!$C$7:$C$9&gt;=E437),SRP!$D$7:$D$9)*(G437/100)*(E437/1000)),IF(C437="Spirits",SUM(LOOKUP(2,1/(SRP!$B$2:$B$6&lt;=E437)/(SRP!$C$2:$C$6&gt;=E437),SRP!$D$2:$D$6)*(G437/100)*(E437/1000)),IF(AND(C437="Wine",D437="Fortified Wines"),SUM(LOOKUP(2,1/(SRP!$B$20:$B$23&lt;=E437)/(SRP!$C$20:$C$23&gt;=E437),SRP!$D$20:$D$23)*(G437/100)*(E437/1000)),IF(C437="Wine",SUM(LOOKUP(2,1/(SRP!$B$15:$B$19&lt;=E437)/(SRP!$C$15:$C$19&gt;=E437),SRP!$D$15:$D$19)*(G437/100)*(E437/1000)),IF(C437="Ready to Drink",SUM(LOOKUP(2,1/(SRP!$B$10:$B$14&lt;=E437)/(SRP!$C$10:$C$14&gt;=E437),SRP!$D$10:$D$14)*(G437/100)*(E437/1000)),0))))),2)</f>
        <v>14.87</v>
      </c>
    </row>
    <row r="438" spans="1:11" x14ac:dyDescent="0.35">
      <c r="A438" s="2">
        <v>10953</v>
      </c>
      <c r="B438" s="76" t="s">
        <v>575</v>
      </c>
      <c r="C438" s="76" t="s">
        <v>287</v>
      </c>
      <c r="D438" s="76" t="s">
        <v>5271</v>
      </c>
      <c r="E438" s="76">
        <v>5325</v>
      </c>
      <c r="F438" s="76">
        <v>1</v>
      </c>
      <c r="G438" s="77">
        <v>4</v>
      </c>
      <c r="H438" s="76" t="s">
        <v>3325</v>
      </c>
      <c r="I438" s="77">
        <v>28.99</v>
      </c>
      <c r="J438" s="2">
        <v>15</v>
      </c>
      <c r="K438" s="119" cm="1">
        <f t="array" ref="K438">ROUND(IF(C438="Beer",SUM(LOOKUP(2,1/(SRP!$B$7:$B$9&lt;=E438)/(SRP!$C$7:$C$9&gt;=E438),SRP!$D$7:$D$9)*(G438/100)*(E438/1000)),IF(C438="Spirits",SUM(LOOKUP(2,1/(SRP!$B$2:$B$6&lt;=E438)/(SRP!$C$2:$C$6&gt;=E438),SRP!$D$2:$D$6)*(G438/100)*(E438/1000)),IF(AND(C438="Wine",D438="Fortified Wines"),SUM(LOOKUP(2,1/(SRP!$B$20:$B$23&lt;=E438)/(SRP!$C$20:$C$23&gt;=E438),SRP!$D$20:$D$23)*(G438/100)*(E438/1000)),IF(C438="Wine",SUM(LOOKUP(2,1/(SRP!$B$15:$B$19&lt;=E438)/(SRP!$C$15:$C$19&gt;=E438),SRP!$D$15:$D$19)*(G438/100)*(E438/1000)),IF(C438="Ready to Drink",SUM(LOOKUP(2,1/(SRP!$B$10:$B$14&lt;=E438)/(SRP!$C$10:$C$14&gt;=E438),SRP!$D$10:$D$14)*(G438/100)*(E438/1000)),0))))),2)</f>
        <v>14.87</v>
      </c>
    </row>
    <row r="439" spans="1:11" x14ac:dyDescent="0.35">
      <c r="A439" s="2">
        <v>10962</v>
      </c>
      <c r="B439" s="76" t="s">
        <v>347</v>
      </c>
      <c r="C439" s="76" t="s">
        <v>285</v>
      </c>
      <c r="D439" s="76" t="s">
        <v>6934</v>
      </c>
      <c r="E439" s="76">
        <v>1140</v>
      </c>
      <c r="F439" s="76">
        <v>6</v>
      </c>
      <c r="G439" s="77">
        <v>40</v>
      </c>
      <c r="H439" s="76" t="s">
        <v>3279</v>
      </c>
      <c r="I439" s="77">
        <v>45.99</v>
      </c>
      <c r="J439" s="2">
        <v>1</v>
      </c>
      <c r="K439" s="119" cm="1">
        <f t="array" ref="K439">ROUND(IF(C439="Beer",SUM(LOOKUP(2,1/(SRP!$B$7:$B$9&lt;=E439)/(SRP!$C$7:$C$9&gt;=E439),SRP!$D$7:$D$9)*(G439/100)*(E439/1000)),IF(C439="Spirits",SUM(LOOKUP(2,1/(SRP!$B$2:$B$6&lt;=E439)/(SRP!$C$2:$C$6&gt;=E439),SRP!$D$2:$D$6)*(G439/100)*(E439/1000)),IF(AND(C439="Wine",D439="Fortified Wines"),SUM(LOOKUP(2,1/(SRP!$B$20:$B$23&lt;=E439)/(SRP!$C$20:$C$23&gt;=E439),SRP!$D$20:$D$23)*(G439/100)*(E439/1000)),IF(C439="Wine",SUM(LOOKUP(2,1/(SRP!$B$15:$B$19&lt;=E439)/(SRP!$C$15:$C$19&gt;=E439),SRP!$D$15:$D$19)*(G439/100)*(E439/1000)),IF(C439="Ready to Drink",SUM(LOOKUP(2,1/(SRP!$B$10:$B$14&lt;=E439)/(SRP!$C$10:$C$14&gt;=E439),SRP!$D$10:$D$14)*(G439/100)*(E439/1000)),0))))),2)</f>
        <v>31.83</v>
      </c>
    </row>
    <row r="440" spans="1:11" x14ac:dyDescent="0.35">
      <c r="A440" s="2">
        <v>10963</v>
      </c>
      <c r="B440" s="76" t="s">
        <v>318</v>
      </c>
      <c r="C440" s="76" t="s">
        <v>285</v>
      </c>
      <c r="D440" s="76" t="s">
        <v>5243</v>
      </c>
      <c r="E440" s="76">
        <v>1140</v>
      </c>
      <c r="F440" s="76">
        <v>6</v>
      </c>
      <c r="G440" s="77">
        <v>40</v>
      </c>
      <c r="H440" s="76" t="s">
        <v>3279</v>
      </c>
      <c r="I440" s="77">
        <v>42.99</v>
      </c>
      <c r="J440" s="2">
        <v>1</v>
      </c>
      <c r="K440" s="119" cm="1">
        <f t="array" ref="K440">ROUND(IF(C440="Beer",SUM(LOOKUP(2,1/(SRP!$B$7:$B$9&lt;=E440)/(SRP!$C$7:$C$9&gt;=E440),SRP!$D$7:$D$9)*(G440/100)*(E440/1000)),IF(C440="Spirits",SUM(LOOKUP(2,1/(SRP!$B$2:$B$6&lt;=E440)/(SRP!$C$2:$C$6&gt;=E440),SRP!$D$2:$D$6)*(G440/100)*(E440/1000)),IF(AND(C440="Wine",D440="Fortified Wines"),SUM(LOOKUP(2,1/(SRP!$B$20:$B$23&lt;=E440)/(SRP!$C$20:$C$23&gt;=E440),SRP!$D$20:$D$23)*(G440/100)*(E440/1000)),IF(C440="Wine",SUM(LOOKUP(2,1/(SRP!$B$15:$B$19&lt;=E440)/(SRP!$C$15:$C$19&gt;=E440),SRP!$D$15:$D$19)*(G440/100)*(E440/1000)),IF(C440="Ready to Drink",SUM(LOOKUP(2,1/(SRP!$B$10:$B$14&lt;=E440)/(SRP!$C$10:$C$14&gt;=E440),SRP!$D$10:$D$14)*(G440/100)*(E440/1000)),0))))),2)</f>
        <v>31.83</v>
      </c>
    </row>
    <row r="441" spans="1:11" x14ac:dyDescent="0.35">
      <c r="A441" s="2">
        <v>10964</v>
      </c>
      <c r="B441" s="76" t="s">
        <v>480</v>
      </c>
      <c r="C441" s="76" t="s">
        <v>285</v>
      </c>
      <c r="D441" s="76" t="s">
        <v>6934</v>
      </c>
      <c r="E441" s="76">
        <v>1140</v>
      </c>
      <c r="F441" s="76">
        <v>6</v>
      </c>
      <c r="G441" s="77">
        <v>40</v>
      </c>
      <c r="H441" s="76" t="s">
        <v>3279</v>
      </c>
      <c r="I441" s="77">
        <v>86.99</v>
      </c>
      <c r="J441" s="2">
        <v>1</v>
      </c>
      <c r="K441" s="119" cm="1">
        <f t="array" ref="K441">ROUND(IF(C441="Beer",SUM(LOOKUP(2,1/(SRP!$B$7:$B$9&lt;=E441)/(SRP!$C$7:$C$9&gt;=E441),SRP!$D$7:$D$9)*(G441/100)*(E441/1000)),IF(C441="Spirits",SUM(LOOKUP(2,1/(SRP!$B$2:$B$6&lt;=E441)/(SRP!$C$2:$C$6&gt;=E441),SRP!$D$2:$D$6)*(G441/100)*(E441/1000)),IF(AND(C441="Wine",D441="Fortified Wines"),SUM(LOOKUP(2,1/(SRP!$B$20:$B$23&lt;=E441)/(SRP!$C$20:$C$23&gt;=E441),SRP!$D$20:$D$23)*(G441/100)*(E441/1000)),IF(C441="Wine",SUM(LOOKUP(2,1/(SRP!$B$15:$B$19&lt;=E441)/(SRP!$C$15:$C$19&gt;=E441),SRP!$D$15:$D$19)*(G441/100)*(E441/1000)),IF(C441="Ready to Drink",SUM(LOOKUP(2,1/(SRP!$B$10:$B$14&lt;=E441)/(SRP!$C$10:$C$14&gt;=E441),SRP!$D$10:$D$14)*(G441/100)*(E441/1000)),0))))),2)</f>
        <v>31.83</v>
      </c>
    </row>
    <row r="442" spans="1:11" x14ac:dyDescent="0.35">
      <c r="A442" s="2">
        <v>10965</v>
      </c>
      <c r="B442" s="76" t="s">
        <v>1113</v>
      </c>
      <c r="C442" s="76" t="s">
        <v>285</v>
      </c>
      <c r="D442" s="76" t="s">
        <v>6935</v>
      </c>
      <c r="E442" s="76">
        <v>1140</v>
      </c>
      <c r="F442" s="76">
        <v>6</v>
      </c>
      <c r="G442" s="77">
        <v>40</v>
      </c>
      <c r="H442" s="76" t="s">
        <v>3279</v>
      </c>
      <c r="I442" s="77">
        <v>121.99</v>
      </c>
      <c r="J442" s="2">
        <v>1</v>
      </c>
      <c r="K442" s="119" cm="1">
        <f t="array" ref="K442">ROUND(IF(C442="Beer",SUM(LOOKUP(2,1/(SRP!$B$7:$B$9&lt;=E442)/(SRP!$C$7:$C$9&gt;=E442),SRP!$D$7:$D$9)*(G442/100)*(E442/1000)),IF(C442="Spirits",SUM(LOOKUP(2,1/(SRP!$B$2:$B$6&lt;=E442)/(SRP!$C$2:$C$6&gt;=E442),SRP!$D$2:$D$6)*(G442/100)*(E442/1000)),IF(AND(C442="Wine",D442="Fortified Wines"),SUM(LOOKUP(2,1/(SRP!$B$20:$B$23&lt;=E442)/(SRP!$C$20:$C$23&gt;=E442),SRP!$D$20:$D$23)*(G442/100)*(E442/1000)),IF(C442="Wine",SUM(LOOKUP(2,1/(SRP!$B$15:$B$19&lt;=E442)/(SRP!$C$15:$C$19&gt;=E442),SRP!$D$15:$D$19)*(G442/100)*(E442/1000)),IF(C442="Ready to Drink",SUM(LOOKUP(2,1/(SRP!$B$10:$B$14&lt;=E442)/(SRP!$C$10:$C$14&gt;=E442),SRP!$D$10:$D$14)*(G442/100)*(E442/1000)),0))))),2)</f>
        <v>31.83</v>
      </c>
    </row>
    <row r="443" spans="1:11" x14ac:dyDescent="0.35">
      <c r="A443" s="2">
        <v>10966</v>
      </c>
      <c r="B443" s="76" t="s">
        <v>418</v>
      </c>
      <c r="C443" s="76" t="s">
        <v>285</v>
      </c>
      <c r="D443" s="76" t="s">
        <v>5231</v>
      </c>
      <c r="E443" s="76">
        <v>1140</v>
      </c>
      <c r="F443" s="76">
        <v>6</v>
      </c>
      <c r="G443" s="77">
        <v>40</v>
      </c>
      <c r="H443" s="76" t="s">
        <v>3284</v>
      </c>
      <c r="I443" s="77">
        <v>40.200000000000003</v>
      </c>
      <c r="J443" s="2">
        <v>1</v>
      </c>
      <c r="K443" s="119" cm="1">
        <f t="array" ref="K443">ROUND(IF(C443="Beer",SUM(LOOKUP(2,1/(SRP!$B$7:$B$9&lt;=E443)/(SRP!$C$7:$C$9&gt;=E443),SRP!$D$7:$D$9)*(G443/100)*(E443/1000)),IF(C443="Spirits",SUM(LOOKUP(2,1/(SRP!$B$2:$B$6&lt;=E443)/(SRP!$C$2:$C$6&gt;=E443),SRP!$D$2:$D$6)*(G443/100)*(E443/1000)),IF(AND(C443="Wine",D443="Fortified Wines"),SUM(LOOKUP(2,1/(SRP!$B$20:$B$23&lt;=E443)/(SRP!$C$20:$C$23&gt;=E443),SRP!$D$20:$D$23)*(G443/100)*(E443/1000)),IF(C443="Wine",SUM(LOOKUP(2,1/(SRP!$B$15:$B$19&lt;=E443)/(SRP!$C$15:$C$19&gt;=E443),SRP!$D$15:$D$19)*(G443/100)*(E443/1000)),IF(C443="Ready to Drink",SUM(LOOKUP(2,1/(SRP!$B$10:$B$14&lt;=E443)/(SRP!$C$10:$C$14&gt;=E443),SRP!$D$10:$D$14)*(G443/100)*(E443/1000)),0))))),2)</f>
        <v>31.83</v>
      </c>
    </row>
    <row r="444" spans="1:11" x14ac:dyDescent="0.35">
      <c r="A444" s="2">
        <v>10967</v>
      </c>
      <c r="B444" s="76" t="s">
        <v>166</v>
      </c>
      <c r="C444" s="76" t="s">
        <v>285</v>
      </c>
      <c r="D444" s="76" t="s">
        <v>6931</v>
      </c>
      <c r="E444" s="76">
        <v>750</v>
      </c>
      <c r="F444" s="76">
        <v>6</v>
      </c>
      <c r="G444" s="77">
        <v>40</v>
      </c>
      <c r="H444" s="76" t="s">
        <v>3279</v>
      </c>
      <c r="I444" s="77">
        <v>90.99</v>
      </c>
      <c r="J444" s="2">
        <v>1</v>
      </c>
      <c r="K444" s="119" cm="1">
        <f t="array" ref="K444">ROUND(IF(C444="Beer",SUM(LOOKUP(2,1/(SRP!$B$7:$B$9&lt;=E444)/(SRP!$C$7:$C$9&gt;=E444),SRP!$D$7:$D$9)*(G444/100)*(E444/1000)),IF(C444="Spirits",SUM(LOOKUP(2,1/(SRP!$B$2:$B$6&lt;=E444)/(SRP!$C$2:$C$6&gt;=E444),SRP!$D$2:$D$6)*(G444/100)*(E444/1000)),IF(AND(C444="Wine",D444="Fortified Wines"),SUM(LOOKUP(2,1/(SRP!$B$20:$B$23&lt;=E444)/(SRP!$C$20:$C$23&gt;=E444),SRP!$D$20:$D$23)*(G444/100)*(E444/1000)),IF(C444="Wine",SUM(LOOKUP(2,1/(SRP!$B$15:$B$19&lt;=E444)/(SRP!$C$15:$C$19&gt;=E444),SRP!$D$15:$D$19)*(G444/100)*(E444/1000)),IF(C444="Ready to Drink",SUM(LOOKUP(2,1/(SRP!$B$10:$B$14&lt;=E444)/(SRP!$C$10:$C$14&gt;=E444),SRP!$D$10:$D$14)*(G444/100)*(E444/1000)),0))))),2)</f>
        <v>20.94</v>
      </c>
    </row>
    <row r="445" spans="1:11" x14ac:dyDescent="0.35">
      <c r="A445" s="2">
        <v>10968</v>
      </c>
      <c r="B445" s="76" t="s">
        <v>560</v>
      </c>
      <c r="C445" s="76" t="s">
        <v>285</v>
      </c>
      <c r="D445" s="76" t="s">
        <v>6944</v>
      </c>
      <c r="E445" s="76">
        <v>1140</v>
      </c>
      <c r="F445" s="76">
        <v>6</v>
      </c>
      <c r="G445" s="77">
        <v>40</v>
      </c>
      <c r="H445" s="76" t="s">
        <v>3279</v>
      </c>
      <c r="I445" s="77">
        <v>57.99</v>
      </c>
      <c r="J445" s="2">
        <v>1</v>
      </c>
      <c r="K445" s="119" cm="1">
        <f t="array" ref="K445">ROUND(IF(C445="Beer",SUM(LOOKUP(2,1/(SRP!$B$7:$B$9&lt;=E445)/(SRP!$C$7:$C$9&gt;=E445),SRP!$D$7:$D$9)*(G445/100)*(E445/1000)),IF(C445="Spirits",SUM(LOOKUP(2,1/(SRP!$B$2:$B$6&lt;=E445)/(SRP!$C$2:$C$6&gt;=E445),SRP!$D$2:$D$6)*(G445/100)*(E445/1000)),IF(AND(C445="Wine",D445="Fortified Wines"),SUM(LOOKUP(2,1/(SRP!$B$20:$B$23&lt;=E445)/(SRP!$C$20:$C$23&gt;=E445),SRP!$D$20:$D$23)*(G445/100)*(E445/1000)),IF(C445="Wine",SUM(LOOKUP(2,1/(SRP!$B$15:$B$19&lt;=E445)/(SRP!$C$15:$C$19&gt;=E445),SRP!$D$15:$D$19)*(G445/100)*(E445/1000)),IF(C445="Ready to Drink",SUM(LOOKUP(2,1/(SRP!$B$10:$B$14&lt;=E445)/(SRP!$C$10:$C$14&gt;=E445),SRP!$D$10:$D$14)*(G445/100)*(E445/1000)),0))))),2)</f>
        <v>31.83</v>
      </c>
    </row>
    <row r="446" spans="1:11" x14ac:dyDescent="0.35">
      <c r="A446" s="2">
        <v>10984</v>
      </c>
      <c r="B446" s="76" t="s">
        <v>26</v>
      </c>
      <c r="C446" s="76" t="s">
        <v>285</v>
      </c>
      <c r="D446" s="76" t="s">
        <v>5233</v>
      </c>
      <c r="E446" s="76">
        <v>750</v>
      </c>
      <c r="F446" s="76">
        <v>12</v>
      </c>
      <c r="G446" s="77">
        <v>40</v>
      </c>
      <c r="H446" s="76" t="s">
        <v>3283</v>
      </c>
      <c r="I446" s="77">
        <v>27.99</v>
      </c>
      <c r="J446" s="2">
        <v>1</v>
      </c>
      <c r="K446" s="119" cm="1">
        <f t="array" ref="K446">ROUND(IF(C446="Beer",SUM(LOOKUP(2,1/(SRP!$B$7:$B$9&lt;=E446)/(SRP!$C$7:$C$9&gt;=E446),SRP!$D$7:$D$9)*(G446/100)*(E446/1000)),IF(C446="Spirits",SUM(LOOKUP(2,1/(SRP!$B$2:$B$6&lt;=E446)/(SRP!$C$2:$C$6&gt;=E446),SRP!$D$2:$D$6)*(G446/100)*(E446/1000)),IF(AND(C446="Wine",D446="Fortified Wines"),SUM(LOOKUP(2,1/(SRP!$B$20:$B$23&lt;=E446)/(SRP!$C$20:$C$23&gt;=E446),SRP!$D$20:$D$23)*(G446/100)*(E446/1000)),IF(C446="Wine",SUM(LOOKUP(2,1/(SRP!$B$15:$B$19&lt;=E446)/(SRP!$C$15:$C$19&gt;=E446),SRP!$D$15:$D$19)*(G446/100)*(E446/1000)),IF(C446="Ready to Drink",SUM(LOOKUP(2,1/(SRP!$B$10:$B$14&lt;=E446)/(SRP!$C$10:$C$14&gt;=E446),SRP!$D$10:$D$14)*(G446/100)*(E446/1000)),0))))),2)</f>
        <v>20.94</v>
      </c>
    </row>
    <row r="447" spans="1:11" x14ac:dyDescent="0.35">
      <c r="A447" s="2">
        <v>10986</v>
      </c>
      <c r="B447" s="76" t="s">
        <v>577</v>
      </c>
      <c r="C447" s="76" t="s">
        <v>286</v>
      </c>
      <c r="D447" s="76" t="s">
        <v>5236</v>
      </c>
      <c r="E447" s="76">
        <v>750</v>
      </c>
      <c r="F447" s="76">
        <v>12</v>
      </c>
      <c r="G447" s="77">
        <v>13</v>
      </c>
      <c r="H447" s="76" t="s">
        <v>3300</v>
      </c>
      <c r="I447" s="77">
        <v>14.49</v>
      </c>
      <c r="J447" s="2">
        <v>1</v>
      </c>
      <c r="K447" s="119" cm="1">
        <f t="array" ref="K447">ROUND(IF(C447="Beer",SUM(LOOKUP(2,1/(SRP!$B$7:$B$9&lt;=E447)/(SRP!$C$7:$C$9&gt;=E447),SRP!$D$7:$D$9)*(G447/100)*(E447/1000)),IF(C447="Spirits",SUM(LOOKUP(2,1/(SRP!$B$2:$B$6&lt;=E447)/(SRP!$C$2:$C$6&gt;=E447),SRP!$D$2:$D$6)*(G447/100)*(E447/1000)),IF(AND(C447="Wine",D447="Fortified Wines"),SUM(LOOKUP(2,1/(SRP!$B$20:$B$23&lt;=E447)/(SRP!$C$20:$C$23&gt;=E447),SRP!$D$20:$D$23)*(G447/100)*(E447/1000)),IF(C447="Wine",SUM(LOOKUP(2,1/(SRP!$B$15:$B$19&lt;=E447)/(SRP!$C$15:$C$19&gt;=E447),SRP!$D$15:$D$19)*(G447/100)*(E447/1000)),IF(C447="Ready to Drink",SUM(LOOKUP(2,1/(SRP!$B$10:$B$14&lt;=E447)/(SRP!$C$10:$C$14&gt;=E447),SRP!$D$10:$D$14)*(G447/100)*(E447/1000)),0))))),2)</f>
        <v>6.81</v>
      </c>
    </row>
    <row r="448" spans="1:11" x14ac:dyDescent="0.35">
      <c r="A448" s="2">
        <v>11027</v>
      </c>
      <c r="B448" s="76" t="s">
        <v>171</v>
      </c>
      <c r="C448" s="76" t="s">
        <v>287</v>
      </c>
      <c r="D448" s="76" t="s">
        <v>5230</v>
      </c>
      <c r="E448" s="76">
        <v>5325</v>
      </c>
      <c r="F448" s="76">
        <v>1</v>
      </c>
      <c r="G448" s="77">
        <v>5.5</v>
      </c>
      <c r="H448" s="76" t="s">
        <v>3325</v>
      </c>
      <c r="I448" s="77">
        <v>28.99</v>
      </c>
      <c r="J448" s="2">
        <v>15</v>
      </c>
      <c r="K448" s="119" cm="1">
        <f t="array" ref="K448">ROUND(IF(C448="Beer",SUM(LOOKUP(2,1/(SRP!$B$7:$B$9&lt;=E448)/(SRP!$C$7:$C$9&gt;=E448),SRP!$D$7:$D$9)*(G448/100)*(E448/1000)),IF(C448="Spirits",SUM(LOOKUP(2,1/(SRP!$B$2:$B$6&lt;=E448)/(SRP!$C$2:$C$6&gt;=E448),SRP!$D$2:$D$6)*(G448/100)*(E448/1000)),IF(AND(C448="Wine",D448="Fortified Wines"),SUM(LOOKUP(2,1/(SRP!$B$20:$B$23&lt;=E448)/(SRP!$C$20:$C$23&gt;=E448),SRP!$D$20:$D$23)*(G448/100)*(E448/1000)),IF(C448="Wine",SUM(LOOKUP(2,1/(SRP!$B$15:$B$19&lt;=E448)/(SRP!$C$15:$C$19&gt;=E448),SRP!$D$15:$D$19)*(G448/100)*(E448/1000)),IF(C448="Ready to Drink",SUM(LOOKUP(2,1/(SRP!$B$10:$B$14&lt;=E448)/(SRP!$C$10:$C$14&gt;=E448),SRP!$D$10:$D$14)*(G448/100)*(E448/1000)),0))))),2)</f>
        <v>20.45</v>
      </c>
    </row>
    <row r="449" spans="1:11" x14ac:dyDescent="0.35">
      <c r="A449" s="2">
        <v>11027</v>
      </c>
      <c r="B449" s="76" t="s">
        <v>171</v>
      </c>
      <c r="C449" s="76" t="s">
        <v>287</v>
      </c>
      <c r="D449" s="76" t="s">
        <v>5230</v>
      </c>
      <c r="E449" s="76">
        <v>5325</v>
      </c>
      <c r="F449" s="76">
        <v>1</v>
      </c>
      <c r="G449" s="77">
        <v>5.5</v>
      </c>
      <c r="H449" s="76" t="s">
        <v>3325</v>
      </c>
      <c r="I449" s="77">
        <v>28.99</v>
      </c>
      <c r="J449" s="2">
        <v>15</v>
      </c>
      <c r="K449" s="119" cm="1">
        <f t="array" ref="K449">ROUND(IF(C449="Beer",SUM(LOOKUP(2,1/(SRP!$B$7:$B$9&lt;=E449)/(SRP!$C$7:$C$9&gt;=E449),SRP!$D$7:$D$9)*(G449/100)*(E449/1000)),IF(C449="Spirits",SUM(LOOKUP(2,1/(SRP!$B$2:$B$6&lt;=E449)/(SRP!$C$2:$C$6&gt;=E449),SRP!$D$2:$D$6)*(G449/100)*(E449/1000)),IF(AND(C449="Wine",D449="Fortified Wines"),SUM(LOOKUP(2,1/(SRP!$B$20:$B$23&lt;=E449)/(SRP!$C$20:$C$23&gt;=E449),SRP!$D$20:$D$23)*(G449/100)*(E449/1000)),IF(C449="Wine",SUM(LOOKUP(2,1/(SRP!$B$15:$B$19&lt;=E449)/(SRP!$C$15:$C$19&gt;=E449),SRP!$D$15:$D$19)*(G449/100)*(E449/1000)),IF(C449="Ready to Drink",SUM(LOOKUP(2,1/(SRP!$B$10:$B$14&lt;=E449)/(SRP!$C$10:$C$14&gt;=E449),SRP!$D$10:$D$14)*(G449/100)*(E449/1000)),0))))),2)</f>
        <v>20.45</v>
      </c>
    </row>
    <row r="450" spans="1:11" x14ac:dyDescent="0.35">
      <c r="A450" s="2">
        <v>11053</v>
      </c>
      <c r="B450" s="76" t="s">
        <v>579</v>
      </c>
      <c r="C450" s="76" t="s">
        <v>285</v>
      </c>
      <c r="D450" s="76" t="s">
        <v>6934</v>
      </c>
      <c r="E450" s="76">
        <v>1140</v>
      </c>
      <c r="F450" s="76">
        <v>6</v>
      </c>
      <c r="G450" s="77">
        <v>40</v>
      </c>
      <c r="H450" s="76" t="s">
        <v>6694</v>
      </c>
      <c r="I450" s="77">
        <v>41.99</v>
      </c>
      <c r="J450" s="2">
        <v>1</v>
      </c>
      <c r="K450" s="119" cm="1">
        <f t="array" ref="K450">ROUND(IF(C450="Beer",SUM(LOOKUP(2,1/(SRP!$B$7:$B$9&lt;=E450)/(SRP!$C$7:$C$9&gt;=E450),SRP!$D$7:$D$9)*(G450/100)*(E450/1000)),IF(C450="Spirits",SUM(LOOKUP(2,1/(SRP!$B$2:$B$6&lt;=E450)/(SRP!$C$2:$C$6&gt;=E450),SRP!$D$2:$D$6)*(G450/100)*(E450/1000)),IF(AND(C450="Wine",D450="Fortified Wines"),SUM(LOOKUP(2,1/(SRP!$B$20:$B$23&lt;=E450)/(SRP!$C$20:$C$23&gt;=E450),SRP!$D$20:$D$23)*(G450/100)*(E450/1000)),IF(C450="Wine",SUM(LOOKUP(2,1/(SRP!$B$15:$B$19&lt;=E450)/(SRP!$C$15:$C$19&gt;=E450),SRP!$D$15:$D$19)*(G450/100)*(E450/1000)),IF(C450="Ready to Drink",SUM(LOOKUP(2,1/(SRP!$B$10:$B$14&lt;=E450)/(SRP!$C$10:$C$14&gt;=E450),SRP!$D$10:$D$14)*(G450/100)*(E450/1000)),0))))),2)</f>
        <v>31.83</v>
      </c>
    </row>
    <row r="451" spans="1:11" x14ac:dyDescent="0.35">
      <c r="A451" s="2">
        <v>11055</v>
      </c>
      <c r="B451" s="76" t="s">
        <v>580</v>
      </c>
      <c r="C451" s="76" t="s">
        <v>286</v>
      </c>
      <c r="D451" s="76" t="s">
        <v>5268</v>
      </c>
      <c r="E451" s="76">
        <v>750</v>
      </c>
      <c r="F451" s="76">
        <v>12</v>
      </c>
      <c r="G451" s="77">
        <v>13.8</v>
      </c>
      <c r="H451" s="76" t="s">
        <v>3303</v>
      </c>
      <c r="I451" s="77">
        <v>23.99</v>
      </c>
      <c r="J451" s="2">
        <v>1</v>
      </c>
      <c r="K451" s="119" cm="1">
        <f t="array" ref="K451">ROUND(IF(C451="Beer",SUM(LOOKUP(2,1/(SRP!$B$7:$B$9&lt;=E451)/(SRP!$C$7:$C$9&gt;=E451),SRP!$D$7:$D$9)*(G451/100)*(E451/1000)),IF(C451="Spirits",SUM(LOOKUP(2,1/(SRP!$B$2:$B$6&lt;=E451)/(SRP!$C$2:$C$6&gt;=E451),SRP!$D$2:$D$6)*(G451/100)*(E451/1000)),IF(AND(C451="Wine",D451="Fortified Wines"),SUM(LOOKUP(2,1/(SRP!$B$20:$B$23&lt;=E451)/(SRP!$C$20:$C$23&gt;=E451),SRP!$D$20:$D$23)*(G451/100)*(E451/1000)),IF(C451="Wine",SUM(LOOKUP(2,1/(SRP!$B$15:$B$19&lt;=E451)/(SRP!$C$15:$C$19&gt;=E451),SRP!$D$15:$D$19)*(G451/100)*(E451/1000)),IF(C451="Ready to Drink",SUM(LOOKUP(2,1/(SRP!$B$10:$B$14&lt;=E451)/(SRP!$C$10:$C$14&gt;=E451),SRP!$D$10:$D$14)*(G451/100)*(E451/1000)),0))))),2)</f>
        <v>7.23</v>
      </c>
    </row>
    <row r="452" spans="1:11" x14ac:dyDescent="0.35">
      <c r="A452" s="2">
        <v>11065</v>
      </c>
      <c r="B452" s="76" t="s">
        <v>581</v>
      </c>
      <c r="C452" s="76" t="s">
        <v>287</v>
      </c>
      <c r="D452" s="76" t="s">
        <v>5230</v>
      </c>
      <c r="E452" s="76">
        <v>355</v>
      </c>
      <c r="F452" s="76">
        <v>24</v>
      </c>
      <c r="G452" s="77">
        <v>5.3</v>
      </c>
      <c r="H452" s="76" t="s">
        <v>3325</v>
      </c>
      <c r="I452" s="77">
        <v>3.29</v>
      </c>
      <c r="J452" s="2">
        <v>1</v>
      </c>
      <c r="K452" s="119" cm="1">
        <f t="array" ref="K452">ROUND(IF(C452="Beer",SUM(LOOKUP(2,1/(SRP!$B$7:$B$9&lt;=E452)/(SRP!$C$7:$C$9&gt;=E452),SRP!$D$7:$D$9)*(G452/100)*(E452/1000)),IF(C452="Spirits",SUM(LOOKUP(2,1/(SRP!$B$2:$B$6&lt;=E452)/(SRP!$C$2:$C$6&gt;=E452),SRP!$D$2:$D$6)*(G452/100)*(E452/1000)),IF(AND(C452="Wine",D452="Fortified Wines"),SUM(LOOKUP(2,1/(SRP!$B$20:$B$23&lt;=E452)/(SRP!$C$20:$C$23&gt;=E452),SRP!$D$20:$D$23)*(G452/100)*(E452/1000)),IF(C452="Wine",SUM(LOOKUP(2,1/(SRP!$B$15:$B$19&lt;=E452)/(SRP!$C$15:$C$19&gt;=E452),SRP!$D$15:$D$19)*(G452/100)*(E452/1000)),IF(C452="Ready to Drink",SUM(LOOKUP(2,1/(SRP!$B$10:$B$14&lt;=E452)/(SRP!$C$10:$C$14&gt;=E452),SRP!$D$10:$D$14)*(G452/100)*(E452/1000)),0))))),2)</f>
        <v>1.31</v>
      </c>
    </row>
    <row r="453" spans="1:11" x14ac:dyDescent="0.35">
      <c r="A453" s="2">
        <v>11065</v>
      </c>
      <c r="B453" s="76" t="s">
        <v>581</v>
      </c>
      <c r="C453" s="76" t="s">
        <v>287</v>
      </c>
      <c r="D453" s="76" t="s">
        <v>5230</v>
      </c>
      <c r="E453" s="76">
        <v>355</v>
      </c>
      <c r="F453" s="76">
        <v>24</v>
      </c>
      <c r="G453" s="77">
        <v>5.3</v>
      </c>
      <c r="H453" s="76" t="s">
        <v>3325</v>
      </c>
      <c r="I453" s="77">
        <v>3.29</v>
      </c>
      <c r="J453" s="2">
        <v>1</v>
      </c>
      <c r="K453" s="119" cm="1">
        <f t="array" ref="K453">ROUND(IF(C453="Beer",SUM(LOOKUP(2,1/(SRP!$B$7:$B$9&lt;=E453)/(SRP!$C$7:$C$9&gt;=E453),SRP!$D$7:$D$9)*(G453/100)*(E453/1000)),IF(C453="Spirits",SUM(LOOKUP(2,1/(SRP!$B$2:$B$6&lt;=E453)/(SRP!$C$2:$C$6&gt;=E453),SRP!$D$2:$D$6)*(G453/100)*(E453/1000)),IF(AND(C453="Wine",D453="Fortified Wines"),SUM(LOOKUP(2,1/(SRP!$B$20:$B$23&lt;=E453)/(SRP!$C$20:$C$23&gt;=E453),SRP!$D$20:$D$23)*(G453/100)*(E453/1000)),IF(C453="Wine",SUM(LOOKUP(2,1/(SRP!$B$15:$B$19&lt;=E453)/(SRP!$C$15:$C$19&gt;=E453),SRP!$D$15:$D$19)*(G453/100)*(E453/1000)),IF(C453="Ready to Drink",SUM(LOOKUP(2,1/(SRP!$B$10:$B$14&lt;=E453)/(SRP!$C$10:$C$14&gt;=E453),SRP!$D$10:$D$14)*(G453/100)*(E453/1000)),0))))),2)</f>
        <v>1.31</v>
      </c>
    </row>
    <row r="454" spans="1:11" x14ac:dyDescent="0.35">
      <c r="A454" s="2">
        <v>11094</v>
      </c>
      <c r="B454" s="76" t="s">
        <v>164</v>
      </c>
      <c r="C454" s="76" t="s">
        <v>285</v>
      </c>
      <c r="D454" s="76" t="s">
        <v>6931</v>
      </c>
      <c r="E454" s="76">
        <v>750</v>
      </c>
      <c r="F454" s="76">
        <v>12</v>
      </c>
      <c r="G454" s="77">
        <v>45</v>
      </c>
      <c r="H454" s="76" t="s">
        <v>3280</v>
      </c>
      <c r="I454" s="77">
        <v>35.99</v>
      </c>
      <c r="J454" s="2">
        <v>1</v>
      </c>
      <c r="K454" s="119" cm="1">
        <f t="array" ref="K454">ROUND(IF(C454="Beer",SUM(LOOKUP(2,1/(SRP!$B$7:$B$9&lt;=E454)/(SRP!$C$7:$C$9&gt;=E454),SRP!$D$7:$D$9)*(G454/100)*(E454/1000)),IF(C454="Spirits",SUM(LOOKUP(2,1/(SRP!$B$2:$B$6&lt;=E454)/(SRP!$C$2:$C$6&gt;=E454),SRP!$D$2:$D$6)*(G454/100)*(E454/1000)),IF(AND(C454="Wine",D454="Fortified Wines"),SUM(LOOKUP(2,1/(SRP!$B$20:$B$23&lt;=E454)/(SRP!$C$20:$C$23&gt;=E454),SRP!$D$20:$D$23)*(G454/100)*(E454/1000)),IF(C454="Wine",SUM(LOOKUP(2,1/(SRP!$B$15:$B$19&lt;=E454)/(SRP!$C$15:$C$19&gt;=E454),SRP!$D$15:$D$19)*(G454/100)*(E454/1000)),IF(C454="Ready to Drink",SUM(LOOKUP(2,1/(SRP!$B$10:$B$14&lt;=E454)/(SRP!$C$10:$C$14&gt;=E454),SRP!$D$10:$D$14)*(G454/100)*(E454/1000)),0))))),2)</f>
        <v>23.56</v>
      </c>
    </row>
    <row r="455" spans="1:11" x14ac:dyDescent="0.35">
      <c r="A455" s="2">
        <v>11095</v>
      </c>
      <c r="B455" s="76" t="s">
        <v>582</v>
      </c>
      <c r="C455" s="76" t="s">
        <v>285</v>
      </c>
      <c r="D455" s="76" t="s">
        <v>5250</v>
      </c>
      <c r="E455" s="76">
        <v>750</v>
      </c>
      <c r="F455" s="76">
        <v>6</v>
      </c>
      <c r="G455" s="77">
        <v>40</v>
      </c>
      <c r="H455" s="76" t="s">
        <v>6696</v>
      </c>
      <c r="I455" s="77">
        <v>66.989999999999995</v>
      </c>
      <c r="J455" s="2">
        <v>1</v>
      </c>
      <c r="K455" s="119" cm="1">
        <f t="array" ref="K455">ROUND(IF(C455="Beer",SUM(LOOKUP(2,1/(SRP!$B$7:$B$9&lt;=E455)/(SRP!$C$7:$C$9&gt;=E455),SRP!$D$7:$D$9)*(G455/100)*(E455/1000)),IF(C455="Spirits",SUM(LOOKUP(2,1/(SRP!$B$2:$B$6&lt;=E455)/(SRP!$C$2:$C$6&gt;=E455),SRP!$D$2:$D$6)*(G455/100)*(E455/1000)),IF(AND(C455="Wine",D455="Fortified Wines"),SUM(LOOKUP(2,1/(SRP!$B$20:$B$23&lt;=E455)/(SRP!$C$20:$C$23&gt;=E455),SRP!$D$20:$D$23)*(G455/100)*(E455/1000)),IF(C455="Wine",SUM(LOOKUP(2,1/(SRP!$B$15:$B$19&lt;=E455)/(SRP!$C$15:$C$19&gt;=E455),SRP!$D$15:$D$19)*(G455/100)*(E455/1000)),IF(C455="Ready to Drink",SUM(LOOKUP(2,1/(SRP!$B$10:$B$14&lt;=E455)/(SRP!$C$10:$C$14&gt;=E455),SRP!$D$10:$D$14)*(G455/100)*(E455/1000)),0))))),2)</f>
        <v>20.94</v>
      </c>
    </row>
    <row r="456" spans="1:11" x14ac:dyDescent="0.35">
      <c r="A456" s="2">
        <v>11113</v>
      </c>
      <c r="B456" s="76" t="s">
        <v>583</v>
      </c>
      <c r="C456" s="76" t="s">
        <v>286</v>
      </c>
      <c r="D456" s="76" t="s">
        <v>5253</v>
      </c>
      <c r="E456" s="76">
        <v>750</v>
      </c>
      <c r="F456" s="76">
        <v>12</v>
      </c>
      <c r="G456" s="77">
        <v>9.5</v>
      </c>
      <c r="H456" s="76" t="s">
        <v>3292</v>
      </c>
      <c r="I456" s="77">
        <v>13.99</v>
      </c>
      <c r="J456" s="2">
        <v>1</v>
      </c>
      <c r="K456" s="119" cm="1">
        <f t="array" ref="K456">ROUND(IF(C456="Beer",SUM(LOOKUP(2,1/(SRP!$B$7:$B$9&lt;=E456)/(SRP!$C$7:$C$9&gt;=E456),SRP!$D$7:$D$9)*(G456/100)*(E456/1000)),IF(C456="Spirits",SUM(LOOKUP(2,1/(SRP!$B$2:$B$6&lt;=E456)/(SRP!$C$2:$C$6&gt;=E456),SRP!$D$2:$D$6)*(G456/100)*(E456/1000)),IF(AND(C456="Wine",D456="Fortified Wines"),SUM(LOOKUP(2,1/(SRP!$B$20:$B$23&lt;=E456)/(SRP!$C$20:$C$23&gt;=E456),SRP!$D$20:$D$23)*(G456/100)*(E456/1000)),IF(C456="Wine",SUM(LOOKUP(2,1/(SRP!$B$15:$B$19&lt;=E456)/(SRP!$C$15:$C$19&gt;=E456),SRP!$D$15:$D$19)*(G456/100)*(E456/1000)),IF(C456="Ready to Drink",SUM(LOOKUP(2,1/(SRP!$B$10:$B$14&lt;=E456)/(SRP!$C$10:$C$14&gt;=E456),SRP!$D$10:$D$14)*(G456/100)*(E456/1000)),0))))),2)</f>
        <v>4.97</v>
      </c>
    </row>
    <row r="457" spans="1:11" x14ac:dyDescent="0.35">
      <c r="A457" s="2">
        <v>11137</v>
      </c>
      <c r="B457" s="76" t="s">
        <v>585</v>
      </c>
      <c r="C457" s="76" t="s">
        <v>286</v>
      </c>
      <c r="D457" s="76" t="s">
        <v>5293</v>
      </c>
      <c r="E457" s="76">
        <v>1000</v>
      </c>
      <c r="F457" s="76">
        <v>6</v>
      </c>
      <c r="G457" s="77">
        <v>15</v>
      </c>
      <c r="H457" s="76" t="s">
        <v>3283</v>
      </c>
      <c r="I457" s="77">
        <v>16.25</v>
      </c>
      <c r="J457" s="2">
        <v>1</v>
      </c>
      <c r="K457" s="119" cm="1">
        <f t="array" ref="K457">ROUND(IF(C457="Beer",SUM(LOOKUP(2,1/(SRP!$B$7:$B$9&lt;=E457)/(SRP!$C$7:$C$9&gt;=E457),SRP!$D$7:$D$9)*(G457/100)*(E457/1000)),IF(C457="Spirits",SUM(LOOKUP(2,1/(SRP!$B$2:$B$6&lt;=E457)/(SRP!$C$2:$C$6&gt;=E457),SRP!$D$2:$D$6)*(G457/100)*(E457/1000)),IF(AND(C457="Wine",D457="Fortified Wines"),SUM(LOOKUP(2,1/(SRP!$B$20:$B$23&lt;=E457)/(SRP!$C$20:$C$23&gt;=E457),SRP!$D$20:$D$23)*(G457/100)*(E457/1000)),IF(C457="Wine",SUM(LOOKUP(2,1/(SRP!$B$15:$B$19&lt;=E457)/(SRP!$C$15:$C$19&gt;=E457),SRP!$D$15:$D$19)*(G457/100)*(E457/1000)),IF(C457="Ready to Drink",SUM(LOOKUP(2,1/(SRP!$B$10:$B$14&lt;=E457)/(SRP!$C$10:$C$14&gt;=E457),SRP!$D$10:$D$14)*(G457/100)*(E457/1000)),0))))),2)</f>
        <v>10.47</v>
      </c>
    </row>
    <row r="458" spans="1:11" x14ac:dyDescent="0.35">
      <c r="A458" s="2">
        <v>11140</v>
      </c>
      <c r="B458" s="76" t="s">
        <v>2571</v>
      </c>
      <c r="C458" s="76" t="s">
        <v>5938</v>
      </c>
      <c r="D458" s="76" t="s">
        <v>5279</v>
      </c>
      <c r="E458" s="76">
        <v>500</v>
      </c>
      <c r="F458" s="76">
        <v>12</v>
      </c>
      <c r="G458" s="77">
        <v>4</v>
      </c>
      <c r="H458" s="76" t="s">
        <v>3282</v>
      </c>
      <c r="I458" s="77">
        <v>6.49</v>
      </c>
      <c r="J458" s="2">
        <v>1</v>
      </c>
      <c r="K458" s="119" cm="1">
        <f t="array" ref="K458">ROUND(IF(C458="Beer",SUM(LOOKUP(2,1/(SRP!$B$7:$B$9&lt;=E458)/(SRP!$C$7:$C$9&gt;=E458),SRP!$D$7:$D$9)*(G458/100)*(E458/1000)),IF(C458="Spirits",SUM(LOOKUP(2,1/(SRP!$B$2:$B$6&lt;=E458)/(SRP!$C$2:$C$6&gt;=E458),SRP!$D$2:$D$6)*(G458/100)*(E458/1000)),IF(AND(C458="Wine",D458="Fortified Wines"),SUM(LOOKUP(2,1/(SRP!$B$20:$B$23&lt;=E458)/(SRP!$C$20:$C$23&gt;=E458),SRP!$D$20:$D$23)*(G458/100)*(E458/1000)),IF(C458="Wine",SUM(LOOKUP(2,1/(SRP!$B$15:$B$19&lt;=E458)/(SRP!$C$15:$C$19&gt;=E458),SRP!$D$15:$D$19)*(G458/100)*(E458/1000)),IF(C458="Ready to Drink",SUM(LOOKUP(2,1/(SRP!$B$10:$B$14&lt;=E458)/(SRP!$C$10:$C$14&gt;=E458),SRP!$D$10:$D$14)*(G458/100)*(E458/1000)),0))))),2)</f>
        <v>1.48</v>
      </c>
    </row>
    <row r="459" spans="1:11" x14ac:dyDescent="0.35">
      <c r="A459" s="2">
        <v>11143</v>
      </c>
      <c r="B459" s="76" t="s">
        <v>170</v>
      </c>
      <c r="C459" s="76" t="s">
        <v>286</v>
      </c>
      <c r="D459" s="76" t="s">
        <v>5236</v>
      </c>
      <c r="E459" s="76">
        <v>750</v>
      </c>
      <c r="F459" s="76">
        <v>12</v>
      </c>
      <c r="G459" s="77">
        <v>11</v>
      </c>
      <c r="H459" s="76" t="s">
        <v>3294</v>
      </c>
      <c r="I459" s="77">
        <v>18.989999999999998</v>
      </c>
      <c r="J459" s="2">
        <v>1</v>
      </c>
      <c r="K459" s="119" cm="1">
        <f t="array" ref="K459">ROUND(IF(C459="Beer",SUM(LOOKUP(2,1/(SRP!$B$7:$B$9&lt;=E459)/(SRP!$C$7:$C$9&gt;=E459),SRP!$D$7:$D$9)*(G459/100)*(E459/1000)),IF(C459="Spirits",SUM(LOOKUP(2,1/(SRP!$B$2:$B$6&lt;=E459)/(SRP!$C$2:$C$6&gt;=E459),SRP!$D$2:$D$6)*(G459/100)*(E459/1000)),IF(AND(C459="Wine",D459="Fortified Wines"),SUM(LOOKUP(2,1/(SRP!$B$20:$B$23&lt;=E459)/(SRP!$C$20:$C$23&gt;=E459),SRP!$D$20:$D$23)*(G459/100)*(E459/1000)),IF(C459="Wine",SUM(LOOKUP(2,1/(SRP!$B$15:$B$19&lt;=E459)/(SRP!$C$15:$C$19&gt;=E459),SRP!$D$15:$D$19)*(G459/100)*(E459/1000)),IF(C459="Ready to Drink",SUM(LOOKUP(2,1/(SRP!$B$10:$B$14&lt;=E459)/(SRP!$C$10:$C$14&gt;=E459),SRP!$D$10:$D$14)*(G459/100)*(E459/1000)),0))))),2)</f>
        <v>5.76</v>
      </c>
    </row>
    <row r="460" spans="1:11" x14ac:dyDescent="0.35">
      <c r="A460" s="2">
        <v>11159</v>
      </c>
      <c r="B460" s="76" t="s">
        <v>586</v>
      </c>
      <c r="C460" s="76" t="s">
        <v>286</v>
      </c>
      <c r="D460" s="76" t="s">
        <v>5268</v>
      </c>
      <c r="E460" s="76">
        <v>750</v>
      </c>
      <c r="F460" s="76">
        <v>12</v>
      </c>
      <c r="G460" s="77">
        <v>14</v>
      </c>
      <c r="H460" s="76" t="s">
        <v>3335</v>
      </c>
      <c r="I460" s="77">
        <v>20.04</v>
      </c>
      <c r="J460" s="2">
        <v>1</v>
      </c>
      <c r="K460" s="119" cm="1">
        <f t="array" ref="K460">ROUND(IF(C460="Beer",SUM(LOOKUP(2,1/(SRP!$B$7:$B$9&lt;=E460)/(SRP!$C$7:$C$9&gt;=E460),SRP!$D$7:$D$9)*(G460/100)*(E460/1000)),IF(C460="Spirits",SUM(LOOKUP(2,1/(SRP!$B$2:$B$6&lt;=E460)/(SRP!$C$2:$C$6&gt;=E460),SRP!$D$2:$D$6)*(G460/100)*(E460/1000)),IF(AND(C460="Wine",D460="Fortified Wines"),SUM(LOOKUP(2,1/(SRP!$B$20:$B$23&lt;=E460)/(SRP!$C$20:$C$23&gt;=E460),SRP!$D$20:$D$23)*(G460/100)*(E460/1000)),IF(C460="Wine",SUM(LOOKUP(2,1/(SRP!$B$15:$B$19&lt;=E460)/(SRP!$C$15:$C$19&gt;=E460),SRP!$D$15:$D$19)*(G460/100)*(E460/1000)),IF(C460="Ready to Drink",SUM(LOOKUP(2,1/(SRP!$B$10:$B$14&lt;=E460)/(SRP!$C$10:$C$14&gt;=E460),SRP!$D$10:$D$14)*(G460/100)*(E460/1000)),0))))),2)</f>
        <v>7.33</v>
      </c>
    </row>
    <row r="461" spans="1:11" x14ac:dyDescent="0.35">
      <c r="A461" s="2">
        <v>11166</v>
      </c>
      <c r="B461" s="76" t="s">
        <v>587</v>
      </c>
      <c r="C461" s="76" t="s">
        <v>5938</v>
      </c>
      <c r="D461" s="76" t="s">
        <v>5283</v>
      </c>
      <c r="E461" s="76">
        <v>330</v>
      </c>
      <c r="F461" s="76">
        <v>24</v>
      </c>
      <c r="G461" s="77">
        <v>3.2</v>
      </c>
      <c r="H461" s="76" t="s">
        <v>3294</v>
      </c>
      <c r="I461" s="77">
        <v>2.78</v>
      </c>
      <c r="J461" s="2">
        <v>1</v>
      </c>
      <c r="K461" s="119" cm="1">
        <f t="array" ref="K461">ROUND(IF(C461="Beer",SUM(LOOKUP(2,1/(SRP!$B$7:$B$9&lt;=E461)/(SRP!$C$7:$C$9&gt;=E461),SRP!$D$7:$D$9)*(G461/100)*(E461/1000)),IF(C461="Spirits",SUM(LOOKUP(2,1/(SRP!$B$2:$B$6&lt;=E461)/(SRP!$C$2:$C$6&gt;=E461),SRP!$D$2:$D$6)*(G461/100)*(E461/1000)),IF(AND(C461="Wine",D461="Fortified Wines"),SUM(LOOKUP(2,1/(SRP!$B$20:$B$23&lt;=E461)/(SRP!$C$20:$C$23&gt;=E461),SRP!$D$20:$D$23)*(G461/100)*(E461/1000)),IF(C461="Wine",SUM(LOOKUP(2,1/(SRP!$B$15:$B$19&lt;=E461)/(SRP!$C$15:$C$19&gt;=E461),SRP!$D$15:$D$19)*(G461/100)*(E461/1000)),IF(C461="Ready to Drink",SUM(LOOKUP(2,1/(SRP!$B$10:$B$14&lt;=E461)/(SRP!$C$10:$C$14&gt;=E461),SRP!$D$10:$D$14)*(G461/100)*(E461/1000)),0))))),2)</f>
        <v>0.84</v>
      </c>
    </row>
    <row r="462" spans="1:11" x14ac:dyDescent="0.35">
      <c r="A462" s="2">
        <v>11166</v>
      </c>
      <c r="B462" s="76" t="s">
        <v>587</v>
      </c>
      <c r="C462" s="76" t="s">
        <v>5938</v>
      </c>
      <c r="D462" s="76" t="s">
        <v>5283</v>
      </c>
      <c r="E462" s="76">
        <v>330</v>
      </c>
      <c r="F462" s="76">
        <v>24</v>
      </c>
      <c r="G462" s="77">
        <v>3.2</v>
      </c>
      <c r="H462" s="76" t="s">
        <v>3294</v>
      </c>
      <c r="I462" s="77">
        <v>2.78</v>
      </c>
      <c r="J462" s="2">
        <v>1</v>
      </c>
      <c r="K462" s="119" cm="1">
        <f t="array" ref="K462">ROUND(IF(C462="Beer",SUM(LOOKUP(2,1/(SRP!$B$7:$B$9&lt;=E462)/(SRP!$C$7:$C$9&gt;=E462),SRP!$D$7:$D$9)*(G462/100)*(E462/1000)),IF(C462="Spirits",SUM(LOOKUP(2,1/(SRP!$B$2:$B$6&lt;=E462)/(SRP!$C$2:$C$6&gt;=E462),SRP!$D$2:$D$6)*(G462/100)*(E462/1000)),IF(AND(C462="Wine",D462="Fortified Wines"),SUM(LOOKUP(2,1/(SRP!$B$20:$B$23&lt;=E462)/(SRP!$C$20:$C$23&gt;=E462),SRP!$D$20:$D$23)*(G462/100)*(E462/1000)),IF(C462="Wine",SUM(LOOKUP(2,1/(SRP!$B$15:$B$19&lt;=E462)/(SRP!$C$15:$C$19&gt;=E462),SRP!$D$15:$D$19)*(G462/100)*(E462/1000)),IF(C462="Ready to Drink",SUM(LOOKUP(2,1/(SRP!$B$10:$B$14&lt;=E462)/(SRP!$C$10:$C$14&gt;=E462),SRP!$D$10:$D$14)*(G462/100)*(E462/1000)),0))))),2)</f>
        <v>0.84</v>
      </c>
    </row>
    <row r="463" spans="1:11" x14ac:dyDescent="0.35">
      <c r="A463" s="2">
        <v>11167</v>
      </c>
      <c r="B463" s="76" t="s">
        <v>588</v>
      </c>
      <c r="C463" s="76" t="s">
        <v>5938</v>
      </c>
      <c r="D463" s="76" t="s">
        <v>5283</v>
      </c>
      <c r="E463" s="76">
        <v>330</v>
      </c>
      <c r="F463" s="76">
        <v>24</v>
      </c>
      <c r="G463" s="77">
        <v>3.2</v>
      </c>
      <c r="H463" s="76" t="s">
        <v>3294</v>
      </c>
      <c r="I463" s="77">
        <v>2.78</v>
      </c>
      <c r="J463" s="2">
        <v>1</v>
      </c>
      <c r="K463" s="119" cm="1">
        <f t="array" ref="K463">ROUND(IF(C463="Beer",SUM(LOOKUP(2,1/(SRP!$B$7:$B$9&lt;=E463)/(SRP!$C$7:$C$9&gt;=E463),SRP!$D$7:$D$9)*(G463/100)*(E463/1000)),IF(C463="Spirits",SUM(LOOKUP(2,1/(SRP!$B$2:$B$6&lt;=E463)/(SRP!$C$2:$C$6&gt;=E463),SRP!$D$2:$D$6)*(G463/100)*(E463/1000)),IF(AND(C463="Wine",D463="Fortified Wines"),SUM(LOOKUP(2,1/(SRP!$B$20:$B$23&lt;=E463)/(SRP!$C$20:$C$23&gt;=E463),SRP!$D$20:$D$23)*(G463/100)*(E463/1000)),IF(C463="Wine",SUM(LOOKUP(2,1/(SRP!$B$15:$B$19&lt;=E463)/(SRP!$C$15:$C$19&gt;=E463),SRP!$D$15:$D$19)*(G463/100)*(E463/1000)),IF(C463="Ready to Drink",SUM(LOOKUP(2,1/(SRP!$B$10:$B$14&lt;=E463)/(SRP!$C$10:$C$14&gt;=E463),SRP!$D$10:$D$14)*(G463/100)*(E463/1000)),0))))),2)</f>
        <v>0.84</v>
      </c>
    </row>
    <row r="464" spans="1:11" x14ac:dyDescent="0.35">
      <c r="A464" s="2">
        <v>11167</v>
      </c>
      <c r="B464" s="76" t="s">
        <v>588</v>
      </c>
      <c r="C464" s="76" t="s">
        <v>5938</v>
      </c>
      <c r="D464" s="76" t="s">
        <v>5283</v>
      </c>
      <c r="E464" s="76">
        <v>330</v>
      </c>
      <c r="F464" s="76">
        <v>24</v>
      </c>
      <c r="G464" s="77">
        <v>3.2</v>
      </c>
      <c r="H464" s="76" t="s">
        <v>3294</v>
      </c>
      <c r="I464" s="77">
        <v>2.78</v>
      </c>
      <c r="J464" s="2">
        <v>1</v>
      </c>
      <c r="K464" s="119" cm="1">
        <f t="array" ref="K464">ROUND(IF(C464="Beer",SUM(LOOKUP(2,1/(SRP!$B$7:$B$9&lt;=E464)/(SRP!$C$7:$C$9&gt;=E464),SRP!$D$7:$D$9)*(G464/100)*(E464/1000)),IF(C464="Spirits",SUM(LOOKUP(2,1/(SRP!$B$2:$B$6&lt;=E464)/(SRP!$C$2:$C$6&gt;=E464),SRP!$D$2:$D$6)*(G464/100)*(E464/1000)),IF(AND(C464="Wine",D464="Fortified Wines"),SUM(LOOKUP(2,1/(SRP!$B$20:$B$23&lt;=E464)/(SRP!$C$20:$C$23&gt;=E464),SRP!$D$20:$D$23)*(G464/100)*(E464/1000)),IF(C464="Wine",SUM(LOOKUP(2,1/(SRP!$B$15:$B$19&lt;=E464)/(SRP!$C$15:$C$19&gt;=E464),SRP!$D$15:$D$19)*(G464/100)*(E464/1000)),IF(C464="Ready to Drink",SUM(LOOKUP(2,1/(SRP!$B$10:$B$14&lt;=E464)/(SRP!$C$10:$C$14&gt;=E464),SRP!$D$10:$D$14)*(G464/100)*(E464/1000)),0))))),2)</f>
        <v>0.84</v>
      </c>
    </row>
    <row r="465" spans="1:11" x14ac:dyDescent="0.35">
      <c r="A465" s="2">
        <v>11168</v>
      </c>
      <c r="B465" s="76" t="s">
        <v>589</v>
      </c>
      <c r="C465" s="76" t="s">
        <v>5938</v>
      </c>
      <c r="D465" s="76" t="s">
        <v>5283</v>
      </c>
      <c r="E465" s="76">
        <v>330</v>
      </c>
      <c r="F465" s="76">
        <v>24</v>
      </c>
      <c r="G465" s="77">
        <v>3.2</v>
      </c>
      <c r="H465" s="76" t="s">
        <v>3294</v>
      </c>
      <c r="I465" s="77">
        <v>2.78</v>
      </c>
      <c r="J465" s="2">
        <v>1</v>
      </c>
      <c r="K465" s="119" cm="1">
        <f t="array" ref="K465">ROUND(IF(C465="Beer",SUM(LOOKUP(2,1/(SRP!$B$7:$B$9&lt;=E465)/(SRP!$C$7:$C$9&gt;=E465),SRP!$D$7:$D$9)*(G465/100)*(E465/1000)),IF(C465="Spirits",SUM(LOOKUP(2,1/(SRP!$B$2:$B$6&lt;=E465)/(SRP!$C$2:$C$6&gt;=E465),SRP!$D$2:$D$6)*(G465/100)*(E465/1000)),IF(AND(C465="Wine",D465="Fortified Wines"),SUM(LOOKUP(2,1/(SRP!$B$20:$B$23&lt;=E465)/(SRP!$C$20:$C$23&gt;=E465),SRP!$D$20:$D$23)*(G465/100)*(E465/1000)),IF(C465="Wine",SUM(LOOKUP(2,1/(SRP!$B$15:$B$19&lt;=E465)/(SRP!$C$15:$C$19&gt;=E465),SRP!$D$15:$D$19)*(G465/100)*(E465/1000)),IF(C465="Ready to Drink",SUM(LOOKUP(2,1/(SRP!$B$10:$B$14&lt;=E465)/(SRP!$C$10:$C$14&gt;=E465),SRP!$D$10:$D$14)*(G465/100)*(E465/1000)),0))))),2)</f>
        <v>0.84</v>
      </c>
    </row>
    <row r="466" spans="1:11" x14ac:dyDescent="0.35">
      <c r="A466" s="2">
        <v>11168</v>
      </c>
      <c r="B466" s="76" t="s">
        <v>589</v>
      </c>
      <c r="C466" s="76" t="s">
        <v>5938</v>
      </c>
      <c r="D466" s="76" t="s">
        <v>5283</v>
      </c>
      <c r="E466" s="76">
        <v>330</v>
      </c>
      <c r="F466" s="76">
        <v>24</v>
      </c>
      <c r="G466" s="77">
        <v>3.2</v>
      </c>
      <c r="H466" s="76" t="s">
        <v>3294</v>
      </c>
      <c r="I466" s="77">
        <v>2.78</v>
      </c>
      <c r="J466" s="2">
        <v>1</v>
      </c>
      <c r="K466" s="119" cm="1">
        <f t="array" ref="K466">ROUND(IF(C466="Beer",SUM(LOOKUP(2,1/(SRP!$B$7:$B$9&lt;=E466)/(SRP!$C$7:$C$9&gt;=E466),SRP!$D$7:$D$9)*(G466/100)*(E466/1000)),IF(C466="Spirits",SUM(LOOKUP(2,1/(SRP!$B$2:$B$6&lt;=E466)/(SRP!$C$2:$C$6&gt;=E466),SRP!$D$2:$D$6)*(G466/100)*(E466/1000)),IF(AND(C466="Wine",D466="Fortified Wines"),SUM(LOOKUP(2,1/(SRP!$B$20:$B$23&lt;=E466)/(SRP!$C$20:$C$23&gt;=E466),SRP!$D$20:$D$23)*(G466/100)*(E466/1000)),IF(C466="Wine",SUM(LOOKUP(2,1/(SRP!$B$15:$B$19&lt;=E466)/(SRP!$C$15:$C$19&gt;=E466),SRP!$D$15:$D$19)*(G466/100)*(E466/1000)),IF(C466="Ready to Drink",SUM(LOOKUP(2,1/(SRP!$B$10:$B$14&lt;=E466)/(SRP!$C$10:$C$14&gt;=E466),SRP!$D$10:$D$14)*(G466/100)*(E466/1000)),0))))),2)</f>
        <v>0.84</v>
      </c>
    </row>
    <row r="467" spans="1:11" x14ac:dyDescent="0.35">
      <c r="A467" s="2">
        <v>11170</v>
      </c>
      <c r="B467" s="76" t="s">
        <v>590</v>
      </c>
      <c r="C467" s="76" t="s">
        <v>5938</v>
      </c>
      <c r="D467" s="76" t="s">
        <v>5283</v>
      </c>
      <c r="E467" s="76">
        <v>330</v>
      </c>
      <c r="F467" s="76">
        <v>24</v>
      </c>
      <c r="G467" s="77">
        <v>3.2</v>
      </c>
      <c r="H467" s="76" t="s">
        <v>3294</v>
      </c>
      <c r="I467" s="77">
        <v>2.78</v>
      </c>
      <c r="J467" s="2">
        <v>1</v>
      </c>
      <c r="K467" s="119" cm="1">
        <f t="array" ref="K467">ROUND(IF(C467="Beer",SUM(LOOKUP(2,1/(SRP!$B$7:$B$9&lt;=E467)/(SRP!$C$7:$C$9&gt;=E467),SRP!$D$7:$D$9)*(G467/100)*(E467/1000)),IF(C467="Spirits",SUM(LOOKUP(2,1/(SRP!$B$2:$B$6&lt;=E467)/(SRP!$C$2:$C$6&gt;=E467),SRP!$D$2:$D$6)*(G467/100)*(E467/1000)),IF(AND(C467="Wine",D467="Fortified Wines"),SUM(LOOKUP(2,1/(SRP!$B$20:$B$23&lt;=E467)/(SRP!$C$20:$C$23&gt;=E467),SRP!$D$20:$D$23)*(G467/100)*(E467/1000)),IF(C467="Wine",SUM(LOOKUP(2,1/(SRP!$B$15:$B$19&lt;=E467)/(SRP!$C$15:$C$19&gt;=E467),SRP!$D$15:$D$19)*(G467/100)*(E467/1000)),IF(C467="Ready to Drink",SUM(LOOKUP(2,1/(SRP!$B$10:$B$14&lt;=E467)/(SRP!$C$10:$C$14&gt;=E467),SRP!$D$10:$D$14)*(G467/100)*(E467/1000)),0))))),2)</f>
        <v>0.84</v>
      </c>
    </row>
    <row r="468" spans="1:11" x14ac:dyDescent="0.35">
      <c r="A468" s="2">
        <v>11170</v>
      </c>
      <c r="B468" s="76" t="s">
        <v>590</v>
      </c>
      <c r="C468" s="76" t="s">
        <v>5938</v>
      </c>
      <c r="D468" s="76" t="s">
        <v>5283</v>
      </c>
      <c r="E468" s="76">
        <v>330</v>
      </c>
      <c r="F468" s="76">
        <v>24</v>
      </c>
      <c r="G468" s="77">
        <v>3.2</v>
      </c>
      <c r="H468" s="76" t="s">
        <v>3294</v>
      </c>
      <c r="I468" s="77">
        <v>2.78</v>
      </c>
      <c r="J468" s="2">
        <v>1</v>
      </c>
      <c r="K468" s="119" cm="1">
        <f t="array" ref="K468">ROUND(IF(C468="Beer",SUM(LOOKUP(2,1/(SRP!$B$7:$B$9&lt;=E468)/(SRP!$C$7:$C$9&gt;=E468),SRP!$D$7:$D$9)*(G468/100)*(E468/1000)),IF(C468="Spirits",SUM(LOOKUP(2,1/(SRP!$B$2:$B$6&lt;=E468)/(SRP!$C$2:$C$6&gt;=E468),SRP!$D$2:$D$6)*(G468/100)*(E468/1000)),IF(AND(C468="Wine",D468="Fortified Wines"),SUM(LOOKUP(2,1/(SRP!$B$20:$B$23&lt;=E468)/(SRP!$C$20:$C$23&gt;=E468),SRP!$D$20:$D$23)*(G468/100)*(E468/1000)),IF(C468="Wine",SUM(LOOKUP(2,1/(SRP!$B$15:$B$19&lt;=E468)/(SRP!$C$15:$C$19&gt;=E468),SRP!$D$15:$D$19)*(G468/100)*(E468/1000)),IF(C468="Ready to Drink",SUM(LOOKUP(2,1/(SRP!$B$10:$B$14&lt;=E468)/(SRP!$C$10:$C$14&gt;=E468),SRP!$D$10:$D$14)*(G468/100)*(E468/1000)),0))))),2)</f>
        <v>0.84</v>
      </c>
    </row>
    <row r="469" spans="1:11" x14ac:dyDescent="0.35">
      <c r="A469" s="2">
        <v>11171</v>
      </c>
      <c r="B469" s="76" t="s">
        <v>591</v>
      </c>
      <c r="C469" s="76" t="s">
        <v>5938</v>
      </c>
      <c r="D469" s="76" t="s">
        <v>5283</v>
      </c>
      <c r="E469" s="76">
        <v>330</v>
      </c>
      <c r="F469" s="76">
        <v>24</v>
      </c>
      <c r="G469" s="77">
        <v>3.2</v>
      </c>
      <c r="H469" s="76" t="s">
        <v>3294</v>
      </c>
      <c r="I469" s="77">
        <v>2.78</v>
      </c>
      <c r="J469" s="2">
        <v>1</v>
      </c>
      <c r="K469" s="119" cm="1">
        <f t="array" ref="K469">ROUND(IF(C469="Beer",SUM(LOOKUP(2,1/(SRP!$B$7:$B$9&lt;=E469)/(SRP!$C$7:$C$9&gt;=E469),SRP!$D$7:$D$9)*(G469/100)*(E469/1000)),IF(C469="Spirits",SUM(LOOKUP(2,1/(SRP!$B$2:$B$6&lt;=E469)/(SRP!$C$2:$C$6&gt;=E469),SRP!$D$2:$D$6)*(G469/100)*(E469/1000)),IF(AND(C469="Wine",D469="Fortified Wines"),SUM(LOOKUP(2,1/(SRP!$B$20:$B$23&lt;=E469)/(SRP!$C$20:$C$23&gt;=E469),SRP!$D$20:$D$23)*(G469/100)*(E469/1000)),IF(C469="Wine",SUM(LOOKUP(2,1/(SRP!$B$15:$B$19&lt;=E469)/(SRP!$C$15:$C$19&gt;=E469),SRP!$D$15:$D$19)*(G469/100)*(E469/1000)),IF(C469="Ready to Drink",SUM(LOOKUP(2,1/(SRP!$B$10:$B$14&lt;=E469)/(SRP!$C$10:$C$14&gt;=E469),SRP!$D$10:$D$14)*(G469/100)*(E469/1000)),0))))),2)</f>
        <v>0.84</v>
      </c>
    </row>
    <row r="470" spans="1:11" x14ac:dyDescent="0.35">
      <c r="A470" s="2">
        <v>11171</v>
      </c>
      <c r="B470" s="76" t="s">
        <v>591</v>
      </c>
      <c r="C470" s="76" t="s">
        <v>5938</v>
      </c>
      <c r="D470" s="76" t="s">
        <v>5283</v>
      </c>
      <c r="E470" s="76">
        <v>330</v>
      </c>
      <c r="F470" s="76">
        <v>24</v>
      </c>
      <c r="G470" s="77">
        <v>3.2</v>
      </c>
      <c r="H470" s="76" t="s">
        <v>3294</v>
      </c>
      <c r="I470" s="77">
        <v>2.78</v>
      </c>
      <c r="J470" s="2">
        <v>1</v>
      </c>
      <c r="K470" s="119" cm="1">
        <f t="array" ref="K470">ROUND(IF(C470="Beer",SUM(LOOKUP(2,1/(SRP!$B$7:$B$9&lt;=E470)/(SRP!$C$7:$C$9&gt;=E470),SRP!$D$7:$D$9)*(G470/100)*(E470/1000)),IF(C470="Spirits",SUM(LOOKUP(2,1/(SRP!$B$2:$B$6&lt;=E470)/(SRP!$C$2:$C$6&gt;=E470),SRP!$D$2:$D$6)*(G470/100)*(E470/1000)),IF(AND(C470="Wine",D470="Fortified Wines"),SUM(LOOKUP(2,1/(SRP!$B$20:$B$23&lt;=E470)/(SRP!$C$20:$C$23&gt;=E470),SRP!$D$20:$D$23)*(G470/100)*(E470/1000)),IF(C470="Wine",SUM(LOOKUP(2,1/(SRP!$B$15:$B$19&lt;=E470)/(SRP!$C$15:$C$19&gt;=E470),SRP!$D$15:$D$19)*(G470/100)*(E470/1000)),IF(C470="Ready to Drink",SUM(LOOKUP(2,1/(SRP!$B$10:$B$14&lt;=E470)/(SRP!$C$10:$C$14&gt;=E470),SRP!$D$10:$D$14)*(G470/100)*(E470/1000)),0))))),2)</f>
        <v>0.84</v>
      </c>
    </row>
    <row r="471" spans="1:11" x14ac:dyDescent="0.35">
      <c r="A471" s="2">
        <v>11178</v>
      </c>
      <c r="B471" s="76" t="s">
        <v>592</v>
      </c>
      <c r="C471" s="76" t="s">
        <v>286</v>
      </c>
      <c r="D471" s="76" t="s">
        <v>5269</v>
      </c>
      <c r="E471" s="76">
        <v>750</v>
      </c>
      <c r="F471" s="76">
        <v>12</v>
      </c>
      <c r="G471" s="77">
        <v>14</v>
      </c>
      <c r="H471" s="76" t="s">
        <v>3281</v>
      </c>
      <c r="I471" s="77">
        <v>16.989999999999998</v>
      </c>
      <c r="J471" s="2">
        <v>1</v>
      </c>
      <c r="K471" s="119" cm="1">
        <f t="array" ref="K471">ROUND(IF(C471="Beer",SUM(LOOKUP(2,1/(SRP!$B$7:$B$9&lt;=E471)/(SRP!$C$7:$C$9&gt;=E471),SRP!$D$7:$D$9)*(G471/100)*(E471/1000)),IF(C471="Spirits",SUM(LOOKUP(2,1/(SRP!$B$2:$B$6&lt;=E471)/(SRP!$C$2:$C$6&gt;=E471),SRP!$D$2:$D$6)*(G471/100)*(E471/1000)),IF(AND(C471="Wine",D471="Fortified Wines"),SUM(LOOKUP(2,1/(SRP!$B$20:$B$23&lt;=E471)/(SRP!$C$20:$C$23&gt;=E471),SRP!$D$20:$D$23)*(G471/100)*(E471/1000)),IF(C471="Wine",SUM(LOOKUP(2,1/(SRP!$B$15:$B$19&lt;=E471)/(SRP!$C$15:$C$19&gt;=E471),SRP!$D$15:$D$19)*(G471/100)*(E471/1000)),IF(C471="Ready to Drink",SUM(LOOKUP(2,1/(SRP!$B$10:$B$14&lt;=E471)/(SRP!$C$10:$C$14&gt;=E471),SRP!$D$10:$D$14)*(G471/100)*(E471/1000)),0))))),2)</f>
        <v>7.33</v>
      </c>
    </row>
    <row r="472" spans="1:11" x14ac:dyDescent="0.35">
      <c r="A472" s="2">
        <v>11190</v>
      </c>
      <c r="B472" s="76" t="s">
        <v>593</v>
      </c>
      <c r="C472" s="76" t="s">
        <v>286</v>
      </c>
      <c r="D472" s="76" t="s">
        <v>5247</v>
      </c>
      <c r="E472" s="76">
        <v>750</v>
      </c>
      <c r="F472" s="76">
        <v>12</v>
      </c>
      <c r="G472" s="77">
        <v>13.8</v>
      </c>
      <c r="H472" s="76" t="s">
        <v>6869</v>
      </c>
      <c r="I472" s="77">
        <v>24.99</v>
      </c>
      <c r="J472" s="2">
        <v>1</v>
      </c>
      <c r="K472" s="119" cm="1">
        <f t="array" ref="K472">ROUND(IF(C472="Beer",SUM(LOOKUP(2,1/(SRP!$B$7:$B$9&lt;=E472)/(SRP!$C$7:$C$9&gt;=E472),SRP!$D$7:$D$9)*(G472/100)*(E472/1000)),IF(C472="Spirits",SUM(LOOKUP(2,1/(SRP!$B$2:$B$6&lt;=E472)/(SRP!$C$2:$C$6&gt;=E472),SRP!$D$2:$D$6)*(G472/100)*(E472/1000)),IF(AND(C472="Wine",D472="Fortified Wines"),SUM(LOOKUP(2,1/(SRP!$B$20:$B$23&lt;=E472)/(SRP!$C$20:$C$23&gt;=E472),SRP!$D$20:$D$23)*(G472/100)*(E472/1000)),IF(C472="Wine",SUM(LOOKUP(2,1/(SRP!$B$15:$B$19&lt;=E472)/(SRP!$C$15:$C$19&gt;=E472),SRP!$D$15:$D$19)*(G472/100)*(E472/1000)),IF(C472="Ready to Drink",SUM(LOOKUP(2,1/(SRP!$B$10:$B$14&lt;=E472)/(SRP!$C$10:$C$14&gt;=E472),SRP!$D$10:$D$14)*(G472/100)*(E472/1000)),0))))),2)</f>
        <v>7.23</v>
      </c>
    </row>
    <row r="473" spans="1:11" x14ac:dyDescent="0.35">
      <c r="A473" s="2">
        <v>11212</v>
      </c>
      <c r="B473" s="76" t="s">
        <v>3989</v>
      </c>
      <c r="C473" s="76" t="s">
        <v>286</v>
      </c>
      <c r="D473" s="76" t="s">
        <v>5241</v>
      </c>
      <c r="E473" s="76">
        <v>750</v>
      </c>
      <c r="F473" s="76">
        <v>6</v>
      </c>
      <c r="G473" s="77">
        <v>11.5</v>
      </c>
      <c r="H473" s="76" t="s">
        <v>6698</v>
      </c>
      <c r="I473" s="77">
        <v>20.99</v>
      </c>
      <c r="J473" s="2">
        <v>1</v>
      </c>
      <c r="K473" s="119" cm="1">
        <f t="array" ref="K473">ROUND(IF(C473="Beer",SUM(LOOKUP(2,1/(SRP!$B$7:$B$9&lt;=E473)/(SRP!$C$7:$C$9&gt;=E473),SRP!$D$7:$D$9)*(G473/100)*(E473/1000)),IF(C473="Spirits",SUM(LOOKUP(2,1/(SRP!$B$2:$B$6&lt;=E473)/(SRP!$C$2:$C$6&gt;=E473),SRP!$D$2:$D$6)*(G473/100)*(E473/1000)),IF(AND(C473="Wine",D473="Fortified Wines"),SUM(LOOKUP(2,1/(SRP!$B$20:$B$23&lt;=E473)/(SRP!$C$20:$C$23&gt;=E473),SRP!$D$20:$D$23)*(G473/100)*(E473/1000)),IF(C473="Wine",SUM(LOOKUP(2,1/(SRP!$B$15:$B$19&lt;=E473)/(SRP!$C$15:$C$19&gt;=E473),SRP!$D$15:$D$19)*(G473/100)*(E473/1000)),IF(C473="Ready to Drink",SUM(LOOKUP(2,1/(SRP!$B$10:$B$14&lt;=E473)/(SRP!$C$10:$C$14&gt;=E473),SRP!$D$10:$D$14)*(G473/100)*(E473/1000)),0))))),2)</f>
        <v>6.02</v>
      </c>
    </row>
    <row r="474" spans="1:11" x14ac:dyDescent="0.35">
      <c r="A474" s="2">
        <v>11244</v>
      </c>
      <c r="B474" s="76" t="s">
        <v>594</v>
      </c>
      <c r="C474" s="76" t="s">
        <v>286</v>
      </c>
      <c r="D474" s="76" t="s">
        <v>5276</v>
      </c>
      <c r="E474" s="76">
        <v>750</v>
      </c>
      <c r="F474" s="76">
        <v>12</v>
      </c>
      <c r="G474" s="77">
        <v>13.5</v>
      </c>
      <c r="H474" s="76" t="s">
        <v>3303</v>
      </c>
      <c r="I474" s="77">
        <v>23.99</v>
      </c>
      <c r="J474" s="2">
        <v>1</v>
      </c>
      <c r="K474" s="119" cm="1">
        <f t="array" ref="K474">ROUND(IF(C474="Beer",SUM(LOOKUP(2,1/(SRP!$B$7:$B$9&lt;=E474)/(SRP!$C$7:$C$9&gt;=E474),SRP!$D$7:$D$9)*(G474/100)*(E474/1000)),IF(C474="Spirits",SUM(LOOKUP(2,1/(SRP!$B$2:$B$6&lt;=E474)/(SRP!$C$2:$C$6&gt;=E474),SRP!$D$2:$D$6)*(G474/100)*(E474/1000)),IF(AND(C474="Wine",D474="Fortified Wines"),SUM(LOOKUP(2,1/(SRP!$B$20:$B$23&lt;=E474)/(SRP!$C$20:$C$23&gt;=E474),SRP!$D$20:$D$23)*(G474/100)*(E474/1000)),IF(C474="Wine",SUM(LOOKUP(2,1/(SRP!$B$15:$B$19&lt;=E474)/(SRP!$C$15:$C$19&gt;=E474),SRP!$D$15:$D$19)*(G474/100)*(E474/1000)),IF(C474="Ready to Drink",SUM(LOOKUP(2,1/(SRP!$B$10:$B$14&lt;=E474)/(SRP!$C$10:$C$14&gt;=E474),SRP!$D$10:$D$14)*(G474/100)*(E474/1000)),0))))),2)</f>
        <v>7.07</v>
      </c>
    </row>
    <row r="475" spans="1:11" x14ac:dyDescent="0.35">
      <c r="A475" s="2">
        <v>11261</v>
      </c>
      <c r="B475" s="76" t="s">
        <v>595</v>
      </c>
      <c r="C475" s="76" t="s">
        <v>286</v>
      </c>
      <c r="D475" s="76" t="s">
        <v>5236</v>
      </c>
      <c r="E475" s="76">
        <v>750</v>
      </c>
      <c r="F475" s="76">
        <v>12</v>
      </c>
      <c r="G475" s="77">
        <v>14.5</v>
      </c>
      <c r="H475" s="76" t="s">
        <v>3288</v>
      </c>
      <c r="I475" s="77">
        <v>44.99</v>
      </c>
      <c r="J475" s="2">
        <v>1</v>
      </c>
      <c r="K475" s="119" cm="1">
        <f t="array" ref="K475">ROUND(IF(C475="Beer",SUM(LOOKUP(2,1/(SRP!$B$7:$B$9&lt;=E475)/(SRP!$C$7:$C$9&gt;=E475),SRP!$D$7:$D$9)*(G475/100)*(E475/1000)),IF(C475="Spirits",SUM(LOOKUP(2,1/(SRP!$B$2:$B$6&lt;=E475)/(SRP!$C$2:$C$6&gt;=E475),SRP!$D$2:$D$6)*(G475/100)*(E475/1000)),IF(AND(C475="Wine",D475="Fortified Wines"),SUM(LOOKUP(2,1/(SRP!$B$20:$B$23&lt;=E475)/(SRP!$C$20:$C$23&gt;=E475),SRP!$D$20:$D$23)*(G475/100)*(E475/1000)),IF(C475="Wine",SUM(LOOKUP(2,1/(SRP!$B$15:$B$19&lt;=E475)/(SRP!$C$15:$C$19&gt;=E475),SRP!$D$15:$D$19)*(G475/100)*(E475/1000)),IF(C475="Ready to Drink",SUM(LOOKUP(2,1/(SRP!$B$10:$B$14&lt;=E475)/(SRP!$C$10:$C$14&gt;=E475),SRP!$D$10:$D$14)*(G475/100)*(E475/1000)),0))))),2)</f>
        <v>7.59</v>
      </c>
    </row>
    <row r="476" spans="1:11" x14ac:dyDescent="0.35">
      <c r="A476" s="2">
        <v>11272</v>
      </c>
      <c r="B476" s="76" t="s">
        <v>596</v>
      </c>
      <c r="C476" s="76" t="s">
        <v>286</v>
      </c>
      <c r="D476" s="76" t="s">
        <v>5268</v>
      </c>
      <c r="E476" s="76">
        <v>750</v>
      </c>
      <c r="F476" s="76">
        <v>12</v>
      </c>
      <c r="G476" s="77">
        <v>13.9</v>
      </c>
      <c r="H476" s="76" t="s">
        <v>3308</v>
      </c>
      <c r="I476" s="77">
        <v>22.99</v>
      </c>
      <c r="J476" s="2">
        <v>1</v>
      </c>
      <c r="K476" s="119" cm="1">
        <f t="array" ref="K476">ROUND(IF(C476="Beer",SUM(LOOKUP(2,1/(SRP!$B$7:$B$9&lt;=E476)/(SRP!$C$7:$C$9&gt;=E476),SRP!$D$7:$D$9)*(G476/100)*(E476/1000)),IF(C476="Spirits",SUM(LOOKUP(2,1/(SRP!$B$2:$B$6&lt;=E476)/(SRP!$C$2:$C$6&gt;=E476),SRP!$D$2:$D$6)*(G476/100)*(E476/1000)),IF(AND(C476="Wine",D476="Fortified Wines"),SUM(LOOKUP(2,1/(SRP!$B$20:$B$23&lt;=E476)/(SRP!$C$20:$C$23&gt;=E476),SRP!$D$20:$D$23)*(G476/100)*(E476/1000)),IF(C476="Wine",SUM(LOOKUP(2,1/(SRP!$B$15:$B$19&lt;=E476)/(SRP!$C$15:$C$19&gt;=E476),SRP!$D$15:$D$19)*(G476/100)*(E476/1000)),IF(C476="Ready to Drink",SUM(LOOKUP(2,1/(SRP!$B$10:$B$14&lt;=E476)/(SRP!$C$10:$C$14&gt;=E476),SRP!$D$10:$D$14)*(G476/100)*(E476/1000)),0))))),2)</f>
        <v>7.28</v>
      </c>
    </row>
    <row r="477" spans="1:11" x14ac:dyDescent="0.35">
      <c r="A477" s="2">
        <v>11310</v>
      </c>
      <c r="B477" s="76" t="s">
        <v>597</v>
      </c>
      <c r="C477" s="76" t="s">
        <v>286</v>
      </c>
      <c r="D477" s="76" t="s">
        <v>5258</v>
      </c>
      <c r="E477" s="76">
        <v>750</v>
      </c>
      <c r="F477" s="76">
        <v>12</v>
      </c>
      <c r="G477" s="77">
        <v>6.5</v>
      </c>
      <c r="H477" s="76" t="s">
        <v>6283</v>
      </c>
      <c r="I477" s="77">
        <v>11.99</v>
      </c>
      <c r="J477" s="2">
        <v>1</v>
      </c>
      <c r="K477" s="119" cm="1">
        <f t="array" ref="K477">ROUND(IF(C477="Beer",SUM(LOOKUP(2,1/(SRP!$B$7:$B$9&lt;=E477)/(SRP!$C$7:$C$9&gt;=E477),SRP!$D$7:$D$9)*(G477/100)*(E477/1000)),IF(C477="Spirits",SUM(LOOKUP(2,1/(SRP!$B$2:$B$6&lt;=E477)/(SRP!$C$2:$C$6&gt;=E477),SRP!$D$2:$D$6)*(G477/100)*(E477/1000)),IF(AND(C477="Wine",D477="Fortified Wines"),SUM(LOOKUP(2,1/(SRP!$B$20:$B$23&lt;=E477)/(SRP!$C$20:$C$23&gt;=E477),SRP!$D$20:$D$23)*(G477/100)*(E477/1000)),IF(C477="Wine",SUM(LOOKUP(2,1/(SRP!$B$15:$B$19&lt;=E477)/(SRP!$C$15:$C$19&gt;=E477),SRP!$D$15:$D$19)*(G477/100)*(E477/1000)),IF(C477="Ready to Drink",SUM(LOOKUP(2,1/(SRP!$B$10:$B$14&lt;=E477)/(SRP!$C$10:$C$14&gt;=E477),SRP!$D$10:$D$14)*(G477/100)*(E477/1000)),0))))),2)</f>
        <v>3.4</v>
      </c>
    </row>
    <row r="478" spans="1:11" x14ac:dyDescent="0.35">
      <c r="A478" s="2">
        <v>11311</v>
      </c>
      <c r="B478" s="76" t="s">
        <v>598</v>
      </c>
      <c r="C478" s="76" t="s">
        <v>286</v>
      </c>
      <c r="D478" s="76" t="s">
        <v>5258</v>
      </c>
      <c r="E478" s="76">
        <v>750</v>
      </c>
      <c r="F478" s="76">
        <v>12</v>
      </c>
      <c r="G478" s="77">
        <v>6.5</v>
      </c>
      <c r="H478" s="76" t="s">
        <v>6283</v>
      </c>
      <c r="I478" s="77">
        <v>11.99</v>
      </c>
      <c r="J478" s="2">
        <v>1</v>
      </c>
      <c r="K478" s="119" cm="1">
        <f t="array" ref="K478">ROUND(IF(C478="Beer",SUM(LOOKUP(2,1/(SRP!$B$7:$B$9&lt;=E478)/(SRP!$C$7:$C$9&gt;=E478),SRP!$D$7:$D$9)*(G478/100)*(E478/1000)),IF(C478="Spirits",SUM(LOOKUP(2,1/(SRP!$B$2:$B$6&lt;=E478)/(SRP!$C$2:$C$6&gt;=E478),SRP!$D$2:$D$6)*(G478/100)*(E478/1000)),IF(AND(C478="Wine",D478="Fortified Wines"),SUM(LOOKUP(2,1/(SRP!$B$20:$B$23&lt;=E478)/(SRP!$C$20:$C$23&gt;=E478),SRP!$D$20:$D$23)*(G478/100)*(E478/1000)),IF(C478="Wine",SUM(LOOKUP(2,1/(SRP!$B$15:$B$19&lt;=E478)/(SRP!$C$15:$C$19&gt;=E478),SRP!$D$15:$D$19)*(G478/100)*(E478/1000)),IF(C478="Ready to Drink",SUM(LOOKUP(2,1/(SRP!$B$10:$B$14&lt;=E478)/(SRP!$C$10:$C$14&gt;=E478),SRP!$D$10:$D$14)*(G478/100)*(E478/1000)),0))))),2)</f>
        <v>3.4</v>
      </c>
    </row>
    <row r="479" spans="1:11" x14ac:dyDescent="0.35">
      <c r="A479" s="2">
        <v>11313</v>
      </c>
      <c r="B479" s="76" t="s">
        <v>361</v>
      </c>
      <c r="C479" s="76" t="s">
        <v>285</v>
      </c>
      <c r="D479" s="76" t="s">
        <v>6934</v>
      </c>
      <c r="E479" s="76">
        <v>1140</v>
      </c>
      <c r="F479" s="76">
        <v>6</v>
      </c>
      <c r="G479" s="77">
        <v>40</v>
      </c>
      <c r="H479" s="76" t="s">
        <v>3280</v>
      </c>
      <c r="I479" s="77">
        <v>41.99</v>
      </c>
      <c r="J479" s="2">
        <v>1</v>
      </c>
      <c r="K479" s="119" cm="1">
        <f t="array" ref="K479">ROUND(IF(C479="Beer",SUM(LOOKUP(2,1/(SRP!$B$7:$B$9&lt;=E479)/(SRP!$C$7:$C$9&gt;=E479),SRP!$D$7:$D$9)*(G479/100)*(E479/1000)),IF(C479="Spirits",SUM(LOOKUP(2,1/(SRP!$B$2:$B$6&lt;=E479)/(SRP!$C$2:$C$6&gt;=E479),SRP!$D$2:$D$6)*(G479/100)*(E479/1000)),IF(AND(C479="Wine",D479="Fortified Wines"),SUM(LOOKUP(2,1/(SRP!$B$20:$B$23&lt;=E479)/(SRP!$C$20:$C$23&gt;=E479),SRP!$D$20:$D$23)*(G479/100)*(E479/1000)),IF(C479="Wine",SUM(LOOKUP(2,1/(SRP!$B$15:$B$19&lt;=E479)/(SRP!$C$15:$C$19&gt;=E479),SRP!$D$15:$D$19)*(G479/100)*(E479/1000)),IF(C479="Ready to Drink",SUM(LOOKUP(2,1/(SRP!$B$10:$B$14&lt;=E479)/(SRP!$C$10:$C$14&gt;=E479),SRP!$D$10:$D$14)*(G479/100)*(E479/1000)),0))))),2)</f>
        <v>31.83</v>
      </c>
    </row>
    <row r="480" spans="1:11" x14ac:dyDescent="0.35">
      <c r="A480" s="2">
        <v>11319</v>
      </c>
      <c r="B480" s="76" t="s">
        <v>485</v>
      </c>
      <c r="C480" s="76" t="s">
        <v>285</v>
      </c>
      <c r="D480" s="76" t="s">
        <v>6934</v>
      </c>
      <c r="E480" s="76">
        <v>1140</v>
      </c>
      <c r="F480" s="76">
        <v>6</v>
      </c>
      <c r="G480" s="77">
        <v>40</v>
      </c>
      <c r="H480" s="76" t="s">
        <v>3280</v>
      </c>
      <c r="I480" s="77">
        <v>86.99</v>
      </c>
      <c r="J480" s="2">
        <v>1</v>
      </c>
      <c r="K480" s="119" cm="1">
        <f t="array" ref="K480">ROUND(IF(C480="Beer",SUM(LOOKUP(2,1/(SRP!$B$7:$B$9&lt;=E480)/(SRP!$C$7:$C$9&gt;=E480),SRP!$D$7:$D$9)*(G480/100)*(E480/1000)),IF(C480="Spirits",SUM(LOOKUP(2,1/(SRP!$B$2:$B$6&lt;=E480)/(SRP!$C$2:$C$6&gt;=E480),SRP!$D$2:$D$6)*(G480/100)*(E480/1000)),IF(AND(C480="Wine",D480="Fortified Wines"),SUM(LOOKUP(2,1/(SRP!$B$20:$B$23&lt;=E480)/(SRP!$C$20:$C$23&gt;=E480),SRP!$D$20:$D$23)*(G480/100)*(E480/1000)),IF(C480="Wine",SUM(LOOKUP(2,1/(SRP!$B$15:$B$19&lt;=E480)/(SRP!$C$15:$C$19&gt;=E480),SRP!$D$15:$D$19)*(G480/100)*(E480/1000)),IF(C480="Ready to Drink",SUM(LOOKUP(2,1/(SRP!$B$10:$B$14&lt;=E480)/(SRP!$C$10:$C$14&gt;=E480),SRP!$D$10:$D$14)*(G480/100)*(E480/1000)),0))))),2)</f>
        <v>31.83</v>
      </c>
    </row>
    <row r="481" spans="1:11" x14ac:dyDescent="0.35">
      <c r="A481" s="2">
        <v>11323</v>
      </c>
      <c r="B481" s="76" t="s">
        <v>330</v>
      </c>
      <c r="C481" s="76" t="s">
        <v>285</v>
      </c>
      <c r="D481" s="76" t="s">
        <v>6934</v>
      </c>
      <c r="E481" s="76">
        <v>1140</v>
      </c>
      <c r="F481" s="76">
        <v>6</v>
      </c>
      <c r="G481" s="77">
        <v>40</v>
      </c>
      <c r="H481" s="76" t="s">
        <v>3280</v>
      </c>
      <c r="I481" s="77">
        <v>45.99</v>
      </c>
      <c r="J481" s="2">
        <v>1</v>
      </c>
      <c r="K481" s="119" cm="1">
        <f t="array" ref="K481">ROUND(IF(C481="Beer",SUM(LOOKUP(2,1/(SRP!$B$7:$B$9&lt;=E481)/(SRP!$C$7:$C$9&gt;=E481),SRP!$D$7:$D$9)*(G481/100)*(E481/1000)),IF(C481="Spirits",SUM(LOOKUP(2,1/(SRP!$B$2:$B$6&lt;=E481)/(SRP!$C$2:$C$6&gt;=E481),SRP!$D$2:$D$6)*(G481/100)*(E481/1000)),IF(AND(C481="Wine",D481="Fortified Wines"),SUM(LOOKUP(2,1/(SRP!$B$20:$B$23&lt;=E481)/(SRP!$C$20:$C$23&gt;=E481),SRP!$D$20:$D$23)*(G481/100)*(E481/1000)),IF(C481="Wine",SUM(LOOKUP(2,1/(SRP!$B$15:$B$19&lt;=E481)/(SRP!$C$15:$C$19&gt;=E481),SRP!$D$15:$D$19)*(G481/100)*(E481/1000)),IF(C481="Ready to Drink",SUM(LOOKUP(2,1/(SRP!$B$10:$B$14&lt;=E481)/(SRP!$C$10:$C$14&gt;=E481),SRP!$D$10:$D$14)*(G481/100)*(E481/1000)),0))))),2)</f>
        <v>31.83</v>
      </c>
    </row>
    <row r="482" spans="1:11" x14ac:dyDescent="0.35">
      <c r="A482" s="2">
        <v>11328</v>
      </c>
      <c r="B482" s="76" t="s">
        <v>365</v>
      </c>
      <c r="C482" s="76" t="s">
        <v>285</v>
      </c>
      <c r="D482" s="76" t="s">
        <v>5243</v>
      </c>
      <c r="E482" s="76">
        <v>1140</v>
      </c>
      <c r="F482" s="76">
        <v>6</v>
      </c>
      <c r="G482" s="77">
        <v>40</v>
      </c>
      <c r="H482" s="76" t="s">
        <v>3280</v>
      </c>
      <c r="I482" s="77">
        <v>42.99</v>
      </c>
      <c r="J482" s="2">
        <v>1</v>
      </c>
      <c r="K482" s="119" cm="1">
        <f t="array" ref="K482">ROUND(IF(C482="Beer",SUM(LOOKUP(2,1/(SRP!$B$7:$B$9&lt;=E482)/(SRP!$C$7:$C$9&gt;=E482),SRP!$D$7:$D$9)*(G482/100)*(E482/1000)),IF(C482="Spirits",SUM(LOOKUP(2,1/(SRP!$B$2:$B$6&lt;=E482)/(SRP!$C$2:$C$6&gt;=E482),SRP!$D$2:$D$6)*(G482/100)*(E482/1000)),IF(AND(C482="Wine",D482="Fortified Wines"),SUM(LOOKUP(2,1/(SRP!$B$20:$B$23&lt;=E482)/(SRP!$C$20:$C$23&gt;=E482),SRP!$D$20:$D$23)*(G482/100)*(E482/1000)),IF(C482="Wine",SUM(LOOKUP(2,1/(SRP!$B$15:$B$19&lt;=E482)/(SRP!$C$15:$C$19&gt;=E482),SRP!$D$15:$D$19)*(G482/100)*(E482/1000)),IF(C482="Ready to Drink",SUM(LOOKUP(2,1/(SRP!$B$10:$B$14&lt;=E482)/(SRP!$C$10:$C$14&gt;=E482),SRP!$D$10:$D$14)*(G482/100)*(E482/1000)),0))))),2)</f>
        <v>31.83</v>
      </c>
    </row>
    <row r="483" spans="1:11" x14ac:dyDescent="0.35">
      <c r="A483" s="2">
        <v>11377</v>
      </c>
      <c r="B483" s="76" t="s">
        <v>493</v>
      </c>
      <c r="C483" s="76" t="s">
        <v>285</v>
      </c>
      <c r="D483" s="76" t="s">
        <v>5257</v>
      </c>
      <c r="E483" s="76">
        <v>375</v>
      </c>
      <c r="F483" s="76">
        <v>12</v>
      </c>
      <c r="G483" s="77">
        <v>40</v>
      </c>
      <c r="H483" s="76" t="s">
        <v>6869</v>
      </c>
      <c r="I483" s="77">
        <v>39.99</v>
      </c>
      <c r="J483" s="2">
        <v>1</v>
      </c>
      <c r="K483" s="119" cm="1">
        <f t="array" ref="K483">ROUND(IF(C483="Beer",SUM(LOOKUP(2,1/(SRP!$B$7:$B$9&lt;=E483)/(SRP!$C$7:$C$9&gt;=E483),SRP!$D$7:$D$9)*(G483/100)*(E483/1000)),IF(C483="Spirits",SUM(LOOKUP(2,1/(SRP!$B$2:$B$6&lt;=E483)/(SRP!$C$2:$C$6&gt;=E483),SRP!$D$2:$D$6)*(G483/100)*(E483/1000)),IF(AND(C483="Wine",D483="Fortified Wines"),SUM(LOOKUP(2,1/(SRP!$B$20:$B$23&lt;=E483)/(SRP!$C$20:$C$23&gt;=E483),SRP!$D$20:$D$23)*(G483/100)*(E483/1000)),IF(C483="Wine",SUM(LOOKUP(2,1/(SRP!$B$15:$B$19&lt;=E483)/(SRP!$C$15:$C$19&gt;=E483),SRP!$D$15:$D$19)*(G483/100)*(E483/1000)),IF(C483="Ready to Drink",SUM(LOOKUP(2,1/(SRP!$B$10:$B$14&lt;=E483)/(SRP!$C$10:$C$14&gt;=E483),SRP!$D$10:$D$14)*(G483/100)*(E483/1000)),0))))),2)</f>
        <v>11.89</v>
      </c>
    </row>
    <row r="484" spans="1:11" x14ac:dyDescent="0.35">
      <c r="A484" s="2">
        <v>11378</v>
      </c>
      <c r="B484" s="76" t="s">
        <v>600</v>
      </c>
      <c r="C484" s="76" t="s">
        <v>285</v>
      </c>
      <c r="D484" s="76" t="s">
        <v>5257</v>
      </c>
      <c r="E484" s="76">
        <v>750</v>
      </c>
      <c r="F484" s="76">
        <v>6</v>
      </c>
      <c r="G484" s="77">
        <v>40</v>
      </c>
      <c r="H484" s="76" t="s">
        <v>6869</v>
      </c>
      <c r="I484" s="77">
        <v>419.99</v>
      </c>
      <c r="J484" s="2">
        <v>1</v>
      </c>
      <c r="K484" s="119" cm="1">
        <f t="array" ref="K484">ROUND(IF(C484="Beer",SUM(LOOKUP(2,1/(SRP!$B$7:$B$9&lt;=E484)/(SRP!$C$7:$C$9&gt;=E484),SRP!$D$7:$D$9)*(G484/100)*(E484/1000)),IF(C484="Spirits",SUM(LOOKUP(2,1/(SRP!$B$2:$B$6&lt;=E484)/(SRP!$C$2:$C$6&gt;=E484),SRP!$D$2:$D$6)*(G484/100)*(E484/1000)),IF(AND(C484="Wine",D484="Fortified Wines"),SUM(LOOKUP(2,1/(SRP!$B$20:$B$23&lt;=E484)/(SRP!$C$20:$C$23&gt;=E484),SRP!$D$20:$D$23)*(G484/100)*(E484/1000)),IF(C484="Wine",SUM(LOOKUP(2,1/(SRP!$B$15:$B$19&lt;=E484)/(SRP!$C$15:$C$19&gt;=E484),SRP!$D$15:$D$19)*(G484/100)*(E484/1000)),IF(C484="Ready to Drink",SUM(LOOKUP(2,1/(SRP!$B$10:$B$14&lt;=E484)/(SRP!$C$10:$C$14&gt;=E484),SRP!$D$10:$D$14)*(G484/100)*(E484/1000)),0))))),2)</f>
        <v>20.94</v>
      </c>
    </row>
    <row r="485" spans="1:11" x14ac:dyDescent="0.35">
      <c r="A485" s="2">
        <v>11410</v>
      </c>
      <c r="B485" s="76" t="s">
        <v>64</v>
      </c>
      <c r="C485" s="76" t="s">
        <v>286</v>
      </c>
      <c r="D485" s="76" t="s">
        <v>5294</v>
      </c>
      <c r="E485" s="76">
        <v>750</v>
      </c>
      <c r="F485" s="76">
        <v>6</v>
      </c>
      <c r="G485" s="77">
        <v>12</v>
      </c>
      <c r="H485" s="76" t="s">
        <v>3288</v>
      </c>
      <c r="I485" s="77">
        <v>19.989999999999998</v>
      </c>
      <c r="J485" s="2">
        <v>1</v>
      </c>
      <c r="K485" s="119" cm="1">
        <f t="array" ref="K485">ROUND(IF(C485="Beer",SUM(LOOKUP(2,1/(SRP!$B$7:$B$9&lt;=E485)/(SRP!$C$7:$C$9&gt;=E485),SRP!$D$7:$D$9)*(G485/100)*(E485/1000)),IF(C485="Spirits",SUM(LOOKUP(2,1/(SRP!$B$2:$B$6&lt;=E485)/(SRP!$C$2:$C$6&gt;=E485),SRP!$D$2:$D$6)*(G485/100)*(E485/1000)),IF(AND(C485="Wine",D485="Fortified Wines"),SUM(LOOKUP(2,1/(SRP!$B$20:$B$23&lt;=E485)/(SRP!$C$20:$C$23&gt;=E485),SRP!$D$20:$D$23)*(G485/100)*(E485/1000)),IF(C485="Wine",SUM(LOOKUP(2,1/(SRP!$B$15:$B$19&lt;=E485)/(SRP!$C$15:$C$19&gt;=E485),SRP!$D$15:$D$19)*(G485/100)*(E485/1000)),IF(C485="Ready to Drink",SUM(LOOKUP(2,1/(SRP!$B$10:$B$14&lt;=E485)/(SRP!$C$10:$C$14&gt;=E485),SRP!$D$10:$D$14)*(G485/100)*(E485/1000)),0))))),2)</f>
        <v>6.28</v>
      </c>
    </row>
    <row r="486" spans="1:11" x14ac:dyDescent="0.35">
      <c r="A486" s="2">
        <v>11411</v>
      </c>
      <c r="B486" s="76" t="s">
        <v>4866</v>
      </c>
      <c r="C486" s="76" t="s">
        <v>286</v>
      </c>
      <c r="D486" s="76" t="s">
        <v>5294</v>
      </c>
      <c r="E486" s="76">
        <v>750</v>
      </c>
      <c r="F486" s="76">
        <v>6</v>
      </c>
      <c r="G486" s="77">
        <v>12</v>
      </c>
      <c r="H486" s="76" t="s">
        <v>3288</v>
      </c>
      <c r="I486" s="77">
        <v>17.989999999999998</v>
      </c>
      <c r="J486" s="2">
        <v>1</v>
      </c>
      <c r="K486" s="119" cm="1">
        <f t="array" ref="K486">ROUND(IF(C486="Beer",SUM(LOOKUP(2,1/(SRP!$B$7:$B$9&lt;=E486)/(SRP!$C$7:$C$9&gt;=E486),SRP!$D$7:$D$9)*(G486/100)*(E486/1000)),IF(C486="Spirits",SUM(LOOKUP(2,1/(SRP!$B$2:$B$6&lt;=E486)/(SRP!$C$2:$C$6&gt;=E486),SRP!$D$2:$D$6)*(G486/100)*(E486/1000)),IF(AND(C486="Wine",D486="Fortified Wines"),SUM(LOOKUP(2,1/(SRP!$B$20:$B$23&lt;=E486)/(SRP!$C$20:$C$23&gt;=E486),SRP!$D$20:$D$23)*(G486/100)*(E486/1000)),IF(C486="Wine",SUM(LOOKUP(2,1/(SRP!$B$15:$B$19&lt;=E486)/(SRP!$C$15:$C$19&gt;=E486),SRP!$D$15:$D$19)*(G486/100)*(E486/1000)),IF(C486="Ready to Drink",SUM(LOOKUP(2,1/(SRP!$B$10:$B$14&lt;=E486)/(SRP!$C$10:$C$14&gt;=E486),SRP!$D$10:$D$14)*(G486/100)*(E486/1000)),0))))),2)</f>
        <v>6.28</v>
      </c>
    </row>
    <row r="487" spans="1:11" x14ac:dyDescent="0.35">
      <c r="A487" s="2">
        <v>11415</v>
      </c>
      <c r="B487" s="76" t="s">
        <v>601</v>
      </c>
      <c r="C487" s="76" t="s">
        <v>5938</v>
      </c>
      <c r="D487" s="76" t="s">
        <v>5279</v>
      </c>
      <c r="E487" s="76">
        <v>473</v>
      </c>
      <c r="F487" s="76">
        <v>24</v>
      </c>
      <c r="G487" s="77">
        <v>6.9</v>
      </c>
      <c r="H487" s="76" t="s">
        <v>3321</v>
      </c>
      <c r="I487" s="77">
        <v>4.29</v>
      </c>
      <c r="J487" s="2">
        <v>1</v>
      </c>
      <c r="K487" s="119" cm="1">
        <f t="array" ref="K487">ROUND(IF(C487="Beer",SUM(LOOKUP(2,1/(SRP!$B$7:$B$9&lt;=E487)/(SRP!$C$7:$C$9&gt;=E487),SRP!$D$7:$D$9)*(G487/100)*(E487/1000)),IF(C487="Spirits",SUM(LOOKUP(2,1/(SRP!$B$2:$B$6&lt;=E487)/(SRP!$C$2:$C$6&gt;=E487),SRP!$D$2:$D$6)*(G487/100)*(E487/1000)),IF(AND(C487="Wine",D487="Fortified Wines"),SUM(LOOKUP(2,1/(SRP!$B$20:$B$23&lt;=E487)/(SRP!$C$20:$C$23&gt;=E487),SRP!$D$20:$D$23)*(G487/100)*(E487/1000)),IF(C487="Wine",SUM(LOOKUP(2,1/(SRP!$B$15:$B$19&lt;=E487)/(SRP!$C$15:$C$19&gt;=E487),SRP!$D$15:$D$19)*(G487/100)*(E487/1000)),IF(C487="Ready to Drink",SUM(LOOKUP(2,1/(SRP!$B$10:$B$14&lt;=E487)/(SRP!$C$10:$C$14&gt;=E487),SRP!$D$10:$D$14)*(G487/100)*(E487/1000)),0))))),2)</f>
        <v>2.41</v>
      </c>
    </row>
    <row r="488" spans="1:11" x14ac:dyDescent="0.35">
      <c r="A488" s="2">
        <v>11418</v>
      </c>
      <c r="B488" s="76" t="s">
        <v>602</v>
      </c>
      <c r="C488" s="76" t="s">
        <v>286</v>
      </c>
      <c r="D488" s="76" t="s">
        <v>5247</v>
      </c>
      <c r="E488" s="76">
        <v>750</v>
      </c>
      <c r="F488" s="76">
        <v>12</v>
      </c>
      <c r="G488" s="77">
        <v>14.5</v>
      </c>
      <c r="H488" s="76" t="s">
        <v>3303</v>
      </c>
      <c r="I488" s="77">
        <v>54.99</v>
      </c>
      <c r="J488" s="2">
        <v>1</v>
      </c>
      <c r="K488" s="119" cm="1">
        <f t="array" ref="K488">ROUND(IF(C488="Beer",SUM(LOOKUP(2,1/(SRP!$B$7:$B$9&lt;=E488)/(SRP!$C$7:$C$9&gt;=E488),SRP!$D$7:$D$9)*(G488/100)*(E488/1000)),IF(C488="Spirits",SUM(LOOKUP(2,1/(SRP!$B$2:$B$6&lt;=E488)/(SRP!$C$2:$C$6&gt;=E488),SRP!$D$2:$D$6)*(G488/100)*(E488/1000)),IF(AND(C488="Wine",D488="Fortified Wines"),SUM(LOOKUP(2,1/(SRP!$B$20:$B$23&lt;=E488)/(SRP!$C$20:$C$23&gt;=E488),SRP!$D$20:$D$23)*(G488/100)*(E488/1000)),IF(C488="Wine",SUM(LOOKUP(2,1/(SRP!$B$15:$B$19&lt;=E488)/(SRP!$C$15:$C$19&gt;=E488),SRP!$D$15:$D$19)*(G488/100)*(E488/1000)),IF(C488="Ready to Drink",SUM(LOOKUP(2,1/(SRP!$B$10:$B$14&lt;=E488)/(SRP!$C$10:$C$14&gt;=E488),SRP!$D$10:$D$14)*(G488/100)*(E488/1000)),0))))),2)</f>
        <v>7.59</v>
      </c>
    </row>
    <row r="489" spans="1:11" x14ac:dyDescent="0.35">
      <c r="A489" s="2">
        <v>11425</v>
      </c>
      <c r="B489" s="76" t="s">
        <v>603</v>
      </c>
      <c r="C489" s="76" t="s">
        <v>285</v>
      </c>
      <c r="D489" s="76" t="s">
        <v>5250</v>
      </c>
      <c r="E489" s="76">
        <v>1140</v>
      </c>
      <c r="F489" s="76">
        <v>6</v>
      </c>
      <c r="G489" s="77">
        <v>40</v>
      </c>
      <c r="H489" s="76" t="s">
        <v>3285</v>
      </c>
      <c r="I489" s="77">
        <v>40.99</v>
      </c>
      <c r="J489" s="2">
        <v>1</v>
      </c>
      <c r="K489" s="119" cm="1">
        <f t="array" ref="K489">ROUND(IF(C489="Beer",SUM(LOOKUP(2,1/(SRP!$B$7:$B$9&lt;=E489)/(SRP!$C$7:$C$9&gt;=E489),SRP!$D$7:$D$9)*(G489/100)*(E489/1000)),IF(C489="Spirits",SUM(LOOKUP(2,1/(SRP!$B$2:$B$6&lt;=E489)/(SRP!$C$2:$C$6&gt;=E489),SRP!$D$2:$D$6)*(G489/100)*(E489/1000)),IF(AND(C489="Wine",D489="Fortified Wines"),SUM(LOOKUP(2,1/(SRP!$B$20:$B$23&lt;=E489)/(SRP!$C$20:$C$23&gt;=E489),SRP!$D$20:$D$23)*(G489/100)*(E489/1000)),IF(C489="Wine",SUM(LOOKUP(2,1/(SRP!$B$15:$B$19&lt;=E489)/(SRP!$C$15:$C$19&gt;=E489),SRP!$D$15:$D$19)*(G489/100)*(E489/1000)),IF(C489="Ready to Drink",SUM(LOOKUP(2,1/(SRP!$B$10:$B$14&lt;=E489)/(SRP!$C$10:$C$14&gt;=E489),SRP!$D$10:$D$14)*(G489/100)*(E489/1000)),0))))),2)</f>
        <v>31.83</v>
      </c>
    </row>
    <row r="490" spans="1:11" x14ac:dyDescent="0.35">
      <c r="A490" s="2">
        <v>11429</v>
      </c>
      <c r="B490" s="76" t="s">
        <v>3990</v>
      </c>
      <c r="C490" s="76" t="s">
        <v>285</v>
      </c>
      <c r="D490" s="76" t="s">
        <v>6945</v>
      </c>
      <c r="E490" s="76">
        <v>750</v>
      </c>
      <c r="F490" s="76">
        <v>6</v>
      </c>
      <c r="G490" s="77">
        <v>43</v>
      </c>
      <c r="H490" s="76" t="s">
        <v>3326</v>
      </c>
      <c r="I490" s="77">
        <v>64.989999999999995</v>
      </c>
      <c r="J490" s="2">
        <v>1</v>
      </c>
      <c r="K490" s="119" cm="1">
        <f t="array" ref="K490">ROUND(IF(C490="Beer",SUM(LOOKUP(2,1/(SRP!$B$7:$B$9&lt;=E490)/(SRP!$C$7:$C$9&gt;=E490),SRP!$D$7:$D$9)*(G490/100)*(E490/1000)),IF(C490="Spirits",SUM(LOOKUP(2,1/(SRP!$B$2:$B$6&lt;=E490)/(SRP!$C$2:$C$6&gt;=E490),SRP!$D$2:$D$6)*(G490/100)*(E490/1000)),IF(AND(C490="Wine",D490="Fortified Wines"),SUM(LOOKUP(2,1/(SRP!$B$20:$B$23&lt;=E490)/(SRP!$C$20:$C$23&gt;=E490),SRP!$D$20:$D$23)*(G490/100)*(E490/1000)),IF(C490="Wine",SUM(LOOKUP(2,1/(SRP!$B$15:$B$19&lt;=E490)/(SRP!$C$15:$C$19&gt;=E490),SRP!$D$15:$D$19)*(G490/100)*(E490/1000)),IF(C490="Ready to Drink",SUM(LOOKUP(2,1/(SRP!$B$10:$B$14&lt;=E490)/(SRP!$C$10:$C$14&gt;=E490),SRP!$D$10:$D$14)*(G490/100)*(E490/1000)),0))))),2)</f>
        <v>22.51</v>
      </c>
    </row>
    <row r="491" spans="1:11" x14ac:dyDescent="0.35">
      <c r="A491" s="2">
        <v>11433</v>
      </c>
      <c r="B491" s="76" t="s">
        <v>604</v>
      </c>
      <c r="C491" s="76" t="s">
        <v>286</v>
      </c>
      <c r="D491" s="76" t="s">
        <v>5269</v>
      </c>
      <c r="E491" s="76">
        <v>750</v>
      </c>
      <c r="F491" s="76">
        <v>12</v>
      </c>
      <c r="G491" s="77">
        <v>12.5</v>
      </c>
      <c r="H491" s="76" t="s">
        <v>3292</v>
      </c>
      <c r="I491" s="77">
        <v>18.989999999999998</v>
      </c>
      <c r="J491" s="2">
        <v>1</v>
      </c>
      <c r="K491" s="119" cm="1">
        <f t="array" ref="K491">ROUND(IF(C491="Beer",SUM(LOOKUP(2,1/(SRP!$B$7:$B$9&lt;=E491)/(SRP!$C$7:$C$9&gt;=E491),SRP!$D$7:$D$9)*(G491/100)*(E491/1000)),IF(C491="Spirits",SUM(LOOKUP(2,1/(SRP!$B$2:$B$6&lt;=E491)/(SRP!$C$2:$C$6&gt;=E491),SRP!$D$2:$D$6)*(G491/100)*(E491/1000)),IF(AND(C491="Wine",D491="Fortified Wines"),SUM(LOOKUP(2,1/(SRP!$B$20:$B$23&lt;=E491)/(SRP!$C$20:$C$23&gt;=E491),SRP!$D$20:$D$23)*(G491/100)*(E491/1000)),IF(C491="Wine",SUM(LOOKUP(2,1/(SRP!$B$15:$B$19&lt;=E491)/(SRP!$C$15:$C$19&gt;=E491),SRP!$D$15:$D$19)*(G491/100)*(E491/1000)),IF(C491="Ready to Drink",SUM(LOOKUP(2,1/(SRP!$B$10:$B$14&lt;=E491)/(SRP!$C$10:$C$14&gt;=E491),SRP!$D$10:$D$14)*(G491/100)*(E491/1000)),0))))),2)</f>
        <v>6.54</v>
      </c>
    </row>
    <row r="492" spans="1:11" x14ac:dyDescent="0.35">
      <c r="A492" s="2">
        <v>11466</v>
      </c>
      <c r="B492" s="76" t="s">
        <v>605</v>
      </c>
      <c r="C492" s="76" t="s">
        <v>285</v>
      </c>
      <c r="D492" s="76" t="s">
        <v>6942</v>
      </c>
      <c r="E492" s="76">
        <v>750</v>
      </c>
      <c r="F492" s="76">
        <v>6</v>
      </c>
      <c r="G492" s="77">
        <v>47</v>
      </c>
      <c r="H492" s="76" t="s">
        <v>6694</v>
      </c>
      <c r="I492" s="77">
        <v>61.99</v>
      </c>
      <c r="J492" s="2">
        <v>1</v>
      </c>
      <c r="K492" s="119" cm="1">
        <f t="array" ref="K492">ROUND(IF(C492="Beer",SUM(LOOKUP(2,1/(SRP!$B$7:$B$9&lt;=E492)/(SRP!$C$7:$C$9&gt;=E492),SRP!$D$7:$D$9)*(G492/100)*(E492/1000)),IF(C492="Spirits",SUM(LOOKUP(2,1/(SRP!$B$2:$B$6&lt;=E492)/(SRP!$C$2:$C$6&gt;=E492),SRP!$D$2:$D$6)*(G492/100)*(E492/1000)),IF(AND(C492="Wine",D492="Fortified Wines"),SUM(LOOKUP(2,1/(SRP!$B$20:$B$23&lt;=E492)/(SRP!$C$20:$C$23&gt;=E492),SRP!$D$20:$D$23)*(G492/100)*(E492/1000)),IF(C492="Wine",SUM(LOOKUP(2,1/(SRP!$B$15:$B$19&lt;=E492)/(SRP!$C$15:$C$19&gt;=E492),SRP!$D$15:$D$19)*(G492/100)*(E492/1000)),IF(C492="Ready to Drink",SUM(LOOKUP(2,1/(SRP!$B$10:$B$14&lt;=E492)/(SRP!$C$10:$C$14&gt;=E492),SRP!$D$10:$D$14)*(G492/100)*(E492/1000)),0))))),2)</f>
        <v>24.61</v>
      </c>
    </row>
    <row r="493" spans="1:11" x14ac:dyDescent="0.35">
      <c r="A493" s="2">
        <v>11469</v>
      </c>
      <c r="B493" s="76" t="s">
        <v>395</v>
      </c>
      <c r="C493" s="76" t="s">
        <v>285</v>
      </c>
      <c r="D493" s="76" t="s">
        <v>5275</v>
      </c>
      <c r="E493" s="76">
        <v>1140</v>
      </c>
      <c r="F493" s="76">
        <v>8</v>
      </c>
      <c r="G493" s="77">
        <v>40</v>
      </c>
      <c r="H493" s="76" t="s">
        <v>3303</v>
      </c>
      <c r="I493" s="77">
        <v>38.99</v>
      </c>
      <c r="J493" s="2">
        <v>1</v>
      </c>
      <c r="K493" s="119" cm="1">
        <f t="array" ref="K493">ROUND(IF(C493="Beer",SUM(LOOKUP(2,1/(SRP!$B$7:$B$9&lt;=E493)/(SRP!$C$7:$C$9&gt;=E493),SRP!$D$7:$D$9)*(G493/100)*(E493/1000)),IF(C493="Spirits",SUM(LOOKUP(2,1/(SRP!$B$2:$B$6&lt;=E493)/(SRP!$C$2:$C$6&gt;=E493),SRP!$D$2:$D$6)*(G493/100)*(E493/1000)),IF(AND(C493="Wine",D493="Fortified Wines"),SUM(LOOKUP(2,1/(SRP!$B$20:$B$23&lt;=E493)/(SRP!$C$20:$C$23&gt;=E493),SRP!$D$20:$D$23)*(G493/100)*(E493/1000)),IF(C493="Wine",SUM(LOOKUP(2,1/(SRP!$B$15:$B$19&lt;=E493)/(SRP!$C$15:$C$19&gt;=E493),SRP!$D$15:$D$19)*(G493/100)*(E493/1000)),IF(C493="Ready to Drink",SUM(LOOKUP(2,1/(SRP!$B$10:$B$14&lt;=E493)/(SRP!$C$10:$C$14&gt;=E493),SRP!$D$10:$D$14)*(G493/100)*(E493/1000)),0))))),2)</f>
        <v>31.83</v>
      </c>
    </row>
    <row r="494" spans="1:11" x14ac:dyDescent="0.35">
      <c r="A494" s="2">
        <v>11497</v>
      </c>
      <c r="B494" s="76" t="s">
        <v>3831</v>
      </c>
      <c r="C494" s="76" t="s">
        <v>285</v>
      </c>
      <c r="D494" s="76" t="s">
        <v>5259</v>
      </c>
      <c r="E494" s="76">
        <v>1140</v>
      </c>
      <c r="F494" s="76">
        <v>8</v>
      </c>
      <c r="G494" s="77">
        <v>46</v>
      </c>
      <c r="H494" s="76" t="s">
        <v>3284</v>
      </c>
      <c r="I494" s="77">
        <v>45.49</v>
      </c>
      <c r="J494" s="2">
        <v>1</v>
      </c>
      <c r="K494" s="119" cm="1">
        <f t="array" ref="K494">ROUND(IF(C494="Beer",SUM(LOOKUP(2,1/(SRP!$B$7:$B$9&lt;=E494)/(SRP!$C$7:$C$9&gt;=E494),SRP!$D$7:$D$9)*(G494/100)*(E494/1000)),IF(C494="Spirits",SUM(LOOKUP(2,1/(SRP!$B$2:$B$6&lt;=E494)/(SRP!$C$2:$C$6&gt;=E494),SRP!$D$2:$D$6)*(G494/100)*(E494/1000)),IF(AND(C494="Wine",D494="Fortified Wines"),SUM(LOOKUP(2,1/(SRP!$B$20:$B$23&lt;=E494)/(SRP!$C$20:$C$23&gt;=E494),SRP!$D$20:$D$23)*(G494/100)*(E494/1000)),IF(C494="Wine",SUM(LOOKUP(2,1/(SRP!$B$15:$B$19&lt;=E494)/(SRP!$C$15:$C$19&gt;=E494),SRP!$D$15:$D$19)*(G494/100)*(E494/1000)),IF(C494="Ready to Drink",SUM(LOOKUP(2,1/(SRP!$B$10:$B$14&lt;=E494)/(SRP!$C$10:$C$14&gt;=E494),SRP!$D$10:$D$14)*(G494/100)*(E494/1000)),0))))),2)</f>
        <v>36.61</v>
      </c>
    </row>
    <row r="495" spans="1:11" x14ac:dyDescent="0.35">
      <c r="A495" s="2">
        <v>11500</v>
      </c>
      <c r="B495" s="76" t="s">
        <v>606</v>
      </c>
      <c r="C495" s="76" t="s">
        <v>286</v>
      </c>
      <c r="D495" s="76" t="s">
        <v>5236</v>
      </c>
      <c r="E495" s="76">
        <v>750</v>
      </c>
      <c r="F495" s="76">
        <v>12</v>
      </c>
      <c r="G495" s="77">
        <v>13.5</v>
      </c>
      <c r="H495" s="76" t="s">
        <v>3303</v>
      </c>
      <c r="I495" s="77">
        <v>19.989999999999998</v>
      </c>
      <c r="J495" s="2">
        <v>1</v>
      </c>
      <c r="K495" s="119" cm="1">
        <f t="array" ref="K495">ROUND(IF(C495="Beer",SUM(LOOKUP(2,1/(SRP!$B$7:$B$9&lt;=E495)/(SRP!$C$7:$C$9&gt;=E495),SRP!$D$7:$D$9)*(G495/100)*(E495/1000)),IF(C495="Spirits",SUM(LOOKUP(2,1/(SRP!$B$2:$B$6&lt;=E495)/(SRP!$C$2:$C$6&gt;=E495),SRP!$D$2:$D$6)*(G495/100)*(E495/1000)),IF(AND(C495="Wine",D495="Fortified Wines"),SUM(LOOKUP(2,1/(SRP!$B$20:$B$23&lt;=E495)/(SRP!$C$20:$C$23&gt;=E495),SRP!$D$20:$D$23)*(G495/100)*(E495/1000)),IF(C495="Wine",SUM(LOOKUP(2,1/(SRP!$B$15:$B$19&lt;=E495)/(SRP!$C$15:$C$19&gt;=E495),SRP!$D$15:$D$19)*(G495/100)*(E495/1000)),IF(C495="Ready to Drink",SUM(LOOKUP(2,1/(SRP!$B$10:$B$14&lt;=E495)/(SRP!$C$10:$C$14&gt;=E495),SRP!$D$10:$D$14)*(G495/100)*(E495/1000)),0))))),2)</f>
        <v>7.07</v>
      </c>
    </row>
    <row r="496" spans="1:11" x14ac:dyDescent="0.35">
      <c r="A496" s="2">
        <v>11502</v>
      </c>
      <c r="B496" s="76" t="s">
        <v>607</v>
      </c>
      <c r="C496" s="76" t="s">
        <v>286</v>
      </c>
      <c r="D496" s="76" t="s">
        <v>5247</v>
      </c>
      <c r="E496" s="76">
        <v>750</v>
      </c>
      <c r="F496" s="76">
        <v>12</v>
      </c>
      <c r="G496" s="77">
        <v>14.5</v>
      </c>
      <c r="H496" s="76" t="s">
        <v>3303</v>
      </c>
      <c r="I496" s="77">
        <v>31.99</v>
      </c>
      <c r="J496" s="2">
        <v>1</v>
      </c>
      <c r="K496" s="119" cm="1">
        <f t="array" ref="K496">ROUND(IF(C496="Beer",SUM(LOOKUP(2,1/(SRP!$B$7:$B$9&lt;=E496)/(SRP!$C$7:$C$9&gt;=E496),SRP!$D$7:$D$9)*(G496/100)*(E496/1000)),IF(C496="Spirits",SUM(LOOKUP(2,1/(SRP!$B$2:$B$6&lt;=E496)/(SRP!$C$2:$C$6&gt;=E496),SRP!$D$2:$D$6)*(G496/100)*(E496/1000)),IF(AND(C496="Wine",D496="Fortified Wines"),SUM(LOOKUP(2,1/(SRP!$B$20:$B$23&lt;=E496)/(SRP!$C$20:$C$23&gt;=E496),SRP!$D$20:$D$23)*(G496/100)*(E496/1000)),IF(C496="Wine",SUM(LOOKUP(2,1/(SRP!$B$15:$B$19&lt;=E496)/(SRP!$C$15:$C$19&gt;=E496),SRP!$D$15:$D$19)*(G496/100)*(E496/1000)),IF(C496="Ready to Drink",SUM(LOOKUP(2,1/(SRP!$B$10:$B$14&lt;=E496)/(SRP!$C$10:$C$14&gt;=E496),SRP!$D$10:$D$14)*(G496/100)*(E496/1000)),0))))),2)</f>
        <v>7.59</v>
      </c>
    </row>
    <row r="497" spans="1:11" x14ac:dyDescent="0.35">
      <c r="A497" s="2">
        <v>11521</v>
      </c>
      <c r="B497" s="76" t="s">
        <v>608</v>
      </c>
      <c r="C497" s="76" t="s">
        <v>287</v>
      </c>
      <c r="D497" s="76" t="s">
        <v>5230</v>
      </c>
      <c r="E497" s="76">
        <v>2840</v>
      </c>
      <c r="F497" s="76">
        <v>3</v>
      </c>
      <c r="G497" s="77">
        <v>5</v>
      </c>
      <c r="H497" s="76" t="s">
        <v>3325</v>
      </c>
      <c r="I497" s="77">
        <v>17.489999999999998</v>
      </c>
      <c r="J497" s="2">
        <v>8</v>
      </c>
      <c r="K497" s="119" cm="1">
        <f t="array" ref="K497">ROUND(IF(C497="Beer",SUM(LOOKUP(2,1/(SRP!$B$7:$B$9&lt;=E497)/(SRP!$C$7:$C$9&gt;=E497),SRP!$D$7:$D$9)*(G497/100)*(E497/1000)),IF(C497="Spirits",SUM(LOOKUP(2,1/(SRP!$B$2:$B$6&lt;=E497)/(SRP!$C$2:$C$6&gt;=E497),SRP!$D$2:$D$6)*(G497/100)*(E497/1000)),IF(AND(C497="Wine",D497="Fortified Wines"),SUM(LOOKUP(2,1/(SRP!$B$20:$B$23&lt;=E497)/(SRP!$C$20:$C$23&gt;=E497),SRP!$D$20:$D$23)*(G497/100)*(E497/1000)),IF(C497="Wine",SUM(LOOKUP(2,1/(SRP!$B$15:$B$19&lt;=E497)/(SRP!$C$15:$C$19&gt;=E497),SRP!$D$15:$D$19)*(G497/100)*(E497/1000)),IF(C497="Ready to Drink",SUM(LOOKUP(2,1/(SRP!$B$10:$B$14&lt;=E497)/(SRP!$C$10:$C$14&gt;=E497),SRP!$D$10:$D$14)*(G497/100)*(E497/1000)),0))))),2)</f>
        <v>9.91</v>
      </c>
    </row>
    <row r="498" spans="1:11" x14ac:dyDescent="0.35">
      <c r="A498" s="2">
        <v>11521</v>
      </c>
      <c r="B498" s="76" t="s">
        <v>608</v>
      </c>
      <c r="C498" s="76" t="s">
        <v>287</v>
      </c>
      <c r="D498" s="76" t="s">
        <v>5230</v>
      </c>
      <c r="E498" s="76">
        <v>2840</v>
      </c>
      <c r="F498" s="76">
        <v>3</v>
      </c>
      <c r="G498" s="77">
        <v>5</v>
      </c>
      <c r="H498" s="76" t="s">
        <v>3325</v>
      </c>
      <c r="I498" s="77">
        <v>17.489999999999998</v>
      </c>
      <c r="J498" s="2">
        <v>8</v>
      </c>
      <c r="K498" s="119" cm="1">
        <f t="array" ref="K498">ROUND(IF(C498="Beer",SUM(LOOKUP(2,1/(SRP!$B$7:$B$9&lt;=E498)/(SRP!$C$7:$C$9&gt;=E498),SRP!$D$7:$D$9)*(G498/100)*(E498/1000)),IF(C498="Spirits",SUM(LOOKUP(2,1/(SRP!$B$2:$B$6&lt;=E498)/(SRP!$C$2:$C$6&gt;=E498),SRP!$D$2:$D$6)*(G498/100)*(E498/1000)),IF(AND(C498="Wine",D498="Fortified Wines"),SUM(LOOKUP(2,1/(SRP!$B$20:$B$23&lt;=E498)/(SRP!$C$20:$C$23&gt;=E498),SRP!$D$20:$D$23)*(G498/100)*(E498/1000)),IF(C498="Wine",SUM(LOOKUP(2,1/(SRP!$B$15:$B$19&lt;=E498)/(SRP!$C$15:$C$19&gt;=E498),SRP!$D$15:$D$19)*(G498/100)*(E498/1000)),IF(C498="Ready to Drink",SUM(LOOKUP(2,1/(SRP!$B$10:$B$14&lt;=E498)/(SRP!$C$10:$C$14&gt;=E498),SRP!$D$10:$D$14)*(G498/100)*(E498/1000)),0))))),2)</f>
        <v>9.91</v>
      </c>
    </row>
    <row r="499" spans="1:11" x14ac:dyDescent="0.35">
      <c r="A499" s="2">
        <v>11582</v>
      </c>
      <c r="B499" s="76" t="s">
        <v>172</v>
      </c>
      <c r="C499" s="76" t="s">
        <v>287</v>
      </c>
      <c r="D499" s="76" t="s">
        <v>5230</v>
      </c>
      <c r="E499" s="76">
        <v>2840</v>
      </c>
      <c r="F499" s="76">
        <v>3</v>
      </c>
      <c r="G499" s="77">
        <v>5</v>
      </c>
      <c r="H499" s="76" t="s">
        <v>3325</v>
      </c>
      <c r="I499" s="77">
        <v>17.489999999999998</v>
      </c>
      <c r="J499" s="2">
        <v>8</v>
      </c>
      <c r="K499" s="119" cm="1">
        <f t="array" ref="K499">ROUND(IF(C499="Beer",SUM(LOOKUP(2,1/(SRP!$B$7:$B$9&lt;=E499)/(SRP!$C$7:$C$9&gt;=E499),SRP!$D$7:$D$9)*(G499/100)*(E499/1000)),IF(C499="Spirits",SUM(LOOKUP(2,1/(SRP!$B$2:$B$6&lt;=E499)/(SRP!$C$2:$C$6&gt;=E499),SRP!$D$2:$D$6)*(G499/100)*(E499/1000)),IF(AND(C499="Wine",D499="Fortified Wines"),SUM(LOOKUP(2,1/(SRP!$B$20:$B$23&lt;=E499)/(SRP!$C$20:$C$23&gt;=E499),SRP!$D$20:$D$23)*(G499/100)*(E499/1000)),IF(C499="Wine",SUM(LOOKUP(2,1/(SRP!$B$15:$B$19&lt;=E499)/(SRP!$C$15:$C$19&gt;=E499),SRP!$D$15:$D$19)*(G499/100)*(E499/1000)),IF(C499="Ready to Drink",SUM(LOOKUP(2,1/(SRP!$B$10:$B$14&lt;=E499)/(SRP!$C$10:$C$14&gt;=E499),SRP!$D$10:$D$14)*(G499/100)*(E499/1000)),0))))),2)</f>
        <v>9.91</v>
      </c>
    </row>
    <row r="500" spans="1:11" x14ac:dyDescent="0.35">
      <c r="A500" s="2">
        <v>11582</v>
      </c>
      <c r="B500" s="76" t="s">
        <v>172</v>
      </c>
      <c r="C500" s="76" t="s">
        <v>287</v>
      </c>
      <c r="D500" s="76" t="s">
        <v>5230</v>
      </c>
      <c r="E500" s="76">
        <v>2840</v>
      </c>
      <c r="F500" s="76">
        <v>3</v>
      </c>
      <c r="G500" s="77">
        <v>5</v>
      </c>
      <c r="H500" s="76" t="s">
        <v>3325</v>
      </c>
      <c r="I500" s="77">
        <v>17.489999999999998</v>
      </c>
      <c r="J500" s="2">
        <v>8</v>
      </c>
      <c r="K500" s="119" cm="1">
        <f t="array" ref="K500">ROUND(IF(C500="Beer",SUM(LOOKUP(2,1/(SRP!$B$7:$B$9&lt;=E500)/(SRP!$C$7:$C$9&gt;=E500),SRP!$D$7:$D$9)*(G500/100)*(E500/1000)),IF(C500="Spirits",SUM(LOOKUP(2,1/(SRP!$B$2:$B$6&lt;=E500)/(SRP!$C$2:$C$6&gt;=E500),SRP!$D$2:$D$6)*(G500/100)*(E500/1000)),IF(AND(C500="Wine",D500="Fortified Wines"),SUM(LOOKUP(2,1/(SRP!$B$20:$B$23&lt;=E500)/(SRP!$C$20:$C$23&gt;=E500),SRP!$D$20:$D$23)*(G500/100)*(E500/1000)),IF(C500="Wine",SUM(LOOKUP(2,1/(SRP!$B$15:$B$19&lt;=E500)/(SRP!$C$15:$C$19&gt;=E500),SRP!$D$15:$D$19)*(G500/100)*(E500/1000)),IF(C500="Ready to Drink",SUM(LOOKUP(2,1/(SRP!$B$10:$B$14&lt;=E500)/(SRP!$C$10:$C$14&gt;=E500),SRP!$D$10:$D$14)*(G500/100)*(E500/1000)),0))))),2)</f>
        <v>9.91</v>
      </c>
    </row>
    <row r="501" spans="1:11" x14ac:dyDescent="0.35">
      <c r="A501" s="2">
        <v>11583</v>
      </c>
      <c r="B501" s="76" t="s">
        <v>173</v>
      </c>
      <c r="C501" s="76" t="s">
        <v>287</v>
      </c>
      <c r="D501" s="76" t="s">
        <v>5271</v>
      </c>
      <c r="E501" s="76">
        <v>2840</v>
      </c>
      <c r="F501" s="76">
        <v>3</v>
      </c>
      <c r="G501" s="77">
        <v>4</v>
      </c>
      <c r="H501" s="76" t="s">
        <v>3325</v>
      </c>
      <c r="I501" s="77">
        <v>17.489999999999998</v>
      </c>
      <c r="J501" s="2">
        <v>8</v>
      </c>
      <c r="K501" s="119" cm="1">
        <f t="array" ref="K501">ROUND(IF(C501="Beer",SUM(LOOKUP(2,1/(SRP!$B$7:$B$9&lt;=E501)/(SRP!$C$7:$C$9&gt;=E501),SRP!$D$7:$D$9)*(G501/100)*(E501/1000)),IF(C501="Spirits",SUM(LOOKUP(2,1/(SRP!$B$2:$B$6&lt;=E501)/(SRP!$C$2:$C$6&gt;=E501),SRP!$D$2:$D$6)*(G501/100)*(E501/1000)),IF(AND(C501="Wine",D501="Fortified Wines"),SUM(LOOKUP(2,1/(SRP!$B$20:$B$23&lt;=E501)/(SRP!$C$20:$C$23&gt;=E501),SRP!$D$20:$D$23)*(G501/100)*(E501/1000)),IF(C501="Wine",SUM(LOOKUP(2,1/(SRP!$B$15:$B$19&lt;=E501)/(SRP!$C$15:$C$19&gt;=E501),SRP!$D$15:$D$19)*(G501/100)*(E501/1000)),IF(C501="Ready to Drink",SUM(LOOKUP(2,1/(SRP!$B$10:$B$14&lt;=E501)/(SRP!$C$10:$C$14&gt;=E501),SRP!$D$10:$D$14)*(G501/100)*(E501/1000)),0))))),2)</f>
        <v>7.93</v>
      </c>
    </row>
    <row r="502" spans="1:11" x14ac:dyDescent="0.35">
      <c r="A502" s="2">
        <v>11583</v>
      </c>
      <c r="B502" s="76" t="s">
        <v>173</v>
      </c>
      <c r="C502" s="76" t="s">
        <v>287</v>
      </c>
      <c r="D502" s="76" t="s">
        <v>5271</v>
      </c>
      <c r="E502" s="76">
        <v>2840</v>
      </c>
      <c r="F502" s="76">
        <v>3</v>
      </c>
      <c r="G502" s="77">
        <v>4</v>
      </c>
      <c r="H502" s="76" t="s">
        <v>3325</v>
      </c>
      <c r="I502" s="77">
        <v>17.489999999999998</v>
      </c>
      <c r="J502" s="2">
        <v>8</v>
      </c>
      <c r="K502" s="119" cm="1">
        <f t="array" ref="K502">ROUND(IF(C502="Beer",SUM(LOOKUP(2,1/(SRP!$B$7:$B$9&lt;=E502)/(SRP!$C$7:$C$9&gt;=E502),SRP!$D$7:$D$9)*(G502/100)*(E502/1000)),IF(C502="Spirits",SUM(LOOKUP(2,1/(SRP!$B$2:$B$6&lt;=E502)/(SRP!$C$2:$C$6&gt;=E502),SRP!$D$2:$D$6)*(G502/100)*(E502/1000)),IF(AND(C502="Wine",D502="Fortified Wines"),SUM(LOOKUP(2,1/(SRP!$B$20:$B$23&lt;=E502)/(SRP!$C$20:$C$23&gt;=E502),SRP!$D$20:$D$23)*(G502/100)*(E502/1000)),IF(C502="Wine",SUM(LOOKUP(2,1/(SRP!$B$15:$B$19&lt;=E502)/(SRP!$C$15:$C$19&gt;=E502),SRP!$D$15:$D$19)*(G502/100)*(E502/1000)),IF(C502="Ready to Drink",SUM(LOOKUP(2,1/(SRP!$B$10:$B$14&lt;=E502)/(SRP!$C$10:$C$14&gt;=E502),SRP!$D$10:$D$14)*(G502/100)*(E502/1000)),0))))),2)</f>
        <v>7.93</v>
      </c>
    </row>
    <row r="503" spans="1:11" x14ac:dyDescent="0.35">
      <c r="A503" s="2">
        <v>11584</v>
      </c>
      <c r="B503" s="76" t="s">
        <v>609</v>
      </c>
      <c r="C503" s="76" t="s">
        <v>286</v>
      </c>
      <c r="D503" s="76" t="s">
        <v>5247</v>
      </c>
      <c r="E503" s="76">
        <v>750</v>
      </c>
      <c r="F503" s="76">
        <v>12</v>
      </c>
      <c r="G503" s="77">
        <v>13.5</v>
      </c>
      <c r="H503" s="76" t="s">
        <v>6695</v>
      </c>
      <c r="I503" s="77">
        <v>26.99</v>
      </c>
      <c r="J503" s="2">
        <v>1</v>
      </c>
      <c r="K503" s="119" cm="1">
        <f t="array" ref="K503">ROUND(IF(C503="Beer",SUM(LOOKUP(2,1/(SRP!$B$7:$B$9&lt;=E503)/(SRP!$C$7:$C$9&gt;=E503),SRP!$D$7:$D$9)*(G503/100)*(E503/1000)),IF(C503="Spirits",SUM(LOOKUP(2,1/(SRP!$B$2:$B$6&lt;=E503)/(SRP!$C$2:$C$6&gt;=E503),SRP!$D$2:$D$6)*(G503/100)*(E503/1000)),IF(AND(C503="Wine",D503="Fortified Wines"),SUM(LOOKUP(2,1/(SRP!$B$20:$B$23&lt;=E503)/(SRP!$C$20:$C$23&gt;=E503),SRP!$D$20:$D$23)*(G503/100)*(E503/1000)),IF(C503="Wine",SUM(LOOKUP(2,1/(SRP!$B$15:$B$19&lt;=E503)/(SRP!$C$15:$C$19&gt;=E503),SRP!$D$15:$D$19)*(G503/100)*(E503/1000)),IF(C503="Ready to Drink",SUM(LOOKUP(2,1/(SRP!$B$10:$B$14&lt;=E503)/(SRP!$C$10:$C$14&gt;=E503),SRP!$D$10:$D$14)*(G503/100)*(E503/1000)),0))))),2)</f>
        <v>7.07</v>
      </c>
    </row>
    <row r="504" spans="1:11" x14ac:dyDescent="0.35">
      <c r="A504" s="2">
        <v>11585</v>
      </c>
      <c r="B504" s="76" t="s">
        <v>610</v>
      </c>
      <c r="C504" s="76" t="s">
        <v>286</v>
      </c>
      <c r="D504" s="76" t="s">
        <v>5247</v>
      </c>
      <c r="E504" s="76">
        <v>750</v>
      </c>
      <c r="F504" s="76">
        <v>12</v>
      </c>
      <c r="G504" s="77">
        <v>15.1</v>
      </c>
      <c r="H504" s="76" t="s">
        <v>6695</v>
      </c>
      <c r="I504" s="77">
        <v>69.989999999999995</v>
      </c>
      <c r="J504" s="2">
        <v>1</v>
      </c>
      <c r="K504" s="119" cm="1">
        <f t="array" ref="K504">ROUND(IF(C504="Beer",SUM(LOOKUP(2,1/(SRP!$B$7:$B$9&lt;=E504)/(SRP!$C$7:$C$9&gt;=E504),SRP!$D$7:$D$9)*(G504/100)*(E504/1000)),IF(C504="Spirits",SUM(LOOKUP(2,1/(SRP!$B$2:$B$6&lt;=E504)/(SRP!$C$2:$C$6&gt;=E504),SRP!$D$2:$D$6)*(G504/100)*(E504/1000)),IF(AND(C504="Wine",D504="Fortified Wines"),SUM(LOOKUP(2,1/(SRP!$B$20:$B$23&lt;=E504)/(SRP!$C$20:$C$23&gt;=E504),SRP!$D$20:$D$23)*(G504/100)*(E504/1000)),IF(C504="Wine",SUM(LOOKUP(2,1/(SRP!$B$15:$B$19&lt;=E504)/(SRP!$C$15:$C$19&gt;=E504),SRP!$D$15:$D$19)*(G504/100)*(E504/1000)),IF(C504="Ready to Drink",SUM(LOOKUP(2,1/(SRP!$B$10:$B$14&lt;=E504)/(SRP!$C$10:$C$14&gt;=E504),SRP!$D$10:$D$14)*(G504/100)*(E504/1000)),0))))),2)</f>
        <v>7.91</v>
      </c>
    </row>
    <row r="505" spans="1:11" x14ac:dyDescent="0.35">
      <c r="A505" s="2">
        <v>11656</v>
      </c>
      <c r="B505" s="76" t="s">
        <v>611</v>
      </c>
      <c r="C505" s="76" t="s">
        <v>286</v>
      </c>
      <c r="D505" s="76" t="s">
        <v>5247</v>
      </c>
      <c r="E505" s="76">
        <v>750</v>
      </c>
      <c r="F505" s="76">
        <v>6</v>
      </c>
      <c r="G505" s="77">
        <v>15</v>
      </c>
      <c r="H505" s="76" t="s">
        <v>3341</v>
      </c>
      <c r="I505" s="77">
        <v>24.51</v>
      </c>
      <c r="J505" s="2">
        <v>1</v>
      </c>
      <c r="K505" s="119" cm="1">
        <f t="array" ref="K505">ROUND(IF(C505="Beer",SUM(LOOKUP(2,1/(SRP!$B$7:$B$9&lt;=E505)/(SRP!$C$7:$C$9&gt;=E505),SRP!$D$7:$D$9)*(G505/100)*(E505/1000)),IF(C505="Spirits",SUM(LOOKUP(2,1/(SRP!$B$2:$B$6&lt;=E505)/(SRP!$C$2:$C$6&gt;=E505),SRP!$D$2:$D$6)*(G505/100)*(E505/1000)),IF(AND(C505="Wine",D505="Fortified Wines"),SUM(LOOKUP(2,1/(SRP!$B$20:$B$23&lt;=E505)/(SRP!$C$20:$C$23&gt;=E505),SRP!$D$20:$D$23)*(G505/100)*(E505/1000)),IF(C505="Wine",SUM(LOOKUP(2,1/(SRP!$B$15:$B$19&lt;=E505)/(SRP!$C$15:$C$19&gt;=E505),SRP!$D$15:$D$19)*(G505/100)*(E505/1000)),IF(C505="Ready to Drink",SUM(LOOKUP(2,1/(SRP!$B$10:$B$14&lt;=E505)/(SRP!$C$10:$C$14&gt;=E505),SRP!$D$10:$D$14)*(G505/100)*(E505/1000)),0))))),2)</f>
        <v>7.85</v>
      </c>
    </row>
    <row r="506" spans="1:11" x14ac:dyDescent="0.35">
      <c r="A506" s="2">
        <v>11700</v>
      </c>
      <c r="B506" s="76" t="s">
        <v>612</v>
      </c>
      <c r="C506" s="76" t="s">
        <v>286</v>
      </c>
      <c r="D506" s="76" t="s">
        <v>5232</v>
      </c>
      <c r="E506" s="76">
        <v>750</v>
      </c>
      <c r="F506" s="76">
        <v>6</v>
      </c>
      <c r="G506" s="77">
        <v>13</v>
      </c>
      <c r="H506" s="76" t="s">
        <v>3279</v>
      </c>
      <c r="I506" s="77">
        <v>29.99</v>
      </c>
      <c r="J506" s="2">
        <v>1</v>
      </c>
      <c r="K506" s="119" cm="1">
        <f t="array" ref="K506">ROUND(IF(C506="Beer",SUM(LOOKUP(2,1/(SRP!$B$7:$B$9&lt;=E506)/(SRP!$C$7:$C$9&gt;=E506),SRP!$D$7:$D$9)*(G506/100)*(E506/1000)),IF(C506="Spirits",SUM(LOOKUP(2,1/(SRP!$B$2:$B$6&lt;=E506)/(SRP!$C$2:$C$6&gt;=E506),SRP!$D$2:$D$6)*(G506/100)*(E506/1000)),IF(AND(C506="Wine",D506="Fortified Wines"),SUM(LOOKUP(2,1/(SRP!$B$20:$B$23&lt;=E506)/(SRP!$C$20:$C$23&gt;=E506),SRP!$D$20:$D$23)*(G506/100)*(E506/1000)),IF(C506="Wine",SUM(LOOKUP(2,1/(SRP!$B$15:$B$19&lt;=E506)/(SRP!$C$15:$C$19&gt;=E506),SRP!$D$15:$D$19)*(G506/100)*(E506/1000)),IF(C506="Ready to Drink",SUM(LOOKUP(2,1/(SRP!$B$10:$B$14&lt;=E506)/(SRP!$C$10:$C$14&gt;=E506),SRP!$D$10:$D$14)*(G506/100)*(E506/1000)),0))))),2)</f>
        <v>6.81</v>
      </c>
    </row>
    <row r="507" spans="1:11" x14ac:dyDescent="0.35">
      <c r="A507" s="2">
        <v>11702</v>
      </c>
      <c r="B507" s="76" t="s">
        <v>45</v>
      </c>
      <c r="C507" s="76" t="s">
        <v>285</v>
      </c>
      <c r="D507" s="76" t="s">
        <v>5242</v>
      </c>
      <c r="E507" s="76">
        <v>1140</v>
      </c>
      <c r="F507" s="76">
        <v>8</v>
      </c>
      <c r="G507" s="77">
        <v>21</v>
      </c>
      <c r="H507" s="76" t="s">
        <v>3279</v>
      </c>
      <c r="I507" s="77">
        <v>41.49</v>
      </c>
      <c r="J507" s="2">
        <v>1</v>
      </c>
      <c r="K507" s="119" cm="1">
        <f t="array" ref="K507">ROUND(IF(C507="Beer",SUM(LOOKUP(2,1/(SRP!$B$7:$B$9&lt;=E507)/(SRP!$C$7:$C$9&gt;=E507),SRP!$D$7:$D$9)*(G507/100)*(E507/1000)),IF(C507="Spirits",SUM(LOOKUP(2,1/(SRP!$B$2:$B$6&lt;=E507)/(SRP!$C$2:$C$6&gt;=E507),SRP!$D$2:$D$6)*(G507/100)*(E507/1000)),IF(AND(C507="Wine",D507="Fortified Wines"),SUM(LOOKUP(2,1/(SRP!$B$20:$B$23&lt;=E507)/(SRP!$C$20:$C$23&gt;=E507),SRP!$D$20:$D$23)*(G507/100)*(E507/1000)),IF(C507="Wine",SUM(LOOKUP(2,1/(SRP!$B$15:$B$19&lt;=E507)/(SRP!$C$15:$C$19&gt;=E507),SRP!$D$15:$D$19)*(G507/100)*(E507/1000)),IF(C507="Ready to Drink",SUM(LOOKUP(2,1/(SRP!$B$10:$B$14&lt;=E507)/(SRP!$C$10:$C$14&gt;=E507),SRP!$D$10:$D$14)*(G507/100)*(E507/1000)),0))))),2)</f>
        <v>16.71</v>
      </c>
    </row>
    <row r="508" spans="1:11" x14ac:dyDescent="0.35">
      <c r="A508" s="2">
        <v>11710</v>
      </c>
      <c r="B508" s="76" t="s">
        <v>613</v>
      </c>
      <c r="C508" s="76" t="s">
        <v>286</v>
      </c>
      <c r="D508" s="76" t="s">
        <v>5253</v>
      </c>
      <c r="E508" s="76">
        <v>750</v>
      </c>
      <c r="F508" s="76">
        <v>12</v>
      </c>
      <c r="G508" s="77">
        <v>12.5</v>
      </c>
      <c r="H508" s="76" t="s">
        <v>3288</v>
      </c>
      <c r="I508" s="77">
        <v>17.690000000000001</v>
      </c>
      <c r="J508" s="2">
        <v>1</v>
      </c>
      <c r="K508" s="119" cm="1">
        <f t="array" ref="K508">ROUND(IF(C508="Beer",SUM(LOOKUP(2,1/(SRP!$B$7:$B$9&lt;=E508)/(SRP!$C$7:$C$9&gt;=E508),SRP!$D$7:$D$9)*(G508/100)*(E508/1000)),IF(C508="Spirits",SUM(LOOKUP(2,1/(SRP!$B$2:$B$6&lt;=E508)/(SRP!$C$2:$C$6&gt;=E508),SRP!$D$2:$D$6)*(G508/100)*(E508/1000)),IF(AND(C508="Wine",D508="Fortified Wines"),SUM(LOOKUP(2,1/(SRP!$B$20:$B$23&lt;=E508)/(SRP!$C$20:$C$23&gt;=E508),SRP!$D$20:$D$23)*(G508/100)*(E508/1000)),IF(C508="Wine",SUM(LOOKUP(2,1/(SRP!$B$15:$B$19&lt;=E508)/(SRP!$C$15:$C$19&gt;=E508),SRP!$D$15:$D$19)*(G508/100)*(E508/1000)),IF(C508="Ready to Drink",SUM(LOOKUP(2,1/(SRP!$B$10:$B$14&lt;=E508)/(SRP!$C$10:$C$14&gt;=E508),SRP!$D$10:$D$14)*(G508/100)*(E508/1000)),0))))),2)</f>
        <v>6.54</v>
      </c>
    </row>
    <row r="509" spans="1:11" x14ac:dyDescent="0.35">
      <c r="A509" s="2">
        <v>11715</v>
      </c>
      <c r="B509" s="76" t="s">
        <v>614</v>
      </c>
      <c r="C509" s="76" t="s">
        <v>285</v>
      </c>
      <c r="D509" s="76" t="s">
        <v>5231</v>
      </c>
      <c r="E509" s="76">
        <v>1140</v>
      </c>
      <c r="F509" s="76">
        <v>9</v>
      </c>
      <c r="G509" s="77">
        <v>40</v>
      </c>
      <c r="H509" s="76" t="s">
        <v>3279</v>
      </c>
      <c r="I509" s="77">
        <v>34.99</v>
      </c>
      <c r="J509" s="2">
        <v>1</v>
      </c>
      <c r="K509" s="119" cm="1">
        <f t="array" ref="K509">ROUND(IF(C509="Beer",SUM(LOOKUP(2,1/(SRP!$B$7:$B$9&lt;=E509)/(SRP!$C$7:$C$9&gt;=E509),SRP!$D$7:$D$9)*(G509/100)*(E509/1000)),IF(C509="Spirits",SUM(LOOKUP(2,1/(SRP!$B$2:$B$6&lt;=E509)/(SRP!$C$2:$C$6&gt;=E509),SRP!$D$2:$D$6)*(G509/100)*(E509/1000)),IF(AND(C509="Wine",D509="Fortified Wines"),SUM(LOOKUP(2,1/(SRP!$B$20:$B$23&lt;=E509)/(SRP!$C$20:$C$23&gt;=E509),SRP!$D$20:$D$23)*(G509/100)*(E509/1000)),IF(C509="Wine",SUM(LOOKUP(2,1/(SRP!$B$15:$B$19&lt;=E509)/(SRP!$C$15:$C$19&gt;=E509),SRP!$D$15:$D$19)*(G509/100)*(E509/1000)),IF(C509="Ready to Drink",SUM(LOOKUP(2,1/(SRP!$B$10:$B$14&lt;=E509)/(SRP!$C$10:$C$14&gt;=E509),SRP!$D$10:$D$14)*(G509/100)*(E509/1000)),0))))),2)</f>
        <v>31.83</v>
      </c>
    </row>
    <row r="510" spans="1:11" x14ac:dyDescent="0.35">
      <c r="A510" s="2">
        <v>11716</v>
      </c>
      <c r="B510" s="76" t="s">
        <v>5</v>
      </c>
      <c r="C510" s="76" t="s">
        <v>285</v>
      </c>
      <c r="D510" s="76" t="s">
        <v>6931</v>
      </c>
      <c r="E510" s="76">
        <v>1140</v>
      </c>
      <c r="F510" s="76">
        <v>8</v>
      </c>
      <c r="G510" s="77">
        <v>40</v>
      </c>
      <c r="H510" s="76" t="s">
        <v>3279</v>
      </c>
      <c r="I510" s="77">
        <v>41.99</v>
      </c>
      <c r="J510" s="2">
        <v>1</v>
      </c>
      <c r="K510" s="119" cm="1">
        <f t="array" ref="K510">ROUND(IF(C510="Beer",SUM(LOOKUP(2,1/(SRP!$B$7:$B$9&lt;=E510)/(SRP!$C$7:$C$9&gt;=E510),SRP!$D$7:$D$9)*(G510/100)*(E510/1000)),IF(C510="Spirits",SUM(LOOKUP(2,1/(SRP!$B$2:$B$6&lt;=E510)/(SRP!$C$2:$C$6&gt;=E510),SRP!$D$2:$D$6)*(G510/100)*(E510/1000)),IF(AND(C510="Wine",D510="Fortified Wines"),SUM(LOOKUP(2,1/(SRP!$B$20:$B$23&lt;=E510)/(SRP!$C$20:$C$23&gt;=E510),SRP!$D$20:$D$23)*(G510/100)*(E510/1000)),IF(C510="Wine",SUM(LOOKUP(2,1/(SRP!$B$15:$B$19&lt;=E510)/(SRP!$C$15:$C$19&gt;=E510),SRP!$D$15:$D$19)*(G510/100)*(E510/1000)),IF(C510="Ready to Drink",SUM(LOOKUP(2,1/(SRP!$B$10:$B$14&lt;=E510)/(SRP!$C$10:$C$14&gt;=E510),SRP!$D$10:$D$14)*(G510/100)*(E510/1000)),0))))),2)</f>
        <v>31.83</v>
      </c>
    </row>
    <row r="511" spans="1:11" x14ac:dyDescent="0.35">
      <c r="A511" s="2">
        <v>11717</v>
      </c>
      <c r="B511" s="76" t="s">
        <v>28</v>
      </c>
      <c r="C511" s="76" t="s">
        <v>285</v>
      </c>
      <c r="D511" s="76" t="s">
        <v>6931</v>
      </c>
      <c r="E511" s="76">
        <v>1140</v>
      </c>
      <c r="F511" s="76">
        <v>8</v>
      </c>
      <c r="G511" s="77">
        <v>40</v>
      </c>
      <c r="H511" s="76" t="s">
        <v>3279</v>
      </c>
      <c r="I511" s="77">
        <v>35.49</v>
      </c>
      <c r="J511" s="2">
        <v>1</v>
      </c>
      <c r="K511" s="119" cm="1">
        <f t="array" ref="K511">ROUND(IF(C511="Beer",SUM(LOOKUP(2,1/(SRP!$B$7:$B$9&lt;=E511)/(SRP!$C$7:$C$9&gt;=E511),SRP!$D$7:$D$9)*(G511/100)*(E511/1000)),IF(C511="Spirits",SUM(LOOKUP(2,1/(SRP!$B$2:$B$6&lt;=E511)/(SRP!$C$2:$C$6&gt;=E511),SRP!$D$2:$D$6)*(G511/100)*(E511/1000)),IF(AND(C511="Wine",D511="Fortified Wines"),SUM(LOOKUP(2,1/(SRP!$B$20:$B$23&lt;=E511)/(SRP!$C$20:$C$23&gt;=E511),SRP!$D$20:$D$23)*(G511/100)*(E511/1000)),IF(C511="Wine",SUM(LOOKUP(2,1/(SRP!$B$15:$B$19&lt;=E511)/(SRP!$C$15:$C$19&gt;=E511),SRP!$D$15:$D$19)*(G511/100)*(E511/1000)),IF(C511="Ready to Drink",SUM(LOOKUP(2,1/(SRP!$B$10:$B$14&lt;=E511)/(SRP!$C$10:$C$14&gt;=E511),SRP!$D$10:$D$14)*(G511/100)*(E511/1000)),0))))),2)</f>
        <v>31.83</v>
      </c>
    </row>
    <row r="512" spans="1:11" x14ac:dyDescent="0.35">
      <c r="A512" s="2">
        <v>11727</v>
      </c>
      <c r="B512" s="76" t="s">
        <v>615</v>
      </c>
      <c r="C512" s="76" t="s">
        <v>286</v>
      </c>
      <c r="D512" s="76" t="s">
        <v>5234</v>
      </c>
      <c r="E512" s="76">
        <v>750</v>
      </c>
      <c r="F512" s="76">
        <v>12</v>
      </c>
      <c r="G512" s="77">
        <v>13</v>
      </c>
      <c r="H512" s="76" t="s">
        <v>3281</v>
      </c>
      <c r="I512" s="77">
        <v>12.99</v>
      </c>
      <c r="J512" s="2">
        <v>1</v>
      </c>
      <c r="K512" s="119" cm="1">
        <f t="array" ref="K512">ROUND(IF(C512="Beer",SUM(LOOKUP(2,1/(SRP!$B$7:$B$9&lt;=E512)/(SRP!$C$7:$C$9&gt;=E512),SRP!$D$7:$D$9)*(G512/100)*(E512/1000)),IF(C512="Spirits",SUM(LOOKUP(2,1/(SRP!$B$2:$B$6&lt;=E512)/(SRP!$C$2:$C$6&gt;=E512),SRP!$D$2:$D$6)*(G512/100)*(E512/1000)),IF(AND(C512="Wine",D512="Fortified Wines"),SUM(LOOKUP(2,1/(SRP!$B$20:$B$23&lt;=E512)/(SRP!$C$20:$C$23&gt;=E512),SRP!$D$20:$D$23)*(G512/100)*(E512/1000)),IF(C512="Wine",SUM(LOOKUP(2,1/(SRP!$B$15:$B$19&lt;=E512)/(SRP!$C$15:$C$19&gt;=E512),SRP!$D$15:$D$19)*(G512/100)*(E512/1000)),IF(C512="Ready to Drink",SUM(LOOKUP(2,1/(SRP!$B$10:$B$14&lt;=E512)/(SRP!$C$10:$C$14&gt;=E512),SRP!$D$10:$D$14)*(G512/100)*(E512/1000)),0))))),2)</f>
        <v>6.81</v>
      </c>
    </row>
    <row r="513" spans="1:11" x14ac:dyDescent="0.35">
      <c r="A513" s="2">
        <v>11739</v>
      </c>
      <c r="B513" s="76" t="s">
        <v>4388</v>
      </c>
      <c r="C513" s="76" t="s">
        <v>287</v>
      </c>
      <c r="D513" s="76" t="s">
        <v>5266</v>
      </c>
      <c r="E513" s="76">
        <v>1892</v>
      </c>
      <c r="F513" s="76">
        <v>6</v>
      </c>
      <c r="G513" s="77">
        <v>5</v>
      </c>
      <c r="H513" s="76" t="s">
        <v>3327</v>
      </c>
      <c r="I513" s="77">
        <v>13.49</v>
      </c>
      <c r="J513" s="2">
        <v>4</v>
      </c>
      <c r="K513" s="119" cm="1">
        <f t="array" ref="K513">ROUND(IF(C513="Beer",SUM(LOOKUP(2,1/(SRP!$B$7:$B$9&lt;=E513)/(SRP!$C$7:$C$9&gt;=E513),SRP!$D$7:$D$9)*(G513/100)*(E513/1000)),IF(C513="Spirits",SUM(LOOKUP(2,1/(SRP!$B$2:$B$6&lt;=E513)/(SRP!$C$2:$C$6&gt;=E513),SRP!$D$2:$D$6)*(G513/100)*(E513/1000)),IF(AND(C513="Wine",D513="Fortified Wines"),SUM(LOOKUP(2,1/(SRP!$B$20:$B$23&lt;=E513)/(SRP!$C$20:$C$23&gt;=E513),SRP!$D$20:$D$23)*(G513/100)*(E513/1000)),IF(C513="Wine",SUM(LOOKUP(2,1/(SRP!$B$15:$B$19&lt;=E513)/(SRP!$C$15:$C$19&gt;=E513),SRP!$D$15:$D$19)*(G513/100)*(E513/1000)),IF(C513="Ready to Drink",SUM(LOOKUP(2,1/(SRP!$B$10:$B$14&lt;=E513)/(SRP!$C$10:$C$14&gt;=E513),SRP!$D$10:$D$14)*(G513/100)*(E513/1000)),0))))),2)</f>
        <v>6.6</v>
      </c>
    </row>
    <row r="514" spans="1:11" x14ac:dyDescent="0.35">
      <c r="A514" s="2">
        <v>11739</v>
      </c>
      <c r="B514" s="76" t="s">
        <v>4388</v>
      </c>
      <c r="C514" s="76" t="s">
        <v>287</v>
      </c>
      <c r="D514" s="76" t="s">
        <v>5266</v>
      </c>
      <c r="E514" s="76">
        <v>1892</v>
      </c>
      <c r="F514" s="76">
        <v>6</v>
      </c>
      <c r="G514" s="77">
        <v>5</v>
      </c>
      <c r="H514" s="76" t="s">
        <v>3327</v>
      </c>
      <c r="I514" s="77">
        <v>13.49</v>
      </c>
      <c r="J514" s="2">
        <v>4</v>
      </c>
      <c r="K514" s="119" cm="1">
        <f t="array" ref="K514">ROUND(IF(C514="Beer",SUM(LOOKUP(2,1/(SRP!$B$7:$B$9&lt;=E514)/(SRP!$C$7:$C$9&gt;=E514),SRP!$D$7:$D$9)*(G514/100)*(E514/1000)),IF(C514="Spirits",SUM(LOOKUP(2,1/(SRP!$B$2:$B$6&lt;=E514)/(SRP!$C$2:$C$6&gt;=E514),SRP!$D$2:$D$6)*(G514/100)*(E514/1000)),IF(AND(C514="Wine",D514="Fortified Wines"),SUM(LOOKUP(2,1/(SRP!$B$20:$B$23&lt;=E514)/(SRP!$C$20:$C$23&gt;=E514),SRP!$D$20:$D$23)*(G514/100)*(E514/1000)),IF(C514="Wine",SUM(LOOKUP(2,1/(SRP!$B$15:$B$19&lt;=E514)/(SRP!$C$15:$C$19&gt;=E514),SRP!$D$15:$D$19)*(G514/100)*(E514/1000)),IF(C514="Ready to Drink",SUM(LOOKUP(2,1/(SRP!$B$10:$B$14&lt;=E514)/(SRP!$C$10:$C$14&gt;=E514),SRP!$D$10:$D$14)*(G514/100)*(E514/1000)),0))))),2)</f>
        <v>6.6</v>
      </c>
    </row>
    <row r="515" spans="1:11" x14ac:dyDescent="0.35">
      <c r="A515" s="2">
        <v>11750</v>
      </c>
      <c r="B515" s="76" t="s">
        <v>616</v>
      </c>
      <c r="C515" s="76" t="s">
        <v>5938</v>
      </c>
      <c r="D515" s="76" t="s">
        <v>5283</v>
      </c>
      <c r="E515" s="76">
        <v>1420</v>
      </c>
      <c r="F515" s="76">
        <v>6</v>
      </c>
      <c r="G515" s="77">
        <v>5</v>
      </c>
      <c r="H515" s="76" t="s">
        <v>6696</v>
      </c>
      <c r="I515" s="77">
        <v>12.99</v>
      </c>
      <c r="J515" s="2">
        <v>4</v>
      </c>
      <c r="K515" s="119" cm="1">
        <f t="array" ref="K515">ROUND(IF(C515="Beer",SUM(LOOKUP(2,1/(SRP!$B$7:$B$9&lt;=E515)/(SRP!$C$7:$C$9&gt;=E515),SRP!$D$7:$D$9)*(G515/100)*(E515/1000)),IF(C515="Spirits",SUM(LOOKUP(2,1/(SRP!$B$2:$B$6&lt;=E515)/(SRP!$C$2:$C$6&gt;=E515),SRP!$D$2:$D$6)*(G515/100)*(E515/1000)),IF(AND(C515="Wine",D515="Fortified Wines"),SUM(LOOKUP(2,1/(SRP!$B$20:$B$23&lt;=E515)/(SRP!$C$20:$C$23&gt;=E515),SRP!$D$20:$D$23)*(G515/100)*(E515/1000)),IF(C515="Wine",SUM(LOOKUP(2,1/(SRP!$B$15:$B$19&lt;=E515)/(SRP!$C$15:$C$19&gt;=E515),SRP!$D$15:$D$19)*(G515/100)*(E515/1000)),IF(C515="Ready to Drink",SUM(LOOKUP(2,1/(SRP!$B$10:$B$14&lt;=E515)/(SRP!$C$10:$C$14&gt;=E515),SRP!$D$10:$D$14)*(G515/100)*(E515/1000)),0))))),2)</f>
        <v>4.96</v>
      </c>
    </row>
    <row r="516" spans="1:11" x14ac:dyDescent="0.35">
      <c r="A516" s="2">
        <v>11777</v>
      </c>
      <c r="B516" s="76" t="s">
        <v>618</v>
      </c>
      <c r="C516" s="76" t="s">
        <v>286</v>
      </c>
      <c r="D516" s="76" t="s">
        <v>5244</v>
      </c>
      <c r="E516" s="76">
        <v>750</v>
      </c>
      <c r="F516" s="76">
        <v>12</v>
      </c>
      <c r="G516" s="77">
        <v>13</v>
      </c>
      <c r="H516" s="76" t="s">
        <v>3303</v>
      </c>
      <c r="I516" s="77">
        <v>22.99</v>
      </c>
      <c r="J516" s="2">
        <v>1</v>
      </c>
      <c r="K516" s="119" cm="1">
        <f t="array" ref="K516">ROUND(IF(C516="Beer",SUM(LOOKUP(2,1/(SRP!$B$7:$B$9&lt;=E516)/(SRP!$C$7:$C$9&gt;=E516),SRP!$D$7:$D$9)*(G516/100)*(E516/1000)),IF(C516="Spirits",SUM(LOOKUP(2,1/(SRP!$B$2:$B$6&lt;=E516)/(SRP!$C$2:$C$6&gt;=E516),SRP!$D$2:$D$6)*(G516/100)*(E516/1000)),IF(AND(C516="Wine",D516="Fortified Wines"),SUM(LOOKUP(2,1/(SRP!$B$20:$B$23&lt;=E516)/(SRP!$C$20:$C$23&gt;=E516),SRP!$D$20:$D$23)*(G516/100)*(E516/1000)),IF(C516="Wine",SUM(LOOKUP(2,1/(SRP!$B$15:$B$19&lt;=E516)/(SRP!$C$15:$C$19&gt;=E516),SRP!$D$15:$D$19)*(G516/100)*(E516/1000)),IF(C516="Ready to Drink",SUM(LOOKUP(2,1/(SRP!$B$10:$B$14&lt;=E516)/(SRP!$C$10:$C$14&gt;=E516),SRP!$D$10:$D$14)*(G516/100)*(E516/1000)),0))))),2)</f>
        <v>6.81</v>
      </c>
    </row>
    <row r="517" spans="1:11" x14ac:dyDescent="0.35">
      <c r="A517" s="2">
        <v>11834</v>
      </c>
      <c r="B517" s="76" t="s">
        <v>175</v>
      </c>
      <c r="C517" s="76" t="s">
        <v>285</v>
      </c>
      <c r="D517" s="76" t="s">
        <v>6931</v>
      </c>
      <c r="E517" s="76">
        <v>750</v>
      </c>
      <c r="F517" s="76">
        <v>12</v>
      </c>
      <c r="G517" s="77">
        <v>40</v>
      </c>
      <c r="H517" s="76" t="s">
        <v>3285</v>
      </c>
      <c r="I517" s="77">
        <v>29.39</v>
      </c>
      <c r="J517" s="2">
        <v>1</v>
      </c>
      <c r="K517" s="119" cm="1">
        <f t="array" ref="K517">ROUND(IF(C517="Beer",SUM(LOOKUP(2,1/(SRP!$B$7:$B$9&lt;=E517)/(SRP!$C$7:$C$9&gt;=E517),SRP!$D$7:$D$9)*(G517/100)*(E517/1000)),IF(C517="Spirits",SUM(LOOKUP(2,1/(SRP!$B$2:$B$6&lt;=E517)/(SRP!$C$2:$C$6&gt;=E517),SRP!$D$2:$D$6)*(G517/100)*(E517/1000)),IF(AND(C517="Wine",D517="Fortified Wines"),SUM(LOOKUP(2,1/(SRP!$B$20:$B$23&lt;=E517)/(SRP!$C$20:$C$23&gt;=E517),SRP!$D$20:$D$23)*(G517/100)*(E517/1000)),IF(C517="Wine",SUM(LOOKUP(2,1/(SRP!$B$15:$B$19&lt;=E517)/(SRP!$C$15:$C$19&gt;=E517),SRP!$D$15:$D$19)*(G517/100)*(E517/1000)),IF(C517="Ready to Drink",SUM(LOOKUP(2,1/(SRP!$B$10:$B$14&lt;=E517)/(SRP!$C$10:$C$14&gt;=E517),SRP!$D$10:$D$14)*(G517/100)*(E517/1000)),0))))),2)</f>
        <v>20.94</v>
      </c>
    </row>
    <row r="518" spans="1:11" x14ac:dyDescent="0.35">
      <c r="A518" s="2">
        <v>11835</v>
      </c>
      <c r="B518" s="76" t="s">
        <v>176</v>
      </c>
      <c r="C518" s="76" t="s">
        <v>285</v>
      </c>
      <c r="D518" s="76" t="s">
        <v>6931</v>
      </c>
      <c r="E518" s="76">
        <v>1140</v>
      </c>
      <c r="F518" s="76">
        <v>8</v>
      </c>
      <c r="G518" s="77">
        <v>40</v>
      </c>
      <c r="H518" s="76" t="s">
        <v>3285</v>
      </c>
      <c r="I518" s="77">
        <v>37.99</v>
      </c>
      <c r="J518" s="2">
        <v>1</v>
      </c>
      <c r="K518" s="119" cm="1">
        <f t="array" ref="K518">ROUND(IF(C518="Beer",SUM(LOOKUP(2,1/(SRP!$B$7:$B$9&lt;=E518)/(SRP!$C$7:$C$9&gt;=E518),SRP!$D$7:$D$9)*(G518/100)*(E518/1000)),IF(C518="Spirits",SUM(LOOKUP(2,1/(SRP!$B$2:$B$6&lt;=E518)/(SRP!$C$2:$C$6&gt;=E518),SRP!$D$2:$D$6)*(G518/100)*(E518/1000)),IF(AND(C518="Wine",D518="Fortified Wines"),SUM(LOOKUP(2,1/(SRP!$B$20:$B$23&lt;=E518)/(SRP!$C$20:$C$23&gt;=E518),SRP!$D$20:$D$23)*(G518/100)*(E518/1000)),IF(C518="Wine",SUM(LOOKUP(2,1/(SRP!$B$15:$B$19&lt;=E518)/(SRP!$C$15:$C$19&gt;=E518),SRP!$D$15:$D$19)*(G518/100)*(E518/1000)),IF(C518="Ready to Drink",SUM(LOOKUP(2,1/(SRP!$B$10:$B$14&lt;=E518)/(SRP!$C$10:$C$14&gt;=E518),SRP!$D$10:$D$14)*(G518/100)*(E518/1000)),0))))),2)</f>
        <v>31.83</v>
      </c>
    </row>
    <row r="519" spans="1:11" x14ac:dyDescent="0.35">
      <c r="A519" s="2">
        <v>11860</v>
      </c>
      <c r="B519" s="76" t="s">
        <v>620</v>
      </c>
      <c r="C519" s="76" t="s">
        <v>287</v>
      </c>
      <c r="D519" s="76" t="s">
        <v>5292</v>
      </c>
      <c r="E519" s="76">
        <v>355</v>
      </c>
      <c r="F519" s="76">
        <v>24</v>
      </c>
      <c r="G519" s="77">
        <v>4.4000000000000004</v>
      </c>
      <c r="H519" s="76" t="s">
        <v>3294</v>
      </c>
      <c r="I519" s="77">
        <v>4.5199999999999996</v>
      </c>
      <c r="J519" s="2">
        <v>1</v>
      </c>
      <c r="K519" s="119" cm="1">
        <f t="array" ref="K519">ROUND(IF(C519="Beer",SUM(LOOKUP(2,1/(SRP!$B$7:$B$9&lt;=E519)/(SRP!$C$7:$C$9&gt;=E519),SRP!$D$7:$D$9)*(G519/100)*(E519/1000)),IF(C519="Spirits",SUM(LOOKUP(2,1/(SRP!$B$2:$B$6&lt;=E519)/(SRP!$C$2:$C$6&gt;=E519),SRP!$D$2:$D$6)*(G519/100)*(E519/1000)),IF(AND(C519="Wine",D519="Fortified Wines"),SUM(LOOKUP(2,1/(SRP!$B$20:$B$23&lt;=E519)/(SRP!$C$20:$C$23&gt;=E519),SRP!$D$20:$D$23)*(G519/100)*(E519/1000)),IF(C519="Wine",SUM(LOOKUP(2,1/(SRP!$B$15:$B$19&lt;=E519)/(SRP!$C$15:$C$19&gt;=E519),SRP!$D$15:$D$19)*(G519/100)*(E519/1000)),IF(C519="Ready to Drink",SUM(LOOKUP(2,1/(SRP!$B$10:$B$14&lt;=E519)/(SRP!$C$10:$C$14&gt;=E519),SRP!$D$10:$D$14)*(G519/100)*(E519/1000)),0))))),2)</f>
        <v>1.0900000000000001</v>
      </c>
    </row>
    <row r="520" spans="1:11" x14ac:dyDescent="0.35">
      <c r="A520" s="2">
        <v>11901</v>
      </c>
      <c r="B520" s="76" t="s">
        <v>621</v>
      </c>
      <c r="C520" s="76" t="s">
        <v>286</v>
      </c>
      <c r="D520" s="76" t="s">
        <v>5232</v>
      </c>
      <c r="E520" s="76">
        <v>750</v>
      </c>
      <c r="F520" s="76">
        <v>12</v>
      </c>
      <c r="G520" s="77">
        <v>11</v>
      </c>
      <c r="H520" s="76" t="s">
        <v>3294</v>
      </c>
      <c r="I520" s="77">
        <v>12.99</v>
      </c>
      <c r="J520" s="2">
        <v>1</v>
      </c>
      <c r="K520" s="119" cm="1">
        <f t="array" ref="K520">ROUND(IF(C520="Beer",SUM(LOOKUP(2,1/(SRP!$B$7:$B$9&lt;=E520)/(SRP!$C$7:$C$9&gt;=E520),SRP!$D$7:$D$9)*(G520/100)*(E520/1000)),IF(C520="Spirits",SUM(LOOKUP(2,1/(SRP!$B$2:$B$6&lt;=E520)/(SRP!$C$2:$C$6&gt;=E520),SRP!$D$2:$D$6)*(G520/100)*(E520/1000)),IF(AND(C520="Wine",D520="Fortified Wines"),SUM(LOOKUP(2,1/(SRP!$B$20:$B$23&lt;=E520)/(SRP!$C$20:$C$23&gt;=E520),SRP!$D$20:$D$23)*(G520/100)*(E520/1000)),IF(C520="Wine",SUM(LOOKUP(2,1/(SRP!$B$15:$B$19&lt;=E520)/(SRP!$C$15:$C$19&gt;=E520),SRP!$D$15:$D$19)*(G520/100)*(E520/1000)),IF(C520="Ready to Drink",SUM(LOOKUP(2,1/(SRP!$B$10:$B$14&lt;=E520)/(SRP!$C$10:$C$14&gt;=E520),SRP!$D$10:$D$14)*(G520/100)*(E520/1000)),0))))),2)</f>
        <v>5.76</v>
      </c>
    </row>
    <row r="521" spans="1:11" x14ac:dyDescent="0.35">
      <c r="A521" s="2">
        <v>11924</v>
      </c>
      <c r="B521" s="76" t="s">
        <v>6387</v>
      </c>
      <c r="C521" s="76" t="s">
        <v>285</v>
      </c>
      <c r="D521" s="76" t="s">
        <v>6942</v>
      </c>
      <c r="E521" s="76">
        <v>750</v>
      </c>
      <c r="F521" s="76">
        <v>6</v>
      </c>
      <c r="G521" s="77">
        <v>60</v>
      </c>
      <c r="H521" s="76" t="s">
        <v>6694</v>
      </c>
      <c r="I521" s="77">
        <v>64.989999999999995</v>
      </c>
      <c r="J521" s="2">
        <v>1</v>
      </c>
      <c r="K521" s="119" cm="1">
        <f t="array" ref="K521">ROUND(IF(C521="Beer",SUM(LOOKUP(2,1/(SRP!$B$7:$B$9&lt;=E521)/(SRP!$C$7:$C$9&gt;=E521),SRP!$D$7:$D$9)*(G521/100)*(E521/1000)),IF(C521="Spirits",SUM(LOOKUP(2,1/(SRP!$B$2:$B$6&lt;=E521)/(SRP!$C$2:$C$6&gt;=E521),SRP!$D$2:$D$6)*(G521/100)*(E521/1000)),IF(AND(C521="Wine",D521="Fortified Wines"),SUM(LOOKUP(2,1/(SRP!$B$20:$B$23&lt;=E521)/(SRP!$C$20:$C$23&gt;=E521),SRP!$D$20:$D$23)*(G521/100)*(E521/1000)),IF(C521="Wine",SUM(LOOKUP(2,1/(SRP!$B$15:$B$19&lt;=E521)/(SRP!$C$15:$C$19&gt;=E521),SRP!$D$15:$D$19)*(G521/100)*(E521/1000)),IF(C521="Ready to Drink",SUM(LOOKUP(2,1/(SRP!$B$10:$B$14&lt;=E521)/(SRP!$C$10:$C$14&gt;=E521),SRP!$D$10:$D$14)*(G521/100)*(E521/1000)),0))))),2)</f>
        <v>31.41</v>
      </c>
    </row>
    <row r="522" spans="1:11" x14ac:dyDescent="0.35">
      <c r="A522" s="2">
        <v>11931</v>
      </c>
      <c r="B522" s="76" t="s">
        <v>6946</v>
      </c>
      <c r="C522" s="76" t="s">
        <v>286</v>
      </c>
      <c r="D522" s="76" t="s">
        <v>5254</v>
      </c>
      <c r="E522" s="76">
        <v>750</v>
      </c>
      <c r="F522" s="76">
        <v>12</v>
      </c>
      <c r="G522" s="77">
        <v>14</v>
      </c>
      <c r="H522" s="76" t="s">
        <v>3302</v>
      </c>
      <c r="I522" s="77">
        <v>64.989999999999995</v>
      </c>
      <c r="J522" s="2">
        <v>1</v>
      </c>
      <c r="K522" s="119" cm="1">
        <f t="array" ref="K522">ROUND(IF(C522="Beer",SUM(LOOKUP(2,1/(SRP!$B$7:$B$9&lt;=E522)/(SRP!$C$7:$C$9&gt;=E522),SRP!$D$7:$D$9)*(G522/100)*(E522/1000)),IF(C522="Spirits",SUM(LOOKUP(2,1/(SRP!$B$2:$B$6&lt;=E522)/(SRP!$C$2:$C$6&gt;=E522),SRP!$D$2:$D$6)*(G522/100)*(E522/1000)),IF(AND(C522="Wine",D522="Fortified Wines"),SUM(LOOKUP(2,1/(SRP!$B$20:$B$23&lt;=E522)/(SRP!$C$20:$C$23&gt;=E522),SRP!$D$20:$D$23)*(G522/100)*(E522/1000)),IF(C522="Wine",SUM(LOOKUP(2,1/(SRP!$B$15:$B$19&lt;=E522)/(SRP!$C$15:$C$19&gt;=E522),SRP!$D$15:$D$19)*(G522/100)*(E522/1000)),IF(C522="Ready to Drink",SUM(LOOKUP(2,1/(SRP!$B$10:$B$14&lt;=E522)/(SRP!$C$10:$C$14&gt;=E522),SRP!$D$10:$D$14)*(G522/100)*(E522/1000)),0))))),2)</f>
        <v>7.33</v>
      </c>
    </row>
    <row r="523" spans="1:11" x14ac:dyDescent="0.35">
      <c r="A523" s="2">
        <v>11988</v>
      </c>
      <c r="B523" s="76" t="s">
        <v>622</v>
      </c>
      <c r="C523" s="76" t="s">
        <v>287</v>
      </c>
      <c r="D523" s="76" t="s">
        <v>5230</v>
      </c>
      <c r="E523" s="76">
        <v>473</v>
      </c>
      <c r="F523" s="76">
        <v>24</v>
      </c>
      <c r="G523" s="77">
        <v>4.5999999999999996</v>
      </c>
      <c r="H523" s="76" t="s">
        <v>3325</v>
      </c>
      <c r="I523" s="77">
        <v>4.09</v>
      </c>
      <c r="J523" s="2">
        <v>1</v>
      </c>
      <c r="K523" s="119" cm="1">
        <f t="array" ref="K523">ROUND(IF(C523="Beer",SUM(LOOKUP(2,1/(SRP!$B$7:$B$9&lt;=E523)/(SRP!$C$7:$C$9&gt;=E523),SRP!$D$7:$D$9)*(G523/100)*(E523/1000)),IF(C523="Spirits",SUM(LOOKUP(2,1/(SRP!$B$2:$B$6&lt;=E523)/(SRP!$C$2:$C$6&gt;=E523),SRP!$D$2:$D$6)*(G523/100)*(E523/1000)),IF(AND(C523="Wine",D523="Fortified Wines"),SUM(LOOKUP(2,1/(SRP!$B$20:$B$23&lt;=E523)/(SRP!$C$20:$C$23&gt;=E523),SRP!$D$20:$D$23)*(G523/100)*(E523/1000)),IF(C523="Wine",SUM(LOOKUP(2,1/(SRP!$B$15:$B$19&lt;=E523)/(SRP!$C$15:$C$19&gt;=E523),SRP!$D$15:$D$19)*(G523/100)*(E523/1000)),IF(C523="Ready to Drink",SUM(LOOKUP(2,1/(SRP!$B$10:$B$14&lt;=E523)/(SRP!$C$10:$C$14&gt;=E523),SRP!$D$10:$D$14)*(G523/100)*(E523/1000)),0))))),2)</f>
        <v>1.52</v>
      </c>
    </row>
    <row r="524" spans="1:11" x14ac:dyDescent="0.35">
      <c r="A524" s="2">
        <v>11988</v>
      </c>
      <c r="B524" s="76" t="s">
        <v>622</v>
      </c>
      <c r="C524" s="76" t="s">
        <v>287</v>
      </c>
      <c r="D524" s="76" t="s">
        <v>5230</v>
      </c>
      <c r="E524" s="76">
        <v>473</v>
      </c>
      <c r="F524" s="76">
        <v>24</v>
      </c>
      <c r="G524" s="77">
        <v>4.5999999999999996</v>
      </c>
      <c r="H524" s="76" t="s">
        <v>3325</v>
      </c>
      <c r="I524" s="77">
        <v>4.09</v>
      </c>
      <c r="J524" s="2">
        <v>1</v>
      </c>
      <c r="K524" s="119" cm="1">
        <f t="array" ref="K524">ROUND(IF(C524="Beer",SUM(LOOKUP(2,1/(SRP!$B$7:$B$9&lt;=E524)/(SRP!$C$7:$C$9&gt;=E524),SRP!$D$7:$D$9)*(G524/100)*(E524/1000)),IF(C524="Spirits",SUM(LOOKUP(2,1/(SRP!$B$2:$B$6&lt;=E524)/(SRP!$C$2:$C$6&gt;=E524),SRP!$D$2:$D$6)*(G524/100)*(E524/1000)),IF(AND(C524="Wine",D524="Fortified Wines"),SUM(LOOKUP(2,1/(SRP!$B$20:$B$23&lt;=E524)/(SRP!$C$20:$C$23&gt;=E524),SRP!$D$20:$D$23)*(G524/100)*(E524/1000)),IF(C524="Wine",SUM(LOOKUP(2,1/(SRP!$B$15:$B$19&lt;=E524)/(SRP!$C$15:$C$19&gt;=E524),SRP!$D$15:$D$19)*(G524/100)*(E524/1000)),IF(C524="Ready to Drink",SUM(LOOKUP(2,1/(SRP!$B$10:$B$14&lt;=E524)/(SRP!$C$10:$C$14&gt;=E524),SRP!$D$10:$D$14)*(G524/100)*(E524/1000)),0))))),2)</f>
        <v>1.52</v>
      </c>
    </row>
    <row r="525" spans="1:11" x14ac:dyDescent="0.35">
      <c r="A525" s="2">
        <v>12011</v>
      </c>
      <c r="B525" s="76" t="s">
        <v>38</v>
      </c>
      <c r="C525" s="76" t="s">
        <v>285</v>
      </c>
      <c r="D525" s="76" t="s">
        <v>6931</v>
      </c>
      <c r="E525" s="76">
        <v>1140</v>
      </c>
      <c r="F525" s="76">
        <v>8</v>
      </c>
      <c r="G525" s="77">
        <v>40</v>
      </c>
      <c r="H525" s="76" t="s">
        <v>3284</v>
      </c>
      <c r="I525" s="77">
        <v>43.99</v>
      </c>
      <c r="J525" s="2">
        <v>1</v>
      </c>
      <c r="K525" s="119" cm="1">
        <f t="array" ref="K525">ROUND(IF(C525="Beer",SUM(LOOKUP(2,1/(SRP!$B$7:$B$9&lt;=E525)/(SRP!$C$7:$C$9&gt;=E525),SRP!$D$7:$D$9)*(G525/100)*(E525/1000)),IF(C525="Spirits",SUM(LOOKUP(2,1/(SRP!$B$2:$B$6&lt;=E525)/(SRP!$C$2:$C$6&gt;=E525),SRP!$D$2:$D$6)*(G525/100)*(E525/1000)),IF(AND(C525="Wine",D525="Fortified Wines"),SUM(LOOKUP(2,1/(SRP!$B$20:$B$23&lt;=E525)/(SRP!$C$20:$C$23&gt;=E525),SRP!$D$20:$D$23)*(G525/100)*(E525/1000)),IF(C525="Wine",SUM(LOOKUP(2,1/(SRP!$B$15:$B$19&lt;=E525)/(SRP!$C$15:$C$19&gt;=E525),SRP!$D$15:$D$19)*(G525/100)*(E525/1000)),IF(C525="Ready to Drink",SUM(LOOKUP(2,1/(SRP!$B$10:$B$14&lt;=E525)/(SRP!$C$10:$C$14&gt;=E525),SRP!$D$10:$D$14)*(G525/100)*(E525/1000)),0))))),2)</f>
        <v>31.83</v>
      </c>
    </row>
    <row r="526" spans="1:11" x14ac:dyDescent="0.35">
      <c r="A526" s="2">
        <v>12012</v>
      </c>
      <c r="B526" s="76" t="s">
        <v>10</v>
      </c>
      <c r="C526" s="76" t="s">
        <v>285</v>
      </c>
      <c r="D526" s="76" t="s">
        <v>6931</v>
      </c>
      <c r="E526" s="76">
        <v>1140</v>
      </c>
      <c r="F526" s="76">
        <v>8</v>
      </c>
      <c r="G526" s="77">
        <v>40</v>
      </c>
      <c r="H526" s="76" t="s">
        <v>3284</v>
      </c>
      <c r="I526" s="77">
        <v>52.99</v>
      </c>
      <c r="J526" s="2">
        <v>1</v>
      </c>
      <c r="K526" s="119" cm="1">
        <f t="array" ref="K526">ROUND(IF(C526="Beer",SUM(LOOKUP(2,1/(SRP!$B$7:$B$9&lt;=E526)/(SRP!$C$7:$C$9&gt;=E526),SRP!$D$7:$D$9)*(G526/100)*(E526/1000)),IF(C526="Spirits",SUM(LOOKUP(2,1/(SRP!$B$2:$B$6&lt;=E526)/(SRP!$C$2:$C$6&gt;=E526),SRP!$D$2:$D$6)*(G526/100)*(E526/1000)),IF(AND(C526="Wine",D526="Fortified Wines"),SUM(LOOKUP(2,1/(SRP!$B$20:$B$23&lt;=E526)/(SRP!$C$20:$C$23&gt;=E526),SRP!$D$20:$D$23)*(G526/100)*(E526/1000)),IF(C526="Wine",SUM(LOOKUP(2,1/(SRP!$B$15:$B$19&lt;=E526)/(SRP!$C$15:$C$19&gt;=E526),SRP!$D$15:$D$19)*(G526/100)*(E526/1000)),IF(C526="Ready to Drink",SUM(LOOKUP(2,1/(SRP!$B$10:$B$14&lt;=E526)/(SRP!$C$10:$C$14&gt;=E526),SRP!$D$10:$D$14)*(G526/100)*(E526/1000)),0))))),2)</f>
        <v>31.83</v>
      </c>
    </row>
    <row r="527" spans="1:11" x14ac:dyDescent="0.35">
      <c r="A527" s="2">
        <v>12013</v>
      </c>
      <c r="B527" s="76" t="s">
        <v>623</v>
      </c>
      <c r="C527" s="76" t="s">
        <v>287</v>
      </c>
      <c r="D527" s="76" t="s">
        <v>5230</v>
      </c>
      <c r="E527" s="76">
        <v>8520</v>
      </c>
      <c r="F527" s="76">
        <v>1</v>
      </c>
      <c r="G527" s="77">
        <v>4.5</v>
      </c>
      <c r="H527" s="76" t="s">
        <v>3324</v>
      </c>
      <c r="I527" s="77">
        <v>57.99</v>
      </c>
      <c r="J527" s="2">
        <v>24</v>
      </c>
      <c r="K527" s="119" cm="1">
        <f t="array" ref="K527">ROUND(IF(C527="Beer",SUM(LOOKUP(2,1/(SRP!$B$7:$B$9&lt;=E527)/(SRP!$C$7:$C$9&gt;=E527),SRP!$D$7:$D$9)*(G527/100)*(E527/1000)),IF(C527="Spirits",SUM(LOOKUP(2,1/(SRP!$B$2:$B$6&lt;=E527)/(SRP!$C$2:$C$6&gt;=E527),SRP!$D$2:$D$6)*(G527/100)*(E527/1000)),IF(AND(C527="Wine",D527="Fortified Wines"),SUM(LOOKUP(2,1/(SRP!$B$20:$B$23&lt;=E527)/(SRP!$C$20:$C$23&gt;=E527),SRP!$D$20:$D$23)*(G527/100)*(E527/1000)),IF(C527="Wine",SUM(LOOKUP(2,1/(SRP!$B$15:$B$19&lt;=E527)/(SRP!$C$15:$C$19&gt;=E527),SRP!$D$15:$D$19)*(G527/100)*(E527/1000)),IF(C527="Ready to Drink",SUM(LOOKUP(2,1/(SRP!$B$10:$B$14&lt;=E527)/(SRP!$C$10:$C$14&gt;=E527),SRP!$D$10:$D$14)*(G527/100)*(E527/1000)),0))))),2)</f>
        <v>26.77</v>
      </c>
    </row>
    <row r="528" spans="1:11" x14ac:dyDescent="0.35">
      <c r="A528" s="2">
        <v>12013</v>
      </c>
      <c r="B528" s="76" t="s">
        <v>623</v>
      </c>
      <c r="C528" s="76" t="s">
        <v>287</v>
      </c>
      <c r="D528" s="76" t="s">
        <v>5230</v>
      </c>
      <c r="E528" s="76">
        <v>8520</v>
      </c>
      <c r="F528" s="76">
        <v>1</v>
      </c>
      <c r="G528" s="77">
        <v>4.5</v>
      </c>
      <c r="H528" s="76" t="s">
        <v>3324</v>
      </c>
      <c r="I528" s="77">
        <v>57.99</v>
      </c>
      <c r="J528" s="2">
        <v>24</v>
      </c>
      <c r="K528" s="119" cm="1">
        <f t="array" ref="K528">ROUND(IF(C528="Beer",SUM(LOOKUP(2,1/(SRP!$B$7:$B$9&lt;=E528)/(SRP!$C$7:$C$9&gt;=E528),SRP!$D$7:$D$9)*(G528/100)*(E528/1000)),IF(C528="Spirits",SUM(LOOKUP(2,1/(SRP!$B$2:$B$6&lt;=E528)/(SRP!$C$2:$C$6&gt;=E528),SRP!$D$2:$D$6)*(G528/100)*(E528/1000)),IF(AND(C528="Wine",D528="Fortified Wines"),SUM(LOOKUP(2,1/(SRP!$B$20:$B$23&lt;=E528)/(SRP!$C$20:$C$23&gt;=E528),SRP!$D$20:$D$23)*(G528/100)*(E528/1000)),IF(C528="Wine",SUM(LOOKUP(2,1/(SRP!$B$15:$B$19&lt;=E528)/(SRP!$C$15:$C$19&gt;=E528),SRP!$D$15:$D$19)*(G528/100)*(E528/1000)),IF(C528="Ready to Drink",SUM(LOOKUP(2,1/(SRP!$B$10:$B$14&lt;=E528)/(SRP!$C$10:$C$14&gt;=E528),SRP!$D$10:$D$14)*(G528/100)*(E528/1000)),0))))),2)</f>
        <v>26.77</v>
      </c>
    </row>
    <row r="529" spans="1:11" x14ac:dyDescent="0.35">
      <c r="A529" s="2">
        <v>12016</v>
      </c>
      <c r="B529" s="76" t="s">
        <v>624</v>
      </c>
      <c r="C529" s="76" t="s">
        <v>286</v>
      </c>
      <c r="D529" s="76" t="s">
        <v>5236</v>
      </c>
      <c r="E529" s="76">
        <v>750</v>
      </c>
      <c r="F529" s="76">
        <v>12</v>
      </c>
      <c r="G529" s="77">
        <v>12</v>
      </c>
      <c r="H529" s="76" t="s">
        <v>3314</v>
      </c>
      <c r="I529" s="77">
        <v>14.99</v>
      </c>
      <c r="J529" s="2">
        <v>1</v>
      </c>
      <c r="K529" s="119" cm="1">
        <f t="array" ref="K529">ROUND(IF(C529="Beer",SUM(LOOKUP(2,1/(SRP!$B$7:$B$9&lt;=E529)/(SRP!$C$7:$C$9&gt;=E529),SRP!$D$7:$D$9)*(G529/100)*(E529/1000)),IF(C529="Spirits",SUM(LOOKUP(2,1/(SRP!$B$2:$B$6&lt;=E529)/(SRP!$C$2:$C$6&gt;=E529),SRP!$D$2:$D$6)*(G529/100)*(E529/1000)),IF(AND(C529="Wine",D529="Fortified Wines"),SUM(LOOKUP(2,1/(SRP!$B$20:$B$23&lt;=E529)/(SRP!$C$20:$C$23&gt;=E529),SRP!$D$20:$D$23)*(G529/100)*(E529/1000)),IF(C529="Wine",SUM(LOOKUP(2,1/(SRP!$B$15:$B$19&lt;=E529)/(SRP!$C$15:$C$19&gt;=E529),SRP!$D$15:$D$19)*(G529/100)*(E529/1000)),IF(C529="Ready to Drink",SUM(LOOKUP(2,1/(SRP!$B$10:$B$14&lt;=E529)/(SRP!$C$10:$C$14&gt;=E529),SRP!$D$10:$D$14)*(G529/100)*(E529/1000)),0))))),2)</f>
        <v>6.28</v>
      </c>
    </row>
    <row r="530" spans="1:11" x14ac:dyDescent="0.35">
      <c r="A530" s="2">
        <v>12018</v>
      </c>
      <c r="B530" s="76" t="s">
        <v>625</v>
      </c>
      <c r="C530" s="76" t="s">
        <v>286</v>
      </c>
      <c r="D530" s="76" t="s">
        <v>5236</v>
      </c>
      <c r="E530" s="76">
        <v>750</v>
      </c>
      <c r="F530" s="76">
        <v>12</v>
      </c>
      <c r="G530" s="77">
        <v>13</v>
      </c>
      <c r="H530" s="76" t="s">
        <v>3314</v>
      </c>
      <c r="I530" s="77">
        <v>14.99</v>
      </c>
      <c r="J530" s="2">
        <v>1</v>
      </c>
      <c r="K530" s="119" cm="1">
        <f t="array" ref="K530">ROUND(IF(C530="Beer",SUM(LOOKUP(2,1/(SRP!$B$7:$B$9&lt;=E530)/(SRP!$C$7:$C$9&gt;=E530),SRP!$D$7:$D$9)*(G530/100)*(E530/1000)),IF(C530="Spirits",SUM(LOOKUP(2,1/(SRP!$B$2:$B$6&lt;=E530)/(SRP!$C$2:$C$6&gt;=E530),SRP!$D$2:$D$6)*(G530/100)*(E530/1000)),IF(AND(C530="Wine",D530="Fortified Wines"),SUM(LOOKUP(2,1/(SRP!$B$20:$B$23&lt;=E530)/(SRP!$C$20:$C$23&gt;=E530),SRP!$D$20:$D$23)*(G530/100)*(E530/1000)),IF(C530="Wine",SUM(LOOKUP(2,1/(SRP!$B$15:$B$19&lt;=E530)/(SRP!$C$15:$C$19&gt;=E530),SRP!$D$15:$D$19)*(G530/100)*(E530/1000)),IF(C530="Ready to Drink",SUM(LOOKUP(2,1/(SRP!$B$10:$B$14&lt;=E530)/(SRP!$C$10:$C$14&gt;=E530),SRP!$D$10:$D$14)*(G530/100)*(E530/1000)),0))))),2)</f>
        <v>6.81</v>
      </c>
    </row>
    <row r="531" spans="1:11" x14ac:dyDescent="0.35">
      <c r="A531" s="2">
        <v>12040</v>
      </c>
      <c r="B531" s="76" t="s">
        <v>626</v>
      </c>
      <c r="C531" s="76" t="s">
        <v>286</v>
      </c>
      <c r="D531" s="76" t="s">
        <v>5284</v>
      </c>
      <c r="E531" s="76">
        <v>1500</v>
      </c>
      <c r="F531" s="76">
        <v>3</v>
      </c>
      <c r="G531" s="77">
        <v>12</v>
      </c>
      <c r="H531" s="76" t="s">
        <v>6869</v>
      </c>
      <c r="I531" s="77">
        <v>209.99</v>
      </c>
      <c r="J531" s="2">
        <v>1</v>
      </c>
      <c r="K531" s="119" cm="1">
        <f t="array" ref="K531">ROUND(IF(C531="Beer",SUM(LOOKUP(2,1/(SRP!$B$7:$B$9&lt;=E531)/(SRP!$C$7:$C$9&gt;=E531),SRP!$D$7:$D$9)*(G531/100)*(E531/1000)),IF(C531="Spirits",SUM(LOOKUP(2,1/(SRP!$B$2:$B$6&lt;=E531)/(SRP!$C$2:$C$6&gt;=E531),SRP!$D$2:$D$6)*(G531/100)*(E531/1000)),IF(AND(C531="Wine",D531="Fortified Wines"),SUM(LOOKUP(2,1/(SRP!$B$20:$B$23&lt;=E531)/(SRP!$C$20:$C$23&gt;=E531),SRP!$D$20:$D$23)*(G531/100)*(E531/1000)),IF(C531="Wine",SUM(LOOKUP(2,1/(SRP!$B$15:$B$19&lt;=E531)/(SRP!$C$15:$C$19&gt;=E531),SRP!$D$15:$D$19)*(G531/100)*(E531/1000)),IF(C531="Ready to Drink",SUM(LOOKUP(2,1/(SRP!$B$10:$B$14&lt;=E531)/(SRP!$C$10:$C$14&gt;=E531),SRP!$D$10:$D$14)*(G531/100)*(E531/1000)),0))))),2)</f>
        <v>12.57</v>
      </c>
    </row>
    <row r="532" spans="1:11" x14ac:dyDescent="0.35">
      <c r="A532" s="2">
        <v>12050</v>
      </c>
      <c r="B532" s="76" t="s">
        <v>627</v>
      </c>
      <c r="C532" s="76" t="s">
        <v>287</v>
      </c>
      <c r="D532" s="76" t="s">
        <v>5230</v>
      </c>
      <c r="E532" s="76">
        <v>650</v>
      </c>
      <c r="F532" s="76">
        <v>12</v>
      </c>
      <c r="G532" s="77">
        <v>5</v>
      </c>
      <c r="H532" s="76" t="s">
        <v>3324</v>
      </c>
      <c r="I532" s="77">
        <v>4.79</v>
      </c>
      <c r="J532" s="2">
        <v>1</v>
      </c>
      <c r="K532" s="119" cm="1">
        <f t="array" ref="K532">ROUND(IF(C532="Beer",SUM(LOOKUP(2,1/(SRP!$B$7:$B$9&lt;=E532)/(SRP!$C$7:$C$9&gt;=E532),SRP!$D$7:$D$9)*(G532/100)*(E532/1000)),IF(C532="Spirits",SUM(LOOKUP(2,1/(SRP!$B$2:$B$6&lt;=E532)/(SRP!$C$2:$C$6&gt;=E532),SRP!$D$2:$D$6)*(G532/100)*(E532/1000)),IF(AND(C532="Wine",D532="Fortified Wines"),SUM(LOOKUP(2,1/(SRP!$B$20:$B$23&lt;=E532)/(SRP!$C$20:$C$23&gt;=E532),SRP!$D$20:$D$23)*(G532/100)*(E532/1000)),IF(C532="Wine",SUM(LOOKUP(2,1/(SRP!$B$15:$B$19&lt;=E532)/(SRP!$C$15:$C$19&gt;=E532),SRP!$D$15:$D$19)*(G532/100)*(E532/1000)),IF(C532="Ready to Drink",SUM(LOOKUP(2,1/(SRP!$B$10:$B$14&lt;=E532)/(SRP!$C$10:$C$14&gt;=E532),SRP!$D$10:$D$14)*(G532/100)*(E532/1000)),0))))),2)</f>
        <v>2.27</v>
      </c>
    </row>
    <row r="533" spans="1:11" x14ac:dyDescent="0.35">
      <c r="A533" s="2">
        <v>12050</v>
      </c>
      <c r="B533" s="76" t="s">
        <v>627</v>
      </c>
      <c r="C533" s="76" t="s">
        <v>287</v>
      </c>
      <c r="D533" s="76" t="s">
        <v>5230</v>
      </c>
      <c r="E533" s="76">
        <v>650</v>
      </c>
      <c r="F533" s="76">
        <v>12</v>
      </c>
      <c r="G533" s="77">
        <v>5</v>
      </c>
      <c r="H533" s="76" t="s">
        <v>3324</v>
      </c>
      <c r="I533" s="77">
        <v>4.79</v>
      </c>
      <c r="J533" s="2">
        <v>1</v>
      </c>
      <c r="K533" s="119" cm="1">
        <f t="array" ref="K533">ROUND(IF(C533="Beer",SUM(LOOKUP(2,1/(SRP!$B$7:$B$9&lt;=E533)/(SRP!$C$7:$C$9&gt;=E533),SRP!$D$7:$D$9)*(G533/100)*(E533/1000)),IF(C533="Spirits",SUM(LOOKUP(2,1/(SRP!$B$2:$B$6&lt;=E533)/(SRP!$C$2:$C$6&gt;=E533),SRP!$D$2:$D$6)*(G533/100)*(E533/1000)),IF(AND(C533="Wine",D533="Fortified Wines"),SUM(LOOKUP(2,1/(SRP!$B$20:$B$23&lt;=E533)/(SRP!$C$20:$C$23&gt;=E533),SRP!$D$20:$D$23)*(G533/100)*(E533/1000)),IF(C533="Wine",SUM(LOOKUP(2,1/(SRP!$B$15:$B$19&lt;=E533)/(SRP!$C$15:$C$19&gt;=E533),SRP!$D$15:$D$19)*(G533/100)*(E533/1000)),IF(C533="Ready to Drink",SUM(LOOKUP(2,1/(SRP!$B$10:$B$14&lt;=E533)/(SRP!$C$10:$C$14&gt;=E533),SRP!$D$10:$D$14)*(G533/100)*(E533/1000)),0))))),2)</f>
        <v>2.27</v>
      </c>
    </row>
    <row r="534" spans="1:11" x14ac:dyDescent="0.35">
      <c r="A534" s="2">
        <v>12052</v>
      </c>
      <c r="B534" s="76" t="s">
        <v>628</v>
      </c>
      <c r="C534" s="76" t="s">
        <v>285</v>
      </c>
      <c r="D534" s="76" t="s">
        <v>5256</v>
      </c>
      <c r="E534" s="76">
        <v>750</v>
      </c>
      <c r="F534" s="76">
        <v>6</v>
      </c>
      <c r="G534" s="77">
        <v>20</v>
      </c>
      <c r="H534" s="76" t="s">
        <v>3283</v>
      </c>
      <c r="I534" s="77">
        <v>49.99</v>
      </c>
      <c r="J534" s="2">
        <v>1</v>
      </c>
      <c r="K534" s="119" cm="1">
        <f t="array" ref="K534">ROUND(IF(C534="Beer",SUM(LOOKUP(2,1/(SRP!$B$7:$B$9&lt;=E534)/(SRP!$C$7:$C$9&gt;=E534),SRP!$D$7:$D$9)*(G534/100)*(E534/1000)),IF(C534="Spirits",SUM(LOOKUP(2,1/(SRP!$B$2:$B$6&lt;=E534)/(SRP!$C$2:$C$6&gt;=E534),SRP!$D$2:$D$6)*(G534/100)*(E534/1000)),IF(AND(C534="Wine",D534="Fortified Wines"),SUM(LOOKUP(2,1/(SRP!$B$20:$B$23&lt;=E534)/(SRP!$C$20:$C$23&gt;=E534),SRP!$D$20:$D$23)*(G534/100)*(E534/1000)),IF(C534="Wine",SUM(LOOKUP(2,1/(SRP!$B$15:$B$19&lt;=E534)/(SRP!$C$15:$C$19&gt;=E534),SRP!$D$15:$D$19)*(G534/100)*(E534/1000)),IF(C534="Ready to Drink",SUM(LOOKUP(2,1/(SRP!$B$10:$B$14&lt;=E534)/(SRP!$C$10:$C$14&gt;=E534),SRP!$D$10:$D$14)*(G534/100)*(E534/1000)),0))))),2)</f>
        <v>10.47</v>
      </c>
    </row>
    <row r="535" spans="1:11" x14ac:dyDescent="0.35">
      <c r="A535" s="2">
        <v>12053</v>
      </c>
      <c r="B535" s="76" t="s">
        <v>629</v>
      </c>
      <c r="C535" s="76" t="s">
        <v>286</v>
      </c>
      <c r="D535" s="76" t="s">
        <v>5294</v>
      </c>
      <c r="E535" s="76">
        <v>750</v>
      </c>
      <c r="F535" s="76">
        <v>6</v>
      </c>
      <c r="G535" s="77">
        <v>11.5</v>
      </c>
      <c r="H535" s="76" t="s">
        <v>6283</v>
      </c>
      <c r="I535" s="77">
        <v>17.989999999999998</v>
      </c>
      <c r="J535" s="2">
        <v>1</v>
      </c>
      <c r="K535" s="119" cm="1">
        <f t="array" ref="K535">ROUND(IF(C535="Beer",SUM(LOOKUP(2,1/(SRP!$B$7:$B$9&lt;=E535)/(SRP!$C$7:$C$9&gt;=E535),SRP!$D$7:$D$9)*(G535/100)*(E535/1000)),IF(C535="Spirits",SUM(LOOKUP(2,1/(SRP!$B$2:$B$6&lt;=E535)/(SRP!$C$2:$C$6&gt;=E535),SRP!$D$2:$D$6)*(G535/100)*(E535/1000)),IF(AND(C535="Wine",D535="Fortified Wines"),SUM(LOOKUP(2,1/(SRP!$B$20:$B$23&lt;=E535)/(SRP!$C$20:$C$23&gt;=E535),SRP!$D$20:$D$23)*(G535/100)*(E535/1000)),IF(C535="Wine",SUM(LOOKUP(2,1/(SRP!$B$15:$B$19&lt;=E535)/(SRP!$C$15:$C$19&gt;=E535),SRP!$D$15:$D$19)*(G535/100)*(E535/1000)),IF(C535="Ready to Drink",SUM(LOOKUP(2,1/(SRP!$B$10:$B$14&lt;=E535)/(SRP!$C$10:$C$14&gt;=E535),SRP!$D$10:$D$14)*(G535/100)*(E535/1000)),0))))),2)</f>
        <v>6.02</v>
      </c>
    </row>
    <row r="536" spans="1:11" x14ac:dyDescent="0.35">
      <c r="A536" s="2">
        <v>12055</v>
      </c>
      <c r="B536" s="76" t="s">
        <v>630</v>
      </c>
      <c r="C536" s="76" t="s">
        <v>286</v>
      </c>
      <c r="D536" s="76" t="s">
        <v>5294</v>
      </c>
      <c r="E536" s="76">
        <v>750</v>
      </c>
      <c r="F536" s="76">
        <v>6</v>
      </c>
      <c r="G536" s="77">
        <v>11.5</v>
      </c>
      <c r="H536" s="76" t="s">
        <v>6283</v>
      </c>
      <c r="I536" s="77">
        <v>16.989999999999998</v>
      </c>
      <c r="J536" s="2">
        <v>1</v>
      </c>
      <c r="K536" s="119" cm="1">
        <f t="array" ref="K536">ROUND(IF(C536="Beer",SUM(LOOKUP(2,1/(SRP!$B$7:$B$9&lt;=E536)/(SRP!$C$7:$C$9&gt;=E536),SRP!$D$7:$D$9)*(G536/100)*(E536/1000)),IF(C536="Spirits",SUM(LOOKUP(2,1/(SRP!$B$2:$B$6&lt;=E536)/(SRP!$C$2:$C$6&gt;=E536),SRP!$D$2:$D$6)*(G536/100)*(E536/1000)),IF(AND(C536="Wine",D536="Fortified Wines"),SUM(LOOKUP(2,1/(SRP!$B$20:$B$23&lt;=E536)/(SRP!$C$20:$C$23&gt;=E536),SRP!$D$20:$D$23)*(G536/100)*(E536/1000)),IF(C536="Wine",SUM(LOOKUP(2,1/(SRP!$B$15:$B$19&lt;=E536)/(SRP!$C$15:$C$19&gt;=E536),SRP!$D$15:$D$19)*(G536/100)*(E536/1000)),IF(C536="Ready to Drink",SUM(LOOKUP(2,1/(SRP!$B$10:$B$14&lt;=E536)/(SRP!$C$10:$C$14&gt;=E536),SRP!$D$10:$D$14)*(G536/100)*(E536/1000)),0))))),2)</f>
        <v>6.02</v>
      </c>
    </row>
    <row r="537" spans="1:11" x14ac:dyDescent="0.35">
      <c r="A537" s="2">
        <v>12066</v>
      </c>
      <c r="B537" s="76" t="s">
        <v>631</v>
      </c>
      <c r="C537" s="76" t="s">
        <v>285</v>
      </c>
      <c r="D537" s="76" t="s">
        <v>5265</v>
      </c>
      <c r="E537" s="76">
        <v>1140</v>
      </c>
      <c r="F537" s="76">
        <v>9</v>
      </c>
      <c r="G537" s="77">
        <v>40</v>
      </c>
      <c r="H537" s="76" t="s">
        <v>6694</v>
      </c>
      <c r="I537" s="77">
        <v>51.49</v>
      </c>
      <c r="J537" s="2">
        <v>1</v>
      </c>
      <c r="K537" s="119" cm="1">
        <f t="array" ref="K537">ROUND(IF(C537="Beer",SUM(LOOKUP(2,1/(SRP!$B$7:$B$9&lt;=E537)/(SRP!$C$7:$C$9&gt;=E537),SRP!$D$7:$D$9)*(G537/100)*(E537/1000)),IF(C537="Spirits",SUM(LOOKUP(2,1/(SRP!$B$2:$B$6&lt;=E537)/(SRP!$C$2:$C$6&gt;=E537),SRP!$D$2:$D$6)*(G537/100)*(E537/1000)),IF(AND(C537="Wine",D537="Fortified Wines"),SUM(LOOKUP(2,1/(SRP!$B$20:$B$23&lt;=E537)/(SRP!$C$20:$C$23&gt;=E537),SRP!$D$20:$D$23)*(G537/100)*(E537/1000)),IF(C537="Wine",SUM(LOOKUP(2,1/(SRP!$B$15:$B$19&lt;=E537)/(SRP!$C$15:$C$19&gt;=E537),SRP!$D$15:$D$19)*(G537/100)*(E537/1000)),IF(C537="Ready to Drink",SUM(LOOKUP(2,1/(SRP!$B$10:$B$14&lt;=E537)/(SRP!$C$10:$C$14&gt;=E537),SRP!$D$10:$D$14)*(G537/100)*(E537/1000)),0))))),2)</f>
        <v>31.83</v>
      </c>
    </row>
    <row r="538" spans="1:11" x14ac:dyDescent="0.35">
      <c r="A538" s="2">
        <v>12083</v>
      </c>
      <c r="B538" s="76" t="s">
        <v>632</v>
      </c>
      <c r="C538" s="76" t="s">
        <v>287</v>
      </c>
      <c r="D538" s="76" t="s">
        <v>5230</v>
      </c>
      <c r="E538" s="76">
        <v>330</v>
      </c>
      <c r="F538" s="76">
        <v>24</v>
      </c>
      <c r="G538" s="77">
        <v>5</v>
      </c>
      <c r="H538" s="76" t="s">
        <v>3326</v>
      </c>
      <c r="I538" s="77">
        <v>2.99</v>
      </c>
      <c r="J538" s="2">
        <v>1</v>
      </c>
      <c r="K538" s="119" cm="1">
        <f t="array" ref="K538">ROUND(IF(C538="Beer",SUM(LOOKUP(2,1/(SRP!$B$7:$B$9&lt;=E538)/(SRP!$C$7:$C$9&gt;=E538),SRP!$D$7:$D$9)*(G538/100)*(E538/1000)),IF(C538="Spirits",SUM(LOOKUP(2,1/(SRP!$B$2:$B$6&lt;=E538)/(SRP!$C$2:$C$6&gt;=E538),SRP!$D$2:$D$6)*(G538/100)*(E538/1000)),IF(AND(C538="Wine",D538="Fortified Wines"),SUM(LOOKUP(2,1/(SRP!$B$20:$B$23&lt;=E538)/(SRP!$C$20:$C$23&gt;=E538),SRP!$D$20:$D$23)*(G538/100)*(E538/1000)),IF(C538="Wine",SUM(LOOKUP(2,1/(SRP!$B$15:$B$19&lt;=E538)/(SRP!$C$15:$C$19&gt;=E538),SRP!$D$15:$D$19)*(G538/100)*(E538/1000)),IF(C538="Ready to Drink",SUM(LOOKUP(2,1/(SRP!$B$10:$B$14&lt;=E538)/(SRP!$C$10:$C$14&gt;=E538),SRP!$D$10:$D$14)*(G538/100)*(E538/1000)),0))))),2)</f>
        <v>1.1499999999999999</v>
      </c>
    </row>
    <row r="539" spans="1:11" x14ac:dyDescent="0.35">
      <c r="A539" s="2">
        <v>12083</v>
      </c>
      <c r="B539" s="76" t="s">
        <v>632</v>
      </c>
      <c r="C539" s="76" t="s">
        <v>287</v>
      </c>
      <c r="D539" s="76" t="s">
        <v>5230</v>
      </c>
      <c r="E539" s="76">
        <v>330</v>
      </c>
      <c r="F539" s="76">
        <v>24</v>
      </c>
      <c r="G539" s="77">
        <v>5</v>
      </c>
      <c r="H539" s="76" t="s">
        <v>3326</v>
      </c>
      <c r="I539" s="77">
        <v>2.99</v>
      </c>
      <c r="J539" s="2">
        <v>1</v>
      </c>
      <c r="K539" s="119" cm="1">
        <f t="array" ref="K539">ROUND(IF(C539="Beer",SUM(LOOKUP(2,1/(SRP!$B$7:$B$9&lt;=E539)/(SRP!$C$7:$C$9&gt;=E539),SRP!$D$7:$D$9)*(G539/100)*(E539/1000)),IF(C539="Spirits",SUM(LOOKUP(2,1/(SRP!$B$2:$B$6&lt;=E539)/(SRP!$C$2:$C$6&gt;=E539),SRP!$D$2:$D$6)*(G539/100)*(E539/1000)),IF(AND(C539="Wine",D539="Fortified Wines"),SUM(LOOKUP(2,1/(SRP!$B$20:$B$23&lt;=E539)/(SRP!$C$20:$C$23&gt;=E539),SRP!$D$20:$D$23)*(G539/100)*(E539/1000)),IF(C539="Wine",SUM(LOOKUP(2,1/(SRP!$B$15:$B$19&lt;=E539)/(SRP!$C$15:$C$19&gt;=E539),SRP!$D$15:$D$19)*(G539/100)*(E539/1000)),IF(C539="Ready to Drink",SUM(LOOKUP(2,1/(SRP!$B$10:$B$14&lt;=E539)/(SRP!$C$10:$C$14&gt;=E539),SRP!$D$10:$D$14)*(G539/100)*(E539/1000)),0))))),2)</f>
        <v>1.1499999999999999</v>
      </c>
    </row>
    <row r="540" spans="1:11" x14ac:dyDescent="0.35">
      <c r="A540" s="2">
        <v>12140</v>
      </c>
      <c r="B540" s="76" t="s">
        <v>634</v>
      </c>
      <c r="C540" s="76" t="s">
        <v>285</v>
      </c>
      <c r="D540" s="76" t="s">
        <v>5272</v>
      </c>
      <c r="E540" s="76">
        <v>750</v>
      </c>
      <c r="F540" s="76">
        <v>6</v>
      </c>
      <c r="G540" s="77">
        <v>40</v>
      </c>
      <c r="H540" s="76" t="s">
        <v>3289</v>
      </c>
      <c r="I540" s="77">
        <v>52.49</v>
      </c>
      <c r="J540" s="2">
        <v>1</v>
      </c>
      <c r="K540" s="119" cm="1">
        <f t="array" ref="K540">ROUND(IF(C540="Beer",SUM(LOOKUP(2,1/(SRP!$B$7:$B$9&lt;=E540)/(SRP!$C$7:$C$9&gt;=E540),SRP!$D$7:$D$9)*(G540/100)*(E540/1000)),IF(C540="Spirits",SUM(LOOKUP(2,1/(SRP!$B$2:$B$6&lt;=E540)/(SRP!$C$2:$C$6&gt;=E540),SRP!$D$2:$D$6)*(G540/100)*(E540/1000)),IF(AND(C540="Wine",D540="Fortified Wines"),SUM(LOOKUP(2,1/(SRP!$B$20:$B$23&lt;=E540)/(SRP!$C$20:$C$23&gt;=E540),SRP!$D$20:$D$23)*(G540/100)*(E540/1000)),IF(C540="Wine",SUM(LOOKUP(2,1/(SRP!$B$15:$B$19&lt;=E540)/(SRP!$C$15:$C$19&gt;=E540),SRP!$D$15:$D$19)*(G540/100)*(E540/1000)),IF(C540="Ready to Drink",SUM(LOOKUP(2,1/(SRP!$B$10:$B$14&lt;=E540)/(SRP!$C$10:$C$14&gt;=E540),SRP!$D$10:$D$14)*(G540/100)*(E540/1000)),0))))),2)</f>
        <v>20.94</v>
      </c>
    </row>
    <row r="541" spans="1:11" x14ac:dyDescent="0.35">
      <c r="A541" s="2">
        <v>12141</v>
      </c>
      <c r="B541" s="76" t="s">
        <v>635</v>
      </c>
      <c r="C541" s="76" t="s">
        <v>285</v>
      </c>
      <c r="D541" s="76" t="s">
        <v>6936</v>
      </c>
      <c r="E541" s="76">
        <v>750</v>
      </c>
      <c r="F541" s="76">
        <v>6</v>
      </c>
      <c r="G541" s="77">
        <v>40</v>
      </c>
      <c r="H541" s="76" t="s">
        <v>3283</v>
      </c>
      <c r="I541" s="77">
        <v>79.989999999999995</v>
      </c>
      <c r="J541" s="2">
        <v>1</v>
      </c>
      <c r="K541" s="119" cm="1">
        <f t="array" ref="K541">ROUND(IF(C541="Beer",SUM(LOOKUP(2,1/(SRP!$B$7:$B$9&lt;=E541)/(SRP!$C$7:$C$9&gt;=E541),SRP!$D$7:$D$9)*(G541/100)*(E541/1000)),IF(C541="Spirits",SUM(LOOKUP(2,1/(SRP!$B$2:$B$6&lt;=E541)/(SRP!$C$2:$C$6&gt;=E541),SRP!$D$2:$D$6)*(G541/100)*(E541/1000)),IF(AND(C541="Wine",D541="Fortified Wines"),SUM(LOOKUP(2,1/(SRP!$B$20:$B$23&lt;=E541)/(SRP!$C$20:$C$23&gt;=E541),SRP!$D$20:$D$23)*(G541/100)*(E541/1000)),IF(C541="Wine",SUM(LOOKUP(2,1/(SRP!$B$15:$B$19&lt;=E541)/(SRP!$C$15:$C$19&gt;=E541),SRP!$D$15:$D$19)*(G541/100)*(E541/1000)),IF(C541="Ready to Drink",SUM(LOOKUP(2,1/(SRP!$B$10:$B$14&lt;=E541)/(SRP!$C$10:$C$14&gt;=E541),SRP!$D$10:$D$14)*(G541/100)*(E541/1000)),0))))),2)</f>
        <v>20.94</v>
      </c>
    </row>
    <row r="542" spans="1:11" x14ac:dyDescent="0.35">
      <c r="A542" s="2">
        <v>12142</v>
      </c>
      <c r="B542" s="76" t="s">
        <v>6388</v>
      </c>
      <c r="C542" s="76" t="s">
        <v>285</v>
      </c>
      <c r="D542" s="76" t="s">
        <v>5325</v>
      </c>
      <c r="E542" s="76">
        <v>750</v>
      </c>
      <c r="F542" s="76">
        <v>3</v>
      </c>
      <c r="G542" s="77">
        <v>40</v>
      </c>
      <c r="H542" s="76" t="s">
        <v>3289</v>
      </c>
      <c r="I542" s="77">
        <v>179.99</v>
      </c>
      <c r="J542" s="2">
        <v>1</v>
      </c>
      <c r="K542" s="119" cm="1">
        <f t="array" ref="K542">ROUND(IF(C542="Beer",SUM(LOOKUP(2,1/(SRP!$B$7:$B$9&lt;=E542)/(SRP!$C$7:$C$9&gt;=E542),SRP!$D$7:$D$9)*(G542/100)*(E542/1000)),IF(C542="Spirits",SUM(LOOKUP(2,1/(SRP!$B$2:$B$6&lt;=E542)/(SRP!$C$2:$C$6&gt;=E542),SRP!$D$2:$D$6)*(G542/100)*(E542/1000)),IF(AND(C542="Wine",D542="Fortified Wines"),SUM(LOOKUP(2,1/(SRP!$B$20:$B$23&lt;=E542)/(SRP!$C$20:$C$23&gt;=E542),SRP!$D$20:$D$23)*(G542/100)*(E542/1000)),IF(C542="Wine",SUM(LOOKUP(2,1/(SRP!$B$15:$B$19&lt;=E542)/(SRP!$C$15:$C$19&gt;=E542),SRP!$D$15:$D$19)*(G542/100)*(E542/1000)),IF(C542="Ready to Drink",SUM(LOOKUP(2,1/(SRP!$B$10:$B$14&lt;=E542)/(SRP!$C$10:$C$14&gt;=E542),SRP!$D$10:$D$14)*(G542/100)*(E542/1000)),0))))),2)</f>
        <v>20.94</v>
      </c>
    </row>
    <row r="543" spans="1:11" x14ac:dyDescent="0.35">
      <c r="A543" s="2">
        <v>12143</v>
      </c>
      <c r="B543" s="76" t="s">
        <v>636</v>
      </c>
      <c r="C543" s="76" t="s">
        <v>285</v>
      </c>
      <c r="D543" s="76" t="s">
        <v>5287</v>
      </c>
      <c r="E543" s="76">
        <v>750</v>
      </c>
      <c r="F543" s="76">
        <v>12</v>
      </c>
      <c r="G543" s="77">
        <v>40</v>
      </c>
      <c r="H543" s="76" t="s">
        <v>3289</v>
      </c>
      <c r="I543" s="77">
        <v>38.99</v>
      </c>
      <c r="J543" s="2">
        <v>1</v>
      </c>
      <c r="K543" s="119" cm="1">
        <f t="array" ref="K543">ROUND(IF(C543="Beer",SUM(LOOKUP(2,1/(SRP!$B$7:$B$9&lt;=E543)/(SRP!$C$7:$C$9&gt;=E543),SRP!$D$7:$D$9)*(G543/100)*(E543/1000)),IF(C543="Spirits",SUM(LOOKUP(2,1/(SRP!$B$2:$B$6&lt;=E543)/(SRP!$C$2:$C$6&gt;=E543),SRP!$D$2:$D$6)*(G543/100)*(E543/1000)),IF(AND(C543="Wine",D543="Fortified Wines"),SUM(LOOKUP(2,1/(SRP!$B$20:$B$23&lt;=E543)/(SRP!$C$20:$C$23&gt;=E543),SRP!$D$20:$D$23)*(G543/100)*(E543/1000)),IF(C543="Wine",SUM(LOOKUP(2,1/(SRP!$B$15:$B$19&lt;=E543)/(SRP!$C$15:$C$19&gt;=E543),SRP!$D$15:$D$19)*(G543/100)*(E543/1000)),IF(C543="Ready to Drink",SUM(LOOKUP(2,1/(SRP!$B$10:$B$14&lt;=E543)/(SRP!$C$10:$C$14&gt;=E543),SRP!$D$10:$D$14)*(G543/100)*(E543/1000)),0))))),2)</f>
        <v>20.94</v>
      </c>
    </row>
    <row r="544" spans="1:11" x14ac:dyDescent="0.35">
      <c r="A544" s="2">
        <v>12151</v>
      </c>
      <c r="B544" s="76" t="s">
        <v>637</v>
      </c>
      <c r="C544" s="76" t="s">
        <v>286</v>
      </c>
      <c r="D544" s="76" t="s">
        <v>5232</v>
      </c>
      <c r="E544" s="76">
        <v>750</v>
      </c>
      <c r="F544" s="76">
        <v>12</v>
      </c>
      <c r="G544" s="77">
        <v>8</v>
      </c>
      <c r="H544" s="76" t="s">
        <v>3294</v>
      </c>
      <c r="I544" s="77">
        <v>15.99</v>
      </c>
      <c r="J544" s="2">
        <v>1</v>
      </c>
      <c r="K544" s="119" cm="1">
        <f t="array" ref="K544">ROUND(IF(C544="Beer",SUM(LOOKUP(2,1/(SRP!$B$7:$B$9&lt;=E544)/(SRP!$C$7:$C$9&gt;=E544),SRP!$D$7:$D$9)*(G544/100)*(E544/1000)),IF(C544="Spirits",SUM(LOOKUP(2,1/(SRP!$B$2:$B$6&lt;=E544)/(SRP!$C$2:$C$6&gt;=E544),SRP!$D$2:$D$6)*(G544/100)*(E544/1000)),IF(AND(C544="Wine",D544="Fortified Wines"),SUM(LOOKUP(2,1/(SRP!$B$20:$B$23&lt;=E544)/(SRP!$C$20:$C$23&gt;=E544),SRP!$D$20:$D$23)*(G544/100)*(E544/1000)),IF(C544="Wine",SUM(LOOKUP(2,1/(SRP!$B$15:$B$19&lt;=E544)/(SRP!$C$15:$C$19&gt;=E544),SRP!$D$15:$D$19)*(G544/100)*(E544/1000)),IF(C544="Ready to Drink",SUM(LOOKUP(2,1/(SRP!$B$10:$B$14&lt;=E544)/(SRP!$C$10:$C$14&gt;=E544),SRP!$D$10:$D$14)*(G544/100)*(E544/1000)),0))))),2)</f>
        <v>4.1900000000000004</v>
      </c>
    </row>
    <row r="545" spans="1:11" x14ac:dyDescent="0.35">
      <c r="A545" s="2">
        <v>12152</v>
      </c>
      <c r="B545" s="76" t="s">
        <v>638</v>
      </c>
      <c r="C545" s="76" t="s">
        <v>287</v>
      </c>
      <c r="D545" s="76" t="s">
        <v>5230</v>
      </c>
      <c r="E545" s="76">
        <v>5325</v>
      </c>
      <c r="F545" s="76">
        <v>1</v>
      </c>
      <c r="G545" s="77">
        <v>5</v>
      </c>
      <c r="H545" s="76" t="s">
        <v>3327</v>
      </c>
      <c r="I545" s="77">
        <v>26.49</v>
      </c>
      <c r="J545" s="2">
        <v>15</v>
      </c>
      <c r="K545" s="119" cm="1">
        <f t="array" ref="K545">ROUND(IF(C545="Beer",SUM(LOOKUP(2,1/(SRP!$B$7:$B$9&lt;=E545)/(SRP!$C$7:$C$9&gt;=E545),SRP!$D$7:$D$9)*(G545/100)*(E545/1000)),IF(C545="Spirits",SUM(LOOKUP(2,1/(SRP!$B$2:$B$6&lt;=E545)/(SRP!$C$2:$C$6&gt;=E545),SRP!$D$2:$D$6)*(G545/100)*(E545/1000)),IF(AND(C545="Wine",D545="Fortified Wines"),SUM(LOOKUP(2,1/(SRP!$B$20:$B$23&lt;=E545)/(SRP!$C$20:$C$23&gt;=E545),SRP!$D$20:$D$23)*(G545/100)*(E545/1000)),IF(C545="Wine",SUM(LOOKUP(2,1/(SRP!$B$15:$B$19&lt;=E545)/(SRP!$C$15:$C$19&gt;=E545),SRP!$D$15:$D$19)*(G545/100)*(E545/1000)),IF(C545="Ready to Drink",SUM(LOOKUP(2,1/(SRP!$B$10:$B$14&lt;=E545)/(SRP!$C$10:$C$14&gt;=E545),SRP!$D$10:$D$14)*(G545/100)*(E545/1000)),0))))),2)</f>
        <v>18.59</v>
      </c>
    </row>
    <row r="546" spans="1:11" x14ac:dyDescent="0.35">
      <c r="A546" s="2">
        <v>12152</v>
      </c>
      <c r="B546" s="76" t="s">
        <v>638</v>
      </c>
      <c r="C546" s="76" t="s">
        <v>287</v>
      </c>
      <c r="D546" s="76" t="s">
        <v>5230</v>
      </c>
      <c r="E546" s="76">
        <v>5325</v>
      </c>
      <c r="F546" s="76">
        <v>1</v>
      </c>
      <c r="G546" s="77">
        <v>5</v>
      </c>
      <c r="H546" s="76" t="s">
        <v>3327</v>
      </c>
      <c r="I546" s="77">
        <v>26.49</v>
      </c>
      <c r="J546" s="2">
        <v>15</v>
      </c>
      <c r="K546" s="119" cm="1">
        <f t="array" ref="K546">ROUND(IF(C546="Beer",SUM(LOOKUP(2,1/(SRP!$B$7:$B$9&lt;=E546)/(SRP!$C$7:$C$9&gt;=E546),SRP!$D$7:$D$9)*(G546/100)*(E546/1000)),IF(C546="Spirits",SUM(LOOKUP(2,1/(SRP!$B$2:$B$6&lt;=E546)/(SRP!$C$2:$C$6&gt;=E546),SRP!$D$2:$D$6)*(G546/100)*(E546/1000)),IF(AND(C546="Wine",D546="Fortified Wines"),SUM(LOOKUP(2,1/(SRP!$B$20:$B$23&lt;=E546)/(SRP!$C$20:$C$23&gt;=E546),SRP!$D$20:$D$23)*(G546/100)*(E546/1000)),IF(C546="Wine",SUM(LOOKUP(2,1/(SRP!$B$15:$B$19&lt;=E546)/(SRP!$C$15:$C$19&gt;=E546),SRP!$D$15:$D$19)*(G546/100)*(E546/1000)),IF(C546="Ready to Drink",SUM(LOOKUP(2,1/(SRP!$B$10:$B$14&lt;=E546)/(SRP!$C$10:$C$14&gt;=E546),SRP!$D$10:$D$14)*(G546/100)*(E546/1000)),0))))),2)</f>
        <v>18.59</v>
      </c>
    </row>
    <row r="547" spans="1:11" x14ac:dyDescent="0.35">
      <c r="A547" s="2">
        <v>12164</v>
      </c>
      <c r="B547" s="76" t="s">
        <v>308</v>
      </c>
      <c r="C547" s="76" t="s">
        <v>285</v>
      </c>
      <c r="D547" s="76" t="s">
        <v>6931</v>
      </c>
      <c r="E547" s="76">
        <v>1140</v>
      </c>
      <c r="F547" s="76">
        <v>8</v>
      </c>
      <c r="G547" s="77">
        <v>40</v>
      </c>
      <c r="H547" s="76" t="s">
        <v>6694</v>
      </c>
      <c r="I547" s="77">
        <v>37.99</v>
      </c>
      <c r="J547" s="2">
        <v>1</v>
      </c>
      <c r="K547" s="119" cm="1">
        <f t="array" ref="K547">ROUND(IF(C547="Beer",SUM(LOOKUP(2,1/(SRP!$B$7:$B$9&lt;=E547)/(SRP!$C$7:$C$9&gt;=E547),SRP!$D$7:$D$9)*(G547/100)*(E547/1000)),IF(C547="Spirits",SUM(LOOKUP(2,1/(SRP!$B$2:$B$6&lt;=E547)/(SRP!$C$2:$C$6&gt;=E547),SRP!$D$2:$D$6)*(G547/100)*(E547/1000)),IF(AND(C547="Wine",D547="Fortified Wines"),SUM(LOOKUP(2,1/(SRP!$B$20:$B$23&lt;=E547)/(SRP!$C$20:$C$23&gt;=E547),SRP!$D$20:$D$23)*(G547/100)*(E547/1000)),IF(C547="Wine",SUM(LOOKUP(2,1/(SRP!$B$15:$B$19&lt;=E547)/(SRP!$C$15:$C$19&gt;=E547),SRP!$D$15:$D$19)*(G547/100)*(E547/1000)),IF(C547="Ready to Drink",SUM(LOOKUP(2,1/(SRP!$B$10:$B$14&lt;=E547)/(SRP!$C$10:$C$14&gt;=E547),SRP!$D$10:$D$14)*(G547/100)*(E547/1000)),0))))),2)</f>
        <v>31.83</v>
      </c>
    </row>
    <row r="548" spans="1:11" x14ac:dyDescent="0.35">
      <c r="A548" s="2">
        <v>12165</v>
      </c>
      <c r="B548" s="76" t="s">
        <v>639</v>
      </c>
      <c r="C548" s="76" t="s">
        <v>285</v>
      </c>
      <c r="D548" s="76" t="s">
        <v>5231</v>
      </c>
      <c r="E548" s="76">
        <v>1140</v>
      </c>
      <c r="F548" s="76">
        <v>8</v>
      </c>
      <c r="G548" s="77">
        <v>40</v>
      </c>
      <c r="H548" s="76" t="s">
        <v>6694</v>
      </c>
      <c r="I548" s="77">
        <v>35.99</v>
      </c>
      <c r="J548" s="2">
        <v>1</v>
      </c>
      <c r="K548" s="119" cm="1">
        <f t="array" ref="K548">ROUND(IF(C548="Beer",SUM(LOOKUP(2,1/(SRP!$B$7:$B$9&lt;=E548)/(SRP!$C$7:$C$9&gt;=E548),SRP!$D$7:$D$9)*(G548/100)*(E548/1000)),IF(C548="Spirits",SUM(LOOKUP(2,1/(SRP!$B$2:$B$6&lt;=E548)/(SRP!$C$2:$C$6&gt;=E548),SRP!$D$2:$D$6)*(G548/100)*(E548/1000)),IF(AND(C548="Wine",D548="Fortified Wines"),SUM(LOOKUP(2,1/(SRP!$B$20:$B$23&lt;=E548)/(SRP!$C$20:$C$23&gt;=E548),SRP!$D$20:$D$23)*(G548/100)*(E548/1000)),IF(C548="Wine",SUM(LOOKUP(2,1/(SRP!$B$15:$B$19&lt;=E548)/(SRP!$C$15:$C$19&gt;=E548),SRP!$D$15:$D$19)*(G548/100)*(E548/1000)),IF(C548="Ready to Drink",SUM(LOOKUP(2,1/(SRP!$B$10:$B$14&lt;=E548)/(SRP!$C$10:$C$14&gt;=E548),SRP!$D$10:$D$14)*(G548/100)*(E548/1000)),0))))),2)</f>
        <v>31.83</v>
      </c>
    </row>
    <row r="549" spans="1:11" x14ac:dyDescent="0.35">
      <c r="A549" s="2">
        <v>12171</v>
      </c>
      <c r="B549" s="76" t="s">
        <v>640</v>
      </c>
      <c r="C549" s="76" t="s">
        <v>285</v>
      </c>
      <c r="D549" s="76" t="s">
        <v>5257</v>
      </c>
      <c r="E549" s="76">
        <v>750</v>
      </c>
      <c r="F549" s="76">
        <v>6</v>
      </c>
      <c r="G549" s="77">
        <v>40</v>
      </c>
      <c r="H549" s="76" t="s">
        <v>3285</v>
      </c>
      <c r="I549" s="77">
        <v>299.99</v>
      </c>
      <c r="J549" s="2">
        <v>1</v>
      </c>
      <c r="K549" s="119" cm="1">
        <f t="array" ref="K549">ROUND(IF(C549="Beer",SUM(LOOKUP(2,1/(SRP!$B$7:$B$9&lt;=E549)/(SRP!$C$7:$C$9&gt;=E549),SRP!$D$7:$D$9)*(G549/100)*(E549/1000)),IF(C549="Spirits",SUM(LOOKUP(2,1/(SRP!$B$2:$B$6&lt;=E549)/(SRP!$C$2:$C$6&gt;=E549),SRP!$D$2:$D$6)*(G549/100)*(E549/1000)),IF(AND(C549="Wine",D549="Fortified Wines"),SUM(LOOKUP(2,1/(SRP!$B$20:$B$23&lt;=E549)/(SRP!$C$20:$C$23&gt;=E549),SRP!$D$20:$D$23)*(G549/100)*(E549/1000)),IF(C549="Wine",SUM(LOOKUP(2,1/(SRP!$B$15:$B$19&lt;=E549)/(SRP!$C$15:$C$19&gt;=E549),SRP!$D$15:$D$19)*(G549/100)*(E549/1000)),IF(C549="Ready to Drink",SUM(LOOKUP(2,1/(SRP!$B$10:$B$14&lt;=E549)/(SRP!$C$10:$C$14&gt;=E549),SRP!$D$10:$D$14)*(G549/100)*(E549/1000)),0))))),2)</f>
        <v>20.94</v>
      </c>
    </row>
    <row r="550" spans="1:11" x14ac:dyDescent="0.35">
      <c r="A550" s="2">
        <v>12175</v>
      </c>
      <c r="B550" s="76" t="s">
        <v>7</v>
      </c>
      <c r="C550" s="76" t="s">
        <v>285</v>
      </c>
      <c r="D550" s="76" t="s">
        <v>6933</v>
      </c>
      <c r="E550" s="76">
        <v>1140</v>
      </c>
      <c r="F550" s="76">
        <v>8</v>
      </c>
      <c r="G550" s="77">
        <v>40</v>
      </c>
      <c r="H550" s="76" t="s">
        <v>6694</v>
      </c>
      <c r="I550" s="77">
        <v>35.49</v>
      </c>
      <c r="J550" s="2">
        <v>1</v>
      </c>
      <c r="K550" s="119" cm="1">
        <f t="array" ref="K550">ROUND(IF(C550="Beer",SUM(LOOKUP(2,1/(SRP!$B$7:$B$9&lt;=E550)/(SRP!$C$7:$C$9&gt;=E550),SRP!$D$7:$D$9)*(G550/100)*(E550/1000)),IF(C550="Spirits",SUM(LOOKUP(2,1/(SRP!$B$2:$B$6&lt;=E550)/(SRP!$C$2:$C$6&gt;=E550),SRP!$D$2:$D$6)*(G550/100)*(E550/1000)),IF(AND(C550="Wine",D550="Fortified Wines"),SUM(LOOKUP(2,1/(SRP!$B$20:$B$23&lt;=E550)/(SRP!$C$20:$C$23&gt;=E550),SRP!$D$20:$D$23)*(G550/100)*(E550/1000)),IF(C550="Wine",SUM(LOOKUP(2,1/(SRP!$B$15:$B$19&lt;=E550)/(SRP!$C$15:$C$19&gt;=E550),SRP!$D$15:$D$19)*(G550/100)*(E550/1000)),IF(C550="Ready to Drink",SUM(LOOKUP(2,1/(SRP!$B$10:$B$14&lt;=E550)/(SRP!$C$10:$C$14&gt;=E550),SRP!$D$10:$D$14)*(G550/100)*(E550/1000)),0))))),2)</f>
        <v>31.83</v>
      </c>
    </row>
    <row r="551" spans="1:11" x14ac:dyDescent="0.35">
      <c r="A551" s="2">
        <v>12179</v>
      </c>
      <c r="B551" s="76" t="s">
        <v>11</v>
      </c>
      <c r="C551" s="76" t="s">
        <v>285</v>
      </c>
      <c r="D551" s="76" t="s">
        <v>5262</v>
      </c>
      <c r="E551" s="76">
        <v>1140</v>
      </c>
      <c r="F551" s="76">
        <v>8</v>
      </c>
      <c r="G551" s="77">
        <v>40</v>
      </c>
      <c r="H551" s="76" t="s">
        <v>3280</v>
      </c>
      <c r="I551" s="77">
        <v>36.99</v>
      </c>
      <c r="J551" s="2">
        <v>1</v>
      </c>
      <c r="K551" s="119" cm="1">
        <f t="array" ref="K551">ROUND(IF(C551="Beer",SUM(LOOKUP(2,1/(SRP!$B$7:$B$9&lt;=E551)/(SRP!$C$7:$C$9&gt;=E551),SRP!$D$7:$D$9)*(G551/100)*(E551/1000)),IF(C551="Spirits",SUM(LOOKUP(2,1/(SRP!$B$2:$B$6&lt;=E551)/(SRP!$C$2:$C$6&gt;=E551),SRP!$D$2:$D$6)*(G551/100)*(E551/1000)),IF(AND(C551="Wine",D551="Fortified Wines"),SUM(LOOKUP(2,1/(SRP!$B$20:$B$23&lt;=E551)/(SRP!$C$20:$C$23&gt;=E551),SRP!$D$20:$D$23)*(G551/100)*(E551/1000)),IF(C551="Wine",SUM(LOOKUP(2,1/(SRP!$B$15:$B$19&lt;=E551)/(SRP!$C$15:$C$19&gt;=E551),SRP!$D$15:$D$19)*(G551/100)*(E551/1000)),IF(C551="Ready to Drink",SUM(LOOKUP(2,1/(SRP!$B$10:$B$14&lt;=E551)/(SRP!$C$10:$C$14&gt;=E551),SRP!$D$10:$D$14)*(G551/100)*(E551/1000)),0))))),2)</f>
        <v>31.83</v>
      </c>
    </row>
    <row r="552" spans="1:11" x14ac:dyDescent="0.35">
      <c r="A552" s="2">
        <v>12180</v>
      </c>
      <c r="B552" s="76" t="s">
        <v>47</v>
      </c>
      <c r="C552" s="76" t="s">
        <v>285</v>
      </c>
      <c r="D552" s="76" t="s">
        <v>5259</v>
      </c>
      <c r="E552" s="76">
        <v>1140</v>
      </c>
      <c r="F552" s="76">
        <v>8</v>
      </c>
      <c r="G552" s="77">
        <v>35</v>
      </c>
      <c r="H552" s="76" t="s">
        <v>3280</v>
      </c>
      <c r="I552" s="77">
        <v>41.99</v>
      </c>
      <c r="J552" s="2">
        <v>1</v>
      </c>
      <c r="K552" s="119" cm="1">
        <f t="array" ref="K552">ROUND(IF(C552="Beer",SUM(LOOKUP(2,1/(SRP!$B$7:$B$9&lt;=E552)/(SRP!$C$7:$C$9&gt;=E552),SRP!$D$7:$D$9)*(G552/100)*(E552/1000)),IF(C552="Spirits",SUM(LOOKUP(2,1/(SRP!$B$2:$B$6&lt;=E552)/(SRP!$C$2:$C$6&gt;=E552),SRP!$D$2:$D$6)*(G552/100)*(E552/1000)),IF(AND(C552="Wine",D552="Fortified Wines"),SUM(LOOKUP(2,1/(SRP!$B$20:$B$23&lt;=E552)/(SRP!$C$20:$C$23&gt;=E552),SRP!$D$20:$D$23)*(G552/100)*(E552/1000)),IF(C552="Wine",SUM(LOOKUP(2,1/(SRP!$B$15:$B$19&lt;=E552)/(SRP!$C$15:$C$19&gt;=E552),SRP!$D$15:$D$19)*(G552/100)*(E552/1000)),IF(C552="Ready to Drink",SUM(LOOKUP(2,1/(SRP!$B$10:$B$14&lt;=E552)/(SRP!$C$10:$C$14&gt;=E552),SRP!$D$10:$D$14)*(G552/100)*(E552/1000)),0))))),2)</f>
        <v>27.85</v>
      </c>
    </row>
    <row r="553" spans="1:11" x14ac:dyDescent="0.35">
      <c r="A553" s="2">
        <v>12181</v>
      </c>
      <c r="B553" s="76" t="s">
        <v>17</v>
      </c>
      <c r="C553" s="76" t="s">
        <v>285</v>
      </c>
      <c r="D553" s="76" t="s">
        <v>5233</v>
      </c>
      <c r="E553" s="76">
        <v>1140</v>
      </c>
      <c r="F553" s="76">
        <v>8</v>
      </c>
      <c r="G553" s="77">
        <v>40</v>
      </c>
      <c r="H553" s="76" t="s">
        <v>3280</v>
      </c>
      <c r="I553" s="77">
        <v>37.49</v>
      </c>
      <c r="J553" s="2">
        <v>1</v>
      </c>
      <c r="K553" s="119" cm="1">
        <f t="array" ref="K553">ROUND(IF(C553="Beer",SUM(LOOKUP(2,1/(SRP!$B$7:$B$9&lt;=E553)/(SRP!$C$7:$C$9&gt;=E553),SRP!$D$7:$D$9)*(G553/100)*(E553/1000)),IF(C553="Spirits",SUM(LOOKUP(2,1/(SRP!$B$2:$B$6&lt;=E553)/(SRP!$C$2:$C$6&gt;=E553),SRP!$D$2:$D$6)*(G553/100)*(E553/1000)),IF(AND(C553="Wine",D553="Fortified Wines"),SUM(LOOKUP(2,1/(SRP!$B$20:$B$23&lt;=E553)/(SRP!$C$20:$C$23&gt;=E553),SRP!$D$20:$D$23)*(G553/100)*(E553/1000)),IF(C553="Wine",SUM(LOOKUP(2,1/(SRP!$B$15:$B$19&lt;=E553)/(SRP!$C$15:$C$19&gt;=E553),SRP!$D$15:$D$19)*(G553/100)*(E553/1000)),IF(C553="Ready to Drink",SUM(LOOKUP(2,1/(SRP!$B$10:$B$14&lt;=E553)/(SRP!$C$10:$C$14&gt;=E553),SRP!$D$10:$D$14)*(G553/100)*(E553/1000)),0))))),2)</f>
        <v>31.83</v>
      </c>
    </row>
    <row r="554" spans="1:11" x14ac:dyDescent="0.35">
      <c r="A554" s="2">
        <v>12182</v>
      </c>
      <c r="B554" s="76" t="s">
        <v>3</v>
      </c>
      <c r="C554" s="76" t="s">
        <v>285</v>
      </c>
      <c r="D554" s="76" t="s">
        <v>6931</v>
      </c>
      <c r="E554" s="76">
        <v>1140</v>
      </c>
      <c r="F554" s="76">
        <v>9</v>
      </c>
      <c r="G554" s="77">
        <v>40</v>
      </c>
      <c r="H554" s="76" t="s">
        <v>3280</v>
      </c>
      <c r="I554" s="77">
        <v>42.99</v>
      </c>
      <c r="J554" s="2">
        <v>1</v>
      </c>
      <c r="K554" s="119" cm="1">
        <f t="array" ref="K554">ROUND(IF(C554="Beer",SUM(LOOKUP(2,1/(SRP!$B$7:$B$9&lt;=E554)/(SRP!$C$7:$C$9&gt;=E554),SRP!$D$7:$D$9)*(G554/100)*(E554/1000)),IF(C554="Spirits",SUM(LOOKUP(2,1/(SRP!$B$2:$B$6&lt;=E554)/(SRP!$C$2:$C$6&gt;=E554),SRP!$D$2:$D$6)*(G554/100)*(E554/1000)),IF(AND(C554="Wine",D554="Fortified Wines"),SUM(LOOKUP(2,1/(SRP!$B$20:$B$23&lt;=E554)/(SRP!$C$20:$C$23&gt;=E554),SRP!$D$20:$D$23)*(G554/100)*(E554/1000)),IF(C554="Wine",SUM(LOOKUP(2,1/(SRP!$B$15:$B$19&lt;=E554)/(SRP!$C$15:$C$19&gt;=E554),SRP!$D$15:$D$19)*(G554/100)*(E554/1000)),IF(C554="Ready to Drink",SUM(LOOKUP(2,1/(SRP!$B$10:$B$14&lt;=E554)/(SRP!$C$10:$C$14&gt;=E554),SRP!$D$10:$D$14)*(G554/100)*(E554/1000)),0))))),2)</f>
        <v>31.83</v>
      </c>
    </row>
    <row r="555" spans="1:11" x14ac:dyDescent="0.35">
      <c r="A555" s="2">
        <v>12183</v>
      </c>
      <c r="B555" s="76" t="s">
        <v>21</v>
      </c>
      <c r="C555" s="76" t="s">
        <v>285</v>
      </c>
      <c r="D555" s="76" t="s">
        <v>5243</v>
      </c>
      <c r="E555" s="76">
        <v>1140</v>
      </c>
      <c r="F555" s="76">
        <v>9</v>
      </c>
      <c r="G555" s="77">
        <v>40</v>
      </c>
      <c r="H555" s="76" t="s">
        <v>3280</v>
      </c>
      <c r="I555" s="77">
        <v>38.49</v>
      </c>
      <c r="J555" s="2">
        <v>1</v>
      </c>
      <c r="K555" s="119" cm="1">
        <f t="array" ref="K555">ROUND(IF(C555="Beer",SUM(LOOKUP(2,1/(SRP!$B$7:$B$9&lt;=E555)/(SRP!$C$7:$C$9&gt;=E555),SRP!$D$7:$D$9)*(G555/100)*(E555/1000)),IF(C555="Spirits",SUM(LOOKUP(2,1/(SRP!$B$2:$B$6&lt;=E555)/(SRP!$C$2:$C$6&gt;=E555),SRP!$D$2:$D$6)*(G555/100)*(E555/1000)),IF(AND(C555="Wine",D555="Fortified Wines"),SUM(LOOKUP(2,1/(SRP!$B$20:$B$23&lt;=E555)/(SRP!$C$20:$C$23&gt;=E555),SRP!$D$20:$D$23)*(G555/100)*(E555/1000)),IF(C555="Wine",SUM(LOOKUP(2,1/(SRP!$B$15:$B$19&lt;=E555)/(SRP!$C$15:$C$19&gt;=E555),SRP!$D$15:$D$19)*(G555/100)*(E555/1000)),IF(C555="Ready to Drink",SUM(LOOKUP(2,1/(SRP!$B$10:$B$14&lt;=E555)/(SRP!$C$10:$C$14&gt;=E555),SRP!$D$10:$D$14)*(G555/100)*(E555/1000)),0))))),2)</f>
        <v>31.83</v>
      </c>
    </row>
    <row r="556" spans="1:11" x14ac:dyDescent="0.35">
      <c r="A556" s="2">
        <v>12184</v>
      </c>
      <c r="B556" s="76" t="s">
        <v>18</v>
      </c>
      <c r="C556" s="76" t="s">
        <v>285</v>
      </c>
      <c r="D556" s="76" t="s">
        <v>6931</v>
      </c>
      <c r="E556" s="76">
        <v>1140</v>
      </c>
      <c r="F556" s="76">
        <v>8</v>
      </c>
      <c r="G556" s="77">
        <v>40</v>
      </c>
      <c r="H556" s="76" t="s">
        <v>3303</v>
      </c>
      <c r="I556" s="77">
        <v>37.99</v>
      </c>
      <c r="J556" s="2">
        <v>1</v>
      </c>
      <c r="K556" s="119" cm="1">
        <f t="array" ref="K556">ROUND(IF(C556="Beer",SUM(LOOKUP(2,1/(SRP!$B$7:$B$9&lt;=E556)/(SRP!$C$7:$C$9&gt;=E556),SRP!$D$7:$D$9)*(G556/100)*(E556/1000)),IF(C556="Spirits",SUM(LOOKUP(2,1/(SRP!$B$2:$B$6&lt;=E556)/(SRP!$C$2:$C$6&gt;=E556),SRP!$D$2:$D$6)*(G556/100)*(E556/1000)),IF(AND(C556="Wine",D556="Fortified Wines"),SUM(LOOKUP(2,1/(SRP!$B$20:$B$23&lt;=E556)/(SRP!$C$20:$C$23&gt;=E556),SRP!$D$20:$D$23)*(G556/100)*(E556/1000)),IF(C556="Wine",SUM(LOOKUP(2,1/(SRP!$B$15:$B$19&lt;=E556)/(SRP!$C$15:$C$19&gt;=E556),SRP!$D$15:$D$19)*(G556/100)*(E556/1000)),IF(C556="Ready to Drink",SUM(LOOKUP(2,1/(SRP!$B$10:$B$14&lt;=E556)/(SRP!$C$10:$C$14&gt;=E556),SRP!$D$10:$D$14)*(G556/100)*(E556/1000)),0))))),2)</f>
        <v>31.83</v>
      </c>
    </row>
    <row r="557" spans="1:11" x14ac:dyDescent="0.35">
      <c r="A557" s="2">
        <v>12185</v>
      </c>
      <c r="B557" s="76" t="s">
        <v>22</v>
      </c>
      <c r="C557" s="76" t="s">
        <v>285</v>
      </c>
      <c r="D557" s="76" t="s">
        <v>5231</v>
      </c>
      <c r="E557" s="76">
        <v>1140</v>
      </c>
      <c r="F557" s="76">
        <v>8</v>
      </c>
      <c r="G557" s="77">
        <v>40</v>
      </c>
      <c r="H557" s="76" t="s">
        <v>3280</v>
      </c>
      <c r="I557" s="77">
        <v>36.99</v>
      </c>
      <c r="J557" s="2">
        <v>1</v>
      </c>
      <c r="K557" s="119" cm="1">
        <f t="array" ref="K557">ROUND(IF(C557="Beer",SUM(LOOKUP(2,1/(SRP!$B$7:$B$9&lt;=E557)/(SRP!$C$7:$C$9&gt;=E557),SRP!$D$7:$D$9)*(G557/100)*(E557/1000)),IF(C557="Spirits",SUM(LOOKUP(2,1/(SRP!$B$2:$B$6&lt;=E557)/(SRP!$C$2:$C$6&gt;=E557),SRP!$D$2:$D$6)*(G557/100)*(E557/1000)),IF(AND(C557="Wine",D557="Fortified Wines"),SUM(LOOKUP(2,1/(SRP!$B$20:$B$23&lt;=E557)/(SRP!$C$20:$C$23&gt;=E557),SRP!$D$20:$D$23)*(G557/100)*(E557/1000)),IF(C557="Wine",SUM(LOOKUP(2,1/(SRP!$B$15:$B$19&lt;=E557)/(SRP!$C$15:$C$19&gt;=E557),SRP!$D$15:$D$19)*(G557/100)*(E557/1000)),IF(C557="Ready to Drink",SUM(LOOKUP(2,1/(SRP!$B$10:$B$14&lt;=E557)/(SRP!$C$10:$C$14&gt;=E557),SRP!$D$10:$D$14)*(G557/100)*(E557/1000)),0))))),2)</f>
        <v>31.83</v>
      </c>
    </row>
    <row r="558" spans="1:11" x14ac:dyDescent="0.35">
      <c r="A558" s="2">
        <v>12195</v>
      </c>
      <c r="B558" s="76" t="s">
        <v>350</v>
      </c>
      <c r="C558" s="76" t="s">
        <v>285</v>
      </c>
      <c r="D558" s="76" t="s">
        <v>5255</v>
      </c>
      <c r="E558" s="76">
        <v>375</v>
      </c>
      <c r="F558" s="76">
        <v>12</v>
      </c>
      <c r="G558" s="77">
        <v>40</v>
      </c>
      <c r="H558" s="76" t="s">
        <v>3285</v>
      </c>
      <c r="I558" s="77">
        <v>27.99</v>
      </c>
      <c r="J558" s="2">
        <v>1</v>
      </c>
      <c r="K558" s="119" cm="1">
        <f t="array" ref="K558">ROUND(IF(C558="Beer",SUM(LOOKUP(2,1/(SRP!$B$7:$B$9&lt;=E558)/(SRP!$C$7:$C$9&gt;=E558),SRP!$D$7:$D$9)*(G558/100)*(E558/1000)),IF(C558="Spirits",SUM(LOOKUP(2,1/(SRP!$B$2:$B$6&lt;=E558)/(SRP!$C$2:$C$6&gt;=E558),SRP!$D$2:$D$6)*(G558/100)*(E558/1000)),IF(AND(C558="Wine",D558="Fortified Wines"),SUM(LOOKUP(2,1/(SRP!$B$20:$B$23&lt;=E558)/(SRP!$C$20:$C$23&gt;=E558),SRP!$D$20:$D$23)*(G558/100)*(E558/1000)),IF(C558="Wine",SUM(LOOKUP(2,1/(SRP!$B$15:$B$19&lt;=E558)/(SRP!$C$15:$C$19&gt;=E558),SRP!$D$15:$D$19)*(G558/100)*(E558/1000)),IF(C558="Ready to Drink",SUM(LOOKUP(2,1/(SRP!$B$10:$B$14&lt;=E558)/(SRP!$C$10:$C$14&gt;=E558),SRP!$D$10:$D$14)*(G558/100)*(E558/1000)),0))))),2)</f>
        <v>11.89</v>
      </c>
    </row>
    <row r="559" spans="1:11" x14ac:dyDescent="0.35">
      <c r="A559" s="2">
        <v>12238</v>
      </c>
      <c r="B559" s="76" t="s">
        <v>641</v>
      </c>
      <c r="C559" s="76" t="s">
        <v>285</v>
      </c>
      <c r="D559" s="76" t="s">
        <v>5281</v>
      </c>
      <c r="E559" s="76">
        <v>750</v>
      </c>
      <c r="F559" s="76">
        <v>6</v>
      </c>
      <c r="G559" s="77">
        <v>30</v>
      </c>
      <c r="H559" s="76" t="s">
        <v>3292</v>
      </c>
      <c r="I559" s="77">
        <v>29.99</v>
      </c>
      <c r="J559" s="2">
        <v>1</v>
      </c>
      <c r="K559" s="119" cm="1">
        <f t="array" ref="K559">ROUND(IF(C559="Beer",SUM(LOOKUP(2,1/(SRP!$B$7:$B$9&lt;=E559)/(SRP!$C$7:$C$9&gt;=E559),SRP!$D$7:$D$9)*(G559/100)*(E559/1000)),IF(C559="Spirits",SUM(LOOKUP(2,1/(SRP!$B$2:$B$6&lt;=E559)/(SRP!$C$2:$C$6&gt;=E559),SRP!$D$2:$D$6)*(G559/100)*(E559/1000)),IF(AND(C559="Wine",D559="Fortified Wines"),SUM(LOOKUP(2,1/(SRP!$B$20:$B$23&lt;=E559)/(SRP!$C$20:$C$23&gt;=E559),SRP!$D$20:$D$23)*(G559/100)*(E559/1000)),IF(C559="Wine",SUM(LOOKUP(2,1/(SRP!$B$15:$B$19&lt;=E559)/(SRP!$C$15:$C$19&gt;=E559),SRP!$D$15:$D$19)*(G559/100)*(E559/1000)),IF(C559="Ready to Drink",SUM(LOOKUP(2,1/(SRP!$B$10:$B$14&lt;=E559)/(SRP!$C$10:$C$14&gt;=E559),SRP!$D$10:$D$14)*(G559/100)*(E559/1000)),0))))),2)</f>
        <v>15.71</v>
      </c>
    </row>
    <row r="560" spans="1:11" x14ac:dyDescent="0.35">
      <c r="A560" s="2">
        <v>12240</v>
      </c>
      <c r="B560" s="76" t="s">
        <v>6947</v>
      </c>
      <c r="C560" s="76" t="s">
        <v>285</v>
      </c>
      <c r="D560" s="76" t="s">
        <v>5250</v>
      </c>
      <c r="E560" s="76">
        <v>750</v>
      </c>
      <c r="F560" s="76">
        <v>12</v>
      </c>
      <c r="G560" s="77">
        <v>40</v>
      </c>
      <c r="H560" s="76" t="s">
        <v>5534</v>
      </c>
      <c r="I560" s="77">
        <v>36.950000000000003</v>
      </c>
      <c r="J560" s="2">
        <v>1</v>
      </c>
      <c r="K560" s="119" cm="1">
        <f t="array" ref="K560">ROUND(IF(C560="Beer",SUM(LOOKUP(2,1/(SRP!$B$7:$B$9&lt;=E560)/(SRP!$C$7:$C$9&gt;=E560),SRP!$D$7:$D$9)*(G560/100)*(E560/1000)),IF(C560="Spirits",SUM(LOOKUP(2,1/(SRP!$B$2:$B$6&lt;=E560)/(SRP!$C$2:$C$6&gt;=E560),SRP!$D$2:$D$6)*(G560/100)*(E560/1000)),IF(AND(C560="Wine",D560="Fortified Wines"),SUM(LOOKUP(2,1/(SRP!$B$20:$B$23&lt;=E560)/(SRP!$C$20:$C$23&gt;=E560),SRP!$D$20:$D$23)*(G560/100)*(E560/1000)),IF(C560="Wine",SUM(LOOKUP(2,1/(SRP!$B$15:$B$19&lt;=E560)/(SRP!$C$15:$C$19&gt;=E560),SRP!$D$15:$D$19)*(G560/100)*(E560/1000)),IF(C560="Ready to Drink",SUM(LOOKUP(2,1/(SRP!$B$10:$B$14&lt;=E560)/(SRP!$C$10:$C$14&gt;=E560),SRP!$D$10:$D$14)*(G560/100)*(E560/1000)),0))))),2)</f>
        <v>20.94</v>
      </c>
    </row>
    <row r="561" spans="1:11" x14ac:dyDescent="0.35">
      <c r="A561" s="2">
        <v>12241</v>
      </c>
      <c r="B561" s="76" t="s">
        <v>642</v>
      </c>
      <c r="C561" s="76" t="s">
        <v>286</v>
      </c>
      <c r="D561" s="76" t="s">
        <v>5236</v>
      </c>
      <c r="E561" s="76">
        <v>750</v>
      </c>
      <c r="F561" s="76">
        <v>12</v>
      </c>
      <c r="G561" s="77">
        <v>13</v>
      </c>
      <c r="H561" s="76" t="s">
        <v>6283</v>
      </c>
      <c r="I561" s="77">
        <v>15.49</v>
      </c>
      <c r="J561" s="2">
        <v>1</v>
      </c>
      <c r="K561" s="119" cm="1">
        <f t="array" ref="K561">ROUND(IF(C561="Beer",SUM(LOOKUP(2,1/(SRP!$B$7:$B$9&lt;=E561)/(SRP!$C$7:$C$9&gt;=E561),SRP!$D$7:$D$9)*(G561/100)*(E561/1000)),IF(C561="Spirits",SUM(LOOKUP(2,1/(SRP!$B$2:$B$6&lt;=E561)/(SRP!$C$2:$C$6&gt;=E561),SRP!$D$2:$D$6)*(G561/100)*(E561/1000)),IF(AND(C561="Wine",D561="Fortified Wines"),SUM(LOOKUP(2,1/(SRP!$B$20:$B$23&lt;=E561)/(SRP!$C$20:$C$23&gt;=E561),SRP!$D$20:$D$23)*(G561/100)*(E561/1000)),IF(C561="Wine",SUM(LOOKUP(2,1/(SRP!$B$15:$B$19&lt;=E561)/(SRP!$C$15:$C$19&gt;=E561),SRP!$D$15:$D$19)*(G561/100)*(E561/1000)),IF(C561="Ready to Drink",SUM(LOOKUP(2,1/(SRP!$B$10:$B$14&lt;=E561)/(SRP!$C$10:$C$14&gt;=E561),SRP!$D$10:$D$14)*(G561/100)*(E561/1000)),0))))),2)</f>
        <v>6.81</v>
      </c>
    </row>
    <row r="562" spans="1:11" x14ac:dyDescent="0.35">
      <c r="A562" s="2">
        <v>12242</v>
      </c>
      <c r="B562" s="76" t="s">
        <v>643</v>
      </c>
      <c r="C562" s="76" t="s">
        <v>286</v>
      </c>
      <c r="D562" s="76" t="s">
        <v>5236</v>
      </c>
      <c r="E562" s="76">
        <v>750</v>
      </c>
      <c r="F562" s="76">
        <v>12</v>
      </c>
      <c r="G562" s="77">
        <v>12.5</v>
      </c>
      <c r="H562" s="76" t="s">
        <v>6283</v>
      </c>
      <c r="I562" s="77">
        <v>15.49</v>
      </c>
      <c r="J562" s="2">
        <v>1</v>
      </c>
      <c r="K562" s="119" cm="1">
        <f t="array" ref="K562">ROUND(IF(C562="Beer",SUM(LOOKUP(2,1/(SRP!$B$7:$B$9&lt;=E562)/(SRP!$C$7:$C$9&gt;=E562),SRP!$D$7:$D$9)*(G562/100)*(E562/1000)),IF(C562="Spirits",SUM(LOOKUP(2,1/(SRP!$B$2:$B$6&lt;=E562)/(SRP!$C$2:$C$6&gt;=E562),SRP!$D$2:$D$6)*(G562/100)*(E562/1000)),IF(AND(C562="Wine",D562="Fortified Wines"),SUM(LOOKUP(2,1/(SRP!$B$20:$B$23&lt;=E562)/(SRP!$C$20:$C$23&gt;=E562),SRP!$D$20:$D$23)*(G562/100)*(E562/1000)),IF(C562="Wine",SUM(LOOKUP(2,1/(SRP!$B$15:$B$19&lt;=E562)/(SRP!$C$15:$C$19&gt;=E562),SRP!$D$15:$D$19)*(G562/100)*(E562/1000)),IF(C562="Ready to Drink",SUM(LOOKUP(2,1/(SRP!$B$10:$B$14&lt;=E562)/(SRP!$C$10:$C$14&gt;=E562),SRP!$D$10:$D$14)*(G562/100)*(E562/1000)),0))))),2)</f>
        <v>6.54</v>
      </c>
    </row>
    <row r="563" spans="1:11" x14ac:dyDescent="0.35">
      <c r="A563" s="2">
        <v>12269</v>
      </c>
      <c r="B563" s="76" t="s">
        <v>644</v>
      </c>
      <c r="C563" s="76" t="s">
        <v>286</v>
      </c>
      <c r="D563" s="76" t="s">
        <v>5246</v>
      </c>
      <c r="E563" s="76">
        <v>750</v>
      </c>
      <c r="F563" s="76">
        <v>12</v>
      </c>
      <c r="G563" s="77">
        <v>13.5</v>
      </c>
      <c r="H563" s="76" t="s">
        <v>6283</v>
      </c>
      <c r="I563" s="77">
        <v>17.989999999999998</v>
      </c>
      <c r="J563" s="2">
        <v>1</v>
      </c>
      <c r="K563" s="119" cm="1">
        <f t="array" ref="K563">ROUND(IF(C563="Beer",SUM(LOOKUP(2,1/(SRP!$B$7:$B$9&lt;=E563)/(SRP!$C$7:$C$9&gt;=E563),SRP!$D$7:$D$9)*(G563/100)*(E563/1000)),IF(C563="Spirits",SUM(LOOKUP(2,1/(SRP!$B$2:$B$6&lt;=E563)/(SRP!$C$2:$C$6&gt;=E563),SRP!$D$2:$D$6)*(G563/100)*(E563/1000)),IF(AND(C563="Wine",D563="Fortified Wines"),SUM(LOOKUP(2,1/(SRP!$B$20:$B$23&lt;=E563)/(SRP!$C$20:$C$23&gt;=E563),SRP!$D$20:$D$23)*(G563/100)*(E563/1000)),IF(C563="Wine",SUM(LOOKUP(2,1/(SRP!$B$15:$B$19&lt;=E563)/(SRP!$C$15:$C$19&gt;=E563),SRP!$D$15:$D$19)*(G563/100)*(E563/1000)),IF(C563="Ready to Drink",SUM(LOOKUP(2,1/(SRP!$B$10:$B$14&lt;=E563)/(SRP!$C$10:$C$14&gt;=E563),SRP!$D$10:$D$14)*(G563/100)*(E563/1000)),0))))),2)</f>
        <v>7.07</v>
      </c>
    </row>
    <row r="564" spans="1:11" x14ac:dyDescent="0.35">
      <c r="A564" s="2">
        <v>12270</v>
      </c>
      <c r="B564" s="76" t="s">
        <v>645</v>
      </c>
      <c r="C564" s="76" t="s">
        <v>286</v>
      </c>
      <c r="D564" s="76" t="s">
        <v>5236</v>
      </c>
      <c r="E564" s="76">
        <v>750</v>
      </c>
      <c r="F564" s="76">
        <v>12</v>
      </c>
      <c r="G564" s="77">
        <v>13.5</v>
      </c>
      <c r="H564" s="76" t="s">
        <v>6283</v>
      </c>
      <c r="I564" s="77">
        <v>17.989999999999998</v>
      </c>
      <c r="J564" s="2">
        <v>1</v>
      </c>
      <c r="K564" s="119" cm="1">
        <f t="array" ref="K564">ROUND(IF(C564="Beer",SUM(LOOKUP(2,1/(SRP!$B$7:$B$9&lt;=E564)/(SRP!$C$7:$C$9&gt;=E564),SRP!$D$7:$D$9)*(G564/100)*(E564/1000)),IF(C564="Spirits",SUM(LOOKUP(2,1/(SRP!$B$2:$B$6&lt;=E564)/(SRP!$C$2:$C$6&gt;=E564),SRP!$D$2:$D$6)*(G564/100)*(E564/1000)),IF(AND(C564="Wine",D564="Fortified Wines"),SUM(LOOKUP(2,1/(SRP!$B$20:$B$23&lt;=E564)/(SRP!$C$20:$C$23&gt;=E564),SRP!$D$20:$D$23)*(G564/100)*(E564/1000)),IF(C564="Wine",SUM(LOOKUP(2,1/(SRP!$B$15:$B$19&lt;=E564)/(SRP!$C$15:$C$19&gt;=E564),SRP!$D$15:$D$19)*(G564/100)*(E564/1000)),IF(C564="Ready to Drink",SUM(LOOKUP(2,1/(SRP!$B$10:$B$14&lt;=E564)/(SRP!$C$10:$C$14&gt;=E564),SRP!$D$10:$D$14)*(G564/100)*(E564/1000)),0))))),2)</f>
        <v>7.07</v>
      </c>
    </row>
    <row r="565" spans="1:11" x14ac:dyDescent="0.35">
      <c r="A565" s="2">
        <v>12286</v>
      </c>
      <c r="B565" s="76" t="s">
        <v>646</v>
      </c>
      <c r="C565" s="76" t="s">
        <v>286</v>
      </c>
      <c r="D565" s="76" t="s">
        <v>5236</v>
      </c>
      <c r="E565" s="76">
        <v>750</v>
      </c>
      <c r="F565" s="76">
        <v>12</v>
      </c>
      <c r="G565" s="77">
        <v>14.5</v>
      </c>
      <c r="H565" s="76" t="s">
        <v>3288</v>
      </c>
      <c r="I565" s="77">
        <v>54.99</v>
      </c>
      <c r="J565" s="2">
        <v>1</v>
      </c>
      <c r="K565" s="119" cm="1">
        <f t="array" ref="K565">ROUND(IF(C565="Beer",SUM(LOOKUP(2,1/(SRP!$B$7:$B$9&lt;=E565)/(SRP!$C$7:$C$9&gt;=E565),SRP!$D$7:$D$9)*(G565/100)*(E565/1000)),IF(C565="Spirits",SUM(LOOKUP(2,1/(SRP!$B$2:$B$6&lt;=E565)/(SRP!$C$2:$C$6&gt;=E565),SRP!$D$2:$D$6)*(G565/100)*(E565/1000)),IF(AND(C565="Wine",D565="Fortified Wines"),SUM(LOOKUP(2,1/(SRP!$B$20:$B$23&lt;=E565)/(SRP!$C$20:$C$23&gt;=E565),SRP!$D$20:$D$23)*(G565/100)*(E565/1000)),IF(C565="Wine",SUM(LOOKUP(2,1/(SRP!$B$15:$B$19&lt;=E565)/(SRP!$C$15:$C$19&gt;=E565),SRP!$D$15:$D$19)*(G565/100)*(E565/1000)),IF(C565="Ready to Drink",SUM(LOOKUP(2,1/(SRP!$B$10:$B$14&lt;=E565)/(SRP!$C$10:$C$14&gt;=E565),SRP!$D$10:$D$14)*(G565/100)*(E565/1000)),0))))),2)</f>
        <v>7.59</v>
      </c>
    </row>
    <row r="566" spans="1:11" x14ac:dyDescent="0.35">
      <c r="A566" s="2">
        <v>12291</v>
      </c>
      <c r="B566" s="76" t="s">
        <v>647</v>
      </c>
      <c r="C566" s="76" t="s">
        <v>286</v>
      </c>
      <c r="D566" s="76" t="s">
        <v>5232</v>
      </c>
      <c r="E566" s="76">
        <v>750</v>
      </c>
      <c r="F566" s="76">
        <v>6</v>
      </c>
      <c r="G566" s="77">
        <v>12</v>
      </c>
      <c r="H566" s="76" t="s">
        <v>3314</v>
      </c>
      <c r="I566" s="77">
        <v>23.99</v>
      </c>
      <c r="J566" s="2">
        <v>1</v>
      </c>
      <c r="K566" s="119" cm="1">
        <f t="array" ref="K566">ROUND(IF(C566="Beer",SUM(LOOKUP(2,1/(SRP!$B$7:$B$9&lt;=E566)/(SRP!$C$7:$C$9&gt;=E566),SRP!$D$7:$D$9)*(G566/100)*(E566/1000)),IF(C566="Spirits",SUM(LOOKUP(2,1/(SRP!$B$2:$B$6&lt;=E566)/(SRP!$C$2:$C$6&gt;=E566),SRP!$D$2:$D$6)*(G566/100)*(E566/1000)),IF(AND(C566="Wine",D566="Fortified Wines"),SUM(LOOKUP(2,1/(SRP!$B$20:$B$23&lt;=E566)/(SRP!$C$20:$C$23&gt;=E566),SRP!$D$20:$D$23)*(G566/100)*(E566/1000)),IF(C566="Wine",SUM(LOOKUP(2,1/(SRP!$B$15:$B$19&lt;=E566)/(SRP!$C$15:$C$19&gt;=E566),SRP!$D$15:$D$19)*(G566/100)*(E566/1000)),IF(C566="Ready to Drink",SUM(LOOKUP(2,1/(SRP!$B$10:$B$14&lt;=E566)/(SRP!$C$10:$C$14&gt;=E566),SRP!$D$10:$D$14)*(G566/100)*(E566/1000)),0))))),2)</f>
        <v>6.28</v>
      </c>
    </row>
    <row r="567" spans="1:11" x14ac:dyDescent="0.35">
      <c r="A567" s="2">
        <v>12294</v>
      </c>
      <c r="B567" s="76" t="s">
        <v>59</v>
      </c>
      <c r="C567" s="76" t="s">
        <v>286</v>
      </c>
      <c r="D567" s="76" t="s">
        <v>5293</v>
      </c>
      <c r="E567" s="76">
        <v>1000</v>
      </c>
      <c r="F567" s="76">
        <v>6</v>
      </c>
      <c r="G567" s="77">
        <v>18</v>
      </c>
      <c r="H567" s="76" t="s">
        <v>3283</v>
      </c>
      <c r="I567" s="77">
        <v>15.99</v>
      </c>
      <c r="J567" s="2">
        <v>1</v>
      </c>
      <c r="K567" s="119" cm="1">
        <f t="array" ref="K567">ROUND(IF(C567="Beer",SUM(LOOKUP(2,1/(SRP!$B$7:$B$9&lt;=E567)/(SRP!$C$7:$C$9&gt;=E567),SRP!$D$7:$D$9)*(G567/100)*(E567/1000)),IF(C567="Spirits",SUM(LOOKUP(2,1/(SRP!$B$2:$B$6&lt;=E567)/(SRP!$C$2:$C$6&gt;=E567),SRP!$D$2:$D$6)*(G567/100)*(E567/1000)),IF(AND(C567="Wine",D567="Fortified Wines"),SUM(LOOKUP(2,1/(SRP!$B$20:$B$23&lt;=E567)/(SRP!$C$20:$C$23&gt;=E567),SRP!$D$20:$D$23)*(G567/100)*(E567/1000)),IF(C567="Wine",SUM(LOOKUP(2,1/(SRP!$B$15:$B$19&lt;=E567)/(SRP!$C$15:$C$19&gt;=E567),SRP!$D$15:$D$19)*(G567/100)*(E567/1000)),IF(C567="Ready to Drink",SUM(LOOKUP(2,1/(SRP!$B$10:$B$14&lt;=E567)/(SRP!$C$10:$C$14&gt;=E567),SRP!$D$10:$D$14)*(G567/100)*(E567/1000)),0))))),2)</f>
        <v>12.57</v>
      </c>
    </row>
    <row r="568" spans="1:11" x14ac:dyDescent="0.35">
      <c r="A568" s="2">
        <v>12314</v>
      </c>
      <c r="B568" s="76" t="s">
        <v>381</v>
      </c>
      <c r="C568" s="76" t="s">
        <v>285</v>
      </c>
      <c r="D568" s="76" t="s">
        <v>6941</v>
      </c>
      <c r="E568" s="76">
        <v>1140</v>
      </c>
      <c r="F568" s="76">
        <v>6</v>
      </c>
      <c r="G568" s="77">
        <v>40</v>
      </c>
      <c r="H568" s="76" t="s">
        <v>6696</v>
      </c>
      <c r="I568" s="77">
        <v>53.49</v>
      </c>
      <c r="J568" s="2">
        <v>1</v>
      </c>
      <c r="K568" s="119" cm="1">
        <f t="array" ref="K568">ROUND(IF(C568="Beer",SUM(LOOKUP(2,1/(SRP!$B$7:$B$9&lt;=E568)/(SRP!$C$7:$C$9&gt;=E568),SRP!$D$7:$D$9)*(G568/100)*(E568/1000)),IF(C568="Spirits",SUM(LOOKUP(2,1/(SRP!$B$2:$B$6&lt;=E568)/(SRP!$C$2:$C$6&gt;=E568),SRP!$D$2:$D$6)*(G568/100)*(E568/1000)),IF(AND(C568="Wine",D568="Fortified Wines"),SUM(LOOKUP(2,1/(SRP!$B$20:$B$23&lt;=E568)/(SRP!$C$20:$C$23&gt;=E568),SRP!$D$20:$D$23)*(G568/100)*(E568/1000)),IF(C568="Wine",SUM(LOOKUP(2,1/(SRP!$B$15:$B$19&lt;=E568)/(SRP!$C$15:$C$19&gt;=E568),SRP!$D$15:$D$19)*(G568/100)*(E568/1000)),IF(C568="Ready to Drink",SUM(LOOKUP(2,1/(SRP!$B$10:$B$14&lt;=E568)/(SRP!$C$10:$C$14&gt;=E568),SRP!$D$10:$D$14)*(G568/100)*(E568/1000)),0))))),2)</f>
        <v>31.83</v>
      </c>
    </row>
    <row r="569" spans="1:11" x14ac:dyDescent="0.35">
      <c r="A569" s="2">
        <v>12323</v>
      </c>
      <c r="B569" s="76" t="s">
        <v>648</v>
      </c>
      <c r="C569" s="76" t="s">
        <v>287</v>
      </c>
      <c r="D569" s="76" t="s">
        <v>5230</v>
      </c>
      <c r="E569" s="76">
        <v>473</v>
      </c>
      <c r="F569" s="76">
        <v>24</v>
      </c>
      <c r="G569" s="77">
        <v>4.7</v>
      </c>
      <c r="H569" s="76" t="s">
        <v>3324</v>
      </c>
      <c r="I569" s="77">
        <v>3.89</v>
      </c>
      <c r="J569" s="2">
        <v>1</v>
      </c>
      <c r="K569" s="119" cm="1">
        <f t="array" ref="K569">ROUND(IF(C569="Beer",SUM(LOOKUP(2,1/(SRP!$B$7:$B$9&lt;=E569)/(SRP!$C$7:$C$9&gt;=E569),SRP!$D$7:$D$9)*(G569/100)*(E569/1000)),IF(C569="Spirits",SUM(LOOKUP(2,1/(SRP!$B$2:$B$6&lt;=E569)/(SRP!$C$2:$C$6&gt;=E569),SRP!$D$2:$D$6)*(G569/100)*(E569/1000)),IF(AND(C569="Wine",D569="Fortified Wines"),SUM(LOOKUP(2,1/(SRP!$B$20:$B$23&lt;=E569)/(SRP!$C$20:$C$23&gt;=E569),SRP!$D$20:$D$23)*(G569/100)*(E569/1000)),IF(C569="Wine",SUM(LOOKUP(2,1/(SRP!$B$15:$B$19&lt;=E569)/(SRP!$C$15:$C$19&gt;=E569),SRP!$D$15:$D$19)*(G569/100)*(E569/1000)),IF(C569="Ready to Drink",SUM(LOOKUP(2,1/(SRP!$B$10:$B$14&lt;=E569)/(SRP!$C$10:$C$14&gt;=E569),SRP!$D$10:$D$14)*(G569/100)*(E569/1000)),0))))),2)</f>
        <v>1.55</v>
      </c>
    </row>
    <row r="570" spans="1:11" x14ac:dyDescent="0.35">
      <c r="A570" s="2">
        <v>12323</v>
      </c>
      <c r="B570" s="76" t="s">
        <v>648</v>
      </c>
      <c r="C570" s="76" t="s">
        <v>287</v>
      </c>
      <c r="D570" s="76" t="s">
        <v>5230</v>
      </c>
      <c r="E570" s="76">
        <v>473</v>
      </c>
      <c r="F570" s="76">
        <v>24</v>
      </c>
      <c r="G570" s="77">
        <v>4.7</v>
      </c>
      <c r="H570" s="76" t="s">
        <v>3324</v>
      </c>
      <c r="I570" s="77">
        <v>3.89</v>
      </c>
      <c r="J570" s="2">
        <v>1</v>
      </c>
      <c r="K570" s="119" cm="1">
        <f t="array" ref="K570">ROUND(IF(C570="Beer",SUM(LOOKUP(2,1/(SRP!$B$7:$B$9&lt;=E570)/(SRP!$C$7:$C$9&gt;=E570),SRP!$D$7:$D$9)*(G570/100)*(E570/1000)),IF(C570="Spirits",SUM(LOOKUP(2,1/(SRP!$B$2:$B$6&lt;=E570)/(SRP!$C$2:$C$6&gt;=E570),SRP!$D$2:$D$6)*(G570/100)*(E570/1000)),IF(AND(C570="Wine",D570="Fortified Wines"),SUM(LOOKUP(2,1/(SRP!$B$20:$B$23&lt;=E570)/(SRP!$C$20:$C$23&gt;=E570),SRP!$D$20:$D$23)*(G570/100)*(E570/1000)),IF(C570="Wine",SUM(LOOKUP(2,1/(SRP!$B$15:$B$19&lt;=E570)/(SRP!$C$15:$C$19&gt;=E570),SRP!$D$15:$D$19)*(G570/100)*(E570/1000)),IF(C570="Ready to Drink",SUM(LOOKUP(2,1/(SRP!$B$10:$B$14&lt;=E570)/(SRP!$C$10:$C$14&gt;=E570),SRP!$D$10:$D$14)*(G570/100)*(E570/1000)),0))))),2)</f>
        <v>1.55</v>
      </c>
    </row>
    <row r="571" spans="1:11" x14ac:dyDescent="0.35">
      <c r="A571" s="2">
        <v>12324</v>
      </c>
      <c r="B571" s="76" t="s">
        <v>649</v>
      </c>
      <c r="C571" s="76" t="s">
        <v>285</v>
      </c>
      <c r="D571" s="76" t="s">
        <v>6934</v>
      </c>
      <c r="E571" s="76">
        <v>750</v>
      </c>
      <c r="F571" s="76">
        <v>6</v>
      </c>
      <c r="G571" s="77">
        <v>40</v>
      </c>
      <c r="H571" s="76" t="s">
        <v>3280</v>
      </c>
      <c r="I571" s="77">
        <v>359.99</v>
      </c>
      <c r="J571" s="2">
        <v>1</v>
      </c>
      <c r="K571" s="119" cm="1">
        <f t="array" ref="K571">ROUND(IF(C571="Beer",SUM(LOOKUP(2,1/(SRP!$B$7:$B$9&lt;=E571)/(SRP!$C$7:$C$9&gt;=E571),SRP!$D$7:$D$9)*(G571/100)*(E571/1000)),IF(C571="Spirits",SUM(LOOKUP(2,1/(SRP!$B$2:$B$6&lt;=E571)/(SRP!$C$2:$C$6&gt;=E571),SRP!$D$2:$D$6)*(G571/100)*(E571/1000)),IF(AND(C571="Wine",D571="Fortified Wines"),SUM(LOOKUP(2,1/(SRP!$B$20:$B$23&lt;=E571)/(SRP!$C$20:$C$23&gt;=E571),SRP!$D$20:$D$23)*(G571/100)*(E571/1000)),IF(C571="Wine",SUM(LOOKUP(2,1/(SRP!$B$15:$B$19&lt;=E571)/(SRP!$C$15:$C$19&gt;=E571),SRP!$D$15:$D$19)*(G571/100)*(E571/1000)),IF(C571="Ready to Drink",SUM(LOOKUP(2,1/(SRP!$B$10:$B$14&lt;=E571)/(SRP!$C$10:$C$14&gt;=E571),SRP!$D$10:$D$14)*(G571/100)*(E571/1000)),0))))),2)</f>
        <v>20.94</v>
      </c>
    </row>
    <row r="572" spans="1:11" x14ac:dyDescent="0.35">
      <c r="A572" s="2">
        <v>12326</v>
      </c>
      <c r="B572" s="76" t="s">
        <v>650</v>
      </c>
      <c r="C572" s="76" t="s">
        <v>286</v>
      </c>
      <c r="D572" s="76" t="s">
        <v>5276</v>
      </c>
      <c r="E572" s="76">
        <v>1000</v>
      </c>
      <c r="F572" s="76">
        <v>12</v>
      </c>
      <c r="G572" s="77">
        <v>13</v>
      </c>
      <c r="H572" s="76" t="s">
        <v>3343</v>
      </c>
      <c r="I572" s="77">
        <v>12.99</v>
      </c>
      <c r="J572" s="2">
        <v>1</v>
      </c>
      <c r="K572" s="119" cm="1">
        <f t="array" ref="K572">ROUND(IF(C572="Beer",SUM(LOOKUP(2,1/(SRP!$B$7:$B$9&lt;=E572)/(SRP!$C$7:$C$9&gt;=E572),SRP!$D$7:$D$9)*(G572/100)*(E572/1000)),IF(C572="Spirits",SUM(LOOKUP(2,1/(SRP!$B$2:$B$6&lt;=E572)/(SRP!$C$2:$C$6&gt;=E572),SRP!$D$2:$D$6)*(G572/100)*(E572/1000)),IF(AND(C572="Wine",D572="Fortified Wines"),SUM(LOOKUP(2,1/(SRP!$B$20:$B$23&lt;=E572)/(SRP!$C$20:$C$23&gt;=E572),SRP!$D$20:$D$23)*(G572/100)*(E572/1000)),IF(C572="Wine",SUM(LOOKUP(2,1/(SRP!$B$15:$B$19&lt;=E572)/(SRP!$C$15:$C$19&gt;=E572),SRP!$D$15:$D$19)*(G572/100)*(E572/1000)),IF(C572="Ready to Drink",SUM(LOOKUP(2,1/(SRP!$B$10:$B$14&lt;=E572)/(SRP!$C$10:$C$14&gt;=E572),SRP!$D$10:$D$14)*(G572/100)*(E572/1000)),0))))),2)</f>
        <v>9.08</v>
      </c>
    </row>
    <row r="573" spans="1:11" x14ac:dyDescent="0.35">
      <c r="A573" s="2">
        <v>12327</v>
      </c>
      <c r="B573" s="76" t="s">
        <v>651</v>
      </c>
      <c r="C573" s="76" t="s">
        <v>286</v>
      </c>
      <c r="D573" s="76" t="s">
        <v>5246</v>
      </c>
      <c r="E573" s="76">
        <v>1000</v>
      </c>
      <c r="F573" s="76">
        <v>12</v>
      </c>
      <c r="G573" s="77">
        <v>12</v>
      </c>
      <c r="H573" s="76" t="s">
        <v>3343</v>
      </c>
      <c r="I573" s="77">
        <v>12.99</v>
      </c>
      <c r="J573" s="2">
        <v>1</v>
      </c>
      <c r="K573" s="119" cm="1">
        <f t="array" ref="K573">ROUND(IF(C573="Beer",SUM(LOOKUP(2,1/(SRP!$B$7:$B$9&lt;=E573)/(SRP!$C$7:$C$9&gt;=E573),SRP!$D$7:$D$9)*(G573/100)*(E573/1000)),IF(C573="Spirits",SUM(LOOKUP(2,1/(SRP!$B$2:$B$6&lt;=E573)/(SRP!$C$2:$C$6&gt;=E573),SRP!$D$2:$D$6)*(G573/100)*(E573/1000)),IF(AND(C573="Wine",D573="Fortified Wines"),SUM(LOOKUP(2,1/(SRP!$B$20:$B$23&lt;=E573)/(SRP!$C$20:$C$23&gt;=E573),SRP!$D$20:$D$23)*(G573/100)*(E573/1000)),IF(C573="Wine",SUM(LOOKUP(2,1/(SRP!$B$15:$B$19&lt;=E573)/(SRP!$C$15:$C$19&gt;=E573),SRP!$D$15:$D$19)*(G573/100)*(E573/1000)),IF(C573="Ready to Drink",SUM(LOOKUP(2,1/(SRP!$B$10:$B$14&lt;=E573)/(SRP!$C$10:$C$14&gt;=E573),SRP!$D$10:$D$14)*(G573/100)*(E573/1000)),0))))),2)</f>
        <v>8.3800000000000008</v>
      </c>
    </row>
    <row r="574" spans="1:11" x14ac:dyDescent="0.35">
      <c r="A574" s="2">
        <v>12335</v>
      </c>
      <c r="B574" s="76" t="s">
        <v>652</v>
      </c>
      <c r="C574" s="76" t="s">
        <v>285</v>
      </c>
      <c r="D574" s="76" t="s">
        <v>5243</v>
      </c>
      <c r="E574" s="76">
        <v>1140</v>
      </c>
      <c r="F574" s="76">
        <v>6</v>
      </c>
      <c r="G574" s="77">
        <v>40</v>
      </c>
      <c r="H574" s="76" t="s">
        <v>3283</v>
      </c>
      <c r="I574" s="77">
        <v>43.99</v>
      </c>
      <c r="J574" s="2">
        <v>1</v>
      </c>
      <c r="K574" s="119" cm="1">
        <f t="array" ref="K574">ROUND(IF(C574="Beer",SUM(LOOKUP(2,1/(SRP!$B$7:$B$9&lt;=E574)/(SRP!$C$7:$C$9&gt;=E574),SRP!$D$7:$D$9)*(G574/100)*(E574/1000)),IF(C574="Spirits",SUM(LOOKUP(2,1/(SRP!$B$2:$B$6&lt;=E574)/(SRP!$C$2:$C$6&gt;=E574),SRP!$D$2:$D$6)*(G574/100)*(E574/1000)),IF(AND(C574="Wine",D574="Fortified Wines"),SUM(LOOKUP(2,1/(SRP!$B$20:$B$23&lt;=E574)/(SRP!$C$20:$C$23&gt;=E574),SRP!$D$20:$D$23)*(G574/100)*(E574/1000)),IF(C574="Wine",SUM(LOOKUP(2,1/(SRP!$B$15:$B$19&lt;=E574)/(SRP!$C$15:$C$19&gt;=E574),SRP!$D$15:$D$19)*(G574/100)*(E574/1000)),IF(C574="Ready to Drink",SUM(LOOKUP(2,1/(SRP!$B$10:$B$14&lt;=E574)/(SRP!$C$10:$C$14&gt;=E574),SRP!$D$10:$D$14)*(G574/100)*(E574/1000)),0))))),2)</f>
        <v>31.83</v>
      </c>
    </row>
    <row r="575" spans="1:11" x14ac:dyDescent="0.35">
      <c r="A575" s="2">
        <v>12343</v>
      </c>
      <c r="B575" s="76" t="s">
        <v>653</v>
      </c>
      <c r="C575" s="76" t="s">
        <v>287</v>
      </c>
      <c r="D575" s="76" t="s">
        <v>5240</v>
      </c>
      <c r="E575" s="76">
        <v>750</v>
      </c>
      <c r="F575" s="76">
        <v>12</v>
      </c>
      <c r="G575" s="77">
        <v>8.5</v>
      </c>
      <c r="H575" s="76" t="s">
        <v>5534</v>
      </c>
      <c r="I575" s="77">
        <v>7.65</v>
      </c>
      <c r="J575" s="2">
        <v>1</v>
      </c>
      <c r="K575" s="119" cm="1">
        <f t="array" ref="K575">ROUND(IF(C575="Beer",SUM(LOOKUP(2,1/(SRP!$B$7:$B$9&lt;=E575)/(SRP!$C$7:$C$9&gt;=E575),SRP!$D$7:$D$9)*(G575/100)*(E575/1000)),IF(C575="Spirits",SUM(LOOKUP(2,1/(SRP!$B$2:$B$6&lt;=E575)/(SRP!$C$2:$C$6&gt;=E575),SRP!$D$2:$D$6)*(G575/100)*(E575/1000)),IF(AND(C575="Wine",D575="Fortified Wines"),SUM(LOOKUP(2,1/(SRP!$B$20:$B$23&lt;=E575)/(SRP!$C$20:$C$23&gt;=E575),SRP!$D$20:$D$23)*(G575/100)*(E575/1000)),IF(C575="Wine",SUM(LOOKUP(2,1/(SRP!$B$15:$B$19&lt;=E575)/(SRP!$C$15:$C$19&gt;=E575),SRP!$D$15:$D$19)*(G575/100)*(E575/1000)),IF(C575="Ready to Drink",SUM(LOOKUP(2,1/(SRP!$B$10:$B$14&lt;=E575)/(SRP!$C$10:$C$14&gt;=E575),SRP!$D$10:$D$14)*(G575/100)*(E575/1000)),0))))),2)</f>
        <v>4.45</v>
      </c>
    </row>
    <row r="576" spans="1:11" x14ac:dyDescent="0.35">
      <c r="A576" s="2">
        <v>12349</v>
      </c>
      <c r="B576" s="76" t="s">
        <v>177</v>
      </c>
      <c r="C576" s="76" t="s">
        <v>286</v>
      </c>
      <c r="D576" s="76" t="s">
        <v>5264</v>
      </c>
      <c r="E576" s="76">
        <v>4000</v>
      </c>
      <c r="F576" s="76">
        <v>4</v>
      </c>
      <c r="G576" s="77">
        <v>12</v>
      </c>
      <c r="H576" s="76" t="s">
        <v>5939</v>
      </c>
      <c r="I576" s="77">
        <v>44.99</v>
      </c>
      <c r="J576" s="2">
        <v>1</v>
      </c>
      <c r="K576" s="119" cm="1">
        <f t="array" ref="K576">ROUND(IF(C576="Beer",SUM(LOOKUP(2,1/(SRP!$B$7:$B$9&lt;=E576)/(SRP!$C$7:$C$9&gt;=E576),SRP!$D$7:$D$9)*(G576/100)*(E576/1000)),IF(C576="Spirits",SUM(LOOKUP(2,1/(SRP!$B$2:$B$6&lt;=E576)/(SRP!$C$2:$C$6&gt;=E576),SRP!$D$2:$D$6)*(G576/100)*(E576/1000)),IF(AND(C576="Wine",D576="Fortified Wines"),SUM(LOOKUP(2,1/(SRP!$B$20:$B$23&lt;=E576)/(SRP!$C$20:$C$23&gt;=E576),SRP!$D$20:$D$23)*(G576/100)*(E576/1000)),IF(C576="Wine",SUM(LOOKUP(2,1/(SRP!$B$15:$B$19&lt;=E576)/(SRP!$C$15:$C$19&gt;=E576),SRP!$D$15:$D$19)*(G576/100)*(E576/1000)),IF(C576="Ready to Drink",SUM(LOOKUP(2,1/(SRP!$B$10:$B$14&lt;=E576)/(SRP!$C$10:$C$14&gt;=E576),SRP!$D$10:$D$14)*(G576/100)*(E576/1000)),0))))),2)</f>
        <v>27.9</v>
      </c>
    </row>
    <row r="577" spans="1:11" x14ac:dyDescent="0.35">
      <c r="A577" s="2">
        <v>12356</v>
      </c>
      <c r="B577" s="76" t="s">
        <v>654</v>
      </c>
      <c r="C577" s="76" t="s">
        <v>286</v>
      </c>
      <c r="D577" s="76" t="s">
        <v>5249</v>
      </c>
      <c r="E577" s="76">
        <v>750</v>
      </c>
      <c r="F577" s="76">
        <v>12</v>
      </c>
      <c r="G577" s="77">
        <v>14.5</v>
      </c>
      <c r="H577" s="76" t="s">
        <v>3288</v>
      </c>
      <c r="I577" s="77">
        <v>32.99</v>
      </c>
      <c r="J577" s="2">
        <v>1</v>
      </c>
      <c r="K577" s="119" cm="1">
        <f t="array" ref="K577">ROUND(IF(C577="Beer",SUM(LOOKUP(2,1/(SRP!$B$7:$B$9&lt;=E577)/(SRP!$C$7:$C$9&gt;=E577),SRP!$D$7:$D$9)*(G577/100)*(E577/1000)),IF(C577="Spirits",SUM(LOOKUP(2,1/(SRP!$B$2:$B$6&lt;=E577)/(SRP!$C$2:$C$6&gt;=E577),SRP!$D$2:$D$6)*(G577/100)*(E577/1000)),IF(AND(C577="Wine",D577="Fortified Wines"),SUM(LOOKUP(2,1/(SRP!$B$20:$B$23&lt;=E577)/(SRP!$C$20:$C$23&gt;=E577),SRP!$D$20:$D$23)*(G577/100)*(E577/1000)),IF(C577="Wine",SUM(LOOKUP(2,1/(SRP!$B$15:$B$19&lt;=E577)/(SRP!$C$15:$C$19&gt;=E577),SRP!$D$15:$D$19)*(G577/100)*(E577/1000)),IF(C577="Ready to Drink",SUM(LOOKUP(2,1/(SRP!$B$10:$B$14&lt;=E577)/(SRP!$C$10:$C$14&gt;=E577),SRP!$D$10:$D$14)*(G577/100)*(E577/1000)),0))))),2)</f>
        <v>7.59</v>
      </c>
    </row>
    <row r="578" spans="1:11" x14ac:dyDescent="0.35">
      <c r="A578" s="2">
        <v>12357</v>
      </c>
      <c r="B578" s="76" t="s">
        <v>655</v>
      </c>
      <c r="C578" s="76" t="s">
        <v>287</v>
      </c>
      <c r="D578" s="76" t="s">
        <v>5230</v>
      </c>
      <c r="E578" s="76">
        <v>500</v>
      </c>
      <c r="F578" s="76">
        <v>24</v>
      </c>
      <c r="G578" s="77">
        <v>5</v>
      </c>
      <c r="H578" s="76" t="s">
        <v>3280</v>
      </c>
      <c r="I578" s="77">
        <v>3.99</v>
      </c>
      <c r="J578" s="2">
        <v>1</v>
      </c>
      <c r="K578" s="119" cm="1">
        <f t="array" ref="K578">ROUND(IF(C578="Beer",SUM(LOOKUP(2,1/(SRP!$B$7:$B$9&lt;=E578)/(SRP!$C$7:$C$9&gt;=E578),SRP!$D$7:$D$9)*(G578/100)*(E578/1000)),IF(C578="Spirits",SUM(LOOKUP(2,1/(SRP!$B$2:$B$6&lt;=E578)/(SRP!$C$2:$C$6&gt;=E578),SRP!$D$2:$D$6)*(G578/100)*(E578/1000)),IF(AND(C578="Wine",D578="Fortified Wines"),SUM(LOOKUP(2,1/(SRP!$B$20:$B$23&lt;=E578)/(SRP!$C$20:$C$23&gt;=E578),SRP!$D$20:$D$23)*(G578/100)*(E578/1000)),IF(C578="Wine",SUM(LOOKUP(2,1/(SRP!$B$15:$B$19&lt;=E578)/(SRP!$C$15:$C$19&gt;=E578),SRP!$D$15:$D$19)*(G578/100)*(E578/1000)),IF(C578="Ready to Drink",SUM(LOOKUP(2,1/(SRP!$B$10:$B$14&lt;=E578)/(SRP!$C$10:$C$14&gt;=E578),SRP!$D$10:$D$14)*(G578/100)*(E578/1000)),0))))),2)</f>
        <v>1.75</v>
      </c>
    </row>
    <row r="579" spans="1:11" x14ac:dyDescent="0.35">
      <c r="A579" s="2">
        <v>12357</v>
      </c>
      <c r="B579" s="76" t="s">
        <v>655</v>
      </c>
      <c r="C579" s="76" t="s">
        <v>287</v>
      </c>
      <c r="D579" s="76" t="s">
        <v>5230</v>
      </c>
      <c r="E579" s="76">
        <v>500</v>
      </c>
      <c r="F579" s="76">
        <v>24</v>
      </c>
      <c r="G579" s="77">
        <v>5</v>
      </c>
      <c r="H579" s="76" t="s">
        <v>3280</v>
      </c>
      <c r="I579" s="77">
        <v>3.99</v>
      </c>
      <c r="J579" s="2">
        <v>1</v>
      </c>
      <c r="K579" s="119" cm="1">
        <f t="array" ref="K579">ROUND(IF(C579="Beer",SUM(LOOKUP(2,1/(SRP!$B$7:$B$9&lt;=E579)/(SRP!$C$7:$C$9&gt;=E579),SRP!$D$7:$D$9)*(G579/100)*(E579/1000)),IF(C579="Spirits",SUM(LOOKUP(2,1/(SRP!$B$2:$B$6&lt;=E579)/(SRP!$C$2:$C$6&gt;=E579),SRP!$D$2:$D$6)*(G579/100)*(E579/1000)),IF(AND(C579="Wine",D579="Fortified Wines"),SUM(LOOKUP(2,1/(SRP!$B$20:$B$23&lt;=E579)/(SRP!$C$20:$C$23&gt;=E579),SRP!$D$20:$D$23)*(G579/100)*(E579/1000)),IF(C579="Wine",SUM(LOOKUP(2,1/(SRP!$B$15:$B$19&lt;=E579)/(SRP!$C$15:$C$19&gt;=E579),SRP!$D$15:$D$19)*(G579/100)*(E579/1000)),IF(C579="Ready to Drink",SUM(LOOKUP(2,1/(SRP!$B$10:$B$14&lt;=E579)/(SRP!$C$10:$C$14&gt;=E579),SRP!$D$10:$D$14)*(G579/100)*(E579/1000)),0))))),2)</f>
        <v>1.75</v>
      </c>
    </row>
    <row r="580" spans="1:11" x14ac:dyDescent="0.35">
      <c r="A580" s="2">
        <v>12358</v>
      </c>
      <c r="B580" s="76" t="s">
        <v>656</v>
      </c>
      <c r="C580" s="76" t="s">
        <v>287</v>
      </c>
      <c r="D580" s="76" t="s">
        <v>5266</v>
      </c>
      <c r="E580" s="76">
        <v>500</v>
      </c>
      <c r="F580" s="76">
        <v>24</v>
      </c>
      <c r="G580" s="77">
        <v>4.5</v>
      </c>
      <c r="H580" s="76" t="s">
        <v>3280</v>
      </c>
      <c r="I580" s="77">
        <v>3.99</v>
      </c>
      <c r="J580" s="2">
        <v>1</v>
      </c>
      <c r="K580" s="119" cm="1">
        <f t="array" ref="K580">ROUND(IF(C580="Beer",SUM(LOOKUP(2,1/(SRP!$B$7:$B$9&lt;=E580)/(SRP!$C$7:$C$9&gt;=E580),SRP!$D$7:$D$9)*(G580/100)*(E580/1000)),IF(C580="Spirits",SUM(LOOKUP(2,1/(SRP!$B$2:$B$6&lt;=E580)/(SRP!$C$2:$C$6&gt;=E580),SRP!$D$2:$D$6)*(G580/100)*(E580/1000)),IF(AND(C580="Wine",D580="Fortified Wines"),SUM(LOOKUP(2,1/(SRP!$B$20:$B$23&lt;=E580)/(SRP!$C$20:$C$23&gt;=E580),SRP!$D$20:$D$23)*(G580/100)*(E580/1000)),IF(C580="Wine",SUM(LOOKUP(2,1/(SRP!$B$15:$B$19&lt;=E580)/(SRP!$C$15:$C$19&gt;=E580),SRP!$D$15:$D$19)*(G580/100)*(E580/1000)),IF(C580="Ready to Drink",SUM(LOOKUP(2,1/(SRP!$B$10:$B$14&lt;=E580)/(SRP!$C$10:$C$14&gt;=E580),SRP!$D$10:$D$14)*(G580/100)*(E580/1000)),0))))),2)</f>
        <v>1.57</v>
      </c>
    </row>
    <row r="581" spans="1:11" x14ac:dyDescent="0.35">
      <c r="A581" s="2">
        <v>12358</v>
      </c>
      <c r="B581" s="76" t="s">
        <v>656</v>
      </c>
      <c r="C581" s="76" t="s">
        <v>287</v>
      </c>
      <c r="D581" s="76" t="s">
        <v>5266</v>
      </c>
      <c r="E581" s="76">
        <v>500</v>
      </c>
      <c r="F581" s="76">
        <v>24</v>
      </c>
      <c r="G581" s="77">
        <v>4.5</v>
      </c>
      <c r="H581" s="76" t="s">
        <v>3280</v>
      </c>
      <c r="I581" s="77">
        <v>3.99</v>
      </c>
      <c r="J581" s="2">
        <v>1</v>
      </c>
      <c r="K581" s="119" cm="1">
        <f t="array" ref="K581">ROUND(IF(C581="Beer",SUM(LOOKUP(2,1/(SRP!$B$7:$B$9&lt;=E581)/(SRP!$C$7:$C$9&gt;=E581),SRP!$D$7:$D$9)*(G581/100)*(E581/1000)),IF(C581="Spirits",SUM(LOOKUP(2,1/(SRP!$B$2:$B$6&lt;=E581)/(SRP!$C$2:$C$6&gt;=E581),SRP!$D$2:$D$6)*(G581/100)*(E581/1000)),IF(AND(C581="Wine",D581="Fortified Wines"),SUM(LOOKUP(2,1/(SRP!$B$20:$B$23&lt;=E581)/(SRP!$C$20:$C$23&gt;=E581),SRP!$D$20:$D$23)*(G581/100)*(E581/1000)),IF(C581="Wine",SUM(LOOKUP(2,1/(SRP!$B$15:$B$19&lt;=E581)/(SRP!$C$15:$C$19&gt;=E581),SRP!$D$15:$D$19)*(G581/100)*(E581/1000)),IF(C581="Ready to Drink",SUM(LOOKUP(2,1/(SRP!$B$10:$B$14&lt;=E581)/(SRP!$C$10:$C$14&gt;=E581),SRP!$D$10:$D$14)*(G581/100)*(E581/1000)),0))))),2)</f>
        <v>1.57</v>
      </c>
    </row>
    <row r="582" spans="1:11" x14ac:dyDescent="0.35">
      <c r="A582" s="2">
        <v>12363</v>
      </c>
      <c r="B582" s="76" t="s">
        <v>657</v>
      </c>
      <c r="C582" s="76" t="s">
        <v>285</v>
      </c>
      <c r="D582" s="76" t="s">
        <v>5250</v>
      </c>
      <c r="E582" s="76">
        <v>750</v>
      </c>
      <c r="F582" s="76">
        <v>6</v>
      </c>
      <c r="G582" s="77">
        <v>40</v>
      </c>
      <c r="H582" s="76" t="s">
        <v>3314</v>
      </c>
      <c r="I582" s="77">
        <v>46.39</v>
      </c>
      <c r="J582" s="2">
        <v>1</v>
      </c>
      <c r="K582" s="119" cm="1">
        <f t="array" ref="K582">ROUND(IF(C582="Beer",SUM(LOOKUP(2,1/(SRP!$B$7:$B$9&lt;=E582)/(SRP!$C$7:$C$9&gt;=E582),SRP!$D$7:$D$9)*(G582/100)*(E582/1000)),IF(C582="Spirits",SUM(LOOKUP(2,1/(SRP!$B$2:$B$6&lt;=E582)/(SRP!$C$2:$C$6&gt;=E582),SRP!$D$2:$D$6)*(G582/100)*(E582/1000)),IF(AND(C582="Wine",D582="Fortified Wines"),SUM(LOOKUP(2,1/(SRP!$B$20:$B$23&lt;=E582)/(SRP!$C$20:$C$23&gt;=E582),SRP!$D$20:$D$23)*(G582/100)*(E582/1000)),IF(C582="Wine",SUM(LOOKUP(2,1/(SRP!$B$15:$B$19&lt;=E582)/(SRP!$C$15:$C$19&gt;=E582),SRP!$D$15:$D$19)*(G582/100)*(E582/1000)),IF(C582="Ready to Drink",SUM(LOOKUP(2,1/(SRP!$B$10:$B$14&lt;=E582)/(SRP!$C$10:$C$14&gt;=E582),SRP!$D$10:$D$14)*(G582/100)*(E582/1000)),0))))),2)</f>
        <v>20.94</v>
      </c>
    </row>
    <row r="583" spans="1:11" x14ac:dyDescent="0.35">
      <c r="A583" s="2">
        <v>12368</v>
      </c>
      <c r="B583" s="76" t="s">
        <v>658</v>
      </c>
      <c r="C583" s="76" t="s">
        <v>285</v>
      </c>
      <c r="D583" s="76" t="s">
        <v>5265</v>
      </c>
      <c r="E583" s="76">
        <v>1140</v>
      </c>
      <c r="F583" s="76">
        <v>6</v>
      </c>
      <c r="G583" s="77">
        <v>40</v>
      </c>
      <c r="H583" s="76" t="s">
        <v>3289</v>
      </c>
      <c r="I583" s="77">
        <v>51.49</v>
      </c>
      <c r="J583" s="2">
        <v>1</v>
      </c>
      <c r="K583" s="119" cm="1">
        <f t="array" ref="K583">ROUND(IF(C583="Beer",SUM(LOOKUP(2,1/(SRP!$B$7:$B$9&lt;=E583)/(SRP!$C$7:$C$9&gt;=E583),SRP!$D$7:$D$9)*(G583/100)*(E583/1000)),IF(C583="Spirits",SUM(LOOKUP(2,1/(SRP!$B$2:$B$6&lt;=E583)/(SRP!$C$2:$C$6&gt;=E583),SRP!$D$2:$D$6)*(G583/100)*(E583/1000)),IF(AND(C583="Wine",D583="Fortified Wines"),SUM(LOOKUP(2,1/(SRP!$B$20:$B$23&lt;=E583)/(SRP!$C$20:$C$23&gt;=E583),SRP!$D$20:$D$23)*(G583/100)*(E583/1000)),IF(C583="Wine",SUM(LOOKUP(2,1/(SRP!$B$15:$B$19&lt;=E583)/(SRP!$C$15:$C$19&gt;=E583),SRP!$D$15:$D$19)*(G583/100)*(E583/1000)),IF(C583="Ready to Drink",SUM(LOOKUP(2,1/(SRP!$B$10:$B$14&lt;=E583)/(SRP!$C$10:$C$14&gt;=E583),SRP!$D$10:$D$14)*(G583/100)*(E583/1000)),0))))),2)</f>
        <v>31.83</v>
      </c>
    </row>
    <row r="584" spans="1:11" x14ac:dyDescent="0.35">
      <c r="A584" s="2">
        <v>12377</v>
      </c>
      <c r="B584" s="76" t="s">
        <v>4867</v>
      </c>
      <c r="C584" s="76" t="s">
        <v>286</v>
      </c>
      <c r="D584" s="76" t="s">
        <v>5295</v>
      </c>
      <c r="E584" s="76">
        <v>750</v>
      </c>
      <c r="F584" s="76">
        <v>12</v>
      </c>
      <c r="G584" s="77">
        <v>9</v>
      </c>
      <c r="H584" s="76" t="s">
        <v>3339</v>
      </c>
      <c r="I584" s="77">
        <v>16.5</v>
      </c>
      <c r="J584" s="2">
        <v>1</v>
      </c>
      <c r="K584" s="119" cm="1">
        <f t="array" ref="K584">ROUND(IF(C584="Beer",SUM(LOOKUP(2,1/(SRP!$B$7:$B$9&lt;=E584)/(SRP!$C$7:$C$9&gt;=E584),SRP!$D$7:$D$9)*(G584/100)*(E584/1000)),IF(C584="Spirits",SUM(LOOKUP(2,1/(SRP!$B$2:$B$6&lt;=E584)/(SRP!$C$2:$C$6&gt;=E584),SRP!$D$2:$D$6)*(G584/100)*(E584/1000)),IF(AND(C584="Wine",D584="Fortified Wines"),SUM(LOOKUP(2,1/(SRP!$B$20:$B$23&lt;=E584)/(SRP!$C$20:$C$23&gt;=E584),SRP!$D$20:$D$23)*(G584/100)*(E584/1000)),IF(C584="Wine",SUM(LOOKUP(2,1/(SRP!$B$15:$B$19&lt;=E584)/(SRP!$C$15:$C$19&gt;=E584),SRP!$D$15:$D$19)*(G584/100)*(E584/1000)),IF(C584="Ready to Drink",SUM(LOOKUP(2,1/(SRP!$B$10:$B$14&lt;=E584)/(SRP!$C$10:$C$14&gt;=E584),SRP!$D$10:$D$14)*(G584/100)*(E584/1000)),0))))),2)</f>
        <v>4.71</v>
      </c>
    </row>
    <row r="585" spans="1:11" x14ac:dyDescent="0.35">
      <c r="A585" s="2">
        <v>12385</v>
      </c>
      <c r="B585" s="76" t="s">
        <v>659</v>
      </c>
      <c r="C585" s="76" t="s">
        <v>285</v>
      </c>
      <c r="D585" s="76" t="s">
        <v>6935</v>
      </c>
      <c r="E585" s="76">
        <v>750</v>
      </c>
      <c r="F585" s="76">
        <v>12</v>
      </c>
      <c r="G585" s="77">
        <v>40</v>
      </c>
      <c r="H585" s="76" t="s">
        <v>3284</v>
      </c>
      <c r="I585" s="77">
        <v>79.989999999999995</v>
      </c>
      <c r="J585" s="2">
        <v>1</v>
      </c>
      <c r="K585" s="119" cm="1">
        <f t="array" ref="K585">ROUND(IF(C585="Beer",SUM(LOOKUP(2,1/(SRP!$B$7:$B$9&lt;=E585)/(SRP!$C$7:$C$9&gt;=E585),SRP!$D$7:$D$9)*(G585/100)*(E585/1000)),IF(C585="Spirits",SUM(LOOKUP(2,1/(SRP!$B$2:$B$6&lt;=E585)/(SRP!$C$2:$C$6&gt;=E585),SRP!$D$2:$D$6)*(G585/100)*(E585/1000)),IF(AND(C585="Wine",D585="Fortified Wines"),SUM(LOOKUP(2,1/(SRP!$B$20:$B$23&lt;=E585)/(SRP!$C$20:$C$23&gt;=E585),SRP!$D$20:$D$23)*(G585/100)*(E585/1000)),IF(C585="Wine",SUM(LOOKUP(2,1/(SRP!$B$15:$B$19&lt;=E585)/(SRP!$C$15:$C$19&gt;=E585),SRP!$D$15:$D$19)*(G585/100)*(E585/1000)),IF(C585="Ready to Drink",SUM(LOOKUP(2,1/(SRP!$B$10:$B$14&lt;=E585)/(SRP!$C$10:$C$14&gt;=E585),SRP!$D$10:$D$14)*(G585/100)*(E585/1000)),0))))),2)</f>
        <v>20.94</v>
      </c>
    </row>
    <row r="586" spans="1:11" x14ac:dyDescent="0.35">
      <c r="A586" s="2">
        <v>12417</v>
      </c>
      <c r="B586" s="76" t="s">
        <v>660</v>
      </c>
      <c r="C586" s="76" t="s">
        <v>286</v>
      </c>
      <c r="D586" s="76" t="s">
        <v>5293</v>
      </c>
      <c r="E586" s="76">
        <v>1000</v>
      </c>
      <c r="F586" s="76">
        <v>6</v>
      </c>
      <c r="G586" s="77">
        <v>15</v>
      </c>
      <c r="H586" s="76" t="s">
        <v>3283</v>
      </c>
      <c r="I586" s="77">
        <v>16.25</v>
      </c>
      <c r="J586" s="2">
        <v>1</v>
      </c>
      <c r="K586" s="119" cm="1">
        <f t="array" ref="K586">ROUND(IF(C586="Beer",SUM(LOOKUP(2,1/(SRP!$B$7:$B$9&lt;=E586)/(SRP!$C$7:$C$9&gt;=E586),SRP!$D$7:$D$9)*(G586/100)*(E586/1000)),IF(C586="Spirits",SUM(LOOKUP(2,1/(SRP!$B$2:$B$6&lt;=E586)/(SRP!$C$2:$C$6&gt;=E586),SRP!$D$2:$D$6)*(G586/100)*(E586/1000)),IF(AND(C586="Wine",D586="Fortified Wines"),SUM(LOOKUP(2,1/(SRP!$B$20:$B$23&lt;=E586)/(SRP!$C$20:$C$23&gt;=E586),SRP!$D$20:$D$23)*(G586/100)*(E586/1000)),IF(C586="Wine",SUM(LOOKUP(2,1/(SRP!$B$15:$B$19&lt;=E586)/(SRP!$C$15:$C$19&gt;=E586),SRP!$D$15:$D$19)*(G586/100)*(E586/1000)),IF(C586="Ready to Drink",SUM(LOOKUP(2,1/(SRP!$B$10:$B$14&lt;=E586)/(SRP!$C$10:$C$14&gt;=E586),SRP!$D$10:$D$14)*(G586/100)*(E586/1000)),0))))),2)</f>
        <v>10.47</v>
      </c>
    </row>
    <row r="587" spans="1:11" x14ac:dyDescent="0.35">
      <c r="A587" s="2">
        <v>12418</v>
      </c>
      <c r="B587" s="76" t="s">
        <v>4390</v>
      </c>
      <c r="C587" s="76" t="s">
        <v>286</v>
      </c>
      <c r="D587" s="76" t="s">
        <v>5247</v>
      </c>
      <c r="E587" s="76">
        <v>750</v>
      </c>
      <c r="F587" s="76">
        <v>6</v>
      </c>
      <c r="G587" s="77">
        <v>14.7</v>
      </c>
      <c r="H587" s="76" t="s">
        <v>3303</v>
      </c>
      <c r="I587" s="77">
        <v>121.99</v>
      </c>
      <c r="J587" s="2">
        <v>1</v>
      </c>
      <c r="K587" s="119" cm="1">
        <f t="array" ref="K587">ROUND(IF(C587="Beer",SUM(LOOKUP(2,1/(SRP!$B$7:$B$9&lt;=E587)/(SRP!$C$7:$C$9&gt;=E587),SRP!$D$7:$D$9)*(G587/100)*(E587/1000)),IF(C587="Spirits",SUM(LOOKUP(2,1/(SRP!$B$2:$B$6&lt;=E587)/(SRP!$C$2:$C$6&gt;=E587),SRP!$D$2:$D$6)*(G587/100)*(E587/1000)),IF(AND(C587="Wine",D587="Fortified Wines"),SUM(LOOKUP(2,1/(SRP!$B$20:$B$23&lt;=E587)/(SRP!$C$20:$C$23&gt;=E587),SRP!$D$20:$D$23)*(G587/100)*(E587/1000)),IF(C587="Wine",SUM(LOOKUP(2,1/(SRP!$B$15:$B$19&lt;=E587)/(SRP!$C$15:$C$19&gt;=E587),SRP!$D$15:$D$19)*(G587/100)*(E587/1000)),IF(C587="Ready to Drink",SUM(LOOKUP(2,1/(SRP!$B$10:$B$14&lt;=E587)/(SRP!$C$10:$C$14&gt;=E587),SRP!$D$10:$D$14)*(G587/100)*(E587/1000)),0))))),2)</f>
        <v>7.7</v>
      </c>
    </row>
    <row r="588" spans="1:11" x14ac:dyDescent="0.35">
      <c r="A588" s="2">
        <v>12525</v>
      </c>
      <c r="B588" s="76" t="s">
        <v>661</v>
      </c>
      <c r="C588" s="76" t="s">
        <v>286</v>
      </c>
      <c r="D588" s="76" t="s">
        <v>5236</v>
      </c>
      <c r="E588" s="76">
        <v>750</v>
      </c>
      <c r="F588" s="76">
        <v>12</v>
      </c>
      <c r="G588" s="77">
        <v>14.5</v>
      </c>
      <c r="H588" s="76" t="s">
        <v>3288</v>
      </c>
      <c r="I588" s="77">
        <v>42.99</v>
      </c>
      <c r="J588" s="2">
        <v>1</v>
      </c>
      <c r="K588" s="119" cm="1">
        <f t="array" ref="K588">ROUND(IF(C588="Beer",SUM(LOOKUP(2,1/(SRP!$B$7:$B$9&lt;=E588)/(SRP!$C$7:$C$9&gt;=E588),SRP!$D$7:$D$9)*(G588/100)*(E588/1000)),IF(C588="Spirits",SUM(LOOKUP(2,1/(SRP!$B$2:$B$6&lt;=E588)/(SRP!$C$2:$C$6&gt;=E588),SRP!$D$2:$D$6)*(G588/100)*(E588/1000)),IF(AND(C588="Wine",D588="Fortified Wines"),SUM(LOOKUP(2,1/(SRP!$B$20:$B$23&lt;=E588)/(SRP!$C$20:$C$23&gt;=E588),SRP!$D$20:$D$23)*(G588/100)*(E588/1000)),IF(C588="Wine",SUM(LOOKUP(2,1/(SRP!$B$15:$B$19&lt;=E588)/(SRP!$C$15:$C$19&gt;=E588),SRP!$D$15:$D$19)*(G588/100)*(E588/1000)),IF(C588="Ready to Drink",SUM(LOOKUP(2,1/(SRP!$B$10:$B$14&lt;=E588)/(SRP!$C$10:$C$14&gt;=E588),SRP!$D$10:$D$14)*(G588/100)*(E588/1000)),0))))),2)</f>
        <v>7.59</v>
      </c>
    </row>
    <row r="589" spans="1:11" x14ac:dyDescent="0.35">
      <c r="A589" s="2">
        <v>12534</v>
      </c>
      <c r="B589" s="76" t="s">
        <v>27</v>
      </c>
      <c r="C589" s="76" t="s">
        <v>285</v>
      </c>
      <c r="D589" s="76" t="s">
        <v>5262</v>
      </c>
      <c r="E589" s="76">
        <v>750</v>
      </c>
      <c r="F589" s="76">
        <v>12</v>
      </c>
      <c r="G589" s="77">
        <v>40</v>
      </c>
      <c r="H589" s="76" t="s">
        <v>3280</v>
      </c>
      <c r="I589" s="77">
        <v>26.99</v>
      </c>
      <c r="J589" s="2">
        <v>1</v>
      </c>
      <c r="K589" s="119" cm="1">
        <f t="array" ref="K589">ROUND(IF(C589="Beer",SUM(LOOKUP(2,1/(SRP!$B$7:$B$9&lt;=E589)/(SRP!$C$7:$C$9&gt;=E589),SRP!$D$7:$D$9)*(G589/100)*(E589/1000)),IF(C589="Spirits",SUM(LOOKUP(2,1/(SRP!$B$2:$B$6&lt;=E589)/(SRP!$C$2:$C$6&gt;=E589),SRP!$D$2:$D$6)*(G589/100)*(E589/1000)),IF(AND(C589="Wine",D589="Fortified Wines"),SUM(LOOKUP(2,1/(SRP!$B$20:$B$23&lt;=E589)/(SRP!$C$20:$C$23&gt;=E589),SRP!$D$20:$D$23)*(G589/100)*(E589/1000)),IF(C589="Wine",SUM(LOOKUP(2,1/(SRP!$B$15:$B$19&lt;=E589)/(SRP!$C$15:$C$19&gt;=E589),SRP!$D$15:$D$19)*(G589/100)*(E589/1000)),IF(C589="Ready to Drink",SUM(LOOKUP(2,1/(SRP!$B$10:$B$14&lt;=E589)/(SRP!$C$10:$C$14&gt;=E589),SRP!$D$10:$D$14)*(G589/100)*(E589/1000)),0))))),2)</f>
        <v>20.94</v>
      </c>
    </row>
    <row r="590" spans="1:11" x14ac:dyDescent="0.35">
      <c r="A590" s="2">
        <v>12535</v>
      </c>
      <c r="B590" s="76" t="s">
        <v>662</v>
      </c>
      <c r="C590" s="76" t="s">
        <v>285</v>
      </c>
      <c r="D590" s="76" t="s">
        <v>6948</v>
      </c>
      <c r="E590" s="76">
        <v>750</v>
      </c>
      <c r="F590" s="76">
        <v>12</v>
      </c>
      <c r="G590" s="77">
        <v>35</v>
      </c>
      <c r="H590" s="76" t="s">
        <v>6696</v>
      </c>
      <c r="I590" s="77">
        <v>39.99</v>
      </c>
      <c r="J590" s="2">
        <v>1</v>
      </c>
      <c r="K590" s="119" cm="1">
        <f t="array" ref="K590">ROUND(IF(C590="Beer",SUM(LOOKUP(2,1/(SRP!$B$7:$B$9&lt;=E590)/(SRP!$C$7:$C$9&gt;=E590),SRP!$D$7:$D$9)*(G590/100)*(E590/1000)),IF(C590="Spirits",SUM(LOOKUP(2,1/(SRP!$B$2:$B$6&lt;=E590)/(SRP!$C$2:$C$6&gt;=E590),SRP!$D$2:$D$6)*(G590/100)*(E590/1000)),IF(AND(C590="Wine",D590="Fortified Wines"),SUM(LOOKUP(2,1/(SRP!$B$20:$B$23&lt;=E590)/(SRP!$C$20:$C$23&gt;=E590),SRP!$D$20:$D$23)*(G590/100)*(E590/1000)),IF(C590="Wine",SUM(LOOKUP(2,1/(SRP!$B$15:$B$19&lt;=E590)/(SRP!$C$15:$C$19&gt;=E590),SRP!$D$15:$D$19)*(G590/100)*(E590/1000)),IF(C590="Ready to Drink",SUM(LOOKUP(2,1/(SRP!$B$10:$B$14&lt;=E590)/(SRP!$C$10:$C$14&gt;=E590),SRP!$D$10:$D$14)*(G590/100)*(E590/1000)),0))))),2)</f>
        <v>18.329999999999998</v>
      </c>
    </row>
    <row r="591" spans="1:11" x14ac:dyDescent="0.35">
      <c r="A591" s="2">
        <v>12536</v>
      </c>
      <c r="B591" s="76" t="s">
        <v>4868</v>
      </c>
      <c r="C591" s="76" t="s">
        <v>285</v>
      </c>
      <c r="D591" s="76" t="s">
        <v>5250</v>
      </c>
      <c r="E591" s="76">
        <v>700</v>
      </c>
      <c r="F591" s="76">
        <v>6</v>
      </c>
      <c r="G591" s="77">
        <v>45</v>
      </c>
      <c r="H591" s="76" t="s">
        <v>3279</v>
      </c>
      <c r="I591" s="77">
        <v>65.489999999999995</v>
      </c>
      <c r="J591" s="2">
        <v>1</v>
      </c>
      <c r="K591" s="119" cm="1">
        <f t="array" ref="K591">ROUND(IF(C591="Beer",SUM(LOOKUP(2,1/(SRP!$B$7:$B$9&lt;=E591)/(SRP!$C$7:$C$9&gt;=E591),SRP!$D$7:$D$9)*(G591/100)*(E591/1000)),IF(C591="Spirits",SUM(LOOKUP(2,1/(SRP!$B$2:$B$6&lt;=E591)/(SRP!$C$2:$C$6&gt;=E591),SRP!$D$2:$D$6)*(G591/100)*(E591/1000)),IF(AND(C591="Wine",D591="Fortified Wines"),SUM(LOOKUP(2,1/(SRP!$B$20:$B$23&lt;=E591)/(SRP!$C$20:$C$23&gt;=E591),SRP!$D$20:$D$23)*(G591/100)*(E591/1000)),IF(C591="Wine",SUM(LOOKUP(2,1/(SRP!$B$15:$B$19&lt;=E591)/(SRP!$C$15:$C$19&gt;=E591),SRP!$D$15:$D$19)*(G591/100)*(E591/1000)),IF(C591="Ready to Drink",SUM(LOOKUP(2,1/(SRP!$B$10:$B$14&lt;=E591)/(SRP!$C$10:$C$14&gt;=E591),SRP!$D$10:$D$14)*(G591/100)*(E591/1000)),0))))),2)</f>
        <v>21.99</v>
      </c>
    </row>
    <row r="592" spans="1:11" x14ac:dyDescent="0.35">
      <c r="A592" s="2">
        <v>12549</v>
      </c>
      <c r="B592" s="76" t="s">
        <v>3975</v>
      </c>
      <c r="C592" s="76" t="s">
        <v>286</v>
      </c>
      <c r="D592" s="76" t="s">
        <v>5232</v>
      </c>
      <c r="E592" s="76">
        <v>750</v>
      </c>
      <c r="F592" s="76">
        <v>6</v>
      </c>
      <c r="G592" s="77">
        <v>7</v>
      </c>
      <c r="H592" s="76" t="s">
        <v>3283</v>
      </c>
      <c r="I592" s="77">
        <v>16.989999999999998</v>
      </c>
      <c r="J592" s="2">
        <v>1</v>
      </c>
      <c r="K592" s="119" cm="1">
        <f t="array" ref="K592">ROUND(IF(C592="Beer",SUM(LOOKUP(2,1/(SRP!$B$7:$B$9&lt;=E592)/(SRP!$C$7:$C$9&gt;=E592),SRP!$D$7:$D$9)*(G592/100)*(E592/1000)),IF(C592="Spirits",SUM(LOOKUP(2,1/(SRP!$B$2:$B$6&lt;=E592)/(SRP!$C$2:$C$6&gt;=E592),SRP!$D$2:$D$6)*(G592/100)*(E592/1000)),IF(AND(C592="Wine",D592="Fortified Wines"),SUM(LOOKUP(2,1/(SRP!$B$20:$B$23&lt;=E592)/(SRP!$C$20:$C$23&gt;=E592),SRP!$D$20:$D$23)*(G592/100)*(E592/1000)),IF(C592="Wine",SUM(LOOKUP(2,1/(SRP!$B$15:$B$19&lt;=E592)/(SRP!$C$15:$C$19&gt;=E592),SRP!$D$15:$D$19)*(G592/100)*(E592/1000)),IF(C592="Ready to Drink",SUM(LOOKUP(2,1/(SRP!$B$10:$B$14&lt;=E592)/(SRP!$C$10:$C$14&gt;=E592),SRP!$D$10:$D$14)*(G592/100)*(E592/1000)),0))))),2)</f>
        <v>3.67</v>
      </c>
    </row>
    <row r="593" spans="1:11" x14ac:dyDescent="0.35">
      <c r="A593" s="2">
        <v>12578</v>
      </c>
      <c r="B593" s="76" t="s">
        <v>663</v>
      </c>
      <c r="C593" s="76" t="s">
        <v>287</v>
      </c>
      <c r="D593" s="76" t="s">
        <v>5230</v>
      </c>
      <c r="E593" s="76">
        <v>5325</v>
      </c>
      <c r="F593" s="76">
        <v>1</v>
      </c>
      <c r="G593" s="77">
        <v>4.7</v>
      </c>
      <c r="H593" s="76" t="s">
        <v>3324</v>
      </c>
      <c r="I593" s="77">
        <v>34.49</v>
      </c>
      <c r="J593" s="2">
        <v>15</v>
      </c>
      <c r="K593" s="119" cm="1">
        <f t="array" ref="K593">ROUND(IF(C593="Beer",SUM(LOOKUP(2,1/(SRP!$B$7:$B$9&lt;=E593)/(SRP!$C$7:$C$9&gt;=E593),SRP!$D$7:$D$9)*(G593/100)*(E593/1000)),IF(C593="Spirits",SUM(LOOKUP(2,1/(SRP!$B$2:$B$6&lt;=E593)/(SRP!$C$2:$C$6&gt;=E593),SRP!$D$2:$D$6)*(G593/100)*(E593/1000)),IF(AND(C593="Wine",D593="Fortified Wines"),SUM(LOOKUP(2,1/(SRP!$B$20:$B$23&lt;=E593)/(SRP!$C$20:$C$23&gt;=E593),SRP!$D$20:$D$23)*(G593/100)*(E593/1000)),IF(C593="Wine",SUM(LOOKUP(2,1/(SRP!$B$15:$B$19&lt;=E593)/(SRP!$C$15:$C$19&gt;=E593),SRP!$D$15:$D$19)*(G593/100)*(E593/1000)),IF(C593="Ready to Drink",SUM(LOOKUP(2,1/(SRP!$B$10:$B$14&lt;=E593)/(SRP!$C$10:$C$14&gt;=E593),SRP!$D$10:$D$14)*(G593/100)*(E593/1000)),0))))),2)</f>
        <v>17.47</v>
      </c>
    </row>
    <row r="594" spans="1:11" x14ac:dyDescent="0.35">
      <c r="A594" s="2">
        <v>12578</v>
      </c>
      <c r="B594" s="76" t="s">
        <v>663</v>
      </c>
      <c r="C594" s="76" t="s">
        <v>287</v>
      </c>
      <c r="D594" s="76" t="s">
        <v>5230</v>
      </c>
      <c r="E594" s="76">
        <v>5325</v>
      </c>
      <c r="F594" s="76">
        <v>1</v>
      </c>
      <c r="G594" s="77">
        <v>4.7</v>
      </c>
      <c r="H594" s="76" t="s">
        <v>3324</v>
      </c>
      <c r="I594" s="77">
        <v>34.49</v>
      </c>
      <c r="J594" s="2">
        <v>15</v>
      </c>
      <c r="K594" s="119" cm="1">
        <f t="array" ref="K594">ROUND(IF(C594="Beer",SUM(LOOKUP(2,1/(SRP!$B$7:$B$9&lt;=E594)/(SRP!$C$7:$C$9&gt;=E594),SRP!$D$7:$D$9)*(G594/100)*(E594/1000)),IF(C594="Spirits",SUM(LOOKUP(2,1/(SRP!$B$2:$B$6&lt;=E594)/(SRP!$C$2:$C$6&gt;=E594),SRP!$D$2:$D$6)*(G594/100)*(E594/1000)),IF(AND(C594="Wine",D594="Fortified Wines"),SUM(LOOKUP(2,1/(SRP!$B$20:$B$23&lt;=E594)/(SRP!$C$20:$C$23&gt;=E594),SRP!$D$20:$D$23)*(G594/100)*(E594/1000)),IF(C594="Wine",SUM(LOOKUP(2,1/(SRP!$B$15:$B$19&lt;=E594)/(SRP!$C$15:$C$19&gt;=E594),SRP!$D$15:$D$19)*(G594/100)*(E594/1000)),IF(C594="Ready to Drink",SUM(LOOKUP(2,1/(SRP!$B$10:$B$14&lt;=E594)/(SRP!$C$10:$C$14&gt;=E594),SRP!$D$10:$D$14)*(G594/100)*(E594/1000)),0))))),2)</f>
        <v>17.47</v>
      </c>
    </row>
    <row r="595" spans="1:11" x14ac:dyDescent="0.35">
      <c r="A595" s="2">
        <v>12579</v>
      </c>
      <c r="B595" s="76" t="s">
        <v>664</v>
      </c>
      <c r="C595" s="76" t="s">
        <v>287</v>
      </c>
      <c r="D595" s="76" t="s">
        <v>5230</v>
      </c>
      <c r="E595" s="76">
        <v>2130</v>
      </c>
      <c r="F595" s="76">
        <v>4</v>
      </c>
      <c r="G595" s="77">
        <v>4.7</v>
      </c>
      <c r="H595" s="76" t="s">
        <v>3324</v>
      </c>
      <c r="I595" s="77">
        <v>13.49</v>
      </c>
      <c r="J595" s="2">
        <v>6</v>
      </c>
      <c r="K595" s="119" cm="1">
        <f t="array" ref="K595">ROUND(IF(C595="Beer",SUM(LOOKUP(2,1/(SRP!$B$7:$B$9&lt;=E595)/(SRP!$C$7:$C$9&gt;=E595),SRP!$D$7:$D$9)*(G595/100)*(E595/1000)),IF(C595="Spirits",SUM(LOOKUP(2,1/(SRP!$B$2:$B$6&lt;=E595)/(SRP!$C$2:$C$6&gt;=E595),SRP!$D$2:$D$6)*(G595/100)*(E595/1000)),IF(AND(C595="Wine",D595="Fortified Wines"),SUM(LOOKUP(2,1/(SRP!$B$20:$B$23&lt;=E595)/(SRP!$C$20:$C$23&gt;=E595),SRP!$D$20:$D$23)*(G595/100)*(E595/1000)),IF(C595="Wine",SUM(LOOKUP(2,1/(SRP!$B$15:$B$19&lt;=E595)/(SRP!$C$15:$C$19&gt;=E595),SRP!$D$15:$D$19)*(G595/100)*(E595/1000)),IF(C595="Ready to Drink",SUM(LOOKUP(2,1/(SRP!$B$10:$B$14&lt;=E595)/(SRP!$C$10:$C$14&gt;=E595),SRP!$D$10:$D$14)*(G595/100)*(E595/1000)),0))))),2)</f>
        <v>6.99</v>
      </c>
    </row>
    <row r="596" spans="1:11" x14ac:dyDescent="0.35">
      <c r="A596" s="2">
        <v>12579</v>
      </c>
      <c r="B596" s="76" t="s">
        <v>664</v>
      </c>
      <c r="C596" s="76" t="s">
        <v>287</v>
      </c>
      <c r="D596" s="76" t="s">
        <v>5230</v>
      </c>
      <c r="E596" s="76">
        <v>2130</v>
      </c>
      <c r="F596" s="76">
        <v>4</v>
      </c>
      <c r="G596" s="77">
        <v>4.7</v>
      </c>
      <c r="H596" s="76" t="s">
        <v>3324</v>
      </c>
      <c r="I596" s="77">
        <v>13.49</v>
      </c>
      <c r="J596" s="2">
        <v>6</v>
      </c>
      <c r="K596" s="119" cm="1">
        <f t="array" ref="K596">ROUND(IF(C596="Beer",SUM(LOOKUP(2,1/(SRP!$B$7:$B$9&lt;=E596)/(SRP!$C$7:$C$9&gt;=E596),SRP!$D$7:$D$9)*(G596/100)*(E596/1000)),IF(C596="Spirits",SUM(LOOKUP(2,1/(SRP!$B$2:$B$6&lt;=E596)/(SRP!$C$2:$C$6&gt;=E596),SRP!$D$2:$D$6)*(G596/100)*(E596/1000)),IF(AND(C596="Wine",D596="Fortified Wines"),SUM(LOOKUP(2,1/(SRP!$B$20:$B$23&lt;=E596)/(SRP!$C$20:$C$23&gt;=E596),SRP!$D$20:$D$23)*(G596/100)*(E596/1000)),IF(C596="Wine",SUM(LOOKUP(2,1/(SRP!$B$15:$B$19&lt;=E596)/(SRP!$C$15:$C$19&gt;=E596),SRP!$D$15:$D$19)*(G596/100)*(E596/1000)),IF(C596="Ready to Drink",SUM(LOOKUP(2,1/(SRP!$B$10:$B$14&lt;=E596)/(SRP!$C$10:$C$14&gt;=E596),SRP!$D$10:$D$14)*(G596/100)*(E596/1000)),0))))),2)</f>
        <v>6.99</v>
      </c>
    </row>
    <row r="597" spans="1:11" x14ac:dyDescent="0.35">
      <c r="A597" s="2">
        <v>12598</v>
      </c>
      <c r="B597" s="76" t="s">
        <v>665</v>
      </c>
      <c r="C597" s="76" t="s">
        <v>287</v>
      </c>
      <c r="D597" s="76" t="s">
        <v>5266</v>
      </c>
      <c r="E597" s="76">
        <v>330</v>
      </c>
      <c r="F597" s="76">
        <v>24</v>
      </c>
      <c r="G597" s="77">
        <v>5</v>
      </c>
      <c r="H597" s="76" t="s">
        <v>3326</v>
      </c>
      <c r="I597" s="77">
        <v>2.99</v>
      </c>
      <c r="J597" s="2">
        <v>1</v>
      </c>
      <c r="K597" s="119" cm="1">
        <f t="array" ref="K597">ROUND(IF(C597="Beer",SUM(LOOKUP(2,1/(SRP!$B$7:$B$9&lt;=E597)/(SRP!$C$7:$C$9&gt;=E597),SRP!$D$7:$D$9)*(G597/100)*(E597/1000)),IF(C597="Spirits",SUM(LOOKUP(2,1/(SRP!$B$2:$B$6&lt;=E597)/(SRP!$C$2:$C$6&gt;=E597),SRP!$D$2:$D$6)*(G597/100)*(E597/1000)),IF(AND(C597="Wine",D597="Fortified Wines"),SUM(LOOKUP(2,1/(SRP!$B$20:$B$23&lt;=E597)/(SRP!$C$20:$C$23&gt;=E597),SRP!$D$20:$D$23)*(G597/100)*(E597/1000)),IF(C597="Wine",SUM(LOOKUP(2,1/(SRP!$B$15:$B$19&lt;=E597)/(SRP!$C$15:$C$19&gt;=E597),SRP!$D$15:$D$19)*(G597/100)*(E597/1000)),IF(C597="Ready to Drink",SUM(LOOKUP(2,1/(SRP!$B$10:$B$14&lt;=E597)/(SRP!$C$10:$C$14&gt;=E597),SRP!$D$10:$D$14)*(G597/100)*(E597/1000)),0))))),2)</f>
        <v>1.1499999999999999</v>
      </c>
    </row>
    <row r="598" spans="1:11" x14ac:dyDescent="0.35">
      <c r="A598" s="2">
        <v>12598</v>
      </c>
      <c r="B598" s="76" t="s">
        <v>665</v>
      </c>
      <c r="C598" s="76" t="s">
        <v>287</v>
      </c>
      <c r="D598" s="76" t="s">
        <v>5266</v>
      </c>
      <c r="E598" s="76">
        <v>330</v>
      </c>
      <c r="F598" s="76">
        <v>24</v>
      </c>
      <c r="G598" s="77">
        <v>5</v>
      </c>
      <c r="H598" s="76" t="s">
        <v>3326</v>
      </c>
      <c r="I598" s="77">
        <v>2.99</v>
      </c>
      <c r="J598" s="2">
        <v>1</v>
      </c>
      <c r="K598" s="119" cm="1">
        <f t="array" ref="K598">ROUND(IF(C598="Beer",SUM(LOOKUP(2,1/(SRP!$B$7:$B$9&lt;=E598)/(SRP!$C$7:$C$9&gt;=E598),SRP!$D$7:$D$9)*(G598/100)*(E598/1000)),IF(C598="Spirits",SUM(LOOKUP(2,1/(SRP!$B$2:$B$6&lt;=E598)/(SRP!$C$2:$C$6&gt;=E598),SRP!$D$2:$D$6)*(G598/100)*(E598/1000)),IF(AND(C598="Wine",D598="Fortified Wines"),SUM(LOOKUP(2,1/(SRP!$B$20:$B$23&lt;=E598)/(SRP!$C$20:$C$23&gt;=E598),SRP!$D$20:$D$23)*(G598/100)*(E598/1000)),IF(C598="Wine",SUM(LOOKUP(2,1/(SRP!$B$15:$B$19&lt;=E598)/(SRP!$C$15:$C$19&gt;=E598),SRP!$D$15:$D$19)*(G598/100)*(E598/1000)),IF(C598="Ready to Drink",SUM(LOOKUP(2,1/(SRP!$B$10:$B$14&lt;=E598)/(SRP!$C$10:$C$14&gt;=E598),SRP!$D$10:$D$14)*(G598/100)*(E598/1000)),0))))),2)</f>
        <v>1.1499999999999999</v>
      </c>
    </row>
    <row r="599" spans="1:11" x14ac:dyDescent="0.35">
      <c r="A599" s="2">
        <v>12616</v>
      </c>
      <c r="B599" s="76" t="s">
        <v>5944</v>
      </c>
      <c r="C599" s="76" t="s">
        <v>286</v>
      </c>
      <c r="D599" s="76" t="s">
        <v>5236</v>
      </c>
      <c r="E599" s="76">
        <v>750</v>
      </c>
      <c r="F599" s="76">
        <v>12</v>
      </c>
      <c r="G599" s="77">
        <v>12</v>
      </c>
      <c r="H599" s="76" t="s">
        <v>3303</v>
      </c>
      <c r="I599" s="77">
        <v>12.99</v>
      </c>
      <c r="J599" s="2">
        <v>1</v>
      </c>
      <c r="K599" s="119" cm="1">
        <f t="array" ref="K599">ROUND(IF(C599="Beer",SUM(LOOKUP(2,1/(SRP!$B$7:$B$9&lt;=E599)/(SRP!$C$7:$C$9&gt;=E599),SRP!$D$7:$D$9)*(G599/100)*(E599/1000)),IF(C599="Spirits",SUM(LOOKUP(2,1/(SRP!$B$2:$B$6&lt;=E599)/(SRP!$C$2:$C$6&gt;=E599),SRP!$D$2:$D$6)*(G599/100)*(E599/1000)),IF(AND(C599="Wine",D599="Fortified Wines"),SUM(LOOKUP(2,1/(SRP!$B$20:$B$23&lt;=E599)/(SRP!$C$20:$C$23&gt;=E599),SRP!$D$20:$D$23)*(G599/100)*(E599/1000)),IF(C599="Wine",SUM(LOOKUP(2,1/(SRP!$B$15:$B$19&lt;=E599)/(SRP!$C$15:$C$19&gt;=E599),SRP!$D$15:$D$19)*(G599/100)*(E599/1000)),IF(C599="Ready to Drink",SUM(LOOKUP(2,1/(SRP!$B$10:$B$14&lt;=E599)/(SRP!$C$10:$C$14&gt;=E599),SRP!$D$10:$D$14)*(G599/100)*(E599/1000)),0))))),2)</f>
        <v>6.28</v>
      </c>
    </row>
    <row r="600" spans="1:11" x14ac:dyDescent="0.35">
      <c r="A600" s="2">
        <v>12628</v>
      </c>
      <c r="B600" s="76" t="s">
        <v>666</v>
      </c>
      <c r="C600" s="76" t="s">
        <v>5938</v>
      </c>
      <c r="D600" s="76" t="s">
        <v>5279</v>
      </c>
      <c r="E600" s="76">
        <v>473</v>
      </c>
      <c r="F600" s="76">
        <v>24</v>
      </c>
      <c r="G600" s="77">
        <v>5</v>
      </c>
      <c r="H600" s="76" t="s">
        <v>3326</v>
      </c>
      <c r="I600" s="77">
        <v>3.51</v>
      </c>
      <c r="J600" s="2">
        <v>1</v>
      </c>
      <c r="K600" s="119" cm="1">
        <f t="array" ref="K600">ROUND(IF(C600="Beer",SUM(LOOKUP(2,1/(SRP!$B$7:$B$9&lt;=E600)/(SRP!$C$7:$C$9&gt;=E600),SRP!$D$7:$D$9)*(G600/100)*(E600/1000)),IF(C600="Spirits",SUM(LOOKUP(2,1/(SRP!$B$2:$B$6&lt;=E600)/(SRP!$C$2:$C$6&gt;=E600),SRP!$D$2:$D$6)*(G600/100)*(E600/1000)),IF(AND(C600="Wine",D600="Fortified Wines"),SUM(LOOKUP(2,1/(SRP!$B$20:$B$23&lt;=E600)/(SRP!$C$20:$C$23&gt;=E600),SRP!$D$20:$D$23)*(G600/100)*(E600/1000)),IF(C600="Wine",SUM(LOOKUP(2,1/(SRP!$B$15:$B$19&lt;=E600)/(SRP!$C$15:$C$19&gt;=E600),SRP!$D$15:$D$19)*(G600/100)*(E600/1000)),IF(C600="Ready to Drink",SUM(LOOKUP(2,1/(SRP!$B$10:$B$14&lt;=E600)/(SRP!$C$10:$C$14&gt;=E600),SRP!$D$10:$D$14)*(G600/100)*(E600/1000)),0))))),2)</f>
        <v>1.75</v>
      </c>
    </row>
    <row r="601" spans="1:11" x14ac:dyDescent="0.35">
      <c r="A601" s="2">
        <v>12628</v>
      </c>
      <c r="B601" s="76" t="s">
        <v>666</v>
      </c>
      <c r="C601" s="76" t="s">
        <v>5938</v>
      </c>
      <c r="D601" s="76" t="s">
        <v>5279</v>
      </c>
      <c r="E601" s="76">
        <v>473</v>
      </c>
      <c r="F601" s="76">
        <v>24</v>
      </c>
      <c r="G601" s="77">
        <v>5</v>
      </c>
      <c r="H601" s="76" t="s">
        <v>3326</v>
      </c>
      <c r="I601" s="77">
        <v>3.51</v>
      </c>
      <c r="J601" s="2">
        <v>1</v>
      </c>
      <c r="K601" s="119" cm="1">
        <f t="array" ref="K601">ROUND(IF(C601="Beer",SUM(LOOKUP(2,1/(SRP!$B$7:$B$9&lt;=E601)/(SRP!$C$7:$C$9&gt;=E601),SRP!$D$7:$D$9)*(G601/100)*(E601/1000)),IF(C601="Spirits",SUM(LOOKUP(2,1/(SRP!$B$2:$B$6&lt;=E601)/(SRP!$C$2:$C$6&gt;=E601),SRP!$D$2:$D$6)*(G601/100)*(E601/1000)),IF(AND(C601="Wine",D601="Fortified Wines"),SUM(LOOKUP(2,1/(SRP!$B$20:$B$23&lt;=E601)/(SRP!$C$20:$C$23&gt;=E601),SRP!$D$20:$D$23)*(G601/100)*(E601/1000)),IF(C601="Wine",SUM(LOOKUP(2,1/(SRP!$B$15:$B$19&lt;=E601)/(SRP!$C$15:$C$19&gt;=E601),SRP!$D$15:$D$19)*(G601/100)*(E601/1000)),IF(C601="Ready to Drink",SUM(LOOKUP(2,1/(SRP!$B$10:$B$14&lt;=E601)/(SRP!$C$10:$C$14&gt;=E601),SRP!$D$10:$D$14)*(G601/100)*(E601/1000)),0))))),2)</f>
        <v>1.75</v>
      </c>
    </row>
    <row r="602" spans="1:11" x14ac:dyDescent="0.35">
      <c r="A602" s="2">
        <v>12636</v>
      </c>
      <c r="B602" s="76" t="s">
        <v>3975</v>
      </c>
      <c r="C602" s="76" t="s">
        <v>286</v>
      </c>
      <c r="D602" s="76" t="s">
        <v>5232</v>
      </c>
      <c r="E602" s="76">
        <v>375</v>
      </c>
      <c r="F602" s="76">
        <v>12</v>
      </c>
      <c r="G602" s="77">
        <v>7</v>
      </c>
      <c r="H602" s="76" t="s">
        <v>3283</v>
      </c>
      <c r="I602" s="77">
        <v>9.49</v>
      </c>
      <c r="J602" s="2">
        <v>1</v>
      </c>
      <c r="K602" s="119" cm="1">
        <f t="array" ref="K602">ROUND(IF(C602="Beer",SUM(LOOKUP(2,1/(SRP!$B$7:$B$9&lt;=E602)/(SRP!$C$7:$C$9&gt;=E602),SRP!$D$7:$D$9)*(G602/100)*(E602/1000)),IF(C602="Spirits",SUM(LOOKUP(2,1/(SRP!$B$2:$B$6&lt;=E602)/(SRP!$C$2:$C$6&gt;=E602),SRP!$D$2:$D$6)*(G602/100)*(E602/1000)),IF(AND(C602="Wine",D602="Fortified Wines"),SUM(LOOKUP(2,1/(SRP!$B$20:$B$23&lt;=E602)/(SRP!$C$20:$C$23&gt;=E602),SRP!$D$20:$D$23)*(G602/100)*(E602/1000)),IF(C602="Wine",SUM(LOOKUP(2,1/(SRP!$B$15:$B$19&lt;=E602)/(SRP!$C$15:$C$19&gt;=E602),SRP!$D$15:$D$19)*(G602/100)*(E602/1000)),IF(C602="Ready to Drink",SUM(LOOKUP(2,1/(SRP!$B$10:$B$14&lt;=E602)/(SRP!$C$10:$C$14&gt;=E602),SRP!$D$10:$D$14)*(G602/100)*(E602/1000)),0))))),2)</f>
        <v>1.94</v>
      </c>
    </row>
    <row r="603" spans="1:11" x14ac:dyDescent="0.35">
      <c r="A603" s="2">
        <v>12670</v>
      </c>
      <c r="B603" s="76" t="s">
        <v>4702</v>
      </c>
      <c r="C603" s="76" t="s">
        <v>286</v>
      </c>
      <c r="D603" s="76" t="s">
        <v>5247</v>
      </c>
      <c r="E603" s="76">
        <v>750</v>
      </c>
      <c r="F603" s="76">
        <v>12</v>
      </c>
      <c r="G603" s="77">
        <v>13</v>
      </c>
      <c r="H603" s="76" t="s">
        <v>3338</v>
      </c>
      <c r="I603" s="77">
        <v>21.99</v>
      </c>
      <c r="J603" s="2">
        <v>1</v>
      </c>
      <c r="K603" s="119" cm="1">
        <f t="array" ref="K603">ROUND(IF(C603="Beer",SUM(LOOKUP(2,1/(SRP!$B$7:$B$9&lt;=E603)/(SRP!$C$7:$C$9&gt;=E603),SRP!$D$7:$D$9)*(G603/100)*(E603/1000)),IF(C603="Spirits",SUM(LOOKUP(2,1/(SRP!$B$2:$B$6&lt;=E603)/(SRP!$C$2:$C$6&gt;=E603),SRP!$D$2:$D$6)*(G603/100)*(E603/1000)),IF(AND(C603="Wine",D603="Fortified Wines"),SUM(LOOKUP(2,1/(SRP!$B$20:$B$23&lt;=E603)/(SRP!$C$20:$C$23&gt;=E603),SRP!$D$20:$D$23)*(G603/100)*(E603/1000)),IF(C603="Wine",SUM(LOOKUP(2,1/(SRP!$B$15:$B$19&lt;=E603)/(SRP!$C$15:$C$19&gt;=E603),SRP!$D$15:$D$19)*(G603/100)*(E603/1000)),IF(C603="Ready to Drink",SUM(LOOKUP(2,1/(SRP!$B$10:$B$14&lt;=E603)/(SRP!$C$10:$C$14&gt;=E603),SRP!$D$10:$D$14)*(G603/100)*(E603/1000)),0))))),2)</f>
        <v>6.81</v>
      </c>
    </row>
    <row r="604" spans="1:11" x14ac:dyDescent="0.35">
      <c r="A604" s="2">
        <v>12674</v>
      </c>
      <c r="B604" s="76" t="s">
        <v>668</v>
      </c>
      <c r="C604" s="76" t="s">
        <v>286</v>
      </c>
      <c r="D604" s="76" t="s">
        <v>5268</v>
      </c>
      <c r="E604" s="76">
        <v>750</v>
      </c>
      <c r="F604" s="76">
        <v>12</v>
      </c>
      <c r="G604" s="77">
        <v>13</v>
      </c>
      <c r="H604" s="76" t="s">
        <v>3284</v>
      </c>
      <c r="I604" s="77">
        <v>16.989999999999998</v>
      </c>
      <c r="J604" s="2">
        <v>1</v>
      </c>
      <c r="K604" s="119" cm="1">
        <f t="array" ref="K604">ROUND(IF(C604="Beer",SUM(LOOKUP(2,1/(SRP!$B$7:$B$9&lt;=E604)/(SRP!$C$7:$C$9&gt;=E604),SRP!$D$7:$D$9)*(G604/100)*(E604/1000)),IF(C604="Spirits",SUM(LOOKUP(2,1/(SRP!$B$2:$B$6&lt;=E604)/(SRP!$C$2:$C$6&gt;=E604),SRP!$D$2:$D$6)*(G604/100)*(E604/1000)),IF(AND(C604="Wine",D604="Fortified Wines"),SUM(LOOKUP(2,1/(SRP!$B$20:$B$23&lt;=E604)/(SRP!$C$20:$C$23&gt;=E604),SRP!$D$20:$D$23)*(G604/100)*(E604/1000)),IF(C604="Wine",SUM(LOOKUP(2,1/(SRP!$B$15:$B$19&lt;=E604)/(SRP!$C$15:$C$19&gt;=E604),SRP!$D$15:$D$19)*(G604/100)*(E604/1000)),IF(C604="Ready to Drink",SUM(LOOKUP(2,1/(SRP!$B$10:$B$14&lt;=E604)/(SRP!$C$10:$C$14&gt;=E604),SRP!$D$10:$D$14)*(G604/100)*(E604/1000)),0))))),2)</f>
        <v>6.81</v>
      </c>
    </row>
    <row r="605" spans="1:11" x14ac:dyDescent="0.35">
      <c r="A605" s="2">
        <v>12692</v>
      </c>
      <c r="B605" s="76" t="s">
        <v>2582</v>
      </c>
      <c r="C605" s="76" t="s">
        <v>286</v>
      </c>
      <c r="D605" s="76" t="s">
        <v>5244</v>
      </c>
      <c r="E605" s="76">
        <v>750</v>
      </c>
      <c r="F605" s="76">
        <v>12</v>
      </c>
      <c r="G605" s="77">
        <v>14</v>
      </c>
      <c r="H605" s="76" t="s">
        <v>6869</v>
      </c>
      <c r="I605" s="77">
        <v>16.989999999999998</v>
      </c>
      <c r="J605" s="2">
        <v>1</v>
      </c>
      <c r="K605" s="119" cm="1">
        <f t="array" ref="K605">ROUND(IF(C605="Beer",SUM(LOOKUP(2,1/(SRP!$B$7:$B$9&lt;=E605)/(SRP!$C$7:$C$9&gt;=E605),SRP!$D$7:$D$9)*(G605/100)*(E605/1000)),IF(C605="Spirits",SUM(LOOKUP(2,1/(SRP!$B$2:$B$6&lt;=E605)/(SRP!$C$2:$C$6&gt;=E605),SRP!$D$2:$D$6)*(G605/100)*(E605/1000)),IF(AND(C605="Wine",D605="Fortified Wines"),SUM(LOOKUP(2,1/(SRP!$B$20:$B$23&lt;=E605)/(SRP!$C$20:$C$23&gt;=E605),SRP!$D$20:$D$23)*(G605/100)*(E605/1000)),IF(C605="Wine",SUM(LOOKUP(2,1/(SRP!$B$15:$B$19&lt;=E605)/(SRP!$C$15:$C$19&gt;=E605),SRP!$D$15:$D$19)*(G605/100)*(E605/1000)),IF(C605="Ready to Drink",SUM(LOOKUP(2,1/(SRP!$B$10:$B$14&lt;=E605)/(SRP!$C$10:$C$14&gt;=E605),SRP!$D$10:$D$14)*(G605/100)*(E605/1000)),0))))),2)</f>
        <v>7.33</v>
      </c>
    </row>
    <row r="606" spans="1:11" x14ac:dyDescent="0.35">
      <c r="A606" s="2">
        <v>12729</v>
      </c>
      <c r="B606" s="76" t="s">
        <v>670</v>
      </c>
      <c r="C606" s="76" t="s">
        <v>286</v>
      </c>
      <c r="D606" s="76" t="s">
        <v>5261</v>
      </c>
      <c r="E606" s="76">
        <v>750</v>
      </c>
      <c r="F606" s="76">
        <v>12</v>
      </c>
      <c r="G606" s="77">
        <v>15</v>
      </c>
      <c r="H606" s="76" t="s">
        <v>3302</v>
      </c>
      <c r="I606" s="77">
        <v>26.99</v>
      </c>
      <c r="J606" s="2">
        <v>1</v>
      </c>
      <c r="K606" s="119" cm="1">
        <f t="array" ref="K606">ROUND(IF(C606="Beer",SUM(LOOKUP(2,1/(SRP!$B$7:$B$9&lt;=E606)/(SRP!$C$7:$C$9&gt;=E606),SRP!$D$7:$D$9)*(G606/100)*(E606/1000)),IF(C606="Spirits",SUM(LOOKUP(2,1/(SRP!$B$2:$B$6&lt;=E606)/(SRP!$C$2:$C$6&gt;=E606),SRP!$D$2:$D$6)*(G606/100)*(E606/1000)),IF(AND(C606="Wine",D606="Fortified Wines"),SUM(LOOKUP(2,1/(SRP!$B$20:$B$23&lt;=E606)/(SRP!$C$20:$C$23&gt;=E606),SRP!$D$20:$D$23)*(G606/100)*(E606/1000)),IF(C606="Wine",SUM(LOOKUP(2,1/(SRP!$B$15:$B$19&lt;=E606)/(SRP!$C$15:$C$19&gt;=E606),SRP!$D$15:$D$19)*(G606/100)*(E606/1000)),IF(C606="Ready to Drink",SUM(LOOKUP(2,1/(SRP!$B$10:$B$14&lt;=E606)/(SRP!$C$10:$C$14&gt;=E606),SRP!$D$10:$D$14)*(G606/100)*(E606/1000)),0))))),2)</f>
        <v>7.85</v>
      </c>
    </row>
    <row r="607" spans="1:11" x14ac:dyDescent="0.35">
      <c r="A607" s="2">
        <v>12764</v>
      </c>
      <c r="B607" s="76" t="s">
        <v>671</v>
      </c>
      <c r="C607" s="76" t="s">
        <v>286</v>
      </c>
      <c r="D607" s="76" t="s">
        <v>5245</v>
      </c>
      <c r="E607" s="76">
        <v>750</v>
      </c>
      <c r="F607" s="76">
        <v>6</v>
      </c>
      <c r="G607" s="77">
        <v>14.5</v>
      </c>
      <c r="H607" s="76" t="s">
        <v>3288</v>
      </c>
      <c r="I607" s="77">
        <v>32.99</v>
      </c>
      <c r="J607" s="2">
        <v>1</v>
      </c>
      <c r="K607" s="119" cm="1">
        <f t="array" ref="K607">ROUND(IF(C607="Beer",SUM(LOOKUP(2,1/(SRP!$B$7:$B$9&lt;=E607)/(SRP!$C$7:$C$9&gt;=E607),SRP!$D$7:$D$9)*(G607/100)*(E607/1000)),IF(C607="Spirits",SUM(LOOKUP(2,1/(SRP!$B$2:$B$6&lt;=E607)/(SRP!$C$2:$C$6&gt;=E607),SRP!$D$2:$D$6)*(G607/100)*(E607/1000)),IF(AND(C607="Wine",D607="Fortified Wines"),SUM(LOOKUP(2,1/(SRP!$B$20:$B$23&lt;=E607)/(SRP!$C$20:$C$23&gt;=E607),SRP!$D$20:$D$23)*(G607/100)*(E607/1000)),IF(C607="Wine",SUM(LOOKUP(2,1/(SRP!$B$15:$B$19&lt;=E607)/(SRP!$C$15:$C$19&gt;=E607),SRP!$D$15:$D$19)*(G607/100)*(E607/1000)),IF(C607="Ready to Drink",SUM(LOOKUP(2,1/(SRP!$B$10:$B$14&lt;=E607)/(SRP!$C$10:$C$14&gt;=E607),SRP!$D$10:$D$14)*(G607/100)*(E607/1000)),0))))),2)</f>
        <v>7.59</v>
      </c>
    </row>
    <row r="608" spans="1:11" x14ac:dyDescent="0.35">
      <c r="A608" s="2">
        <v>12772</v>
      </c>
      <c r="B608" s="76" t="s">
        <v>180</v>
      </c>
      <c r="C608" s="76" t="s">
        <v>286</v>
      </c>
      <c r="D608" s="76" t="s">
        <v>5251</v>
      </c>
      <c r="E608" s="76">
        <v>750</v>
      </c>
      <c r="F608" s="76">
        <v>12</v>
      </c>
      <c r="G608" s="77">
        <v>20</v>
      </c>
      <c r="H608" s="76" t="s">
        <v>3305</v>
      </c>
      <c r="I608" s="77">
        <v>16.5</v>
      </c>
      <c r="J608" s="2">
        <v>1</v>
      </c>
      <c r="K608" s="119" cm="1">
        <f t="array" ref="K608">ROUND(IF(C608="Beer",SUM(LOOKUP(2,1/(SRP!$B$7:$B$9&lt;=E608)/(SRP!$C$7:$C$9&gt;=E608),SRP!$D$7:$D$9)*(G608/100)*(E608/1000)),IF(C608="Spirits",SUM(LOOKUP(2,1/(SRP!$B$2:$B$6&lt;=E608)/(SRP!$C$2:$C$6&gt;=E608),SRP!$D$2:$D$6)*(G608/100)*(E608/1000)),IF(AND(C608="Wine",D608="Fortified Wines"),SUM(LOOKUP(2,1/(SRP!$B$20:$B$23&lt;=E608)/(SRP!$C$20:$C$23&gt;=E608),SRP!$D$20:$D$23)*(G608/100)*(E608/1000)),IF(C608="Wine",SUM(LOOKUP(2,1/(SRP!$B$15:$B$19&lt;=E608)/(SRP!$C$15:$C$19&gt;=E608),SRP!$D$15:$D$19)*(G608/100)*(E608/1000)),IF(C608="Ready to Drink",SUM(LOOKUP(2,1/(SRP!$B$10:$B$14&lt;=E608)/(SRP!$C$10:$C$14&gt;=E608),SRP!$D$10:$D$14)*(G608/100)*(E608/1000)),0))))),2)</f>
        <v>10.47</v>
      </c>
    </row>
    <row r="609" spans="1:11" x14ac:dyDescent="0.35">
      <c r="A609" s="2">
        <v>12796</v>
      </c>
      <c r="B609" s="76" t="s">
        <v>673</v>
      </c>
      <c r="C609" s="76" t="s">
        <v>286</v>
      </c>
      <c r="D609" s="76" t="s">
        <v>5236</v>
      </c>
      <c r="E609" s="76">
        <v>750</v>
      </c>
      <c r="F609" s="76">
        <v>6</v>
      </c>
      <c r="G609" s="77">
        <v>16.5</v>
      </c>
      <c r="H609" s="76" t="s">
        <v>3294</v>
      </c>
      <c r="I609" s="77">
        <v>64.989999999999995</v>
      </c>
      <c r="J609" s="2">
        <v>1</v>
      </c>
      <c r="K609" s="119" cm="1">
        <f t="array" ref="K609">ROUND(IF(C609="Beer",SUM(LOOKUP(2,1/(SRP!$B$7:$B$9&lt;=E609)/(SRP!$C$7:$C$9&gt;=E609),SRP!$D$7:$D$9)*(G609/100)*(E609/1000)),IF(C609="Spirits",SUM(LOOKUP(2,1/(SRP!$B$2:$B$6&lt;=E609)/(SRP!$C$2:$C$6&gt;=E609),SRP!$D$2:$D$6)*(G609/100)*(E609/1000)),IF(AND(C609="Wine",D609="Fortified Wines"),SUM(LOOKUP(2,1/(SRP!$B$20:$B$23&lt;=E609)/(SRP!$C$20:$C$23&gt;=E609),SRP!$D$20:$D$23)*(G609/100)*(E609/1000)),IF(C609="Wine",SUM(LOOKUP(2,1/(SRP!$B$15:$B$19&lt;=E609)/(SRP!$C$15:$C$19&gt;=E609),SRP!$D$15:$D$19)*(G609/100)*(E609/1000)),IF(C609="Ready to Drink",SUM(LOOKUP(2,1/(SRP!$B$10:$B$14&lt;=E609)/(SRP!$C$10:$C$14&gt;=E609),SRP!$D$10:$D$14)*(G609/100)*(E609/1000)),0))))),2)</f>
        <v>8.64</v>
      </c>
    </row>
    <row r="610" spans="1:11" x14ac:dyDescent="0.35">
      <c r="A610" s="2">
        <v>12798</v>
      </c>
      <c r="B610" s="76" t="s">
        <v>674</v>
      </c>
      <c r="C610" s="76" t="s">
        <v>286</v>
      </c>
      <c r="D610" s="76" t="s">
        <v>5236</v>
      </c>
      <c r="E610" s="76">
        <v>750</v>
      </c>
      <c r="F610" s="76">
        <v>6</v>
      </c>
      <c r="G610" s="77">
        <v>14</v>
      </c>
      <c r="H610" s="76" t="s">
        <v>3294</v>
      </c>
      <c r="I610" s="77">
        <v>29.99</v>
      </c>
      <c r="J610" s="2">
        <v>1</v>
      </c>
      <c r="K610" s="119" cm="1">
        <f t="array" ref="K610">ROUND(IF(C610="Beer",SUM(LOOKUP(2,1/(SRP!$B$7:$B$9&lt;=E610)/(SRP!$C$7:$C$9&gt;=E610),SRP!$D$7:$D$9)*(G610/100)*(E610/1000)),IF(C610="Spirits",SUM(LOOKUP(2,1/(SRP!$B$2:$B$6&lt;=E610)/(SRP!$C$2:$C$6&gt;=E610),SRP!$D$2:$D$6)*(G610/100)*(E610/1000)),IF(AND(C610="Wine",D610="Fortified Wines"),SUM(LOOKUP(2,1/(SRP!$B$20:$B$23&lt;=E610)/(SRP!$C$20:$C$23&gt;=E610),SRP!$D$20:$D$23)*(G610/100)*(E610/1000)),IF(C610="Wine",SUM(LOOKUP(2,1/(SRP!$B$15:$B$19&lt;=E610)/(SRP!$C$15:$C$19&gt;=E610),SRP!$D$15:$D$19)*(G610/100)*(E610/1000)),IF(C610="Ready to Drink",SUM(LOOKUP(2,1/(SRP!$B$10:$B$14&lt;=E610)/(SRP!$C$10:$C$14&gt;=E610),SRP!$D$10:$D$14)*(G610/100)*(E610/1000)),0))))),2)</f>
        <v>7.33</v>
      </c>
    </row>
    <row r="611" spans="1:11" x14ac:dyDescent="0.35">
      <c r="A611" s="2">
        <v>12802</v>
      </c>
      <c r="B611" s="76" t="s">
        <v>179</v>
      </c>
      <c r="C611" s="76" t="s">
        <v>286</v>
      </c>
      <c r="D611" s="76" t="s">
        <v>5251</v>
      </c>
      <c r="E611" s="76">
        <v>750</v>
      </c>
      <c r="F611" s="76">
        <v>12</v>
      </c>
      <c r="G611" s="77">
        <v>20.5</v>
      </c>
      <c r="H611" s="76" t="s">
        <v>3305</v>
      </c>
      <c r="I611" s="77">
        <v>140.18</v>
      </c>
      <c r="J611" s="2">
        <v>1</v>
      </c>
      <c r="K611" s="119" cm="1">
        <f t="array" ref="K611">ROUND(IF(C611="Beer",SUM(LOOKUP(2,1/(SRP!$B$7:$B$9&lt;=E611)/(SRP!$C$7:$C$9&gt;=E611),SRP!$D$7:$D$9)*(G611/100)*(E611/1000)),IF(C611="Spirits",SUM(LOOKUP(2,1/(SRP!$B$2:$B$6&lt;=E611)/(SRP!$C$2:$C$6&gt;=E611),SRP!$D$2:$D$6)*(G611/100)*(E611/1000)),IF(AND(C611="Wine",D611="Fortified Wines"),SUM(LOOKUP(2,1/(SRP!$B$20:$B$23&lt;=E611)/(SRP!$C$20:$C$23&gt;=E611),SRP!$D$20:$D$23)*(G611/100)*(E611/1000)),IF(C611="Wine",SUM(LOOKUP(2,1/(SRP!$B$15:$B$19&lt;=E611)/(SRP!$C$15:$C$19&gt;=E611),SRP!$D$15:$D$19)*(G611/100)*(E611/1000)),IF(C611="Ready to Drink",SUM(LOOKUP(2,1/(SRP!$B$10:$B$14&lt;=E611)/(SRP!$C$10:$C$14&gt;=E611),SRP!$D$10:$D$14)*(G611/100)*(E611/1000)),0))))),2)</f>
        <v>10.73</v>
      </c>
    </row>
    <row r="612" spans="1:11" x14ac:dyDescent="0.35">
      <c r="A612" s="2">
        <v>12806</v>
      </c>
      <c r="B612" s="76" t="s">
        <v>675</v>
      </c>
      <c r="C612" s="76" t="s">
        <v>286</v>
      </c>
      <c r="D612" s="76" t="s">
        <v>5251</v>
      </c>
      <c r="E612" s="76">
        <v>750</v>
      </c>
      <c r="F612" s="76">
        <v>12</v>
      </c>
      <c r="G612" s="77">
        <v>20.5</v>
      </c>
      <c r="H612" s="76" t="s">
        <v>3305</v>
      </c>
      <c r="I612" s="77">
        <v>140.18</v>
      </c>
      <c r="J612" s="2">
        <v>1</v>
      </c>
      <c r="K612" s="119" cm="1">
        <f t="array" ref="K612">ROUND(IF(C612="Beer",SUM(LOOKUP(2,1/(SRP!$B$7:$B$9&lt;=E612)/(SRP!$C$7:$C$9&gt;=E612),SRP!$D$7:$D$9)*(G612/100)*(E612/1000)),IF(C612="Spirits",SUM(LOOKUP(2,1/(SRP!$B$2:$B$6&lt;=E612)/(SRP!$C$2:$C$6&gt;=E612),SRP!$D$2:$D$6)*(G612/100)*(E612/1000)),IF(AND(C612="Wine",D612="Fortified Wines"),SUM(LOOKUP(2,1/(SRP!$B$20:$B$23&lt;=E612)/(SRP!$C$20:$C$23&gt;=E612),SRP!$D$20:$D$23)*(G612/100)*(E612/1000)),IF(C612="Wine",SUM(LOOKUP(2,1/(SRP!$B$15:$B$19&lt;=E612)/(SRP!$C$15:$C$19&gt;=E612),SRP!$D$15:$D$19)*(G612/100)*(E612/1000)),IF(C612="Ready to Drink",SUM(LOOKUP(2,1/(SRP!$B$10:$B$14&lt;=E612)/(SRP!$C$10:$C$14&gt;=E612),SRP!$D$10:$D$14)*(G612/100)*(E612/1000)),0))))),2)</f>
        <v>10.73</v>
      </c>
    </row>
    <row r="613" spans="1:11" x14ac:dyDescent="0.35">
      <c r="A613" s="2">
        <v>12810</v>
      </c>
      <c r="B613" s="76" t="s">
        <v>59</v>
      </c>
      <c r="C613" s="76" t="s">
        <v>286</v>
      </c>
      <c r="D613" s="76" t="s">
        <v>5293</v>
      </c>
      <c r="E613" s="76">
        <v>500</v>
      </c>
      <c r="F613" s="76">
        <v>12</v>
      </c>
      <c r="G613" s="77">
        <v>18</v>
      </c>
      <c r="H613" s="76" t="s">
        <v>3283</v>
      </c>
      <c r="I613" s="77">
        <v>8.99</v>
      </c>
      <c r="J613" s="2">
        <v>1</v>
      </c>
      <c r="K613" s="119" cm="1">
        <f t="array" ref="K613">ROUND(IF(C613="Beer",SUM(LOOKUP(2,1/(SRP!$B$7:$B$9&lt;=E613)/(SRP!$C$7:$C$9&gt;=E613),SRP!$D$7:$D$9)*(G613/100)*(E613/1000)),IF(C613="Spirits",SUM(LOOKUP(2,1/(SRP!$B$2:$B$6&lt;=E613)/(SRP!$C$2:$C$6&gt;=E613),SRP!$D$2:$D$6)*(G613/100)*(E613/1000)),IF(AND(C613="Wine",D613="Fortified Wines"),SUM(LOOKUP(2,1/(SRP!$B$20:$B$23&lt;=E613)/(SRP!$C$20:$C$23&gt;=E613),SRP!$D$20:$D$23)*(G613/100)*(E613/1000)),IF(C613="Wine",SUM(LOOKUP(2,1/(SRP!$B$15:$B$19&lt;=E613)/(SRP!$C$15:$C$19&gt;=E613),SRP!$D$15:$D$19)*(G613/100)*(E613/1000)),IF(C613="Ready to Drink",SUM(LOOKUP(2,1/(SRP!$B$10:$B$14&lt;=E613)/(SRP!$C$10:$C$14&gt;=E613),SRP!$D$10:$D$14)*(G613/100)*(E613/1000)),0))))),2)</f>
        <v>6.66</v>
      </c>
    </row>
    <row r="614" spans="1:11" x14ac:dyDescent="0.35">
      <c r="A614" s="2">
        <v>12816</v>
      </c>
      <c r="B614" s="76" t="s">
        <v>4666</v>
      </c>
      <c r="C614" s="76" t="s">
        <v>287</v>
      </c>
      <c r="D614" s="76" t="s">
        <v>5271</v>
      </c>
      <c r="E614" s="76">
        <v>5115</v>
      </c>
      <c r="F614" s="76">
        <v>1</v>
      </c>
      <c r="G614" s="77">
        <v>4</v>
      </c>
      <c r="H614" s="76" t="s">
        <v>3324</v>
      </c>
      <c r="I614" s="77">
        <v>32.49</v>
      </c>
      <c r="J614" s="2">
        <v>15</v>
      </c>
      <c r="K614" s="119" cm="1">
        <f t="array" ref="K614">ROUND(IF(C614="Beer",SUM(LOOKUP(2,1/(SRP!$B$7:$B$9&lt;=E614)/(SRP!$C$7:$C$9&gt;=E614),SRP!$D$7:$D$9)*(G614/100)*(E614/1000)),IF(C614="Spirits",SUM(LOOKUP(2,1/(SRP!$B$2:$B$6&lt;=E614)/(SRP!$C$2:$C$6&gt;=E614),SRP!$D$2:$D$6)*(G614/100)*(E614/1000)),IF(AND(C614="Wine",D614="Fortified Wines"),SUM(LOOKUP(2,1/(SRP!$B$20:$B$23&lt;=E614)/(SRP!$C$20:$C$23&gt;=E614),SRP!$D$20:$D$23)*(G614/100)*(E614/1000)),IF(C614="Wine",SUM(LOOKUP(2,1/(SRP!$B$15:$B$19&lt;=E614)/(SRP!$C$15:$C$19&gt;=E614),SRP!$D$15:$D$19)*(G614/100)*(E614/1000)),IF(C614="Ready to Drink",SUM(LOOKUP(2,1/(SRP!$B$10:$B$14&lt;=E614)/(SRP!$C$10:$C$14&gt;=E614),SRP!$D$10:$D$14)*(G614/100)*(E614/1000)),0))))),2)</f>
        <v>14.28</v>
      </c>
    </row>
    <row r="615" spans="1:11" x14ac:dyDescent="0.35">
      <c r="A615" s="2">
        <v>12816</v>
      </c>
      <c r="B615" s="76" t="s">
        <v>4666</v>
      </c>
      <c r="C615" s="76" t="s">
        <v>287</v>
      </c>
      <c r="D615" s="76" t="s">
        <v>5271</v>
      </c>
      <c r="E615" s="76">
        <v>5115</v>
      </c>
      <c r="F615" s="76">
        <v>1</v>
      </c>
      <c r="G615" s="77">
        <v>4</v>
      </c>
      <c r="H615" s="76" t="s">
        <v>3324</v>
      </c>
      <c r="I615" s="77">
        <v>32.49</v>
      </c>
      <c r="J615" s="2">
        <v>15</v>
      </c>
      <c r="K615" s="119" cm="1">
        <f t="array" ref="K615">ROUND(IF(C615="Beer",SUM(LOOKUP(2,1/(SRP!$B$7:$B$9&lt;=E615)/(SRP!$C$7:$C$9&gt;=E615),SRP!$D$7:$D$9)*(G615/100)*(E615/1000)),IF(C615="Spirits",SUM(LOOKUP(2,1/(SRP!$B$2:$B$6&lt;=E615)/(SRP!$C$2:$C$6&gt;=E615),SRP!$D$2:$D$6)*(G615/100)*(E615/1000)),IF(AND(C615="Wine",D615="Fortified Wines"),SUM(LOOKUP(2,1/(SRP!$B$20:$B$23&lt;=E615)/(SRP!$C$20:$C$23&gt;=E615),SRP!$D$20:$D$23)*(G615/100)*(E615/1000)),IF(C615="Wine",SUM(LOOKUP(2,1/(SRP!$B$15:$B$19&lt;=E615)/(SRP!$C$15:$C$19&gt;=E615),SRP!$D$15:$D$19)*(G615/100)*(E615/1000)),IF(C615="Ready to Drink",SUM(LOOKUP(2,1/(SRP!$B$10:$B$14&lt;=E615)/(SRP!$C$10:$C$14&gt;=E615),SRP!$D$10:$D$14)*(G615/100)*(E615/1000)),0))))),2)</f>
        <v>14.28</v>
      </c>
    </row>
    <row r="616" spans="1:11" x14ac:dyDescent="0.35">
      <c r="A616" s="2">
        <v>12838</v>
      </c>
      <c r="B616" s="76" t="s">
        <v>676</v>
      </c>
      <c r="C616" s="76" t="s">
        <v>286</v>
      </c>
      <c r="D616" s="76" t="s">
        <v>5289</v>
      </c>
      <c r="E616" s="76">
        <v>750</v>
      </c>
      <c r="F616" s="76">
        <v>12</v>
      </c>
      <c r="G616" s="77">
        <v>6</v>
      </c>
      <c r="H616" s="76" t="s">
        <v>3338</v>
      </c>
      <c r="I616" s="77">
        <v>19.989999999999998</v>
      </c>
      <c r="J616" s="2">
        <v>1</v>
      </c>
      <c r="K616" s="119" cm="1">
        <f t="array" ref="K616">ROUND(IF(C616="Beer",SUM(LOOKUP(2,1/(SRP!$B$7:$B$9&lt;=E616)/(SRP!$C$7:$C$9&gt;=E616),SRP!$D$7:$D$9)*(G616/100)*(E616/1000)),IF(C616="Spirits",SUM(LOOKUP(2,1/(SRP!$B$2:$B$6&lt;=E616)/(SRP!$C$2:$C$6&gt;=E616),SRP!$D$2:$D$6)*(G616/100)*(E616/1000)),IF(AND(C616="Wine",D616="Fortified Wines"),SUM(LOOKUP(2,1/(SRP!$B$20:$B$23&lt;=E616)/(SRP!$C$20:$C$23&gt;=E616),SRP!$D$20:$D$23)*(G616/100)*(E616/1000)),IF(C616="Wine",SUM(LOOKUP(2,1/(SRP!$B$15:$B$19&lt;=E616)/(SRP!$C$15:$C$19&gt;=E616),SRP!$D$15:$D$19)*(G616/100)*(E616/1000)),IF(C616="Ready to Drink",SUM(LOOKUP(2,1/(SRP!$B$10:$B$14&lt;=E616)/(SRP!$C$10:$C$14&gt;=E616),SRP!$D$10:$D$14)*(G616/100)*(E616/1000)),0))))),2)</f>
        <v>3.14</v>
      </c>
    </row>
    <row r="617" spans="1:11" x14ac:dyDescent="0.35">
      <c r="A617" s="2">
        <v>12839</v>
      </c>
      <c r="B617" s="76" t="s">
        <v>677</v>
      </c>
      <c r="C617" s="76" t="s">
        <v>286</v>
      </c>
      <c r="D617" s="76" t="s">
        <v>5246</v>
      </c>
      <c r="E617" s="76">
        <v>750</v>
      </c>
      <c r="F617" s="76">
        <v>12</v>
      </c>
      <c r="G617" s="77">
        <v>14.3</v>
      </c>
      <c r="H617" s="76" t="s">
        <v>5745</v>
      </c>
      <c r="I617" s="77">
        <v>21.99</v>
      </c>
      <c r="J617" s="2">
        <v>1</v>
      </c>
      <c r="K617" s="119" cm="1">
        <f t="array" ref="K617">ROUND(IF(C617="Beer",SUM(LOOKUP(2,1/(SRP!$B$7:$B$9&lt;=E617)/(SRP!$C$7:$C$9&gt;=E617),SRP!$D$7:$D$9)*(G617/100)*(E617/1000)),IF(C617="Spirits",SUM(LOOKUP(2,1/(SRP!$B$2:$B$6&lt;=E617)/(SRP!$C$2:$C$6&gt;=E617),SRP!$D$2:$D$6)*(G617/100)*(E617/1000)),IF(AND(C617="Wine",D617="Fortified Wines"),SUM(LOOKUP(2,1/(SRP!$B$20:$B$23&lt;=E617)/(SRP!$C$20:$C$23&gt;=E617),SRP!$D$20:$D$23)*(G617/100)*(E617/1000)),IF(C617="Wine",SUM(LOOKUP(2,1/(SRP!$B$15:$B$19&lt;=E617)/(SRP!$C$15:$C$19&gt;=E617),SRP!$D$15:$D$19)*(G617/100)*(E617/1000)),IF(C617="Ready to Drink",SUM(LOOKUP(2,1/(SRP!$B$10:$B$14&lt;=E617)/(SRP!$C$10:$C$14&gt;=E617),SRP!$D$10:$D$14)*(G617/100)*(E617/1000)),0))))),2)</f>
        <v>7.49</v>
      </c>
    </row>
    <row r="618" spans="1:11" x14ac:dyDescent="0.35">
      <c r="A618" s="2">
        <v>12872</v>
      </c>
      <c r="B618" s="76" t="s">
        <v>178</v>
      </c>
      <c r="C618" s="76" t="s">
        <v>285</v>
      </c>
      <c r="D618" s="76" t="s">
        <v>5250</v>
      </c>
      <c r="E618" s="76">
        <v>750</v>
      </c>
      <c r="F618" s="76">
        <v>12</v>
      </c>
      <c r="G618" s="77">
        <v>40</v>
      </c>
      <c r="H618" s="76" t="s">
        <v>3280</v>
      </c>
      <c r="I618" s="77">
        <v>26.49</v>
      </c>
      <c r="J618" s="2">
        <v>1</v>
      </c>
      <c r="K618" s="119" cm="1">
        <f t="array" ref="K618">ROUND(IF(C618="Beer",SUM(LOOKUP(2,1/(SRP!$B$7:$B$9&lt;=E618)/(SRP!$C$7:$C$9&gt;=E618),SRP!$D$7:$D$9)*(G618/100)*(E618/1000)),IF(C618="Spirits",SUM(LOOKUP(2,1/(SRP!$B$2:$B$6&lt;=E618)/(SRP!$C$2:$C$6&gt;=E618),SRP!$D$2:$D$6)*(G618/100)*(E618/1000)),IF(AND(C618="Wine",D618="Fortified Wines"),SUM(LOOKUP(2,1/(SRP!$B$20:$B$23&lt;=E618)/(SRP!$C$20:$C$23&gt;=E618),SRP!$D$20:$D$23)*(G618/100)*(E618/1000)),IF(C618="Wine",SUM(LOOKUP(2,1/(SRP!$B$15:$B$19&lt;=E618)/(SRP!$C$15:$C$19&gt;=E618),SRP!$D$15:$D$19)*(G618/100)*(E618/1000)),IF(C618="Ready to Drink",SUM(LOOKUP(2,1/(SRP!$B$10:$B$14&lt;=E618)/(SRP!$C$10:$C$14&gt;=E618),SRP!$D$10:$D$14)*(G618/100)*(E618/1000)),0))))),2)</f>
        <v>20.94</v>
      </c>
    </row>
    <row r="619" spans="1:11" x14ac:dyDescent="0.35">
      <c r="A619" s="2">
        <v>12878</v>
      </c>
      <c r="B619" s="76" t="s">
        <v>678</v>
      </c>
      <c r="C619" s="76" t="s">
        <v>286</v>
      </c>
      <c r="D619" s="76" t="s">
        <v>5296</v>
      </c>
      <c r="E619" s="76">
        <v>750</v>
      </c>
      <c r="F619" s="76">
        <v>12</v>
      </c>
      <c r="G619" s="77">
        <v>14</v>
      </c>
      <c r="H619" s="76" t="s">
        <v>3292</v>
      </c>
      <c r="I619" s="77">
        <v>14.99</v>
      </c>
      <c r="J619" s="2">
        <v>1</v>
      </c>
      <c r="K619" s="119" cm="1">
        <f t="array" ref="K619">ROUND(IF(C619="Beer",SUM(LOOKUP(2,1/(SRP!$B$7:$B$9&lt;=E619)/(SRP!$C$7:$C$9&gt;=E619),SRP!$D$7:$D$9)*(G619/100)*(E619/1000)),IF(C619="Spirits",SUM(LOOKUP(2,1/(SRP!$B$2:$B$6&lt;=E619)/(SRP!$C$2:$C$6&gt;=E619),SRP!$D$2:$D$6)*(G619/100)*(E619/1000)),IF(AND(C619="Wine",D619="Fortified Wines"),SUM(LOOKUP(2,1/(SRP!$B$20:$B$23&lt;=E619)/(SRP!$C$20:$C$23&gt;=E619),SRP!$D$20:$D$23)*(G619/100)*(E619/1000)),IF(C619="Wine",SUM(LOOKUP(2,1/(SRP!$B$15:$B$19&lt;=E619)/(SRP!$C$15:$C$19&gt;=E619),SRP!$D$15:$D$19)*(G619/100)*(E619/1000)),IF(C619="Ready to Drink",SUM(LOOKUP(2,1/(SRP!$B$10:$B$14&lt;=E619)/(SRP!$C$10:$C$14&gt;=E619),SRP!$D$10:$D$14)*(G619/100)*(E619/1000)),0))))),2)</f>
        <v>7.33</v>
      </c>
    </row>
    <row r="620" spans="1:11" x14ac:dyDescent="0.35">
      <c r="A620" s="2">
        <v>12898</v>
      </c>
      <c r="B620" s="76" t="s">
        <v>679</v>
      </c>
      <c r="C620" s="76" t="s">
        <v>286</v>
      </c>
      <c r="D620" s="76" t="s">
        <v>5289</v>
      </c>
      <c r="E620" s="76">
        <v>750</v>
      </c>
      <c r="F620" s="76">
        <v>12</v>
      </c>
      <c r="G620" s="77">
        <v>6</v>
      </c>
      <c r="H620" s="76" t="s">
        <v>6283</v>
      </c>
      <c r="I620" s="77">
        <v>14.49</v>
      </c>
      <c r="J620" s="2">
        <v>1</v>
      </c>
      <c r="K620" s="119" cm="1">
        <f t="array" ref="K620">ROUND(IF(C620="Beer",SUM(LOOKUP(2,1/(SRP!$B$7:$B$9&lt;=E620)/(SRP!$C$7:$C$9&gt;=E620),SRP!$D$7:$D$9)*(G620/100)*(E620/1000)),IF(C620="Spirits",SUM(LOOKUP(2,1/(SRP!$B$2:$B$6&lt;=E620)/(SRP!$C$2:$C$6&gt;=E620),SRP!$D$2:$D$6)*(G620/100)*(E620/1000)),IF(AND(C620="Wine",D620="Fortified Wines"),SUM(LOOKUP(2,1/(SRP!$B$20:$B$23&lt;=E620)/(SRP!$C$20:$C$23&gt;=E620),SRP!$D$20:$D$23)*(G620/100)*(E620/1000)),IF(C620="Wine",SUM(LOOKUP(2,1/(SRP!$B$15:$B$19&lt;=E620)/(SRP!$C$15:$C$19&gt;=E620),SRP!$D$15:$D$19)*(G620/100)*(E620/1000)),IF(C620="Ready to Drink",SUM(LOOKUP(2,1/(SRP!$B$10:$B$14&lt;=E620)/(SRP!$C$10:$C$14&gt;=E620),SRP!$D$10:$D$14)*(G620/100)*(E620/1000)),0))))),2)</f>
        <v>3.14</v>
      </c>
    </row>
    <row r="621" spans="1:11" x14ac:dyDescent="0.35">
      <c r="A621" s="2">
        <v>12912</v>
      </c>
      <c r="B621" s="76" t="s">
        <v>680</v>
      </c>
      <c r="C621" s="76" t="s">
        <v>286</v>
      </c>
      <c r="D621" s="76" t="s">
        <v>5236</v>
      </c>
      <c r="E621" s="76">
        <v>750</v>
      </c>
      <c r="F621" s="76">
        <v>12</v>
      </c>
      <c r="G621" s="77">
        <v>13.5</v>
      </c>
      <c r="H621" s="76" t="s">
        <v>6695</v>
      </c>
      <c r="I621" s="77">
        <v>15.99</v>
      </c>
      <c r="J621" s="2">
        <v>1</v>
      </c>
      <c r="K621" s="119" cm="1">
        <f t="array" ref="K621">ROUND(IF(C621="Beer",SUM(LOOKUP(2,1/(SRP!$B$7:$B$9&lt;=E621)/(SRP!$C$7:$C$9&gt;=E621),SRP!$D$7:$D$9)*(G621/100)*(E621/1000)),IF(C621="Spirits",SUM(LOOKUP(2,1/(SRP!$B$2:$B$6&lt;=E621)/(SRP!$C$2:$C$6&gt;=E621),SRP!$D$2:$D$6)*(G621/100)*(E621/1000)),IF(AND(C621="Wine",D621="Fortified Wines"),SUM(LOOKUP(2,1/(SRP!$B$20:$B$23&lt;=E621)/(SRP!$C$20:$C$23&gt;=E621),SRP!$D$20:$D$23)*(G621/100)*(E621/1000)),IF(C621="Wine",SUM(LOOKUP(2,1/(SRP!$B$15:$B$19&lt;=E621)/(SRP!$C$15:$C$19&gt;=E621),SRP!$D$15:$D$19)*(G621/100)*(E621/1000)),IF(C621="Ready to Drink",SUM(LOOKUP(2,1/(SRP!$B$10:$B$14&lt;=E621)/(SRP!$C$10:$C$14&gt;=E621),SRP!$D$10:$D$14)*(G621/100)*(E621/1000)),0))))),2)</f>
        <v>7.07</v>
      </c>
    </row>
    <row r="622" spans="1:11" x14ac:dyDescent="0.35">
      <c r="A622" s="2">
        <v>12919</v>
      </c>
      <c r="B622" s="76" t="s">
        <v>350</v>
      </c>
      <c r="C622" s="76" t="s">
        <v>285</v>
      </c>
      <c r="D622" s="76" t="s">
        <v>5255</v>
      </c>
      <c r="E622" s="76">
        <v>1140</v>
      </c>
      <c r="F622" s="76">
        <v>6</v>
      </c>
      <c r="G622" s="77">
        <v>40</v>
      </c>
      <c r="H622" s="76" t="s">
        <v>3285</v>
      </c>
      <c r="I622" s="77">
        <v>72.989999999999995</v>
      </c>
      <c r="J622" s="2">
        <v>1</v>
      </c>
      <c r="K622" s="119" cm="1">
        <f t="array" ref="K622">ROUND(IF(C622="Beer",SUM(LOOKUP(2,1/(SRP!$B$7:$B$9&lt;=E622)/(SRP!$C$7:$C$9&gt;=E622),SRP!$D$7:$D$9)*(G622/100)*(E622/1000)),IF(C622="Spirits",SUM(LOOKUP(2,1/(SRP!$B$2:$B$6&lt;=E622)/(SRP!$C$2:$C$6&gt;=E622),SRP!$D$2:$D$6)*(G622/100)*(E622/1000)),IF(AND(C622="Wine",D622="Fortified Wines"),SUM(LOOKUP(2,1/(SRP!$B$20:$B$23&lt;=E622)/(SRP!$C$20:$C$23&gt;=E622),SRP!$D$20:$D$23)*(G622/100)*(E622/1000)),IF(C622="Wine",SUM(LOOKUP(2,1/(SRP!$B$15:$B$19&lt;=E622)/(SRP!$C$15:$C$19&gt;=E622),SRP!$D$15:$D$19)*(G622/100)*(E622/1000)),IF(C622="Ready to Drink",SUM(LOOKUP(2,1/(SRP!$B$10:$B$14&lt;=E622)/(SRP!$C$10:$C$14&gt;=E622),SRP!$D$10:$D$14)*(G622/100)*(E622/1000)),0))))),2)</f>
        <v>31.83</v>
      </c>
    </row>
    <row r="623" spans="1:11" x14ac:dyDescent="0.35">
      <c r="A623" s="2">
        <v>12935</v>
      </c>
      <c r="B623" s="76" t="s">
        <v>681</v>
      </c>
      <c r="C623" s="76" t="s">
        <v>286</v>
      </c>
      <c r="D623" s="76" t="s">
        <v>5247</v>
      </c>
      <c r="E623" s="76">
        <v>750</v>
      </c>
      <c r="F623" s="76">
        <v>12</v>
      </c>
      <c r="G623" s="77">
        <v>14.5</v>
      </c>
      <c r="H623" s="76" t="s">
        <v>3303</v>
      </c>
      <c r="I623" s="77">
        <v>23.99</v>
      </c>
      <c r="J623" s="2">
        <v>1</v>
      </c>
      <c r="K623" s="119" cm="1">
        <f t="array" ref="K623">ROUND(IF(C623="Beer",SUM(LOOKUP(2,1/(SRP!$B$7:$B$9&lt;=E623)/(SRP!$C$7:$C$9&gt;=E623),SRP!$D$7:$D$9)*(G623/100)*(E623/1000)),IF(C623="Spirits",SUM(LOOKUP(2,1/(SRP!$B$2:$B$6&lt;=E623)/(SRP!$C$2:$C$6&gt;=E623),SRP!$D$2:$D$6)*(G623/100)*(E623/1000)),IF(AND(C623="Wine",D623="Fortified Wines"),SUM(LOOKUP(2,1/(SRP!$B$20:$B$23&lt;=E623)/(SRP!$C$20:$C$23&gt;=E623),SRP!$D$20:$D$23)*(G623/100)*(E623/1000)),IF(C623="Wine",SUM(LOOKUP(2,1/(SRP!$B$15:$B$19&lt;=E623)/(SRP!$C$15:$C$19&gt;=E623),SRP!$D$15:$D$19)*(G623/100)*(E623/1000)),IF(C623="Ready to Drink",SUM(LOOKUP(2,1/(SRP!$B$10:$B$14&lt;=E623)/(SRP!$C$10:$C$14&gt;=E623),SRP!$D$10:$D$14)*(G623/100)*(E623/1000)),0))))),2)</f>
        <v>7.59</v>
      </c>
    </row>
    <row r="624" spans="1:11" x14ac:dyDescent="0.35">
      <c r="A624" s="2">
        <v>12952</v>
      </c>
      <c r="B624" s="76" t="s">
        <v>682</v>
      </c>
      <c r="C624" s="76" t="s">
        <v>286</v>
      </c>
      <c r="D624" s="76" t="s">
        <v>5258</v>
      </c>
      <c r="E624" s="76">
        <v>750</v>
      </c>
      <c r="F624" s="76">
        <v>12</v>
      </c>
      <c r="G624" s="77">
        <v>12.5</v>
      </c>
      <c r="H624" s="76" t="s">
        <v>3282</v>
      </c>
      <c r="I624" s="77">
        <v>24.99</v>
      </c>
      <c r="J624" s="2">
        <v>1</v>
      </c>
      <c r="K624" s="119" cm="1">
        <f t="array" ref="K624">ROUND(IF(C624="Beer",SUM(LOOKUP(2,1/(SRP!$B$7:$B$9&lt;=E624)/(SRP!$C$7:$C$9&gt;=E624),SRP!$D$7:$D$9)*(G624/100)*(E624/1000)),IF(C624="Spirits",SUM(LOOKUP(2,1/(SRP!$B$2:$B$6&lt;=E624)/(SRP!$C$2:$C$6&gt;=E624),SRP!$D$2:$D$6)*(G624/100)*(E624/1000)),IF(AND(C624="Wine",D624="Fortified Wines"),SUM(LOOKUP(2,1/(SRP!$B$20:$B$23&lt;=E624)/(SRP!$C$20:$C$23&gt;=E624),SRP!$D$20:$D$23)*(G624/100)*(E624/1000)),IF(C624="Wine",SUM(LOOKUP(2,1/(SRP!$B$15:$B$19&lt;=E624)/(SRP!$C$15:$C$19&gt;=E624),SRP!$D$15:$D$19)*(G624/100)*(E624/1000)),IF(C624="Ready to Drink",SUM(LOOKUP(2,1/(SRP!$B$10:$B$14&lt;=E624)/(SRP!$C$10:$C$14&gt;=E624),SRP!$D$10:$D$14)*(G624/100)*(E624/1000)),0))))),2)</f>
        <v>6.54</v>
      </c>
    </row>
    <row r="625" spans="1:11" x14ac:dyDescent="0.35">
      <c r="A625" s="2">
        <v>12953</v>
      </c>
      <c r="B625" s="76" t="s">
        <v>683</v>
      </c>
      <c r="C625" s="76" t="s">
        <v>285</v>
      </c>
      <c r="D625" s="76" t="s">
        <v>5281</v>
      </c>
      <c r="E625" s="76">
        <v>1140</v>
      </c>
      <c r="F625" s="76">
        <v>6</v>
      </c>
      <c r="G625" s="77">
        <v>35</v>
      </c>
      <c r="H625" s="76" t="s">
        <v>3303</v>
      </c>
      <c r="I625" s="77">
        <v>35.99</v>
      </c>
      <c r="J625" s="2">
        <v>1</v>
      </c>
      <c r="K625" s="119" cm="1">
        <f t="array" ref="K625">ROUND(IF(C625="Beer",SUM(LOOKUP(2,1/(SRP!$B$7:$B$9&lt;=E625)/(SRP!$C$7:$C$9&gt;=E625),SRP!$D$7:$D$9)*(G625/100)*(E625/1000)),IF(C625="Spirits",SUM(LOOKUP(2,1/(SRP!$B$2:$B$6&lt;=E625)/(SRP!$C$2:$C$6&gt;=E625),SRP!$D$2:$D$6)*(G625/100)*(E625/1000)),IF(AND(C625="Wine",D625="Fortified Wines"),SUM(LOOKUP(2,1/(SRP!$B$20:$B$23&lt;=E625)/(SRP!$C$20:$C$23&gt;=E625),SRP!$D$20:$D$23)*(G625/100)*(E625/1000)),IF(C625="Wine",SUM(LOOKUP(2,1/(SRP!$B$15:$B$19&lt;=E625)/(SRP!$C$15:$C$19&gt;=E625),SRP!$D$15:$D$19)*(G625/100)*(E625/1000)),IF(C625="Ready to Drink",SUM(LOOKUP(2,1/(SRP!$B$10:$B$14&lt;=E625)/(SRP!$C$10:$C$14&gt;=E625),SRP!$D$10:$D$14)*(G625/100)*(E625/1000)),0))))),2)</f>
        <v>27.85</v>
      </c>
    </row>
    <row r="626" spans="1:11" x14ac:dyDescent="0.35">
      <c r="A626" s="2">
        <v>12957</v>
      </c>
      <c r="B626" s="76" t="s">
        <v>684</v>
      </c>
      <c r="C626" s="76" t="s">
        <v>286</v>
      </c>
      <c r="D626" s="76" t="s">
        <v>5253</v>
      </c>
      <c r="E626" s="76">
        <v>375</v>
      </c>
      <c r="F626" s="76">
        <v>6</v>
      </c>
      <c r="G626" s="77">
        <v>8.5</v>
      </c>
      <c r="H626" s="76" t="s">
        <v>3288</v>
      </c>
      <c r="I626" s="77">
        <v>61.99</v>
      </c>
      <c r="J626" s="2">
        <v>1</v>
      </c>
      <c r="K626" s="119" cm="1">
        <f t="array" ref="K626">ROUND(IF(C626="Beer",SUM(LOOKUP(2,1/(SRP!$B$7:$B$9&lt;=E626)/(SRP!$C$7:$C$9&gt;=E626),SRP!$D$7:$D$9)*(G626/100)*(E626/1000)),IF(C626="Spirits",SUM(LOOKUP(2,1/(SRP!$B$2:$B$6&lt;=E626)/(SRP!$C$2:$C$6&gt;=E626),SRP!$D$2:$D$6)*(G626/100)*(E626/1000)),IF(AND(C626="Wine",D626="Fortified Wines"),SUM(LOOKUP(2,1/(SRP!$B$20:$B$23&lt;=E626)/(SRP!$C$20:$C$23&gt;=E626),SRP!$D$20:$D$23)*(G626/100)*(E626/1000)),IF(C626="Wine",SUM(LOOKUP(2,1/(SRP!$B$15:$B$19&lt;=E626)/(SRP!$C$15:$C$19&gt;=E626),SRP!$D$15:$D$19)*(G626/100)*(E626/1000)),IF(C626="Ready to Drink",SUM(LOOKUP(2,1/(SRP!$B$10:$B$14&lt;=E626)/(SRP!$C$10:$C$14&gt;=E626),SRP!$D$10:$D$14)*(G626/100)*(E626/1000)),0))))),2)</f>
        <v>2.36</v>
      </c>
    </row>
    <row r="627" spans="1:11" x14ac:dyDescent="0.35">
      <c r="A627" s="2">
        <v>12958</v>
      </c>
      <c r="B627" s="76" t="s">
        <v>685</v>
      </c>
      <c r="C627" s="76" t="s">
        <v>286</v>
      </c>
      <c r="D627" s="76" t="s">
        <v>5297</v>
      </c>
      <c r="E627" s="76">
        <v>750</v>
      </c>
      <c r="F627" s="76">
        <v>12</v>
      </c>
      <c r="G627" s="77">
        <v>11.5</v>
      </c>
      <c r="H627" s="76" t="s">
        <v>3292</v>
      </c>
      <c r="I627" s="77">
        <v>23.99</v>
      </c>
      <c r="J627" s="2">
        <v>1</v>
      </c>
      <c r="K627" s="119" cm="1">
        <f t="array" ref="K627">ROUND(IF(C627="Beer",SUM(LOOKUP(2,1/(SRP!$B$7:$B$9&lt;=E627)/(SRP!$C$7:$C$9&gt;=E627),SRP!$D$7:$D$9)*(G627/100)*(E627/1000)),IF(C627="Spirits",SUM(LOOKUP(2,1/(SRP!$B$2:$B$6&lt;=E627)/(SRP!$C$2:$C$6&gt;=E627),SRP!$D$2:$D$6)*(G627/100)*(E627/1000)),IF(AND(C627="Wine",D627="Fortified Wines"),SUM(LOOKUP(2,1/(SRP!$B$20:$B$23&lt;=E627)/(SRP!$C$20:$C$23&gt;=E627),SRP!$D$20:$D$23)*(G627/100)*(E627/1000)),IF(C627="Wine",SUM(LOOKUP(2,1/(SRP!$B$15:$B$19&lt;=E627)/(SRP!$C$15:$C$19&gt;=E627),SRP!$D$15:$D$19)*(G627/100)*(E627/1000)),IF(C627="Ready to Drink",SUM(LOOKUP(2,1/(SRP!$B$10:$B$14&lt;=E627)/(SRP!$C$10:$C$14&gt;=E627),SRP!$D$10:$D$14)*(G627/100)*(E627/1000)),0))))),2)</f>
        <v>6.02</v>
      </c>
    </row>
    <row r="628" spans="1:11" x14ac:dyDescent="0.35">
      <c r="A628" s="2">
        <v>12960</v>
      </c>
      <c r="B628" s="76" t="s">
        <v>5945</v>
      </c>
      <c r="C628" s="76" t="s">
        <v>286</v>
      </c>
      <c r="D628" s="76" t="s">
        <v>5245</v>
      </c>
      <c r="E628" s="76">
        <v>750</v>
      </c>
      <c r="F628" s="76">
        <v>12</v>
      </c>
      <c r="G628" s="77">
        <v>12</v>
      </c>
      <c r="H628" s="76" t="s">
        <v>6938</v>
      </c>
      <c r="I628" s="77">
        <v>17.02</v>
      </c>
      <c r="J628" s="2">
        <v>1</v>
      </c>
      <c r="K628" s="119" cm="1">
        <f t="array" ref="K628">ROUND(IF(C628="Beer",SUM(LOOKUP(2,1/(SRP!$B$7:$B$9&lt;=E628)/(SRP!$C$7:$C$9&gt;=E628),SRP!$D$7:$D$9)*(G628/100)*(E628/1000)),IF(C628="Spirits",SUM(LOOKUP(2,1/(SRP!$B$2:$B$6&lt;=E628)/(SRP!$C$2:$C$6&gt;=E628),SRP!$D$2:$D$6)*(G628/100)*(E628/1000)),IF(AND(C628="Wine",D628="Fortified Wines"),SUM(LOOKUP(2,1/(SRP!$B$20:$B$23&lt;=E628)/(SRP!$C$20:$C$23&gt;=E628),SRP!$D$20:$D$23)*(G628/100)*(E628/1000)),IF(C628="Wine",SUM(LOOKUP(2,1/(SRP!$B$15:$B$19&lt;=E628)/(SRP!$C$15:$C$19&gt;=E628),SRP!$D$15:$D$19)*(G628/100)*(E628/1000)),IF(C628="Ready to Drink",SUM(LOOKUP(2,1/(SRP!$B$10:$B$14&lt;=E628)/(SRP!$C$10:$C$14&gt;=E628),SRP!$D$10:$D$14)*(G628/100)*(E628/1000)),0))))),2)</f>
        <v>6.28</v>
      </c>
    </row>
    <row r="629" spans="1:11" x14ac:dyDescent="0.35">
      <c r="A629" s="2">
        <v>12969</v>
      </c>
      <c r="B629" s="76" t="s">
        <v>686</v>
      </c>
      <c r="C629" s="76" t="s">
        <v>286</v>
      </c>
      <c r="D629" s="76" t="s">
        <v>5236</v>
      </c>
      <c r="E629" s="76">
        <v>750</v>
      </c>
      <c r="F629" s="76">
        <v>12</v>
      </c>
      <c r="G629" s="77">
        <v>14.5</v>
      </c>
      <c r="H629" s="76" t="s">
        <v>3284</v>
      </c>
      <c r="I629" s="77">
        <v>17.989999999999998</v>
      </c>
      <c r="J629" s="2">
        <v>1</v>
      </c>
      <c r="K629" s="119" cm="1">
        <f t="array" ref="K629">ROUND(IF(C629="Beer",SUM(LOOKUP(2,1/(SRP!$B$7:$B$9&lt;=E629)/(SRP!$C$7:$C$9&gt;=E629),SRP!$D$7:$D$9)*(G629/100)*(E629/1000)),IF(C629="Spirits",SUM(LOOKUP(2,1/(SRP!$B$2:$B$6&lt;=E629)/(SRP!$C$2:$C$6&gt;=E629),SRP!$D$2:$D$6)*(G629/100)*(E629/1000)),IF(AND(C629="Wine",D629="Fortified Wines"),SUM(LOOKUP(2,1/(SRP!$B$20:$B$23&lt;=E629)/(SRP!$C$20:$C$23&gt;=E629),SRP!$D$20:$D$23)*(G629/100)*(E629/1000)),IF(C629="Wine",SUM(LOOKUP(2,1/(SRP!$B$15:$B$19&lt;=E629)/(SRP!$C$15:$C$19&gt;=E629),SRP!$D$15:$D$19)*(G629/100)*(E629/1000)),IF(C629="Ready to Drink",SUM(LOOKUP(2,1/(SRP!$B$10:$B$14&lt;=E629)/(SRP!$C$10:$C$14&gt;=E629),SRP!$D$10:$D$14)*(G629/100)*(E629/1000)),0))))),2)</f>
        <v>7.59</v>
      </c>
    </row>
    <row r="630" spans="1:11" x14ac:dyDescent="0.35">
      <c r="A630" s="2">
        <v>12988</v>
      </c>
      <c r="B630" s="76" t="s">
        <v>687</v>
      </c>
      <c r="C630" s="76" t="s">
        <v>286</v>
      </c>
      <c r="D630" s="76" t="s">
        <v>5249</v>
      </c>
      <c r="E630" s="76">
        <v>4000</v>
      </c>
      <c r="F630" s="76">
        <v>4</v>
      </c>
      <c r="G630" s="77">
        <v>12.5</v>
      </c>
      <c r="H630" s="76" t="s">
        <v>5939</v>
      </c>
      <c r="I630" s="77">
        <v>45.99</v>
      </c>
      <c r="J630" s="2">
        <v>1</v>
      </c>
      <c r="K630" s="119" cm="1">
        <f t="array" ref="K630">ROUND(IF(C630="Beer",SUM(LOOKUP(2,1/(SRP!$B$7:$B$9&lt;=E630)/(SRP!$C$7:$C$9&gt;=E630),SRP!$D$7:$D$9)*(G630/100)*(E630/1000)),IF(C630="Spirits",SUM(LOOKUP(2,1/(SRP!$B$2:$B$6&lt;=E630)/(SRP!$C$2:$C$6&gt;=E630),SRP!$D$2:$D$6)*(G630/100)*(E630/1000)),IF(AND(C630="Wine",D630="Fortified Wines"),SUM(LOOKUP(2,1/(SRP!$B$20:$B$23&lt;=E630)/(SRP!$C$20:$C$23&gt;=E630),SRP!$D$20:$D$23)*(G630/100)*(E630/1000)),IF(C630="Wine",SUM(LOOKUP(2,1/(SRP!$B$15:$B$19&lt;=E630)/(SRP!$C$15:$C$19&gt;=E630),SRP!$D$15:$D$19)*(G630/100)*(E630/1000)),IF(C630="Ready to Drink",SUM(LOOKUP(2,1/(SRP!$B$10:$B$14&lt;=E630)/(SRP!$C$10:$C$14&gt;=E630),SRP!$D$10:$D$14)*(G630/100)*(E630/1000)),0))))),2)</f>
        <v>29.07</v>
      </c>
    </row>
    <row r="631" spans="1:11" x14ac:dyDescent="0.35">
      <c r="A631" s="2">
        <v>12992</v>
      </c>
      <c r="B631" s="76" t="s">
        <v>688</v>
      </c>
      <c r="C631" s="76" t="s">
        <v>286</v>
      </c>
      <c r="D631" s="76" t="s">
        <v>5244</v>
      </c>
      <c r="E631" s="76">
        <v>4000</v>
      </c>
      <c r="F631" s="76">
        <v>4</v>
      </c>
      <c r="G631" s="77">
        <v>12.5</v>
      </c>
      <c r="H631" s="76" t="s">
        <v>5939</v>
      </c>
      <c r="I631" s="77">
        <v>45.99</v>
      </c>
      <c r="J631" s="2">
        <v>1</v>
      </c>
      <c r="K631" s="119" cm="1">
        <f t="array" ref="K631">ROUND(IF(C631="Beer",SUM(LOOKUP(2,1/(SRP!$B$7:$B$9&lt;=E631)/(SRP!$C$7:$C$9&gt;=E631),SRP!$D$7:$D$9)*(G631/100)*(E631/1000)),IF(C631="Spirits",SUM(LOOKUP(2,1/(SRP!$B$2:$B$6&lt;=E631)/(SRP!$C$2:$C$6&gt;=E631),SRP!$D$2:$D$6)*(G631/100)*(E631/1000)),IF(AND(C631="Wine",D631="Fortified Wines"),SUM(LOOKUP(2,1/(SRP!$B$20:$B$23&lt;=E631)/(SRP!$C$20:$C$23&gt;=E631),SRP!$D$20:$D$23)*(G631/100)*(E631/1000)),IF(C631="Wine",SUM(LOOKUP(2,1/(SRP!$B$15:$B$19&lt;=E631)/(SRP!$C$15:$C$19&gt;=E631),SRP!$D$15:$D$19)*(G631/100)*(E631/1000)),IF(C631="Ready to Drink",SUM(LOOKUP(2,1/(SRP!$B$10:$B$14&lt;=E631)/(SRP!$C$10:$C$14&gt;=E631),SRP!$D$10:$D$14)*(G631/100)*(E631/1000)),0))))),2)</f>
        <v>29.07</v>
      </c>
    </row>
    <row r="632" spans="1:11" x14ac:dyDescent="0.35">
      <c r="A632" s="2">
        <v>13009</v>
      </c>
      <c r="B632" s="76" t="s">
        <v>394</v>
      </c>
      <c r="C632" s="76" t="s">
        <v>285</v>
      </c>
      <c r="D632" s="76" t="s">
        <v>5274</v>
      </c>
      <c r="E632" s="76">
        <v>50</v>
      </c>
      <c r="F632" s="76">
        <v>60</v>
      </c>
      <c r="G632" s="77">
        <v>40</v>
      </c>
      <c r="H632" s="76" t="s">
        <v>3283</v>
      </c>
      <c r="I632" s="77">
        <v>9.99</v>
      </c>
      <c r="J632" s="2">
        <v>1</v>
      </c>
      <c r="K632" s="119" cm="1">
        <f t="array" ref="K632">ROUND(IF(C632="Beer",SUM(LOOKUP(2,1/(SRP!$B$7:$B$9&lt;=E632)/(SRP!$C$7:$C$9&gt;=E632),SRP!$D$7:$D$9)*(G632/100)*(E632/1000)),IF(C632="Spirits",SUM(LOOKUP(2,1/(SRP!$B$2:$B$6&lt;=E632)/(SRP!$C$2:$C$6&gt;=E632),SRP!$D$2:$D$6)*(G632/100)*(E632/1000)),IF(AND(C632="Wine",D632="Fortified Wines"),SUM(LOOKUP(2,1/(SRP!$B$20:$B$23&lt;=E632)/(SRP!$C$20:$C$23&gt;=E632),SRP!$D$20:$D$23)*(G632/100)*(E632/1000)),IF(C632="Wine",SUM(LOOKUP(2,1/(SRP!$B$15:$B$19&lt;=E632)/(SRP!$C$15:$C$19&gt;=E632),SRP!$D$15:$D$19)*(G632/100)*(E632/1000)),IF(C632="Ready to Drink",SUM(LOOKUP(2,1/(SRP!$B$10:$B$14&lt;=E632)/(SRP!$C$10:$C$14&gt;=E632),SRP!$D$10:$D$14)*(G632/100)*(E632/1000)),0))))),2)</f>
        <v>2.33</v>
      </c>
    </row>
    <row r="633" spans="1:11" x14ac:dyDescent="0.35">
      <c r="A633" s="2">
        <v>13023</v>
      </c>
      <c r="B633" s="76" t="s">
        <v>6376</v>
      </c>
      <c r="C633" s="76" t="s">
        <v>286</v>
      </c>
      <c r="D633" s="76" t="s">
        <v>5245</v>
      </c>
      <c r="E633" s="76">
        <v>750</v>
      </c>
      <c r="F633" s="76">
        <v>12</v>
      </c>
      <c r="G633" s="77">
        <v>14</v>
      </c>
      <c r="H633" s="76" t="s">
        <v>3308</v>
      </c>
      <c r="I633" s="77">
        <v>19.989999999999998</v>
      </c>
      <c r="J633" s="2">
        <v>1</v>
      </c>
      <c r="K633" s="119" cm="1">
        <f t="array" ref="K633">ROUND(IF(C633="Beer",SUM(LOOKUP(2,1/(SRP!$B$7:$B$9&lt;=E633)/(SRP!$C$7:$C$9&gt;=E633),SRP!$D$7:$D$9)*(G633/100)*(E633/1000)),IF(C633="Spirits",SUM(LOOKUP(2,1/(SRP!$B$2:$B$6&lt;=E633)/(SRP!$C$2:$C$6&gt;=E633),SRP!$D$2:$D$6)*(G633/100)*(E633/1000)),IF(AND(C633="Wine",D633="Fortified Wines"),SUM(LOOKUP(2,1/(SRP!$B$20:$B$23&lt;=E633)/(SRP!$C$20:$C$23&gt;=E633),SRP!$D$20:$D$23)*(G633/100)*(E633/1000)),IF(C633="Wine",SUM(LOOKUP(2,1/(SRP!$B$15:$B$19&lt;=E633)/(SRP!$C$15:$C$19&gt;=E633),SRP!$D$15:$D$19)*(G633/100)*(E633/1000)),IF(C633="Ready to Drink",SUM(LOOKUP(2,1/(SRP!$B$10:$B$14&lt;=E633)/(SRP!$C$10:$C$14&gt;=E633),SRP!$D$10:$D$14)*(G633/100)*(E633/1000)),0))))),2)</f>
        <v>7.33</v>
      </c>
    </row>
    <row r="634" spans="1:11" x14ac:dyDescent="0.35">
      <c r="A634" s="2">
        <v>13034</v>
      </c>
      <c r="B634" s="76" t="s">
        <v>689</v>
      </c>
      <c r="C634" s="76" t="s">
        <v>285</v>
      </c>
      <c r="D634" s="76" t="s">
        <v>6936</v>
      </c>
      <c r="E634" s="76">
        <v>750</v>
      </c>
      <c r="F634" s="76">
        <v>12</v>
      </c>
      <c r="G634" s="77">
        <v>40</v>
      </c>
      <c r="H634" s="76" t="s">
        <v>6694</v>
      </c>
      <c r="I634" s="77">
        <v>46.99</v>
      </c>
      <c r="J634" s="2">
        <v>1</v>
      </c>
      <c r="K634" s="119" cm="1">
        <f t="array" ref="K634">ROUND(IF(C634="Beer",SUM(LOOKUP(2,1/(SRP!$B$7:$B$9&lt;=E634)/(SRP!$C$7:$C$9&gt;=E634),SRP!$D$7:$D$9)*(G634/100)*(E634/1000)),IF(C634="Spirits",SUM(LOOKUP(2,1/(SRP!$B$2:$B$6&lt;=E634)/(SRP!$C$2:$C$6&gt;=E634),SRP!$D$2:$D$6)*(G634/100)*(E634/1000)),IF(AND(C634="Wine",D634="Fortified Wines"),SUM(LOOKUP(2,1/(SRP!$B$20:$B$23&lt;=E634)/(SRP!$C$20:$C$23&gt;=E634),SRP!$D$20:$D$23)*(G634/100)*(E634/1000)),IF(C634="Wine",SUM(LOOKUP(2,1/(SRP!$B$15:$B$19&lt;=E634)/(SRP!$C$15:$C$19&gt;=E634),SRP!$D$15:$D$19)*(G634/100)*(E634/1000)),IF(C634="Ready to Drink",SUM(LOOKUP(2,1/(SRP!$B$10:$B$14&lt;=E634)/(SRP!$C$10:$C$14&gt;=E634),SRP!$D$10:$D$14)*(G634/100)*(E634/1000)),0))))),2)</f>
        <v>20.94</v>
      </c>
    </row>
    <row r="635" spans="1:11" x14ac:dyDescent="0.35">
      <c r="A635" s="2">
        <v>13036</v>
      </c>
      <c r="B635" s="76" t="s">
        <v>690</v>
      </c>
      <c r="C635" s="76" t="s">
        <v>285</v>
      </c>
      <c r="D635" s="76" t="s">
        <v>5273</v>
      </c>
      <c r="E635" s="76">
        <v>750</v>
      </c>
      <c r="F635" s="76">
        <v>12</v>
      </c>
      <c r="G635" s="77">
        <v>15</v>
      </c>
      <c r="H635" s="76" t="s">
        <v>3279</v>
      </c>
      <c r="I635" s="77">
        <v>35.49</v>
      </c>
      <c r="J635" s="2">
        <v>1</v>
      </c>
      <c r="K635" s="119" cm="1">
        <f t="array" ref="K635">ROUND(IF(C635="Beer",SUM(LOOKUP(2,1/(SRP!$B$7:$B$9&lt;=E635)/(SRP!$C$7:$C$9&gt;=E635),SRP!$D$7:$D$9)*(G635/100)*(E635/1000)),IF(C635="Spirits",SUM(LOOKUP(2,1/(SRP!$B$2:$B$6&lt;=E635)/(SRP!$C$2:$C$6&gt;=E635),SRP!$D$2:$D$6)*(G635/100)*(E635/1000)),IF(AND(C635="Wine",D635="Fortified Wines"),SUM(LOOKUP(2,1/(SRP!$B$20:$B$23&lt;=E635)/(SRP!$C$20:$C$23&gt;=E635),SRP!$D$20:$D$23)*(G635/100)*(E635/1000)),IF(C635="Wine",SUM(LOOKUP(2,1/(SRP!$B$15:$B$19&lt;=E635)/(SRP!$C$15:$C$19&gt;=E635),SRP!$D$15:$D$19)*(G635/100)*(E635/1000)),IF(C635="Ready to Drink",SUM(LOOKUP(2,1/(SRP!$B$10:$B$14&lt;=E635)/(SRP!$C$10:$C$14&gt;=E635),SRP!$D$10:$D$14)*(G635/100)*(E635/1000)),0))))),2)</f>
        <v>7.85</v>
      </c>
    </row>
    <row r="636" spans="1:11" x14ac:dyDescent="0.35">
      <c r="A636" s="2">
        <v>13060</v>
      </c>
      <c r="B636" s="76" t="s">
        <v>3995</v>
      </c>
      <c r="C636" s="76" t="s">
        <v>285</v>
      </c>
      <c r="D636" s="76" t="s">
        <v>6931</v>
      </c>
      <c r="E636" s="76">
        <v>750</v>
      </c>
      <c r="F636" s="76">
        <v>6</v>
      </c>
      <c r="G636" s="77">
        <v>45</v>
      </c>
      <c r="H636" s="76" t="s">
        <v>3303</v>
      </c>
      <c r="I636" s="77">
        <v>39.99</v>
      </c>
      <c r="J636" s="2">
        <v>1</v>
      </c>
      <c r="K636" s="119" cm="1">
        <f t="array" ref="K636">ROUND(IF(C636="Beer",SUM(LOOKUP(2,1/(SRP!$B$7:$B$9&lt;=E636)/(SRP!$C$7:$C$9&gt;=E636),SRP!$D$7:$D$9)*(G636/100)*(E636/1000)),IF(C636="Spirits",SUM(LOOKUP(2,1/(SRP!$B$2:$B$6&lt;=E636)/(SRP!$C$2:$C$6&gt;=E636),SRP!$D$2:$D$6)*(G636/100)*(E636/1000)),IF(AND(C636="Wine",D636="Fortified Wines"),SUM(LOOKUP(2,1/(SRP!$B$20:$B$23&lt;=E636)/(SRP!$C$20:$C$23&gt;=E636),SRP!$D$20:$D$23)*(G636/100)*(E636/1000)),IF(C636="Wine",SUM(LOOKUP(2,1/(SRP!$B$15:$B$19&lt;=E636)/(SRP!$C$15:$C$19&gt;=E636),SRP!$D$15:$D$19)*(G636/100)*(E636/1000)),IF(C636="Ready to Drink",SUM(LOOKUP(2,1/(SRP!$B$10:$B$14&lt;=E636)/(SRP!$C$10:$C$14&gt;=E636),SRP!$D$10:$D$14)*(G636/100)*(E636/1000)),0))))),2)</f>
        <v>23.56</v>
      </c>
    </row>
    <row r="637" spans="1:11" x14ac:dyDescent="0.35">
      <c r="A637" s="2">
        <v>13061</v>
      </c>
      <c r="B637" s="76" t="s">
        <v>691</v>
      </c>
      <c r="C637" s="76" t="s">
        <v>285</v>
      </c>
      <c r="D637" s="76" t="s">
        <v>5287</v>
      </c>
      <c r="E637" s="76">
        <v>750</v>
      </c>
      <c r="F637" s="76">
        <v>6</v>
      </c>
      <c r="G637" s="77">
        <v>40</v>
      </c>
      <c r="H637" s="76" t="s">
        <v>3283</v>
      </c>
      <c r="I637" s="77">
        <v>94.99</v>
      </c>
      <c r="J637" s="2">
        <v>1</v>
      </c>
      <c r="K637" s="119" cm="1">
        <f t="array" ref="K637">ROUND(IF(C637="Beer",SUM(LOOKUP(2,1/(SRP!$B$7:$B$9&lt;=E637)/(SRP!$C$7:$C$9&gt;=E637),SRP!$D$7:$D$9)*(G637/100)*(E637/1000)),IF(C637="Spirits",SUM(LOOKUP(2,1/(SRP!$B$2:$B$6&lt;=E637)/(SRP!$C$2:$C$6&gt;=E637),SRP!$D$2:$D$6)*(G637/100)*(E637/1000)),IF(AND(C637="Wine",D637="Fortified Wines"),SUM(LOOKUP(2,1/(SRP!$B$20:$B$23&lt;=E637)/(SRP!$C$20:$C$23&gt;=E637),SRP!$D$20:$D$23)*(G637/100)*(E637/1000)),IF(C637="Wine",SUM(LOOKUP(2,1/(SRP!$B$15:$B$19&lt;=E637)/(SRP!$C$15:$C$19&gt;=E637),SRP!$D$15:$D$19)*(G637/100)*(E637/1000)),IF(C637="Ready to Drink",SUM(LOOKUP(2,1/(SRP!$B$10:$B$14&lt;=E637)/(SRP!$C$10:$C$14&gt;=E637),SRP!$D$10:$D$14)*(G637/100)*(E637/1000)),0))))),2)</f>
        <v>20.94</v>
      </c>
    </row>
    <row r="638" spans="1:11" x14ac:dyDescent="0.35">
      <c r="A638" s="2">
        <v>13082</v>
      </c>
      <c r="B638" s="76" t="s">
        <v>2583</v>
      </c>
      <c r="C638" s="76" t="s">
        <v>286</v>
      </c>
      <c r="D638" s="76" t="s">
        <v>5247</v>
      </c>
      <c r="E638" s="76">
        <v>750</v>
      </c>
      <c r="F638" s="76">
        <v>12</v>
      </c>
      <c r="G638" s="77">
        <v>14</v>
      </c>
      <c r="H638" s="76" t="s">
        <v>3303</v>
      </c>
      <c r="I638" s="77">
        <v>22.99</v>
      </c>
      <c r="J638" s="2">
        <v>1</v>
      </c>
      <c r="K638" s="119" cm="1">
        <f t="array" ref="K638">ROUND(IF(C638="Beer",SUM(LOOKUP(2,1/(SRP!$B$7:$B$9&lt;=E638)/(SRP!$C$7:$C$9&gt;=E638),SRP!$D$7:$D$9)*(G638/100)*(E638/1000)),IF(C638="Spirits",SUM(LOOKUP(2,1/(SRP!$B$2:$B$6&lt;=E638)/(SRP!$C$2:$C$6&gt;=E638),SRP!$D$2:$D$6)*(G638/100)*(E638/1000)),IF(AND(C638="Wine",D638="Fortified Wines"),SUM(LOOKUP(2,1/(SRP!$B$20:$B$23&lt;=E638)/(SRP!$C$20:$C$23&gt;=E638),SRP!$D$20:$D$23)*(G638/100)*(E638/1000)),IF(C638="Wine",SUM(LOOKUP(2,1/(SRP!$B$15:$B$19&lt;=E638)/(SRP!$C$15:$C$19&gt;=E638),SRP!$D$15:$D$19)*(G638/100)*(E638/1000)),IF(C638="Ready to Drink",SUM(LOOKUP(2,1/(SRP!$B$10:$B$14&lt;=E638)/(SRP!$C$10:$C$14&gt;=E638),SRP!$D$10:$D$14)*(G638/100)*(E638/1000)),0))))),2)</f>
        <v>7.33</v>
      </c>
    </row>
    <row r="639" spans="1:11" x14ac:dyDescent="0.35">
      <c r="A639" s="2">
        <v>13136</v>
      </c>
      <c r="B639" s="76" t="s">
        <v>692</v>
      </c>
      <c r="C639" s="76" t="s">
        <v>285</v>
      </c>
      <c r="D639" s="76" t="s">
        <v>6934</v>
      </c>
      <c r="E639" s="76">
        <v>750</v>
      </c>
      <c r="F639" s="76">
        <v>6</v>
      </c>
      <c r="G639" s="77">
        <v>40</v>
      </c>
      <c r="H639" s="76" t="s">
        <v>3280</v>
      </c>
      <c r="I639" s="77">
        <v>86.99</v>
      </c>
      <c r="J639" s="2">
        <v>1</v>
      </c>
      <c r="K639" s="119" cm="1">
        <f t="array" ref="K639">ROUND(IF(C639="Beer",SUM(LOOKUP(2,1/(SRP!$B$7:$B$9&lt;=E639)/(SRP!$C$7:$C$9&gt;=E639),SRP!$D$7:$D$9)*(G639/100)*(E639/1000)),IF(C639="Spirits",SUM(LOOKUP(2,1/(SRP!$B$2:$B$6&lt;=E639)/(SRP!$C$2:$C$6&gt;=E639),SRP!$D$2:$D$6)*(G639/100)*(E639/1000)),IF(AND(C639="Wine",D639="Fortified Wines"),SUM(LOOKUP(2,1/(SRP!$B$20:$B$23&lt;=E639)/(SRP!$C$20:$C$23&gt;=E639),SRP!$D$20:$D$23)*(G639/100)*(E639/1000)),IF(C639="Wine",SUM(LOOKUP(2,1/(SRP!$B$15:$B$19&lt;=E639)/(SRP!$C$15:$C$19&gt;=E639),SRP!$D$15:$D$19)*(G639/100)*(E639/1000)),IF(C639="Ready to Drink",SUM(LOOKUP(2,1/(SRP!$B$10:$B$14&lt;=E639)/(SRP!$C$10:$C$14&gt;=E639),SRP!$D$10:$D$14)*(G639/100)*(E639/1000)),0))))),2)</f>
        <v>20.94</v>
      </c>
    </row>
    <row r="640" spans="1:11" x14ac:dyDescent="0.35">
      <c r="A640" s="2">
        <v>13206</v>
      </c>
      <c r="B640" s="76" t="s">
        <v>693</v>
      </c>
      <c r="C640" s="76" t="s">
        <v>286</v>
      </c>
      <c r="D640" s="76" t="s">
        <v>5247</v>
      </c>
      <c r="E640" s="76">
        <v>750</v>
      </c>
      <c r="F640" s="76">
        <v>12</v>
      </c>
      <c r="G640" s="77">
        <v>14.7</v>
      </c>
      <c r="H640" s="76" t="s">
        <v>3302</v>
      </c>
      <c r="I640" s="77">
        <v>19.190000000000001</v>
      </c>
      <c r="J640" s="2">
        <v>1</v>
      </c>
      <c r="K640" s="119" cm="1">
        <f t="array" ref="K640">ROUND(IF(C640="Beer",SUM(LOOKUP(2,1/(SRP!$B$7:$B$9&lt;=E640)/(SRP!$C$7:$C$9&gt;=E640),SRP!$D$7:$D$9)*(G640/100)*(E640/1000)),IF(C640="Spirits",SUM(LOOKUP(2,1/(SRP!$B$2:$B$6&lt;=E640)/(SRP!$C$2:$C$6&gt;=E640),SRP!$D$2:$D$6)*(G640/100)*(E640/1000)),IF(AND(C640="Wine",D640="Fortified Wines"),SUM(LOOKUP(2,1/(SRP!$B$20:$B$23&lt;=E640)/(SRP!$C$20:$C$23&gt;=E640),SRP!$D$20:$D$23)*(G640/100)*(E640/1000)),IF(C640="Wine",SUM(LOOKUP(2,1/(SRP!$B$15:$B$19&lt;=E640)/(SRP!$C$15:$C$19&gt;=E640),SRP!$D$15:$D$19)*(G640/100)*(E640/1000)),IF(C640="Ready to Drink",SUM(LOOKUP(2,1/(SRP!$B$10:$B$14&lt;=E640)/(SRP!$C$10:$C$14&gt;=E640),SRP!$D$10:$D$14)*(G640/100)*(E640/1000)),0))))),2)</f>
        <v>7.7</v>
      </c>
    </row>
    <row r="641" spans="1:11" x14ac:dyDescent="0.35">
      <c r="A641" s="2">
        <v>13209</v>
      </c>
      <c r="B641" s="76" t="s">
        <v>694</v>
      </c>
      <c r="C641" s="76" t="s">
        <v>286</v>
      </c>
      <c r="D641" s="76" t="s">
        <v>5247</v>
      </c>
      <c r="E641" s="76">
        <v>750</v>
      </c>
      <c r="F641" s="76">
        <v>12</v>
      </c>
      <c r="G641" s="77">
        <v>13.5</v>
      </c>
      <c r="H641" s="76" t="s">
        <v>3282</v>
      </c>
      <c r="I641" s="77">
        <v>15.99</v>
      </c>
      <c r="J641" s="2">
        <v>1</v>
      </c>
      <c r="K641" s="119" cm="1">
        <f t="array" ref="K641">ROUND(IF(C641="Beer",SUM(LOOKUP(2,1/(SRP!$B$7:$B$9&lt;=E641)/(SRP!$C$7:$C$9&gt;=E641),SRP!$D$7:$D$9)*(G641/100)*(E641/1000)),IF(C641="Spirits",SUM(LOOKUP(2,1/(SRP!$B$2:$B$6&lt;=E641)/(SRP!$C$2:$C$6&gt;=E641),SRP!$D$2:$D$6)*(G641/100)*(E641/1000)),IF(AND(C641="Wine",D641="Fortified Wines"),SUM(LOOKUP(2,1/(SRP!$B$20:$B$23&lt;=E641)/(SRP!$C$20:$C$23&gt;=E641),SRP!$D$20:$D$23)*(G641/100)*(E641/1000)),IF(C641="Wine",SUM(LOOKUP(2,1/(SRP!$B$15:$B$19&lt;=E641)/(SRP!$C$15:$C$19&gt;=E641),SRP!$D$15:$D$19)*(G641/100)*(E641/1000)),IF(C641="Ready to Drink",SUM(LOOKUP(2,1/(SRP!$B$10:$B$14&lt;=E641)/(SRP!$C$10:$C$14&gt;=E641),SRP!$D$10:$D$14)*(G641/100)*(E641/1000)),0))))),2)</f>
        <v>7.07</v>
      </c>
    </row>
    <row r="642" spans="1:11" x14ac:dyDescent="0.35">
      <c r="A642" s="2">
        <v>13212</v>
      </c>
      <c r="B642" s="76" t="s">
        <v>695</v>
      </c>
      <c r="C642" s="76" t="s">
        <v>286</v>
      </c>
      <c r="D642" s="76" t="s">
        <v>5264</v>
      </c>
      <c r="E642" s="76">
        <v>750</v>
      </c>
      <c r="F642" s="76">
        <v>12</v>
      </c>
      <c r="G642" s="77">
        <v>12.5</v>
      </c>
      <c r="H642" s="76" t="s">
        <v>6283</v>
      </c>
      <c r="I642" s="77">
        <v>15.99</v>
      </c>
      <c r="J642" s="2">
        <v>1</v>
      </c>
      <c r="K642" s="119" cm="1">
        <f t="array" ref="K642">ROUND(IF(C642="Beer",SUM(LOOKUP(2,1/(SRP!$B$7:$B$9&lt;=E642)/(SRP!$C$7:$C$9&gt;=E642),SRP!$D$7:$D$9)*(G642/100)*(E642/1000)),IF(C642="Spirits",SUM(LOOKUP(2,1/(SRP!$B$2:$B$6&lt;=E642)/(SRP!$C$2:$C$6&gt;=E642),SRP!$D$2:$D$6)*(G642/100)*(E642/1000)),IF(AND(C642="Wine",D642="Fortified Wines"),SUM(LOOKUP(2,1/(SRP!$B$20:$B$23&lt;=E642)/(SRP!$C$20:$C$23&gt;=E642),SRP!$D$20:$D$23)*(G642/100)*(E642/1000)),IF(C642="Wine",SUM(LOOKUP(2,1/(SRP!$B$15:$B$19&lt;=E642)/(SRP!$C$15:$C$19&gt;=E642),SRP!$D$15:$D$19)*(G642/100)*(E642/1000)),IF(C642="Ready to Drink",SUM(LOOKUP(2,1/(SRP!$B$10:$B$14&lt;=E642)/(SRP!$C$10:$C$14&gt;=E642),SRP!$D$10:$D$14)*(G642/100)*(E642/1000)),0))))),2)</f>
        <v>6.54</v>
      </c>
    </row>
    <row r="643" spans="1:11" x14ac:dyDescent="0.35">
      <c r="A643" s="2">
        <v>13217</v>
      </c>
      <c r="B643" s="76" t="s">
        <v>696</v>
      </c>
      <c r="C643" s="76" t="s">
        <v>286</v>
      </c>
      <c r="D643" s="76" t="s">
        <v>5264</v>
      </c>
      <c r="E643" s="76">
        <v>750</v>
      </c>
      <c r="F643" s="76">
        <v>12</v>
      </c>
      <c r="G643" s="77">
        <v>12.5</v>
      </c>
      <c r="H643" s="76" t="s">
        <v>3284</v>
      </c>
      <c r="I643" s="77">
        <v>14.99</v>
      </c>
      <c r="J643" s="2">
        <v>1</v>
      </c>
      <c r="K643" s="119" cm="1">
        <f t="array" ref="K643">ROUND(IF(C643="Beer",SUM(LOOKUP(2,1/(SRP!$B$7:$B$9&lt;=E643)/(SRP!$C$7:$C$9&gt;=E643),SRP!$D$7:$D$9)*(G643/100)*(E643/1000)),IF(C643="Spirits",SUM(LOOKUP(2,1/(SRP!$B$2:$B$6&lt;=E643)/(SRP!$C$2:$C$6&gt;=E643),SRP!$D$2:$D$6)*(G643/100)*(E643/1000)),IF(AND(C643="Wine",D643="Fortified Wines"),SUM(LOOKUP(2,1/(SRP!$B$20:$B$23&lt;=E643)/(SRP!$C$20:$C$23&gt;=E643),SRP!$D$20:$D$23)*(G643/100)*(E643/1000)),IF(C643="Wine",SUM(LOOKUP(2,1/(SRP!$B$15:$B$19&lt;=E643)/(SRP!$C$15:$C$19&gt;=E643),SRP!$D$15:$D$19)*(G643/100)*(E643/1000)),IF(C643="Ready to Drink",SUM(LOOKUP(2,1/(SRP!$B$10:$B$14&lt;=E643)/(SRP!$C$10:$C$14&gt;=E643),SRP!$D$10:$D$14)*(G643/100)*(E643/1000)),0))))),2)</f>
        <v>6.54</v>
      </c>
    </row>
    <row r="644" spans="1:11" x14ac:dyDescent="0.35">
      <c r="A644" s="2">
        <v>13264</v>
      </c>
      <c r="B644" s="76" t="s">
        <v>697</v>
      </c>
      <c r="C644" s="76" t="s">
        <v>286</v>
      </c>
      <c r="D644" s="76" t="s">
        <v>5289</v>
      </c>
      <c r="E644" s="76">
        <v>750</v>
      </c>
      <c r="F644" s="76">
        <v>12</v>
      </c>
      <c r="G644" s="77">
        <v>7.6</v>
      </c>
      <c r="H644" s="76" t="s">
        <v>3279</v>
      </c>
      <c r="I644" s="77">
        <v>15.99</v>
      </c>
      <c r="J644" s="2">
        <v>1</v>
      </c>
      <c r="K644" s="119" cm="1">
        <f t="array" ref="K644">ROUND(IF(C644="Beer",SUM(LOOKUP(2,1/(SRP!$B$7:$B$9&lt;=E644)/(SRP!$C$7:$C$9&gt;=E644),SRP!$D$7:$D$9)*(G644/100)*(E644/1000)),IF(C644="Spirits",SUM(LOOKUP(2,1/(SRP!$B$2:$B$6&lt;=E644)/(SRP!$C$2:$C$6&gt;=E644),SRP!$D$2:$D$6)*(G644/100)*(E644/1000)),IF(AND(C644="Wine",D644="Fortified Wines"),SUM(LOOKUP(2,1/(SRP!$B$20:$B$23&lt;=E644)/(SRP!$C$20:$C$23&gt;=E644),SRP!$D$20:$D$23)*(G644/100)*(E644/1000)),IF(C644="Wine",SUM(LOOKUP(2,1/(SRP!$B$15:$B$19&lt;=E644)/(SRP!$C$15:$C$19&gt;=E644),SRP!$D$15:$D$19)*(G644/100)*(E644/1000)),IF(C644="Ready to Drink",SUM(LOOKUP(2,1/(SRP!$B$10:$B$14&lt;=E644)/(SRP!$C$10:$C$14&gt;=E644),SRP!$D$10:$D$14)*(G644/100)*(E644/1000)),0))))),2)</f>
        <v>3.98</v>
      </c>
    </row>
    <row r="645" spans="1:11" x14ac:dyDescent="0.35">
      <c r="A645" s="2">
        <v>13272</v>
      </c>
      <c r="B645" s="76" t="s">
        <v>4869</v>
      </c>
      <c r="C645" s="76" t="s">
        <v>286</v>
      </c>
      <c r="D645" s="76" t="s">
        <v>5237</v>
      </c>
      <c r="E645" s="76">
        <v>750</v>
      </c>
      <c r="F645" s="76">
        <v>12</v>
      </c>
      <c r="G645" s="77">
        <v>9</v>
      </c>
      <c r="H645" s="76" t="s">
        <v>3339</v>
      </c>
      <c r="I645" s="77">
        <v>17.2</v>
      </c>
      <c r="J645" s="2">
        <v>1</v>
      </c>
      <c r="K645" s="119" cm="1">
        <f t="array" ref="K645">ROUND(IF(C645="Beer",SUM(LOOKUP(2,1/(SRP!$B$7:$B$9&lt;=E645)/(SRP!$C$7:$C$9&gt;=E645),SRP!$D$7:$D$9)*(G645/100)*(E645/1000)),IF(C645="Spirits",SUM(LOOKUP(2,1/(SRP!$B$2:$B$6&lt;=E645)/(SRP!$C$2:$C$6&gt;=E645),SRP!$D$2:$D$6)*(G645/100)*(E645/1000)),IF(AND(C645="Wine",D645="Fortified Wines"),SUM(LOOKUP(2,1/(SRP!$B$20:$B$23&lt;=E645)/(SRP!$C$20:$C$23&gt;=E645),SRP!$D$20:$D$23)*(G645/100)*(E645/1000)),IF(C645="Wine",SUM(LOOKUP(2,1/(SRP!$B$15:$B$19&lt;=E645)/(SRP!$C$15:$C$19&gt;=E645),SRP!$D$15:$D$19)*(G645/100)*(E645/1000)),IF(C645="Ready to Drink",SUM(LOOKUP(2,1/(SRP!$B$10:$B$14&lt;=E645)/(SRP!$C$10:$C$14&gt;=E645),SRP!$D$10:$D$14)*(G645/100)*(E645/1000)),0))))),2)</f>
        <v>4.71</v>
      </c>
    </row>
    <row r="646" spans="1:11" x14ac:dyDescent="0.35">
      <c r="A646" s="2">
        <v>13285</v>
      </c>
      <c r="B646" s="76" t="s">
        <v>181</v>
      </c>
      <c r="C646" s="76" t="s">
        <v>286</v>
      </c>
      <c r="D646" s="76" t="s">
        <v>5284</v>
      </c>
      <c r="E646" s="76">
        <v>750</v>
      </c>
      <c r="F646" s="76">
        <v>6</v>
      </c>
      <c r="G646" s="77">
        <v>12.5</v>
      </c>
      <c r="H646" s="76" t="s">
        <v>6283</v>
      </c>
      <c r="I646" s="77">
        <v>98.99</v>
      </c>
      <c r="J646" s="2">
        <v>1</v>
      </c>
      <c r="K646" s="119" cm="1">
        <f t="array" ref="K646">ROUND(IF(C646="Beer",SUM(LOOKUP(2,1/(SRP!$B$7:$B$9&lt;=E646)/(SRP!$C$7:$C$9&gt;=E646),SRP!$D$7:$D$9)*(G646/100)*(E646/1000)),IF(C646="Spirits",SUM(LOOKUP(2,1/(SRP!$B$2:$B$6&lt;=E646)/(SRP!$C$2:$C$6&gt;=E646),SRP!$D$2:$D$6)*(G646/100)*(E646/1000)),IF(AND(C646="Wine",D646="Fortified Wines"),SUM(LOOKUP(2,1/(SRP!$B$20:$B$23&lt;=E646)/(SRP!$C$20:$C$23&gt;=E646),SRP!$D$20:$D$23)*(G646/100)*(E646/1000)),IF(C646="Wine",SUM(LOOKUP(2,1/(SRP!$B$15:$B$19&lt;=E646)/(SRP!$C$15:$C$19&gt;=E646),SRP!$D$15:$D$19)*(G646/100)*(E646/1000)),IF(C646="Ready to Drink",SUM(LOOKUP(2,1/(SRP!$B$10:$B$14&lt;=E646)/(SRP!$C$10:$C$14&gt;=E646),SRP!$D$10:$D$14)*(G646/100)*(E646/1000)),0))))),2)</f>
        <v>6.54</v>
      </c>
    </row>
    <row r="647" spans="1:11" x14ac:dyDescent="0.35">
      <c r="A647" s="2">
        <v>13289</v>
      </c>
      <c r="B647" s="76" t="s">
        <v>182</v>
      </c>
      <c r="C647" s="76" t="s">
        <v>286</v>
      </c>
      <c r="D647" s="76" t="s">
        <v>5284</v>
      </c>
      <c r="E647" s="76">
        <v>750</v>
      </c>
      <c r="F647" s="76">
        <v>6</v>
      </c>
      <c r="G647" s="77">
        <v>12.5</v>
      </c>
      <c r="H647" s="76" t="s">
        <v>6283</v>
      </c>
      <c r="I647" s="77">
        <v>179.99</v>
      </c>
      <c r="J647" s="2">
        <v>1</v>
      </c>
      <c r="K647" s="119" cm="1">
        <f t="array" ref="K647">ROUND(IF(C647="Beer",SUM(LOOKUP(2,1/(SRP!$B$7:$B$9&lt;=E647)/(SRP!$C$7:$C$9&gt;=E647),SRP!$D$7:$D$9)*(G647/100)*(E647/1000)),IF(C647="Spirits",SUM(LOOKUP(2,1/(SRP!$B$2:$B$6&lt;=E647)/(SRP!$C$2:$C$6&gt;=E647),SRP!$D$2:$D$6)*(G647/100)*(E647/1000)),IF(AND(C647="Wine",D647="Fortified Wines"),SUM(LOOKUP(2,1/(SRP!$B$20:$B$23&lt;=E647)/(SRP!$C$20:$C$23&gt;=E647),SRP!$D$20:$D$23)*(G647/100)*(E647/1000)),IF(C647="Wine",SUM(LOOKUP(2,1/(SRP!$B$15:$B$19&lt;=E647)/(SRP!$C$15:$C$19&gt;=E647),SRP!$D$15:$D$19)*(G647/100)*(E647/1000)),IF(C647="Ready to Drink",SUM(LOOKUP(2,1/(SRP!$B$10:$B$14&lt;=E647)/(SRP!$C$10:$C$14&gt;=E647),SRP!$D$10:$D$14)*(G647/100)*(E647/1000)),0))))),2)</f>
        <v>6.54</v>
      </c>
    </row>
    <row r="648" spans="1:11" x14ac:dyDescent="0.35">
      <c r="A648" s="2">
        <v>13300</v>
      </c>
      <c r="B648" s="76" t="s">
        <v>698</v>
      </c>
      <c r="C648" s="76" t="s">
        <v>286</v>
      </c>
      <c r="D648" s="76" t="s">
        <v>5244</v>
      </c>
      <c r="E648" s="76">
        <v>750</v>
      </c>
      <c r="F648" s="76">
        <v>12</v>
      </c>
      <c r="G648" s="77">
        <v>13</v>
      </c>
      <c r="H648" s="76" t="s">
        <v>6695</v>
      </c>
      <c r="I648" s="77">
        <v>23.99</v>
      </c>
      <c r="J648" s="2">
        <v>1</v>
      </c>
      <c r="K648" s="119" cm="1">
        <f t="array" ref="K648">ROUND(IF(C648="Beer",SUM(LOOKUP(2,1/(SRP!$B$7:$B$9&lt;=E648)/(SRP!$C$7:$C$9&gt;=E648),SRP!$D$7:$D$9)*(G648/100)*(E648/1000)),IF(C648="Spirits",SUM(LOOKUP(2,1/(SRP!$B$2:$B$6&lt;=E648)/(SRP!$C$2:$C$6&gt;=E648),SRP!$D$2:$D$6)*(G648/100)*(E648/1000)),IF(AND(C648="Wine",D648="Fortified Wines"),SUM(LOOKUP(2,1/(SRP!$B$20:$B$23&lt;=E648)/(SRP!$C$20:$C$23&gt;=E648),SRP!$D$20:$D$23)*(G648/100)*(E648/1000)),IF(C648="Wine",SUM(LOOKUP(2,1/(SRP!$B$15:$B$19&lt;=E648)/(SRP!$C$15:$C$19&gt;=E648),SRP!$D$15:$D$19)*(G648/100)*(E648/1000)),IF(C648="Ready to Drink",SUM(LOOKUP(2,1/(SRP!$B$10:$B$14&lt;=E648)/(SRP!$C$10:$C$14&gt;=E648),SRP!$D$10:$D$14)*(G648/100)*(E648/1000)),0))))),2)</f>
        <v>6.81</v>
      </c>
    </row>
    <row r="649" spans="1:11" x14ac:dyDescent="0.35">
      <c r="A649" s="2">
        <v>13302</v>
      </c>
      <c r="B649" s="76" t="s">
        <v>699</v>
      </c>
      <c r="C649" s="76" t="s">
        <v>286</v>
      </c>
      <c r="D649" s="76" t="s">
        <v>5269</v>
      </c>
      <c r="E649" s="76">
        <v>750</v>
      </c>
      <c r="F649" s="76">
        <v>12</v>
      </c>
      <c r="G649" s="77">
        <v>14</v>
      </c>
      <c r="H649" s="76" t="s">
        <v>6695</v>
      </c>
      <c r="I649" s="77">
        <v>23.99</v>
      </c>
      <c r="J649" s="2">
        <v>1</v>
      </c>
      <c r="K649" s="119" cm="1">
        <f t="array" ref="K649">ROUND(IF(C649="Beer",SUM(LOOKUP(2,1/(SRP!$B$7:$B$9&lt;=E649)/(SRP!$C$7:$C$9&gt;=E649),SRP!$D$7:$D$9)*(G649/100)*(E649/1000)),IF(C649="Spirits",SUM(LOOKUP(2,1/(SRP!$B$2:$B$6&lt;=E649)/(SRP!$C$2:$C$6&gt;=E649),SRP!$D$2:$D$6)*(G649/100)*(E649/1000)),IF(AND(C649="Wine",D649="Fortified Wines"),SUM(LOOKUP(2,1/(SRP!$B$20:$B$23&lt;=E649)/(SRP!$C$20:$C$23&gt;=E649),SRP!$D$20:$D$23)*(G649/100)*(E649/1000)),IF(C649="Wine",SUM(LOOKUP(2,1/(SRP!$B$15:$B$19&lt;=E649)/(SRP!$C$15:$C$19&gt;=E649),SRP!$D$15:$D$19)*(G649/100)*(E649/1000)),IF(C649="Ready to Drink",SUM(LOOKUP(2,1/(SRP!$B$10:$B$14&lt;=E649)/(SRP!$C$10:$C$14&gt;=E649),SRP!$D$10:$D$14)*(G649/100)*(E649/1000)),0))))),2)</f>
        <v>7.33</v>
      </c>
    </row>
    <row r="650" spans="1:11" x14ac:dyDescent="0.35">
      <c r="A650" s="2">
        <v>13334</v>
      </c>
      <c r="B650" s="76" t="s">
        <v>700</v>
      </c>
      <c r="C650" s="76" t="s">
        <v>285</v>
      </c>
      <c r="D650" s="76" t="s">
        <v>6942</v>
      </c>
      <c r="E650" s="76">
        <v>750</v>
      </c>
      <c r="F650" s="76">
        <v>6</v>
      </c>
      <c r="G650" s="77">
        <v>46.85</v>
      </c>
      <c r="H650" s="76" t="s">
        <v>3303</v>
      </c>
      <c r="I650" s="77">
        <v>55.99</v>
      </c>
      <c r="J650" s="2">
        <v>1</v>
      </c>
      <c r="K650" s="119" cm="1">
        <f t="array" ref="K650">ROUND(IF(C650="Beer",SUM(LOOKUP(2,1/(SRP!$B$7:$B$9&lt;=E650)/(SRP!$C$7:$C$9&gt;=E650),SRP!$D$7:$D$9)*(G650/100)*(E650/1000)),IF(C650="Spirits",SUM(LOOKUP(2,1/(SRP!$B$2:$B$6&lt;=E650)/(SRP!$C$2:$C$6&gt;=E650),SRP!$D$2:$D$6)*(G650/100)*(E650/1000)),IF(AND(C650="Wine",D650="Fortified Wines"),SUM(LOOKUP(2,1/(SRP!$B$20:$B$23&lt;=E650)/(SRP!$C$20:$C$23&gt;=E650),SRP!$D$20:$D$23)*(G650/100)*(E650/1000)),IF(C650="Wine",SUM(LOOKUP(2,1/(SRP!$B$15:$B$19&lt;=E650)/(SRP!$C$15:$C$19&gt;=E650),SRP!$D$15:$D$19)*(G650/100)*(E650/1000)),IF(C650="Ready to Drink",SUM(LOOKUP(2,1/(SRP!$B$10:$B$14&lt;=E650)/(SRP!$C$10:$C$14&gt;=E650),SRP!$D$10:$D$14)*(G650/100)*(E650/1000)),0))))),2)</f>
        <v>24.53</v>
      </c>
    </row>
    <row r="651" spans="1:11" x14ac:dyDescent="0.35">
      <c r="A651" s="2">
        <v>13338</v>
      </c>
      <c r="B651" s="76" t="s">
        <v>701</v>
      </c>
      <c r="C651" s="76" t="s">
        <v>285</v>
      </c>
      <c r="D651" s="76" t="s">
        <v>5256</v>
      </c>
      <c r="E651" s="76">
        <v>375</v>
      </c>
      <c r="F651" s="76">
        <v>12</v>
      </c>
      <c r="G651" s="77">
        <v>42.3</v>
      </c>
      <c r="H651" s="76" t="s">
        <v>6697</v>
      </c>
      <c r="I651" s="77">
        <v>21.15</v>
      </c>
      <c r="J651" s="2">
        <v>1</v>
      </c>
      <c r="K651" s="119" cm="1">
        <f t="array" ref="K651">ROUND(IF(C651="Beer",SUM(LOOKUP(2,1/(SRP!$B$7:$B$9&lt;=E651)/(SRP!$C$7:$C$9&gt;=E651),SRP!$D$7:$D$9)*(G651/100)*(E651/1000)),IF(C651="Spirits",SUM(LOOKUP(2,1/(SRP!$B$2:$B$6&lt;=E651)/(SRP!$C$2:$C$6&gt;=E651),SRP!$D$2:$D$6)*(G651/100)*(E651/1000)),IF(AND(C651="Wine",D651="Fortified Wines"),SUM(LOOKUP(2,1/(SRP!$B$20:$B$23&lt;=E651)/(SRP!$C$20:$C$23&gt;=E651),SRP!$D$20:$D$23)*(G651/100)*(E651/1000)),IF(C651="Wine",SUM(LOOKUP(2,1/(SRP!$B$15:$B$19&lt;=E651)/(SRP!$C$15:$C$19&gt;=E651),SRP!$D$15:$D$19)*(G651/100)*(E651/1000)),IF(C651="Ready to Drink",SUM(LOOKUP(2,1/(SRP!$B$10:$B$14&lt;=E651)/(SRP!$C$10:$C$14&gt;=E651),SRP!$D$10:$D$14)*(G651/100)*(E651/1000)),0))))),2)</f>
        <v>12.57</v>
      </c>
    </row>
    <row r="652" spans="1:11" x14ac:dyDescent="0.35">
      <c r="A652" s="2">
        <v>13342</v>
      </c>
      <c r="B652" s="76" t="s">
        <v>702</v>
      </c>
      <c r="C652" s="76" t="s">
        <v>287</v>
      </c>
      <c r="D652" s="76" t="s">
        <v>5230</v>
      </c>
      <c r="E652" s="76">
        <v>3960</v>
      </c>
      <c r="F652" s="76">
        <v>1</v>
      </c>
      <c r="G652" s="77">
        <v>5</v>
      </c>
      <c r="H652" s="76" t="s">
        <v>3326</v>
      </c>
      <c r="I652" s="77">
        <v>29.79</v>
      </c>
      <c r="J652" s="2">
        <v>12</v>
      </c>
      <c r="K652" s="119" cm="1">
        <f t="array" ref="K652">ROUND(IF(C652="Beer",SUM(LOOKUP(2,1/(SRP!$B$7:$B$9&lt;=E652)/(SRP!$C$7:$C$9&gt;=E652),SRP!$D$7:$D$9)*(G652/100)*(E652/1000)),IF(C652="Spirits",SUM(LOOKUP(2,1/(SRP!$B$2:$B$6&lt;=E652)/(SRP!$C$2:$C$6&gt;=E652),SRP!$D$2:$D$6)*(G652/100)*(E652/1000)),IF(AND(C652="Wine",D652="Fortified Wines"),SUM(LOOKUP(2,1/(SRP!$B$20:$B$23&lt;=E652)/(SRP!$C$20:$C$23&gt;=E652),SRP!$D$20:$D$23)*(G652/100)*(E652/1000)),IF(C652="Wine",SUM(LOOKUP(2,1/(SRP!$B$15:$B$19&lt;=E652)/(SRP!$C$15:$C$19&gt;=E652),SRP!$D$15:$D$19)*(G652/100)*(E652/1000)),IF(C652="Ready to Drink",SUM(LOOKUP(2,1/(SRP!$B$10:$B$14&lt;=E652)/(SRP!$C$10:$C$14&gt;=E652),SRP!$D$10:$D$14)*(G652/100)*(E652/1000)),0))))),2)</f>
        <v>13.82</v>
      </c>
    </row>
    <row r="653" spans="1:11" x14ac:dyDescent="0.35">
      <c r="A653" s="2">
        <v>13342</v>
      </c>
      <c r="B653" s="76" t="s">
        <v>702</v>
      </c>
      <c r="C653" s="76" t="s">
        <v>287</v>
      </c>
      <c r="D653" s="76" t="s">
        <v>5230</v>
      </c>
      <c r="E653" s="76">
        <v>3960</v>
      </c>
      <c r="F653" s="76">
        <v>1</v>
      </c>
      <c r="G653" s="77">
        <v>5</v>
      </c>
      <c r="H653" s="76" t="s">
        <v>3326</v>
      </c>
      <c r="I653" s="77">
        <v>29.79</v>
      </c>
      <c r="J653" s="2">
        <v>12</v>
      </c>
      <c r="K653" s="119" cm="1">
        <f t="array" ref="K653">ROUND(IF(C653="Beer",SUM(LOOKUP(2,1/(SRP!$B$7:$B$9&lt;=E653)/(SRP!$C$7:$C$9&gt;=E653),SRP!$D$7:$D$9)*(G653/100)*(E653/1000)),IF(C653="Spirits",SUM(LOOKUP(2,1/(SRP!$B$2:$B$6&lt;=E653)/(SRP!$C$2:$C$6&gt;=E653),SRP!$D$2:$D$6)*(G653/100)*(E653/1000)),IF(AND(C653="Wine",D653="Fortified Wines"),SUM(LOOKUP(2,1/(SRP!$B$20:$B$23&lt;=E653)/(SRP!$C$20:$C$23&gt;=E653),SRP!$D$20:$D$23)*(G653/100)*(E653/1000)),IF(C653="Wine",SUM(LOOKUP(2,1/(SRP!$B$15:$B$19&lt;=E653)/(SRP!$C$15:$C$19&gt;=E653),SRP!$D$15:$D$19)*(G653/100)*(E653/1000)),IF(C653="Ready to Drink",SUM(LOOKUP(2,1/(SRP!$B$10:$B$14&lt;=E653)/(SRP!$C$10:$C$14&gt;=E653),SRP!$D$10:$D$14)*(G653/100)*(E653/1000)),0))))),2)</f>
        <v>13.82</v>
      </c>
    </row>
    <row r="654" spans="1:11" x14ac:dyDescent="0.35">
      <c r="A654" s="2">
        <v>13346</v>
      </c>
      <c r="B654" s="76" t="s">
        <v>703</v>
      </c>
      <c r="C654" s="76" t="s">
        <v>287</v>
      </c>
      <c r="D654" s="76" t="s">
        <v>5271</v>
      </c>
      <c r="E654" s="76">
        <v>4092</v>
      </c>
      <c r="F654" s="76">
        <v>1</v>
      </c>
      <c r="G654" s="77">
        <v>4</v>
      </c>
      <c r="H654" s="76" t="s">
        <v>3325</v>
      </c>
      <c r="I654" s="77">
        <v>32.29</v>
      </c>
      <c r="J654" s="2">
        <v>12</v>
      </c>
      <c r="K654" s="119" cm="1">
        <f t="array" ref="K654">ROUND(IF(C654="Beer",SUM(LOOKUP(2,1/(SRP!$B$7:$B$9&lt;=E654)/(SRP!$C$7:$C$9&gt;=E654),SRP!$D$7:$D$9)*(G654/100)*(E654/1000)),IF(C654="Spirits",SUM(LOOKUP(2,1/(SRP!$B$2:$B$6&lt;=E654)/(SRP!$C$2:$C$6&gt;=E654),SRP!$D$2:$D$6)*(G654/100)*(E654/1000)),IF(AND(C654="Wine",D654="Fortified Wines"),SUM(LOOKUP(2,1/(SRP!$B$20:$B$23&lt;=E654)/(SRP!$C$20:$C$23&gt;=E654),SRP!$D$20:$D$23)*(G654/100)*(E654/1000)),IF(C654="Wine",SUM(LOOKUP(2,1/(SRP!$B$15:$B$19&lt;=E654)/(SRP!$C$15:$C$19&gt;=E654),SRP!$D$15:$D$19)*(G654/100)*(E654/1000)),IF(C654="Ready to Drink",SUM(LOOKUP(2,1/(SRP!$B$10:$B$14&lt;=E654)/(SRP!$C$10:$C$14&gt;=E654),SRP!$D$10:$D$14)*(G654/100)*(E654/1000)),0))))),2)</f>
        <v>11.43</v>
      </c>
    </row>
    <row r="655" spans="1:11" x14ac:dyDescent="0.35">
      <c r="A655" s="2">
        <v>13346</v>
      </c>
      <c r="B655" s="76" t="s">
        <v>703</v>
      </c>
      <c r="C655" s="76" t="s">
        <v>287</v>
      </c>
      <c r="D655" s="76" t="s">
        <v>5271</v>
      </c>
      <c r="E655" s="76">
        <v>4092</v>
      </c>
      <c r="F655" s="76">
        <v>1</v>
      </c>
      <c r="G655" s="77">
        <v>4</v>
      </c>
      <c r="H655" s="76" t="s">
        <v>3325</v>
      </c>
      <c r="I655" s="77">
        <v>32.29</v>
      </c>
      <c r="J655" s="2">
        <v>12</v>
      </c>
      <c r="K655" s="119" cm="1">
        <f t="array" ref="K655">ROUND(IF(C655="Beer",SUM(LOOKUP(2,1/(SRP!$B$7:$B$9&lt;=E655)/(SRP!$C$7:$C$9&gt;=E655),SRP!$D$7:$D$9)*(G655/100)*(E655/1000)),IF(C655="Spirits",SUM(LOOKUP(2,1/(SRP!$B$2:$B$6&lt;=E655)/(SRP!$C$2:$C$6&gt;=E655),SRP!$D$2:$D$6)*(G655/100)*(E655/1000)),IF(AND(C655="Wine",D655="Fortified Wines"),SUM(LOOKUP(2,1/(SRP!$B$20:$B$23&lt;=E655)/(SRP!$C$20:$C$23&gt;=E655),SRP!$D$20:$D$23)*(G655/100)*(E655/1000)),IF(C655="Wine",SUM(LOOKUP(2,1/(SRP!$B$15:$B$19&lt;=E655)/(SRP!$C$15:$C$19&gt;=E655),SRP!$D$15:$D$19)*(G655/100)*(E655/1000)),IF(C655="Ready to Drink",SUM(LOOKUP(2,1/(SRP!$B$10:$B$14&lt;=E655)/(SRP!$C$10:$C$14&gt;=E655),SRP!$D$10:$D$14)*(G655/100)*(E655/1000)),0))))),2)</f>
        <v>11.43</v>
      </c>
    </row>
    <row r="656" spans="1:11" x14ac:dyDescent="0.35">
      <c r="A656" s="2">
        <v>13347</v>
      </c>
      <c r="B656" s="76" t="s">
        <v>3834</v>
      </c>
      <c r="C656" s="76" t="s">
        <v>287</v>
      </c>
      <c r="D656" s="76" t="s">
        <v>5271</v>
      </c>
      <c r="E656" s="76">
        <v>8184</v>
      </c>
      <c r="F656" s="76">
        <v>1</v>
      </c>
      <c r="G656" s="77">
        <v>4</v>
      </c>
      <c r="H656" s="76" t="s">
        <v>3325</v>
      </c>
      <c r="I656" s="77">
        <v>56.49</v>
      </c>
      <c r="J656" s="2">
        <v>24</v>
      </c>
      <c r="K656" s="119" cm="1">
        <f t="array" ref="K656">ROUND(IF(C656="Beer",SUM(LOOKUP(2,1/(SRP!$B$7:$B$9&lt;=E656)/(SRP!$C$7:$C$9&gt;=E656),SRP!$D$7:$D$9)*(G656/100)*(E656/1000)),IF(C656="Spirits",SUM(LOOKUP(2,1/(SRP!$B$2:$B$6&lt;=E656)/(SRP!$C$2:$C$6&gt;=E656),SRP!$D$2:$D$6)*(G656/100)*(E656/1000)),IF(AND(C656="Wine",D656="Fortified Wines"),SUM(LOOKUP(2,1/(SRP!$B$20:$B$23&lt;=E656)/(SRP!$C$20:$C$23&gt;=E656),SRP!$D$20:$D$23)*(G656/100)*(E656/1000)),IF(C656="Wine",SUM(LOOKUP(2,1/(SRP!$B$15:$B$19&lt;=E656)/(SRP!$C$15:$C$19&gt;=E656),SRP!$D$15:$D$19)*(G656/100)*(E656/1000)),IF(C656="Ready to Drink",SUM(LOOKUP(2,1/(SRP!$B$10:$B$14&lt;=E656)/(SRP!$C$10:$C$14&gt;=E656),SRP!$D$10:$D$14)*(G656/100)*(E656/1000)),0))))),2)</f>
        <v>22.85</v>
      </c>
    </row>
    <row r="657" spans="1:11" x14ac:dyDescent="0.35">
      <c r="A657" s="2">
        <v>13347</v>
      </c>
      <c r="B657" s="76" t="s">
        <v>3834</v>
      </c>
      <c r="C657" s="76" t="s">
        <v>287</v>
      </c>
      <c r="D657" s="76" t="s">
        <v>5271</v>
      </c>
      <c r="E657" s="76">
        <v>8184</v>
      </c>
      <c r="F657" s="76">
        <v>1</v>
      </c>
      <c r="G657" s="77">
        <v>4</v>
      </c>
      <c r="H657" s="76" t="s">
        <v>3325</v>
      </c>
      <c r="I657" s="77">
        <v>56.49</v>
      </c>
      <c r="J657" s="2">
        <v>24</v>
      </c>
      <c r="K657" s="119" cm="1">
        <f t="array" ref="K657">ROUND(IF(C657="Beer",SUM(LOOKUP(2,1/(SRP!$B$7:$B$9&lt;=E657)/(SRP!$C$7:$C$9&gt;=E657),SRP!$D$7:$D$9)*(G657/100)*(E657/1000)),IF(C657="Spirits",SUM(LOOKUP(2,1/(SRP!$B$2:$B$6&lt;=E657)/(SRP!$C$2:$C$6&gt;=E657),SRP!$D$2:$D$6)*(G657/100)*(E657/1000)),IF(AND(C657="Wine",D657="Fortified Wines"),SUM(LOOKUP(2,1/(SRP!$B$20:$B$23&lt;=E657)/(SRP!$C$20:$C$23&gt;=E657),SRP!$D$20:$D$23)*(G657/100)*(E657/1000)),IF(C657="Wine",SUM(LOOKUP(2,1/(SRP!$B$15:$B$19&lt;=E657)/(SRP!$C$15:$C$19&gt;=E657),SRP!$D$15:$D$19)*(G657/100)*(E657/1000)),IF(C657="Ready to Drink",SUM(LOOKUP(2,1/(SRP!$B$10:$B$14&lt;=E657)/(SRP!$C$10:$C$14&gt;=E657),SRP!$D$10:$D$14)*(G657/100)*(E657/1000)),0))))),2)</f>
        <v>22.85</v>
      </c>
    </row>
    <row r="658" spans="1:11" x14ac:dyDescent="0.35">
      <c r="A658" s="2">
        <v>13350</v>
      </c>
      <c r="B658" s="76" t="s">
        <v>704</v>
      </c>
      <c r="C658" s="76" t="s">
        <v>286</v>
      </c>
      <c r="D658" s="76" t="s">
        <v>5236</v>
      </c>
      <c r="E658" s="76">
        <v>750</v>
      </c>
      <c r="F658" s="76">
        <v>12</v>
      </c>
      <c r="G658" s="77">
        <v>15</v>
      </c>
      <c r="H658" s="76" t="s">
        <v>3302</v>
      </c>
      <c r="I658" s="77">
        <v>16.989999999999998</v>
      </c>
      <c r="J658" s="2">
        <v>1</v>
      </c>
      <c r="K658" s="119" cm="1">
        <f t="array" ref="K658">ROUND(IF(C658="Beer",SUM(LOOKUP(2,1/(SRP!$B$7:$B$9&lt;=E658)/(SRP!$C$7:$C$9&gt;=E658),SRP!$D$7:$D$9)*(G658/100)*(E658/1000)),IF(C658="Spirits",SUM(LOOKUP(2,1/(SRP!$B$2:$B$6&lt;=E658)/(SRP!$C$2:$C$6&gt;=E658),SRP!$D$2:$D$6)*(G658/100)*(E658/1000)),IF(AND(C658="Wine",D658="Fortified Wines"),SUM(LOOKUP(2,1/(SRP!$B$20:$B$23&lt;=E658)/(SRP!$C$20:$C$23&gt;=E658),SRP!$D$20:$D$23)*(G658/100)*(E658/1000)),IF(C658="Wine",SUM(LOOKUP(2,1/(SRP!$B$15:$B$19&lt;=E658)/(SRP!$C$15:$C$19&gt;=E658),SRP!$D$15:$D$19)*(G658/100)*(E658/1000)),IF(C658="Ready to Drink",SUM(LOOKUP(2,1/(SRP!$B$10:$B$14&lt;=E658)/(SRP!$C$10:$C$14&gt;=E658),SRP!$D$10:$D$14)*(G658/100)*(E658/1000)),0))))),2)</f>
        <v>7.85</v>
      </c>
    </row>
    <row r="659" spans="1:11" x14ac:dyDescent="0.35">
      <c r="A659" s="2">
        <v>13358</v>
      </c>
      <c r="B659" s="76" t="s">
        <v>705</v>
      </c>
      <c r="C659" s="76" t="s">
        <v>286</v>
      </c>
      <c r="D659" s="76" t="s">
        <v>5269</v>
      </c>
      <c r="E659" s="76">
        <v>750</v>
      </c>
      <c r="F659" s="76">
        <v>12</v>
      </c>
      <c r="G659" s="77">
        <v>12.5</v>
      </c>
      <c r="H659" s="76" t="s">
        <v>3300</v>
      </c>
      <c r="I659" s="77">
        <v>16.989999999999998</v>
      </c>
      <c r="J659" s="2">
        <v>1</v>
      </c>
      <c r="K659" s="119" cm="1">
        <f t="array" ref="K659">ROUND(IF(C659="Beer",SUM(LOOKUP(2,1/(SRP!$B$7:$B$9&lt;=E659)/(SRP!$C$7:$C$9&gt;=E659),SRP!$D$7:$D$9)*(G659/100)*(E659/1000)),IF(C659="Spirits",SUM(LOOKUP(2,1/(SRP!$B$2:$B$6&lt;=E659)/(SRP!$C$2:$C$6&gt;=E659),SRP!$D$2:$D$6)*(G659/100)*(E659/1000)),IF(AND(C659="Wine",D659="Fortified Wines"),SUM(LOOKUP(2,1/(SRP!$B$20:$B$23&lt;=E659)/(SRP!$C$20:$C$23&gt;=E659),SRP!$D$20:$D$23)*(G659/100)*(E659/1000)),IF(C659="Wine",SUM(LOOKUP(2,1/(SRP!$B$15:$B$19&lt;=E659)/(SRP!$C$15:$C$19&gt;=E659),SRP!$D$15:$D$19)*(G659/100)*(E659/1000)),IF(C659="Ready to Drink",SUM(LOOKUP(2,1/(SRP!$B$10:$B$14&lt;=E659)/(SRP!$C$10:$C$14&gt;=E659),SRP!$D$10:$D$14)*(G659/100)*(E659/1000)),0))))),2)</f>
        <v>6.54</v>
      </c>
    </row>
    <row r="660" spans="1:11" x14ac:dyDescent="0.35">
      <c r="A660" s="2">
        <v>13365</v>
      </c>
      <c r="B660" s="76" t="s">
        <v>164</v>
      </c>
      <c r="C660" s="76" t="s">
        <v>285</v>
      </c>
      <c r="D660" s="76" t="s">
        <v>6931</v>
      </c>
      <c r="E660" s="76">
        <v>1140</v>
      </c>
      <c r="F660" s="76">
        <v>9</v>
      </c>
      <c r="G660" s="77">
        <v>45</v>
      </c>
      <c r="H660" s="76" t="s">
        <v>3280</v>
      </c>
      <c r="I660" s="77">
        <v>47.99</v>
      </c>
      <c r="J660" s="2">
        <v>1</v>
      </c>
      <c r="K660" s="119" cm="1">
        <f t="array" ref="K660">ROUND(IF(C660="Beer",SUM(LOOKUP(2,1/(SRP!$B$7:$B$9&lt;=E660)/(SRP!$C$7:$C$9&gt;=E660),SRP!$D$7:$D$9)*(G660/100)*(E660/1000)),IF(C660="Spirits",SUM(LOOKUP(2,1/(SRP!$B$2:$B$6&lt;=E660)/(SRP!$C$2:$C$6&gt;=E660),SRP!$D$2:$D$6)*(G660/100)*(E660/1000)),IF(AND(C660="Wine",D660="Fortified Wines"),SUM(LOOKUP(2,1/(SRP!$B$20:$B$23&lt;=E660)/(SRP!$C$20:$C$23&gt;=E660),SRP!$D$20:$D$23)*(G660/100)*(E660/1000)),IF(C660="Wine",SUM(LOOKUP(2,1/(SRP!$B$15:$B$19&lt;=E660)/(SRP!$C$15:$C$19&gt;=E660),SRP!$D$15:$D$19)*(G660/100)*(E660/1000)),IF(C660="Ready to Drink",SUM(LOOKUP(2,1/(SRP!$B$10:$B$14&lt;=E660)/(SRP!$C$10:$C$14&gt;=E660),SRP!$D$10:$D$14)*(G660/100)*(E660/1000)),0))))),2)</f>
        <v>35.81</v>
      </c>
    </row>
    <row r="661" spans="1:11" x14ac:dyDescent="0.35">
      <c r="A661" s="2">
        <v>13376</v>
      </c>
      <c r="B661" s="76" t="s">
        <v>706</v>
      </c>
      <c r="C661" s="76" t="s">
        <v>285</v>
      </c>
      <c r="D661" s="76" t="s">
        <v>6942</v>
      </c>
      <c r="E661" s="76">
        <v>750</v>
      </c>
      <c r="F661" s="76">
        <v>12</v>
      </c>
      <c r="G661" s="77">
        <v>45</v>
      </c>
      <c r="H661" s="76" t="s">
        <v>6694</v>
      </c>
      <c r="I661" s="77">
        <v>32.99</v>
      </c>
      <c r="J661" s="2">
        <v>1</v>
      </c>
      <c r="K661" s="119" cm="1">
        <f t="array" ref="K661">ROUND(IF(C661="Beer",SUM(LOOKUP(2,1/(SRP!$B$7:$B$9&lt;=E661)/(SRP!$C$7:$C$9&gt;=E661),SRP!$D$7:$D$9)*(G661/100)*(E661/1000)),IF(C661="Spirits",SUM(LOOKUP(2,1/(SRP!$B$2:$B$6&lt;=E661)/(SRP!$C$2:$C$6&gt;=E661),SRP!$D$2:$D$6)*(G661/100)*(E661/1000)),IF(AND(C661="Wine",D661="Fortified Wines"),SUM(LOOKUP(2,1/(SRP!$B$20:$B$23&lt;=E661)/(SRP!$C$20:$C$23&gt;=E661),SRP!$D$20:$D$23)*(G661/100)*(E661/1000)),IF(C661="Wine",SUM(LOOKUP(2,1/(SRP!$B$15:$B$19&lt;=E661)/(SRP!$C$15:$C$19&gt;=E661),SRP!$D$15:$D$19)*(G661/100)*(E661/1000)),IF(C661="Ready to Drink",SUM(LOOKUP(2,1/(SRP!$B$10:$B$14&lt;=E661)/(SRP!$C$10:$C$14&gt;=E661),SRP!$D$10:$D$14)*(G661/100)*(E661/1000)),0))))),2)</f>
        <v>23.56</v>
      </c>
    </row>
    <row r="662" spans="1:11" x14ac:dyDescent="0.35">
      <c r="A662" s="2">
        <v>13380</v>
      </c>
      <c r="B662" s="76" t="s">
        <v>707</v>
      </c>
      <c r="C662" s="76" t="s">
        <v>285</v>
      </c>
      <c r="D662" s="76" t="s">
        <v>6949</v>
      </c>
      <c r="E662" s="76">
        <v>750</v>
      </c>
      <c r="F662" s="76">
        <v>12</v>
      </c>
      <c r="G662" s="77">
        <v>40</v>
      </c>
      <c r="H662" s="76" t="s">
        <v>6694</v>
      </c>
      <c r="I662" s="77">
        <v>27.99</v>
      </c>
      <c r="J662" s="2">
        <v>1</v>
      </c>
      <c r="K662" s="119" cm="1">
        <f t="array" ref="K662">ROUND(IF(C662="Beer",SUM(LOOKUP(2,1/(SRP!$B$7:$B$9&lt;=E662)/(SRP!$C$7:$C$9&gt;=E662),SRP!$D$7:$D$9)*(G662/100)*(E662/1000)),IF(C662="Spirits",SUM(LOOKUP(2,1/(SRP!$B$2:$B$6&lt;=E662)/(SRP!$C$2:$C$6&gt;=E662),SRP!$D$2:$D$6)*(G662/100)*(E662/1000)),IF(AND(C662="Wine",D662="Fortified Wines"),SUM(LOOKUP(2,1/(SRP!$B$20:$B$23&lt;=E662)/(SRP!$C$20:$C$23&gt;=E662),SRP!$D$20:$D$23)*(G662/100)*(E662/1000)),IF(C662="Wine",SUM(LOOKUP(2,1/(SRP!$B$15:$B$19&lt;=E662)/(SRP!$C$15:$C$19&gt;=E662),SRP!$D$15:$D$19)*(G662/100)*(E662/1000)),IF(C662="Ready to Drink",SUM(LOOKUP(2,1/(SRP!$B$10:$B$14&lt;=E662)/(SRP!$C$10:$C$14&gt;=E662),SRP!$D$10:$D$14)*(G662/100)*(E662/1000)),0))))),2)</f>
        <v>20.94</v>
      </c>
    </row>
    <row r="663" spans="1:11" x14ac:dyDescent="0.35">
      <c r="A663" s="2">
        <v>13448</v>
      </c>
      <c r="B663" s="76" t="s">
        <v>708</v>
      </c>
      <c r="C663" s="76" t="s">
        <v>286</v>
      </c>
      <c r="D663" s="76" t="s">
        <v>5232</v>
      </c>
      <c r="E663" s="76">
        <v>750</v>
      </c>
      <c r="F663" s="76">
        <v>6</v>
      </c>
      <c r="G663" s="77">
        <v>12</v>
      </c>
      <c r="H663" s="76" t="s">
        <v>3297</v>
      </c>
      <c r="I663" s="77">
        <v>35.99</v>
      </c>
      <c r="J663" s="2">
        <v>1</v>
      </c>
      <c r="K663" s="119" cm="1">
        <f t="array" ref="K663">ROUND(IF(C663="Beer",SUM(LOOKUP(2,1/(SRP!$B$7:$B$9&lt;=E663)/(SRP!$C$7:$C$9&gt;=E663),SRP!$D$7:$D$9)*(G663/100)*(E663/1000)),IF(C663="Spirits",SUM(LOOKUP(2,1/(SRP!$B$2:$B$6&lt;=E663)/(SRP!$C$2:$C$6&gt;=E663),SRP!$D$2:$D$6)*(G663/100)*(E663/1000)),IF(AND(C663="Wine",D663="Fortified Wines"),SUM(LOOKUP(2,1/(SRP!$B$20:$B$23&lt;=E663)/(SRP!$C$20:$C$23&gt;=E663),SRP!$D$20:$D$23)*(G663/100)*(E663/1000)),IF(C663="Wine",SUM(LOOKUP(2,1/(SRP!$B$15:$B$19&lt;=E663)/(SRP!$C$15:$C$19&gt;=E663),SRP!$D$15:$D$19)*(G663/100)*(E663/1000)),IF(C663="Ready to Drink",SUM(LOOKUP(2,1/(SRP!$B$10:$B$14&lt;=E663)/(SRP!$C$10:$C$14&gt;=E663),SRP!$D$10:$D$14)*(G663/100)*(E663/1000)),0))))),2)</f>
        <v>6.28</v>
      </c>
    </row>
    <row r="664" spans="1:11" x14ac:dyDescent="0.35">
      <c r="A664" s="2">
        <v>13482</v>
      </c>
      <c r="B664" s="76" t="s">
        <v>6389</v>
      </c>
      <c r="C664" s="76" t="s">
        <v>287</v>
      </c>
      <c r="D664" s="76" t="s">
        <v>5230</v>
      </c>
      <c r="E664" s="76">
        <v>473</v>
      </c>
      <c r="F664" s="76">
        <v>24</v>
      </c>
      <c r="G664" s="77">
        <v>5</v>
      </c>
      <c r="H664" s="76" t="s">
        <v>3326</v>
      </c>
      <c r="I664" s="77">
        <v>4.1900000000000004</v>
      </c>
      <c r="J664" s="2">
        <v>1</v>
      </c>
      <c r="K664" s="119" cm="1">
        <f t="array" ref="K664">ROUND(IF(C664="Beer",SUM(LOOKUP(2,1/(SRP!$B$7:$B$9&lt;=E664)/(SRP!$C$7:$C$9&gt;=E664),SRP!$D$7:$D$9)*(G664/100)*(E664/1000)),IF(C664="Spirits",SUM(LOOKUP(2,1/(SRP!$B$2:$B$6&lt;=E664)/(SRP!$C$2:$C$6&gt;=E664),SRP!$D$2:$D$6)*(G664/100)*(E664/1000)),IF(AND(C664="Wine",D664="Fortified Wines"),SUM(LOOKUP(2,1/(SRP!$B$20:$B$23&lt;=E664)/(SRP!$C$20:$C$23&gt;=E664),SRP!$D$20:$D$23)*(G664/100)*(E664/1000)),IF(C664="Wine",SUM(LOOKUP(2,1/(SRP!$B$15:$B$19&lt;=E664)/(SRP!$C$15:$C$19&gt;=E664),SRP!$D$15:$D$19)*(G664/100)*(E664/1000)),IF(C664="Ready to Drink",SUM(LOOKUP(2,1/(SRP!$B$10:$B$14&lt;=E664)/(SRP!$C$10:$C$14&gt;=E664),SRP!$D$10:$D$14)*(G664/100)*(E664/1000)),0))))),2)</f>
        <v>1.65</v>
      </c>
    </row>
    <row r="665" spans="1:11" x14ac:dyDescent="0.35">
      <c r="A665" s="2">
        <v>13482</v>
      </c>
      <c r="B665" s="76" t="s">
        <v>6389</v>
      </c>
      <c r="C665" s="76" t="s">
        <v>287</v>
      </c>
      <c r="D665" s="76" t="s">
        <v>5230</v>
      </c>
      <c r="E665" s="76">
        <v>473</v>
      </c>
      <c r="F665" s="76">
        <v>24</v>
      </c>
      <c r="G665" s="77">
        <v>5</v>
      </c>
      <c r="H665" s="76" t="s">
        <v>3326</v>
      </c>
      <c r="I665" s="77">
        <v>4.1900000000000004</v>
      </c>
      <c r="J665" s="2">
        <v>1</v>
      </c>
      <c r="K665" s="119" cm="1">
        <f t="array" ref="K665">ROUND(IF(C665="Beer",SUM(LOOKUP(2,1/(SRP!$B$7:$B$9&lt;=E665)/(SRP!$C$7:$C$9&gt;=E665),SRP!$D$7:$D$9)*(G665/100)*(E665/1000)),IF(C665="Spirits",SUM(LOOKUP(2,1/(SRP!$B$2:$B$6&lt;=E665)/(SRP!$C$2:$C$6&gt;=E665),SRP!$D$2:$D$6)*(G665/100)*(E665/1000)),IF(AND(C665="Wine",D665="Fortified Wines"),SUM(LOOKUP(2,1/(SRP!$B$20:$B$23&lt;=E665)/(SRP!$C$20:$C$23&gt;=E665),SRP!$D$20:$D$23)*(G665/100)*(E665/1000)),IF(C665="Wine",SUM(LOOKUP(2,1/(SRP!$B$15:$B$19&lt;=E665)/(SRP!$C$15:$C$19&gt;=E665),SRP!$D$15:$D$19)*(G665/100)*(E665/1000)),IF(C665="Ready to Drink",SUM(LOOKUP(2,1/(SRP!$B$10:$B$14&lt;=E665)/(SRP!$C$10:$C$14&gt;=E665),SRP!$D$10:$D$14)*(G665/100)*(E665/1000)),0))))),2)</f>
        <v>1.65</v>
      </c>
    </row>
    <row r="666" spans="1:11" x14ac:dyDescent="0.35">
      <c r="A666" s="2">
        <v>13485</v>
      </c>
      <c r="B666" s="76" t="s">
        <v>6390</v>
      </c>
      <c r="C666" s="76" t="s">
        <v>287</v>
      </c>
      <c r="D666" s="76" t="s">
        <v>5266</v>
      </c>
      <c r="E666" s="76">
        <v>473</v>
      </c>
      <c r="F666" s="76">
        <v>24</v>
      </c>
      <c r="G666" s="77">
        <v>5.2</v>
      </c>
      <c r="H666" s="76" t="s">
        <v>3326</v>
      </c>
      <c r="I666" s="77">
        <v>4.1900000000000004</v>
      </c>
      <c r="J666" s="2">
        <v>1</v>
      </c>
      <c r="K666" s="119" cm="1">
        <f t="array" ref="K666">ROUND(IF(C666="Beer",SUM(LOOKUP(2,1/(SRP!$B$7:$B$9&lt;=E666)/(SRP!$C$7:$C$9&gt;=E666),SRP!$D$7:$D$9)*(G666/100)*(E666/1000)),IF(C666="Spirits",SUM(LOOKUP(2,1/(SRP!$B$2:$B$6&lt;=E666)/(SRP!$C$2:$C$6&gt;=E666),SRP!$D$2:$D$6)*(G666/100)*(E666/1000)),IF(AND(C666="Wine",D666="Fortified Wines"),SUM(LOOKUP(2,1/(SRP!$B$20:$B$23&lt;=E666)/(SRP!$C$20:$C$23&gt;=E666),SRP!$D$20:$D$23)*(G666/100)*(E666/1000)),IF(C666="Wine",SUM(LOOKUP(2,1/(SRP!$B$15:$B$19&lt;=E666)/(SRP!$C$15:$C$19&gt;=E666),SRP!$D$15:$D$19)*(G666/100)*(E666/1000)),IF(C666="Ready to Drink",SUM(LOOKUP(2,1/(SRP!$B$10:$B$14&lt;=E666)/(SRP!$C$10:$C$14&gt;=E666),SRP!$D$10:$D$14)*(G666/100)*(E666/1000)),0))))),2)</f>
        <v>1.72</v>
      </c>
    </row>
    <row r="667" spans="1:11" x14ac:dyDescent="0.35">
      <c r="A667" s="2">
        <v>13485</v>
      </c>
      <c r="B667" s="76" t="s">
        <v>6390</v>
      </c>
      <c r="C667" s="76" t="s">
        <v>287</v>
      </c>
      <c r="D667" s="76" t="s">
        <v>5266</v>
      </c>
      <c r="E667" s="76">
        <v>473</v>
      </c>
      <c r="F667" s="76">
        <v>24</v>
      </c>
      <c r="G667" s="77">
        <v>5.2</v>
      </c>
      <c r="H667" s="76" t="s">
        <v>3326</v>
      </c>
      <c r="I667" s="77">
        <v>4.1900000000000004</v>
      </c>
      <c r="J667" s="2">
        <v>1</v>
      </c>
      <c r="K667" s="119" cm="1">
        <f t="array" ref="K667">ROUND(IF(C667="Beer",SUM(LOOKUP(2,1/(SRP!$B$7:$B$9&lt;=E667)/(SRP!$C$7:$C$9&gt;=E667),SRP!$D$7:$D$9)*(G667/100)*(E667/1000)),IF(C667="Spirits",SUM(LOOKUP(2,1/(SRP!$B$2:$B$6&lt;=E667)/(SRP!$C$2:$C$6&gt;=E667),SRP!$D$2:$D$6)*(G667/100)*(E667/1000)),IF(AND(C667="Wine",D667="Fortified Wines"),SUM(LOOKUP(2,1/(SRP!$B$20:$B$23&lt;=E667)/(SRP!$C$20:$C$23&gt;=E667),SRP!$D$20:$D$23)*(G667/100)*(E667/1000)),IF(C667="Wine",SUM(LOOKUP(2,1/(SRP!$B$15:$B$19&lt;=E667)/(SRP!$C$15:$C$19&gt;=E667),SRP!$D$15:$D$19)*(G667/100)*(E667/1000)),IF(C667="Ready to Drink",SUM(LOOKUP(2,1/(SRP!$B$10:$B$14&lt;=E667)/(SRP!$C$10:$C$14&gt;=E667),SRP!$D$10:$D$14)*(G667/100)*(E667/1000)),0))))),2)</f>
        <v>1.72</v>
      </c>
    </row>
    <row r="668" spans="1:11" x14ac:dyDescent="0.35">
      <c r="A668" s="2">
        <v>13500</v>
      </c>
      <c r="B668" s="76" t="s">
        <v>709</v>
      </c>
      <c r="C668" s="76" t="s">
        <v>287</v>
      </c>
      <c r="D668" s="76" t="s">
        <v>5230</v>
      </c>
      <c r="E668" s="76">
        <v>473</v>
      </c>
      <c r="F668" s="76">
        <v>24</v>
      </c>
      <c r="G668" s="77">
        <v>5</v>
      </c>
      <c r="H668" s="76" t="s">
        <v>4999</v>
      </c>
      <c r="I668" s="77">
        <v>4.49</v>
      </c>
      <c r="J668" s="2">
        <v>1</v>
      </c>
      <c r="K668" s="119" cm="1">
        <f t="array" ref="K668">ROUND(IF(C668="Beer",SUM(LOOKUP(2,1/(SRP!$B$7:$B$9&lt;=E668)/(SRP!$C$7:$C$9&gt;=E668),SRP!$D$7:$D$9)*(G668/100)*(E668/1000)),IF(C668="Spirits",SUM(LOOKUP(2,1/(SRP!$B$2:$B$6&lt;=E668)/(SRP!$C$2:$C$6&gt;=E668),SRP!$D$2:$D$6)*(G668/100)*(E668/1000)),IF(AND(C668="Wine",D668="Fortified Wines"),SUM(LOOKUP(2,1/(SRP!$B$20:$B$23&lt;=E668)/(SRP!$C$20:$C$23&gt;=E668),SRP!$D$20:$D$23)*(G668/100)*(E668/1000)),IF(C668="Wine",SUM(LOOKUP(2,1/(SRP!$B$15:$B$19&lt;=E668)/(SRP!$C$15:$C$19&gt;=E668),SRP!$D$15:$D$19)*(G668/100)*(E668/1000)),IF(C668="Ready to Drink",SUM(LOOKUP(2,1/(SRP!$B$10:$B$14&lt;=E668)/(SRP!$C$10:$C$14&gt;=E668),SRP!$D$10:$D$14)*(G668/100)*(E668/1000)),0))))),2)</f>
        <v>1.65</v>
      </c>
    </row>
    <row r="669" spans="1:11" x14ac:dyDescent="0.35">
      <c r="A669" s="2">
        <v>13500</v>
      </c>
      <c r="B669" s="76" t="s">
        <v>709</v>
      </c>
      <c r="C669" s="76" t="s">
        <v>287</v>
      </c>
      <c r="D669" s="76" t="s">
        <v>5230</v>
      </c>
      <c r="E669" s="76">
        <v>473</v>
      </c>
      <c r="F669" s="76">
        <v>24</v>
      </c>
      <c r="G669" s="77">
        <v>5</v>
      </c>
      <c r="H669" s="76" t="s">
        <v>4999</v>
      </c>
      <c r="I669" s="77">
        <v>4.49</v>
      </c>
      <c r="J669" s="2">
        <v>1</v>
      </c>
      <c r="K669" s="119" cm="1">
        <f t="array" ref="K669">ROUND(IF(C669="Beer",SUM(LOOKUP(2,1/(SRP!$B$7:$B$9&lt;=E669)/(SRP!$C$7:$C$9&gt;=E669),SRP!$D$7:$D$9)*(G669/100)*(E669/1000)),IF(C669="Spirits",SUM(LOOKUP(2,1/(SRP!$B$2:$B$6&lt;=E669)/(SRP!$C$2:$C$6&gt;=E669),SRP!$D$2:$D$6)*(G669/100)*(E669/1000)),IF(AND(C669="Wine",D669="Fortified Wines"),SUM(LOOKUP(2,1/(SRP!$B$20:$B$23&lt;=E669)/(SRP!$C$20:$C$23&gt;=E669),SRP!$D$20:$D$23)*(G669/100)*(E669/1000)),IF(C669="Wine",SUM(LOOKUP(2,1/(SRP!$B$15:$B$19&lt;=E669)/(SRP!$C$15:$C$19&gt;=E669),SRP!$D$15:$D$19)*(G669/100)*(E669/1000)),IF(C669="Ready to Drink",SUM(LOOKUP(2,1/(SRP!$B$10:$B$14&lt;=E669)/(SRP!$C$10:$C$14&gt;=E669),SRP!$D$10:$D$14)*(G669/100)*(E669/1000)),0))))),2)</f>
        <v>1.65</v>
      </c>
    </row>
    <row r="670" spans="1:11" x14ac:dyDescent="0.35">
      <c r="A670" s="2">
        <v>13534</v>
      </c>
      <c r="B670" s="76" t="s">
        <v>710</v>
      </c>
      <c r="C670" s="76" t="s">
        <v>5938</v>
      </c>
      <c r="D670" s="76" t="s">
        <v>5298</v>
      </c>
      <c r="E670" s="76">
        <v>355</v>
      </c>
      <c r="F670" s="76">
        <v>24</v>
      </c>
      <c r="G670" s="77">
        <v>5</v>
      </c>
      <c r="H670" s="76" t="s">
        <v>3326</v>
      </c>
      <c r="I670" s="77">
        <v>3.09</v>
      </c>
      <c r="J670" s="2">
        <v>1</v>
      </c>
      <c r="K670" s="119" cm="1">
        <f t="array" ref="K670">ROUND(IF(C670="Beer",SUM(LOOKUP(2,1/(SRP!$B$7:$B$9&lt;=E670)/(SRP!$C$7:$C$9&gt;=E670),SRP!$D$7:$D$9)*(G670/100)*(E670/1000)),IF(C670="Spirits",SUM(LOOKUP(2,1/(SRP!$B$2:$B$6&lt;=E670)/(SRP!$C$2:$C$6&gt;=E670),SRP!$D$2:$D$6)*(G670/100)*(E670/1000)),IF(AND(C670="Wine",D670="Fortified Wines"),SUM(LOOKUP(2,1/(SRP!$B$20:$B$23&lt;=E670)/(SRP!$C$20:$C$23&gt;=E670),SRP!$D$20:$D$23)*(G670/100)*(E670/1000)),IF(C670="Wine",SUM(LOOKUP(2,1/(SRP!$B$15:$B$19&lt;=E670)/(SRP!$C$15:$C$19&gt;=E670),SRP!$D$15:$D$19)*(G670/100)*(E670/1000)),IF(C670="Ready to Drink",SUM(LOOKUP(2,1/(SRP!$B$10:$B$14&lt;=E670)/(SRP!$C$10:$C$14&gt;=E670),SRP!$D$10:$D$14)*(G670/100)*(E670/1000)),0))))),2)</f>
        <v>1.41</v>
      </c>
    </row>
    <row r="671" spans="1:11" x14ac:dyDescent="0.35">
      <c r="A671" s="2">
        <v>13534</v>
      </c>
      <c r="B671" s="76" t="s">
        <v>710</v>
      </c>
      <c r="C671" s="76" t="s">
        <v>5938</v>
      </c>
      <c r="D671" s="76" t="s">
        <v>5298</v>
      </c>
      <c r="E671" s="76">
        <v>355</v>
      </c>
      <c r="F671" s="76">
        <v>24</v>
      </c>
      <c r="G671" s="77">
        <v>5</v>
      </c>
      <c r="H671" s="76" t="s">
        <v>3326</v>
      </c>
      <c r="I671" s="77">
        <v>3.09</v>
      </c>
      <c r="J671" s="2">
        <v>1</v>
      </c>
      <c r="K671" s="119" cm="1">
        <f t="array" ref="K671">ROUND(IF(C671="Beer",SUM(LOOKUP(2,1/(SRP!$B$7:$B$9&lt;=E671)/(SRP!$C$7:$C$9&gt;=E671),SRP!$D$7:$D$9)*(G671/100)*(E671/1000)),IF(C671="Spirits",SUM(LOOKUP(2,1/(SRP!$B$2:$B$6&lt;=E671)/(SRP!$C$2:$C$6&gt;=E671),SRP!$D$2:$D$6)*(G671/100)*(E671/1000)),IF(AND(C671="Wine",D671="Fortified Wines"),SUM(LOOKUP(2,1/(SRP!$B$20:$B$23&lt;=E671)/(SRP!$C$20:$C$23&gt;=E671),SRP!$D$20:$D$23)*(G671/100)*(E671/1000)),IF(C671="Wine",SUM(LOOKUP(2,1/(SRP!$B$15:$B$19&lt;=E671)/(SRP!$C$15:$C$19&gt;=E671),SRP!$D$15:$D$19)*(G671/100)*(E671/1000)),IF(C671="Ready to Drink",SUM(LOOKUP(2,1/(SRP!$B$10:$B$14&lt;=E671)/(SRP!$C$10:$C$14&gt;=E671),SRP!$D$10:$D$14)*(G671/100)*(E671/1000)),0))))),2)</f>
        <v>1.41</v>
      </c>
    </row>
    <row r="672" spans="1:11" x14ac:dyDescent="0.35">
      <c r="A672" s="2">
        <v>13557</v>
      </c>
      <c r="B672" s="76" t="s">
        <v>711</v>
      </c>
      <c r="C672" s="76" t="s">
        <v>286</v>
      </c>
      <c r="D672" s="76" t="s">
        <v>5264</v>
      </c>
      <c r="E672" s="76">
        <v>750</v>
      </c>
      <c r="F672" s="76">
        <v>12</v>
      </c>
      <c r="G672" s="77">
        <v>12.5</v>
      </c>
      <c r="H672" s="76" t="s">
        <v>3314</v>
      </c>
      <c r="I672" s="77">
        <v>16.989999999999998</v>
      </c>
      <c r="J672" s="2">
        <v>1</v>
      </c>
      <c r="K672" s="119" cm="1">
        <f t="array" ref="K672">ROUND(IF(C672="Beer",SUM(LOOKUP(2,1/(SRP!$B$7:$B$9&lt;=E672)/(SRP!$C$7:$C$9&gt;=E672),SRP!$D$7:$D$9)*(G672/100)*(E672/1000)),IF(C672="Spirits",SUM(LOOKUP(2,1/(SRP!$B$2:$B$6&lt;=E672)/(SRP!$C$2:$C$6&gt;=E672),SRP!$D$2:$D$6)*(G672/100)*(E672/1000)),IF(AND(C672="Wine",D672="Fortified Wines"),SUM(LOOKUP(2,1/(SRP!$B$20:$B$23&lt;=E672)/(SRP!$C$20:$C$23&gt;=E672),SRP!$D$20:$D$23)*(G672/100)*(E672/1000)),IF(C672="Wine",SUM(LOOKUP(2,1/(SRP!$B$15:$B$19&lt;=E672)/(SRP!$C$15:$C$19&gt;=E672),SRP!$D$15:$D$19)*(G672/100)*(E672/1000)),IF(C672="Ready to Drink",SUM(LOOKUP(2,1/(SRP!$B$10:$B$14&lt;=E672)/(SRP!$C$10:$C$14&gt;=E672),SRP!$D$10:$D$14)*(G672/100)*(E672/1000)),0))))),2)</f>
        <v>6.54</v>
      </c>
    </row>
    <row r="673" spans="1:11" x14ac:dyDescent="0.35">
      <c r="A673" s="2">
        <v>13565</v>
      </c>
      <c r="B673" s="76" t="s">
        <v>712</v>
      </c>
      <c r="C673" s="76" t="s">
        <v>286</v>
      </c>
      <c r="D673" s="76" t="s">
        <v>5291</v>
      </c>
      <c r="E673" s="76">
        <v>750</v>
      </c>
      <c r="F673" s="76">
        <v>12</v>
      </c>
      <c r="G673" s="77">
        <v>19.5</v>
      </c>
      <c r="H673" s="76" t="s">
        <v>3303</v>
      </c>
      <c r="I673" s="77">
        <v>17.989999999999998</v>
      </c>
      <c r="J673" s="2">
        <v>1</v>
      </c>
      <c r="K673" s="119" cm="1">
        <f t="array" ref="K673">ROUND(IF(C673="Beer",SUM(LOOKUP(2,1/(SRP!$B$7:$B$9&lt;=E673)/(SRP!$C$7:$C$9&gt;=E673),SRP!$D$7:$D$9)*(G673/100)*(E673/1000)),IF(C673="Spirits",SUM(LOOKUP(2,1/(SRP!$B$2:$B$6&lt;=E673)/(SRP!$C$2:$C$6&gt;=E673),SRP!$D$2:$D$6)*(G673/100)*(E673/1000)),IF(AND(C673="Wine",D673="Fortified Wines"),SUM(LOOKUP(2,1/(SRP!$B$20:$B$23&lt;=E673)/(SRP!$C$20:$C$23&gt;=E673),SRP!$D$20:$D$23)*(G673/100)*(E673/1000)),IF(C673="Wine",SUM(LOOKUP(2,1/(SRP!$B$15:$B$19&lt;=E673)/(SRP!$C$15:$C$19&gt;=E673),SRP!$D$15:$D$19)*(G673/100)*(E673/1000)),IF(C673="Ready to Drink",SUM(LOOKUP(2,1/(SRP!$B$10:$B$14&lt;=E673)/(SRP!$C$10:$C$14&gt;=E673),SRP!$D$10:$D$14)*(G673/100)*(E673/1000)),0))))),2)</f>
        <v>10.210000000000001</v>
      </c>
    </row>
    <row r="674" spans="1:11" x14ac:dyDescent="0.35">
      <c r="A674" s="2">
        <v>13583</v>
      </c>
      <c r="B674" s="76" t="s">
        <v>713</v>
      </c>
      <c r="C674" s="76" t="s">
        <v>286</v>
      </c>
      <c r="D674" s="76" t="s">
        <v>5244</v>
      </c>
      <c r="E674" s="76">
        <v>750</v>
      </c>
      <c r="F674" s="76">
        <v>12</v>
      </c>
      <c r="G674" s="77">
        <v>13.5</v>
      </c>
      <c r="H674" s="76" t="s">
        <v>3303</v>
      </c>
      <c r="I674" s="77">
        <v>24.99</v>
      </c>
      <c r="J674" s="2">
        <v>1</v>
      </c>
      <c r="K674" s="119" cm="1">
        <f t="array" ref="K674">ROUND(IF(C674="Beer",SUM(LOOKUP(2,1/(SRP!$B$7:$B$9&lt;=E674)/(SRP!$C$7:$C$9&gt;=E674),SRP!$D$7:$D$9)*(G674/100)*(E674/1000)),IF(C674="Spirits",SUM(LOOKUP(2,1/(SRP!$B$2:$B$6&lt;=E674)/(SRP!$C$2:$C$6&gt;=E674),SRP!$D$2:$D$6)*(G674/100)*(E674/1000)),IF(AND(C674="Wine",D674="Fortified Wines"),SUM(LOOKUP(2,1/(SRP!$B$20:$B$23&lt;=E674)/(SRP!$C$20:$C$23&gt;=E674),SRP!$D$20:$D$23)*(G674/100)*(E674/1000)),IF(C674="Wine",SUM(LOOKUP(2,1/(SRP!$B$15:$B$19&lt;=E674)/(SRP!$C$15:$C$19&gt;=E674),SRP!$D$15:$D$19)*(G674/100)*(E674/1000)),IF(C674="Ready to Drink",SUM(LOOKUP(2,1/(SRP!$B$10:$B$14&lt;=E674)/(SRP!$C$10:$C$14&gt;=E674),SRP!$D$10:$D$14)*(G674/100)*(E674/1000)),0))))),2)</f>
        <v>7.07</v>
      </c>
    </row>
    <row r="675" spans="1:11" x14ac:dyDescent="0.35">
      <c r="A675" s="2">
        <v>13590</v>
      </c>
      <c r="B675" s="76" t="s">
        <v>714</v>
      </c>
      <c r="C675" s="76" t="s">
        <v>286</v>
      </c>
      <c r="D675" s="76" t="s">
        <v>5247</v>
      </c>
      <c r="E675" s="76">
        <v>4000</v>
      </c>
      <c r="F675" s="76">
        <v>4</v>
      </c>
      <c r="G675" s="77">
        <v>12.5</v>
      </c>
      <c r="H675" s="76" t="s">
        <v>5939</v>
      </c>
      <c r="I675" s="77">
        <v>45.99</v>
      </c>
      <c r="J675" s="2">
        <v>1</v>
      </c>
      <c r="K675" s="119" cm="1">
        <f t="array" ref="K675">ROUND(IF(C675="Beer",SUM(LOOKUP(2,1/(SRP!$B$7:$B$9&lt;=E675)/(SRP!$C$7:$C$9&gt;=E675),SRP!$D$7:$D$9)*(G675/100)*(E675/1000)),IF(C675="Spirits",SUM(LOOKUP(2,1/(SRP!$B$2:$B$6&lt;=E675)/(SRP!$C$2:$C$6&gt;=E675),SRP!$D$2:$D$6)*(G675/100)*(E675/1000)),IF(AND(C675="Wine",D675="Fortified Wines"),SUM(LOOKUP(2,1/(SRP!$B$20:$B$23&lt;=E675)/(SRP!$C$20:$C$23&gt;=E675),SRP!$D$20:$D$23)*(G675/100)*(E675/1000)),IF(C675="Wine",SUM(LOOKUP(2,1/(SRP!$B$15:$B$19&lt;=E675)/(SRP!$C$15:$C$19&gt;=E675),SRP!$D$15:$D$19)*(G675/100)*(E675/1000)),IF(C675="Ready to Drink",SUM(LOOKUP(2,1/(SRP!$B$10:$B$14&lt;=E675)/(SRP!$C$10:$C$14&gt;=E675),SRP!$D$10:$D$14)*(G675/100)*(E675/1000)),0))))),2)</f>
        <v>29.07</v>
      </c>
    </row>
    <row r="676" spans="1:11" x14ac:dyDescent="0.35">
      <c r="A676" s="2">
        <v>13591</v>
      </c>
      <c r="B676" s="76" t="s">
        <v>715</v>
      </c>
      <c r="C676" s="76" t="s">
        <v>286</v>
      </c>
      <c r="D676" s="76" t="s">
        <v>5246</v>
      </c>
      <c r="E676" s="76">
        <v>4000</v>
      </c>
      <c r="F676" s="76">
        <v>4</v>
      </c>
      <c r="G676" s="77">
        <v>12</v>
      </c>
      <c r="H676" s="76" t="s">
        <v>5939</v>
      </c>
      <c r="I676" s="77">
        <v>45.99</v>
      </c>
      <c r="J676" s="2">
        <v>1</v>
      </c>
      <c r="K676" s="119" cm="1">
        <f t="array" ref="K676">ROUND(IF(C676="Beer",SUM(LOOKUP(2,1/(SRP!$B$7:$B$9&lt;=E676)/(SRP!$C$7:$C$9&gt;=E676),SRP!$D$7:$D$9)*(G676/100)*(E676/1000)),IF(C676="Spirits",SUM(LOOKUP(2,1/(SRP!$B$2:$B$6&lt;=E676)/(SRP!$C$2:$C$6&gt;=E676),SRP!$D$2:$D$6)*(G676/100)*(E676/1000)),IF(AND(C676="Wine",D676="Fortified Wines"),SUM(LOOKUP(2,1/(SRP!$B$20:$B$23&lt;=E676)/(SRP!$C$20:$C$23&gt;=E676),SRP!$D$20:$D$23)*(G676/100)*(E676/1000)),IF(C676="Wine",SUM(LOOKUP(2,1/(SRP!$B$15:$B$19&lt;=E676)/(SRP!$C$15:$C$19&gt;=E676),SRP!$D$15:$D$19)*(G676/100)*(E676/1000)),IF(C676="Ready to Drink",SUM(LOOKUP(2,1/(SRP!$B$10:$B$14&lt;=E676)/(SRP!$C$10:$C$14&gt;=E676),SRP!$D$10:$D$14)*(G676/100)*(E676/1000)),0))))),2)</f>
        <v>27.9</v>
      </c>
    </row>
    <row r="677" spans="1:11" x14ac:dyDescent="0.35">
      <c r="A677" s="2">
        <v>13647</v>
      </c>
      <c r="B677" s="76" t="s">
        <v>2610</v>
      </c>
      <c r="C677" s="76" t="s">
        <v>287</v>
      </c>
      <c r="D677" s="76" t="s">
        <v>5230</v>
      </c>
      <c r="E677" s="76">
        <v>2046</v>
      </c>
      <c r="F677" s="76">
        <v>4</v>
      </c>
      <c r="G677" s="77">
        <v>4.8</v>
      </c>
      <c r="H677" s="76" t="s">
        <v>3334</v>
      </c>
      <c r="I677" s="77">
        <v>14.51</v>
      </c>
      <c r="J677" s="2">
        <v>6</v>
      </c>
      <c r="K677" s="119" cm="1">
        <f t="array" ref="K677">ROUND(IF(C677="Beer",SUM(LOOKUP(2,1/(SRP!$B$7:$B$9&lt;=E677)/(SRP!$C$7:$C$9&gt;=E677),SRP!$D$7:$D$9)*(G677/100)*(E677/1000)),IF(C677="Spirits",SUM(LOOKUP(2,1/(SRP!$B$2:$B$6&lt;=E677)/(SRP!$C$2:$C$6&gt;=E677),SRP!$D$2:$D$6)*(G677/100)*(E677/1000)),IF(AND(C677="Wine",D677="Fortified Wines"),SUM(LOOKUP(2,1/(SRP!$B$20:$B$23&lt;=E677)/(SRP!$C$20:$C$23&gt;=E677),SRP!$D$20:$D$23)*(G677/100)*(E677/1000)),IF(C677="Wine",SUM(LOOKUP(2,1/(SRP!$B$15:$B$19&lt;=E677)/(SRP!$C$15:$C$19&gt;=E677),SRP!$D$15:$D$19)*(G677/100)*(E677/1000)),IF(C677="Ready to Drink",SUM(LOOKUP(2,1/(SRP!$B$10:$B$14&lt;=E677)/(SRP!$C$10:$C$14&gt;=E677),SRP!$D$10:$D$14)*(G677/100)*(E677/1000)),0))))),2)</f>
        <v>6.86</v>
      </c>
    </row>
    <row r="678" spans="1:11" x14ac:dyDescent="0.35">
      <c r="A678" s="2">
        <v>13647</v>
      </c>
      <c r="B678" s="76" t="s">
        <v>2610</v>
      </c>
      <c r="C678" s="76" t="s">
        <v>287</v>
      </c>
      <c r="D678" s="76" t="s">
        <v>5230</v>
      </c>
      <c r="E678" s="76">
        <v>2046</v>
      </c>
      <c r="F678" s="76">
        <v>4</v>
      </c>
      <c r="G678" s="77">
        <v>4.8</v>
      </c>
      <c r="H678" s="76" t="s">
        <v>3334</v>
      </c>
      <c r="I678" s="77">
        <v>14.51</v>
      </c>
      <c r="J678" s="2">
        <v>6</v>
      </c>
      <c r="K678" s="119" cm="1">
        <f t="array" ref="K678">ROUND(IF(C678="Beer",SUM(LOOKUP(2,1/(SRP!$B$7:$B$9&lt;=E678)/(SRP!$C$7:$C$9&gt;=E678),SRP!$D$7:$D$9)*(G678/100)*(E678/1000)),IF(C678="Spirits",SUM(LOOKUP(2,1/(SRP!$B$2:$B$6&lt;=E678)/(SRP!$C$2:$C$6&gt;=E678),SRP!$D$2:$D$6)*(G678/100)*(E678/1000)),IF(AND(C678="Wine",D678="Fortified Wines"),SUM(LOOKUP(2,1/(SRP!$B$20:$B$23&lt;=E678)/(SRP!$C$20:$C$23&gt;=E678),SRP!$D$20:$D$23)*(G678/100)*(E678/1000)),IF(C678="Wine",SUM(LOOKUP(2,1/(SRP!$B$15:$B$19&lt;=E678)/(SRP!$C$15:$C$19&gt;=E678),SRP!$D$15:$D$19)*(G678/100)*(E678/1000)),IF(C678="Ready to Drink",SUM(LOOKUP(2,1/(SRP!$B$10:$B$14&lt;=E678)/(SRP!$C$10:$C$14&gt;=E678),SRP!$D$10:$D$14)*(G678/100)*(E678/1000)),0))))),2)</f>
        <v>6.86</v>
      </c>
    </row>
    <row r="679" spans="1:11" x14ac:dyDescent="0.35">
      <c r="A679" s="2">
        <v>13703</v>
      </c>
      <c r="B679" s="76" t="s">
        <v>716</v>
      </c>
      <c r="C679" s="76" t="s">
        <v>286</v>
      </c>
      <c r="D679" s="76" t="s">
        <v>5285</v>
      </c>
      <c r="E679" s="76">
        <v>750</v>
      </c>
      <c r="F679" s="76">
        <v>12</v>
      </c>
      <c r="G679" s="77">
        <v>13</v>
      </c>
      <c r="H679" s="76" t="s">
        <v>3300</v>
      </c>
      <c r="I679" s="77">
        <v>13.99</v>
      </c>
      <c r="J679" s="2">
        <v>1</v>
      </c>
      <c r="K679" s="119" cm="1">
        <f t="array" ref="K679">ROUND(IF(C679="Beer",SUM(LOOKUP(2,1/(SRP!$B$7:$B$9&lt;=E679)/(SRP!$C$7:$C$9&gt;=E679),SRP!$D$7:$D$9)*(G679/100)*(E679/1000)),IF(C679="Spirits",SUM(LOOKUP(2,1/(SRP!$B$2:$B$6&lt;=E679)/(SRP!$C$2:$C$6&gt;=E679),SRP!$D$2:$D$6)*(G679/100)*(E679/1000)),IF(AND(C679="Wine",D679="Fortified Wines"),SUM(LOOKUP(2,1/(SRP!$B$20:$B$23&lt;=E679)/(SRP!$C$20:$C$23&gt;=E679),SRP!$D$20:$D$23)*(G679/100)*(E679/1000)),IF(C679="Wine",SUM(LOOKUP(2,1/(SRP!$B$15:$B$19&lt;=E679)/(SRP!$C$15:$C$19&gt;=E679),SRP!$D$15:$D$19)*(G679/100)*(E679/1000)),IF(C679="Ready to Drink",SUM(LOOKUP(2,1/(SRP!$B$10:$B$14&lt;=E679)/(SRP!$C$10:$C$14&gt;=E679),SRP!$D$10:$D$14)*(G679/100)*(E679/1000)),0))))),2)</f>
        <v>6.81</v>
      </c>
    </row>
    <row r="680" spans="1:11" x14ac:dyDescent="0.35">
      <c r="A680" s="2">
        <v>13748</v>
      </c>
      <c r="B680" s="76" t="s">
        <v>718</v>
      </c>
      <c r="C680" s="76" t="s">
        <v>287</v>
      </c>
      <c r="D680" s="76" t="s">
        <v>5266</v>
      </c>
      <c r="E680" s="76">
        <v>5325</v>
      </c>
      <c r="F680" s="76">
        <v>1</v>
      </c>
      <c r="G680" s="77">
        <v>5</v>
      </c>
      <c r="H680" s="76" t="s">
        <v>3327</v>
      </c>
      <c r="I680" s="77">
        <v>31.99</v>
      </c>
      <c r="J680" s="2">
        <v>15</v>
      </c>
      <c r="K680" s="119" cm="1">
        <f t="array" ref="K680">ROUND(IF(C680="Beer",SUM(LOOKUP(2,1/(SRP!$B$7:$B$9&lt;=E680)/(SRP!$C$7:$C$9&gt;=E680),SRP!$D$7:$D$9)*(G680/100)*(E680/1000)),IF(C680="Spirits",SUM(LOOKUP(2,1/(SRP!$B$2:$B$6&lt;=E680)/(SRP!$C$2:$C$6&gt;=E680),SRP!$D$2:$D$6)*(G680/100)*(E680/1000)),IF(AND(C680="Wine",D680="Fortified Wines"),SUM(LOOKUP(2,1/(SRP!$B$20:$B$23&lt;=E680)/(SRP!$C$20:$C$23&gt;=E680),SRP!$D$20:$D$23)*(G680/100)*(E680/1000)),IF(C680="Wine",SUM(LOOKUP(2,1/(SRP!$B$15:$B$19&lt;=E680)/(SRP!$C$15:$C$19&gt;=E680),SRP!$D$15:$D$19)*(G680/100)*(E680/1000)),IF(C680="Ready to Drink",SUM(LOOKUP(2,1/(SRP!$B$10:$B$14&lt;=E680)/(SRP!$C$10:$C$14&gt;=E680),SRP!$D$10:$D$14)*(G680/100)*(E680/1000)),0))))),2)</f>
        <v>18.59</v>
      </c>
    </row>
    <row r="681" spans="1:11" x14ac:dyDescent="0.35">
      <c r="A681" s="2">
        <v>13748</v>
      </c>
      <c r="B681" s="76" t="s">
        <v>718</v>
      </c>
      <c r="C681" s="76" t="s">
        <v>287</v>
      </c>
      <c r="D681" s="76" t="s">
        <v>5266</v>
      </c>
      <c r="E681" s="76">
        <v>5325</v>
      </c>
      <c r="F681" s="76">
        <v>1</v>
      </c>
      <c r="G681" s="77">
        <v>5</v>
      </c>
      <c r="H681" s="76" t="s">
        <v>3327</v>
      </c>
      <c r="I681" s="77">
        <v>31.99</v>
      </c>
      <c r="J681" s="2">
        <v>15</v>
      </c>
      <c r="K681" s="119" cm="1">
        <f t="array" ref="K681">ROUND(IF(C681="Beer",SUM(LOOKUP(2,1/(SRP!$B$7:$B$9&lt;=E681)/(SRP!$C$7:$C$9&gt;=E681),SRP!$D$7:$D$9)*(G681/100)*(E681/1000)),IF(C681="Spirits",SUM(LOOKUP(2,1/(SRP!$B$2:$B$6&lt;=E681)/(SRP!$C$2:$C$6&gt;=E681),SRP!$D$2:$D$6)*(G681/100)*(E681/1000)),IF(AND(C681="Wine",D681="Fortified Wines"),SUM(LOOKUP(2,1/(SRP!$B$20:$B$23&lt;=E681)/(SRP!$C$20:$C$23&gt;=E681),SRP!$D$20:$D$23)*(G681/100)*(E681/1000)),IF(C681="Wine",SUM(LOOKUP(2,1/(SRP!$B$15:$B$19&lt;=E681)/(SRP!$C$15:$C$19&gt;=E681),SRP!$D$15:$D$19)*(G681/100)*(E681/1000)),IF(C681="Ready to Drink",SUM(LOOKUP(2,1/(SRP!$B$10:$B$14&lt;=E681)/(SRP!$C$10:$C$14&gt;=E681),SRP!$D$10:$D$14)*(G681/100)*(E681/1000)),0))))),2)</f>
        <v>18.59</v>
      </c>
    </row>
    <row r="682" spans="1:11" x14ac:dyDescent="0.35">
      <c r="A682" s="2">
        <v>13758</v>
      </c>
      <c r="B682" s="76" t="s">
        <v>719</v>
      </c>
      <c r="C682" s="76" t="s">
        <v>285</v>
      </c>
      <c r="D682" s="76" t="s">
        <v>6934</v>
      </c>
      <c r="E682" s="76">
        <v>750</v>
      </c>
      <c r="F682" s="76">
        <v>6</v>
      </c>
      <c r="G682" s="77">
        <v>40</v>
      </c>
      <c r="H682" s="76" t="s">
        <v>3280</v>
      </c>
      <c r="I682" s="77">
        <v>104.99</v>
      </c>
      <c r="J682" s="2">
        <v>1</v>
      </c>
      <c r="K682" s="119" cm="1">
        <f t="array" ref="K682">ROUND(IF(C682="Beer",SUM(LOOKUP(2,1/(SRP!$B$7:$B$9&lt;=E682)/(SRP!$C$7:$C$9&gt;=E682),SRP!$D$7:$D$9)*(G682/100)*(E682/1000)),IF(C682="Spirits",SUM(LOOKUP(2,1/(SRP!$B$2:$B$6&lt;=E682)/(SRP!$C$2:$C$6&gt;=E682),SRP!$D$2:$D$6)*(G682/100)*(E682/1000)),IF(AND(C682="Wine",D682="Fortified Wines"),SUM(LOOKUP(2,1/(SRP!$B$20:$B$23&lt;=E682)/(SRP!$C$20:$C$23&gt;=E682),SRP!$D$20:$D$23)*(G682/100)*(E682/1000)),IF(C682="Wine",SUM(LOOKUP(2,1/(SRP!$B$15:$B$19&lt;=E682)/(SRP!$C$15:$C$19&gt;=E682),SRP!$D$15:$D$19)*(G682/100)*(E682/1000)),IF(C682="Ready to Drink",SUM(LOOKUP(2,1/(SRP!$B$10:$B$14&lt;=E682)/(SRP!$C$10:$C$14&gt;=E682),SRP!$D$10:$D$14)*(G682/100)*(E682/1000)),0))))),2)</f>
        <v>20.94</v>
      </c>
    </row>
    <row r="683" spans="1:11" x14ac:dyDescent="0.35">
      <c r="A683" s="2">
        <v>13759</v>
      </c>
      <c r="B683" s="76" t="s">
        <v>2775</v>
      </c>
      <c r="C683" s="76" t="s">
        <v>285</v>
      </c>
      <c r="D683" s="76" t="s">
        <v>6934</v>
      </c>
      <c r="E683" s="76">
        <v>750</v>
      </c>
      <c r="F683" s="76">
        <v>6</v>
      </c>
      <c r="G683" s="77">
        <v>40</v>
      </c>
      <c r="H683" s="76" t="s">
        <v>3280</v>
      </c>
      <c r="I683" s="77">
        <v>169.99</v>
      </c>
      <c r="J683" s="2">
        <v>1</v>
      </c>
      <c r="K683" s="119" cm="1">
        <f t="array" ref="K683">ROUND(IF(C683="Beer",SUM(LOOKUP(2,1/(SRP!$B$7:$B$9&lt;=E683)/(SRP!$C$7:$C$9&gt;=E683),SRP!$D$7:$D$9)*(G683/100)*(E683/1000)),IF(C683="Spirits",SUM(LOOKUP(2,1/(SRP!$B$2:$B$6&lt;=E683)/(SRP!$C$2:$C$6&gt;=E683),SRP!$D$2:$D$6)*(G683/100)*(E683/1000)),IF(AND(C683="Wine",D683="Fortified Wines"),SUM(LOOKUP(2,1/(SRP!$B$20:$B$23&lt;=E683)/(SRP!$C$20:$C$23&gt;=E683),SRP!$D$20:$D$23)*(G683/100)*(E683/1000)),IF(C683="Wine",SUM(LOOKUP(2,1/(SRP!$B$15:$B$19&lt;=E683)/(SRP!$C$15:$C$19&gt;=E683),SRP!$D$15:$D$19)*(G683/100)*(E683/1000)),IF(C683="Ready to Drink",SUM(LOOKUP(2,1/(SRP!$B$10:$B$14&lt;=E683)/(SRP!$C$10:$C$14&gt;=E683),SRP!$D$10:$D$14)*(G683/100)*(E683/1000)),0))))),2)</f>
        <v>20.94</v>
      </c>
    </row>
    <row r="684" spans="1:11" x14ac:dyDescent="0.35">
      <c r="A684" s="2">
        <v>13760</v>
      </c>
      <c r="B684" s="76" t="s">
        <v>720</v>
      </c>
      <c r="C684" s="76" t="s">
        <v>286</v>
      </c>
      <c r="D684" s="76" t="s">
        <v>5253</v>
      </c>
      <c r="E684" s="76">
        <v>750</v>
      </c>
      <c r="F684" s="76">
        <v>12</v>
      </c>
      <c r="G684" s="77">
        <v>10</v>
      </c>
      <c r="H684" s="76" t="s">
        <v>3292</v>
      </c>
      <c r="I684" s="77">
        <v>19.989999999999998</v>
      </c>
      <c r="J684" s="2">
        <v>1</v>
      </c>
      <c r="K684" s="119" cm="1">
        <f t="array" ref="K684">ROUND(IF(C684="Beer",SUM(LOOKUP(2,1/(SRP!$B$7:$B$9&lt;=E684)/(SRP!$C$7:$C$9&gt;=E684),SRP!$D$7:$D$9)*(G684/100)*(E684/1000)),IF(C684="Spirits",SUM(LOOKUP(2,1/(SRP!$B$2:$B$6&lt;=E684)/(SRP!$C$2:$C$6&gt;=E684),SRP!$D$2:$D$6)*(G684/100)*(E684/1000)),IF(AND(C684="Wine",D684="Fortified Wines"),SUM(LOOKUP(2,1/(SRP!$B$20:$B$23&lt;=E684)/(SRP!$C$20:$C$23&gt;=E684),SRP!$D$20:$D$23)*(G684/100)*(E684/1000)),IF(C684="Wine",SUM(LOOKUP(2,1/(SRP!$B$15:$B$19&lt;=E684)/(SRP!$C$15:$C$19&gt;=E684),SRP!$D$15:$D$19)*(G684/100)*(E684/1000)),IF(C684="Ready to Drink",SUM(LOOKUP(2,1/(SRP!$B$10:$B$14&lt;=E684)/(SRP!$C$10:$C$14&gt;=E684),SRP!$D$10:$D$14)*(G684/100)*(E684/1000)),0))))),2)</f>
        <v>5.24</v>
      </c>
    </row>
    <row r="685" spans="1:11" x14ac:dyDescent="0.35">
      <c r="A685" s="2">
        <v>13771</v>
      </c>
      <c r="B685" s="76" t="s">
        <v>721</v>
      </c>
      <c r="C685" s="76" t="s">
        <v>285</v>
      </c>
      <c r="D685" s="76" t="s">
        <v>5250</v>
      </c>
      <c r="E685" s="76">
        <v>750</v>
      </c>
      <c r="F685" s="76">
        <v>6</v>
      </c>
      <c r="G685" s="77">
        <v>40</v>
      </c>
      <c r="H685" s="76" t="s">
        <v>3314</v>
      </c>
      <c r="I685" s="77">
        <v>128.94999999999999</v>
      </c>
      <c r="J685" s="2">
        <v>1</v>
      </c>
      <c r="K685" s="119" cm="1">
        <f t="array" ref="K685">ROUND(IF(C685="Beer",SUM(LOOKUP(2,1/(SRP!$B$7:$B$9&lt;=E685)/(SRP!$C$7:$C$9&gt;=E685),SRP!$D$7:$D$9)*(G685/100)*(E685/1000)),IF(C685="Spirits",SUM(LOOKUP(2,1/(SRP!$B$2:$B$6&lt;=E685)/(SRP!$C$2:$C$6&gt;=E685),SRP!$D$2:$D$6)*(G685/100)*(E685/1000)),IF(AND(C685="Wine",D685="Fortified Wines"),SUM(LOOKUP(2,1/(SRP!$B$20:$B$23&lt;=E685)/(SRP!$C$20:$C$23&gt;=E685),SRP!$D$20:$D$23)*(G685/100)*(E685/1000)),IF(C685="Wine",SUM(LOOKUP(2,1/(SRP!$B$15:$B$19&lt;=E685)/(SRP!$C$15:$C$19&gt;=E685),SRP!$D$15:$D$19)*(G685/100)*(E685/1000)),IF(C685="Ready to Drink",SUM(LOOKUP(2,1/(SRP!$B$10:$B$14&lt;=E685)/(SRP!$C$10:$C$14&gt;=E685),SRP!$D$10:$D$14)*(G685/100)*(E685/1000)),0))))),2)</f>
        <v>20.94</v>
      </c>
    </row>
    <row r="686" spans="1:11" x14ac:dyDescent="0.35">
      <c r="A686" s="2">
        <v>13780</v>
      </c>
      <c r="B686" s="76" t="s">
        <v>722</v>
      </c>
      <c r="C686" s="76" t="s">
        <v>286</v>
      </c>
      <c r="D686" s="76" t="s">
        <v>5247</v>
      </c>
      <c r="E686" s="76">
        <v>750</v>
      </c>
      <c r="F686" s="76">
        <v>12</v>
      </c>
      <c r="G686" s="77">
        <v>13</v>
      </c>
      <c r="H686" s="76" t="s">
        <v>3295</v>
      </c>
      <c r="I686" s="77">
        <v>15.49</v>
      </c>
      <c r="J686" s="2">
        <v>1</v>
      </c>
      <c r="K686" s="119" cm="1">
        <f t="array" ref="K686">ROUND(IF(C686="Beer",SUM(LOOKUP(2,1/(SRP!$B$7:$B$9&lt;=E686)/(SRP!$C$7:$C$9&gt;=E686),SRP!$D$7:$D$9)*(G686/100)*(E686/1000)),IF(C686="Spirits",SUM(LOOKUP(2,1/(SRP!$B$2:$B$6&lt;=E686)/(SRP!$C$2:$C$6&gt;=E686),SRP!$D$2:$D$6)*(G686/100)*(E686/1000)),IF(AND(C686="Wine",D686="Fortified Wines"),SUM(LOOKUP(2,1/(SRP!$B$20:$B$23&lt;=E686)/(SRP!$C$20:$C$23&gt;=E686),SRP!$D$20:$D$23)*(G686/100)*(E686/1000)),IF(C686="Wine",SUM(LOOKUP(2,1/(SRP!$B$15:$B$19&lt;=E686)/(SRP!$C$15:$C$19&gt;=E686),SRP!$D$15:$D$19)*(G686/100)*(E686/1000)),IF(C686="Ready to Drink",SUM(LOOKUP(2,1/(SRP!$B$10:$B$14&lt;=E686)/(SRP!$C$10:$C$14&gt;=E686),SRP!$D$10:$D$14)*(G686/100)*(E686/1000)),0))))),2)</f>
        <v>6.81</v>
      </c>
    </row>
    <row r="687" spans="1:11" x14ac:dyDescent="0.35">
      <c r="A687" s="2">
        <v>13783</v>
      </c>
      <c r="B687" s="76" t="s">
        <v>723</v>
      </c>
      <c r="C687" s="76" t="s">
        <v>285</v>
      </c>
      <c r="D687" s="76" t="s">
        <v>6935</v>
      </c>
      <c r="E687" s="76">
        <v>750</v>
      </c>
      <c r="F687" s="76">
        <v>6</v>
      </c>
      <c r="G687" s="77">
        <v>43</v>
      </c>
      <c r="H687" s="76" t="s">
        <v>3284</v>
      </c>
      <c r="I687" s="77">
        <v>199.99</v>
      </c>
      <c r="J687" s="2">
        <v>1</v>
      </c>
      <c r="K687" s="119" cm="1">
        <f t="array" ref="K687">ROUND(IF(C687="Beer",SUM(LOOKUP(2,1/(SRP!$B$7:$B$9&lt;=E687)/(SRP!$C$7:$C$9&gt;=E687),SRP!$D$7:$D$9)*(G687/100)*(E687/1000)),IF(C687="Spirits",SUM(LOOKUP(2,1/(SRP!$B$2:$B$6&lt;=E687)/(SRP!$C$2:$C$6&gt;=E687),SRP!$D$2:$D$6)*(G687/100)*(E687/1000)),IF(AND(C687="Wine",D687="Fortified Wines"),SUM(LOOKUP(2,1/(SRP!$B$20:$B$23&lt;=E687)/(SRP!$C$20:$C$23&gt;=E687),SRP!$D$20:$D$23)*(G687/100)*(E687/1000)),IF(C687="Wine",SUM(LOOKUP(2,1/(SRP!$B$15:$B$19&lt;=E687)/(SRP!$C$15:$C$19&gt;=E687),SRP!$D$15:$D$19)*(G687/100)*(E687/1000)),IF(C687="Ready to Drink",SUM(LOOKUP(2,1/(SRP!$B$10:$B$14&lt;=E687)/(SRP!$C$10:$C$14&gt;=E687),SRP!$D$10:$D$14)*(G687/100)*(E687/1000)),0))))),2)</f>
        <v>22.51</v>
      </c>
    </row>
    <row r="688" spans="1:11" x14ac:dyDescent="0.35">
      <c r="A688" s="2">
        <v>13789</v>
      </c>
      <c r="B688" s="76" t="s">
        <v>17</v>
      </c>
      <c r="C688" s="76" t="s">
        <v>285</v>
      </c>
      <c r="D688" s="76" t="s">
        <v>5233</v>
      </c>
      <c r="E688" s="76">
        <v>375</v>
      </c>
      <c r="F688" s="76">
        <v>24</v>
      </c>
      <c r="G688" s="77">
        <v>40</v>
      </c>
      <c r="H688" s="76" t="s">
        <v>3280</v>
      </c>
      <c r="I688" s="77">
        <v>14.99</v>
      </c>
      <c r="J688" s="2">
        <v>1</v>
      </c>
      <c r="K688" s="119" cm="1">
        <f t="array" ref="K688">ROUND(IF(C688="Beer",SUM(LOOKUP(2,1/(SRP!$B$7:$B$9&lt;=E688)/(SRP!$C$7:$C$9&gt;=E688),SRP!$D$7:$D$9)*(G688/100)*(E688/1000)),IF(C688="Spirits",SUM(LOOKUP(2,1/(SRP!$B$2:$B$6&lt;=E688)/(SRP!$C$2:$C$6&gt;=E688),SRP!$D$2:$D$6)*(G688/100)*(E688/1000)),IF(AND(C688="Wine",D688="Fortified Wines"),SUM(LOOKUP(2,1/(SRP!$B$20:$B$23&lt;=E688)/(SRP!$C$20:$C$23&gt;=E688),SRP!$D$20:$D$23)*(G688/100)*(E688/1000)),IF(C688="Wine",SUM(LOOKUP(2,1/(SRP!$B$15:$B$19&lt;=E688)/(SRP!$C$15:$C$19&gt;=E688),SRP!$D$15:$D$19)*(G688/100)*(E688/1000)),IF(C688="Ready to Drink",SUM(LOOKUP(2,1/(SRP!$B$10:$B$14&lt;=E688)/(SRP!$C$10:$C$14&gt;=E688),SRP!$D$10:$D$14)*(G688/100)*(E688/1000)),0))))),2)</f>
        <v>11.89</v>
      </c>
    </row>
    <row r="689" spans="1:11" x14ac:dyDescent="0.35">
      <c r="A689" s="2">
        <v>13790</v>
      </c>
      <c r="B689" s="76" t="s">
        <v>724</v>
      </c>
      <c r="C689" s="76" t="s">
        <v>285</v>
      </c>
      <c r="D689" s="76" t="s">
        <v>5299</v>
      </c>
      <c r="E689" s="76">
        <v>750</v>
      </c>
      <c r="F689" s="76">
        <v>12</v>
      </c>
      <c r="G689" s="77">
        <v>17</v>
      </c>
      <c r="H689" s="76" t="s">
        <v>3279</v>
      </c>
      <c r="I689" s="77">
        <v>26.99</v>
      </c>
      <c r="J689" s="2">
        <v>1</v>
      </c>
      <c r="K689" s="119" cm="1">
        <f t="array" ref="K689">ROUND(IF(C689="Beer",SUM(LOOKUP(2,1/(SRP!$B$7:$B$9&lt;=E689)/(SRP!$C$7:$C$9&gt;=E689),SRP!$D$7:$D$9)*(G689/100)*(E689/1000)),IF(C689="Spirits",SUM(LOOKUP(2,1/(SRP!$B$2:$B$6&lt;=E689)/(SRP!$C$2:$C$6&gt;=E689),SRP!$D$2:$D$6)*(G689/100)*(E689/1000)),IF(AND(C689="Wine",D689="Fortified Wines"),SUM(LOOKUP(2,1/(SRP!$B$20:$B$23&lt;=E689)/(SRP!$C$20:$C$23&gt;=E689),SRP!$D$20:$D$23)*(G689/100)*(E689/1000)),IF(C689="Wine",SUM(LOOKUP(2,1/(SRP!$B$15:$B$19&lt;=E689)/(SRP!$C$15:$C$19&gt;=E689),SRP!$D$15:$D$19)*(G689/100)*(E689/1000)),IF(C689="Ready to Drink",SUM(LOOKUP(2,1/(SRP!$B$10:$B$14&lt;=E689)/(SRP!$C$10:$C$14&gt;=E689),SRP!$D$10:$D$14)*(G689/100)*(E689/1000)),0))))),2)</f>
        <v>8.9</v>
      </c>
    </row>
    <row r="690" spans="1:11" x14ac:dyDescent="0.35">
      <c r="A690" s="2">
        <v>13791</v>
      </c>
      <c r="B690" s="76" t="s">
        <v>725</v>
      </c>
      <c r="C690" s="76" t="s">
        <v>285</v>
      </c>
      <c r="D690" s="76" t="s">
        <v>5300</v>
      </c>
      <c r="E690" s="76">
        <v>750</v>
      </c>
      <c r="F690" s="76">
        <v>12</v>
      </c>
      <c r="G690" s="77">
        <v>15</v>
      </c>
      <c r="H690" s="76" t="s">
        <v>3279</v>
      </c>
      <c r="I690" s="77">
        <v>27.49</v>
      </c>
      <c r="J690" s="2">
        <v>1</v>
      </c>
      <c r="K690" s="119" cm="1">
        <f t="array" ref="K690">ROUND(IF(C690="Beer",SUM(LOOKUP(2,1/(SRP!$B$7:$B$9&lt;=E690)/(SRP!$C$7:$C$9&gt;=E690),SRP!$D$7:$D$9)*(G690/100)*(E690/1000)),IF(C690="Spirits",SUM(LOOKUP(2,1/(SRP!$B$2:$B$6&lt;=E690)/(SRP!$C$2:$C$6&gt;=E690),SRP!$D$2:$D$6)*(G690/100)*(E690/1000)),IF(AND(C690="Wine",D690="Fortified Wines"),SUM(LOOKUP(2,1/(SRP!$B$20:$B$23&lt;=E690)/(SRP!$C$20:$C$23&gt;=E690),SRP!$D$20:$D$23)*(G690/100)*(E690/1000)),IF(C690="Wine",SUM(LOOKUP(2,1/(SRP!$B$15:$B$19&lt;=E690)/(SRP!$C$15:$C$19&gt;=E690),SRP!$D$15:$D$19)*(G690/100)*(E690/1000)),IF(C690="Ready to Drink",SUM(LOOKUP(2,1/(SRP!$B$10:$B$14&lt;=E690)/(SRP!$C$10:$C$14&gt;=E690),SRP!$D$10:$D$14)*(G690/100)*(E690/1000)),0))))),2)</f>
        <v>7.85</v>
      </c>
    </row>
    <row r="691" spans="1:11" x14ac:dyDescent="0.35">
      <c r="A691" s="2">
        <v>13802</v>
      </c>
      <c r="B691" s="76" t="s">
        <v>561</v>
      </c>
      <c r="C691" s="76" t="s">
        <v>285</v>
      </c>
      <c r="D691" s="76" t="s">
        <v>5259</v>
      </c>
      <c r="E691" s="76">
        <v>1140</v>
      </c>
      <c r="F691" s="76">
        <v>6</v>
      </c>
      <c r="G691" s="77">
        <v>47</v>
      </c>
      <c r="H691" s="76" t="s">
        <v>3289</v>
      </c>
      <c r="I691" s="77">
        <v>42.99</v>
      </c>
      <c r="J691" s="2">
        <v>1</v>
      </c>
      <c r="K691" s="119" cm="1">
        <f t="array" ref="K691">ROUND(IF(C691="Beer",SUM(LOOKUP(2,1/(SRP!$B$7:$B$9&lt;=E691)/(SRP!$C$7:$C$9&gt;=E691),SRP!$D$7:$D$9)*(G691/100)*(E691/1000)),IF(C691="Spirits",SUM(LOOKUP(2,1/(SRP!$B$2:$B$6&lt;=E691)/(SRP!$C$2:$C$6&gt;=E691),SRP!$D$2:$D$6)*(G691/100)*(E691/1000)),IF(AND(C691="Wine",D691="Fortified Wines"),SUM(LOOKUP(2,1/(SRP!$B$20:$B$23&lt;=E691)/(SRP!$C$20:$C$23&gt;=E691),SRP!$D$20:$D$23)*(G691/100)*(E691/1000)),IF(C691="Wine",SUM(LOOKUP(2,1/(SRP!$B$15:$B$19&lt;=E691)/(SRP!$C$15:$C$19&gt;=E691),SRP!$D$15:$D$19)*(G691/100)*(E691/1000)),IF(C691="Ready to Drink",SUM(LOOKUP(2,1/(SRP!$B$10:$B$14&lt;=E691)/(SRP!$C$10:$C$14&gt;=E691),SRP!$D$10:$D$14)*(G691/100)*(E691/1000)),0))))),2)</f>
        <v>37.4</v>
      </c>
    </row>
    <row r="692" spans="1:11" x14ac:dyDescent="0.35">
      <c r="A692" s="2">
        <v>13808</v>
      </c>
      <c r="B692" s="76" t="s">
        <v>4389</v>
      </c>
      <c r="C692" s="76" t="s">
        <v>286</v>
      </c>
      <c r="D692" s="76" t="s">
        <v>5253</v>
      </c>
      <c r="E692" s="76">
        <v>750</v>
      </c>
      <c r="F692" s="76">
        <v>12</v>
      </c>
      <c r="G692" s="77">
        <v>8.5</v>
      </c>
      <c r="H692" s="76" t="s">
        <v>3329</v>
      </c>
      <c r="I692" s="77">
        <v>50.54</v>
      </c>
      <c r="J692" s="2">
        <v>1</v>
      </c>
      <c r="K692" s="119" cm="1">
        <f t="array" ref="K692">ROUND(IF(C692="Beer",SUM(LOOKUP(2,1/(SRP!$B$7:$B$9&lt;=E692)/(SRP!$C$7:$C$9&gt;=E692),SRP!$D$7:$D$9)*(G692/100)*(E692/1000)),IF(C692="Spirits",SUM(LOOKUP(2,1/(SRP!$B$2:$B$6&lt;=E692)/(SRP!$C$2:$C$6&gt;=E692),SRP!$D$2:$D$6)*(G692/100)*(E692/1000)),IF(AND(C692="Wine",D692="Fortified Wines"),SUM(LOOKUP(2,1/(SRP!$B$20:$B$23&lt;=E692)/(SRP!$C$20:$C$23&gt;=E692),SRP!$D$20:$D$23)*(G692/100)*(E692/1000)),IF(C692="Wine",SUM(LOOKUP(2,1/(SRP!$B$15:$B$19&lt;=E692)/(SRP!$C$15:$C$19&gt;=E692),SRP!$D$15:$D$19)*(G692/100)*(E692/1000)),IF(C692="Ready to Drink",SUM(LOOKUP(2,1/(SRP!$B$10:$B$14&lt;=E692)/(SRP!$C$10:$C$14&gt;=E692),SRP!$D$10:$D$14)*(G692/100)*(E692/1000)),0))))),2)</f>
        <v>4.45</v>
      </c>
    </row>
    <row r="693" spans="1:11" x14ac:dyDescent="0.35">
      <c r="A693" s="2">
        <v>13820</v>
      </c>
      <c r="B693" s="76" t="s">
        <v>726</v>
      </c>
      <c r="C693" s="76" t="s">
        <v>286</v>
      </c>
      <c r="D693" s="76" t="s">
        <v>5244</v>
      </c>
      <c r="E693" s="76">
        <v>3000</v>
      </c>
      <c r="F693" s="76">
        <v>4</v>
      </c>
      <c r="G693" s="77">
        <v>12</v>
      </c>
      <c r="H693" s="76" t="s">
        <v>3311</v>
      </c>
      <c r="I693" s="77">
        <v>39.99</v>
      </c>
      <c r="J693" s="2">
        <v>1</v>
      </c>
      <c r="K693" s="119" cm="1">
        <f t="array" ref="K693">ROUND(IF(C693="Beer",SUM(LOOKUP(2,1/(SRP!$B$7:$B$9&lt;=E693)/(SRP!$C$7:$C$9&gt;=E693),SRP!$D$7:$D$9)*(G693/100)*(E693/1000)),IF(C693="Spirits",SUM(LOOKUP(2,1/(SRP!$B$2:$B$6&lt;=E693)/(SRP!$C$2:$C$6&gt;=E693),SRP!$D$2:$D$6)*(G693/100)*(E693/1000)),IF(AND(C693="Wine",D693="Fortified Wines"),SUM(LOOKUP(2,1/(SRP!$B$20:$B$23&lt;=E693)/(SRP!$C$20:$C$23&gt;=E693),SRP!$D$20:$D$23)*(G693/100)*(E693/1000)),IF(C693="Wine",SUM(LOOKUP(2,1/(SRP!$B$15:$B$19&lt;=E693)/(SRP!$C$15:$C$19&gt;=E693),SRP!$D$15:$D$19)*(G693/100)*(E693/1000)),IF(C693="Ready to Drink",SUM(LOOKUP(2,1/(SRP!$B$10:$B$14&lt;=E693)/(SRP!$C$10:$C$14&gt;=E693),SRP!$D$10:$D$14)*(G693/100)*(E693/1000)),0))))),2)</f>
        <v>25.13</v>
      </c>
    </row>
    <row r="694" spans="1:11" x14ac:dyDescent="0.35">
      <c r="A694" s="2">
        <v>13850</v>
      </c>
      <c r="B694" s="76" t="s">
        <v>727</v>
      </c>
      <c r="C694" s="76" t="s">
        <v>287</v>
      </c>
      <c r="D694" s="76" t="s">
        <v>5266</v>
      </c>
      <c r="E694" s="76">
        <v>2130</v>
      </c>
      <c r="F694" s="76">
        <v>4</v>
      </c>
      <c r="G694" s="77">
        <v>5</v>
      </c>
      <c r="H694" s="76" t="s">
        <v>3327</v>
      </c>
      <c r="I694" s="77">
        <v>13.49</v>
      </c>
      <c r="J694" s="2">
        <v>6</v>
      </c>
      <c r="K694" s="119" cm="1">
        <f t="array" ref="K694">ROUND(IF(C694="Beer",SUM(LOOKUP(2,1/(SRP!$B$7:$B$9&lt;=E694)/(SRP!$C$7:$C$9&gt;=E694),SRP!$D$7:$D$9)*(G694/100)*(E694/1000)),IF(C694="Spirits",SUM(LOOKUP(2,1/(SRP!$B$2:$B$6&lt;=E694)/(SRP!$C$2:$C$6&gt;=E694),SRP!$D$2:$D$6)*(G694/100)*(E694/1000)),IF(AND(C694="Wine",D694="Fortified Wines"),SUM(LOOKUP(2,1/(SRP!$B$20:$B$23&lt;=E694)/(SRP!$C$20:$C$23&gt;=E694),SRP!$D$20:$D$23)*(G694/100)*(E694/1000)),IF(C694="Wine",SUM(LOOKUP(2,1/(SRP!$B$15:$B$19&lt;=E694)/(SRP!$C$15:$C$19&gt;=E694),SRP!$D$15:$D$19)*(G694/100)*(E694/1000)),IF(C694="Ready to Drink",SUM(LOOKUP(2,1/(SRP!$B$10:$B$14&lt;=E694)/(SRP!$C$10:$C$14&gt;=E694),SRP!$D$10:$D$14)*(G694/100)*(E694/1000)),0))))),2)</f>
        <v>7.43</v>
      </c>
    </row>
    <row r="695" spans="1:11" x14ac:dyDescent="0.35">
      <c r="A695" s="2">
        <v>13850</v>
      </c>
      <c r="B695" s="76" t="s">
        <v>727</v>
      </c>
      <c r="C695" s="76" t="s">
        <v>287</v>
      </c>
      <c r="D695" s="76" t="s">
        <v>5266</v>
      </c>
      <c r="E695" s="76">
        <v>2130</v>
      </c>
      <c r="F695" s="76">
        <v>4</v>
      </c>
      <c r="G695" s="77">
        <v>5</v>
      </c>
      <c r="H695" s="76" t="s">
        <v>3327</v>
      </c>
      <c r="I695" s="77">
        <v>13.49</v>
      </c>
      <c r="J695" s="2">
        <v>6</v>
      </c>
      <c r="K695" s="119" cm="1">
        <f t="array" ref="K695">ROUND(IF(C695="Beer",SUM(LOOKUP(2,1/(SRP!$B$7:$B$9&lt;=E695)/(SRP!$C$7:$C$9&gt;=E695),SRP!$D$7:$D$9)*(G695/100)*(E695/1000)),IF(C695="Spirits",SUM(LOOKUP(2,1/(SRP!$B$2:$B$6&lt;=E695)/(SRP!$C$2:$C$6&gt;=E695),SRP!$D$2:$D$6)*(G695/100)*(E695/1000)),IF(AND(C695="Wine",D695="Fortified Wines"),SUM(LOOKUP(2,1/(SRP!$B$20:$B$23&lt;=E695)/(SRP!$C$20:$C$23&gt;=E695),SRP!$D$20:$D$23)*(G695/100)*(E695/1000)),IF(C695="Wine",SUM(LOOKUP(2,1/(SRP!$B$15:$B$19&lt;=E695)/(SRP!$C$15:$C$19&gt;=E695),SRP!$D$15:$D$19)*(G695/100)*(E695/1000)),IF(C695="Ready to Drink",SUM(LOOKUP(2,1/(SRP!$B$10:$B$14&lt;=E695)/(SRP!$C$10:$C$14&gt;=E695),SRP!$D$10:$D$14)*(G695/100)*(E695/1000)),0))))),2)</f>
        <v>7.43</v>
      </c>
    </row>
    <row r="696" spans="1:11" x14ac:dyDescent="0.35">
      <c r="A696" s="2">
        <v>13856</v>
      </c>
      <c r="B696" s="76" t="s">
        <v>728</v>
      </c>
      <c r="C696" s="76" t="s">
        <v>286</v>
      </c>
      <c r="D696" s="76" t="s">
        <v>5254</v>
      </c>
      <c r="E696" s="76">
        <v>750</v>
      </c>
      <c r="F696" s="76">
        <v>6</v>
      </c>
      <c r="G696" s="77">
        <v>14</v>
      </c>
      <c r="H696" s="76" t="s">
        <v>3303</v>
      </c>
      <c r="I696" s="77">
        <v>75.989999999999995</v>
      </c>
      <c r="J696" s="2">
        <v>1</v>
      </c>
      <c r="K696" s="119" cm="1">
        <f t="array" ref="K696">ROUND(IF(C696="Beer",SUM(LOOKUP(2,1/(SRP!$B$7:$B$9&lt;=E696)/(SRP!$C$7:$C$9&gt;=E696),SRP!$D$7:$D$9)*(G696/100)*(E696/1000)),IF(C696="Spirits",SUM(LOOKUP(2,1/(SRP!$B$2:$B$6&lt;=E696)/(SRP!$C$2:$C$6&gt;=E696),SRP!$D$2:$D$6)*(G696/100)*(E696/1000)),IF(AND(C696="Wine",D696="Fortified Wines"),SUM(LOOKUP(2,1/(SRP!$B$20:$B$23&lt;=E696)/(SRP!$C$20:$C$23&gt;=E696),SRP!$D$20:$D$23)*(G696/100)*(E696/1000)),IF(C696="Wine",SUM(LOOKUP(2,1/(SRP!$B$15:$B$19&lt;=E696)/(SRP!$C$15:$C$19&gt;=E696),SRP!$D$15:$D$19)*(G696/100)*(E696/1000)),IF(C696="Ready to Drink",SUM(LOOKUP(2,1/(SRP!$B$10:$B$14&lt;=E696)/(SRP!$C$10:$C$14&gt;=E696),SRP!$D$10:$D$14)*(G696/100)*(E696/1000)),0))))),2)</f>
        <v>7.33</v>
      </c>
    </row>
    <row r="697" spans="1:11" x14ac:dyDescent="0.35">
      <c r="A697" s="2">
        <v>13872</v>
      </c>
      <c r="B697" s="76" t="s">
        <v>183</v>
      </c>
      <c r="C697" s="76" t="s">
        <v>285</v>
      </c>
      <c r="D697" s="76" t="s">
        <v>5233</v>
      </c>
      <c r="E697" s="76">
        <v>750</v>
      </c>
      <c r="F697" s="76">
        <v>12</v>
      </c>
      <c r="G697" s="77">
        <v>40</v>
      </c>
      <c r="H697" s="76" t="s">
        <v>3280</v>
      </c>
      <c r="I697" s="77">
        <v>23.99</v>
      </c>
      <c r="J697" s="2">
        <v>1</v>
      </c>
      <c r="K697" s="119" cm="1">
        <f t="array" ref="K697">ROUND(IF(C697="Beer",SUM(LOOKUP(2,1/(SRP!$B$7:$B$9&lt;=E697)/(SRP!$C$7:$C$9&gt;=E697),SRP!$D$7:$D$9)*(G697/100)*(E697/1000)),IF(C697="Spirits",SUM(LOOKUP(2,1/(SRP!$B$2:$B$6&lt;=E697)/(SRP!$C$2:$C$6&gt;=E697),SRP!$D$2:$D$6)*(G697/100)*(E697/1000)),IF(AND(C697="Wine",D697="Fortified Wines"),SUM(LOOKUP(2,1/(SRP!$B$20:$B$23&lt;=E697)/(SRP!$C$20:$C$23&gt;=E697),SRP!$D$20:$D$23)*(G697/100)*(E697/1000)),IF(C697="Wine",SUM(LOOKUP(2,1/(SRP!$B$15:$B$19&lt;=E697)/(SRP!$C$15:$C$19&gt;=E697),SRP!$D$15:$D$19)*(G697/100)*(E697/1000)),IF(C697="Ready to Drink",SUM(LOOKUP(2,1/(SRP!$B$10:$B$14&lt;=E697)/(SRP!$C$10:$C$14&gt;=E697),SRP!$D$10:$D$14)*(G697/100)*(E697/1000)),0))))),2)</f>
        <v>20.94</v>
      </c>
    </row>
    <row r="698" spans="1:11" x14ac:dyDescent="0.35">
      <c r="A698" s="2">
        <v>13877</v>
      </c>
      <c r="B698" s="76" t="s">
        <v>16</v>
      </c>
      <c r="C698" s="76" t="s">
        <v>285</v>
      </c>
      <c r="D698" s="76" t="s">
        <v>6931</v>
      </c>
      <c r="E698" s="76">
        <v>750</v>
      </c>
      <c r="F698" s="76">
        <v>9</v>
      </c>
      <c r="G698" s="77">
        <v>40</v>
      </c>
      <c r="H698" s="76" t="s">
        <v>3303</v>
      </c>
      <c r="I698" s="77">
        <v>24.99</v>
      </c>
      <c r="J698" s="2">
        <v>1</v>
      </c>
      <c r="K698" s="119" cm="1">
        <f t="array" ref="K698">ROUND(IF(C698="Beer",SUM(LOOKUP(2,1/(SRP!$B$7:$B$9&lt;=E698)/(SRP!$C$7:$C$9&gt;=E698),SRP!$D$7:$D$9)*(G698/100)*(E698/1000)),IF(C698="Spirits",SUM(LOOKUP(2,1/(SRP!$B$2:$B$6&lt;=E698)/(SRP!$C$2:$C$6&gt;=E698),SRP!$D$2:$D$6)*(G698/100)*(E698/1000)),IF(AND(C698="Wine",D698="Fortified Wines"),SUM(LOOKUP(2,1/(SRP!$B$20:$B$23&lt;=E698)/(SRP!$C$20:$C$23&gt;=E698),SRP!$D$20:$D$23)*(G698/100)*(E698/1000)),IF(C698="Wine",SUM(LOOKUP(2,1/(SRP!$B$15:$B$19&lt;=E698)/(SRP!$C$15:$C$19&gt;=E698),SRP!$D$15:$D$19)*(G698/100)*(E698/1000)),IF(C698="Ready to Drink",SUM(LOOKUP(2,1/(SRP!$B$10:$B$14&lt;=E698)/(SRP!$C$10:$C$14&gt;=E698),SRP!$D$10:$D$14)*(G698/100)*(E698/1000)),0))))),2)</f>
        <v>20.94</v>
      </c>
    </row>
    <row r="699" spans="1:11" x14ac:dyDescent="0.35">
      <c r="A699" s="2">
        <v>13888</v>
      </c>
      <c r="B699" s="76" t="s">
        <v>219</v>
      </c>
      <c r="C699" s="76" t="s">
        <v>285</v>
      </c>
      <c r="D699" s="76" t="s">
        <v>5259</v>
      </c>
      <c r="E699" s="76">
        <v>750</v>
      </c>
      <c r="F699" s="76">
        <v>12</v>
      </c>
      <c r="G699" s="77">
        <v>35</v>
      </c>
      <c r="H699" s="76" t="s">
        <v>3279</v>
      </c>
      <c r="I699" s="77">
        <v>30.29</v>
      </c>
      <c r="J699" s="2">
        <v>1</v>
      </c>
      <c r="K699" s="119" cm="1">
        <f t="array" ref="K699">ROUND(IF(C699="Beer",SUM(LOOKUP(2,1/(SRP!$B$7:$B$9&lt;=E699)/(SRP!$C$7:$C$9&gt;=E699),SRP!$D$7:$D$9)*(G699/100)*(E699/1000)),IF(C699="Spirits",SUM(LOOKUP(2,1/(SRP!$B$2:$B$6&lt;=E699)/(SRP!$C$2:$C$6&gt;=E699),SRP!$D$2:$D$6)*(G699/100)*(E699/1000)),IF(AND(C699="Wine",D699="Fortified Wines"),SUM(LOOKUP(2,1/(SRP!$B$20:$B$23&lt;=E699)/(SRP!$C$20:$C$23&gt;=E699),SRP!$D$20:$D$23)*(G699/100)*(E699/1000)),IF(C699="Wine",SUM(LOOKUP(2,1/(SRP!$B$15:$B$19&lt;=E699)/(SRP!$C$15:$C$19&gt;=E699),SRP!$D$15:$D$19)*(G699/100)*(E699/1000)),IF(C699="Ready to Drink",SUM(LOOKUP(2,1/(SRP!$B$10:$B$14&lt;=E699)/(SRP!$C$10:$C$14&gt;=E699),SRP!$D$10:$D$14)*(G699/100)*(E699/1000)),0))))),2)</f>
        <v>18.329999999999998</v>
      </c>
    </row>
    <row r="700" spans="1:11" x14ac:dyDescent="0.35">
      <c r="A700" s="2">
        <v>13904</v>
      </c>
      <c r="B700" s="76" t="s">
        <v>729</v>
      </c>
      <c r="C700" s="76" t="s">
        <v>286</v>
      </c>
      <c r="D700" s="76" t="s">
        <v>5269</v>
      </c>
      <c r="E700" s="76">
        <v>750</v>
      </c>
      <c r="F700" s="76">
        <v>12</v>
      </c>
      <c r="G700" s="77">
        <v>13</v>
      </c>
      <c r="H700" s="76" t="s">
        <v>3314</v>
      </c>
      <c r="I700" s="77">
        <v>18.989999999999998</v>
      </c>
      <c r="J700" s="2">
        <v>1</v>
      </c>
      <c r="K700" s="119" cm="1">
        <f t="array" ref="K700">ROUND(IF(C700="Beer",SUM(LOOKUP(2,1/(SRP!$B$7:$B$9&lt;=E700)/(SRP!$C$7:$C$9&gt;=E700),SRP!$D$7:$D$9)*(G700/100)*(E700/1000)),IF(C700="Spirits",SUM(LOOKUP(2,1/(SRP!$B$2:$B$6&lt;=E700)/(SRP!$C$2:$C$6&gt;=E700),SRP!$D$2:$D$6)*(G700/100)*(E700/1000)),IF(AND(C700="Wine",D700="Fortified Wines"),SUM(LOOKUP(2,1/(SRP!$B$20:$B$23&lt;=E700)/(SRP!$C$20:$C$23&gt;=E700),SRP!$D$20:$D$23)*(G700/100)*(E700/1000)),IF(C700="Wine",SUM(LOOKUP(2,1/(SRP!$B$15:$B$19&lt;=E700)/(SRP!$C$15:$C$19&gt;=E700),SRP!$D$15:$D$19)*(G700/100)*(E700/1000)),IF(C700="Ready to Drink",SUM(LOOKUP(2,1/(SRP!$B$10:$B$14&lt;=E700)/(SRP!$C$10:$C$14&gt;=E700),SRP!$D$10:$D$14)*(G700/100)*(E700/1000)),0))))),2)</f>
        <v>6.81</v>
      </c>
    </row>
    <row r="701" spans="1:11" x14ac:dyDescent="0.35">
      <c r="A701" s="2">
        <v>13942</v>
      </c>
      <c r="B701" s="76" t="s">
        <v>6391</v>
      </c>
      <c r="C701" s="76" t="s">
        <v>286</v>
      </c>
      <c r="D701" s="76" t="s">
        <v>5289</v>
      </c>
      <c r="E701" s="76">
        <v>750</v>
      </c>
      <c r="F701" s="76">
        <v>12</v>
      </c>
      <c r="G701" s="77">
        <v>13.5</v>
      </c>
      <c r="H701" s="76" t="s">
        <v>3302</v>
      </c>
      <c r="I701" s="77">
        <v>18.989999999999998</v>
      </c>
      <c r="J701" s="2">
        <v>1</v>
      </c>
      <c r="K701" s="119" cm="1">
        <f t="array" ref="K701">ROUND(IF(C701="Beer",SUM(LOOKUP(2,1/(SRP!$B$7:$B$9&lt;=E701)/(SRP!$C$7:$C$9&gt;=E701),SRP!$D$7:$D$9)*(G701/100)*(E701/1000)),IF(C701="Spirits",SUM(LOOKUP(2,1/(SRP!$B$2:$B$6&lt;=E701)/(SRP!$C$2:$C$6&gt;=E701),SRP!$D$2:$D$6)*(G701/100)*(E701/1000)),IF(AND(C701="Wine",D701="Fortified Wines"),SUM(LOOKUP(2,1/(SRP!$B$20:$B$23&lt;=E701)/(SRP!$C$20:$C$23&gt;=E701),SRP!$D$20:$D$23)*(G701/100)*(E701/1000)),IF(C701="Wine",SUM(LOOKUP(2,1/(SRP!$B$15:$B$19&lt;=E701)/(SRP!$C$15:$C$19&gt;=E701),SRP!$D$15:$D$19)*(G701/100)*(E701/1000)),IF(C701="Ready to Drink",SUM(LOOKUP(2,1/(SRP!$B$10:$B$14&lt;=E701)/(SRP!$C$10:$C$14&gt;=E701),SRP!$D$10:$D$14)*(G701/100)*(E701/1000)),0))))),2)</f>
        <v>7.07</v>
      </c>
    </row>
    <row r="702" spans="1:11" x14ac:dyDescent="0.35">
      <c r="A702" s="2">
        <v>13947</v>
      </c>
      <c r="B702" s="76" t="s">
        <v>5946</v>
      </c>
      <c r="C702" s="76" t="s">
        <v>286</v>
      </c>
      <c r="D702" s="76" t="s">
        <v>5236</v>
      </c>
      <c r="E702" s="76">
        <v>750</v>
      </c>
      <c r="F702" s="76">
        <v>12</v>
      </c>
      <c r="G702" s="77">
        <v>10.5</v>
      </c>
      <c r="H702" s="76" t="s">
        <v>6695</v>
      </c>
      <c r="I702" s="77">
        <v>12.99</v>
      </c>
      <c r="J702" s="2">
        <v>1</v>
      </c>
      <c r="K702" s="119" cm="1">
        <f t="array" ref="K702">ROUND(IF(C702="Beer",SUM(LOOKUP(2,1/(SRP!$B$7:$B$9&lt;=E702)/(SRP!$C$7:$C$9&gt;=E702),SRP!$D$7:$D$9)*(G702/100)*(E702/1000)),IF(C702="Spirits",SUM(LOOKUP(2,1/(SRP!$B$2:$B$6&lt;=E702)/(SRP!$C$2:$C$6&gt;=E702),SRP!$D$2:$D$6)*(G702/100)*(E702/1000)),IF(AND(C702="Wine",D702="Fortified Wines"),SUM(LOOKUP(2,1/(SRP!$B$20:$B$23&lt;=E702)/(SRP!$C$20:$C$23&gt;=E702),SRP!$D$20:$D$23)*(G702/100)*(E702/1000)),IF(C702="Wine",SUM(LOOKUP(2,1/(SRP!$B$15:$B$19&lt;=E702)/(SRP!$C$15:$C$19&gt;=E702),SRP!$D$15:$D$19)*(G702/100)*(E702/1000)),IF(C702="Ready to Drink",SUM(LOOKUP(2,1/(SRP!$B$10:$B$14&lt;=E702)/(SRP!$C$10:$C$14&gt;=E702),SRP!$D$10:$D$14)*(G702/100)*(E702/1000)),0))))),2)</f>
        <v>5.5</v>
      </c>
    </row>
    <row r="703" spans="1:11" x14ac:dyDescent="0.35">
      <c r="A703" s="2">
        <v>13969</v>
      </c>
      <c r="B703" s="76" t="s">
        <v>731</v>
      </c>
      <c r="C703" s="76" t="s">
        <v>287</v>
      </c>
      <c r="D703" s="76" t="s">
        <v>5230</v>
      </c>
      <c r="E703" s="76">
        <v>2840</v>
      </c>
      <c r="F703" s="76">
        <v>3</v>
      </c>
      <c r="G703" s="77">
        <v>5</v>
      </c>
      <c r="H703" s="76" t="s">
        <v>3324</v>
      </c>
      <c r="I703" s="77">
        <v>14.49</v>
      </c>
      <c r="J703" s="2">
        <v>8</v>
      </c>
      <c r="K703" s="119" cm="1">
        <f t="array" ref="K703">ROUND(IF(C703="Beer",SUM(LOOKUP(2,1/(SRP!$B$7:$B$9&lt;=E703)/(SRP!$C$7:$C$9&gt;=E703),SRP!$D$7:$D$9)*(G703/100)*(E703/1000)),IF(C703="Spirits",SUM(LOOKUP(2,1/(SRP!$B$2:$B$6&lt;=E703)/(SRP!$C$2:$C$6&gt;=E703),SRP!$D$2:$D$6)*(G703/100)*(E703/1000)),IF(AND(C703="Wine",D703="Fortified Wines"),SUM(LOOKUP(2,1/(SRP!$B$20:$B$23&lt;=E703)/(SRP!$C$20:$C$23&gt;=E703),SRP!$D$20:$D$23)*(G703/100)*(E703/1000)),IF(C703="Wine",SUM(LOOKUP(2,1/(SRP!$B$15:$B$19&lt;=E703)/(SRP!$C$15:$C$19&gt;=E703),SRP!$D$15:$D$19)*(G703/100)*(E703/1000)),IF(C703="Ready to Drink",SUM(LOOKUP(2,1/(SRP!$B$10:$B$14&lt;=E703)/(SRP!$C$10:$C$14&gt;=E703),SRP!$D$10:$D$14)*(G703/100)*(E703/1000)),0))))),2)</f>
        <v>9.91</v>
      </c>
    </row>
    <row r="704" spans="1:11" x14ac:dyDescent="0.35">
      <c r="A704" s="2">
        <v>13969</v>
      </c>
      <c r="B704" s="76" t="s">
        <v>731</v>
      </c>
      <c r="C704" s="76" t="s">
        <v>287</v>
      </c>
      <c r="D704" s="76" t="s">
        <v>5230</v>
      </c>
      <c r="E704" s="76">
        <v>2840</v>
      </c>
      <c r="F704" s="76">
        <v>3</v>
      </c>
      <c r="G704" s="77">
        <v>5</v>
      </c>
      <c r="H704" s="76" t="s">
        <v>3324</v>
      </c>
      <c r="I704" s="77">
        <v>14.49</v>
      </c>
      <c r="J704" s="2">
        <v>8</v>
      </c>
      <c r="K704" s="119" cm="1">
        <f t="array" ref="K704">ROUND(IF(C704="Beer",SUM(LOOKUP(2,1/(SRP!$B$7:$B$9&lt;=E704)/(SRP!$C$7:$C$9&gt;=E704),SRP!$D$7:$D$9)*(G704/100)*(E704/1000)),IF(C704="Spirits",SUM(LOOKUP(2,1/(SRP!$B$2:$B$6&lt;=E704)/(SRP!$C$2:$C$6&gt;=E704),SRP!$D$2:$D$6)*(G704/100)*(E704/1000)),IF(AND(C704="Wine",D704="Fortified Wines"),SUM(LOOKUP(2,1/(SRP!$B$20:$B$23&lt;=E704)/(SRP!$C$20:$C$23&gt;=E704),SRP!$D$20:$D$23)*(G704/100)*(E704/1000)),IF(C704="Wine",SUM(LOOKUP(2,1/(SRP!$B$15:$B$19&lt;=E704)/(SRP!$C$15:$C$19&gt;=E704),SRP!$D$15:$D$19)*(G704/100)*(E704/1000)),IF(C704="Ready to Drink",SUM(LOOKUP(2,1/(SRP!$B$10:$B$14&lt;=E704)/(SRP!$C$10:$C$14&gt;=E704),SRP!$D$10:$D$14)*(G704/100)*(E704/1000)),0))))),2)</f>
        <v>9.91</v>
      </c>
    </row>
    <row r="705" spans="1:11" x14ac:dyDescent="0.35">
      <c r="A705" s="2">
        <v>13970</v>
      </c>
      <c r="B705" s="76" t="s">
        <v>732</v>
      </c>
      <c r="C705" s="76" t="s">
        <v>287</v>
      </c>
      <c r="D705" s="76" t="s">
        <v>5271</v>
      </c>
      <c r="E705" s="76">
        <v>2840</v>
      </c>
      <c r="F705" s="76">
        <v>3</v>
      </c>
      <c r="G705" s="77">
        <v>4</v>
      </c>
      <c r="H705" s="76" t="s">
        <v>3324</v>
      </c>
      <c r="I705" s="77">
        <v>16.39</v>
      </c>
      <c r="J705" s="2">
        <v>8</v>
      </c>
      <c r="K705" s="119" cm="1">
        <f t="array" ref="K705">ROUND(IF(C705="Beer",SUM(LOOKUP(2,1/(SRP!$B$7:$B$9&lt;=E705)/(SRP!$C$7:$C$9&gt;=E705),SRP!$D$7:$D$9)*(G705/100)*(E705/1000)),IF(C705="Spirits",SUM(LOOKUP(2,1/(SRP!$B$2:$B$6&lt;=E705)/(SRP!$C$2:$C$6&gt;=E705),SRP!$D$2:$D$6)*(G705/100)*(E705/1000)),IF(AND(C705="Wine",D705="Fortified Wines"),SUM(LOOKUP(2,1/(SRP!$B$20:$B$23&lt;=E705)/(SRP!$C$20:$C$23&gt;=E705),SRP!$D$20:$D$23)*(G705/100)*(E705/1000)),IF(C705="Wine",SUM(LOOKUP(2,1/(SRP!$B$15:$B$19&lt;=E705)/(SRP!$C$15:$C$19&gt;=E705),SRP!$D$15:$D$19)*(G705/100)*(E705/1000)),IF(C705="Ready to Drink",SUM(LOOKUP(2,1/(SRP!$B$10:$B$14&lt;=E705)/(SRP!$C$10:$C$14&gt;=E705),SRP!$D$10:$D$14)*(G705/100)*(E705/1000)),0))))),2)</f>
        <v>7.93</v>
      </c>
    </row>
    <row r="706" spans="1:11" x14ac:dyDescent="0.35">
      <c r="A706" s="2">
        <v>13970</v>
      </c>
      <c r="B706" s="76" t="s">
        <v>732</v>
      </c>
      <c r="C706" s="76" t="s">
        <v>287</v>
      </c>
      <c r="D706" s="76" t="s">
        <v>5271</v>
      </c>
      <c r="E706" s="76">
        <v>2840</v>
      </c>
      <c r="F706" s="76">
        <v>3</v>
      </c>
      <c r="G706" s="77">
        <v>4</v>
      </c>
      <c r="H706" s="76" t="s">
        <v>3324</v>
      </c>
      <c r="I706" s="77">
        <v>16.39</v>
      </c>
      <c r="J706" s="2">
        <v>8</v>
      </c>
      <c r="K706" s="119" cm="1">
        <f t="array" ref="K706">ROUND(IF(C706="Beer",SUM(LOOKUP(2,1/(SRP!$B$7:$B$9&lt;=E706)/(SRP!$C$7:$C$9&gt;=E706),SRP!$D$7:$D$9)*(G706/100)*(E706/1000)),IF(C706="Spirits",SUM(LOOKUP(2,1/(SRP!$B$2:$B$6&lt;=E706)/(SRP!$C$2:$C$6&gt;=E706),SRP!$D$2:$D$6)*(G706/100)*(E706/1000)),IF(AND(C706="Wine",D706="Fortified Wines"),SUM(LOOKUP(2,1/(SRP!$B$20:$B$23&lt;=E706)/(SRP!$C$20:$C$23&gt;=E706),SRP!$D$20:$D$23)*(G706/100)*(E706/1000)),IF(C706="Wine",SUM(LOOKUP(2,1/(SRP!$B$15:$B$19&lt;=E706)/(SRP!$C$15:$C$19&gt;=E706),SRP!$D$15:$D$19)*(G706/100)*(E706/1000)),IF(C706="Ready to Drink",SUM(LOOKUP(2,1/(SRP!$B$10:$B$14&lt;=E706)/(SRP!$C$10:$C$14&gt;=E706),SRP!$D$10:$D$14)*(G706/100)*(E706/1000)),0))))),2)</f>
        <v>7.93</v>
      </c>
    </row>
    <row r="707" spans="1:11" x14ac:dyDescent="0.35">
      <c r="A707" s="2">
        <v>14060</v>
      </c>
      <c r="B707" s="76" t="s">
        <v>733</v>
      </c>
      <c r="C707" s="76" t="s">
        <v>286</v>
      </c>
      <c r="D707" s="76" t="s">
        <v>5247</v>
      </c>
      <c r="E707" s="76">
        <v>750</v>
      </c>
      <c r="F707" s="76">
        <v>6</v>
      </c>
      <c r="G707" s="77">
        <v>14.4</v>
      </c>
      <c r="H707" s="76" t="s">
        <v>3288</v>
      </c>
      <c r="I707" s="77">
        <v>99.99</v>
      </c>
      <c r="J707" s="2">
        <v>1</v>
      </c>
      <c r="K707" s="119" cm="1">
        <f t="array" ref="K707">ROUND(IF(C707="Beer",SUM(LOOKUP(2,1/(SRP!$B$7:$B$9&lt;=E707)/(SRP!$C$7:$C$9&gt;=E707),SRP!$D$7:$D$9)*(G707/100)*(E707/1000)),IF(C707="Spirits",SUM(LOOKUP(2,1/(SRP!$B$2:$B$6&lt;=E707)/(SRP!$C$2:$C$6&gt;=E707),SRP!$D$2:$D$6)*(G707/100)*(E707/1000)),IF(AND(C707="Wine",D707="Fortified Wines"),SUM(LOOKUP(2,1/(SRP!$B$20:$B$23&lt;=E707)/(SRP!$C$20:$C$23&gt;=E707),SRP!$D$20:$D$23)*(G707/100)*(E707/1000)),IF(C707="Wine",SUM(LOOKUP(2,1/(SRP!$B$15:$B$19&lt;=E707)/(SRP!$C$15:$C$19&gt;=E707),SRP!$D$15:$D$19)*(G707/100)*(E707/1000)),IF(C707="Ready to Drink",SUM(LOOKUP(2,1/(SRP!$B$10:$B$14&lt;=E707)/(SRP!$C$10:$C$14&gt;=E707),SRP!$D$10:$D$14)*(G707/100)*(E707/1000)),0))))),2)</f>
        <v>7.54</v>
      </c>
    </row>
    <row r="708" spans="1:11" x14ac:dyDescent="0.35">
      <c r="A708" s="2">
        <v>14131</v>
      </c>
      <c r="B708" s="76" t="s">
        <v>734</v>
      </c>
      <c r="C708" s="76" t="s">
        <v>285</v>
      </c>
      <c r="D708" s="76" t="s">
        <v>6942</v>
      </c>
      <c r="E708" s="76">
        <v>750</v>
      </c>
      <c r="F708" s="76">
        <v>12</v>
      </c>
      <c r="G708" s="77">
        <v>40.5</v>
      </c>
      <c r="H708" s="76" t="s">
        <v>3285</v>
      </c>
      <c r="I708" s="77">
        <v>36.99</v>
      </c>
      <c r="J708" s="2">
        <v>1</v>
      </c>
      <c r="K708" s="119" cm="1">
        <f t="array" ref="K708">ROUND(IF(C708="Beer",SUM(LOOKUP(2,1/(SRP!$B$7:$B$9&lt;=E708)/(SRP!$C$7:$C$9&gt;=E708),SRP!$D$7:$D$9)*(G708/100)*(E708/1000)),IF(C708="Spirits",SUM(LOOKUP(2,1/(SRP!$B$2:$B$6&lt;=E708)/(SRP!$C$2:$C$6&gt;=E708),SRP!$D$2:$D$6)*(G708/100)*(E708/1000)),IF(AND(C708="Wine",D708="Fortified Wines"),SUM(LOOKUP(2,1/(SRP!$B$20:$B$23&lt;=E708)/(SRP!$C$20:$C$23&gt;=E708),SRP!$D$20:$D$23)*(G708/100)*(E708/1000)),IF(C708="Wine",SUM(LOOKUP(2,1/(SRP!$B$15:$B$19&lt;=E708)/(SRP!$C$15:$C$19&gt;=E708),SRP!$D$15:$D$19)*(G708/100)*(E708/1000)),IF(C708="Ready to Drink",SUM(LOOKUP(2,1/(SRP!$B$10:$B$14&lt;=E708)/(SRP!$C$10:$C$14&gt;=E708),SRP!$D$10:$D$14)*(G708/100)*(E708/1000)),0))))),2)</f>
        <v>21.2</v>
      </c>
    </row>
    <row r="709" spans="1:11" x14ac:dyDescent="0.35">
      <c r="A709" s="2">
        <v>14136</v>
      </c>
      <c r="B709" s="76" t="s">
        <v>2776</v>
      </c>
      <c r="C709" s="76" t="s">
        <v>287</v>
      </c>
      <c r="D709" s="76" t="s">
        <v>5240</v>
      </c>
      <c r="E709" s="76">
        <v>2046</v>
      </c>
      <c r="F709" s="76">
        <v>4</v>
      </c>
      <c r="G709" s="77">
        <v>6.2</v>
      </c>
      <c r="H709" s="76" t="s">
        <v>3334</v>
      </c>
      <c r="I709" s="77">
        <v>14.51</v>
      </c>
      <c r="J709" s="2">
        <v>6</v>
      </c>
      <c r="K709" s="119" cm="1">
        <f t="array" ref="K709">ROUND(IF(C709="Beer",SUM(LOOKUP(2,1/(SRP!$B$7:$B$9&lt;=E709)/(SRP!$C$7:$C$9&gt;=E709),SRP!$D$7:$D$9)*(G709/100)*(E709/1000)),IF(C709="Spirits",SUM(LOOKUP(2,1/(SRP!$B$2:$B$6&lt;=E709)/(SRP!$C$2:$C$6&gt;=E709),SRP!$D$2:$D$6)*(G709/100)*(E709/1000)),IF(AND(C709="Wine",D709="Fortified Wines"),SUM(LOOKUP(2,1/(SRP!$B$20:$B$23&lt;=E709)/(SRP!$C$20:$C$23&gt;=E709),SRP!$D$20:$D$23)*(G709/100)*(E709/1000)),IF(C709="Wine",SUM(LOOKUP(2,1/(SRP!$B$15:$B$19&lt;=E709)/(SRP!$C$15:$C$19&gt;=E709),SRP!$D$15:$D$19)*(G709/100)*(E709/1000)),IF(C709="Ready to Drink",SUM(LOOKUP(2,1/(SRP!$B$10:$B$14&lt;=E709)/(SRP!$C$10:$C$14&gt;=E709),SRP!$D$10:$D$14)*(G709/100)*(E709/1000)),0))))),2)</f>
        <v>8.86</v>
      </c>
    </row>
    <row r="710" spans="1:11" x14ac:dyDescent="0.35">
      <c r="A710" s="2">
        <v>14136</v>
      </c>
      <c r="B710" s="76" t="s">
        <v>2776</v>
      </c>
      <c r="C710" s="76" t="s">
        <v>287</v>
      </c>
      <c r="D710" s="76" t="s">
        <v>5240</v>
      </c>
      <c r="E710" s="76">
        <v>2046</v>
      </c>
      <c r="F710" s="76">
        <v>4</v>
      </c>
      <c r="G710" s="77">
        <v>6.2</v>
      </c>
      <c r="H710" s="76" t="s">
        <v>3334</v>
      </c>
      <c r="I710" s="77">
        <v>14.51</v>
      </c>
      <c r="J710" s="2">
        <v>6</v>
      </c>
      <c r="K710" s="119" cm="1">
        <f t="array" ref="K710">ROUND(IF(C710="Beer",SUM(LOOKUP(2,1/(SRP!$B$7:$B$9&lt;=E710)/(SRP!$C$7:$C$9&gt;=E710),SRP!$D$7:$D$9)*(G710/100)*(E710/1000)),IF(C710="Spirits",SUM(LOOKUP(2,1/(SRP!$B$2:$B$6&lt;=E710)/(SRP!$C$2:$C$6&gt;=E710),SRP!$D$2:$D$6)*(G710/100)*(E710/1000)),IF(AND(C710="Wine",D710="Fortified Wines"),SUM(LOOKUP(2,1/(SRP!$B$20:$B$23&lt;=E710)/(SRP!$C$20:$C$23&gt;=E710),SRP!$D$20:$D$23)*(G710/100)*(E710/1000)),IF(C710="Wine",SUM(LOOKUP(2,1/(SRP!$B$15:$B$19&lt;=E710)/(SRP!$C$15:$C$19&gt;=E710),SRP!$D$15:$D$19)*(G710/100)*(E710/1000)),IF(C710="Ready to Drink",SUM(LOOKUP(2,1/(SRP!$B$10:$B$14&lt;=E710)/(SRP!$C$10:$C$14&gt;=E710),SRP!$D$10:$D$14)*(G710/100)*(E710/1000)),0))))),2)</f>
        <v>8.86</v>
      </c>
    </row>
    <row r="711" spans="1:11" x14ac:dyDescent="0.35">
      <c r="A711" s="2">
        <v>14142</v>
      </c>
      <c r="B711" s="76" t="s">
        <v>735</v>
      </c>
      <c r="C711" s="76" t="s">
        <v>286</v>
      </c>
      <c r="D711" s="76" t="s">
        <v>5232</v>
      </c>
      <c r="E711" s="76">
        <v>750</v>
      </c>
      <c r="F711" s="76">
        <v>12</v>
      </c>
      <c r="G711" s="77">
        <v>7</v>
      </c>
      <c r="H711" s="76" t="s">
        <v>3297</v>
      </c>
      <c r="I711" s="77">
        <v>10.99</v>
      </c>
      <c r="J711" s="2">
        <v>1</v>
      </c>
      <c r="K711" s="119" cm="1">
        <f t="array" ref="K711">ROUND(IF(C711="Beer",SUM(LOOKUP(2,1/(SRP!$B$7:$B$9&lt;=E711)/(SRP!$C$7:$C$9&gt;=E711),SRP!$D$7:$D$9)*(G711/100)*(E711/1000)),IF(C711="Spirits",SUM(LOOKUP(2,1/(SRP!$B$2:$B$6&lt;=E711)/(SRP!$C$2:$C$6&gt;=E711),SRP!$D$2:$D$6)*(G711/100)*(E711/1000)),IF(AND(C711="Wine",D711="Fortified Wines"),SUM(LOOKUP(2,1/(SRP!$B$20:$B$23&lt;=E711)/(SRP!$C$20:$C$23&gt;=E711),SRP!$D$20:$D$23)*(G711/100)*(E711/1000)),IF(C711="Wine",SUM(LOOKUP(2,1/(SRP!$B$15:$B$19&lt;=E711)/(SRP!$C$15:$C$19&gt;=E711),SRP!$D$15:$D$19)*(G711/100)*(E711/1000)),IF(C711="Ready to Drink",SUM(LOOKUP(2,1/(SRP!$B$10:$B$14&lt;=E711)/(SRP!$C$10:$C$14&gt;=E711),SRP!$D$10:$D$14)*(G711/100)*(E711/1000)),0))))),2)</f>
        <v>3.67</v>
      </c>
    </row>
    <row r="712" spans="1:11" x14ac:dyDescent="0.35">
      <c r="A712" s="2">
        <v>14143</v>
      </c>
      <c r="B712" s="76" t="s">
        <v>736</v>
      </c>
      <c r="C712" s="76" t="s">
        <v>287</v>
      </c>
      <c r="D712" s="76" t="s">
        <v>5230</v>
      </c>
      <c r="E712" s="76">
        <v>473</v>
      </c>
      <c r="F712" s="76">
        <v>24</v>
      </c>
      <c r="G712" s="77">
        <v>5</v>
      </c>
      <c r="H712" s="76" t="s">
        <v>3326</v>
      </c>
      <c r="I712" s="77">
        <v>3.79</v>
      </c>
      <c r="J712" s="2">
        <v>1</v>
      </c>
      <c r="K712" s="119" cm="1">
        <f t="array" ref="K712">ROUND(IF(C712="Beer",SUM(LOOKUP(2,1/(SRP!$B$7:$B$9&lt;=E712)/(SRP!$C$7:$C$9&gt;=E712),SRP!$D$7:$D$9)*(G712/100)*(E712/1000)),IF(C712="Spirits",SUM(LOOKUP(2,1/(SRP!$B$2:$B$6&lt;=E712)/(SRP!$C$2:$C$6&gt;=E712),SRP!$D$2:$D$6)*(G712/100)*(E712/1000)),IF(AND(C712="Wine",D712="Fortified Wines"),SUM(LOOKUP(2,1/(SRP!$B$20:$B$23&lt;=E712)/(SRP!$C$20:$C$23&gt;=E712),SRP!$D$20:$D$23)*(G712/100)*(E712/1000)),IF(C712="Wine",SUM(LOOKUP(2,1/(SRP!$B$15:$B$19&lt;=E712)/(SRP!$C$15:$C$19&gt;=E712),SRP!$D$15:$D$19)*(G712/100)*(E712/1000)),IF(C712="Ready to Drink",SUM(LOOKUP(2,1/(SRP!$B$10:$B$14&lt;=E712)/(SRP!$C$10:$C$14&gt;=E712),SRP!$D$10:$D$14)*(G712/100)*(E712/1000)),0))))),2)</f>
        <v>1.65</v>
      </c>
    </row>
    <row r="713" spans="1:11" x14ac:dyDescent="0.35">
      <c r="A713" s="2">
        <v>14143</v>
      </c>
      <c r="B713" s="76" t="s">
        <v>736</v>
      </c>
      <c r="C713" s="76" t="s">
        <v>287</v>
      </c>
      <c r="D713" s="76" t="s">
        <v>5230</v>
      </c>
      <c r="E713" s="76">
        <v>473</v>
      </c>
      <c r="F713" s="76">
        <v>24</v>
      </c>
      <c r="G713" s="77">
        <v>5</v>
      </c>
      <c r="H713" s="76" t="s">
        <v>3326</v>
      </c>
      <c r="I713" s="77">
        <v>3.79</v>
      </c>
      <c r="J713" s="2">
        <v>1</v>
      </c>
      <c r="K713" s="119" cm="1">
        <f t="array" ref="K713">ROUND(IF(C713="Beer",SUM(LOOKUP(2,1/(SRP!$B$7:$B$9&lt;=E713)/(SRP!$C$7:$C$9&gt;=E713),SRP!$D$7:$D$9)*(G713/100)*(E713/1000)),IF(C713="Spirits",SUM(LOOKUP(2,1/(SRP!$B$2:$B$6&lt;=E713)/(SRP!$C$2:$C$6&gt;=E713),SRP!$D$2:$D$6)*(G713/100)*(E713/1000)),IF(AND(C713="Wine",D713="Fortified Wines"),SUM(LOOKUP(2,1/(SRP!$B$20:$B$23&lt;=E713)/(SRP!$C$20:$C$23&gt;=E713),SRP!$D$20:$D$23)*(G713/100)*(E713/1000)),IF(C713="Wine",SUM(LOOKUP(2,1/(SRP!$B$15:$B$19&lt;=E713)/(SRP!$C$15:$C$19&gt;=E713),SRP!$D$15:$D$19)*(G713/100)*(E713/1000)),IF(C713="Ready to Drink",SUM(LOOKUP(2,1/(SRP!$B$10:$B$14&lt;=E713)/(SRP!$C$10:$C$14&gt;=E713),SRP!$D$10:$D$14)*(G713/100)*(E713/1000)),0))))),2)</f>
        <v>1.65</v>
      </c>
    </row>
    <row r="714" spans="1:11" x14ac:dyDescent="0.35">
      <c r="A714" s="2">
        <v>14146</v>
      </c>
      <c r="B714" s="76" t="s">
        <v>737</v>
      </c>
      <c r="C714" s="76" t="s">
        <v>286</v>
      </c>
      <c r="D714" s="76" t="s">
        <v>5277</v>
      </c>
      <c r="E714" s="76">
        <v>500</v>
      </c>
      <c r="F714" s="76">
        <v>6</v>
      </c>
      <c r="G714" s="77">
        <v>19</v>
      </c>
      <c r="H714" s="76" t="s">
        <v>3294</v>
      </c>
      <c r="I714" s="77">
        <v>44.99</v>
      </c>
      <c r="J714" s="2">
        <v>1</v>
      </c>
      <c r="K714" s="119" cm="1">
        <f t="array" ref="K714">ROUND(IF(C714="Beer",SUM(LOOKUP(2,1/(SRP!$B$7:$B$9&lt;=E714)/(SRP!$C$7:$C$9&gt;=E714),SRP!$D$7:$D$9)*(G714/100)*(E714/1000)),IF(C714="Spirits",SUM(LOOKUP(2,1/(SRP!$B$2:$B$6&lt;=E714)/(SRP!$C$2:$C$6&gt;=E714),SRP!$D$2:$D$6)*(G714/100)*(E714/1000)),IF(AND(C714="Wine",D714="Fortified Wines"),SUM(LOOKUP(2,1/(SRP!$B$20:$B$23&lt;=E714)/(SRP!$C$20:$C$23&gt;=E714),SRP!$D$20:$D$23)*(G714/100)*(E714/1000)),IF(C714="Wine",SUM(LOOKUP(2,1/(SRP!$B$15:$B$19&lt;=E714)/(SRP!$C$15:$C$19&gt;=E714),SRP!$D$15:$D$19)*(G714/100)*(E714/1000)),IF(C714="Ready to Drink",SUM(LOOKUP(2,1/(SRP!$B$10:$B$14&lt;=E714)/(SRP!$C$10:$C$14&gt;=E714),SRP!$D$10:$D$14)*(G714/100)*(E714/1000)),0))))),2)</f>
        <v>7.03</v>
      </c>
    </row>
    <row r="715" spans="1:11" x14ac:dyDescent="0.35">
      <c r="A715" s="2">
        <v>14147</v>
      </c>
      <c r="B715" s="76" t="s">
        <v>738</v>
      </c>
      <c r="C715" s="76" t="s">
        <v>286</v>
      </c>
      <c r="D715" s="76" t="s">
        <v>5247</v>
      </c>
      <c r="E715" s="76">
        <v>750</v>
      </c>
      <c r="F715" s="76">
        <v>12</v>
      </c>
      <c r="G715" s="77">
        <v>14</v>
      </c>
      <c r="H715" s="76" t="s">
        <v>3295</v>
      </c>
      <c r="I715" s="77">
        <v>18.989999999999998</v>
      </c>
      <c r="J715" s="2">
        <v>1</v>
      </c>
      <c r="K715" s="119" cm="1">
        <f t="array" ref="K715">ROUND(IF(C715="Beer",SUM(LOOKUP(2,1/(SRP!$B$7:$B$9&lt;=E715)/(SRP!$C$7:$C$9&gt;=E715),SRP!$D$7:$D$9)*(G715/100)*(E715/1000)),IF(C715="Spirits",SUM(LOOKUP(2,1/(SRP!$B$2:$B$6&lt;=E715)/(SRP!$C$2:$C$6&gt;=E715),SRP!$D$2:$D$6)*(G715/100)*(E715/1000)),IF(AND(C715="Wine",D715="Fortified Wines"),SUM(LOOKUP(2,1/(SRP!$B$20:$B$23&lt;=E715)/(SRP!$C$20:$C$23&gt;=E715),SRP!$D$20:$D$23)*(G715/100)*(E715/1000)),IF(C715="Wine",SUM(LOOKUP(2,1/(SRP!$B$15:$B$19&lt;=E715)/(SRP!$C$15:$C$19&gt;=E715),SRP!$D$15:$D$19)*(G715/100)*(E715/1000)),IF(C715="Ready to Drink",SUM(LOOKUP(2,1/(SRP!$B$10:$B$14&lt;=E715)/(SRP!$C$10:$C$14&gt;=E715),SRP!$D$10:$D$14)*(G715/100)*(E715/1000)),0))))),2)</f>
        <v>7.33</v>
      </c>
    </row>
    <row r="716" spans="1:11" x14ac:dyDescent="0.35">
      <c r="A716" s="2">
        <v>14156</v>
      </c>
      <c r="B716" s="76" t="s">
        <v>739</v>
      </c>
      <c r="C716" s="76" t="s">
        <v>285</v>
      </c>
      <c r="D716" s="76" t="s">
        <v>5300</v>
      </c>
      <c r="E716" s="76">
        <v>750</v>
      </c>
      <c r="F716" s="76">
        <v>12</v>
      </c>
      <c r="G716" s="77">
        <v>22</v>
      </c>
      <c r="H716" s="76" t="s">
        <v>3279</v>
      </c>
      <c r="I716" s="77">
        <v>28.49</v>
      </c>
      <c r="J716" s="2">
        <v>1</v>
      </c>
      <c r="K716" s="119" cm="1">
        <f t="array" ref="K716">ROUND(IF(C716="Beer",SUM(LOOKUP(2,1/(SRP!$B$7:$B$9&lt;=E716)/(SRP!$C$7:$C$9&gt;=E716),SRP!$D$7:$D$9)*(G716/100)*(E716/1000)),IF(C716="Spirits",SUM(LOOKUP(2,1/(SRP!$B$2:$B$6&lt;=E716)/(SRP!$C$2:$C$6&gt;=E716),SRP!$D$2:$D$6)*(G716/100)*(E716/1000)),IF(AND(C716="Wine",D716="Fortified Wines"),SUM(LOOKUP(2,1/(SRP!$B$20:$B$23&lt;=E716)/(SRP!$C$20:$C$23&gt;=E716),SRP!$D$20:$D$23)*(G716/100)*(E716/1000)),IF(C716="Wine",SUM(LOOKUP(2,1/(SRP!$B$15:$B$19&lt;=E716)/(SRP!$C$15:$C$19&gt;=E716),SRP!$D$15:$D$19)*(G716/100)*(E716/1000)),IF(C716="Ready to Drink",SUM(LOOKUP(2,1/(SRP!$B$10:$B$14&lt;=E716)/(SRP!$C$10:$C$14&gt;=E716),SRP!$D$10:$D$14)*(G716/100)*(E716/1000)),0))))),2)</f>
        <v>11.52</v>
      </c>
    </row>
    <row r="717" spans="1:11" x14ac:dyDescent="0.35">
      <c r="A717" s="2">
        <v>14158</v>
      </c>
      <c r="B717" s="76" t="s">
        <v>740</v>
      </c>
      <c r="C717" s="76" t="s">
        <v>286</v>
      </c>
      <c r="D717" s="76" t="s">
        <v>5236</v>
      </c>
      <c r="E717" s="76">
        <v>750</v>
      </c>
      <c r="F717" s="76">
        <v>12</v>
      </c>
      <c r="G717" s="77">
        <v>14</v>
      </c>
      <c r="H717" s="76" t="s">
        <v>3281</v>
      </c>
      <c r="I717" s="77">
        <v>32.99</v>
      </c>
      <c r="J717" s="2">
        <v>1</v>
      </c>
      <c r="K717" s="119" cm="1">
        <f t="array" ref="K717">ROUND(IF(C717="Beer",SUM(LOOKUP(2,1/(SRP!$B$7:$B$9&lt;=E717)/(SRP!$C$7:$C$9&gt;=E717),SRP!$D$7:$D$9)*(G717/100)*(E717/1000)),IF(C717="Spirits",SUM(LOOKUP(2,1/(SRP!$B$2:$B$6&lt;=E717)/(SRP!$C$2:$C$6&gt;=E717),SRP!$D$2:$D$6)*(G717/100)*(E717/1000)),IF(AND(C717="Wine",D717="Fortified Wines"),SUM(LOOKUP(2,1/(SRP!$B$20:$B$23&lt;=E717)/(SRP!$C$20:$C$23&gt;=E717),SRP!$D$20:$D$23)*(G717/100)*(E717/1000)),IF(C717="Wine",SUM(LOOKUP(2,1/(SRP!$B$15:$B$19&lt;=E717)/(SRP!$C$15:$C$19&gt;=E717),SRP!$D$15:$D$19)*(G717/100)*(E717/1000)),IF(C717="Ready to Drink",SUM(LOOKUP(2,1/(SRP!$B$10:$B$14&lt;=E717)/(SRP!$C$10:$C$14&gt;=E717),SRP!$D$10:$D$14)*(G717/100)*(E717/1000)),0))))),2)</f>
        <v>7.33</v>
      </c>
    </row>
    <row r="718" spans="1:11" x14ac:dyDescent="0.35">
      <c r="A718" s="2">
        <v>14169</v>
      </c>
      <c r="B718" s="76" t="s">
        <v>741</v>
      </c>
      <c r="C718" s="76" t="s">
        <v>285</v>
      </c>
      <c r="D718" s="76" t="s">
        <v>5231</v>
      </c>
      <c r="E718" s="76">
        <v>375</v>
      </c>
      <c r="F718" s="76">
        <v>24</v>
      </c>
      <c r="G718" s="77">
        <v>40</v>
      </c>
      <c r="H718" s="76" t="s">
        <v>3303</v>
      </c>
      <c r="I718" s="77">
        <v>12.99</v>
      </c>
      <c r="J718" s="2">
        <v>1</v>
      </c>
      <c r="K718" s="119" cm="1">
        <f t="array" ref="K718">ROUND(IF(C718="Beer",SUM(LOOKUP(2,1/(SRP!$B$7:$B$9&lt;=E718)/(SRP!$C$7:$C$9&gt;=E718),SRP!$D$7:$D$9)*(G718/100)*(E718/1000)),IF(C718="Spirits",SUM(LOOKUP(2,1/(SRP!$B$2:$B$6&lt;=E718)/(SRP!$C$2:$C$6&gt;=E718),SRP!$D$2:$D$6)*(G718/100)*(E718/1000)),IF(AND(C718="Wine",D718="Fortified Wines"),SUM(LOOKUP(2,1/(SRP!$B$20:$B$23&lt;=E718)/(SRP!$C$20:$C$23&gt;=E718),SRP!$D$20:$D$23)*(G718/100)*(E718/1000)),IF(C718="Wine",SUM(LOOKUP(2,1/(SRP!$B$15:$B$19&lt;=E718)/(SRP!$C$15:$C$19&gt;=E718),SRP!$D$15:$D$19)*(G718/100)*(E718/1000)),IF(C718="Ready to Drink",SUM(LOOKUP(2,1/(SRP!$B$10:$B$14&lt;=E718)/(SRP!$C$10:$C$14&gt;=E718),SRP!$D$10:$D$14)*(G718/100)*(E718/1000)),0))))),2)</f>
        <v>11.89</v>
      </c>
    </row>
    <row r="719" spans="1:11" x14ac:dyDescent="0.35">
      <c r="A719" s="2">
        <v>14170</v>
      </c>
      <c r="B719" s="76" t="s">
        <v>741</v>
      </c>
      <c r="C719" s="76" t="s">
        <v>285</v>
      </c>
      <c r="D719" s="76" t="s">
        <v>5231</v>
      </c>
      <c r="E719" s="76">
        <v>750</v>
      </c>
      <c r="F719" s="76">
        <v>12</v>
      </c>
      <c r="G719" s="77">
        <v>40</v>
      </c>
      <c r="H719" s="76" t="s">
        <v>3303</v>
      </c>
      <c r="I719" s="77">
        <v>22.49</v>
      </c>
      <c r="J719" s="2">
        <v>1</v>
      </c>
      <c r="K719" s="119" cm="1">
        <f t="array" ref="K719">ROUND(IF(C719="Beer",SUM(LOOKUP(2,1/(SRP!$B$7:$B$9&lt;=E719)/(SRP!$C$7:$C$9&gt;=E719),SRP!$D$7:$D$9)*(G719/100)*(E719/1000)),IF(C719="Spirits",SUM(LOOKUP(2,1/(SRP!$B$2:$B$6&lt;=E719)/(SRP!$C$2:$C$6&gt;=E719),SRP!$D$2:$D$6)*(G719/100)*(E719/1000)),IF(AND(C719="Wine",D719="Fortified Wines"),SUM(LOOKUP(2,1/(SRP!$B$20:$B$23&lt;=E719)/(SRP!$C$20:$C$23&gt;=E719),SRP!$D$20:$D$23)*(G719/100)*(E719/1000)),IF(C719="Wine",SUM(LOOKUP(2,1/(SRP!$B$15:$B$19&lt;=E719)/(SRP!$C$15:$C$19&gt;=E719),SRP!$D$15:$D$19)*(G719/100)*(E719/1000)),IF(C719="Ready to Drink",SUM(LOOKUP(2,1/(SRP!$B$10:$B$14&lt;=E719)/(SRP!$C$10:$C$14&gt;=E719),SRP!$D$10:$D$14)*(G719/100)*(E719/1000)),0))))),2)</f>
        <v>20.94</v>
      </c>
    </row>
    <row r="720" spans="1:11" x14ac:dyDescent="0.35">
      <c r="A720" s="2">
        <v>14171</v>
      </c>
      <c r="B720" s="76" t="s">
        <v>741</v>
      </c>
      <c r="C720" s="76" t="s">
        <v>285</v>
      </c>
      <c r="D720" s="76" t="s">
        <v>5231</v>
      </c>
      <c r="E720" s="76">
        <v>1750</v>
      </c>
      <c r="F720" s="76">
        <v>6</v>
      </c>
      <c r="G720" s="77">
        <v>40</v>
      </c>
      <c r="H720" s="76" t="s">
        <v>3303</v>
      </c>
      <c r="I720" s="77">
        <v>52.49</v>
      </c>
      <c r="J720" s="2">
        <v>1</v>
      </c>
      <c r="K720" s="119" cm="1">
        <f t="array" ref="K720">ROUND(IF(C720="Beer",SUM(LOOKUP(2,1/(SRP!$B$7:$B$9&lt;=E720)/(SRP!$C$7:$C$9&gt;=E720),SRP!$D$7:$D$9)*(G720/100)*(E720/1000)),IF(C720="Spirits",SUM(LOOKUP(2,1/(SRP!$B$2:$B$6&lt;=E720)/(SRP!$C$2:$C$6&gt;=E720),SRP!$D$2:$D$6)*(G720/100)*(E720/1000)),IF(AND(C720="Wine",D720="Fortified Wines"),SUM(LOOKUP(2,1/(SRP!$B$20:$B$23&lt;=E720)/(SRP!$C$20:$C$23&gt;=E720),SRP!$D$20:$D$23)*(G720/100)*(E720/1000)),IF(C720="Wine",SUM(LOOKUP(2,1/(SRP!$B$15:$B$19&lt;=E720)/(SRP!$C$15:$C$19&gt;=E720),SRP!$D$15:$D$19)*(G720/100)*(E720/1000)),IF(C720="Ready to Drink",SUM(LOOKUP(2,1/(SRP!$B$10:$B$14&lt;=E720)/(SRP!$C$10:$C$14&gt;=E720),SRP!$D$10:$D$14)*(G720/100)*(E720/1000)),0))))),2)</f>
        <v>48.87</v>
      </c>
    </row>
    <row r="721" spans="1:11" x14ac:dyDescent="0.35">
      <c r="A721" s="2">
        <v>14172</v>
      </c>
      <c r="B721" s="76" t="s">
        <v>741</v>
      </c>
      <c r="C721" s="76" t="s">
        <v>285</v>
      </c>
      <c r="D721" s="76" t="s">
        <v>5231</v>
      </c>
      <c r="E721" s="76">
        <v>1140</v>
      </c>
      <c r="F721" s="76">
        <v>12</v>
      </c>
      <c r="G721" s="77">
        <v>40</v>
      </c>
      <c r="H721" s="76" t="s">
        <v>3303</v>
      </c>
      <c r="I721" s="77">
        <v>33.99</v>
      </c>
      <c r="J721" s="2">
        <v>1</v>
      </c>
      <c r="K721" s="119" cm="1">
        <f t="array" ref="K721">ROUND(IF(C721="Beer",SUM(LOOKUP(2,1/(SRP!$B$7:$B$9&lt;=E721)/(SRP!$C$7:$C$9&gt;=E721),SRP!$D$7:$D$9)*(G721/100)*(E721/1000)),IF(C721="Spirits",SUM(LOOKUP(2,1/(SRP!$B$2:$B$6&lt;=E721)/(SRP!$C$2:$C$6&gt;=E721),SRP!$D$2:$D$6)*(G721/100)*(E721/1000)),IF(AND(C721="Wine",D721="Fortified Wines"),SUM(LOOKUP(2,1/(SRP!$B$20:$B$23&lt;=E721)/(SRP!$C$20:$C$23&gt;=E721),SRP!$D$20:$D$23)*(G721/100)*(E721/1000)),IF(C721="Wine",SUM(LOOKUP(2,1/(SRP!$B$15:$B$19&lt;=E721)/(SRP!$C$15:$C$19&gt;=E721),SRP!$D$15:$D$19)*(G721/100)*(E721/1000)),IF(C721="Ready to Drink",SUM(LOOKUP(2,1/(SRP!$B$10:$B$14&lt;=E721)/(SRP!$C$10:$C$14&gt;=E721),SRP!$D$10:$D$14)*(G721/100)*(E721/1000)),0))))),2)</f>
        <v>31.83</v>
      </c>
    </row>
    <row r="722" spans="1:11" x14ac:dyDescent="0.35">
      <c r="A722" s="2">
        <v>14179</v>
      </c>
      <c r="B722" s="76" t="s">
        <v>742</v>
      </c>
      <c r="C722" s="76" t="s">
        <v>287</v>
      </c>
      <c r="D722" s="76" t="s">
        <v>5230</v>
      </c>
      <c r="E722" s="76">
        <v>5325</v>
      </c>
      <c r="F722" s="76">
        <v>1</v>
      </c>
      <c r="G722" s="77">
        <v>5.5</v>
      </c>
      <c r="H722" s="76" t="s">
        <v>3324</v>
      </c>
      <c r="I722" s="77">
        <v>27.99</v>
      </c>
      <c r="J722" s="2">
        <v>15</v>
      </c>
      <c r="K722" s="119" cm="1">
        <f t="array" ref="K722">ROUND(IF(C722="Beer",SUM(LOOKUP(2,1/(SRP!$B$7:$B$9&lt;=E722)/(SRP!$C$7:$C$9&gt;=E722),SRP!$D$7:$D$9)*(G722/100)*(E722/1000)),IF(C722="Spirits",SUM(LOOKUP(2,1/(SRP!$B$2:$B$6&lt;=E722)/(SRP!$C$2:$C$6&gt;=E722),SRP!$D$2:$D$6)*(G722/100)*(E722/1000)),IF(AND(C722="Wine",D722="Fortified Wines"),SUM(LOOKUP(2,1/(SRP!$B$20:$B$23&lt;=E722)/(SRP!$C$20:$C$23&gt;=E722),SRP!$D$20:$D$23)*(G722/100)*(E722/1000)),IF(C722="Wine",SUM(LOOKUP(2,1/(SRP!$B$15:$B$19&lt;=E722)/(SRP!$C$15:$C$19&gt;=E722),SRP!$D$15:$D$19)*(G722/100)*(E722/1000)),IF(C722="Ready to Drink",SUM(LOOKUP(2,1/(SRP!$B$10:$B$14&lt;=E722)/(SRP!$C$10:$C$14&gt;=E722),SRP!$D$10:$D$14)*(G722/100)*(E722/1000)),0))))),2)</f>
        <v>20.45</v>
      </c>
    </row>
    <row r="723" spans="1:11" x14ac:dyDescent="0.35">
      <c r="A723" s="2">
        <v>14179</v>
      </c>
      <c r="B723" s="76" t="s">
        <v>742</v>
      </c>
      <c r="C723" s="76" t="s">
        <v>287</v>
      </c>
      <c r="D723" s="76" t="s">
        <v>5230</v>
      </c>
      <c r="E723" s="76">
        <v>5325</v>
      </c>
      <c r="F723" s="76">
        <v>1</v>
      </c>
      <c r="G723" s="77">
        <v>5.5</v>
      </c>
      <c r="H723" s="76" t="s">
        <v>3324</v>
      </c>
      <c r="I723" s="77">
        <v>27.99</v>
      </c>
      <c r="J723" s="2">
        <v>15</v>
      </c>
      <c r="K723" s="119" cm="1">
        <f t="array" ref="K723">ROUND(IF(C723="Beer",SUM(LOOKUP(2,1/(SRP!$B$7:$B$9&lt;=E723)/(SRP!$C$7:$C$9&gt;=E723),SRP!$D$7:$D$9)*(G723/100)*(E723/1000)),IF(C723="Spirits",SUM(LOOKUP(2,1/(SRP!$B$2:$B$6&lt;=E723)/(SRP!$C$2:$C$6&gt;=E723),SRP!$D$2:$D$6)*(G723/100)*(E723/1000)),IF(AND(C723="Wine",D723="Fortified Wines"),SUM(LOOKUP(2,1/(SRP!$B$20:$B$23&lt;=E723)/(SRP!$C$20:$C$23&gt;=E723),SRP!$D$20:$D$23)*(G723/100)*(E723/1000)),IF(C723="Wine",SUM(LOOKUP(2,1/(SRP!$B$15:$B$19&lt;=E723)/(SRP!$C$15:$C$19&gt;=E723),SRP!$D$15:$D$19)*(G723/100)*(E723/1000)),IF(C723="Ready to Drink",SUM(LOOKUP(2,1/(SRP!$B$10:$B$14&lt;=E723)/(SRP!$C$10:$C$14&gt;=E723),SRP!$D$10:$D$14)*(G723/100)*(E723/1000)),0))))),2)</f>
        <v>20.45</v>
      </c>
    </row>
    <row r="724" spans="1:11" x14ac:dyDescent="0.35">
      <c r="A724" s="2">
        <v>14238</v>
      </c>
      <c r="B724" s="76" t="s">
        <v>743</v>
      </c>
      <c r="C724" s="76" t="s">
        <v>286</v>
      </c>
      <c r="D724" s="76" t="s">
        <v>5249</v>
      </c>
      <c r="E724" s="76">
        <v>750</v>
      </c>
      <c r="F724" s="76">
        <v>6</v>
      </c>
      <c r="G724" s="77">
        <v>14.5</v>
      </c>
      <c r="H724" s="76" t="s">
        <v>5939</v>
      </c>
      <c r="I724" s="77">
        <v>26.99</v>
      </c>
      <c r="J724" s="2">
        <v>1</v>
      </c>
      <c r="K724" s="119" cm="1">
        <f t="array" ref="K724">ROUND(IF(C724="Beer",SUM(LOOKUP(2,1/(SRP!$B$7:$B$9&lt;=E724)/(SRP!$C$7:$C$9&gt;=E724),SRP!$D$7:$D$9)*(G724/100)*(E724/1000)),IF(C724="Spirits",SUM(LOOKUP(2,1/(SRP!$B$2:$B$6&lt;=E724)/(SRP!$C$2:$C$6&gt;=E724),SRP!$D$2:$D$6)*(G724/100)*(E724/1000)),IF(AND(C724="Wine",D724="Fortified Wines"),SUM(LOOKUP(2,1/(SRP!$B$20:$B$23&lt;=E724)/(SRP!$C$20:$C$23&gt;=E724),SRP!$D$20:$D$23)*(G724/100)*(E724/1000)),IF(C724="Wine",SUM(LOOKUP(2,1/(SRP!$B$15:$B$19&lt;=E724)/(SRP!$C$15:$C$19&gt;=E724),SRP!$D$15:$D$19)*(G724/100)*(E724/1000)),IF(C724="Ready to Drink",SUM(LOOKUP(2,1/(SRP!$B$10:$B$14&lt;=E724)/(SRP!$C$10:$C$14&gt;=E724),SRP!$D$10:$D$14)*(G724/100)*(E724/1000)),0))))),2)</f>
        <v>7.59</v>
      </c>
    </row>
    <row r="725" spans="1:11" x14ac:dyDescent="0.35">
      <c r="A725" s="2">
        <v>14244</v>
      </c>
      <c r="B725" s="76" t="s">
        <v>6392</v>
      </c>
      <c r="C725" s="76" t="s">
        <v>286</v>
      </c>
      <c r="D725" s="76" t="s">
        <v>5264</v>
      </c>
      <c r="E725" s="76">
        <v>750</v>
      </c>
      <c r="F725" s="76">
        <v>12</v>
      </c>
      <c r="G725" s="77">
        <v>12</v>
      </c>
      <c r="H725" s="76" t="s">
        <v>3279</v>
      </c>
      <c r="I725" s="77">
        <v>21.99</v>
      </c>
      <c r="J725" s="2">
        <v>1</v>
      </c>
      <c r="K725" s="119" cm="1">
        <f t="array" ref="K725">ROUND(IF(C725="Beer",SUM(LOOKUP(2,1/(SRP!$B$7:$B$9&lt;=E725)/(SRP!$C$7:$C$9&gt;=E725),SRP!$D$7:$D$9)*(G725/100)*(E725/1000)),IF(C725="Spirits",SUM(LOOKUP(2,1/(SRP!$B$2:$B$6&lt;=E725)/(SRP!$C$2:$C$6&gt;=E725),SRP!$D$2:$D$6)*(G725/100)*(E725/1000)),IF(AND(C725="Wine",D725="Fortified Wines"),SUM(LOOKUP(2,1/(SRP!$B$20:$B$23&lt;=E725)/(SRP!$C$20:$C$23&gt;=E725),SRP!$D$20:$D$23)*(G725/100)*(E725/1000)),IF(C725="Wine",SUM(LOOKUP(2,1/(SRP!$B$15:$B$19&lt;=E725)/(SRP!$C$15:$C$19&gt;=E725),SRP!$D$15:$D$19)*(G725/100)*(E725/1000)),IF(C725="Ready to Drink",SUM(LOOKUP(2,1/(SRP!$B$10:$B$14&lt;=E725)/(SRP!$C$10:$C$14&gt;=E725),SRP!$D$10:$D$14)*(G725/100)*(E725/1000)),0))))),2)</f>
        <v>6.28</v>
      </c>
    </row>
    <row r="726" spans="1:11" x14ac:dyDescent="0.35">
      <c r="A726" s="2">
        <v>14288</v>
      </c>
      <c r="B726" s="76" t="s">
        <v>744</v>
      </c>
      <c r="C726" s="76" t="s">
        <v>286</v>
      </c>
      <c r="D726" s="76" t="s">
        <v>5244</v>
      </c>
      <c r="E726" s="76">
        <v>750</v>
      </c>
      <c r="F726" s="76">
        <v>12</v>
      </c>
      <c r="G726" s="77">
        <v>13</v>
      </c>
      <c r="H726" s="76" t="s">
        <v>3288</v>
      </c>
      <c r="I726" s="77">
        <v>18.489999999999998</v>
      </c>
      <c r="J726" s="2">
        <v>1</v>
      </c>
      <c r="K726" s="119" cm="1">
        <f t="array" ref="K726">ROUND(IF(C726="Beer",SUM(LOOKUP(2,1/(SRP!$B$7:$B$9&lt;=E726)/(SRP!$C$7:$C$9&gt;=E726),SRP!$D$7:$D$9)*(G726/100)*(E726/1000)),IF(C726="Spirits",SUM(LOOKUP(2,1/(SRP!$B$2:$B$6&lt;=E726)/(SRP!$C$2:$C$6&gt;=E726),SRP!$D$2:$D$6)*(G726/100)*(E726/1000)),IF(AND(C726="Wine",D726="Fortified Wines"),SUM(LOOKUP(2,1/(SRP!$B$20:$B$23&lt;=E726)/(SRP!$C$20:$C$23&gt;=E726),SRP!$D$20:$D$23)*(G726/100)*(E726/1000)),IF(C726="Wine",SUM(LOOKUP(2,1/(SRP!$B$15:$B$19&lt;=E726)/(SRP!$C$15:$C$19&gt;=E726),SRP!$D$15:$D$19)*(G726/100)*(E726/1000)),IF(C726="Ready to Drink",SUM(LOOKUP(2,1/(SRP!$B$10:$B$14&lt;=E726)/(SRP!$C$10:$C$14&gt;=E726),SRP!$D$10:$D$14)*(G726/100)*(E726/1000)),0))))),2)</f>
        <v>6.81</v>
      </c>
    </row>
    <row r="727" spans="1:11" x14ac:dyDescent="0.35">
      <c r="A727" s="2">
        <v>14310</v>
      </c>
      <c r="B727" s="76" t="s">
        <v>745</v>
      </c>
      <c r="C727" s="76" t="s">
        <v>286</v>
      </c>
      <c r="D727" s="76" t="s">
        <v>5285</v>
      </c>
      <c r="E727" s="76">
        <v>750</v>
      </c>
      <c r="F727" s="76">
        <v>12</v>
      </c>
      <c r="G727" s="77">
        <v>14.5</v>
      </c>
      <c r="H727" s="76" t="s">
        <v>3303</v>
      </c>
      <c r="I727" s="77">
        <v>24.99</v>
      </c>
      <c r="J727" s="2">
        <v>1</v>
      </c>
      <c r="K727" s="119" cm="1">
        <f t="array" ref="K727">ROUND(IF(C727="Beer",SUM(LOOKUP(2,1/(SRP!$B$7:$B$9&lt;=E727)/(SRP!$C$7:$C$9&gt;=E727),SRP!$D$7:$D$9)*(G727/100)*(E727/1000)),IF(C727="Spirits",SUM(LOOKUP(2,1/(SRP!$B$2:$B$6&lt;=E727)/(SRP!$C$2:$C$6&gt;=E727),SRP!$D$2:$D$6)*(G727/100)*(E727/1000)),IF(AND(C727="Wine",D727="Fortified Wines"),SUM(LOOKUP(2,1/(SRP!$B$20:$B$23&lt;=E727)/(SRP!$C$20:$C$23&gt;=E727),SRP!$D$20:$D$23)*(G727/100)*(E727/1000)),IF(C727="Wine",SUM(LOOKUP(2,1/(SRP!$B$15:$B$19&lt;=E727)/(SRP!$C$15:$C$19&gt;=E727),SRP!$D$15:$D$19)*(G727/100)*(E727/1000)),IF(C727="Ready to Drink",SUM(LOOKUP(2,1/(SRP!$B$10:$B$14&lt;=E727)/(SRP!$C$10:$C$14&gt;=E727),SRP!$D$10:$D$14)*(G727/100)*(E727/1000)),0))))),2)</f>
        <v>7.59</v>
      </c>
    </row>
    <row r="728" spans="1:11" x14ac:dyDescent="0.35">
      <c r="A728" s="2">
        <v>14316</v>
      </c>
      <c r="B728" s="76" t="s">
        <v>746</v>
      </c>
      <c r="C728" s="76" t="s">
        <v>286</v>
      </c>
      <c r="D728" s="76" t="s">
        <v>5248</v>
      </c>
      <c r="E728" s="76">
        <v>750</v>
      </c>
      <c r="F728" s="76">
        <v>12</v>
      </c>
      <c r="G728" s="77">
        <v>14</v>
      </c>
      <c r="H728" s="76" t="s">
        <v>3288</v>
      </c>
      <c r="I728" s="77">
        <v>20.99</v>
      </c>
      <c r="J728" s="2">
        <v>1</v>
      </c>
      <c r="K728" s="119" cm="1">
        <f t="array" ref="K728">ROUND(IF(C728="Beer",SUM(LOOKUP(2,1/(SRP!$B$7:$B$9&lt;=E728)/(SRP!$C$7:$C$9&gt;=E728),SRP!$D$7:$D$9)*(G728/100)*(E728/1000)),IF(C728="Spirits",SUM(LOOKUP(2,1/(SRP!$B$2:$B$6&lt;=E728)/(SRP!$C$2:$C$6&gt;=E728),SRP!$D$2:$D$6)*(G728/100)*(E728/1000)),IF(AND(C728="Wine",D728="Fortified Wines"),SUM(LOOKUP(2,1/(SRP!$B$20:$B$23&lt;=E728)/(SRP!$C$20:$C$23&gt;=E728),SRP!$D$20:$D$23)*(G728/100)*(E728/1000)),IF(C728="Wine",SUM(LOOKUP(2,1/(SRP!$B$15:$B$19&lt;=E728)/(SRP!$C$15:$C$19&gt;=E728),SRP!$D$15:$D$19)*(G728/100)*(E728/1000)),IF(C728="Ready to Drink",SUM(LOOKUP(2,1/(SRP!$B$10:$B$14&lt;=E728)/(SRP!$C$10:$C$14&gt;=E728),SRP!$D$10:$D$14)*(G728/100)*(E728/1000)),0))))),2)</f>
        <v>7.33</v>
      </c>
    </row>
    <row r="729" spans="1:11" x14ac:dyDescent="0.35">
      <c r="A729" s="2">
        <v>14385</v>
      </c>
      <c r="B729" s="76" t="s">
        <v>747</v>
      </c>
      <c r="C729" s="76" t="s">
        <v>286</v>
      </c>
      <c r="D729" s="76" t="s">
        <v>5269</v>
      </c>
      <c r="E729" s="76">
        <v>750</v>
      </c>
      <c r="F729" s="76">
        <v>6</v>
      </c>
      <c r="G729" s="77">
        <v>14</v>
      </c>
      <c r="H729" s="76" t="s">
        <v>3299</v>
      </c>
      <c r="I729" s="77">
        <v>68.09</v>
      </c>
      <c r="J729" s="2">
        <v>1</v>
      </c>
      <c r="K729" s="119" cm="1">
        <f t="array" ref="K729">ROUND(IF(C729="Beer",SUM(LOOKUP(2,1/(SRP!$B$7:$B$9&lt;=E729)/(SRP!$C$7:$C$9&gt;=E729),SRP!$D$7:$D$9)*(G729/100)*(E729/1000)),IF(C729="Spirits",SUM(LOOKUP(2,1/(SRP!$B$2:$B$6&lt;=E729)/(SRP!$C$2:$C$6&gt;=E729),SRP!$D$2:$D$6)*(G729/100)*(E729/1000)),IF(AND(C729="Wine",D729="Fortified Wines"),SUM(LOOKUP(2,1/(SRP!$B$20:$B$23&lt;=E729)/(SRP!$C$20:$C$23&gt;=E729),SRP!$D$20:$D$23)*(G729/100)*(E729/1000)),IF(C729="Wine",SUM(LOOKUP(2,1/(SRP!$B$15:$B$19&lt;=E729)/(SRP!$C$15:$C$19&gt;=E729),SRP!$D$15:$D$19)*(G729/100)*(E729/1000)),IF(C729="Ready to Drink",SUM(LOOKUP(2,1/(SRP!$B$10:$B$14&lt;=E729)/(SRP!$C$10:$C$14&gt;=E729),SRP!$D$10:$D$14)*(G729/100)*(E729/1000)),0))))),2)</f>
        <v>7.33</v>
      </c>
    </row>
    <row r="730" spans="1:11" x14ac:dyDescent="0.35">
      <c r="A730" s="2">
        <v>14387</v>
      </c>
      <c r="B730" s="76" t="s">
        <v>748</v>
      </c>
      <c r="C730" s="76" t="s">
        <v>287</v>
      </c>
      <c r="D730" s="76" t="s">
        <v>5230</v>
      </c>
      <c r="E730" s="76">
        <v>8520</v>
      </c>
      <c r="F730" s="76">
        <v>1</v>
      </c>
      <c r="G730" s="77">
        <v>4.7</v>
      </c>
      <c r="H730" s="76" t="s">
        <v>3325</v>
      </c>
      <c r="I730" s="77">
        <v>45.99</v>
      </c>
      <c r="J730" s="2">
        <v>24</v>
      </c>
      <c r="K730" s="119" cm="1">
        <f t="array" ref="K730">ROUND(IF(C730="Beer",SUM(LOOKUP(2,1/(SRP!$B$7:$B$9&lt;=E730)/(SRP!$C$7:$C$9&gt;=E730),SRP!$D$7:$D$9)*(G730/100)*(E730/1000)),IF(C730="Spirits",SUM(LOOKUP(2,1/(SRP!$B$2:$B$6&lt;=E730)/(SRP!$C$2:$C$6&gt;=E730),SRP!$D$2:$D$6)*(G730/100)*(E730/1000)),IF(AND(C730="Wine",D730="Fortified Wines"),SUM(LOOKUP(2,1/(SRP!$B$20:$B$23&lt;=E730)/(SRP!$C$20:$C$23&gt;=E730),SRP!$D$20:$D$23)*(G730/100)*(E730/1000)),IF(C730="Wine",SUM(LOOKUP(2,1/(SRP!$B$15:$B$19&lt;=E730)/(SRP!$C$15:$C$19&gt;=E730),SRP!$D$15:$D$19)*(G730/100)*(E730/1000)),IF(C730="Ready to Drink",SUM(LOOKUP(2,1/(SRP!$B$10:$B$14&lt;=E730)/(SRP!$C$10:$C$14&gt;=E730),SRP!$D$10:$D$14)*(G730/100)*(E730/1000)),0))))),2)</f>
        <v>27.95</v>
      </c>
    </row>
    <row r="731" spans="1:11" x14ac:dyDescent="0.35">
      <c r="A731" s="2">
        <v>14387</v>
      </c>
      <c r="B731" s="76" t="s">
        <v>748</v>
      </c>
      <c r="C731" s="76" t="s">
        <v>287</v>
      </c>
      <c r="D731" s="76" t="s">
        <v>5230</v>
      </c>
      <c r="E731" s="76">
        <v>8520</v>
      </c>
      <c r="F731" s="76">
        <v>1</v>
      </c>
      <c r="G731" s="77">
        <v>4.7</v>
      </c>
      <c r="H731" s="76" t="s">
        <v>3325</v>
      </c>
      <c r="I731" s="77">
        <v>45.99</v>
      </c>
      <c r="J731" s="2">
        <v>24</v>
      </c>
      <c r="K731" s="119" cm="1">
        <f t="array" ref="K731">ROUND(IF(C731="Beer",SUM(LOOKUP(2,1/(SRP!$B$7:$B$9&lt;=E731)/(SRP!$C$7:$C$9&gt;=E731),SRP!$D$7:$D$9)*(G731/100)*(E731/1000)),IF(C731="Spirits",SUM(LOOKUP(2,1/(SRP!$B$2:$B$6&lt;=E731)/(SRP!$C$2:$C$6&gt;=E731),SRP!$D$2:$D$6)*(G731/100)*(E731/1000)),IF(AND(C731="Wine",D731="Fortified Wines"),SUM(LOOKUP(2,1/(SRP!$B$20:$B$23&lt;=E731)/(SRP!$C$20:$C$23&gt;=E731),SRP!$D$20:$D$23)*(G731/100)*(E731/1000)),IF(C731="Wine",SUM(LOOKUP(2,1/(SRP!$B$15:$B$19&lt;=E731)/(SRP!$C$15:$C$19&gt;=E731),SRP!$D$15:$D$19)*(G731/100)*(E731/1000)),IF(C731="Ready to Drink",SUM(LOOKUP(2,1/(SRP!$B$10:$B$14&lt;=E731)/(SRP!$C$10:$C$14&gt;=E731),SRP!$D$10:$D$14)*(G731/100)*(E731/1000)),0))))),2)</f>
        <v>27.95</v>
      </c>
    </row>
    <row r="732" spans="1:11" x14ac:dyDescent="0.35">
      <c r="A732" s="2">
        <v>14407</v>
      </c>
      <c r="B732" s="76" t="s">
        <v>749</v>
      </c>
      <c r="C732" s="76" t="s">
        <v>285</v>
      </c>
      <c r="D732" s="76" t="s">
        <v>5233</v>
      </c>
      <c r="E732" s="76">
        <v>750</v>
      </c>
      <c r="F732" s="76">
        <v>12</v>
      </c>
      <c r="G732" s="77">
        <v>40</v>
      </c>
      <c r="H732" s="76" t="s">
        <v>3279</v>
      </c>
      <c r="I732" s="77">
        <v>31.79</v>
      </c>
      <c r="J732" s="2">
        <v>1</v>
      </c>
      <c r="K732" s="119" cm="1">
        <f t="array" ref="K732">ROUND(IF(C732="Beer",SUM(LOOKUP(2,1/(SRP!$B$7:$B$9&lt;=E732)/(SRP!$C$7:$C$9&gt;=E732),SRP!$D$7:$D$9)*(G732/100)*(E732/1000)),IF(C732="Spirits",SUM(LOOKUP(2,1/(SRP!$B$2:$B$6&lt;=E732)/(SRP!$C$2:$C$6&gt;=E732),SRP!$D$2:$D$6)*(G732/100)*(E732/1000)),IF(AND(C732="Wine",D732="Fortified Wines"),SUM(LOOKUP(2,1/(SRP!$B$20:$B$23&lt;=E732)/(SRP!$C$20:$C$23&gt;=E732),SRP!$D$20:$D$23)*(G732/100)*(E732/1000)),IF(C732="Wine",SUM(LOOKUP(2,1/(SRP!$B$15:$B$19&lt;=E732)/(SRP!$C$15:$C$19&gt;=E732),SRP!$D$15:$D$19)*(G732/100)*(E732/1000)),IF(C732="Ready to Drink",SUM(LOOKUP(2,1/(SRP!$B$10:$B$14&lt;=E732)/(SRP!$C$10:$C$14&gt;=E732),SRP!$D$10:$D$14)*(G732/100)*(E732/1000)),0))))),2)</f>
        <v>20.94</v>
      </c>
    </row>
    <row r="733" spans="1:11" x14ac:dyDescent="0.35">
      <c r="A733" s="2">
        <v>14415</v>
      </c>
      <c r="B733" s="76" t="s">
        <v>5947</v>
      </c>
      <c r="C733" s="76" t="s">
        <v>286</v>
      </c>
      <c r="D733" s="76" t="s">
        <v>5246</v>
      </c>
      <c r="E733" s="76">
        <v>750</v>
      </c>
      <c r="F733" s="76">
        <v>12</v>
      </c>
      <c r="G733" s="77">
        <v>13.5</v>
      </c>
      <c r="H733" s="76" t="s">
        <v>3992</v>
      </c>
      <c r="I733" s="77">
        <v>21.99</v>
      </c>
      <c r="J733" s="2">
        <v>1</v>
      </c>
      <c r="K733" s="119" cm="1">
        <f t="array" ref="K733">ROUND(IF(C733="Beer",SUM(LOOKUP(2,1/(SRP!$B$7:$B$9&lt;=E733)/(SRP!$C$7:$C$9&gt;=E733),SRP!$D$7:$D$9)*(G733/100)*(E733/1000)),IF(C733="Spirits",SUM(LOOKUP(2,1/(SRP!$B$2:$B$6&lt;=E733)/(SRP!$C$2:$C$6&gt;=E733),SRP!$D$2:$D$6)*(G733/100)*(E733/1000)),IF(AND(C733="Wine",D733="Fortified Wines"),SUM(LOOKUP(2,1/(SRP!$B$20:$B$23&lt;=E733)/(SRP!$C$20:$C$23&gt;=E733),SRP!$D$20:$D$23)*(G733/100)*(E733/1000)),IF(C733="Wine",SUM(LOOKUP(2,1/(SRP!$B$15:$B$19&lt;=E733)/(SRP!$C$15:$C$19&gt;=E733),SRP!$D$15:$D$19)*(G733/100)*(E733/1000)),IF(C733="Ready to Drink",SUM(LOOKUP(2,1/(SRP!$B$10:$B$14&lt;=E733)/(SRP!$C$10:$C$14&gt;=E733),SRP!$D$10:$D$14)*(G733/100)*(E733/1000)),0))))),2)</f>
        <v>7.07</v>
      </c>
    </row>
    <row r="734" spans="1:11" x14ac:dyDescent="0.35">
      <c r="A734" s="2">
        <v>14421</v>
      </c>
      <c r="B734" s="76" t="s">
        <v>4703</v>
      </c>
      <c r="C734" s="76" t="s">
        <v>285</v>
      </c>
      <c r="D734" s="76" t="s">
        <v>5287</v>
      </c>
      <c r="E734" s="76">
        <v>750</v>
      </c>
      <c r="F734" s="76">
        <v>6</v>
      </c>
      <c r="G734" s="77">
        <v>40</v>
      </c>
      <c r="H734" s="76" t="s">
        <v>3289</v>
      </c>
      <c r="I734" s="77">
        <v>64.989999999999995</v>
      </c>
      <c r="J734" s="2">
        <v>1</v>
      </c>
      <c r="K734" s="119" cm="1">
        <f t="array" ref="K734">ROUND(IF(C734="Beer",SUM(LOOKUP(2,1/(SRP!$B$7:$B$9&lt;=E734)/(SRP!$C$7:$C$9&gt;=E734),SRP!$D$7:$D$9)*(G734/100)*(E734/1000)),IF(C734="Spirits",SUM(LOOKUP(2,1/(SRP!$B$2:$B$6&lt;=E734)/(SRP!$C$2:$C$6&gt;=E734),SRP!$D$2:$D$6)*(G734/100)*(E734/1000)),IF(AND(C734="Wine",D734="Fortified Wines"),SUM(LOOKUP(2,1/(SRP!$B$20:$B$23&lt;=E734)/(SRP!$C$20:$C$23&gt;=E734),SRP!$D$20:$D$23)*(G734/100)*(E734/1000)),IF(C734="Wine",SUM(LOOKUP(2,1/(SRP!$B$15:$B$19&lt;=E734)/(SRP!$C$15:$C$19&gt;=E734),SRP!$D$15:$D$19)*(G734/100)*(E734/1000)),IF(C734="Ready to Drink",SUM(LOOKUP(2,1/(SRP!$B$10:$B$14&lt;=E734)/(SRP!$C$10:$C$14&gt;=E734),SRP!$D$10:$D$14)*(G734/100)*(E734/1000)),0))))),2)</f>
        <v>20.94</v>
      </c>
    </row>
    <row r="735" spans="1:11" x14ac:dyDescent="0.35">
      <c r="A735" s="2">
        <v>14435</v>
      </c>
      <c r="B735" s="76" t="s">
        <v>750</v>
      </c>
      <c r="C735" s="76" t="s">
        <v>286</v>
      </c>
      <c r="D735" s="76" t="s">
        <v>5232</v>
      </c>
      <c r="E735" s="76">
        <v>750</v>
      </c>
      <c r="F735" s="76">
        <v>6</v>
      </c>
      <c r="G735" s="77">
        <v>6.5</v>
      </c>
      <c r="H735" s="76" t="s">
        <v>3338</v>
      </c>
      <c r="I735" s="77">
        <v>19.989999999999998</v>
      </c>
      <c r="J735" s="2">
        <v>1</v>
      </c>
      <c r="K735" s="119" cm="1">
        <f t="array" ref="K735">ROUND(IF(C735="Beer",SUM(LOOKUP(2,1/(SRP!$B$7:$B$9&lt;=E735)/(SRP!$C$7:$C$9&gt;=E735),SRP!$D$7:$D$9)*(G735/100)*(E735/1000)),IF(C735="Spirits",SUM(LOOKUP(2,1/(SRP!$B$2:$B$6&lt;=E735)/(SRP!$C$2:$C$6&gt;=E735),SRP!$D$2:$D$6)*(G735/100)*(E735/1000)),IF(AND(C735="Wine",D735="Fortified Wines"),SUM(LOOKUP(2,1/(SRP!$B$20:$B$23&lt;=E735)/(SRP!$C$20:$C$23&gt;=E735),SRP!$D$20:$D$23)*(G735/100)*(E735/1000)),IF(C735="Wine",SUM(LOOKUP(2,1/(SRP!$B$15:$B$19&lt;=E735)/(SRP!$C$15:$C$19&gt;=E735),SRP!$D$15:$D$19)*(G735/100)*(E735/1000)),IF(C735="Ready to Drink",SUM(LOOKUP(2,1/(SRP!$B$10:$B$14&lt;=E735)/(SRP!$C$10:$C$14&gt;=E735),SRP!$D$10:$D$14)*(G735/100)*(E735/1000)),0))))),2)</f>
        <v>3.4</v>
      </c>
    </row>
    <row r="736" spans="1:11" x14ac:dyDescent="0.35">
      <c r="A736" s="2">
        <v>14438</v>
      </c>
      <c r="B736" s="76" t="s">
        <v>751</v>
      </c>
      <c r="C736" s="76" t="s">
        <v>286</v>
      </c>
      <c r="D736" s="76" t="s">
        <v>5236</v>
      </c>
      <c r="E736" s="76">
        <v>750</v>
      </c>
      <c r="F736" s="76">
        <v>6</v>
      </c>
      <c r="G736" s="77">
        <v>10.5</v>
      </c>
      <c r="H736" s="76" t="s">
        <v>3302</v>
      </c>
      <c r="I736" s="77">
        <v>14.99</v>
      </c>
      <c r="J736" s="2">
        <v>1</v>
      </c>
      <c r="K736" s="119" cm="1">
        <f t="array" ref="K736">ROUND(IF(C736="Beer",SUM(LOOKUP(2,1/(SRP!$B$7:$B$9&lt;=E736)/(SRP!$C$7:$C$9&gt;=E736),SRP!$D$7:$D$9)*(G736/100)*(E736/1000)),IF(C736="Spirits",SUM(LOOKUP(2,1/(SRP!$B$2:$B$6&lt;=E736)/(SRP!$C$2:$C$6&gt;=E736),SRP!$D$2:$D$6)*(G736/100)*(E736/1000)),IF(AND(C736="Wine",D736="Fortified Wines"),SUM(LOOKUP(2,1/(SRP!$B$20:$B$23&lt;=E736)/(SRP!$C$20:$C$23&gt;=E736),SRP!$D$20:$D$23)*(G736/100)*(E736/1000)),IF(C736="Wine",SUM(LOOKUP(2,1/(SRP!$B$15:$B$19&lt;=E736)/(SRP!$C$15:$C$19&gt;=E736),SRP!$D$15:$D$19)*(G736/100)*(E736/1000)),IF(C736="Ready to Drink",SUM(LOOKUP(2,1/(SRP!$B$10:$B$14&lt;=E736)/(SRP!$C$10:$C$14&gt;=E736),SRP!$D$10:$D$14)*(G736/100)*(E736/1000)),0))))),2)</f>
        <v>5.5</v>
      </c>
    </row>
    <row r="737" spans="1:11" x14ac:dyDescent="0.35">
      <c r="A737" s="2">
        <v>14439</v>
      </c>
      <c r="B737" s="76" t="s">
        <v>752</v>
      </c>
      <c r="C737" s="76" t="s">
        <v>286</v>
      </c>
      <c r="D737" s="76" t="s">
        <v>5251</v>
      </c>
      <c r="E737" s="76">
        <v>750</v>
      </c>
      <c r="F737" s="76">
        <v>6</v>
      </c>
      <c r="G737" s="77">
        <v>19.5</v>
      </c>
      <c r="H737" s="76" t="s">
        <v>3302</v>
      </c>
      <c r="I737" s="77">
        <v>46.99</v>
      </c>
      <c r="J737" s="2">
        <v>1</v>
      </c>
      <c r="K737" s="119" cm="1">
        <f t="array" ref="K737">ROUND(IF(C737="Beer",SUM(LOOKUP(2,1/(SRP!$B$7:$B$9&lt;=E737)/(SRP!$C$7:$C$9&gt;=E737),SRP!$D$7:$D$9)*(G737/100)*(E737/1000)),IF(C737="Spirits",SUM(LOOKUP(2,1/(SRP!$B$2:$B$6&lt;=E737)/(SRP!$C$2:$C$6&gt;=E737),SRP!$D$2:$D$6)*(G737/100)*(E737/1000)),IF(AND(C737="Wine",D737="Fortified Wines"),SUM(LOOKUP(2,1/(SRP!$B$20:$B$23&lt;=E737)/(SRP!$C$20:$C$23&gt;=E737),SRP!$D$20:$D$23)*(G737/100)*(E737/1000)),IF(C737="Wine",SUM(LOOKUP(2,1/(SRP!$B$15:$B$19&lt;=E737)/(SRP!$C$15:$C$19&gt;=E737),SRP!$D$15:$D$19)*(G737/100)*(E737/1000)),IF(C737="Ready to Drink",SUM(LOOKUP(2,1/(SRP!$B$10:$B$14&lt;=E737)/(SRP!$C$10:$C$14&gt;=E737),SRP!$D$10:$D$14)*(G737/100)*(E737/1000)),0))))),2)</f>
        <v>10.210000000000001</v>
      </c>
    </row>
    <row r="738" spans="1:11" x14ac:dyDescent="0.35">
      <c r="A738" s="2">
        <v>14440</v>
      </c>
      <c r="B738" s="76" t="s">
        <v>753</v>
      </c>
      <c r="C738" s="76" t="s">
        <v>286</v>
      </c>
      <c r="D738" s="76" t="s">
        <v>5236</v>
      </c>
      <c r="E738" s="76">
        <v>750</v>
      </c>
      <c r="F738" s="76">
        <v>6</v>
      </c>
      <c r="G738" s="77">
        <v>14.5</v>
      </c>
      <c r="H738" s="76" t="s">
        <v>3302</v>
      </c>
      <c r="I738" s="77">
        <v>39.99</v>
      </c>
      <c r="J738" s="2">
        <v>1</v>
      </c>
      <c r="K738" s="119" cm="1">
        <f t="array" ref="K738">ROUND(IF(C738="Beer",SUM(LOOKUP(2,1/(SRP!$B$7:$B$9&lt;=E738)/(SRP!$C$7:$C$9&gt;=E738),SRP!$D$7:$D$9)*(G738/100)*(E738/1000)),IF(C738="Spirits",SUM(LOOKUP(2,1/(SRP!$B$2:$B$6&lt;=E738)/(SRP!$C$2:$C$6&gt;=E738),SRP!$D$2:$D$6)*(G738/100)*(E738/1000)),IF(AND(C738="Wine",D738="Fortified Wines"),SUM(LOOKUP(2,1/(SRP!$B$20:$B$23&lt;=E738)/(SRP!$C$20:$C$23&gt;=E738),SRP!$D$20:$D$23)*(G738/100)*(E738/1000)),IF(C738="Wine",SUM(LOOKUP(2,1/(SRP!$B$15:$B$19&lt;=E738)/(SRP!$C$15:$C$19&gt;=E738),SRP!$D$15:$D$19)*(G738/100)*(E738/1000)),IF(C738="Ready to Drink",SUM(LOOKUP(2,1/(SRP!$B$10:$B$14&lt;=E738)/(SRP!$C$10:$C$14&gt;=E738),SRP!$D$10:$D$14)*(G738/100)*(E738/1000)),0))))),2)</f>
        <v>7.59</v>
      </c>
    </row>
    <row r="739" spans="1:11" x14ac:dyDescent="0.35">
      <c r="A739" s="2">
        <v>14451</v>
      </c>
      <c r="B739" s="76" t="s">
        <v>4000</v>
      </c>
      <c r="C739" s="76" t="s">
        <v>286</v>
      </c>
      <c r="D739" s="76" t="s">
        <v>5253</v>
      </c>
      <c r="E739" s="76">
        <v>750</v>
      </c>
      <c r="F739" s="76">
        <v>12</v>
      </c>
      <c r="G739" s="77">
        <v>9</v>
      </c>
      <c r="H739" s="76" t="s">
        <v>3319</v>
      </c>
      <c r="I739" s="77">
        <v>34.97</v>
      </c>
      <c r="J739" s="2">
        <v>1</v>
      </c>
      <c r="K739" s="119" cm="1">
        <f t="array" ref="K739">ROUND(IF(C739="Beer",SUM(LOOKUP(2,1/(SRP!$B$7:$B$9&lt;=E739)/(SRP!$C$7:$C$9&gt;=E739),SRP!$D$7:$D$9)*(G739/100)*(E739/1000)),IF(C739="Spirits",SUM(LOOKUP(2,1/(SRP!$B$2:$B$6&lt;=E739)/(SRP!$C$2:$C$6&gt;=E739),SRP!$D$2:$D$6)*(G739/100)*(E739/1000)),IF(AND(C739="Wine",D739="Fortified Wines"),SUM(LOOKUP(2,1/(SRP!$B$20:$B$23&lt;=E739)/(SRP!$C$20:$C$23&gt;=E739),SRP!$D$20:$D$23)*(G739/100)*(E739/1000)),IF(C739="Wine",SUM(LOOKUP(2,1/(SRP!$B$15:$B$19&lt;=E739)/(SRP!$C$15:$C$19&gt;=E739),SRP!$D$15:$D$19)*(G739/100)*(E739/1000)),IF(C739="Ready to Drink",SUM(LOOKUP(2,1/(SRP!$B$10:$B$14&lt;=E739)/(SRP!$C$10:$C$14&gt;=E739),SRP!$D$10:$D$14)*(G739/100)*(E739/1000)),0))))),2)</f>
        <v>4.71</v>
      </c>
    </row>
    <row r="740" spans="1:11" x14ac:dyDescent="0.35">
      <c r="A740" s="2">
        <v>14461</v>
      </c>
      <c r="B740" s="76" t="s">
        <v>185</v>
      </c>
      <c r="C740" s="76" t="s">
        <v>286</v>
      </c>
      <c r="D740" s="76" t="s">
        <v>5236</v>
      </c>
      <c r="E740" s="76">
        <v>4000</v>
      </c>
      <c r="F740" s="76">
        <v>4</v>
      </c>
      <c r="G740" s="77">
        <v>12</v>
      </c>
      <c r="H740" s="76" t="s">
        <v>3297</v>
      </c>
      <c r="I740" s="77">
        <v>44.99</v>
      </c>
      <c r="J740" s="2">
        <v>1</v>
      </c>
      <c r="K740" s="119" cm="1">
        <f t="array" ref="K740">ROUND(IF(C740="Beer",SUM(LOOKUP(2,1/(SRP!$B$7:$B$9&lt;=E740)/(SRP!$C$7:$C$9&gt;=E740),SRP!$D$7:$D$9)*(G740/100)*(E740/1000)),IF(C740="Spirits",SUM(LOOKUP(2,1/(SRP!$B$2:$B$6&lt;=E740)/(SRP!$C$2:$C$6&gt;=E740),SRP!$D$2:$D$6)*(G740/100)*(E740/1000)),IF(AND(C740="Wine",D740="Fortified Wines"),SUM(LOOKUP(2,1/(SRP!$B$20:$B$23&lt;=E740)/(SRP!$C$20:$C$23&gt;=E740),SRP!$D$20:$D$23)*(G740/100)*(E740/1000)),IF(C740="Wine",SUM(LOOKUP(2,1/(SRP!$B$15:$B$19&lt;=E740)/(SRP!$C$15:$C$19&gt;=E740),SRP!$D$15:$D$19)*(G740/100)*(E740/1000)),IF(C740="Ready to Drink",SUM(LOOKUP(2,1/(SRP!$B$10:$B$14&lt;=E740)/(SRP!$C$10:$C$14&gt;=E740),SRP!$D$10:$D$14)*(G740/100)*(E740/1000)),0))))),2)</f>
        <v>27.9</v>
      </c>
    </row>
    <row r="741" spans="1:11" x14ac:dyDescent="0.35">
      <c r="A741" s="2">
        <v>14473</v>
      </c>
      <c r="B741" s="76" t="s">
        <v>754</v>
      </c>
      <c r="C741" s="76" t="s">
        <v>286</v>
      </c>
      <c r="D741" s="76" t="s">
        <v>5289</v>
      </c>
      <c r="E741" s="76">
        <v>750</v>
      </c>
      <c r="F741" s="76">
        <v>12</v>
      </c>
      <c r="G741" s="77">
        <v>7.5</v>
      </c>
      <c r="H741" s="76" t="s">
        <v>3303</v>
      </c>
      <c r="I741" s="77">
        <v>14.99</v>
      </c>
      <c r="J741" s="2">
        <v>1</v>
      </c>
      <c r="K741" s="119" cm="1">
        <f t="array" ref="K741">ROUND(IF(C741="Beer",SUM(LOOKUP(2,1/(SRP!$B$7:$B$9&lt;=E741)/(SRP!$C$7:$C$9&gt;=E741),SRP!$D$7:$D$9)*(G741/100)*(E741/1000)),IF(C741="Spirits",SUM(LOOKUP(2,1/(SRP!$B$2:$B$6&lt;=E741)/(SRP!$C$2:$C$6&gt;=E741),SRP!$D$2:$D$6)*(G741/100)*(E741/1000)),IF(AND(C741="Wine",D741="Fortified Wines"),SUM(LOOKUP(2,1/(SRP!$B$20:$B$23&lt;=E741)/(SRP!$C$20:$C$23&gt;=E741),SRP!$D$20:$D$23)*(G741/100)*(E741/1000)),IF(C741="Wine",SUM(LOOKUP(2,1/(SRP!$B$15:$B$19&lt;=E741)/(SRP!$C$15:$C$19&gt;=E741),SRP!$D$15:$D$19)*(G741/100)*(E741/1000)),IF(C741="Ready to Drink",SUM(LOOKUP(2,1/(SRP!$B$10:$B$14&lt;=E741)/(SRP!$C$10:$C$14&gt;=E741),SRP!$D$10:$D$14)*(G741/100)*(E741/1000)),0))))),2)</f>
        <v>3.93</v>
      </c>
    </row>
    <row r="742" spans="1:11" x14ac:dyDescent="0.35">
      <c r="A742" s="2">
        <v>14474</v>
      </c>
      <c r="B742" s="76" t="s">
        <v>2584</v>
      </c>
      <c r="C742" s="76" t="s">
        <v>286</v>
      </c>
      <c r="D742" s="76" t="s">
        <v>5236</v>
      </c>
      <c r="E742" s="76">
        <v>750</v>
      </c>
      <c r="F742" s="76">
        <v>12</v>
      </c>
      <c r="G742" s="77">
        <v>12</v>
      </c>
      <c r="H742" s="76" t="s">
        <v>3303</v>
      </c>
      <c r="I742" s="77">
        <v>14.99</v>
      </c>
      <c r="J742" s="2">
        <v>1</v>
      </c>
      <c r="K742" s="119" cm="1">
        <f t="array" ref="K742">ROUND(IF(C742="Beer",SUM(LOOKUP(2,1/(SRP!$B$7:$B$9&lt;=E742)/(SRP!$C$7:$C$9&gt;=E742),SRP!$D$7:$D$9)*(G742/100)*(E742/1000)),IF(C742="Spirits",SUM(LOOKUP(2,1/(SRP!$B$2:$B$6&lt;=E742)/(SRP!$C$2:$C$6&gt;=E742),SRP!$D$2:$D$6)*(G742/100)*(E742/1000)),IF(AND(C742="Wine",D742="Fortified Wines"),SUM(LOOKUP(2,1/(SRP!$B$20:$B$23&lt;=E742)/(SRP!$C$20:$C$23&gt;=E742),SRP!$D$20:$D$23)*(G742/100)*(E742/1000)),IF(C742="Wine",SUM(LOOKUP(2,1/(SRP!$B$15:$B$19&lt;=E742)/(SRP!$C$15:$C$19&gt;=E742),SRP!$D$15:$D$19)*(G742/100)*(E742/1000)),IF(C742="Ready to Drink",SUM(LOOKUP(2,1/(SRP!$B$10:$B$14&lt;=E742)/(SRP!$C$10:$C$14&gt;=E742),SRP!$D$10:$D$14)*(G742/100)*(E742/1000)),0))))),2)</f>
        <v>6.28</v>
      </c>
    </row>
    <row r="743" spans="1:11" x14ac:dyDescent="0.35">
      <c r="A743" s="2">
        <v>14540</v>
      </c>
      <c r="B743" s="76" t="s">
        <v>3055</v>
      </c>
      <c r="C743" s="76" t="s">
        <v>286</v>
      </c>
      <c r="D743" s="76" t="s">
        <v>5247</v>
      </c>
      <c r="E743" s="76">
        <v>750</v>
      </c>
      <c r="F743" s="76">
        <v>12</v>
      </c>
      <c r="G743" s="77">
        <v>13.5</v>
      </c>
      <c r="H743" s="76" t="s">
        <v>3303</v>
      </c>
      <c r="I743" s="77">
        <v>17.989999999999998</v>
      </c>
      <c r="J743" s="2">
        <v>1</v>
      </c>
      <c r="K743" s="119" cm="1">
        <f t="array" ref="K743">ROUND(IF(C743="Beer",SUM(LOOKUP(2,1/(SRP!$B$7:$B$9&lt;=E743)/(SRP!$C$7:$C$9&gt;=E743),SRP!$D$7:$D$9)*(G743/100)*(E743/1000)),IF(C743="Spirits",SUM(LOOKUP(2,1/(SRP!$B$2:$B$6&lt;=E743)/(SRP!$C$2:$C$6&gt;=E743),SRP!$D$2:$D$6)*(G743/100)*(E743/1000)),IF(AND(C743="Wine",D743="Fortified Wines"),SUM(LOOKUP(2,1/(SRP!$B$20:$B$23&lt;=E743)/(SRP!$C$20:$C$23&gt;=E743),SRP!$D$20:$D$23)*(G743/100)*(E743/1000)),IF(C743="Wine",SUM(LOOKUP(2,1/(SRP!$B$15:$B$19&lt;=E743)/(SRP!$C$15:$C$19&gt;=E743),SRP!$D$15:$D$19)*(G743/100)*(E743/1000)),IF(C743="Ready to Drink",SUM(LOOKUP(2,1/(SRP!$B$10:$B$14&lt;=E743)/(SRP!$C$10:$C$14&gt;=E743),SRP!$D$10:$D$14)*(G743/100)*(E743/1000)),0))))),2)</f>
        <v>7.07</v>
      </c>
    </row>
    <row r="744" spans="1:11" x14ac:dyDescent="0.35">
      <c r="A744" s="2">
        <v>14555</v>
      </c>
      <c r="B744" s="76" t="s">
        <v>755</v>
      </c>
      <c r="C744" s="76" t="s">
        <v>286</v>
      </c>
      <c r="D744" s="76" t="s">
        <v>5289</v>
      </c>
      <c r="E744" s="76">
        <v>750</v>
      </c>
      <c r="F744" s="76">
        <v>6</v>
      </c>
      <c r="G744" s="77">
        <v>5.5</v>
      </c>
      <c r="H744" s="76" t="s">
        <v>3292</v>
      </c>
      <c r="I744" s="77">
        <v>20.99</v>
      </c>
      <c r="J744" s="2">
        <v>1</v>
      </c>
      <c r="K744" s="119" cm="1">
        <f t="array" ref="K744">ROUND(IF(C744="Beer",SUM(LOOKUP(2,1/(SRP!$B$7:$B$9&lt;=E744)/(SRP!$C$7:$C$9&gt;=E744),SRP!$D$7:$D$9)*(G744/100)*(E744/1000)),IF(C744="Spirits",SUM(LOOKUP(2,1/(SRP!$B$2:$B$6&lt;=E744)/(SRP!$C$2:$C$6&gt;=E744),SRP!$D$2:$D$6)*(G744/100)*(E744/1000)),IF(AND(C744="Wine",D744="Fortified Wines"),SUM(LOOKUP(2,1/(SRP!$B$20:$B$23&lt;=E744)/(SRP!$C$20:$C$23&gt;=E744),SRP!$D$20:$D$23)*(G744/100)*(E744/1000)),IF(C744="Wine",SUM(LOOKUP(2,1/(SRP!$B$15:$B$19&lt;=E744)/(SRP!$C$15:$C$19&gt;=E744),SRP!$D$15:$D$19)*(G744/100)*(E744/1000)),IF(C744="Ready to Drink",SUM(LOOKUP(2,1/(SRP!$B$10:$B$14&lt;=E744)/(SRP!$C$10:$C$14&gt;=E744),SRP!$D$10:$D$14)*(G744/100)*(E744/1000)),0))))),2)</f>
        <v>2.88</v>
      </c>
    </row>
    <row r="745" spans="1:11" x14ac:dyDescent="0.35">
      <c r="A745" s="2">
        <v>14556</v>
      </c>
      <c r="B745" s="76" t="s">
        <v>756</v>
      </c>
      <c r="C745" s="76" t="s">
        <v>286</v>
      </c>
      <c r="D745" s="76" t="s">
        <v>5289</v>
      </c>
      <c r="E745" s="76">
        <v>750</v>
      </c>
      <c r="F745" s="76">
        <v>6</v>
      </c>
      <c r="G745" s="77">
        <v>5.5</v>
      </c>
      <c r="H745" s="76" t="s">
        <v>3292</v>
      </c>
      <c r="I745" s="77">
        <v>21.99</v>
      </c>
      <c r="J745" s="2">
        <v>1</v>
      </c>
      <c r="K745" s="119" cm="1">
        <f t="array" ref="K745">ROUND(IF(C745="Beer",SUM(LOOKUP(2,1/(SRP!$B$7:$B$9&lt;=E745)/(SRP!$C$7:$C$9&gt;=E745),SRP!$D$7:$D$9)*(G745/100)*(E745/1000)),IF(C745="Spirits",SUM(LOOKUP(2,1/(SRP!$B$2:$B$6&lt;=E745)/(SRP!$C$2:$C$6&gt;=E745),SRP!$D$2:$D$6)*(G745/100)*(E745/1000)),IF(AND(C745="Wine",D745="Fortified Wines"),SUM(LOOKUP(2,1/(SRP!$B$20:$B$23&lt;=E745)/(SRP!$C$20:$C$23&gt;=E745),SRP!$D$20:$D$23)*(G745/100)*(E745/1000)),IF(C745="Wine",SUM(LOOKUP(2,1/(SRP!$B$15:$B$19&lt;=E745)/(SRP!$C$15:$C$19&gt;=E745),SRP!$D$15:$D$19)*(G745/100)*(E745/1000)),IF(C745="Ready to Drink",SUM(LOOKUP(2,1/(SRP!$B$10:$B$14&lt;=E745)/(SRP!$C$10:$C$14&gt;=E745),SRP!$D$10:$D$14)*(G745/100)*(E745/1000)),0))))),2)</f>
        <v>2.88</v>
      </c>
    </row>
    <row r="746" spans="1:11" x14ac:dyDescent="0.35">
      <c r="A746" s="2">
        <v>14564</v>
      </c>
      <c r="B746" s="76" t="s">
        <v>757</v>
      </c>
      <c r="C746" s="76" t="s">
        <v>286</v>
      </c>
      <c r="D746" s="76" t="s">
        <v>5289</v>
      </c>
      <c r="E746" s="76">
        <v>750</v>
      </c>
      <c r="F746" s="76">
        <v>12</v>
      </c>
      <c r="G746" s="77">
        <v>7.7</v>
      </c>
      <c r="H746" s="76" t="s">
        <v>3279</v>
      </c>
      <c r="I746" s="77">
        <v>15.99</v>
      </c>
      <c r="J746" s="2">
        <v>1</v>
      </c>
      <c r="K746" s="119" cm="1">
        <f t="array" ref="K746">ROUND(IF(C746="Beer",SUM(LOOKUP(2,1/(SRP!$B$7:$B$9&lt;=E746)/(SRP!$C$7:$C$9&gt;=E746),SRP!$D$7:$D$9)*(G746/100)*(E746/1000)),IF(C746="Spirits",SUM(LOOKUP(2,1/(SRP!$B$2:$B$6&lt;=E746)/(SRP!$C$2:$C$6&gt;=E746),SRP!$D$2:$D$6)*(G746/100)*(E746/1000)),IF(AND(C746="Wine",D746="Fortified Wines"),SUM(LOOKUP(2,1/(SRP!$B$20:$B$23&lt;=E746)/(SRP!$C$20:$C$23&gt;=E746),SRP!$D$20:$D$23)*(G746/100)*(E746/1000)),IF(C746="Wine",SUM(LOOKUP(2,1/(SRP!$B$15:$B$19&lt;=E746)/(SRP!$C$15:$C$19&gt;=E746),SRP!$D$15:$D$19)*(G746/100)*(E746/1000)),IF(C746="Ready to Drink",SUM(LOOKUP(2,1/(SRP!$B$10:$B$14&lt;=E746)/(SRP!$C$10:$C$14&gt;=E746),SRP!$D$10:$D$14)*(G746/100)*(E746/1000)),0))))),2)</f>
        <v>4.03</v>
      </c>
    </row>
    <row r="747" spans="1:11" x14ac:dyDescent="0.35">
      <c r="A747" s="2">
        <v>14565</v>
      </c>
      <c r="B747" s="76" t="s">
        <v>758</v>
      </c>
      <c r="C747" s="76" t="s">
        <v>285</v>
      </c>
      <c r="D747" s="76" t="s">
        <v>5270</v>
      </c>
      <c r="E747" s="76">
        <v>1140</v>
      </c>
      <c r="F747" s="76">
        <v>12</v>
      </c>
      <c r="G747" s="77">
        <v>33</v>
      </c>
      <c r="H747" s="76" t="s">
        <v>3303</v>
      </c>
      <c r="I747" s="77">
        <v>37.99</v>
      </c>
      <c r="J747" s="2">
        <v>1</v>
      </c>
      <c r="K747" s="119" cm="1">
        <f t="array" ref="K747">ROUND(IF(C747="Beer",SUM(LOOKUP(2,1/(SRP!$B$7:$B$9&lt;=E747)/(SRP!$C$7:$C$9&gt;=E747),SRP!$D$7:$D$9)*(G747/100)*(E747/1000)),IF(C747="Spirits",SUM(LOOKUP(2,1/(SRP!$B$2:$B$6&lt;=E747)/(SRP!$C$2:$C$6&gt;=E747),SRP!$D$2:$D$6)*(G747/100)*(E747/1000)),IF(AND(C747="Wine",D747="Fortified Wines"),SUM(LOOKUP(2,1/(SRP!$B$20:$B$23&lt;=E747)/(SRP!$C$20:$C$23&gt;=E747),SRP!$D$20:$D$23)*(G747/100)*(E747/1000)),IF(C747="Wine",SUM(LOOKUP(2,1/(SRP!$B$15:$B$19&lt;=E747)/(SRP!$C$15:$C$19&gt;=E747),SRP!$D$15:$D$19)*(G747/100)*(E747/1000)),IF(C747="Ready to Drink",SUM(LOOKUP(2,1/(SRP!$B$10:$B$14&lt;=E747)/(SRP!$C$10:$C$14&gt;=E747),SRP!$D$10:$D$14)*(G747/100)*(E747/1000)),0))))),2)</f>
        <v>26.26</v>
      </c>
    </row>
    <row r="748" spans="1:11" x14ac:dyDescent="0.35">
      <c r="A748" s="2">
        <v>14569</v>
      </c>
      <c r="B748" s="76" t="s">
        <v>759</v>
      </c>
      <c r="C748" s="76" t="s">
        <v>285</v>
      </c>
      <c r="D748" s="76" t="s">
        <v>6936</v>
      </c>
      <c r="E748" s="76">
        <v>750</v>
      </c>
      <c r="F748" s="76">
        <v>6</v>
      </c>
      <c r="G748" s="77">
        <v>40</v>
      </c>
      <c r="H748" s="76" t="s">
        <v>6869</v>
      </c>
      <c r="I748" s="77">
        <v>79.989999999999995</v>
      </c>
      <c r="J748" s="2">
        <v>1</v>
      </c>
      <c r="K748" s="119" cm="1">
        <f t="array" ref="K748">ROUND(IF(C748="Beer",SUM(LOOKUP(2,1/(SRP!$B$7:$B$9&lt;=E748)/(SRP!$C$7:$C$9&gt;=E748),SRP!$D$7:$D$9)*(G748/100)*(E748/1000)),IF(C748="Spirits",SUM(LOOKUP(2,1/(SRP!$B$2:$B$6&lt;=E748)/(SRP!$C$2:$C$6&gt;=E748),SRP!$D$2:$D$6)*(G748/100)*(E748/1000)),IF(AND(C748="Wine",D748="Fortified Wines"),SUM(LOOKUP(2,1/(SRP!$B$20:$B$23&lt;=E748)/(SRP!$C$20:$C$23&gt;=E748),SRP!$D$20:$D$23)*(G748/100)*(E748/1000)),IF(C748="Wine",SUM(LOOKUP(2,1/(SRP!$B$15:$B$19&lt;=E748)/(SRP!$C$15:$C$19&gt;=E748),SRP!$D$15:$D$19)*(G748/100)*(E748/1000)),IF(C748="Ready to Drink",SUM(LOOKUP(2,1/(SRP!$B$10:$B$14&lt;=E748)/(SRP!$C$10:$C$14&gt;=E748),SRP!$D$10:$D$14)*(G748/100)*(E748/1000)),0))))),2)</f>
        <v>20.94</v>
      </c>
    </row>
    <row r="749" spans="1:11" x14ac:dyDescent="0.35">
      <c r="A749" s="2">
        <v>14575</v>
      </c>
      <c r="B749" s="76" t="s">
        <v>7228</v>
      </c>
      <c r="C749" s="76" t="s">
        <v>5938</v>
      </c>
      <c r="D749" s="76" t="s">
        <v>5279</v>
      </c>
      <c r="E749" s="76">
        <v>440</v>
      </c>
      <c r="F749" s="76">
        <v>12</v>
      </c>
      <c r="G749" s="77">
        <v>7</v>
      </c>
      <c r="H749" s="76" t="s">
        <v>3314</v>
      </c>
      <c r="I749" s="77">
        <v>4.29</v>
      </c>
      <c r="J749" s="2">
        <v>1</v>
      </c>
      <c r="K749" s="119" cm="1">
        <f t="array" ref="K749">ROUND(IF(C749="Beer",SUM(LOOKUP(2,1/(SRP!$B$7:$B$9&lt;=E749)/(SRP!$C$7:$C$9&gt;=E749),SRP!$D$7:$D$9)*(G749/100)*(E749/1000)),IF(C749="Spirits",SUM(LOOKUP(2,1/(SRP!$B$2:$B$6&lt;=E749)/(SRP!$C$2:$C$6&gt;=E749),SRP!$D$2:$D$6)*(G749/100)*(E749/1000)),IF(AND(C749="Wine",D749="Fortified Wines"),SUM(LOOKUP(2,1/(SRP!$B$20:$B$23&lt;=E749)/(SRP!$C$20:$C$23&gt;=E749),SRP!$D$20:$D$23)*(G749/100)*(E749/1000)),IF(C749="Wine",SUM(LOOKUP(2,1/(SRP!$B$15:$B$19&lt;=E749)/(SRP!$C$15:$C$19&gt;=E749),SRP!$D$15:$D$19)*(G749/100)*(E749/1000)),IF(C749="Ready to Drink",SUM(LOOKUP(2,1/(SRP!$B$10:$B$14&lt;=E749)/(SRP!$C$10:$C$14&gt;=E749),SRP!$D$10:$D$14)*(G749/100)*(E749/1000)),0))))),2)</f>
        <v>2.2799999999999998</v>
      </c>
    </row>
    <row r="750" spans="1:11" x14ac:dyDescent="0.35">
      <c r="A750" s="2">
        <v>14577</v>
      </c>
      <c r="B750" s="76" t="s">
        <v>760</v>
      </c>
      <c r="C750" s="76" t="s">
        <v>286</v>
      </c>
      <c r="D750" s="76" t="s">
        <v>5236</v>
      </c>
      <c r="E750" s="76">
        <v>750</v>
      </c>
      <c r="F750" s="76">
        <v>12</v>
      </c>
      <c r="G750" s="77">
        <v>14</v>
      </c>
      <c r="H750" s="76" t="s">
        <v>3299</v>
      </c>
      <c r="I750" s="77">
        <v>33.49</v>
      </c>
      <c r="J750" s="2">
        <v>1</v>
      </c>
      <c r="K750" s="119" cm="1">
        <f t="array" ref="K750">ROUND(IF(C750="Beer",SUM(LOOKUP(2,1/(SRP!$B$7:$B$9&lt;=E750)/(SRP!$C$7:$C$9&gt;=E750),SRP!$D$7:$D$9)*(G750/100)*(E750/1000)),IF(C750="Spirits",SUM(LOOKUP(2,1/(SRP!$B$2:$B$6&lt;=E750)/(SRP!$C$2:$C$6&gt;=E750),SRP!$D$2:$D$6)*(G750/100)*(E750/1000)),IF(AND(C750="Wine",D750="Fortified Wines"),SUM(LOOKUP(2,1/(SRP!$B$20:$B$23&lt;=E750)/(SRP!$C$20:$C$23&gt;=E750),SRP!$D$20:$D$23)*(G750/100)*(E750/1000)),IF(C750="Wine",SUM(LOOKUP(2,1/(SRP!$B$15:$B$19&lt;=E750)/(SRP!$C$15:$C$19&gt;=E750),SRP!$D$15:$D$19)*(G750/100)*(E750/1000)),IF(C750="Ready to Drink",SUM(LOOKUP(2,1/(SRP!$B$10:$B$14&lt;=E750)/(SRP!$C$10:$C$14&gt;=E750),SRP!$D$10:$D$14)*(G750/100)*(E750/1000)),0))))),2)</f>
        <v>7.33</v>
      </c>
    </row>
    <row r="751" spans="1:11" x14ac:dyDescent="0.35">
      <c r="A751" s="2">
        <v>14597</v>
      </c>
      <c r="B751" s="76" t="s">
        <v>3352</v>
      </c>
      <c r="C751" s="76" t="s">
        <v>286</v>
      </c>
      <c r="D751" s="76" t="s">
        <v>5245</v>
      </c>
      <c r="E751" s="76">
        <v>750</v>
      </c>
      <c r="F751" s="76">
        <v>12</v>
      </c>
      <c r="G751" s="77">
        <v>14</v>
      </c>
      <c r="H751" s="76" t="s">
        <v>6283</v>
      </c>
      <c r="I751" s="77">
        <v>64.989999999999995</v>
      </c>
      <c r="J751" s="2">
        <v>1</v>
      </c>
      <c r="K751" s="119" cm="1">
        <f t="array" ref="K751">ROUND(IF(C751="Beer",SUM(LOOKUP(2,1/(SRP!$B$7:$B$9&lt;=E751)/(SRP!$C$7:$C$9&gt;=E751),SRP!$D$7:$D$9)*(G751/100)*(E751/1000)),IF(C751="Spirits",SUM(LOOKUP(2,1/(SRP!$B$2:$B$6&lt;=E751)/(SRP!$C$2:$C$6&gt;=E751),SRP!$D$2:$D$6)*(G751/100)*(E751/1000)),IF(AND(C751="Wine",D751="Fortified Wines"),SUM(LOOKUP(2,1/(SRP!$B$20:$B$23&lt;=E751)/(SRP!$C$20:$C$23&gt;=E751),SRP!$D$20:$D$23)*(G751/100)*(E751/1000)),IF(C751="Wine",SUM(LOOKUP(2,1/(SRP!$B$15:$B$19&lt;=E751)/(SRP!$C$15:$C$19&gt;=E751),SRP!$D$15:$D$19)*(G751/100)*(E751/1000)),IF(C751="Ready to Drink",SUM(LOOKUP(2,1/(SRP!$B$10:$B$14&lt;=E751)/(SRP!$C$10:$C$14&gt;=E751),SRP!$D$10:$D$14)*(G751/100)*(E751/1000)),0))))),2)</f>
        <v>7.33</v>
      </c>
    </row>
    <row r="752" spans="1:11" x14ac:dyDescent="0.35">
      <c r="A752" s="2">
        <v>14631</v>
      </c>
      <c r="B752" s="76" t="s">
        <v>4676</v>
      </c>
      <c r="C752" s="76" t="s">
        <v>286</v>
      </c>
      <c r="D752" s="76" t="s">
        <v>5236</v>
      </c>
      <c r="E752" s="76">
        <v>750</v>
      </c>
      <c r="F752" s="76">
        <v>12</v>
      </c>
      <c r="G752" s="77">
        <v>12.5</v>
      </c>
      <c r="H752" s="76" t="s">
        <v>3351</v>
      </c>
      <c r="I752" s="77">
        <v>1197.17</v>
      </c>
      <c r="J752" s="2">
        <v>1</v>
      </c>
      <c r="K752" s="119" cm="1">
        <f t="array" ref="K752">ROUND(IF(C752="Beer",SUM(LOOKUP(2,1/(SRP!$B$7:$B$9&lt;=E752)/(SRP!$C$7:$C$9&gt;=E752),SRP!$D$7:$D$9)*(G752/100)*(E752/1000)),IF(C752="Spirits",SUM(LOOKUP(2,1/(SRP!$B$2:$B$6&lt;=E752)/(SRP!$C$2:$C$6&gt;=E752),SRP!$D$2:$D$6)*(G752/100)*(E752/1000)),IF(AND(C752="Wine",D752="Fortified Wines"),SUM(LOOKUP(2,1/(SRP!$B$20:$B$23&lt;=E752)/(SRP!$C$20:$C$23&gt;=E752),SRP!$D$20:$D$23)*(G752/100)*(E752/1000)),IF(C752="Wine",SUM(LOOKUP(2,1/(SRP!$B$15:$B$19&lt;=E752)/(SRP!$C$15:$C$19&gt;=E752),SRP!$D$15:$D$19)*(G752/100)*(E752/1000)),IF(C752="Ready to Drink",SUM(LOOKUP(2,1/(SRP!$B$10:$B$14&lt;=E752)/(SRP!$C$10:$C$14&gt;=E752),SRP!$D$10:$D$14)*(G752/100)*(E752/1000)),0))))),2)</f>
        <v>6.54</v>
      </c>
    </row>
    <row r="753" spans="1:11" x14ac:dyDescent="0.35">
      <c r="A753" s="2">
        <v>14633</v>
      </c>
      <c r="B753" s="76" t="s">
        <v>761</v>
      </c>
      <c r="C753" s="76" t="s">
        <v>286</v>
      </c>
      <c r="D753" s="76" t="s">
        <v>5236</v>
      </c>
      <c r="E753" s="76">
        <v>750</v>
      </c>
      <c r="F753" s="76">
        <v>12</v>
      </c>
      <c r="G753" s="77">
        <v>12.5</v>
      </c>
      <c r="H753" s="76" t="s">
        <v>3351</v>
      </c>
      <c r="I753" s="77">
        <v>182.75</v>
      </c>
      <c r="J753" s="2">
        <v>1</v>
      </c>
      <c r="K753" s="119" cm="1">
        <f t="array" ref="K753">ROUND(IF(C753="Beer",SUM(LOOKUP(2,1/(SRP!$B$7:$B$9&lt;=E753)/(SRP!$C$7:$C$9&gt;=E753),SRP!$D$7:$D$9)*(G753/100)*(E753/1000)),IF(C753="Spirits",SUM(LOOKUP(2,1/(SRP!$B$2:$B$6&lt;=E753)/(SRP!$C$2:$C$6&gt;=E753),SRP!$D$2:$D$6)*(G753/100)*(E753/1000)),IF(AND(C753="Wine",D753="Fortified Wines"),SUM(LOOKUP(2,1/(SRP!$B$20:$B$23&lt;=E753)/(SRP!$C$20:$C$23&gt;=E753),SRP!$D$20:$D$23)*(G753/100)*(E753/1000)),IF(C753="Wine",SUM(LOOKUP(2,1/(SRP!$B$15:$B$19&lt;=E753)/(SRP!$C$15:$C$19&gt;=E753),SRP!$D$15:$D$19)*(G753/100)*(E753/1000)),IF(C753="Ready to Drink",SUM(LOOKUP(2,1/(SRP!$B$10:$B$14&lt;=E753)/(SRP!$C$10:$C$14&gt;=E753),SRP!$D$10:$D$14)*(G753/100)*(E753/1000)),0))))),2)</f>
        <v>6.54</v>
      </c>
    </row>
    <row r="754" spans="1:11" x14ac:dyDescent="0.35">
      <c r="A754" s="2">
        <v>14634</v>
      </c>
      <c r="B754" s="76" t="s">
        <v>762</v>
      </c>
      <c r="C754" s="76" t="s">
        <v>286</v>
      </c>
      <c r="D754" s="76" t="s">
        <v>5236</v>
      </c>
      <c r="E754" s="76">
        <v>750</v>
      </c>
      <c r="F754" s="76">
        <v>12</v>
      </c>
      <c r="G754" s="77">
        <v>12.5</v>
      </c>
      <c r="H754" s="76" t="s">
        <v>3351</v>
      </c>
      <c r="I754" s="77">
        <v>152.91</v>
      </c>
      <c r="J754" s="2">
        <v>1</v>
      </c>
      <c r="K754" s="119" cm="1">
        <f t="array" ref="K754">ROUND(IF(C754="Beer",SUM(LOOKUP(2,1/(SRP!$B$7:$B$9&lt;=E754)/(SRP!$C$7:$C$9&gt;=E754),SRP!$D$7:$D$9)*(G754/100)*(E754/1000)),IF(C754="Spirits",SUM(LOOKUP(2,1/(SRP!$B$2:$B$6&lt;=E754)/(SRP!$C$2:$C$6&gt;=E754),SRP!$D$2:$D$6)*(G754/100)*(E754/1000)),IF(AND(C754="Wine",D754="Fortified Wines"),SUM(LOOKUP(2,1/(SRP!$B$20:$B$23&lt;=E754)/(SRP!$C$20:$C$23&gt;=E754),SRP!$D$20:$D$23)*(G754/100)*(E754/1000)),IF(C754="Wine",SUM(LOOKUP(2,1/(SRP!$B$15:$B$19&lt;=E754)/(SRP!$C$15:$C$19&gt;=E754),SRP!$D$15:$D$19)*(G754/100)*(E754/1000)),IF(C754="Ready to Drink",SUM(LOOKUP(2,1/(SRP!$B$10:$B$14&lt;=E754)/(SRP!$C$10:$C$14&gt;=E754),SRP!$D$10:$D$14)*(G754/100)*(E754/1000)),0))))),2)</f>
        <v>6.54</v>
      </c>
    </row>
    <row r="755" spans="1:11" x14ac:dyDescent="0.35">
      <c r="A755" s="2">
        <v>14637</v>
      </c>
      <c r="B755" s="76" t="s">
        <v>672</v>
      </c>
      <c r="C755" s="76" t="s">
        <v>286</v>
      </c>
      <c r="D755" s="76" t="s">
        <v>5236</v>
      </c>
      <c r="E755" s="76">
        <v>750</v>
      </c>
      <c r="F755" s="76">
        <v>12</v>
      </c>
      <c r="G755" s="77">
        <v>12.5</v>
      </c>
      <c r="H755" s="76" t="s">
        <v>3351</v>
      </c>
      <c r="I755" s="77">
        <v>106.24</v>
      </c>
      <c r="J755" s="2">
        <v>1</v>
      </c>
      <c r="K755" s="119" cm="1">
        <f t="array" ref="K755">ROUND(IF(C755="Beer",SUM(LOOKUP(2,1/(SRP!$B$7:$B$9&lt;=E755)/(SRP!$C$7:$C$9&gt;=E755),SRP!$D$7:$D$9)*(G755/100)*(E755/1000)),IF(C755="Spirits",SUM(LOOKUP(2,1/(SRP!$B$2:$B$6&lt;=E755)/(SRP!$C$2:$C$6&gt;=E755),SRP!$D$2:$D$6)*(G755/100)*(E755/1000)),IF(AND(C755="Wine",D755="Fortified Wines"),SUM(LOOKUP(2,1/(SRP!$B$20:$B$23&lt;=E755)/(SRP!$C$20:$C$23&gt;=E755),SRP!$D$20:$D$23)*(G755/100)*(E755/1000)),IF(C755="Wine",SUM(LOOKUP(2,1/(SRP!$B$15:$B$19&lt;=E755)/(SRP!$C$15:$C$19&gt;=E755),SRP!$D$15:$D$19)*(G755/100)*(E755/1000)),IF(C755="Ready to Drink",SUM(LOOKUP(2,1/(SRP!$B$10:$B$14&lt;=E755)/(SRP!$C$10:$C$14&gt;=E755),SRP!$D$10:$D$14)*(G755/100)*(E755/1000)),0))))),2)</f>
        <v>6.54</v>
      </c>
    </row>
    <row r="756" spans="1:11" x14ac:dyDescent="0.35">
      <c r="A756" s="2">
        <v>14653</v>
      </c>
      <c r="B756" s="76" t="s">
        <v>763</v>
      </c>
      <c r="C756" s="76" t="s">
        <v>285</v>
      </c>
      <c r="D756" s="76" t="s">
        <v>5273</v>
      </c>
      <c r="E756" s="76">
        <v>750</v>
      </c>
      <c r="F756" s="76">
        <v>12</v>
      </c>
      <c r="G756" s="77">
        <v>15</v>
      </c>
      <c r="H756" s="76" t="s">
        <v>3303</v>
      </c>
      <c r="I756" s="77">
        <v>29.99</v>
      </c>
      <c r="J756" s="2">
        <v>1</v>
      </c>
      <c r="K756" s="119" cm="1">
        <f t="array" ref="K756">ROUND(IF(C756="Beer",SUM(LOOKUP(2,1/(SRP!$B$7:$B$9&lt;=E756)/(SRP!$C$7:$C$9&gt;=E756),SRP!$D$7:$D$9)*(G756/100)*(E756/1000)),IF(C756="Spirits",SUM(LOOKUP(2,1/(SRP!$B$2:$B$6&lt;=E756)/(SRP!$C$2:$C$6&gt;=E756),SRP!$D$2:$D$6)*(G756/100)*(E756/1000)),IF(AND(C756="Wine",D756="Fortified Wines"),SUM(LOOKUP(2,1/(SRP!$B$20:$B$23&lt;=E756)/(SRP!$C$20:$C$23&gt;=E756),SRP!$D$20:$D$23)*(G756/100)*(E756/1000)),IF(C756="Wine",SUM(LOOKUP(2,1/(SRP!$B$15:$B$19&lt;=E756)/(SRP!$C$15:$C$19&gt;=E756),SRP!$D$15:$D$19)*(G756/100)*(E756/1000)),IF(C756="Ready to Drink",SUM(LOOKUP(2,1/(SRP!$B$10:$B$14&lt;=E756)/(SRP!$C$10:$C$14&gt;=E756),SRP!$D$10:$D$14)*(G756/100)*(E756/1000)),0))))),2)</f>
        <v>7.85</v>
      </c>
    </row>
    <row r="757" spans="1:11" x14ac:dyDescent="0.35">
      <c r="A757" s="2">
        <v>14674</v>
      </c>
      <c r="B757" s="76" t="s">
        <v>764</v>
      </c>
      <c r="C757" s="76" t="s">
        <v>286</v>
      </c>
      <c r="D757" s="76" t="s">
        <v>5235</v>
      </c>
      <c r="E757" s="76">
        <v>750</v>
      </c>
      <c r="F757" s="76">
        <v>12</v>
      </c>
      <c r="G757" s="77">
        <v>10.5</v>
      </c>
      <c r="H757" s="76" t="s">
        <v>3292</v>
      </c>
      <c r="I757" s="77">
        <v>16.989999999999998</v>
      </c>
      <c r="J757" s="2">
        <v>1</v>
      </c>
      <c r="K757" s="119" cm="1">
        <f t="array" ref="K757">ROUND(IF(C757="Beer",SUM(LOOKUP(2,1/(SRP!$B$7:$B$9&lt;=E757)/(SRP!$C$7:$C$9&gt;=E757),SRP!$D$7:$D$9)*(G757/100)*(E757/1000)),IF(C757="Spirits",SUM(LOOKUP(2,1/(SRP!$B$2:$B$6&lt;=E757)/(SRP!$C$2:$C$6&gt;=E757),SRP!$D$2:$D$6)*(G757/100)*(E757/1000)),IF(AND(C757="Wine",D757="Fortified Wines"),SUM(LOOKUP(2,1/(SRP!$B$20:$B$23&lt;=E757)/(SRP!$C$20:$C$23&gt;=E757),SRP!$D$20:$D$23)*(G757/100)*(E757/1000)),IF(C757="Wine",SUM(LOOKUP(2,1/(SRP!$B$15:$B$19&lt;=E757)/(SRP!$C$15:$C$19&gt;=E757),SRP!$D$15:$D$19)*(G757/100)*(E757/1000)),IF(C757="Ready to Drink",SUM(LOOKUP(2,1/(SRP!$B$10:$B$14&lt;=E757)/(SRP!$C$10:$C$14&gt;=E757),SRP!$D$10:$D$14)*(G757/100)*(E757/1000)),0))))),2)</f>
        <v>5.5</v>
      </c>
    </row>
    <row r="758" spans="1:11" x14ac:dyDescent="0.35">
      <c r="A758" s="2">
        <v>14697</v>
      </c>
      <c r="B758" s="76" t="s">
        <v>765</v>
      </c>
      <c r="C758" s="76" t="s">
        <v>5938</v>
      </c>
      <c r="D758" s="76" t="s">
        <v>5279</v>
      </c>
      <c r="E758" s="76">
        <v>2130</v>
      </c>
      <c r="F758" s="76">
        <v>4</v>
      </c>
      <c r="G758" s="77">
        <v>5</v>
      </c>
      <c r="H758" s="76" t="s">
        <v>3321</v>
      </c>
      <c r="I758" s="77">
        <v>18.79</v>
      </c>
      <c r="J758" s="2">
        <v>6</v>
      </c>
      <c r="K758" s="119" cm="1">
        <f t="array" ref="K758">ROUND(IF(C758="Beer",SUM(LOOKUP(2,1/(SRP!$B$7:$B$9&lt;=E758)/(SRP!$C$7:$C$9&gt;=E758),SRP!$D$7:$D$9)*(G758/100)*(E758/1000)),IF(C758="Spirits",SUM(LOOKUP(2,1/(SRP!$B$2:$B$6&lt;=E758)/(SRP!$C$2:$C$6&gt;=E758),SRP!$D$2:$D$6)*(G758/100)*(E758/1000)),IF(AND(C758="Wine",D758="Fortified Wines"),SUM(LOOKUP(2,1/(SRP!$B$20:$B$23&lt;=E758)/(SRP!$C$20:$C$23&gt;=E758),SRP!$D$20:$D$23)*(G758/100)*(E758/1000)),IF(C758="Wine",SUM(LOOKUP(2,1/(SRP!$B$15:$B$19&lt;=E758)/(SRP!$C$15:$C$19&gt;=E758),SRP!$D$15:$D$19)*(G758/100)*(E758/1000)),IF(C758="Ready to Drink",SUM(LOOKUP(2,1/(SRP!$B$10:$B$14&lt;=E758)/(SRP!$C$10:$C$14&gt;=E758),SRP!$D$10:$D$14)*(G758/100)*(E758/1000)),0))))),2)</f>
        <v>7.43</v>
      </c>
    </row>
    <row r="759" spans="1:11" x14ac:dyDescent="0.35">
      <c r="A759" s="2">
        <v>14708</v>
      </c>
      <c r="B759" s="76" t="s">
        <v>766</v>
      </c>
      <c r="C759" s="76" t="s">
        <v>285</v>
      </c>
      <c r="D759" s="76" t="s">
        <v>5270</v>
      </c>
      <c r="E759" s="76">
        <v>120</v>
      </c>
      <c r="F759" s="76">
        <v>18</v>
      </c>
      <c r="G759" s="77">
        <v>20</v>
      </c>
      <c r="H759" s="76" t="s">
        <v>3314</v>
      </c>
      <c r="I759" s="77">
        <v>11.49</v>
      </c>
      <c r="J759" s="2">
        <v>4</v>
      </c>
      <c r="K759" s="119" cm="1">
        <f t="array" ref="K759">ROUND(IF(C759="Beer",SUM(LOOKUP(2,1/(SRP!$B$7:$B$9&lt;=E759)/(SRP!$C$7:$C$9&gt;=E759),SRP!$D$7:$D$9)*(G759/100)*(E759/1000)),IF(C759="Spirits",SUM(LOOKUP(2,1/(SRP!$B$2:$B$6&lt;=E759)/(SRP!$C$2:$C$6&gt;=E759),SRP!$D$2:$D$6)*(G759/100)*(E759/1000)),IF(AND(C759="Wine",D759="Fortified Wines"),SUM(LOOKUP(2,1/(SRP!$B$20:$B$23&lt;=E759)/(SRP!$C$20:$C$23&gt;=E759),SRP!$D$20:$D$23)*(G759/100)*(E759/1000)),IF(C759="Wine",SUM(LOOKUP(2,1/(SRP!$B$15:$B$19&lt;=E759)/(SRP!$C$15:$C$19&gt;=E759),SRP!$D$15:$D$19)*(G759/100)*(E759/1000)),IF(C759="Ready to Drink",SUM(LOOKUP(2,1/(SRP!$B$10:$B$14&lt;=E759)/(SRP!$C$10:$C$14&gt;=E759),SRP!$D$10:$D$14)*(G759/100)*(E759/1000)),0))))),2)</f>
        <v>2.2799999999999998</v>
      </c>
    </row>
    <row r="760" spans="1:11" x14ac:dyDescent="0.35">
      <c r="A760" s="2">
        <v>14710</v>
      </c>
      <c r="B760" s="76" t="s">
        <v>767</v>
      </c>
      <c r="C760" s="76" t="s">
        <v>287</v>
      </c>
      <c r="D760" s="76" t="s">
        <v>5230</v>
      </c>
      <c r="E760" s="76">
        <v>8520</v>
      </c>
      <c r="F760" s="76">
        <v>1</v>
      </c>
      <c r="G760" s="77">
        <v>4.9000000000000004</v>
      </c>
      <c r="H760" s="76" t="s">
        <v>3324</v>
      </c>
      <c r="I760" s="77">
        <v>42.99</v>
      </c>
      <c r="J760" s="2">
        <v>24</v>
      </c>
      <c r="K760" s="119" cm="1">
        <f t="array" ref="K760">ROUND(IF(C760="Beer",SUM(LOOKUP(2,1/(SRP!$B$7:$B$9&lt;=E760)/(SRP!$C$7:$C$9&gt;=E760),SRP!$D$7:$D$9)*(G760/100)*(E760/1000)),IF(C760="Spirits",SUM(LOOKUP(2,1/(SRP!$B$2:$B$6&lt;=E760)/(SRP!$C$2:$C$6&gt;=E760),SRP!$D$2:$D$6)*(G760/100)*(E760/1000)),IF(AND(C760="Wine",D760="Fortified Wines"),SUM(LOOKUP(2,1/(SRP!$B$20:$B$23&lt;=E760)/(SRP!$C$20:$C$23&gt;=E760),SRP!$D$20:$D$23)*(G760/100)*(E760/1000)),IF(C760="Wine",SUM(LOOKUP(2,1/(SRP!$B$15:$B$19&lt;=E760)/(SRP!$C$15:$C$19&gt;=E760),SRP!$D$15:$D$19)*(G760/100)*(E760/1000)),IF(C760="Ready to Drink",SUM(LOOKUP(2,1/(SRP!$B$10:$B$14&lt;=E760)/(SRP!$C$10:$C$14&gt;=E760),SRP!$D$10:$D$14)*(G760/100)*(E760/1000)),0))))),2)</f>
        <v>29.14</v>
      </c>
    </row>
    <row r="761" spans="1:11" x14ac:dyDescent="0.35">
      <c r="A761" s="2">
        <v>14710</v>
      </c>
      <c r="B761" s="76" t="s">
        <v>767</v>
      </c>
      <c r="C761" s="76" t="s">
        <v>287</v>
      </c>
      <c r="D761" s="76" t="s">
        <v>5230</v>
      </c>
      <c r="E761" s="76">
        <v>8520</v>
      </c>
      <c r="F761" s="76">
        <v>1</v>
      </c>
      <c r="G761" s="77">
        <v>4.9000000000000004</v>
      </c>
      <c r="H761" s="76" t="s">
        <v>3324</v>
      </c>
      <c r="I761" s="77">
        <v>42.99</v>
      </c>
      <c r="J761" s="2">
        <v>24</v>
      </c>
      <c r="K761" s="119" cm="1">
        <f t="array" ref="K761">ROUND(IF(C761="Beer",SUM(LOOKUP(2,1/(SRP!$B$7:$B$9&lt;=E761)/(SRP!$C$7:$C$9&gt;=E761),SRP!$D$7:$D$9)*(G761/100)*(E761/1000)),IF(C761="Spirits",SUM(LOOKUP(2,1/(SRP!$B$2:$B$6&lt;=E761)/(SRP!$C$2:$C$6&gt;=E761),SRP!$D$2:$D$6)*(G761/100)*(E761/1000)),IF(AND(C761="Wine",D761="Fortified Wines"),SUM(LOOKUP(2,1/(SRP!$B$20:$B$23&lt;=E761)/(SRP!$C$20:$C$23&gt;=E761),SRP!$D$20:$D$23)*(G761/100)*(E761/1000)),IF(C761="Wine",SUM(LOOKUP(2,1/(SRP!$B$15:$B$19&lt;=E761)/(SRP!$C$15:$C$19&gt;=E761),SRP!$D$15:$D$19)*(G761/100)*(E761/1000)),IF(C761="Ready to Drink",SUM(LOOKUP(2,1/(SRP!$B$10:$B$14&lt;=E761)/(SRP!$C$10:$C$14&gt;=E761),SRP!$D$10:$D$14)*(G761/100)*(E761/1000)),0))))),2)</f>
        <v>29.14</v>
      </c>
    </row>
    <row r="762" spans="1:11" x14ac:dyDescent="0.35">
      <c r="A762" s="2">
        <v>14711</v>
      </c>
      <c r="B762" s="76" t="s">
        <v>768</v>
      </c>
      <c r="C762" s="76" t="s">
        <v>287</v>
      </c>
      <c r="D762" s="76" t="s">
        <v>5271</v>
      </c>
      <c r="E762" s="76">
        <v>8520</v>
      </c>
      <c r="F762" s="76">
        <v>1</v>
      </c>
      <c r="G762" s="77">
        <v>4</v>
      </c>
      <c r="H762" s="76" t="s">
        <v>3324</v>
      </c>
      <c r="I762" s="77">
        <v>46.49</v>
      </c>
      <c r="J762" s="2">
        <v>24</v>
      </c>
      <c r="K762" s="119" cm="1">
        <f t="array" ref="K762">ROUND(IF(C762="Beer",SUM(LOOKUP(2,1/(SRP!$B$7:$B$9&lt;=E762)/(SRP!$C$7:$C$9&gt;=E762),SRP!$D$7:$D$9)*(G762/100)*(E762/1000)),IF(C762="Spirits",SUM(LOOKUP(2,1/(SRP!$B$2:$B$6&lt;=E762)/(SRP!$C$2:$C$6&gt;=E762),SRP!$D$2:$D$6)*(G762/100)*(E762/1000)),IF(AND(C762="Wine",D762="Fortified Wines"),SUM(LOOKUP(2,1/(SRP!$B$20:$B$23&lt;=E762)/(SRP!$C$20:$C$23&gt;=E762),SRP!$D$20:$D$23)*(G762/100)*(E762/1000)),IF(C762="Wine",SUM(LOOKUP(2,1/(SRP!$B$15:$B$19&lt;=E762)/(SRP!$C$15:$C$19&gt;=E762),SRP!$D$15:$D$19)*(G762/100)*(E762/1000)),IF(C762="Ready to Drink",SUM(LOOKUP(2,1/(SRP!$B$10:$B$14&lt;=E762)/(SRP!$C$10:$C$14&gt;=E762),SRP!$D$10:$D$14)*(G762/100)*(E762/1000)),0))))),2)</f>
        <v>23.79</v>
      </c>
    </row>
    <row r="763" spans="1:11" x14ac:dyDescent="0.35">
      <c r="A763" s="2">
        <v>14711</v>
      </c>
      <c r="B763" s="76" t="s">
        <v>768</v>
      </c>
      <c r="C763" s="76" t="s">
        <v>287</v>
      </c>
      <c r="D763" s="76" t="s">
        <v>5271</v>
      </c>
      <c r="E763" s="76">
        <v>8520</v>
      </c>
      <c r="F763" s="76">
        <v>1</v>
      </c>
      <c r="G763" s="77">
        <v>4</v>
      </c>
      <c r="H763" s="76" t="s">
        <v>3324</v>
      </c>
      <c r="I763" s="77">
        <v>46.49</v>
      </c>
      <c r="J763" s="2">
        <v>24</v>
      </c>
      <c r="K763" s="119" cm="1">
        <f t="array" ref="K763">ROUND(IF(C763="Beer",SUM(LOOKUP(2,1/(SRP!$B$7:$B$9&lt;=E763)/(SRP!$C$7:$C$9&gt;=E763),SRP!$D$7:$D$9)*(G763/100)*(E763/1000)),IF(C763="Spirits",SUM(LOOKUP(2,1/(SRP!$B$2:$B$6&lt;=E763)/(SRP!$C$2:$C$6&gt;=E763),SRP!$D$2:$D$6)*(G763/100)*(E763/1000)),IF(AND(C763="Wine",D763="Fortified Wines"),SUM(LOOKUP(2,1/(SRP!$B$20:$B$23&lt;=E763)/(SRP!$C$20:$C$23&gt;=E763),SRP!$D$20:$D$23)*(G763/100)*(E763/1000)),IF(C763="Wine",SUM(LOOKUP(2,1/(SRP!$B$15:$B$19&lt;=E763)/(SRP!$C$15:$C$19&gt;=E763),SRP!$D$15:$D$19)*(G763/100)*(E763/1000)),IF(C763="Ready to Drink",SUM(LOOKUP(2,1/(SRP!$B$10:$B$14&lt;=E763)/(SRP!$C$10:$C$14&gt;=E763),SRP!$D$10:$D$14)*(G763/100)*(E763/1000)),0))))),2)</f>
        <v>23.79</v>
      </c>
    </row>
    <row r="764" spans="1:11" x14ac:dyDescent="0.35">
      <c r="A764" s="2">
        <v>14712</v>
      </c>
      <c r="B764" s="76" t="s">
        <v>769</v>
      </c>
      <c r="C764" s="76" t="s">
        <v>287</v>
      </c>
      <c r="D764" s="76" t="s">
        <v>5240</v>
      </c>
      <c r="E764" s="76">
        <v>650</v>
      </c>
      <c r="F764" s="76">
        <v>12</v>
      </c>
      <c r="G764" s="77">
        <v>9.6</v>
      </c>
      <c r="H764" s="76" t="s">
        <v>3334</v>
      </c>
      <c r="I764" s="77">
        <v>13.49</v>
      </c>
      <c r="J764" s="2">
        <v>1</v>
      </c>
      <c r="K764" s="119" cm="1">
        <f t="array" ref="K764">ROUND(IF(C764="Beer",SUM(LOOKUP(2,1/(SRP!$B$7:$B$9&lt;=E764)/(SRP!$C$7:$C$9&gt;=E764),SRP!$D$7:$D$9)*(G764/100)*(E764/1000)),IF(C764="Spirits",SUM(LOOKUP(2,1/(SRP!$B$2:$B$6&lt;=E764)/(SRP!$C$2:$C$6&gt;=E764),SRP!$D$2:$D$6)*(G764/100)*(E764/1000)),IF(AND(C764="Wine",D764="Fortified Wines"),SUM(LOOKUP(2,1/(SRP!$B$20:$B$23&lt;=E764)/(SRP!$C$20:$C$23&gt;=E764),SRP!$D$20:$D$23)*(G764/100)*(E764/1000)),IF(C764="Wine",SUM(LOOKUP(2,1/(SRP!$B$15:$B$19&lt;=E764)/(SRP!$C$15:$C$19&gt;=E764),SRP!$D$15:$D$19)*(G764/100)*(E764/1000)),IF(C764="Ready to Drink",SUM(LOOKUP(2,1/(SRP!$B$10:$B$14&lt;=E764)/(SRP!$C$10:$C$14&gt;=E764),SRP!$D$10:$D$14)*(G764/100)*(E764/1000)),0))))),2)</f>
        <v>4.3600000000000003</v>
      </c>
    </row>
    <row r="765" spans="1:11" x14ac:dyDescent="0.35">
      <c r="A765" s="2">
        <v>14712</v>
      </c>
      <c r="B765" s="76" t="s">
        <v>769</v>
      </c>
      <c r="C765" s="76" t="s">
        <v>287</v>
      </c>
      <c r="D765" s="76" t="s">
        <v>5240</v>
      </c>
      <c r="E765" s="76">
        <v>650</v>
      </c>
      <c r="F765" s="76">
        <v>12</v>
      </c>
      <c r="G765" s="77">
        <v>9.6</v>
      </c>
      <c r="H765" s="76" t="s">
        <v>3334</v>
      </c>
      <c r="I765" s="77">
        <v>13.49</v>
      </c>
      <c r="J765" s="2">
        <v>1</v>
      </c>
      <c r="K765" s="119" cm="1">
        <f t="array" ref="K765">ROUND(IF(C765="Beer",SUM(LOOKUP(2,1/(SRP!$B$7:$B$9&lt;=E765)/(SRP!$C$7:$C$9&gt;=E765),SRP!$D$7:$D$9)*(G765/100)*(E765/1000)),IF(C765="Spirits",SUM(LOOKUP(2,1/(SRP!$B$2:$B$6&lt;=E765)/(SRP!$C$2:$C$6&gt;=E765),SRP!$D$2:$D$6)*(G765/100)*(E765/1000)),IF(AND(C765="Wine",D765="Fortified Wines"),SUM(LOOKUP(2,1/(SRP!$B$20:$B$23&lt;=E765)/(SRP!$C$20:$C$23&gt;=E765),SRP!$D$20:$D$23)*(G765/100)*(E765/1000)),IF(C765="Wine",SUM(LOOKUP(2,1/(SRP!$B$15:$B$19&lt;=E765)/(SRP!$C$15:$C$19&gt;=E765),SRP!$D$15:$D$19)*(G765/100)*(E765/1000)),IF(C765="Ready to Drink",SUM(LOOKUP(2,1/(SRP!$B$10:$B$14&lt;=E765)/(SRP!$C$10:$C$14&gt;=E765),SRP!$D$10:$D$14)*(G765/100)*(E765/1000)),0))))),2)</f>
        <v>4.3600000000000003</v>
      </c>
    </row>
    <row r="766" spans="1:11" x14ac:dyDescent="0.35">
      <c r="A766" s="2">
        <v>14731</v>
      </c>
      <c r="B766" s="76" t="s">
        <v>770</v>
      </c>
      <c r="C766" s="76" t="s">
        <v>286</v>
      </c>
      <c r="D766" s="76" t="s">
        <v>5239</v>
      </c>
      <c r="E766" s="76">
        <v>750</v>
      </c>
      <c r="F766" s="76">
        <v>12</v>
      </c>
      <c r="G766" s="77">
        <v>15</v>
      </c>
      <c r="H766" s="76" t="s">
        <v>3300</v>
      </c>
      <c r="I766" s="77">
        <v>34.99</v>
      </c>
      <c r="J766" s="2">
        <v>1</v>
      </c>
      <c r="K766" s="119" cm="1">
        <f t="array" ref="K766">ROUND(IF(C766="Beer",SUM(LOOKUP(2,1/(SRP!$B$7:$B$9&lt;=E766)/(SRP!$C$7:$C$9&gt;=E766),SRP!$D$7:$D$9)*(G766/100)*(E766/1000)),IF(C766="Spirits",SUM(LOOKUP(2,1/(SRP!$B$2:$B$6&lt;=E766)/(SRP!$C$2:$C$6&gt;=E766),SRP!$D$2:$D$6)*(G766/100)*(E766/1000)),IF(AND(C766="Wine",D766="Fortified Wines"),SUM(LOOKUP(2,1/(SRP!$B$20:$B$23&lt;=E766)/(SRP!$C$20:$C$23&gt;=E766),SRP!$D$20:$D$23)*(G766/100)*(E766/1000)),IF(C766="Wine",SUM(LOOKUP(2,1/(SRP!$B$15:$B$19&lt;=E766)/(SRP!$C$15:$C$19&gt;=E766),SRP!$D$15:$D$19)*(G766/100)*(E766/1000)),IF(C766="Ready to Drink",SUM(LOOKUP(2,1/(SRP!$B$10:$B$14&lt;=E766)/(SRP!$C$10:$C$14&gt;=E766),SRP!$D$10:$D$14)*(G766/100)*(E766/1000)),0))))),2)</f>
        <v>7.85</v>
      </c>
    </row>
    <row r="767" spans="1:11" x14ac:dyDescent="0.35">
      <c r="A767" s="2">
        <v>14741</v>
      </c>
      <c r="B767" s="76" t="s">
        <v>2611</v>
      </c>
      <c r="C767" s="76" t="s">
        <v>286</v>
      </c>
      <c r="D767" s="76" t="s">
        <v>5246</v>
      </c>
      <c r="E767" s="76">
        <v>750</v>
      </c>
      <c r="F767" s="76">
        <v>12</v>
      </c>
      <c r="G767" s="77">
        <v>12.5</v>
      </c>
      <c r="H767" s="76" t="s">
        <v>3338</v>
      </c>
      <c r="I767" s="77">
        <v>18.989999999999998</v>
      </c>
      <c r="J767" s="2">
        <v>1</v>
      </c>
      <c r="K767" s="119" cm="1">
        <f t="array" ref="K767">ROUND(IF(C767="Beer",SUM(LOOKUP(2,1/(SRP!$B$7:$B$9&lt;=E767)/(SRP!$C$7:$C$9&gt;=E767),SRP!$D$7:$D$9)*(G767/100)*(E767/1000)),IF(C767="Spirits",SUM(LOOKUP(2,1/(SRP!$B$2:$B$6&lt;=E767)/(SRP!$C$2:$C$6&gt;=E767),SRP!$D$2:$D$6)*(G767/100)*(E767/1000)),IF(AND(C767="Wine",D767="Fortified Wines"),SUM(LOOKUP(2,1/(SRP!$B$20:$B$23&lt;=E767)/(SRP!$C$20:$C$23&gt;=E767),SRP!$D$20:$D$23)*(G767/100)*(E767/1000)),IF(C767="Wine",SUM(LOOKUP(2,1/(SRP!$B$15:$B$19&lt;=E767)/(SRP!$C$15:$C$19&gt;=E767),SRP!$D$15:$D$19)*(G767/100)*(E767/1000)),IF(C767="Ready to Drink",SUM(LOOKUP(2,1/(SRP!$B$10:$B$14&lt;=E767)/(SRP!$C$10:$C$14&gt;=E767),SRP!$D$10:$D$14)*(G767/100)*(E767/1000)),0))))),2)</f>
        <v>6.54</v>
      </c>
    </row>
    <row r="768" spans="1:11" x14ac:dyDescent="0.35">
      <c r="A768" s="2">
        <v>14752</v>
      </c>
      <c r="B768" s="76" t="s">
        <v>184</v>
      </c>
      <c r="C768" s="76" t="s">
        <v>285</v>
      </c>
      <c r="D768" s="76" t="s">
        <v>6931</v>
      </c>
      <c r="E768" s="76">
        <v>1140</v>
      </c>
      <c r="F768" s="76">
        <v>8</v>
      </c>
      <c r="G768" s="77">
        <v>40</v>
      </c>
      <c r="H768" s="76" t="s">
        <v>3284</v>
      </c>
      <c r="I768" s="77">
        <v>52.99</v>
      </c>
      <c r="J768" s="2">
        <v>1</v>
      </c>
      <c r="K768" s="119" cm="1">
        <f t="array" ref="K768">ROUND(IF(C768="Beer",SUM(LOOKUP(2,1/(SRP!$B$7:$B$9&lt;=E768)/(SRP!$C$7:$C$9&gt;=E768),SRP!$D$7:$D$9)*(G768/100)*(E768/1000)),IF(C768="Spirits",SUM(LOOKUP(2,1/(SRP!$B$2:$B$6&lt;=E768)/(SRP!$C$2:$C$6&gt;=E768),SRP!$D$2:$D$6)*(G768/100)*(E768/1000)),IF(AND(C768="Wine",D768="Fortified Wines"),SUM(LOOKUP(2,1/(SRP!$B$20:$B$23&lt;=E768)/(SRP!$C$20:$C$23&gt;=E768),SRP!$D$20:$D$23)*(G768/100)*(E768/1000)),IF(C768="Wine",SUM(LOOKUP(2,1/(SRP!$B$15:$B$19&lt;=E768)/(SRP!$C$15:$C$19&gt;=E768),SRP!$D$15:$D$19)*(G768/100)*(E768/1000)),IF(C768="Ready to Drink",SUM(LOOKUP(2,1/(SRP!$B$10:$B$14&lt;=E768)/(SRP!$C$10:$C$14&gt;=E768),SRP!$D$10:$D$14)*(G768/100)*(E768/1000)),0))))),2)</f>
        <v>31.83</v>
      </c>
    </row>
    <row r="769" spans="1:11" x14ac:dyDescent="0.35">
      <c r="A769" s="2">
        <v>14783</v>
      </c>
      <c r="B769" s="76" t="s">
        <v>772</v>
      </c>
      <c r="C769" s="76" t="s">
        <v>5938</v>
      </c>
      <c r="D769" s="76" t="s">
        <v>5298</v>
      </c>
      <c r="E769" s="76">
        <v>355</v>
      </c>
      <c r="F769" s="76">
        <v>24</v>
      </c>
      <c r="G769" s="77">
        <v>5</v>
      </c>
      <c r="H769" s="76" t="s">
        <v>3326</v>
      </c>
      <c r="I769" s="77">
        <v>3.09</v>
      </c>
      <c r="J769" s="2">
        <v>1</v>
      </c>
      <c r="K769" s="119" cm="1">
        <f t="array" ref="K769">ROUND(IF(C769="Beer",SUM(LOOKUP(2,1/(SRP!$B$7:$B$9&lt;=E769)/(SRP!$C$7:$C$9&gt;=E769),SRP!$D$7:$D$9)*(G769/100)*(E769/1000)),IF(C769="Spirits",SUM(LOOKUP(2,1/(SRP!$B$2:$B$6&lt;=E769)/(SRP!$C$2:$C$6&gt;=E769),SRP!$D$2:$D$6)*(G769/100)*(E769/1000)),IF(AND(C769="Wine",D769="Fortified Wines"),SUM(LOOKUP(2,1/(SRP!$B$20:$B$23&lt;=E769)/(SRP!$C$20:$C$23&gt;=E769),SRP!$D$20:$D$23)*(G769/100)*(E769/1000)),IF(C769="Wine",SUM(LOOKUP(2,1/(SRP!$B$15:$B$19&lt;=E769)/(SRP!$C$15:$C$19&gt;=E769),SRP!$D$15:$D$19)*(G769/100)*(E769/1000)),IF(C769="Ready to Drink",SUM(LOOKUP(2,1/(SRP!$B$10:$B$14&lt;=E769)/(SRP!$C$10:$C$14&gt;=E769),SRP!$D$10:$D$14)*(G769/100)*(E769/1000)),0))))),2)</f>
        <v>1.41</v>
      </c>
    </row>
    <row r="770" spans="1:11" x14ac:dyDescent="0.35">
      <c r="A770" s="2">
        <v>14783</v>
      </c>
      <c r="B770" s="76" t="s">
        <v>772</v>
      </c>
      <c r="C770" s="76" t="s">
        <v>5938</v>
      </c>
      <c r="D770" s="76" t="s">
        <v>5298</v>
      </c>
      <c r="E770" s="76">
        <v>355</v>
      </c>
      <c r="F770" s="76">
        <v>24</v>
      </c>
      <c r="G770" s="77">
        <v>5</v>
      </c>
      <c r="H770" s="76" t="s">
        <v>3326</v>
      </c>
      <c r="I770" s="77">
        <v>3.09</v>
      </c>
      <c r="J770" s="2">
        <v>1</v>
      </c>
      <c r="K770" s="119" cm="1">
        <f t="array" ref="K770">ROUND(IF(C770="Beer",SUM(LOOKUP(2,1/(SRP!$B$7:$B$9&lt;=E770)/(SRP!$C$7:$C$9&gt;=E770),SRP!$D$7:$D$9)*(G770/100)*(E770/1000)),IF(C770="Spirits",SUM(LOOKUP(2,1/(SRP!$B$2:$B$6&lt;=E770)/(SRP!$C$2:$C$6&gt;=E770),SRP!$D$2:$D$6)*(G770/100)*(E770/1000)),IF(AND(C770="Wine",D770="Fortified Wines"),SUM(LOOKUP(2,1/(SRP!$B$20:$B$23&lt;=E770)/(SRP!$C$20:$C$23&gt;=E770),SRP!$D$20:$D$23)*(G770/100)*(E770/1000)),IF(C770="Wine",SUM(LOOKUP(2,1/(SRP!$B$15:$B$19&lt;=E770)/(SRP!$C$15:$C$19&gt;=E770),SRP!$D$15:$D$19)*(G770/100)*(E770/1000)),IF(C770="Ready to Drink",SUM(LOOKUP(2,1/(SRP!$B$10:$B$14&lt;=E770)/(SRP!$C$10:$C$14&gt;=E770),SRP!$D$10:$D$14)*(G770/100)*(E770/1000)),0))))),2)</f>
        <v>1.41</v>
      </c>
    </row>
    <row r="771" spans="1:11" x14ac:dyDescent="0.35">
      <c r="A771" s="2">
        <v>14802</v>
      </c>
      <c r="B771" s="76" t="s">
        <v>773</v>
      </c>
      <c r="C771" s="76" t="s">
        <v>286</v>
      </c>
      <c r="D771" s="76" t="s">
        <v>5268</v>
      </c>
      <c r="E771" s="76">
        <v>750</v>
      </c>
      <c r="F771" s="76">
        <v>12</v>
      </c>
      <c r="G771" s="77">
        <v>14.5</v>
      </c>
      <c r="H771" s="76" t="s">
        <v>6283</v>
      </c>
      <c r="I771" s="77">
        <v>25.49</v>
      </c>
      <c r="J771" s="2">
        <v>1</v>
      </c>
      <c r="K771" s="119" cm="1">
        <f t="array" ref="K771">ROUND(IF(C771="Beer",SUM(LOOKUP(2,1/(SRP!$B$7:$B$9&lt;=E771)/(SRP!$C$7:$C$9&gt;=E771),SRP!$D$7:$D$9)*(G771/100)*(E771/1000)),IF(C771="Spirits",SUM(LOOKUP(2,1/(SRP!$B$2:$B$6&lt;=E771)/(SRP!$C$2:$C$6&gt;=E771),SRP!$D$2:$D$6)*(G771/100)*(E771/1000)),IF(AND(C771="Wine",D771="Fortified Wines"),SUM(LOOKUP(2,1/(SRP!$B$20:$B$23&lt;=E771)/(SRP!$C$20:$C$23&gt;=E771),SRP!$D$20:$D$23)*(G771/100)*(E771/1000)),IF(C771="Wine",SUM(LOOKUP(2,1/(SRP!$B$15:$B$19&lt;=E771)/(SRP!$C$15:$C$19&gt;=E771),SRP!$D$15:$D$19)*(G771/100)*(E771/1000)),IF(C771="Ready to Drink",SUM(LOOKUP(2,1/(SRP!$B$10:$B$14&lt;=E771)/(SRP!$C$10:$C$14&gt;=E771),SRP!$D$10:$D$14)*(G771/100)*(E771/1000)),0))))),2)</f>
        <v>7.59</v>
      </c>
    </row>
    <row r="772" spans="1:11" x14ac:dyDescent="0.35">
      <c r="A772" s="2">
        <v>14815</v>
      </c>
      <c r="B772" s="76" t="s">
        <v>515</v>
      </c>
      <c r="C772" s="76" t="s">
        <v>285</v>
      </c>
      <c r="D772" s="76" t="s">
        <v>5275</v>
      </c>
      <c r="E772" s="76">
        <v>1140</v>
      </c>
      <c r="F772" s="76">
        <v>6</v>
      </c>
      <c r="G772" s="77">
        <v>40</v>
      </c>
      <c r="H772" s="76" t="s">
        <v>3282</v>
      </c>
      <c r="I772" s="77">
        <v>45.99</v>
      </c>
      <c r="J772" s="2">
        <v>1</v>
      </c>
      <c r="K772" s="119" cm="1">
        <f t="array" ref="K772">ROUND(IF(C772="Beer",SUM(LOOKUP(2,1/(SRP!$B$7:$B$9&lt;=E772)/(SRP!$C$7:$C$9&gt;=E772),SRP!$D$7:$D$9)*(G772/100)*(E772/1000)),IF(C772="Spirits",SUM(LOOKUP(2,1/(SRP!$B$2:$B$6&lt;=E772)/(SRP!$C$2:$C$6&gt;=E772),SRP!$D$2:$D$6)*(G772/100)*(E772/1000)),IF(AND(C772="Wine",D772="Fortified Wines"),SUM(LOOKUP(2,1/(SRP!$B$20:$B$23&lt;=E772)/(SRP!$C$20:$C$23&gt;=E772),SRP!$D$20:$D$23)*(G772/100)*(E772/1000)),IF(C772="Wine",SUM(LOOKUP(2,1/(SRP!$B$15:$B$19&lt;=E772)/(SRP!$C$15:$C$19&gt;=E772),SRP!$D$15:$D$19)*(G772/100)*(E772/1000)),IF(C772="Ready to Drink",SUM(LOOKUP(2,1/(SRP!$B$10:$B$14&lt;=E772)/(SRP!$C$10:$C$14&gt;=E772),SRP!$D$10:$D$14)*(G772/100)*(E772/1000)),0))))),2)</f>
        <v>31.83</v>
      </c>
    </row>
    <row r="773" spans="1:11" x14ac:dyDescent="0.35">
      <c r="A773" s="2">
        <v>14842</v>
      </c>
      <c r="B773" s="76" t="s">
        <v>774</v>
      </c>
      <c r="C773" s="76" t="s">
        <v>286</v>
      </c>
      <c r="D773" s="76" t="s">
        <v>5247</v>
      </c>
      <c r="E773" s="76">
        <v>3000</v>
      </c>
      <c r="F773" s="76">
        <v>6</v>
      </c>
      <c r="G773" s="77">
        <v>13.2</v>
      </c>
      <c r="H773" s="76" t="s">
        <v>6695</v>
      </c>
      <c r="I773" s="77">
        <v>49.99</v>
      </c>
      <c r="J773" s="2">
        <v>1</v>
      </c>
      <c r="K773" s="119" cm="1">
        <f t="array" ref="K773">ROUND(IF(C773="Beer",SUM(LOOKUP(2,1/(SRP!$B$7:$B$9&lt;=E773)/(SRP!$C$7:$C$9&gt;=E773),SRP!$D$7:$D$9)*(G773/100)*(E773/1000)),IF(C773="Spirits",SUM(LOOKUP(2,1/(SRP!$B$2:$B$6&lt;=E773)/(SRP!$C$2:$C$6&gt;=E773),SRP!$D$2:$D$6)*(G773/100)*(E773/1000)),IF(AND(C773="Wine",D773="Fortified Wines"),SUM(LOOKUP(2,1/(SRP!$B$20:$B$23&lt;=E773)/(SRP!$C$20:$C$23&gt;=E773),SRP!$D$20:$D$23)*(G773/100)*(E773/1000)),IF(C773="Wine",SUM(LOOKUP(2,1/(SRP!$B$15:$B$19&lt;=E773)/(SRP!$C$15:$C$19&gt;=E773),SRP!$D$15:$D$19)*(G773/100)*(E773/1000)),IF(C773="Ready to Drink",SUM(LOOKUP(2,1/(SRP!$B$10:$B$14&lt;=E773)/(SRP!$C$10:$C$14&gt;=E773),SRP!$D$10:$D$14)*(G773/100)*(E773/1000)),0))))),2)</f>
        <v>27.64</v>
      </c>
    </row>
    <row r="774" spans="1:11" x14ac:dyDescent="0.35">
      <c r="A774" s="2">
        <v>14865</v>
      </c>
      <c r="B774" s="76" t="s">
        <v>775</v>
      </c>
      <c r="C774" s="76" t="s">
        <v>5938</v>
      </c>
      <c r="D774" s="76" t="s">
        <v>5279</v>
      </c>
      <c r="E774" s="76">
        <v>330</v>
      </c>
      <c r="F774" s="76">
        <v>24</v>
      </c>
      <c r="G774" s="77">
        <v>5</v>
      </c>
      <c r="H774" s="76" t="s">
        <v>3280</v>
      </c>
      <c r="I774" s="77">
        <v>3.19</v>
      </c>
      <c r="J774" s="2">
        <v>1</v>
      </c>
      <c r="K774" s="119" cm="1">
        <f t="array" ref="K774">ROUND(IF(C774="Beer",SUM(LOOKUP(2,1/(SRP!$B$7:$B$9&lt;=E774)/(SRP!$C$7:$C$9&gt;=E774),SRP!$D$7:$D$9)*(G774/100)*(E774/1000)),IF(C774="Spirits",SUM(LOOKUP(2,1/(SRP!$B$2:$B$6&lt;=E774)/(SRP!$C$2:$C$6&gt;=E774),SRP!$D$2:$D$6)*(G774/100)*(E774/1000)),IF(AND(C774="Wine",D774="Fortified Wines"),SUM(LOOKUP(2,1/(SRP!$B$20:$B$23&lt;=E774)/(SRP!$C$20:$C$23&gt;=E774),SRP!$D$20:$D$23)*(G774/100)*(E774/1000)),IF(C774="Wine",SUM(LOOKUP(2,1/(SRP!$B$15:$B$19&lt;=E774)/(SRP!$C$15:$C$19&gt;=E774),SRP!$D$15:$D$19)*(G774/100)*(E774/1000)),IF(C774="Ready to Drink",SUM(LOOKUP(2,1/(SRP!$B$10:$B$14&lt;=E774)/(SRP!$C$10:$C$14&gt;=E774),SRP!$D$10:$D$14)*(G774/100)*(E774/1000)),0))))),2)</f>
        <v>1.31</v>
      </c>
    </row>
    <row r="775" spans="1:11" x14ac:dyDescent="0.35">
      <c r="A775" s="2">
        <v>14868</v>
      </c>
      <c r="B775" s="76" t="s">
        <v>776</v>
      </c>
      <c r="C775" s="76" t="s">
        <v>5938</v>
      </c>
      <c r="D775" s="76" t="s">
        <v>5279</v>
      </c>
      <c r="E775" s="76">
        <v>2130</v>
      </c>
      <c r="F775" s="76">
        <v>4</v>
      </c>
      <c r="G775" s="77">
        <v>5</v>
      </c>
      <c r="H775" s="76" t="s">
        <v>3280</v>
      </c>
      <c r="I775" s="77">
        <v>17.989999999999998</v>
      </c>
      <c r="J775" s="2">
        <v>6</v>
      </c>
      <c r="K775" s="119" cm="1">
        <f t="array" ref="K775">ROUND(IF(C775="Beer",SUM(LOOKUP(2,1/(SRP!$B$7:$B$9&lt;=E775)/(SRP!$C$7:$C$9&gt;=E775),SRP!$D$7:$D$9)*(G775/100)*(E775/1000)),IF(C775="Spirits",SUM(LOOKUP(2,1/(SRP!$B$2:$B$6&lt;=E775)/(SRP!$C$2:$C$6&gt;=E775),SRP!$D$2:$D$6)*(G775/100)*(E775/1000)),IF(AND(C775="Wine",D775="Fortified Wines"),SUM(LOOKUP(2,1/(SRP!$B$20:$B$23&lt;=E775)/(SRP!$C$20:$C$23&gt;=E775),SRP!$D$20:$D$23)*(G775/100)*(E775/1000)),IF(C775="Wine",SUM(LOOKUP(2,1/(SRP!$B$15:$B$19&lt;=E775)/(SRP!$C$15:$C$19&gt;=E775),SRP!$D$15:$D$19)*(G775/100)*(E775/1000)),IF(C775="Ready to Drink",SUM(LOOKUP(2,1/(SRP!$B$10:$B$14&lt;=E775)/(SRP!$C$10:$C$14&gt;=E775),SRP!$D$10:$D$14)*(G775/100)*(E775/1000)),0))))),2)</f>
        <v>7.43</v>
      </c>
    </row>
    <row r="776" spans="1:11" x14ac:dyDescent="0.35">
      <c r="A776" s="2">
        <v>14910</v>
      </c>
      <c r="B776" s="76" t="s">
        <v>777</v>
      </c>
      <c r="C776" s="76" t="s">
        <v>285</v>
      </c>
      <c r="D776" s="76" t="s">
        <v>6944</v>
      </c>
      <c r="E776" s="76">
        <v>750</v>
      </c>
      <c r="F776" s="76">
        <v>12</v>
      </c>
      <c r="G776" s="77">
        <v>40</v>
      </c>
      <c r="H776" s="76" t="s">
        <v>3289</v>
      </c>
      <c r="I776" s="77">
        <v>35.99</v>
      </c>
      <c r="J776" s="2">
        <v>1</v>
      </c>
      <c r="K776" s="119" cm="1">
        <f t="array" ref="K776">ROUND(IF(C776="Beer",SUM(LOOKUP(2,1/(SRP!$B$7:$B$9&lt;=E776)/(SRP!$C$7:$C$9&gt;=E776),SRP!$D$7:$D$9)*(G776/100)*(E776/1000)),IF(C776="Spirits",SUM(LOOKUP(2,1/(SRP!$B$2:$B$6&lt;=E776)/(SRP!$C$2:$C$6&gt;=E776),SRP!$D$2:$D$6)*(G776/100)*(E776/1000)),IF(AND(C776="Wine",D776="Fortified Wines"),SUM(LOOKUP(2,1/(SRP!$B$20:$B$23&lt;=E776)/(SRP!$C$20:$C$23&gt;=E776),SRP!$D$20:$D$23)*(G776/100)*(E776/1000)),IF(C776="Wine",SUM(LOOKUP(2,1/(SRP!$B$15:$B$19&lt;=E776)/(SRP!$C$15:$C$19&gt;=E776),SRP!$D$15:$D$19)*(G776/100)*(E776/1000)),IF(C776="Ready to Drink",SUM(LOOKUP(2,1/(SRP!$B$10:$B$14&lt;=E776)/(SRP!$C$10:$C$14&gt;=E776),SRP!$D$10:$D$14)*(G776/100)*(E776/1000)),0))))),2)</f>
        <v>20.94</v>
      </c>
    </row>
    <row r="777" spans="1:11" x14ac:dyDescent="0.35">
      <c r="A777" s="2">
        <v>14912</v>
      </c>
      <c r="B777" s="76" t="s">
        <v>187</v>
      </c>
      <c r="C777" s="76" t="s">
        <v>285</v>
      </c>
      <c r="D777" s="76" t="s">
        <v>6931</v>
      </c>
      <c r="E777" s="76">
        <v>1750</v>
      </c>
      <c r="F777" s="76">
        <v>6</v>
      </c>
      <c r="G777" s="77">
        <v>40</v>
      </c>
      <c r="H777" s="76" t="s">
        <v>3284</v>
      </c>
      <c r="I777" s="77">
        <v>68.819999999999993</v>
      </c>
      <c r="J777" s="2">
        <v>1</v>
      </c>
      <c r="K777" s="119" cm="1">
        <f t="array" ref="K777">ROUND(IF(C777="Beer",SUM(LOOKUP(2,1/(SRP!$B$7:$B$9&lt;=E777)/(SRP!$C$7:$C$9&gt;=E777),SRP!$D$7:$D$9)*(G777/100)*(E777/1000)),IF(C777="Spirits",SUM(LOOKUP(2,1/(SRP!$B$2:$B$6&lt;=E777)/(SRP!$C$2:$C$6&gt;=E777),SRP!$D$2:$D$6)*(G777/100)*(E777/1000)),IF(AND(C777="Wine",D777="Fortified Wines"),SUM(LOOKUP(2,1/(SRP!$B$20:$B$23&lt;=E777)/(SRP!$C$20:$C$23&gt;=E777),SRP!$D$20:$D$23)*(G777/100)*(E777/1000)),IF(C777="Wine",SUM(LOOKUP(2,1/(SRP!$B$15:$B$19&lt;=E777)/(SRP!$C$15:$C$19&gt;=E777),SRP!$D$15:$D$19)*(G777/100)*(E777/1000)),IF(C777="Ready to Drink",SUM(LOOKUP(2,1/(SRP!$B$10:$B$14&lt;=E777)/(SRP!$C$10:$C$14&gt;=E777),SRP!$D$10:$D$14)*(G777/100)*(E777/1000)),0))))),2)</f>
        <v>48.87</v>
      </c>
    </row>
    <row r="778" spans="1:11" x14ac:dyDescent="0.35">
      <c r="A778" s="2">
        <v>14960</v>
      </c>
      <c r="B778" s="76" t="s">
        <v>778</v>
      </c>
      <c r="C778" s="76" t="s">
        <v>287</v>
      </c>
      <c r="D778" s="76" t="s">
        <v>5230</v>
      </c>
      <c r="E778" s="76">
        <v>2840</v>
      </c>
      <c r="F778" s="76">
        <v>3</v>
      </c>
      <c r="G778" s="77">
        <v>4.7</v>
      </c>
      <c r="H778" s="76" t="s">
        <v>3325</v>
      </c>
      <c r="I778" s="77">
        <v>16.190000000000001</v>
      </c>
      <c r="J778" s="2">
        <v>8</v>
      </c>
      <c r="K778" s="119" cm="1">
        <f t="array" ref="K778">ROUND(IF(C778="Beer",SUM(LOOKUP(2,1/(SRP!$B$7:$B$9&lt;=E778)/(SRP!$C$7:$C$9&gt;=E778),SRP!$D$7:$D$9)*(G778/100)*(E778/1000)),IF(C778="Spirits",SUM(LOOKUP(2,1/(SRP!$B$2:$B$6&lt;=E778)/(SRP!$C$2:$C$6&gt;=E778),SRP!$D$2:$D$6)*(G778/100)*(E778/1000)),IF(AND(C778="Wine",D778="Fortified Wines"),SUM(LOOKUP(2,1/(SRP!$B$20:$B$23&lt;=E778)/(SRP!$C$20:$C$23&gt;=E778),SRP!$D$20:$D$23)*(G778/100)*(E778/1000)),IF(C778="Wine",SUM(LOOKUP(2,1/(SRP!$B$15:$B$19&lt;=E778)/(SRP!$C$15:$C$19&gt;=E778),SRP!$D$15:$D$19)*(G778/100)*(E778/1000)),IF(C778="Ready to Drink",SUM(LOOKUP(2,1/(SRP!$B$10:$B$14&lt;=E778)/(SRP!$C$10:$C$14&gt;=E778),SRP!$D$10:$D$14)*(G778/100)*(E778/1000)),0))))),2)</f>
        <v>9.32</v>
      </c>
    </row>
    <row r="779" spans="1:11" x14ac:dyDescent="0.35">
      <c r="A779" s="2">
        <v>14960</v>
      </c>
      <c r="B779" s="76" t="s">
        <v>778</v>
      </c>
      <c r="C779" s="76" t="s">
        <v>287</v>
      </c>
      <c r="D779" s="76" t="s">
        <v>5230</v>
      </c>
      <c r="E779" s="76">
        <v>2840</v>
      </c>
      <c r="F779" s="76">
        <v>3</v>
      </c>
      <c r="G779" s="77">
        <v>4.7</v>
      </c>
      <c r="H779" s="76" t="s">
        <v>3325</v>
      </c>
      <c r="I779" s="77">
        <v>16.190000000000001</v>
      </c>
      <c r="J779" s="2">
        <v>8</v>
      </c>
      <c r="K779" s="119" cm="1">
        <f t="array" ref="K779">ROUND(IF(C779="Beer",SUM(LOOKUP(2,1/(SRP!$B$7:$B$9&lt;=E779)/(SRP!$C$7:$C$9&gt;=E779),SRP!$D$7:$D$9)*(G779/100)*(E779/1000)),IF(C779="Spirits",SUM(LOOKUP(2,1/(SRP!$B$2:$B$6&lt;=E779)/(SRP!$C$2:$C$6&gt;=E779),SRP!$D$2:$D$6)*(G779/100)*(E779/1000)),IF(AND(C779="Wine",D779="Fortified Wines"),SUM(LOOKUP(2,1/(SRP!$B$20:$B$23&lt;=E779)/(SRP!$C$20:$C$23&gt;=E779),SRP!$D$20:$D$23)*(G779/100)*(E779/1000)),IF(C779="Wine",SUM(LOOKUP(2,1/(SRP!$B$15:$B$19&lt;=E779)/(SRP!$C$15:$C$19&gt;=E779),SRP!$D$15:$D$19)*(G779/100)*(E779/1000)),IF(C779="Ready to Drink",SUM(LOOKUP(2,1/(SRP!$B$10:$B$14&lt;=E779)/(SRP!$C$10:$C$14&gt;=E779),SRP!$D$10:$D$14)*(G779/100)*(E779/1000)),0))))),2)</f>
        <v>9.32</v>
      </c>
    </row>
    <row r="780" spans="1:11" x14ac:dyDescent="0.35">
      <c r="A780" s="2">
        <v>14977</v>
      </c>
      <c r="B780" s="76" t="s">
        <v>779</v>
      </c>
      <c r="C780" s="76" t="s">
        <v>286</v>
      </c>
      <c r="D780" s="76" t="s">
        <v>5236</v>
      </c>
      <c r="E780" s="76">
        <v>750</v>
      </c>
      <c r="F780" s="76">
        <v>12</v>
      </c>
      <c r="G780" s="77">
        <v>13</v>
      </c>
      <c r="H780" s="76" t="s">
        <v>6869</v>
      </c>
      <c r="I780" s="77">
        <v>12.49</v>
      </c>
      <c r="J780" s="2">
        <v>1</v>
      </c>
      <c r="K780" s="119" cm="1">
        <f t="array" ref="K780">ROUND(IF(C780="Beer",SUM(LOOKUP(2,1/(SRP!$B$7:$B$9&lt;=E780)/(SRP!$C$7:$C$9&gt;=E780),SRP!$D$7:$D$9)*(G780/100)*(E780/1000)),IF(C780="Spirits",SUM(LOOKUP(2,1/(SRP!$B$2:$B$6&lt;=E780)/(SRP!$C$2:$C$6&gt;=E780),SRP!$D$2:$D$6)*(G780/100)*(E780/1000)),IF(AND(C780="Wine",D780="Fortified Wines"),SUM(LOOKUP(2,1/(SRP!$B$20:$B$23&lt;=E780)/(SRP!$C$20:$C$23&gt;=E780),SRP!$D$20:$D$23)*(G780/100)*(E780/1000)),IF(C780="Wine",SUM(LOOKUP(2,1/(SRP!$B$15:$B$19&lt;=E780)/(SRP!$C$15:$C$19&gt;=E780),SRP!$D$15:$D$19)*(G780/100)*(E780/1000)),IF(C780="Ready to Drink",SUM(LOOKUP(2,1/(SRP!$B$10:$B$14&lt;=E780)/(SRP!$C$10:$C$14&gt;=E780),SRP!$D$10:$D$14)*(G780/100)*(E780/1000)),0))))),2)</f>
        <v>6.81</v>
      </c>
    </row>
    <row r="781" spans="1:11" x14ac:dyDescent="0.35">
      <c r="A781" s="2">
        <v>14979</v>
      </c>
      <c r="B781" s="76" t="s">
        <v>780</v>
      </c>
      <c r="C781" s="76" t="s">
        <v>287</v>
      </c>
      <c r="D781" s="76" t="s">
        <v>5292</v>
      </c>
      <c r="E781" s="76">
        <v>500</v>
      </c>
      <c r="F781" s="76">
        <v>24</v>
      </c>
      <c r="G781" s="77">
        <v>2.5</v>
      </c>
      <c r="H781" s="76" t="s">
        <v>3290</v>
      </c>
      <c r="I781" s="77">
        <v>4.09</v>
      </c>
      <c r="J781" s="2">
        <v>1</v>
      </c>
      <c r="K781" s="119" cm="1">
        <f t="array" ref="K781">ROUND(IF(C781="Beer",SUM(LOOKUP(2,1/(SRP!$B$7:$B$9&lt;=E781)/(SRP!$C$7:$C$9&gt;=E781),SRP!$D$7:$D$9)*(G781/100)*(E781/1000)),IF(C781="Spirits",SUM(LOOKUP(2,1/(SRP!$B$2:$B$6&lt;=E781)/(SRP!$C$2:$C$6&gt;=E781),SRP!$D$2:$D$6)*(G781/100)*(E781/1000)),IF(AND(C781="Wine",D781="Fortified Wines"),SUM(LOOKUP(2,1/(SRP!$B$20:$B$23&lt;=E781)/(SRP!$C$20:$C$23&gt;=E781),SRP!$D$20:$D$23)*(G781/100)*(E781/1000)),IF(C781="Wine",SUM(LOOKUP(2,1/(SRP!$B$15:$B$19&lt;=E781)/(SRP!$C$15:$C$19&gt;=E781),SRP!$D$15:$D$19)*(G781/100)*(E781/1000)),IF(C781="Ready to Drink",SUM(LOOKUP(2,1/(SRP!$B$10:$B$14&lt;=E781)/(SRP!$C$10:$C$14&gt;=E781),SRP!$D$10:$D$14)*(G781/100)*(E781/1000)),0))))),2)</f>
        <v>0.87</v>
      </c>
    </row>
    <row r="782" spans="1:11" x14ac:dyDescent="0.35">
      <c r="A782" s="2">
        <v>14985</v>
      </c>
      <c r="B782" s="76" t="s">
        <v>781</v>
      </c>
      <c r="C782" s="76" t="s">
        <v>287</v>
      </c>
      <c r="D782" s="76" t="s">
        <v>5240</v>
      </c>
      <c r="E782" s="76">
        <v>710</v>
      </c>
      <c r="F782" s="76">
        <v>1</v>
      </c>
      <c r="G782" s="77">
        <v>28</v>
      </c>
      <c r="H782" s="76" t="s">
        <v>3326</v>
      </c>
      <c r="I782" s="77">
        <v>167.73</v>
      </c>
      <c r="J782" s="2">
        <v>1</v>
      </c>
      <c r="K782" s="119" cm="1">
        <f t="array" ref="K782">ROUND(IF(C782="Beer",SUM(LOOKUP(2,1/(SRP!$B$7:$B$9&lt;=E782)/(SRP!$C$7:$C$9&gt;=E782),SRP!$D$7:$D$9)*(G782/100)*(E782/1000)),IF(C782="Spirits",SUM(LOOKUP(2,1/(SRP!$B$2:$B$6&lt;=E782)/(SRP!$C$2:$C$6&gt;=E782),SRP!$D$2:$D$6)*(G782/100)*(E782/1000)),IF(AND(C782="Wine",D782="Fortified Wines"),SUM(LOOKUP(2,1/(SRP!$B$20:$B$23&lt;=E782)/(SRP!$C$20:$C$23&gt;=E782),SRP!$D$20:$D$23)*(G782/100)*(E782/1000)),IF(C782="Wine",SUM(LOOKUP(2,1/(SRP!$B$15:$B$19&lt;=E782)/(SRP!$C$15:$C$19&gt;=E782),SRP!$D$15:$D$19)*(G782/100)*(E782/1000)),IF(C782="Ready to Drink",SUM(LOOKUP(2,1/(SRP!$B$10:$B$14&lt;=E782)/(SRP!$C$10:$C$14&gt;=E782),SRP!$D$10:$D$14)*(G782/100)*(E782/1000)),0))))),2)</f>
        <v>13.88</v>
      </c>
    </row>
    <row r="783" spans="1:11" x14ac:dyDescent="0.35">
      <c r="A783" s="2">
        <v>14985</v>
      </c>
      <c r="B783" s="76" t="s">
        <v>781</v>
      </c>
      <c r="C783" s="76" t="s">
        <v>287</v>
      </c>
      <c r="D783" s="76" t="s">
        <v>5240</v>
      </c>
      <c r="E783" s="76">
        <v>710</v>
      </c>
      <c r="F783" s="76">
        <v>1</v>
      </c>
      <c r="G783" s="77">
        <v>28</v>
      </c>
      <c r="H783" s="76" t="s">
        <v>3326</v>
      </c>
      <c r="I783" s="77">
        <v>167.73</v>
      </c>
      <c r="J783" s="2">
        <v>1</v>
      </c>
      <c r="K783" s="119" cm="1">
        <f t="array" ref="K783">ROUND(IF(C783="Beer",SUM(LOOKUP(2,1/(SRP!$B$7:$B$9&lt;=E783)/(SRP!$C$7:$C$9&gt;=E783),SRP!$D$7:$D$9)*(G783/100)*(E783/1000)),IF(C783="Spirits",SUM(LOOKUP(2,1/(SRP!$B$2:$B$6&lt;=E783)/(SRP!$C$2:$C$6&gt;=E783),SRP!$D$2:$D$6)*(G783/100)*(E783/1000)),IF(AND(C783="Wine",D783="Fortified Wines"),SUM(LOOKUP(2,1/(SRP!$B$20:$B$23&lt;=E783)/(SRP!$C$20:$C$23&gt;=E783),SRP!$D$20:$D$23)*(G783/100)*(E783/1000)),IF(C783="Wine",SUM(LOOKUP(2,1/(SRP!$B$15:$B$19&lt;=E783)/(SRP!$C$15:$C$19&gt;=E783),SRP!$D$15:$D$19)*(G783/100)*(E783/1000)),IF(C783="Ready to Drink",SUM(LOOKUP(2,1/(SRP!$B$10:$B$14&lt;=E783)/(SRP!$C$10:$C$14&gt;=E783),SRP!$D$10:$D$14)*(G783/100)*(E783/1000)),0))))),2)</f>
        <v>13.88</v>
      </c>
    </row>
    <row r="784" spans="1:11" x14ac:dyDescent="0.35">
      <c r="A784" s="2">
        <v>14988</v>
      </c>
      <c r="B784" s="76" t="s">
        <v>3177</v>
      </c>
      <c r="C784" s="76" t="s">
        <v>286</v>
      </c>
      <c r="D784" s="76" t="s">
        <v>5244</v>
      </c>
      <c r="E784" s="76">
        <v>750</v>
      </c>
      <c r="F784" s="76">
        <v>12</v>
      </c>
      <c r="G784" s="77">
        <v>12.2</v>
      </c>
      <c r="H784" s="76" t="s">
        <v>3297</v>
      </c>
      <c r="I784" s="77">
        <v>15.99</v>
      </c>
      <c r="J784" s="2">
        <v>1</v>
      </c>
      <c r="K784" s="119" cm="1">
        <f t="array" ref="K784">ROUND(IF(C784="Beer",SUM(LOOKUP(2,1/(SRP!$B$7:$B$9&lt;=E784)/(SRP!$C$7:$C$9&gt;=E784),SRP!$D$7:$D$9)*(G784/100)*(E784/1000)),IF(C784="Spirits",SUM(LOOKUP(2,1/(SRP!$B$2:$B$6&lt;=E784)/(SRP!$C$2:$C$6&gt;=E784),SRP!$D$2:$D$6)*(G784/100)*(E784/1000)),IF(AND(C784="Wine",D784="Fortified Wines"),SUM(LOOKUP(2,1/(SRP!$B$20:$B$23&lt;=E784)/(SRP!$C$20:$C$23&gt;=E784),SRP!$D$20:$D$23)*(G784/100)*(E784/1000)),IF(C784="Wine",SUM(LOOKUP(2,1/(SRP!$B$15:$B$19&lt;=E784)/(SRP!$C$15:$C$19&gt;=E784),SRP!$D$15:$D$19)*(G784/100)*(E784/1000)),IF(C784="Ready to Drink",SUM(LOOKUP(2,1/(SRP!$B$10:$B$14&lt;=E784)/(SRP!$C$10:$C$14&gt;=E784),SRP!$D$10:$D$14)*(G784/100)*(E784/1000)),0))))),2)</f>
        <v>6.39</v>
      </c>
    </row>
    <row r="785" spans="1:11" x14ac:dyDescent="0.35">
      <c r="A785" s="2">
        <v>14999</v>
      </c>
      <c r="B785" s="76" t="s">
        <v>191</v>
      </c>
      <c r="C785" s="76" t="s">
        <v>285</v>
      </c>
      <c r="D785" s="76" t="s">
        <v>6931</v>
      </c>
      <c r="E785" s="76">
        <v>1140</v>
      </c>
      <c r="F785" s="76">
        <v>8</v>
      </c>
      <c r="G785" s="77">
        <v>40</v>
      </c>
      <c r="H785" s="76" t="s">
        <v>3279</v>
      </c>
      <c r="I785" s="77">
        <v>41.99</v>
      </c>
      <c r="J785" s="2">
        <v>1</v>
      </c>
      <c r="K785" s="119" cm="1">
        <f t="array" ref="K785">ROUND(IF(C785="Beer",SUM(LOOKUP(2,1/(SRP!$B$7:$B$9&lt;=E785)/(SRP!$C$7:$C$9&gt;=E785),SRP!$D$7:$D$9)*(G785/100)*(E785/1000)),IF(C785="Spirits",SUM(LOOKUP(2,1/(SRP!$B$2:$B$6&lt;=E785)/(SRP!$C$2:$C$6&gt;=E785),SRP!$D$2:$D$6)*(G785/100)*(E785/1000)),IF(AND(C785="Wine",D785="Fortified Wines"),SUM(LOOKUP(2,1/(SRP!$B$20:$B$23&lt;=E785)/(SRP!$C$20:$C$23&gt;=E785),SRP!$D$20:$D$23)*(G785/100)*(E785/1000)),IF(C785="Wine",SUM(LOOKUP(2,1/(SRP!$B$15:$B$19&lt;=E785)/(SRP!$C$15:$C$19&gt;=E785),SRP!$D$15:$D$19)*(G785/100)*(E785/1000)),IF(C785="Ready to Drink",SUM(LOOKUP(2,1/(SRP!$B$10:$B$14&lt;=E785)/(SRP!$C$10:$C$14&gt;=E785),SRP!$D$10:$D$14)*(G785/100)*(E785/1000)),0))))),2)</f>
        <v>31.83</v>
      </c>
    </row>
    <row r="786" spans="1:11" x14ac:dyDescent="0.35">
      <c r="A786" s="2">
        <v>15009</v>
      </c>
      <c r="B786" s="76" t="s">
        <v>782</v>
      </c>
      <c r="C786" s="76" t="s">
        <v>286</v>
      </c>
      <c r="D786" s="76" t="s">
        <v>5244</v>
      </c>
      <c r="E786" s="76">
        <v>750</v>
      </c>
      <c r="F786" s="76">
        <v>12</v>
      </c>
      <c r="G786" s="77">
        <v>12</v>
      </c>
      <c r="H786" s="76" t="s">
        <v>6938</v>
      </c>
      <c r="I786" s="77">
        <v>16.989999999999998</v>
      </c>
      <c r="J786" s="2">
        <v>1</v>
      </c>
      <c r="K786" s="119" cm="1">
        <f t="array" ref="K786">ROUND(IF(C786="Beer",SUM(LOOKUP(2,1/(SRP!$B$7:$B$9&lt;=E786)/(SRP!$C$7:$C$9&gt;=E786),SRP!$D$7:$D$9)*(G786/100)*(E786/1000)),IF(C786="Spirits",SUM(LOOKUP(2,1/(SRP!$B$2:$B$6&lt;=E786)/(SRP!$C$2:$C$6&gt;=E786),SRP!$D$2:$D$6)*(G786/100)*(E786/1000)),IF(AND(C786="Wine",D786="Fortified Wines"),SUM(LOOKUP(2,1/(SRP!$B$20:$B$23&lt;=E786)/(SRP!$C$20:$C$23&gt;=E786),SRP!$D$20:$D$23)*(G786/100)*(E786/1000)),IF(C786="Wine",SUM(LOOKUP(2,1/(SRP!$B$15:$B$19&lt;=E786)/(SRP!$C$15:$C$19&gt;=E786),SRP!$D$15:$D$19)*(G786/100)*(E786/1000)),IF(C786="Ready to Drink",SUM(LOOKUP(2,1/(SRP!$B$10:$B$14&lt;=E786)/(SRP!$C$10:$C$14&gt;=E786),SRP!$D$10:$D$14)*(G786/100)*(E786/1000)),0))))),2)</f>
        <v>6.28</v>
      </c>
    </row>
    <row r="787" spans="1:11" x14ac:dyDescent="0.35">
      <c r="A787" s="2">
        <v>15014</v>
      </c>
      <c r="B787" s="76" t="s">
        <v>4393</v>
      </c>
      <c r="C787" s="76" t="s">
        <v>285</v>
      </c>
      <c r="D787" s="76" t="s">
        <v>6931</v>
      </c>
      <c r="E787" s="76">
        <v>750</v>
      </c>
      <c r="F787" s="76">
        <v>12</v>
      </c>
      <c r="G787" s="77">
        <v>43</v>
      </c>
      <c r="H787" s="76" t="s">
        <v>3285</v>
      </c>
      <c r="I787" s="77">
        <v>32.99</v>
      </c>
      <c r="J787" s="2">
        <v>1</v>
      </c>
      <c r="K787" s="119" cm="1">
        <f t="array" ref="K787">ROUND(IF(C787="Beer",SUM(LOOKUP(2,1/(SRP!$B$7:$B$9&lt;=E787)/(SRP!$C$7:$C$9&gt;=E787),SRP!$D$7:$D$9)*(G787/100)*(E787/1000)),IF(C787="Spirits",SUM(LOOKUP(2,1/(SRP!$B$2:$B$6&lt;=E787)/(SRP!$C$2:$C$6&gt;=E787),SRP!$D$2:$D$6)*(G787/100)*(E787/1000)),IF(AND(C787="Wine",D787="Fortified Wines"),SUM(LOOKUP(2,1/(SRP!$B$20:$B$23&lt;=E787)/(SRP!$C$20:$C$23&gt;=E787),SRP!$D$20:$D$23)*(G787/100)*(E787/1000)),IF(C787="Wine",SUM(LOOKUP(2,1/(SRP!$B$15:$B$19&lt;=E787)/(SRP!$C$15:$C$19&gt;=E787),SRP!$D$15:$D$19)*(G787/100)*(E787/1000)),IF(C787="Ready to Drink",SUM(LOOKUP(2,1/(SRP!$B$10:$B$14&lt;=E787)/(SRP!$C$10:$C$14&gt;=E787),SRP!$D$10:$D$14)*(G787/100)*(E787/1000)),0))))),2)</f>
        <v>22.51</v>
      </c>
    </row>
    <row r="788" spans="1:11" x14ac:dyDescent="0.35">
      <c r="A788" s="2">
        <v>15015</v>
      </c>
      <c r="B788" s="76" t="s">
        <v>279</v>
      </c>
      <c r="C788" s="76" t="s">
        <v>285</v>
      </c>
      <c r="D788" s="76" t="s">
        <v>5273</v>
      </c>
      <c r="E788" s="76">
        <v>750</v>
      </c>
      <c r="F788" s="76">
        <v>12</v>
      </c>
      <c r="G788" s="77">
        <v>17</v>
      </c>
      <c r="H788" s="76" t="s">
        <v>3285</v>
      </c>
      <c r="I788" s="77">
        <v>33.99</v>
      </c>
      <c r="J788" s="2">
        <v>1</v>
      </c>
      <c r="K788" s="119" cm="1">
        <f t="array" ref="K788">ROUND(IF(C788="Beer",SUM(LOOKUP(2,1/(SRP!$B$7:$B$9&lt;=E788)/(SRP!$C$7:$C$9&gt;=E788),SRP!$D$7:$D$9)*(G788/100)*(E788/1000)),IF(C788="Spirits",SUM(LOOKUP(2,1/(SRP!$B$2:$B$6&lt;=E788)/(SRP!$C$2:$C$6&gt;=E788),SRP!$D$2:$D$6)*(G788/100)*(E788/1000)),IF(AND(C788="Wine",D788="Fortified Wines"),SUM(LOOKUP(2,1/(SRP!$B$20:$B$23&lt;=E788)/(SRP!$C$20:$C$23&gt;=E788),SRP!$D$20:$D$23)*(G788/100)*(E788/1000)),IF(C788="Wine",SUM(LOOKUP(2,1/(SRP!$B$15:$B$19&lt;=E788)/(SRP!$C$15:$C$19&gt;=E788),SRP!$D$15:$D$19)*(G788/100)*(E788/1000)),IF(C788="Ready to Drink",SUM(LOOKUP(2,1/(SRP!$B$10:$B$14&lt;=E788)/(SRP!$C$10:$C$14&gt;=E788),SRP!$D$10:$D$14)*(G788/100)*(E788/1000)),0))))),2)</f>
        <v>8.9</v>
      </c>
    </row>
    <row r="789" spans="1:11" x14ac:dyDescent="0.35">
      <c r="A789" s="2">
        <v>15094</v>
      </c>
      <c r="B789" s="76" t="s">
        <v>783</v>
      </c>
      <c r="C789" s="76" t="s">
        <v>285</v>
      </c>
      <c r="D789" s="76" t="s">
        <v>5257</v>
      </c>
      <c r="E789" s="76">
        <v>750</v>
      </c>
      <c r="F789" s="76">
        <v>6</v>
      </c>
      <c r="G789" s="77">
        <v>40</v>
      </c>
      <c r="H789" s="76" t="s">
        <v>3333</v>
      </c>
      <c r="I789" s="77">
        <v>89.99</v>
      </c>
      <c r="J789" s="2">
        <v>1</v>
      </c>
      <c r="K789" s="119" cm="1">
        <f t="array" ref="K789">ROUND(IF(C789="Beer",SUM(LOOKUP(2,1/(SRP!$B$7:$B$9&lt;=E789)/(SRP!$C$7:$C$9&gt;=E789),SRP!$D$7:$D$9)*(G789/100)*(E789/1000)),IF(C789="Spirits",SUM(LOOKUP(2,1/(SRP!$B$2:$B$6&lt;=E789)/(SRP!$C$2:$C$6&gt;=E789),SRP!$D$2:$D$6)*(G789/100)*(E789/1000)),IF(AND(C789="Wine",D789="Fortified Wines"),SUM(LOOKUP(2,1/(SRP!$B$20:$B$23&lt;=E789)/(SRP!$C$20:$C$23&gt;=E789),SRP!$D$20:$D$23)*(G789/100)*(E789/1000)),IF(C789="Wine",SUM(LOOKUP(2,1/(SRP!$B$15:$B$19&lt;=E789)/(SRP!$C$15:$C$19&gt;=E789),SRP!$D$15:$D$19)*(G789/100)*(E789/1000)),IF(C789="Ready to Drink",SUM(LOOKUP(2,1/(SRP!$B$10:$B$14&lt;=E789)/(SRP!$C$10:$C$14&gt;=E789),SRP!$D$10:$D$14)*(G789/100)*(E789/1000)),0))))),2)</f>
        <v>20.94</v>
      </c>
    </row>
    <row r="790" spans="1:11" x14ac:dyDescent="0.35">
      <c r="A790" s="2">
        <v>15095</v>
      </c>
      <c r="B790" s="76" t="s">
        <v>4003</v>
      </c>
      <c r="C790" s="76" t="s">
        <v>286</v>
      </c>
      <c r="D790" s="76" t="s">
        <v>5241</v>
      </c>
      <c r="E790" s="76">
        <v>750</v>
      </c>
      <c r="F790" s="76">
        <v>12</v>
      </c>
      <c r="G790" s="77">
        <v>11</v>
      </c>
      <c r="H790" s="76" t="s">
        <v>3282</v>
      </c>
      <c r="I790" s="77">
        <v>21.49</v>
      </c>
      <c r="J790" s="2">
        <v>1</v>
      </c>
      <c r="K790" s="119" cm="1">
        <f t="array" ref="K790">ROUND(IF(C790="Beer",SUM(LOOKUP(2,1/(SRP!$B$7:$B$9&lt;=E790)/(SRP!$C$7:$C$9&gt;=E790),SRP!$D$7:$D$9)*(G790/100)*(E790/1000)),IF(C790="Spirits",SUM(LOOKUP(2,1/(SRP!$B$2:$B$6&lt;=E790)/(SRP!$C$2:$C$6&gt;=E790),SRP!$D$2:$D$6)*(G790/100)*(E790/1000)),IF(AND(C790="Wine",D790="Fortified Wines"),SUM(LOOKUP(2,1/(SRP!$B$20:$B$23&lt;=E790)/(SRP!$C$20:$C$23&gt;=E790),SRP!$D$20:$D$23)*(G790/100)*(E790/1000)),IF(C790="Wine",SUM(LOOKUP(2,1/(SRP!$B$15:$B$19&lt;=E790)/(SRP!$C$15:$C$19&gt;=E790),SRP!$D$15:$D$19)*(G790/100)*(E790/1000)),IF(C790="Ready to Drink",SUM(LOOKUP(2,1/(SRP!$B$10:$B$14&lt;=E790)/(SRP!$C$10:$C$14&gt;=E790),SRP!$D$10:$D$14)*(G790/100)*(E790/1000)),0))))),2)</f>
        <v>5.76</v>
      </c>
    </row>
    <row r="791" spans="1:11" x14ac:dyDescent="0.35">
      <c r="A791" s="2">
        <v>15100</v>
      </c>
      <c r="B791" s="76" t="s">
        <v>190</v>
      </c>
      <c r="C791" s="76" t="s">
        <v>286</v>
      </c>
      <c r="D791" s="76" t="s">
        <v>5258</v>
      </c>
      <c r="E791" s="76">
        <v>750</v>
      </c>
      <c r="F791" s="76">
        <v>12</v>
      </c>
      <c r="G791" s="77">
        <v>6</v>
      </c>
      <c r="H791" s="76" t="s">
        <v>6695</v>
      </c>
      <c r="I791" s="77">
        <v>8.49</v>
      </c>
      <c r="J791" s="2">
        <v>1</v>
      </c>
      <c r="K791" s="119" cm="1">
        <f t="array" ref="K791">ROUND(IF(C791="Beer",SUM(LOOKUP(2,1/(SRP!$B$7:$B$9&lt;=E791)/(SRP!$C$7:$C$9&gt;=E791),SRP!$D$7:$D$9)*(G791/100)*(E791/1000)),IF(C791="Spirits",SUM(LOOKUP(2,1/(SRP!$B$2:$B$6&lt;=E791)/(SRP!$C$2:$C$6&gt;=E791),SRP!$D$2:$D$6)*(G791/100)*(E791/1000)),IF(AND(C791="Wine",D791="Fortified Wines"),SUM(LOOKUP(2,1/(SRP!$B$20:$B$23&lt;=E791)/(SRP!$C$20:$C$23&gt;=E791),SRP!$D$20:$D$23)*(G791/100)*(E791/1000)),IF(C791="Wine",SUM(LOOKUP(2,1/(SRP!$B$15:$B$19&lt;=E791)/(SRP!$C$15:$C$19&gt;=E791),SRP!$D$15:$D$19)*(G791/100)*(E791/1000)),IF(C791="Ready to Drink",SUM(LOOKUP(2,1/(SRP!$B$10:$B$14&lt;=E791)/(SRP!$C$10:$C$14&gt;=E791),SRP!$D$10:$D$14)*(G791/100)*(E791/1000)),0))))),2)</f>
        <v>3.14</v>
      </c>
    </row>
    <row r="792" spans="1:11" x14ac:dyDescent="0.35">
      <c r="A792" s="2">
        <v>15101</v>
      </c>
      <c r="B792" s="76" t="s">
        <v>784</v>
      </c>
      <c r="C792" s="76" t="s">
        <v>286</v>
      </c>
      <c r="D792" s="76" t="s">
        <v>5236</v>
      </c>
      <c r="E792" s="76">
        <v>750</v>
      </c>
      <c r="F792" s="76">
        <v>12</v>
      </c>
      <c r="G792" s="77">
        <v>12.5</v>
      </c>
      <c r="H792" s="76" t="s">
        <v>3314</v>
      </c>
      <c r="I792" s="77">
        <v>21.99</v>
      </c>
      <c r="J792" s="2">
        <v>1</v>
      </c>
      <c r="K792" s="119" cm="1">
        <f t="array" ref="K792">ROUND(IF(C792="Beer",SUM(LOOKUP(2,1/(SRP!$B$7:$B$9&lt;=E792)/(SRP!$C$7:$C$9&gt;=E792),SRP!$D$7:$D$9)*(G792/100)*(E792/1000)),IF(C792="Spirits",SUM(LOOKUP(2,1/(SRP!$B$2:$B$6&lt;=E792)/(SRP!$C$2:$C$6&gt;=E792),SRP!$D$2:$D$6)*(G792/100)*(E792/1000)),IF(AND(C792="Wine",D792="Fortified Wines"),SUM(LOOKUP(2,1/(SRP!$B$20:$B$23&lt;=E792)/(SRP!$C$20:$C$23&gt;=E792),SRP!$D$20:$D$23)*(G792/100)*(E792/1000)),IF(C792="Wine",SUM(LOOKUP(2,1/(SRP!$B$15:$B$19&lt;=E792)/(SRP!$C$15:$C$19&gt;=E792),SRP!$D$15:$D$19)*(G792/100)*(E792/1000)),IF(C792="Ready to Drink",SUM(LOOKUP(2,1/(SRP!$B$10:$B$14&lt;=E792)/(SRP!$C$10:$C$14&gt;=E792),SRP!$D$10:$D$14)*(G792/100)*(E792/1000)),0))))),2)</f>
        <v>6.54</v>
      </c>
    </row>
    <row r="793" spans="1:11" x14ac:dyDescent="0.35">
      <c r="A793" s="2">
        <v>15136</v>
      </c>
      <c r="B793" s="76" t="s">
        <v>148</v>
      </c>
      <c r="C793" s="76" t="s">
        <v>285</v>
      </c>
      <c r="D793" s="76" t="s">
        <v>5259</v>
      </c>
      <c r="E793" s="76">
        <v>750</v>
      </c>
      <c r="F793" s="76">
        <v>12</v>
      </c>
      <c r="G793" s="77">
        <v>35</v>
      </c>
      <c r="H793" s="76" t="s">
        <v>3280</v>
      </c>
      <c r="I793" s="77">
        <v>29.99</v>
      </c>
      <c r="J793" s="2">
        <v>1</v>
      </c>
      <c r="K793" s="119" cm="1">
        <f t="array" ref="K793">ROUND(IF(C793="Beer",SUM(LOOKUP(2,1/(SRP!$B$7:$B$9&lt;=E793)/(SRP!$C$7:$C$9&gt;=E793),SRP!$D$7:$D$9)*(G793/100)*(E793/1000)),IF(C793="Spirits",SUM(LOOKUP(2,1/(SRP!$B$2:$B$6&lt;=E793)/(SRP!$C$2:$C$6&gt;=E793),SRP!$D$2:$D$6)*(G793/100)*(E793/1000)),IF(AND(C793="Wine",D793="Fortified Wines"),SUM(LOOKUP(2,1/(SRP!$B$20:$B$23&lt;=E793)/(SRP!$C$20:$C$23&gt;=E793),SRP!$D$20:$D$23)*(G793/100)*(E793/1000)),IF(C793="Wine",SUM(LOOKUP(2,1/(SRP!$B$15:$B$19&lt;=E793)/(SRP!$C$15:$C$19&gt;=E793),SRP!$D$15:$D$19)*(G793/100)*(E793/1000)),IF(C793="Ready to Drink",SUM(LOOKUP(2,1/(SRP!$B$10:$B$14&lt;=E793)/(SRP!$C$10:$C$14&gt;=E793),SRP!$D$10:$D$14)*(G793/100)*(E793/1000)),0))))),2)</f>
        <v>18.329999999999998</v>
      </c>
    </row>
    <row r="794" spans="1:11" x14ac:dyDescent="0.35">
      <c r="A794" s="2">
        <v>15141</v>
      </c>
      <c r="B794" s="76" t="s">
        <v>785</v>
      </c>
      <c r="C794" s="76" t="s">
        <v>285</v>
      </c>
      <c r="D794" s="76" t="s">
        <v>5267</v>
      </c>
      <c r="E794" s="76">
        <v>750</v>
      </c>
      <c r="F794" s="76">
        <v>12</v>
      </c>
      <c r="G794" s="77">
        <v>35</v>
      </c>
      <c r="H794" s="76" t="s">
        <v>3280</v>
      </c>
      <c r="I794" s="77">
        <v>47.99</v>
      </c>
      <c r="J794" s="2">
        <v>1</v>
      </c>
      <c r="K794" s="119" cm="1">
        <f t="array" ref="K794">ROUND(IF(C794="Beer",SUM(LOOKUP(2,1/(SRP!$B$7:$B$9&lt;=E794)/(SRP!$C$7:$C$9&gt;=E794),SRP!$D$7:$D$9)*(G794/100)*(E794/1000)),IF(C794="Spirits",SUM(LOOKUP(2,1/(SRP!$B$2:$B$6&lt;=E794)/(SRP!$C$2:$C$6&gt;=E794),SRP!$D$2:$D$6)*(G794/100)*(E794/1000)),IF(AND(C794="Wine",D794="Fortified Wines"),SUM(LOOKUP(2,1/(SRP!$B$20:$B$23&lt;=E794)/(SRP!$C$20:$C$23&gt;=E794),SRP!$D$20:$D$23)*(G794/100)*(E794/1000)),IF(C794="Wine",SUM(LOOKUP(2,1/(SRP!$B$15:$B$19&lt;=E794)/(SRP!$C$15:$C$19&gt;=E794),SRP!$D$15:$D$19)*(G794/100)*(E794/1000)),IF(C794="Ready to Drink",SUM(LOOKUP(2,1/(SRP!$B$10:$B$14&lt;=E794)/(SRP!$C$10:$C$14&gt;=E794),SRP!$D$10:$D$14)*(G794/100)*(E794/1000)),0))))),2)</f>
        <v>18.329999999999998</v>
      </c>
    </row>
    <row r="795" spans="1:11" x14ac:dyDescent="0.35">
      <c r="A795" s="2">
        <v>15142</v>
      </c>
      <c r="B795" s="76" t="s">
        <v>786</v>
      </c>
      <c r="C795" s="76" t="s">
        <v>287</v>
      </c>
      <c r="D795" s="76" t="s">
        <v>5230</v>
      </c>
      <c r="E795" s="76">
        <v>2840</v>
      </c>
      <c r="F795" s="76">
        <v>3</v>
      </c>
      <c r="G795" s="77">
        <v>4.7</v>
      </c>
      <c r="H795" s="76" t="s">
        <v>3324</v>
      </c>
      <c r="I795" s="77">
        <v>16.489999999999998</v>
      </c>
      <c r="J795" s="2">
        <v>8</v>
      </c>
      <c r="K795" s="119" cm="1">
        <f t="array" ref="K795">ROUND(IF(C795="Beer",SUM(LOOKUP(2,1/(SRP!$B$7:$B$9&lt;=E795)/(SRP!$C$7:$C$9&gt;=E795),SRP!$D$7:$D$9)*(G795/100)*(E795/1000)),IF(C795="Spirits",SUM(LOOKUP(2,1/(SRP!$B$2:$B$6&lt;=E795)/(SRP!$C$2:$C$6&gt;=E795),SRP!$D$2:$D$6)*(G795/100)*(E795/1000)),IF(AND(C795="Wine",D795="Fortified Wines"),SUM(LOOKUP(2,1/(SRP!$B$20:$B$23&lt;=E795)/(SRP!$C$20:$C$23&gt;=E795),SRP!$D$20:$D$23)*(G795/100)*(E795/1000)),IF(C795="Wine",SUM(LOOKUP(2,1/(SRP!$B$15:$B$19&lt;=E795)/(SRP!$C$15:$C$19&gt;=E795),SRP!$D$15:$D$19)*(G795/100)*(E795/1000)),IF(C795="Ready to Drink",SUM(LOOKUP(2,1/(SRP!$B$10:$B$14&lt;=E795)/(SRP!$C$10:$C$14&gt;=E795),SRP!$D$10:$D$14)*(G795/100)*(E795/1000)),0))))),2)</f>
        <v>9.32</v>
      </c>
    </row>
    <row r="796" spans="1:11" x14ac:dyDescent="0.35">
      <c r="A796" s="2">
        <v>15142</v>
      </c>
      <c r="B796" s="76" t="s">
        <v>786</v>
      </c>
      <c r="C796" s="76" t="s">
        <v>287</v>
      </c>
      <c r="D796" s="76" t="s">
        <v>5230</v>
      </c>
      <c r="E796" s="76">
        <v>2840</v>
      </c>
      <c r="F796" s="76">
        <v>3</v>
      </c>
      <c r="G796" s="77">
        <v>4.7</v>
      </c>
      <c r="H796" s="76" t="s">
        <v>3324</v>
      </c>
      <c r="I796" s="77">
        <v>16.489999999999998</v>
      </c>
      <c r="J796" s="2">
        <v>8</v>
      </c>
      <c r="K796" s="119" cm="1">
        <f t="array" ref="K796">ROUND(IF(C796="Beer",SUM(LOOKUP(2,1/(SRP!$B$7:$B$9&lt;=E796)/(SRP!$C$7:$C$9&gt;=E796),SRP!$D$7:$D$9)*(G796/100)*(E796/1000)),IF(C796="Spirits",SUM(LOOKUP(2,1/(SRP!$B$2:$B$6&lt;=E796)/(SRP!$C$2:$C$6&gt;=E796),SRP!$D$2:$D$6)*(G796/100)*(E796/1000)),IF(AND(C796="Wine",D796="Fortified Wines"),SUM(LOOKUP(2,1/(SRP!$B$20:$B$23&lt;=E796)/(SRP!$C$20:$C$23&gt;=E796),SRP!$D$20:$D$23)*(G796/100)*(E796/1000)),IF(C796="Wine",SUM(LOOKUP(2,1/(SRP!$B$15:$B$19&lt;=E796)/(SRP!$C$15:$C$19&gt;=E796),SRP!$D$15:$D$19)*(G796/100)*(E796/1000)),IF(C796="Ready to Drink",SUM(LOOKUP(2,1/(SRP!$B$10:$B$14&lt;=E796)/(SRP!$C$10:$C$14&gt;=E796),SRP!$D$10:$D$14)*(G796/100)*(E796/1000)),0))))),2)</f>
        <v>9.32</v>
      </c>
    </row>
    <row r="797" spans="1:11" x14ac:dyDescent="0.35">
      <c r="A797" s="2">
        <v>15147</v>
      </c>
      <c r="B797" s="76" t="s">
        <v>55</v>
      </c>
      <c r="C797" s="76" t="s">
        <v>285</v>
      </c>
      <c r="D797" s="76" t="s">
        <v>5250</v>
      </c>
      <c r="E797" s="76">
        <v>750</v>
      </c>
      <c r="F797" s="76">
        <v>12</v>
      </c>
      <c r="G797" s="77">
        <v>40</v>
      </c>
      <c r="H797" s="76" t="s">
        <v>3280</v>
      </c>
      <c r="I797" s="77">
        <v>24.07</v>
      </c>
      <c r="J797" s="2">
        <v>1</v>
      </c>
      <c r="K797" s="119" cm="1">
        <f t="array" ref="K797">ROUND(IF(C797="Beer",SUM(LOOKUP(2,1/(SRP!$B$7:$B$9&lt;=E797)/(SRP!$C$7:$C$9&gt;=E797),SRP!$D$7:$D$9)*(G797/100)*(E797/1000)),IF(C797="Spirits",SUM(LOOKUP(2,1/(SRP!$B$2:$B$6&lt;=E797)/(SRP!$C$2:$C$6&gt;=E797),SRP!$D$2:$D$6)*(G797/100)*(E797/1000)),IF(AND(C797="Wine",D797="Fortified Wines"),SUM(LOOKUP(2,1/(SRP!$B$20:$B$23&lt;=E797)/(SRP!$C$20:$C$23&gt;=E797),SRP!$D$20:$D$23)*(G797/100)*(E797/1000)),IF(C797="Wine",SUM(LOOKUP(2,1/(SRP!$B$15:$B$19&lt;=E797)/(SRP!$C$15:$C$19&gt;=E797),SRP!$D$15:$D$19)*(G797/100)*(E797/1000)),IF(C797="Ready to Drink",SUM(LOOKUP(2,1/(SRP!$B$10:$B$14&lt;=E797)/(SRP!$C$10:$C$14&gt;=E797),SRP!$D$10:$D$14)*(G797/100)*(E797/1000)),0))))),2)</f>
        <v>20.94</v>
      </c>
    </row>
    <row r="798" spans="1:11" x14ac:dyDescent="0.35">
      <c r="A798" s="2">
        <v>15164</v>
      </c>
      <c r="B798" s="76" t="s">
        <v>787</v>
      </c>
      <c r="C798" s="76" t="s">
        <v>285</v>
      </c>
      <c r="D798" s="76" t="s">
        <v>6935</v>
      </c>
      <c r="E798" s="76">
        <v>750</v>
      </c>
      <c r="F798" s="76">
        <v>6</v>
      </c>
      <c r="G798" s="77">
        <v>40</v>
      </c>
      <c r="H798" s="76" t="s">
        <v>3279</v>
      </c>
      <c r="I798" s="77">
        <v>93.49</v>
      </c>
      <c r="J798" s="2">
        <v>1</v>
      </c>
      <c r="K798" s="119" cm="1">
        <f t="array" ref="K798">ROUND(IF(C798="Beer",SUM(LOOKUP(2,1/(SRP!$B$7:$B$9&lt;=E798)/(SRP!$C$7:$C$9&gt;=E798),SRP!$D$7:$D$9)*(G798/100)*(E798/1000)),IF(C798="Spirits",SUM(LOOKUP(2,1/(SRP!$B$2:$B$6&lt;=E798)/(SRP!$C$2:$C$6&gt;=E798),SRP!$D$2:$D$6)*(G798/100)*(E798/1000)),IF(AND(C798="Wine",D798="Fortified Wines"),SUM(LOOKUP(2,1/(SRP!$B$20:$B$23&lt;=E798)/(SRP!$C$20:$C$23&gt;=E798),SRP!$D$20:$D$23)*(G798/100)*(E798/1000)),IF(C798="Wine",SUM(LOOKUP(2,1/(SRP!$B$15:$B$19&lt;=E798)/(SRP!$C$15:$C$19&gt;=E798),SRP!$D$15:$D$19)*(G798/100)*(E798/1000)),IF(C798="Ready to Drink",SUM(LOOKUP(2,1/(SRP!$B$10:$B$14&lt;=E798)/(SRP!$C$10:$C$14&gt;=E798),SRP!$D$10:$D$14)*(G798/100)*(E798/1000)),0))))),2)</f>
        <v>20.94</v>
      </c>
    </row>
    <row r="799" spans="1:11" x14ac:dyDescent="0.35">
      <c r="A799" s="2">
        <v>15198</v>
      </c>
      <c r="B799" s="76" t="s">
        <v>788</v>
      </c>
      <c r="C799" s="76" t="s">
        <v>286</v>
      </c>
      <c r="D799" s="76" t="s">
        <v>5285</v>
      </c>
      <c r="E799" s="76">
        <v>750</v>
      </c>
      <c r="F799" s="76">
        <v>12</v>
      </c>
      <c r="G799" s="77">
        <v>13.5</v>
      </c>
      <c r="H799" s="76" t="s">
        <v>3279</v>
      </c>
      <c r="I799" s="77">
        <v>18.489999999999998</v>
      </c>
      <c r="J799" s="2">
        <v>1</v>
      </c>
      <c r="K799" s="119" cm="1">
        <f t="array" ref="K799">ROUND(IF(C799="Beer",SUM(LOOKUP(2,1/(SRP!$B$7:$B$9&lt;=E799)/(SRP!$C$7:$C$9&gt;=E799),SRP!$D$7:$D$9)*(G799/100)*(E799/1000)),IF(C799="Spirits",SUM(LOOKUP(2,1/(SRP!$B$2:$B$6&lt;=E799)/(SRP!$C$2:$C$6&gt;=E799),SRP!$D$2:$D$6)*(G799/100)*(E799/1000)),IF(AND(C799="Wine",D799="Fortified Wines"),SUM(LOOKUP(2,1/(SRP!$B$20:$B$23&lt;=E799)/(SRP!$C$20:$C$23&gt;=E799),SRP!$D$20:$D$23)*(G799/100)*(E799/1000)),IF(C799="Wine",SUM(LOOKUP(2,1/(SRP!$B$15:$B$19&lt;=E799)/(SRP!$C$15:$C$19&gt;=E799),SRP!$D$15:$D$19)*(G799/100)*(E799/1000)),IF(C799="Ready to Drink",SUM(LOOKUP(2,1/(SRP!$B$10:$B$14&lt;=E799)/(SRP!$C$10:$C$14&gt;=E799),SRP!$D$10:$D$14)*(G799/100)*(E799/1000)),0))))),2)</f>
        <v>7.07</v>
      </c>
    </row>
    <row r="800" spans="1:11" x14ac:dyDescent="0.35">
      <c r="A800" s="2">
        <v>15214</v>
      </c>
      <c r="B800" s="76" t="s">
        <v>789</v>
      </c>
      <c r="C800" s="76" t="s">
        <v>286</v>
      </c>
      <c r="D800" s="76" t="s">
        <v>5247</v>
      </c>
      <c r="E800" s="76">
        <v>750</v>
      </c>
      <c r="F800" s="76">
        <v>12</v>
      </c>
      <c r="G800" s="77">
        <v>14.5</v>
      </c>
      <c r="H800" s="76" t="s">
        <v>3299</v>
      </c>
      <c r="I800" s="77">
        <v>33.99</v>
      </c>
      <c r="J800" s="2">
        <v>1</v>
      </c>
      <c r="K800" s="119" cm="1">
        <f t="array" ref="K800">ROUND(IF(C800="Beer",SUM(LOOKUP(2,1/(SRP!$B$7:$B$9&lt;=E800)/(SRP!$C$7:$C$9&gt;=E800),SRP!$D$7:$D$9)*(G800/100)*(E800/1000)),IF(C800="Spirits",SUM(LOOKUP(2,1/(SRP!$B$2:$B$6&lt;=E800)/(SRP!$C$2:$C$6&gt;=E800),SRP!$D$2:$D$6)*(G800/100)*(E800/1000)),IF(AND(C800="Wine",D800="Fortified Wines"),SUM(LOOKUP(2,1/(SRP!$B$20:$B$23&lt;=E800)/(SRP!$C$20:$C$23&gt;=E800),SRP!$D$20:$D$23)*(G800/100)*(E800/1000)),IF(C800="Wine",SUM(LOOKUP(2,1/(SRP!$B$15:$B$19&lt;=E800)/(SRP!$C$15:$C$19&gt;=E800),SRP!$D$15:$D$19)*(G800/100)*(E800/1000)),IF(C800="Ready to Drink",SUM(LOOKUP(2,1/(SRP!$B$10:$B$14&lt;=E800)/(SRP!$C$10:$C$14&gt;=E800),SRP!$D$10:$D$14)*(G800/100)*(E800/1000)),0))))),2)</f>
        <v>7.59</v>
      </c>
    </row>
    <row r="801" spans="1:11" x14ac:dyDescent="0.35">
      <c r="A801" s="2">
        <v>15216</v>
      </c>
      <c r="B801" s="76" t="s">
        <v>790</v>
      </c>
      <c r="C801" s="76" t="s">
        <v>286</v>
      </c>
      <c r="D801" s="76" t="s">
        <v>5249</v>
      </c>
      <c r="E801" s="76">
        <v>750</v>
      </c>
      <c r="F801" s="76">
        <v>6</v>
      </c>
      <c r="G801" s="77">
        <v>15</v>
      </c>
      <c r="H801" s="76" t="s">
        <v>3341</v>
      </c>
      <c r="I801" s="77">
        <v>24.51</v>
      </c>
      <c r="J801" s="2">
        <v>1</v>
      </c>
      <c r="K801" s="119" cm="1">
        <f t="array" ref="K801">ROUND(IF(C801="Beer",SUM(LOOKUP(2,1/(SRP!$B$7:$B$9&lt;=E801)/(SRP!$C$7:$C$9&gt;=E801),SRP!$D$7:$D$9)*(G801/100)*(E801/1000)),IF(C801="Spirits",SUM(LOOKUP(2,1/(SRP!$B$2:$B$6&lt;=E801)/(SRP!$C$2:$C$6&gt;=E801),SRP!$D$2:$D$6)*(G801/100)*(E801/1000)),IF(AND(C801="Wine",D801="Fortified Wines"),SUM(LOOKUP(2,1/(SRP!$B$20:$B$23&lt;=E801)/(SRP!$C$20:$C$23&gt;=E801),SRP!$D$20:$D$23)*(G801/100)*(E801/1000)),IF(C801="Wine",SUM(LOOKUP(2,1/(SRP!$B$15:$B$19&lt;=E801)/(SRP!$C$15:$C$19&gt;=E801),SRP!$D$15:$D$19)*(G801/100)*(E801/1000)),IF(C801="Ready to Drink",SUM(LOOKUP(2,1/(SRP!$B$10:$B$14&lt;=E801)/(SRP!$C$10:$C$14&gt;=E801),SRP!$D$10:$D$14)*(G801/100)*(E801/1000)),0))))),2)</f>
        <v>7.85</v>
      </c>
    </row>
    <row r="802" spans="1:11" x14ac:dyDescent="0.35">
      <c r="A802" s="2">
        <v>15217</v>
      </c>
      <c r="B802" s="76" t="s">
        <v>5537</v>
      </c>
      <c r="C802" s="76" t="s">
        <v>286</v>
      </c>
      <c r="D802" s="76" t="s">
        <v>5264</v>
      </c>
      <c r="E802" s="76">
        <v>750</v>
      </c>
      <c r="F802" s="76">
        <v>12</v>
      </c>
      <c r="G802" s="77">
        <v>11</v>
      </c>
      <c r="H802" s="76" t="s">
        <v>3314</v>
      </c>
      <c r="I802" s="77">
        <v>15.49</v>
      </c>
      <c r="J802" s="2">
        <v>1</v>
      </c>
      <c r="K802" s="119" cm="1">
        <f t="array" ref="K802">ROUND(IF(C802="Beer",SUM(LOOKUP(2,1/(SRP!$B$7:$B$9&lt;=E802)/(SRP!$C$7:$C$9&gt;=E802),SRP!$D$7:$D$9)*(G802/100)*(E802/1000)),IF(C802="Spirits",SUM(LOOKUP(2,1/(SRP!$B$2:$B$6&lt;=E802)/(SRP!$C$2:$C$6&gt;=E802),SRP!$D$2:$D$6)*(G802/100)*(E802/1000)),IF(AND(C802="Wine",D802="Fortified Wines"),SUM(LOOKUP(2,1/(SRP!$B$20:$B$23&lt;=E802)/(SRP!$C$20:$C$23&gt;=E802),SRP!$D$20:$D$23)*(G802/100)*(E802/1000)),IF(C802="Wine",SUM(LOOKUP(2,1/(SRP!$B$15:$B$19&lt;=E802)/(SRP!$C$15:$C$19&gt;=E802),SRP!$D$15:$D$19)*(G802/100)*(E802/1000)),IF(C802="Ready to Drink",SUM(LOOKUP(2,1/(SRP!$B$10:$B$14&lt;=E802)/(SRP!$C$10:$C$14&gt;=E802),SRP!$D$10:$D$14)*(G802/100)*(E802/1000)),0))))),2)</f>
        <v>5.76</v>
      </c>
    </row>
    <row r="803" spans="1:11" x14ac:dyDescent="0.35">
      <c r="A803" s="2">
        <v>15218</v>
      </c>
      <c r="B803" s="76" t="s">
        <v>791</v>
      </c>
      <c r="C803" s="76" t="s">
        <v>286</v>
      </c>
      <c r="D803" s="76" t="s">
        <v>5264</v>
      </c>
      <c r="E803" s="76">
        <v>750</v>
      </c>
      <c r="F803" s="76">
        <v>12</v>
      </c>
      <c r="G803" s="77">
        <v>12</v>
      </c>
      <c r="H803" s="76" t="s">
        <v>3311</v>
      </c>
      <c r="I803" s="77">
        <v>15.99</v>
      </c>
      <c r="J803" s="2">
        <v>1</v>
      </c>
      <c r="K803" s="119" cm="1">
        <f t="array" ref="K803">ROUND(IF(C803="Beer",SUM(LOOKUP(2,1/(SRP!$B$7:$B$9&lt;=E803)/(SRP!$C$7:$C$9&gt;=E803),SRP!$D$7:$D$9)*(G803/100)*(E803/1000)),IF(C803="Spirits",SUM(LOOKUP(2,1/(SRP!$B$2:$B$6&lt;=E803)/(SRP!$C$2:$C$6&gt;=E803),SRP!$D$2:$D$6)*(G803/100)*(E803/1000)),IF(AND(C803="Wine",D803="Fortified Wines"),SUM(LOOKUP(2,1/(SRP!$B$20:$B$23&lt;=E803)/(SRP!$C$20:$C$23&gt;=E803),SRP!$D$20:$D$23)*(G803/100)*(E803/1000)),IF(C803="Wine",SUM(LOOKUP(2,1/(SRP!$B$15:$B$19&lt;=E803)/(SRP!$C$15:$C$19&gt;=E803),SRP!$D$15:$D$19)*(G803/100)*(E803/1000)),IF(C803="Ready to Drink",SUM(LOOKUP(2,1/(SRP!$B$10:$B$14&lt;=E803)/(SRP!$C$10:$C$14&gt;=E803),SRP!$D$10:$D$14)*(G803/100)*(E803/1000)),0))))),2)</f>
        <v>6.28</v>
      </c>
    </row>
    <row r="804" spans="1:11" x14ac:dyDescent="0.35">
      <c r="A804" s="2">
        <v>15244</v>
      </c>
      <c r="B804" s="76" t="s">
        <v>188</v>
      </c>
      <c r="C804" s="76" t="s">
        <v>285</v>
      </c>
      <c r="D804" s="76" t="s">
        <v>5242</v>
      </c>
      <c r="E804" s="76">
        <v>750</v>
      </c>
      <c r="F804" s="76">
        <v>12</v>
      </c>
      <c r="G804" s="77">
        <v>35</v>
      </c>
      <c r="H804" s="76" t="s">
        <v>3279</v>
      </c>
      <c r="I804" s="77">
        <v>25.7</v>
      </c>
      <c r="J804" s="2">
        <v>1</v>
      </c>
      <c r="K804" s="119" cm="1">
        <f t="array" ref="K804">ROUND(IF(C804="Beer",SUM(LOOKUP(2,1/(SRP!$B$7:$B$9&lt;=E804)/(SRP!$C$7:$C$9&gt;=E804),SRP!$D$7:$D$9)*(G804/100)*(E804/1000)),IF(C804="Spirits",SUM(LOOKUP(2,1/(SRP!$B$2:$B$6&lt;=E804)/(SRP!$C$2:$C$6&gt;=E804),SRP!$D$2:$D$6)*(G804/100)*(E804/1000)),IF(AND(C804="Wine",D804="Fortified Wines"),SUM(LOOKUP(2,1/(SRP!$B$20:$B$23&lt;=E804)/(SRP!$C$20:$C$23&gt;=E804),SRP!$D$20:$D$23)*(G804/100)*(E804/1000)),IF(C804="Wine",SUM(LOOKUP(2,1/(SRP!$B$15:$B$19&lt;=E804)/(SRP!$C$15:$C$19&gt;=E804),SRP!$D$15:$D$19)*(G804/100)*(E804/1000)),IF(C804="Ready to Drink",SUM(LOOKUP(2,1/(SRP!$B$10:$B$14&lt;=E804)/(SRP!$C$10:$C$14&gt;=E804),SRP!$D$10:$D$14)*(G804/100)*(E804/1000)),0))))),2)</f>
        <v>18.329999999999998</v>
      </c>
    </row>
    <row r="805" spans="1:11" x14ac:dyDescent="0.35">
      <c r="A805" s="2">
        <v>15251</v>
      </c>
      <c r="B805" s="76" t="s">
        <v>193</v>
      </c>
      <c r="C805" s="76" t="s">
        <v>286</v>
      </c>
      <c r="D805" s="76" t="s">
        <v>5245</v>
      </c>
      <c r="E805" s="76">
        <v>750</v>
      </c>
      <c r="F805" s="76">
        <v>12</v>
      </c>
      <c r="G805" s="77">
        <v>12</v>
      </c>
      <c r="H805" s="76" t="s">
        <v>5939</v>
      </c>
      <c r="I805" s="77">
        <v>11.99</v>
      </c>
      <c r="J805" s="2">
        <v>1</v>
      </c>
      <c r="K805" s="119" cm="1">
        <f t="array" ref="K805">ROUND(IF(C805="Beer",SUM(LOOKUP(2,1/(SRP!$B$7:$B$9&lt;=E805)/(SRP!$C$7:$C$9&gt;=E805),SRP!$D$7:$D$9)*(G805/100)*(E805/1000)),IF(C805="Spirits",SUM(LOOKUP(2,1/(SRP!$B$2:$B$6&lt;=E805)/(SRP!$C$2:$C$6&gt;=E805),SRP!$D$2:$D$6)*(G805/100)*(E805/1000)),IF(AND(C805="Wine",D805="Fortified Wines"),SUM(LOOKUP(2,1/(SRP!$B$20:$B$23&lt;=E805)/(SRP!$C$20:$C$23&gt;=E805),SRP!$D$20:$D$23)*(G805/100)*(E805/1000)),IF(C805="Wine",SUM(LOOKUP(2,1/(SRP!$B$15:$B$19&lt;=E805)/(SRP!$C$15:$C$19&gt;=E805),SRP!$D$15:$D$19)*(G805/100)*(E805/1000)),IF(C805="Ready to Drink",SUM(LOOKUP(2,1/(SRP!$B$10:$B$14&lt;=E805)/(SRP!$C$10:$C$14&gt;=E805),SRP!$D$10:$D$14)*(G805/100)*(E805/1000)),0))))),2)</f>
        <v>6.28</v>
      </c>
    </row>
    <row r="806" spans="1:11" x14ac:dyDescent="0.35">
      <c r="A806" s="2">
        <v>15252</v>
      </c>
      <c r="B806" s="76" t="s">
        <v>189</v>
      </c>
      <c r="C806" s="76" t="s">
        <v>286</v>
      </c>
      <c r="D806" s="76" t="s">
        <v>5245</v>
      </c>
      <c r="E806" s="76">
        <v>750</v>
      </c>
      <c r="F806" s="76">
        <v>12</v>
      </c>
      <c r="G806" s="77">
        <v>12.5</v>
      </c>
      <c r="H806" s="76" t="s">
        <v>5939</v>
      </c>
      <c r="I806" s="77">
        <v>11.99</v>
      </c>
      <c r="J806" s="2">
        <v>1</v>
      </c>
      <c r="K806" s="119" cm="1">
        <f t="array" ref="K806">ROUND(IF(C806="Beer",SUM(LOOKUP(2,1/(SRP!$B$7:$B$9&lt;=E806)/(SRP!$C$7:$C$9&gt;=E806),SRP!$D$7:$D$9)*(G806/100)*(E806/1000)),IF(C806="Spirits",SUM(LOOKUP(2,1/(SRP!$B$2:$B$6&lt;=E806)/(SRP!$C$2:$C$6&gt;=E806),SRP!$D$2:$D$6)*(G806/100)*(E806/1000)),IF(AND(C806="Wine",D806="Fortified Wines"),SUM(LOOKUP(2,1/(SRP!$B$20:$B$23&lt;=E806)/(SRP!$C$20:$C$23&gt;=E806),SRP!$D$20:$D$23)*(G806/100)*(E806/1000)),IF(C806="Wine",SUM(LOOKUP(2,1/(SRP!$B$15:$B$19&lt;=E806)/(SRP!$C$15:$C$19&gt;=E806),SRP!$D$15:$D$19)*(G806/100)*(E806/1000)),IF(C806="Ready to Drink",SUM(LOOKUP(2,1/(SRP!$B$10:$B$14&lt;=E806)/(SRP!$C$10:$C$14&gt;=E806),SRP!$D$10:$D$14)*(G806/100)*(E806/1000)),0))))),2)</f>
        <v>6.54</v>
      </c>
    </row>
    <row r="807" spans="1:11" x14ac:dyDescent="0.35">
      <c r="A807" s="2">
        <v>15262</v>
      </c>
      <c r="B807" s="76" t="s">
        <v>792</v>
      </c>
      <c r="C807" s="76" t="s">
        <v>286</v>
      </c>
      <c r="D807" s="76" t="s">
        <v>5264</v>
      </c>
      <c r="E807" s="76">
        <v>750</v>
      </c>
      <c r="F807" s="76">
        <v>12</v>
      </c>
      <c r="G807" s="77">
        <v>12</v>
      </c>
      <c r="H807" s="76" t="s">
        <v>3314</v>
      </c>
      <c r="I807" s="77">
        <v>21.99</v>
      </c>
      <c r="J807" s="2">
        <v>1</v>
      </c>
      <c r="K807" s="119" cm="1">
        <f t="array" ref="K807">ROUND(IF(C807="Beer",SUM(LOOKUP(2,1/(SRP!$B$7:$B$9&lt;=E807)/(SRP!$C$7:$C$9&gt;=E807),SRP!$D$7:$D$9)*(G807/100)*(E807/1000)),IF(C807="Spirits",SUM(LOOKUP(2,1/(SRP!$B$2:$B$6&lt;=E807)/(SRP!$C$2:$C$6&gt;=E807),SRP!$D$2:$D$6)*(G807/100)*(E807/1000)),IF(AND(C807="Wine",D807="Fortified Wines"),SUM(LOOKUP(2,1/(SRP!$B$20:$B$23&lt;=E807)/(SRP!$C$20:$C$23&gt;=E807),SRP!$D$20:$D$23)*(G807/100)*(E807/1000)),IF(C807="Wine",SUM(LOOKUP(2,1/(SRP!$B$15:$B$19&lt;=E807)/(SRP!$C$15:$C$19&gt;=E807),SRP!$D$15:$D$19)*(G807/100)*(E807/1000)),IF(C807="Ready to Drink",SUM(LOOKUP(2,1/(SRP!$B$10:$B$14&lt;=E807)/(SRP!$C$10:$C$14&gt;=E807),SRP!$D$10:$D$14)*(G807/100)*(E807/1000)),0))))),2)</f>
        <v>6.28</v>
      </c>
    </row>
    <row r="808" spans="1:11" x14ac:dyDescent="0.35">
      <c r="A808" s="2">
        <v>15271</v>
      </c>
      <c r="B808" s="76" t="s">
        <v>735</v>
      </c>
      <c r="C808" s="76" t="s">
        <v>286</v>
      </c>
      <c r="D808" s="76" t="s">
        <v>5232</v>
      </c>
      <c r="E808" s="76">
        <v>1500</v>
      </c>
      <c r="F808" s="76">
        <v>6</v>
      </c>
      <c r="G808" s="77">
        <v>7</v>
      </c>
      <c r="H808" s="76" t="s">
        <v>3297</v>
      </c>
      <c r="I808" s="77">
        <v>18.989999999999998</v>
      </c>
      <c r="J808" s="2">
        <v>1</v>
      </c>
      <c r="K808" s="119" cm="1">
        <f t="array" ref="K808">ROUND(IF(C808="Beer",SUM(LOOKUP(2,1/(SRP!$B$7:$B$9&lt;=E808)/(SRP!$C$7:$C$9&gt;=E808),SRP!$D$7:$D$9)*(G808/100)*(E808/1000)),IF(C808="Spirits",SUM(LOOKUP(2,1/(SRP!$B$2:$B$6&lt;=E808)/(SRP!$C$2:$C$6&gt;=E808),SRP!$D$2:$D$6)*(G808/100)*(E808/1000)),IF(AND(C808="Wine",D808="Fortified Wines"),SUM(LOOKUP(2,1/(SRP!$B$20:$B$23&lt;=E808)/(SRP!$C$20:$C$23&gt;=E808),SRP!$D$20:$D$23)*(G808/100)*(E808/1000)),IF(C808="Wine",SUM(LOOKUP(2,1/(SRP!$B$15:$B$19&lt;=E808)/(SRP!$C$15:$C$19&gt;=E808),SRP!$D$15:$D$19)*(G808/100)*(E808/1000)),IF(C808="Ready to Drink",SUM(LOOKUP(2,1/(SRP!$B$10:$B$14&lt;=E808)/(SRP!$C$10:$C$14&gt;=E808),SRP!$D$10:$D$14)*(G808/100)*(E808/1000)),0))))),2)</f>
        <v>7.33</v>
      </c>
    </row>
    <row r="809" spans="1:11" x14ac:dyDescent="0.35">
      <c r="A809" s="2">
        <v>15299</v>
      </c>
      <c r="B809" s="76" t="s">
        <v>793</v>
      </c>
      <c r="C809" s="76" t="s">
        <v>287</v>
      </c>
      <c r="D809" s="76" t="s">
        <v>5240</v>
      </c>
      <c r="E809" s="76">
        <v>473</v>
      </c>
      <c r="F809" s="76">
        <v>24</v>
      </c>
      <c r="G809" s="77">
        <v>7.1</v>
      </c>
      <c r="H809" s="76" t="s">
        <v>4849</v>
      </c>
      <c r="I809" s="77">
        <v>4.1900000000000004</v>
      </c>
      <c r="J809" s="2">
        <v>1</v>
      </c>
      <c r="K809" s="119" cm="1">
        <f t="array" ref="K809">ROUND(IF(C809="Beer",SUM(LOOKUP(2,1/(SRP!$B$7:$B$9&lt;=E809)/(SRP!$C$7:$C$9&gt;=E809),SRP!$D$7:$D$9)*(G809/100)*(E809/1000)),IF(C809="Spirits",SUM(LOOKUP(2,1/(SRP!$B$2:$B$6&lt;=E809)/(SRP!$C$2:$C$6&gt;=E809),SRP!$D$2:$D$6)*(G809/100)*(E809/1000)),IF(AND(C809="Wine",D809="Fortified Wines"),SUM(LOOKUP(2,1/(SRP!$B$20:$B$23&lt;=E809)/(SRP!$C$20:$C$23&gt;=E809),SRP!$D$20:$D$23)*(G809/100)*(E809/1000)),IF(C809="Wine",SUM(LOOKUP(2,1/(SRP!$B$15:$B$19&lt;=E809)/(SRP!$C$15:$C$19&gt;=E809),SRP!$D$15:$D$19)*(G809/100)*(E809/1000)),IF(C809="Ready to Drink",SUM(LOOKUP(2,1/(SRP!$B$10:$B$14&lt;=E809)/(SRP!$C$10:$C$14&gt;=E809),SRP!$D$10:$D$14)*(G809/100)*(E809/1000)),0))))),2)</f>
        <v>2.34</v>
      </c>
    </row>
    <row r="810" spans="1:11" x14ac:dyDescent="0.35">
      <c r="A810" s="2">
        <v>15316</v>
      </c>
      <c r="B810" s="76" t="s">
        <v>4002</v>
      </c>
      <c r="C810" s="76" t="s">
        <v>286</v>
      </c>
      <c r="D810" s="76" t="s">
        <v>5236</v>
      </c>
      <c r="E810" s="76">
        <v>750</v>
      </c>
      <c r="F810" s="76">
        <v>12</v>
      </c>
      <c r="G810" s="77">
        <v>13.6</v>
      </c>
      <c r="H810" s="76" t="s">
        <v>3297</v>
      </c>
      <c r="I810" s="77">
        <v>19.989999999999998</v>
      </c>
      <c r="J810" s="2">
        <v>1</v>
      </c>
      <c r="K810" s="119" cm="1">
        <f t="array" ref="K810">ROUND(IF(C810="Beer",SUM(LOOKUP(2,1/(SRP!$B$7:$B$9&lt;=E810)/(SRP!$C$7:$C$9&gt;=E810),SRP!$D$7:$D$9)*(G810/100)*(E810/1000)),IF(C810="Spirits",SUM(LOOKUP(2,1/(SRP!$B$2:$B$6&lt;=E810)/(SRP!$C$2:$C$6&gt;=E810),SRP!$D$2:$D$6)*(G810/100)*(E810/1000)),IF(AND(C810="Wine",D810="Fortified Wines"),SUM(LOOKUP(2,1/(SRP!$B$20:$B$23&lt;=E810)/(SRP!$C$20:$C$23&gt;=E810),SRP!$D$20:$D$23)*(G810/100)*(E810/1000)),IF(C810="Wine",SUM(LOOKUP(2,1/(SRP!$B$15:$B$19&lt;=E810)/(SRP!$C$15:$C$19&gt;=E810),SRP!$D$15:$D$19)*(G810/100)*(E810/1000)),IF(C810="Ready to Drink",SUM(LOOKUP(2,1/(SRP!$B$10:$B$14&lt;=E810)/(SRP!$C$10:$C$14&gt;=E810),SRP!$D$10:$D$14)*(G810/100)*(E810/1000)),0))))),2)</f>
        <v>7.12</v>
      </c>
    </row>
    <row r="811" spans="1:11" x14ac:dyDescent="0.35">
      <c r="A811" s="2">
        <v>15325</v>
      </c>
      <c r="B811" s="76" t="s">
        <v>5948</v>
      </c>
      <c r="C811" s="76" t="s">
        <v>286</v>
      </c>
      <c r="D811" s="76" t="s">
        <v>5264</v>
      </c>
      <c r="E811" s="76">
        <v>750</v>
      </c>
      <c r="F811" s="76">
        <v>12</v>
      </c>
      <c r="G811" s="77">
        <v>12</v>
      </c>
      <c r="H811" s="76" t="s">
        <v>3297</v>
      </c>
      <c r="I811" s="77">
        <v>19.989999999999998</v>
      </c>
      <c r="J811" s="2">
        <v>1</v>
      </c>
      <c r="K811" s="119" cm="1">
        <f t="array" ref="K811">ROUND(IF(C811="Beer",SUM(LOOKUP(2,1/(SRP!$B$7:$B$9&lt;=E811)/(SRP!$C$7:$C$9&gt;=E811),SRP!$D$7:$D$9)*(G811/100)*(E811/1000)),IF(C811="Spirits",SUM(LOOKUP(2,1/(SRP!$B$2:$B$6&lt;=E811)/(SRP!$C$2:$C$6&gt;=E811),SRP!$D$2:$D$6)*(G811/100)*(E811/1000)),IF(AND(C811="Wine",D811="Fortified Wines"),SUM(LOOKUP(2,1/(SRP!$B$20:$B$23&lt;=E811)/(SRP!$C$20:$C$23&gt;=E811),SRP!$D$20:$D$23)*(G811/100)*(E811/1000)),IF(C811="Wine",SUM(LOOKUP(2,1/(SRP!$B$15:$B$19&lt;=E811)/(SRP!$C$15:$C$19&gt;=E811),SRP!$D$15:$D$19)*(G811/100)*(E811/1000)),IF(C811="Ready to Drink",SUM(LOOKUP(2,1/(SRP!$B$10:$B$14&lt;=E811)/(SRP!$C$10:$C$14&gt;=E811),SRP!$D$10:$D$14)*(G811/100)*(E811/1000)),0))))),2)</f>
        <v>6.28</v>
      </c>
    </row>
    <row r="812" spans="1:11" x14ac:dyDescent="0.35">
      <c r="A812" s="2">
        <v>15331</v>
      </c>
      <c r="B812" s="76" t="s">
        <v>3987</v>
      </c>
      <c r="C812" s="76" t="s">
        <v>285</v>
      </c>
      <c r="D812" s="76" t="s">
        <v>6931</v>
      </c>
      <c r="E812" s="76">
        <v>1140</v>
      </c>
      <c r="F812" s="76">
        <v>8</v>
      </c>
      <c r="G812" s="77">
        <v>40</v>
      </c>
      <c r="H812" s="76" t="s">
        <v>3285</v>
      </c>
      <c r="I812" s="77">
        <v>41.89</v>
      </c>
      <c r="J812" s="2">
        <v>1</v>
      </c>
      <c r="K812" s="119" cm="1">
        <f t="array" ref="K812">ROUND(IF(C812="Beer",SUM(LOOKUP(2,1/(SRP!$B$7:$B$9&lt;=E812)/(SRP!$C$7:$C$9&gt;=E812),SRP!$D$7:$D$9)*(G812/100)*(E812/1000)),IF(C812="Spirits",SUM(LOOKUP(2,1/(SRP!$B$2:$B$6&lt;=E812)/(SRP!$C$2:$C$6&gt;=E812),SRP!$D$2:$D$6)*(G812/100)*(E812/1000)),IF(AND(C812="Wine",D812="Fortified Wines"),SUM(LOOKUP(2,1/(SRP!$B$20:$B$23&lt;=E812)/(SRP!$C$20:$C$23&gt;=E812),SRP!$D$20:$D$23)*(G812/100)*(E812/1000)),IF(C812="Wine",SUM(LOOKUP(2,1/(SRP!$B$15:$B$19&lt;=E812)/(SRP!$C$15:$C$19&gt;=E812),SRP!$D$15:$D$19)*(G812/100)*(E812/1000)),IF(C812="Ready to Drink",SUM(LOOKUP(2,1/(SRP!$B$10:$B$14&lt;=E812)/(SRP!$C$10:$C$14&gt;=E812),SRP!$D$10:$D$14)*(G812/100)*(E812/1000)),0))))),2)</f>
        <v>31.83</v>
      </c>
    </row>
    <row r="813" spans="1:11" x14ac:dyDescent="0.35">
      <c r="A813" s="2">
        <v>15333</v>
      </c>
      <c r="B813" s="76" t="s">
        <v>794</v>
      </c>
      <c r="C813" s="76" t="s">
        <v>287</v>
      </c>
      <c r="D813" s="76" t="s">
        <v>5230</v>
      </c>
      <c r="E813" s="76">
        <v>3784</v>
      </c>
      <c r="F813" s="76">
        <v>3</v>
      </c>
      <c r="G813" s="77">
        <v>5</v>
      </c>
      <c r="H813" s="76" t="s">
        <v>3354</v>
      </c>
      <c r="I813" s="77">
        <v>26.99</v>
      </c>
      <c r="J813" s="2">
        <v>8</v>
      </c>
      <c r="K813" s="119" cm="1">
        <f t="array" ref="K813">ROUND(IF(C813="Beer",SUM(LOOKUP(2,1/(SRP!$B$7:$B$9&lt;=E813)/(SRP!$C$7:$C$9&gt;=E813),SRP!$D$7:$D$9)*(G813/100)*(E813/1000)),IF(C813="Spirits",SUM(LOOKUP(2,1/(SRP!$B$2:$B$6&lt;=E813)/(SRP!$C$2:$C$6&gt;=E813),SRP!$D$2:$D$6)*(G813/100)*(E813/1000)),IF(AND(C813="Wine",D813="Fortified Wines"),SUM(LOOKUP(2,1/(SRP!$B$20:$B$23&lt;=E813)/(SRP!$C$20:$C$23&gt;=E813),SRP!$D$20:$D$23)*(G813/100)*(E813/1000)),IF(C813="Wine",SUM(LOOKUP(2,1/(SRP!$B$15:$B$19&lt;=E813)/(SRP!$C$15:$C$19&gt;=E813),SRP!$D$15:$D$19)*(G813/100)*(E813/1000)),IF(C813="Ready to Drink",SUM(LOOKUP(2,1/(SRP!$B$10:$B$14&lt;=E813)/(SRP!$C$10:$C$14&gt;=E813),SRP!$D$10:$D$14)*(G813/100)*(E813/1000)),0))))),2)</f>
        <v>13.21</v>
      </c>
    </row>
    <row r="814" spans="1:11" x14ac:dyDescent="0.35">
      <c r="A814" s="2">
        <v>15333</v>
      </c>
      <c r="B814" s="76" t="s">
        <v>794</v>
      </c>
      <c r="C814" s="76" t="s">
        <v>287</v>
      </c>
      <c r="D814" s="76" t="s">
        <v>5230</v>
      </c>
      <c r="E814" s="76">
        <v>3784</v>
      </c>
      <c r="F814" s="76">
        <v>3</v>
      </c>
      <c r="G814" s="77">
        <v>5</v>
      </c>
      <c r="H814" s="76" t="s">
        <v>3354</v>
      </c>
      <c r="I814" s="77">
        <v>26.99</v>
      </c>
      <c r="J814" s="2">
        <v>8</v>
      </c>
      <c r="K814" s="119" cm="1">
        <f t="array" ref="K814">ROUND(IF(C814="Beer",SUM(LOOKUP(2,1/(SRP!$B$7:$B$9&lt;=E814)/(SRP!$C$7:$C$9&gt;=E814),SRP!$D$7:$D$9)*(G814/100)*(E814/1000)),IF(C814="Spirits",SUM(LOOKUP(2,1/(SRP!$B$2:$B$6&lt;=E814)/(SRP!$C$2:$C$6&gt;=E814),SRP!$D$2:$D$6)*(G814/100)*(E814/1000)),IF(AND(C814="Wine",D814="Fortified Wines"),SUM(LOOKUP(2,1/(SRP!$B$20:$B$23&lt;=E814)/(SRP!$C$20:$C$23&gt;=E814),SRP!$D$20:$D$23)*(G814/100)*(E814/1000)),IF(C814="Wine",SUM(LOOKUP(2,1/(SRP!$B$15:$B$19&lt;=E814)/(SRP!$C$15:$C$19&gt;=E814),SRP!$D$15:$D$19)*(G814/100)*(E814/1000)),IF(C814="Ready to Drink",SUM(LOOKUP(2,1/(SRP!$B$10:$B$14&lt;=E814)/(SRP!$C$10:$C$14&gt;=E814),SRP!$D$10:$D$14)*(G814/100)*(E814/1000)),0))))),2)</f>
        <v>13.21</v>
      </c>
    </row>
    <row r="815" spans="1:11" x14ac:dyDescent="0.35">
      <c r="A815" s="2">
        <v>15334</v>
      </c>
      <c r="B815" s="76" t="s">
        <v>795</v>
      </c>
      <c r="C815" s="76" t="s">
        <v>287</v>
      </c>
      <c r="D815" s="76" t="s">
        <v>5230</v>
      </c>
      <c r="E815" s="76">
        <v>473</v>
      </c>
      <c r="F815" s="76">
        <v>24</v>
      </c>
      <c r="G815" s="77">
        <v>5</v>
      </c>
      <c r="H815" s="76" t="s">
        <v>3354</v>
      </c>
      <c r="I815" s="77">
        <v>3.99</v>
      </c>
      <c r="J815" s="2">
        <v>1</v>
      </c>
      <c r="K815" s="119" cm="1">
        <f t="array" ref="K815">ROUND(IF(C815="Beer",SUM(LOOKUP(2,1/(SRP!$B$7:$B$9&lt;=E815)/(SRP!$C$7:$C$9&gt;=E815),SRP!$D$7:$D$9)*(G815/100)*(E815/1000)),IF(C815="Spirits",SUM(LOOKUP(2,1/(SRP!$B$2:$B$6&lt;=E815)/(SRP!$C$2:$C$6&gt;=E815),SRP!$D$2:$D$6)*(G815/100)*(E815/1000)),IF(AND(C815="Wine",D815="Fortified Wines"),SUM(LOOKUP(2,1/(SRP!$B$20:$B$23&lt;=E815)/(SRP!$C$20:$C$23&gt;=E815),SRP!$D$20:$D$23)*(G815/100)*(E815/1000)),IF(C815="Wine",SUM(LOOKUP(2,1/(SRP!$B$15:$B$19&lt;=E815)/(SRP!$C$15:$C$19&gt;=E815),SRP!$D$15:$D$19)*(G815/100)*(E815/1000)),IF(C815="Ready to Drink",SUM(LOOKUP(2,1/(SRP!$B$10:$B$14&lt;=E815)/(SRP!$C$10:$C$14&gt;=E815),SRP!$D$10:$D$14)*(G815/100)*(E815/1000)),0))))),2)</f>
        <v>1.65</v>
      </c>
    </row>
    <row r="816" spans="1:11" x14ac:dyDescent="0.35">
      <c r="A816" s="2">
        <v>15334</v>
      </c>
      <c r="B816" s="76" t="s">
        <v>795</v>
      </c>
      <c r="C816" s="76" t="s">
        <v>287</v>
      </c>
      <c r="D816" s="76" t="s">
        <v>5230</v>
      </c>
      <c r="E816" s="76">
        <v>473</v>
      </c>
      <c r="F816" s="76">
        <v>24</v>
      </c>
      <c r="G816" s="77">
        <v>5</v>
      </c>
      <c r="H816" s="76" t="s">
        <v>3354</v>
      </c>
      <c r="I816" s="77">
        <v>3.99</v>
      </c>
      <c r="J816" s="2">
        <v>1</v>
      </c>
      <c r="K816" s="119" cm="1">
        <f t="array" ref="K816">ROUND(IF(C816="Beer",SUM(LOOKUP(2,1/(SRP!$B$7:$B$9&lt;=E816)/(SRP!$C$7:$C$9&gt;=E816),SRP!$D$7:$D$9)*(G816/100)*(E816/1000)),IF(C816="Spirits",SUM(LOOKUP(2,1/(SRP!$B$2:$B$6&lt;=E816)/(SRP!$C$2:$C$6&gt;=E816),SRP!$D$2:$D$6)*(G816/100)*(E816/1000)),IF(AND(C816="Wine",D816="Fortified Wines"),SUM(LOOKUP(2,1/(SRP!$B$20:$B$23&lt;=E816)/(SRP!$C$20:$C$23&gt;=E816),SRP!$D$20:$D$23)*(G816/100)*(E816/1000)),IF(C816="Wine",SUM(LOOKUP(2,1/(SRP!$B$15:$B$19&lt;=E816)/(SRP!$C$15:$C$19&gt;=E816),SRP!$D$15:$D$19)*(G816/100)*(E816/1000)),IF(C816="Ready to Drink",SUM(LOOKUP(2,1/(SRP!$B$10:$B$14&lt;=E816)/(SRP!$C$10:$C$14&gt;=E816),SRP!$D$10:$D$14)*(G816/100)*(E816/1000)),0))))),2)</f>
        <v>1.65</v>
      </c>
    </row>
    <row r="817" spans="1:11" x14ac:dyDescent="0.35">
      <c r="A817" s="2">
        <v>15401</v>
      </c>
      <c r="B817" s="76" t="s">
        <v>797</v>
      </c>
      <c r="C817" s="76" t="s">
        <v>286</v>
      </c>
      <c r="D817" s="76" t="s">
        <v>5276</v>
      </c>
      <c r="E817" s="76">
        <v>750</v>
      </c>
      <c r="F817" s="76">
        <v>12</v>
      </c>
      <c r="G817" s="77">
        <v>13.5</v>
      </c>
      <c r="H817" s="76" t="s">
        <v>3288</v>
      </c>
      <c r="I817" s="77">
        <v>64.989999999999995</v>
      </c>
      <c r="J817" s="2">
        <v>1</v>
      </c>
      <c r="K817" s="119" cm="1">
        <f t="array" ref="K817">ROUND(IF(C817="Beer",SUM(LOOKUP(2,1/(SRP!$B$7:$B$9&lt;=E817)/(SRP!$C$7:$C$9&gt;=E817),SRP!$D$7:$D$9)*(G817/100)*(E817/1000)),IF(C817="Spirits",SUM(LOOKUP(2,1/(SRP!$B$2:$B$6&lt;=E817)/(SRP!$C$2:$C$6&gt;=E817),SRP!$D$2:$D$6)*(G817/100)*(E817/1000)),IF(AND(C817="Wine",D817="Fortified Wines"),SUM(LOOKUP(2,1/(SRP!$B$20:$B$23&lt;=E817)/(SRP!$C$20:$C$23&gt;=E817),SRP!$D$20:$D$23)*(G817/100)*(E817/1000)),IF(C817="Wine",SUM(LOOKUP(2,1/(SRP!$B$15:$B$19&lt;=E817)/(SRP!$C$15:$C$19&gt;=E817),SRP!$D$15:$D$19)*(G817/100)*(E817/1000)),IF(C817="Ready to Drink",SUM(LOOKUP(2,1/(SRP!$B$10:$B$14&lt;=E817)/(SRP!$C$10:$C$14&gt;=E817),SRP!$D$10:$D$14)*(G817/100)*(E817/1000)),0))))),2)</f>
        <v>7.07</v>
      </c>
    </row>
    <row r="818" spans="1:11" x14ac:dyDescent="0.35">
      <c r="A818" s="2">
        <v>15403</v>
      </c>
      <c r="B818" s="76" t="s">
        <v>798</v>
      </c>
      <c r="C818" s="76" t="s">
        <v>285</v>
      </c>
      <c r="D818" s="76" t="s">
        <v>5250</v>
      </c>
      <c r="E818" s="76">
        <v>750</v>
      </c>
      <c r="F818" s="76">
        <v>12</v>
      </c>
      <c r="G818" s="77">
        <v>40</v>
      </c>
      <c r="H818" s="76" t="s">
        <v>6694</v>
      </c>
      <c r="I818" s="77">
        <v>27.99</v>
      </c>
      <c r="J818" s="2">
        <v>1</v>
      </c>
      <c r="K818" s="119" cm="1">
        <f t="array" ref="K818">ROUND(IF(C818="Beer",SUM(LOOKUP(2,1/(SRP!$B$7:$B$9&lt;=E818)/(SRP!$C$7:$C$9&gt;=E818),SRP!$D$7:$D$9)*(G818/100)*(E818/1000)),IF(C818="Spirits",SUM(LOOKUP(2,1/(SRP!$B$2:$B$6&lt;=E818)/(SRP!$C$2:$C$6&gt;=E818),SRP!$D$2:$D$6)*(G818/100)*(E818/1000)),IF(AND(C818="Wine",D818="Fortified Wines"),SUM(LOOKUP(2,1/(SRP!$B$20:$B$23&lt;=E818)/(SRP!$C$20:$C$23&gt;=E818),SRP!$D$20:$D$23)*(G818/100)*(E818/1000)),IF(C818="Wine",SUM(LOOKUP(2,1/(SRP!$B$15:$B$19&lt;=E818)/(SRP!$C$15:$C$19&gt;=E818),SRP!$D$15:$D$19)*(G818/100)*(E818/1000)),IF(C818="Ready to Drink",SUM(LOOKUP(2,1/(SRP!$B$10:$B$14&lt;=E818)/(SRP!$C$10:$C$14&gt;=E818),SRP!$D$10:$D$14)*(G818/100)*(E818/1000)),0))))),2)</f>
        <v>20.94</v>
      </c>
    </row>
    <row r="819" spans="1:11" x14ac:dyDescent="0.35">
      <c r="A819" s="2">
        <v>15405</v>
      </c>
      <c r="B819" s="76" t="s">
        <v>799</v>
      </c>
      <c r="C819" s="76" t="s">
        <v>286</v>
      </c>
      <c r="D819" s="76" t="s">
        <v>5236</v>
      </c>
      <c r="E819" s="76">
        <v>750</v>
      </c>
      <c r="F819" s="76">
        <v>12</v>
      </c>
      <c r="G819" s="77">
        <v>13</v>
      </c>
      <c r="H819" s="76" t="s">
        <v>6869</v>
      </c>
      <c r="I819" s="77">
        <v>14.99</v>
      </c>
      <c r="J819" s="2">
        <v>1</v>
      </c>
      <c r="K819" s="119" cm="1">
        <f t="array" ref="K819">ROUND(IF(C819="Beer",SUM(LOOKUP(2,1/(SRP!$B$7:$B$9&lt;=E819)/(SRP!$C$7:$C$9&gt;=E819),SRP!$D$7:$D$9)*(G819/100)*(E819/1000)),IF(C819="Spirits",SUM(LOOKUP(2,1/(SRP!$B$2:$B$6&lt;=E819)/(SRP!$C$2:$C$6&gt;=E819),SRP!$D$2:$D$6)*(G819/100)*(E819/1000)),IF(AND(C819="Wine",D819="Fortified Wines"),SUM(LOOKUP(2,1/(SRP!$B$20:$B$23&lt;=E819)/(SRP!$C$20:$C$23&gt;=E819),SRP!$D$20:$D$23)*(G819/100)*(E819/1000)),IF(C819="Wine",SUM(LOOKUP(2,1/(SRP!$B$15:$B$19&lt;=E819)/(SRP!$C$15:$C$19&gt;=E819),SRP!$D$15:$D$19)*(G819/100)*(E819/1000)),IF(C819="Ready to Drink",SUM(LOOKUP(2,1/(SRP!$B$10:$B$14&lt;=E819)/(SRP!$C$10:$C$14&gt;=E819),SRP!$D$10:$D$14)*(G819/100)*(E819/1000)),0))))),2)</f>
        <v>6.81</v>
      </c>
    </row>
    <row r="820" spans="1:11" x14ac:dyDescent="0.35">
      <c r="A820" s="2">
        <v>15451</v>
      </c>
      <c r="B820" s="76" t="s">
        <v>800</v>
      </c>
      <c r="C820" s="76" t="s">
        <v>286</v>
      </c>
      <c r="D820" s="76" t="s">
        <v>5236</v>
      </c>
      <c r="E820" s="76">
        <v>750</v>
      </c>
      <c r="F820" s="76">
        <v>12</v>
      </c>
      <c r="G820" s="77">
        <v>13.5</v>
      </c>
      <c r="H820" s="76" t="s">
        <v>3288</v>
      </c>
      <c r="I820" s="77">
        <v>19.989999999999998</v>
      </c>
      <c r="J820" s="2">
        <v>1</v>
      </c>
      <c r="K820" s="119" cm="1">
        <f t="array" ref="K820">ROUND(IF(C820="Beer",SUM(LOOKUP(2,1/(SRP!$B$7:$B$9&lt;=E820)/(SRP!$C$7:$C$9&gt;=E820),SRP!$D$7:$D$9)*(G820/100)*(E820/1000)),IF(C820="Spirits",SUM(LOOKUP(2,1/(SRP!$B$2:$B$6&lt;=E820)/(SRP!$C$2:$C$6&gt;=E820),SRP!$D$2:$D$6)*(G820/100)*(E820/1000)),IF(AND(C820="Wine",D820="Fortified Wines"),SUM(LOOKUP(2,1/(SRP!$B$20:$B$23&lt;=E820)/(SRP!$C$20:$C$23&gt;=E820),SRP!$D$20:$D$23)*(G820/100)*(E820/1000)),IF(C820="Wine",SUM(LOOKUP(2,1/(SRP!$B$15:$B$19&lt;=E820)/(SRP!$C$15:$C$19&gt;=E820),SRP!$D$15:$D$19)*(G820/100)*(E820/1000)),IF(C820="Ready to Drink",SUM(LOOKUP(2,1/(SRP!$B$10:$B$14&lt;=E820)/(SRP!$C$10:$C$14&gt;=E820),SRP!$D$10:$D$14)*(G820/100)*(E820/1000)),0))))),2)</f>
        <v>7.07</v>
      </c>
    </row>
    <row r="821" spans="1:11" x14ac:dyDescent="0.35">
      <c r="A821" s="2">
        <v>15485</v>
      </c>
      <c r="B821" s="76" t="s">
        <v>3353</v>
      </c>
      <c r="C821" s="76" t="s">
        <v>287</v>
      </c>
      <c r="D821" s="76" t="s">
        <v>5230</v>
      </c>
      <c r="E821" s="76">
        <v>473</v>
      </c>
      <c r="F821" s="76">
        <v>24</v>
      </c>
      <c r="G821" s="77">
        <v>5</v>
      </c>
      <c r="H821" s="76" t="s">
        <v>3324</v>
      </c>
      <c r="I821" s="77">
        <v>3.89</v>
      </c>
      <c r="J821" s="2">
        <v>1</v>
      </c>
      <c r="K821" s="119" cm="1">
        <f t="array" ref="K821">ROUND(IF(C821="Beer",SUM(LOOKUP(2,1/(SRP!$B$7:$B$9&lt;=E821)/(SRP!$C$7:$C$9&gt;=E821),SRP!$D$7:$D$9)*(G821/100)*(E821/1000)),IF(C821="Spirits",SUM(LOOKUP(2,1/(SRP!$B$2:$B$6&lt;=E821)/(SRP!$C$2:$C$6&gt;=E821),SRP!$D$2:$D$6)*(G821/100)*(E821/1000)),IF(AND(C821="Wine",D821="Fortified Wines"),SUM(LOOKUP(2,1/(SRP!$B$20:$B$23&lt;=E821)/(SRP!$C$20:$C$23&gt;=E821),SRP!$D$20:$D$23)*(G821/100)*(E821/1000)),IF(C821="Wine",SUM(LOOKUP(2,1/(SRP!$B$15:$B$19&lt;=E821)/(SRP!$C$15:$C$19&gt;=E821),SRP!$D$15:$D$19)*(G821/100)*(E821/1000)),IF(C821="Ready to Drink",SUM(LOOKUP(2,1/(SRP!$B$10:$B$14&lt;=E821)/(SRP!$C$10:$C$14&gt;=E821),SRP!$D$10:$D$14)*(G821/100)*(E821/1000)),0))))),2)</f>
        <v>1.65</v>
      </c>
    </row>
    <row r="822" spans="1:11" x14ac:dyDescent="0.35">
      <c r="A822" s="2">
        <v>15485</v>
      </c>
      <c r="B822" s="76" t="s">
        <v>3353</v>
      </c>
      <c r="C822" s="76" t="s">
        <v>287</v>
      </c>
      <c r="D822" s="76" t="s">
        <v>5230</v>
      </c>
      <c r="E822" s="76">
        <v>473</v>
      </c>
      <c r="F822" s="76">
        <v>24</v>
      </c>
      <c r="G822" s="77">
        <v>5</v>
      </c>
      <c r="H822" s="76" t="s">
        <v>3324</v>
      </c>
      <c r="I822" s="77">
        <v>3.89</v>
      </c>
      <c r="J822" s="2">
        <v>1</v>
      </c>
      <c r="K822" s="119" cm="1">
        <f t="array" ref="K822">ROUND(IF(C822="Beer",SUM(LOOKUP(2,1/(SRP!$B$7:$B$9&lt;=E822)/(SRP!$C$7:$C$9&gt;=E822),SRP!$D$7:$D$9)*(G822/100)*(E822/1000)),IF(C822="Spirits",SUM(LOOKUP(2,1/(SRP!$B$2:$B$6&lt;=E822)/(SRP!$C$2:$C$6&gt;=E822),SRP!$D$2:$D$6)*(G822/100)*(E822/1000)),IF(AND(C822="Wine",D822="Fortified Wines"),SUM(LOOKUP(2,1/(SRP!$B$20:$B$23&lt;=E822)/(SRP!$C$20:$C$23&gt;=E822),SRP!$D$20:$D$23)*(G822/100)*(E822/1000)),IF(C822="Wine",SUM(LOOKUP(2,1/(SRP!$B$15:$B$19&lt;=E822)/(SRP!$C$15:$C$19&gt;=E822),SRP!$D$15:$D$19)*(G822/100)*(E822/1000)),IF(C822="Ready to Drink",SUM(LOOKUP(2,1/(SRP!$B$10:$B$14&lt;=E822)/(SRP!$C$10:$C$14&gt;=E822),SRP!$D$10:$D$14)*(G822/100)*(E822/1000)),0))))),2)</f>
        <v>1.65</v>
      </c>
    </row>
    <row r="823" spans="1:11" x14ac:dyDescent="0.35">
      <c r="A823" s="2">
        <v>15486</v>
      </c>
      <c r="B823" s="76" t="s">
        <v>802</v>
      </c>
      <c r="C823" s="76" t="s">
        <v>287</v>
      </c>
      <c r="D823" s="76" t="s">
        <v>5230</v>
      </c>
      <c r="E823" s="76">
        <v>4260</v>
      </c>
      <c r="F823" s="76">
        <v>2</v>
      </c>
      <c r="G823" s="77">
        <v>5</v>
      </c>
      <c r="H823" s="76" t="s">
        <v>3324</v>
      </c>
      <c r="I823" s="77">
        <v>22.99</v>
      </c>
      <c r="J823" s="2">
        <v>12</v>
      </c>
      <c r="K823" s="119" cm="1">
        <f t="array" ref="K823">ROUND(IF(C823="Beer",SUM(LOOKUP(2,1/(SRP!$B$7:$B$9&lt;=E823)/(SRP!$C$7:$C$9&gt;=E823),SRP!$D$7:$D$9)*(G823/100)*(E823/1000)),IF(C823="Spirits",SUM(LOOKUP(2,1/(SRP!$B$2:$B$6&lt;=E823)/(SRP!$C$2:$C$6&gt;=E823),SRP!$D$2:$D$6)*(G823/100)*(E823/1000)),IF(AND(C823="Wine",D823="Fortified Wines"),SUM(LOOKUP(2,1/(SRP!$B$20:$B$23&lt;=E823)/(SRP!$C$20:$C$23&gt;=E823),SRP!$D$20:$D$23)*(G823/100)*(E823/1000)),IF(C823="Wine",SUM(LOOKUP(2,1/(SRP!$B$15:$B$19&lt;=E823)/(SRP!$C$15:$C$19&gt;=E823),SRP!$D$15:$D$19)*(G823/100)*(E823/1000)),IF(C823="Ready to Drink",SUM(LOOKUP(2,1/(SRP!$B$10:$B$14&lt;=E823)/(SRP!$C$10:$C$14&gt;=E823),SRP!$D$10:$D$14)*(G823/100)*(E823/1000)),0))))),2)</f>
        <v>14.87</v>
      </c>
    </row>
    <row r="824" spans="1:11" x14ac:dyDescent="0.35">
      <c r="A824" s="2">
        <v>15486</v>
      </c>
      <c r="B824" s="76" t="s">
        <v>802</v>
      </c>
      <c r="C824" s="76" t="s">
        <v>287</v>
      </c>
      <c r="D824" s="76" t="s">
        <v>5230</v>
      </c>
      <c r="E824" s="76">
        <v>4260</v>
      </c>
      <c r="F824" s="76">
        <v>2</v>
      </c>
      <c r="G824" s="77">
        <v>5</v>
      </c>
      <c r="H824" s="76" t="s">
        <v>3324</v>
      </c>
      <c r="I824" s="77">
        <v>22.99</v>
      </c>
      <c r="J824" s="2">
        <v>12</v>
      </c>
      <c r="K824" s="119" cm="1">
        <f t="array" ref="K824">ROUND(IF(C824="Beer",SUM(LOOKUP(2,1/(SRP!$B$7:$B$9&lt;=E824)/(SRP!$C$7:$C$9&gt;=E824),SRP!$D$7:$D$9)*(G824/100)*(E824/1000)),IF(C824="Spirits",SUM(LOOKUP(2,1/(SRP!$B$2:$B$6&lt;=E824)/(SRP!$C$2:$C$6&gt;=E824),SRP!$D$2:$D$6)*(G824/100)*(E824/1000)),IF(AND(C824="Wine",D824="Fortified Wines"),SUM(LOOKUP(2,1/(SRP!$B$20:$B$23&lt;=E824)/(SRP!$C$20:$C$23&gt;=E824),SRP!$D$20:$D$23)*(G824/100)*(E824/1000)),IF(C824="Wine",SUM(LOOKUP(2,1/(SRP!$B$15:$B$19&lt;=E824)/(SRP!$C$15:$C$19&gt;=E824),SRP!$D$15:$D$19)*(G824/100)*(E824/1000)),IF(C824="Ready to Drink",SUM(LOOKUP(2,1/(SRP!$B$10:$B$14&lt;=E824)/(SRP!$C$10:$C$14&gt;=E824),SRP!$D$10:$D$14)*(G824/100)*(E824/1000)),0))))),2)</f>
        <v>14.87</v>
      </c>
    </row>
    <row r="825" spans="1:11" x14ac:dyDescent="0.35">
      <c r="A825" s="2">
        <v>15490</v>
      </c>
      <c r="B825" s="76" t="s">
        <v>192</v>
      </c>
      <c r="C825" s="76" t="s">
        <v>286</v>
      </c>
      <c r="D825" s="76" t="s">
        <v>5294</v>
      </c>
      <c r="E825" s="76">
        <v>750</v>
      </c>
      <c r="F825" s="76">
        <v>12</v>
      </c>
      <c r="G825" s="77">
        <v>11.5</v>
      </c>
      <c r="H825" s="76" t="s">
        <v>3303</v>
      </c>
      <c r="I825" s="77">
        <v>17.989999999999998</v>
      </c>
      <c r="J825" s="2">
        <v>1</v>
      </c>
      <c r="K825" s="119" cm="1">
        <f t="array" ref="K825">ROUND(IF(C825="Beer",SUM(LOOKUP(2,1/(SRP!$B$7:$B$9&lt;=E825)/(SRP!$C$7:$C$9&gt;=E825),SRP!$D$7:$D$9)*(G825/100)*(E825/1000)),IF(C825="Spirits",SUM(LOOKUP(2,1/(SRP!$B$2:$B$6&lt;=E825)/(SRP!$C$2:$C$6&gt;=E825),SRP!$D$2:$D$6)*(G825/100)*(E825/1000)),IF(AND(C825="Wine",D825="Fortified Wines"),SUM(LOOKUP(2,1/(SRP!$B$20:$B$23&lt;=E825)/(SRP!$C$20:$C$23&gt;=E825),SRP!$D$20:$D$23)*(G825/100)*(E825/1000)),IF(C825="Wine",SUM(LOOKUP(2,1/(SRP!$B$15:$B$19&lt;=E825)/(SRP!$C$15:$C$19&gt;=E825),SRP!$D$15:$D$19)*(G825/100)*(E825/1000)),IF(C825="Ready to Drink",SUM(LOOKUP(2,1/(SRP!$B$10:$B$14&lt;=E825)/(SRP!$C$10:$C$14&gt;=E825),SRP!$D$10:$D$14)*(G825/100)*(E825/1000)),0))))),2)</f>
        <v>6.02</v>
      </c>
    </row>
    <row r="826" spans="1:11" x14ac:dyDescent="0.35">
      <c r="A826" s="2">
        <v>15508</v>
      </c>
      <c r="B826" s="76" t="s">
        <v>221</v>
      </c>
      <c r="C826" s="76" t="s">
        <v>285</v>
      </c>
      <c r="D826" s="76" t="s">
        <v>6949</v>
      </c>
      <c r="E826" s="76">
        <v>750</v>
      </c>
      <c r="F826" s="76">
        <v>12</v>
      </c>
      <c r="G826" s="77">
        <v>35</v>
      </c>
      <c r="H826" s="76" t="s">
        <v>3279</v>
      </c>
      <c r="I826" s="77">
        <v>28.79</v>
      </c>
      <c r="J826" s="2">
        <v>1</v>
      </c>
      <c r="K826" s="119" cm="1">
        <f t="array" ref="K826">ROUND(IF(C826="Beer",SUM(LOOKUP(2,1/(SRP!$B$7:$B$9&lt;=E826)/(SRP!$C$7:$C$9&gt;=E826),SRP!$D$7:$D$9)*(G826/100)*(E826/1000)),IF(C826="Spirits",SUM(LOOKUP(2,1/(SRP!$B$2:$B$6&lt;=E826)/(SRP!$C$2:$C$6&gt;=E826),SRP!$D$2:$D$6)*(G826/100)*(E826/1000)),IF(AND(C826="Wine",D826="Fortified Wines"),SUM(LOOKUP(2,1/(SRP!$B$20:$B$23&lt;=E826)/(SRP!$C$20:$C$23&gt;=E826),SRP!$D$20:$D$23)*(G826/100)*(E826/1000)),IF(C826="Wine",SUM(LOOKUP(2,1/(SRP!$B$15:$B$19&lt;=E826)/(SRP!$C$15:$C$19&gt;=E826),SRP!$D$15:$D$19)*(G826/100)*(E826/1000)),IF(C826="Ready to Drink",SUM(LOOKUP(2,1/(SRP!$B$10:$B$14&lt;=E826)/(SRP!$C$10:$C$14&gt;=E826),SRP!$D$10:$D$14)*(G826/100)*(E826/1000)),0))))),2)</f>
        <v>18.329999999999998</v>
      </c>
    </row>
    <row r="827" spans="1:11" x14ac:dyDescent="0.35">
      <c r="A827" s="2">
        <v>15529</v>
      </c>
      <c r="B827" s="76" t="s">
        <v>803</v>
      </c>
      <c r="C827" s="76" t="s">
        <v>285</v>
      </c>
      <c r="D827" s="76" t="s">
        <v>6950</v>
      </c>
      <c r="E827" s="76">
        <v>750</v>
      </c>
      <c r="F827" s="76">
        <v>12</v>
      </c>
      <c r="G827" s="77">
        <v>45</v>
      </c>
      <c r="H827" s="76" t="s">
        <v>3280</v>
      </c>
      <c r="I827" s="77">
        <v>44.99</v>
      </c>
      <c r="J827" s="2">
        <v>1</v>
      </c>
      <c r="K827" s="119" cm="1">
        <f t="array" ref="K827">ROUND(IF(C827="Beer",SUM(LOOKUP(2,1/(SRP!$B$7:$B$9&lt;=E827)/(SRP!$C$7:$C$9&gt;=E827),SRP!$D$7:$D$9)*(G827/100)*(E827/1000)),IF(C827="Spirits",SUM(LOOKUP(2,1/(SRP!$B$2:$B$6&lt;=E827)/(SRP!$C$2:$C$6&gt;=E827),SRP!$D$2:$D$6)*(G827/100)*(E827/1000)),IF(AND(C827="Wine",D827="Fortified Wines"),SUM(LOOKUP(2,1/(SRP!$B$20:$B$23&lt;=E827)/(SRP!$C$20:$C$23&gt;=E827),SRP!$D$20:$D$23)*(G827/100)*(E827/1000)),IF(C827="Wine",SUM(LOOKUP(2,1/(SRP!$B$15:$B$19&lt;=E827)/(SRP!$C$15:$C$19&gt;=E827),SRP!$D$15:$D$19)*(G827/100)*(E827/1000)),IF(C827="Ready to Drink",SUM(LOOKUP(2,1/(SRP!$B$10:$B$14&lt;=E827)/(SRP!$C$10:$C$14&gt;=E827),SRP!$D$10:$D$14)*(G827/100)*(E827/1000)),0))))),2)</f>
        <v>23.56</v>
      </c>
    </row>
    <row r="828" spans="1:11" x14ac:dyDescent="0.35">
      <c r="A828" s="2">
        <v>15588</v>
      </c>
      <c r="B828" s="76" t="s">
        <v>804</v>
      </c>
      <c r="C828" s="76" t="s">
        <v>285</v>
      </c>
      <c r="D828" s="76" t="s">
        <v>5243</v>
      </c>
      <c r="E828" s="76">
        <v>750</v>
      </c>
      <c r="F828" s="76">
        <v>12</v>
      </c>
      <c r="G828" s="77">
        <v>42</v>
      </c>
      <c r="H828" s="76" t="s">
        <v>3283</v>
      </c>
      <c r="I828" s="77">
        <v>31.99</v>
      </c>
      <c r="J828" s="2">
        <v>1</v>
      </c>
      <c r="K828" s="119" cm="1">
        <f t="array" ref="K828">ROUND(IF(C828="Beer",SUM(LOOKUP(2,1/(SRP!$B$7:$B$9&lt;=E828)/(SRP!$C$7:$C$9&gt;=E828),SRP!$D$7:$D$9)*(G828/100)*(E828/1000)),IF(C828="Spirits",SUM(LOOKUP(2,1/(SRP!$B$2:$B$6&lt;=E828)/(SRP!$C$2:$C$6&gt;=E828),SRP!$D$2:$D$6)*(G828/100)*(E828/1000)),IF(AND(C828="Wine",D828="Fortified Wines"),SUM(LOOKUP(2,1/(SRP!$B$20:$B$23&lt;=E828)/(SRP!$C$20:$C$23&gt;=E828),SRP!$D$20:$D$23)*(G828/100)*(E828/1000)),IF(C828="Wine",SUM(LOOKUP(2,1/(SRP!$B$15:$B$19&lt;=E828)/(SRP!$C$15:$C$19&gt;=E828),SRP!$D$15:$D$19)*(G828/100)*(E828/1000)),IF(C828="Ready to Drink",SUM(LOOKUP(2,1/(SRP!$B$10:$B$14&lt;=E828)/(SRP!$C$10:$C$14&gt;=E828),SRP!$D$10:$D$14)*(G828/100)*(E828/1000)),0))))),2)</f>
        <v>21.99</v>
      </c>
    </row>
    <row r="829" spans="1:11" x14ac:dyDescent="0.35">
      <c r="A829" s="2">
        <v>15596</v>
      </c>
      <c r="B829" s="76" t="s">
        <v>5389</v>
      </c>
      <c r="C829" s="76" t="s">
        <v>286</v>
      </c>
      <c r="D829" s="76" t="s">
        <v>5264</v>
      </c>
      <c r="E829" s="76">
        <v>750</v>
      </c>
      <c r="F829" s="76">
        <v>12</v>
      </c>
      <c r="G829" s="77">
        <v>13.6</v>
      </c>
      <c r="H829" s="76" t="s">
        <v>3297</v>
      </c>
      <c r="I829" s="77">
        <v>24.99</v>
      </c>
      <c r="J829" s="2">
        <v>1</v>
      </c>
      <c r="K829" s="119" cm="1">
        <f t="array" ref="K829">ROUND(IF(C829="Beer",SUM(LOOKUP(2,1/(SRP!$B$7:$B$9&lt;=E829)/(SRP!$C$7:$C$9&gt;=E829),SRP!$D$7:$D$9)*(G829/100)*(E829/1000)),IF(C829="Spirits",SUM(LOOKUP(2,1/(SRP!$B$2:$B$6&lt;=E829)/(SRP!$C$2:$C$6&gt;=E829),SRP!$D$2:$D$6)*(G829/100)*(E829/1000)),IF(AND(C829="Wine",D829="Fortified Wines"),SUM(LOOKUP(2,1/(SRP!$B$20:$B$23&lt;=E829)/(SRP!$C$20:$C$23&gt;=E829),SRP!$D$20:$D$23)*(G829/100)*(E829/1000)),IF(C829="Wine",SUM(LOOKUP(2,1/(SRP!$B$15:$B$19&lt;=E829)/(SRP!$C$15:$C$19&gt;=E829),SRP!$D$15:$D$19)*(G829/100)*(E829/1000)),IF(C829="Ready to Drink",SUM(LOOKUP(2,1/(SRP!$B$10:$B$14&lt;=E829)/(SRP!$C$10:$C$14&gt;=E829),SRP!$D$10:$D$14)*(G829/100)*(E829/1000)),0))))),2)</f>
        <v>7.12</v>
      </c>
    </row>
    <row r="830" spans="1:11" x14ac:dyDescent="0.35">
      <c r="A830" s="2">
        <v>15693</v>
      </c>
      <c r="B830" s="76" t="s">
        <v>805</v>
      </c>
      <c r="C830" s="76" t="s">
        <v>285</v>
      </c>
      <c r="D830" s="76" t="s">
        <v>5302</v>
      </c>
      <c r="E830" s="76">
        <v>750</v>
      </c>
      <c r="F830" s="76">
        <v>12</v>
      </c>
      <c r="G830" s="77">
        <v>45</v>
      </c>
      <c r="H830" s="76" t="s">
        <v>3279</v>
      </c>
      <c r="I830" s="77">
        <v>37.99</v>
      </c>
      <c r="J830" s="2">
        <v>1</v>
      </c>
      <c r="K830" s="119" cm="1">
        <f t="array" ref="K830">ROUND(IF(C830="Beer",SUM(LOOKUP(2,1/(SRP!$B$7:$B$9&lt;=E830)/(SRP!$C$7:$C$9&gt;=E830),SRP!$D$7:$D$9)*(G830/100)*(E830/1000)),IF(C830="Spirits",SUM(LOOKUP(2,1/(SRP!$B$2:$B$6&lt;=E830)/(SRP!$C$2:$C$6&gt;=E830),SRP!$D$2:$D$6)*(G830/100)*(E830/1000)),IF(AND(C830="Wine",D830="Fortified Wines"),SUM(LOOKUP(2,1/(SRP!$B$20:$B$23&lt;=E830)/(SRP!$C$20:$C$23&gt;=E830),SRP!$D$20:$D$23)*(G830/100)*(E830/1000)),IF(C830="Wine",SUM(LOOKUP(2,1/(SRP!$B$15:$B$19&lt;=E830)/(SRP!$C$15:$C$19&gt;=E830),SRP!$D$15:$D$19)*(G830/100)*(E830/1000)),IF(C830="Ready to Drink",SUM(LOOKUP(2,1/(SRP!$B$10:$B$14&lt;=E830)/(SRP!$C$10:$C$14&gt;=E830),SRP!$D$10:$D$14)*(G830/100)*(E830/1000)),0))))),2)</f>
        <v>23.56</v>
      </c>
    </row>
    <row r="831" spans="1:11" x14ac:dyDescent="0.35">
      <c r="A831" s="2">
        <v>15697</v>
      </c>
      <c r="B831" s="76" t="s">
        <v>7229</v>
      </c>
      <c r="C831" s="76" t="s">
        <v>287</v>
      </c>
      <c r="D831" s="76" t="s">
        <v>5240</v>
      </c>
      <c r="E831" s="76">
        <v>473</v>
      </c>
      <c r="F831" s="76">
        <v>24</v>
      </c>
      <c r="G831" s="77">
        <v>6.5</v>
      </c>
      <c r="H831" s="76" t="s">
        <v>4999</v>
      </c>
      <c r="I831" s="77">
        <v>4.49</v>
      </c>
      <c r="J831" s="2">
        <v>1</v>
      </c>
      <c r="K831" s="119" cm="1">
        <f t="array" ref="K831">ROUND(IF(C831="Beer",SUM(LOOKUP(2,1/(SRP!$B$7:$B$9&lt;=E831)/(SRP!$C$7:$C$9&gt;=E831),SRP!$D$7:$D$9)*(G831/100)*(E831/1000)),IF(C831="Spirits",SUM(LOOKUP(2,1/(SRP!$B$2:$B$6&lt;=E831)/(SRP!$C$2:$C$6&gt;=E831),SRP!$D$2:$D$6)*(G831/100)*(E831/1000)),IF(AND(C831="Wine",D831="Fortified Wines"),SUM(LOOKUP(2,1/(SRP!$B$20:$B$23&lt;=E831)/(SRP!$C$20:$C$23&gt;=E831),SRP!$D$20:$D$23)*(G831/100)*(E831/1000)),IF(C831="Wine",SUM(LOOKUP(2,1/(SRP!$B$15:$B$19&lt;=E831)/(SRP!$C$15:$C$19&gt;=E831),SRP!$D$15:$D$19)*(G831/100)*(E831/1000)),IF(C831="Ready to Drink",SUM(LOOKUP(2,1/(SRP!$B$10:$B$14&lt;=E831)/(SRP!$C$10:$C$14&gt;=E831),SRP!$D$10:$D$14)*(G831/100)*(E831/1000)),0))))),2)</f>
        <v>2.15</v>
      </c>
    </row>
    <row r="832" spans="1:11" x14ac:dyDescent="0.35">
      <c r="A832" s="2">
        <v>15697</v>
      </c>
      <c r="B832" s="76" t="s">
        <v>7229</v>
      </c>
      <c r="C832" s="76" t="s">
        <v>287</v>
      </c>
      <c r="D832" s="76" t="s">
        <v>5240</v>
      </c>
      <c r="E832" s="76">
        <v>473</v>
      </c>
      <c r="F832" s="76">
        <v>24</v>
      </c>
      <c r="G832" s="77">
        <v>6.5</v>
      </c>
      <c r="H832" s="76" t="s">
        <v>4999</v>
      </c>
      <c r="I832" s="77">
        <v>4.49</v>
      </c>
      <c r="J832" s="2">
        <v>1</v>
      </c>
      <c r="K832" s="119" cm="1">
        <f t="array" ref="K832">ROUND(IF(C832="Beer",SUM(LOOKUP(2,1/(SRP!$B$7:$B$9&lt;=E832)/(SRP!$C$7:$C$9&gt;=E832),SRP!$D$7:$D$9)*(G832/100)*(E832/1000)),IF(C832="Spirits",SUM(LOOKUP(2,1/(SRP!$B$2:$B$6&lt;=E832)/(SRP!$C$2:$C$6&gt;=E832),SRP!$D$2:$D$6)*(G832/100)*(E832/1000)),IF(AND(C832="Wine",D832="Fortified Wines"),SUM(LOOKUP(2,1/(SRP!$B$20:$B$23&lt;=E832)/(SRP!$C$20:$C$23&gt;=E832),SRP!$D$20:$D$23)*(G832/100)*(E832/1000)),IF(C832="Wine",SUM(LOOKUP(2,1/(SRP!$B$15:$B$19&lt;=E832)/(SRP!$C$15:$C$19&gt;=E832),SRP!$D$15:$D$19)*(G832/100)*(E832/1000)),IF(C832="Ready to Drink",SUM(LOOKUP(2,1/(SRP!$B$10:$B$14&lt;=E832)/(SRP!$C$10:$C$14&gt;=E832),SRP!$D$10:$D$14)*(G832/100)*(E832/1000)),0))))),2)</f>
        <v>2.15</v>
      </c>
    </row>
    <row r="833" spans="1:11" x14ac:dyDescent="0.35">
      <c r="A833" s="2">
        <v>15726</v>
      </c>
      <c r="B833" s="76" t="s">
        <v>806</v>
      </c>
      <c r="C833" s="76" t="s">
        <v>286</v>
      </c>
      <c r="D833" s="76" t="s">
        <v>5264</v>
      </c>
      <c r="E833" s="76">
        <v>4000</v>
      </c>
      <c r="F833" s="76">
        <v>4</v>
      </c>
      <c r="G833" s="77">
        <v>12</v>
      </c>
      <c r="H833" s="76" t="s">
        <v>5939</v>
      </c>
      <c r="I833" s="77">
        <v>45.99</v>
      </c>
      <c r="J833" s="2">
        <v>1</v>
      </c>
      <c r="K833" s="119" cm="1">
        <f t="array" ref="K833">ROUND(IF(C833="Beer",SUM(LOOKUP(2,1/(SRP!$B$7:$B$9&lt;=E833)/(SRP!$C$7:$C$9&gt;=E833),SRP!$D$7:$D$9)*(G833/100)*(E833/1000)),IF(C833="Spirits",SUM(LOOKUP(2,1/(SRP!$B$2:$B$6&lt;=E833)/(SRP!$C$2:$C$6&gt;=E833),SRP!$D$2:$D$6)*(G833/100)*(E833/1000)),IF(AND(C833="Wine",D833="Fortified Wines"),SUM(LOOKUP(2,1/(SRP!$B$20:$B$23&lt;=E833)/(SRP!$C$20:$C$23&gt;=E833),SRP!$D$20:$D$23)*(G833/100)*(E833/1000)),IF(C833="Wine",SUM(LOOKUP(2,1/(SRP!$B$15:$B$19&lt;=E833)/(SRP!$C$15:$C$19&gt;=E833),SRP!$D$15:$D$19)*(G833/100)*(E833/1000)),IF(C833="Ready to Drink",SUM(LOOKUP(2,1/(SRP!$B$10:$B$14&lt;=E833)/(SRP!$C$10:$C$14&gt;=E833),SRP!$D$10:$D$14)*(G833/100)*(E833/1000)),0))))),2)</f>
        <v>27.9</v>
      </c>
    </row>
    <row r="834" spans="1:11" x14ac:dyDescent="0.35">
      <c r="A834" s="2">
        <v>15727</v>
      </c>
      <c r="B834" s="76" t="s">
        <v>807</v>
      </c>
      <c r="C834" s="76" t="s">
        <v>286</v>
      </c>
      <c r="D834" s="76" t="s">
        <v>5248</v>
      </c>
      <c r="E834" s="76">
        <v>4000</v>
      </c>
      <c r="F834" s="76">
        <v>4</v>
      </c>
      <c r="G834" s="77">
        <v>13</v>
      </c>
      <c r="H834" s="76" t="s">
        <v>5939</v>
      </c>
      <c r="I834" s="77">
        <v>45.99</v>
      </c>
      <c r="J834" s="2">
        <v>1</v>
      </c>
      <c r="K834" s="119" cm="1">
        <f t="array" ref="K834">ROUND(IF(C834="Beer",SUM(LOOKUP(2,1/(SRP!$B$7:$B$9&lt;=E834)/(SRP!$C$7:$C$9&gt;=E834),SRP!$D$7:$D$9)*(G834/100)*(E834/1000)),IF(C834="Spirits",SUM(LOOKUP(2,1/(SRP!$B$2:$B$6&lt;=E834)/(SRP!$C$2:$C$6&gt;=E834),SRP!$D$2:$D$6)*(G834/100)*(E834/1000)),IF(AND(C834="Wine",D834="Fortified Wines"),SUM(LOOKUP(2,1/(SRP!$B$20:$B$23&lt;=E834)/(SRP!$C$20:$C$23&gt;=E834),SRP!$D$20:$D$23)*(G834/100)*(E834/1000)),IF(C834="Wine",SUM(LOOKUP(2,1/(SRP!$B$15:$B$19&lt;=E834)/(SRP!$C$15:$C$19&gt;=E834),SRP!$D$15:$D$19)*(G834/100)*(E834/1000)),IF(C834="Ready to Drink",SUM(LOOKUP(2,1/(SRP!$B$10:$B$14&lt;=E834)/(SRP!$C$10:$C$14&gt;=E834),SRP!$D$10:$D$14)*(G834/100)*(E834/1000)),0))))),2)</f>
        <v>30.23</v>
      </c>
    </row>
    <row r="835" spans="1:11" x14ac:dyDescent="0.35">
      <c r="A835" s="2">
        <v>15748</v>
      </c>
      <c r="B835" s="76" t="s">
        <v>3999</v>
      </c>
      <c r="C835" s="76" t="s">
        <v>286</v>
      </c>
      <c r="D835" s="76" t="s">
        <v>5241</v>
      </c>
      <c r="E835" s="76">
        <v>750</v>
      </c>
      <c r="F835" s="76">
        <v>6</v>
      </c>
      <c r="G835" s="77">
        <v>11.5</v>
      </c>
      <c r="H835" s="76" t="s">
        <v>3283</v>
      </c>
      <c r="I835" s="77">
        <v>17.989999999999998</v>
      </c>
      <c r="J835" s="2">
        <v>1</v>
      </c>
      <c r="K835" s="119" cm="1">
        <f t="array" ref="K835">ROUND(IF(C835="Beer",SUM(LOOKUP(2,1/(SRP!$B$7:$B$9&lt;=E835)/(SRP!$C$7:$C$9&gt;=E835),SRP!$D$7:$D$9)*(G835/100)*(E835/1000)),IF(C835="Spirits",SUM(LOOKUP(2,1/(SRP!$B$2:$B$6&lt;=E835)/(SRP!$C$2:$C$6&gt;=E835),SRP!$D$2:$D$6)*(G835/100)*(E835/1000)),IF(AND(C835="Wine",D835="Fortified Wines"),SUM(LOOKUP(2,1/(SRP!$B$20:$B$23&lt;=E835)/(SRP!$C$20:$C$23&gt;=E835),SRP!$D$20:$D$23)*(G835/100)*(E835/1000)),IF(C835="Wine",SUM(LOOKUP(2,1/(SRP!$B$15:$B$19&lt;=E835)/(SRP!$C$15:$C$19&gt;=E835),SRP!$D$15:$D$19)*(G835/100)*(E835/1000)),IF(C835="Ready to Drink",SUM(LOOKUP(2,1/(SRP!$B$10:$B$14&lt;=E835)/(SRP!$C$10:$C$14&gt;=E835),SRP!$D$10:$D$14)*(G835/100)*(E835/1000)),0))))),2)</f>
        <v>6.02</v>
      </c>
    </row>
    <row r="836" spans="1:11" x14ac:dyDescent="0.35">
      <c r="A836" s="2">
        <v>15759</v>
      </c>
      <c r="B836" s="76" t="s">
        <v>3997</v>
      </c>
      <c r="C836" s="76" t="s">
        <v>286</v>
      </c>
      <c r="D836" s="76" t="s">
        <v>5246</v>
      </c>
      <c r="E836" s="76">
        <v>750</v>
      </c>
      <c r="F836" s="76">
        <v>12</v>
      </c>
      <c r="G836" s="77">
        <v>13.4</v>
      </c>
      <c r="H836" s="76" t="s">
        <v>3297</v>
      </c>
      <c r="I836" s="77">
        <v>19.989999999999998</v>
      </c>
      <c r="J836" s="2">
        <v>1</v>
      </c>
      <c r="K836" s="119" cm="1">
        <f t="array" ref="K836">ROUND(IF(C836="Beer",SUM(LOOKUP(2,1/(SRP!$B$7:$B$9&lt;=E836)/(SRP!$C$7:$C$9&gt;=E836),SRP!$D$7:$D$9)*(G836/100)*(E836/1000)),IF(C836="Spirits",SUM(LOOKUP(2,1/(SRP!$B$2:$B$6&lt;=E836)/(SRP!$C$2:$C$6&gt;=E836),SRP!$D$2:$D$6)*(G836/100)*(E836/1000)),IF(AND(C836="Wine",D836="Fortified Wines"),SUM(LOOKUP(2,1/(SRP!$B$20:$B$23&lt;=E836)/(SRP!$C$20:$C$23&gt;=E836),SRP!$D$20:$D$23)*(G836/100)*(E836/1000)),IF(C836="Wine",SUM(LOOKUP(2,1/(SRP!$B$15:$B$19&lt;=E836)/(SRP!$C$15:$C$19&gt;=E836),SRP!$D$15:$D$19)*(G836/100)*(E836/1000)),IF(C836="Ready to Drink",SUM(LOOKUP(2,1/(SRP!$B$10:$B$14&lt;=E836)/(SRP!$C$10:$C$14&gt;=E836),SRP!$D$10:$D$14)*(G836/100)*(E836/1000)),0))))),2)</f>
        <v>7.02</v>
      </c>
    </row>
    <row r="837" spans="1:11" x14ac:dyDescent="0.35">
      <c r="A837" s="2">
        <v>15760</v>
      </c>
      <c r="B837" s="76" t="s">
        <v>161</v>
      </c>
      <c r="C837" s="76" t="s">
        <v>286</v>
      </c>
      <c r="D837" s="76" t="s">
        <v>5253</v>
      </c>
      <c r="E837" s="76">
        <v>750</v>
      </c>
      <c r="F837" s="76">
        <v>12</v>
      </c>
      <c r="G837" s="77">
        <v>10.5</v>
      </c>
      <c r="H837" s="76" t="s">
        <v>3292</v>
      </c>
      <c r="I837" s="77">
        <v>16.989999999999998</v>
      </c>
      <c r="J837" s="2">
        <v>1</v>
      </c>
      <c r="K837" s="119" cm="1">
        <f t="array" ref="K837">ROUND(IF(C837="Beer",SUM(LOOKUP(2,1/(SRP!$B$7:$B$9&lt;=E837)/(SRP!$C$7:$C$9&gt;=E837),SRP!$D$7:$D$9)*(G837/100)*(E837/1000)),IF(C837="Spirits",SUM(LOOKUP(2,1/(SRP!$B$2:$B$6&lt;=E837)/(SRP!$C$2:$C$6&gt;=E837),SRP!$D$2:$D$6)*(G837/100)*(E837/1000)),IF(AND(C837="Wine",D837="Fortified Wines"),SUM(LOOKUP(2,1/(SRP!$B$20:$B$23&lt;=E837)/(SRP!$C$20:$C$23&gt;=E837),SRP!$D$20:$D$23)*(G837/100)*(E837/1000)),IF(C837="Wine",SUM(LOOKUP(2,1/(SRP!$B$15:$B$19&lt;=E837)/(SRP!$C$15:$C$19&gt;=E837),SRP!$D$15:$D$19)*(G837/100)*(E837/1000)),IF(C837="Ready to Drink",SUM(LOOKUP(2,1/(SRP!$B$10:$B$14&lt;=E837)/(SRP!$C$10:$C$14&gt;=E837),SRP!$D$10:$D$14)*(G837/100)*(E837/1000)),0))))),2)</f>
        <v>5.5</v>
      </c>
    </row>
    <row r="838" spans="1:11" x14ac:dyDescent="0.35">
      <c r="A838" s="2">
        <v>15764</v>
      </c>
      <c r="B838" s="76" t="s">
        <v>4391</v>
      </c>
      <c r="C838" s="76" t="s">
        <v>287</v>
      </c>
      <c r="D838" s="76" t="s">
        <v>5266</v>
      </c>
      <c r="E838" s="76">
        <v>1892</v>
      </c>
      <c r="F838" s="76">
        <v>6</v>
      </c>
      <c r="G838" s="77">
        <v>5.2</v>
      </c>
      <c r="H838" s="76" t="s">
        <v>3327</v>
      </c>
      <c r="I838" s="77">
        <v>13.49</v>
      </c>
      <c r="J838" s="2">
        <v>4</v>
      </c>
      <c r="K838" s="119" cm="1">
        <f t="array" ref="K838">ROUND(IF(C838="Beer",SUM(LOOKUP(2,1/(SRP!$B$7:$B$9&lt;=E838)/(SRP!$C$7:$C$9&gt;=E838),SRP!$D$7:$D$9)*(G838/100)*(E838/1000)),IF(C838="Spirits",SUM(LOOKUP(2,1/(SRP!$B$2:$B$6&lt;=E838)/(SRP!$C$2:$C$6&gt;=E838),SRP!$D$2:$D$6)*(G838/100)*(E838/1000)),IF(AND(C838="Wine",D838="Fortified Wines"),SUM(LOOKUP(2,1/(SRP!$B$20:$B$23&lt;=E838)/(SRP!$C$20:$C$23&gt;=E838),SRP!$D$20:$D$23)*(G838/100)*(E838/1000)),IF(C838="Wine",SUM(LOOKUP(2,1/(SRP!$B$15:$B$19&lt;=E838)/(SRP!$C$15:$C$19&gt;=E838),SRP!$D$15:$D$19)*(G838/100)*(E838/1000)),IF(C838="Ready to Drink",SUM(LOOKUP(2,1/(SRP!$B$10:$B$14&lt;=E838)/(SRP!$C$10:$C$14&gt;=E838),SRP!$D$10:$D$14)*(G838/100)*(E838/1000)),0))))),2)</f>
        <v>6.87</v>
      </c>
    </row>
    <row r="839" spans="1:11" x14ac:dyDescent="0.35">
      <c r="A839" s="2">
        <v>15764</v>
      </c>
      <c r="B839" s="76" t="s">
        <v>4391</v>
      </c>
      <c r="C839" s="76" t="s">
        <v>287</v>
      </c>
      <c r="D839" s="76" t="s">
        <v>5266</v>
      </c>
      <c r="E839" s="76">
        <v>1892</v>
      </c>
      <c r="F839" s="76">
        <v>6</v>
      </c>
      <c r="G839" s="77">
        <v>5.2</v>
      </c>
      <c r="H839" s="76" t="s">
        <v>3327</v>
      </c>
      <c r="I839" s="77">
        <v>13.49</v>
      </c>
      <c r="J839" s="2">
        <v>4</v>
      </c>
      <c r="K839" s="119" cm="1">
        <f t="array" ref="K839">ROUND(IF(C839="Beer",SUM(LOOKUP(2,1/(SRP!$B$7:$B$9&lt;=E839)/(SRP!$C$7:$C$9&gt;=E839),SRP!$D$7:$D$9)*(G839/100)*(E839/1000)),IF(C839="Spirits",SUM(LOOKUP(2,1/(SRP!$B$2:$B$6&lt;=E839)/(SRP!$C$2:$C$6&gt;=E839),SRP!$D$2:$D$6)*(G839/100)*(E839/1000)),IF(AND(C839="Wine",D839="Fortified Wines"),SUM(LOOKUP(2,1/(SRP!$B$20:$B$23&lt;=E839)/(SRP!$C$20:$C$23&gt;=E839),SRP!$D$20:$D$23)*(G839/100)*(E839/1000)),IF(C839="Wine",SUM(LOOKUP(2,1/(SRP!$B$15:$B$19&lt;=E839)/(SRP!$C$15:$C$19&gt;=E839),SRP!$D$15:$D$19)*(G839/100)*(E839/1000)),IF(C839="Ready to Drink",SUM(LOOKUP(2,1/(SRP!$B$10:$B$14&lt;=E839)/(SRP!$C$10:$C$14&gt;=E839),SRP!$D$10:$D$14)*(G839/100)*(E839/1000)),0))))),2)</f>
        <v>6.87</v>
      </c>
    </row>
    <row r="840" spans="1:11" x14ac:dyDescent="0.35">
      <c r="A840" s="2">
        <v>15794</v>
      </c>
      <c r="B840" s="76" t="s">
        <v>808</v>
      </c>
      <c r="C840" s="76" t="s">
        <v>285</v>
      </c>
      <c r="D840" s="76" t="s">
        <v>5256</v>
      </c>
      <c r="E840" s="76">
        <v>750</v>
      </c>
      <c r="F840" s="76">
        <v>12</v>
      </c>
      <c r="G840" s="77">
        <v>40</v>
      </c>
      <c r="H840" s="76" t="s">
        <v>3283</v>
      </c>
      <c r="I840" s="77">
        <v>39.99</v>
      </c>
      <c r="J840" s="2">
        <v>1</v>
      </c>
      <c r="K840" s="119" cm="1">
        <f t="array" ref="K840">ROUND(IF(C840="Beer",SUM(LOOKUP(2,1/(SRP!$B$7:$B$9&lt;=E840)/(SRP!$C$7:$C$9&gt;=E840),SRP!$D$7:$D$9)*(G840/100)*(E840/1000)),IF(C840="Spirits",SUM(LOOKUP(2,1/(SRP!$B$2:$B$6&lt;=E840)/(SRP!$C$2:$C$6&gt;=E840),SRP!$D$2:$D$6)*(G840/100)*(E840/1000)),IF(AND(C840="Wine",D840="Fortified Wines"),SUM(LOOKUP(2,1/(SRP!$B$20:$B$23&lt;=E840)/(SRP!$C$20:$C$23&gt;=E840),SRP!$D$20:$D$23)*(G840/100)*(E840/1000)),IF(C840="Wine",SUM(LOOKUP(2,1/(SRP!$B$15:$B$19&lt;=E840)/(SRP!$C$15:$C$19&gt;=E840),SRP!$D$15:$D$19)*(G840/100)*(E840/1000)),IF(C840="Ready to Drink",SUM(LOOKUP(2,1/(SRP!$B$10:$B$14&lt;=E840)/(SRP!$C$10:$C$14&gt;=E840),SRP!$D$10:$D$14)*(G840/100)*(E840/1000)),0))))),2)</f>
        <v>20.94</v>
      </c>
    </row>
    <row r="841" spans="1:11" x14ac:dyDescent="0.35">
      <c r="A841" s="2">
        <v>15899</v>
      </c>
      <c r="B841" s="76" t="s">
        <v>809</v>
      </c>
      <c r="C841" s="76" t="s">
        <v>286</v>
      </c>
      <c r="D841" s="76" t="s">
        <v>5245</v>
      </c>
      <c r="E841" s="76">
        <v>750</v>
      </c>
      <c r="F841" s="76">
        <v>12</v>
      </c>
      <c r="G841" s="77">
        <v>13</v>
      </c>
      <c r="H841" s="76" t="s">
        <v>3350</v>
      </c>
      <c r="I841" s="77">
        <v>19.88</v>
      </c>
      <c r="J841" s="2">
        <v>1</v>
      </c>
      <c r="K841" s="119" cm="1">
        <f t="array" ref="K841">ROUND(IF(C841="Beer",SUM(LOOKUP(2,1/(SRP!$B$7:$B$9&lt;=E841)/(SRP!$C$7:$C$9&gt;=E841),SRP!$D$7:$D$9)*(G841/100)*(E841/1000)),IF(C841="Spirits",SUM(LOOKUP(2,1/(SRP!$B$2:$B$6&lt;=E841)/(SRP!$C$2:$C$6&gt;=E841),SRP!$D$2:$D$6)*(G841/100)*(E841/1000)),IF(AND(C841="Wine",D841="Fortified Wines"),SUM(LOOKUP(2,1/(SRP!$B$20:$B$23&lt;=E841)/(SRP!$C$20:$C$23&gt;=E841),SRP!$D$20:$D$23)*(G841/100)*(E841/1000)),IF(C841="Wine",SUM(LOOKUP(2,1/(SRP!$B$15:$B$19&lt;=E841)/(SRP!$C$15:$C$19&gt;=E841),SRP!$D$15:$D$19)*(G841/100)*(E841/1000)),IF(C841="Ready to Drink",SUM(LOOKUP(2,1/(SRP!$B$10:$B$14&lt;=E841)/(SRP!$C$10:$C$14&gt;=E841),SRP!$D$10:$D$14)*(G841/100)*(E841/1000)),0))))),2)</f>
        <v>6.81</v>
      </c>
    </row>
    <row r="842" spans="1:11" x14ac:dyDescent="0.35">
      <c r="A842" s="2">
        <v>15901</v>
      </c>
      <c r="B842" s="76" t="s">
        <v>810</v>
      </c>
      <c r="C842" s="76" t="s">
        <v>286</v>
      </c>
      <c r="D842" s="76" t="s">
        <v>5236</v>
      </c>
      <c r="E842" s="76">
        <v>750</v>
      </c>
      <c r="F842" s="76">
        <v>12</v>
      </c>
      <c r="G842" s="77">
        <v>13.5</v>
      </c>
      <c r="H842" s="76" t="s">
        <v>3311</v>
      </c>
      <c r="I842" s="77">
        <v>16.989999999999998</v>
      </c>
      <c r="J842" s="2">
        <v>1</v>
      </c>
      <c r="K842" s="119" cm="1">
        <f t="array" ref="K842">ROUND(IF(C842="Beer",SUM(LOOKUP(2,1/(SRP!$B$7:$B$9&lt;=E842)/(SRP!$C$7:$C$9&gt;=E842),SRP!$D$7:$D$9)*(G842/100)*(E842/1000)),IF(C842="Spirits",SUM(LOOKUP(2,1/(SRP!$B$2:$B$6&lt;=E842)/(SRP!$C$2:$C$6&gt;=E842),SRP!$D$2:$D$6)*(G842/100)*(E842/1000)),IF(AND(C842="Wine",D842="Fortified Wines"),SUM(LOOKUP(2,1/(SRP!$B$20:$B$23&lt;=E842)/(SRP!$C$20:$C$23&gt;=E842),SRP!$D$20:$D$23)*(G842/100)*(E842/1000)),IF(C842="Wine",SUM(LOOKUP(2,1/(SRP!$B$15:$B$19&lt;=E842)/(SRP!$C$15:$C$19&gt;=E842),SRP!$D$15:$D$19)*(G842/100)*(E842/1000)),IF(C842="Ready to Drink",SUM(LOOKUP(2,1/(SRP!$B$10:$B$14&lt;=E842)/(SRP!$C$10:$C$14&gt;=E842),SRP!$D$10:$D$14)*(G842/100)*(E842/1000)),0))))),2)</f>
        <v>7.07</v>
      </c>
    </row>
    <row r="843" spans="1:11" x14ac:dyDescent="0.35">
      <c r="A843" s="2">
        <v>15928</v>
      </c>
      <c r="B843" s="76" t="s">
        <v>811</v>
      </c>
      <c r="C843" s="76" t="s">
        <v>286</v>
      </c>
      <c r="D843" s="76" t="s">
        <v>5236</v>
      </c>
      <c r="E843" s="76">
        <v>750</v>
      </c>
      <c r="F843" s="76">
        <v>12</v>
      </c>
      <c r="G843" s="77">
        <v>13.5</v>
      </c>
      <c r="H843" s="76" t="s">
        <v>3281</v>
      </c>
      <c r="I843" s="77">
        <v>21.99</v>
      </c>
      <c r="J843" s="2">
        <v>1</v>
      </c>
      <c r="K843" s="119" cm="1">
        <f t="array" ref="K843">ROUND(IF(C843="Beer",SUM(LOOKUP(2,1/(SRP!$B$7:$B$9&lt;=E843)/(SRP!$C$7:$C$9&gt;=E843),SRP!$D$7:$D$9)*(G843/100)*(E843/1000)),IF(C843="Spirits",SUM(LOOKUP(2,1/(SRP!$B$2:$B$6&lt;=E843)/(SRP!$C$2:$C$6&gt;=E843),SRP!$D$2:$D$6)*(G843/100)*(E843/1000)),IF(AND(C843="Wine",D843="Fortified Wines"),SUM(LOOKUP(2,1/(SRP!$B$20:$B$23&lt;=E843)/(SRP!$C$20:$C$23&gt;=E843),SRP!$D$20:$D$23)*(G843/100)*(E843/1000)),IF(C843="Wine",SUM(LOOKUP(2,1/(SRP!$B$15:$B$19&lt;=E843)/(SRP!$C$15:$C$19&gt;=E843),SRP!$D$15:$D$19)*(G843/100)*(E843/1000)),IF(C843="Ready to Drink",SUM(LOOKUP(2,1/(SRP!$B$10:$B$14&lt;=E843)/(SRP!$C$10:$C$14&gt;=E843),SRP!$D$10:$D$14)*(G843/100)*(E843/1000)),0))))),2)</f>
        <v>7.07</v>
      </c>
    </row>
    <row r="844" spans="1:11" x14ac:dyDescent="0.35">
      <c r="A844" s="2">
        <v>15939</v>
      </c>
      <c r="B844" s="76" t="s">
        <v>812</v>
      </c>
      <c r="C844" s="76" t="s">
        <v>286</v>
      </c>
      <c r="D844" s="76" t="s">
        <v>5234</v>
      </c>
      <c r="E844" s="76">
        <v>750</v>
      </c>
      <c r="F844" s="76">
        <v>12</v>
      </c>
      <c r="G844" s="77">
        <v>14</v>
      </c>
      <c r="H844" s="76" t="s">
        <v>3303</v>
      </c>
      <c r="I844" s="77">
        <v>22.99</v>
      </c>
      <c r="J844" s="2">
        <v>1</v>
      </c>
      <c r="K844" s="119" cm="1">
        <f t="array" ref="K844">ROUND(IF(C844="Beer",SUM(LOOKUP(2,1/(SRP!$B$7:$B$9&lt;=E844)/(SRP!$C$7:$C$9&gt;=E844),SRP!$D$7:$D$9)*(G844/100)*(E844/1000)),IF(C844="Spirits",SUM(LOOKUP(2,1/(SRP!$B$2:$B$6&lt;=E844)/(SRP!$C$2:$C$6&gt;=E844),SRP!$D$2:$D$6)*(G844/100)*(E844/1000)),IF(AND(C844="Wine",D844="Fortified Wines"),SUM(LOOKUP(2,1/(SRP!$B$20:$B$23&lt;=E844)/(SRP!$C$20:$C$23&gt;=E844),SRP!$D$20:$D$23)*(G844/100)*(E844/1000)),IF(C844="Wine",SUM(LOOKUP(2,1/(SRP!$B$15:$B$19&lt;=E844)/(SRP!$C$15:$C$19&gt;=E844),SRP!$D$15:$D$19)*(G844/100)*(E844/1000)),IF(C844="Ready to Drink",SUM(LOOKUP(2,1/(SRP!$B$10:$B$14&lt;=E844)/(SRP!$C$10:$C$14&gt;=E844),SRP!$D$10:$D$14)*(G844/100)*(E844/1000)),0))))),2)</f>
        <v>7.33</v>
      </c>
    </row>
    <row r="845" spans="1:11" x14ac:dyDescent="0.35">
      <c r="A845" s="2">
        <v>15945</v>
      </c>
      <c r="B845" s="76" t="s">
        <v>813</v>
      </c>
      <c r="C845" s="76" t="s">
        <v>286</v>
      </c>
      <c r="D845" s="76" t="s">
        <v>5289</v>
      </c>
      <c r="E845" s="76">
        <v>750</v>
      </c>
      <c r="F845" s="76">
        <v>12</v>
      </c>
      <c r="G845" s="77">
        <v>6.5</v>
      </c>
      <c r="H845" s="76" t="s">
        <v>3348</v>
      </c>
      <c r="I845" s="77">
        <v>26.01</v>
      </c>
      <c r="J845" s="2">
        <v>1</v>
      </c>
      <c r="K845" s="119" cm="1">
        <f t="array" ref="K845">ROUND(IF(C845="Beer",SUM(LOOKUP(2,1/(SRP!$B$7:$B$9&lt;=E845)/(SRP!$C$7:$C$9&gt;=E845),SRP!$D$7:$D$9)*(G845/100)*(E845/1000)),IF(C845="Spirits",SUM(LOOKUP(2,1/(SRP!$B$2:$B$6&lt;=E845)/(SRP!$C$2:$C$6&gt;=E845),SRP!$D$2:$D$6)*(G845/100)*(E845/1000)),IF(AND(C845="Wine",D845="Fortified Wines"),SUM(LOOKUP(2,1/(SRP!$B$20:$B$23&lt;=E845)/(SRP!$C$20:$C$23&gt;=E845),SRP!$D$20:$D$23)*(G845/100)*(E845/1000)),IF(C845="Wine",SUM(LOOKUP(2,1/(SRP!$B$15:$B$19&lt;=E845)/(SRP!$C$15:$C$19&gt;=E845),SRP!$D$15:$D$19)*(G845/100)*(E845/1000)),IF(C845="Ready to Drink",SUM(LOOKUP(2,1/(SRP!$B$10:$B$14&lt;=E845)/(SRP!$C$10:$C$14&gt;=E845),SRP!$D$10:$D$14)*(G845/100)*(E845/1000)),0))))),2)</f>
        <v>3.4</v>
      </c>
    </row>
    <row r="846" spans="1:11" x14ac:dyDescent="0.35">
      <c r="A846" s="2">
        <v>15951</v>
      </c>
      <c r="B846" s="76" t="s">
        <v>6951</v>
      </c>
      <c r="C846" s="76" t="s">
        <v>286</v>
      </c>
      <c r="D846" s="76" t="s">
        <v>5236</v>
      </c>
      <c r="E846" s="76">
        <v>750</v>
      </c>
      <c r="F846" s="76">
        <v>12</v>
      </c>
      <c r="G846" s="77">
        <v>13.5</v>
      </c>
      <c r="H846" s="76" t="s">
        <v>3300</v>
      </c>
      <c r="I846" s="77">
        <v>28.99</v>
      </c>
      <c r="J846" s="2">
        <v>1</v>
      </c>
      <c r="K846" s="119" cm="1">
        <f t="array" ref="K846">ROUND(IF(C846="Beer",SUM(LOOKUP(2,1/(SRP!$B$7:$B$9&lt;=E846)/(SRP!$C$7:$C$9&gt;=E846),SRP!$D$7:$D$9)*(G846/100)*(E846/1000)),IF(C846="Spirits",SUM(LOOKUP(2,1/(SRP!$B$2:$B$6&lt;=E846)/(SRP!$C$2:$C$6&gt;=E846),SRP!$D$2:$D$6)*(G846/100)*(E846/1000)),IF(AND(C846="Wine",D846="Fortified Wines"),SUM(LOOKUP(2,1/(SRP!$B$20:$B$23&lt;=E846)/(SRP!$C$20:$C$23&gt;=E846),SRP!$D$20:$D$23)*(G846/100)*(E846/1000)),IF(C846="Wine",SUM(LOOKUP(2,1/(SRP!$B$15:$B$19&lt;=E846)/(SRP!$C$15:$C$19&gt;=E846),SRP!$D$15:$D$19)*(G846/100)*(E846/1000)),IF(C846="Ready to Drink",SUM(LOOKUP(2,1/(SRP!$B$10:$B$14&lt;=E846)/(SRP!$C$10:$C$14&gt;=E846),SRP!$D$10:$D$14)*(G846/100)*(E846/1000)),0))))),2)</f>
        <v>7.07</v>
      </c>
    </row>
    <row r="847" spans="1:11" x14ac:dyDescent="0.35">
      <c r="A847" s="2">
        <v>15956</v>
      </c>
      <c r="B847" s="76" t="s">
        <v>814</v>
      </c>
      <c r="C847" s="76" t="s">
        <v>286</v>
      </c>
      <c r="D847" s="76" t="s">
        <v>5236</v>
      </c>
      <c r="E847" s="76">
        <v>750</v>
      </c>
      <c r="F847" s="76">
        <v>12</v>
      </c>
      <c r="G847" s="77">
        <v>14</v>
      </c>
      <c r="H847" s="76" t="s">
        <v>3284</v>
      </c>
      <c r="I847" s="77">
        <v>17.989999999999998</v>
      </c>
      <c r="J847" s="2">
        <v>1</v>
      </c>
      <c r="K847" s="119" cm="1">
        <f t="array" ref="K847">ROUND(IF(C847="Beer",SUM(LOOKUP(2,1/(SRP!$B$7:$B$9&lt;=E847)/(SRP!$C$7:$C$9&gt;=E847),SRP!$D$7:$D$9)*(G847/100)*(E847/1000)),IF(C847="Spirits",SUM(LOOKUP(2,1/(SRP!$B$2:$B$6&lt;=E847)/(SRP!$C$2:$C$6&gt;=E847),SRP!$D$2:$D$6)*(G847/100)*(E847/1000)),IF(AND(C847="Wine",D847="Fortified Wines"),SUM(LOOKUP(2,1/(SRP!$B$20:$B$23&lt;=E847)/(SRP!$C$20:$C$23&gt;=E847),SRP!$D$20:$D$23)*(G847/100)*(E847/1000)),IF(C847="Wine",SUM(LOOKUP(2,1/(SRP!$B$15:$B$19&lt;=E847)/(SRP!$C$15:$C$19&gt;=E847),SRP!$D$15:$D$19)*(G847/100)*(E847/1000)),IF(C847="Ready to Drink",SUM(LOOKUP(2,1/(SRP!$B$10:$B$14&lt;=E847)/(SRP!$C$10:$C$14&gt;=E847),SRP!$D$10:$D$14)*(G847/100)*(E847/1000)),0))))),2)</f>
        <v>7.33</v>
      </c>
    </row>
    <row r="848" spans="1:11" x14ac:dyDescent="0.35">
      <c r="A848" s="2">
        <v>15966</v>
      </c>
      <c r="B848" s="76" t="s">
        <v>815</v>
      </c>
      <c r="C848" s="76" t="s">
        <v>286</v>
      </c>
      <c r="D848" s="76" t="s">
        <v>5236</v>
      </c>
      <c r="E848" s="76">
        <v>750</v>
      </c>
      <c r="F848" s="76">
        <v>12</v>
      </c>
      <c r="G848" s="77">
        <v>14.5</v>
      </c>
      <c r="H848" s="76" t="s">
        <v>3302</v>
      </c>
      <c r="I848" s="77">
        <v>18.989999999999998</v>
      </c>
      <c r="J848" s="2">
        <v>1</v>
      </c>
      <c r="K848" s="119" cm="1">
        <f t="array" ref="K848">ROUND(IF(C848="Beer",SUM(LOOKUP(2,1/(SRP!$B$7:$B$9&lt;=E848)/(SRP!$C$7:$C$9&gt;=E848),SRP!$D$7:$D$9)*(G848/100)*(E848/1000)),IF(C848="Spirits",SUM(LOOKUP(2,1/(SRP!$B$2:$B$6&lt;=E848)/(SRP!$C$2:$C$6&gt;=E848),SRP!$D$2:$D$6)*(G848/100)*(E848/1000)),IF(AND(C848="Wine",D848="Fortified Wines"),SUM(LOOKUP(2,1/(SRP!$B$20:$B$23&lt;=E848)/(SRP!$C$20:$C$23&gt;=E848),SRP!$D$20:$D$23)*(G848/100)*(E848/1000)),IF(C848="Wine",SUM(LOOKUP(2,1/(SRP!$B$15:$B$19&lt;=E848)/(SRP!$C$15:$C$19&gt;=E848),SRP!$D$15:$D$19)*(G848/100)*(E848/1000)),IF(C848="Ready to Drink",SUM(LOOKUP(2,1/(SRP!$B$10:$B$14&lt;=E848)/(SRP!$C$10:$C$14&gt;=E848),SRP!$D$10:$D$14)*(G848/100)*(E848/1000)),0))))),2)</f>
        <v>7.59</v>
      </c>
    </row>
    <row r="849" spans="1:11" x14ac:dyDescent="0.35">
      <c r="A849" s="2">
        <v>15967</v>
      </c>
      <c r="B849" s="76" t="s">
        <v>816</v>
      </c>
      <c r="C849" s="76" t="s">
        <v>286</v>
      </c>
      <c r="D849" s="76" t="s">
        <v>5248</v>
      </c>
      <c r="E849" s="76">
        <v>750</v>
      </c>
      <c r="F849" s="76">
        <v>12</v>
      </c>
      <c r="G849" s="77">
        <v>14.5</v>
      </c>
      <c r="H849" s="76" t="s">
        <v>3302</v>
      </c>
      <c r="I849" s="77">
        <v>18.989999999999998</v>
      </c>
      <c r="J849" s="2">
        <v>1</v>
      </c>
      <c r="K849" s="119" cm="1">
        <f t="array" ref="K849">ROUND(IF(C849="Beer",SUM(LOOKUP(2,1/(SRP!$B$7:$B$9&lt;=E849)/(SRP!$C$7:$C$9&gt;=E849),SRP!$D$7:$D$9)*(G849/100)*(E849/1000)),IF(C849="Spirits",SUM(LOOKUP(2,1/(SRP!$B$2:$B$6&lt;=E849)/(SRP!$C$2:$C$6&gt;=E849),SRP!$D$2:$D$6)*(G849/100)*(E849/1000)),IF(AND(C849="Wine",D849="Fortified Wines"),SUM(LOOKUP(2,1/(SRP!$B$20:$B$23&lt;=E849)/(SRP!$C$20:$C$23&gt;=E849),SRP!$D$20:$D$23)*(G849/100)*(E849/1000)),IF(C849="Wine",SUM(LOOKUP(2,1/(SRP!$B$15:$B$19&lt;=E849)/(SRP!$C$15:$C$19&gt;=E849),SRP!$D$15:$D$19)*(G849/100)*(E849/1000)),IF(C849="Ready to Drink",SUM(LOOKUP(2,1/(SRP!$B$10:$B$14&lt;=E849)/(SRP!$C$10:$C$14&gt;=E849),SRP!$D$10:$D$14)*(G849/100)*(E849/1000)),0))))),2)</f>
        <v>7.59</v>
      </c>
    </row>
    <row r="850" spans="1:11" x14ac:dyDescent="0.35">
      <c r="A850" s="2">
        <v>15976</v>
      </c>
      <c r="B850" s="76" t="s">
        <v>817</v>
      </c>
      <c r="C850" s="76" t="s">
        <v>286</v>
      </c>
      <c r="D850" s="76" t="s">
        <v>5276</v>
      </c>
      <c r="E850" s="76">
        <v>750</v>
      </c>
      <c r="F850" s="76">
        <v>12</v>
      </c>
      <c r="G850" s="77">
        <v>14</v>
      </c>
      <c r="H850" s="76" t="s">
        <v>6938</v>
      </c>
      <c r="I850" s="77">
        <v>31.83</v>
      </c>
      <c r="J850" s="2">
        <v>1</v>
      </c>
      <c r="K850" s="119" cm="1">
        <f t="array" ref="K850">ROUND(IF(C850="Beer",SUM(LOOKUP(2,1/(SRP!$B$7:$B$9&lt;=E850)/(SRP!$C$7:$C$9&gt;=E850),SRP!$D$7:$D$9)*(G850/100)*(E850/1000)),IF(C850="Spirits",SUM(LOOKUP(2,1/(SRP!$B$2:$B$6&lt;=E850)/(SRP!$C$2:$C$6&gt;=E850),SRP!$D$2:$D$6)*(G850/100)*(E850/1000)),IF(AND(C850="Wine",D850="Fortified Wines"),SUM(LOOKUP(2,1/(SRP!$B$20:$B$23&lt;=E850)/(SRP!$C$20:$C$23&gt;=E850),SRP!$D$20:$D$23)*(G850/100)*(E850/1000)),IF(C850="Wine",SUM(LOOKUP(2,1/(SRP!$B$15:$B$19&lt;=E850)/(SRP!$C$15:$C$19&gt;=E850),SRP!$D$15:$D$19)*(G850/100)*(E850/1000)),IF(C850="Ready to Drink",SUM(LOOKUP(2,1/(SRP!$B$10:$B$14&lt;=E850)/(SRP!$C$10:$C$14&gt;=E850),SRP!$D$10:$D$14)*(G850/100)*(E850/1000)),0))))),2)</f>
        <v>7.33</v>
      </c>
    </row>
    <row r="851" spans="1:11" x14ac:dyDescent="0.35">
      <c r="A851" s="2">
        <v>15982</v>
      </c>
      <c r="B851" s="76" t="s">
        <v>194</v>
      </c>
      <c r="C851" s="76" t="s">
        <v>285</v>
      </c>
      <c r="D851" s="76" t="s">
        <v>5303</v>
      </c>
      <c r="E851" s="76">
        <v>750</v>
      </c>
      <c r="F851" s="76">
        <v>12</v>
      </c>
      <c r="G851" s="77">
        <v>43</v>
      </c>
      <c r="H851" s="76" t="s">
        <v>3279</v>
      </c>
      <c r="I851" s="77">
        <v>26.82</v>
      </c>
      <c r="J851" s="2">
        <v>1</v>
      </c>
      <c r="K851" s="119" cm="1">
        <f t="array" ref="K851">ROUND(IF(C851="Beer",SUM(LOOKUP(2,1/(SRP!$B$7:$B$9&lt;=E851)/(SRP!$C$7:$C$9&gt;=E851),SRP!$D$7:$D$9)*(G851/100)*(E851/1000)),IF(C851="Spirits",SUM(LOOKUP(2,1/(SRP!$B$2:$B$6&lt;=E851)/(SRP!$C$2:$C$6&gt;=E851),SRP!$D$2:$D$6)*(G851/100)*(E851/1000)),IF(AND(C851="Wine",D851="Fortified Wines"),SUM(LOOKUP(2,1/(SRP!$B$20:$B$23&lt;=E851)/(SRP!$C$20:$C$23&gt;=E851),SRP!$D$20:$D$23)*(G851/100)*(E851/1000)),IF(C851="Wine",SUM(LOOKUP(2,1/(SRP!$B$15:$B$19&lt;=E851)/(SRP!$C$15:$C$19&gt;=E851),SRP!$D$15:$D$19)*(G851/100)*(E851/1000)),IF(C851="Ready to Drink",SUM(LOOKUP(2,1/(SRP!$B$10:$B$14&lt;=E851)/(SRP!$C$10:$C$14&gt;=E851),SRP!$D$10:$D$14)*(G851/100)*(E851/1000)),0))))),2)</f>
        <v>22.51</v>
      </c>
    </row>
    <row r="852" spans="1:11" x14ac:dyDescent="0.35">
      <c r="A852" s="2">
        <v>15989</v>
      </c>
      <c r="B852" s="76" t="s">
        <v>818</v>
      </c>
      <c r="C852" s="76" t="s">
        <v>285</v>
      </c>
      <c r="D852" s="76" t="s">
        <v>6936</v>
      </c>
      <c r="E852" s="76">
        <v>750</v>
      </c>
      <c r="F852" s="76">
        <v>6</v>
      </c>
      <c r="G852" s="77">
        <v>46.3</v>
      </c>
      <c r="H852" s="76" t="s">
        <v>3284</v>
      </c>
      <c r="I852" s="77">
        <v>101.6</v>
      </c>
      <c r="J852" s="2">
        <v>1</v>
      </c>
      <c r="K852" s="119" cm="1">
        <f t="array" ref="K852">ROUND(IF(C852="Beer",SUM(LOOKUP(2,1/(SRP!$B$7:$B$9&lt;=E852)/(SRP!$C$7:$C$9&gt;=E852),SRP!$D$7:$D$9)*(G852/100)*(E852/1000)),IF(C852="Spirits",SUM(LOOKUP(2,1/(SRP!$B$2:$B$6&lt;=E852)/(SRP!$C$2:$C$6&gt;=E852),SRP!$D$2:$D$6)*(G852/100)*(E852/1000)),IF(AND(C852="Wine",D852="Fortified Wines"),SUM(LOOKUP(2,1/(SRP!$B$20:$B$23&lt;=E852)/(SRP!$C$20:$C$23&gt;=E852),SRP!$D$20:$D$23)*(G852/100)*(E852/1000)),IF(C852="Wine",SUM(LOOKUP(2,1/(SRP!$B$15:$B$19&lt;=E852)/(SRP!$C$15:$C$19&gt;=E852),SRP!$D$15:$D$19)*(G852/100)*(E852/1000)),IF(C852="Ready to Drink",SUM(LOOKUP(2,1/(SRP!$B$10:$B$14&lt;=E852)/(SRP!$C$10:$C$14&gt;=E852),SRP!$D$10:$D$14)*(G852/100)*(E852/1000)),0))))),2)</f>
        <v>24.24</v>
      </c>
    </row>
    <row r="853" spans="1:11" x14ac:dyDescent="0.35">
      <c r="A853" s="2">
        <v>16002</v>
      </c>
      <c r="B853" s="76" t="s">
        <v>819</v>
      </c>
      <c r="C853" s="76" t="s">
        <v>285</v>
      </c>
      <c r="D853" s="76" t="s">
        <v>5267</v>
      </c>
      <c r="E853" s="76">
        <v>750</v>
      </c>
      <c r="F853" s="76">
        <v>12</v>
      </c>
      <c r="G853" s="77">
        <v>35</v>
      </c>
      <c r="H853" s="76" t="s">
        <v>3280</v>
      </c>
      <c r="I853" s="77">
        <v>47.99</v>
      </c>
      <c r="J853" s="2">
        <v>1</v>
      </c>
      <c r="K853" s="119" cm="1">
        <f t="array" ref="K853">ROUND(IF(C853="Beer",SUM(LOOKUP(2,1/(SRP!$B$7:$B$9&lt;=E853)/(SRP!$C$7:$C$9&gt;=E853),SRP!$D$7:$D$9)*(G853/100)*(E853/1000)),IF(C853="Spirits",SUM(LOOKUP(2,1/(SRP!$B$2:$B$6&lt;=E853)/(SRP!$C$2:$C$6&gt;=E853),SRP!$D$2:$D$6)*(G853/100)*(E853/1000)),IF(AND(C853="Wine",D853="Fortified Wines"),SUM(LOOKUP(2,1/(SRP!$B$20:$B$23&lt;=E853)/(SRP!$C$20:$C$23&gt;=E853),SRP!$D$20:$D$23)*(G853/100)*(E853/1000)),IF(C853="Wine",SUM(LOOKUP(2,1/(SRP!$B$15:$B$19&lt;=E853)/(SRP!$C$15:$C$19&gt;=E853),SRP!$D$15:$D$19)*(G853/100)*(E853/1000)),IF(C853="Ready to Drink",SUM(LOOKUP(2,1/(SRP!$B$10:$B$14&lt;=E853)/(SRP!$C$10:$C$14&gt;=E853),SRP!$D$10:$D$14)*(G853/100)*(E853/1000)),0))))),2)</f>
        <v>18.329999999999998</v>
      </c>
    </row>
    <row r="854" spans="1:11" x14ac:dyDescent="0.35">
      <c r="A854" s="2">
        <v>16012</v>
      </c>
      <c r="B854" s="76" t="s">
        <v>820</v>
      </c>
      <c r="C854" s="76" t="s">
        <v>286</v>
      </c>
      <c r="D854" s="76" t="s">
        <v>5236</v>
      </c>
      <c r="E854" s="76">
        <v>750</v>
      </c>
      <c r="F854" s="76">
        <v>12</v>
      </c>
      <c r="G854" s="77">
        <v>12.5</v>
      </c>
      <c r="H854" s="76" t="s">
        <v>3311</v>
      </c>
      <c r="I854" s="77">
        <v>17.989999999999998</v>
      </c>
      <c r="J854" s="2">
        <v>1</v>
      </c>
      <c r="K854" s="119" cm="1">
        <f t="array" ref="K854">ROUND(IF(C854="Beer",SUM(LOOKUP(2,1/(SRP!$B$7:$B$9&lt;=E854)/(SRP!$C$7:$C$9&gt;=E854),SRP!$D$7:$D$9)*(G854/100)*(E854/1000)),IF(C854="Spirits",SUM(LOOKUP(2,1/(SRP!$B$2:$B$6&lt;=E854)/(SRP!$C$2:$C$6&gt;=E854),SRP!$D$2:$D$6)*(G854/100)*(E854/1000)),IF(AND(C854="Wine",D854="Fortified Wines"),SUM(LOOKUP(2,1/(SRP!$B$20:$B$23&lt;=E854)/(SRP!$C$20:$C$23&gt;=E854),SRP!$D$20:$D$23)*(G854/100)*(E854/1000)),IF(C854="Wine",SUM(LOOKUP(2,1/(SRP!$B$15:$B$19&lt;=E854)/(SRP!$C$15:$C$19&gt;=E854),SRP!$D$15:$D$19)*(G854/100)*(E854/1000)),IF(C854="Ready to Drink",SUM(LOOKUP(2,1/(SRP!$B$10:$B$14&lt;=E854)/(SRP!$C$10:$C$14&gt;=E854),SRP!$D$10:$D$14)*(G854/100)*(E854/1000)),0))))),2)</f>
        <v>6.54</v>
      </c>
    </row>
    <row r="855" spans="1:11" x14ac:dyDescent="0.35">
      <c r="A855" s="2">
        <v>16015</v>
      </c>
      <c r="B855" s="76" t="s">
        <v>821</v>
      </c>
      <c r="C855" s="76" t="s">
        <v>286</v>
      </c>
      <c r="D855" s="76" t="s">
        <v>5244</v>
      </c>
      <c r="E855" s="76">
        <v>750</v>
      </c>
      <c r="F855" s="76">
        <v>6</v>
      </c>
      <c r="G855" s="77">
        <v>13</v>
      </c>
      <c r="H855" s="76" t="s">
        <v>3279</v>
      </c>
      <c r="I855" s="77">
        <v>28.29</v>
      </c>
      <c r="J855" s="2">
        <v>1</v>
      </c>
      <c r="K855" s="119" cm="1">
        <f t="array" ref="K855">ROUND(IF(C855="Beer",SUM(LOOKUP(2,1/(SRP!$B$7:$B$9&lt;=E855)/(SRP!$C$7:$C$9&gt;=E855),SRP!$D$7:$D$9)*(G855/100)*(E855/1000)),IF(C855="Spirits",SUM(LOOKUP(2,1/(SRP!$B$2:$B$6&lt;=E855)/(SRP!$C$2:$C$6&gt;=E855),SRP!$D$2:$D$6)*(G855/100)*(E855/1000)),IF(AND(C855="Wine",D855="Fortified Wines"),SUM(LOOKUP(2,1/(SRP!$B$20:$B$23&lt;=E855)/(SRP!$C$20:$C$23&gt;=E855),SRP!$D$20:$D$23)*(G855/100)*(E855/1000)),IF(C855="Wine",SUM(LOOKUP(2,1/(SRP!$B$15:$B$19&lt;=E855)/(SRP!$C$15:$C$19&gt;=E855),SRP!$D$15:$D$19)*(G855/100)*(E855/1000)),IF(C855="Ready to Drink",SUM(LOOKUP(2,1/(SRP!$B$10:$B$14&lt;=E855)/(SRP!$C$10:$C$14&gt;=E855),SRP!$D$10:$D$14)*(G855/100)*(E855/1000)),0))))),2)</f>
        <v>6.81</v>
      </c>
    </row>
    <row r="856" spans="1:11" x14ac:dyDescent="0.35">
      <c r="A856" s="2">
        <v>16033</v>
      </c>
      <c r="B856" s="76" t="s">
        <v>822</v>
      </c>
      <c r="C856" s="76" t="s">
        <v>286</v>
      </c>
      <c r="D856" s="76" t="s">
        <v>5288</v>
      </c>
      <c r="E856" s="76">
        <v>750</v>
      </c>
      <c r="F856" s="76">
        <v>12</v>
      </c>
      <c r="G856" s="77">
        <v>13</v>
      </c>
      <c r="H856" s="76" t="s">
        <v>3303</v>
      </c>
      <c r="I856" s="77">
        <v>28.99</v>
      </c>
      <c r="J856" s="2">
        <v>1</v>
      </c>
      <c r="K856" s="119" cm="1">
        <f t="array" ref="K856">ROUND(IF(C856="Beer",SUM(LOOKUP(2,1/(SRP!$B$7:$B$9&lt;=E856)/(SRP!$C$7:$C$9&gt;=E856),SRP!$D$7:$D$9)*(G856/100)*(E856/1000)),IF(C856="Spirits",SUM(LOOKUP(2,1/(SRP!$B$2:$B$6&lt;=E856)/(SRP!$C$2:$C$6&gt;=E856),SRP!$D$2:$D$6)*(G856/100)*(E856/1000)),IF(AND(C856="Wine",D856="Fortified Wines"),SUM(LOOKUP(2,1/(SRP!$B$20:$B$23&lt;=E856)/(SRP!$C$20:$C$23&gt;=E856),SRP!$D$20:$D$23)*(G856/100)*(E856/1000)),IF(C856="Wine",SUM(LOOKUP(2,1/(SRP!$B$15:$B$19&lt;=E856)/(SRP!$C$15:$C$19&gt;=E856),SRP!$D$15:$D$19)*(G856/100)*(E856/1000)),IF(C856="Ready to Drink",SUM(LOOKUP(2,1/(SRP!$B$10:$B$14&lt;=E856)/(SRP!$C$10:$C$14&gt;=E856),SRP!$D$10:$D$14)*(G856/100)*(E856/1000)),0))))),2)</f>
        <v>6.81</v>
      </c>
    </row>
    <row r="857" spans="1:11" x14ac:dyDescent="0.35">
      <c r="A857" s="2">
        <v>16037</v>
      </c>
      <c r="B857" s="76" t="s">
        <v>823</v>
      </c>
      <c r="C857" s="76" t="s">
        <v>286</v>
      </c>
      <c r="D857" s="76" t="s">
        <v>5236</v>
      </c>
      <c r="E857" s="76">
        <v>750</v>
      </c>
      <c r="F857" s="76">
        <v>12</v>
      </c>
      <c r="G857" s="77">
        <v>13</v>
      </c>
      <c r="H857" s="76" t="s">
        <v>3318</v>
      </c>
      <c r="I857" s="77">
        <v>16.989999999999998</v>
      </c>
      <c r="J857" s="2">
        <v>1</v>
      </c>
      <c r="K857" s="119" cm="1">
        <f t="array" ref="K857">ROUND(IF(C857="Beer",SUM(LOOKUP(2,1/(SRP!$B$7:$B$9&lt;=E857)/(SRP!$C$7:$C$9&gt;=E857),SRP!$D$7:$D$9)*(G857/100)*(E857/1000)),IF(C857="Spirits",SUM(LOOKUP(2,1/(SRP!$B$2:$B$6&lt;=E857)/(SRP!$C$2:$C$6&gt;=E857),SRP!$D$2:$D$6)*(G857/100)*(E857/1000)),IF(AND(C857="Wine",D857="Fortified Wines"),SUM(LOOKUP(2,1/(SRP!$B$20:$B$23&lt;=E857)/(SRP!$C$20:$C$23&gt;=E857),SRP!$D$20:$D$23)*(G857/100)*(E857/1000)),IF(C857="Wine",SUM(LOOKUP(2,1/(SRP!$B$15:$B$19&lt;=E857)/(SRP!$C$15:$C$19&gt;=E857),SRP!$D$15:$D$19)*(G857/100)*(E857/1000)),IF(C857="Ready to Drink",SUM(LOOKUP(2,1/(SRP!$B$10:$B$14&lt;=E857)/(SRP!$C$10:$C$14&gt;=E857),SRP!$D$10:$D$14)*(G857/100)*(E857/1000)),0))))),2)</f>
        <v>6.81</v>
      </c>
    </row>
    <row r="858" spans="1:11" x14ac:dyDescent="0.35">
      <c r="A858" s="2">
        <v>16039</v>
      </c>
      <c r="B858" s="76" t="s">
        <v>824</v>
      </c>
      <c r="C858" s="76" t="s">
        <v>286</v>
      </c>
      <c r="D858" s="76" t="s">
        <v>5236</v>
      </c>
      <c r="E858" s="76">
        <v>750</v>
      </c>
      <c r="F858" s="76">
        <v>12</v>
      </c>
      <c r="G858" s="77">
        <v>13</v>
      </c>
      <c r="H858" s="76" t="s">
        <v>3318</v>
      </c>
      <c r="I858" s="77">
        <v>21.99</v>
      </c>
      <c r="J858" s="2">
        <v>1</v>
      </c>
      <c r="K858" s="119" cm="1">
        <f t="array" ref="K858">ROUND(IF(C858="Beer",SUM(LOOKUP(2,1/(SRP!$B$7:$B$9&lt;=E858)/(SRP!$C$7:$C$9&gt;=E858),SRP!$D$7:$D$9)*(G858/100)*(E858/1000)),IF(C858="Spirits",SUM(LOOKUP(2,1/(SRP!$B$2:$B$6&lt;=E858)/(SRP!$C$2:$C$6&gt;=E858),SRP!$D$2:$D$6)*(G858/100)*(E858/1000)),IF(AND(C858="Wine",D858="Fortified Wines"),SUM(LOOKUP(2,1/(SRP!$B$20:$B$23&lt;=E858)/(SRP!$C$20:$C$23&gt;=E858),SRP!$D$20:$D$23)*(G858/100)*(E858/1000)),IF(C858="Wine",SUM(LOOKUP(2,1/(SRP!$B$15:$B$19&lt;=E858)/(SRP!$C$15:$C$19&gt;=E858),SRP!$D$15:$D$19)*(G858/100)*(E858/1000)),IF(C858="Ready to Drink",SUM(LOOKUP(2,1/(SRP!$B$10:$B$14&lt;=E858)/(SRP!$C$10:$C$14&gt;=E858),SRP!$D$10:$D$14)*(G858/100)*(E858/1000)),0))))),2)</f>
        <v>6.81</v>
      </c>
    </row>
    <row r="859" spans="1:11" x14ac:dyDescent="0.35">
      <c r="A859" s="2">
        <v>16061</v>
      </c>
      <c r="B859" s="76" t="s">
        <v>825</v>
      </c>
      <c r="C859" s="76" t="s">
        <v>286</v>
      </c>
      <c r="D859" s="76" t="s">
        <v>5236</v>
      </c>
      <c r="E859" s="76">
        <v>750</v>
      </c>
      <c r="F859" s="76">
        <v>12</v>
      </c>
      <c r="G859" s="77">
        <v>14</v>
      </c>
      <c r="H859" s="76" t="s">
        <v>3302</v>
      </c>
      <c r="I859" s="77">
        <v>29.99</v>
      </c>
      <c r="J859" s="2">
        <v>1</v>
      </c>
      <c r="K859" s="119" cm="1">
        <f t="array" ref="K859">ROUND(IF(C859="Beer",SUM(LOOKUP(2,1/(SRP!$B$7:$B$9&lt;=E859)/(SRP!$C$7:$C$9&gt;=E859),SRP!$D$7:$D$9)*(G859/100)*(E859/1000)),IF(C859="Spirits",SUM(LOOKUP(2,1/(SRP!$B$2:$B$6&lt;=E859)/(SRP!$C$2:$C$6&gt;=E859),SRP!$D$2:$D$6)*(G859/100)*(E859/1000)),IF(AND(C859="Wine",D859="Fortified Wines"),SUM(LOOKUP(2,1/(SRP!$B$20:$B$23&lt;=E859)/(SRP!$C$20:$C$23&gt;=E859),SRP!$D$20:$D$23)*(G859/100)*(E859/1000)),IF(C859="Wine",SUM(LOOKUP(2,1/(SRP!$B$15:$B$19&lt;=E859)/(SRP!$C$15:$C$19&gt;=E859),SRP!$D$15:$D$19)*(G859/100)*(E859/1000)),IF(C859="Ready to Drink",SUM(LOOKUP(2,1/(SRP!$B$10:$B$14&lt;=E859)/(SRP!$C$10:$C$14&gt;=E859),SRP!$D$10:$D$14)*(G859/100)*(E859/1000)),0))))),2)</f>
        <v>7.33</v>
      </c>
    </row>
    <row r="860" spans="1:11" x14ac:dyDescent="0.35">
      <c r="A860" s="2">
        <v>16095</v>
      </c>
      <c r="B860" s="76" t="s">
        <v>826</v>
      </c>
      <c r="C860" s="76" t="s">
        <v>286</v>
      </c>
      <c r="D860" s="76" t="s">
        <v>5236</v>
      </c>
      <c r="E860" s="76">
        <v>750</v>
      </c>
      <c r="F860" s="76">
        <v>12</v>
      </c>
      <c r="G860" s="77">
        <v>14</v>
      </c>
      <c r="H860" s="76" t="s">
        <v>3288</v>
      </c>
      <c r="I860" s="77">
        <v>20.99</v>
      </c>
      <c r="J860" s="2">
        <v>1</v>
      </c>
      <c r="K860" s="119" cm="1">
        <f t="array" ref="K860">ROUND(IF(C860="Beer",SUM(LOOKUP(2,1/(SRP!$B$7:$B$9&lt;=E860)/(SRP!$C$7:$C$9&gt;=E860),SRP!$D$7:$D$9)*(G860/100)*(E860/1000)),IF(C860="Spirits",SUM(LOOKUP(2,1/(SRP!$B$2:$B$6&lt;=E860)/(SRP!$C$2:$C$6&gt;=E860),SRP!$D$2:$D$6)*(G860/100)*(E860/1000)),IF(AND(C860="Wine",D860="Fortified Wines"),SUM(LOOKUP(2,1/(SRP!$B$20:$B$23&lt;=E860)/(SRP!$C$20:$C$23&gt;=E860),SRP!$D$20:$D$23)*(G860/100)*(E860/1000)),IF(C860="Wine",SUM(LOOKUP(2,1/(SRP!$B$15:$B$19&lt;=E860)/(SRP!$C$15:$C$19&gt;=E860),SRP!$D$15:$D$19)*(G860/100)*(E860/1000)),IF(C860="Ready to Drink",SUM(LOOKUP(2,1/(SRP!$B$10:$B$14&lt;=E860)/(SRP!$C$10:$C$14&gt;=E860),SRP!$D$10:$D$14)*(G860/100)*(E860/1000)),0))))),2)</f>
        <v>7.33</v>
      </c>
    </row>
    <row r="861" spans="1:11" x14ac:dyDescent="0.35">
      <c r="A861" s="2">
        <v>16099</v>
      </c>
      <c r="B861" s="76" t="s">
        <v>827</v>
      </c>
      <c r="C861" s="76" t="s">
        <v>286</v>
      </c>
      <c r="D861" s="76" t="s">
        <v>5247</v>
      </c>
      <c r="E861" s="76">
        <v>750</v>
      </c>
      <c r="F861" s="76">
        <v>6</v>
      </c>
      <c r="G861" s="77">
        <v>15</v>
      </c>
      <c r="H861" s="76" t="s">
        <v>3835</v>
      </c>
      <c r="I861" s="77">
        <v>35.99</v>
      </c>
      <c r="J861" s="2">
        <v>1</v>
      </c>
      <c r="K861" s="119" cm="1">
        <f t="array" ref="K861">ROUND(IF(C861="Beer",SUM(LOOKUP(2,1/(SRP!$B$7:$B$9&lt;=E861)/(SRP!$C$7:$C$9&gt;=E861),SRP!$D$7:$D$9)*(G861/100)*(E861/1000)),IF(C861="Spirits",SUM(LOOKUP(2,1/(SRP!$B$2:$B$6&lt;=E861)/(SRP!$C$2:$C$6&gt;=E861),SRP!$D$2:$D$6)*(G861/100)*(E861/1000)),IF(AND(C861="Wine",D861="Fortified Wines"),SUM(LOOKUP(2,1/(SRP!$B$20:$B$23&lt;=E861)/(SRP!$C$20:$C$23&gt;=E861),SRP!$D$20:$D$23)*(G861/100)*(E861/1000)),IF(C861="Wine",SUM(LOOKUP(2,1/(SRP!$B$15:$B$19&lt;=E861)/(SRP!$C$15:$C$19&gt;=E861),SRP!$D$15:$D$19)*(G861/100)*(E861/1000)),IF(C861="Ready to Drink",SUM(LOOKUP(2,1/(SRP!$B$10:$B$14&lt;=E861)/(SRP!$C$10:$C$14&gt;=E861),SRP!$D$10:$D$14)*(G861/100)*(E861/1000)),0))))),2)</f>
        <v>7.85</v>
      </c>
    </row>
    <row r="862" spans="1:11" x14ac:dyDescent="0.35">
      <c r="A862" s="2">
        <v>16102</v>
      </c>
      <c r="B862" s="76" t="s">
        <v>828</v>
      </c>
      <c r="C862" s="76" t="s">
        <v>286</v>
      </c>
      <c r="D862" s="76" t="s">
        <v>5236</v>
      </c>
      <c r="E862" s="76">
        <v>750</v>
      </c>
      <c r="F862" s="76">
        <v>12</v>
      </c>
      <c r="G862" s="77">
        <v>13.5</v>
      </c>
      <c r="H862" s="76" t="s">
        <v>3303</v>
      </c>
      <c r="I862" s="77">
        <v>15.99</v>
      </c>
      <c r="J862" s="2">
        <v>1</v>
      </c>
      <c r="K862" s="119" cm="1">
        <f t="array" ref="K862">ROUND(IF(C862="Beer",SUM(LOOKUP(2,1/(SRP!$B$7:$B$9&lt;=E862)/(SRP!$C$7:$C$9&gt;=E862),SRP!$D$7:$D$9)*(G862/100)*(E862/1000)),IF(C862="Spirits",SUM(LOOKUP(2,1/(SRP!$B$2:$B$6&lt;=E862)/(SRP!$C$2:$C$6&gt;=E862),SRP!$D$2:$D$6)*(G862/100)*(E862/1000)),IF(AND(C862="Wine",D862="Fortified Wines"),SUM(LOOKUP(2,1/(SRP!$B$20:$B$23&lt;=E862)/(SRP!$C$20:$C$23&gt;=E862),SRP!$D$20:$D$23)*(G862/100)*(E862/1000)),IF(C862="Wine",SUM(LOOKUP(2,1/(SRP!$B$15:$B$19&lt;=E862)/(SRP!$C$15:$C$19&gt;=E862),SRP!$D$15:$D$19)*(G862/100)*(E862/1000)),IF(C862="Ready to Drink",SUM(LOOKUP(2,1/(SRP!$B$10:$B$14&lt;=E862)/(SRP!$C$10:$C$14&gt;=E862),SRP!$D$10:$D$14)*(G862/100)*(E862/1000)),0))))),2)</f>
        <v>7.07</v>
      </c>
    </row>
    <row r="863" spans="1:11" x14ac:dyDescent="0.35">
      <c r="A863" s="2">
        <v>16115</v>
      </c>
      <c r="B863" s="76" t="s">
        <v>22</v>
      </c>
      <c r="C863" s="76" t="s">
        <v>285</v>
      </c>
      <c r="D863" s="76" t="s">
        <v>5231</v>
      </c>
      <c r="E863" s="76">
        <v>1140</v>
      </c>
      <c r="F863" s="76">
        <v>8</v>
      </c>
      <c r="G863" s="77">
        <v>40</v>
      </c>
      <c r="H863" s="76" t="s">
        <v>3280</v>
      </c>
      <c r="I863" s="77">
        <v>36.99</v>
      </c>
      <c r="J863" s="2">
        <v>1</v>
      </c>
      <c r="K863" s="119" cm="1">
        <f t="array" ref="K863">ROUND(IF(C863="Beer",SUM(LOOKUP(2,1/(SRP!$B$7:$B$9&lt;=E863)/(SRP!$C$7:$C$9&gt;=E863),SRP!$D$7:$D$9)*(G863/100)*(E863/1000)),IF(C863="Spirits",SUM(LOOKUP(2,1/(SRP!$B$2:$B$6&lt;=E863)/(SRP!$C$2:$C$6&gt;=E863),SRP!$D$2:$D$6)*(G863/100)*(E863/1000)),IF(AND(C863="Wine",D863="Fortified Wines"),SUM(LOOKUP(2,1/(SRP!$B$20:$B$23&lt;=E863)/(SRP!$C$20:$C$23&gt;=E863),SRP!$D$20:$D$23)*(G863/100)*(E863/1000)),IF(C863="Wine",SUM(LOOKUP(2,1/(SRP!$B$15:$B$19&lt;=E863)/(SRP!$C$15:$C$19&gt;=E863),SRP!$D$15:$D$19)*(G863/100)*(E863/1000)),IF(C863="Ready to Drink",SUM(LOOKUP(2,1/(SRP!$B$10:$B$14&lt;=E863)/(SRP!$C$10:$C$14&gt;=E863),SRP!$D$10:$D$14)*(G863/100)*(E863/1000)),0))))),2)</f>
        <v>31.83</v>
      </c>
    </row>
    <row r="864" spans="1:11" x14ac:dyDescent="0.35">
      <c r="A864" s="2">
        <v>16116</v>
      </c>
      <c r="B864" s="76" t="s">
        <v>829</v>
      </c>
      <c r="C864" s="76" t="s">
        <v>286</v>
      </c>
      <c r="D864" s="76" t="s">
        <v>5248</v>
      </c>
      <c r="E864" s="76">
        <v>750</v>
      </c>
      <c r="F864" s="76">
        <v>12</v>
      </c>
      <c r="G864" s="77">
        <v>14.5</v>
      </c>
      <c r="H864" s="76" t="s">
        <v>3282</v>
      </c>
      <c r="I864" s="77">
        <v>31.99</v>
      </c>
      <c r="J864" s="2">
        <v>1</v>
      </c>
      <c r="K864" s="119" cm="1">
        <f t="array" ref="K864">ROUND(IF(C864="Beer",SUM(LOOKUP(2,1/(SRP!$B$7:$B$9&lt;=E864)/(SRP!$C$7:$C$9&gt;=E864),SRP!$D$7:$D$9)*(G864/100)*(E864/1000)),IF(C864="Spirits",SUM(LOOKUP(2,1/(SRP!$B$2:$B$6&lt;=E864)/(SRP!$C$2:$C$6&gt;=E864),SRP!$D$2:$D$6)*(G864/100)*(E864/1000)),IF(AND(C864="Wine",D864="Fortified Wines"),SUM(LOOKUP(2,1/(SRP!$B$20:$B$23&lt;=E864)/(SRP!$C$20:$C$23&gt;=E864),SRP!$D$20:$D$23)*(G864/100)*(E864/1000)),IF(C864="Wine",SUM(LOOKUP(2,1/(SRP!$B$15:$B$19&lt;=E864)/(SRP!$C$15:$C$19&gt;=E864),SRP!$D$15:$D$19)*(G864/100)*(E864/1000)),IF(C864="Ready to Drink",SUM(LOOKUP(2,1/(SRP!$B$10:$B$14&lt;=E864)/(SRP!$C$10:$C$14&gt;=E864),SRP!$D$10:$D$14)*(G864/100)*(E864/1000)),0))))),2)</f>
        <v>7.59</v>
      </c>
    </row>
    <row r="865" spans="1:11" x14ac:dyDescent="0.35">
      <c r="A865" s="2">
        <v>16117</v>
      </c>
      <c r="B865" s="76" t="s">
        <v>191</v>
      </c>
      <c r="C865" s="76" t="s">
        <v>285</v>
      </c>
      <c r="D865" s="76" t="s">
        <v>6931</v>
      </c>
      <c r="E865" s="76">
        <v>750</v>
      </c>
      <c r="F865" s="76">
        <v>12</v>
      </c>
      <c r="G865" s="77">
        <v>40</v>
      </c>
      <c r="H865" s="76" t="s">
        <v>3279</v>
      </c>
      <c r="I865" s="77">
        <v>30.99</v>
      </c>
      <c r="J865" s="2">
        <v>1</v>
      </c>
      <c r="K865" s="119" cm="1">
        <f t="array" ref="K865">ROUND(IF(C865="Beer",SUM(LOOKUP(2,1/(SRP!$B$7:$B$9&lt;=E865)/(SRP!$C$7:$C$9&gt;=E865),SRP!$D$7:$D$9)*(G865/100)*(E865/1000)),IF(C865="Spirits",SUM(LOOKUP(2,1/(SRP!$B$2:$B$6&lt;=E865)/(SRP!$C$2:$C$6&gt;=E865),SRP!$D$2:$D$6)*(G865/100)*(E865/1000)),IF(AND(C865="Wine",D865="Fortified Wines"),SUM(LOOKUP(2,1/(SRP!$B$20:$B$23&lt;=E865)/(SRP!$C$20:$C$23&gt;=E865),SRP!$D$20:$D$23)*(G865/100)*(E865/1000)),IF(C865="Wine",SUM(LOOKUP(2,1/(SRP!$B$15:$B$19&lt;=E865)/(SRP!$C$15:$C$19&gt;=E865),SRP!$D$15:$D$19)*(G865/100)*(E865/1000)),IF(C865="Ready to Drink",SUM(LOOKUP(2,1/(SRP!$B$10:$B$14&lt;=E865)/(SRP!$C$10:$C$14&gt;=E865),SRP!$D$10:$D$14)*(G865/100)*(E865/1000)),0))))),2)</f>
        <v>20.94</v>
      </c>
    </row>
    <row r="866" spans="1:11" x14ac:dyDescent="0.35">
      <c r="A866" s="2">
        <v>16124</v>
      </c>
      <c r="B866" s="76" t="s">
        <v>830</v>
      </c>
      <c r="C866" s="76" t="s">
        <v>285</v>
      </c>
      <c r="D866" s="76" t="s">
        <v>5231</v>
      </c>
      <c r="E866" s="76">
        <v>1140</v>
      </c>
      <c r="F866" s="76">
        <v>6</v>
      </c>
      <c r="G866" s="77">
        <v>40</v>
      </c>
      <c r="H866" s="76" t="s">
        <v>3280</v>
      </c>
      <c r="I866" s="77">
        <v>50.99</v>
      </c>
      <c r="J866" s="2">
        <v>1</v>
      </c>
      <c r="K866" s="119" cm="1">
        <f t="array" ref="K866">ROUND(IF(C866="Beer",SUM(LOOKUP(2,1/(SRP!$B$7:$B$9&lt;=E866)/(SRP!$C$7:$C$9&gt;=E866),SRP!$D$7:$D$9)*(G866/100)*(E866/1000)),IF(C866="Spirits",SUM(LOOKUP(2,1/(SRP!$B$2:$B$6&lt;=E866)/(SRP!$C$2:$C$6&gt;=E866),SRP!$D$2:$D$6)*(G866/100)*(E866/1000)),IF(AND(C866="Wine",D866="Fortified Wines"),SUM(LOOKUP(2,1/(SRP!$B$20:$B$23&lt;=E866)/(SRP!$C$20:$C$23&gt;=E866),SRP!$D$20:$D$23)*(G866/100)*(E866/1000)),IF(C866="Wine",SUM(LOOKUP(2,1/(SRP!$B$15:$B$19&lt;=E866)/(SRP!$C$15:$C$19&gt;=E866),SRP!$D$15:$D$19)*(G866/100)*(E866/1000)),IF(C866="Ready to Drink",SUM(LOOKUP(2,1/(SRP!$B$10:$B$14&lt;=E866)/(SRP!$C$10:$C$14&gt;=E866),SRP!$D$10:$D$14)*(G866/100)*(E866/1000)),0))))),2)</f>
        <v>31.83</v>
      </c>
    </row>
    <row r="867" spans="1:11" x14ac:dyDescent="0.35">
      <c r="A867" s="2">
        <v>16125</v>
      </c>
      <c r="B867" s="76" t="s">
        <v>3998</v>
      </c>
      <c r="C867" s="76" t="s">
        <v>285</v>
      </c>
      <c r="D867" s="76" t="s">
        <v>5243</v>
      </c>
      <c r="E867" s="76">
        <v>750</v>
      </c>
      <c r="F867" s="76">
        <v>12</v>
      </c>
      <c r="G867" s="77">
        <v>41.3</v>
      </c>
      <c r="H867" s="76" t="s">
        <v>3280</v>
      </c>
      <c r="I867" s="77">
        <v>30.99</v>
      </c>
      <c r="J867" s="2">
        <v>1</v>
      </c>
      <c r="K867" s="119" cm="1">
        <f t="array" ref="K867">ROUND(IF(C867="Beer",SUM(LOOKUP(2,1/(SRP!$B$7:$B$9&lt;=E867)/(SRP!$C$7:$C$9&gt;=E867),SRP!$D$7:$D$9)*(G867/100)*(E867/1000)),IF(C867="Spirits",SUM(LOOKUP(2,1/(SRP!$B$2:$B$6&lt;=E867)/(SRP!$C$2:$C$6&gt;=E867),SRP!$D$2:$D$6)*(G867/100)*(E867/1000)),IF(AND(C867="Wine",D867="Fortified Wines"),SUM(LOOKUP(2,1/(SRP!$B$20:$B$23&lt;=E867)/(SRP!$C$20:$C$23&gt;=E867),SRP!$D$20:$D$23)*(G867/100)*(E867/1000)),IF(C867="Wine",SUM(LOOKUP(2,1/(SRP!$B$15:$B$19&lt;=E867)/(SRP!$C$15:$C$19&gt;=E867),SRP!$D$15:$D$19)*(G867/100)*(E867/1000)),IF(C867="Ready to Drink",SUM(LOOKUP(2,1/(SRP!$B$10:$B$14&lt;=E867)/(SRP!$C$10:$C$14&gt;=E867),SRP!$D$10:$D$14)*(G867/100)*(E867/1000)),0))))),2)</f>
        <v>21.62</v>
      </c>
    </row>
    <row r="868" spans="1:11" x14ac:dyDescent="0.35">
      <c r="A868" s="2">
        <v>16164</v>
      </c>
      <c r="B868" s="76" t="s">
        <v>6952</v>
      </c>
      <c r="C868" s="76" t="s">
        <v>285</v>
      </c>
      <c r="D868" s="76" t="s">
        <v>5267</v>
      </c>
      <c r="E868" s="76">
        <v>750</v>
      </c>
      <c r="F868" s="76">
        <v>12</v>
      </c>
      <c r="G868" s="77">
        <v>37.5</v>
      </c>
      <c r="H868" s="76" t="s">
        <v>3295</v>
      </c>
      <c r="I868" s="77">
        <v>33.450000000000003</v>
      </c>
      <c r="J868" s="2">
        <v>1</v>
      </c>
      <c r="K868" s="119" cm="1">
        <f t="array" ref="K868">ROUND(IF(C868="Beer",SUM(LOOKUP(2,1/(SRP!$B$7:$B$9&lt;=E868)/(SRP!$C$7:$C$9&gt;=E868),SRP!$D$7:$D$9)*(G868/100)*(E868/1000)),IF(C868="Spirits",SUM(LOOKUP(2,1/(SRP!$B$2:$B$6&lt;=E868)/(SRP!$C$2:$C$6&gt;=E868),SRP!$D$2:$D$6)*(G868/100)*(E868/1000)),IF(AND(C868="Wine",D868="Fortified Wines"),SUM(LOOKUP(2,1/(SRP!$B$20:$B$23&lt;=E868)/(SRP!$C$20:$C$23&gt;=E868),SRP!$D$20:$D$23)*(G868/100)*(E868/1000)),IF(C868="Wine",SUM(LOOKUP(2,1/(SRP!$B$15:$B$19&lt;=E868)/(SRP!$C$15:$C$19&gt;=E868),SRP!$D$15:$D$19)*(G868/100)*(E868/1000)),IF(C868="Ready to Drink",SUM(LOOKUP(2,1/(SRP!$B$10:$B$14&lt;=E868)/(SRP!$C$10:$C$14&gt;=E868),SRP!$D$10:$D$14)*(G868/100)*(E868/1000)),0))))),2)</f>
        <v>19.63</v>
      </c>
    </row>
    <row r="869" spans="1:11" x14ac:dyDescent="0.35">
      <c r="A869" s="2">
        <v>16194</v>
      </c>
      <c r="B869" s="76" t="s">
        <v>2970</v>
      </c>
      <c r="C869" s="76" t="s">
        <v>287</v>
      </c>
      <c r="D869" s="76" t="s">
        <v>5266</v>
      </c>
      <c r="E869" s="76">
        <v>650</v>
      </c>
      <c r="F869" s="76">
        <v>12</v>
      </c>
      <c r="G869" s="77">
        <v>5</v>
      </c>
      <c r="H869" s="76" t="s">
        <v>3301</v>
      </c>
      <c r="I869" s="77">
        <v>6.99</v>
      </c>
      <c r="J869" s="2">
        <v>1</v>
      </c>
      <c r="K869" s="119" cm="1">
        <f t="array" ref="K869">ROUND(IF(C869="Beer",SUM(LOOKUP(2,1/(SRP!$B$7:$B$9&lt;=E869)/(SRP!$C$7:$C$9&gt;=E869),SRP!$D$7:$D$9)*(G869/100)*(E869/1000)),IF(C869="Spirits",SUM(LOOKUP(2,1/(SRP!$B$2:$B$6&lt;=E869)/(SRP!$C$2:$C$6&gt;=E869),SRP!$D$2:$D$6)*(G869/100)*(E869/1000)),IF(AND(C869="Wine",D869="Fortified Wines"),SUM(LOOKUP(2,1/(SRP!$B$20:$B$23&lt;=E869)/(SRP!$C$20:$C$23&gt;=E869),SRP!$D$20:$D$23)*(G869/100)*(E869/1000)),IF(C869="Wine",SUM(LOOKUP(2,1/(SRP!$B$15:$B$19&lt;=E869)/(SRP!$C$15:$C$19&gt;=E869),SRP!$D$15:$D$19)*(G869/100)*(E869/1000)),IF(C869="Ready to Drink",SUM(LOOKUP(2,1/(SRP!$B$10:$B$14&lt;=E869)/(SRP!$C$10:$C$14&gt;=E869),SRP!$D$10:$D$14)*(G869/100)*(E869/1000)),0))))),2)</f>
        <v>2.27</v>
      </c>
    </row>
    <row r="870" spans="1:11" x14ac:dyDescent="0.35">
      <c r="A870" s="2">
        <v>16194</v>
      </c>
      <c r="B870" s="76" t="s">
        <v>2970</v>
      </c>
      <c r="C870" s="76" t="s">
        <v>287</v>
      </c>
      <c r="D870" s="76" t="s">
        <v>5266</v>
      </c>
      <c r="E870" s="76">
        <v>650</v>
      </c>
      <c r="F870" s="76">
        <v>12</v>
      </c>
      <c r="G870" s="77">
        <v>5</v>
      </c>
      <c r="H870" s="76" t="s">
        <v>3301</v>
      </c>
      <c r="I870" s="77">
        <v>6.99</v>
      </c>
      <c r="J870" s="2">
        <v>1</v>
      </c>
      <c r="K870" s="119" cm="1">
        <f t="array" ref="K870">ROUND(IF(C870="Beer",SUM(LOOKUP(2,1/(SRP!$B$7:$B$9&lt;=E870)/(SRP!$C$7:$C$9&gt;=E870),SRP!$D$7:$D$9)*(G870/100)*(E870/1000)),IF(C870="Spirits",SUM(LOOKUP(2,1/(SRP!$B$2:$B$6&lt;=E870)/(SRP!$C$2:$C$6&gt;=E870),SRP!$D$2:$D$6)*(G870/100)*(E870/1000)),IF(AND(C870="Wine",D870="Fortified Wines"),SUM(LOOKUP(2,1/(SRP!$B$20:$B$23&lt;=E870)/(SRP!$C$20:$C$23&gt;=E870),SRP!$D$20:$D$23)*(G870/100)*(E870/1000)),IF(C870="Wine",SUM(LOOKUP(2,1/(SRP!$B$15:$B$19&lt;=E870)/(SRP!$C$15:$C$19&gt;=E870),SRP!$D$15:$D$19)*(G870/100)*(E870/1000)),IF(C870="Ready to Drink",SUM(LOOKUP(2,1/(SRP!$B$10:$B$14&lt;=E870)/(SRP!$C$10:$C$14&gt;=E870),SRP!$D$10:$D$14)*(G870/100)*(E870/1000)),0))))),2)</f>
        <v>2.27</v>
      </c>
    </row>
    <row r="871" spans="1:11" x14ac:dyDescent="0.35">
      <c r="A871" s="2">
        <v>16205</v>
      </c>
      <c r="B871" s="76" t="s">
        <v>6393</v>
      </c>
      <c r="C871" s="76" t="s">
        <v>286</v>
      </c>
      <c r="D871" s="76" t="s">
        <v>5264</v>
      </c>
      <c r="E871" s="76">
        <v>750</v>
      </c>
      <c r="F871" s="76">
        <v>12</v>
      </c>
      <c r="G871" s="77">
        <v>12</v>
      </c>
      <c r="H871" s="76" t="s">
        <v>3303</v>
      </c>
      <c r="I871" s="77">
        <v>14.99</v>
      </c>
      <c r="J871" s="2">
        <v>1</v>
      </c>
      <c r="K871" s="119" cm="1">
        <f t="array" ref="K871">ROUND(IF(C871="Beer",SUM(LOOKUP(2,1/(SRP!$B$7:$B$9&lt;=E871)/(SRP!$C$7:$C$9&gt;=E871),SRP!$D$7:$D$9)*(G871/100)*(E871/1000)),IF(C871="Spirits",SUM(LOOKUP(2,1/(SRP!$B$2:$B$6&lt;=E871)/(SRP!$C$2:$C$6&gt;=E871),SRP!$D$2:$D$6)*(G871/100)*(E871/1000)),IF(AND(C871="Wine",D871="Fortified Wines"),SUM(LOOKUP(2,1/(SRP!$B$20:$B$23&lt;=E871)/(SRP!$C$20:$C$23&gt;=E871),SRP!$D$20:$D$23)*(G871/100)*(E871/1000)),IF(C871="Wine",SUM(LOOKUP(2,1/(SRP!$B$15:$B$19&lt;=E871)/(SRP!$C$15:$C$19&gt;=E871),SRP!$D$15:$D$19)*(G871/100)*(E871/1000)),IF(C871="Ready to Drink",SUM(LOOKUP(2,1/(SRP!$B$10:$B$14&lt;=E871)/(SRP!$C$10:$C$14&gt;=E871),SRP!$D$10:$D$14)*(G871/100)*(E871/1000)),0))))),2)</f>
        <v>6.28</v>
      </c>
    </row>
    <row r="872" spans="1:11" x14ac:dyDescent="0.35">
      <c r="A872" s="2">
        <v>16212</v>
      </c>
      <c r="B872" s="76" t="s">
        <v>832</v>
      </c>
      <c r="C872" s="76" t="s">
        <v>287</v>
      </c>
      <c r="D872" s="76" t="s">
        <v>5266</v>
      </c>
      <c r="E872" s="76">
        <v>5325</v>
      </c>
      <c r="F872" s="76">
        <v>1</v>
      </c>
      <c r="G872" s="77">
        <v>5</v>
      </c>
      <c r="H872" s="76" t="s">
        <v>3327</v>
      </c>
      <c r="I872" s="77">
        <v>31.99</v>
      </c>
      <c r="J872" s="2">
        <v>15</v>
      </c>
      <c r="K872" s="119" cm="1">
        <f t="array" ref="K872">ROUND(IF(C872="Beer",SUM(LOOKUP(2,1/(SRP!$B$7:$B$9&lt;=E872)/(SRP!$C$7:$C$9&gt;=E872),SRP!$D$7:$D$9)*(G872/100)*(E872/1000)),IF(C872="Spirits",SUM(LOOKUP(2,1/(SRP!$B$2:$B$6&lt;=E872)/(SRP!$C$2:$C$6&gt;=E872),SRP!$D$2:$D$6)*(G872/100)*(E872/1000)),IF(AND(C872="Wine",D872="Fortified Wines"),SUM(LOOKUP(2,1/(SRP!$B$20:$B$23&lt;=E872)/(SRP!$C$20:$C$23&gt;=E872),SRP!$D$20:$D$23)*(G872/100)*(E872/1000)),IF(C872="Wine",SUM(LOOKUP(2,1/(SRP!$B$15:$B$19&lt;=E872)/(SRP!$C$15:$C$19&gt;=E872),SRP!$D$15:$D$19)*(G872/100)*(E872/1000)),IF(C872="Ready to Drink",SUM(LOOKUP(2,1/(SRP!$B$10:$B$14&lt;=E872)/(SRP!$C$10:$C$14&gt;=E872),SRP!$D$10:$D$14)*(G872/100)*(E872/1000)),0))))),2)</f>
        <v>18.59</v>
      </c>
    </row>
    <row r="873" spans="1:11" x14ac:dyDescent="0.35">
      <c r="A873" s="2">
        <v>16212</v>
      </c>
      <c r="B873" s="76" t="s">
        <v>832</v>
      </c>
      <c r="C873" s="76" t="s">
        <v>287</v>
      </c>
      <c r="D873" s="76" t="s">
        <v>5266</v>
      </c>
      <c r="E873" s="76">
        <v>5325</v>
      </c>
      <c r="F873" s="76">
        <v>1</v>
      </c>
      <c r="G873" s="77">
        <v>5</v>
      </c>
      <c r="H873" s="76" t="s">
        <v>3327</v>
      </c>
      <c r="I873" s="77">
        <v>31.99</v>
      </c>
      <c r="J873" s="2">
        <v>15</v>
      </c>
      <c r="K873" s="119" cm="1">
        <f t="array" ref="K873">ROUND(IF(C873="Beer",SUM(LOOKUP(2,1/(SRP!$B$7:$B$9&lt;=E873)/(SRP!$C$7:$C$9&gt;=E873),SRP!$D$7:$D$9)*(G873/100)*(E873/1000)),IF(C873="Spirits",SUM(LOOKUP(2,1/(SRP!$B$2:$B$6&lt;=E873)/(SRP!$C$2:$C$6&gt;=E873),SRP!$D$2:$D$6)*(G873/100)*(E873/1000)),IF(AND(C873="Wine",D873="Fortified Wines"),SUM(LOOKUP(2,1/(SRP!$B$20:$B$23&lt;=E873)/(SRP!$C$20:$C$23&gt;=E873),SRP!$D$20:$D$23)*(G873/100)*(E873/1000)),IF(C873="Wine",SUM(LOOKUP(2,1/(SRP!$B$15:$B$19&lt;=E873)/(SRP!$C$15:$C$19&gt;=E873),SRP!$D$15:$D$19)*(G873/100)*(E873/1000)),IF(C873="Ready to Drink",SUM(LOOKUP(2,1/(SRP!$B$10:$B$14&lt;=E873)/(SRP!$C$10:$C$14&gt;=E873),SRP!$D$10:$D$14)*(G873/100)*(E873/1000)),0))))),2)</f>
        <v>18.59</v>
      </c>
    </row>
    <row r="874" spans="1:11" x14ac:dyDescent="0.35">
      <c r="A874" s="2">
        <v>16222</v>
      </c>
      <c r="B874" s="76" t="s">
        <v>6739</v>
      </c>
      <c r="C874" s="76" t="s">
        <v>286</v>
      </c>
      <c r="D874" s="76" t="s">
        <v>5247</v>
      </c>
      <c r="E874" s="76">
        <v>750</v>
      </c>
      <c r="F874" s="76">
        <v>12</v>
      </c>
      <c r="G874" s="77">
        <v>14.5</v>
      </c>
      <c r="H874" s="76" t="s">
        <v>3314</v>
      </c>
      <c r="I874" s="77">
        <v>20.399999999999999</v>
      </c>
      <c r="J874" s="2">
        <v>1</v>
      </c>
      <c r="K874" s="119" cm="1">
        <f t="array" ref="K874">ROUND(IF(C874="Beer",SUM(LOOKUP(2,1/(SRP!$B$7:$B$9&lt;=E874)/(SRP!$C$7:$C$9&gt;=E874),SRP!$D$7:$D$9)*(G874/100)*(E874/1000)),IF(C874="Spirits",SUM(LOOKUP(2,1/(SRP!$B$2:$B$6&lt;=E874)/(SRP!$C$2:$C$6&gt;=E874),SRP!$D$2:$D$6)*(G874/100)*(E874/1000)),IF(AND(C874="Wine",D874="Fortified Wines"),SUM(LOOKUP(2,1/(SRP!$B$20:$B$23&lt;=E874)/(SRP!$C$20:$C$23&gt;=E874),SRP!$D$20:$D$23)*(G874/100)*(E874/1000)),IF(C874="Wine",SUM(LOOKUP(2,1/(SRP!$B$15:$B$19&lt;=E874)/(SRP!$C$15:$C$19&gt;=E874),SRP!$D$15:$D$19)*(G874/100)*(E874/1000)),IF(C874="Ready to Drink",SUM(LOOKUP(2,1/(SRP!$B$10:$B$14&lt;=E874)/(SRP!$C$10:$C$14&gt;=E874),SRP!$D$10:$D$14)*(G874/100)*(E874/1000)),0))))),2)</f>
        <v>7.59</v>
      </c>
    </row>
    <row r="875" spans="1:11" x14ac:dyDescent="0.35">
      <c r="A875" s="2">
        <v>16223</v>
      </c>
      <c r="B875" s="76" t="s">
        <v>195</v>
      </c>
      <c r="C875" s="76" t="s">
        <v>286</v>
      </c>
      <c r="D875" s="76" t="s">
        <v>5236</v>
      </c>
      <c r="E875" s="76">
        <v>750</v>
      </c>
      <c r="F875" s="76">
        <v>12</v>
      </c>
      <c r="G875" s="77">
        <v>13</v>
      </c>
      <c r="H875" s="76" t="s">
        <v>3297</v>
      </c>
      <c r="I875" s="77">
        <v>11.99</v>
      </c>
      <c r="J875" s="2">
        <v>1</v>
      </c>
      <c r="K875" s="119" cm="1">
        <f t="array" ref="K875">ROUND(IF(C875="Beer",SUM(LOOKUP(2,1/(SRP!$B$7:$B$9&lt;=E875)/(SRP!$C$7:$C$9&gt;=E875),SRP!$D$7:$D$9)*(G875/100)*(E875/1000)),IF(C875="Spirits",SUM(LOOKUP(2,1/(SRP!$B$2:$B$6&lt;=E875)/(SRP!$C$2:$C$6&gt;=E875),SRP!$D$2:$D$6)*(G875/100)*(E875/1000)),IF(AND(C875="Wine",D875="Fortified Wines"),SUM(LOOKUP(2,1/(SRP!$B$20:$B$23&lt;=E875)/(SRP!$C$20:$C$23&gt;=E875),SRP!$D$20:$D$23)*(G875/100)*(E875/1000)),IF(C875="Wine",SUM(LOOKUP(2,1/(SRP!$B$15:$B$19&lt;=E875)/(SRP!$C$15:$C$19&gt;=E875),SRP!$D$15:$D$19)*(G875/100)*(E875/1000)),IF(C875="Ready to Drink",SUM(LOOKUP(2,1/(SRP!$B$10:$B$14&lt;=E875)/(SRP!$C$10:$C$14&gt;=E875),SRP!$D$10:$D$14)*(G875/100)*(E875/1000)),0))))),2)</f>
        <v>6.81</v>
      </c>
    </row>
    <row r="876" spans="1:11" x14ac:dyDescent="0.35">
      <c r="A876" s="2">
        <v>16224</v>
      </c>
      <c r="B876" s="76" t="s">
        <v>196</v>
      </c>
      <c r="C876" s="76" t="s">
        <v>286</v>
      </c>
      <c r="D876" s="76" t="s">
        <v>5236</v>
      </c>
      <c r="E876" s="76">
        <v>750</v>
      </c>
      <c r="F876" s="76">
        <v>12</v>
      </c>
      <c r="G876" s="77">
        <v>13</v>
      </c>
      <c r="H876" s="76" t="s">
        <v>3297</v>
      </c>
      <c r="I876" s="77">
        <v>11.99</v>
      </c>
      <c r="J876" s="2">
        <v>1</v>
      </c>
      <c r="K876" s="119" cm="1">
        <f t="array" ref="K876">ROUND(IF(C876="Beer",SUM(LOOKUP(2,1/(SRP!$B$7:$B$9&lt;=E876)/(SRP!$C$7:$C$9&gt;=E876),SRP!$D$7:$D$9)*(G876/100)*(E876/1000)),IF(C876="Spirits",SUM(LOOKUP(2,1/(SRP!$B$2:$B$6&lt;=E876)/(SRP!$C$2:$C$6&gt;=E876),SRP!$D$2:$D$6)*(G876/100)*(E876/1000)),IF(AND(C876="Wine",D876="Fortified Wines"),SUM(LOOKUP(2,1/(SRP!$B$20:$B$23&lt;=E876)/(SRP!$C$20:$C$23&gt;=E876),SRP!$D$20:$D$23)*(G876/100)*(E876/1000)),IF(C876="Wine",SUM(LOOKUP(2,1/(SRP!$B$15:$B$19&lt;=E876)/(SRP!$C$15:$C$19&gt;=E876),SRP!$D$15:$D$19)*(G876/100)*(E876/1000)),IF(C876="Ready to Drink",SUM(LOOKUP(2,1/(SRP!$B$10:$B$14&lt;=E876)/(SRP!$C$10:$C$14&gt;=E876),SRP!$D$10:$D$14)*(G876/100)*(E876/1000)),0))))),2)</f>
        <v>6.81</v>
      </c>
    </row>
    <row r="877" spans="1:11" x14ac:dyDescent="0.35">
      <c r="A877" s="2">
        <v>16225</v>
      </c>
      <c r="B877" s="76" t="s">
        <v>197</v>
      </c>
      <c r="C877" s="76" t="s">
        <v>286</v>
      </c>
      <c r="D877" s="76" t="s">
        <v>5264</v>
      </c>
      <c r="E877" s="76">
        <v>750</v>
      </c>
      <c r="F877" s="76">
        <v>12</v>
      </c>
      <c r="G877" s="77">
        <v>12</v>
      </c>
      <c r="H877" s="76" t="s">
        <v>3297</v>
      </c>
      <c r="I877" s="77">
        <v>11.99</v>
      </c>
      <c r="J877" s="2">
        <v>1</v>
      </c>
      <c r="K877" s="119" cm="1">
        <f t="array" ref="K877">ROUND(IF(C877="Beer",SUM(LOOKUP(2,1/(SRP!$B$7:$B$9&lt;=E877)/(SRP!$C$7:$C$9&gt;=E877),SRP!$D$7:$D$9)*(G877/100)*(E877/1000)),IF(C877="Spirits",SUM(LOOKUP(2,1/(SRP!$B$2:$B$6&lt;=E877)/(SRP!$C$2:$C$6&gt;=E877),SRP!$D$2:$D$6)*(G877/100)*(E877/1000)),IF(AND(C877="Wine",D877="Fortified Wines"),SUM(LOOKUP(2,1/(SRP!$B$20:$B$23&lt;=E877)/(SRP!$C$20:$C$23&gt;=E877),SRP!$D$20:$D$23)*(G877/100)*(E877/1000)),IF(C877="Wine",SUM(LOOKUP(2,1/(SRP!$B$15:$B$19&lt;=E877)/(SRP!$C$15:$C$19&gt;=E877),SRP!$D$15:$D$19)*(G877/100)*(E877/1000)),IF(C877="Ready to Drink",SUM(LOOKUP(2,1/(SRP!$B$10:$B$14&lt;=E877)/(SRP!$C$10:$C$14&gt;=E877),SRP!$D$10:$D$14)*(G877/100)*(E877/1000)),0))))),2)</f>
        <v>6.28</v>
      </c>
    </row>
    <row r="878" spans="1:11" x14ac:dyDescent="0.35">
      <c r="A878" s="2">
        <v>16227</v>
      </c>
      <c r="B878" s="76" t="s">
        <v>833</v>
      </c>
      <c r="C878" s="76" t="s">
        <v>286</v>
      </c>
      <c r="D878" s="76" t="s">
        <v>5236</v>
      </c>
      <c r="E878" s="76">
        <v>750</v>
      </c>
      <c r="F878" s="76">
        <v>6</v>
      </c>
      <c r="G878" s="77">
        <v>14</v>
      </c>
      <c r="H878" s="76" t="s">
        <v>3302</v>
      </c>
      <c r="I878" s="77">
        <v>31.99</v>
      </c>
      <c r="J878" s="2">
        <v>1</v>
      </c>
      <c r="K878" s="119" cm="1">
        <f t="array" ref="K878">ROUND(IF(C878="Beer",SUM(LOOKUP(2,1/(SRP!$B$7:$B$9&lt;=E878)/(SRP!$C$7:$C$9&gt;=E878),SRP!$D$7:$D$9)*(G878/100)*(E878/1000)),IF(C878="Spirits",SUM(LOOKUP(2,1/(SRP!$B$2:$B$6&lt;=E878)/(SRP!$C$2:$C$6&gt;=E878),SRP!$D$2:$D$6)*(G878/100)*(E878/1000)),IF(AND(C878="Wine",D878="Fortified Wines"),SUM(LOOKUP(2,1/(SRP!$B$20:$B$23&lt;=E878)/(SRP!$C$20:$C$23&gt;=E878),SRP!$D$20:$D$23)*(G878/100)*(E878/1000)),IF(C878="Wine",SUM(LOOKUP(2,1/(SRP!$B$15:$B$19&lt;=E878)/(SRP!$C$15:$C$19&gt;=E878),SRP!$D$15:$D$19)*(G878/100)*(E878/1000)),IF(C878="Ready to Drink",SUM(LOOKUP(2,1/(SRP!$B$10:$B$14&lt;=E878)/(SRP!$C$10:$C$14&gt;=E878),SRP!$D$10:$D$14)*(G878/100)*(E878/1000)),0))))),2)</f>
        <v>7.33</v>
      </c>
    </row>
    <row r="879" spans="1:11" x14ac:dyDescent="0.35">
      <c r="A879" s="2">
        <v>16229</v>
      </c>
      <c r="B879" s="76" t="s">
        <v>5477</v>
      </c>
      <c r="C879" s="76" t="s">
        <v>286</v>
      </c>
      <c r="D879" s="76" t="s">
        <v>5236</v>
      </c>
      <c r="E879" s="76">
        <v>750</v>
      </c>
      <c r="F879" s="76">
        <v>12</v>
      </c>
      <c r="G879" s="77">
        <v>14.5</v>
      </c>
      <c r="H879" s="76" t="s">
        <v>3297</v>
      </c>
      <c r="I879" s="77">
        <v>24.99</v>
      </c>
      <c r="J879" s="2">
        <v>1</v>
      </c>
      <c r="K879" s="119" cm="1">
        <f t="array" ref="K879">ROUND(IF(C879="Beer",SUM(LOOKUP(2,1/(SRP!$B$7:$B$9&lt;=E879)/(SRP!$C$7:$C$9&gt;=E879),SRP!$D$7:$D$9)*(G879/100)*(E879/1000)),IF(C879="Spirits",SUM(LOOKUP(2,1/(SRP!$B$2:$B$6&lt;=E879)/(SRP!$C$2:$C$6&gt;=E879),SRP!$D$2:$D$6)*(G879/100)*(E879/1000)),IF(AND(C879="Wine",D879="Fortified Wines"),SUM(LOOKUP(2,1/(SRP!$B$20:$B$23&lt;=E879)/(SRP!$C$20:$C$23&gt;=E879),SRP!$D$20:$D$23)*(G879/100)*(E879/1000)),IF(C879="Wine",SUM(LOOKUP(2,1/(SRP!$B$15:$B$19&lt;=E879)/(SRP!$C$15:$C$19&gt;=E879),SRP!$D$15:$D$19)*(G879/100)*(E879/1000)),IF(C879="Ready to Drink",SUM(LOOKUP(2,1/(SRP!$B$10:$B$14&lt;=E879)/(SRP!$C$10:$C$14&gt;=E879),SRP!$D$10:$D$14)*(G879/100)*(E879/1000)),0))))),2)</f>
        <v>7.59</v>
      </c>
    </row>
    <row r="880" spans="1:11" x14ac:dyDescent="0.35">
      <c r="A880" s="2">
        <v>16245</v>
      </c>
      <c r="B880" s="76" t="s">
        <v>834</v>
      </c>
      <c r="C880" s="76" t="s">
        <v>286</v>
      </c>
      <c r="D880" s="76" t="s">
        <v>5285</v>
      </c>
      <c r="E880" s="76">
        <v>3000</v>
      </c>
      <c r="F880" s="76">
        <v>4</v>
      </c>
      <c r="G880" s="77">
        <v>13</v>
      </c>
      <c r="H880" s="76" t="s">
        <v>3300</v>
      </c>
      <c r="I880" s="77">
        <v>43.99</v>
      </c>
      <c r="J880" s="2">
        <v>1</v>
      </c>
      <c r="K880" s="119" cm="1">
        <f t="array" ref="K880">ROUND(IF(C880="Beer",SUM(LOOKUP(2,1/(SRP!$B$7:$B$9&lt;=E880)/(SRP!$C$7:$C$9&gt;=E880),SRP!$D$7:$D$9)*(G880/100)*(E880/1000)),IF(C880="Spirits",SUM(LOOKUP(2,1/(SRP!$B$2:$B$6&lt;=E880)/(SRP!$C$2:$C$6&gt;=E880),SRP!$D$2:$D$6)*(G880/100)*(E880/1000)),IF(AND(C880="Wine",D880="Fortified Wines"),SUM(LOOKUP(2,1/(SRP!$B$20:$B$23&lt;=E880)/(SRP!$C$20:$C$23&gt;=E880),SRP!$D$20:$D$23)*(G880/100)*(E880/1000)),IF(C880="Wine",SUM(LOOKUP(2,1/(SRP!$B$15:$B$19&lt;=E880)/(SRP!$C$15:$C$19&gt;=E880),SRP!$D$15:$D$19)*(G880/100)*(E880/1000)),IF(C880="Ready to Drink",SUM(LOOKUP(2,1/(SRP!$B$10:$B$14&lt;=E880)/(SRP!$C$10:$C$14&gt;=E880),SRP!$D$10:$D$14)*(G880/100)*(E880/1000)),0))))),2)</f>
        <v>27.23</v>
      </c>
    </row>
    <row r="881" spans="1:11" x14ac:dyDescent="0.35">
      <c r="A881" s="2">
        <v>16290</v>
      </c>
      <c r="B881" s="76" t="s">
        <v>835</v>
      </c>
      <c r="C881" s="76" t="s">
        <v>287</v>
      </c>
      <c r="D881" s="76" t="s">
        <v>5240</v>
      </c>
      <c r="E881" s="76">
        <v>500</v>
      </c>
      <c r="F881" s="76">
        <v>24</v>
      </c>
      <c r="G881" s="77">
        <v>6.6</v>
      </c>
      <c r="H881" s="76" t="s">
        <v>3284</v>
      </c>
      <c r="I881" s="77">
        <v>4.96</v>
      </c>
      <c r="J881" s="2">
        <v>1</v>
      </c>
      <c r="K881" s="119" cm="1">
        <f t="array" ref="K881">ROUND(IF(C881="Beer",SUM(LOOKUP(2,1/(SRP!$B$7:$B$9&lt;=E881)/(SRP!$C$7:$C$9&gt;=E881),SRP!$D$7:$D$9)*(G881/100)*(E881/1000)),IF(C881="Spirits",SUM(LOOKUP(2,1/(SRP!$B$2:$B$6&lt;=E881)/(SRP!$C$2:$C$6&gt;=E881),SRP!$D$2:$D$6)*(G881/100)*(E881/1000)),IF(AND(C881="Wine",D881="Fortified Wines"),SUM(LOOKUP(2,1/(SRP!$B$20:$B$23&lt;=E881)/(SRP!$C$20:$C$23&gt;=E881),SRP!$D$20:$D$23)*(G881/100)*(E881/1000)),IF(C881="Wine",SUM(LOOKUP(2,1/(SRP!$B$15:$B$19&lt;=E881)/(SRP!$C$15:$C$19&gt;=E881),SRP!$D$15:$D$19)*(G881/100)*(E881/1000)),IF(C881="Ready to Drink",SUM(LOOKUP(2,1/(SRP!$B$10:$B$14&lt;=E881)/(SRP!$C$10:$C$14&gt;=E881),SRP!$D$10:$D$14)*(G881/100)*(E881/1000)),0))))),2)</f>
        <v>2.2999999999999998</v>
      </c>
    </row>
    <row r="882" spans="1:11" x14ac:dyDescent="0.35">
      <c r="A882" s="2">
        <v>16292</v>
      </c>
      <c r="B882" s="76" t="s">
        <v>836</v>
      </c>
      <c r="C882" s="76" t="s">
        <v>287</v>
      </c>
      <c r="D882" s="76" t="s">
        <v>5230</v>
      </c>
      <c r="E882" s="76">
        <v>500</v>
      </c>
      <c r="F882" s="76">
        <v>24</v>
      </c>
      <c r="G882" s="77">
        <v>4.5999999999999996</v>
      </c>
      <c r="H882" s="76" t="s">
        <v>3284</v>
      </c>
      <c r="I882" s="77">
        <v>4.43</v>
      </c>
      <c r="J882" s="2">
        <v>1</v>
      </c>
      <c r="K882" s="119" cm="1">
        <f t="array" ref="K882">ROUND(IF(C882="Beer",SUM(LOOKUP(2,1/(SRP!$B$7:$B$9&lt;=E882)/(SRP!$C$7:$C$9&gt;=E882),SRP!$D$7:$D$9)*(G882/100)*(E882/1000)),IF(C882="Spirits",SUM(LOOKUP(2,1/(SRP!$B$2:$B$6&lt;=E882)/(SRP!$C$2:$C$6&gt;=E882),SRP!$D$2:$D$6)*(G882/100)*(E882/1000)),IF(AND(C882="Wine",D882="Fortified Wines"),SUM(LOOKUP(2,1/(SRP!$B$20:$B$23&lt;=E882)/(SRP!$C$20:$C$23&gt;=E882),SRP!$D$20:$D$23)*(G882/100)*(E882/1000)),IF(C882="Wine",SUM(LOOKUP(2,1/(SRP!$B$15:$B$19&lt;=E882)/(SRP!$C$15:$C$19&gt;=E882),SRP!$D$15:$D$19)*(G882/100)*(E882/1000)),IF(C882="Ready to Drink",SUM(LOOKUP(2,1/(SRP!$B$10:$B$14&lt;=E882)/(SRP!$C$10:$C$14&gt;=E882),SRP!$D$10:$D$14)*(G882/100)*(E882/1000)),0))))),2)</f>
        <v>1.61</v>
      </c>
    </row>
    <row r="883" spans="1:11" x14ac:dyDescent="0.35">
      <c r="A883" s="2">
        <v>16306</v>
      </c>
      <c r="B883" s="76" t="s">
        <v>837</v>
      </c>
      <c r="C883" s="76" t="s">
        <v>285</v>
      </c>
      <c r="D883" s="76" t="s">
        <v>6948</v>
      </c>
      <c r="E883" s="76">
        <v>750</v>
      </c>
      <c r="F883" s="76">
        <v>6</v>
      </c>
      <c r="G883" s="77">
        <v>45</v>
      </c>
      <c r="H883" s="76" t="s">
        <v>6694</v>
      </c>
      <c r="I883" s="77">
        <v>54.99</v>
      </c>
      <c r="J883" s="2">
        <v>1</v>
      </c>
      <c r="K883" s="119" cm="1">
        <f t="array" ref="K883">ROUND(IF(C883="Beer",SUM(LOOKUP(2,1/(SRP!$B$7:$B$9&lt;=E883)/(SRP!$C$7:$C$9&gt;=E883),SRP!$D$7:$D$9)*(G883/100)*(E883/1000)),IF(C883="Spirits",SUM(LOOKUP(2,1/(SRP!$B$2:$B$6&lt;=E883)/(SRP!$C$2:$C$6&gt;=E883),SRP!$D$2:$D$6)*(G883/100)*(E883/1000)),IF(AND(C883="Wine",D883="Fortified Wines"),SUM(LOOKUP(2,1/(SRP!$B$20:$B$23&lt;=E883)/(SRP!$C$20:$C$23&gt;=E883),SRP!$D$20:$D$23)*(G883/100)*(E883/1000)),IF(C883="Wine",SUM(LOOKUP(2,1/(SRP!$B$15:$B$19&lt;=E883)/(SRP!$C$15:$C$19&gt;=E883),SRP!$D$15:$D$19)*(G883/100)*(E883/1000)),IF(C883="Ready to Drink",SUM(LOOKUP(2,1/(SRP!$B$10:$B$14&lt;=E883)/(SRP!$C$10:$C$14&gt;=E883),SRP!$D$10:$D$14)*(G883/100)*(E883/1000)),0))))),2)</f>
        <v>23.56</v>
      </c>
    </row>
    <row r="884" spans="1:11" x14ac:dyDescent="0.35">
      <c r="A884" s="2">
        <v>16356</v>
      </c>
      <c r="B884" s="76" t="s">
        <v>838</v>
      </c>
      <c r="C884" s="76" t="s">
        <v>5938</v>
      </c>
      <c r="D884" s="76" t="s">
        <v>5746</v>
      </c>
      <c r="E884" s="76">
        <v>1420</v>
      </c>
      <c r="F884" s="76">
        <v>6</v>
      </c>
      <c r="G884" s="77">
        <v>4</v>
      </c>
      <c r="H884" s="76" t="s">
        <v>3280</v>
      </c>
      <c r="I884" s="77">
        <v>12.99</v>
      </c>
      <c r="J884" s="2">
        <v>4</v>
      </c>
      <c r="K884" s="119" cm="1">
        <f t="array" ref="K884">ROUND(IF(C884="Beer",SUM(LOOKUP(2,1/(SRP!$B$7:$B$9&lt;=E884)/(SRP!$C$7:$C$9&gt;=E884),SRP!$D$7:$D$9)*(G884/100)*(E884/1000)),IF(C884="Spirits",SUM(LOOKUP(2,1/(SRP!$B$2:$B$6&lt;=E884)/(SRP!$C$2:$C$6&gt;=E884),SRP!$D$2:$D$6)*(G884/100)*(E884/1000)),IF(AND(C884="Wine",D884="Fortified Wines"),SUM(LOOKUP(2,1/(SRP!$B$20:$B$23&lt;=E884)/(SRP!$C$20:$C$23&gt;=E884),SRP!$D$20:$D$23)*(G884/100)*(E884/1000)),IF(C884="Wine",SUM(LOOKUP(2,1/(SRP!$B$15:$B$19&lt;=E884)/(SRP!$C$15:$C$19&gt;=E884),SRP!$D$15:$D$19)*(G884/100)*(E884/1000)),IF(C884="Ready to Drink",SUM(LOOKUP(2,1/(SRP!$B$10:$B$14&lt;=E884)/(SRP!$C$10:$C$14&gt;=E884),SRP!$D$10:$D$14)*(G884/100)*(E884/1000)),0))))),2)</f>
        <v>3.97</v>
      </c>
    </row>
    <row r="885" spans="1:11" x14ac:dyDescent="0.35">
      <c r="A885" s="2">
        <v>16381</v>
      </c>
      <c r="B885" s="76" t="s">
        <v>839</v>
      </c>
      <c r="C885" s="76" t="s">
        <v>286</v>
      </c>
      <c r="D885" s="76" t="s">
        <v>5247</v>
      </c>
      <c r="E885" s="76">
        <v>750</v>
      </c>
      <c r="F885" s="76">
        <v>12</v>
      </c>
      <c r="G885" s="77">
        <v>14</v>
      </c>
      <c r="H885" s="76" t="s">
        <v>6695</v>
      </c>
      <c r="I885" s="77">
        <v>17.989999999999998</v>
      </c>
      <c r="J885" s="2">
        <v>1</v>
      </c>
      <c r="K885" s="119" cm="1">
        <f t="array" ref="K885">ROUND(IF(C885="Beer",SUM(LOOKUP(2,1/(SRP!$B$7:$B$9&lt;=E885)/(SRP!$C$7:$C$9&gt;=E885),SRP!$D$7:$D$9)*(G885/100)*(E885/1000)),IF(C885="Spirits",SUM(LOOKUP(2,1/(SRP!$B$2:$B$6&lt;=E885)/(SRP!$C$2:$C$6&gt;=E885),SRP!$D$2:$D$6)*(G885/100)*(E885/1000)),IF(AND(C885="Wine",D885="Fortified Wines"),SUM(LOOKUP(2,1/(SRP!$B$20:$B$23&lt;=E885)/(SRP!$C$20:$C$23&gt;=E885),SRP!$D$20:$D$23)*(G885/100)*(E885/1000)),IF(C885="Wine",SUM(LOOKUP(2,1/(SRP!$B$15:$B$19&lt;=E885)/(SRP!$C$15:$C$19&gt;=E885),SRP!$D$15:$D$19)*(G885/100)*(E885/1000)),IF(C885="Ready to Drink",SUM(LOOKUP(2,1/(SRP!$B$10:$B$14&lt;=E885)/(SRP!$C$10:$C$14&gt;=E885),SRP!$D$10:$D$14)*(G885/100)*(E885/1000)),0))))),2)</f>
        <v>7.33</v>
      </c>
    </row>
    <row r="886" spans="1:11" x14ac:dyDescent="0.35">
      <c r="A886" s="2">
        <v>16394</v>
      </c>
      <c r="B886" s="76" t="s">
        <v>840</v>
      </c>
      <c r="C886" s="76" t="s">
        <v>285</v>
      </c>
      <c r="D886" s="76" t="s">
        <v>6949</v>
      </c>
      <c r="E886" s="76">
        <v>750</v>
      </c>
      <c r="F886" s="76">
        <v>12</v>
      </c>
      <c r="G886" s="77">
        <v>31.7</v>
      </c>
      <c r="H886" s="76" t="s">
        <v>3279</v>
      </c>
      <c r="I886" s="77">
        <v>39.79</v>
      </c>
      <c r="J886" s="2">
        <v>1</v>
      </c>
      <c r="K886" s="119" cm="1">
        <f t="array" ref="K886">ROUND(IF(C886="Beer",SUM(LOOKUP(2,1/(SRP!$B$7:$B$9&lt;=E886)/(SRP!$C$7:$C$9&gt;=E886),SRP!$D$7:$D$9)*(G886/100)*(E886/1000)),IF(C886="Spirits",SUM(LOOKUP(2,1/(SRP!$B$2:$B$6&lt;=E886)/(SRP!$C$2:$C$6&gt;=E886),SRP!$D$2:$D$6)*(G886/100)*(E886/1000)),IF(AND(C886="Wine",D886="Fortified Wines"),SUM(LOOKUP(2,1/(SRP!$B$20:$B$23&lt;=E886)/(SRP!$C$20:$C$23&gt;=E886),SRP!$D$20:$D$23)*(G886/100)*(E886/1000)),IF(C886="Wine",SUM(LOOKUP(2,1/(SRP!$B$15:$B$19&lt;=E886)/(SRP!$C$15:$C$19&gt;=E886),SRP!$D$15:$D$19)*(G886/100)*(E886/1000)),IF(C886="Ready to Drink",SUM(LOOKUP(2,1/(SRP!$B$10:$B$14&lt;=E886)/(SRP!$C$10:$C$14&gt;=E886),SRP!$D$10:$D$14)*(G886/100)*(E886/1000)),0))))),2)</f>
        <v>16.600000000000001</v>
      </c>
    </row>
    <row r="887" spans="1:11" x14ac:dyDescent="0.35">
      <c r="A887" s="2">
        <v>16426</v>
      </c>
      <c r="B887" s="76" t="s">
        <v>841</v>
      </c>
      <c r="C887" s="76" t="s">
        <v>286</v>
      </c>
      <c r="D887" s="76" t="s">
        <v>5247</v>
      </c>
      <c r="E887" s="76">
        <v>750</v>
      </c>
      <c r="F887" s="76">
        <v>12</v>
      </c>
      <c r="G887" s="77">
        <v>13.5</v>
      </c>
      <c r="H887" s="76" t="s">
        <v>6283</v>
      </c>
      <c r="I887" s="77">
        <v>21.99</v>
      </c>
      <c r="J887" s="2">
        <v>1</v>
      </c>
      <c r="K887" s="119" cm="1">
        <f t="array" ref="K887">ROUND(IF(C887="Beer",SUM(LOOKUP(2,1/(SRP!$B$7:$B$9&lt;=E887)/(SRP!$C$7:$C$9&gt;=E887),SRP!$D$7:$D$9)*(G887/100)*(E887/1000)),IF(C887="Spirits",SUM(LOOKUP(2,1/(SRP!$B$2:$B$6&lt;=E887)/(SRP!$C$2:$C$6&gt;=E887),SRP!$D$2:$D$6)*(G887/100)*(E887/1000)),IF(AND(C887="Wine",D887="Fortified Wines"),SUM(LOOKUP(2,1/(SRP!$B$20:$B$23&lt;=E887)/(SRP!$C$20:$C$23&gt;=E887),SRP!$D$20:$D$23)*(G887/100)*(E887/1000)),IF(C887="Wine",SUM(LOOKUP(2,1/(SRP!$B$15:$B$19&lt;=E887)/(SRP!$C$15:$C$19&gt;=E887),SRP!$D$15:$D$19)*(G887/100)*(E887/1000)),IF(C887="Ready to Drink",SUM(LOOKUP(2,1/(SRP!$B$10:$B$14&lt;=E887)/(SRP!$C$10:$C$14&gt;=E887),SRP!$D$10:$D$14)*(G887/100)*(E887/1000)),0))))),2)</f>
        <v>7.07</v>
      </c>
    </row>
    <row r="888" spans="1:11" x14ac:dyDescent="0.35">
      <c r="A888" s="2">
        <v>16456</v>
      </c>
      <c r="B888" s="76" t="s">
        <v>842</v>
      </c>
      <c r="C888" s="76" t="s">
        <v>286</v>
      </c>
      <c r="D888" s="76" t="s">
        <v>5236</v>
      </c>
      <c r="E888" s="76">
        <v>750</v>
      </c>
      <c r="F888" s="76">
        <v>12</v>
      </c>
      <c r="G888" s="77">
        <v>14.5</v>
      </c>
      <c r="H888" s="76" t="s">
        <v>3302</v>
      </c>
      <c r="I888" s="77">
        <v>19.989999999999998</v>
      </c>
      <c r="J888" s="2">
        <v>1</v>
      </c>
      <c r="K888" s="119" cm="1">
        <f t="array" ref="K888">ROUND(IF(C888="Beer",SUM(LOOKUP(2,1/(SRP!$B$7:$B$9&lt;=E888)/(SRP!$C$7:$C$9&gt;=E888),SRP!$D$7:$D$9)*(G888/100)*(E888/1000)),IF(C888="Spirits",SUM(LOOKUP(2,1/(SRP!$B$2:$B$6&lt;=E888)/(SRP!$C$2:$C$6&gt;=E888),SRP!$D$2:$D$6)*(G888/100)*(E888/1000)),IF(AND(C888="Wine",D888="Fortified Wines"),SUM(LOOKUP(2,1/(SRP!$B$20:$B$23&lt;=E888)/(SRP!$C$20:$C$23&gt;=E888),SRP!$D$20:$D$23)*(G888/100)*(E888/1000)),IF(C888="Wine",SUM(LOOKUP(2,1/(SRP!$B$15:$B$19&lt;=E888)/(SRP!$C$15:$C$19&gt;=E888),SRP!$D$15:$D$19)*(G888/100)*(E888/1000)),IF(C888="Ready to Drink",SUM(LOOKUP(2,1/(SRP!$B$10:$B$14&lt;=E888)/(SRP!$C$10:$C$14&gt;=E888),SRP!$D$10:$D$14)*(G888/100)*(E888/1000)),0))))),2)</f>
        <v>7.59</v>
      </c>
    </row>
    <row r="889" spans="1:11" x14ac:dyDescent="0.35">
      <c r="A889" s="2">
        <v>16457</v>
      </c>
      <c r="B889" s="76" t="s">
        <v>843</v>
      </c>
      <c r="C889" s="76" t="s">
        <v>286</v>
      </c>
      <c r="D889" s="76" t="s">
        <v>5236</v>
      </c>
      <c r="E889" s="76">
        <v>750</v>
      </c>
      <c r="F889" s="76">
        <v>12</v>
      </c>
      <c r="G889" s="77">
        <v>13</v>
      </c>
      <c r="H889" s="76" t="s">
        <v>3302</v>
      </c>
      <c r="I889" s="77">
        <v>64.45</v>
      </c>
      <c r="J889" s="2">
        <v>1</v>
      </c>
      <c r="K889" s="119" cm="1">
        <f t="array" ref="K889">ROUND(IF(C889="Beer",SUM(LOOKUP(2,1/(SRP!$B$7:$B$9&lt;=E889)/(SRP!$C$7:$C$9&gt;=E889),SRP!$D$7:$D$9)*(G889/100)*(E889/1000)),IF(C889="Spirits",SUM(LOOKUP(2,1/(SRP!$B$2:$B$6&lt;=E889)/(SRP!$C$2:$C$6&gt;=E889),SRP!$D$2:$D$6)*(G889/100)*(E889/1000)),IF(AND(C889="Wine",D889="Fortified Wines"),SUM(LOOKUP(2,1/(SRP!$B$20:$B$23&lt;=E889)/(SRP!$C$20:$C$23&gt;=E889),SRP!$D$20:$D$23)*(G889/100)*(E889/1000)),IF(C889="Wine",SUM(LOOKUP(2,1/(SRP!$B$15:$B$19&lt;=E889)/(SRP!$C$15:$C$19&gt;=E889),SRP!$D$15:$D$19)*(G889/100)*(E889/1000)),IF(C889="Ready to Drink",SUM(LOOKUP(2,1/(SRP!$B$10:$B$14&lt;=E889)/(SRP!$C$10:$C$14&gt;=E889),SRP!$D$10:$D$14)*(G889/100)*(E889/1000)),0))))),2)</f>
        <v>6.81</v>
      </c>
    </row>
    <row r="890" spans="1:11" x14ac:dyDescent="0.35">
      <c r="A890" s="2">
        <v>16462</v>
      </c>
      <c r="B890" s="76" t="s">
        <v>844</v>
      </c>
      <c r="C890" s="76" t="s">
        <v>5938</v>
      </c>
      <c r="D890" s="76" t="s">
        <v>5283</v>
      </c>
      <c r="E890" s="76">
        <v>296</v>
      </c>
      <c r="F890" s="76">
        <v>24</v>
      </c>
      <c r="G890" s="77">
        <v>5</v>
      </c>
      <c r="H890" s="76" t="s">
        <v>6696</v>
      </c>
      <c r="I890" s="77">
        <v>3.29</v>
      </c>
      <c r="J890" s="2">
        <v>1</v>
      </c>
      <c r="K890" s="119" cm="1">
        <f t="array" ref="K890">ROUND(IF(C890="Beer",SUM(LOOKUP(2,1/(SRP!$B$7:$B$9&lt;=E890)/(SRP!$C$7:$C$9&gt;=E890),SRP!$D$7:$D$9)*(G890/100)*(E890/1000)),IF(C890="Spirits",SUM(LOOKUP(2,1/(SRP!$B$2:$B$6&lt;=E890)/(SRP!$C$2:$C$6&gt;=E890),SRP!$D$2:$D$6)*(G890/100)*(E890/1000)),IF(AND(C890="Wine",D890="Fortified Wines"),SUM(LOOKUP(2,1/(SRP!$B$20:$B$23&lt;=E890)/(SRP!$C$20:$C$23&gt;=E890),SRP!$D$20:$D$23)*(G890/100)*(E890/1000)),IF(C890="Wine",SUM(LOOKUP(2,1/(SRP!$B$15:$B$19&lt;=E890)/(SRP!$C$15:$C$19&gt;=E890),SRP!$D$15:$D$19)*(G890/100)*(E890/1000)),IF(C890="Ready to Drink",SUM(LOOKUP(2,1/(SRP!$B$10:$B$14&lt;=E890)/(SRP!$C$10:$C$14&gt;=E890),SRP!$D$10:$D$14)*(G890/100)*(E890/1000)),0))))),2)</f>
        <v>1.17</v>
      </c>
    </row>
    <row r="891" spans="1:11" x14ac:dyDescent="0.35">
      <c r="A891" s="2">
        <v>16502</v>
      </c>
      <c r="B891" s="76" t="s">
        <v>845</v>
      </c>
      <c r="C891" s="76" t="s">
        <v>286</v>
      </c>
      <c r="D891" s="76" t="s">
        <v>5236</v>
      </c>
      <c r="E891" s="76">
        <v>750</v>
      </c>
      <c r="F891" s="76">
        <v>12</v>
      </c>
      <c r="G891" s="77">
        <v>13</v>
      </c>
      <c r="H891" s="76" t="s">
        <v>3297</v>
      </c>
      <c r="I891" s="77">
        <v>19.989999999999998</v>
      </c>
      <c r="J891" s="2">
        <v>1</v>
      </c>
      <c r="K891" s="119" cm="1">
        <f t="array" ref="K891">ROUND(IF(C891="Beer",SUM(LOOKUP(2,1/(SRP!$B$7:$B$9&lt;=E891)/(SRP!$C$7:$C$9&gt;=E891),SRP!$D$7:$D$9)*(G891/100)*(E891/1000)),IF(C891="Spirits",SUM(LOOKUP(2,1/(SRP!$B$2:$B$6&lt;=E891)/(SRP!$C$2:$C$6&gt;=E891),SRP!$D$2:$D$6)*(G891/100)*(E891/1000)),IF(AND(C891="Wine",D891="Fortified Wines"),SUM(LOOKUP(2,1/(SRP!$B$20:$B$23&lt;=E891)/(SRP!$C$20:$C$23&gt;=E891),SRP!$D$20:$D$23)*(G891/100)*(E891/1000)),IF(C891="Wine",SUM(LOOKUP(2,1/(SRP!$B$15:$B$19&lt;=E891)/(SRP!$C$15:$C$19&gt;=E891),SRP!$D$15:$D$19)*(G891/100)*(E891/1000)),IF(C891="Ready to Drink",SUM(LOOKUP(2,1/(SRP!$B$10:$B$14&lt;=E891)/(SRP!$C$10:$C$14&gt;=E891),SRP!$D$10:$D$14)*(G891/100)*(E891/1000)),0))))),2)</f>
        <v>6.81</v>
      </c>
    </row>
    <row r="892" spans="1:11" x14ac:dyDescent="0.35">
      <c r="A892" s="2">
        <v>16544</v>
      </c>
      <c r="B892" s="76" t="s">
        <v>43</v>
      </c>
      <c r="C892" s="76" t="s">
        <v>285</v>
      </c>
      <c r="D892" s="76" t="s">
        <v>6931</v>
      </c>
      <c r="E892" s="76">
        <v>1750</v>
      </c>
      <c r="F892" s="76">
        <v>6</v>
      </c>
      <c r="G892" s="77">
        <v>40</v>
      </c>
      <c r="H892" s="76" t="s">
        <v>3280</v>
      </c>
      <c r="I892" s="77">
        <v>51.06</v>
      </c>
      <c r="J892" s="2">
        <v>1</v>
      </c>
      <c r="K892" s="119" cm="1">
        <f t="array" ref="K892">ROUND(IF(C892="Beer",SUM(LOOKUP(2,1/(SRP!$B$7:$B$9&lt;=E892)/(SRP!$C$7:$C$9&gt;=E892),SRP!$D$7:$D$9)*(G892/100)*(E892/1000)),IF(C892="Spirits",SUM(LOOKUP(2,1/(SRP!$B$2:$B$6&lt;=E892)/(SRP!$C$2:$C$6&gt;=E892),SRP!$D$2:$D$6)*(G892/100)*(E892/1000)),IF(AND(C892="Wine",D892="Fortified Wines"),SUM(LOOKUP(2,1/(SRP!$B$20:$B$23&lt;=E892)/(SRP!$C$20:$C$23&gt;=E892),SRP!$D$20:$D$23)*(G892/100)*(E892/1000)),IF(C892="Wine",SUM(LOOKUP(2,1/(SRP!$B$15:$B$19&lt;=E892)/(SRP!$C$15:$C$19&gt;=E892),SRP!$D$15:$D$19)*(G892/100)*(E892/1000)),IF(C892="Ready to Drink",SUM(LOOKUP(2,1/(SRP!$B$10:$B$14&lt;=E892)/(SRP!$C$10:$C$14&gt;=E892),SRP!$D$10:$D$14)*(G892/100)*(E892/1000)),0))))),2)</f>
        <v>48.87</v>
      </c>
    </row>
    <row r="893" spans="1:11" x14ac:dyDescent="0.35">
      <c r="A893" s="2">
        <v>16545</v>
      </c>
      <c r="B893" s="76" t="s">
        <v>846</v>
      </c>
      <c r="C893" s="76" t="s">
        <v>285</v>
      </c>
      <c r="D893" s="76" t="s">
        <v>6931</v>
      </c>
      <c r="E893" s="76">
        <v>750</v>
      </c>
      <c r="F893" s="76">
        <v>6</v>
      </c>
      <c r="G893" s="77">
        <v>43</v>
      </c>
      <c r="H893" s="76" t="s">
        <v>3279</v>
      </c>
      <c r="I893" s="77">
        <v>45.49</v>
      </c>
      <c r="J893" s="2">
        <v>1</v>
      </c>
      <c r="K893" s="119" cm="1">
        <f t="array" ref="K893">ROUND(IF(C893="Beer",SUM(LOOKUP(2,1/(SRP!$B$7:$B$9&lt;=E893)/(SRP!$C$7:$C$9&gt;=E893),SRP!$D$7:$D$9)*(G893/100)*(E893/1000)),IF(C893="Spirits",SUM(LOOKUP(2,1/(SRP!$B$2:$B$6&lt;=E893)/(SRP!$C$2:$C$6&gt;=E893),SRP!$D$2:$D$6)*(G893/100)*(E893/1000)),IF(AND(C893="Wine",D893="Fortified Wines"),SUM(LOOKUP(2,1/(SRP!$B$20:$B$23&lt;=E893)/(SRP!$C$20:$C$23&gt;=E893),SRP!$D$20:$D$23)*(G893/100)*(E893/1000)),IF(C893="Wine",SUM(LOOKUP(2,1/(SRP!$B$15:$B$19&lt;=E893)/(SRP!$C$15:$C$19&gt;=E893),SRP!$D$15:$D$19)*(G893/100)*(E893/1000)),IF(C893="Ready to Drink",SUM(LOOKUP(2,1/(SRP!$B$10:$B$14&lt;=E893)/(SRP!$C$10:$C$14&gt;=E893),SRP!$D$10:$D$14)*(G893/100)*(E893/1000)),0))))),2)</f>
        <v>22.51</v>
      </c>
    </row>
    <row r="894" spans="1:11" x14ac:dyDescent="0.35">
      <c r="A894" s="2">
        <v>16557</v>
      </c>
      <c r="B894" s="76" t="s">
        <v>847</v>
      </c>
      <c r="C894" s="76" t="s">
        <v>285</v>
      </c>
      <c r="D894" s="76" t="s">
        <v>6936</v>
      </c>
      <c r="E894" s="76">
        <v>750</v>
      </c>
      <c r="F894" s="76">
        <v>6</v>
      </c>
      <c r="G894" s="77">
        <v>43</v>
      </c>
      <c r="H894" s="76" t="s">
        <v>6869</v>
      </c>
      <c r="I894" s="77">
        <v>289.99</v>
      </c>
      <c r="J894" s="2">
        <v>1</v>
      </c>
      <c r="K894" s="119" cm="1">
        <f t="array" ref="K894">ROUND(IF(C894="Beer",SUM(LOOKUP(2,1/(SRP!$B$7:$B$9&lt;=E894)/(SRP!$C$7:$C$9&gt;=E894),SRP!$D$7:$D$9)*(G894/100)*(E894/1000)),IF(C894="Spirits",SUM(LOOKUP(2,1/(SRP!$B$2:$B$6&lt;=E894)/(SRP!$C$2:$C$6&gt;=E894),SRP!$D$2:$D$6)*(G894/100)*(E894/1000)),IF(AND(C894="Wine",D894="Fortified Wines"),SUM(LOOKUP(2,1/(SRP!$B$20:$B$23&lt;=E894)/(SRP!$C$20:$C$23&gt;=E894),SRP!$D$20:$D$23)*(G894/100)*(E894/1000)),IF(C894="Wine",SUM(LOOKUP(2,1/(SRP!$B$15:$B$19&lt;=E894)/(SRP!$C$15:$C$19&gt;=E894),SRP!$D$15:$D$19)*(G894/100)*(E894/1000)),IF(C894="Ready to Drink",SUM(LOOKUP(2,1/(SRP!$B$10:$B$14&lt;=E894)/(SRP!$C$10:$C$14&gt;=E894),SRP!$D$10:$D$14)*(G894/100)*(E894/1000)),0))))),2)</f>
        <v>22.51</v>
      </c>
    </row>
    <row r="895" spans="1:11" x14ac:dyDescent="0.35">
      <c r="A895" s="2">
        <v>16559</v>
      </c>
      <c r="B895" s="76" t="s">
        <v>2612</v>
      </c>
      <c r="C895" s="76" t="s">
        <v>287</v>
      </c>
      <c r="D895" s="76" t="s">
        <v>5266</v>
      </c>
      <c r="E895" s="76">
        <v>2500</v>
      </c>
      <c r="F895" s="76">
        <v>5</v>
      </c>
      <c r="G895" s="77">
        <v>4.9000000000000004</v>
      </c>
      <c r="H895" s="76" t="s">
        <v>3290</v>
      </c>
      <c r="I895" s="77">
        <v>17.95</v>
      </c>
      <c r="J895" s="2">
        <v>5</v>
      </c>
      <c r="K895" s="119" cm="1">
        <f t="array" ref="K895">ROUND(IF(C895="Beer",SUM(LOOKUP(2,1/(SRP!$B$7:$B$9&lt;=E895)/(SRP!$C$7:$C$9&gt;=E895),SRP!$D$7:$D$9)*(G895/100)*(E895/1000)),IF(C895="Spirits",SUM(LOOKUP(2,1/(SRP!$B$2:$B$6&lt;=E895)/(SRP!$C$2:$C$6&gt;=E895),SRP!$D$2:$D$6)*(G895/100)*(E895/1000)),IF(AND(C895="Wine",D895="Fortified Wines"),SUM(LOOKUP(2,1/(SRP!$B$20:$B$23&lt;=E895)/(SRP!$C$20:$C$23&gt;=E895),SRP!$D$20:$D$23)*(G895/100)*(E895/1000)),IF(C895="Wine",SUM(LOOKUP(2,1/(SRP!$B$15:$B$19&lt;=E895)/(SRP!$C$15:$C$19&gt;=E895),SRP!$D$15:$D$19)*(G895/100)*(E895/1000)),IF(C895="Ready to Drink",SUM(LOOKUP(2,1/(SRP!$B$10:$B$14&lt;=E895)/(SRP!$C$10:$C$14&gt;=E895),SRP!$D$10:$D$14)*(G895/100)*(E895/1000)),0))))),2)</f>
        <v>8.5500000000000007</v>
      </c>
    </row>
    <row r="896" spans="1:11" x14ac:dyDescent="0.35">
      <c r="A896" s="2">
        <v>16559</v>
      </c>
      <c r="B896" s="76" t="s">
        <v>2612</v>
      </c>
      <c r="C896" s="76" t="s">
        <v>287</v>
      </c>
      <c r="D896" s="76" t="s">
        <v>5266</v>
      </c>
      <c r="E896" s="76">
        <v>2500</v>
      </c>
      <c r="F896" s="76">
        <v>5</v>
      </c>
      <c r="G896" s="77">
        <v>4.9000000000000004</v>
      </c>
      <c r="H896" s="76" t="s">
        <v>3290</v>
      </c>
      <c r="I896" s="77">
        <v>17.95</v>
      </c>
      <c r="J896" s="2">
        <v>5</v>
      </c>
      <c r="K896" s="119" cm="1">
        <f t="array" ref="K896">ROUND(IF(C896="Beer",SUM(LOOKUP(2,1/(SRP!$B$7:$B$9&lt;=E896)/(SRP!$C$7:$C$9&gt;=E896),SRP!$D$7:$D$9)*(G896/100)*(E896/1000)),IF(C896="Spirits",SUM(LOOKUP(2,1/(SRP!$B$2:$B$6&lt;=E896)/(SRP!$C$2:$C$6&gt;=E896),SRP!$D$2:$D$6)*(G896/100)*(E896/1000)),IF(AND(C896="Wine",D896="Fortified Wines"),SUM(LOOKUP(2,1/(SRP!$B$20:$B$23&lt;=E896)/(SRP!$C$20:$C$23&gt;=E896),SRP!$D$20:$D$23)*(G896/100)*(E896/1000)),IF(C896="Wine",SUM(LOOKUP(2,1/(SRP!$B$15:$B$19&lt;=E896)/(SRP!$C$15:$C$19&gt;=E896),SRP!$D$15:$D$19)*(G896/100)*(E896/1000)),IF(C896="Ready to Drink",SUM(LOOKUP(2,1/(SRP!$B$10:$B$14&lt;=E896)/(SRP!$C$10:$C$14&gt;=E896),SRP!$D$10:$D$14)*(G896/100)*(E896/1000)),0))))),2)</f>
        <v>8.5500000000000007</v>
      </c>
    </row>
    <row r="897" spans="1:11" x14ac:dyDescent="0.35">
      <c r="A897" s="2">
        <v>16573</v>
      </c>
      <c r="B897" s="76" t="s">
        <v>848</v>
      </c>
      <c r="C897" s="76" t="s">
        <v>286</v>
      </c>
      <c r="D897" s="76" t="s">
        <v>5236</v>
      </c>
      <c r="E897" s="76">
        <v>750</v>
      </c>
      <c r="F897" s="76">
        <v>12</v>
      </c>
      <c r="G897" s="77">
        <v>14</v>
      </c>
      <c r="H897" s="76" t="s">
        <v>6695</v>
      </c>
      <c r="I897" s="77">
        <v>16.989999999999998</v>
      </c>
      <c r="J897" s="2">
        <v>1</v>
      </c>
      <c r="K897" s="119" cm="1">
        <f t="array" ref="K897">ROUND(IF(C897="Beer",SUM(LOOKUP(2,1/(SRP!$B$7:$B$9&lt;=E897)/(SRP!$C$7:$C$9&gt;=E897),SRP!$D$7:$D$9)*(G897/100)*(E897/1000)),IF(C897="Spirits",SUM(LOOKUP(2,1/(SRP!$B$2:$B$6&lt;=E897)/(SRP!$C$2:$C$6&gt;=E897),SRP!$D$2:$D$6)*(G897/100)*(E897/1000)),IF(AND(C897="Wine",D897="Fortified Wines"),SUM(LOOKUP(2,1/(SRP!$B$20:$B$23&lt;=E897)/(SRP!$C$20:$C$23&gt;=E897),SRP!$D$20:$D$23)*(G897/100)*(E897/1000)),IF(C897="Wine",SUM(LOOKUP(2,1/(SRP!$B$15:$B$19&lt;=E897)/(SRP!$C$15:$C$19&gt;=E897),SRP!$D$15:$D$19)*(G897/100)*(E897/1000)),IF(C897="Ready to Drink",SUM(LOOKUP(2,1/(SRP!$B$10:$B$14&lt;=E897)/(SRP!$C$10:$C$14&gt;=E897),SRP!$D$10:$D$14)*(G897/100)*(E897/1000)),0))))),2)</f>
        <v>7.33</v>
      </c>
    </row>
    <row r="898" spans="1:11" x14ac:dyDescent="0.35">
      <c r="A898" s="2">
        <v>16574</v>
      </c>
      <c r="B898" s="76" t="s">
        <v>849</v>
      </c>
      <c r="C898" s="76" t="s">
        <v>286</v>
      </c>
      <c r="D898" s="76" t="s">
        <v>5245</v>
      </c>
      <c r="E898" s="76">
        <v>750</v>
      </c>
      <c r="F898" s="76">
        <v>12</v>
      </c>
      <c r="G898" s="77">
        <v>12.5</v>
      </c>
      <c r="H898" s="76" t="s">
        <v>6695</v>
      </c>
      <c r="I898" s="77">
        <v>16.989999999999998</v>
      </c>
      <c r="J898" s="2">
        <v>1</v>
      </c>
      <c r="K898" s="119" cm="1">
        <f t="array" ref="K898">ROUND(IF(C898="Beer",SUM(LOOKUP(2,1/(SRP!$B$7:$B$9&lt;=E898)/(SRP!$C$7:$C$9&gt;=E898),SRP!$D$7:$D$9)*(G898/100)*(E898/1000)),IF(C898="Spirits",SUM(LOOKUP(2,1/(SRP!$B$2:$B$6&lt;=E898)/(SRP!$C$2:$C$6&gt;=E898),SRP!$D$2:$D$6)*(G898/100)*(E898/1000)),IF(AND(C898="Wine",D898="Fortified Wines"),SUM(LOOKUP(2,1/(SRP!$B$20:$B$23&lt;=E898)/(SRP!$C$20:$C$23&gt;=E898),SRP!$D$20:$D$23)*(G898/100)*(E898/1000)),IF(C898="Wine",SUM(LOOKUP(2,1/(SRP!$B$15:$B$19&lt;=E898)/(SRP!$C$15:$C$19&gt;=E898),SRP!$D$15:$D$19)*(G898/100)*(E898/1000)),IF(C898="Ready to Drink",SUM(LOOKUP(2,1/(SRP!$B$10:$B$14&lt;=E898)/(SRP!$C$10:$C$14&gt;=E898),SRP!$D$10:$D$14)*(G898/100)*(E898/1000)),0))))),2)</f>
        <v>6.54</v>
      </c>
    </row>
    <row r="899" spans="1:11" x14ac:dyDescent="0.35">
      <c r="A899" s="2">
        <v>16579</v>
      </c>
      <c r="B899" s="76" t="s">
        <v>850</v>
      </c>
      <c r="C899" s="76" t="s">
        <v>286</v>
      </c>
      <c r="D899" s="76" t="s">
        <v>5264</v>
      </c>
      <c r="E899" s="76">
        <v>750</v>
      </c>
      <c r="F899" s="76">
        <v>12</v>
      </c>
      <c r="G899" s="77">
        <v>13.5</v>
      </c>
      <c r="H899" s="76" t="s">
        <v>3303</v>
      </c>
      <c r="I899" s="77">
        <v>17.989999999999998</v>
      </c>
      <c r="J899" s="2">
        <v>1</v>
      </c>
      <c r="K899" s="119" cm="1">
        <f t="array" ref="K899">ROUND(IF(C899="Beer",SUM(LOOKUP(2,1/(SRP!$B$7:$B$9&lt;=E899)/(SRP!$C$7:$C$9&gt;=E899),SRP!$D$7:$D$9)*(G899/100)*(E899/1000)),IF(C899="Spirits",SUM(LOOKUP(2,1/(SRP!$B$2:$B$6&lt;=E899)/(SRP!$C$2:$C$6&gt;=E899),SRP!$D$2:$D$6)*(G899/100)*(E899/1000)),IF(AND(C899="Wine",D899="Fortified Wines"),SUM(LOOKUP(2,1/(SRP!$B$20:$B$23&lt;=E899)/(SRP!$C$20:$C$23&gt;=E899),SRP!$D$20:$D$23)*(G899/100)*(E899/1000)),IF(C899="Wine",SUM(LOOKUP(2,1/(SRP!$B$15:$B$19&lt;=E899)/(SRP!$C$15:$C$19&gt;=E899),SRP!$D$15:$D$19)*(G899/100)*(E899/1000)),IF(C899="Ready to Drink",SUM(LOOKUP(2,1/(SRP!$B$10:$B$14&lt;=E899)/(SRP!$C$10:$C$14&gt;=E899),SRP!$D$10:$D$14)*(G899/100)*(E899/1000)),0))))),2)</f>
        <v>7.07</v>
      </c>
    </row>
    <row r="900" spans="1:11" x14ac:dyDescent="0.35">
      <c r="A900" s="2">
        <v>16674</v>
      </c>
      <c r="B900" s="76" t="s">
        <v>852</v>
      </c>
      <c r="C900" s="76" t="s">
        <v>285</v>
      </c>
      <c r="D900" s="76" t="s">
        <v>6933</v>
      </c>
      <c r="E900" s="76">
        <v>750</v>
      </c>
      <c r="F900" s="76">
        <v>6</v>
      </c>
      <c r="G900" s="77">
        <v>45</v>
      </c>
      <c r="H900" s="76" t="s">
        <v>6869</v>
      </c>
      <c r="I900" s="77">
        <v>26.49</v>
      </c>
      <c r="J900" s="2">
        <v>1</v>
      </c>
      <c r="K900" s="119" cm="1">
        <f t="array" ref="K900">ROUND(IF(C900="Beer",SUM(LOOKUP(2,1/(SRP!$B$7:$B$9&lt;=E900)/(SRP!$C$7:$C$9&gt;=E900),SRP!$D$7:$D$9)*(G900/100)*(E900/1000)),IF(C900="Spirits",SUM(LOOKUP(2,1/(SRP!$B$2:$B$6&lt;=E900)/(SRP!$C$2:$C$6&gt;=E900),SRP!$D$2:$D$6)*(G900/100)*(E900/1000)),IF(AND(C900="Wine",D900="Fortified Wines"),SUM(LOOKUP(2,1/(SRP!$B$20:$B$23&lt;=E900)/(SRP!$C$20:$C$23&gt;=E900),SRP!$D$20:$D$23)*(G900/100)*(E900/1000)),IF(C900="Wine",SUM(LOOKUP(2,1/(SRP!$B$15:$B$19&lt;=E900)/(SRP!$C$15:$C$19&gt;=E900),SRP!$D$15:$D$19)*(G900/100)*(E900/1000)),IF(C900="Ready to Drink",SUM(LOOKUP(2,1/(SRP!$B$10:$B$14&lt;=E900)/(SRP!$C$10:$C$14&gt;=E900),SRP!$D$10:$D$14)*(G900/100)*(E900/1000)),0))))),2)</f>
        <v>23.56</v>
      </c>
    </row>
    <row r="901" spans="1:11" x14ac:dyDescent="0.35">
      <c r="A901" s="2">
        <v>16675</v>
      </c>
      <c r="B901" s="76" t="s">
        <v>853</v>
      </c>
      <c r="C901" s="76" t="s">
        <v>285</v>
      </c>
      <c r="D901" s="76" t="s">
        <v>6939</v>
      </c>
      <c r="E901" s="76">
        <v>750</v>
      </c>
      <c r="F901" s="76">
        <v>6</v>
      </c>
      <c r="G901" s="77">
        <v>40</v>
      </c>
      <c r="H901" s="76" t="s">
        <v>6694</v>
      </c>
      <c r="I901" s="77">
        <v>56.99</v>
      </c>
      <c r="J901" s="2">
        <v>1</v>
      </c>
      <c r="K901" s="119" cm="1">
        <f t="array" ref="K901">ROUND(IF(C901="Beer",SUM(LOOKUP(2,1/(SRP!$B$7:$B$9&lt;=E901)/(SRP!$C$7:$C$9&gt;=E901),SRP!$D$7:$D$9)*(G901/100)*(E901/1000)),IF(C901="Spirits",SUM(LOOKUP(2,1/(SRP!$B$2:$B$6&lt;=E901)/(SRP!$C$2:$C$6&gt;=E901),SRP!$D$2:$D$6)*(G901/100)*(E901/1000)),IF(AND(C901="Wine",D901="Fortified Wines"),SUM(LOOKUP(2,1/(SRP!$B$20:$B$23&lt;=E901)/(SRP!$C$20:$C$23&gt;=E901),SRP!$D$20:$D$23)*(G901/100)*(E901/1000)),IF(C901="Wine",SUM(LOOKUP(2,1/(SRP!$B$15:$B$19&lt;=E901)/(SRP!$C$15:$C$19&gt;=E901),SRP!$D$15:$D$19)*(G901/100)*(E901/1000)),IF(C901="Ready to Drink",SUM(LOOKUP(2,1/(SRP!$B$10:$B$14&lt;=E901)/(SRP!$C$10:$C$14&gt;=E901),SRP!$D$10:$D$14)*(G901/100)*(E901/1000)),0))))),2)</f>
        <v>20.94</v>
      </c>
    </row>
    <row r="902" spans="1:11" x14ac:dyDescent="0.35">
      <c r="A902" s="2">
        <v>16689</v>
      </c>
      <c r="B902" s="76" t="s">
        <v>561</v>
      </c>
      <c r="C902" s="76" t="s">
        <v>285</v>
      </c>
      <c r="D902" s="76" t="s">
        <v>5259</v>
      </c>
      <c r="E902" s="76">
        <v>375</v>
      </c>
      <c r="F902" s="76">
        <v>12</v>
      </c>
      <c r="G902" s="77">
        <v>47</v>
      </c>
      <c r="H902" s="76" t="s">
        <v>3289</v>
      </c>
      <c r="I902" s="77">
        <v>17.989999999999998</v>
      </c>
      <c r="J902" s="2">
        <v>1</v>
      </c>
      <c r="K902" s="119" cm="1">
        <f t="array" ref="K902">ROUND(IF(C902="Beer",SUM(LOOKUP(2,1/(SRP!$B$7:$B$9&lt;=E902)/(SRP!$C$7:$C$9&gt;=E902),SRP!$D$7:$D$9)*(G902/100)*(E902/1000)),IF(C902="Spirits",SUM(LOOKUP(2,1/(SRP!$B$2:$B$6&lt;=E902)/(SRP!$C$2:$C$6&gt;=E902),SRP!$D$2:$D$6)*(G902/100)*(E902/1000)),IF(AND(C902="Wine",D902="Fortified Wines"),SUM(LOOKUP(2,1/(SRP!$B$20:$B$23&lt;=E902)/(SRP!$C$20:$C$23&gt;=E902),SRP!$D$20:$D$23)*(G902/100)*(E902/1000)),IF(C902="Wine",SUM(LOOKUP(2,1/(SRP!$B$15:$B$19&lt;=E902)/(SRP!$C$15:$C$19&gt;=E902),SRP!$D$15:$D$19)*(G902/100)*(E902/1000)),IF(C902="Ready to Drink",SUM(LOOKUP(2,1/(SRP!$B$10:$B$14&lt;=E902)/(SRP!$C$10:$C$14&gt;=E902),SRP!$D$10:$D$14)*(G902/100)*(E902/1000)),0))))),2)</f>
        <v>13.97</v>
      </c>
    </row>
    <row r="903" spans="1:11" x14ac:dyDescent="0.35">
      <c r="A903" s="2">
        <v>16726</v>
      </c>
      <c r="B903" s="76" t="s">
        <v>4394</v>
      </c>
      <c r="C903" s="76" t="s">
        <v>286</v>
      </c>
      <c r="D903" s="76" t="s">
        <v>5236</v>
      </c>
      <c r="E903" s="76">
        <v>750</v>
      </c>
      <c r="F903" s="76">
        <v>12</v>
      </c>
      <c r="G903" s="77">
        <v>13</v>
      </c>
      <c r="H903" s="76" t="s">
        <v>3306</v>
      </c>
      <c r="I903" s="77">
        <v>15.19</v>
      </c>
      <c r="J903" s="2">
        <v>1</v>
      </c>
      <c r="K903" s="119" cm="1">
        <f t="array" ref="K903">ROUND(IF(C903="Beer",SUM(LOOKUP(2,1/(SRP!$B$7:$B$9&lt;=E903)/(SRP!$C$7:$C$9&gt;=E903),SRP!$D$7:$D$9)*(G903/100)*(E903/1000)),IF(C903="Spirits",SUM(LOOKUP(2,1/(SRP!$B$2:$B$6&lt;=E903)/(SRP!$C$2:$C$6&gt;=E903),SRP!$D$2:$D$6)*(G903/100)*(E903/1000)),IF(AND(C903="Wine",D903="Fortified Wines"),SUM(LOOKUP(2,1/(SRP!$B$20:$B$23&lt;=E903)/(SRP!$C$20:$C$23&gt;=E903),SRP!$D$20:$D$23)*(G903/100)*(E903/1000)),IF(C903="Wine",SUM(LOOKUP(2,1/(SRP!$B$15:$B$19&lt;=E903)/(SRP!$C$15:$C$19&gt;=E903),SRP!$D$15:$D$19)*(G903/100)*(E903/1000)),IF(C903="Ready to Drink",SUM(LOOKUP(2,1/(SRP!$B$10:$B$14&lt;=E903)/(SRP!$C$10:$C$14&gt;=E903),SRP!$D$10:$D$14)*(G903/100)*(E903/1000)),0))))),2)</f>
        <v>6.81</v>
      </c>
    </row>
    <row r="904" spans="1:11" x14ac:dyDescent="0.35">
      <c r="A904" s="2">
        <v>16729</v>
      </c>
      <c r="B904" s="76" t="s">
        <v>3735</v>
      </c>
      <c r="C904" s="76" t="s">
        <v>286</v>
      </c>
      <c r="D904" s="76" t="s">
        <v>5285</v>
      </c>
      <c r="E904" s="76">
        <v>750</v>
      </c>
      <c r="F904" s="76">
        <v>12</v>
      </c>
      <c r="G904" s="77">
        <v>14</v>
      </c>
      <c r="H904" s="76" t="s">
        <v>3302</v>
      </c>
      <c r="I904" s="77">
        <v>23.99</v>
      </c>
      <c r="J904" s="2">
        <v>1</v>
      </c>
      <c r="K904" s="119" cm="1">
        <f t="array" ref="K904">ROUND(IF(C904="Beer",SUM(LOOKUP(2,1/(SRP!$B$7:$B$9&lt;=E904)/(SRP!$C$7:$C$9&gt;=E904),SRP!$D$7:$D$9)*(G904/100)*(E904/1000)),IF(C904="Spirits",SUM(LOOKUP(2,1/(SRP!$B$2:$B$6&lt;=E904)/(SRP!$C$2:$C$6&gt;=E904),SRP!$D$2:$D$6)*(G904/100)*(E904/1000)),IF(AND(C904="Wine",D904="Fortified Wines"),SUM(LOOKUP(2,1/(SRP!$B$20:$B$23&lt;=E904)/(SRP!$C$20:$C$23&gt;=E904),SRP!$D$20:$D$23)*(G904/100)*(E904/1000)),IF(C904="Wine",SUM(LOOKUP(2,1/(SRP!$B$15:$B$19&lt;=E904)/(SRP!$C$15:$C$19&gt;=E904),SRP!$D$15:$D$19)*(G904/100)*(E904/1000)),IF(C904="Ready to Drink",SUM(LOOKUP(2,1/(SRP!$B$10:$B$14&lt;=E904)/(SRP!$C$10:$C$14&gt;=E904),SRP!$D$10:$D$14)*(G904/100)*(E904/1000)),0))))),2)</f>
        <v>7.33</v>
      </c>
    </row>
    <row r="905" spans="1:11" x14ac:dyDescent="0.35">
      <c r="A905" s="2">
        <v>16753</v>
      </c>
      <c r="B905" s="76" t="s">
        <v>854</v>
      </c>
      <c r="C905" s="76" t="s">
        <v>286</v>
      </c>
      <c r="D905" s="76" t="s">
        <v>5241</v>
      </c>
      <c r="E905" s="76">
        <v>1500</v>
      </c>
      <c r="F905" s="76">
        <v>4</v>
      </c>
      <c r="G905" s="77">
        <v>11</v>
      </c>
      <c r="H905" s="76" t="s">
        <v>3294</v>
      </c>
      <c r="I905" s="77">
        <v>64.989999999999995</v>
      </c>
      <c r="J905" s="2">
        <v>1</v>
      </c>
      <c r="K905" s="119" cm="1">
        <f t="array" ref="K905">ROUND(IF(C905="Beer",SUM(LOOKUP(2,1/(SRP!$B$7:$B$9&lt;=E905)/(SRP!$C$7:$C$9&gt;=E905),SRP!$D$7:$D$9)*(G905/100)*(E905/1000)),IF(C905="Spirits",SUM(LOOKUP(2,1/(SRP!$B$2:$B$6&lt;=E905)/(SRP!$C$2:$C$6&gt;=E905),SRP!$D$2:$D$6)*(G905/100)*(E905/1000)),IF(AND(C905="Wine",D905="Fortified Wines"),SUM(LOOKUP(2,1/(SRP!$B$20:$B$23&lt;=E905)/(SRP!$C$20:$C$23&gt;=E905),SRP!$D$20:$D$23)*(G905/100)*(E905/1000)),IF(C905="Wine",SUM(LOOKUP(2,1/(SRP!$B$15:$B$19&lt;=E905)/(SRP!$C$15:$C$19&gt;=E905),SRP!$D$15:$D$19)*(G905/100)*(E905/1000)),IF(C905="Ready to Drink",SUM(LOOKUP(2,1/(SRP!$B$10:$B$14&lt;=E905)/(SRP!$C$10:$C$14&gt;=E905),SRP!$D$10:$D$14)*(G905/100)*(E905/1000)),0))))),2)</f>
        <v>11.52</v>
      </c>
    </row>
    <row r="906" spans="1:11" x14ac:dyDescent="0.35">
      <c r="A906" s="2">
        <v>16759</v>
      </c>
      <c r="B906" s="76" t="s">
        <v>159</v>
      </c>
      <c r="C906" s="76" t="s">
        <v>285</v>
      </c>
      <c r="D906" s="76" t="s">
        <v>5242</v>
      </c>
      <c r="E906" s="76">
        <v>1140</v>
      </c>
      <c r="F906" s="76">
        <v>8</v>
      </c>
      <c r="G906" s="77">
        <v>21</v>
      </c>
      <c r="H906" s="76" t="s">
        <v>3279</v>
      </c>
      <c r="I906" s="77">
        <v>35.479999999999997</v>
      </c>
      <c r="J906" s="2">
        <v>1</v>
      </c>
      <c r="K906" s="119" cm="1">
        <f t="array" ref="K906">ROUND(IF(C906="Beer",SUM(LOOKUP(2,1/(SRP!$B$7:$B$9&lt;=E906)/(SRP!$C$7:$C$9&gt;=E906),SRP!$D$7:$D$9)*(G906/100)*(E906/1000)),IF(C906="Spirits",SUM(LOOKUP(2,1/(SRP!$B$2:$B$6&lt;=E906)/(SRP!$C$2:$C$6&gt;=E906),SRP!$D$2:$D$6)*(G906/100)*(E906/1000)),IF(AND(C906="Wine",D906="Fortified Wines"),SUM(LOOKUP(2,1/(SRP!$B$20:$B$23&lt;=E906)/(SRP!$C$20:$C$23&gt;=E906),SRP!$D$20:$D$23)*(G906/100)*(E906/1000)),IF(C906="Wine",SUM(LOOKUP(2,1/(SRP!$B$15:$B$19&lt;=E906)/(SRP!$C$15:$C$19&gt;=E906),SRP!$D$15:$D$19)*(G906/100)*(E906/1000)),IF(C906="Ready to Drink",SUM(LOOKUP(2,1/(SRP!$B$10:$B$14&lt;=E906)/(SRP!$C$10:$C$14&gt;=E906),SRP!$D$10:$D$14)*(G906/100)*(E906/1000)),0))))),2)</f>
        <v>16.71</v>
      </c>
    </row>
    <row r="907" spans="1:11" x14ac:dyDescent="0.35">
      <c r="A907" s="2">
        <v>16761</v>
      </c>
      <c r="B907" s="76" t="s">
        <v>855</v>
      </c>
      <c r="C907" s="76" t="s">
        <v>286</v>
      </c>
      <c r="D907" s="76" t="s">
        <v>5251</v>
      </c>
      <c r="E907" s="76">
        <v>750</v>
      </c>
      <c r="F907" s="76">
        <v>6</v>
      </c>
      <c r="G907" s="77">
        <v>20</v>
      </c>
      <c r="H907" s="76" t="s">
        <v>3288</v>
      </c>
      <c r="I907" s="77">
        <v>69.989999999999995</v>
      </c>
      <c r="J907" s="2">
        <v>1</v>
      </c>
      <c r="K907" s="119" cm="1">
        <f t="array" ref="K907">ROUND(IF(C907="Beer",SUM(LOOKUP(2,1/(SRP!$B$7:$B$9&lt;=E907)/(SRP!$C$7:$C$9&gt;=E907),SRP!$D$7:$D$9)*(G907/100)*(E907/1000)),IF(C907="Spirits",SUM(LOOKUP(2,1/(SRP!$B$2:$B$6&lt;=E907)/(SRP!$C$2:$C$6&gt;=E907),SRP!$D$2:$D$6)*(G907/100)*(E907/1000)),IF(AND(C907="Wine",D907="Fortified Wines"),SUM(LOOKUP(2,1/(SRP!$B$20:$B$23&lt;=E907)/(SRP!$C$20:$C$23&gt;=E907),SRP!$D$20:$D$23)*(G907/100)*(E907/1000)),IF(C907="Wine",SUM(LOOKUP(2,1/(SRP!$B$15:$B$19&lt;=E907)/(SRP!$C$15:$C$19&gt;=E907),SRP!$D$15:$D$19)*(G907/100)*(E907/1000)),IF(C907="Ready to Drink",SUM(LOOKUP(2,1/(SRP!$B$10:$B$14&lt;=E907)/(SRP!$C$10:$C$14&gt;=E907),SRP!$D$10:$D$14)*(G907/100)*(E907/1000)),0))))),2)</f>
        <v>10.47</v>
      </c>
    </row>
    <row r="908" spans="1:11" x14ac:dyDescent="0.35">
      <c r="A908" s="2">
        <v>16765</v>
      </c>
      <c r="B908" s="76" t="s">
        <v>856</v>
      </c>
      <c r="C908" s="76" t="s">
        <v>285</v>
      </c>
      <c r="D908" s="76" t="s">
        <v>5270</v>
      </c>
      <c r="E908" s="76">
        <v>360</v>
      </c>
      <c r="F908" s="76">
        <v>6</v>
      </c>
      <c r="G908" s="77">
        <v>20</v>
      </c>
      <c r="H908" s="76" t="s">
        <v>3314</v>
      </c>
      <c r="I908" s="77">
        <v>28.99</v>
      </c>
      <c r="J908" s="2">
        <v>12</v>
      </c>
      <c r="K908" s="119" cm="1">
        <f t="array" ref="K908">ROUND(IF(C908="Beer",SUM(LOOKUP(2,1/(SRP!$B$7:$B$9&lt;=E908)/(SRP!$C$7:$C$9&gt;=E908),SRP!$D$7:$D$9)*(G908/100)*(E908/1000)),IF(C908="Spirits",SUM(LOOKUP(2,1/(SRP!$B$2:$B$6&lt;=E908)/(SRP!$C$2:$C$6&gt;=E908),SRP!$D$2:$D$6)*(G908/100)*(E908/1000)),IF(AND(C908="Wine",D908="Fortified Wines"),SUM(LOOKUP(2,1/(SRP!$B$20:$B$23&lt;=E908)/(SRP!$C$20:$C$23&gt;=E908),SRP!$D$20:$D$23)*(G908/100)*(E908/1000)),IF(C908="Wine",SUM(LOOKUP(2,1/(SRP!$B$15:$B$19&lt;=E908)/(SRP!$C$15:$C$19&gt;=E908),SRP!$D$15:$D$19)*(G908/100)*(E908/1000)),IF(C908="Ready to Drink",SUM(LOOKUP(2,1/(SRP!$B$10:$B$14&lt;=E908)/(SRP!$C$10:$C$14&gt;=E908),SRP!$D$10:$D$14)*(G908/100)*(E908/1000)),0))))),2)</f>
        <v>5.71</v>
      </c>
    </row>
    <row r="909" spans="1:11" x14ac:dyDescent="0.35">
      <c r="A909" s="2">
        <v>16766</v>
      </c>
      <c r="B909" s="76" t="s">
        <v>5006</v>
      </c>
      <c r="C909" s="76" t="s">
        <v>287</v>
      </c>
      <c r="D909" s="76" t="s">
        <v>5230</v>
      </c>
      <c r="E909" s="76">
        <v>2840</v>
      </c>
      <c r="F909" s="76">
        <v>3</v>
      </c>
      <c r="G909" s="77">
        <v>5</v>
      </c>
      <c r="H909" s="76" t="s">
        <v>3330</v>
      </c>
      <c r="I909" s="77">
        <v>16.989999999999998</v>
      </c>
      <c r="J909" s="2">
        <v>8</v>
      </c>
      <c r="K909" s="119" cm="1">
        <f t="array" ref="K909">ROUND(IF(C909="Beer",SUM(LOOKUP(2,1/(SRP!$B$7:$B$9&lt;=E909)/(SRP!$C$7:$C$9&gt;=E909),SRP!$D$7:$D$9)*(G909/100)*(E909/1000)),IF(C909="Spirits",SUM(LOOKUP(2,1/(SRP!$B$2:$B$6&lt;=E909)/(SRP!$C$2:$C$6&gt;=E909),SRP!$D$2:$D$6)*(G909/100)*(E909/1000)),IF(AND(C909="Wine",D909="Fortified Wines"),SUM(LOOKUP(2,1/(SRP!$B$20:$B$23&lt;=E909)/(SRP!$C$20:$C$23&gt;=E909),SRP!$D$20:$D$23)*(G909/100)*(E909/1000)),IF(C909="Wine",SUM(LOOKUP(2,1/(SRP!$B$15:$B$19&lt;=E909)/(SRP!$C$15:$C$19&gt;=E909),SRP!$D$15:$D$19)*(G909/100)*(E909/1000)),IF(C909="Ready to Drink",SUM(LOOKUP(2,1/(SRP!$B$10:$B$14&lt;=E909)/(SRP!$C$10:$C$14&gt;=E909),SRP!$D$10:$D$14)*(G909/100)*(E909/1000)),0))))),2)</f>
        <v>9.91</v>
      </c>
    </row>
    <row r="910" spans="1:11" x14ac:dyDescent="0.35">
      <c r="A910" s="2">
        <v>16766</v>
      </c>
      <c r="B910" s="76" t="s">
        <v>5006</v>
      </c>
      <c r="C910" s="76" t="s">
        <v>287</v>
      </c>
      <c r="D910" s="76" t="s">
        <v>5230</v>
      </c>
      <c r="E910" s="76">
        <v>2840</v>
      </c>
      <c r="F910" s="76">
        <v>3</v>
      </c>
      <c r="G910" s="77">
        <v>5</v>
      </c>
      <c r="H910" s="76" t="s">
        <v>3330</v>
      </c>
      <c r="I910" s="77">
        <v>16.989999999999998</v>
      </c>
      <c r="J910" s="2">
        <v>8</v>
      </c>
      <c r="K910" s="119" cm="1">
        <f t="array" ref="K910">ROUND(IF(C910="Beer",SUM(LOOKUP(2,1/(SRP!$B$7:$B$9&lt;=E910)/(SRP!$C$7:$C$9&gt;=E910),SRP!$D$7:$D$9)*(G910/100)*(E910/1000)),IF(C910="Spirits",SUM(LOOKUP(2,1/(SRP!$B$2:$B$6&lt;=E910)/(SRP!$C$2:$C$6&gt;=E910),SRP!$D$2:$D$6)*(G910/100)*(E910/1000)),IF(AND(C910="Wine",D910="Fortified Wines"),SUM(LOOKUP(2,1/(SRP!$B$20:$B$23&lt;=E910)/(SRP!$C$20:$C$23&gt;=E910),SRP!$D$20:$D$23)*(G910/100)*(E910/1000)),IF(C910="Wine",SUM(LOOKUP(2,1/(SRP!$B$15:$B$19&lt;=E910)/(SRP!$C$15:$C$19&gt;=E910),SRP!$D$15:$D$19)*(G910/100)*(E910/1000)),IF(C910="Ready to Drink",SUM(LOOKUP(2,1/(SRP!$B$10:$B$14&lt;=E910)/(SRP!$C$10:$C$14&gt;=E910),SRP!$D$10:$D$14)*(G910/100)*(E910/1000)),0))))),2)</f>
        <v>9.91</v>
      </c>
    </row>
    <row r="911" spans="1:11" x14ac:dyDescent="0.35">
      <c r="A911" s="2">
        <v>16769</v>
      </c>
      <c r="B911" s="76" t="s">
        <v>857</v>
      </c>
      <c r="C911" s="76" t="s">
        <v>286</v>
      </c>
      <c r="D911" s="76" t="s">
        <v>5258</v>
      </c>
      <c r="E911" s="76">
        <v>750</v>
      </c>
      <c r="F911" s="76">
        <v>12</v>
      </c>
      <c r="G911" s="77">
        <v>11.5</v>
      </c>
      <c r="H911" s="76" t="s">
        <v>3303</v>
      </c>
      <c r="I911" s="77">
        <v>14.99</v>
      </c>
      <c r="J911" s="2">
        <v>1</v>
      </c>
      <c r="K911" s="119" cm="1">
        <f t="array" ref="K911">ROUND(IF(C911="Beer",SUM(LOOKUP(2,1/(SRP!$B$7:$B$9&lt;=E911)/(SRP!$C$7:$C$9&gt;=E911),SRP!$D$7:$D$9)*(G911/100)*(E911/1000)),IF(C911="Spirits",SUM(LOOKUP(2,1/(SRP!$B$2:$B$6&lt;=E911)/(SRP!$C$2:$C$6&gt;=E911),SRP!$D$2:$D$6)*(G911/100)*(E911/1000)),IF(AND(C911="Wine",D911="Fortified Wines"),SUM(LOOKUP(2,1/(SRP!$B$20:$B$23&lt;=E911)/(SRP!$C$20:$C$23&gt;=E911),SRP!$D$20:$D$23)*(G911/100)*(E911/1000)),IF(C911="Wine",SUM(LOOKUP(2,1/(SRP!$B$15:$B$19&lt;=E911)/(SRP!$C$15:$C$19&gt;=E911),SRP!$D$15:$D$19)*(G911/100)*(E911/1000)),IF(C911="Ready to Drink",SUM(LOOKUP(2,1/(SRP!$B$10:$B$14&lt;=E911)/(SRP!$C$10:$C$14&gt;=E911),SRP!$D$10:$D$14)*(G911/100)*(E911/1000)),0))))),2)</f>
        <v>6.02</v>
      </c>
    </row>
    <row r="912" spans="1:11" x14ac:dyDescent="0.35">
      <c r="A912" s="2">
        <v>16791</v>
      </c>
      <c r="B912" s="76" t="s">
        <v>47</v>
      </c>
      <c r="C912" s="76" t="s">
        <v>285</v>
      </c>
      <c r="D912" s="76" t="s">
        <v>5259</v>
      </c>
      <c r="E912" s="76">
        <v>50</v>
      </c>
      <c r="F912" s="76">
        <v>120</v>
      </c>
      <c r="G912" s="77">
        <v>35</v>
      </c>
      <c r="H912" s="76" t="s">
        <v>3280</v>
      </c>
      <c r="I912" s="77">
        <v>4.49</v>
      </c>
      <c r="J912" s="2">
        <v>1</v>
      </c>
      <c r="K912" s="119" cm="1">
        <f t="array" ref="K912">ROUND(IF(C912="Beer",SUM(LOOKUP(2,1/(SRP!$B$7:$B$9&lt;=E912)/(SRP!$C$7:$C$9&gt;=E912),SRP!$D$7:$D$9)*(G912/100)*(E912/1000)),IF(C912="Spirits",SUM(LOOKUP(2,1/(SRP!$B$2:$B$6&lt;=E912)/(SRP!$C$2:$C$6&gt;=E912),SRP!$D$2:$D$6)*(G912/100)*(E912/1000)),IF(AND(C912="Wine",D912="Fortified Wines"),SUM(LOOKUP(2,1/(SRP!$B$20:$B$23&lt;=E912)/(SRP!$C$20:$C$23&gt;=E912),SRP!$D$20:$D$23)*(G912/100)*(E912/1000)),IF(C912="Wine",SUM(LOOKUP(2,1/(SRP!$B$15:$B$19&lt;=E912)/(SRP!$C$15:$C$19&gt;=E912),SRP!$D$15:$D$19)*(G912/100)*(E912/1000)),IF(C912="Ready to Drink",SUM(LOOKUP(2,1/(SRP!$B$10:$B$14&lt;=E912)/(SRP!$C$10:$C$14&gt;=E912),SRP!$D$10:$D$14)*(G912/100)*(E912/1000)),0))))),2)</f>
        <v>2.0299999999999998</v>
      </c>
    </row>
    <row r="913" spans="1:11" x14ac:dyDescent="0.35">
      <c r="A913" s="2">
        <v>16797</v>
      </c>
      <c r="B913" s="76" t="s">
        <v>858</v>
      </c>
      <c r="C913" s="76" t="s">
        <v>285</v>
      </c>
      <c r="D913" s="76" t="s">
        <v>6942</v>
      </c>
      <c r="E913" s="76">
        <v>750</v>
      </c>
      <c r="F913" s="76">
        <v>12</v>
      </c>
      <c r="G913" s="77">
        <v>43</v>
      </c>
      <c r="H913" s="76" t="s">
        <v>3282</v>
      </c>
      <c r="I913" s="77">
        <v>28.99</v>
      </c>
      <c r="J913" s="2">
        <v>1</v>
      </c>
      <c r="K913" s="119" cm="1">
        <f t="array" ref="K913">ROUND(IF(C913="Beer",SUM(LOOKUP(2,1/(SRP!$B$7:$B$9&lt;=E913)/(SRP!$C$7:$C$9&gt;=E913),SRP!$D$7:$D$9)*(G913/100)*(E913/1000)),IF(C913="Spirits",SUM(LOOKUP(2,1/(SRP!$B$2:$B$6&lt;=E913)/(SRP!$C$2:$C$6&gt;=E913),SRP!$D$2:$D$6)*(G913/100)*(E913/1000)),IF(AND(C913="Wine",D913="Fortified Wines"),SUM(LOOKUP(2,1/(SRP!$B$20:$B$23&lt;=E913)/(SRP!$C$20:$C$23&gt;=E913),SRP!$D$20:$D$23)*(G913/100)*(E913/1000)),IF(C913="Wine",SUM(LOOKUP(2,1/(SRP!$B$15:$B$19&lt;=E913)/(SRP!$C$15:$C$19&gt;=E913),SRP!$D$15:$D$19)*(G913/100)*(E913/1000)),IF(C913="Ready to Drink",SUM(LOOKUP(2,1/(SRP!$B$10:$B$14&lt;=E913)/(SRP!$C$10:$C$14&gt;=E913),SRP!$D$10:$D$14)*(G913/100)*(E913/1000)),0))))),2)</f>
        <v>22.51</v>
      </c>
    </row>
    <row r="914" spans="1:11" x14ac:dyDescent="0.35">
      <c r="A914" s="2">
        <v>16824</v>
      </c>
      <c r="B914" s="76" t="s">
        <v>859</v>
      </c>
      <c r="C914" s="76" t="s">
        <v>286</v>
      </c>
      <c r="D914" s="76" t="s">
        <v>5245</v>
      </c>
      <c r="E914" s="76">
        <v>750</v>
      </c>
      <c r="F914" s="76">
        <v>12</v>
      </c>
      <c r="G914" s="77">
        <v>12.5</v>
      </c>
      <c r="H914" s="76" t="s">
        <v>3288</v>
      </c>
      <c r="I914" s="77">
        <v>10.99</v>
      </c>
      <c r="J914" s="2">
        <v>1</v>
      </c>
      <c r="K914" s="119" cm="1">
        <f t="array" ref="K914">ROUND(IF(C914="Beer",SUM(LOOKUP(2,1/(SRP!$B$7:$B$9&lt;=E914)/(SRP!$C$7:$C$9&gt;=E914),SRP!$D$7:$D$9)*(G914/100)*(E914/1000)),IF(C914="Spirits",SUM(LOOKUP(2,1/(SRP!$B$2:$B$6&lt;=E914)/(SRP!$C$2:$C$6&gt;=E914),SRP!$D$2:$D$6)*(G914/100)*(E914/1000)),IF(AND(C914="Wine",D914="Fortified Wines"),SUM(LOOKUP(2,1/(SRP!$B$20:$B$23&lt;=E914)/(SRP!$C$20:$C$23&gt;=E914),SRP!$D$20:$D$23)*(G914/100)*(E914/1000)),IF(C914="Wine",SUM(LOOKUP(2,1/(SRP!$B$15:$B$19&lt;=E914)/(SRP!$C$15:$C$19&gt;=E914),SRP!$D$15:$D$19)*(G914/100)*(E914/1000)),IF(C914="Ready to Drink",SUM(LOOKUP(2,1/(SRP!$B$10:$B$14&lt;=E914)/(SRP!$C$10:$C$14&gt;=E914),SRP!$D$10:$D$14)*(G914/100)*(E914/1000)),0))))),2)</f>
        <v>6.54</v>
      </c>
    </row>
    <row r="915" spans="1:11" x14ac:dyDescent="0.35">
      <c r="A915" s="2">
        <v>16839</v>
      </c>
      <c r="B915" s="76" t="s">
        <v>860</v>
      </c>
      <c r="C915" s="76" t="s">
        <v>285</v>
      </c>
      <c r="D915" s="76" t="s">
        <v>5274</v>
      </c>
      <c r="E915" s="76">
        <v>750</v>
      </c>
      <c r="F915" s="76">
        <v>6</v>
      </c>
      <c r="G915" s="77">
        <v>40</v>
      </c>
      <c r="H915" s="76" t="s">
        <v>3285</v>
      </c>
      <c r="I915" s="77">
        <v>45.99</v>
      </c>
      <c r="J915" s="2">
        <v>1</v>
      </c>
      <c r="K915" s="119" cm="1">
        <f t="array" ref="K915">ROUND(IF(C915="Beer",SUM(LOOKUP(2,1/(SRP!$B$7:$B$9&lt;=E915)/(SRP!$C$7:$C$9&gt;=E915),SRP!$D$7:$D$9)*(G915/100)*(E915/1000)),IF(C915="Spirits",SUM(LOOKUP(2,1/(SRP!$B$2:$B$6&lt;=E915)/(SRP!$C$2:$C$6&gt;=E915),SRP!$D$2:$D$6)*(G915/100)*(E915/1000)),IF(AND(C915="Wine",D915="Fortified Wines"),SUM(LOOKUP(2,1/(SRP!$B$20:$B$23&lt;=E915)/(SRP!$C$20:$C$23&gt;=E915),SRP!$D$20:$D$23)*(G915/100)*(E915/1000)),IF(C915="Wine",SUM(LOOKUP(2,1/(SRP!$B$15:$B$19&lt;=E915)/(SRP!$C$15:$C$19&gt;=E915),SRP!$D$15:$D$19)*(G915/100)*(E915/1000)),IF(C915="Ready to Drink",SUM(LOOKUP(2,1/(SRP!$B$10:$B$14&lt;=E915)/(SRP!$C$10:$C$14&gt;=E915),SRP!$D$10:$D$14)*(G915/100)*(E915/1000)),0))))),2)</f>
        <v>20.94</v>
      </c>
    </row>
    <row r="916" spans="1:11" x14ac:dyDescent="0.35">
      <c r="A916" s="2">
        <v>16840</v>
      </c>
      <c r="B916" s="76" t="s">
        <v>3972</v>
      </c>
      <c r="C916" s="76" t="s">
        <v>286</v>
      </c>
      <c r="D916" s="76" t="s">
        <v>300</v>
      </c>
      <c r="E916" s="76">
        <v>750</v>
      </c>
      <c r="F916" s="76">
        <v>12</v>
      </c>
      <c r="G916" s="77">
        <v>12.5</v>
      </c>
      <c r="H916" s="76" t="s">
        <v>3303</v>
      </c>
      <c r="I916" s="77">
        <v>18.989999999999998</v>
      </c>
      <c r="J916" s="2">
        <v>1</v>
      </c>
      <c r="K916" s="119" cm="1">
        <f t="array" ref="K916">ROUND(IF(C916="Beer",SUM(LOOKUP(2,1/(SRP!$B$7:$B$9&lt;=E916)/(SRP!$C$7:$C$9&gt;=E916),SRP!$D$7:$D$9)*(G916/100)*(E916/1000)),IF(C916="Spirits",SUM(LOOKUP(2,1/(SRP!$B$2:$B$6&lt;=E916)/(SRP!$C$2:$C$6&gt;=E916),SRP!$D$2:$D$6)*(G916/100)*(E916/1000)),IF(AND(C916="Wine",D916="Fortified Wines"),SUM(LOOKUP(2,1/(SRP!$B$20:$B$23&lt;=E916)/(SRP!$C$20:$C$23&gt;=E916),SRP!$D$20:$D$23)*(G916/100)*(E916/1000)),IF(C916="Wine",SUM(LOOKUP(2,1/(SRP!$B$15:$B$19&lt;=E916)/(SRP!$C$15:$C$19&gt;=E916),SRP!$D$15:$D$19)*(G916/100)*(E916/1000)),IF(C916="Ready to Drink",SUM(LOOKUP(2,1/(SRP!$B$10:$B$14&lt;=E916)/(SRP!$C$10:$C$14&gt;=E916),SRP!$D$10:$D$14)*(G916/100)*(E916/1000)),0))))),2)</f>
        <v>6.54</v>
      </c>
    </row>
    <row r="917" spans="1:11" x14ac:dyDescent="0.35">
      <c r="A917" s="2">
        <v>16842</v>
      </c>
      <c r="B917" s="76" t="s">
        <v>861</v>
      </c>
      <c r="C917" s="76" t="s">
        <v>285</v>
      </c>
      <c r="D917" s="76" t="s">
        <v>5287</v>
      </c>
      <c r="E917" s="76">
        <v>750</v>
      </c>
      <c r="F917" s="76">
        <v>6</v>
      </c>
      <c r="G917" s="77">
        <v>40</v>
      </c>
      <c r="H917" s="76" t="s">
        <v>3285</v>
      </c>
      <c r="I917" s="77">
        <v>47.99</v>
      </c>
      <c r="J917" s="2">
        <v>1</v>
      </c>
      <c r="K917" s="119" cm="1">
        <f t="array" ref="K917">ROUND(IF(C917="Beer",SUM(LOOKUP(2,1/(SRP!$B$7:$B$9&lt;=E917)/(SRP!$C$7:$C$9&gt;=E917),SRP!$D$7:$D$9)*(G917/100)*(E917/1000)),IF(C917="Spirits",SUM(LOOKUP(2,1/(SRP!$B$2:$B$6&lt;=E917)/(SRP!$C$2:$C$6&gt;=E917),SRP!$D$2:$D$6)*(G917/100)*(E917/1000)),IF(AND(C917="Wine",D917="Fortified Wines"),SUM(LOOKUP(2,1/(SRP!$B$20:$B$23&lt;=E917)/(SRP!$C$20:$C$23&gt;=E917),SRP!$D$20:$D$23)*(G917/100)*(E917/1000)),IF(C917="Wine",SUM(LOOKUP(2,1/(SRP!$B$15:$B$19&lt;=E917)/(SRP!$C$15:$C$19&gt;=E917),SRP!$D$15:$D$19)*(G917/100)*(E917/1000)),IF(C917="Ready to Drink",SUM(LOOKUP(2,1/(SRP!$B$10:$B$14&lt;=E917)/(SRP!$C$10:$C$14&gt;=E917),SRP!$D$10:$D$14)*(G917/100)*(E917/1000)),0))))),2)</f>
        <v>20.94</v>
      </c>
    </row>
    <row r="918" spans="1:11" x14ac:dyDescent="0.35">
      <c r="A918" s="2">
        <v>16865</v>
      </c>
      <c r="B918" s="76" t="s">
        <v>862</v>
      </c>
      <c r="C918" s="76" t="s">
        <v>286</v>
      </c>
      <c r="D918" s="76" t="s">
        <v>5236</v>
      </c>
      <c r="E918" s="76">
        <v>750</v>
      </c>
      <c r="F918" s="76">
        <v>12</v>
      </c>
      <c r="G918" s="77">
        <v>14</v>
      </c>
      <c r="H918" s="76" t="s">
        <v>6283</v>
      </c>
      <c r="I918" s="77">
        <v>14.99</v>
      </c>
      <c r="J918" s="2">
        <v>1</v>
      </c>
      <c r="K918" s="119" cm="1">
        <f t="array" ref="K918">ROUND(IF(C918="Beer",SUM(LOOKUP(2,1/(SRP!$B$7:$B$9&lt;=E918)/(SRP!$C$7:$C$9&gt;=E918),SRP!$D$7:$D$9)*(G918/100)*(E918/1000)),IF(C918="Spirits",SUM(LOOKUP(2,1/(SRP!$B$2:$B$6&lt;=E918)/(SRP!$C$2:$C$6&gt;=E918),SRP!$D$2:$D$6)*(G918/100)*(E918/1000)),IF(AND(C918="Wine",D918="Fortified Wines"),SUM(LOOKUP(2,1/(SRP!$B$20:$B$23&lt;=E918)/(SRP!$C$20:$C$23&gt;=E918),SRP!$D$20:$D$23)*(G918/100)*(E918/1000)),IF(C918="Wine",SUM(LOOKUP(2,1/(SRP!$B$15:$B$19&lt;=E918)/(SRP!$C$15:$C$19&gt;=E918),SRP!$D$15:$D$19)*(G918/100)*(E918/1000)),IF(C918="Ready to Drink",SUM(LOOKUP(2,1/(SRP!$B$10:$B$14&lt;=E918)/(SRP!$C$10:$C$14&gt;=E918),SRP!$D$10:$D$14)*(G918/100)*(E918/1000)),0))))),2)</f>
        <v>7.33</v>
      </c>
    </row>
    <row r="919" spans="1:11" x14ac:dyDescent="0.35">
      <c r="A919" s="2">
        <v>16869</v>
      </c>
      <c r="B919" s="76" t="s">
        <v>198</v>
      </c>
      <c r="C919" s="76" t="s">
        <v>286</v>
      </c>
      <c r="D919" s="76" t="s">
        <v>5258</v>
      </c>
      <c r="E919" s="76">
        <v>750</v>
      </c>
      <c r="F919" s="76">
        <v>12</v>
      </c>
      <c r="G919" s="77">
        <v>6</v>
      </c>
      <c r="H919" s="76" t="s">
        <v>6695</v>
      </c>
      <c r="I919" s="77">
        <v>8.99</v>
      </c>
      <c r="J919" s="2">
        <v>1</v>
      </c>
      <c r="K919" s="119" cm="1">
        <f t="array" ref="K919">ROUND(IF(C919="Beer",SUM(LOOKUP(2,1/(SRP!$B$7:$B$9&lt;=E919)/(SRP!$C$7:$C$9&gt;=E919),SRP!$D$7:$D$9)*(G919/100)*(E919/1000)),IF(C919="Spirits",SUM(LOOKUP(2,1/(SRP!$B$2:$B$6&lt;=E919)/(SRP!$C$2:$C$6&gt;=E919),SRP!$D$2:$D$6)*(G919/100)*(E919/1000)),IF(AND(C919="Wine",D919="Fortified Wines"),SUM(LOOKUP(2,1/(SRP!$B$20:$B$23&lt;=E919)/(SRP!$C$20:$C$23&gt;=E919),SRP!$D$20:$D$23)*(G919/100)*(E919/1000)),IF(C919="Wine",SUM(LOOKUP(2,1/(SRP!$B$15:$B$19&lt;=E919)/(SRP!$C$15:$C$19&gt;=E919),SRP!$D$15:$D$19)*(G919/100)*(E919/1000)),IF(C919="Ready to Drink",SUM(LOOKUP(2,1/(SRP!$B$10:$B$14&lt;=E919)/(SRP!$C$10:$C$14&gt;=E919),SRP!$D$10:$D$14)*(G919/100)*(E919/1000)),0))))),2)</f>
        <v>3.14</v>
      </c>
    </row>
    <row r="920" spans="1:11" x14ac:dyDescent="0.35">
      <c r="A920" s="2">
        <v>16874</v>
      </c>
      <c r="B920" s="76" t="s">
        <v>7230</v>
      </c>
      <c r="C920" s="76" t="s">
        <v>286</v>
      </c>
      <c r="D920" s="76" t="s">
        <v>5301</v>
      </c>
      <c r="E920" s="76">
        <v>750</v>
      </c>
      <c r="F920" s="76">
        <v>12</v>
      </c>
      <c r="G920" s="77">
        <v>14.3</v>
      </c>
      <c r="H920" s="76" t="s">
        <v>3288</v>
      </c>
      <c r="I920" s="77">
        <v>27.28</v>
      </c>
      <c r="J920" s="2">
        <v>1</v>
      </c>
      <c r="K920" s="119" cm="1">
        <f t="array" ref="K920">ROUND(IF(C920="Beer",SUM(LOOKUP(2,1/(SRP!$B$7:$B$9&lt;=E920)/(SRP!$C$7:$C$9&gt;=E920),SRP!$D$7:$D$9)*(G920/100)*(E920/1000)),IF(C920="Spirits",SUM(LOOKUP(2,1/(SRP!$B$2:$B$6&lt;=E920)/(SRP!$C$2:$C$6&gt;=E920),SRP!$D$2:$D$6)*(G920/100)*(E920/1000)),IF(AND(C920="Wine",D920="Fortified Wines"),SUM(LOOKUP(2,1/(SRP!$B$20:$B$23&lt;=E920)/(SRP!$C$20:$C$23&gt;=E920),SRP!$D$20:$D$23)*(G920/100)*(E920/1000)),IF(C920="Wine",SUM(LOOKUP(2,1/(SRP!$B$15:$B$19&lt;=E920)/(SRP!$C$15:$C$19&gt;=E920),SRP!$D$15:$D$19)*(G920/100)*(E920/1000)),IF(C920="Ready to Drink",SUM(LOOKUP(2,1/(SRP!$B$10:$B$14&lt;=E920)/(SRP!$C$10:$C$14&gt;=E920),SRP!$D$10:$D$14)*(G920/100)*(E920/1000)),0))))),2)</f>
        <v>7.49</v>
      </c>
    </row>
    <row r="921" spans="1:11" x14ac:dyDescent="0.35">
      <c r="A921" s="2">
        <v>16877</v>
      </c>
      <c r="B921" s="76" t="s">
        <v>863</v>
      </c>
      <c r="C921" s="76" t="s">
        <v>287</v>
      </c>
      <c r="D921" s="76" t="s">
        <v>5292</v>
      </c>
      <c r="E921" s="76">
        <v>473</v>
      </c>
      <c r="F921" s="76">
        <v>24</v>
      </c>
      <c r="G921" s="77">
        <v>2.5</v>
      </c>
      <c r="H921" s="76" t="s">
        <v>3326</v>
      </c>
      <c r="I921" s="77">
        <v>3.89</v>
      </c>
      <c r="J921" s="2">
        <v>1</v>
      </c>
      <c r="K921" s="119" cm="1">
        <f t="array" ref="K921">ROUND(IF(C921="Beer",SUM(LOOKUP(2,1/(SRP!$B$7:$B$9&lt;=E921)/(SRP!$C$7:$C$9&gt;=E921),SRP!$D$7:$D$9)*(G921/100)*(E921/1000)),IF(C921="Spirits",SUM(LOOKUP(2,1/(SRP!$B$2:$B$6&lt;=E921)/(SRP!$C$2:$C$6&gt;=E921),SRP!$D$2:$D$6)*(G921/100)*(E921/1000)),IF(AND(C921="Wine",D921="Fortified Wines"),SUM(LOOKUP(2,1/(SRP!$B$20:$B$23&lt;=E921)/(SRP!$C$20:$C$23&gt;=E921),SRP!$D$20:$D$23)*(G921/100)*(E921/1000)),IF(C921="Wine",SUM(LOOKUP(2,1/(SRP!$B$15:$B$19&lt;=E921)/(SRP!$C$15:$C$19&gt;=E921),SRP!$D$15:$D$19)*(G921/100)*(E921/1000)),IF(C921="Ready to Drink",SUM(LOOKUP(2,1/(SRP!$B$10:$B$14&lt;=E921)/(SRP!$C$10:$C$14&gt;=E921),SRP!$D$10:$D$14)*(G921/100)*(E921/1000)),0))))),2)</f>
        <v>0.83</v>
      </c>
    </row>
    <row r="922" spans="1:11" x14ac:dyDescent="0.35">
      <c r="A922" s="2">
        <v>16877</v>
      </c>
      <c r="B922" s="76" t="s">
        <v>863</v>
      </c>
      <c r="C922" s="76" t="s">
        <v>287</v>
      </c>
      <c r="D922" s="76" t="s">
        <v>5292</v>
      </c>
      <c r="E922" s="76">
        <v>473</v>
      </c>
      <c r="F922" s="76">
        <v>24</v>
      </c>
      <c r="G922" s="77">
        <v>2.5</v>
      </c>
      <c r="H922" s="76" t="s">
        <v>3326</v>
      </c>
      <c r="I922" s="77">
        <v>3.89</v>
      </c>
      <c r="J922" s="2">
        <v>1</v>
      </c>
      <c r="K922" s="119" cm="1">
        <f t="array" ref="K922">ROUND(IF(C922="Beer",SUM(LOOKUP(2,1/(SRP!$B$7:$B$9&lt;=E922)/(SRP!$C$7:$C$9&gt;=E922),SRP!$D$7:$D$9)*(G922/100)*(E922/1000)),IF(C922="Spirits",SUM(LOOKUP(2,1/(SRP!$B$2:$B$6&lt;=E922)/(SRP!$C$2:$C$6&gt;=E922),SRP!$D$2:$D$6)*(G922/100)*(E922/1000)),IF(AND(C922="Wine",D922="Fortified Wines"),SUM(LOOKUP(2,1/(SRP!$B$20:$B$23&lt;=E922)/(SRP!$C$20:$C$23&gt;=E922),SRP!$D$20:$D$23)*(G922/100)*(E922/1000)),IF(C922="Wine",SUM(LOOKUP(2,1/(SRP!$B$15:$B$19&lt;=E922)/(SRP!$C$15:$C$19&gt;=E922),SRP!$D$15:$D$19)*(G922/100)*(E922/1000)),IF(C922="Ready to Drink",SUM(LOOKUP(2,1/(SRP!$B$10:$B$14&lt;=E922)/(SRP!$C$10:$C$14&gt;=E922),SRP!$D$10:$D$14)*(G922/100)*(E922/1000)),0))))),2)</f>
        <v>0.83</v>
      </c>
    </row>
    <row r="923" spans="1:11" x14ac:dyDescent="0.35">
      <c r="A923" s="2">
        <v>16888</v>
      </c>
      <c r="B923" s="76" t="s">
        <v>864</v>
      </c>
      <c r="C923" s="76" t="s">
        <v>286</v>
      </c>
      <c r="D923" s="76" t="s">
        <v>5236</v>
      </c>
      <c r="E923" s="76">
        <v>750</v>
      </c>
      <c r="F923" s="76">
        <v>12</v>
      </c>
      <c r="G923" s="77">
        <v>13</v>
      </c>
      <c r="H923" s="76" t="s">
        <v>5939</v>
      </c>
      <c r="I923" s="77">
        <v>17.989999999999998</v>
      </c>
      <c r="J923" s="2">
        <v>1</v>
      </c>
      <c r="K923" s="119" cm="1">
        <f t="array" ref="K923">ROUND(IF(C923="Beer",SUM(LOOKUP(2,1/(SRP!$B$7:$B$9&lt;=E923)/(SRP!$C$7:$C$9&gt;=E923),SRP!$D$7:$D$9)*(G923/100)*(E923/1000)),IF(C923="Spirits",SUM(LOOKUP(2,1/(SRP!$B$2:$B$6&lt;=E923)/(SRP!$C$2:$C$6&gt;=E923),SRP!$D$2:$D$6)*(G923/100)*(E923/1000)),IF(AND(C923="Wine",D923="Fortified Wines"),SUM(LOOKUP(2,1/(SRP!$B$20:$B$23&lt;=E923)/(SRP!$C$20:$C$23&gt;=E923),SRP!$D$20:$D$23)*(G923/100)*(E923/1000)),IF(C923="Wine",SUM(LOOKUP(2,1/(SRP!$B$15:$B$19&lt;=E923)/(SRP!$C$15:$C$19&gt;=E923),SRP!$D$15:$D$19)*(G923/100)*(E923/1000)),IF(C923="Ready to Drink",SUM(LOOKUP(2,1/(SRP!$B$10:$B$14&lt;=E923)/(SRP!$C$10:$C$14&gt;=E923),SRP!$D$10:$D$14)*(G923/100)*(E923/1000)),0))))),2)</f>
        <v>6.81</v>
      </c>
    </row>
    <row r="924" spans="1:11" x14ac:dyDescent="0.35">
      <c r="A924" s="2">
        <v>16903</v>
      </c>
      <c r="B924" s="76" t="s">
        <v>865</v>
      </c>
      <c r="C924" s="76" t="s">
        <v>287</v>
      </c>
      <c r="D924" s="76" t="s">
        <v>5230</v>
      </c>
      <c r="E924" s="76">
        <v>4260</v>
      </c>
      <c r="F924" s="76">
        <v>2</v>
      </c>
      <c r="G924" s="77">
        <v>4.5</v>
      </c>
      <c r="H924" s="76" t="s">
        <v>3324</v>
      </c>
      <c r="I924" s="77">
        <v>26.79</v>
      </c>
      <c r="J924" s="2">
        <v>12</v>
      </c>
      <c r="K924" s="119" cm="1">
        <f t="array" ref="K924">ROUND(IF(C924="Beer",SUM(LOOKUP(2,1/(SRP!$B$7:$B$9&lt;=E924)/(SRP!$C$7:$C$9&gt;=E924),SRP!$D$7:$D$9)*(G924/100)*(E924/1000)),IF(C924="Spirits",SUM(LOOKUP(2,1/(SRP!$B$2:$B$6&lt;=E924)/(SRP!$C$2:$C$6&gt;=E924),SRP!$D$2:$D$6)*(G924/100)*(E924/1000)),IF(AND(C924="Wine",D924="Fortified Wines"),SUM(LOOKUP(2,1/(SRP!$B$20:$B$23&lt;=E924)/(SRP!$C$20:$C$23&gt;=E924),SRP!$D$20:$D$23)*(G924/100)*(E924/1000)),IF(C924="Wine",SUM(LOOKUP(2,1/(SRP!$B$15:$B$19&lt;=E924)/(SRP!$C$15:$C$19&gt;=E924),SRP!$D$15:$D$19)*(G924/100)*(E924/1000)),IF(C924="Ready to Drink",SUM(LOOKUP(2,1/(SRP!$B$10:$B$14&lt;=E924)/(SRP!$C$10:$C$14&gt;=E924),SRP!$D$10:$D$14)*(G924/100)*(E924/1000)),0))))),2)</f>
        <v>13.38</v>
      </c>
    </row>
    <row r="925" spans="1:11" x14ac:dyDescent="0.35">
      <c r="A925" s="2">
        <v>16903</v>
      </c>
      <c r="B925" s="76" t="s">
        <v>865</v>
      </c>
      <c r="C925" s="76" t="s">
        <v>287</v>
      </c>
      <c r="D925" s="76" t="s">
        <v>5230</v>
      </c>
      <c r="E925" s="76">
        <v>4260</v>
      </c>
      <c r="F925" s="76">
        <v>2</v>
      </c>
      <c r="G925" s="77">
        <v>4.5</v>
      </c>
      <c r="H925" s="76" t="s">
        <v>3324</v>
      </c>
      <c r="I925" s="77">
        <v>26.79</v>
      </c>
      <c r="J925" s="2">
        <v>12</v>
      </c>
      <c r="K925" s="119" cm="1">
        <f t="array" ref="K925">ROUND(IF(C925="Beer",SUM(LOOKUP(2,1/(SRP!$B$7:$B$9&lt;=E925)/(SRP!$C$7:$C$9&gt;=E925),SRP!$D$7:$D$9)*(G925/100)*(E925/1000)),IF(C925="Spirits",SUM(LOOKUP(2,1/(SRP!$B$2:$B$6&lt;=E925)/(SRP!$C$2:$C$6&gt;=E925),SRP!$D$2:$D$6)*(G925/100)*(E925/1000)),IF(AND(C925="Wine",D925="Fortified Wines"),SUM(LOOKUP(2,1/(SRP!$B$20:$B$23&lt;=E925)/(SRP!$C$20:$C$23&gt;=E925),SRP!$D$20:$D$23)*(G925/100)*(E925/1000)),IF(C925="Wine",SUM(LOOKUP(2,1/(SRP!$B$15:$B$19&lt;=E925)/(SRP!$C$15:$C$19&gt;=E925),SRP!$D$15:$D$19)*(G925/100)*(E925/1000)),IF(C925="Ready to Drink",SUM(LOOKUP(2,1/(SRP!$B$10:$B$14&lt;=E925)/(SRP!$C$10:$C$14&gt;=E925),SRP!$D$10:$D$14)*(G925/100)*(E925/1000)),0))))),2)</f>
        <v>13.38</v>
      </c>
    </row>
    <row r="926" spans="1:11" x14ac:dyDescent="0.35">
      <c r="A926" s="2">
        <v>16965</v>
      </c>
      <c r="B926" s="76" t="s">
        <v>866</v>
      </c>
      <c r="C926" s="76" t="s">
        <v>286</v>
      </c>
      <c r="D926" s="76" t="s">
        <v>5244</v>
      </c>
      <c r="E926" s="76">
        <v>3000</v>
      </c>
      <c r="F926" s="76">
        <v>6</v>
      </c>
      <c r="G926" s="77">
        <v>12.5</v>
      </c>
      <c r="H926" s="76" t="s">
        <v>6695</v>
      </c>
      <c r="I926" s="77">
        <v>49.99</v>
      </c>
      <c r="J926" s="2">
        <v>1</v>
      </c>
      <c r="K926" s="119" cm="1">
        <f t="array" ref="K926">ROUND(IF(C926="Beer",SUM(LOOKUP(2,1/(SRP!$B$7:$B$9&lt;=E926)/(SRP!$C$7:$C$9&gt;=E926),SRP!$D$7:$D$9)*(G926/100)*(E926/1000)),IF(C926="Spirits",SUM(LOOKUP(2,1/(SRP!$B$2:$B$6&lt;=E926)/(SRP!$C$2:$C$6&gt;=E926),SRP!$D$2:$D$6)*(G926/100)*(E926/1000)),IF(AND(C926="Wine",D926="Fortified Wines"),SUM(LOOKUP(2,1/(SRP!$B$20:$B$23&lt;=E926)/(SRP!$C$20:$C$23&gt;=E926),SRP!$D$20:$D$23)*(G926/100)*(E926/1000)),IF(C926="Wine",SUM(LOOKUP(2,1/(SRP!$B$15:$B$19&lt;=E926)/(SRP!$C$15:$C$19&gt;=E926),SRP!$D$15:$D$19)*(G926/100)*(E926/1000)),IF(C926="Ready to Drink",SUM(LOOKUP(2,1/(SRP!$B$10:$B$14&lt;=E926)/(SRP!$C$10:$C$14&gt;=E926),SRP!$D$10:$D$14)*(G926/100)*(E926/1000)),0))))),2)</f>
        <v>26.18</v>
      </c>
    </row>
    <row r="927" spans="1:11" x14ac:dyDescent="0.35">
      <c r="A927" s="2">
        <v>16988</v>
      </c>
      <c r="B927" s="76" t="s">
        <v>867</v>
      </c>
      <c r="C927" s="76" t="s">
        <v>285</v>
      </c>
      <c r="D927" s="76" t="s">
        <v>5287</v>
      </c>
      <c r="E927" s="76">
        <v>750</v>
      </c>
      <c r="F927" s="76">
        <v>6</v>
      </c>
      <c r="G927" s="77">
        <v>40</v>
      </c>
      <c r="H927" s="76" t="s">
        <v>6697</v>
      </c>
      <c r="I927" s="77">
        <v>94.99</v>
      </c>
      <c r="J927" s="2">
        <v>1</v>
      </c>
      <c r="K927" s="119" cm="1">
        <f t="array" ref="K927">ROUND(IF(C927="Beer",SUM(LOOKUP(2,1/(SRP!$B$7:$B$9&lt;=E927)/(SRP!$C$7:$C$9&gt;=E927),SRP!$D$7:$D$9)*(G927/100)*(E927/1000)),IF(C927="Spirits",SUM(LOOKUP(2,1/(SRP!$B$2:$B$6&lt;=E927)/(SRP!$C$2:$C$6&gt;=E927),SRP!$D$2:$D$6)*(G927/100)*(E927/1000)),IF(AND(C927="Wine",D927="Fortified Wines"),SUM(LOOKUP(2,1/(SRP!$B$20:$B$23&lt;=E927)/(SRP!$C$20:$C$23&gt;=E927),SRP!$D$20:$D$23)*(G927/100)*(E927/1000)),IF(C927="Wine",SUM(LOOKUP(2,1/(SRP!$B$15:$B$19&lt;=E927)/(SRP!$C$15:$C$19&gt;=E927),SRP!$D$15:$D$19)*(G927/100)*(E927/1000)),IF(C927="Ready to Drink",SUM(LOOKUP(2,1/(SRP!$B$10:$B$14&lt;=E927)/(SRP!$C$10:$C$14&gt;=E927),SRP!$D$10:$D$14)*(G927/100)*(E927/1000)),0))))),2)</f>
        <v>20.94</v>
      </c>
    </row>
    <row r="928" spans="1:11" x14ac:dyDescent="0.35">
      <c r="A928" s="2">
        <v>16991</v>
      </c>
      <c r="B928" s="76" t="s">
        <v>868</v>
      </c>
      <c r="C928" s="76" t="s">
        <v>285</v>
      </c>
      <c r="D928" s="76" t="s">
        <v>5274</v>
      </c>
      <c r="E928" s="76">
        <v>750</v>
      </c>
      <c r="F928" s="76">
        <v>6</v>
      </c>
      <c r="G928" s="77">
        <v>40</v>
      </c>
      <c r="H928" s="76" t="s">
        <v>6697</v>
      </c>
      <c r="I928" s="77">
        <v>84.99</v>
      </c>
      <c r="J928" s="2">
        <v>1</v>
      </c>
      <c r="K928" s="119" cm="1">
        <f t="array" ref="K928">ROUND(IF(C928="Beer",SUM(LOOKUP(2,1/(SRP!$B$7:$B$9&lt;=E928)/(SRP!$C$7:$C$9&gt;=E928),SRP!$D$7:$D$9)*(G928/100)*(E928/1000)),IF(C928="Spirits",SUM(LOOKUP(2,1/(SRP!$B$2:$B$6&lt;=E928)/(SRP!$C$2:$C$6&gt;=E928),SRP!$D$2:$D$6)*(G928/100)*(E928/1000)),IF(AND(C928="Wine",D928="Fortified Wines"),SUM(LOOKUP(2,1/(SRP!$B$20:$B$23&lt;=E928)/(SRP!$C$20:$C$23&gt;=E928),SRP!$D$20:$D$23)*(G928/100)*(E928/1000)),IF(C928="Wine",SUM(LOOKUP(2,1/(SRP!$B$15:$B$19&lt;=E928)/(SRP!$C$15:$C$19&gt;=E928),SRP!$D$15:$D$19)*(G928/100)*(E928/1000)),IF(C928="Ready to Drink",SUM(LOOKUP(2,1/(SRP!$B$10:$B$14&lt;=E928)/(SRP!$C$10:$C$14&gt;=E928),SRP!$D$10:$D$14)*(G928/100)*(E928/1000)),0))))),2)</f>
        <v>20.94</v>
      </c>
    </row>
    <row r="929" spans="1:11" x14ac:dyDescent="0.35">
      <c r="A929" s="2">
        <v>17018</v>
      </c>
      <c r="B929" s="76" t="s">
        <v>869</v>
      </c>
      <c r="C929" s="76" t="s">
        <v>286</v>
      </c>
      <c r="D929" s="76" t="s">
        <v>5258</v>
      </c>
      <c r="E929" s="76">
        <v>750</v>
      </c>
      <c r="F929" s="76">
        <v>12</v>
      </c>
      <c r="G929" s="77">
        <v>6.5</v>
      </c>
      <c r="H929" s="76" t="s">
        <v>6283</v>
      </c>
      <c r="I929" s="77">
        <v>12.99</v>
      </c>
      <c r="J929" s="2">
        <v>1</v>
      </c>
      <c r="K929" s="119" cm="1">
        <f t="array" ref="K929">ROUND(IF(C929="Beer",SUM(LOOKUP(2,1/(SRP!$B$7:$B$9&lt;=E929)/(SRP!$C$7:$C$9&gt;=E929),SRP!$D$7:$D$9)*(G929/100)*(E929/1000)),IF(C929="Spirits",SUM(LOOKUP(2,1/(SRP!$B$2:$B$6&lt;=E929)/(SRP!$C$2:$C$6&gt;=E929),SRP!$D$2:$D$6)*(G929/100)*(E929/1000)),IF(AND(C929="Wine",D929="Fortified Wines"),SUM(LOOKUP(2,1/(SRP!$B$20:$B$23&lt;=E929)/(SRP!$C$20:$C$23&gt;=E929),SRP!$D$20:$D$23)*(G929/100)*(E929/1000)),IF(C929="Wine",SUM(LOOKUP(2,1/(SRP!$B$15:$B$19&lt;=E929)/(SRP!$C$15:$C$19&gt;=E929),SRP!$D$15:$D$19)*(G929/100)*(E929/1000)),IF(C929="Ready to Drink",SUM(LOOKUP(2,1/(SRP!$B$10:$B$14&lt;=E929)/(SRP!$C$10:$C$14&gt;=E929),SRP!$D$10:$D$14)*(G929/100)*(E929/1000)),0))))),2)</f>
        <v>3.4</v>
      </c>
    </row>
    <row r="930" spans="1:11" x14ac:dyDescent="0.35">
      <c r="A930" s="2">
        <v>17021</v>
      </c>
      <c r="B930" s="76" t="s">
        <v>5747</v>
      </c>
      <c r="C930" s="76" t="s">
        <v>287</v>
      </c>
      <c r="D930" s="76" t="s">
        <v>5240</v>
      </c>
      <c r="E930" s="76">
        <v>4260</v>
      </c>
      <c r="F930" s="76">
        <v>1</v>
      </c>
      <c r="G930" s="77">
        <v>6</v>
      </c>
      <c r="H930" s="76" t="s">
        <v>3327</v>
      </c>
      <c r="I930" s="77">
        <v>26.49</v>
      </c>
      <c r="J930" s="2">
        <v>12</v>
      </c>
      <c r="K930" s="119" cm="1">
        <f t="array" ref="K930">ROUND(IF(C930="Beer",SUM(LOOKUP(2,1/(SRP!$B$7:$B$9&lt;=E930)/(SRP!$C$7:$C$9&gt;=E930),SRP!$D$7:$D$9)*(G930/100)*(E930/1000)),IF(C930="Spirits",SUM(LOOKUP(2,1/(SRP!$B$2:$B$6&lt;=E930)/(SRP!$C$2:$C$6&gt;=E930),SRP!$D$2:$D$6)*(G930/100)*(E930/1000)),IF(AND(C930="Wine",D930="Fortified Wines"),SUM(LOOKUP(2,1/(SRP!$B$20:$B$23&lt;=E930)/(SRP!$C$20:$C$23&gt;=E930),SRP!$D$20:$D$23)*(G930/100)*(E930/1000)),IF(C930="Wine",SUM(LOOKUP(2,1/(SRP!$B$15:$B$19&lt;=E930)/(SRP!$C$15:$C$19&gt;=E930),SRP!$D$15:$D$19)*(G930/100)*(E930/1000)),IF(C930="Ready to Drink",SUM(LOOKUP(2,1/(SRP!$B$10:$B$14&lt;=E930)/(SRP!$C$10:$C$14&gt;=E930),SRP!$D$10:$D$14)*(G930/100)*(E930/1000)),0))))),2)</f>
        <v>17.84</v>
      </c>
    </row>
    <row r="931" spans="1:11" x14ac:dyDescent="0.35">
      <c r="A931" s="2">
        <v>17021</v>
      </c>
      <c r="B931" s="76" t="s">
        <v>5747</v>
      </c>
      <c r="C931" s="76" t="s">
        <v>287</v>
      </c>
      <c r="D931" s="76" t="s">
        <v>5240</v>
      </c>
      <c r="E931" s="76">
        <v>4260</v>
      </c>
      <c r="F931" s="76">
        <v>1</v>
      </c>
      <c r="G931" s="77">
        <v>6</v>
      </c>
      <c r="H931" s="76" t="s">
        <v>3327</v>
      </c>
      <c r="I931" s="77">
        <v>26.49</v>
      </c>
      <c r="J931" s="2">
        <v>12</v>
      </c>
      <c r="K931" s="119" cm="1">
        <f t="array" ref="K931">ROUND(IF(C931="Beer",SUM(LOOKUP(2,1/(SRP!$B$7:$B$9&lt;=E931)/(SRP!$C$7:$C$9&gt;=E931),SRP!$D$7:$D$9)*(G931/100)*(E931/1000)),IF(C931="Spirits",SUM(LOOKUP(2,1/(SRP!$B$2:$B$6&lt;=E931)/(SRP!$C$2:$C$6&gt;=E931),SRP!$D$2:$D$6)*(G931/100)*(E931/1000)),IF(AND(C931="Wine",D931="Fortified Wines"),SUM(LOOKUP(2,1/(SRP!$B$20:$B$23&lt;=E931)/(SRP!$C$20:$C$23&gt;=E931),SRP!$D$20:$D$23)*(G931/100)*(E931/1000)),IF(C931="Wine",SUM(LOOKUP(2,1/(SRP!$B$15:$B$19&lt;=E931)/(SRP!$C$15:$C$19&gt;=E931),SRP!$D$15:$D$19)*(G931/100)*(E931/1000)),IF(C931="Ready to Drink",SUM(LOOKUP(2,1/(SRP!$B$10:$B$14&lt;=E931)/(SRP!$C$10:$C$14&gt;=E931),SRP!$D$10:$D$14)*(G931/100)*(E931/1000)),0))))),2)</f>
        <v>17.84</v>
      </c>
    </row>
    <row r="932" spans="1:11" x14ac:dyDescent="0.35">
      <c r="A932" s="2">
        <v>17027</v>
      </c>
      <c r="B932" s="76" t="s">
        <v>870</v>
      </c>
      <c r="C932" s="76" t="s">
        <v>286</v>
      </c>
      <c r="D932" s="76" t="s">
        <v>5248</v>
      </c>
      <c r="E932" s="76">
        <v>750</v>
      </c>
      <c r="F932" s="76">
        <v>12</v>
      </c>
      <c r="G932" s="77">
        <v>14.2</v>
      </c>
      <c r="H932" s="76" t="s">
        <v>3297</v>
      </c>
      <c r="I932" s="77">
        <v>24.99</v>
      </c>
      <c r="J932" s="2">
        <v>1</v>
      </c>
      <c r="K932" s="119" cm="1">
        <f t="array" ref="K932">ROUND(IF(C932="Beer",SUM(LOOKUP(2,1/(SRP!$B$7:$B$9&lt;=E932)/(SRP!$C$7:$C$9&gt;=E932),SRP!$D$7:$D$9)*(G932/100)*(E932/1000)),IF(C932="Spirits",SUM(LOOKUP(2,1/(SRP!$B$2:$B$6&lt;=E932)/(SRP!$C$2:$C$6&gt;=E932),SRP!$D$2:$D$6)*(G932/100)*(E932/1000)),IF(AND(C932="Wine",D932="Fortified Wines"),SUM(LOOKUP(2,1/(SRP!$B$20:$B$23&lt;=E932)/(SRP!$C$20:$C$23&gt;=E932),SRP!$D$20:$D$23)*(G932/100)*(E932/1000)),IF(C932="Wine",SUM(LOOKUP(2,1/(SRP!$B$15:$B$19&lt;=E932)/(SRP!$C$15:$C$19&gt;=E932),SRP!$D$15:$D$19)*(G932/100)*(E932/1000)),IF(C932="Ready to Drink",SUM(LOOKUP(2,1/(SRP!$B$10:$B$14&lt;=E932)/(SRP!$C$10:$C$14&gt;=E932),SRP!$D$10:$D$14)*(G932/100)*(E932/1000)),0))))),2)</f>
        <v>7.43</v>
      </c>
    </row>
    <row r="933" spans="1:11" x14ac:dyDescent="0.35">
      <c r="A933" s="2">
        <v>17036</v>
      </c>
      <c r="B933" s="76" t="s">
        <v>871</v>
      </c>
      <c r="C933" s="76" t="s">
        <v>286</v>
      </c>
      <c r="D933" s="76" t="s">
        <v>5251</v>
      </c>
      <c r="E933" s="76">
        <v>375</v>
      </c>
      <c r="F933" s="76">
        <v>12</v>
      </c>
      <c r="G933" s="77">
        <v>20</v>
      </c>
      <c r="H933" s="76" t="s">
        <v>3288</v>
      </c>
      <c r="I933" s="77">
        <v>30.99</v>
      </c>
      <c r="J933" s="2">
        <v>1</v>
      </c>
      <c r="K933" s="119" cm="1">
        <f t="array" ref="K933">ROUND(IF(C933="Beer",SUM(LOOKUP(2,1/(SRP!$B$7:$B$9&lt;=E933)/(SRP!$C$7:$C$9&gt;=E933),SRP!$D$7:$D$9)*(G933/100)*(E933/1000)),IF(C933="Spirits",SUM(LOOKUP(2,1/(SRP!$B$2:$B$6&lt;=E933)/(SRP!$C$2:$C$6&gt;=E933),SRP!$D$2:$D$6)*(G933/100)*(E933/1000)),IF(AND(C933="Wine",D933="Fortified Wines"),SUM(LOOKUP(2,1/(SRP!$B$20:$B$23&lt;=E933)/(SRP!$C$20:$C$23&gt;=E933),SRP!$D$20:$D$23)*(G933/100)*(E933/1000)),IF(C933="Wine",SUM(LOOKUP(2,1/(SRP!$B$15:$B$19&lt;=E933)/(SRP!$C$15:$C$19&gt;=E933),SRP!$D$15:$D$19)*(G933/100)*(E933/1000)),IF(C933="Ready to Drink",SUM(LOOKUP(2,1/(SRP!$B$10:$B$14&lt;=E933)/(SRP!$C$10:$C$14&gt;=E933),SRP!$D$10:$D$14)*(G933/100)*(E933/1000)),0))))),2)</f>
        <v>5.55</v>
      </c>
    </row>
    <row r="934" spans="1:11" x14ac:dyDescent="0.35">
      <c r="A934" s="2">
        <v>17084</v>
      </c>
      <c r="B934" s="76" t="s">
        <v>872</v>
      </c>
      <c r="C934" s="76" t="s">
        <v>286</v>
      </c>
      <c r="D934" s="76" t="s">
        <v>5245</v>
      </c>
      <c r="E934" s="76">
        <v>750</v>
      </c>
      <c r="F934" s="76">
        <v>12</v>
      </c>
      <c r="G934" s="77">
        <v>8</v>
      </c>
      <c r="H934" s="76" t="s">
        <v>3306</v>
      </c>
      <c r="I934" s="77">
        <v>14.59</v>
      </c>
      <c r="J934" s="2">
        <v>1</v>
      </c>
      <c r="K934" s="119" cm="1">
        <f t="array" ref="K934">ROUND(IF(C934="Beer",SUM(LOOKUP(2,1/(SRP!$B$7:$B$9&lt;=E934)/(SRP!$C$7:$C$9&gt;=E934),SRP!$D$7:$D$9)*(G934/100)*(E934/1000)),IF(C934="Spirits",SUM(LOOKUP(2,1/(SRP!$B$2:$B$6&lt;=E934)/(SRP!$C$2:$C$6&gt;=E934),SRP!$D$2:$D$6)*(G934/100)*(E934/1000)),IF(AND(C934="Wine",D934="Fortified Wines"),SUM(LOOKUP(2,1/(SRP!$B$20:$B$23&lt;=E934)/(SRP!$C$20:$C$23&gt;=E934),SRP!$D$20:$D$23)*(G934/100)*(E934/1000)),IF(C934="Wine",SUM(LOOKUP(2,1/(SRP!$B$15:$B$19&lt;=E934)/(SRP!$C$15:$C$19&gt;=E934),SRP!$D$15:$D$19)*(G934/100)*(E934/1000)),IF(C934="Ready to Drink",SUM(LOOKUP(2,1/(SRP!$B$10:$B$14&lt;=E934)/(SRP!$C$10:$C$14&gt;=E934),SRP!$D$10:$D$14)*(G934/100)*(E934/1000)),0))))),2)</f>
        <v>4.1900000000000004</v>
      </c>
    </row>
    <row r="935" spans="1:11" x14ac:dyDescent="0.35">
      <c r="A935" s="2">
        <v>17085</v>
      </c>
      <c r="B935" s="76" t="s">
        <v>873</v>
      </c>
      <c r="C935" s="76" t="s">
        <v>286</v>
      </c>
      <c r="D935" s="76" t="s">
        <v>5289</v>
      </c>
      <c r="E935" s="76">
        <v>750</v>
      </c>
      <c r="F935" s="76">
        <v>12</v>
      </c>
      <c r="G935" s="77">
        <v>8</v>
      </c>
      <c r="H935" s="76" t="s">
        <v>3306</v>
      </c>
      <c r="I935" s="77">
        <v>14.59</v>
      </c>
      <c r="J935" s="2">
        <v>1</v>
      </c>
      <c r="K935" s="119" cm="1">
        <f t="array" ref="K935">ROUND(IF(C935="Beer",SUM(LOOKUP(2,1/(SRP!$B$7:$B$9&lt;=E935)/(SRP!$C$7:$C$9&gt;=E935),SRP!$D$7:$D$9)*(G935/100)*(E935/1000)),IF(C935="Spirits",SUM(LOOKUP(2,1/(SRP!$B$2:$B$6&lt;=E935)/(SRP!$C$2:$C$6&gt;=E935),SRP!$D$2:$D$6)*(G935/100)*(E935/1000)),IF(AND(C935="Wine",D935="Fortified Wines"),SUM(LOOKUP(2,1/(SRP!$B$20:$B$23&lt;=E935)/(SRP!$C$20:$C$23&gt;=E935),SRP!$D$20:$D$23)*(G935/100)*(E935/1000)),IF(C935="Wine",SUM(LOOKUP(2,1/(SRP!$B$15:$B$19&lt;=E935)/(SRP!$C$15:$C$19&gt;=E935),SRP!$D$15:$D$19)*(G935/100)*(E935/1000)),IF(C935="Ready to Drink",SUM(LOOKUP(2,1/(SRP!$B$10:$B$14&lt;=E935)/(SRP!$C$10:$C$14&gt;=E935),SRP!$D$10:$D$14)*(G935/100)*(E935/1000)),0))))),2)</f>
        <v>4.1900000000000004</v>
      </c>
    </row>
    <row r="936" spans="1:11" x14ac:dyDescent="0.35">
      <c r="A936" s="2">
        <v>17090</v>
      </c>
      <c r="B936" s="76" t="s">
        <v>874</v>
      </c>
      <c r="C936" s="76" t="s">
        <v>286</v>
      </c>
      <c r="D936" s="76" t="s">
        <v>5236</v>
      </c>
      <c r="E936" s="76">
        <v>750</v>
      </c>
      <c r="F936" s="76">
        <v>12</v>
      </c>
      <c r="G936" s="77">
        <v>12</v>
      </c>
      <c r="H936" s="76" t="s">
        <v>3338</v>
      </c>
      <c r="I936" s="77">
        <v>17.989999999999998</v>
      </c>
      <c r="J936" s="2">
        <v>1</v>
      </c>
      <c r="K936" s="119" cm="1">
        <f t="array" ref="K936">ROUND(IF(C936="Beer",SUM(LOOKUP(2,1/(SRP!$B$7:$B$9&lt;=E936)/(SRP!$C$7:$C$9&gt;=E936),SRP!$D$7:$D$9)*(G936/100)*(E936/1000)),IF(C936="Spirits",SUM(LOOKUP(2,1/(SRP!$B$2:$B$6&lt;=E936)/(SRP!$C$2:$C$6&gt;=E936),SRP!$D$2:$D$6)*(G936/100)*(E936/1000)),IF(AND(C936="Wine",D936="Fortified Wines"),SUM(LOOKUP(2,1/(SRP!$B$20:$B$23&lt;=E936)/(SRP!$C$20:$C$23&gt;=E936),SRP!$D$20:$D$23)*(G936/100)*(E936/1000)),IF(C936="Wine",SUM(LOOKUP(2,1/(SRP!$B$15:$B$19&lt;=E936)/(SRP!$C$15:$C$19&gt;=E936),SRP!$D$15:$D$19)*(G936/100)*(E936/1000)),IF(C936="Ready to Drink",SUM(LOOKUP(2,1/(SRP!$B$10:$B$14&lt;=E936)/(SRP!$C$10:$C$14&gt;=E936),SRP!$D$10:$D$14)*(G936/100)*(E936/1000)),0))))),2)</f>
        <v>6.28</v>
      </c>
    </row>
    <row r="937" spans="1:11" x14ac:dyDescent="0.35">
      <c r="A937" s="2">
        <v>17091</v>
      </c>
      <c r="B937" s="76" t="s">
        <v>875</v>
      </c>
      <c r="C937" s="76" t="s">
        <v>286</v>
      </c>
      <c r="D937" s="76" t="s">
        <v>5236</v>
      </c>
      <c r="E937" s="76">
        <v>750</v>
      </c>
      <c r="F937" s="76">
        <v>12</v>
      </c>
      <c r="G937" s="77">
        <v>12</v>
      </c>
      <c r="H937" s="76" t="s">
        <v>3338</v>
      </c>
      <c r="I937" s="77">
        <v>17.989999999999998</v>
      </c>
      <c r="J937" s="2">
        <v>1</v>
      </c>
      <c r="K937" s="119" cm="1">
        <f t="array" ref="K937">ROUND(IF(C937="Beer",SUM(LOOKUP(2,1/(SRP!$B$7:$B$9&lt;=E937)/(SRP!$C$7:$C$9&gt;=E937),SRP!$D$7:$D$9)*(G937/100)*(E937/1000)),IF(C937="Spirits",SUM(LOOKUP(2,1/(SRP!$B$2:$B$6&lt;=E937)/(SRP!$C$2:$C$6&gt;=E937),SRP!$D$2:$D$6)*(G937/100)*(E937/1000)),IF(AND(C937="Wine",D937="Fortified Wines"),SUM(LOOKUP(2,1/(SRP!$B$20:$B$23&lt;=E937)/(SRP!$C$20:$C$23&gt;=E937),SRP!$D$20:$D$23)*(G937/100)*(E937/1000)),IF(C937="Wine",SUM(LOOKUP(2,1/(SRP!$B$15:$B$19&lt;=E937)/(SRP!$C$15:$C$19&gt;=E937),SRP!$D$15:$D$19)*(G937/100)*(E937/1000)),IF(C937="Ready to Drink",SUM(LOOKUP(2,1/(SRP!$B$10:$B$14&lt;=E937)/(SRP!$C$10:$C$14&gt;=E937),SRP!$D$10:$D$14)*(G937/100)*(E937/1000)),0))))),2)</f>
        <v>6.28</v>
      </c>
    </row>
    <row r="938" spans="1:11" x14ac:dyDescent="0.35">
      <c r="A938" s="2">
        <v>17092</v>
      </c>
      <c r="B938" s="76" t="s">
        <v>3358</v>
      </c>
      <c r="C938" s="76" t="s">
        <v>286</v>
      </c>
      <c r="D938" s="76" t="s">
        <v>5248</v>
      </c>
      <c r="E938" s="76">
        <v>750</v>
      </c>
      <c r="F938" s="76">
        <v>12</v>
      </c>
      <c r="G938" s="77">
        <v>14.5</v>
      </c>
      <c r="H938" s="76" t="s">
        <v>3299</v>
      </c>
      <c r="I938" s="77">
        <v>26.99</v>
      </c>
      <c r="J938" s="2">
        <v>1</v>
      </c>
      <c r="K938" s="119" cm="1">
        <f t="array" ref="K938">ROUND(IF(C938="Beer",SUM(LOOKUP(2,1/(SRP!$B$7:$B$9&lt;=E938)/(SRP!$C$7:$C$9&gt;=E938),SRP!$D$7:$D$9)*(G938/100)*(E938/1000)),IF(C938="Spirits",SUM(LOOKUP(2,1/(SRP!$B$2:$B$6&lt;=E938)/(SRP!$C$2:$C$6&gt;=E938),SRP!$D$2:$D$6)*(G938/100)*(E938/1000)),IF(AND(C938="Wine",D938="Fortified Wines"),SUM(LOOKUP(2,1/(SRP!$B$20:$B$23&lt;=E938)/(SRP!$C$20:$C$23&gt;=E938),SRP!$D$20:$D$23)*(G938/100)*(E938/1000)),IF(C938="Wine",SUM(LOOKUP(2,1/(SRP!$B$15:$B$19&lt;=E938)/(SRP!$C$15:$C$19&gt;=E938),SRP!$D$15:$D$19)*(G938/100)*(E938/1000)),IF(C938="Ready to Drink",SUM(LOOKUP(2,1/(SRP!$B$10:$B$14&lt;=E938)/(SRP!$C$10:$C$14&gt;=E938),SRP!$D$10:$D$14)*(G938/100)*(E938/1000)),0))))),2)</f>
        <v>7.59</v>
      </c>
    </row>
    <row r="939" spans="1:11" x14ac:dyDescent="0.35">
      <c r="A939" s="2">
        <v>17093</v>
      </c>
      <c r="B939" s="76" t="s">
        <v>876</v>
      </c>
      <c r="C939" s="76" t="s">
        <v>286</v>
      </c>
      <c r="D939" s="76" t="s">
        <v>5247</v>
      </c>
      <c r="E939" s="76">
        <v>750</v>
      </c>
      <c r="F939" s="76">
        <v>12</v>
      </c>
      <c r="G939" s="77">
        <v>13</v>
      </c>
      <c r="H939" s="76" t="s">
        <v>3338</v>
      </c>
      <c r="I939" s="77">
        <v>21.99</v>
      </c>
      <c r="J939" s="2">
        <v>1</v>
      </c>
      <c r="K939" s="119" cm="1">
        <f t="array" ref="K939">ROUND(IF(C939="Beer",SUM(LOOKUP(2,1/(SRP!$B$7:$B$9&lt;=E939)/(SRP!$C$7:$C$9&gt;=E939),SRP!$D$7:$D$9)*(G939/100)*(E939/1000)),IF(C939="Spirits",SUM(LOOKUP(2,1/(SRP!$B$2:$B$6&lt;=E939)/(SRP!$C$2:$C$6&gt;=E939),SRP!$D$2:$D$6)*(G939/100)*(E939/1000)),IF(AND(C939="Wine",D939="Fortified Wines"),SUM(LOOKUP(2,1/(SRP!$B$20:$B$23&lt;=E939)/(SRP!$C$20:$C$23&gt;=E939),SRP!$D$20:$D$23)*(G939/100)*(E939/1000)),IF(C939="Wine",SUM(LOOKUP(2,1/(SRP!$B$15:$B$19&lt;=E939)/(SRP!$C$15:$C$19&gt;=E939),SRP!$D$15:$D$19)*(G939/100)*(E939/1000)),IF(C939="Ready to Drink",SUM(LOOKUP(2,1/(SRP!$B$10:$B$14&lt;=E939)/(SRP!$C$10:$C$14&gt;=E939),SRP!$D$10:$D$14)*(G939/100)*(E939/1000)),0))))),2)</f>
        <v>6.81</v>
      </c>
    </row>
    <row r="940" spans="1:11" x14ac:dyDescent="0.35">
      <c r="A940" s="2">
        <v>17097</v>
      </c>
      <c r="B940" s="76" t="s">
        <v>877</v>
      </c>
      <c r="C940" s="76" t="s">
        <v>285</v>
      </c>
      <c r="D940" s="76" t="s">
        <v>5287</v>
      </c>
      <c r="E940" s="76">
        <v>750</v>
      </c>
      <c r="F940" s="76">
        <v>6</v>
      </c>
      <c r="G940" s="77">
        <v>40</v>
      </c>
      <c r="H940" s="76" t="s">
        <v>3306</v>
      </c>
      <c r="I940" s="77">
        <v>77.989999999999995</v>
      </c>
      <c r="J940" s="2">
        <v>1</v>
      </c>
      <c r="K940" s="119" cm="1">
        <f t="array" ref="K940">ROUND(IF(C940="Beer",SUM(LOOKUP(2,1/(SRP!$B$7:$B$9&lt;=E940)/(SRP!$C$7:$C$9&gt;=E940),SRP!$D$7:$D$9)*(G940/100)*(E940/1000)),IF(C940="Spirits",SUM(LOOKUP(2,1/(SRP!$B$2:$B$6&lt;=E940)/(SRP!$C$2:$C$6&gt;=E940),SRP!$D$2:$D$6)*(G940/100)*(E940/1000)),IF(AND(C940="Wine",D940="Fortified Wines"),SUM(LOOKUP(2,1/(SRP!$B$20:$B$23&lt;=E940)/(SRP!$C$20:$C$23&gt;=E940),SRP!$D$20:$D$23)*(G940/100)*(E940/1000)),IF(C940="Wine",SUM(LOOKUP(2,1/(SRP!$B$15:$B$19&lt;=E940)/(SRP!$C$15:$C$19&gt;=E940),SRP!$D$15:$D$19)*(G940/100)*(E940/1000)),IF(C940="Ready to Drink",SUM(LOOKUP(2,1/(SRP!$B$10:$B$14&lt;=E940)/(SRP!$C$10:$C$14&gt;=E940),SRP!$D$10:$D$14)*(G940/100)*(E940/1000)),0))))),2)</f>
        <v>20.94</v>
      </c>
    </row>
    <row r="941" spans="1:11" x14ac:dyDescent="0.35">
      <c r="A941" s="2">
        <v>17098</v>
      </c>
      <c r="B941" s="76" t="s">
        <v>878</v>
      </c>
      <c r="C941" s="76" t="s">
        <v>285</v>
      </c>
      <c r="D941" s="76" t="s">
        <v>5270</v>
      </c>
      <c r="E941" s="76">
        <v>375</v>
      </c>
      <c r="F941" s="76">
        <v>24</v>
      </c>
      <c r="G941" s="77">
        <v>33</v>
      </c>
      <c r="H941" s="76" t="s">
        <v>3303</v>
      </c>
      <c r="I941" s="77">
        <v>14.99</v>
      </c>
      <c r="J941" s="2">
        <v>1</v>
      </c>
      <c r="K941" s="119" cm="1">
        <f t="array" ref="K941">ROUND(IF(C941="Beer",SUM(LOOKUP(2,1/(SRP!$B$7:$B$9&lt;=E941)/(SRP!$C$7:$C$9&gt;=E941),SRP!$D$7:$D$9)*(G941/100)*(E941/1000)),IF(C941="Spirits",SUM(LOOKUP(2,1/(SRP!$B$2:$B$6&lt;=E941)/(SRP!$C$2:$C$6&gt;=E941),SRP!$D$2:$D$6)*(G941/100)*(E941/1000)),IF(AND(C941="Wine",D941="Fortified Wines"),SUM(LOOKUP(2,1/(SRP!$B$20:$B$23&lt;=E941)/(SRP!$C$20:$C$23&gt;=E941),SRP!$D$20:$D$23)*(G941/100)*(E941/1000)),IF(C941="Wine",SUM(LOOKUP(2,1/(SRP!$B$15:$B$19&lt;=E941)/(SRP!$C$15:$C$19&gt;=E941),SRP!$D$15:$D$19)*(G941/100)*(E941/1000)),IF(C941="Ready to Drink",SUM(LOOKUP(2,1/(SRP!$B$10:$B$14&lt;=E941)/(SRP!$C$10:$C$14&gt;=E941),SRP!$D$10:$D$14)*(G941/100)*(E941/1000)),0))))),2)</f>
        <v>9.81</v>
      </c>
    </row>
    <row r="942" spans="1:11" x14ac:dyDescent="0.35">
      <c r="A942" s="2">
        <v>17101</v>
      </c>
      <c r="B942" s="76" t="s">
        <v>5361</v>
      </c>
      <c r="C942" s="76" t="s">
        <v>285</v>
      </c>
      <c r="D942" s="76" t="s">
        <v>6949</v>
      </c>
      <c r="E942" s="76">
        <v>750</v>
      </c>
      <c r="F942" s="76">
        <v>12</v>
      </c>
      <c r="G942" s="77">
        <v>35</v>
      </c>
      <c r="H942" s="76" t="s">
        <v>3282</v>
      </c>
      <c r="I942" s="77">
        <v>30.99</v>
      </c>
      <c r="J942" s="2">
        <v>1</v>
      </c>
      <c r="K942" s="119" cm="1">
        <f t="array" ref="K942">ROUND(IF(C942="Beer",SUM(LOOKUP(2,1/(SRP!$B$7:$B$9&lt;=E942)/(SRP!$C$7:$C$9&gt;=E942),SRP!$D$7:$D$9)*(G942/100)*(E942/1000)),IF(C942="Spirits",SUM(LOOKUP(2,1/(SRP!$B$2:$B$6&lt;=E942)/(SRP!$C$2:$C$6&gt;=E942),SRP!$D$2:$D$6)*(G942/100)*(E942/1000)),IF(AND(C942="Wine",D942="Fortified Wines"),SUM(LOOKUP(2,1/(SRP!$B$20:$B$23&lt;=E942)/(SRP!$C$20:$C$23&gt;=E942),SRP!$D$20:$D$23)*(G942/100)*(E942/1000)),IF(C942="Wine",SUM(LOOKUP(2,1/(SRP!$B$15:$B$19&lt;=E942)/(SRP!$C$15:$C$19&gt;=E942),SRP!$D$15:$D$19)*(G942/100)*(E942/1000)),IF(C942="Ready to Drink",SUM(LOOKUP(2,1/(SRP!$B$10:$B$14&lt;=E942)/(SRP!$C$10:$C$14&gt;=E942),SRP!$D$10:$D$14)*(G942/100)*(E942/1000)),0))))),2)</f>
        <v>18.329999999999998</v>
      </c>
    </row>
    <row r="943" spans="1:11" x14ac:dyDescent="0.35">
      <c r="A943" s="2">
        <v>17104</v>
      </c>
      <c r="B943" s="76" t="s">
        <v>880</v>
      </c>
      <c r="C943" s="76" t="s">
        <v>285</v>
      </c>
      <c r="D943" s="76" t="s">
        <v>6942</v>
      </c>
      <c r="E943" s="76">
        <v>1140</v>
      </c>
      <c r="F943" s="76">
        <v>8</v>
      </c>
      <c r="G943" s="77">
        <v>40</v>
      </c>
      <c r="H943" s="76" t="s">
        <v>6694</v>
      </c>
      <c r="I943" s="77">
        <v>44.99</v>
      </c>
      <c r="J943" s="2">
        <v>1</v>
      </c>
      <c r="K943" s="119" cm="1">
        <f t="array" ref="K943">ROUND(IF(C943="Beer",SUM(LOOKUP(2,1/(SRP!$B$7:$B$9&lt;=E943)/(SRP!$C$7:$C$9&gt;=E943),SRP!$D$7:$D$9)*(G943/100)*(E943/1000)),IF(C943="Spirits",SUM(LOOKUP(2,1/(SRP!$B$2:$B$6&lt;=E943)/(SRP!$C$2:$C$6&gt;=E943),SRP!$D$2:$D$6)*(G943/100)*(E943/1000)),IF(AND(C943="Wine",D943="Fortified Wines"),SUM(LOOKUP(2,1/(SRP!$B$20:$B$23&lt;=E943)/(SRP!$C$20:$C$23&gt;=E943),SRP!$D$20:$D$23)*(G943/100)*(E943/1000)),IF(C943="Wine",SUM(LOOKUP(2,1/(SRP!$B$15:$B$19&lt;=E943)/(SRP!$C$15:$C$19&gt;=E943),SRP!$D$15:$D$19)*(G943/100)*(E943/1000)),IF(C943="Ready to Drink",SUM(LOOKUP(2,1/(SRP!$B$10:$B$14&lt;=E943)/(SRP!$C$10:$C$14&gt;=E943),SRP!$D$10:$D$14)*(G943/100)*(E943/1000)),0))))),2)</f>
        <v>31.83</v>
      </c>
    </row>
    <row r="944" spans="1:11" x14ac:dyDescent="0.35">
      <c r="A944" s="2">
        <v>17108</v>
      </c>
      <c r="B944" s="76" t="s">
        <v>279</v>
      </c>
      <c r="C944" s="76" t="s">
        <v>285</v>
      </c>
      <c r="D944" s="76" t="s">
        <v>5273</v>
      </c>
      <c r="E944" s="76">
        <v>1140</v>
      </c>
      <c r="F944" s="76">
        <v>8</v>
      </c>
      <c r="G944" s="77">
        <v>17</v>
      </c>
      <c r="H944" s="76" t="s">
        <v>3285</v>
      </c>
      <c r="I944" s="77">
        <v>44.99</v>
      </c>
      <c r="J944" s="2">
        <v>1</v>
      </c>
      <c r="K944" s="119" cm="1">
        <f t="array" ref="K944">ROUND(IF(C944="Beer",SUM(LOOKUP(2,1/(SRP!$B$7:$B$9&lt;=E944)/(SRP!$C$7:$C$9&gt;=E944),SRP!$D$7:$D$9)*(G944/100)*(E944/1000)),IF(C944="Spirits",SUM(LOOKUP(2,1/(SRP!$B$2:$B$6&lt;=E944)/(SRP!$C$2:$C$6&gt;=E944),SRP!$D$2:$D$6)*(G944/100)*(E944/1000)),IF(AND(C944="Wine",D944="Fortified Wines"),SUM(LOOKUP(2,1/(SRP!$B$20:$B$23&lt;=E944)/(SRP!$C$20:$C$23&gt;=E944),SRP!$D$20:$D$23)*(G944/100)*(E944/1000)),IF(C944="Wine",SUM(LOOKUP(2,1/(SRP!$B$15:$B$19&lt;=E944)/(SRP!$C$15:$C$19&gt;=E944),SRP!$D$15:$D$19)*(G944/100)*(E944/1000)),IF(C944="Ready to Drink",SUM(LOOKUP(2,1/(SRP!$B$10:$B$14&lt;=E944)/(SRP!$C$10:$C$14&gt;=E944),SRP!$D$10:$D$14)*(G944/100)*(E944/1000)),0))))),2)</f>
        <v>13.53</v>
      </c>
    </row>
    <row r="945" spans="1:11" x14ac:dyDescent="0.35">
      <c r="A945" s="2">
        <v>17110</v>
      </c>
      <c r="B945" s="76" t="s">
        <v>4393</v>
      </c>
      <c r="C945" s="76" t="s">
        <v>285</v>
      </c>
      <c r="D945" s="76" t="s">
        <v>6931</v>
      </c>
      <c r="E945" s="76">
        <v>1140</v>
      </c>
      <c r="F945" s="76">
        <v>8</v>
      </c>
      <c r="G945" s="77">
        <v>43</v>
      </c>
      <c r="H945" s="76" t="s">
        <v>3285</v>
      </c>
      <c r="I945" s="77">
        <v>45.99</v>
      </c>
      <c r="J945" s="2">
        <v>1</v>
      </c>
      <c r="K945" s="119" cm="1">
        <f t="array" ref="K945">ROUND(IF(C945="Beer",SUM(LOOKUP(2,1/(SRP!$B$7:$B$9&lt;=E945)/(SRP!$C$7:$C$9&gt;=E945),SRP!$D$7:$D$9)*(G945/100)*(E945/1000)),IF(C945="Spirits",SUM(LOOKUP(2,1/(SRP!$B$2:$B$6&lt;=E945)/(SRP!$C$2:$C$6&gt;=E945),SRP!$D$2:$D$6)*(G945/100)*(E945/1000)),IF(AND(C945="Wine",D945="Fortified Wines"),SUM(LOOKUP(2,1/(SRP!$B$20:$B$23&lt;=E945)/(SRP!$C$20:$C$23&gt;=E945),SRP!$D$20:$D$23)*(G945/100)*(E945/1000)),IF(C945="Wine",SUM(LOOKUP(2,1/(SRP!$B$15:$B$19&lt;=E945)/(SRP!$C$15:$C$19&gt;=E945),SRP!$D$15:$D$19)*(G945/100)*(E945/1000)),IF(C945="Ready to Drink",SUM(LOOKUP(2,1/(SRP!$B$10:$B$14&lt;=E945)/(SRP!$C$10:$C$14&gt;=E945),SRP!$D$10:$D$14)*(G945/100)*(E945/1000)),0))))),2)</f>
        <v>34.22</v>
      </c>
    </row>
    <row r="946" spans="1:11" x14ac:dyDescent="0.35">
      <c r="A946" s="2">
        <v>17118</v>
      </c>
      <c r="B946" s="76" t="s">
        <v>882</v>
      </c>
      <c r="C946" s="76" t="s">
        <v>285</v>
      </c>
      <c r="D946" s="76" t="s">
        <v>5250</v>
      </c>
      <c r="E946" s="76">
        <v>750</v>
      </c>
      <c r="F946" s="76">
        <v>12</v>
      </c>
      <c r="G946" s="77">
        <v>40</v>
      </c>
      <c r="H946" s="76" t="s">
        <v>3282</v>
      </c>
      <c r="I946" s="77">
        <v>35.99</v>
      </c>
      <c r="J946" s="2">
        <v>1</v>
      </c>
      <c r="K946" s="119" cm="1">
        <f t="array" ref="K946">ROUND(IF(C946="Beer",SUM(LOOKUP(2,1/(SRP!$B$7:$B$9&lt;=E946)/(SRP!$C$7:$C$9&gt;=E946),SRP!$D$7:$D$9)*(G946/100)*(E946/1000)),IF(C946="Spirits",SUM(LOOKUP(2,1/(SRP!$B$2:$B$6&lt;=E946)/(SRP!$C$2:$C$6&gt;=E946),SRP!$D$2:$D$6)*(G946/100)*(E946/1000)),IF(AND(C946="Wine",D946="Fortified Wines"),SUM(LOOKUP(2,1/(SRP!$B$20:$B$23&lt;=E946)/(SRP!$C$20:$C$23&gt;=E946),SRP!$D$20:$D$23)*(G946/100)*(E946/1000)),IF(C946="Wine",SUM(LOOKUP(2,1/(SRP!$B$15:$B$19&lt;=E946)/(SRP!$C$15:$C$19&gt;=E946),SRP!$D$15:$D$19)*(G946/100)*(E946/1000)),IF(C946="Ready to Drink",SUM(LOOKUP(2,1/(SRP!$B$10:$B$14&lt;=E946)/(SRP!$C$10:$C$14&gt;=E946),SRP!$D$10:$D$14)*(G946/100)*(E946/1000)),0))))),2)</f>
        <v>20.94</v>
      </c>
    </row>
    <row r="947" spans="1:11" x14ac:dyDescent="0.35">
      <c r="A947" s="2">
        <v>17157</v>
      </c>
      <c r="B947" s="76" t="s">
        <v>883</v>
      </c>
      <c r="C947" s="76" t="s">
        <v>285</v>
      </c>
      <c r="D947" s="76" t="s">
        <v>6932</v>
      </c>
      <c r="E947" s="76">
        <v>750</v>
      </c>
      <c r="F947" s="76">
        <v>6</v>
      </c>
      <c r="G947" s="77">
        <v>50</v>
      </c>
      <c r="H947" s="76" t="s">
        <v>3282</v>
      </c>
      <c r="I947" s="77">
        <v>98.99</v>
      </c>
      <c r="J947" s="2">
        <v>1</v>
      </c>
      <c r="K947" s="119" cm="1">
        <f t="array" ref="K947">ROUND(IF(C947="Beer",SUM(LOOKUP(2,1/(SRP!$B$7:$B$9&lt;=E947)/(SRP!$C$7:$C$9&gt;=E947),SRP!$D$7:$D$9)*(G947/100)*(E947/1000)),IF(C947="Spirits",SUM(LOOKUP(2,1/(SRP!$B$2:$B$6&lt;=E947)/(SRP!$C$2:$C$6&gt;=E947),SRP!$D$2:$D$6)*(G947/100)*(E947/1000)),IF(AND(C947="Wine",D947="Fortified Wines"),SUM(LOOKUP(2,1/(SRP!$B$20:$B$23&lt;=E947)/(SRP!$C$20:$C$23&gt;=E947),SRP!$D$20:$D$23)*(G947/100)*(E947/1000)),IF(C947="Wine",SUM(LOOKUP(2,1/(SRP!$B$15:$B$19&lt;=E947)/(SRP!$C$15:$C$19&gt;=E947),SRP!$D$15:$D$19)*(G947/100)*(E947/1000)),IF(C947="Ready to Drink",SUM(LOOKUP(2,1/(SRP!$B$10:$B$14&lt;=E947)/(SRP!$C$10:$C$14&gt;=E947),SRP!$D$10:$D$14)*(G947/100)*(E947/1000)),0))))),2)</f>
        <v>26.18</v>
      </c>
    </row>
    <row r="948" spans="1:11" x14ac:dyDescent="0.35">
      <c r="A948" s="2">
        <v>17170</v>
      </c>
      <c r="B948" s="76" t="s">
        <v>885</v>
      </c>
      <c r="C948" s="76" t="s">
        <v>287</v>
      </c>
      <c r="D948" s="76" t="s">
        <v>5230</v>
      </c>
      <c r="E948" s="76">
        <v>500</v>
      </c>
      <c r="F948" s="76">
        <v>24</v>
      </c>
      <c r="G948" s="77">
        <v>4.5999999999999996</v>
      </c>
      <c r="H948" s="76" t="s">
        <v>3328</v>
      </c>
      <c r="I948" s="77">
        <v>3.49</v>
      </c>
      <c r="J948" s="2">
        <v>1</v>
      </c>
      <c r="K948" s="119" cm="1">
        <f t="array" ref="K948">ROUND(IF(C948="Beer",SUM(LOOKUP(2,1/(SRP!$B$7:$B$9&lt;=E948)/(SRP!$C$7:$C$9&gt;=E948),SRP!$D$7:$D$9)*(G948/100)*(E948/1000)),IF(C948="Spirits",SUM(LOOKUP(2,1/(SRP!$B$2:$B$6&lt;=E948)/(SRP!$C$2:$C$6&gt;=E948),SRP!$D$2:$D$6)*(G948/100)*(E948/1000)),IF(AND(C948="Wine",D948="Fortified Wines"),SUM(LOOKUP(2,1/(SRP!$B$20:$B$23&lt;=E948)/(SRP!$C$20:$C$23&gt;=E948),SRP!$D$20:$D$23)*(G948/100)*(E948/1000)),IF(C948="Wine",SUM(LOOKUP(2,1/(SRP!$B$15:$B$19&lt;=E948)/(SRP!$C$15:$C$19&gt;=E948),SRP!$D$15:$D$19)*(G948/100)*(E948/1000)),IF(C948="Ready to Drink",SUM(LOOKUP(2,1/(SRP!$B$10:$B$14&lt;=E948)/(SRP!$C$10:$C$14&gt;=E948),SRP!$D$10:$D$14)*(G948/100)*(E948/1000)),0))))),2)</f>
        <v>1.61</v>
      </c>
    </row>
    <row r="949" spans="1:11" x14ac:dyDescent="0.35">
      <c r="A949" s="2">
        <v>17170</v>
      </c>
      <c r="B949" s="76" t="s">
        <v>885</v>
      </c>
      <c r="C949" s="76" t="s">
        <v>287</v>
      </c>
      <c r="D949" s="76" t="s">
        <v>5230</v>
      </c>
      <c r="E949" s="76">
        <v>500</v>
      </c>
      <c r="F949" s="76">
        <v>24</v>
      </c>
      <c r="G949" s="77">
        <v>4.5999999999999996</v>
      </c>
      <c r="H949" s="76" t="s">
        <v>3328</v>
      </c>
      <c r="I949" s="77">
        <v>3.49</v>
      </c>
      <c r="J949" s="2">
        <v>1</v>
      </c>
      <c r="K949" s="119" cm="1">
        <f t="array" ref="K949">ROUND(IF(C949="Beer",SUM(LOOKUP(2,1/(SRP!$B$7:$B$9&lt;=E949)/(SRP!$C$7:$C$9&gt;=E949),SRP!$D$7:$D$9)*(G949/100)*(E949/1000)),IF(C949="Spirits",SUM(LOOKUP(2,1/(SRP!$B$2:$B$6&lt;=E949)/(SRP!$C$2:$C$6&gt;=E949),SRP!$D$2:$D$6)*(G949/100)*(E949/1000)),IF(AND(C949="Wine",D949="Fortified Wines"),SUM(LOOKUP(2,1/(SRP!$B$20:$B$23&lt;=E949)/(SRP!$C$20:$C$23&gt;=E949),SRP!$D$20:$D$23)*(G949/100)*(E949/1000)),IF(C949="Wine",SUM(LOOKUP(2,1/(SRP!$B$15:$B$19&lt;=E949)/(SRP!$C$15:$C$19&gt;=E949),SRP!$D$15:$D$19)*(G949/100)*(E949/1000)),IF(C949="Ready to Drink",SUM(LOOKUP(2,1/(SRP!$B$10:$B$14&lt;=E949)/(SRP!$C$10:$C$14&gt;=E949),SRP!$D$10:$D$14)*(G949/100)*(E949/1000)),0))))),2)</f>
        <v>1.61</v>
      </c>
    </row>
    <row r="950" spans="1:11" x14ac:dyDescent="0.35">
      <c r="A950" s="2">
        <v>17171</v>
      </c>
      <c r="B950" s="76" t="s">
        <v>886</v>
      </c>
      <c r="C950" s="76" t="s">
        <v>287</v>
      </c>
      <c r="D950" s="76" t="s">
        <v>5230</v>
      </c>
      <c r="E950" s="76">
        <v>500</v>
      </c>
      <c r="F950" s="76">
        <v>24</v>
      </c>
      <c r="G950" s="77">
        <v>5</v>
      </c>
      <c r="H950" s="76" t="s">
        <v>3328</v>
      </c>
      <c r="I950" s="77">
        <v>4.29</v>
      </c>
      <c r="J950" s="2">
        <v>1</v>
      </c>
      <c r="K950" s="119" cm="1">
        <f t="array" ref="K950">ROUND(IF(C950="Beer",SUM(LOOKUP(2,1/(SRP!$B$7:$B$9&lt;=E950)/(SRP!$C$7:$C$9&gt;=E950),SRP!$D$7:$D$9)*(G950/100)*(E950/1000)),IF(C950="Spirits",SUM(LOOKUP(2,1/(SRP!$B$2:$B$6&lt;=E950)/(SRP!$C$2:$C$6&gt;=E950),SRP!$D$2:$D$6)*(G950/100)*(E950/1000)),IF(AND(C950="Wine",D950="Fortified Wines"),SUM(LOOKUP(2,1/(SRP!$B$20:$B$23&lt;=E950)/(SRP!$C$20:$C$23&gt;=E950),SRP!$D$20:$D$23)*(G950/100)*(E950/1000)),IF(C950="Wine",SUM(LOOKUP(2,1/(SRP!$B$15:$B$19&lt;=E950)/(SRP!$C$15:$C$19&gt;=E950),SRP!$D$15:$D$19)*(G950/100)*(E950/1000)),IF(C950="Ready to Drink",SUM(LOOKUP(2,1/(SRP!$B$10:$B$14&lt;=E950)/(SRP!$C$10:$C$14&gt;=E950),SRP!$D$10:$D$14)*(G950/100)*(E950/1000)),0))))),2)</f>
        <v>1.75</v>
      </c>
    </row>
    <row r="951" spans="1:11" x14ac:dyDescent="0.35">
      <c r="A951" s="2">
        <v>17171</v>
      </c>
      <c r="B951" s="76" t="s">
        <v>886</v>
      </c>
      <c r="C951" s="76" t="s">
        <v>287</v>
      </c>
      <c r="D951" s="76" t="s">
        <v>5230</v>
      </c>
      <c r="E951" s="76">
        <v>500</v>
      </c>
      <c r="F951" s="76">
        <v>24</v>
      </c>
      <c r="G951" s="77">
        <v>5</v>
      </c>
      <c r="H951" s="76" t="s">
        <v>3328</v>
      </c>
      <c r="I951" s="77">
        <v>4.29</v>
      </c>
      <c r="J951" s="2">
        <v>1</v>
      </c>
      <c r="K951" s="119" cm="1">
        <f t="array" ref="K951">ROUND(IF(C951="Beer",SUM(LOOKUP(2,1/(SRP!$B$7:$B$9&lt;=E951)/(SRP!$C$7:$C$9&gt;=E951),SRP!$D$7:$D$9)*(G951/100)*(E951/1000)),IF(C951="Spirits",SUM(LOOKUP(2,1/(SRP!$B$2:$B$6&lt;=E951)/(SRP!$C$2:$C$6&gt;=E951),SRP!$D$2:$D$6)*(G951/100)*(E951/1000)),IF(AND(C951="Wine",D951="Fortified Wines"),SUM(LOOKUP(2,1/(SRP!$B$20:$B$23&lt;=E951)/(SRP!$C$20:$C$23&gt;=E951),SRP!$D$20:$D$23)*(G951/100)*(E951/1000)),IF(C951="Wine",SUM(LOOKUP(2,1/(SRP!$B$15:$B$19&lt;=E951)/(SRP!$C$15:$C$19&gt;=E951),SRP!$D$15:$D$19)*(G951/100)*(E951/1000)),IF(C951="Ready to Drink",SUM(LOOKUP(2,1/(SRP!$B$10:$B$14&lt;=E951)/(SRP!$C$10:$C$14&gt;=E951),SRP!$D$10:$D$14)*(G951/100)*(E951/1000)),0))))),2)</f>
        <v>1.75</v>
      </c>
    </row>
    <row r="952" spans="1:11" x14ac:dyDescent="0.35">
      <c r="A952" s="2">
        <v>17174</v>
      </c>
      <c r="B952" s="76" t="s">
        <v>887</v>
      </c>
      <c r="C952" s="76" t="s">
        <v>285</v>
      </c>
      <c r="D952" s="76" t="s">
        <v>6933</v>
      </c>
      <c r="E952" s="76">
        <v>750</v>
      </c>
      <c r="F952" s="76">
        <v>12</v>
      </c>
      <c r="G952" s="77">
        <v>40</v>
      </c>
      <c r="H952" s="76" t="s">
        <v>6694</v>
      </c>
      <c r="I952" s="77">
        <v>27.49</v>
      </c>
      <c r="J952" s="2">
        <v>1</v>
      </c>
      <c r="K952" s="119" cm="1">
        <f t="array" ref="K952">ROUND(IF(C952="Beer",SUM(LOOKUP(2,1/(SRP!$B$7:$B$9&lt;=E952)/(SRP!$C$7:$C$9&gt;=E952),SRP!$D$7:$D$9)*(G952/100)*(E952/1000)),IF(C952="Spirits",SUM(LOOKUP(2,1/(SRP!$B$2:$B$6&lt;=E952)/(SRP!$C$2:$C$6&gt;=E952),SRP!$D$2:$D$6)*(G952/100)*(E952/1000)),IF(AND(C952="Wine",D952="Fortified Wines"),SUM(LOOKUP(2,1/(SRP!$B$20:$B$23&lt;=E952)/(SRP!$C$20:$C$23&gt;=E952),SRP!$D$20:$D$23)*(G952/100)*(E952/1000)),IF(C952="Wine",SUM(LOOKUP(2,1/(SRP!$B$15:$B$19&lt;=E952)/(SRP!$C$15:$C$19&gt;=E952),SRP!$D$15:$D$19)*(G952/100)*(E952/1000)),IF(C952="Ready to Drink",SUM(LOOKUP(2,1/(SRP!$B$10:$B$14&lt;=E952)/(SRP!$C$10:$C$14&gt;=E952),SRP!$D$10:$D$14)*(G952/100)*(E952/1000)),0))))),2)</f>
        <v>20.94</v>
      </c>
    </row>
    <row r="953" spans="1:11" x14ac:dyDescent="0.35">
      <c r="A953" s="2">
        <v>17189</v>
      </c>
      <c r="B953" s="76" t="s">
        <v>888</v>
      </c>
      <c r="C953" s="76" t="s">
        <v>285</v>
      </c>
      <c r="D953" s="76" t="s">
        <v>5243</v>
      </c>
      <c r="E953" s="76">
        <v>750</v>
      </c>
      <c r="F953" s="76">
        <v>6</v>
      </c>
      <c r="G953" s="77">
        <v>46</v>
      </c>
      <c r="H953" s="76" t="s">
        <v>3282</v>
      </c>
      <c r="I953" s="77">
        <v>57.99</v>
      </c>
      <c r="J953" s="2">
        <v>1</v>
      </c>
      <c r="K953" s="119" cm="1">
        <f t="array" ref="K953">ROUND(IF(C953="Beer",SUM(LOOKUP(2,1/(SRP!$B$7:$B$9&lt;=E953)/(SRP!$C$7:$C$9&gt;=E953),SRP!$D$7:$D$9)*(G953/100)*(E953/1000)),IF(C953="Spirits",SUM(LOOKUP(2,1/(SRP!$B$2:$B$6&lt;=E953)/(SRP!$C$2:$C$6&gt;=E953),SRP!$D$2:$D$6)*(G953/100)*(E953/1000)),IF(AND(C953="Wine",D953="Fortified Wines"),SUM(LOOKUP(2,1/(SRP!$B$20:$B$23&lt;=E953)/(SRP!$C$20:$C$23&gt;=E953),SRP!$D$20:$D$23)*(G953/100)*(E953/1000)),IF(C953="Wine",SUM(LOOKUP(2,1/(SRP!$B$15:$B$19&lt;=E953)/(SRP!$C$15:$C$19&gt;=E953),SRP!$D$15:$D$19)*(G953/100)*(E953/1000)),IF(C953="Ready to Drink",SUM(LOOKUP(2,1/(SRP!$B$10:$B$14&lt;=E953)/(SRP!$C$10:$C$14&gt;=E953),SRP!$D$10:$D$14)*(G953/100)*(E953/1000)),0))))),2)</f>
        <v>24.08</v>
      </c>
    </row>
    <row r="954" spans="1:11" x14ac:dyDescent="0.35">
      <c r="A954" s="2">
        <v>17213</v>
      </c>
      <c r="B954" s="76" t="s">
        <v>199</v>
      </c>
      <c r="C954" s="76" t="s">
        <v>286</v>
      </c>
      <c r="D954" s="76" t="s">
        <v>5269</v>
      </c>
      <c r="E954" s="76">
        <v>750</v>
      </c>
      <c r="F954" s="76">
        <v>12</v>
      </c>
      <c r="G954" s="77">
        <v>13.5</v>
      </c>
      <c r="H954" s="76" t="s">
        <v>5939</v>
      </c>
      <c r="I954" s="77">
        <v>24.99</v>
      </c>
      <c r="J954" s="2">
        <v>1</v>
      </c>
      <c r="K954" s="119" cm="1">
        <f t="array" ref="K954">ROUND(IF(C954="Beer",SUM(LOOKUP(2,1/(SRP!$B$7:$B$9&lt;=E954)/(SRP!$C$7:$C$9&gt;=E954),SRP!$D$7:$D$9)*(G954/100)*(E954/1000)),IF(C954="Spirits",SUM(LOOKUP(2,1/(SRP!$B$2:$B$6&lt;=E954)/(SRP!$C$2:$C$6&gt;=E954),SRP!$D$2:$D$6)*(G954/100)*(E954/1000)),IF(AND(C954="Wine",D954="Fortified Wines"),SUM(LOOKUP(2,1/(SRP!$B$20:$B$23&lt;=E954)/(SRP!$C$20:$C$23&gt;=E954),SRP!$D$20:$D$23)*(G954/100)*(E954/1000)),IF(C954="Wine",SUM(LOOKUP(2,1/(SRP!$B$15:$B$19&lt;=E954)/(SRP!$C$15:$C$19&gt;=E954),SRP!$D$15:$D$19)*(G954/100)*(E954/1000)),IF(C954="Ready to Drink",SUM(LOOKUP(2,1/(SRP!$B$10:$B$14&lt;=E954)/(SRP!$C$10:$C$14&gt;=E954),SRP!$D$10:$D$14)*(G954/100)*(E954/1000)),0))))),2)</f>
        <v>7.07</v>
      </c>
    </row>
    <row r="955" spans="1:11" x14ac:dyDescent="0.35">
      <c r="A955" s="2">
        <v>17214</v>
      </c>
      <c r="B955" s="76" t="s">
        <v>890</v>
      </c>
      <c r="C955" s="76" t="s">
        <v>286</v>
      </c>
      <c r="D955" s="76" t="s">
        <v>5246</v>
      </c>
      <c r="E955" s="76">
        <v>750</v>
      </c>
      <c r="F955" s="76">
        <v>12</v>
      </c>
      <c r="G955" s="77">
        <v>13</v>
      </c>
      <c r="H955" s="76" t="s">
        <v>5939</v>
      </c>
      <c r="I955" s="77">
        <v>22.99</v>
      </c>
      <c r="J955" s="2">
        <v>1</v>
      </c>
      <c r="K955" s="119" cm="1">
        <f t="array" ref="K955">ROUND(IF(C955="Beer",SUM(LOOKUP(2,1/(SRP!$B$7:$B$9&lt;=E955)/(SRP!$C$7:$C$9&gt;=E955),SRP!$D$7:$D$9)*(G955/100)*(E955/1000)),IF(C955="Spirits",SUM(LOOKUP(2,1/(SRP!$B$2:$B$6&lt;=E955)/(SRP!$C$2:$C$6&gt;=E955),SRP!$D$2:$D$6)*(G955/100)*(E955/1000)),IF(AND(C955="Wine",D955="Fortified Wines"),SUM(LOOKUP(2,1/(SRP!$B$20:$B$23&lt;=E955)/(SRP!$C$20:$C$23&gt;=E955),SRP!$D$20:$D$23)*(G955/100)*(E955/1000)),IF(C955="Wine",SUM(LOOKUP(2,1/(SRP!$B$15:$B$19&lt;=E955)/(SRP!$C$15:$C$19&gt;=E955),SRP!$D$15:$D$19)*(G955/100)*(E955/1000)),IF(C955="Ready to Drink",SUM(LOOKUP(2,1/(SRP!$B$10:$B$14&lt;=E955)/(SRP!$C$10:$C$14&gt;=E955),SRP!$D$10:$D$14)*(G955/100)*(E955/1000)),0))))),2)</f>
        <v>6.81</v>
      </c>
    </row>
    <row r="956" spans="1:11" x14ac:dyDescent="0.35">
      <c r="A956" s="2">
        <v>17215</v>
      </c>
      <c r="B956" s="76" t="s">
        <v>891</v>
      </c>
      <c r="C956" s="76" t="s">
        <v>286</v>
      </c>
      <c r="D956" s="76" t="s">
        <v>5276</v>
      </c>
      <c r="E956" s="76">
        <v>750</v>
      </c>
      <c r="F956" s="76">
        <v>12</v>
      </c>
      <c r="G956" s="77">
        <v>13</v>
      </c>
      <c r="H956" s="76" t="s">
        <v>5939</v>
      </c>
      <c r="I956" s="77">
        <v>15.99</v>
      </c>
      <c r="J956" s="2">
        <v>1</v>
      </c>
      <c r="K956" s="119" cm="1">
        <f t="array" ref="K956">ROUND(IF(C956="Beer",SUM(LOOKUP(2,1/(SRP!$B$7:$B$9&lt;=E956)/(SRP!$C$7:$C$9&gt;=E956),SRP!$D$7:$D$9)*(G956/100)*(E956/1000)),IF(C956="Spirits",SUM(LOOKUP(2,1/(SRP!$B$2:$B$6&lt;=E956)/(SRP!$C$2:$C$6&gt;=E956),SRP!$D$2:$D$6)*(G956/100)*(E956/1000)),IF(AND(C956="Wine",D956="Fortified Wines"),SUM(LOOKUP(2,1/(SRP!$B$20:$B$23&lt;=E956)/(SRP!$C$20:$C$23&gt;=E956),SRP!$D$20:$D$23)*(G956/100)*(E956/1000)),IF(C956="Wine",SUM(LOOKUP(2,1/(SRP!$B$15:$B$19&lt;=E956)/(SRP!$C$15:$C$19&gt;=E956),SRP!$D$15:$D$19)*(G956/100)*(E956/1000)),IF(C956="Ready to Drink",SUM(LOOKUP(2,1/(SRP!$B$10:$B$14&lt;=E956)/(SRP!$C$10:$C$14&gt;=E956),SRP!$D$10:$D$14)*(G956/100)*(E956/1000)),0))))),2)</f>
        <v>6.81</v>
      </c>
    </row>
    <row r="957" spans="1:11" x14ac:dyDescent="0.35">
      <c r="A957" s="2">
        <v>17218</v>
      </c>
      <c r="B957" s="76" t="s">
        <v>892</v>
      </c>
      <c r="C957" s="76" t="s">
        <v>286</v>
      </c>
      <c r="D957" s="76" t="s">
        <v>5236</v>
      </c>
      <c r="E957" s="76">
        <v>750</v>
      </c>
      <c r="F957" s="76">
        <v>12</v>
      </c>
      <c r="G957" s="77">
        <v>12.5</v>
      </c>
      <c r="H957" s="76" t="s">
        <v>5939</v>
      </c>
      <c r="I957" s="77">
        <v>15.99</v>
      </c>
      <c r="J957" s="2">
        <v>1</v>
      </c>
      <c r="K957" s="119" cm="1">
        <f t="array" ref="K957">ROUND(IF(C957="Beer",SUM(LOOKUP(2,1/(SRP!$B$7:$B$9&lt;=E957)/(SRP!$C$7:$C$9&gt;=E957),SRP!$D$7:$D$9)*(G957/100)*(E957/1000)),IF(C957="Spirits",SUM(LOOKUP(2,1/(SRP!$B$2:$B$6&lt;=E957)/(SRP!$C$2:$C$6&gt;=E957),SRP!$D$2:$D$6)*(G957/100)*(E957/1000)),IF(AND(C957="Wine",D957="Fortified Wines"),SUM(LOOKUP(2,1/(SRP!$B$20:$B$23&lt;=E957)/(SRP!$C$20:$C$23&gt;=E957),SRP!$D$20:$D$23)*(G957/100)*(E957/1000)),IF(C957="Wine",SUM(LOOKUP(2,1/(SRP!$B$15:$B$19&lt;=E957)/(SRP!$C$15:$C$19&gt;=E957),SRP!$D$15:$D$19)*(G957/100)*(E957/1000)),IF(C957="Ready to Drink",SUM(LOOKUP(2,1/(SRP!$B$10:$B$14&lt;=E957)/(SRP!$C$10:$C$14&gt;=E957),SRP!$D$10:$D$14)*(G957/100)*(E957/1000)),0))))),2)</f>
        <v>6.54</v>
      </c>
    </row>
    <row r="958" spans="1:11" x14ac:dyDescent="0.35">
      <c r="A958" s="2">
        <v>17219</v>
      </c>
      <c r="B958" s="76" t="s">
        <v>893</v>
      </c>
      <c r="C958" s="76" t="s">
        <v>286</v>
      </c>
      <c r="D958" s="76" t="s">
        <v>5276</v>
      </c>
      <c r="E958" s="76">
        <v>750</v>
      </c>
      <c r="F958" s="76">
        <v>12</v>
      </c>
      <c r="G958" s="77">
        <v>13</v>
      </c>
      <c r="H958" s="76" t="s">
        <v>5939</v>
      </c>
      <c r="I958" s="77">
        <v>29.99</v>
      </c>
      <c r="J958" s="2">
        <v>1</v>
      </c>
      <c r="K958" s="119" cm="1">
        <f t="array" ref="K958">ROUND(IF(C958="Beer",SUM(LOOKUP(2,1/(SRP!$B$7:$B$9&lt;=E958)/(SRP!$C$7:$C$9&gt;=E958),SRP!$D$7:$D$9)*(G958/100)*(E958/1000)),IF(C958="Spirits",SUM(LOOKUP(2,1/(SRP!$B$2:$B$6&lt;=E958)/(SRP!$C$2:$C$6&gt;=E958),SRP!$D$2:$D$6)*(G958/100)*(E958/1000)),IF(AND(C958="Wine",D958="Fortified Wines"),SUM(LOOKUP(2,1/(SRP!$B$20:$B$23&lt;=E958)/(SRP!$C$20:$C$23&gt;=E958),SRP!$D$20:$D$23)*(G958/100)*(E958/1000)),IF(C958="Wine",SUM(LOOKUP(2,1/(SRP!$B$15:$B$19&lt;=E958)/(SRP!$C$15:$C$19&gt;=E958),SRP!$D$15:$D$19)*(G958/100)*(E958/1000)),IF(C958="Ready to Drink",SUM(LOOKUP(2,1/(SRP!$B$10:$B$14&lt;=E958)/(SRP!$C$10:$C$14&gt;=E958),SRP!$D$10:$D$14)*(G958/100)*(E958/1000)),0))))),2)</f>
        <v>6.81</v>
      </c>
    </row>
    <row r="959" spans="1:11" x14ac:dyDescent="0.35">
      <c r="A959" s="2">
        <v>17220</v>
      </c>
      <c r="B959" s="76" t="s">
        <v>894</v>
      </c>
      <c r="C959" s="76" t="s">
        <v>286</v>
      </c>
      <c r="D959" s="76" t="s">
        <v>5264</v>
      </c>
      <c r="E959" s="76">
        <v>750</v>
      </c>
      <c r="F959" s="76">
        <v>12</v>
      </c>
      <c r="G959" s="77">
        <v>13</v>
      </c>
      <c r="H959" s="76" t="s">
        <v>5939</v>
      </c>
      <c r="I959" s="77">
        <v>22.99</v>
      </c>
      <c r="J959" s="2">
        <v>1</v>
      </c>
      <c r="K959" s="119" cm="1">
        <f t="array" ref="K959">ROUND(IF(C959="Beer",SUM(LOOKUP(2,1/(SRP!$B$7:$B$9&lt;=E959)/(SRP!$C$7:$C$9&gt;=E959),SRP!$D$7:$D$9)*(G959/100)*(E959/1000)),IF(C959="Spirits",SUM(LOOKUP(2,1/(SRP!$B$2:$B$6&lt;=E959)/(SRP!$C$2:$C$6&gt;=E959),SRP!$D$2:$D$6)*(G959/100)*(E959/1000)),IF(AND(C959="Wine",D959="Fortified Wines"),SUM(LOOKUP(2,1/(SRP!$B$20:$B$23&lt;=E959)/(SRP!$C$20:$C$23&gt;=E959),SRP!$D$20:$D$23)*(G959/100)*(E959/1000)),IF(C959="Wine",SUM(LOOKUP(2,1/(SRP!$B$15:$B$19&lt;=E959)/(SRP!$C$15:$C$19&gt;=E959),SRP!$D$15:$D$19)*(G959/100)*(E959/1000)),IF(C959="Ready to Drink",SUM(LOOKUP(2,1/(SRP!$B$10:$B$14&lt;=E959)/(SRP!$C$10:$C$14&gt;=E959),SRP!$D$10:$D$14)*(G959/100)*(E959/1000)),0))))),2)</f>
        <v>6.81</v>
      </c>
    </row>
    <row r="960" spans="1:11" x14ac:dyDescent="0.35">
      <c r="A960" s="2">
        <v>17222</v>
      </c>
      <c r="B960" s="76" t="s">
        <v>3994</v>
      </c>
      <c r="C960" s="76" t="s">
        <v>286</v>
      </c>
      <c r="D960" s="76" t="s">
        <v>5245</v>
      </c>
      <c r="E960" s="76">
        <v>750</v>
      </c>
      <c r="F960" s="76">
        <v>12</v>
      </c>
      <c r="G960" s="77">
        <v>9</v>
      </c>
      <c r="H960" s="76" t="s">
        <v>3292</v>
      </c>
      <c r="I960" s="77">
        <v>16.989999999999998</v>
      </c>
      <c r="J960" s="2">
        <v>1</v>
      </c>
      <c r="K960" s="119" cm="1">
        <f t="array" ref="K960">ROUND(IF(C960="Beer",SUM(LOOKUP(2,1/(SRP!$B$7:$B$9&lt;=E960)/(SRP!$C$7:$C$9&gt;=E960),SRP!$D$7:$D$9)*(G960/100)*(E960/1000)),IF(C960="Spirits",SUM(LOOKUP(2,1/(SRP!$B$2:$B$6&lt;=E960)/(SRP!$C$2:$C$6&gt;=E960),SRP!$D$2:$D$6)*(G960/100)*(E960/1000)),IF(AND(C960="Wine",D960="Fortified Wines"),SUM(LOOKUP(2,1/(SRP!$B$20:$B$23&lt;=E960)/(SRP!$C$20:$C$23&gt;=E960),SRP!$D$20:$D$23)*(G960/100)*(E960/1000)),IF(C960="Wine",SUM(LOOKUP(2,1/(SRP!$B$15:$B$19&lt;=E960)/(SRP!$C$15:$C$19&gt;=E960),SRP!$D$15:$D$19)*(G960/100)*(E960/1000)),IF(C960="Ready to Drink",SUM(LOOKUP(2,1/(SRP!$B$10:$B$14&lt;=E960)/(SRP!$C$10:$C$14&gt;=E960),SRP!$D$10:$D$14)*(G960/100)*(E960/1000)),0))))),2)</f>
        <v>4.71</v>
      </c>
    </row>
    <row r="961" spans="1:11" x14ac:dyDescent="0.35">
      <c r="A961" s="2">
        <v>17233</v>
      </c>
      <c r="B961" s="76" t="s">
        <v>6740</v>
      </c>
      <c r="C961" s="76" t="s">
        <v>285</v>
      </c>
      <c r="D961" s="76" t="s">
        <v>5231</v>
      </c>
      <c r="E961" s="76">
        <v>1140</v>
      </c>
      <c r="F961" s="76">
        <v>6</v>
      </c>
      <c r="G961" s="77">
        <v>40</v>
      </c>
      <c r="H961" s="76" t="s">
        <v>3295</v>
      </c>
      <c r="I961" s="77">
        <v>45.49</v>
      </c>
      <c r="J961" s="2">
        <v>1</v>
      </c>
      <c r="K961" s="119" cm="1">
        <f t="array" ref="K961">ROUND(IF(C961="Beer",SUM(LOOKUP(2,1/(SRP!$B$7:$B$9&lt;=E961)/(SRP!$C$7:$C$9&gt;=E961),SRP!$D$7:$D$9)*(G961/100)*(E961/1000)),IF(C961="Spirits",SUM(LOOKUP(2,1/(SRP!$B$2:$B$6&lt;=E961)/(SRP!$C$2:$C$6&gt;=E961),SRP!$D$2:$D$6)*(G961/100)*(E961/1000)),IF(AND(C961="Wine",D961="Fortified Wines"),SUM(LOOKUP(2,1/(SRP!$B$20:$B$23&lt;=E961)/(SRP!$C$20:$C$23&gt;=E961),SRP!$D$20:$D$23)*(G961/100)*(E961/1000)),IF(C961="Wine",SUM(LOOKUP(2,1/(SRP!$B$15:$B$19&lt;=E961)/(SRP!$C$15:$C$19&gt;=E961),SRP!$D$15:$D$19)*(G961/100)*(E961/1000)),IF(C961="Ready to Drink",SUM(LOOKUP(2,1/(SRP!$B$10:$B$14&lt;=E961)/(SRP!$C$10:$C$14&gt;=E961),SRP!$D$10:$D$14)*(G961/100)*(E961/1000)),0))))),2)</f>
        <v>31.83</v>
      </c>
    </row>
    <row r="962" spans="1:11" x14ac:dyDescent="0.35">
      <c r="A962" s="2">
        <v>17278</v>
      </c>
      <c r="B962" s="76" t="s">
        <v>895</v>
      </c>
      <c r="C962" s="76" t="s">
        <v>286</v>
      </c>
      <c r="D962" s="76" t="s">
        <v>5269</v>
      </c>
      <c r="E962" s="76">
        <v>750</v>
      </c>
      <c r="F962" s="76">
        <v>12</v>
      </c>
      <c r="G962" s="77">
        <v>14.1</v>
      </c>
      <c r="H962" s="76" t="s">
        <v>3303</v>
      </c>
      <c r="I962" s="77">
        <v>44.99</v>
      </c>
      <c r="J962" s="2">
        <v>1</v>
      </c>
      <c r="K962" s="119" cm="1">
        <f t="array" ref="K962">ROUND(IF(C962="Beer",SUM(LOOKUP(2,1/(SRP!$B$7:$B$9&lt;=E962)/(SRP!$C$7:$C$9&gt;=E962),SRP!$D$7:$D$9)*(G962/100)*(E962/1000)),IF(C962="Spirits",SUM(LOOKUP(2,1/(SRP!$B$2:$B$6&lt;=E962)/(SRP!$C$2:$C$6&gt;=E962),SRP!$D$2:$D$6)*(G962/100)*(E962/1000)),IF(AND(C962="Wine",D962="Fortified Wines"),SUM(LOOKUP(2,1/(SRP!$B$20:$B$23&lt;=E962)/(SRP!$C$20:$C$23&gt;=E962),SRP!$D$20:$D$23)*(G962/100)*(E962/1000)),IF(C962="Wine",SUM(LOOKUP(2,1/(SRP!$B$15:$B$19&lt;=E962)/(SRP!$C$15:$C$19&gt;=E962),SRP!$D$15:$D$19)*(G962/100)*(E962/1000)),IF(C962="Ready to Drink",SUM(LOOKUP(2,1/(SRP!$B$10:$B$14&lt;=E962)/(SRP!$C$10:$C$14&gt;=E962),SRP!$D$10:$D$14)*(G962/100)*(E962/1000)),0))))),2)</f>
        <v>7.38</v>
      </c>
    </row>
    <row r="963" spans="1:11" x14ac:dyDescent="0.35">
      <c r="A963" s="2">
        <v>17279</v>
      </c>
      <c r="B963" s="76" t="s">
        <v>896</v>
      </c>
      <c r="C963" s="76" t="s">
        <v>286</v>
      </c>
      <c r="D963" s="76" t="s">
        <v>5236</v>
      </c>
      <c r="E963" s="76">
        <v>750</v>
      </c>
      <c r="F963" s="76">
        <v>12</v>
      </c>
      <c r="G963" s="77">
        <v>13.5</v>
      </c>
      <c r="H963" s="76" t="s">
        <v>3303</v>
      </c>
      <c r="I963" s="77">
        <v>17.989999999999998</v>
      </c>
      <c r="J963" s="2">
        <v>1</v>
      </c>
      <c r="K963" s="119" cm="1">
        <f t="array" ref="K963">ROUND(IF(C963="Beer",SUM(LOOKUP(2,1/(SRP!$B$7:$B$9&lt;=E963)/(SRP!$C$7:$C$9&gt;=E963),SRP!$D$7:$D$9)*(G963/100)*(E963/1000)),IF(C963="Spirits",SUM(LOOKUP(2,1/(SRP!$B$2:$B$6&lt;=E963)/(SRP!$C$2:$C$6&gt;=E963),SRP!$D$2:$D$6)*(G963/100)*(E963/1000)),IF(AND(C963="Wine",D963="Fortified Wines"),SUM(LOOKUP(2,1/(SRP!$B$20:$B$23&lt;=E963)/(SRP!$C$20:$C$23&gt;=E963),SRP!$D$20:$D$23)*(G963/100)*(E963/1000)),IF(C963="Wine",SUM(LOOKUP(2,1/(SRP!$B$15:$B$19&lt;=E963)/(SRP!$C$15:$C$19&gt;=E963),SRP!$D$15:$D$19)*(G963/100)*(E963/1000)),IF(C963="Ready to Drink",SUM(LOOKUP(2,1/(SRP!$B$10:$B$14&lt;=E963)/(SRP!$C$10:$C$14&gt;=E963),SRP!$D$10:$D$14)*(G963/100)*(E963/1000)),0))))),2)</f>
        <v>7.07</v>
      </c>
    </row>
    <row r="964" spans="1:11" x14ac:dyDescent="0.35">
      <c r="A964" s="2">
        <v>17280</v>
      </c>
      <c r="B964" s="76" t="s">
        <v>897</v>
      </c>
      <c r="C964" s="76" t="s">
        <v>285</v>
      </c>
      <c r="D964" s="76" t="s">
        <v>5303</v>
      </c>
      <c r="E964" s="76">
        <v>750</v>
      </c>
      <c r="F964" s="76">
        <v>12</v>
      </c>
      <c r="G964" s="77">
        <v>46</v>
      </c>
      <c r="H964" s="76" t="s">
        <v>3284</v>
      </c>
      <c r="I964" s="77">
        <v>28.7</v>
      </c>
      <c r="J964" s="2">
        <v>1</v>
      </c>
      <c r="K964" s="119" cm="1">
        <f t="array" ref="K964">ROUND(IF(C964="Beer",SUM(LOOKUP(2,1/(SRP!$B$7:$B$9&lt;=E964)/(SRP!$C$7:$C$9&gt;=E964),SRP!$D$7:$D$9)*(G964/100)*(E964/1000)),IF(C964="Spirits",SUM(LOOKUP(2,1/(SRP!$B$2:$B$6&lt;=E964)/(SRP!$C$2:$C$6&gt;=E964),SRP!$D$2:$D$6)*(G964/100)*(E964/1000)),IF(AND(C964="Wine",D964="Fortified Wines"),SUM(LOOKUP(2,1/(SRP!$B$20:$B$23&lt;=E964)/(SRP!$C$20:$C$23&gt;=E964),SRP!$D$20:$D$23)*(G964/100)*(E964/1000)),IF(C964="Wine",SUM(LOOKUP(2,1/(SRP!$B$15:$B$19&lt;=E964)/(SRP!$C$15:$C$19&gt;=E964),SRP!$D$15:$D$19)*(G964/100)*(E964/1000)),IF(C964="Ready to Drink",SUM(LOOKUP(2,1/(SRP!$B$10:$B$14&lt;=E964)/(SRP!$C$10:$C$14&gt;=E964),SRP!$D$10:$D$14)*(G964/100)*(E964/1000)),0))))),2)</f>
        <v>24.08</v>
      </c>
    </row>
    <row r="965" spans="1:11" x14ac:dyDescent="0.35">
      <c r="A965" s="2">
        <v>17281</v>
      </c>
      <c r="B965" s="76" t="s">
        <v>898</v>
      </c>
      <c r="C965" s="76" t="s">
        <v>286</v>
      </c>
      <c r="D965" s="76" t="s">
        <v>5236</v>
      </c>
      <c r="E965" s="76">
        <v>750</v>
      </c>
      <c r="F965" s="76">
        <v>12</v>
      </c>
      <c r="G965" s="77">
        <v>14.5</v>
      </c>
      <c r="H965" s="76" t="s">
        <v>3992</v>
      </c>
      <c r="I965" s="77">
        <v>18.989999999999998</v>
      </c>
      <c r="J965" s="2">
        <v>1</v>
      </c>
      <c r="K965" s="119" cm="1">
        <f t="array" ref="K965">ROUND(IF(C965="Beer",SUM(LOOKUP(2,1/(SRP!$B$7:$B$9&lt;=E965)/(SRP!$C$7:$C$9&gt;=E965),SRP!$D$7:$D$9)*(G965/100)*(E965/1000)),IF(C965="Spirits",SUM(LOOKUP(2,1/(SRP!$B$2:$B$6&lt;=E965)/(SRP!$C$2:$C$6&gt;=E965),SRP!$D$2:$D$6)*(G965/100)*(E965/1000)),IF(AND(C965="Wine",D965="Fortified Wines"),SUM(LOOKUP(2,1/(SRP!$B$20:$B$23&lt;=E965)/(SRP!$C$20:$C$23&gt;=E965),SRP!$D$20:$D$23)*(G965/100)*(E965/1000)),IF(C965="Wine",SUM(LOOKUP(2,1/(SRP!$B$15:$B$19&lt;=E965)/(SRP!$C$15:$C$19&gt;=E965),SRP!$D$15:$D$19)*(G965/100)*(E965/1000)),IF(C965="Ready to Drink",SUM(LOOKUP(2,1/(SRP!$B$10:$B$14&lt;=E965)/(SRP!$C$10:$C$14&gt;=E965),SRP!$D$10:$D$14)*(G965/100)*(E965/1000)),0))))),2)</f>
        <v>7.59</v>
      </c>
    </row>
    <row r="966" spans="1:11" x14ac:dyDescent="0.35">
      <c r="A966" s="2">
        <v>17305</v>
      </c>
      <c r="B966" s="76" t="s">
        <v>899</v>
      </c>
      <c r="C966" s="76" t="s">
        <v>287</v>
      </c>
      <c r="D966" s="76" t="s">
        <v>5266</v>
      </c>
      <c r="E966" s="76">
        <v>473</v>
      </c>
      <c r="F966" s="76">
        <v>24</v>
      </c>
      <c r="G966" s="77">
        <v>5</v>
      </c>
      <c r="H966" s="76" t="s">
        <v>3325</v>
      </c>
      <c r="I966" s="77">
        <v>4.09</v>
      </c>
      <c r="J966" s="2">
        <v>1</v>
      </c>
      <c r="K966" s="119" cm="1">
        <f t="array" ref="K966">ROUND(IF(C966="Beer",SUM(LOOKUP(2,1/(SRP!$B$7:$B$9&lt;=E966)/(SRP!$C$7:$C$9&gt;=E966),SRP!$D$7:$D$9)*(G966/100)*(E966/1000)),IF(C966="Spirits",SUM(LOOKUP(2,1/(SRP!$B$2:$B$6&lt;=E966)/(SRP!$C$2:$C$6&gt;=E966),SRP!$D$2:$D$6)*(G966/100)*(E966/1000)),IF(AND(C966="Wine",D966="Fortified Wines"),SUM(LOOKUP(2,1/(SRP!$B$20:$B$23&lt;=E966)/(SRP!$C$20:$C$23&gt;=E966),SRP!$D$20:$D$23)*(G966/100)*(E966/1000)),IF(C966="Wine",SUM(LOOKUP(2,1/(SRP!$B$15:$B$19&lt;=E966)/(SRP!$C$15:$C$19&gt;=E966),SRP!$D$15:$D$19)*(G966/100)*(E966/1000)),IF(C966="Ready to Drink",SUM(LOOKUP(2,1/(SRP!$B$10:$B$14&lt;=E966)/(SRP!$C$10:$C$14&gt;=E966),SRP!$D$10:$D$14)*(G966/100)*(E966/1000)),0))))),2)</f>
        <v>1.65</v>
      </c>
    </row>
    <row r="967" spans="1:11" x14ac:dyDescent="0.35">
      <c r="A967" s="2">
        <v>17305</v>
      </c>
      <c r="B967" s="76" t="s">
        <v>899</v>
      </c>
      <c r="C967" s="76" t="s">
        <v>287</v>
      </c>
      <c r="D967" s="76" t="s">
        <v>5266</v>
      </c>
      <c r="E967" s="76">
        <v>473</v>
      </c>
      <c r="F967" s="76">
        <v>24</v>
      </c>
      <c r="G967" s="77">
        <v>5</v>
      </c>
      <c r="H967" s="76" t="s">
        <v>3325</v>
      </c>
      <c r="I967" s="77">
        <v>4.09</v>
      </c>
      <c r="J967" s="2">
        <v>1</v>
      </c>
      <c r="K967" s="119" cm="1">
        <f t="array" ref="K967">ROUND(IF(C967="Beer",SUM(LOOKUP(2,1/(SRP!$B$7:$B$9&lt;=E967)/(SRP!$C$7:$C$9&gt;=E967),SRP!$D$7:$D$9)*(G967/100)*(E967/1000)),IF(C967="Spirits",SUM(LOOKUP(2,1/(SRP!$B$2:$B$6&lt;=E967)/(SRP!$C$2:$C$6&gt;=E967),SRP!$D$2:$D$6)*(G967/100)*(E967/1000)),IF(AND(C967="Wine",D967="Fortified Wines"),SUM(LOOKUP(2,1/(SRP!$B$20:$B$23&lt;=E967)/(SRP!$C$20:$C$23&gt;=E967),SRP!$D$20:$D$23)*(G967/100)*(E967/1000)),IF(C967="Wine",SUM(LOOKUP(2,1/(SRP!$B$15:$B$19&lt;=E967)/(SRP!$C$15:$C$19&gt;=E967),SRP!$D$15:$D$19)*(G967/100)*(E967/1000)),IF(C967="Ready to Drink",SUM(LOOKUP(2,1/(SRP!$B$10:$B$14&lt;=E967)/(SRP!$C$10:$C$14&gt;=E967),SRP!$D$10:$D$14)*(G967/100)*(E967/1000)),0))))),2)</f>
        <v>1.65</v>
      </c>
    </row>
    <row r="968" spans="1:11" x14ac:dyDescent="0.35">
      <c r="A968" s="2">
        <v>17327</v>
      </c>
      <c r="B968" s="76" t="s">
        <v>900</v>
      </c>
      <c r="C968" s="76" t="s">
        <v>286</v>
      </c>
      <c r="D968" s="76" t="s">
        <v>5232</v>
      </c>
      <c r="E968" s="76">
        <v>750</v>
      </c>
      <c r="F968" s="76">
        <v>6</v>
      </c>
      <c r="G968" s="77">
        <v>12</v>
      </c>
      <c r="H968" s="76" t="s">
        <v>3314</v>
      </c>
      <c r="I968" s="77">
        <v>33.99</v>
      </c>
      <c r="J968" s="2">
        <v>1</v>
      </c>
      <c r="K968" s="119" cm="1">
        <f t="array" ref="K968">ROUND(IF(C968="Beer",SUM(LOOKUP(2,1/(SRP!$B$7:$B$9&lt;=E968)/(SRP!$C$7:$C$9&gt;=E968),SRP!$D$7:$D$9)*(G968/100)*(E968/1000)),IF(C968="Spirits",SUM(LOOKUP(2,1/(SRP!$B$2:$B$6&lt;=E968)/(SRP!$C$2:$C$6&gt;=E968),SRP!$D$2:$D$6)*(G968/100)*(E968/1000)),IF(AND(C968="Wine",D968="Fortified Wines"),SUM(LOOKUP(2,1/(SRP!$B$20:$B$23&lt;=E968)/(SRP!$C$20:$C$23&gt;=E968),SRP!$D$20:$D$23)*(G968/100)*(E968/1000)),IF(C968="Wine",SUM(LOOKUP(2,1/(SRP!$B$15:$B$19&lt;=E968)/(SRP!$C$15:$C$19&gt;=E968),SRP!$D$15:$D$19)*(G968/100)*(E968/1000)),IF(C968="Ready to Drink",SUM(LOOKUP(2,1/(SRP!$B$10:$B$14&lt;=E968)/(SRP!$C$10:$C$14&gt;=E968),SRP!$D$10:$D$14)*(G968/100)*(E968/1000)),0))))),2)</f>
        <v>6.28</v>
      </c>
    </row>
    <row r="969" spans="1:11" x14ac:dyDescent="0.35">
      <c r="A969" s="2">
        <v>17329</v>
      </c>
      <c r="B969" s="76" t="s">
        <v>203</v>
      </c>
      <c r="C969" s="76" t="s">
        <v>287</v>
      </c>
      <c r="D969" s="76" t="s">
        <v>5230</v>
      </c>
      <c r="E969" s="76">
        <v>740</v>
      </c>
      <c r="F969" s="76">
        <v>12</v>
      </c>
      <c r="G969" s="77">
        <v>5</v>
      </c>
      <c r="H969" s="76" t="s">
        <v>3325</v>
      </c>
      <c r="I969" s="77">
        <v>4.8899999999999997</v>
      </c>
      <c r="J969" s="2">
        <v>1</v>
      </c>
      <c r="K969" s="119" cm="1">
        <f t="array" ref="K969">ROUND(IF(C969="Beer",SUM(LOOKUP(2,1/(SRP!$B$7:$B$9&lt;=E969)/(SRP!$C$7:$C$9&gt;=E969),SRP!$D$7:$D$9)*(G969/100)*(E969/1000)),IF(C969="Spirits",SUM(LOOKUP(2,1/(SRP!$B$2:$B$6&lt;=E969)/(SRP!$C$2:$C$6&gt;=E969),SRP!$D$2:$D$6)*(G969/100)*(E969/1000)),IF(AND(C969="Wine",D969="Fortified Wines"),SUM(LOOKUP(2,1/(SRP!$B$20:$B$23&lt;=E969)/(SRP!$C$20:$C$23&gt;=E969),SRP!$D$20:$D$23)*(G969/100)*(E969/1000)),IF(C969="Wine",SUM(LOOKUP(2,1/(SRP!$B$15:$B$19&lt;=E969)/(SRP!$C$15:$C$19&gt;=E969),SRP!$D$15:$D$19)*(G969/100)*(E969/1000)),IF(C969="Ready to Drink",SUM(LOOKUP(2,1/(SRP!$B$10:$B$14&lt;=E969)/(SRP!$C$10:$C$14&gt;=E969),SRP!$D$10:$D$14)*(G969/100)*(E969/1000)),0))))),2)</f>
        <v>2.58</v>
      </c>
    </row>
    <row r="970" spans="1:11" x14ac:dyDescent="0.35">
      <c r="A970" s="2">
        <v>17329</v>
      </c>
      <c r="B970" s="76" t="s">
        <v>203</v>
      </c>
      <c r="C970" s="76" t="s">
        <v>287</v>
      </c>
      <c r="D970" s="76" t="s">
        <v>5230</v>
      </c>
      <c r="E970" s="76">
        <v>740</v>
      </c>
      <c r="F970" s="76">
        <v>12</v>
      </c>
      <c r="G970" s="77">
        <v>5</v>
      </c>
      <c r="H970" s="76" t="s">
        <v>3325</v>
      </c>
      <c r="I970" s="77">
        <v>4.8899999999999997</v>
      </c>
      <c r="J970" s="2">
        <v>1</v>
      </c>
      <c r="K970" s="119" cm="1">
        <f t="array" ref="K970">ROUND(IF(C970="Beer",SUM(LOOKUP(2,1/(SRP!$B$7:$B$9&lt;=E970)/(SRP!$C$7:$C$9&gt;=E970),SRP!$D$7:$D$9)*(G970/100)*(E970/1000)),IF(C970="Spirits",SUM(LOOKUP(2,1/(SRP!$B$2:$B$6&lt;=E970)/(SRP!$C$2:$C$6&gt;=E970),SRP!$D$2:$D$6)*(G970/100)*(E970/1000)),IF(AND(C970="Wine",D970="Fortified Wines"),SUM(LOOKUP(2,1/(SRP!$B$20:$B$23&lt;=E970)/(SRP!$C$20:$C$23&gt;=E970),SRP!$D$20:$D$23)*(G970/100)*(E970/1000)),IF(C970="Wine",SUM(LOOKUP(2,1/(SRP!$B$15:$B$19&lt;=E970)/(SRP!$C$15:$C$19&gt;=E970),SRP!$D$15:$D$19)*(G970/100)*(E970/1000)),IF(C970="Ready to Drink",SUM(LOOKUP(2,1/(SRP!$B$10:$B$14&lt;=E970)/(SRP!$C$10:$C$14&gt;=E970),SRP!$D$10:$D$14)*(G970/100)*(E970/1000)),0))))),2)</f>
        <v>2.58</v>
      </c>
    </row>
    <row r="971" spans="1:11" x14ac:dyDescent="0.35">
      <c r="A971" s="2">
        <v>17330</v>
      </c>
      <c r="B971" s="76" t="s">
        <v>204</v>
      </c>
      <c r="C971" s="76" t="s">
        <v>287</v>
      </c>
      <c r="D971" s="76" t="s">
        <v>5230</v>
      </c>
      <c r="E971" s="76">
        <v>740</v>
      </c>
      <c r="F971" s="76">
        <v>12</v>
      </c>
      <c r="G971" s="77">
        <v>5.5</v>
      </c>
      <c r="H971" s="76" t="s">
        <v>3325</v>
      </c>
      <c r="I971" s="77">
        <v>4.09</v>
      </c>
      <c r="J971" s="2">
        <v>1</v>
      </c>
      <c r="K971" s="119" cm="1">
        <f t="array" ref="K971">ROUND(IF(C971="Beer",SUM(LOOKUP(2,1/(SRP!$B$7:$B$9&lt;=E971)/(SRP!$C$7:$C$9&gt;=E971),SRP!$D$7:$D$9)*(G971/100)*(E971/1000)),IF(C971="Spirits",SUM(LOOKUP(2,1/(SRP!$B$2:$B$6&lt;=E971)/(SRP!$C$2:$C$6&gt;=E971),SRP!$D$2:$D$6)*(G971/100)*(E971/1000)),IF(AND(C971="Wine",D971="Fortified Wines"),SUM(LOOKUP(2,1/(SRP!$B$20:$B$23&lt;=E971)/(SRP!$C$20:$C$23&gt;=E971),SRP!$D$20:$D$23)*(G971/100)*(E971/1000)),IF(C971="Wine",SUM(LOOKUP(2,1/(SRP!$B$15:$B$19&lt;=E971)/(SRP!$C$15:$C$19&gt;=E971),SRP!$D$15:$D$19)*(G971/100)*(E971/1000)),IF(C971="Ready to Drink",SUM(LOOKUP(2,1/(SRP!$B$10:$B$14&lt;=E971)/(SRP!$C$10:$C$14&gt;=E971),SRP!$D$10:$D$14)*(G971/100)*(E971/1000)),0))))),2)</f>
        <v>2.84</v>
      </c>
    </row>
    <row r="972" spans="1:11" x14ac:dyDescent="0.35">
      <c r="A972" s="2">
        <v>17330</v>
      </c>
      <c r="B972" s="76" t="s">
        <v>204</v>
      </c>
      <c r="C972" s="76" t="s">
        <v>287</v>
      </c>
      <c r="D972" s="76" t="s">
        <v>5230</v>
      </c>
      <c r="E972" s="76">
        <v>740</v>
      </c>
      <c r="F972" s="76">
        <v>12</v>
      </c>
      <c r="G972" s="77">
        <v>5.5</v>
      </c>
      <c r="H972" s="76" t="s">
        <v>3325</v>
      </c>
      <c r="I972" s="77">
        <v>4.09</v>
      </c>
      <c r="J972" s="2">
        <v>1</v>
      </c>
      <c r="K972" s="119" cm="1">
        <f t="array" ref="K972">ROUND(IF(C972="Beer",SUM(LOOKUP(2,1/(SRP!$B$7:$B$9&lt;=E972)/(SRP!$C$7:$C$9&gt;=E972),SRP!$D$7:$D$9)*(G972/100)*(E972/1000)),IF(C972="Spirits",SUM(LOOKUP(2,1/(SRP!$B$2:$B$6&lt;=E972)/(SRP!$C$2:$C$6&gt;=E972),SRP!$D$2:$D$6)*(G972/100)*(E972/1000)),IF(AND(C972="Wine",D972="Fortified Wines"),SUM(LOOKUP(2,1/(SRP!$B$20:$B$23&lt;=E972)/(SRP!$C$20:$C$23&gt;=E972),SRP!$D$20:$D$23)*(G972/100)*(E972/1000)),IF(C972="Wine",SUM(LOOKUP(2,1/(SRP!$B$15:$B$19&lt;=E972)/(SRP!$C$15:$C$19&gt;=E972),SRP!$D$15:$D$19)*(G972/100)*(E972/1000)),IF(C972="Ready to Drink",SUM(LOOKUP(2,1/(SRP!$B$10:$B$14&lt;=E972)/(SRP!$C$10:$C$14&gt;=E972),SRP!$D$10:$D$14)*(G972/100)*(E972/1000)),0))))),2)</f>
        <v>2.84</v>
      </c>
    </row>
    <row r="973" spans="1:11" x14ac:dyDescent="0.35">
      <c r="A973" s="2">
        <v>17354</v>
      </c>
      <c r="B973" s="76" t="s">
        <v>3734</v>
      </c>
      <c r="C973" s="76" t="s">
        <v>285</v>
      </c>
      <c r="D973" s="76" t="s">
        <v>5304</v>
      </c>
      <c r="E973" s="76">
        <v>375</v>
      </c>
      <c r="F973" s="76">
        <v>24</v>
      </c>
      <c r="G973" s="77">
        <v>21</v>
      </c>
      <c r="H973" s="76" t="s">
        <v>3303</v>
      </c>
      <c r="I973" s="77">
        <v>13.49</v>
      </c>
      <c r="J973" s="2">
        <v>1</v>
      </c>
      <c r="K973" s="119" cm="1">
        <f t="array" ref="K973">ROUND(IF(C973="Beer",SUM(LOOKUP(2,1/(SRP!$B$7:$B$9&lt;=E973)/(SRP!$C$7:$C$9&gt;=E973),SRP!$D$7:$D$9)*(G973/100)*(E973/1000)),IF(C973="Spirits",SUM(LOOKUP(2,1/(SRP!$B$2:$B$6&lt;=E973)/(SRP!$C$2:$C$6&gt;=E973),SRP!$D$2:$D$6)*(G973/100)*(E973/1000)),IF(AND(C973="Wine",D973="Fortified Wines"),SUM(LOOKUP(2,1/(SRP!$B$20:$B$23&lt;=E973)/(SRP!$C$20:$C$23&gt;=E973),SRP!$D$20:$D$23)*(G973/100)*(E973/1000)),IF(C973="Wine",SUM(LOOKUP(2,1/(SRP!$B$15:$B$19&lt;=E973)/(SRP!$C$15:$C$19&gt;=E973),SRP!$D$15:$D$19)*(G973/100)*(E973/1000)),IF(C973="Ready to Drink",SUM(LOOKUP(2,1/(SRP!$B$10:$B$14&lt;=E973)/(SRP!$C$10:$C$14&gt;=E973),SRP!$D$10:$D$14)*(G973/100)*(E973/1000)),0))))),2)</f>
        <v>6.24</v>
      </c>
    </row>
    <row r="974" spans="1:11" x14ac:dyDescent="0.35">
      <c r="A974" s="2">
        <v>17372</v>
      </c>
      <c r="B974" s="76" t="s">
        <v>901</v>
      </c>
      <c r="C974" s="76" t="s">
        <v>285</v>
      </c>
      <c r="D974" s="76" t="s">
        <v>6936</v>
      </c>
      <c r="E974" s="76">
        <v>750</v>
      </c>
      <c r="F974" s="76">
        <v>6</v>
      </c>
      <c r="G974" s="77">
        <v>43</v>
      </c>
      <c r="H974" s="76" t="s">
        <v>6869</v>
      </c>
      <c r="I974" s="77">
        <v>109.99</v>
      </c>
      <c r="J974" s="2">
        <v>1</v>
      </c>
      <c r="K974" s="119" cm="1">
        <f t="array" ref="K974">ROUND(IF(C974="Beer",SUM(LOOKUP(2,1/(SRP!$B$7:$B$9&lt;=E974)/(SRP!$C$7:$C$9&gt;=E974),SRP!$D$7:$D$9)*(G974/100)*(E974/1000)),IF(C974="Spirits",SUM(LOOKUP(2,1/(SRP!$B$2:$B$6&lt;=E974)/(SRP!$C$2:$C$6&gt;=E974),SRP!$D$2:$D$6)*(G974/100)*(E974/1000)),IF(AND(C974="Wine",D974="Fortified Wines"),SUM(LOOKUP(2,1/(SRP!$B$20:$B$23&lt;=E974)/(SRP!$C$20:$C$23&gt;=E974),SRP!$D$20:$D$23)*(G974/100)*(E974/1000)),IF(C974="Wine",SUM(LOOKUP(2,1/(SRP!$B$15:$B$19&lt;=E974)/(SRP!$C$15:$C$19&gt;=E974),SRP!$D$15:$D$19)*(G974/100)*(E974/1000)),IF(C974="Ready to Drink",SUM(LOOKUP(2,1/(SRP!$B$10:$B$14&lt;=E974)/(SRP!$C$10:$C$14&gt;=E974),SRP!$D$10:$D$14)*(G974/100)*(E974/1000)),0))))),2)</f>
        <v>22.51</v>
      </c>
    </row>
    <row r="975" spans="1:11" x14ac:dyDescent="0.35">
      <c r="A975" s="2">
        <v>17390</v>
      </c>
      <c r="B975" s="76" t="s">
        <v>902</v>
      </c>
      <c r="C975" s="76" t="s">
        <v>287</v>
      </c>
      <c r="D975" s="76" t="s">
        <v>5271</v>
      </c>
      <c r="E975" s="76">
        <v>8520</v>
      </c>
      <c r="F975" s="76">
        <v>1</v>
      </c>
      <c r="G975" s="77">
        <v>4</v>
      </c>
      <c r="H975" s="76" t="s">
        <v>3327</v>
      </c>
      <c r="I975" s="77">
        <v>47.42</v>
      </c>
      <c r="J975" s="2">
        <v>24</v>
      </c>
      <c r="K975" s="119" cm="1">
        <f t="array" ref="K975">ROUND(IF(C975="Beer",SUM(LOOKUP(2,1/(SRP!$B$7:$B$9&lt;=E975)/(SRP!$C$7:$C$9&gt;=E975),SRP!$D$7:$D$9)*(G975/100)*(E975/1000)),IF(C975="Spirits",SUM(LOOKUP(2,1/(SRP!$B$2:$B$6&lt;=E975)/(SRP!$C$2:$C$6&gt;=E975),SRP!$D$2:$D$6)*(G975/100)*(E975/1000)),IF(AND(C975="Wine",D975="Fortified Wines"),SUM(LOOKUP(2,1/(SRP!$B$20:$B$23&lt;=E975)/(SRP!$C$20:$C$23&gt;=E975),SRP!$D$20:$D$23)*(G975/100)*(E975/1000)),IF(C975="Wine",SUM(LOOKUP(2,1/(SRP!$B$15:$B$19&lt;=E975)/(SRP!$C$15:$C$19&gt;=E975),SRP!$D$15:$D$19)*(G975/100)*(E975/1000)),IF(C975="Ready to Drink",SUM(LOOKUP(2,1/(SRP!$B$10:$B$14&lt;=E975)/(SRP!$C$10:$C$14&gt;=E975),SRP!$D$10:$D$14)*(G975/100)*(E975/1000)),0))))),2)</f>
        <v>23.79</v>
      </c>
    </row>
    <row r="976" spans="1:11" x14ac:dyDescent="0.35">
      <c r="A976" s="2">
        <v>17390</v>
      </c>
      <c r="B976" s="76" t="s">
        <v>902</v>
      </c>
      <c r="C976" s="76" t="s">
        <v>287</v>
      </c>
      <c r="D976" s="76" t="s">
        <v>5271</v>
      </c>
      <c r="E976" s="76">
        <v>8520</v>
      </c>
      <c r="F976" s="76">
        <v>1</v>
      </c>
      <c r="G976" s="77">
        <v>4</v>
      </c>
      <c r="H976" s="76" t="s">
        <v>3327</v>
      </c>
      <c r="I976" s="77">
        <v>47.42</v>
      </c>
      <c r="J976" s="2">
        <v>24</v>
      </c>
      <c r="K976" s="119" cm="1">
        <f t="array" ref="K976">ROUND(IF(C976="Beer",SUM(LOOKUP(2,1/(SRP!$B$7:$B$9&lt;=E976)/(SRP!$C$7:$C$9&gt;=E976),SRP!$D$7:$D$9)*(G976/100)*(E976/1000)),IF(C976="Spirits",SUM(LOOKUP(2,1/(SRP!$B$2:$B$6&lt;=E976)/(SRP!$C$2:$C$6&gt;=E976),SRP!$D$2:$D$6)*(G976/100)*(E976/1000)),IF(AND(C976="Wine",D976="Fortified Wines"),SUM(LOOKUP(2,1/(SRP!$B$20:$B$23&lt;=E976)/(SRP!$C$20:$C$23&gt;=E976),SRP!$D$20:$D$23)*(G976/100)*(E976/1000)),IF(C976="Wine",SUM(LOOKUP(2,1/(SRP!$B$15:$B$19&lt;=E976)/(SRP!$C$15:$C$19&gt;=E976),SRP!$D$15:$D$19)*(G976/100)*(E976/1000)),IF(C976="Ready to Drink",SUM(LOOKUP(2,1/(SRP!$B$10:$B$14&lt;=E976)/(SRP!$C$10:$C$14&gt;=E976),SRP!$D$10:$D$14)*(G976/100)*(E976/1000)),0))))),2)</f>
        <v>23.79</v>
      </c>
    </row>
    <row r="977" spans="1:11" x14ac:dyDescent="0.35">
      <c r="A977" s="2">
        <v>17391</v>
      </c>
      <c r="B977" s="76" t="s">
        <v>903</v>
      </c>
      <c r="C977" s="76" t="s">
        <v>287</v>
      </c>
      <c r="D977" s="76" t="s">
        <v>5266</v>
      </c>
      <c r="E977" s="76">
        <v>500</v>
      </c>
      <c r="F977" s="76">
        <v>24</v>
      </c>
      <c r="G977" s="77">
        <v>4.7</v>
      </c>
      <c r="H977" s="76" t="s">
        <v>3324</v>
      </c>
      <c r="I977" s="77">
        <v>4.29</v>
      </c>
      <c r="J977" s="2">
        <v>1</v>
      </c>
      <c r="K977" s="119" cm="1">
        <f t="array" ref="K977">ROUND(IF(C977="Beer",SUM(LOOKUP(2,1/(SRP!$B$7:$B$9&lt;=E977)/(SRP!$C$7:$C$9&gt;=E977),SRP!$D$7:$D$9)*(G977/100)*(E977/1000)),IF(C977="Spirits",SUM(LOOKUP(2,1/(SRP!$B$2:$B$6&lt;=E977)/(SRP!$C$2:$C$6&gt;=E977),SRP!$D$2:$D$6)*(G977/100)*(E977/1000)),IF(AND(C977="Wine",D977="Fortified Wines"),SUM(LOOKUP(2,1/(SRP!$B$20:$B$23&lt;=E977)/(SRP!$C$20:$C$23&gt;=E977),SRP!$D$20:$D$23)*(G977/100)*(E977/1000)),IF(C977="Wine",SUM(LOOKUP(2,1/(SRP!$B$15:$B$19&lt;=E977)/(SRP!$C$15:$C$19&gt;=E977),SRP!$D$15:$D$19)*(G977/100)*(E977/1000)),IF(C977="Ready to Drink",SUM(LOOKUP(2,1/(SRP!$B$10:$B$14&lt;=E977)/(SRP!$C$10:$C$14&gt;=E977),SRP!$D$10:$D$14)*(G977/100)*(E977/1000)),0))))),2)</f>
        <v>1.64</v>
      </c>
    </row>
    <row r="978" spans="1:11" x14ac:dyDescent="0.35">
      <c r="A978" s="2">
        <v>17391</v>
      </c>
      <c r="B978" s="76" t="s">
        <v>903</v>
      </c>
      <c r="C978" s="76" t="s">
        <v>287</v>
      </c>
      <c r="D978" s="76" t="s">
        <v>5266</v>
      </c>
      <c r="E978" s="76">
        <v>500</v>
      </c>
      <c r="F978" s="76">
        <v>24</v>
      </c>
      <c r="G978" s="77">
        <v>4.7</v>
      </c>
      <c r="H978" s="76" t="s">
        <v>3324</v>
      </c>
      <c r="I978" s="77">
        <v>4.29</v>
      </c>
      <c r="J978" s="2">
        <v>1</v>
      </c>
      <c r="K978" s="119" cm="1">
        <f t="array" ref="K978">ROUND(IF(C978="Beer",SUM(LOOKUP(2,1/(SRP!$B$7:$B$9&lt;=E978)/(SRP!$C$7:$C$9&gt;=E978),SRP!$D$7:$D$9)*(G978/100)*(E978/1000)),IF(C978="Spirits",SUM(LOOKUP(2,1/(SRP!$B$2:$B$6&lt;=E978)/(SRP!$C$2:$C$6&gt;=E978),SRP!$D$2:$D$6)*(G978/100)*(E978/1000)),IF(AND(C978="Wine",D978="Fortified Wines"),SUM(LOOKUP(2,1/(SRP!$B$20:$B$23&lt;=E978)/(SRP!$C$20:$C$23&gt;=E978),SRP!$D$20:$D$23)*(G978/100)*(E978/1000)),IF(C978="Wine",SUM(LOOKUP(2,1/(SRP!$B$15:$B$19&lt;=E978)/(SRP!$C$15:$C$19&gt;=E978),SRP!$D$15:$D$19)*(G978/100)*(E978/1000)),IF(C978="Ready to Drink",SUM(LOOKUP(2,1/(SRP!$B$10:$B$14&lt;=E978)/(SRP!$C$10:$C$14&gt;=E978),SRP!$D$10:$D$14)*(G978/100)*(E978/1000)),0))))),2)</f>
        <v>1.64</v>
      </c>
    </row>
    <row r="979" spans="1:11" x14ac:dyDescent="0.35">
      <c r="A979" s="2">
        <v>17393</v>
      </c>
      <c r="B979" s="76" t="s">
        <v>904</v>
      </c>
      <c r="C979" s="76" t="s">
        <v>285</v>
      </c>
      <c r="D979" s="76" t="s">
        <v>5274</v>
      </c>
      <c r="E979" s="76">
        <v>750</v>
      </c>
      <c r="F979" s="76">
        <v>12</v>
      </c>
      <c r="G979" s="77">
        <v>40</v>
      </c>
      <c r="H979" s="76" t="s">
        <v>6694</v>
      </c>
      <c r="I979" s="77">
        <v>40.99</v>
      </c>
      <c r="J979" s="2">
        <v>1</v>
      </c>
      <c r="K979" s="119" cm="1">
        <f t="array" ref="K979">ROUND(IF(C979="Beer",SUM(LOOKUP(2,1/(SRP!$B$7:$B$9&lt;=E979)/(SRP!$C$7:$C$9&gt;=E979),SRP!$D$7:$D$9)*(G979/100)*(E979/1000)),IF(C979="Spirits",SUM(LOOKUP(2,1/(SRP!$B$2:$B$6&lt;=E979)/(SRP!$C$2:$C$6&gt;=E979),SRP!$D$2:$D$6)*(G979/100)*(E979/1000)),IF(AND(C979="Wine",D979="Fortified Wines"),SUM(LOOKUP(2,1/(SRP!$B$20:$B$23&lt;=E979)/(SRP!$C$20:$C$23&gt;=E979),SRP!$D$20:$D$23)*(G979/100)*(E979/1000)),IF(C979="Wine",SUM(LOOKUP(2,1/(SRP!$B$15:$B$19&lt;=E979)/(SRP!$C$15:$C$19&gt;=E979),SRP!$D$15:$D$19)*(G979/100)*(E979/1000)),IF(C979="Ready to Drink",SUM(LOOKUP(2,1/(SRP!$B$10:$B$14&lt;=E979)/(SRP!$C$10:$C$14&gt;=E979),SRP!$D$10:$D$14)*(G979/100)*(E979/1000)),0))))),2)</f>
        <v>20.94</v>
      </c>
    </row>
    <row r="980" spans="1:11" x14ac:dyDescent="0.35">
      <c r="A980" s="2">
        <v>17395</v>
      </c>
      <c r="B980" s="76" t="s">
        <v>905</v>
      </c>
      <c r="C980" s="76" t="s">
        <v>286</v>
      </c>
      <c r="D980" s="76" t="s">
        <v>300</v>
      </c>
      <c r="E980" s="76">
        <v>750</v>
      </c>
      <c r="F980" s="76">
        <v>6</v>
      </c>
      <c r="G980" s="77">
        <v>16.5</v>
      </c>
      <c r="H980" s="76" t="s">
        <v>3303</v>
      </c>
      <c r="I980" s="77">
        <v>46.99</v>
      </c>
      <c r="J980" s="2">
        <v>1</v>
      </c>
      <c r="K980" s="119" cm="1">
        <f t="array" ref="K980">ROUND(IF(C980="Beer",SUM(LOOKUP(2,1/(SRP!$B$7:$B$9&lt;=E980)/(SRP!$C$7:$C$9&gt;=E980),SRP!$D$7:$D$9)*(G980/100)*(E980/1000)),IF(C980="Spirits",SUM(LOOKUP(2,1/(SRP!$B$2:$B$6&lt;=E980)/(SRP!$C$2:$C$6&gt;=E980),SRP!$D$2:$D$6)*(G980/100)*(E980/1000)),IF(AND(C980="Wine",D980="Fortified Wines"),SUM(LOOKUP(2,1/(SRP!$B$20:$B$23&lt;=E980)/(SRP!$C$20:$C$23&gt;=E980),SRP!$D$20:$D$23)*(G980/100)*(E980/1000)),IF(C980="Wine",SUM(LOOKUP(2,1/(SRP!$B$15:$B$19&lt;=E980)/(SRP!$C$15:$C$19&gt;=E980),SRP!$D$15:$D$19)*(G980/100)*(E980/1000)),IF(C980="Ready to Drink",SUM(LOOKUP(2,1/(SRP!$B$10:$B$14&lt;=E980)/(SRP!$C$10:$C$14&gt;=E980),SRP!$D$10:$D$14)*(G980/100)*(E980/1000)),0))))),2)</f>
        <v>8.64</v>
      </c>
    </row>
    <row r="981" spans="1:11" x14ac:dyDescent="0.35">
      <c r="A981" s="2">
        <v>17399</v>
      </c>
      <c r="B981" s="76" t="s">
        <v>906</v>
      </c>
      <c r="C981" s="76" t="s">
        <v>286</v>
      </c>
      <c r="D981" s="76" t="s">
        <v>5236</v>
      </c>
      <c r="E981" s="76">
        <v>750</v>
      </c>
      <c r="F981" s="76">
        <v>6</v>
      </c>
      <c r="G981" s="77">
        <v>14</v>
      </c>
      <c r="H981" s="76" t="s">
        <v>3294</v>
      </c>
      <c r="I981" s="77">
        <v>32.99</v>
      </c>
      <c r="J981" s="2">
        <v>1</v>
      </c>
      <c r="K981" s="119" cm="1">
        <f t="array" ref="K981">ROUND(IF(C981="Beer",SUM(LOOKUP(2,1/(SRP!$B$7:$B$9&lt;=E981)/(SRP!$C$7:$C$9&gt;=E981),SRP!$D$7:$D$9)*(G981/100)*(E981/1000)),IF(C981="Spirits",SUM(LOOKUP(2,1/(SRP!$B$2:$B$6&lt;=E981)/(SRP!$C$2:$C$6&gt;=E981),SRP!$D$2:$D$6)*(G981/100)*(E981/1000)),IF(AND(C981="Wine",D981="Fortified Wines"),SUM(LOOKUP(2,1/(SRP!$B$20:$B$23&lt;=E981)/(SRP!$C$20:$C$23&gt;=E981),SRP!$D$20:$D$23)*(G981/100)*(E981/1000)),IF(C981="Wine",SUM(LOOKUP(2,1/(SRP!$B$15:$B$19&lt;=E981)/(SRP!$C$15:$C$19&gt;=E981),SRP!$D$15:$D$19)*(G981/100)*(E981/1000)),IF(C981="Ready to Drink",SUM(LOOKUP(2,1/(SRP!$B$10:$B$14&lt;=E981)/(SRP!$C$10:$C$14&gt;=E981),SRP!$D$10:$D$14)*(G981/100)*(E981/1000)),0))))),2)</f>
        <v>7.33</v>
      </c>
    </row>
    <row r="982" spans="1:11" x14ac:dyDescent="0.35">
      <c r="A982" s="2">
        <v>17413</v>
      </c>
      <c r="B982" s="76" t="s">
        <v>907</v>
      </c>
      <c r="C982" s="76" t="s">
        <v>286</v>
      </c>
      <c r="D982" s="76" t="s">
        <v>5236</v>
      </c>
      <c r="E982" s="76">
        <v>750</v>
      </c>
      <c r="F982" s="76">
        <v>12</v>
      </c>
      <c r="G982" s="77">
        <v>14</v>
      </c>
      <c r="H982" s="76" t="s">
        <v>3338</v>
      </c>
      <c r="I982" s="77">
        <v>32.99</v>
      </c>
      <c r="J982" s="2">
        <v>1</v>
      </c>
      <c r="K982" s="119" cm="1">
        <f t="array" ref="K982">ROUND(IF(C982="Beer",SUM(LOOKUP(2,1/(SRP!$B$7:$B$9&lt;=E982)/(SRP!$C$7:$C$9&gt;=E982),SRP!$D$7:$D$9)*(G982/100)*(E982/1000)),IF(C982="Spirits",SUM(LOOKUP(2,1/(SRP!$B$2:$B$6&lt;=E982)/(SRP!$C$2:$C$6&gt;=E982),SRP!$D$2:$D$6)*(G982/100)*(E982/1000)),IF(AND(C982="Wine",D982="Fortified Wines"),SUM(LOOKUP(2,1/(SRP!$B$20:$B$23&lt;=E982)/(SRP!$C$20:$C$23&gt;=E982),SRP!$D$20:$D$23)*(G982/100)*(E982/1000)),IF(C982="Wine",SUM(LOOKUP(2,1/(SRP!$B$15:$B$19&lt;=E982)/(SRP!$C$15:$C$19&gt;=E982),SRP!$D$15:$D$19)*(G982/100)*(E982/1000)),IF(C982="Ready to Drink",SUM(LOOKUP(2,1/(SRP!$B$10:$B$14&lt;=E982)/(SRP!$C$10:$C$14&gt;=E982),SRP!$D$10:$D$14)*(G982/100)*(E982/1000)),0))))),2)</f>
        <v>7.33</v>
      </c>
    </row>
    <row r="983" spans="1:11" x14ac:dyDescent="0.35">
      <c r="A983" s="2">
        <v>17416</v>
      </c>
      <c r="B983" s="76" t="s">
        <v>908</v>
      </c>
      <c r="C983" s="76" t="s">
        <v>286</v>
      </c>
      <c r="D983" s="76" t="s">
        <v>5234</v>
      </c>
      <c r="E983" s="76">
        <v>750</v>
      </c>
      <c r="F983" s="76">
        <v>12</v>
      </c>
      <c r="G983" s="77">
        <v>13</v>
      </c>
      <c r="H983" s="76" t="s">
        <v>3295</v>
      </c>
      <c r="I983" s="77">
        <v>15.49</v>
      </c>
      <c r="J983" s="2">
        <v>1</v>
      </c>
      <c r="K983" s="119" cm="1">
        <f t="array" ref="K983">ROUND(IF(C983="Beer",SUM(LOOKUP(2,1/(SRP!$B$7:$B$9&lt;=E983)/(SRP!$C$7:$C$9&gt;=E983),SRP!$D$7:$D$9)*(G983/100)*(E983/1000)),IF(C983="Spirits",SUM(LOOKUP(2,1/(SRP!$B$2:$B$6&lt;=E983)/(SRP!$C$2:$C$6&gt;=E983),SRP!$D$2:$D$6)*(G983/100)*(E983/1000)),IF(AND(C983="Wine",D983="Fortified Wines"),SUM(LOOKUP(2,1/(SRP!$B$20:$B$23&lt;=E983)/(SRP!$C$20:$C$23&gt;=E983),SRP!$D$20:$D$23)*(G983/100)*(E983/1000)),IF(C983="Wine",SUM(LOOKUP(2,1/(SRP!$B$15:$B$19&lt;=E983)/(SRP!$C$15:$C$19&gt;=E983),SRP!$D$15:$D$19)*(G983/100)*(E983/1000)),IF(C983="Ready to Drink",SUM(LOOKUP(2,1/(SRP!$B$10:$B$14&lt;=E983)/(SRP!$C$10:$C$14&gt;=E983),SRP!$D$10:$D$14)*(G983/100)*(E983/1000)),0))))),2)</f>
        <v>6.81</v>
      </c>
    </row>
    <row r="984" spans="1:11" x14ac:dyDescent="0.35">
      <c r="A984" s="2">
        <v>17418</v>
      </c>
      <c r="B984" s="76" t="s">
        <v>909</v>
      </c>
      <c r="C984" s="76" t="s">
        <v>286</v>
      </c>
      <c r="D984" s="76" t="s">
        <v>5268</v>
      </c>
      <c r="E984" s="76">
        <v>750</v>
      </c>
      <c r="F984" s="76">
        <v>12</v>
      </c>
      <c r="G984" s="77">
        <v>13</v>
      </c>
      <c r="H984" s="76" t="s">
        <v>3292</v>
      </c>
      <c r="I984" s="77">
        <v>16.989999999999998</v>
      </c>
      <c r="J984" s="2">
        <v>1</v>
      </c>
      <c r="K984" s="119" cm="1">
        <f t="array" ref="K984">ROUND(IF(C984="Beer",SUM(LOOKUP(2,1/(SRP!$B$7:$B$9&lt;=E984)/(SRP!$C$7:$C$9&gt;=E984),SRP!$D$7:$D$9)*(G984/100)*(E984/1000)),IF(C984="Spirits",SUM(LOOKUP(2,1/(SRP!$B$2:$B$6&lt;=E984)/(SRP!$C$2:$C$6&gt;=E984),SRP!$D$2:$D$6)*(G984/100)*(E984/1000)),IF(AND(C984="Wine",D984="Fortified Wines"),SUM(LOOKUP(2,1/(SRP!$B$20:$B$23&lt;=E984)/(SRP!$C$20:$C$23&gt;=E984),SRP!$D$20:$D$23)*(G984/100)*(E984/1000)),IF(C984="Wine",SUM(LOOKUP(2,1/(SRP!$B$15:$B$19&lt;=E984)/(SRP!$C$15:$C$19&gt;=E984),SRP!$D$15:$D$19)*(G984/100)*(E984/1000)),IF(C984="Ready to Drink",SUM(LOOKUP(2,1/(SRP!$B$10:$B$14&lt;=E984)/(SRP!$C$10:$C$14&gt;=E984),SRP!$D$10:$D$14)*(G984/100)*(E984/1000)),0))))),2)</f>
        <v>6.81</v>
      </c>
    </row>
    <row r="985" spans="1:11" x14ac:dyDescent="0.35">
      <c r="A985" s="2">
        <v>17435</v>
      </c>
      <c r="B985" s="76" t="s">
        <v>5949</v>
      </c>
      <c r="C985" s="76" t="s">
        <v>5938</v>
      </c>
      <c r="D985" s="76" t="s">
        <v>5307</v>
      </c>
      <c r="E985" s="76">
        <v>473</v>
      </c>
      <c r="F985" s="76">
        <v>24</v>
      </c>
      <c r="G985" s="77">
        <v>5</v>
      </c>
      <c r="H985" s="76" t="s">
        <v>5939</v>
      </c>
      <c r="I985" s="77">
        <v>3.99</v>
      </c>
      <c r="J985" s="2">
        <v>1</v>
      </c>
      <c r="K985" s="119" cm="1">
        <f t="array" ref="K985">ROUND(IF(C985="Beer",SUM(LOOKUP(2,1/(SRP!$B$7:$B$9&lt;=E985)/(SRP!$C$7:$C$9&gt;=E985),SRP!$D$7:$D$9)*(G985/100)*(E985/1000)),IF(C985="Spirits",SUM(LOOKUP(2,1/(SRP!$B$2:$B$6&lt;=E985)/(SRP!$C$2:$C$6&gt;=E985),SRP!$D$2:$D$6)*(G985/100)*(E985/1000)),IF(AND(C985="Wine",D985="Fortified Wines"),SUM(LOOKUP(2,1/(SRP!$B$20:$B$23&lt;=E985)/(SRP!$C$20:$C$23&gt;=E985),SRP!$D$20:$D$23)*(G985/100)*(E985/1000)),IF(C985="Wine",SUM(LOOKUP(2,1/(SRP!$B$15:$B$19&lt;=E985)/(SRP!$C$15:$C$19&gt;=E985),SRP!$D$15:$D$19)*(G985/100)*(E985/1000)),IF(C985="Ready to Drink",SUM(LOOKUP(2,1/(SRP!$B$10:$B$14&lt;=E985)/(SRP!$C$10:$C$14&gt;=E985),SRP!$D$10:$D$14)*(G985/100)*(E985/1000)),0))))),2)</f>
        <v>1.75</v>
      </c>
    </row>
    <row r="986" spans="1:11" x14ac:dyDescent="0.35">
      <c r="A986" s="2">
        <v>17436</v>
      </c>
      <c r="B986" s="76" t="s">
        <v>5950</v>
      </c>
      <c r="C986" s="76" t="s">
        <v>286</v>
      </c>
      <c r="D986" s="76" t="s">
        <v>5236</v>
      </c>
      <c r="E986" s="76">
        <v>750</v>
      </c>
      <c r="F986" s="76">
        <v>12</v>
      </c>
      <c r="G986" s="77">
        <v>13.9</v>
      </c>
      <c r="H986" s="76" t="s">
        <v>4070</v>
      </c>
      <c r="I986" s="77">
        <v>14.67</v>
      </c>
      <c r="J986" s="2">
        <v>1</v>
      </c>
      <c r="K986" s="119" cm="1">
        <f t="array" ref="K986">ROUND(IF(C986="Beer",SUM(LOOKUP(2,1/(SRP!$B$7:$B$9&lt;=E986)/(SRP!$C$7:$C$9&gt;=E986),SRP!$D$7:$D$9)*(G986/100)*(E986/1000)),IF(C986="Spirits",SUM(LOOKUP(2,1/(SRP!$B$2:$B$6&lt;=E986)/(SRP!$C$2:$C$6&gt;=E986),SRP!$D$2:$D$6)*(G986/100)*(E986/1000)),IF(AND(C986="Wine",D986="Fortified Wines"),SUM(LOOKUP(2,1/(SRP!$B$20:$B$23&lt;=E986)/(SRP!$C$20:$C$23&gt;=E986),SRP!$D$20:$D$23)*(G986/100)*(E986/1000)),IF(C986="Wine",SUM(LOOKUP(2,1/(SRP!$B$15:$B$19&lt;=E986)/(SRP!$C$15:$C$19&gt;=E986),SRP!$D$15:$D$19)*(G986/100)*(E986/1000)),IF(C986="Ready to Drink",SUM(LOOKUP(2,1/(SRP!$B$10:$B$14&lt;=E986)/(SRP!$C$10:$C$14&gt;=E986),SRP!$D$10:$D$14)*(G986/100)*(E986/1000)),0))))),2)</f>
        <v>7.28</v>
      </c>
    </row>
    <row r="987" spans="1:11" x14ac:dyDescent="0.35">
      <c r="A987" s="2">
        <v>17437</v>
      </c>
      <c r="B987" s="76" t="s">
        <v>910</v>
      </c>
      <c r="C987" s="76" t="s">
        <v>286</v>
      </c>
      <c r="D987" s="76" t="s">
        <v>5305</v>
      </c>
      <c r="E987" s="76">
        <v>200</v>
      </c>
      <c r="F987" s="76">
        <v>12</v>
      </c>
      <c r="G987" s="77">
        <v>10</v>
      </c>
      <c r="H987" s="76" t="s">
        <v>4005</v>
      </c>
      <c r="I987" s="77">
        <v>27.95</v>
      </c>
      <c r="J987" s="2">
        <v>1</v>
      </c>
      <c r="K987" s="119" cm="1">
        <f t="array" ref="K987">ROUND(IF(C987="Beer",SUM(LOOKUP(2,1/(SRP!$B$7:$B$9&lt;=E987)/(SRP!$C$7:$C$9&gt;=E987),SRP!$D$7:$D$9)*(G987/100)*(E987/1000)),IF(C987="Spirits",SUM(LOOKUP(2,1/(SRP!$B$2:$B$6&lt;=E987)/(SRP!$C$2:$C$6&gt;=E987),SRP!$D$2:$D$6)*(G987/100)*(E987/1000)),IF(AND(C987="Wine",D987="Fortified Wines"),SUM(LOOKUP(2,1/(SRP!$B$20:$B$23&lt;=E987)/(SRP!$C$20:$C$23&gt;=E987),SRP!$D$20:$D$23)*(G987/100)*(E987/1000)),IF(C987="Wine",SUM(LOOKUP(2,1/(SRP!$B$15:$B$19&lt;=E987)/(SRP!$C$15:$C$19&gt;=E987),SRP!$D$15:$D$19)*(G987/100)*(E987/1000)),IF(C987="Ready to Drink",SUM(LOOKUP(2,1/(SRP!$B$10:$B$14&lt;=E987)/(SRP!$C$10:$C$14&gt;=E987),SRP!$D$10:$D$14)*(G987/100)*(E987/1000)),0))))),2)</f>
        <v>2.0099999999999998</v>
      </c>
    </row>
    <row r="988" spans="1:11" x14ac:dyDescent="0.35">
      <c r="A988" s="2">
        <v>17452</v>
      </c>
      <c r="B988" s="76" t="s">
        <v>911</v>
      </c>
      <c r="C988" s="76" t="s">
        <v>286</v>
      </c>
      <c r="D988" s="76" t="s">
        <v>5236</v>
      </c>
      <c r="E988" s="76">
        <v>750</v>
      </c>
      <c r="F988" s="76">
        <v>6</v>
      </c>
      <c r="G988" s="77">
        <v>14.9</v>
      </c>
      <c r="H988" s="76" t="s">
        <v>3288</v>
      </c>
      <c r="I988" s="77">
        <v>75.989999999999995</v>
      </c>
      <c r="J988" s="2">
        <v>1</v>
      </c>
      <c r="K988" s="119" cm="1">
        <f t="array" ref="K988">ROUND(IF(C988="Beer",SUM(LOOKUP(2,1/(SRP!$B$7:$B$9&lt;=E988)/(SRP!$C$7:$C$9&gt;=E988),SRP!$D$7:$D$9)*(G988/100)*(E988/1000)),IF(C988="Spirits",SUM(LOOKUP(2,1/(SRP!$B$2:$B$6&lt;=E988)/(SRP!$C$2:$C$6&gt;=E988),SRP!$D$2:$D$6)*(G988/100)*(E988/1000)),IF(AND(C988="Wine",D988="Fortified Wines"),SUM(LOOKUP(2,1/(SRP!$B$20:$B$23&lt;=E988)/(SRP!$C$20:$C$23&gt;=E988),SRP!$D$20:$D$23)*(G988/100)*(E988/1000)),IF(C988="Wine",SUM(LOOKUP(2,1/(SRP!$B$15:$B$19&lt;=E988)/(SRP!$C$15:$C$19&gt;=E988),SRP!$D$15:$D$19)*(G988/100)*(E988/1000)),IF(C988="Ready to Drink",SUM(LOOKUP(2,1/(SRP!$B$10:$B$14&lt;=E988)/(SRP!$C$10:$C$14&gt;=E988),SRP!$D$10:$D$14)*(G988/100)*(E988/1000)),0))))),2)</f>
        <v>7.8</v>
      </c>
    </row>
    <row r="989" spans="1:11" x14ac:dyDescent="0.35">
      <c r="A989" s="2">
        <v>17475</v>
      </c>
      <c r="B989" s="76" t="s">
        <v>912</v>
      </c>
      <c r="C989" s="76" t="s">
        <v>287</v>
      </c>
      <c r="D989" s="76" t="s">
        <v>5292</v>
      </c>
      <c r="E989" s="76">
        <v>330</v>
      </c>
      <c r="F989" s="76">
        <v>24</v>
      </c>
      <c r="G989" s="77">
        <v>4.0999999999999996</v>
      </c>
      <c r="H989" s="76" t="s">
        <v>3290</v>
      </c>
      <c r="I989" s="77">
        <v>4.49</v>
      </c>
      <c r="J989" s="2">
        <v>1</v>
      </c>
      <c r="K989" s="119" cm="1">
        <f t="array" ref="K989">ROUND(IF(C989="Beer",SUM(LOOKUP(2,1/(SRP!$B$7:$B$9&lt;=E989)/(SRP!$C$7:$C$9&gt;=E989),SRP!$D$7:$D$9)*(G989/100)*(E989/1000)),IF(C989="Spirits",SUM(LOOKUP(2,1/(SRP!$B$2:$B$6&lt;=E989)/(SRP!$C$2:$C$6&gt;=E989),SRP!$D$2:$D$6)*(G989/100)*(E989/1000)),IF(AND(C989="Wine",D989="Fortified Wines"),SUM(LOOKUP(2,1/(SRP!$B$20:$B$23&lt;=E989)/(SRP!$C$20:$C$23&gt;=E989),SRP!$D$20:$D$23)*(G989/100)*(E989/1000)),IF(C989="Wine",SUM(LOOKUP(2,1/(SRP!$B$15:$B$19&lt;=E989)/(SRP!$C$15:$C$19&gt;=E989),SRP!$D$15:$D$19)*(G989/100)*(E989/1000)),IF(C989="Ready to Drink",SUM(LOOKUP(2,1/(SRP!$B$10:$B$14&lt;=E989)/(SRP!$C$10:$C$14&gt;=E989),SRP!$D$10:$D$14)*(G989/100)*(E989/1000)),0))))),2)</f>
        <v>0.94</v>
      </c>
    </row>
    <row r="990" spans="1:11" x14ac:dyDescent="0.35">
      <c r="A990" s="2">
        <v>17485</v>
      </c>
      <c r="B990" s="76" t="s">
        <v>913</v>
      </c>
      <c r="C990" s="76" t="s">
        <v>286</v>
      </c>
      <c r="D990" s="76" t="s">
        <v>5236</v>
      </c>
      <c r="E990" s="76">
        <v>750</v>
      </c>
      <c r="F990" s="76">
        <v>12</v>
      </c>
      <c r="G990" s="77">
        <v>13.5</v>
      </c>
      <c r="H990" s="76" t="s">
        <v>5939</v>
      </c>
      <c r="I990" s="77">
        <v>18.989999999999998</v>
      </c>
      <c r="J990" s="2">
        <v>1</v>
      </c>
      <c r="K990" s="119" cm="1">
        <f t="array" ref="K990">ROUND(IF(C990="Beer",SUM(LOOKUP(2,1/(SRP!$B$7:$B$9&lt;=E990)/(SRP!$C$7:$C$9&gt;=E990),SRP!$D$7:$D$9)*(G990/100)*(E990/1000)),IF(C990="Spirits",SUM(LOOKUP(2,1/(SRP!$B$2:$B$6&lt;=E990)/(SRP!$C$2:$C$6&gt;=E990),SRP!$D$2:$D$6)*(G990/100)*(E990/1000)),IF(AND(C990="Wine",D990="Fortified Wines"),SUM(LOOKUP(2,1/(SRP!$B$20:$B$23&lt;=E990)/(SRP!$C$20:$C$23&gt;=E990),SRP!$D$20:$D$23)*(G990/100)*(E990/1000)),IF(C990="Wine",SUM(LOOKUP(2,1/(SRP!$B$15:$B$19&lt;=E990)/(SRP!$C$15:$C$19&gt;=E990),SRP!$D$15:$D$19)*(G990/100)*(E990/1000)),IF(C990="Ready to Drink",SUM(LOOKUP(2,1/(SRP!$B$10:$B$14&lt;=E990)/(SRP!$C$10:$C$14&gt;=E990),SRP!$D$10:$D$14)*(G990/100)*(E990/1000)),0))))),2)</f>
        <v>7.07</v>
      </c>
    </row>
    <row r="991" spans="1:11" x14ac:dyDescent="0.35">
      <c r="A991" s="2">
        <v>17493</v>
      </c>
      <c r="B991" s="76" t="s">
        <v>200</v>
      </c>
      <c r="C991" s="76" t="s">
        <v>286</v>
      </c>
      <c r="D991" s="76" t="s">
        <v>5247</v>
      </c>
      <c r="E991" s="76">
        <v>750</v>
      </c>
      <c r="F991" s="76">
        <v>12</v>
      </c>
      <c r="G991" s="77">
        <v>13</v>
      </c>
      <c r="H991" s="76" t="s">
        <v>3297</v>
      </c>
      <c r="I991" s="77">
        <v>11.99</v>
      </c>
      <c r="J991" s="2">
        <v>1</v>
      </c>
      <c r="K991" s="119" cm="1">
        <f t="array" ref="K991">ROUND(IF(C991="Beer",SUM(LOOKUP(2,1/(SRP!$B$7:$B$9&lt;=E991)/(SRP!$C$7:$C$9&gt;=E991),SRP!$D$7:$D$9)*(G991/100)*(E991/1000)),IF(C991="Spirits",SUM(LOOKUP(2,1/(SRP!$B$2:$B$6&lt;=E991)/(SRP!$C$2:$C$6&gt;=E991),SRP!$D$2:$D$6)*(G991/100)*(E991/1000)),IF(AND(C991="Wine",D991="Fortified Wines"),SUM(LOOKUP(2,1/(SRP!$B$20:$B$23&lt;=E991)/(SRP!$C$20:$C$23&gt;=E991),SRP!$D$20:$D$23)*(G991/100)*(E991/1000)),IF(C991="Wine",SUM(LOOKUP(2,1/(SRP!$B$15:$B$19&lt;=E991)/(SRP!$C$15:$C$19&gt;=E991),SRP!$D$15:$D$19)*(G991/100)*(E991/1000)),IF(C991="Ready to Drink",SUM(LOOKUP(2,1/(SRP!$B$10:$B$14&lt;=E991)/(SRP!$C$10:$C$14&gt;=E991),SRP!$D$10:$D$14)*(G991/100)*(E991/1000)),0))))),2)</f>
        <v>6.81</v>
      </c>
    </row>
    <row r="992" spans="1:11" x14ac:dyDescent="0.35">
      <c r="A992" s="2">
        <v>17522</v>
      </c>
      <c r="B992" s="76" t="s">
        <v>914</v>
      </c>
      <c r="C992" s="76" t="s">
        <v>286</v>
      </c>
      <c r="D992" s="76" t="s">
        <v>5236</v>
      </c>
      <c r="E992" s="76">
        <v>750</v>
      </c>
      <c r="F992" s="76">
        <v>12</v>
      </c>
      <c r="G992" s="77">
        <v>14</v>
      </c>
      <c r="H992" s="76" t="s">
        <v>5939</v>
      </c>
      <c r="I992" s="77">
        <v>17.989999999999998</v>
      </c>
      <c r="J992" s="2">
        <v>1</v>
      </c>
      <c r="K992" s="119" cm="1">
        <f t="array" ref="K992">ROUND(IF(C992="Beer",SUM(LOOKUP(2,1/(SRP!$B$7:$B$9&lt;=E992)/(SRP!$C$7:$C$9&gt;=E992),SRP!$D$7:$D$9)*(G992/100)*(E992/1000)),IF(C992="Spirits",SUM(LOOKUP(2,1/(SRP!$B$2:$B$6&lt;=E992)/(SRP!$C$2:$C$6&gt;=E992),SRP!$D$2:$D$6)*(G992/100)*(E992/1000)),IF(AND(C992="Wine",D992="Fortified Wines"),SUM(LOOKUP(2,1/(SRP!$B$20:$B$23&lt;=E992)/(SRP!$C$20:$C$23&gt;=E992),SRP!$D$20:$D$23)*(G992/100)*(E992/1000)),IF(C992="Wine",SUM(LOOKUP(2,1/(SRP!$B$15:$B$19&lt;=E992)/(SRP!$C$15:$C$19&gt;=E992),SRP!$D$15:$D$19)*(G992/100)*(E992/1000)),IF(C992="Ready to Drink",SUM(LOOKUP(2,1/(SRP!$B$10:$B$14&lt;=E992)/(SRP!$C$10:$C$14&gt;=E992),SRP!$D$10:$D$14)*(G992/100)*(E992/1000)),0))))),2)</f>
        <v>7.33</v>
      </c>
    </row>
    <row r="993" spans="1:11" x14ac:dyDescent="0.35">
      <c r="A993" s="2">
        <v>17545</v>
      </c>
      <c r="B993" s="76" t="s">
        <v>915</v>
      </c>
      <c r="C993" s="76" t="s">
        <v>287</v>
      </c>
      <c r="D993" s="76" t="s">
        <v>5230</v>
      </c>
      <c r="E993" s="76">
        <v>473</v>
      </c>
      <c r="F993" s="76">
        <v>24</v>
      </c>
      <c r="G993" s="77">
        <v>5</v>
      </c>
      <c r="H993" s="76" t="s">
        <v>3325</v>
      </c>
      <c r="I993" s="77">
        <v>3.69</v>
      </c>
      <c r="J993" s="2">
        <v>1</v>
      </c>
      <c r="K993" s="119" cm="1">
        <f t="array" ref="K993">ROUND(IF(C993="Beer",SUM(LOOKUP(2,1/(SRP!$B$7:$B$9&lt;=E993)/(SRP!$C$7:$C$9&gt;=E993),SRP!$D$7:$D$9)*(G993/100)*(E993/1000)),IF(C993="Spirits",SUM(LOOKUP(2,1/(SRP!$B$2:$B$6&lt;=E993)/(SRP!$C$2:$C$6&gt;=E993),SRP!$D$2:$D$6)*(G993/100)*(E993/1000)),IF(AND(C993="Wine",D993="Fortified Wines"),SUM(LOOKUP(2,1/(SRP!$B$20:$B$23&lt;=E993)/(SRP!$C$20:$C$23&gt;=E993),SRP!$D$20:$D$23)*(G993/100)*(E993/1000)),IF(C993="Wine",SUM(LOOKUP(2,1/(SRP!$B$15:$B$19&lt;=E993)/(SRP!$C$15:$C$19&gt;=E993),SRP!$D$15:$D$19)*(G993/100)*(E993/1000)),IF(C993="Ready to Drink",SUM(LOOKUP(2,1/(SRP!$B$10:$B$14&lt;=E993)/(SRP!$C$10:$C$14&gt;=E993),SRP!$D$10:$D$14)*(G993/100)*(E993/1000)),0))))),2)</f>
        <v>1.65</v>
      </c>
    </row>
    <row r="994" spans="1:11" x14ac:dyDescent="0.35">
      <c r="A994" s="2">
        <v>17545</v>
      </c>
      <c r="B994" s="76" t="s">
        <v>915</v>
      </c>
      <c r="C994" s="76" t="s">
        <v>287</v>
      </c>
      <c r="D994" s="76" t="s">
        <v>5230</v>
      </c>
      <c r="E994" s="76">
        <v>473</v>
      </c>
      <c r="F994" s="76">
        <v>24</v>
      </c>
      <c r="G994" s="77">
        <v>5</v>
      </c>
      <c r="H994" s="76" t="s">
        <v>3325</v>
      </c>
      <c r="I994" s="77">
        <v>3.69</v>
      </c>
      <c r="J994" s="2">
        <v>1</v>
      </c>
      <c r="K994" s="119" cm="1">
        <f t="array" ref="K994">ROUND(IF(C994="Beer",SUM(LOOKUP(2,1/(SRP!$B$7:$B$9&lt;=E994)/(SRP!$C$7:$C$9&gt;=E994),SRP!$D$7:$D$9)*(G994/100)*(E994/1000)),IF(C994="Spirits",SUM(LOOKUP(2,1/(SRP!$B$2:$B$6&lt;=E994)/(SRP!$C$2:$C$6&gt;=E994),SRP!$D$2:$D$6)*(G994/100)*(E994/1000)),IF(AND(C994="Wine",D994="Fortified Wines"),SUM(LOOKUP(2,1/(SRP!$B$20:$B$23&lt;=E994)/(SRP!$C$20:$C$23&gt;=E994),SRP!$D$20:$D$23)*(G994/100)*(E994/1000)),IF(C994="Wine",SUM(LOOKUP(2,1/(SRP!$B$15:$B$19&lt;=E994)/(SRP!$C$15:$C$19&gt;=E994),SRP!$D$15:$D$19)*(G994/100)*(E994/1000)),IF(C994="Ready to Drink",SUM(LOOKUP(2,1/(SRP!$B$10:$B$14&lt;=E994)/(SRP!$C$10:$C$14&gt;=E994),SRP!$D$10:$D$14)*(G994/100)*(E994/1000)),0))))),2)</f>
        <v>1.65</v>
      </c>
    </row>
    <row r="995" spans="1:11" x14ac:dyDescent="0.35">
      <c r="A995" s="2">
        <v>17546</v>
      </c>
      <c r="B995" s="76" t="s">
        <v>916</v>
      </c>
      <c r="C995" s="76" t="s">
        <v>287</v>
      </c>
      <c r="D995" s="76" t="s">
        <v>5271</v>
      </c>
      <c r="E995" s="76">
        <v>473</v>
      </c>
      <c r="F995" s="76">
        <v>24</v>
      </c>
      <c r="G995" s="77">
        <v>4</v>
      </c>
      <c r="H995" s="76" t="s">
        <v>3325</v>
      </c>
      <c r="I995" s="77">
        <v>3.69</v>
      </c>
      <c r="J995" s="2">
        <v>1</v>
      </c>
      <c r="K995" s="119" cm="1">
        <f t="array" ref="K995">ROUND(IF(C995="Beer",SUM(LOOKUP(2,1/(SRP!$B$7:$B$9&lt;=E995)/(SRP!$C$7:$C$9&gt;=E995),SRP!$D$7:$D$9)*(G995/100)*(E995/1000)),IF(C995="Spirits",SUM(LOOKUP(2,1/(SRP!$B$2:$B$6&lt;=E995)/(SRP!$C$2:$C$6&gt;=E995),SRP!$D$2:$D$6)*(G995/100)*(E995/1000)),IF(AND(C995="Wine",D995="Fortified Wines"),SUM(LOOKUP(2,1/(SRP!$B$20:$B$23&lt;=E995)/(SRP!$C$20:$C$23&gt;=E995),SRP!$D$20:$D$23)*(G995/100)*(E995/1000)),IF(C995="Wine",SUM(LOOKUP(2,1/(SRP!$B$15:$B$19&lt;=E995)/(SRP!$C$15:$C$19&gt;=E995),SRP!$D$15:$D$19)*(G995/100)*(E995/1000)),IF(C995="Ready to Drink",SUM(LOOKUP(2,1/(SRP!$B$10:$B$14&lt;=E995)/(SRP!$C$10:$C$14&gt;=E995),SRP!$D$10:$D$14)*(G995/100)*(E995/1000)),0))))),2)</f>
        <v>1.32</v>
      </c>
    </row>
    <row r="996" spans="1:11" x14ac:dyDescent="0.35">
      <c r="A996" s="2">
        <v>17546</v>
      </c>
      <c r="B996" s="76" t="s">
        <v>916</v>
      </c>
      <c r="C996" s="76" t="s">
        <v>287</v>
      </c>
      <c r="D996" s="76" t="s">
        <v>5271</v>
      </c>
      <c r="E996" s="76">
        <v>473</v>
      </c>
      <c r="F996" s="76">
        <v>24</v>
      </c>
      <c r="G996" s="77">
        <v>4</v>
      </c>
      <c r="H996" s="76" t="s">
        <v>3325</v>
      </c>
      <c r="I996" s="77">
        <v>3.69</v>
      </c>
      <c r="J996" s="2">
        <v>1</v>
      </c>
      <c r="K996" s="119" cm="1">
        <f t="array" ref="K996">ROUND(IF(C996="Beer",SUM(LOOKUP(2,1/(SRP!$B$7:$B$9&lt;=E996)/(SRP!$C$7:$C$9&gt;=E996),SRP!$D$7:$D$9)*(G996/100)*(E996/1000)),IF(C996="Spirits",SUM(LOOKUP(2,1/(SRP!$B$2:$B$6&lt;=E996)/(SRP!$C$2:$C$6&gt;=E996),SRP!$D$2:$D$6)*(G996/100)*(E996/1000)),IF(AND(C996="Wine",D996="Fortified Wines"),SUM(LOOKUP(2,1/(SRP!$B$20:$B$23&lt;=E996)/(SRP!$C$20:$C$23&gt;=E996),SRP!$D$20:$D$23)*(G996/100)*(E996/1000)),IF(C996="Wine",SUM(LOOKUP(2,1/(SRP!$B$15:$B$19&lt;=E996)/(SRP!$C$15:$C$19&gt;=E996),SRP!$D$15:$D$19)*(G996/100)*(E996/1000)),IF(C996="Ready to Drink",SUM(LOOKUP(2,1/(SRP!$B$10:$B$14&lt;=E996)/(SRP!$C$10:$C$14&gt;=E996),SRP!$D$10:$D$14)*(G996/100)*(E996/1000)),0))))),2)</f>
        <v>1.32</v>
      </c>
    </row>
    <row r="997" spans="1:11" x14ac:dyDescent="0.35">
      <c r="A997" s="2">
        <v>17564</v>
      </c>
      <c r="B997" s="76" t="s">
        <v>917</v>
      </c>
      <c r="C997" s="76" t="s">
        <v>286</v>
      </c>
      <c r="D997" s="76" t="s">
        <v>5269</v>
      </c>
      <c r="E997" s="76">
        <v>750</v>
      </c>
      <c r="F997" s="76">
        <v>6</v>
      </c>
      <c r="G997" s="77">
        <v>13</v>
      </c>
      <c r="H997" s="76" t="s">
        <v>3306</v>
      </c>
      <c r="I997" s="77">
        <v>28.99</v>
      </c>
      <c r="J997" s="2">
        <v>1</v>
      </c>
      <c r="K997" s="119" cm="1">
        <f t="array" ref="K997">ROUND(IF(C997="Beer",SUM(LOOKUP(2,1/(SRP!$B$7:$B$9&lt;=E997)/(SRP!$C$7:$C$9&gt;=E997),SRP!$D$7:$D$9)*(G997/100)*(E997/1000)),IF(C997="Spirits",SUM(LOOKUP(2,1/(SRP!$B$2:$B$6&lt;=E997)/(SRP!$C$2:$C$6&gt;=E997),SRP!$D$2:$D$6)*(G997/100)*(E997/1000)),IF(AND(C997="Wine",D997="Fortified Wines"),SUM(LOOKUP(2,1/(SRP!$B$20:$B$23&lt;=E997)/(SRP!$C$20:$C$23&gt;=E997),SRP!$D$20:$D$23)*(G997/100)*(E997/1000)),IF(C997="Wine",SUM(LOOKUP(2,1/(SRP!$B$15:$B$19&lt;=E997)/(SRP!$C$15:$C$19&gt;=E997),SRP!$D$15:$D$19)*(G997/100)*(E997/1000)),IF(C997="Ready to Drink",SUM(LOOKUP(2,1/(SRP!$B$10:$B$14&lt;=E997)/(SRP!$C$10:$C$14&gt;=E997),SRP!$D$10:$D$14)*(G997/100)*(E997/1000)),0))))),2)</f>
        <v>6.81</v>
      </c>
    </row>
    <row r="998" spans="1:11" x14ac:dyDescent="0.35">
      <c r="A998" s="2">
        <v>17572</v>
      </c>
      <c r="B998" s="76" t="s">
        <v>3734</v>
      </c>
      <c r="C998" s="76" t="s">
        <v>285</v>
      </c>
      <c r="D998" s="76" t="s">
        <v>5304</v>
      </c>
      <c r="E998" s="76">
        <v>750</v>
      </c>
      <c r="F998" s="76">
        <v>12</v>
      </c>
      <c r="G998" s="77">
        <v>21</v>
      </c>
      <c r="H998" s="76" t="s">
        <v>3303</v>
      </c>
      <c r="I998" s="77">
        <v>23.99</v>
      </c>
      <c r="J998" s="2">
        <v>1</v>
      </c>
      <c r="K998" s="119" cm="1">
        <f t="array" ref="K998">ROUND(IF(C998="Beer",SUM(LOOKUP(2,1/(SRP!$B$7:$B$9&lt;=E998)/(SRP!$C$7:$C$9&gt;=E998),SRP!$D$7:$D$9)*(G998/100)*(E998/1000)),IF(C998="Spirits",SUM(LOOKUP(2,1/(SRP!$B$2:$B$6&lt;=E998)/(SRP!$C$2:$C$6&gt;=E998),SRP!$D$2:$D$6)*(G998/100)*(E998/1000)),IF(AND(C998="Wine",D998="Fortified Wines"),SUM(LOOKUP(2,1/(SRP!$B$20:$B$23&lt;=E998)/(SRP!$C$20:$C$23&gt;=E998),SRP!$D$20:$D$23)*(G998/100)*(E998/1000)),IF(C998="Wine",SUM(LOOKUP(2,1/(SRP!$B$15:$B$19&lt;=E998)/(SRP!$C$15:$C$19&gt;=E998),SRP!$D$15:$D$19)*(G998/100)*(E998/1000)),IF(C998="Ready to Drink",SUM(LOOKUP(2,1/(SRP!$B$10:$B$14&lt;=E998)/(SRP!$C$10:$C$14&gt;=E998),SRP!$D$10:$D$14)*(G998/100)*(E998/1000)),0))))),2)</f>
        <v>11</v>
      </c>
    </row>
    <row r="999" spans="1:11" x14ac:dyDescent="0.35">
      <c r="A999" s="2">
        <v>17702</v>
      </c>
      <c r="B999" s="76" t="s">
        <v>2613</v>
      </c>
      <c r="C999" s="76" t="s">
        <v>287</v>
      </c>
      <c r="D999" s="76" t="s">
        <v>5306</v>
      </c>
      <c r="E999" s="76">
        <v>440</v>
      </c>
      <c r="F999" s="76">
        <v>12</v>
      </c>
      <c r="G999" s="77">
        <v>5</v>
      </c>
      <c r="H999" s="76" t="s">
        <v>3325</v>
      </c>
      <c r="I999" s="77">
        <v>3.79</v>
      </c>
      <c r="J999" s="2">
        <v>1</v>
      </c>
      <c r="K999" s="119" cm="1">
        <f t="array" ref="K999">ROUND(IF(C999="Beer",SUM(LOOKUP(2,1/(SRP!$B$7:$B$9&lt;=E999)/(SRP!$C$7:$C$9&gt;=E999),SRP!$D$7:$D$9)*(G999/100)*(E999/1000)),IF(C999="Spirits",SUM(LOOKUP(2,1/(SRP!$B$2:$B$6&lt;=E999)/(SRP!$C$2:$C$6&gt;=E999),SRP!$D$2:$D$6)*(G999/100)*(E999/1000)),IF(AND(C999="Wine",D999="Fortified Wines"),SUM(LOOKUP(2,1/(SRP!$B$20:$B$23&lt;=E999)/(SRP!$C$20:$C$23&gt;=E999),SRP!$D$20:$D$23)*(G999/100)*(E999/1000)),IF(C999="Wine",SUM(LOOKUP(2,1/(SRP!$B$15:$B$19&lt;=E999)/(SRP!$C$15:$C$19&gt;=E999),SRP!$D$15:$D$19)*(G999/100)*(E999/1000)),IF(C999="Ready to Drink",SUM(LOOKUP(2,1/(SRP!$B$10:$B$14&lt;=E999)/(SRP!$C$10:$C$14&gt;=E999),SRP!$D$10:$D$14)*(G999/100)*(E999/1000)),0))))),2)</f>
        <v>1.54</v>
      </c>
    </row>
    <row r="1000" spans="1:11" x14ac:dyDescent="0.35">
      <c r="A1000" s="2">
        <v>17702</v>
      </c>
      <c r="B1000" s="76" t="s">
        <v>2613</v>
      </c>
      <c r="C1000" s="76" t="s">
        <v>287</v>
      </c>
      <c r="D1000" s="76" t="s">
        <v>5306</v>
      </c>
      <c r="E1000" s="76">
        <v>440</v>
      </c>
      <c r="F1000" s="76">
        <v>12</v>
      </c>
      <c r="G1000" s="77">
        <v>5</v>
      </c>
      <c r="H1000" s="76" t="s">
        <v>3325</v>
      </c>
      <c r="I1000" s="77">
        <v>3.79</v>
      </c>
      <c r="J1000" s="2">
        <v>1</v>
      </c>
      <c r="K1000" s="119" cm="1">
        <f t="array" ref="K1000">ROUND(IF(C1000="Beer",SUM(LOOKUP(2,1/(SRP!$B$7:$B$9&lt;=E1000)/(SRP!$C$7:$C$9&gt;=E1000),SRP!$D$7:$D$9)*(G1000/100)*(E1000/1000)),IF(C1000="Spirits",SUM(LOOKUP(2,1/(SRP!$B$2:$B$6&lt;=E1000)/(SRP!$C$2:$C$6&gt;=E1000),SRP!$D$2:$D$6)*(G1000/100)*(E1000/1000)),IF(AND(C1000="Wine",D1000="Fortified Wines"),SUM(LOOKUP(2,1/(SRP!$B$20:$B$23&lt;=E1000)/(SRP!$C$20:$C$23&gt;=E1000),SRP!$D$20:$D$23)*(G1000/100)*(E1000/1000)),IF(C1000="Wine",SUM(LOOKUP(2,1/(SRP!$B$15:$B$19&lt;=E1000)/(SRP!$C$15:$C$19&gt;=E1000),SRP!$D$15:$D$19)*(G1000/100)*(E1000/1000)),IF(C1000="Ready to Drink",SUM(LOOKUP(2,1/(SRP!$B$10:$B$14&lt;=E1000)/(SRP!$C$10:$C$14&gt;=E1000),SRP!$D$10:$D$14)*(G1000/100)*(E1000/1000)),0))))),2)</f>
        <v>1.54</v>
      </c>
    </row>
    <row r="1001" spans="1:11" x14ac:dyDescent="0.35">
      <c r="A1001" s="2">
        <v>17718</v>
      </c>
      <c r="B1001" s="76" t="s">
        <v>4704</v>
      </c>
      <c r="C1001" s="76" t="s">
        <v>287</v>
      </c>
      <c r="D1001" s="76" t="s">
        <v>5266</v>
      </c>
      <c r="E1001" s="76">
        <v>473</v>
      </c>
      <c r="F1001" s="76">
        <v>24</v>
      </c>
      <c r="G1001" s="77">
        <v>5.5</v>
      </c>
      <c r="H1001" s="76" t="s">
        <v>3355</v>
      </c>
      <c r="I1001" s="77">
        <v>4.99</v>
      </c>
      <c r="J1001" s="2">
        <v>1</v>
      </c>
      <c r="K1001" s="119" cm="1">
        <f t="array" ref="K1001">ROUND(IF(C1001="Beer",SUM(LOOKUP(2,1/(SRP!$B$7:$B$9&lt;=E1001)/(SRP!$C$7:$C$9&gt;=E1001),SRP!$D$7:$D$9)*(G1001/100)*(E1001/1000)),IF(C1001="Spirits",SUM(LOOKUP(2,1/(SRP!$B$2:$B$6&lt;=E1001)/(SRP!$C$2:$C$6&gt;=E1001),SRP!$D$2:$D$6)*(G1001/100)*(E1001/1000)),IF(AND(C1001="Wine",D1001="Fortified Wines"),SUM(LOOKUP(2,1/(SRP!$B$20:$B$23&lt;=E1001)/(SRP!$C$20:$C$23&gt;=E1001),SRP!$D$20:$D$23)*(G1001/100)*(E1001/1000)),IF(C1001="Wine",SUM(LOOKUP(2,1/(SRP!$B$15:$B$19&lt;=E1001)/(SRP!$C$15:$C$19&gt;=E1001),SRP!$D$15:$D$19)*(G1001/100)*(E1001/1000)),IF(C1001="Ready to Drink",SUM(LOOKUP(2,1/(SRP!$B$10:$B$14&lt;=E1001)/(SRP!$C$10:$C$14&gt;=E1001),SRP!$D$10:$D$14)*(G1001/100)*(E1001/1000)),0))))),2)</f>
        <v>1.82</v>
      </c>
    </row>
    <row r="1002" spans="1:11" x14ac:dyDescent="0.35">
      <c r="A1002" s="2">
        <v>17718</v>
      </c>
      <c r="B1002" s="76" t="s">
        <v>4704</v>
      </c>
      <c r="C1002" s="76" t="s">
        <v>287</v>
      </c>
      <c r="D1002" s="76" t="s">
        <v>5266</v>
      </c>
      <c r="E1002" s="76">
        <v>473</v>
      </c>
      <c r="F1002" s="76">
        <v>24</v>
      </c>
      <c r="G1002" s="77">
        <v>5.5</v>
      </c>
      <c r="H1002" s="76" t="s">
        <v>3355</v>
      </c>
      <c r="I1002" s="77">
        <v>4.99</v>
      </c>
      <c r="J1002" s="2">
        <v>1</v>
      </c>
      <c r="K1002" s="119" cm="1">
        <f t="array" ref="K1002">ROUND(IF(C1002="Beer",SUM(LOOKUP(2,1/(SRP!$B$7:$B$9&lt;=E1002)/(SRP!$C$7:$C$9&gt;=E1002),SRP!$D$7:$D$9)*(G1002/100)*(E1002/1000)),IF(C1002="Spirits",SUM(LOOKUP(2,1/(SRP!$B$2:$B$6&lt;=E1002)/(SRP!$C$2:$C$6&gt;=E1002),SRP!$D$2:$D$6)*(G1002/100)*(E1002/1000)),IF(AND(C1002="Wine",D1002="Fortified Wines"),SUM(LOOKUP(2,1/(SRP!$B$20:$B$23&lt;=E1002)/(SRP!$C$20:$C$23&gt;=E1002),SRP!$D$20:$D$23)*(G1002/100)*(E1002/1000)),IF(C1002="Wine",SUM(LOOKUP(2,1/(SRP!$B$15:$B$19&lt;=E1002)/(SRP!$C$15:$C$19&gt;=E1002),SRP!$D$15:$D$19)*(G1002/100)*(E1002/1000)),IF(C1002="Ready to Drink",SUM(LOOKUP(2,1/(SRP!$B$10:$B$14&lt;=E1002)/(SRP!$C$10:$C$14&gt;=E1002),SRP!$D$10:$D$14)*(G1002/100)*(E1002/1000)),0))))),2)</f>
        <v>1.82</v>
      </c>
    </row>
    <row r="1003" spans="1:11" x14ac:dyDescent="0.35">
      <c r="A1003" s="2">
        <v>17721</v>
      </c>
      <c r="B1003" s="76" t="s">
        <v>918</v>
      </c>
      <c r="C1003" s="76" t="s">
        <v>287</v>
      </c>
      <c r="D1003" s="76" t="s">
        <v>5266</v>
      </c>
      <c r="E1003" s="76">
        <v>473</v>
      </c>
      <c r="F1003" s="76">
        <v>24</v>
      </c>
      <c r="G1003" s="77">
        <v>4.5</v>
      </c>
      <c r="H1003" s="76" t="s">
        <v>3355</v>
      </c>
      <c r="I1003" s="77">
        <v>4.99</v>
      </c>
      <c r="J1003" s="2">
        <v>1</v>
      </c>
      <c r="K1003" s="119" cm="1">
        <f t="array" ref="K1003">ROUND(IF(C1003="Beer",SUM(LOOKUP(2,1/(SRP!$B$7:$B$9&lt;=E1003)/(SRP!$C$7:$C$9&gt;=E1003),SRP!$D$7:$D$9)*(G1003/100)*(E1003/1000)),IF(C1003="Spirits",SUM(LOOKUP(2,1/(SRP!$B$2:$B$6&lt;=E1003)/(SRP!$C$2:$C$6&gt;=E1003),SRP!$D$2:$D$6)*(G1003/100)*(E1003/1000)),IF(AND(C1003="Wine",D1003="Fortified Wines"),SUM(LOOKUP(2,1/(SRP!$B$20:$B$23&lt;=E1003)/(SRP!$C$20:$C$23&gt;=E1003),SRP!$D$20:$D$23)*(G1003/100)*(E1003/1000)),IF(C1003="Wine",SUM(LOOKUP(2,1/(SRP!$B$15:$B$19&lt;=E1003)/(SRP!$C$15:$C$19&gt;=E1003),SRP!$D$15:$D$19)*(G1003/100)*(E1003/1000)),IF(C1003="Ready to Drink",SUM(LOOKUP(2,1/(SRP!$B$10:$B$14&lt;=E1003)/(SRP!$C$10:$C$14&gt;=E1003),SRP!$D$10:$D$14)*(G1003/100)*(E1003/1000)),0))))),2)</f>
        <v>1.49</v>
      </c>
    </row>
    <row r="1004" spans="1:11" x14ac:dyDescent="0.35">
      <c r="A1004" s="2">
        <v>17723</v>
      </c>
      <c r="B1004" s="76" t="s">
        <v>6394</v>
      </c>
      <c r="C1004" s="76" t="s">
        <v>286</v>
      </c>
      <c r="D1004" s="76" t="s">
        <v>5253</v>
      </c>
      <c r="E1004" s="76">
        <v>750</v>
      </c>
      <c r="F1004" s="76">
        <v>12</v>
      </c>
      <c r="G1004" s="77">
        <v>10.5</v>
      </c>
      <c r="H1004" s="76" t="s">
        <v>3307</v>
      </c>
      <c r="I1004" s="77">
        <v>17.989999999999998</v>
      </c>
      <c r="J1004" s="2">
        <v>1</v>
      </c>
      <c r="K1004" s="119" cm="1">
        <f t="array" ref="K1004">ROUND(IF(C1004="Beer",SUM(LOOKUP(2,1/(SRP!$B$7:$B$9&lt;=E1004)/(SRP!$C$7:$C$9&gt;=E1004),SRP!$D$7:$D$9)*(G1004/100)*(E1004/1000)),IF(C1004="Spirits",SUM(LOOKUP(2,1/(SRP!$B$2:$B$6&lt;=E1004)/(SRP!$C$2:$C$6&gt;=E1004),SRP!$D$2:$D$6)*(G1004/100)*(E1004/1000)),IF(AND(C1004="Wine",D1004="Fortified Wines"),SUM(LOOKUP(2,1/(SRP!$B$20:$B$23&lt;=E1004)/(SRP!$C$20:$C$23&gt;=E1004),SRP!$D$20:$D$23)*(G1004/100)*(E1004/1000)),IF(C1004="Wine",SUM(LOOKUP(2,1/(SRP!$B$15:$B$19&lt;=E1004)/(SRP!$C$15:$C$19&gt;=E1004),SRP!$D$15:$D$19)*(G1004/100)*(E1004/1000)),IF(C1004="Ready to Drink",SUM(LOOKUP(2,1/(SRP!$B$10:$B$14&lt;=E1004)/(SRP!$C$10:$C$14&gt;=E1004),SRP!$D$10:$D$14)*(G1004/100)*(E1004/1000)),0))))),2)</f>
        <v>5.5</v>
      </c>
    </row>
    <row r="1005" spans="1:11" x14ac:dyDescent="0.35">
      <c r="A1005" s="2">
        <v>17725</v>
      </c>
      <c r="B1005" s="76" t="s">
        <v>919</v>
      </c>
      <c r="C1005" s="76" t="s">
        <v>286</v>
      </c>
      <c r="D1005" s="76" t="s">
        <v>5247</v>
      </c>
      <c r="E1005" s="76">
        <v>750</v>
      </c>
      <c r="F1005" s="76">
        <v>12</v>
      </c>
      <c r="G1005" s="77">
        <v>14</v>
      </c>
      <c r="H1005" s="76" t="s">
        <v>3314</v>
      </c>
      <c r="I1005" s="77">
        <v>21.99</v>
      </c>
      <c r="J1005" s="2">
        <v>1</v>
      </c>
      <c r="K1005" s="119" cm="1">
        <f t="array" ref="K1005">ROUND(IF(C1005="Beer",SUM(LOOKUP(2,1/(SRP!$B$7:$B$9&lt;=E1005)/(SRP!$C$7:$C$9&gt;=E1005),SRP!$D$7:$D$9)*(G1005/100)*(E1005/1000)),IF(C1005="Spirits",SUM(LOOKUP(2,1/(SRP!$B$2:$B$6&lt;=E1005)/(SRP!$C$2:$C$6&gt;=E1005),SRP!$D$2:$D$6)*(G1005/100)*(E1005/1000)),IF(AND(C1005="Wine",D1005="Fortified Wines"),SUM(LOOKUP(2,1/(SRP!$B$20:$B$23&lt;=E1005)/(SRP!$C$20:$C$23&gt;=E1005),SRP!$D$20:$D$23)*(G1005/100)*(E1005/1000)),IF(C1005="Wine",SUM(LOOKUP(2,1/(SRP!$B$15:$B$19&lt;=E1005)/(SRP!$C$15:$C$19&gt;=E1005),SRP!$D$15:$D$19)*(G1005/100)*(E1005/1000)),IF(C1005="Ready to Drink",SUM(LOOKUP(2,1/(SRP!$B$10:$B$14&lt;=E1005)/(SRP!$C$10:$C$14&gt;=E1005),SRP!$D$10:$D$14)*(G1005/100)*(E1005/1000)),0))))),2)</f>
        <v>7.33</v>
      </c>
    </row>
    <row r="1006" spans="1:11" x14ac:dyDescent="0.35">
      <c r="A1006" s="2">
        <v>17753</v>
      </c>
      <c r="B1006" s="76" t="s">
        <v>920</v>
      </c>
      <c r="C1006" s="76" t="s">
        <v>286</v>
      </c>
      <c r="D1006" s="76" t="s">
        <v>5236</v>
      </c>
      <c r="E1006" s="76">
        <v>750</v>
      </c>
      <c r="F1006" s="76">
        <v>12</v>
      </c>
      <c r="G1006" s="77">
        <v>12.5</v>
      </c>
      <c r="H1006" s="76" t="s">
        <v>3308</v>
      </c>
      <c r="I1006" s="77">
        <v>29.99</v>
      </c>
      <c r="J1006" s="2">
        <v>1</v>
      </c>
      <c r="K1006" s="119" cm="1">
        <f t="array" ref="K1006">ROUND(IF(C1006="Beer",SUM(LOOKUP(2,1/(SRP!$B$7:$B$9&lt;=E1006)/(SRP!$C$7:$C$9&gt;=E1006),SRP!$D$7:$D$9)*(G1006/100)*(E1006/1000)),IF(C1006="Spirits",SUM(LOOKUP(2,1/(SRP!$B$2:$B$6&lt;=E1006)/(SRP!$C$2:$C$6&gt;=E1006),SRP!$D$2:$D$6)*(G1006/100)*(E1006/1000)),IF(AND(C1006="Wine",D1006="Fortified Wines"),SUM(LOOKUP(2,1/(SRP!$B$20:$B$23&lt;=E1006)/(SRP!$C$20:$C$23&gt;=E1006),SRP!$D$20:$D$23)*(G1006/100)*(E1006/1000)),IF(C1006="Wine",SUM(LOOKUP(2,1/(SRP!$B$15:$B$19&lt;=E1006)/(SRP!$C$15:$C$19&gt;=E1006),SRP!$D$15:$D$19)*(G1006/100)*(E1006/1000)),IF(C1006="Ready to Drink",SUM(LOOKUP(2,1/(SRP!$B$10:$B$14&lt;=E1006)/(SRP!$C$10:$C$14&gt;=E1006),SRP!$D$10:$D$14)*(G1006/100)*(E1006/1000)),0))))),2)</f>
        <v>6.54</v>
      </c>
    </row>
    <row r="1007" spans="1:11" x14ac:dyDescent="0.35">
      <c r="A1007" s="2">
        <v>17756</v>
      </c>
      <c r="B1007" s="76" t="s">
        <v>921</v>
      </c>
      <c r="C1007" s="76" t="s">
        <v>286</v>
      </c>
      <c r="D1007" s="76" t="s">
        <v>5276</v>
      </c>
      <c r="E1007" s="76">
        <v>750</v>
      </c>
      <c r="F1007" s="76">
        <v>6</v>
      </c>
      <c r="G1007" s="77">
        <v>13.5</v>
      </c>
      <c r="H1007" s="76" t="s">
        <v>3303</v>
      </c>
      <c r="I1007" s="77">
        <v>36.99</v>
      </c>
      <c r="J1007" s="2">
        <v>1</v>
      </c>
      <c r="K1007" s="119" cm="1">
        <f t="array" ref="K1007">ROUND(IF(C1007="Beer",SUM(LOOKUP(2,1/(SRP!$B$7:$B$9&lt;=E1007)/(SRP!$C$7:$C$9&gt;=E1007),SRP!$D$7:$D$9)*(G1007/100)*(E1007/1000)),IF(C1007="Spirits",SUM(LOOKUP(2,1/(SRP!$B$2:$B$6&lt;=E1007)/(SRP!$C$2:$C$6&gt;=E1007),SRP!$D$2:$D$6)*(G1007/100)*(E1007/1000)),IF(AND(C1007="Wine",D1007="Fortified Wines"),SUM(LOOKUP(2,1/(SRP!$B$20:$B$23&lt;=E1007)/(SRP!$C$20:$C$23&gt;=E1007),SRP!$D$20:$D$23)*(G1007/100)*(E1007/1000)),IF(C1007="Wine",SUM(LOOKUP(2,1/(SRP!$B$15:$B$19&lt;=E1007)/(SRP!$C$15:$C$19&gt;=E1007),SRP!$D$15:$D$19)*(G1007/100)*(E1007/1000)),IF(C1007="Ready to Drink",SUM(LOOKUP(2,1/(SRP!$B$10:$B$14&lt;=E1007)/(SRP!$C$10:$C$14&gt;=E1007),SRP!$D$10:$D$14)*(G1007/100)*(E1007/1000)),0))))),2)</f>
        <v>7.07</v>
      </c>
    </row>
    <row r="1008" spans="1:11" x14ac:dyDescent="0.35">
      <c r="A1008" s="2">
        <v>17761</v>
      </c>
      <c r="B1008" s="76" t="s">
        <v>921</v>
      </c>
      <c r="C1008" s="76" t="s">
        <v>286</v>
      </c>
      <c r="D1008" s="76" t="s">
        <v>5276</v>
      </c>
      <c r="E1008" s="76">
        <v>1500</v>
      </c>
      <c r="F1008" s="76">
        <v>3</v>
      </c>
      <c r="G1008" s="77">
        <v>14</v>
      </c>
      <c r="H1008" s="76" t="s">
        <v>3303</v>
      </c>
      <c r="I1008" s="77">
        <v>77.989999999999995</v>
      </c>
      <c r="J1008" s="2">
        <v>1</v>
      </c>
      <c r="K1008" s="119" cm="1">
        <f t="array" ref="K1008">ROUND(IF(C1008="Beer",SUM(LOOKUP(2,1/(SRP!$B$7:$B$9&lt;=E1008)/(SRP!$C$7:$C$9&gt;=E1008),SRP!$D$7:$D$9)*(G1008/100)*(E1008/1000)),IF(C1008="Spirits",SUM(LOOKUP(2,1/(SRP!$B$2:$B$6&lt;=E1008)/(SRP!$C$2:$C$6&gt;=E1008),SRP!$D$2:$D$6)*(G1008/100)*(E1008/1000)),IF(AND(C1008="Wine",D1008="Fortified Wines"),SUM(LOOKUP(2,1/(SRP!$B$20:$B$23&lt;=E1008)/(SRP!$C$20:$C$23&gt;=E1008),SRP!$D$20:$D$23)*(G1008/100)*(E1008/1000)),IF(C1008="Wine",SUM(LOOKUP(2,1/(SRP!$B$15:$B$19&lt;=E1008)/(SRP!$C$15:$C$19&gt;=E1008),SRP!$D$15:$D$19)*(G1008/100)*(E1008/1000)),IF(C1008="Ready to Drink",SUM(LOOKUP(2,1/(SRP!$B$10:$B$14&lt;=E1008)/(SRP!$C$10:$C$14&gt;=E1008),SRP!$D$10:$D$14)*(G1008/100)*(E1008/1000)),0))))),2)</f>
        <v>14.66</v>
      </c>
    </row>
    <row r="1009" spans="1:11" x14ac:dyDescent="0.35">
      <c r="A1009" s="2">
        <v>17767</v>
      </c>
      <c r="B1009" s="76" t="s">
        <v>922</v>
      </c>
      <c r="C1009" s="76" t="s">
        <v>286</v>
      </c>
      <c r="D1009" s="76" t="s">
        <v>5244</v>
      </c>
      <c r="E1009" s="76">
        <v>750</v>
      </c>
      <c r="F1009" s="76">
        <v>12</v>
      </c>
      <c r="G1009" s="77">
        <v>13</v>
      </c>
      <c r="H1009" s="76" t="s">
        <v>3307</v>
      </c>
      <c r="I1009" s="77">
        <v>29.99</v>
      </c>
      <c r="J1009" s="2">
        <v>1</v>
      </c>
      <c r="K1009" s="119" cm="1">
        <f t="array" ref="K1009">ROUND(IF(C1009="Beer",SUM(LOOKUP(2,1/(SRP!$B$7:$B$9&lt;=E1009)/(SRP!$C$7:$C$9&gt;=E1009),SRP!$D$7:$D$9)*(G1009/100)*(E1009/1000)),IF(C1009="Spirits",SUM(LOOKUP(2,1/(SRP!$B$2:$B$6&lt;=E1009)/(SRP!$C$2:$C$6&gt;=E1009),SRP!$D$2:$D$6)*(G1009/100)*(E1009/1000)),IF(AND(C1009="Wine",D1009="Fortified Wines"),SUM(LOOKUP(2,1/(SRP!$B$20:$B$23&lt;=E1009)/(SRP!$C$20:$C$23&gt;=E1009),SRP!$D$20:$D$23)*(G1009/100)*(E1009/1000)),IF(C1009="Wine",SUM(LOOKUP(2,1/(SRP!$B$15:$B$19&lt;=E1009)/(SRP!$C$15:$C$19&gt;=E1009),SRP!$D$15:$D$19)*(G1009/100)*(E1009/1000)),IF(C1009="Ready to Drink",SUM(LOOKUP(2,1/(SRP!$B$10:$B$14&lt;=E1009)/(SRP!$C$10:$C$14&gt;=E1009),SRP!$D$10:$D$14)*(G1009/100)*(E1009/1000)),0))))),2)</f>
        <v>6.81</v>
      </c>
    </row>
    <row r="1010" spans="1:11" x14ac:dyDescent="0.35">
      <c r="A1010" s="2">
        <v>17790</v>
      </c>
      <c r="B1010" s="76" t="s">
        <v>923</v>
      </c>
      <c r="C1010" s="76" t="s">
        <v>286</v>
      </c>
      <c r="D1010" s="76" t="s">
        <v>5264</v>
      </c>
      <c r="E1010" s="76">
        <v>750</v>
      </c>
      <c r="F1010" s="76">
        <v>12</v>
      </c>
      <c r="G1010" s="77">
        <v>13</v>
      </c>
      <c r="H1010" s="76" t="s">
        <v>3303</v>
      </c>
      <c r="I1010" s="77">
        <v>15.49</v>
      </c>
      <c r="J1010" s="2">
        <v>1</v>
      </c>
      <c r="K1010" s="119" cm="1">
        <f t="array" ref="K1010">ROUND(IF(C1010="Beer",SUM(LOOKUP(2,1/(SRP!$B$7:$B$9&lt;=E1010)/(SRP!$C$7:$C$9&gt;=E1010),SRP!$D$7:$D$9)*(G1010/100)*(E1010/1000)),IF(C1010="Spirits",SUM(LOOKUP(2,1/(SRP!$B$2:$B$6&lt;=E1010)/(SRP!$C$2:$C$6&gt;=E1010),SRP!$D$2:$D$6)*(G1010/100)*(E1010/1000)),IF(AND(C1010="Wine",D1010="Fortified Wines"),SUM(LOOKUP(2,1/(SRP!$B$20:$B$23&lt;=E1010)/(SRP!$C$20:$C$23&gt;=E1010),SRP!$D$20:$D$23)*(G1010/100)*(E1010/1000)),IF(C1010="Wine",SUM(LOOKUP(2,1/(SRP!$B$15:$B$19&lt;=E1010)/(SRP!$C$15:$C$19&gt;=E1010),SRP!$D$15:$D$19)*(G1010/100)*(E1010/1000)),IF(C1010="Ready to Drink",SUM(LOOKUP(2,1/(SRP!$B$10:$B$14&lt;=E1010)/(SRP!$C$10:$C$14&gt;=E1010),SRP!$D$10:$D$14)*(G1010/100)*(E1010/1000)),0))))),2)</f>
        <v>6.81</v>
      </c>
    </row>
    <row r="1011" spans="1:11" x14ac:dyDescent="0.35">
      <c r="A1011" s="2">
        <v>17791</v>
      </c>
      <c r="B1011" s="76" t="s">
        <v>6395</v>
      </c>
      <c r="C1011" s="76" t="s">
        <v>286</v>
      </c>
      <c r="D1011" s="76" t="s">
        <v>5268</v>
      </c>
      <c r="E1011" s="76">
        <v>3000</v>
      </c>
      <c r="F1011" s="76">
        <v>4</v>
      </c>
      <c r="G1011" s="77">
        <v>13.5</v>
      </c>
      <c r="H1011" s="76" t="s">
        <v>3303</v>
      </c>
      <c r="I1011" s="77">
        <v>44.99</v>
      </c>
      <c r="J1011" s="2">
        <v>1</v>
      </c>
      <c r="K1011" s="119" cm="1">
        <f t="array" ref="K1011">ROUND(IF(C1011="Beer",SUM(LOOKUP(2,1/(SRP!$B$7:$B$9&lt;=E1011)/(SRP!$C$7:$C$9&gt;=E1011),SRP!$D$7:$D$9)*(G1011/100)*(E1011/1000)),IF(C1011="Spirits",SUM(LOOKUP(2,1/(SRP!$B$2:$B$6&lt;=E1011)/(SRP!$C$2:$C$6&gt;=E1011),SRP!$D$2:$D$6)*(G1011/100)*(E1011/1000)),IF(AND(C1011="Wine",D1011="Fortified Wines"),SUM(LOOKUP(2,1/(SRP!$B$20:$B$23&lt;=E1011)/(SRP!$C$20:$C$23&gt;=E1011),SRP!$D$20:$D$23)*(G1011/100)*(E1011/1000)),IF(C1011="Wine",SUM(LOOKUP(2,1/(SRP!$B$15:$B$19&lt;=E1011)/(SRP!$C$15:$C$19&gt;=E1011),SRP!$D$15:$D$19)*(G1011/100)*(E1011/1000)),IF(C1011="Ready to Drink",SUM(LOOKUP(2,1/(SRP!$B$10:$B$14&lt;=E1011)/(SRP!$C$10:$C$14&gt;=E1011),SRP!$D$10:$D$14)*(G1011/100)*(E1011/1000)),0))))),2)</f>
        <v>28.27</v>
      </c>
    </row>
    <row r="1012" spans="1:11" x14ac:dyDescent="0.35">
      <c r="A1012" s="2">
        <v>17815</v>
      </c>
      <c r="B1012" s="76" t="s">
        <v>924</v>
      </c>
      <c r="C1012" s="76" t="s">
        <v>286</v>
      </c>
      <c r="D1012" s="76" t="s">
        <v>5244</v>
      </c>
      <c r="E1012" s="76">
        <v>750</v>
      </c>
      <c r="F1012" s="76">
        <v>12</v>
      </c>
      <c r="G1012" s="77">
        <v>12.5</v>
      </c>
      <c r="H1012" s="76" t="s">
        <v>3295</v>
      </c>
      <c r="I1012" s="77">
        <v>15.49</v>
      </c>
      <c r="J1012" s="2">
        <v>1</v>
      </c>
      <c r="K1012" s="119" cm="1">
        <f t="array" ref="K1012">ROUND(IF(C1012="Beer",SUM(LOOKUP(2,1/(SRP!$B$7:$B$9&lt;=E1012)/(SRP!$C$7:$C$9&gt;=E1012),SRP!$D$7:$D$9)*(G1012/100)*(E1012/1000)),IF(C1012="Spirits",SUM(LOOKUP(2,1/(SRP!$B$2:$B$6&lt;=E1012)/(SRP!$C$2:$C$6&gt;=E1012),SRP!$D$2:$D$6)*(G1012/100)*(E1012/1000)),IF(AND(C1012="Wine",D1012="Fortified Wines"),SUM(LOOKUP(2,1/(SRP!$B$20:$B$23&lt;=E1012)/(SRP!$C$20:$C$23&gt;=E1012),SRP!$D$20:$D$23)*(G1012/100)*(E1012/1000)),IF(C1012="Wine",SUM(LOOKUP(2,1/(SRP!$B$15:$B$19&lt;=E1012)/(SRP!$C$15:$C$19&gt;=E1012),SRP!$D$15:$D$19)*(G1012/100)*(E1012/1000)),IF(C1012="Ready to Drink",SUM(LOOKUP(2,1/(SRP!$B$10:$B$14&lt;=E1012)/(SRP!$C$10:$C$14&gt;=E1012),SRP!$D$10:$D$14)*(G1012/100)*(E1012/1000)),0))))),2)</f>
        <v>6.54</v>
      </c>
    </row>
    <row r="1013" spans="1:11" x14ac:dyDescent="0.35">
      <c r="A1013" s="2">
        <v>17818</v>
      </c>
      <c r="B1013" s="76" t="s">
        <v>925</v>
      </c>
      <c r="C1013" s="76" t="s">
        <v>287</v>
      </c>
      <c r="D1013" s="76" t="s">
        <v>5230</v>
      </c>
      <c r="E1013" s="76">
        <v>473</v>
      </c>
      <c r="F1013" s="76">
        <v>24</v>
      </c>
      <c r="G1013" s="77">
        <v>5.2</v>
      </c>
      <c r="H1013" s="76" t="s">
        <v>3325</v>
      </c>
      <c r="I1013" s="77">
        <v>2.99</v>
      </c>
      <c r="J1013" s="2">
        <v>1</v>
      </c>
      <c r="K1013" s="119" cm="1">
        <f t="array" ref="K1013">ROUND(IF(C1013="Beer",SUM(LOOKUP(2,1/(SRP!$B$7:$B$9&lt;=E1013)/(SRP!$C$7:$C$9&gt;=E1013),SRP!$D$7:$D$9)*(G1013/100)*(E1013/1000)),IF(C1013="Spirits",SUM(LOOKUP(2,1/(SRP!$B$2:$B$6&lt;=E1013)/(SRP!$C$2:$C$6&gt;=E1013),SRP!$D$2:$D$6)*(G1013/100)*(E1013/1000)),IF(AND(C1013="Wine",D1013="Fortified Wines"),SUM(LOOKUP(2,1/(SRP!$B$20:$B$23&lt;=E1013)/(SRP!$C$20:$C$23&gt;=E1013),SRP!$D$20:$D$23)*(G1013/100)*(E1013/1000)),IF(C1013="Wine",SUM(LOOKUP(2,1/(SRP!$B$15:$B$19&lt;=E1013)/(SRP!$C$15:$C$19&gt;=E1013),SRP!$D$15:$D$19)*(G1013/100)*(E1013/1000)),IF(C1013="Ready to Drink",SUM(LOOKUP(2,1/(SRP!$B$10:$B$14&lt;=E1013)/(SRP!$C$10:$C$14&gt;=E1013),SRP!$D$10:$D$14)*(G1013/100)*(E1013/1000)),0))))),2)</f>
        <v>1.72</v>
      </c>
    </row>
    <row r="1014" spans="1:11" x14ac:dyDescent="0.35">
      <c r="A1014" s="2">
        <v>17818</v>
      </c>
      <c r="B1014" s="76" t="s">
        <v>925</v>
      </c>
      <c r="C1014" s="76" t="s">
        <v>287</v>
      </c>
      <c r="D1014" s="76" t="s">
        <v>5230</v>
      </c>
      <c r="E1014" s="76">
        <v>473</v>
      </c>
      <c r="F1014" s="76">
        <v>24</v>
      </c>
      <c r="G1014" s="77">
        <v>5.2</v>
      </c>
      <c r="H1014" s="76" t="s">
        <v>3325</v>
      </c>
      <c r="I1014" s="77">
        <v>2.99</v>
      </c>
      <c r="J1014" s="2">
        <v>1</v>
      </c>
      <c r="K1014" s="119" cm="1">
        <f t="array" ref="K1014">ROUND(IF(C1014="Beer",SUM(LOOKUP(2,1/(SRP!$B$7:$B$9&lt;=E1014)/(SRP!$C$7:$C$9&gt;=E1014),SRP!$D$7:$D$9)*(G1014/100)*(E1014/1000)),IF(C1014="Spirits",SUM(LOOKUP(2,1/(SRP!$B$2:$B$6&lt;=E1014)/(SRP!$C$2:$C$6&gt;=E1014),SRP!$D$2:$D$6)*(G1014/100)*(E1014/1000)),IF(AND(C1014="Wine",D1014="Fortified Wines"),SUM(LOOKUP(2,1/(SRP!$B$20:$B$23&lt;=E1014)/(SRP!$C$20:$C$23&gt;=E1014),SRP!$D$20:$D$23)*(G1014/100)*(E1014/1000)),IF(C1014="Wine",SUM(LOOKUP(2,1/(SRP!$B$15:$B$19&lt;=E1014)/(SRP!$C$15:$C$19&gt;=E1014),SRP!$D$15:$D$19)*(G1014/100)*(E1014/1000)),IF(C1014="Ready to Drink",SUM(LOOKUP(2,1/(SRP!$B$10:$B$14&lt;=E1014)/(SRP!$C$10:$C$14&gt;=E1014),SRP!$D$10:$D$14)*(G1014/100)*(E1014/1000)),0))))),2)</f>
        <v>1.72</v>
      </c>
    </row>
    <row r="1015" spans="1:11" x14ac:dyDescent="0.35">
      <c r="A1015" s="2">
        <v>17819</v>
      </c>
      <c r="B1015" s="76" t="s">
        <v>926</v>
      </c>
      <c r="C1015" s="76" t="s">
        <v>286</v>
      </c>
      <c r="D1015" s="76" t="s">
        <v>5236</v>
      </c>
      <c r="E1015" s="76">
        <v>750</v>
      </c>
      <c r="F1015" s="76">
        <v>12</v>
      </c>
      <c r="G1015" s="77">
        <v>12.5</v>
      </c>
      <c r="H1015" s="76" t="s">
        <v>3992</v>
      </c>
      <c r="I1015" s="77">
        <v>21.49</v>
      </c>
      <c r="J1015" s="2">
        <v>1</v>
      </c>
      <c r="K1015" s="119" cm="1">
        <f t="array" ref="K1015">ROUND(IF(C1015="Beer",SUM(LOOKUP(2,1/(SRP!$B$7:$B$9&lt;=E1015)/(SRP!$C$7:$C$9&gt;=E1015),SRP!$D$7:$D$9)*(G1015/100)*(E1015/1000)),IF(C1015="Spirits",SUM(LOOKUP(2,1/(SRP!$B$2:$B$6&lt;=E1015)/(SRP!$C$2:$C$6&gt;=E1015),SRP!$D$2:$D$6)*(G1015/100)*(E1015/1000)),IF(AND(C1015="Wine",D1015="Fortified Wines"),SUM(LOOKUP(2,1/(SRP!$B$20:$B$23&lt;=E1015)/(SRP!$C$20:$C$23&gt;=E1015),SRP!$D$20:$D$23)*(G1015/100)*(E1015/1000)),IF(C1015="Wine",SUM(LOOKUP(2,1/(SRP!$B$15:$B$19&lt;=E1015)/(SRP!$C$15:$C$19&gt;=E1015),SRP!$D$15:$D$19)*(G1015/100)*(E1015/1000)),IF(C1015="Ready to Drink",SUM(LOOKUP(2,1/(SRP!$B$10:$B$14&lt;=E1015)/(SRP!$C$10:$C$14&gt;=E1015),SRP!$D$10:$D$14)*(G1015/100)*(E1015/1000)),0))))),2)</f>
        <v>6.54</v>
      </c>
    </row>
    <row r="1016" spans="1:11" x14ac:dyDescent="0.35">
      <c r="A1016" s="2">
        <v>17860</v>
      </c>
      <c r="B1016" s="76" t="s">
        <v>206</v>
      </c>
      <c r="C1016" s="76" t="s">
        <v>285</v>
      </c>
      <c r="D1016" s="76" t="s">
        <v>6949</v>
      </c>
      <c r="E1016" s="76">
        <v>750</v>
      </c>
      <c r="F1016" s="76">
        <v>12</v>
      </c>
      <c r="G1016" s="77">
        <v>35</v>
      </c>
      <c r="H1016" s="76" t="s">
        <v>3280</v>
      </c>
      <c r="I1016" s="77">
        <v>33.99</v>
      </c>
      <c r="J1016" s="2">
        <v>1</v>
      </c>
      <c r="K1016" s="119" cm="1">
        <f t="array" ref="K1016">ROUND(IF(C1016="Beer",SUM(LOOKUP(2,1/(SRP!$B$7:$B$9&lt;=E1016)/(SRP!$C$7:$C$9&gt;=E1016),SRP!$D$7:$D$9)*(G1016/100)*(E1016/1000)),IF(C1016="Spirits",SUM(LOOKUP(2,1/(SRP!$B$2:$B$6&lt;=E1016)/(SRP!$C$2:$C$6&gt;=E1016),SRP!$D$2:$D$6)*(G1016/100)*(E1016/1000)),IF(AND(C1016="Wine",D1016="Fortified Wines"),SUM(LOOKUP(2,1/(SRP!$B$20:$B$23&lt;=E1016)/(SRP!$C$20:$C$23&gt;=E1016),SRP!$D$20:$D$23)*(G1016/100)*(E1016/1000)),IF(C1016="Wine",SUM(LOOKUP(2,1/(SRP!$B$15:$B$19&lt;=E1016)/(SRP!$C$15:$C$19&gt;=E1016),SRP!$D$15:$D$19)*(G1016/100)*(E1016/1000)),IF(C1016="Ready to Drink",SUM(LOOKUP(2,1/(SRP!$B$10:$B$14&lt;=E1016)/(SRP!$C$10:$C$14&gt;=E1016),SRP!$D$10:$D$14)*(G1016/100)*(E1016/1000)),0))))),2)</f>
        <v>18.329999999999998</v>
      </c>
    </row>
    <row r="1017" spans="1:11" x14ac:dyDescent="0.35">
      <c r="A1017" s="2">
        <v>17874</v>
      </c>
      <c r="B1017" s="76" t="s">
        <v>927</v>
      </c>
      <c r="C1017" s="76" t="s">
        <v>286</v>
      </c>
      <c r="D1017" s="76" t="s">
        <v>5236</v>
      </c>
      <c r="E1017" s="76">
        <v>750</v>
      </c>
      <c r="F1017" s="76">
        <v>12</v>
      </c>
      <c r="G1017" s="77">
        <v>13</v>
      </c>
      <c r="H1017" s="76" t="s">
        <v>3307</v>
      </c>
      <c r="I1017" s="77">
        <v>20.99</v>
      </c>
      <c r="J1017" s="2">
        <v>1</v>
      </c>
      <c r="K1017" s="119" cm="1">
        <f t="array" ref="K1017">ROUND(IF(C1017="Beer",SUM(LOOKUP(2,1/(SRP!$B$7:$B$9&lt;=E1017)/(SRP!$C$7:$C$9&gt;=E1017),SRP!$D$7:$D$9)*(G1017/100)*(E1017/1000)),IF(C1017="Spirits",SUM(LOOKUP(2,1/(SRP!$B$2:$B$6&lt;=E1017)/(SRP!$C$2:$C$6&gt;=E1017),SRP!$D$2:$D$6)*(G1017/100)*(E1017/1000)),IF(AND(C1017="Wine",D1017="Fortified Wines"),SUM(LOOKUP(2,1/(SRP!$B$20:$B$23&lt;=E1017)/(SRP!$C$20:$C$23&gt;=E1017),SRP!$D$20:$D$23)*(G1017/100)*(E1017/1000)),IF(C1017="Wine",SUM(LOOKUP(2,1/(SRP!$B$15:$B$19&lt;=E1017)/(SRP!$C$15:$C$19&gt;=E1017),SRP!$D$15:$D$19)*(G1017/100)*(E1017/1000)),IF(C1017="Ready to Drink",SUM(LOOKUP(2,1/(SRP!$B$10:$B$14&lt;=E1017)/(SRP!$C$10:$C$14&gt;=E1017),SRP!$D$10:$D$14)*(G1017/100)*(E1017/1000)),0))))),2)</f>
        <v>6.81</v>
      </c>
    </row>
    <row r="1018" spans="1:11" x14ac:dyDescent="0.35">
      <c r="A1018" s="2">
        <v>17908</v>
      </c>
      <c r="B1018" s="76" t="s">
        <v>3628</v>
      </c>
      <c r="C1018" s="76" t="s">
        <v>287</v>
      </c>
      <c r="D1018" s="76" t="s">
        <v>5230</v>
      </c>
      <c r="E1018" s="76">
        <v>473</v>
      </c>
      <c r="F1018" s="76">
        <v>24</v>
      </c>
      <c r="G1018" s="77">
        <v>5</v>
      </c>
      <c r="H1018" s="76" t="s">
        <v>4999</v>
      </c>
      <c r="I1018" s="77">
        <v>3.99</v>
      </c>
      <c r="J1018" s="2">
        <v>1</v>
      </c>
      <c r="K1018" s="119" cm="1">
        <f t="array" ref="K1018">ROUND(IF(C1018="Beer",SUM(LOOKUP(2,1/(SRP!$B$7:$B$9&lt;=E1018)/(SRP!$C$7:$C$9&gt;=E1018),SRP!$D$7:$D$9)*(G1018/100)*(E1018/1000)),IF(C1018="Spirits",SUM(LOOKUP(2,1/(SRP!$B$2:$B$6&lt;=E1018)/(SRP!$C$2:$C$6&gt;=E1018),SRP!$D$2:$D$6)*(G1018/100)*(E1018/1000)),IF(AND(C1018="Wine",D1018="Fortified Wines"),SUM(LOOKUP(2,1/(SRP!$B$20:$B$23&lt;=E1018)/(SRP!$C$20:$C$23&gt;=E1018),SRP!$D$20:$D$23)*(G1018/100)*(E1018/1000)),IF(C1018="Wine",SUM(LOOKUP(2,1/(SRP!$B$15:$B$19&lt;=E1018)/(SRP!$C$15:$C$19&gt;=E1018),SRP!$D$15:$D$19)*(G1018/100)*(E1018/1000)),IF(C1018="Ready to Drink",SUM(LOOKUP(2,1/(SRP!$B$10:$B$14&lt;=E1018)/(SRP!$C$10:$C$14&gt;=E1018),SRP!$D$10:$D$14)*(G1018/100)*(E1018/1000)),0))))),2)</f>
        <v>1.65</v>
      </c>
    </row>
    <row r="1019" spans="1:11" x14ac:dyDescent="0.35">
      <c r="A1019" s="2">
        <v>17908</v>
      </c>
      <c r="B1019" s="76" t="s">
        <v>3628</v>
      </c>
      <c r="C1019" s="76" t="s">
        <v>287</v>
      </c>
      <c r="D1019" s="76" t="s">
        <v>5230</v>
      </c>
      <c r="E1019" s="76">
        <v>473</v>
      </c>
      <c r="F1019" s="76">
        <v>24</v>
      </c>
      <c r="G1019" s="77">
        <v>5</v>
      </c>
      <c r="H1019" s="76" t="s">
        <v>4999</v>
      </c>
      <c r="I1019" s="77">
        <v>3.99</v>
      </c>
      <c r="J1019" s="2">
        <v>1</v>
      </c>
      <c r="K1019" s="119" cm="1">
        <f t="array" ref="K1019">ROUND(IF(C1019="Beer",SUM(LOOKUP(2,1/(SRP!$B$7:$B$9&lt;=E1019)/(SRP!$C$7:$C$9&gt;=E1019),SRP!$D$7:$D$9)*(G1019/100)*(E1019/1000)),IF(C1019="Spirits",SUM(LOOKUP(2,1/(SRP!$B$2:$B$6&lt;=E1019)/(SRP!$C$2:$C$6&gt;=E1019),SRP!$D$2:$D$6)*(G1019/100)*(E1019/1000)),IF(AND(C1019="Wine",D1019="Fortified Wines"),SUM(LOOKUP(2,1/(SRP!$B$20:$B$23&lt;=E1019)/(SRP!$C$20:$C$23&gt;=E1019),SRP!$D$20:$D$23)*(G1019/100)*(E1019/1000)),IF(C1019="Wine",SUM(LOOKUP(2,1/(SRP!$B$15:$B$19&lt;=E1019)/(SRP!$C$15:$C$19&gt;=E1019),SRP!$D$15:$D$19)*(G1019/100)*(E1019/1000)),IF(C1019="Ready to Drink",SUM(LOOKUP(2,1/(SRP!$B$10:$B$14&lt;=E1019)/(SRP!$C$10:$C$14&gt;=E1019),SRP!$D$10:$D$14)*(G1019/100)*(E1019/1000)),0))))),2)</f>
        <v>1.65</v>
      </c>
    </row>
    <row r="1020" spans="1:11" x14ac:dyDescent="0.35">
      <c r="A1020" s="2">
        <v>17911</v>
      </c>
      <c r="B1020" s="76" t="s">
        <v>928</v>
      </c>
      <c r="C1020" s="76" t="s">
        <v>287</v>
      </c>
      <c r="D1020" s="76" t="s">
        <v>5266</v>
      </c>
      <c r="E1020" s="76">
        <v>473</v>
      </c>
      <c r="F1020" s="76">
        <v>24</v>
      </c>
      <c r="G1020" s="77">
        <v>5</v>
      </c>
      <c r="H1020" s="76" t="s">
        <v>3349</v>
      </c>
      <c r="I1020" s="77">
        <v>3.4</v>
      </c>
      <c r="J1020" s="2">
        <v>1</v>
      </c>
      <c r="K1020" s="119" cm="1">
        <f t="array" ref="K1020">ROUND(IF(C1020="Beer",SUM(LOOKUP(2,1/(SRP!$B$7:$B$9&lt;=E1020)/(SRP!$C$7:$C$9&gt;=E1020),SRP!$D$7:$D$9)*(G1020/100)*(E1020/1000)),IF(C1020="Spirits",SUM(LOOKUP(2,1/(SRP!$B$2:$B$6&lt;=E1020)/(SRP!$C$2:$C$6&gt;=E1020),SRP!$D$2:$D$6)*(G1020/100)*(E1020/1000)),IF(AND(C1020="Wine",D1020="Fortified Wines"),SUM(LOOKUP(2,1/(SRP!$B$20:$B$23&lt;=E1020)/(SRP!$C$20:$C$23&gt;=E1020),SRP!$D$20:$D$23)*(G1020/100)*(E1020/1000)),IF(C1020="Wine",SUM(LOOKUP(2,1/(SRP!$B$15:$B$19&lt;=E1020)/(SRP!$C$15:$C$19&gt;=E1020),SRP!$D$15:$D$19)*(G1020/100)*(E1020/1000)),IF(C1020="Ready to Drink",SUM(LOOKUP(2,1/(SRP!$B$10:$B$14&lt;=E1020)/(SRP!$C$10:$C$14&gt;=E1020),SRP!$D$10:$D$14)*(G1020/100)*(E1020/1000)),0))))),2)</f>
        <v>1.65</v>
      </c>
    </row>
    <row r="1021" spans="1:11" x14ac:dyDescent="0.35">
      <c r="A1021" s="2">
        <v>17911</v>
      </c>
      <c r="B1021" s="76" t="s">
        <v>928</v>
      </c>
      <c r="C1021" s="76" t="s">
        <v>287</v>
      </c>
      <c r="D1021" s="76" t="s">
        <v>5266</v>
      </c>
      <c r="E1021" s="76">
        <v>473</v>
      </c>
      <c r="F1021" s="76">
        <v>24</v>
      </c>
      <c r="G1021" s="77">
        <v>5</v>
      </c>
      <c r="H1021" s="76" t="s">
        <v>3349</v>
      </c>
      <c r="I1021" s="77">
        <v>3.4</v>
      </c>
      <c r="J1021" s="2">
        <v>1</v>
      </c>
      <c r="K1021" s="119" cm="1">
        <f t="array" ref="K1021">ROUND(IF(C1021="Beer",SUM(LOOKUP(2,1/(SRP!$B$7:$B$9&lt;=E1021)/(SRP!$C$7:$C$9&gt;=E1021),SRP!$D$7:$D$9)*(G1021/100)*(E1021/1000)),IF(C1021="Spirits",SUM(LOOKUP(2,1/(SRP!$B$2:$B$6&lt;=E1021)/(SRP!$C$2:$C$6&gt;=E1021),SRP!$D$2:$D$6)*(G1021/100)*(E1021/1000)),IF(AND(C1021="Wine",D1021="Fortified Wines"),SUM(LOOKUP(2,1/(SRP!$B$20:$B$23&lt;=E1021)/(SRP!$C$20:$C$23&gt;=E1021),SRP!$D$20:$D$23)*(G1021/100)*(E1021/1000)),IF(C1021="Wine",SUM(LOOKUP(2,1/(SRP!$B$15:$B$19&lt;=E1021)/(SRP!$C$15:$C$19&gt;=E1021),SRP!$D$15:$D$19)*(G1021/100)*(E1021/1000)),IF(C1021="Ready to Drink",SUM(LOOKUP(2,1/(SRP!$B$10:$B$14&lt;=E1021)/(SRP!$C$10:$C$14&gt;=E1021),SRP!$D$10:$D$14)*(G1021/100)*(E1021/1000)),0))))),2)</f>
        <v>1.65</v>
      </c>
    </row>
    <row r="1022" spans="1:11" x14ac:dyDescent="0.35">
      <c r="A1022" s="2">
        <v>17919</v>
      </c>
      <c r="B1022" s="76" t="s">
        <v>929</v>
      </c>
      <c r="C1022" s="76" t="s">
        <v>285</v>
      </c>
      <c r="D1022" s="76" t="s">
        <v>6935</v>
      </c>
      <c r="E1022" s="76">
        <v>750</v>
      </c>
      <c r="F1022" s="76">
        <v>6</v>
      </c>
      <c r="G1022" s="77">
        <v>40</v>
      </c>
      <c r="H1022" s="76" t="s">
        <v>3280</v>
      </c>
      <c r="I1022" s="77">
        <v>60.99</v>
      </c>
      <c r="J1022" s="2">
        <v>1</v>
      </c>
      <c r="K1022" s="119" cm="1">
        <f t="array" ref="K1022">ROUND(IF(C1022="Beer",SUM(LOOKUP(2,1/(SRP!$B$7:$B$9&lt;=E1022)/(SRP!$C$7:$C$9&gt;=E1022),SRP!$D$7:$D$9)*(G1022/100)*(E1022/1000)),IF(C1022="Spirits",SUM(LOOKUP(2,1/(SRP!$B$2:$B$6&lt;=E1022)/(SRP!$C$2:$C$6&gt;=E1022),SRP!$D$2:$D$6)*(G1022/100)*(E1022/1000)),IF(AND(C1022="Wine",D1022="Fortified Wines"),SUM(LOOKUP(2,1/(SRP!$B$20:$B$23&lt;=E1022)/(SRP!$C$20:$C$23&gt;=E1022),SRP!$D$20:$D$23)*(G1022/100)*(E1022/1000)),IF(C1022="Wine",SUM(LOOKUP(2,1/(SRP!$B$15:$B$19&lt;=E1022)/(SRP!$C$15:$C$19&gt;=E1022),SRP!$D$15:$D$19)*(G1022/100)*(E1022/1000)),IF(C1022="Ready to Drink",SUM(LOOKUP(2,1/(SRP!$B$10:$B$14&lt;=E1022)/(SRP!$C$10:$C$14&gt;=E1022),SRP!$D$10:$D$14)*(G1022/100)*(E1022/1000)),0))))),2)</f>
        <v>20.94</v>
      </c>
    </row>
    <row r="1023" spans="1:11" x14ac:dyDescent="0.35">
      <c r="A1023" s="2">
        <v>17922</v>
      </c>
      <c r="B1023" s="76" t="s">
        <v>930</v>
      </c>
      <c r="C1023" s="76" t="s">
        <v>286</v>
      </c>
      <c r="D1023" s="76" t="s">
        <v>5264</v>
      </c>
      <c r="E1023" s="76">
        <v>750</v>
      </c>
      <c r="F1023" s="76">
        <v>12</v>
      </c>
      <c r="G1023" s="77">
        <v>13</v>
      </c>
      <c r="H1023" s="76" t="s">
        <v>3303</v>
      </c>
      <c r="I1023" s="77">
        <v>19.989999999999998</v>
      </c>
      <c r="J1023" s="2">
        <v>1</v>
      </c>
      <c r="K1023" s="119" cm="1">
        <f t="array" ref="K1023">ROUND(IF(C1023="Beer",SUM(LOOKUP(2,1/(SRP!$B$7:$B$9&lt;=E1023)/(SRP!$C$7:$C$9&gt;=E1023),SRP!$D$7:$D$9)*(G1023/100)*(E1023/1000)),IF(C1023="Spirits",SUM(LOOKUP(2,1/(SRP!$B$2:$B$6&lt;=E1023)/(SRP!$C$2:$C$6&gt;=E1023),SRP!$D$2:$D$6)*(G1023/100)*(E1023/1000)),IF(AND(C1023="Wine",D1023="Fortified Wines"),SUM(LOOKUP(2,1/(SRP!$B$20:$B$23&lt;=E1023)/(SRP!$C$20:$C$23&gt;=E1023),SRP!$D$20:$D$23)*(G1023/100)*(E1023/1000)),IF(C1023="Wine",SUM(LOOKUP(2,1/(SRP!$B$15:$B$19&lt;=E1023)/(SRP!$C$15:$C$19&gt;=E1023),SRP!$D$15:$D$19)*(G1023/100)*(E1023/1000)),IF(C1023="Ready to Drink",SUM(LOOKUP(2,1/(SRP!$B$10:$B$14&lt;=E1023)/(SRP!$C$10:$C$14&gt;=E1023),SRP!$D$10:$D$14)*(G1023/100)*(E1023/1000)),0))))),2)</f>
        <v>6.81</v>
      </c>
    </row>
    <row r="1024" spans="1:11" x14ac:dyDescent="0.35">
      <c r="A1024" s="2">
        <v>17947</v>
      </c>
      <c r="B1024" s="76" t="s">
        <v>6396</v>
      </c>
      <c r="C1024" s="76" t="s">
        <v>285</v>
      </c>
      <c r="D1024" s="76" t="s">
        <v>6935</v>
      </c>
      <c r="E1024" s="76">
        <v>750</v>
      </c>
      <c r="F1024" s="76">
        <v>6</v>
      </c>
      <c r="G1024" s="77">
        <v>46</v>
      </c>
      <c r="H1024" s="76" t="s">
        <v>3283</v>
      </c>
      <c r="I1024" s="77">
        <v>79.989999999999995</v>
      </c>
      <c r="J1024" s="2">
        <v>1</v>
      </c>
      <c r="K1024" s="119" cm="1">
        <f t="array" ref="K1024">ROUND(IF(C1024="Beer",SUM(LOOKUP(2,1/(SRP!$B$7:$B$9&lt;=E1024)/(SRP!$C$7:$C$9&gt;=E1024),SRP!$D$7:$D$9)*(G1024/100)*(E1024/1000)),IF(C1024="Spirits",SUM(LOOKUP(2,1/(SRP!$B$2:$B$6&lt;=E1024)/(SRP!$C$2:$C$6&gt;=E1024),SRP!$D$2:$D$6)*(G1024/100)*(E1024/1000)),IF(AND(C1024="Wine",D1024="Fortified Wines"),SUM(LOOKUP(2,1/(SRP!$B$20:$B$23&lt;=E1024)/(SRP!$C$20:$C$23&gt;=E1024),SRP!$D$20:$D$23)*(G1024/100)*(E1024/1000)),IF(C1024="Wine",SUM(LOOKUP(2,1/(SRP!$B$15:$B$19&lt;=E1024)/(SRP!$C$15:$C$19&gt;=E1024),SRP!$D$15:$D$19)*(G1024/100)*(E1024/1000)),IF(C1024="Ready to Drink",SUM(LOOKUP(2,1/(SRP!$B$10:$B$14&lt;=E1024)/(SRP!$C$10:$C$14&gt;=E1024),SRP!$D$10:$D$14)*(G1024/100)*(E1024/1000)),0))))),2)</f>
        <v>24.08</v>
      </c>
    </row>
    <row r="1025" spans="1:11" x14ac:dyDescent="0.35">
      <c r="A1025" s="2">
        <v>17948</v>
      </c>
      <c r="B1025" s="76" t="s">
        <v>932</v>
      </c>
      <c r="C1025" s="76" t="s">
        <v>285</v>
      </c>
      <c r="D1025" s="76" t="s">
        <v>6936</v>
      </c>
      <c r="E1025" s="76">
        <v>750</v>
      </c>
      <c r="F1025" s="76">
        <v>4</v>
      </c>
      <c r="G1025" s="77">
        <v>40</v>
      </c>
      <c r="H1025" s="76" t="s">
        <v>3283</v>
      </c>
      <c r="I1025" s="77">
        <v>229.99</v>
      </c>
      <c r="J1025" s="2">
        <v>1</v>
      </c>
      <c r="K1025" s="119" cm="1">
        <f t="array" ref="K1025">ROUND(IF(C1025="Beer",SUM(LOOKUP(2,1/(SRP!$B$7:$B$9&lt;=E1025)/(SRP!$C$7:$C$9&gt;=E1025),SRP!$D$7:$D$9)*(G1025/100)*(E1025/1000)),IF(C1025="Spirits",SUM(LOOKUP(2,1/(SRP!$B$2:$B$6&lt;=E1025)/(SRP!$C$2:$C$6&gt;=E1025),SRP!$D$2:$D$6)*(G1025/100)*(E1025/1000)),IF(AND(C1025="Wine",D1025="Fortified Wines"),SUM(LOOKUP(2,1/(SRP!$B$20:$B$23&lt;=E1025)/(SRP!$C$20:$C$23&gt;=E1025),SRP!$D$20:$D$23)*(G1025/100)*(E1025/1000)),IF(C1025="Wine",SUM(LOOKUP(2,1/(SRP!$B$15:$B$19&lt;=E1025)/(SRP!$C$15:$C$19&gt;=E1025),SRP!$D$15:$D$19)*(G1025/100)*(E1025/1000)),IF(C1025="Ready to Drink",SUM(LOOKUP(2,1/(SRP!$B$10:$B$14&lt;=E1025)/(SRP!$C$10:$C$14&gt;=E1025),SRP!$D$10:$D$14)*(G1025/100)*(E1025/1000)),0))))),2)</f>
        <v>20.94</v>
      </c>
    </row>
    <row r="1026" spans="1:11" x14ac:dyDescent="0.35">
      <c r="A1026" s="2">
        <v>17949</v>
      </c>
      <c r="B1026" s="76" t="s">
        <v>933</v>
      </c>
      <c r="C1026" s="76" t="s">
        <v>285</v>
      </c>
      <c r="D1026" s="76" t="s">
        <v>5231</v>
      </c>
      <c r="E1026" s="76">
        <v>1140</v>
      </c>
      <c r="F1026" s="76">
        <v>6</v>
      </c>
      <c r="G1026" s="77">
        <v>40</v>
      </c>
      <c r="H1026" s="76" t="s">
        <v>3283</v>
      </c>
      <c r="I1026" s="77">
        <v>69.989999999999995</v>
      </c>
      <c r="J1026" s="2">
        <v>1</v>
      </c>
      <c r="K1026" s="119" cm="1">
        <f t="array" ref="K1026">ROUND(IF(C1026="Beer",SUM(LOOKUP(2,1/(SRP!$B$7:$B$9&lt;=E1026)/(SRP!$C$7:$C$9&gt;=E1026),SRP!$D$7:$D$9)*(G1026/100)*(E1026/1000)),IF(C1026="Spirits",SUM(LOOKUP(2,1/(SRP!$B$2:$B$6&lt;=E1026)/(SRP!$C$2:$C$6&gt;=E1026),SRP!$D$2:$D$6)*(G1026/100)*(E1026/1000)),IF(AND(C1026="Wine",D1026="Fortified Wines"),SUM(LOOKUP(2,1/(SRP!$B$20:$B$23&lt;=E1026)/(SRP!$C$20:$C$23&gt;=E1026),SRP!$D$20:$D$23)*(G1026/100)*(E1026/1000)),IF(C1026="Wine",SUM(LOOKUP(2,1/(SRP!$B$15:$B$19&lt;=E1026)/(SRP!$C$15:$C$19&gt;=E1026),SRP!$D$15:$D$19)*(G1026/100)*(E1026/1000)),IF(C1026="Ready to Drink",SUM(LOOKUP(2,1/(SRP!$B$10:$B$14&lt;=E1026)/(SRP!$C$10:$C$14&gt;=E1026),SRP!$D$10:$D$14)*(G1026/100)*(E1026/1000)),0))))),2)</f>
        <v>31.83</v>
      </c>
    </row>
    <row r="1027" spans="1:11" x14ac:dyDescent="0.35">
      <c r="A1027" s="2">
        <v>17950</v>
      </c>
      <c r="B1027" s="76" t="s">
        <v>934</v>
      </c>
      <c r="C1027" s="76" t="s">
        <v>285</v>
      </c>
      <c r="D1027" s="76" t="s">
        <v>5243</v>
      </c>
      <c r="E1027" s="76">
        <v>750</v>
      </c>
      <c r="F1027" s="76">
        <v>12</v>
      </c>
      <c r="G1027" s="77">
        <v>45.2</v>
      </c>
      <c r="H1027" s="76" t="s">
        <v>3289</v>
      </c>
      <c r="I1027" s="77">
        <v>29.99</v>
      </c>
      <c r="J1027" s="2">
        <v>1</v>
      </c>
      <c r="K1027" s="119" cm="1">
        <f t="array" ref="K1027">ROUND(IF(C1027="Beer",SUM(LOOKUP(2,1/(SRP!$B$7:$B$9&lt;=E1027)/(SRP!$C$7:$C$9&gt;=E1027),SRP!$D$7:$D$9)*(G1027/100)*(E1027/1000)),IF(C1027="Spirits",SUM(LOOKUP(2,1/(SRP!$B$2:$B$6&lt;=E1027)/(SRP!$C$2:$C$6&gt;=E1027),SRP!$D$2:$D$6)*(G1027/100)*(E1027/1000)),IF(AND(C1027="Wine",D1027="Fortified Wines"),SUM(LOOKUP(2,1/(SRP!$B$20:$B$23&lt;=E1027)/(SRP!$C$20:$C$23&gt;=E1027),SRP!$D$20:$D$23)*(G1027/100)*(E1027/1000)),IF(C1027="Wine",SUM(LOOKUP(2,1/(SRP!$B$15:$B$19&lt;=E1027)/(SRP!$C$15:$C$19&gt;=E1027),SRP!$D$15:$D$19)*(G1027/100)*(E1027/1000)),IF(C1027="Ready to Drink",SUM(LOOKUP(2,1/(SRP!$B$10:$B$14&lt;=E1027)/(SRP!$C$10:$C$14&gt;=E1027),SRP!$D$10:$D$14)*(G1027/100)*(E1027/1000)),0))))),2)</f>
        <v>23.67</v>
      </c>
    </row>
    <row r="1028" spans="1:11" x14ac:dyDescent="0.35">
      <c r="A1028" s="2">
        <v>17961</v>
      </c>
      <c r="B1028" s="76" t="s">
        <v>6953</v>
      </c>
      <c r="C1028" s="76" t="s">
        <v>286</v>
      </c>
      <c r="D1028" s="76" t="s">
        <v>5276</v>
      </c>
      <c r="E1028" s="76">
        <v>750</v>
      </c>
      <c r="F1028" s="76">
        <v>12</v>
      </c>
      <c r="G1028" s="77">
        <v>13.5</v>
      </c>
      <c r="H1028" s="76" t="s">
        <v>3307</v>
      </c>
      <c r="I1028" s="77">
        <v>19.989999999999998</v>
      </c>
      <c r="J1028" s="2">
        <v>1</v>
      </c>
      <c r="K1028" s="119" cm="1">
        <f t="array" ref="K1028">ROUND(IF(C1028="Beer",SUM(LOOKUP(2,1/(SRP!$B$7:$B$9&lt;=E1028)/(SRP!$C$7:$C$9&gt;=E1028),SRP!$D$7:$D$9)*(G1028/100)*(E1028/1000)),IF(C1028="Spirits",SUM(LOOKUP(2,1/(SRP!$B$2:$B$6&lt;=E1028)/(SRP!$C$2:$C$6&gt;=E1028),SRP!$D$2:$D$6)*(G1028/100)*(E1028/1000)),IF(AND(C1028="Wine",D1028="Fortified Wines"),SUM(LOOKUP(2,1/(SRP!$B$20:$B$23&lt;=E1028)/(SRP!$C$20:$C$23&gt;=E1028),SRP!$D$20:$D$23)*(G1028/100)*(E1028/1000)),IF(C1028="Wine",SUM(LOOKUP(2,1/(SRP!$B$15:$B$19&lt;=E1028)/(SRP!$C$15:$C$19&gt;=E1028),SRP!$D$15:$D$19)*(G1028/100)*(E1028/1000)),IF(C1028="Ready to Drink",SUM(LOOKUP(2,1/(SRP!$B$10:$B$14&lt;=E1028)/(SRP!$C$10:$C$14&gt;=E1028),SRP!$D$10:$D$14)*(G1028/100)*(E1028/1000)),0))))),2)</f>
        <v>7.07</v>
      </c>
    </row>
    <row r="1029" spans="1:11" x14ac:dyDescent="0.35">
      <c r="A1029" s="2">
        <v>17963</v>
      </c>
      <c r="B1029" s="76" t="s">
        <v>3542</v>
      </c>
      <c r="C1029" s="76" t="s">
        <v>285</v>
      </c>
      <c r="D1029" s="76" t="s">
        <v>5273</v>
      </c>
      <c r="E1029" s="76">
        <v>750</v>
      </c>
      <c r="F1029" s="76">
        <v>12</v>
      </c>
      <c r="G1029" s="77">
        <v>15</v>
      </c>
      <c r="H1029" s="76" t="s">
        <v>3303</v>
      </c>
      <c r="I1029" s="77">
        <v>31.99</v>
      </c>
      <c r="J1029" s="2">
        <v>1</v>
      </c>
      <c r="K1029" s="119" cm="1">
        <f t="array" ref="K1029">ROUND(IF(C1029="Beer",SUM(LOOKUP(2,1/(SRP!$B$7:$B$9&lt;=E1029)/(SRP!$C$7:$C$9&gt;=E1029),SRP!$D$7:$D$9)*(G1029/100)*(E1029/1000)),IF(C1029="Spirits",SUM(LOOKUP(2,1/(SRP!$B$2:$B$6&lt;=E1029)/(SRP!$C$2:$C$6&gt;=E1029),SRP!$D$2:$D$6)*(G1029/100)*(E1029/1000)),IF(AND(C1029="Wine",D1029="Fortified Wines"),SUM(LOOKUP(2,1/(SRP!$B$20:$B$23&lt;=E1029)/(SRP!$C$20:$C$23&gt;=E1029),SRP!$D$20:$D$23)*(G1029/100)*(E1029/1000)),IF(C1029="Wine",SUM(LOOKUP(2,1/(SRP!$B$15:$B$19&lt;=E1029)/(SRP!$C$15:$C$19&gt;=E1029),SRP!$D$15:$D$19)*(G1029/100)*(E1029/1000)),IF(C1029="Ready to Drink",SUM(LOOKUP(2,1/(SRP!$B$10:$B$14&lt;=E1029)/(SRP!$C$10:$C$14&gt;=E1029),SRP!$D$10:$D$14)*(G1029/100)*(E1029/1000)),0))))),2)</f>
        <v>7.85</v>
      </c>
    </row>
    <row r="1030" spans="1:11" x14ac:dyDescent="0.35">
      <c r="A1030" s="2">
        <v>17964</v>
      </c>
      <c r="B1030" s="76" t="s">
        <v>5951</v>
      </c>
      <c r="C1030" s="76" t="s">
        <v>285</v>
      </c>
      <c r="D1030" s="76" t="s">
        <v>5250</v>
      </c>
      <c r="E1030" s="76">
        <v>750</v>
      </c>
      <c r="F1030" s="76">
        <v>12</v>
      </c>
      <c r="G1030" s="77">
        <v>40</v>
      </c>
      <c r="H1030" s="76" t="s">
        <v>3318</v>
      </c>
      <c r="I1030" s="77">
        <v>29.99</v>
      </c>
      <c r="J1030" s="2">
        <v>1</v>
      </c>
      <c r="K1030" s="119" cm="1">
        <f t="array" ref="K1030">ROUND(IF(C1030="Beer",SUM(LOOKUP(2,1/(SRP!$B$7:$B$9&lt;=E1030)/(SRP!$C$7:$C$9&gt;=E1030),SRP!$D$7:$D$9)*(G1030/100)*(E1030/1000)),IF(C1030="Spirits",SUM(LOOKUP(2,1/(SRP!$B$2:$B$6&lt;=E1030)/(SRP!$C$2:$C$6&gt;=E1030),SRP!$D$2:$D$6)*(G1030/100)*(E1030/1000)),IF(AND(C1030="Wine",D1030="Fortified Wines"),SUM(LOOKUP(2,1/(SRP!$B$20:$B$23&lt;=E1030)/(SRP!$C$20:$C$23&gt;=E1030),SRP!$D$20:$D$23)*(G1030/100)*(E1030/1000)),IF(C1030="Wine",SUM(LOOKUP(2,1/(SRP!$B$15:$B$19&lt;=E1030)/(SRP!$C$15:$C$19&gt;=E1030),SRP!$D$15:$D$19)*(G1030/100)*(E1030/1000)),IF(C1030="Ready to Drink",SUM(LOOKUP(2,1/(SRP!$B$10:$B$14&lt;=E1030)/(SRP!$C$10:$C$14&gt;=E1030),SRP!$D$10:$D$14)*(G1030/100)*(E1030/1000)),0))))),2)</f>
        <v>20.94</v>
      </c>
    </row>
    <row r="1031" spans="1:11" x14ac:dyDescent="0.35">
      <c r="A1031" s="2">
        <v>17965</v>
      </c>
      <c r="B1031" s="76" t="s">
        <v>935</v>
      </c>
      <c r="C1031" s="76" t="s">
        <v>285</v>
      </c>
      <c r="D1031" s="76" t="s">
        <v>5273</v>
      </c>
      <c r="E1031" s="76">
        <v>750</v>
      </c>
      <c r="F1031" s="76">
        <v>12</v>
      </c>
      <c r="G1031" s="77">
        <v>17</v>
      </c>
      <c r="H1031" s="76" t="s">
        <v>3280</v>
      </c>
      <c r="I1031" s="77">
        <v>36.49</v>
      </c>
      <c r="J1031" s="2">
        <v>1</v>
      </c>
      <c r="K1031" s="119" cm="1">
        <f t="array" ref="K1031">ROUND(IF(C1031="Beer",SUM(LOOKUP(2,1/(SRP!$B$7:$B$9&lt;=E1031)/(SRP!$C$7:$C$9&gt;=E1031),SRP!$D$7:$D$9)*(G1031/100)*(E1031/1000)),IF(C1031="Spirits",SUM(LOOKUP(2,1/(SRP!$B$2:$B$6&lt;=E1031)/(SRP!$C$2:$C$6&gt;=E1031),SRP!$D$2:$D$6)*(G1031/100)*(E1031/1000)),IF(AND(C1031="Wine",D1031="Fortified Wines"),SUM(LOOKUP(2,1/(SRP!$B$20:$B$23&lt;=E1031)/(SRP!$C$20:$C$23&gt;=E1031),SRP!$D$20:$D$23)*(G1031/100)*(E1031/1000)),IF(C1031="Wine",SUM(LOOKUP(2,1/(SRP!$B$15:$B$19&lt;=E1031)/(SRP!$C$15:$C$19&gt;=E1031),SRP!$D$15:$D$19)*(G1031/100)*(E1031/1000)),IF(C1031="Ready to Drink",SUM(LOOKUP(2,1/(SRP!$B$10:$B$14&lt;=E1031)/(SRP!$C$10:$C$14&gt;=E1031),SRP!$D$10:$D$14)*(G1031/100)*(E1031/1000)),0))))),2)</f>
        <v>8.9</v>
      </c>
    </row>
    <row r="1032" spans="1:11" x14ac:dyDescent="0.35">
      <c r="A1032" s="2">
        <v>17978</v>
      </c>
      <c r="B1032" s="76" t="s">
        <v>4004</v>
      </c>
      <c r="C1032" s="76" t="s">
        <v>286</v>
      </c>
      <c r="D1032" s="76" t="s">
        <v>5241</v>
      </c>
      <c r="E1032" s="76">
        <v>750</v>
      </c>
      <c r="F1032" s="76">
        <v>12</v>
      </c>
      <c r="G1032" s="77">
        <v>11</v>
      </c>
      <c r="H1032" s="76" t="s">
        <v>3288</v>
      </c>
      <c r="I1032" s="77">
        <v>21.99</v>
      </c>
      <c r="J1032" s="2">
        <v>1</v>
      </c>
      <c r="K1032" s="119" cm="1">
        <f t="array" ref="K1032">ROUND(IF(C1032="Beer",SUM(LOOKUP(2,1/(SRP!$B$7:$B$9&lt;=E1032)/(SRP!$C$7:$C$9&gt;=E1032),SRP!$D$7:$D$9)*(G1032/100)*(E1032/1000)),IF(C1032="Spirits",SUM(LOOKUP(2,1/(SRP!$B$2:$B$6&lt;=E1032)/(SRP!$C$2:$C$6&gt;=E1032),SRP!$D$2:$D$6)*(G1032/100)*(E1032/1000)),IF(AND(C1032="Wine",D1032="Fortified Wines"),SUM(LOOKUP(2,1/(SRP!$B$20:$B$23&lt;=E1032)/(SRP!$C$20:$C$23&gt;=E1032),SRP!$D$20:$D$23)*(G1032/100)*(E1032/1000)),IF(C1032="Wine",SUM(LOOKUP(2,1/(SRP!$B$15:$B$19&lt;=E1032)/(SRP!$C$15:$C$19&gt;=E1032),SRP!$D$15:$D$19)*(G1032/100)*(E1032/1000)),IF(C1032="Ready to Drink",SUM(LOOKUP(2,1/(SRP!$B$10:$B$14&lt;=E1032)/(SRP!$C$10:$C$14&gt;=E1032),SRP!$D$10:$D$14)*(G1032/100)*(E1032/1000)),0))))),2)</f>
        <v>5.76</v>
      </c>
    </row>
    <row r="1033" spans="1:11" x14ac:dyDescent="0.35">
      <c r="A1033" s="2">
        <v>17992</v>
      </c>
      <c r="B1033" s="76" t="s">
        <v>936</v>
      </c>
      <c r="C1033" s="76" t="s">
        <v>287</v>
      </c>
      <c r="D1033" s="76" t="s">
        <v>5266</v>
      </c>
      <c r="E1033" s="76">
        <v>473</v>
      </c>
      <c r="F1033" s="76">
        <v>24</v>
      </c>
      <c r="G1033" s="77">
        <v>5</v>
      </c>
      <c r="H1033" s="76" t="s">
        <v>3324</v>
      </c>
      <c r="I1033" s="77">
        <v>3.89</v>
      </c>
      <c r="J1033" s="2">
        <v>1</v>
      </c>
      <c r="K1033" s="119" cm="1">
        <f t="array" ref="K1033">ROUND(IF(C1033="Beer",SUM(LOOKUP(2,1/(SRP!$B$7:$B$9&lt;=E1033)/(SRP!$C$7:$C$9&gt;=E1033),SRP!$D$7:$D$9)*(G1033/100)*(E1033/1000)),IF(C1033="Spirits",SUM(LOOKUP(2,1/(SRP!$B$2:$B$6&lt;=E1033)/(SRP!$C$2:$C$6&gt;=E1033),SRP!$D$2:$D$6)*(G1033/100)*(E1033/1000)),IF(AND(C1033="Wine",D1033="Fortified Wines"),SUM(LOOKUP(2,1/(SRP!$B$20:$B$23&lt;=E1033)/(SRP!$C$20:$C$23&gt;=E1033),SRP!$D$20:$D$23)*(G1033/100)*(E1033/1000)),IF(C1033="Wine",SUM(LOOKUP(2,1/(SRP!$B$15:$B$19&lt;=E1033)/(SRP!$C$15:$C$19&gt;=E1033),SRP!$D$15:$D$19)*(G1033/100)*(E1033/1000)),IF(C1033="Ready to Drink",SUM(LOOKUP(2,1/(SRP!$B$10:$B$14&lt;=E1033)/(SRP!$C$10:$C$14&gt;=E1033),SRP!$D$10:$D$14)*(G1033/100)*(E1033/1000)),0))))),2)</f>
        <v>1.65</v>
      </c>
    </row>
    <row r="1034" spans="1:11" x14ac:dyDescent="0.35">
      <c r="A1034" s="2">
        <v>17992</v>
      </c>
      <c r="B1034" s="76" t="s">
        <v>936</v>
      </c>
      <c r="C1034" s="76" t="s">
        <v>287</v>
      </c>
      <c r="D1034" s="76" t="s">
        <v>5266</v>
      </c>
      <c r="E1034" s="76">
        <v>473</v>
      </c>
      <c r="F1034" s="76">
        <v>24</v>
      </c>
      <c r="G1034" s="77">
        <v>5</v>
      </c>
      <c r="H1034" s="76" t="s">
        <v>3324</v>
      </c>
      <c r="I1034" s="77">
        <v>3.89</v>
      </c>
      <c r="J1034" s="2">
        <v>1</v>
      </c>
      <c r="K1034" s="119" cm="1">
        <f t="array" ref="K1034">ROUND(IF(C1034="Beer",SUM(LOOKUP(2,1/(SRP!$B$7:$B$9&lt;=E1034)/(SRP!$C$7:$C$9&gt;=E1034),SRP!$D$7:$D$9)*(G1034/100)*(E1034/1000)),IF(C1034="Spirits",SUM(LOOKUP(2,1/(SRP!$B$2:$B$6&lt;=E1034)/(SRP!$C$2:$C$6&gt;=E1034),SRP!$D$2:$D$6)*(G1034/100)*(E1034/1000)),IF(AND(C1034="Wine",D1034="Fortified Wines"),SUM(LOOKUP(2,1/(SRP!$B$20:$B$23&lt;=E1034)/(SRP!$C$20:$C$23&gt;=E1034),SRP!$D$20:$D$23)*(G1034/100)*(E1034/1000)),IF(C1034="Wine",SUM(LOOKUP(2,1/(SRP!$B$15:$B$19&lt;=E1034)/(SRP!$C$15:$C$19&gt;=E1034),SRP!$D$15:$D$19)*(G1034/100)*(E1034/1000)),IF(C1034="Ready to Drink",SUM(LOOKUP(2,1/(SRP!$B$10:$B$14&lt;=E1034)/(SRP!$C$10:$C$14&gt;=E1034),SRP!$D$10:$D$14)*(G1034/100)*(E1034/1000)),0))))),2)</f>
        <v>1.65</v>
      </c>
    </row>
    <row r="1035" spans="1:11" x14ac:dyDescent="0.35">
      <c r="A1035" s="2">
        <v>17993</v>
      </c>
      <c r="B1035" s="76" t="s">
        <v>2969</v>
      </c>
      <c r="C1035" s="76" t="s">
        <v>287</v>
      </c>
      <c r="D1035" s="76" t="s">
        <v>5266</v>
      </c>
      <c r="E1035" s="76">
        <v>473</v>
      </c>
      <c r="F1035" s="76">
        <v>24</v>
      </c>
      <c r="G1035" s="77">
        <v>5.5</v>
      </c>
      <c r="H1035" s="76" t="s">
        <v>3324</v>
      </c>
      <c r="I1035" s="77">
        <v>3.89</v>
      </c>
      <c r="J1035" s="2">
        <v>1</v>
      </c>
      <c r="K1035" s="119" cm="1">
        <f t="array" ref="K1035">ROUND(IF(C1035="Beer",SUM(LOOKUP(2,1/(SRP!$B$7:$B$9&lt;=E1035)/(SRP!$C$7:$C$9&gt;=E1035),SRP!$D$7:$D$9)*(G1035/100)*(E1035/1000)),IF(C1035="Spirits",SUM(LOOKUP(2,1/(SRP!$B$2:$B$6&lt;=E1035)/(SRP!$C$2:$C$6&gt;=E1035),SRP!$D$2:$D$6)*(G1035/100)*(E1035/1000)),IF(AND(C1035="Wine",D1035="Fortified Wines"),SUM(LOOKUP(2,1/(SRP!$B$20:$B$23&lt;=E1035)/(SRP!$C$20:$C$23&gt;=E1035),SRP!$D$20:$D$23)*(G1035/100)*(E1035/1000)),IF(C1035="Wine",SUM(LOOKUP(2,1/(SRP!$B$15:$B$19&lt;=E1035)/(SRP!$C$15:$C$19&gt;=E1035),SRP!$D$15:$D$19)*(G1035/100)*(E1035/1000)),IF(C1035="Ready to Drink",SUM(LOOKUP(2,1/(SRP!$B$10:$B$14&lt;=E1035)/(SRP!$C$10:$C$14&gt;=E1035),SRP!$D$10:$D$14)*(G1035/100)*(E1035/1000)),0))))),2)</f>
        <v>1.82</v>
      </c>
    </row>
    <row r="1036" spans="1:11" x14ac:dyDescent="0.35">
      <c r="A1036" s="2">
        <v>17993</v>
      </c>
      <c r="B1036" s="76" t="s">
        <v>2969</v>
      </c>
      <c r="C1036" s="76" t="s">
        <v>287</v>
      </c>
      <c r="D1036" s="76" t="s">
        <v>5266</v>
      </c>
      <c r="E1036" s="76">
        <v>473</v>
      </c>
      <c r="F1036" s="76">
        <v>24</v>
      </c>
      <c r="G1036" s="77">
        <v>5.5</v>
      </c>
      <c r="H1036" s="76" t="s">
        <v>3324</v>
      </c>
      <c r="I1036" s="77">
        <v>3.89</v>
      </c>
      <c r="J1036" s="2">
        <v>1</v>
      </c>
      <c r="K1036" s="119" cm="1">
        <f t="array" ref="K1036">ROUND(IF(C1036="Beer",SUM(LOOKUP(2,1/(SRP!$B$7:$B$9&lt;=E1036)/(SRP!$C$7:$C$9&gt;=E1036),SRP!$D$7:$D$9)*(G1036/100)*(E1036/1000)),IF(C1036="Spirits",SUM(LOOKUP(2,1/(SRP!$B$2:$B$6&lt;=E1036)/(SRP!$C$2:$C$6&gt;=E1036),SRP!$D$2:$D$6)*(G1036/100)*(E1036/1000)),IF(AND(C1036="Wine",D1036="Fortified Wines"),SUM(LOOKUP(2,1/(SRP!$B$20:$B$23&lt;=E1036)/(SRP!$C$20:$C$23&gt;=E1036),SRP!$D$20:$D$23)*(G1036/100)*(E1036/1000)),IF(C1036="Wine",SUM(LOOKUP(2,1/(SRP!$B$15:$B$19&lt;=E1036)/(SRP!$C$15:$C$19&gt;=E1036),SRP!$D$15:$D$19)*(G1036/100)*(E1036/1000)),IF(C1036="Ready to Drink",SUM(LOOKUP(2,1/(SRP!$B$10:$B$14&lt;=E1036)/(SRP!$C$10:$C$14&gt;=E1036),SRP!$D$10:$D$14)*(G1036/100)*(E1036/1000)),0))))),2)</f>
        <v>1.82</v>
      </c>
    </row>
    <row r="1037" spans="1:11" x14ac:dyDescent="0.35">
      <c r="A1037" s="2">
        <v>17994</v>
      </c>
      <c r="B1037" s="76" t="s">
        <v>937</v>
      </c>
      <c r="C1037" s="76" t="s">
        <v>285</v>
      </c>
      <c r="D1037" s="76" t="s">
        <v>6942</v>
      </c>
      <c r="E1037" s="76">
        <v>750</v>
      </c>
      <c r="F1037" s="76">
        <v>12</v>
      </c>
      <c r="G1037" s="77">
        <v>47</v>
      </c>
      <c r="H1037" s="76" t="s">
        <v>3282</v>
      </c>
      <c r="I1037" s="77">
        <v>54.99</v>
      </c>
      <c r="J1037" s="2">
        <v>1</v>
      </c>
      <c r="K1037" s="119" cm="1">
        <f t="array" ref="K1037">ROUND(IF(C1037="Beer",SUM(LOOKUP(2,1/(SRP!$B$7:$B$9&lt;=E1037)/(SRP!$C$7:$C$9&gt;=E1037),SRP!$D$7:$D$9)*(G1037/100)*(E1037/1000)),IF(C1037="Spirits",SUM(LOOKUP(2,1/(SRP!$B$2:$B$6&lt;=E1037)/(SRP!$C$2:$C$6&gt;=E1037),SRP!$D$2:$D$6)*(G1037/100)*(E1037/1000)),IF(AND(C1037="Wine",D1037="Fortified Wines"),SUM(LOOKUP(2,1/(SRP!$B$20:$B$23&lt;=E1037)/(SRP!$C$20:$C$23&gt;=E1037),SRP!$D$20:$D$23)*(G1037/100)*(E1037/1000)),IF(C1037="Wine",SUM(LOOKUP(2,1/(SRP!$B$15:$B$19&lt;=E1037)/(SRP!$C$15:$C$19&gt;=E1037),SRP!$D$15:$D$19)*(G1037/100)*(E1037/1000)),IF(C1037="Ready to Drink",SUM(LOOKUP(2,1/(SRP!$B$10:$B$14&lt;=E1037)/(SRP!$C$10:$C$14&gt;=E1037),SRP!$D$10:$D$14)*(G1037/100)*(E1037/1000)),0))))),2)</f>
        <v>24.61</v>
      </c>
    </row>
    <row r="1038" spans="1:11" x14ac:dyDescent="0.35">
      <c r="A1038" s="2">
        <v>18003</v>
      </c>
      <c r="B1038" s="76" t="s">
        <v>938</v>
      </c>
      <c r="C1038" s="76" t="s">
        <v>285</v>
      </c>
      <c r="D1038" s="76" t="s">
        <v>6954</v>
      </c>
      <c r="E1038" s="76">
        <v>750</v>
      </c>
      <c r="F1038" s="76">
        <v>12</v>
      </c>
      <c r="G1038" s="77">
        <v>42</v>
      </c>
      <c r="H1038" s="76" t="s">
        <v>3289</v>
      </c>
      <c r="I1038" s="77">
        <v>41.49</v>
      </c>
      <c r="J1038" s="2">
        <v>1</v>
      </c>
      <c r="K1038" s="119" cm="1">
        <f t="array" ref="K1038">ROUND(IF(C1038="Beer",SUM(LOOKUP(2,1/(SRP!$B$7:$B$9&lt;=E1038)/(SRP!$C$7:$C$9&gt;=E1038),SRP!$D$7:$D$9)*(G1038/100)*(E1038/1000)),IF(C1038="Spirits",SUM(LOOKUP(2,1/(SRP!$B$2:$B$6&lt;=E1038)/(SRP!$C$2:$C$6&gt;=E1038),SRP!$D$2:$D$6)*(G1038/100)*(E1038/1000)),IF(AND(C1038="Wine",D1038="Fortified Wines"),SUM(LOOKUP(2,1/(SRP!$B$20:$B$23&lt;=E1038)/(SRP!$C$20:$C$23&gt;=E1038),SRP!$D$20:$D$23)*(G1038/100)*(E1038/1000)),IF(C1038="Wine",SUM(LOOKUP(2,1/(SRP!$B$15:$B$19&lt;=E1038)/(SRP!$C$15:$C$19&gt;=E1038),SRP!$D$15:$D$19)*(G1038/100)*(E1038/1000)),IF(C1038="Ready to Drink",SUM(LOOKUP(2,1/(SRP!$B$10:$B$14&lt;=E1038)/(SRP!$C$10:$C$14&gt;=E1038),SRP!$D$10:$D$14)*(G1038/100)*(E1038/1000)),0))))),2)</f>
        <v>21.99</v>
      </c>
    </row>
    <row r="1039" spans="1:11" x14ac:dyDescent="0.35">
      <c r="A1039" s="2">
        <v>18023</v>
      </c>
      <c r="B1039" s="76" t="s">
        <v>149</v>
      </c>
      <c r="C1039" s="76" t="s">
        <v>285</v>
      </c>
      <c r="D1039" s="76" t="s">
        <v>6931</v>
      </c>
      <c r="E1039" s="76">
        <v>200</v>
      </c>
      <c r="F1039" s="76">
        <v>44</v>
      </c>
      <c r="G1039" s="77">
        <v>40</v>
      </c>
      <c r="H1039" s="76" t="s">
        <v>3280</v>
      </c>
      <c r="I1039" s="77">
        <v>12.49</v>
      </c>
      <c r="J1039" s="2">
        <v>1</v>
      </c>
      <c r="K1039" s="119" cm="1">
        <f t="array" ref="K1039">ROUND(IF(C1039="Beer",SUM(LOOKUP(2,1/(SRP!$B$7:$B$9&lt;=E1039)/(SRP!$C$7:$C$9&gt;=E1039),SRP!$D$7:$D$9)*(G1039/100)*(E1039/1000)),IF(C1039="Spirits",SUM(LOOKUP(2,1/(SRP!$B$2:$B$6&lt;=E1039)/(SRP!$C$2:$C$6&gt;=E1039),SRP!$D$2:$D$6)*(G1039/100)*(E1039/1000)),IF(AND(C1039="Wine",D1039="Fortified Wines"),SUM(LOOKUP(2,1/(SRP!$B$20:$B$23&lt;=E1039)/(SRP!$C$20:$C$23&gt;=E1039),SRP!$D$20:$D$23)*(G1039/100)*(E1039/1000)),IF(C1039="Wine",SUM(LOOKUP(2,1/(SRP!$B$15:$B$19&lt;=E1039)/(SRP!$C$15:$C$19&gt;=E1039),SRP!$D$15:$D$19)*(G1039/100)*(E1039/1000)),IF(C1039="Ready to Drink",SUM(LOOKUP(2,1/(SRP!$B$10:$B$14&lt;=E1039)/(SRP!$C$10:$C$14&gt;=E1039),SRP!$D$10:$D$14)*(G1039/100)*(E1039/1000)),0))))),2)</f>
        <v>7.61</v>
      </c>
    </row>
    <row r="1040" spans="1:11" x14ac:dyDescent="0.35">
      <c r="A1040" s="2">
        <v>18060</v>
      </c>
      <c r="B1040" s="76" t="s">
        <v>5347</v>
      </c>
      <c r="C1040" s="76" t="s">
        <v>286</v>
      </c>
      <c r="D1040" s="76" t="s">
        <v>5236</v>
      </c>
      <c r="E1040" s="76">
        <v>750</v>
      </c>
      <c r="F1040" s="76">
        <v>12</v>
      </c>
      <c r="G1040" s="77">
        <v>13.5</v>
      </c>
      <c r="H1040" s="76" t="s">
        <v>5939</v>
      </c>
      <c r="I1040" s="77">
        <v>18.989999999999998</v>
      </c>
      <c r="J1040" s="2">
        <v>1</v>
      </c>
      <c r="K1040" s="119" cm="1">
        <f t="array" ref="K1040">ROUND(IF(C1040="Beer",SUM(LOOKUP(2,1/(SRP!$B$7:$B$9&lt;=E1040)/(SRP!$C$7:$C$9&gt;=E1040),SRP!$D$7:$D$9)*(G1040/100)*(E1040/1000)),IF(C1040="Spirits",SUM(LOOKUP(2,1/(SRP!$B$2:$B$6&lt;=E1040)/(SRP!$C$2:$C$6&gt;=E1040),SRP!$D$2:$D$6)*(G1040/100)*(E1040/1000)),IF(AND(C1040="Wine",D1040="Fortified Wines"),SUM(LOOKUP(2,1/(SRP!$B$20:$B$23&lt;=E1040)/(SRP!$C$20:$C$23&gt;=E1040),SRP!$D$20:$D$23)*(G1040/100)*(E1040/1000)),IF(C1040="Wine",SUM(LOOKUP(2,1/(SRP!$B$15:$B$19&lt;=E1040)/(SRP!$C$15:$C$19&gt;=E1040),SRP!$D$15:$D$19)*(G1040/100)*(E1040/1000)),IF(C1040="Ready to Drink",SUM(LOOKUP(2,1/(SRP!$B$10:$B$14&lt;=E1040)/(SRP!$C$10:$C$14&gt;=E1040),SRP!$D$10:$D$14)*(G1040/100)*(E1040/1000)),0))))),2)</f>
        <v>7.07</v>
      </c>
    </row>
    <row r="1041" spans="1:11" x14ac:dyDescent="0.35">
      <c r="A1041" s="2">
        <v>18064</v>
      </c>
      <c r="B1041" s="76" t="s">
        <v>6375</v>
      </c>
      <c r="C1041" s="76" t="s">
        <v>286</v>
      </c>
      <c r="D1041" s="76" t="s">
        <v>5269</v>
      </c>
      <c r="E1041" s="76">
        <v>750</v>
      </c>
      <c r="F1041" s="76">
        <v>12</v>
      </c>
      <c r="G1041" s="77">
        <v>13.5</v>
      </c>
      <c r="H1041" s="76" t="s">
        <v>6283</v>
      </c>
      <c r="I1041" s="77">
        <v>23.99</v>
      </c>
      <c r="J1041" s="2">
        <v>1</v>
      </c>
      <c r="K1041" s="119" cm="1">
        <f t="array" ref="K1041">ROUND(IF(C1041="Beer",SUM(LOOKUP(2,1/(SRP!$B$7:$B$9&lt;=E1041)/(SRP!$C$7:$C$9&gt;=E1041),SRP!$D$7:$D$9)*(G1041/100)*(E1041/1000)),IF(C1041="Spirits",SUM(LOOKUP(2,1/(SRP!$B$2:$B$6&lt;=E1041)/(SRP!$C$2:$C$6&gt;=E1041),SRP!$D$2:$D$6)*(G1041/100)*(E1041/1000)),IF(AND(C1041="Wine",D1041="Fortified Wines"),SUM(LOOKUP(2,1/(SRP!$B$20:$B$23&lt;=E1041)/(SRP!$C$20:$C$23&gt;=E1041),SRP!$D$20:$D$23)*(G1041/100)*(E1041/1000)),IF(C1041="Wine",SUM(LOOKUP(2,1/(SRP!$B$15:$B$19&lt;=E1041)/(SRP!$C$15:$C$19&gt;=E1041),SRP!$D$15:$D$19)*(G1041/100)*(E1041/1000)),IF(C1041="Ready to Drink",SUM(LOOKUP(2,1/(SRP!$B$10:$B$14&lt;=E1041)/(SRP!$C$10:$C$14&gt;=E1041),SRP!$D$10:$D$14)*(G1041/100)*(E1041/1000)),0))))),2)</f>
        <v>7.07</v>
      </c>
    </row>
    <row r="1042" spans="1:11" x14ac:dyDescent="0.35">
      <c r="A1042" s="2">
        <v>18084</v>
      </c>
      <c r="B1042" s="76" t="s">
        <v>6955</v>
      </c>
      <c r="C1042" s="76" t="s">
        <v>286</v>
      </c>
      <c r="D1042" s="76" t="s">
        <v>5246</v>
      </c>
      <c r="E1042" s="76">
        <v>750</v>
      </c>
      <c r="F1042" s="76">
        <v>12</v>
      </c>
      <c r="G1042" s="77">
        <v>14</v>
      </c>
      <c r="H1042" s="76" t="s">
        <v>3288</v>
      </c>
      <c r="I1042" s="77">
        <v>19.989999999999998</v>
      </c>
      <c r="J1042" s="2">
        <v>1</v>
      </c>
      <c r="K1042" s="119" cm="1">
        <f t="array" ref="K1042">ROUND(IF(C1042="Beer",SUM(LOOKUP(2,1/(SRP!$B$7:$B$9&lt;=E1042)/(SRP!$C$7:$C$9&gt;=E1042),SRP!$D$7:$D$9)*(G1042/100)*(E1042/1000)),IF(C1042="Spirits",SUM(LOOKUP(2,1/(SRP!$B$2:$B$6&lt;=E1042)/(SRP!$C$2:$C$6&gt;=E1042),SRP!$D$2:$D$6)*(G1042/100)*(E1042/1000)),IF(AND(C1042="Wine",D1042="Fortified Wines"),SUM(LOOKUP(2,1/(SRP!$B$20:$B$23&lt;=E1042)/(SRP!$C$20:$C$23&gt;=E1042),SRP!$D$20:$D$23)*(G1042/100)*(E1042/1000)),IF(C1042="Wine",SUM(LOOKUP(2,1/(SRP!$B$15:$B$19&lt;=E1042)/(SRP!$C$15:$C$19&gt;=E1042),SRP!$D$15:$D$19)*(G1042/100)*(E1042/1000)),IF(C1042="Ready to Drink",SUM(LOOKUP(2,1/(SRP!$B$10:$B$14&lt;=E1042)/(SRP!$C$10:$C$14&gt;=E1042),SRP!$D$10:$D$14)*(G1042/100)*(E1042/1000)),0))))),2)</f>
        <v>7.33</v>
      </c>
    </row>
    <row r="1043" spans="1:11" x14ac:dyDescent="0.35">
      <c r="A1043" s="2">
        <v>18094</v>
      </c>
      <c r="B1043" s="76" t="s">
        <v>5952</v>
      </c>
      <c r="C1043" s="76" t="s">
        <v>286</v>
      </c>
      <c r="D1043" s="76" t="s">
        <v>5245</v>
      </c>
      <c r="E1043" s="76">
        <v>750</v>
      </c>
      <c r="F1043" s="76">
        <v>12</v>
      </c>
      <c r="G1043" s="77">
        <v>14.5</v>
      </c>
      <c r="H1043" s="76" t="s">
        <v>3314</v>
      </c>
      <c r="I1043" s="77">
        <v>10.039999999999999</v>
      </c>
      <c r="J1043" s="2">
        <v>1</v>
      </c>
      <c r="K1043" s="119" cm="1">
        <f t="array" ref="K1043">ROUND(IF(C1043="Beer",SUM(LOOKUP(2,1/(SRP!$B$7:$B$9&lt;=E1043)/(SRP!$C$7:$C$9&gt;=E1043),SRP!$D$7:$D$9)*(G1043/100)*(E1043/1000)),IF(C1043="Spirits",SUM(LOOKUP(2,1/(SRP!$B$2:$B$6&lt;=E1043)/(SRP!$C$2:$C$6&gt;=E1043),SRP!$D$2:$D$6)*(G1043/100)*(E1043/1000)),IF(AND(C1043="Wine",D1043="Fortified Wines"),SUM(LOOKUP(2,1/(SRP!$B$20:$B$23&lt;=E1043)/(SRP!$C$20:$C$23&gt;=E1043),SRP!$D$20:$D$23)*(G1043/100)*(E1043/1000)),IF(C1043="Wine",SUM(LOOKUP(2,1/(SRP!$B$15:$B$19&lt;=E1043)/(SRP!$C$15:$C$19&gt;=E1043),SRP!$D$15:$D$19)*(G1043/100)*(E1043/1000)),IF(C1043="Ready to Drink",SUM(LOOKUP(2,1/(SRP!$B$10:$B$14&lt;=E1043)/(SRP!$C$10:$C$14&gt;=E1043),SRP!$D$10:$D$14)*(G1043/100)*(E1043/1000)),0))))),2)</f>
        <v>7.59</v>
      </c>
    </row>
    <row r="1044" spans="1:11" x14ac:dyDescent="0.35">
      <c r="A1044" s="2">
        <v>18097</v>
      </c>
      <c r="B1044" s="76" t="s">
        <v>939</v>
      </c>
      <c r="C1044" s="76" t="s">
        <v>286</v>
      </c>
      <c r="D1044" s="76" t="s">
        <v>5247</v>
      </c>
      <c r="E1044" s="76">
        <v>750</v>
      </c>
      <c r="F1044" s="76">
        <v>12</v>
      </c>
      <c r="G1044" s="77">
        <v>14.5</v>
      </c>
      <c r="H1044" s="76" t="s">
        <v>3307</v>
      </c>
      <c r="I1044" s="77">
        <v>44.99</v>
      </c>
      <c r="J1044" s="2">
        <v>1</v>
      </c>
      <c r="K1044" s="119" cm="1">
        <f t="array" ref="K1044">ROUND(IF(C1044="Beer",SUM(LOOKUP(2,1/(SRP!$B$7:$B$9&lt;=E1044)/(SRP!$C$7:$C$9&gt;=E1044),SRP!$D$7:$D$9)*(G1044/100)*(E1044/1000)),IF(C1044="Spirits",SUM(LOOKUP(2,1/(SRP!$B$2:$B$6&lt;=E1044)/(SRP!$C$2:$C$6&gt;=E1044),SRP!$D$2:$D$6)*(G1044/100)*(E1044/1000)),IF(AND(C1044="Wine",D1044="Fortified Wines"),SUM(LOOKUP(2,1/(SRP!$B$20:$B$23&lt;=E1044)/(SRP!$C$20:$C$23&gt;=E1044),SRP!$D$20:$D$23)*(G1044/100)*(E1044/1000)),IF(C1044="Wine",SUM(LOOKUP(2,1/(SRP!$B$15:$B$19&lt;=E1044)/(SRP!$C$15:$C$19&gt;=E1044),SRP!$D$15:$D$19)*(G1044/100)*(E1044/1000)),IF(C1044="Ready to Drink",SUM(LOOKUP(2,1/(SRP!$B$10:$B$14&lt;=E1044)/(SRP!$C$10:$C$14&gt;=E1044),SRP!$D$10:$D$14)*(G1044/100)*(E1044/1000)),0))))),2)</f>
        <v>7.59</v>
      </c>
    </row>
    <row r="1045" spans="1:11" x14ac:dyDescent="0.35">
      <c r="A1045" s="2">
        <v>18098</v>
      </c>
      <c r="B1045" s="76" t="s">
        <v>4870</v>
      </c>
      <c r="C1045" s="76" t="s">
        <v>286</v>
      </c>
      <c r="D1045" s="76" t="s">
        <v>5241</v>
      </c>
      <c r="E1045" s="76">
        <v>750</v>
      </c>
      <c r="F1045" s="76">
        <v>12</v>
      </c>
      <c r="G1045" s="77">
        <v>11</v>
      </c>
      <c r="H1045" s="76" t="s">
        <v>6938</v>
      </c>
      <c r="I1045" s="77">
        <v>18.989999999999998</v>
      </c>
      <c r="J1045" s="2">
        <v>1</v>
      </c>
      <c r="K1045" s="119" cm="1">
        <f t="array" ref="K1045">ROUND(IF(C1045="Beer",SUM(LOOKUP(2,1/(SRP!$B$7:$B$9&lt;=E1045)/(SRP!$C$7:$C$9&gt;=E1045),SRP!$D$7:$D$9)*(G1045/100)*(E1045/1000)),IF(C1045="Spirits",SUM(LOOKUP(2,1/(SRP!$B$2:$B$6&lt;=E1045)/(SRP!$C$2:$C$6&gt;=E1045),SRP!$D$2:$D$6)*(G1045/100)*(E1045/1000)),IF(AND(C1045="Wine",D1045="Fortified Wines"),SUM(LOOKUP(2,1/(SRP!$B$20:$B$23&lt;=E1045)/(SRP!$C$20:$C$23&gt;=E1045),SRP!$D$20:$D$23)*(G1045/100)*(E1045/1000)),IF(C1045="Wine",SUM(LOOKUP(2,1/(SRP!$B$15:$B$19&lt;=E1045)/(SRP!$C$15:$C$19&gt;=E1045),SRP!$D$15:$D$19)*(G1045/100)*(E1045/1000)),IF(C1045="Ready to Drink",SUM(LOOKUP(2,1/(SRP!$B$10:$B$14&lt;=E1045)/(SRP!$C$10:$C$14&gt;=E1045),SRP!$D$10:$D$14)*(G1045/100)*(E1045/1000)),0))))),2)</f>
        <v>5.76</v>
      </c>
    </row>
    <row r="1046" spans="1:11" x14ac:dyDescent="0.35">
      <c r="A1046" s="2">
        <v>18118</v>
      </c>
      <c r="B1046" s="76" t="s">
        <v>940</v>
      </c>
      <c r="C1046" s="76" t="s">
        <v>286</v>
      </c>
      <c r="D1046" s="76" t="s">
        <v>5296</v>
      </c>
      <c r="E1046" s="76">
        <v>750</v>
      </c>
      <c r="F1046" s="76">
        <v>12</v>
      </c>
      <c r="G1046" s="77">
        <v>12.5</v>
      </c>
      <c r="H1046" s="76" t="s">
        <v>3300</v>
      </c>
      <c r="I1046" s="77">
        <v>14.49</v>
      </c>
      <c r="J1046" s="2">
        <v>1</v>
      </c>
      <c r="K1046" s="119" cm="1">
        <f t="array" ref="K1046">ROUND(IF(C1046="Beer",SUM(LOOKUP(2,1/(SRP!$B$7:$B$9&lt;=E1046)/(SRP!$C$7:$C$9&gt;=E1046),SRP!$D$7:$D$9)*(G1046/100)*(E1046/1000)),IF(C1046="Spirits",SUM(LOOKUP(2,1/(SRP!$B$2:$B$6&lt;=E1046)/(SRP!$C$2:$C$6&gt;=E1046),SRP!$D$2:$D$6)*(G1046/100)*(E1046/1000)),IF(AND(C1046="Wine",D1046="Fortified Wines"),SUM(LOOKUP(2,1/(SRP!$B$20:$B$23&lt;=E1046)/(SRP!$C$20:$C$23&gt;=E1046),SRP!$D$20:$D$23)*(G1046/100)*(E1046/1000)),IF(C1046="Wine",SUM(LOOKUP(2,1/(SRP!$B$15:$B$19&lt;=E1046)/(SRP!$C$15:$C$19&gt;=E1046),SRP!$D$15:$D$19)*(G1046/100)*(E1046/1000)),IF(C1046="Ready to Drink",SUM(LOOKUP(2,1/(SRP!$B$10:$B$14&lt;=E1046)/(SRP!$C$10:$C$14&gt;=E1046),SRP!$D$10:$D$14)*(G1046/100)*(E1046/1000)),0))))),2)</f>
        <v>6.54</v>
      </c>
    </row>
    <row r="1047" spans="1:11" x14ac:dyDescent="0.35">
      <c r="A1047" s="2">
        <v>18123</v>
      </c>
      <c r="B1047" s="76" t="s">
        <v>941</v>
      </c>
      <c r="C1047" s="76" t="s">
        <v>286</v>
      </c>
      <c r="D1047" s="76" t="s">
        <v>5247</v>
      </c>
      <c r="E1047" s="76">
        <v>750</v>
      </c>
      <c r="F1047" s="76">
        <v>12</v>
      </c>
      <c r="G1047" s="77">
        <v>14</v>
      </c>
      <c r="H1047" s="76" t="s">
        <v>3303</v>
      </c>
      <c r="I1047" s="77">
        <v>16.989999999999998</v>
      </c>
      <c r="J1047" s="2">
        <v>1</v>
      </c>
      <c r="K1047" s="119" cm="1">
        <f t="array" ref="K1047">ROUND(IF(C1047="Beer",SUM(LOOKUP(2,1/(SRP!$B$7:$B$9&lt;=E1047)/(SRP!$C$7:$C$9&gt;=E1047),SRP!$D$7:$D$9)*(G1047/100)*(E1047/1000)),IF(C1047="Spirits",SUM(LOOKUP(2,1/(SRP!$B$2:$B$6&lt;=E1047)/(SRP!$C$2:$C$6&gt;=E1047),SRP!$D$2:$D$6)*(G1047/100)*(E1047/1000)),IF(AND(C1047="Wine",D1047="Fortified Wines"),SUM(LOOKUP(2,1/(SRP!$B$20:$B$23&lt;=E1047)/(SRP!$C$20:$C$23&gt;=E1047),SRP!$D$20:$D$23)*(G1047/100)*(E1047/1000)),IF(C1047="Wine",SUM(LOOKUP(2,1/(SRP!$B$15:$B$19&lt;=E1047)/(SRP!$C$15:$C$19&gt;=E1047),SRP!$D$15:$D$19)*(G1047/100)*(E1047/1000)),IF(C1047="Ready to Drink",SUM(LOOKUP(2,1/(SRP!$B$10:$B$14&lt;=E1047)/(SRP!$C$10:$C$14&gt;=E1047),SRP!$D$10:$D$14)*(G1047/100)*(E1047/1000)),0))))),2)</f>
        <v>7.33</v>
      </c>
    </row>
    <row r="1048" spans="1:11" x14ac:dyDescent="0.35">
      <c r="A1048" s="2">
        <v>18142</v>
      </c>
      <c r="B1048" s="76" t="s">
        <v>942</v>
      </c>
      <c r="C1048" s="76" t="s">
        <v>285</v>
      </c>
      <c r="D1048" s="76" t="s">
        <v>5243</v>
      </c>
      <c r="E1048" s="76">
        <v>750</v>
      </c>
      <c r="F1048" s="76">
        <v>12</v>
      </c>
      <c r="G1048" s="77">
        <v>44</v>
      </c>
      <c r="H1048" s="76" t="s">
        <v>3302</v>
      </c>
      <c r="I1048" s="77">
        <v>76.5</v>
      </c>
      <c r="J1048" s="2">
        <v>1</v>
      </c>
      <c r="K1048" s="119" cm="1">
        <f t="array" ref="K1048">ROUND(IF(C1048="Beer",SUM(LOOKUP(2,1/(SRP!$B$7:$B$9&lt;=E1048)/(SRP!$C$7:$C$9&gt;=E1048),SRP!$D$7:$D$9)*(G1048/100)*(E1048/1000)),IF(C1048="Spirits",SUM(LOOKUP(2,1/(SRP!$B$2:$B$6&lt;=E1048)/(SRP!$C$2:$C$6&gt;=E1048),SRP!$D$2:$D$6)*(G1048/100)*(E1048/1000)),IF(AND(C1048="Wine",D1048="Fortified Wines"),SUM(LOOKUP(2,1/(SRP!$B$20:$B$23&lt;=E1048)/(SRP!$C$20:$C$23&gt;=E1048),SRP!$D$20:$D$23)*(G1048/100)*(E1048/1000)),IF(C1048="Wine",SUM(LOOKUP(2,1/(SRP!$B$15:$B$19&lt;=E1048)/(SRP!$C$15:$C$19&gt;=E1048),SRP!$D$15:$D$19)*(G1048/100)*(E1048/1000)),IF(C1048="Ready to Drink",SUM(LOOKUP(2,1/(SRP!$B$10:$B$14&lt;=E1048)/(SRP!$C$10:$C$14&gt;=E1048),SRP!$D$10:$D$14)*(G1048/100)*(E1048/1000)),0))))),2)</f>
        <v>23.04</v>
      </c>
    </row>
    <row r="1049" spans="1:11" x14ac:dyDescent="0.35">
      <c r="A1049" s="2">
        <v>18144</v>
      </c>
      <c r="B1049" s="76" t="s">
        <v>943</v>
      </c>
      <c r="C1049" s="76" t="s">
        <v>286</v>
      </c>
      <c r="D1049" s="76" t="s">
        <v>5236</v>
      </c>
      <c r="E1049" s="76">
        <v>750</v>
      </c>
      <c r="F1049" s="76">
        <v>12</v>
      </c>
      <c r="G1049" s="77">
        <v>13.5</v>
      </c>
      <c r="H1049" s="76" t="s">
        <v>3303</v>
      </c>
      <c r="I1049" s="77">
        <v>19.989999999999998</v>
      </c>
      <c r="J1049" s="2">
        <v>1</v>
      </c>
      <c r="K1049" s="119" cm="1">
        <f t="array" ref="K1049">ROUND(IF(C1049="Beer",SUM(LOOKUP(2,1/(SRP!$B$7:$B$9&lt;=E1049)/(SRP!$C$7:$C$9&gt;=E1049),SRP!$D$7:$D$9)*(G1049/100)*(E1049/1000)),IF(C1049="Spirits",SUM(LOOKUP(2,1/(SRP!$B$2:$B$6&lt;=E1049)/(SRP!$C$2:$C$6&gt;=E1049),SRP!$D$2:$D$6)*(G1049/100)*(E1049/1000)),IF(AND(C1049="Wine",D1049="Fortified Wines"),SUM(LOOKUP(2,1/(SRP!$B$20:$B$23&lt;=E1049)/(SRP!$C$20:$C$23&gt;=E1049),SRP!$D$20:$D$23)*(G1049/100)*(E1049/1000)),IF(C1049="Wine",SUM(LOOKUP(2,1/(SRP!$B$15:$B$19&lt;=E1049)/(SRP!$C$15:$C$19&gt;=E1049),SRP!$D$15:$D$19)*(G1049/100)*(E1049/1000)),IF(C1049="Ready to Drink",SUM(LOOKUP(2,1/(SRP!$B$10:$B$14&lt;=E1049)/(SRP!$C$10:$C$14&gt;=E1049),SRP!$D$10:$D$14)*(G1049/100)*(E1049/1000)),0))))),2)</f>
        <v>7.07</v>
      </c>
    </row>
    <row r="1050" spans="1:11" x14ac:dyDescent="0.35">
      <c r="A1050" s="2">
        <v>18153</v>
      </c>
      <c r="B1050" s="76" t="s">
        <v>945</v>
      </c>
      <c r="C1050" s="76" t="s">
        <v>5938</v>
      </c>
      <c r="D1050" s="76" t="s">
        <v>5307</v>
      </c>
      <c r="E1050" s="76">
        <v>473</v>
      </c>
      <c r="F1050" s="76">
        <v>24</v>
      </c>
      <c r="G1050" s="77">
        <v>5</v>
      </c>
      <c r="H1050" s="76" t="s">
        <v>3326</v>
      </c>
      <c r="I1050" s="77">
        <v>3.09</v>
      </c>
      <c r="J1050" s="2">
        <v>1</v>
      </c>
      <c r="K1050" s="119" cm="1">
        <f t="array" ref="K1050">ROUND(IF(C1050="Beer",SUM(LOOKUP(2,1/(SRP!$B$7:$B$9&lt;=E1050)/(SRP!$C$7:$C$9&gt;=E1050),SRP!$D$7:$D$9)*(G1050/100)*(E1050/1000)),IF(C1050="Spirits",SUM(LOOKUP(2,1/(SRP!$B$2:$B$6&lt;=E1050)/(SRP!$C$2:$C$6&gt;=E1050),SRP!$D$2:$D$6)*(G1050/100)*(E1050/1000)),IF(AND(C1050="Wine",D1050="Fortified Wines"),SUM(LOOKUP(2,1/(SRP!$B$20:$B$23&lt;=E1050)/(SRP!$C$20:$C$23&gt;=E1050),SRP!$D$20:$D$23)*(G1050/100)*(E1050/1000)),IF(C1050="Wine",SUM(LOOKUP(2,1/(SRP!$B$15:$B$19&lt;=E1050)/(SRP!$C$15:$C$19&gt;=E1050),SRP!$D$15:$D$19)*(G1050/100)*(E1050/1000)),IF(C1050="Ready to Drink",SUM(LOOKUP(2,1/(SRP!$B$10:$B$14&lt;=E1050)/(SRP!$C$10:$C$14&gt;=E1050),SRP!$D$10:$D$14)*(G1050/100)*(E1050/1000)),0))))),2)</f>
        <v>1.75</v>
      </c>
    </row>
    <row r="1051" spans="1:11" x14ac:dyDescent="0.35">
      <c r="A1051" s="2">
        <v>18153</v>
      </c>
      <c r="B1051" s="76" t="s">
        <v>945</v>
      </c>
      <c r="C1051" s="76" t="s">
        <v>5938</v>
      </c>
      <c r="D1051" s="76" t="s">
        <v>5307</v>
      </c>
      <c r="E1051" s="76">
        <v>473</v>
      </c>
      <c r="F1051" s="76">
        <v>24</v>
      </c>
      <c r="G1051" s="77">
        <v>5</v>
      </c>
      <c r="H1051" s="76" t="s">
        <v>3326</v>
      </c>
      <c r="I1051" s="77">
        <v>3.09</v>
      </c>
      <c r="J1051" s="2">
        <v>1</v>
      </c>
      <c r="K1051" s="119" cm="1">
        <f t="array" ref="K1051">ROUND(IF(C1051="Beer",SUM(LOOKUP(2,1/(SRP!$B$7:$B$9&lt;=E1051)/(SRP!$C$7:$C$9&gt;=E1051),SRP!$D$7:$D$9)*(G1051/100)*(E1051/1000)),IF(C1051="Spirits",SUM(LOOKUP(2,1/(SRP!$B$2:$B$6&lt;=E1051)/(SRP!$C$2:$C$6&gt;=E1051),SRP!$D$2:$D$6)*(G1051/100)*(E1051/1000)),IF(AND(C1051="Wine",D1051="Fortified Wines"),SUM(LOOKUP(2,1/(SRP!$B$20:$B$23&lt;=E1051)/(SRP!$C$20:$C$23&gt;=E1051),SRP!$D$20:$D$23)*(G1051/100)*(E1051/1000)),IF(C1051="Wine",SUM(LOOKUP(2,1/(SRP!$B$15:$B$19&lt;=E1051)/(SRP!$C$15:$C$19&gt;=E1051),SRP!$D$15:$D$19)*(G1051/100)*(E1051/1000)),IF(C1051="Ready to Drink",SUM(LOOKUP(2,1/(SRP!$B$10:$B$14&lt;=E1051)/(SRP!$C$10:$C$14&gt;=E1051),SRP!$D$10:$D$14)*(G1051/100)*(E1051/1000)),0))))),2)</f>
        <v>1.75</v>
      </c>
    </row>
    <row r="1052" spans="1:11" x14ac:dyDescent="0.35">
      <c r="A1052" s="2">
        <v>18161</v>
      </c>
      <c r="B1052" s="76" t="s">
        <v>946</v>
      </c>
      <c r="C1052" s="76" t="s">
        <v>5938</v>
      </c>
      <c r="D1052" s="76" t="s">
        <v>5283</v>
      </c>
      <c r="E1052" s="76">
        <v>296</v>
      </c>
      <c r="F1052" s="76">
        <v>24</v>
      </c>
      <c r="G1052" s="77">
        <v>5</v>
      </c>
      <c r="H1052" s="76" t="s">
        <v>6696</v>
      </c>
      <c r="I1052" s="77">
        <v>3.29</v>
      </c>
      <c r="J1052" s="2">
        <v>1</v>
      </c>
      <c r="K1052" s="119" cm="1">
        <f t="array" ref="K1052">ROUND(IF(C1052="Beer",SUM(LOOKUP(2,1/(SRP!$B$7:$B$9&lt;=E1052)/(SRP!$C$7:$C$9&gt;=E1052),SRP!$D$7:$D$9)*(G1052/100)*(E1052/1000)),IF(C1052="Spirits",SUM(LOOKUP(2,1/(SRP!$B$2:$B$6&lt;=E1052)/(SRP!$C$2:$C$6&gt;=E1052),SRP!$D$2:$D$6)*(G1052/100)*(E1052/1000)),IF(AND(C1052="Wine",D1052="Fortified Wines"),SUM(LOOKUP(2,1/(SRP!$B$20:$B$23&lt;=E1052)/(SRP!$C$20:$C$23&gt;=E1052),SRP!$D$20:$D$23)*(G1052/100)*(E1052/1000)),IF(C1052="Wine",SUM(LOOKUP(2,1/(SRP!$B$15:$B$19&lt;=E1052)/(SRP!$C$15:$C$19&gt;=E1052),SRP!$D$15:$D$19)*(G1052/100)*(E1052/1000)),IF(C1052="Ready to Drink",SUM(LOOKUP(2,1/(SRP!$B$10:$B$14&lt;=E1052)/(SRP!$C$10:$C$14&gt;=E1052),SRP!$D$10:$D$14)*(G1052/100)*(E1052/1000)),0))))),2)</f>
        <v>1.17</v>
      </c>
    </row>
    <row r="1053" spans="1:11" x14ac:dyDescent="0.35">
      <c r="A1053" s="2">
        <v>18167</v>
      </c>
      <c r="B1053" s="76" t="s">
        <v>947</v>
      </c>
      <c r="C1053" s="76" t="s">
        <v>5938</v>
      </c>
      <c r="D1053" s="76" t="s">
        <v>5298</v>
      </c>
      <c r="E1053" s="76">
        <v>458</v>
      </c>
      <c r="F1053" s="76">
        <v>24</v>
      </c>
      <c r="G1053" s="77">
        <v>5.5</v>
      </c>
      <c r="H1053" s="76" t="s">
        <v>6870</v>
      </c>
      <c r="I1053" s="77">
        <v>3.69</v>
      </c>
      <c r="J1053" s="2">
        <v>1</v>
      </c>
      <c r="K1053" s="119" cm="1">
        <f t="array" ref="K1053">ROUND(IF(C1053="Beer",SUM(LOOKUP(2,1/(SRP!$B$7:$B$9&lt;=E1053)/(SRP!$C$7:$C$9&gt;=E1053),SRP!$D$7:$D$9)*(G1053/100)*(E1053/1000)),IF(C1053="Spirits",SUM(LOOKUP(2,1/(SRP!$B$2:$B$6&lt;=E1053)/(SRP!$C$2:$C$6&gt;=E1053),SRP!$D$2:$D$6)*(G1053/100)*(E1053/1000)),IF(AND(C1053="Wine",D1053="Fortified Wines"),SUM(LOOKUP(2,1/(SRP!$B$20:$B$23&lt;=E1053)/(SRP!$C$20:$C$23&gt;=E1053),SRP!$D$20:$D$23)*(G1053/100)*(E1053/1000)),IF(C1053="Wine",SUM(LOOKUP(2,1/(SRP!$B$15:$B$19&lt;=E1053)/(SRP!$C$15:$C$19&gt;=E1053),SRP!$D$15:$D$19)*(G1053/100)*(E1053/1000)),IF(C1053="Ready to Drink",SUM(LOOKUP(2,1/(SRP!$B$10:$B$14&lt;=E1053)/(SRP!$C$10:$C$14&gt;=E1053),SRP!$D$10:$D$14)*(G1053/100)*(E1053/1000)),0))))),2)</f>
        <v>1.86</v>
      </c>
    </row>
    <row r="1054" spans="1:11" x14ac:dyDescent="0.35">
      <c r="A1054" s="2">
        <v>18172</v>
      </c>
      <c r="B1054" s="76" t="s">
        <v>4392</v>
      </c>
      <c r="C1054" s="76" t="s">
        <v>5938</v>
      </c>
      <c r="D1054" s="76" t="s">
        <v>5308</v>
      </c>
      <c r="E1054" s="76">
        <v>2000</v>
      </c>
      <c r="F1054" s="76">
        <v>8</v>
      </c>
      <c r="G1054" s="77">
        <v>7</v>
      </c>
      <c r="H1054" s="76" t="s">
        <v>3321</v>
      </c>
      <c r="I1054" s="77">
        <v>12.95</v>
      </c>
      <c r="J1054" s="2">
        <v>1</v>
      </c>
      <c r="K1054" s="119" cm="1">
        <f t="array" ref="K1054">ROUND(IF(C1054="Beer",SUM(LOOKUP(2,1/(SRP!$B$7:$B$9&lt;=E1054)/(SRP!$C$7:$C$9&gt;=E1054),SRP!$D$7:$D$9)*(G1054/100)*(E1054/1000)),IF(C1054="Spirits",SUM(LOOKUP(2,1/(SRP!$B$2:$B$6&lt;=E1054)/(SRP!$C$2:$C$6&gt;=E1054),SRP!$D$2:$D$6)*(G1054/100)*(E1054/1000)),IF(AND(C1054="Wine",D1054="Fortified Wines"),SUM(LOOKUP(2,1/(SRP!$B$20:$B$23&lt;=E1054)/(SRP!$C$20:$C$23&gt;=E1054),SRP!$D$20:$D$23)*(G1054/100)*(E1054/1000)),IF(C1054="Wine",SUM(LOOKUP(2,1/(SRP!$B$15:$B$19&lt;=E1054)/(SRP!$C$15:$C$19&gt;=E1054),SRP!$D$15:$D$19)*(G1054/100)*(E1054/1000)),IF(C1054="Ready to Drink",SUM(LOOKUP(2,1/(SRP!$B$10:$B$14&lt;=E1054)/(SRP!$C$10:$C$14&gt;=E1054),SRP!$D$10:$D$14)*(G1054/100)*(E1054/1000)),0))))),2)</f>
        <v>9.77</v>
      </c>
    </row>
    <row r="1055" spans="1:11" x14ac:dyDescent="0.35">
      <c r="A1055" s="2">
        <v>18172</v>
      </c>
      <c r="B1055" s="76" t="s">
        <v>4392</v>
      </c>
      <c r="C1055" s="76" t="s">
        <v>5938</v>
      </c>
      <c r="D1055" s="76" t="s">
        <v>5308</v>
      </c>
      <c r="E1055" s="76">
        <v>2000</v>
      </c>
      <c r="F1055" s="76">
        <v>8</v>
      </c>
      <c r="G1055" s="77">
        <v>7</v>
      </c>
      <c r="H1055" s="76" t="s">
        <v>3321</v>
      </c>
      <c r="I1055" s="77">
        <v>12.95</v>
      </c>
      <c r="J1055" s="2">
        <v>1</v>
      </c>
      <c r="K1055" s="119" cm="1">
        <f t="array" ref="K1055">ROUND(IF(C1055="Beer",SUM(LOOKUP(2,1/(SRP!$B$7:$B$9&lt;=E1055)/(SRP!$C$7:$C$9&gt;=E1055),SRP!$D$7:$D$9)*(G1055/100)*(E1055/1000)),IF(C1055="Spirits",SUM(LOOKUP(2,1/(SRP!$B$2:$B$6&lt;=E1055)/(SRP!$C$2:$C$6&gt;=E1055),SRP!$D$2:$D$6)*(G1055/100)*(E1055/1000)),IF(AND(C1055="Wine",D1055="Fortified Wines"),SUM(LOOKUP(2,1/(SRP!$B$20:$B$23&lt;=E1055)/(SRP!$C$20:$C$23&gt;=E1055),SRP!$D$20:$D$23)*(G1055/100)*(E1055/1000)),IF(C1055="Wine",SUM(LOOKUP(2,1/(SRP!$B$15:$B$19&lt;=E1055)/(SRP!$C$15:$C$19&gt;=E1055),SRP!$D$15:$D$19)*(G1055/100)*(E1055/1000)),IF(C1055="Ready to Drink",SUM(LOOKUP(2,1/(SRP!$B$10:$B$14&lt;=E1055)/(SRP!$C$10:$C$14&gt;=E1055),SRP!$D$10:$D$14)*(G1055/100)*(E1055/1000)),0))))),2)</f>
        <v>9.77</v>
      </c>
    </row>
    <row r="1056" spans="1:11" x14ac:dyDescent="0.35">
      <c r="A1056" s="2">
        <v>18173</v>
      </c>
      <c r="B1056" s="76" t="s">
        <v>948</v>
      </c>
      <c r="C1056" s="76" t="s">
        <v>5938</v>
      </c>
      <c r="D1056" s="76" t="s">
        <v>5308</v>
      </c>
      <c r="E1056" s="76">
        <v>4260</v>
      </c>
      <c r="F1056" s="76">
        <v>2</v>
      </c>
      <c r="G1056" s="77">
        <v>5</v>
      </c>
      <c r="H1056" s="76" t="s">
        <v>3321</v>
      </c>
      <c r="I1056" s="77">
        <v>32.99</v>
      </c>
      <c r="J1056" s="2">
        <v>12</v>
      </c>
      <c r="K1056" s="119" cm="1">
        <f t="array" ref="K1056">ROUND(IF(C1056="Beer",SUM(LOOKUP(2,1/(SRP!$B$7:$B$9&lt;=E1056)/(SRP!$C$7:$C$9&gt;=E1056),SRP!$D$7:$D$9)*(G1056/100)*(E1056/1000)),IF(C1056="Spirits",SUM(LOOKUP(2,1/(SRP!$B$2:$B$6&lt;=E1056)/(SRP!$C$2:$C$6&gt;=E1056),SRP!$D$2:$D$6)*(G1056/100)*(E1056/1000)),IF(AND(C1056="Wine",D1056="Fortified Wines"),SUM(LOOKUP(2,1/(SRP!$B$20:$B$23&lt;=E1056)/(SRP!$C$20:$C$23&gt;=E1056),SRP!$D$20:$D$23)*(G1056/100)*(E1056/1000)),IF(C1056="Wine",SUM(LOOKUP(2,1/(SRP!$B$15:$B$19&lt;=E1056)/(SRP!$C$15:$C$19&gt;=E1056),SRP!$D$15:$D$19)*(G1056/100)*(E1056/1000)),IF(C1056="Ready to Drink",SUM(LOOKUP(2,1/(SRP!$B$10:$B$14&lt;=E1056)/(SRP!$C$10:$C$14&gt;=E1056),SRP!$D$10:$D$14)*(G1056/100)*(E1056/1000)),0))))),2)</f>
        <v>14.87</v>
      </c>
    </row>
    <row r="1057" spans="1:11" x14ac:dyDescent="0.35">
      <c r="A1057" s="2">
        <v>18173</v>
      </c>
      <c r="B1057" s="76" t="s">
        <v>948</v>
      </c>
      <c r="C1057" s="76" t="s">
        <v>5938</v>
      </c>
      <c r="D1057" s="76" t="s">
        <v>5308</v>
      </c>
      <c r="E1057" s="76">
        <v>4260</v>
      </c>
      <c r="F1057" s="76">
        <v>2</v>
      </c>
      <c r="G1057" s="77">
        <v>5</v>
      </c>
      <c r="H1057" s="76" t="s">
        <v>3321</v>
      </c>
      <c r="I1057" s="77">
        <v>32.99</v>
      </c>
      <c r="J1057" s="2">
        <v>12</v>
      </c>
      <c r="K1057" s="119" cm="1">
        <f t="array" ref="K1057">ROUND(IF(C1057="Beer",SUM(LOOKUP(2,1/(SRP!$B$7:$B$9&lt;=E1057)/(SRP!$C$7:$C$9&gt;=E1057),SRP!$D$7:$D$9)*(G1057/100)*(E1057/1000)),IF(C1057="Spirits",SUM(LOOKUP(2,1/(SRP!$B$2:$B$6&lt;=E1057)/(SRP!$C$2:$C$6&gt;=E1057),SRP!$D$2:$D$6)*(G1057/100)*(E1057/1000)),IF(AND(C1057="Wine",D1057="Fortified Wines"),SUM(LOOKUP(2,1/(SRP!$B$20:$B$23&lt;=E1057)/(SRP!$C$20:$C$23&gt;=E1057),SRP!$D$20:$D$23)*(G1057/100)*(E1057/1000)),IF(C1057="Wine",SUM(LOOKUP(2,1/(SRP!$B$15:$B$19&lt;=E1057)/(SRP!$C$15:$C$19&gt;=E1057),SRP!$D$15:$D$19)*(G1057/100)*(E1057/1000)),IF(C1057="Ready to Drink",SUM(LOOKUP(2,1/(SRP!$B$10:$B$14&lt;=E1057)/(SRP!$C$10:$C$14&gt;=E1057),SRP!$D$10:$D$14)*(G1057/100)*(E1057/1000)),0))))),2)</f>
        <v>14.87</v>
      </c>
    </row>
    <row r="1058" spans="1:11" x14ac:dyDescent="0.35">
      <c r="A1058" s="2">
        <v>18200</v>
      </c>
      <c r="B1058" s="76" t="s">
        <v>949</v>
      </c>
      <c r="C1058" s="76" t="s">
        <v>286</v>
      </c>
      <c r="D1058" s="76" t="s">
        <v>5291</v>
      </c>
      <c r="E1058" s="76">
        <v>500</v>
      </c>
      <c r="F1058" s="76">
        <v>4</v>
      </c>
      <c r="G1058" s="77">
        <v>20</v>
      </c>
      <c r="H1058" s="76" t="s">
        <v>3303</v>
      </c>
      <c r="I1058" s="77">
        <v>37.99</v>
      </c>
      <c r="J1058" s="2">
        <v>1</v>
      </c>
      <c r="K1058" s="119" cm="1">
        <f t="array" ref="K1058">ROUND(IF(C1058="Beer",SUM(LOOKUP(2,1/(SRP!$B$7:$B$9&lt;=E1058)/(SRP!$C$7:$C$9&gt;=E1058),SRP!$D$7:$D$9)*(G1058/100)*(E1058/1000)),IF(C1058="Spirits",SUM(LOOKUP(2,1/(SRP!$B$2:$B$6&lt;=E1058)/(SRP!$C$2:$C$6&gt;=E1058),SRP!$D$2:$D$6)*(G1058/100)*(E1058/1000)),IF(AND(C1058="Wine",D1058="Fortified Wines"),SUM(LOOKUP(2,1/(SRP!$B$20:$B$23&lt;=E1058)/(SRP!$C$20:$C$23&gt;=E1058),SRP!$D$20:$D$23)*(G1058/100)*(E1058/1000)),IF(C1058="Wine",SUM(LOOKUP(2,1/(SRP!$B$15:$B$19&lt;=E1058)/(SRP!$C$15:$C$19&gt;=E1058),SRP!$D$15:$D$19)*(G1058/100)*(E1058/1000)),IF(C1058="Ready to Drink",SUM(LOOKUP(2,1/(SRP!$B$10:$B$14&lt;=E1058)/(SRP!$C$10:$C$14&gt;=E1058),SRP!$D$10:$D$14)*(G1058/100)*(E1058/1000)),0))))),2)</f>
        <v>7.4</v>
      </c>
    </row>
    <row r="1059" spans="1:11" x14ac:dyDescent="0.35">
      <c r="A1059" s="2">
        <v>18224</v>
      </c>
      <c r="B1059" s="76" t="s">
        <v>205</v>
      </c>
      <c r="C1059" s="76" t="s">
        <v>285</v>
      </c>
      <c r="D1059" s="76" t="s">
        <v>6949</v>
      </c>
      <c r="E1059" s="76">
        <v>750</v>
      </c>
      <c r="F1059" s="76">
        <v>12</v>
      </c>
      <c r="G1059" s="77">
        <v>40</v>
      </c>
      <c r="H1059" s="76" t="s">
        <v>3285</v>
      </c>
      <c r="I1059" s="77">
        <v>28.49</v>
      </c>
      <c r="J1059" s="2">
        <v>1</v>
      </c>
      <c r="K1059" s="119" cm="1">
        <f t="array" ref="K1059">ROUND(IF(C1059="Beer",SUM(LOOKUP(2,1/(SRP!$B$7:$B$9&lt;=E1059)/(SRP!$C$7:$C$9&gt;=E1059),SRP!$D$7:$D$9)*(G1059/100)*(E1059/1000)),IF(C1059="Spirits",SUM(LOOKUP(2,1/(SRP!$B$2:$B$6&lt;=E1059)/(SRP!$C$2:$C$6&gt;=E1059),SRP!$D$2:$D$6)*(G1059/100)*(E1059/1000)),IF(AND(C1059="Wine",D1059="Fortified Wines"),SUM(LOOKUP(2,1/(SRP!$B$20:$B$23&lt;=E1059)/(SRP!$C$20:$C$23&gt;=E1059),SRP!$D$20:$D$23)*(G1059/100)*(E1059/1000)),IF(C1059="Wine",SUM(LOOKUP(2,1/(SRP!$B$15:$B$19&lt;=E1059)/(SRP!$C$15:$C$19&gt;=E1059),SRP!$D$15:$D$19)*(G1059/100)*(E1059/1000)),IF(C1059="Ready to Drink",SUM(LOOKUP(2,1/(SRP!$B$10:$B$14&lt;=E1059)/(SRP!$C$10:$C$14&gt;=E1059),SRP!$D$10:$D$14)*(G1059/100)*(E1059/1000)),0))))),2)</f>
        <v>20.94</v>
      </c>
    </row>
    <row r="1060" spans="1:11" x14ac:dyDescent="0.35">
      <c r="A1060" s="2">
        <v>18229</v>
      </c>
      <c r="B1060" s="76" t="s">
        <v>951</v>
      </c>
      <c r="C1060" s="76" t="s">
        <v>286</v>
      </c>
      <c r="D1060" s="76" t="s">
        <v>5236</v>
      </c>
      <c r="E1060" s="76">
        <v>750</v>
      </c>
      <c r="F1060" s="76">
        <v>12</v>
      </c>
      <c r="G1060" s="77">
        <v>12.5</v>
      </c>
      <c r="H1060" s="76" t="s">
        <v>3326</v>
      </c>
      <c r="I1060" s="77">
        <v>14.99</v>
      </c>
      <c r="J1060" s="2">
        <v>1</v>
      </c>
      <c r="K1060" s="119" cm="1">
        <f t="array" ref="K1060">ROUND(IF(C1060="Beer",SUM(LOOKUP(2,1/(SRP!$B$7:$B$9&lt;=E1060)/(SRP!$C$7:$C$9&gt;=E1060),SRP!$D$7:$D$9)*(G1060/100)*(E1060/1000)),IF(C1060="Spirits",SUM(LOOKUP(2,1/(SRP!$B$2:$B$6&lt;=E1060)/(SRP!$C$2:$C$6&gt;=E1060),SRP!$D$2:$D$6)*(G1060/100)*(E1060/1000)),IF(AND(C1060="Wine",D1060="Fortified Wines"),SUM(LOOKUP(2,1/(SRP!$B$20:$B$23&lt;=E1060)/(SRP!$C$20:$C$23&gt;=E1060),SRP!$D$20:$D$23)*(G1060/100)*(E1060/1000)),IF(C1060="Wine",SUM(LOOKUP(2,1/(SRP!$B$15:$B$19&lt;=E1060)/(SRP!$C$15:$C$19&gt;=E1060),SRP!$D$15:$D$19)*(G1060/100)*(E1060/1000)),IF(C1060="Ready to Drink",SUM(LOOKUP(2,1/(SRP!$B$10:$B$14&lt;=E1060)/(SRP!$C$10:$C$14&gt;=E1060),SRP!$D$10:$D$14)*(G1060/100)*(E1060/1000)),0))))),2)</f>
        <v>6.54</v>
      </c>
    </row>
    <row r="1061" spans="1:11" x14ac:dyDescent="0.35">
      <c r="A1061" s="2">
        <v>18230</v>
      </c>
      <c r="B1061" s="76" t="s">
        <v>952</v>
      </c>
      <c r="C1061" s="76" t="s">
        <v>286</v>
      </c>
      <c r="D1061" s="76" t="s">
        <v>5282</v>
      </c>
      <c r="E1061" s="76">
        <v>750</v>
      </c>
      <c r="F1061" s="76">
        <v>12</v>
      </c>
      <c r="G1061" s="77">
        <v>12.5</v>
      </c>
      <c r="H1061" s="76" t="s">
        <v>3326</v>
      </c>
      <c r="I1061" s="77">
        <v>14.15</v>
      </c>
      <c r="J1061" s="2">
        <v>1</v>
      </c>
      <c r="K1061" s="119" cm="1">
        <f t="array" ref="K1061">ROUND(IF(C1061="Beer",SUM(LOOKUP(2,1/(SRP!$B$7:$B$9&lt;=E1061)/(SRP!$C$7:$C$9&gt;=E1061),SRP!$D$7:$D$9)*(G1061/100)*(E1061/1000)),IF(C1061="Spirits",SUM(LOOKUP(2,1/(SRP!$B$2:$B$6&lt;=E1061)/(SRP!$C$2:$C$6&gt;=E1061),SRP!$D$2:$D$6)*(G1061/100)*(E1061/1000)),IF(AND(C1061="Wine",D1061="Fortified Wines"),SUM(LOOKUP(2,1/(SRP!$B$20:$B$23&lt;=E1061)/(SRP!$C$20:$C$23&gt;=E1061),SRP!$D$20:$D$23)*(G1061/100)*(E1061/1000)),IF(C1061="Wine",SUM(LOOKUP(2,1/(SRP!$B$15:$B$19&lt;=E1061)/(SRP!$C$15:$C$19&gt;=E1061),SRP!$D$15:$D$19)*(G1061/100)*(E1061/1000)),IF(C1061="Ready to Drink",SUM(LOOKUP(2,1/(SRP!$B$10:$B$14&lt;=E1061)/(SRP!$C$10:$C$14&gt;=E1061),SRP!$D$10:$D$14)*(G1061/100)*(E1061/1000)),0))))),2)</f>
        <v>6.54</v>
      </c>
    </row>
    <row r="1062" spans="1:11" x14ac:dyDescent="0.35">
      <c r="A1062" s="2">
        <v>18236</v>
      </c>
      <c r="B1062" s="76" t="s">
        <v>953</v>
      </c>
      <c r="C1062" s="76" t="s">
        <v>286</v>
      </c>
      <c r="D1062" s="76" t="s">
        <v>5247</v>
      </c>
      <c r="E1062" s="76">
        <v>200</v>
      </c>
      <c r="F1062" s="76">
        <v>12</v>
      </c>
      <c r="G1062" s="77">
        <v>10</v>
      </c>
      <c r="H1062" s="76" t="s">
        <v>3992</v>
      </c>
      <c r="I1062" s="77">
        <v>38.950000000000003</v>
      </c>
      <c r="J1062" s="2">
        <v>1</v>
      </c>
      <c r="K1062" s="119" cm="1">
        <f t="array" ref="K1062">ROUND(IF(C1062="Beer",SUM(LOOKUP(2,1/(SRP!$B$7:$B$9&lt;=E1062)/(SRP!$C$7:$C$9&gt;=E1062),SRP!$D$7:$D$9)*(G1062/100)*(E1062/1000)),IF(C1062="Spirits",SUM(LOOKUP(2,1/(SRP!$B$2:$B$6&lt;=E1062)/(SRP!$C$2:$C$6&gt;=E1062),SRP!$D$2:$D$6)*(G1062/100)*(E1062/1000)),IF(AND(C1062="Wine",D1062="Fortified Wines"),SUM(LOOKUP(2,1/(SRP!$B$20:$B$23&lt;=E1062)/(SRP!$C$20:$C$23&gt;=E1062),SRP!$D$20:$D$23)*(G1062/100)*(E1062/1000)),IF(C1062="Wine",SUM(LOOKUP(2,1/(SRP!$B$15:$B$19&lt;=E1062)/(SRP!$C$15:$C$19&gt;=E1062),SRP!$D$15:$D$19)*(G1062/100)*(E1062/1000)),IF(C1062="Ready to Drink",SUM(LOOKUP(2,1/(SRP!$B$10:$B$14&lt;=E1062)/(SRP!$C$10:$C$14&gt;=E1062),SRP!$D$10:$D$14)*(G1062/100)*(E1062/1000)),0))))),2)</f>
        <v>2.0099999999999998</v>
      </c>
    </row>
    <row r="1063" spans="1:11" x14ac:dyDescent="0.35">
      <c r="A1063" s="2">
        <v>18303</v>
      </c>
      <c r="B1063" s="76" t="s">
        <v>954</v>
      </c>
      <c r="C1063" s="76" t="s">
        <v>286</v>
      </c>
      <c r="D1063" s="76" t="s">
        <v>5305</v>
      </c>
      <c r="E1063" s="76">
        <v>200</v>
      </c>
      <c r="F1063" s="76">
        <v>12</v>
      </c>
      <c r="G1063" s="77">
        <v>10.5</v>
      </c>
      <c r="H1063" s="76" t="s">
        <v>3301</v>
      </c>
      <c r="I1063" s="77">
        <v>24.99</v>
      </c>
      <c r="J1063" s="2">
        <v>1</v>
      </c>
      <c r="K1063" s="119" cm="1">
        <f t="array" ref="K1063">ROUND(IF(C1063="Beer",SUM(LOOKUP(2,1/(SRP!$B$7:$B$9&lt;=E1063)/(SRP!$C$7:$C$9&gt;=E1063),SRP!$D$7:$D$9)*(G1063/100)*(E1063/1000)),IF(C1063="Spirits",SUM(LOOKUP(2,1/(SRP!$B$2:$B$6&lt;=E1063)/(SRP!$C$2:$C$6&gt;=E1063),SRP!$D$2:$D$6)*(G1063/100)*(E1063/1000)),IF(AND(C1063="Wine",D1063="Fortified Wines"),SUM(LOOKUP(2,1/(SRP!$B$20:$B$23&lt;=E1063)/(SRP!$C$20:$C$23&gt;=E1063),SRP!$D$20:$D$23)*(G1063/100)*(E1063/1000)),IF(C1063="Wine",SUM(LOOKUP(2,1/(SRP!$B$15:$B$19&lt;=E1063)/(SRP!$C$15:$C$19&gt;=E1063),SRP!$D$15:$D$19)*(G1063/100)*(E1063/1000)),IF(C1063="Ready to Drink",SUM(LOOKUP(2,1/(SRP!$B$10:$B$14&lt;=E1063)/(SRP!$C$10:$C$14&gt;=E1063),SRP!$D$10:$D$14)*(G1063/100)*(E1063/1000)),0))))),2)</f>
        <v>2.11</v>
      </c>
    </row>
    <row r="1064" spans="1:11" x14ac:dyDescent="0.35">
      <c r="A1064" s="2">
        <v>18306</v>
      </c>
      <c r="B1064" s="76" t="s">
        <v>2614</v>
      </c>
      <c r="C1064" s="76" t="s">
        <v>286</v>
      </c>
      <c r="D1064" s="76" t="s">
        <v>5264</v>
      </c>
      <c r="E1064" s="76">
        <v>750</v>
      </c>
      <c r="F1064" s="76">
        <v>12</v>
      </c>
      <c r="G1064" s="77">
        <v>12</v>
      </c>
      <c r="H1064" s="76" t="s">
        <v>3301</v>
      </c>
      <c r="I1064" s="77">
        <v>17.989999999999998</v>
      </c>
      <c r="J1064" s="2">
        <v>1</v>
      </c>
      <c r="K1064" s="119" cm="1">
        <f t="array" ref="K1064">ROUND(IF(C1064="Beer",SUM(LOOKUP(2,1/(SRP!$B$7:$B$9&lt;=E1064)/(SRP!$C$7:$C$9&gt;=E1064),SRP!$D$7:$D$9)*(G1064/100)*(E1064/1000)),IF(C1064="Spirits",SUM(LOOKUP(2,1/(SRP!$B$2:$B$6&lt;=E1064)/(SRP!$C$2:$C$6&gt;=E1064),SRP!$D$2:$D$6)*(G1064/100)*(E1064/1000)),IF(AND(C1064="Wine",D1064="Fortified Wines"),SUM(LOOKUP(2,1/(SRP!$B$20:$B$23&lt;=E1064)/(SRP!$C$20:$C$23&gt;=E1064),SRP!$D$20:$D$23)*(G1064/100)*(E1064/1000)),IF(C1064="Wine",SUM(LOOKUP(2,1/(SRP!$B$15:$B$19&lt;=E1064)/(SRP!$C$15:$C$19&gt;=E1064),SRP!$D$15:$D$19)*(G1064/100)*(E1064/1000)),IF(C1064="Ready to Drink",SUM(LOOKUP(2,1/(SRP!$B$10:$B$14&lt;=E1064)/(SRP!$C$10:$C$14&gt;=E1064),SRP!$D$10:$D$14)*(G1064/100)*(E1064/1000)),0))))),2)</f>
        <v>6.28</v>
      </c>
    </row>
    <row r="1065" spans="1:11" x14ac:dyDescent="0.35">
      <c r="A1065" s="2">
        <v>18326</v>
      </c>
      <c r="B1065" s="76" t="s">
        <v>955</v>
      </c>
      <c r="C1065" s="76" t="s">
        <v>5938</v>
      </c>
      <c r="D1065" s="76" t="s">
        <v>5308</v>
      </c>
      <c r="E1065" s="76">
        <v>2000</v>
      </c>
      <c r="F1065" s="76">
        <v>8</v>
      </c>
      <c r="G1065" s="77">
        <v>7</v>
      </c>
      <c r="H1065" s="76" t="s">
        <v>5939</v>
      </c>
      <c r="I1065" s="77">
        <v>12.95</v>
      </c>
      <c r="J1065" s="2">
        <v>1</v>
      </c>
      <c r="K1065" s="119" cm="1">
        <f t="array" ref="K1065">ROUND(IF(C1065="Beer",SUM(LOOKUP(2,1/(SRP!$B$7:$B$9&lt;=E1065)/(SRP!$C$7:$C$9&gt;=E1065),SRP!$D$7:$D$9)*(G1065/100)*(E1065/1000)),IF(C1065="Spirits",SUM(LOOKUP(2,1/(SRP!$B$2:$B$6&lt;=E1065)/(SRP!$C$2:$C$6&gt;=E1065),SRP!$D$2:$D$6)*(G1065/100)*(E1065/1000)),IF(AND(C1065="Wine",D1065="Fortified Wines"),SUM(LOOKUP(2,1/(SRP!$B$20:$B$23&lt;=E1065)/(SRP!$C$20:$C$23&gt;=E1065),SRP!$D$20:$D$23)*(G1065/100)*(E1065/1000)),IF(C1065="Wine",SUM(LOOKUP(2,1/(SRP!$B$15:$B$19&lt;=E1065)/(SRP!$C$15:$C$19&gt;=E1065),SRP!$D$15:$D$19)*(G1065/100)*(E1065/1000)),IF(C1065="Ready to Drink",SUM(LOOKUP(2,1/(SRP!$B$10:$B$14&lt;=E1065)/(SRP!$C$10:$C$14&gt;=E1065),SRP!$D$10:$D$14)*(G1065/100)*(E1065/1000)),0))))),2)</f>
        <v>9.77</v>
      </c>
    </row>
    <row r="1066" spans="1:11" x14ac:dyDescent="0.35">
      <c r="A1066" s="2">
        <v>18329</v>
      </c>
      <c r="B1066" s="76" t="s">
        <v>956</v>
      </c>
      <c r="C1066" s="76" t="s">
        <v>287</v>
      </c>
      <c r="D1066" s="76" t="s">
        <v>5266</v>
      </c>
      <c r="E1066" s="76">
        <v>500</v>
      </c>
      <c r="F1066" s="76">
        <v>24</v>
      </c>
      <c r="G1066" s="77">
        <v>5.5</v>
      </c>
      <c r="H1066" s="76" t="s">
        <v>3323</v>
      </c>
      <c r="I1066" s="77">
        <v>3.45</v>
      </c>
      <c r="J1066" s="2">
        <v>1</v>
      </c>
      <c r="K1066" s="119" cm="1">
        <f t="array" ref="K1066">ROUND(IF(C1066="Beer",SUM(LOOKUP(2,1/(SRP!$B$7:$B$9&lt;=E1066)/(SRP!$C$7:$C$9&gt;=E1066),SRP!$D$7:$D$9)*(G1066/100)*(E1066/1000)),IF(C1066="Spirits",SUM(LOOKUP(2,1/(SRP!$B$2:$B$6&lt;=E1066)/(SRP!$C$2:$C$6&gt;=E1066),SRP!$D$2:$D$6)*(G1066/100)*(E1066/1000)),IF(AND(C1066="Wine",D1066="Fortified Wines"),SUM(LOOKUP(2,1/(SRP!$B$20:$B$23&lt;=E1066)/(SRP!$C$20:$C$23&gt;=E1066),SRP!$D$20:$D$23)*(G1066/100)*(E1066/1000)),IF(C1066="Wine",SUM(LOOKUP(2,1/(SRP!$B$15:$B$19&lt;=E1066)/(SRP!$C$15:$C$19&gt;=E1066),SRP!$D$15:$D$19)*(G1066/100)*(E1066/1000)),IF(C1066="Ready to Drink",SUM(LOOKUP(2,1/(SRP!$B$10:$B$14&lt;=E1066)/(SRP!$C$10:$C$14&gt;=E1066),SRP!$D$10:$D$14)*(G1066/100)*(E1066/1000)),0))))),2)</f>
        <v>1.92</v>
      </c>
    </row>
    <row r="1067" spans="1:11" x14ac:dyDescent="0.35">
      <c r="A1067" s="2">
        <v>18337</v>
      </c>
      <c r="B1067" s="76" t="s">
        <v>958</v>
      </c>
      <c r="C1067" s="76" t="s">
        <v>286</v>
      </c>
      <c r="D1067" s="76" t="s">
        <v>5247</v>
      </c>
      <c r="E1067" s="76">
        <v>750</v>
      </c>
      <c r="F1067" s="76">
        <v>12</v>
      </c>
      <c r="G1067" s="77">
        <v>14</v>
      </c>
      <c r="H1067" s="76" t="s">
        <v>3303</v>
      </c>
      <c r="I1067" s="77">
        <v>29.99</v>
      </c>
      <c r="J1067" s="2">
        <v>1</v>
      </c>
      <c r="K1067" s="119" cm="1">
        <f t="array" ref="K1067">ROUND(IF(C1067="Beer",SUM(LOOKUP(2,1/(SRP!$B$7:$B$9&lt;=E1067)/(SRP!$C$7:$C$9&gt;=E1067),SRP!$D$7:$D$9)*(G1067/100)*(E1067/1000)),IF(C1067="Spirits",SUM(LOOKUP(2,1/(SRP!$B$2:$B$6&lt;=E1067)/(SRP!$C$2:$C$6&gt;=E1067),SRP!$D$2:$D$6)*(G1067/100)*(E1067/1000)),IF(AND(C1067="Wine",D1067="Fortified Wines"),SUM(LOOKUP(2,1/(SRP!$B$20:$B$23&lt;=E1067)/(SRP!$C$20:$C$23&gt;=E1067),SRP!$D$20:$D$23)*(G1067/100)*(E1067/1000)),IF(C1067="Wine",SUM(LOOKUP(2,1/(SRP!$B$15:$B$19&lt;=E1067)/(SRP!$C$15:$C$19&gt;=E1067),SRP!$D$15:$D$19)*(G1067/100)*(E1067/1000)),IF(C1067="Ready to Drink",SUM(LOOKUP(2,1/(SRP!$B$10:$B$14&lt;=E1067)/(SRP!$C$10:$C$14&gt;=E1067),SRP!$D$10:$D$14)*(G1067/100)*(E1067/1000)),0))))),2)</f>
        <v>7.33</v>
      </c>
    </row>
    <row r="1068" spans="1:11" x14ac:dyDescent="0.35">
      <c r="A1068" s="2">
        <v>18380</v>
      </c>
      <c r="B1068" s="76" t="s">
        <v>959</v>
      </c>
      <c r="C1068" s="76" t="s">
        <v>287</v>
      </c>
      <c r="D1068" s="76" t="s">
        <v>5230</v>
      </c>
      <c r="E1068" s="76">
        <v>473</v>
      </c>
      <c r="F1068" s="76">
        <v>24</v>
      </c>
      <c r="G1068" s="77">
        <v>4.8</v>
      </c>
      <c r="H1068" s="76" t="s">
        <v>3326</v>
      </c>
      <c r="I1068" s="77">
        <v>3.39</v>
      </c>
      <c r="J1068" s="2">
        <v>1</v>
      </c>
      <c r="K1068" s="119" cm="1">
        <f t="array" ref="K1068">ROUND(IF(C1068="Beer",SUM(LOOKUP(2,1/(SRP!$B$7:$B$9&lt;=E1068)/(SRP!$C$7:$C$9&gt;=E1068),SRP!$D$7:$D$9)*(G1068/100)*(E1068/1000)),IF(C1068="Spirits",SUM(LOOKUP(2,1/(SRP!$B$2:$B$6&lt;=E1068)/(SRP!$C$2:$C$6&gt;=E1068),SRP!$D$2:$D$6)*(G1068/100)*(E1068/1000)),IF(AND(C1068="Wine",D1068="Fortified Wines"),SUM(LOOKUP(2,1/(SRP!$B$20:$B$23&lt;=E1068)/(SRP!$C$20:$C$23&gt;=E1068),SRP!$D$20:$D$23)*(G1068/100)*(E1068/1000)),IF(C1068="Wine",SUM(LOOKUP(2,1/(SRP!$B$15:$B$19&lt;=E1068)/(SRP!$C$15:$C$19&gt;=E1068),SRP!$D$15:$D$19)*(G1068/100)*(E1068/1000)),IF(C1068="Ready to Drink",SUM(LOOKUP(2,1/(SRP!$B$10:$B$14&lt;=E1068)/(SRP!$C$10:$C$14&gt;=E1068),SRP!$D$10:$D$14)*(G1068/100)*(E1068/1000)),0))))),2)</f>
        <v>1.58</v>
      </c>
    </row>
    <row r="1069" spans="1:11" x14ac:dyDescent="0.35">
      <c r="A1069" s="2">
        <v>18380</v>
      </c>
      <c r="B1069" s="76" t="s">
        <v>959</v>
      </c>
      <c r="C1069" s="76" t="s">
        <v>287</v>
      </c>
      <c r="D1069" s="76" t="s">
        <v>5230</v>
      </c>
      <c r="E1069" s="76">
        <v>473</v>
      </c>
      <c r="F1069" s="76">
        <v>24</v>
      </c>
      <c r="G1069" s="77">
        <v>4.8</v>
      </c>
      <c r="H1069" s="76" t="s">
        <v>3326</v>
      </c>
      <c r="I1069" s="77">
        <v>3.39</v>
      </c>
      <c r="J1069" s="2">
        <v>1</v>
      </c>
      <c r="K1069" s="119" cm="1">
        <f t="array" ref="K1069">ROUND(IF(C1069="Beer",SUM(LOOKUP(2,1/(SRP!$B$7:$B$9&lt;=E1069)/(SRP!$C$7:$C$9&gt;=E1069),SRP!$D$7:$D$9)*(G1069/100)*(E1069/1000)),IF(C1069="Spirits",SUM(LOOKUP(2,1/(SRP!$B$2:$B$6&lt;=E1069)/(SRP!$C$2:$C$6&gt;=E1069),SRP!$D$2:$D$6)*(G1069/100)*(E1069/1000)),IF(AND(C1069="Wine",D1069="Fortified Wines"),SUM(LOOKUP(2,1/(SRP!$B$20:$B$23&lt;=E1069)/(SRP!$C$20:$C$23&gt;=E1069),SRP!$D$20:$D$23)*(G1069/100)*(E1069/1000)),IF(C1069="Wine",SUM(LOOKUP(2,1/(SRP!$B$15:$B$19&lt;=E1069)/(SRP!$C$15:$C$19&gt;=E1069),SRP!$D$15:$D$19)*(G1069/100)*(E1069/1000)),IF(C1069="Ready to Drink",SUM(LOOKUP(2,1/(SRP!$B$10:$B$14&lt;=E1069)/(SRP!$C$10:$C$14&gt;=E1069),SRP!$D$10:$D$14)*(G1069/100)*(E1069/1000)),0))))),2)</f>
        <v>1.58</v>
      </c>
    </row>
    <row r="1070" spans="1:11" x14ac:dyDescent="0.35">
      <c r="A1070" s="2">
        <v>18405</v>
      </c>
      <c r="B1070" s="76" t="s">
        <v>960</v>
      </c>
      <c r="C1070" s="76" t="s">
        <v>286</v>
      </c>
      <c r="D1070" s="76" t="s">
        <v>5268</v>
      </c>
      <c r="E1070" s="76">
        <v>750</v>
      </c>
      <c r="F1070" s="76">
        <v>12</v>
      </c>
      <c r="G1070" s="77">
        <v>13</v>
      </c>
      <c r="H1070" s="76" t="s">
        <v>6283</v>
      </c>
      <c r="I1070" s="77">
        <v>15.99</v>
      </c>
      <c r="J1070" s="2">
        <v>1</v>
      </c>
      <c r="K1070" s="119" cm="1">
        <f t="array" ref="K1070">ROUND(IF(C1070="Beer",SUM(LOOKUP(2,1/(SRP!$B$7:$B$9&lt;=E1070)/(SRP!$C$7:$C$9&gt;=E1070),SRP!$D$7:$D$9)*(G1070/100)*(E1070/1000)),IF(C1070="Spirits",SUM(LOOKUP(2,1/(SRP!$B$2:$B$6&lt;=E1070)/(SRP!$C$2:$C$6&gt;=E1070),SRP!$D$2:$D$6)*(G1070/100)*(E1070/1000)),IF(AND(C1070="Wine",D1070="Fortified Wines"),SUM(LOOKUP(2,1/(SRP!$B$20:$B$23&lt;=E1070)/(SRP!$C$20:$C$23&gt;=E1070),SRP!$D$20:$D$23)*(G1070/100)*(E1070/1000)),IF(C1070="Wine",SUM(LOOKUP(2,1/(SRP!$B$15:$B$19&lt;=E1070)/(SRP!$C$15:$C$19&gt;=E1070),SRP!$D$15:$D$19)*(G1070/100)*(E1070/1000)),IF(C1070="Ready to Drink",SUM(LOOKUP(2,1/(SRP!$B$10:$B$14&lt;=E1070)/(SRP!$C$10:$C$14&gt;=E1070),SRP!$D$10:$D$14)*(G1070/100)*(E1070/1000)),0))))),2)</f>
        <v>6.81</v>
      </c>
    </row>
    <row r="1071" spans="1:11" x14ac:dyDescent="0.35">
      <c r="A1071" s="2">
        <v>18419</v>
      </c>
      <c r="B1071" s="76" t="s">
        <v>961</v>
      </c>
      <c r="C1071" s="76" t="s">
        <v>287</v>
      </c>
      <c r="D1071" s="76" t="s">
        <v>5292</v>
      </c>
      <c r="E1071" s="76">
        <v>4260</v>
      </c>
      <c r="F1071" s="76">
        <v>1</v>
      </c>
      <c r="G1071" s="77">
        <v>4</v>
      </c>
      <c r="H1071" s="76" t="s">
        <v>3325</v>
      </c>
      <c r="I1071" s="77">
        <v>27.99</v>
      </c>
      <c r="J1071" s="2">
        <v>12</v>
      </c>
      <c r="K1071" s="119" cm="1">
        <f t="array" ref="K1071">ROUND(IF(C1071="Beer",SUM(LOOKUP(2,1/(SRP!$B$7:$B$9&lt;=E1071)/(SRP!$C$7:$C$9&gt;=E1071),SRP!$D$7:$D$9)*(G1071/100)*(E1071/1000)),IF(C1071="Spirits",SUM(LOOKUP(2,1/(SRP!$B$2:$B$6&lt;=E1071)/(SRP!$C$2:$C$6&gt;=E1071),SRP!$D$2:$D$6)*(G1071/100)*(E1071/1000)),IF(AND(C1071="Wine",D1071="Fortified Wines"),SUM(LOOKUP(2,1/(SRP!$B$20:$B$23&lt;=E1071)/(SRP!$C$20:$C$23&gt;=E1071),SRP!$D$20:$D$23)*(G1071/100)*(E1071/1000)),IF(C1071="Wine",SUM(LOOKUP(2,1/(SRP!$B$15:$B$19&lt;=E1071)/(SRP!$C$15:$C$19&gt;=E1071),SRP!$D$15:$D$19)*(G1071/100)*(E1071/1000)),IF(C1071="Ready to Drink",SUM(LOOKUP(2,1/(SRP!$B$10:$B$14&lt;=E1071)/(SRP!$C$10:$C$14&gt;=E1071),SRP!$D$10:$D$14)*(G1071/100)*(E1071/1000)),0))))),2)</f>
        <v>11.9</v>
      </c>
    </row>
    <row r="1072" spans="1:11" x14ac:dyDescent="0.35">
      <c r="A1072" s="2">
        <v>18419</v>
      </c>
      <c r="B1072" s="76" t="s">
        <v>961</v>
      </c>
      <c r="C1072" s="76" t="s">
        <v>287</v>
      </c>
      <c r="D1072" s="76" t="s">
        <v>5292</v>
      </c>
      <c r="E1072" s="76">
        <v>4260</v>
      </c>
      <c r="F1072" s="76">
        <v>1</v>
      </c>
      <c r="G1072" s="77">
        <v>4</v>
      </c>
      <c r="H1072" s="76" t="s">
        <v>3325</v>
      </c>
      <c r="I1072" s="77">
        <v>27.99</v>
      </c>
      <c r="J1072" s="2">
        <v>12</v>
      </c>
      <c r="K1072" s="119" cm="1">
        <f t="array" ref="K1072">ROUND(IF(C1072="Beer",SUM(LOOKUP(2,1/(SRP!$B$7:$B$9&lt;=E1072)/(SRP!$C$7:$C$9&gt;=E1072),SRP!$D$7:$D$9)*(G1072/100)*(E1072/1000)),IF(C1072="Spirits",SUM(LOOKUP(2,1/(SRP!$B$2:$B$6&lt;=E1072)/(SRP!$C$2:$C$6&gt;=E1072),SRP!$D$2:$D$6)*(G1072/100)*(E1072/1000)),IF(AND(C1072="Wine",D1072="Fortified Wines"),SUM(LOOKUP(2,1/(SRP!$B$20:$B$23&lt;=E1072)/(SRP!$C$20:$C$23&gt;=E1072),SRP!$D$20:$D$23)*(G1072/100)*(E1072/1000)),IF(C1072="Wine",SUM(LOOKUP(2,1/(SRP!$B$15:$B$19&lt;=E1072)/(SRP!$C$15:$C$19&gt;=E1072),SRP!$D$15:$D$19)*(G1072/100)*(E1072/1000)),IF(C1072="Ready to Drink",SUM(LOOKUP(2,1/(SRP!$B$10:$B$14&lt;=E1072)/(SRP!$C$10:$C$14&gt;=E1072),SRP!$D$10:$D$14)*(G1072/100)*(E1072/1000)),0))))),2)</f>
        <v>11.9</v>
      </c>
    </row>
    <row r="1073" spans="1:11" x14ac:dyDescent="0.35">
      <c r="A1073" s="2">
        <v>18490</v>
      </c>
      <c r="B1073" s="76" t="s">
        <v>962</v>
      </c>
      <c r="C1073" s="76" t="s">
        <v>285</v>
      </c>
      <c r="D1073" s="76" t="s">
        <v>5257</v>
      </c>
      <c r="E1073" s="76">
        <v>750</v>
      </c>
      <c r="F1073" s="76">
        <v>12</v>
      </c>
      <c r="G1073" s="77">
        <v>40</v>
      </c>
      <c r="H1073" s="76" t="s">
        <v>3279</v>
      </c>
      <c r="I1073" s="77">
        <v>120.49</v>
      </c>
      <c r="J1073" s="2">
        <v>1</v>
      </c>
      <c r="K1073" s="119" cm="1">
        <f t="array" ref="K1073">ROUND(IF(C1073="Beer",SUM(LOOKUP(2,1/(SRP!$B$7:$B$9&lt;=E1073)/(SRP!$C$7:$C$9&gt;=E1073),SRP!$D$7:$D$9)*(G1073/100)*(E1073/1000)),IF(C1073="Spirits",SUM(LOOKUP(2,1/(SRP!$B$2:$B$6&lt;=E1073)/(SRP!$C$2:$C$6&gt;=E1073),SRP!$D$2:$D$6)*(G1073/100)*(E1073/1000)),IF(AND(C1073="Wine",D1073="Fortified Wines"),SUM(LOOKUP(2,1/(SRP!$B$20:$B$23&lt;=E1073)/(SRP!$C$20:$C$23&gt;=E1073),SRP!$D$20:$D$23)*(G1073/100)*(E1073/1000)),IF(C1073="Wine",SUM(LOOKUP(2,1/(SRP!$B$15:$B$19&lt;=E1073)/(SRP!$C$15:$C$19&gt;=E1073),SRP!$D$15:$D$19)*(G1073/100)*(E1073/1000)),IF(C1073="Ready to Drink",SUM(LOOKUP(2,1/(SRP!$B$10:$B$14&lt;=E1073)/(SRP!$C$10:$C$14&gt;=E1073),SRP!$D$10:$D$14)*(G1073/100)*(E1073/1000)),0))))),2)</f>
        <v>20.94</v>
      </c>
    </row>
    <row r="1074" spans="1:11" x14ac:dyDescent="0.35">
      <c r="A1074" s="2">
        <v>18507</v>
      </c>
      <c r="B1074" s="76" t="s">
        <v>6741</v>
      </c>
      <c r="C1074" s="76" t="s">
        <v>285</v>
      </c>
      <c r="D1074" s="76" t="s">
        <v>6948</v>
      </c>
      <c r="E1074" s="76">
        <v>750</v>
      </c>
      <c r="F1074" s="76">
        <v>12</v>
      </c>
      <c r="G1074" s="77">
        <v>32.5</v>
      </c>
      <c r="H1074" s="76" t="s">
        <v>6694</v>
      </c>
      <c r="I1074" s="77">
        <v>32.49</v>
      </c>
      <c r="J1074" s="2">
        <v>1</v>
      </c>
      <c r="K1074" s="119" cm="1">
        <f t="array" ref="K1074">ROUND(IF(C1074="Beer",SUM(LOOKUP(2,1/(SRP!$B$7:$B$9&lt;=E1074)/(SRP!$C$7:$C$9&gt;=E1074),SRP!$D$7:$D$9)*(G1074/100)*(E1074/1000)),IF(C1074="Spirits",SUM(LOOKUP(2,1/(SRP!$B$2:$B$6&lt;=E1074)/(SRP!$C$2:$C$6&gt;=E1074),SRP!$D$2:$D$6)*(G1074/100)*(E1074/1000)),IF(AND(C1074="Wine",D1074="Fortified Wines"),SUM(LOOKUP(2,1/(SRP!$B$20:$B$23&lt;=E1074)/(SRP!$C$20:$C$23&gt;=E1074),SRP!$D$20:$D$23)*(G1074/100)*(E1074/1000)),IF(C1074="Wine",SUM(LOOKUP(2,1/(SRP!$B$15:$B$19&lt;=E1074)/(SRP!$C$15:$C$19&gt;=E1074),SRP!$D$15:$D$19)*(G1074/100)*(E1074/1000)),IF(C1074="Ready to Drink",SUM(LOOKUP(2,1/(SRP!$B$10:$B$14&lt;=E1074)/(SRP!$C$10:$C$14&gt;=E1074),SRP!$D$10:$D$14)*(G1074/100)*(E1074/1000)),0))))),2)</f>
        <v>17.02</v>
      </c>
    </row>
    <row r="1075" spans="1:11" x14ac:dyDescent="0.35">
      <c r="A1075" s="2">
        <v>18511</v>
      </c>
      <c r="B1075" s="76" t="s">
        <v>963</v>
      </c>
      <c r="C1075" s="76" t="s">
        <v>285</v>
      </c>
      <c r="D1075" s="76" t="s">
        <v>6936</v>
      </c>
      <c r="E1075" s="76">
        <v>750</v>
      </c>
      <c r="F1075" s="76">
        <v>6</v>
      </c>
      <c r="G1075" s="77">
        <v>46</v>
      </c>
      <c r="H1075" s="76" t="s">
        <v>3282</v>
      </c>
      <c r="I1075" s="77">
        <v>179.99</v>
      </c>
      <c r="J1075" s="2">
        <v>1</v>
      </c>
      <c r="K1075" s="119" cm="1">
        <f t="array" ref="K1075">ROUND(IF(C1075="Beer",SUM(LOOKUP(2,1/(SRP!$B$7:$B$9&lt;=E1075)/(SRP!$C$7:$C$9&gt;=E1075),SRP!$D$7:$D$9)*(G1075/100)*(E1075/1000)),IF(C1075="Spirits",SUM(LOOKUP(2,1/(SRP!$B$2:$B$6&lt;=E1075)/(SRP!$C$2:$C$6&gt;=E1075),SRP!$D$2:$D$6)*(G1075/100)*(E1075/1000)),IF(AND(C1075="Wine",D1075="Fortified Wines"),SUM(LOOKUP(2,1/(SRP!$B$20:$B$23&lt;=E1075)/(SRP!$C$20:$C$23&gt;=E1075),SRP!$D$20:$D$23)*(G1075/100)*(E1075/1000)),IF(C1075="Wine",SUM(LOOKUP(2,1/(SRP!$B$15:$B$19&lt;=E1075)/(SRP!$C$15:$C$19&gt;=E1075),SRP!$D$15:$D$19)*(G1075/100)*(E1075/1000)),IF(C1075="Ready to Drink",SUM(LOOKUP(2,1/(SRP!$B$10:$B$14&lt;=E1075)/(SRP!$C$10:$C$14&gt;=E1075),SRP!$D$10:$D$14)*(G1075/100)*(E1075/1000)),0))))),2)</f>
        <v>24.08</v>
      </c>
    </row>
    <row r="1076" spans="1:11" x14ac:dyDescent="0.35">
      <c r="A1076" s="2">
        <v>18541</v>
      </c>
      <c r="B1076" s="76" t="s">
        <v>965</v>
      </c>
      <c r="C1076" s="76" t="s">
        <v>286</v>
      </c>
      <c r="D1076" s="76" t="s">
        <v>5236</v>
      </c>
      <c r="E1076" s="76">
        <v>750</v>
      </c>
      <c r="F1076" s="76">
        <v>12</v>
      </c>
      <c r="G1076" s="77">
        <v>14</v>
      </c>
      <c r="H1076" s="76" t="s">
        <v>3303</v>
      </c>
      <c r="I1076" s="77">
        <v>16.989999999999998</v>
      </c>
      <c r="J1076" s="2">
        <v>1</v>
      </c>
      <c r="K1076" s="119" cm="1">
        <f t="array" ref="K1076">ROUND(IF(C1076="Beer",SUM(LOOKUP(2,1/(SRP!$B$7:$B$9&lt;=E1076)/(SRP!$C$7:$C$9&gt;=E1076),SRP!$D$7:$D$9)*(G1076/100)*(E1076/1000)),IF(C1076="Spirits",SUM(LOOKUP(2,1/(SRP!$B$2:$B$6&lt;=E1076)/(SRP!$C$2:$C$6&gt;=E1076),SRP!$D$2:$D$6)*(G1076/100)*(E1076/1000)),IF(AND(C1076="Wine",D1076="Fortified Wines"),SUM(LOOKUP(2,1/(SRP!$B$20:$B$23&lt;=E1076)/(SRP!$C$20:$C$23&gt;=E1076),SRP!$D$20:$D$23)*(G1076/100)*(E1076/1000)),IF(C1076="Wine",SUM(LOOKUP(2,1/(SRP!$B$15:$B$19&lt;=E1076)/(SRP!$C$15:$C$19&gt;=E1076),SRP!$D$15:$D$19)*(G1076/100)*(E1076/1000)),IF(C1076="Ready to Drink",SUM(LOOKUP(2,1/(SRP!$B$10:$B$14&lt;=E1076)/(SRP!$C$10:$C$14&gt;=E1076),SRP!$D$10:$D$14)*(G1076/100)*(E1076/1000)),0))))),2)</f>
        <v>7.33</v>
      </c>
    </row>
    <row r="1077" spans="1:11" x14ac:dyDescent="0.35">
      <c r="A1077" s="2">
        <v>18542</v>
      </c>
      <c r="B1077" s="76" t="s">
        <v>966</v>
      </c>
      <c r="C1077" s="76" t="s">
        <v>287</v>
      </c>
      <c r="D1077" s="76" t="s">
        <v>5292</v>
      </c>
      <c r="E1077" s="76">
        <v>473</v>
      </c>
      <c r="F1077" s="76">
        <v>24</v>
      </c>
      <c r="G1077" s="77">
        <v>3.2</v>
      </c>
      <c r="H1077" s="76" t="s">
        <v>3324</v>
      </c>
      <c r="I1077" s="77">
        <v>3.59</v>
      </c>
      <c r="J1077" s="2">
        <v>1</v>
      </c>
      <c r="K1077" s="119" cm="1">
        <f t="array" ref="K1077">ROUND(IF(C1077="Beer",SUM(LOOKUP(2,1/(SRP!$B$7:$B$9&lt;=E1077)/(SRP!$C$7:$C$9&gt;=E1077),SRP!$D$7:$D$9)*(G1077/100)*(E1077/1000)),IF(C1077="Spirits",SUM(LOOKUP(2,1/(SRP!$B$2:$B$6&lt;=E1077)/(SRP!$C$2:$C$6&gt;=E1077),SRP!$D$2:$D$6)*(G1077/100)*(E1077/1000)),IF(AND(C1077="Wine",D1077="Fortified Wines"),SUM(LOOKUP(2,1/(SRP!$B$20:$B$23&lt;=E1077)/(SRP!$C$20:$C$23&gt;=E1077),SRP!$D$20:$D$23)*(G1077/100)*(E1077/1000)),IF(C1077="Wine",SUM(LOOKUP(2,1/(SRP!$B$15:$B$19&lt;=E1077)/(SRP!$C$15:$C$19&gt;=E1077),SRP!$D$15:$D$19)*(G1077/100)*(E1077/1000)),IF(C1077="Ready to Drink",SUM(LOOKUP(2,1/(SRP!$B$10:$B$14&lt;=E1077)/(SRP!$C$10:$C$14&gt;=E1077),SRP!$D$10:$D$14)*(G1077/100)*(E1077/1000)),0))))),2)</f>
        <v>1.06</v>
      </c>
    </row>
    <row r="1078" spans="1:11" x14ac:dyDescent="0.35">
      <c r="A1078" s="2">
        <v>18542</v>
      </c>
      <c r="B1078" s="76" t="s">
        <v>966</v>
      </c>
      <c r="C1078" s="76" t="s">
        <v>287</v>
      </c>
      <c r="D1078" s="76" t="s">
        <v>5292</v>
      </c>
      <c r="E1078" s="76">
        <v>473</v>
      </c>
      <c r="F1078" s="76">
        <v>24</v>
      </c>
      <c r="G1078" s="77">
        <v>3.2</v>
      </c>
      <c r="H1078" s="76" t="s">
        <v>3324</v>
      </c>
      <c r="I1078" s="77">
        <v>3.59</v>
      </c>
      <c r="J1078" s="2">
        <v>1</v>
      </c>
      <c r="K1078" s="119" cm="1">
        <f t="array" ref="K1078">ROUND(IF(C1078="Beer",SUM(LOOKUP(2,1/(SRP!$B$7:$B$9&lt;=E1078)/(SRP!$C$7:$C$9&gt;=E1078),SRP!$D$7:$D$9)*(G1078/100)*(E1078/1000)),IF(C1078="Spirits",SUM(LOOKUP(2,1/(SRP!$B$2:$B$6&lt;=E1078)/(SRP!$C$2:$C$6&gt;=E1078),SRP!$D$2:$D$6)*(G1078/100)*(E1078/1000)),IF(AND(C1078="Wine",D1078="Fortified Wines"),SUM(LOOKUP(2,1/(SRP!$B$20:$B$23&lt;=E1078)/(SRP!$C$20:$C$23&gt;=E1078),SRP!$D$20:$D$23)*(G1078/100)*(E1078/1000)),IF(C1078="Wine",SUM(LOOKUP(2,1/(SRP!$B$15:$B$19&lt;=E1078)/(SRP!$C$15:$C$19&gt;=E1078),SRP!$D$15:$D$19)*(G1078/100)*(E1078/1000)),IF(C1078="Ready to Drink",SUM(LOOKUP(2,1/(SRP!$B$10:$B$14&lt;=E1078)/(SRP!$C$10:$C$14&gt;=E1078),SRP!$D$10:$D$14)*(G1078/100)*(E1078/1000)),0))))),2)</f>
        <v>1.06</v>
      </c>
    </row>
    <row r="1079" spans="1:11" x14ac:dyDescent="0.35">
      <c r="A1079" s="2">
        <v>18546</v>
      </c>
      <c r="B1079" s="76" t="s">
        <v>967</v>
      </c>
      <c r="C1079" s="76" t="s">
        <v>286</v>
      </c>
      <c r="D1079" s="76" t="s">
        <v>5236</v>
      </c>
      <c r="E1079" s="76">
        <v>750</v>
      </c>
      <c r="F1079" s="76">
        <v>12</v>
      </c>
      <c r="G1079" s="77">
        <v>14</v>
      </c>
      <c r="H1079" s="76" t="s">
        <v>3303</v>
      </c>
      <c r="I1079" s="77">
        <v>19.989999999999998</v>
      </c>
      <c r="J1079" s="2">
        <v>1</v>
      </c>
      <c r="K1079" s="119" cm="1">
        <f t="array" ref="K1079">ROUND(IF(C1079="Beer",SUM(LOOKUP(2,1/(SRP!$B$7:$B$9&lt;=E1079)/(SRP!$C$7:$C$9&gt;=E1079),SRP!$D$7:$D$9)*(G1079/100)*(E1079/1000)),IF(C1079="Spirits",SUM(LOOKUP(2,1/(SRP!$B$2:$B$6&lt;=E1079)/(SRP!$C$2:$C$6&gt;=E1079),SRP!$D$2:$D$6)*(G1079/100)*(E1079/1000)),IF(AND(C1079="Wine",D1079="Fortified Wines"),SUM(LOOKUP(2,1/(SRP!$B$20:$B$23&lt;=E1079)/(SRP!$C$20:$C$23&gt;=E1079),SRP!$D$20:$D$23)*(G1079/100)*(E1079/1000)),IF(C1079="Wine",SUM(LOOKUP(2,1/(SRP!$B$15:$B$19&lt;=E1079)/(SRP!$C$15:$C$19&gt;=E1079),SRP!$D$15:$D$19)*(G1079/100)*(E1079/1000)),IF(C1079="Ready to Drink",SUM(LOOKUP(2,1/(SRP!$B$10:$B$14&lt;=E1079)/(SRP!$C$10:$C$14&gt;=E1079),SRP!$D$10:$D$14)*(G1079/100)*(E1079/1000)),0))))),2)</f>
        <v>7.33</v>
      </c>
    </row>
    <row r="1080" spans="1:11" x14ac:dyDescent="0.35">
      <c r="A1080" s="2">
        <v>18547</v>
      </c>
      <c r="B1080" s="76" t="s">
        <v>5953</v>
      </c>
      <c r="C1080" s="76" t="s">
        <v>286</v>
      </c>
      <c r="D1080" s="76" t="s">
        <v>5251</v>
      </c>
      <c r="E1080" s="76">
        <v>750</v>
      </c>
      <c r="F1080" s="76">
        <v>12</v>
      </c>
      <c r="G1080" s="77">
        <v>20</v>
      </c>
      <c r="H1080" s="76" t="s">
        <v>6283</v>
      </c>
      <c r="I1080" s="77">
        <v>20.93</v>
      </c>
      <c r="J1080" s="2">
        <v>1</v>
      </c>
      <c r="K1080" s="119" cm="1">
        <f t="array" ref="K1080">ROUND(IF(C1080="Beer",SUM(LOOKUP(2,1/(SRP!$B$7:$B$9&lt;=E1080)/(SRP!$C$7:$C$9&gt;=E1080),SRP!$D$7:$D$9)*(G1080/100)*(E1080/1000)),IF(C1080="Spirits",SUM(LOOKUP(2,1/(SRP!$B$2:$B$6&lt;=E1080)/(SRP!$C$2:$C$6&gt;=E1080),SRP!$D$2:$D$6)*(G1080/100)*(E1080/1000)),IF(AND(C1080="Wine",D1080="Fortified Wines"),SUM(LOOKUP(2,1/(SRP!$B$20:$B$23&lt;=E1080)/(SRP!$C$20:$C$23&gt;=E1080),SRP!$D$20:$D$23)*(G1080/100)*(E1080/1000)),IF(C1080="Wine",SUM(LOOKUP(2,1/(SRP!$B$15:$B$19&lt;=E1080)/(SRP!$C$15:$C$19&gt;=E1080),SRP!$D$15:$D$19)*(G1080/100)*(E1080/1000)),IF(C1080="Ready to Drink",SUM(LOOKUP(2,1/(SRP!$B$10:$B$14&lt;=E1080)/(SRP!$C$10:$C$14&gt;=E1080),SRP!$D$10:$D$14)*(G1080/100)*(E1080/1000)),0))))),2)</f>
        <v>10.47</v>
      </c>
    </row>
    <row r="1081" spans="1:11" x14ac:dyDescent="0.35">
      <c r="A1081" s="2">
        <v>18559</v>
      </c>
      <c r="B1081" s="76" t="s">
        <v>968</v>
      </c>
      <c r="C1081" s="76" t="s">
        <v>286</v>
      </c>
      <c r="D1081" s="76" t="s">
        <v>5236</v>
      </c>
      <c r="E1081" s="76">
        <v>750</v>
      </c>
      <c r="F1081" s="76">
        <v>12</v>
      </c>
      <c r="G1081" s="77">
        <v>13</v>
      </c>
      <c r="H1081" s="76" t="s">
        <v>3302</v>
      </c>
      <c r="I1081" s="77">
        <v>24.99</v>
      </c>
      <c r="J1081" s="2">
        <v>1</v>
      </c>
      <c r="K1081" s="119" cm="1">
        <f t="array" ref="K1081">ROUND(IF(C1081="Beer",SUM(LOOKUP(2,1/(SRP!$B$7:$B$9&lt;=E1081)/(SRP!$C$7:$C$9&gt;=E1081),SRP!$D$7:$D$9)*(G1081/100)*(E1081/1000)),IF(C1081="Spirits",SUM(LOOKUP(2,1/(SRP!$B$2:$B$6&lt;=E1081)/(SRP!$C$2:$C$6&gt;=E1081),SRP!$D$2:$D$6)*(G1081/100)*(E1081/1000)),IF(AND(C1081="Wine",D1081="Fortified Wines"),SUM(LOOKUP(2,1/(SRP!$B$20:$B$23&lt;=E1081)/(SRP!$C$20:$C$23&gt;=E1081),SRP!$D$20:$D$23)*(G1081/100)*(E1081/1000)),IF(C1081="Wine",SUM(LOOKUP(2,1/(SRP!$B$15:$B$19&lt;=E1081)/(SRP!$C$15:$C$19&gt;=E1081),SRP!$D$15:$D$19)*(G1081/100)*(E1081/1000)),IF(C1081="Ready to Drink",SUM(LOOKUP(2,1/(SRP!$B$10:$B$14&lt;=E1081)/(SRP!$C$10:$C$14&gt;=E1081),SRP!$D$10:$D$14)*(G1081/100)*(E1081/1000)),0))))),2)</f>
        <v>6.81</v>
      </c>
    </row>
    <row r="1082" spans="1:11" x14ac:dyDescent="0.35">
      <c r="A1082" s="2">
        <v>18578</v>
      </c>
      <c r="B1082" s="76" t="s">
        <v>969</v>
      </c>
      <c r="C1082" s="76" t="s">
        <v>287</v>
      </c>
      <c r="D1082" s="76" t="s">
        <v>5271</v>
      </c>
      <c r="E1082" s="76">
        <v>4260</v>
      </c>
      <c r="F1082" s="76">
        <v>2</v>
      </c>
      <c r="G1082" s="77">
        <v>4</v>
      </c>
      <c r="H1082" s="76" t="s">
        <v>3324</v>
      </c>
      <c r="I1082" s="77">
        <v>26.99</v>
      </c>
      <c r="J1082" s="2">
        <v>12</v>
      </c>
      <c r="K1082" s="119" cm="1">
        <f t="array" ref="K1082">ROUND(IF(C1082="Beer",SUM(LOOKUP(2,1/(SRP!$B$7:$B$9&lt;=E1082)/(SRP!$C$7:$C$9&gt;=E1082),SRP!$D$7:$D$9)*(G1082/100)*(E1082/1000)),IF(C1082="Spirits",SUM(LOOKUP(2,1/(SRP!$B$2:$B$6&lt;=E1082)/(SRP!$C$2:$C$6&gt;=E1082),SRP!$D$2:$D$6)*(G1082/100)*(E1082/1000)),IF(AND(C1082="Wine",D1082="Fortified Wines"),SUM(LOOKUP(2,1/(SRP!$B$20:$B$23&lt;=E1082)/(SRP!$C$20:$C$23&gt;=E1082),SRP!$D$20:$D$23)*(G1082/100)*(E1082/1000)),IF(C1082="Wine",SUM(LOOKUP(2,1/(SRP!$B$15:$B$19&lt;=E1082)/(SRP!$C$15:$C$19&gt;=E1082),SRP!$D$15:$D$19)*(G1082/100)*(E1082/1000)),IF(C1082="Ready to Drink",SUM(LOOKUP(2,1/(SRP!$B$10:$B$14&lt;=E1082)/(SRP!$C$10:$C$14&gt;=E1082),SRP!$D$10:$D$14)*(G1082/100)*(E1082/1000)),0))))),2)</f>
        <v>11.9</v>
      </c>
    </row>
    <row r="1083" spans="1:11" x14ac:dyDescent="0.35">
      <c r="A1083" s="2">
        <v>18578</v>
      </c>
      <c r="B1083" s="76" t="s">
        <v>969</v>
      </c>
      <c r="C1083" s="76" t="s">
        <v>287</v>
      </c>
      <c r="D1083" s="76" t="s">
        <v>5271</v>
      </c>
      <c r="E1083" s="76">
        <v>4260</v>
      </c>
      <c r="F1083" s="76">
        <v>2</v>
      </c>
      <c r="G1083" s="77">
        <v>4</v>
      </c>
      <c r="H1083" s="76" t="s">
        <v>3324</v>
      </c>
      <c r="I1083" s="77">
        <v>26.99</v>
      </c>
      <c r="J1083" s="2">
        <v>12</v>
      </c>
      <c r="K1083" s="119" cm="1">
        <f t="array" ref="K1083">ROUND(IF(C1083="Beer",SUM(LOOKUP(2,1/(SRP!$B$7:$B$9&lt;=E1083)/(SRP!$C$7:$C$9&gt;=E1083),SRP!$D$7:$D$9)*(G1083/100)*(E1083/1000)),IF(C1083="Spirits",SUM(LOOKUP(2,1/(SRP!$B$2:$B$6&lt;=E1083)/(SRP!$C$2:$C$6&gt;=E1083),SRP!$D$2:$D$6)*(G1083/100)*(E1083/1000)),IF(AND(C1083="Wine",D1083="Fortified Wines"),SUM(LOOKUP(2,1/(SRP!$B$20:$B$23&lt;=E1083)/(SRP!$C$20:$C$23&gt;=E1083),SRP!$D$20:$D$23)*(G1083/100)*(E1083/1000)),IF(C1083="Wine",SUM(LOOKUP(2,1/(SRP!$B$15:$B$19&lt;=E1083)/(SRP!$C$15:$C$19&gt;=E1083),SRP!$D$15:$D$19)*(G1083/100)*(E1083/1000)),IF(C1083="Ready to Drink",SUM(LOOKUP(2,1/(SRP!$B$10:$B$14&lt;=E1083)/(SRP!$C$10:$C$14&gt;=E1083),SRP!$D$10:$D$14)*(G1083/100)*(E1083/1000)),0))))),2)</f>
        <v>11.9</v>
      </c>
    </row>
    <row r="1084" spans="1:11" x14ac:dyDescent="0.35">
      <c r="A1084" s="2">
        <v>18581</v>
      </c>
      <c r="B1084" s="76" t="s">
        <v>970</v>
      </c>
      <c r="C1084" s="76" t="s">
        <v>287</v>
      </c>
      <c r="D1084" s="76" t="s">
        <v>5271</v>
      </c>
      <c r="E1084" s="76">
        <v>8520</v>
      </c>
      <c r="F1084" s="76">
        <v>1</v>
      </c>
      <c r="G1084" s="77">
        <v>4</v>
      </c>
      <c r="H1084" s="76" t="s">
        <v>3324</v>
      </c>
      <c r="I1084" s="77">
        <v>50.49</v>
      </c>
      <c r="J1084" s="2">
        <v>24</v>
      </c>
      <c r="K1084" s="119" cm="1">
        <f t="array" ref="K1084">ROUND(IF(C1084="Beer",SUM(LOOKUP(2,1/(SRP!$B$7:$B$9&lt;=E1084)/(SRP!$C$7:$C$9&gt;=E1084),SRP!$D$7:$D$9)*(G1084/100)*(E1084/1000)),IF(C1084="Spirits",SUM(LOOKUP(2,1/(SRP!$B$2:$B$6&lt;=E1084)/(SRP!$C$2:$C$6&gt;=E1084),SRP!$D$2:$D$6)*(G1084/100)*(E1084/1000)),IF(AND(C1084="Wine",D1084="Fortified Wines"),SUM(LOOKUP(2,1/(SRP!$B$20:$B$23&lt;=E1084)/(SRP!$C$20:$C$23&gt;=E1084),SRP!$D$20:$D$23)*(G1084/100)*(E1084/1000)),IF(C1084="Wine",SUM(LOOKUP(2,1/(SRP!$B$15:$B$19&lt;=E1084)/(SRP!$C$15:$C$19&gt;=E1084),SRP!$D$15:$D$19)*(G1084/100)*(E1084/1000)),IF(C1084="Ready to Drink",SUM(LOOKUP(2,1/(SRP!$B$10:$B$14&lt;=E1084)/(SRP!$C$10:$C$14&gt;=E1084),SRP!$D$10:$D$14)*(G1084/100)*(E1084/1000)),0))))),2)</f>
        <v>23.79</v>
      </c>
    </row>
    <row r="1085" spans="1:11" x14ac:dyDescent="0.35">
      <c r="A1085" s="2">
        <v>18581</v>
      </c>
      <c r="B1085" s="76" t="s">
        <v>970</v>
      </c>
      <c r="C1085" s="76" t="s">
        <v>287</v>
      </c>
      <c r="D1085" s="76" t="s">
        <v>5271</v>
      </c>
      <c r="E1085" s="76">
        <v>8520</v>
      </c>
      <c r="F1085" s="76">
        <v>1</v>
      </c>
      <c r="G1085" s="77">
        <v>4</v>
      </c>
      <c r="H1085" s="76" t="s">
        <v>3324</v>
      </c>
      <c r="I1085" s="77">
        <v>50.49</v>
      </c>
      <c r="J1085" s="2">
        <v>24</v>
      </c>
      <c r="K1085" s="119" cm="1">
        <f t="array" ref="K1085">ROUND(IF(C1085="Beer",SUM(LOOKUP(2,1/(SRP!$B$7:$B$9&lt;=E1085)/(SRP!$C$7:$C$9&gt;=E1085),SRP!$D$7:$D$9)*(G1085/100)*(E1085/1000)),IF(C1085="Spirits",SUM(LOOKUP(2,1/(SRP!$B$2:$B$6&lt;=E1085)/(SRP!$C$2:$C$6&gt;=E1085),SRP!$D$2:$D$6)*(G1085/100)*(E1085/1000)),IF(AND(C1085="Wine",D1085="Fortified Wines"),SUM(LOOKUP(2,1/(SRP!$B$20:$B$23&lt;=E1085)/(SRP!$C$20:$C$23&gt;=E1085),SRP!$D$20:$D$23)*(G1085/100)*(E1085/1000)),IF(C1085="Wine",SUM(LOOKUP(2,1/(SRP!$B$15:$B$19&lt;=E1085)/(SRP!$C$15:$C$19&gt;=E1085),SRP!$D$15:$D$19)*(G1085/100)*(E1085/1000)),IF(C1085="Ready to Drink",SUM(LOOKUP(2,1/(SRP!$B$10:$B$14&lt;=E1085)/(SRP!$C$10:$C$14&gt;=E1085),SRP!$D$10:$D$14)*(G1085/100)*(E1085/1000)),0))))),2)</f>
        <v>23.79</v>
      </c>
    </row>
    <row r="1086" spans="1:11" x14ac:dyDescent="0.35">
      <c r="A1086" s="2">
        <v>18582</v>
      </c>
      <c r="B1086" s="76" t="s">
        <v>971</v>
      </c>
      <c r="C1086" s="76" t="s">
        <v>287</v>
      </c>
      <c r="D1086" s="76" t="s">
        <v>5271</v>
      </c>
      <c r="E1086" s="76">
        <v>8520</v>
      </c>
      <c r="F1086" s="76">
        <v>1</v>
      </c>
      <c r="G1086" s="77">
        <v>4</v>
      </c>
      <c r="H1086" s="76" t="s">
        <v>3324</v>
      </c>
      <c r="I1086" s="77">
        <v>53.99</v>
      </c>
      <c r="J1086" s="2">
        <v>24</v>
      </c>
      <c r="K1086" s="119" cm="1">
        <f t="array" ref="K1086">ROUND(IF(C1086="Beer",SUM(LOOKUP(2,1/(SRP!$B$7:$B$9&lt;=E1086)/(SRP!$C$7:$C$9&gt;=E1086),SRP!$D$7:$D$9)*(G1086/100)*(E1086/1000)),IF(C1086="Spirits",SUM(LOOKUP(2,1/(SRP!$B$2:$B$6&lt;=E1086)/(SRP!$C$2:$C$6&gt;=E1086),SRP!$D$2:$D$6)*(G1086/100)*(E1086/1000)),IF(AND(C1086="Wine",D1086="Fortified Wines"),SUM(LOOKUP(2,1/(SRP!$B$20:$B$23&lt;=E1086)/(SRP!$C$20:$C$23&gt;=E1086),SRP!$D$20:$D$23)*(G1086/100)*(E1086/1000)),IF(C1086="Wine",SUM(LOOKUP(2,1/(SRP!$B$15:$B$19&lt;=E1086)/(SRP!$C$15:$C$19&gt;=E1086),SRP!$D$15:$D$19)*(G1086/100)*(E1086/1000)),IF(C1086="Ready to Drink",SUM(LOOKUP(2,1/(SRP!$B$10:$B$14&lt;=E1086)/(SRP!$C$10:$C$14&gt;=E1086),SRP!$D$10:$D$14)*(G1086/100)*(E1086/1000)),0))))),2)</f>
        <v>23.79</v>
      </c>
    </row>
    <row r="1087" spans="1:11" x14ac:dyDescent="0.35">
      <c r="A1087" s="2">
        <v>18582</v>
      </c>
      <c r="B1087" s="76" t="s">
        <v>971</v>
      </c>
      <c r="C1087" s="76" t="s">
        <v>287</v>
      </c>
      <c r="D1087" s="76" t="s">
        <v>5271</v>
      </c>
      <c r="E1087" s="76">
        <v>8520</v>
      </c>
      <c r="F1087" s="76">
        <v>1</v>
      </c>
      <c r="G1087" s="77">
        <v>4</v>
      </c>
      <c r="H1087" s="76" t="s">
        <v>3324</v>
      </c>
      <c r="I1087" s="77">
        <v>53.99</v>
      </c>
      <c r="J1087" s="2">
        <v>24</v>
      </c>
      <c r="K1087" s="119" cm="1">
        <f t="array" ref="K1087">ROUND(IF(C1087="Beer",SUM(LOOKUP(2,1/(SRP!$B$7:$B$9&lt;=E1087)/(SRP!$C$7:$C$9&gt;=E1087),SRP!$D$7:$D$9)*(G1087/100)*(E1087/1000)),IF(C1087="Spirits",SUM(LOOKUP(2,1/(SRP!$B$2:$B$6&lt;=E1087)/(SRP!$C$2:$C$6&gt;=E1087),SRP!$D$2:$D$6)*(G1087/100)*(E1087/1000)),IF(AND(C1087="Wine",D1087="Fortified Wines"),SUM(LOOKUP(2,1/(SRP!$B$20:$B$23&lt;=E1087)/(SRP!$C$20:$C$23&gt;=E1087),SRP!$D$20:$D$23)*(G1087/100)*(E1087/1000)),IF(C1087="Wine",SUM(LOOKUP(2,1/(SRP!$B$15:$B$19&lt;=E1087)/(SRP!$C$15:$C$19&gt;=E1087),SRP!$D$15:$D$19)*(G1087/100)*(E1087/1000)),IF(C1087="Ready to Drink",SUM(LOOKUP(2,1/(SRP!$B$10:$B$14&lt;=E1087)/(SRP!$C$10:$C$14&gt;=E1087),SRP!$D$10:$D$14)*(G1087/100)*(E1087/1000)),0))))),2)</f>
        <v>23.79</v>
      </c>
    </row>
    <row r="1088" spans="1:11" x14ac:dyDescent="0.35">
      <c r="A1088" s="2">
        <v>18583</v>
      </c>
      <c r="B1088" s="76" t="s">
        <v>972</v>
      </c>
      <c r="C1088" s="76" t="s">
        <v>287</v>
      </c>
      <c r="D1088" s="76" t="s">
        <v>5271</v>
      </c>
      <c r="E1088" s="76">
        <v>5325</v>
      </c>
      <c r="F1088" s="76">
        <v>1</v>
      </c>
      <c r="G1088" s="77">
        <v>4</v>
      </c>
      <c r="H1088" s="76" t="s">
        <v>3324</v>
      </c>
      <c r="I1088" s="77">
        <v>35.99</v>
      </c>
      <c r="J1088" s="2">
        <v>15</v>
      </c>
      <c r="K1088" s="119" cm="1">
        <f t="array" ref="K1088">ROUND(IF(C1088="Beer",SUM(LOOKUP(2,1/(SRP!$B$7:$B$9&lt;=E1088)/(SRP!$C$7:$C$9&gt;=E1088),SRP!$D$7:$D$9)*(G1088/100)*(E1088/1000)),IF(C1088="Spirits",SUM(LOOKUP(2,1/(SRP!$B$2:$B$6&lt;=E1088)/(SRP!$C$2:$C$6&gt;=E1088),SRP!$D$2:$D$6)*(G1088/100)*(E1088/1000)),IF(AND(C1088="Wine",D1088="Fortified Wines"),SUM(LOOKUP(2,1/(SRP!$B$20:$B$23&lt;=E1088)/(SRP!$C$20:$C$23&gt;=E1088),SRP!$D$20:$D$23)*(G1088/100)*(E1088/1000)),IF(C1088="Wine",SUM(LOOKUP(2,1/(SRP!$B$15:$B$19&lt;=E1088)/(SRP!$C$15:$C$19&gt;=E1088),SRP!$D$15:$D$19)*(G1088/100)*(E1088/1000)),IF(C1088="Ready to Drink",SUM(LOOKUP(2,1/(SRP!$B$10:$B$14&lt;=E1088)/(SRP!$C$10:$C$14&gt;=E1088),SRP!$D$10:$D$14)*(G1088/100)*(E1088/1000)),0))))),2)</f>
        <v>14.87</v>
      </c>
    </row>
    <row r="1089" spans="1:11" x14ac:dyDescent="0.35">
      <c r="A1089" s="2">
        <v>18583</v>
      </c>
      <c r="B1089" s="76" t="s">
        <v>972</v>
      </c>
      <c r="C1089" s="76" t="s">
        <v>287</v>
      </c>
      <c r="D1089" s="76" t="s">
        <v>5271</v>
      </c>
      <c r="E1089" s="76">
        <v>5325</v>
      </c>
      <c r="F1089" s="76">
        <v>1</v>
      </c>
      <c r="G1089" s="77">
        <v>4</v>
      </c>
      <c r="H1089" s="76" t="s">
        <v>3324</v>
      </c>
      <c r="I1089" s="77">
        <v>35.99</v>
      </c>
      <c r="J1089" s="2">
        <v>15</v>
      </c>
      <c r="K1089" s="119" cm="1">
        <f t="array" ref="K1089">ROUND(IF(C1089="Beer",SUM(LOOKUP(2,1/(SRP!$B$7:$B$9&lt;=E1089)/(SRP!$C$7:$C$9&gt;=E1089),SRP!$D$7:$D$9)*(G1089/100)*(E1089/1000)),IF(C1089="Spirits",SUM(LOOKUP(2,1/(SRP!$B$2:$B$6&lt;=E1089)/(SRP!$C$2:$C$6&gt;=E1089),SRP!$D$2:$D$6)*(G1089/100)*(E1089/1000)),IF(AND(C1089="Wine",D1089="Fortified Wines"),SUM(LOOKUP(2,1/(SRP!$B$20:$B$23&lt;=E1089)/(SRP!$C$20:$C$23&gt;=E1089),SRP!$D$20:$D$23)*(G1089/100)*(E1089/1000)),IF(C1089="Wine",SUM(LOOKUP(2,1/(SRP!$B$15:$B$19&lt;=E1089)/(SRP!$C$15:$C$19&gt;=E1089),SRP!$D$15:$D$19)*(G1089/100)*(E1089/1000)),IF(C1089="Ready to Drink",SUM(LOOKUP(2,1/(SRP!$B$10:$B$14&lt;=E1089)/(SRP!$C$10:$C$14&gt;=E1089),SRP!$D$10:$D$14)*(G1089/100)*(E1089/1000)),0))))),2)</f>
        <v>14.87</v>
      </c>
    </row>
    <row r="1090" spans="1:11" x14ac:dyDescent="0.35">
      <c r="A1090" s="2">
        <v>18584</v>
      </c>
      <c r="B1090" s="76" t="s">
        <v>973</v>
      </c>
      <c r="C1090" s="76" t="s">
        <v>287</v>
      </c>
      <c r="D1090" s="76" t="s">
        <v>5271</v>
      </c>
      <c r="E1090" s="76">
        <v>473</v>
      </c>
      <c r="F1090" s="76">
        <v>24</v>
      </c>
      <c r="G1090" s="77">
        <v>4</v>
      </c>
      <c r="H1090" s="76" t="s">
        <v>3324</v>
      </c>
      <c r="I1090" s="77">
        <v>3.99</v>
      </c>
      <c r="J1090" s="2">
        <v>1</v>
      </c>
      <c r="K1090" s="119" cm="1">
        <f t="array" ref="K1090">ROUND(IF(C1090="Beer",SUM(LOOKUP(2,1/(SRP!$B$7:$B$9&lt;=E1090)/(SRP!$C$7:$C$9&gt;=E1090),SRP!$D$7:$D$9)*(G1090/100)*(E1090/1000)),IF(C1090="Spirits",SUM(LOOKUP(2,1/(SRP!$B$2:$B$6&lt;=E1090)/(SRP!$C$2:$C$6&gt;=E1090),SRP!$D$2:$D$6)*(G1090/100)*(E1090/1000)),IF(AND(C1090="Wine",D1090="Fortified Wines"),SUM(LOOKUP(2,1/(SRP!$B$20:$B$23&lt;=E1090)/(SRP!$C$20:$C$23&gt;=E1090),SRP!$D$20:$D$23)*(G1090/100)*(E1090/1000)),IF(C1090="Wine",SUM(LOOKUP(2,1/(SRP!$B$15:$B$19&lt;=E1090)/(SRP!$C$15:$C$19&gt;=E1090),SRP!$D$15:$D$19)*(G1090/100)*(E1090/1000)),IF(C1090="Ready to Drink",SUM(LOOKUP(2,1/(SRP!$B$10:$B$14&lt;=E1090)/(SRP!$C$10:$C$14&gt;=E1090),SRP!$D$10:$D$14)*(G1090/100)*(E1090/1000)),0))))),2)</f>
        <v>1.32</v>
      </c>
    </row>
    <row r="1091" spans="1:11" x14ac:dyDescent="0.35">
      <c r="A1091" s="2">
        <v>18584</v>
      </c>
      <c r="B1091" s="76" t="s">
        <v>973</v>
      </c>
      <c r="C1091" s="76" t="s">
        <v>287</v>
      </c>
      <c r="D1091" s="76" t="s">
        <v>5271</v>
      </c>
      <c r="E1091" s="76">
        <v>473</v>
      </c>
      <c r="F1091" s="76">
        <v>24</v>
      </c>
      <c r="G1091" s="77">
        <v>4</v>
      </c>
      <c r="H1091" s="76" t="s">
        <v>3324</v>
      </c>
      <c r="I1091" s="77">
        <v>3.99</v>
      </c>
      <c r="J1091" s="2">
        <v>1</v>
      </c>
      <c r="K1091" s="119" cm="1">
        <f t="array" ref="K1091">ROUND(IF(C1091="Beer",SUM(LOOKUP(2,1/(SRP!$B$7:$B$9&lt;=E1091)/(SRP!$C$7:$C$9&gt;=E1091),SRP!$D$7:$D$9)*(G1091/100)*(E1091/1000)),IF(C1091="Spirits",SUM(LOOKUP(2,1/(SRP!$B$2:$B$6&lt;=E1091)/(SRP!$C$2:$C$6&gt;=E1091),SRP!$D$2:$D$6)*(G1091/100)*(E1091/1000)),IF(AND(C1091="Wine",D1091="Fortified Wines"),SUM(LOOKUP(2,1/(SRP!$B$20:$B$23&lt;=E1091)/(SRP!$C$20:$C$23&gt;=E1091),SRP!$D$20:$D$23)*(G1091/100)*(E1091/1000)),IF(C1091="Wine",SUM(LOOKUP(2,1/(SRP!$B$15:$B$19&lt;=E1091)/(SRP!$C$15:$C$19&gt;=E1091),SRP!$D$15:$D$19)*(G1091/100)*(E1091/1000)),IF(C1091="Ready to Drink",SUM(LOOKUP(2,1/(SRP!$B$10:$B$14&lt;=E1091)/(SRP!$C$10:$C$14&gt;=E1091),SRP!$D$10:$D$14)*(G1091/100)*(E1091/1000)),0))))),2)</f>
        <v>1.32</v>
      </c>
    </row>
    <row r="1092" spans="1:11" x14ac:dyDescent="0.35">
      <c r="A1092" s="2">
        <v>18590</v>
      </c>
      <c r="B1092" s="76" t="s">
        <v>974</v>
      </c>
      <c r="C1092" s="76" t="s">
        <v>285</v>
      </c>
      <c r="D1092" s="76" t="s">
        <v>6935</v>
      </c>
      <c r="E1092" s="76">
        <v>750</v>
      </c>
      <c r="F1092" s="76">
        <v>12</v>
      </c>
      <c r="G1092" s="77">
        <v>40</v>
      </c>
      <c r="H1092" s="76" t="s">
        <v>3279</v>
      </c>
      <c r="I1092" s="77">
        <v>74.489999999999995</v>
      </c>
      <c r="J1092" s="2">
        <v>1</v>
      </c>
      <c r="K1092" s="119" cm="1">
        <f t="array" ref="K1092">ROUND(IF(C1092="Beer",SUM(LOOKUP(2,1/(SRP!$B$7:$B$9&lt;=E1092)/(SRP!$C$7:$C$9&gt;=E1092),SRP!$D$7:$D$9)*(G1092/100)*(E1092/1000)),IF(C1092="Spirits",SUM(LOOKUP(2,1/(SRP!$B$2:$B$6&lt;=E1092)/(SRP!$C$2:$C$6&gt;=E1092),SRP!$D$2:$D$6)*(G1092/100)*(E1092/1000)),IF(AND(C1092="Wine",D1092="Fortified Wines"),SUM(LOOKUP(2,1/(SRP!$B$20:$B$23&lt;=E1092)/(SRP!$C$20:$C$23&gt;=E1092),SRP!$D$20:$D$23)*(G1092/100)*(E1092/1000)),IF(C1092="Wine",SUM(LOOKUP(2,1/(SRP!$B$15:$B$19&lt;=E1092)/(SRP!$C$15:$C$19&gt;=E1092),SRP!$D$15:$D$19)*(G1092/100)*(E1092/1000)),IF(C1092="Ready to Drink",SUM(LOOKUP(2,1/(SRP!$B$10:$B$14&lt;=E1092)/(SRP!$C$10:$C$14&gt;=E1092),SRP!$D$10:$D$14)*(G1092/100)*(E1092/1000)),0))))),2)</f>
        <v>20.94</v>
      </c>
    </row>
    <row r="1093" spans="1:11" x14ac:dyDescent="0.35">
      <c r="A1093" s="2">
        <v>18617</v>
      </c>
      <c r="B1093" s="76" t="s">
        <v>975</v>
      </c>
      <c r="C1093" s="76" t="s">
        <v>287</v>
      </c>
      <c r="D1093" s="76" t="s">
        <v>5230</v>
      </c>
      <c r="E1093" s="76">
        <v>4260</v>
      </c>
      <c r="F1093" s="76">
        <v>2</v>
      </c>
      <c r="G1093" s="77">
        <v>4.5</v>
      </c>
      <c r="H1093" s="76" t="s">
        <v>3325</v>
      </c>
      <c r="I1093" s="77">
        <v>33.29</v>
      </c>
      <c r="J1093" s="2">
        <v>12</v>
      </c>
      <c r="K1093" s="119" cm="1">
        <f t="array" ref="K1093">ROUND(IF(C1093="Beer",SUM(LOOKUP(2,1/(SRP!$B$7:$B$9&lt;=E1093)/(SRP!$C$7:$C$9&gt;=E1093),SRP!$D$7:$D$9)*(G1093/100)*(E1093/1000)),IF(C1093="Spirits",SUM(LOOKUP(2,1/(SRP!$B$2:$B$6&lt;=E1093)/(SRP!$C$2:$C$6&gt;=E1093),SRP!$D$2:$D$6)*(G1093/100)*(E1093/1000)),IF(AND(C1093="Wine",D1093="Fortified Wines"),SUM(LOOKUP(2,1/(SRP!$B$20:$B$23&lt;=E1093)/(SRP!$C$20:$C$23&gt;=E1093),SRP!$D$20:$D$23)*(G1093/100)*(E1093/1000)),IF(C1093="Wine",SUM(LOOKUP(2,1/(SRP!$B$15:$B$19&lt;=E1093)/(SRP!$C$15:$C$19&gt;=E1093),SRP!$D$15:$D$19)*(G1093/100)*(E1093/1000)),IF(C1093="Ready to Drink",SUM(LOOKUP(2,1/(SRP!$B$10:$B$14&lt;=E1093)/(SRP!$C$10:$C$14&gt;=E1093),SRP!$D$10:$D$14)*(G1093/100)*(E1093/1000)),0))))),2)</f>
        <v>13.38</v>
      </c>
    </row>
    <row r="1094" spans="1:11" x14ac:dyDescent="0.35">
      <c r="A1094" s="2">
        <v>18617</v>
      </c>
      <c r="B1094" s="76" t="s">
        <v>975</v>
      </c>
      <c r="C1094" s="76" t="s">
        <v>287</v>
      </c>
      <c r="D1094" s="76" t="s">
        <v>5230</v>
      </c>
      <c r="E1094" s="76">
        <v>4260</v>
      </c>
      <c r="F1094" s="76">
        <v>2</v>
      </c>
      <c r="G1094" s="77">
        <v>4.5</v>
      </c>
      <c r="H1094" s="76" t="s">
        <v>3325</v>
      </c>
      <c r="I1094" s="77">
        <v>33.29</v>
      </c>
      <c r="J1094" s="2">
        <v>12</v>
      </c>
      <c r="K1094" s="119" cm="1">
        <f t="array" ref="K1094">ROUND(IF(C1094="Beer",SUM(LOOKUP(2,1/(SRP!$B$7:$B$9&lt;=E1094)/(SRP!$C$7:$C$9&gt;=E1094),SRP!$D$7:$D$9)*(G1094/100)*(E1094/1000)),IF(C1094="Spirits",SUM(LOOKUP(2,1/(SRP!$B$2:$B$6&lt;=E1094)/(SRP!$C$2:$C$6&gt;=E1094),SRP!$D$2:$D$6)*(G1094/100)*(E1094/1000)),IF(AND(C1094="Wine",D1094="Fortified Wines"),SUM(LOOKUP(2,1/(SRP!$B$20:$B$23&lt;=E1094)/(SRP!$C$20:$C$23&gt;=E1094),SRP!$D$20:$D$23)*(G1094/100)*(E1094/1000)),IF(C1094="Wine",SUM(LOOKUP(2,1/(SRP!$B$15:$B$19&lt;=E1094)/(SRP!$C$15:$C$19&gt;=E1094),SRP!$D$15:$D$19)*(G1094/100)*(E1094/1000)),IF(C1094="Ready to Drink",SUM(LOOKUP(2,1/(SRP!$B$10:$B$14&lt;=E1094)/(SRP!$C$10:$C$14&gt;=E1094),SRP!$D$10:$D$14)*(G1094/100)*(E1094/1000)),0))))),2)</f>
        <v>13.38</v>
      </c>
    </row>
    <row r="1095" spans="1:11" x14ac:dyDescent="0.35">
      <c r="A1095" s="2">
        <v>18641</v>
      </c>
      <c r="B1095" s="76" t="s">
        <v>976</v>
      </c>
      <c r="C1095" s="76" t="s">
        <v>285</v>
      </c>
      <c r="D1095" s="76" t="s">
        <v>6936</v>
      </c>
      <c r="E1095" s="76">
        <v>750</v>
      </c>
      <c r="F1095" s="76">
        <v>6</v>
      </c>
      <c r="G1095" s="77">
        <v>40</v>
      </c>
      <c r="H1095" s="76" t="s">
        <v>6694</v>
      </c>
      <c r="I1095" s="77">
        <v>49.99</v>
      </c>
      <c r="J1095" s="2">
        <v>1</v>
      </c>
      <c r="K1095" s="119" cm="1">
        <f t="array" ref="K1095">ROUND(IF(C1095="Beer",SUM(LOOKUP(2,1/(SRP!$B$7:$B$9&lt;=E1095)/(SRP!$C$7:$C$9&gt;=E1095),SRP!$D$7:$D$9)*(G1095/100)*(E1095/1000)),IF(C1095="Spirits",SUM(LOOKUP(2,1/(SRP!$B$2:$B$6&lt;=E1095)/(SRP!$C$2:$C$6&gt;=E1095),SRP!$D$2:$D$6)*(G1095/100)*(E1095/1000)),IF(AND(C1095="Wine",D1095="Fortified Wines"),SUM(LOOKUP(2,1/(SRP!$B$20:$B$23&lt;=E1095)/(SRP!$C$20:$C$23&gt;=E1095),SRP!$D$20:$D$23)*(G1095/100)*(E1095/1000)),IF(C1095="Wine",SUM(LOOKUP(2,1/(SRP!$B$15:$B$19&lt;=E1095)/(SRP!$C$15:$C$19&gt;=E1095),SRP!$D$15:$D$19)*(G1095/100)*(E1095/1000)),IF(C1095="Ready to Drink",SUM(LOOKUP(2,1/(SRP!$B$10:$B$14&lt;=E1095)/(SRP!$C$10:$C$14&gt;=E1095),SRP!$D$10:$D$14)*(G1095/100)*(E1095/1000)),0))))),2)</f>
        <v>20.94</v>
      </c>
    </row>
    <row r="1096" spans="1:11" x14ac:dyDescent="0.35">
      <c r="A1096" s="2">
        <v>18644</v>
      </c>
      <c r="B1096" s="76" t="s">
        <v>28</v>
      </c>
      <c r="C1096" s="76" t="s">
        <v>285</v>
      </c>
      <c r="D1096" s="76" t="s">
        <v>6931</v>
      </c>
      <c r="E1096" s="76">
        <v>375</v>
      </c>
      <c r="F1096" s="76">
        <v>24</v>
      </c>
      <c r="G1096" s="77">
        <v>40</v>
      </c>
      <c r="H1096" s="76" t="s">
        <v>3279</v>
      </c>
      <c r="I1096" s="77">
        <v>14.99</v>
      </c>
      <c r="J1096" s="2">
        <v>1</v>
      </c>
      <c r="K1096" s="119" cm="1">
        <f t="array" ref="K1096">ROUND(IF(C1096="Beer",SUM(LOOKUP(2,1/(SRP!$B$7:$B$9&lt;=E1096)/(SRP!$C$7:$C$9&gt;=E1096),SRP!$D$7:$D$9)*(G1096/100)*(E1096/1000)),IF(C1096="Spirits",SUM(LOOKUP(2,1/(SRP!$B$2:$B$6&lt;=E1096)/(SRP!$C$2:$C$6&gt;=E1096),SRP!$D$2:$D$6)*(G1096/100)*(E1096/1000)),IF(AND(C1096="Wine",D1096="Fortified Wines"),SUM(LOOKUP(2,1/(SRP!$B$20:$B$23&lt;=E1096)/(SRP!$C$20:$C$23&gt;=E1096),SRP!$D$20:$D$23)*(G1096/100)*(E1096/1000)),IF(C1096="Wine",SUM(LOOKUP(2,1/(SRP!$B$15:$B$19&lt;=E1096)/(SRP!$C$15:$C$19&gt;=E1096),SRP!$D$15:$D$19)*(G1096/100)*(E1096/1000)),IF(C1096="Ready to Drink",SUM(LOOKUP(2,1/(SRP!$B$10:$B$14&lt;=E1096)/(SRP!$C$10:$C$14&gt;=E1096),SRP!$D$10:$D$14)*(G1096/100)*(E1096/1000)),0))))),2)</f>
        <v>11.89</v>
      </c>
    </row>
    <row r="1097" spans="1:11" x14ac:dyDescent="0.35">
      <c r="A1097" s="2">
        <v>18649</v>
      </c>
      <c r="B1097" s="76" t="s">
        <v>977</v>
      </c>
      <c r="C1097" s="76" t="s">
        <v>286</v>
      </c>
      <c r="D1097" s="76" t="s">
        <v>5305</v>
      </c>
      <c r="E1097" s="76">
        <v>200</v>
      </c>
      <c r="F1097" s="76">
        <v>12</v>
      </c>
      <c r="G1097" s="77">
        <v>11</v>
      </c>
      <c r="H1097" s="76" t="s">
        <v>3992</v>
      </c>
      <c r="I1097" s="77">
        <v>28</v>
      </c>
      <c r="J1097" s="2">
        <v>1</v>
      </c>
      <c r="K1097" s="119" cm="1">
        <f t="array" ref="K1097">ROUND(IF(C1097="Beer",SUM(LOOKUP(2,1/(SRP!$B$7:$B$9&lt;=E1097)/(SRP!$C$7:$C$9&gt;=E1097),SRP!$D$7:$D$9)*(G1097/100)*(E1097/1000)),IF(C1097="Spirits",SUM(LOOKUP(2,1/(SRP!$B$2:$B$6&lt;=E1097)/(SRP!$C$2:$C$6&gt;=E1097),SRP!$D$2:$D$6)*(G1097/100)*(E1097/1000)),IF(AND(C1097="Wine",D1097="Fortified Wines"),SUM(LOOKUP(2,1/(SRP!$B$20:$B$23&lt;=E1097)/(SRP!$C$20:$C$23&gt;=E1097),SRP!$D$20:$D$23)*(G1097/100)*(E1097/1000)),IF(C1097="Wine",SUM(LOOKUP(2,1/(SRP!$B$15:$B$19&lt;=E1097)/(SRP!$C$15:$C$19&gt;=E1097),SRP!$D$15:$D$19)*(G1097/100)*(E1097/1000)),IF(C1097="Ready to Drink",SUM(LOOKUP(2,1/(SRP!$B$10:$B$14&lt;=E1097)/(SRP!$C$10:$C$14&gt;=E1097),SRP!$D$10:$D$14)*(G1097/100)*(E1097/1000)),0))))),2)</f>
        <v>2.21</v>
      </c>
    </row>
    <row r="1098" spans="1:11" x14ac:dyDescent="0.35">
      <c r="A1098" s="2">
        <v>18656</v>
      </c>
      <c r="B1098" s="76" t="s">
        <v>978</v>
      </c>
      <c r="C1098" s="76" t="s">
        <v>287</v>
      </c>
      <c r="D1098" s="76" t="s">
        <v>5230</v>
      </c>
      <c r="E1098" s="76">
        <v>5940</v>
      </c>
      <c r="F1098" s="76">
        <v>1</v>
      </c>
      <c r="G1098" s="77">
        <v>4.5999999999999996</v>
      </c>
      <c r="H1098" s="76" t="s">
        <v>3325</v>
      </c>
      <c r="I1098" s="77">
        <v>44.99</v>
      </c>
      <c r="J1098" s="2">
        <v>18</v>
      </c>
      <c r="K1098" s="119" cm="1">
        <f t="array" ref="K1098">ROUND(IF(C1098="Beer",SUM(LOOKUP(2,1/(SRP!$B$7:$B$9&lt;=E1098)/(SRP!$C$7:$C$9&gt;=E1098),SRP!$D$7:$D$9)*(G1098/100)*(E1098/1000)),IF(C1098="Spirits",SUM(LOOKUP(2,1/(SRP!$B$2:$B$6&lt;=E1098)/(SRP!$C$2:$C$6&gt;=E1098),SRP!$D$2:$D$6)*(G1098/100)*(E1098/1000)),IF(AND(C1098="Wine",D1098="Fortified Wines"),SUM(LOOKUP(2,1/(SRP!$B$20:$B$23&lt;=E1098)/(SRP!$C$20:$C$23&gt;=E1098),SRP!$D$20:$D$23)*(G1098/100)*(E1098/1000)),IF(C1098="Wine",SUM(LOOKUP(2,1/(SRP!$B$15:$B$19&lt;=E1098)/(SRP!$C$15:$C$19&gt;=E1098),SRP!$D$15:$D$19)*(G1098/100)*(E1098/1000)),IF(C1098="Ready to Drink",SUM(LOOKUP(2,1/(SRP!$B$10:$B$14&lt;=E1098)/(SRP!$C$10:$C$14&gt;=E1098),SRP!$D$10:$D$14)*(G1098/100)*(E1098/1000)),0))))),2)</f>
        <v>19.07</v>
      </c>
    </row>
    <row r="1099" spans="1:11" x14ac:dyDescent="0.35">
      <c r="A1099" s="2">
        <v>18656</v>
      </c>
      <c r="B1099" s="76" t="s">
        <v>978</v>
      </c>
      <c r="C1099" s="76" t="s">
        <v>287</v>
      </c>
      <c r="D1099" s="76" t="s">
        <v>5230</v>
      </c>
      <c r="E1099" s="76">
        <v>5940</v>
      </c>
      <c r="F1099" s="76">
        <v>1</v>
      </c>
      <c r="G1099" s="77">
        <v>4.5999999999999996</v>
      </c>
      <c r="H1099" s="76" t="s">
        <v>3325</v>
      </c>
      <c r="I1099" s="77">
        <v>44.99</v>
      </c>
      <c r="J1099" s="2">
        <v>18</v>
      </c>
      <c r="K1099" s="119" cm="1">
        <f t="array" ref="K1099">ROUND(IF(C1099="Beer",SUM(LOOKUP(2,1/(SRP!$B$7:$B$9&lt;=E1099)/(SRP!$C$7:$C$9&gt;=E1099),SRP!$D$7:$D$9)*(G1099/100)*(E1099/1000)),IF(C1099="Spirits",SUM(LOOKUP(2,1/(SRP!$B$2:$B$6&lt;=E1099)/(SRP!$C$2:$C$6&gt;=E1099),SRP!$D$2:$D$6)*(G1099/100)*(E1099/1000)),IF(AND(C1099="Wine",D1099="Fortified Wines"),SUM(LOOKUP(2,1/(SRP!$B$20:$B$23&lt;=E1099)/(SRP!$C$20:$C$23&gt;=E1099),SRP!$D$20:$D$23)*(G1099/100)*(E1099/1000)),IF(C1099="Wine",SUM(LOOKUP(2,1/(SRP!$B$15:$B$19&lt;=E1099)/(SRP!$C$15:$C$19&gt;=E1099),SRP!$D$15:$D$19)*(G1099/100)*(E1099/1000)),IF(C1099="Ready to Drink",SUM(LOOKUP(2,1/(SRP!$B$10:$B$14&lt;=E1099)/(SRP!$C$10:$C$14&gt;=E1099),SRP!$D$10:$D$14)*(G1099/100)*(E1099/1000)),0))))),2)</f>
        <v>19.07</v>
      </c>
    </row>
    <row r="1100" spans="1:11" x14ac:dyDescent="0.35">
      <c r="A1100" s="2">
        <v>18664</v>
      </c>
      <c r="B1100" s="76" t="s">
        <v>979</v>
      </c>
      <c r="C1100" s="76" t="s">
        <v>286</v>
      </c>
      <c r="D1100" s="76" t="s">
        <v>5285</v>
      </c>
      <c r="E1100" s="76">
        <v>750</v>
      </c>
      <c r="F1100" s="76">
        <v>6</v>
      </c>
      <c r="G1100" s="77">
        <v>14.5</v>
      </c>
      <c r="H1100" s="76" t="s">
        <v>3303</v>
      </c>
      <c r="I1100" s="77">
        <v>44.99</v>
      </c>
      <c r="J1100" s="2">
        <v>1</v>
      </c>
      <c r="K1100" s="119" cm="1">
        <f t="array" ref="K1100">ROUND(IF(C1100="Beer",SUM(LOOKUP(2,1/(SRP!$B$7:$B$9&lt;=E1100)/(SRP!$C$7:$C$9&gt;=E1100),SRP!$D$7:$D$9)*(G1100/100)*(E1100/1000)),IF(C1100="Spirits",SUM(LOOKUP(2,1/(SRP!$B$2:$B$6&lt;=E1100)/(SRP!$C$2:$C$6&gt;=E1100),SRP!$D$2:$D$6)*(G1100/100)*(E1100/1000)),IF(AND(C1100="Wine",D1100="Fortified Wines"),SUM(LOOKUP(2,1/(SRP!$B$20:$B$23&lt;=E1100)/(SRP!$C$20:$C$23&gt;=E1100),SRP!$D$20:$D$23)*(G1100/100)*(E1100/1000)),IF(C1100="Wine",SUM(LOOKUP(2,1/(SRP!$B$15:$B$19&lt;=E1100)/(SRP!$C$15:$C$19&gt;=E1100),SRP!$D$15:$D$19)*(G1100/100)*(E1100/1000)),IF(C1100="Ready to Drink",SUM(LOOKUP(2,1/(SRP!$B$10:$B$14&lt;=E1100)/(SRP!$C$10:$C$14&gt;=E1100),SRP!$D$10:$D$14)*(G1100/100)*(E1100/1000)),0))))),2)</f>
        <v>7.59</v>
      </c>
    </row>
    <row r="1101" spans="1:11" x14ac:dyDescent="0.35">
      <c r="A1101" s="2">
        <v>18669</v>
      </c>
      <c r="B1101" s="76" t="s">
        <v>980</v>
      </c>
      <c r="C1101" s="76" t="s">
        <v>287</v>
      </c>
      <c r="D1101" s="76" t="s">
        <v>5230</v>
      </c>
      <c r="E1101" s="76">
        <v>8520</v>
      </c>
      <c r="F1101" s="76">
        <v>1</v>
      </c>
      <c r="G1101" s="77">
        <v>5</v>
      </c>
      <c r="H1101" s="76" t="s">
        <v>3324</v>
      </c>
      <c r="I1101" s="77">
        <v>51.99</v>
      </c>
      <c r="J1101" s="2">
        <v>24</v>
      </c>
      <c r="K1101" s="119" cm="1">
        <f t="array" ref="K1101">ROUND(IF(C1101="Beer",SUM(LOOKUP(2,1/(SRP!$B$7:$B$9&lt;=E1101)/(SRP!$C$7:$C$9&gt;=E1101),SRP!$D$7:$D$9)*(G1101/100)*(E1101/1000)),IF(C1101="Spirits",SUM(LOOKUP(2,1/(SRP!$B$2:$B$6&lt;=E1101)/(SRP!$C$2:$C$6&gt;=E1101),SRP!$D$2:$D$6)*(G1101/100)*(E1101/1000)),IF(AND(C1101="Wine",D1101="Fortified Wines"),SUM(LOOKUP(2,1/(SRP!$B$20:$B$23&lt;=E1101)/(SRP!$C$20:$C$23&gt;=E1101),SRP!$D$20:$D$23)*(G1101/100)*(E1101/1000)),IF(C1101="Wine",SUM(LOOKUP(2,1/(SRP!$B$15:$B$19&lt;=E1101)/(SRP!$C$15:$C$19&gt;=E1101),SRP!$D$15:$D$19)*(G1101/100)*(E1101/1000)),IF(C1101="Ready to Drink",SUM(LOOKUP(2,1/(SRP!$B$10:$B$14&lt;=E1101)/(SRP!$C$10:$C$14&gt;=E1101),SRP!$D$10:$D$14)*(G1101/100)*(E1101/1000)),0))))),2)</f>
        <v>29.74</v>
      </c>
    </row>
    <row r="1102" spans="1:11" x14ac:dyDescent="0.35">
      <c r="A1102" s="2">
        <v>18669</v>
      </c>
      <c r="B1102" s="76" t="s">
        <v>980</v>
      </c>
      <c r="C1102" s="76" t="s">
        <v>287</v>
      </c>
      <c r="D1102" s="76" t="s">
        <v>5230</v>
      </c>
      <c r="E1102" s="76">
        <v>8520</v>
      </c>
      <c r="F1102" s="76">
        <v>1</v>
      </c>
      <c r="G1102" s="77">
        <v>5</v>
      </c>
      <c r="H1102" s="76" t="s">
        <v>3324</v>
      </c>
      <c r="I1102" s="77">
        <v>51.99</v>
      </c>
      <c r="J1102" s="2">
        <v>24</v>
      </c>
      <c r="K1102" s="119" cm="1">
        <f t="array" ref="K1102">ROUND(IF(C1102="Beer",SUM(LOOKUP(2,1/(SRP!$B$7:$B$9&lt;=E1102)/(SRP!$C$7:$C$9&gt;=E1102),SRP!$D$7:$D$9)*(G1102/100)*(E1102/1000)),IF(C1102="Spirits",SUM(LOOKUP(2,1/(SRP!$B$2:$B$6&lt;=E1102)/(SRP!$C$2:$C$6&gt;=E1102),SRP!$D$2:$D$6)*(G1102/100)*(E1102/1000)),IF(AND(C1102="Wine",D1102="Fortified Wines"),SUM(LOOKUP(2,1/(SRP!$B$20:$B$23&lt;=E1102)/(SRP!$C$20:$C$23&gt;=E1102),SRP!$D$20:$D$23)*(G1102/100)*(E1102/1000)),IF(C1102="Wine",SUM(LOOKUP(2,1/(SRP!$B$15:$B$19&lt;=E1102)/(SRP!$C$15:$C$19&gt;=E1102),SRP!$D$15:$D$19)*(G1102/100)*(E1102/1000)),IF(C1102="Ready to Drink",SUM(LOOKUP(2,1/(SRP!$B$10:$B$14&lt;=E1102)/(SRP!$C$10:$C$14&gt;=E1102),SRP!$D$10:$D$14)*(G1102/100)*(E1102/1000)),0))))),2)</f>
        <v>29.74</v>
      </c>
    </row>
    <row r="1103" spans="1:11" x14ac:dyDescent="0.35">
      <c r="A1103" s="2">
        <v>18744</v>
      </c>
      <c r="B1103" s="76" t="s">
        <v>981</v>
      </c>
      <c r="C1103" s="76" t="s">
        <v>285</v>
      </c>
      <c r="D1103" s="76" t="s">
        <v>5231</v>
      </c>
      <c r="E1103" s="76">
        <v>750</v>
      </c>
      <c r="F1103" s="76">
        <v>6</v>
      </c>
      <c r="G1103" s="77">
        <v>40</v>
      </c>
      <c r="H1103" s="76" t="s">
        <v>3283</v>
      </c>
      <c r="I1103" s="77">
        <v>46.64</v>
      </c>
      <c r="J1103" s="2">
        <v>1</v>
      </c>
      <c r="K1103" s="119" cm="1">
        <f t="array" ref="K1103">ROUND(IF(C1103="Beer",SUM(LOOKUP(2,1/(SRP!$B$7:$B$9&lt;=E1103)/(SRP!$C$7:$C$9&gt;=E1103),SRP!$D$7:$D$9)*(G1103/100)*(E1103/1000)),IF(C1103="Spirits",SUM(LOOKUP(2,1/(SRP!$B$2:$B$6&lt;=E1103)/(SRP!$C$2:$C$6&gt;=E1103),SRP!$D$2:$D$6)*(G1103/100)*(E1103/1000)),IF(AND(C1103="Wine",D1103="Fortified Wines"),SUM(LOOKUP(2,1/(SRP!$B$20:$B$23&lt;=E1103)/(SRP!$C$20:$C$23&gt;=E1103),SRP!$D$20:$D$23)*(G1103/100)*(E1103/1000)),IF(C1103="Wine",SUM(LOOKUP(2,1/(SRP!$B$15:$B$19&lt;=E1103)/(SRP!$C$15:$C$19&gt;=E1103),SRP!$D$15:$D$19)*(G1103/100)*(E1103/1000)),IF(C1103="Ready to Drink",SUM(LOOKUP(2,1/(SRP!$B$10:$B$14&lt;=E1103)/(SRP!$C$10:$C$14&gt;=E1103),SRP!$D$10:$D$14)*(G1103/100)*(E1103/1000)),0))))),2)</f>
        <v>20.94</v>
      </c>
    </row>
    <row r="1104" spans="1:11" x14ac:dyDescent="0.35">
      <c r="A1104" s="2">
        <v>18762</v>
      </c>
      <c r="B1104" s="76" t="s">
        <v>3739</v>
      </c>
      <c r="C1104" s="76" t="s">
        <v>287</v>
      </c>
      <c r="D1104" s="76" t="s">
        <v>5230</v>
      </c>
      <c r="E1104" s="76">
        <v>3960</v>
      </c>
      <c r="F1104" s="76">
        <v>2</v>
      </c>
      <c r="G1104" s="77">
        <v>4.5</v>
      </c>
      <c r="H1104" s="76" t="s">
        <v>3324</v>
      </c>
      <c r="I1104" s="77">
        <v>30.79</v>
      </c>
      <c r="J1104" s="2">
        <v>12</v>
      </c>
      <c r="K1104" s="119" cm="1">
        <f t="array" ref="K1104">ROUND(IF(C1104="Beer",SUM(LOOKUP(2,1/(SRP!$B$7:$B$9&lt;=E1104)/(SRP!$C$7:$C$9&gt;=E1104),SRP!$D$7:$D$9)*(G1104/100)*(E1104/1000)),IF(C1104="Spirits",SUM(LOOKUP(2,1/(SRP!$B$2:$B$6&lt;=E1104)/(SRP!$C$2:$C$6&gt;=E1104),SRP!$D$2:$D$6)*(G1104/100)*(E1104/1000)),IF(AND(C1104="Wine",D1104="Fortified Wines"),SUM(LOOKUP(2,1/(SRP!$B$20:$B$23&lt;=E1104)/(SRP!$C$20:$C$23&gt;=E1104),SRP!$D$20:$D$23)*(G1104/100)*(E1104/1000)),IF(C1104="Wine",SUM(LOOKUP(2,1/(SRP!$B$15:$B$19&lt;=E1104)/(SRP!$C$15:$C$19&gt;=E1104),SRP!$D$15:$D$19)*(G1104/100)*(E1104/1000)),IF(C1104="Ready to Drink",SUM(LOOKUP(2,1/(SRP!$B$10:$B$14&lt;=E1104)/(SRP!$C$10:$C$14&gt;=E1104),SRP!$D$10:$D$14)*(G1104/100)*(E1104/1000)),0))))),2)</f>
        <v>12.44</v>
      </c>
    </row>
    <row r="1105" spans="1:11" x14ac:dyDescent="0.35">
      <c r="A1105" s="2">
        <v>18762</v>
      </c>
      <c r="B1105" s="76" t="s">
        <v>3739</v>
      </c>
      <c r="C1105" s="76" t="s">
        <v>287</v>
      </c>
      <c r="D1105" s="76" t="s">
        <v>5230</v>
      </c>
      <c r="E1105" s="76">
        <v>3960</v>
      </c>
      <c r="F1105" s="76">
        <v>2</v>
      </c>
      <c r="G1105" s="77">
        <v>4.5</v>
      </c>
      <c r="H1105" s="76" t="s">
        <v>3324</v>
      </c>
      <c r="I1105" s="77">
        <v>30.79</v>
      </c>
      <c r="J1105" s="2">
        <v>12</v>
      </c>
      <c r="K1105" s="119" cm="1">
        <f t="array" ref="K1105">ROUND(IF(C1105="Beer",SUM(LOOKUP(2,1/(SRP!$B$7:$B$9&lt;=E1105)/(SRP!$C$7:$C$9&gt;=E1105),SRP!$D$7:$D$9)*(G1105/100)*(E1105/1000)),IF(C1105="Spirits",SUM(LOOKUP(2,1/(SRP!$B$2:$B$6&lt;=E1105)/(SRP!$C$2:$C$6&gt;=E1105),SRP!$D$2:$D$6)*(G1105/100)*(E1105/1000)),IF(AND(C1105="Wine",D1105="Fortified Wines"),SUM(LOOKUP(2,1/(SRP!$B$20:$B$23&lt;=E1105)/(SRP!$C$20:$C$23&gt;=E1105),SRP!$D$20:$D$23)*(G1105/100)*(E1105/1000)),IF(C1105="Wine",SUM(LOOKUP(2,1/(SRP!$B$15:$B$19&lt;=E1105)/(SRP!$C$15:$C$19&gt;=E1105),SRP!$D$15:$D$19)*(G1105/100)*(E1105/1000)),IF(C1105="Ready to Drink",SUM(LOOKUP(2,1/(SRP!$B$10:$B$14&lt;=E1105)/(SRP!$C$10:$C$14&gt;=E1105),SRP!$D$10:$D$14)*(G1105/100)*(E1105/1000)),0))))),2)</f>
        <v>12.44</v>
      </c>
    </row>
    <row r="1106" spans="1:11" x14ac:dyDescent="0.35">
      <c r="A1106" s="2">
        <v>18785</v>
      </c>
      <c r="B1106" s="76" t="s">
        <v>983</v>
      </c>
      <c r="C1106" s="76" t="s">
        <v>286</v>
      </c>
      <c r="D1106" s="76" t="s">
        <v>5247</v>
      </c>
      <c r="E1106" s="76">
        <v>750</v>
      </c>
      <c r="F1106" s="76">
        <v>12</v>
      </c>
      <c r="G1106" s="77">
        <v>14.5</v>
      </c>
      <c r="H1106" s="76" t="s">
        <v>3306</v>
      </c>
      <c r="I1106" s="77">
        <v>24.65</v>
      </c>
      <c r="J1106" s="2">
        <v>1</v>
      </c>
      <c r="K1106" s="119" cm="1">
        <f t="array" ref="K1106">ROUND(IF(C1106="Beer",SUM(LOOKUP(2,1/(SRP!$B$7:$B$9&lt;=E1106)/(SRP!$C$7:$C$9&gt;=E1106),SRP!$D$7:$D$9)*(G1106/100)*(E1106/1000)),IF(C1106="Spirits",SUM(LOOKUP(2,1/(SRP!$B$2:$B$6&lt;=E1106)/(SRP!$C$2:$C$6&gt;=E1106),SRP!$D$2:$D$6)*(G1106/100)*(E1106/1000)),IF(AND(C1106="Wine",D1106="Fortified Wines"),SUM(LOOKUP(2,1/(SRP!$B$20:$B$23&lt;=E1106)/(SRP!$C$20:$C$23&gt;=E1106),SRP!$D$20:$D$23)*(G1106/100)*(E1106/1000)),IF(C1106="Wine",SUM(LOOKUP(2,1/(SRP!$B$15:$B$19&lt;=E1106)/(SRP!$C$15:$C$19&gt;=E1106),SRP!$D$15:$D$19)*(G1106/100)*(E1106/1000)),IF(C1106="Ready to Drink",SUM(LOOKUP(2,1/(SRP!$B$10:$B$14&lt;=E1106)/(SRP!$C$10:$C$14&gt;=E1106),SRP!$D$10:$D$14)*(G1106/100)*(E1106/1000)),0))))),2)</f>
        <v>7.59</v>
      </c>
    </row>
    <row r="1107" spans="1:11" x14ac:dyDescent="0.35">
      <c r="A1107" s="2">
        <v>18799</v>
      </c>
      <c r="B1107" s="76" t="s">
        <v>984</v>
      </c>
      <c r="C1107" s="76" t="s">
        <v>287</v>
      </c>
      <c r="D1107" s="76" t="s">
        <v>5230</v>
      </c>
      <c r="E1107" s="76">
        <v>4260</v>
      </c>
      <c r="F1107" s="76">
        <v>1</v>
      </c>
      <c r="G1107" s="77">
        <v>5</v>
      </c>
      <c r="H1107" s="76" t="s">
        <v>3330</v>
      </c>
      <c r="I1107" s="77">
        <v>27.21</v>
      </c>
      <c r="J1107" s="2">
        <v>12</v>
      </c>
      <c r="K1107" s="119" cm="1">
        <f t="array" ref="K1107">ROUND(IF(C1107="Beer",SUM(LOOKUP(2,1/(SRP!$B$7:$B$9&lt;=E1107)/(SRP!$C$7:$C$9&gt;=E1107),SRP!$D$7:$D$9)*(G1107/100)*(E1107/1000)),IF(C1107="Spirits",SUM(LOOKUP(2,1/(SRP!$B$2:$B$6&lt;=E1107)/(SRP!$C$2:$C$6&gt;=E1107),SRP!$D$2:$D$6)*(G1107/100)*(E1107/1000)),IF(AND(C1107="Wine",D1107="Fortified Wines"),SUM(LOOKUP(2,1/(SRP!$B$20:$B$23&lt;=E1107)/(SRP!$C$20:$C$23&gt;=E1107),SRP!$D$20:$D$23)*(G1107/100)*(E1107/1000)),IF(C1107="Wine",SUM(LOOKUP(2,1/(SRP!$B$15:$B$19&lt;=E1107)/(SRP!$C$15:$C$19&gt;=E1107),SRP!$D$15:$D$19)*(G1107/100)*(E1107/1000)),IF(C1107="Ready to Drink",SUM(LOOKUP(2,1/(SRP!$B$10:$B$14&lt;=E1107)/(SRP!$C$10:$C$14&gt;=E1107),SRP!$D$10:$D$14)*(G1107/100)*(E1107/1000)),0))))),2)</f>
        <v>14.87</v>
      </c>
    </row>
    <row r="1108" spans="1:11" x14ac:dyDescent="0.35">
      <c r="A1108" s="2">
        <v>18799</v>
      </c>
      <c r="B1108" s="76" t="s">
        <v>984</v>
      </c>
      <c r="C1108" s="76" t="s">
        <v>287</v>
      </c>
      <c r="D1108" s="76" t="s">
        <v>5230</v>
      </c>
      <c r="E1108" s="76">
        <v>4260</v>
      </c>
      <c r="F1108" s="76">
        <v>1</v>
      </c>
      <c r="G1108" s="77">
        <v>5</v>
      </c>
      <c r="H1108" s="76" t="s">
        <v>3330</v>
      </c>
      <c r="I1108" s="77">
        <v>27.21</v>
      </c>
      <c r="J1108" s="2">
        <v>12</v>
      </c>
      <c r="K1108" s="119" cm="1">
        <f t="array" ref="K1108">ROUND(IF(C1108="Beer",SUM(LOOKUP(2,1/(SRP!$B$7:$B$9&lt;=E1108)/(SRP!$C$7:$C$9&gt;=E1108),SRP!$D$7:$D$9)*(G1108/100)*(E1108/1000)),IF(C1108="Spirits",SUM(LOOKUP(2,1/(SRP!$B$2:$B$6&lt;=E1108)/(SRP!$C$2:$C$6&gt;=E1108),SRP!$D$2:$D$6)*(G1108/100)*(E1108/1000)),IF(AND(C1108="Wine",D1108="Fortified Wines"),SUM(LOOKUP(2,1/(SRP!$B$20:$B$23&lt;=E1108)/(SRP!$C$20:$C$23&gt;=E1108),SRP!$D$20:$D$23)*(G1108/100)*(E1108/1000)),IF(C1108="Wine",SUM(LOOKUP(2,1/(SRP!$B$15:$B$19&lt;=E1108)/(SRP!$C$15:$C$19&gt;=E1108),SRP!$D$15:$D$19)*(G1108/100)*(E1108/1000)),IF(C1108="Ready to Drink",SUM(LOOKUP(2,1/(SRP!$B$10:$B$14&lt;=E1108)/(SRP!$C$10:$C$14&gt;=E1108),SRP!$D$10:$D$14)*(G1108/100)*(E1108/1000)),0))))),2)</f>
        <v>14.87</v>
      </c>
    </row>
    <row r="1109" spans="1:11" x14ac:dyDescent="0.35">
      <c r="A1109" s="2">
        <v>18802</v>
      </c>
      <c r="B1109" s="76" t="s">
        <v>985</v>
      </c>
      <c r="C1109" s="76" t="s">
        <v>286</v>
      </c>
      <c r="D1109" s="76" t="s">
        <v>5248</v>
      </c>
      <c r="E1109" s="76">
        <v>4000</v>
      </c>
      <c r="F1109" s="76">
        <v>4</v>
      </c>
      <c r="G1109" s="77">
        <v>13</v>
      </c>
      <c r="H1109" s="76" t="s">
        <v>3297</v>
      </c>
      <c r="I1109" s="77">
        <v>40.99</v>
      </c>
      <c r="J1109" s="2">
        <v>1</v>
      </c>
      <c r="K1109" s="119" cm="1">
        <f t="array" ref="K1109">ROUND(IF(C1109="Beer",SUM(LOOKUP(2,1/(SRP!$B$7:$B$9&lt;=E1109)/(SRP!$C$7:$C$9&gt;=E1109),SRP!$D$7:$D$9)*(G1109/100)*(E1109/1000)),IF(C1109="Spirits",SUM(LOOKUP(2,1/(SRP!$B$2:$B$6&lt;=E1109)/(SRP!$C$2:$C$6&gt;=E1109),SRP!$D$2:$D$6)*(G1109/100)*(E1109/1000)),IF(AND(C1109="Wine",D1109="Fortified Wines"),SUM(LOOKUP(2,1/(SRP!$B$20:$B$23&lt;=E1109)/(SRP!$C$20:$C$23&gt;=E1109),SRP!$D$20:$D$23)*(G1109/100)*(E1109/1000)),IF(C1109="Wine",SUM(LOOKUP(2,1/(SRP!$B$15:$B$19&lt;=E1109)/(SRP!$C$15:$C$19&gt;=E1109),SRP!$D$15:$D$19)*(G1109/100)*(E1109/1000)),IF(C1109="Ready to Drink",SUM(LOOKUP(2,1/(SRP!$B$10:$B$14&lt;=E1109)/(SRP!$C$10:$C$14&gt;=E1109),SRP!$D$10:$D$14)*(G1109/100)*(E1109/1000)),0))))),2)</f>
        <v>30.23</v>
      </c>
    </row>
    <row r="1110" spans="1:11" x14ac:dyDescent="0.35">
      <c r="A1110" s="2">
        <v>18803</v>
      </c>
      <c r="B1110" s="76" t="s">
        <v>986</v>
      </c>
      <c r="C1110" s="76" t="s">
        <v>286</v>
      </c>
      <c r="D1110" s="76" t="s">
        <v>5247</v>
      </c>
      <c r="E1110" s="76">
        <v>4000</v>
      </c>
      <c r="F1110" s="76">
        <v>4</v>
      </c>
      <c r="G1110" s="77">
        <v>12.5</v>
      </c>
      <c r="H1110" s="76" t="s">
        <v>3297</v>
      </c>
      <c r="I1110" s="77">
        <v>40.99</v>
      </c>
      <c r="J1110" s="2">
        <v>1</v>
      </c>
      <c r="K1110" s="119" cm="1">
        <f t="array" ref="K1110">ROUND(IF(C1110="Beer",SUM(LOOKUP(2,1/(SRP!$B$7:$B$9&lt;=E1110)/(SRP!$C$7:$C$9&gt;=E1110),SRP!$D$7:$D$9)*(G1110/100)*(E1110/1000)),IF(C1110="Spirits",SUM(LOOKUP(2,1/(SRP!$B$2:$B$6&lt;=E1110)/(SRP!$C$2:$C$6&gt;=E1110),SRP!$D$2:$D$6)*(G1110/100)*(E1110/1000)),IF(AND(C1110="Wine",D1110="Fortified Wines"),SUM(LOOKUP(2,1/(SRP!$B$20:$B$23&lt;=E1110)/(SRP!$C$20:$C$23&gt;=E1110),SRP!$D$20:$D$23)*(G1110/100)*(E1110/1000)),IF(C1110="Wine",SUM(LOOKUP(2,1/(SRP!$B$15:$B$19&lt;=E1110)/(SRP!$C$15:$C$19&gt;=E1110),SRP!$D$15:$D$19)*(G1110/100)*(E1110/1000)),IF(C1110="Ready to Drink",SUM(LOOKUP(2,1/(SRP!$B$10:$B$14&lt;=E1110)/(SRP!$C$10:$C$14&gt;=E1110),SRP!$D$10:$D$14)*(G1110/100)*(E1110/1000)),0))))),2)</f>
        <v>29.07</v>
      </c>
    </row>
    <row r="1111" spans="1:11" x14ac:dyDescent="0.35">
      <c r="A1111" s="2">
        <v>18805</v>
      </c>
      <c r="B1111" s="76" t="s">
        <v>987</v>
      </c>
      <c r="C1111" s="76" t="s">
        <v>286</v>
      </c>
      <c r="D1111" s="76" t="s">
        <v>5264</v>
      </c>
      <c r="E1111" s="76">
        <v>4000</v>
      </c>
      <c r="F1111" s="76">
        <v>4</v>
      </c>
      <c r="G1111" s="77">
        <v>12</v>
      </c>
      <c r="H1111" s="76" t="s">
        <v>3297</v>
      </c>
      <c r="I1111" s="77">
        <v>40.99</v>
      </c>
      <c r="J1111" s="2">
        <v>1</v>
      </c>
      <c r="K1111" s="119" cm="1">
        <f t="array" ref="K1111">ROUND(IF(C1111="Beer",SUM(LOOKUP(2,1/(SRP!$B$7:$B$9&lt;=E1111)/(SRP!$C$7:$C$9&gt;=E1111),SRP!$D$7:$D$9)*(G1111/100)*(E1111/1000)),IF(C1111="Spirits",SUM(LOOKUP(2,1/(SRP!$B$2:$B$6&lt;=E1111)/(SRP!$C$2:$C$6&gt;=E1111),SRP!$D$2:$D$6)*(G1111/100)*(E1111/1000)),IF(AND(C1111="Wine",D1111="Fortified Wines"),SUM(LOOKUP(2,1/(SRP!$B$20:$B$23&lt;=E1111)/(SRP!$C$20:$C$23&gt;=E1111),SRP!$D$20:$D$23)*(G1111/100)*(E1111/1000)),IF(C1111="Wine",SUM(LOOKUP(2,1/(SRP!$B$15:$B$19&lt;=E1111)/(SRP!$C$15:$C$19&gt;=E1111),SRP!$D$15:$D$19)*(G1111/100)*(E1111/1000)),IF(C1111="Ready to Drink",SUM(LOOKUP(2,1/(SRP!$B$10:$B$14&lt;=E1111)/(SRP!$C$10:$C$14&gt;=E1111),SRP!$D$10:$D$14)*(G1111/100)*(E1111/1000)),0))))),2)</f>
        <v>27.9</v>
      </c>
    </row>
    <row r="1112" spans="1:11" x14ac:dyDescent="0.35">
      <c r="A1112" s="2">
        <v>18806</v>
      </c>
      <c r="B1112" s="76" t="s">
        <v>988</v>
      </c>
      <c r="C1112" s="76" t="s">
        <v>286</v>
      </c>
      <c r="D1112" s="76" t="s">
        <v>5249</v>
      </c>
      <c r="E1112" s="76">
        <v>4000</v>
      </c>
      <c r="F1112" s="76">
        <v>4</v>
      </c>
      <c r="G1112" s="77">
        <v>12.5</v>
      </c>
      <c r="H1112" s="76" t="s">
        <v>3297</v>
      </c>
      <c r="I1112" s="77">
        <v>40.99</v>
      </c>
      <c r="J1112" s="2">
        <v>1</v>
      </c>
      <c r="K1112" s="119" cm="1">
        <f t="array" ref="K1112">ROUND(IF(C1112="Beer",SUM(LOOKUP(2,1/(SRP!$B$7:$B$9&lt;=E1112)/(SRP!$C$7:$C$9&gt;=E1112),SRP!$D$7:$D$9)*(G1112/100)*(E1112/1000)),IF(C1112="Spirits",SUM(LOOKUP(2,1/(SRP!$B$2:$B$6&lt;=E1112)/(SRP!$C$2:$C$6&gt;=E1112),SRP!$D$2:$D$6)*(G1112/100)*(E1112/1000)),IF(AND(C1112="Wine",D1112="Fortified Wines"),SUM(LOOKUP(2,1/(SRP!$B$20:$B$23&lt;=E1112)/(SRP!$C$20:$C$23&gt;=E1112),SRP!$D$20:$D$23)*(G1112/100)*(E1112/1000)),IF(C1112="Wine",SUM(LOOKUP(2,1/(SRP!$B$15:$B$19&lt;=E1112)/(SRP!$C$15:$C$19&gt;=E1112),SRP!$D$15:$D$19)*(G1112/100)*(E1112/1000)),IF(C1112="Ready to Drink",SUM(LOOKUP(2,1/(SRP!$B$10:$B$14&lt;=E1112)/(SRP!$C$10:$C$14&gt;=E1112),SRP!$D$10:$D$14)*(G1112/100)*(E1112/1000)),0))))),2)</f>
        <v>29.07</v>
      </c>
    </row>
    <row r="1113" spans="1:11" x14ac:dyDescent="0.35">
      <c r="A1113" s="2">
        <v>18807</v>
      </c>
      <c r="B1113" s="76" t="s">
        <v>989</v>
      </c>
      <c r="C1113" s="76" t="s">
        <v>286</v>
      </c>
      <c r="D1113" s="76" t="s">
        <v>5244</v>
      </c>
      <c r="E1113" s="76">
        <v>4000</v>
      </c>
      <c r="F1113" s="76">
        <v>4</v>
      </c>
      <c r="G1113" s="77">
        <v>12.5</v>
      </c>
      <c r="H1113" s="76" t="s">
        <v>3297</v>
      </c>
      <c r="I1113" s="77">
        <v>40.99</v>
      </c>
      <c r="J1113" s="2">
        <v>1</v>
      </c>
      <c r="K1113" s="119" cm="1">
        <f t="array" ref="K1113">ROUND(IF(C1113="Beer",SUM(LOOKUP(2,1/(SRP!$B$7:$B$9&lt;=E1113)/(SRP!$C$7:$C$9&gt;=E1113),SRP!$D$7:$D$9)*(G1113/100)*(E1113/1000)),IF(C1113="Spirits",SUM(LOOKUP(2,1/(SRP!$B$2:$B$6&lt;=E1113)/(SRP!$C$2:$C$6&gt;=E1113),SRP!$D$2:$D$6)*(G1113/100)*(E1113/1000)),IF(AND(C1113="Wine",D1113="Fortified Wines"),SUM(LOOKUP(2,1/(SRP!$B$20:$B$23&lt;=E1113)/(SRP!$C$20:$C$23&gt;=E1113),SRP!$D$20:$D$23)*(G1113/100)*(E1113/1000)),IF(C1113="Wine",SUM(LOOKUP(2,1/(SRP!$B$15:$B$19&lt;=E1113)/(SRP!$C$15:$C$19&gt;=E1113),SRP!$D$15:$D$19)*(G1113/100)*(E1113/1000)),IF(C1113="Ready to Drink",SUM(LOOKUP(2,1/(SRP!$B$10:$B$14&lt;=E1113)/(SRP!$C$10:$C$14&gt;=E1113),SRP!$D$10:$D$14)*(G1113/100)*(E1113/1000)),0))))),2)</f>
        <v>29.07</v>
      </c>
    </row>
    <row r="1114" spans="1:11" x14ac:dyDescent="0.35">
      <c r="A1114" s="2">
        <v>18808</v>
      </c>
      <c r="B1114" s="76" t="s">
        <v>990</v>
      </c>
      <c r="C1114" s="76" t="s">
        <v>286</v>
      </c>
      <c r="D1114" s="76" t="s">
        <v>5268</v>
      </c>
      <c r="E1114" s="76">
        <v>4000</v>
      </c>
      <c r="F1114" s="76">
        <v>4</v>
      </c>
      <c r="G1114" s="77">
        <v>14</v>
      </c>
      <c r="H1114" s="76" t="s">
        <v>3297</v>
      </c>
      <c r="I1114" s="77">
        <v>40.99</v>
      </c>
      <c r="J1114" s="2">
        <v>1</v>
      </c>
      <c r="K1114" s="119" cm="1">
        <f t="array" ref="K1114">ROUND(IF(C1114="Beer",SUM(LOOKUP(2,1/(SRP!$B$7:$B$9&lt;=E1114)/(SRP!$C$7:$C$9&gt;=E1114),SRP!$D$7:$D$9)*(G1114/100)*(E1114/1000)),IF(C1114="Spirits",SUM(LOOKUP(2,1/(SRP!$B$2:$B$6&lt;=E1114)/(SRP!$C$2:$C$6&gt;=E1114),SRP!$D$2:$D$6)*(G1114/100)*(E1114/1000)),IF(AND(C1114="Wine",D1114="Fortified Wines"),SUM(LOOKUP(2,1/(SRP!$B$20:$B$23&lt;=E1114)/(SRP!$C$20:$C$23&gt;=E1114),SRP!$D$20:$D$23)*(G1114/100)*(E1114/1000)),IF(C1114="Wine",SUM(LOOKUP(2,1/(SRP!$B$15:$B$19&lt;=E1114)/(SRP!$C$15:$C$19&gt;=E1114),SRP!$D$15:$D$19)*(G1114/100)*(E1114/1000)),IF(C1114="Ready to Drink",SUM(LOOKUP(2,1/(SRP!$B$10:$B$14&lt;=E1114)/(SRP!$C$10:$C$14&gt;=E1114),SRP!$D$10:$D$14)*(G1114/100)*(E1114/1000)),0))))),2)</f>
        <v>32.549999999999997</v>
      </c>
    </row>
    <row r="1115" spans="1:11" x14ac:dyDescent="0.35">
      <c r="A1115" s="2">
        <v>18818</v>
      </c>
      <c r="B1115" s="76" t="s">
        <v>991</v>
      </c>
      <c r="C1115" s="76" t="s">
        <v>285</v>
      </c>
      <c r="D1115" s="76" t="s">
        <v>5273</v>
      </c>
      <c r="E1115" s="76">
        <v>750</v>
      </c>
      <c r="F1115" s="76">
        <v>12</v>
      </c>
      <c r="G1115" s="77">
        <v>13.7</v>
      </c>
      <c r="H1115" s="76" t="s">
        <v>6695</v>
      </c>
      <c r="I1115" s="77">
        <v>39.99</v>
      </c>
      <c r="J1115" s="2">
        <v>1</v>
      </c>
      <c r="K1115" s="119" cm="1">
        <f t="array" ref="K1115">ROUND(IF(C1115="Beer",SUM(LOOKUP(2,1/(SRP!$B$7:$B$9&lt;=E1115)/(SRP!$C$7:$C$9&gt;=E1115),SRP!$D$7:$D$9)*(G1115/100)*(E1115/1000)),IF(C1115="Spirits",SUM(LOOKUP(2,1/(SRP!$B$2:$B$6&lt;=E1115)/(SRP!$C$2:$C$6&gt;=E1115),SRP!$D$2:$D$6)*(G1115/100)*(E1115/1000)),IF(AND(C1115="Wine",D1115="Fortified Wines"),SUM(LOOKUP(2,1/(SRP!$B$20:$B$23&lt;=E1115)/(SRP!$C$20:$C$23&gt;=E1115),SRP!$D$20:$D$23)*(G1115/100)*(E1115/1000)),IF(C1115="Wine",SUM(LOOKUP(2,1/(SRP!$B$15:$B$19&lt;=E1115)/(SRP!$C$15:$C$19&gt;=E1115),SRP!$D$15:$D$19)*(G1115/100)*(E1115/1000)),IF(C1115="Ready to Drink",SUM(LOOKUP(2,1/(SRP!$B$10:$B$14&lt;=E1115)/(SRP!$C$10:$C$14&gt;=E1115),SRP!$D$10:$D$14)*(G1115/100)*(E1115/1000)),0))))),2)</f>
        <v>7.17</v>
      </c>
    </row>
    <row r="1116" spans="1:11" x14ac:dyDescent="0.35">
      <c r="A1116" s="2">
        <v>18828</v>
      </c>
      <c r="B1116" s="76" t="s">
        <v>992</v>
      </c>
      <c r="C1116" s="76" t="s">
        <v>286</v>
      </c>
      <c r="D1116" s="76" t="s">
        <v>5236</v>
      </c>
      <c r="E1116" s="76">
        <v>750</v>
      </c>
      <c r="F1116" s="76">
        <v>12</v>
      </c>
      <c r="G1116" s="77">
        <v>14</v>
      </c>
      <c r="H1116" s="76" t="s">
        <v>6283</v>
      </c>
      <c r="I1116" s="77">
        <v>64.989999999999995</v>
      </c>
      <c r="J1116" s="2">
        <v>1</v>
      </c>
      <c r="K1116" s="119" cm="1">
        <f t="array" ref="K1116">ROUND(IF(C1116="Beer",SUM(LOOKUP(2,1/(SRP!$B$7:$B$9&lt;=E1116)/(SRP!$C$7:$C$9&gt;=E1116),SRP!$D$7:$D$9)*(G1116/100)*(E1116/1000)),IF(C1116="Spirits",SUM(LOOKUP(2,1/(SRP!$B$2:$B$6&lt;=E1116)/(SRP!$C$2:$C$6&gt;=E1116),SRP!$D$2:$D$6)*(G1116/100)*(E1116/1000)),IF(AND(C1116="Wine",D1116="Fortified Wines"),SUM(LOOKUP(2,1/(SRP!$B$20:$B$23&lt;=E1116)/(SRP!$C$20:$C$23&gt;=E1116),SRP!$D$20:$D$23)*(G1116/100)*(E1116/1000)),IF(C1116="Wine",SUM(LOOKUP(2,1/(SRP!$B$15:$B$19&lt;=E1116)/(SRP!$C$15:$C$19&gt;=E1116),SRP!$D$15:$D$19)*(G1116/100)*(E1116/1000)),IF(C1116="Ready to Drink",SUM(LOOKUP(2,1/(SRP!$B$10:$B$14&lt;=E1116)/(SRP!$C$10:$C$14&gt;=E1116),SRP!$D$10:$D$14)*(G1116/100)*(E1116/1000)),0))))),2)</f>
        <v>7.33</v>
      </c>
    </row>
    <row r="1117" spans="1:11" x14ac:dyDescent="0.35">
      <c r="A1117" s="2">
        <v>18834</v>
      </c>
      <c r="B1117" s="76" t="s">
        <v>993</v>
      </c>
      <c r="C1117" s="76" t="s">
        <v>286</v>
      </c>
      <c r="D1117" s="76" t="s">
        <v>5269</v>
      </c>
      <c r="E1117" s="76">
        <v>750</v>
      </c>
      <c r="F1117" s="76">
        <v>12</v>
      </c>
      <c r="G1117" s="77">
        <v>12.5</v>
      </c>
      <c r="H1117" s="76" t="s">
        <v>3303</v>
      </c>
      <c r="I1117" s="77">
        <v>17.989999999999998</v>
      </c>
      <c r="J1117" s="2">
        <v>1</v>
      </c>
      <c r="K1117" s="119" cm="1">
        <f t="array" ref="K1117">ROUND(IF(C1117="Beer",SUM(LOOKUP(2,1/(SRP!$B$7:$B$9&lt;=E1117)/(SRP!$C$7:$C$9&gt;=E1117),SRP!$D$7:$D$9)*(G1117/100)*(E1117/1000)),IF(C1117="Spirits",SUM(LOOKUP(2,1/(SRP!$B$2:$B$6&lt;=E1117)/(SRP!$C$2:$C$6&gt;=E1117),SRP!$D$2:$D$6)*(G1117/100)*(E1117/1000)),IF(AND(C1117="Wine",D1117="Fortified Wines"),SUM(LOOKUP(2,1/(SRP!$B$20:$B$23&lt;=E1117)/(SRP!$C$20:$C$23&gt;=E1117),SRP!$D$20:$D$23)*(G1117/100)*(E1117/1000)),IF(C1117="Wine",SUM(LOOKUP(2,1/(SRP!$B$15:$B$19&lt;=E1117)/(SRP!$C$15:$C$19&gt;=E1117),SRP!$D$15:$D$19)*(G1117/100)*(E1117/1000)),IF(C1117="Ready to Drink",SUM(LOOKUP(2,1/(SRP!$B$10:$B$14&lt;=E1117)/(SRP!$C$10:$C$14&gt;=E1117),SRP!$D$10:$D$14)*(G1117/100)*(E1117/1000)),0))))),2)</f>
        <v>6.54</v>
      </c>
    </row>
    <row r="1118" spans="1:11" x14ac:dyDescent="0.35">
      <c r="A1118" s="2">
        <v>18858</v>
      </c>
      <c r="B1118" s="76" t="s">
        <v>208</v>
      </c>
      <c r="C1118" s="76" t="s">
        <v>285</v>
      </c>
      <c r="D1118" s="76" t="s">
        <v>5231</v>
      </c>
      <c r="E1118" s="76">
        <v>750</v>
      </c>
      <c r="F1118" s="76">
        <v>12</v>
      </c>
      <c r="G1118" s="77">
        <v>45</v>
      </c>
      <c r="H1118" s="76" t="s">
        <v>3279</v>
      </c>
      <c r="I1118" s="77">
        <v>25.8</v>
      </c>
      <c r="J1118" s="2">
        <v>1</v>
      </c>
      <c r="K1118" s="119" cm="1">
        <f t="array" ref="K1118">ROUND(IF(C1118="Beer",SUM(LOOKUP(2,1/(SRP!$B$7:$B$9&lt;=E1118)/(SRP!$C$7:$C$9&gt;=E1118),SRP!$D$7:$D$9)*(G1118/100)*(E1118/1000)),IF(C1118="Spirits",SUM(LOOKUP(2,1/(SRP!$B$2:$B$6&lt;=E1118)/(SRP!$C$2:$C$6&gt;=E1118),SRP!$D$2:$D$6)*(G1118/100)*(E1118/1000)),IF(AND(C1118="Wine",D1118="Fortified Wines"),SUM(LOOKUP(2,1/(SRP!$B$20:$B$23&lt;=E1118)/(SRP!$C$20:$C$23&gt;=E1118),SRP!$D$20:$D$23)*(G1118/100)*(E1118/1000)),IF(C1118="Wine",SUM(LOOKUP(2,1/(SRP!$B$15:$B$19&lt;=E1118)/(SRP!$C$15:$C$19&gt;=E1118),SRP!$D$15:$D$19)*(G1118/100)*(E1118/1000)),IF(C1118="Ready to Drink",SUM(LOOKUP(2,1/(SRP!$B$10:$B$14&lt;=E1118)/(SRP!$C$10:$C$14&gt;=E1118),SRP!$D$10:$D$14)*(G1118/100)*(E1118/1000)),0))))),2)</f>
        <v>23.56</v>
      </c>
    </row>
    <row r="1119" spans="1:11" x14ac:dyDescent="0.35">
      <c r="A1119" s="2">
        <v>18860</v>
      </c>
      <c r="B1119" s="76" t="s">
        <v>5954</v>
      </c>
      <c r="C1119" s="76" t="s">
        <v>285</v>
      </c>
      <c r="D1119" s="76" t="s">
        <v>6931</v>
      </c>
      <c r="E1119" s="76">
        <v>750</v>
      </c>
      <c r="F1119" s="76">
        <v>12</v>
      </c>
      <c r="G1119" s="77">
        <v>43</v>
      </c>
      <c r="H1119" s="76" t="s">
        <v>3285</v>
      </c>
      <c r="I1119" s="77">
        <v>31.79</v>
      </c>
      <c r="J1119" s="2">
        <v>1</v>
      </c>
      <c r="K1119" s="119" cm="1">
        <f t="array" ref="K1119">ROUND(IF(C1119="Beer",SUM(LOOKUP(2,1/(SRP!$B$7:$B$9&lt;=E1119)/(SRP!$C$7:$C$9&gt;=E1119),SRP!$D$7:$D$9)*(G1119/100)*(E1119/1000)),IF(C1119="Spirits",SUM(LOOKUP(2,1/(SRP!$B$2:$B$6&lt;=E1119)/(SRP!$C$2:$C$6&gt;=E1119),SRP!$D$2:$D$6)*(G1119/100)*(E1119/1000)),IF(AND(C1119="Wine",D1119="Fortified Wines"),SUM(LOOKUP(2,1/(SRP!$B$20:$B$23&lt;=E1119)/(SRP!$C$20:$C$23&gt;=E1119),SRP!$D$20:$D$23)*(G1119/100)*(E1119/1000)),IF(C1119="Wine",SUM(LOOKUP(2,1/(SRP!$B$15:$B$19&lt;=E1119)/(SRP!$C$15:$C$19&gt;=E1119),SRP!$D$15:$D$19)*(G1119/100)*(E1119/1000)),IF(C1119="Ready to Drink",SUM(LOOKUP(2,1/(SRP!$B$10:$B$14&lt;=E1119)/(SRP!$C$10:$C$14&gt;=E1119),SRP!$D$10:$D$14)*(G1119/100)*(E1119/1000)),0))))),2)</f>
        <v>22.51</v>
      </c>
    </row>
    <row r="1120" spans="1:11" x14ac:dyDescent="0.35">
      <c r="A1120" s="2">
        <v>18869</v>
      </c>
      <c r="B1120" s="76" t="s">
        <v>994</v>
      </c>
      <c r="C1120" s="76" t="s">
        <v>287</v>
      </c>
      <c r="D1120" s="76" t="s">
        <v>5266</v>
      </c>
      <c r="E1120" s="76">
        <v>473</v>
      </c>
      <c r="F1120" s="76">
        <v>24</v>
      </c>
      <c r="G1120" s="77">
        <v>5</v>
      </c>
      <c r="H1120" s="76" t="s">
        <v>3360</v>
      </c>
      <c r="I1120" s="77">
        <v>3.99</v>
      </c>
      <c r="J1120" s="2">
        <v>1</v>
      </c>
      <c r="K1120" s="119" cm="1">
        <f t="array" ref="K1120">ROUND(IF(C1120="Beer",SUM(LOOKUP(2,1/(SRP!$B$7:$B$9&lt;=E1120)/(SRP!$C$7:$C$9&gt;=E1120),SRP!$D$7:$D$9)*(G1120/100)*(E1120/1000)),IF(C1120="Spirits",SUM(LOOKUP(2,1/(SRP!$B$2:$B$6&lt;=E1120)/(SRP!$C$2:$C$6&gt;=E1120),SRP!$D$2:$D$6)*(G1120/100)*(E1120/1000)),IF(AND(C1120="Wine",D1120="Fortified Wines"),SUM(LOOKUP(2,1/(SRP!$B$20:$B$23&lt;=E1120)/(SRP!$C$20:$C$23&gt;=E1120),SRP!$D$20:$D$23)*(G1120/100)*(E1120/1000)),IF(C1120="Wine",SUM(LOOKUP(2,1/(SRP!$B$15:$B$19&lt;=E1120)/(SRP!$C$15:$C$19&gt;=E1120),SRP!$D$15:$D$19)*(G1120/100)*(E1120/1000)),IF(C1120="Ready to Drink",SUM(LOOKUP(2,1/(SRP!$B$10:$B$14&lt;=E1120)/(SRP!$C$10:$C$14&gt;=E1120),SRP!$D$10:$D$14)*(G1120/100)*(E1120/1000)),0))))),2)</f>
        <v>1.65</v>
      </c>
    </row>
    <row r="1121" spans="1:11" x14ac:dyDescent="0.35">
      <c r="A1121" s="2">
        <v>18869</v>
      </c>
      <c r="B1121" s="76" t="s">
        <v>994</v>
      </c>
      <c r="C1121" s="76" t="s">
        <v>287</v>
      </c>
      <c r="D1121" s="76" t="s">
        <v>5266</v>
      </c>
      <c r="E1121" s="76">
        <v>473</v>
      </c>
      <c r="F1121" s="76">
        <v>24</v>
      </c>
      <c r="G1121" s="77">
        <v>5</v>
      </c>
      <c r="H1121" s="76" t="s">
        <v>3360</v>
      </c>
      <c r="I1121" s="77">
        <v>3.99</v>
      </c>
      <c r="J1121" s="2">
        <v>1</v>
      </c>
      <c r="K1121" s="119" cm="1">
        <f t="array" ref="K1121">ROUND(IF(C1121="Beer",SUM(LOOKUP(2,1/(SRP!$B$7:$B$9&lt;=E1121)/(SRP!$C$7:$C$9&gt;=E1121),SRP!$D$7:$D$9)*(G1121/100)*(E1121/1000)),IF(C1121="Spirits",SUM(LOOKUP(2,1/(SRP!$B$2:$B$6&lt;=E1121)/(SRP!$C$2:$C$6&gt;=E1121),SRP!$D$2:$D$6)*(G1121/100)*(E1121/1000)),IF(AND(C1121="Wine",D1121="Fortified Wines"),SUM(LOOKUP(2,1/(SRP!$B$20:$B$23&lt;=E1121)/(SRP!$C$20:$C$23&gt;=E1121),SRP!$D$20:$D$23)*(G1121/100)*(E1121/1000)),IF(C1121="Wine",SUM(LOOKUP(2,1/(SRP!$B$15:$B$19&lt;=E1121)/(SRP!$C$15:$C$19&gt;=E1121),SRP!$D$15:$D$19)*(G1121/100)*(E1121/1000)),IF(C1121="Ready to Drink",SUM(LOOKUP(2,1/(SRP!$B$10:$B$14&lt;=E1121)/(SRP!$C$10:$C$14&gt;=E1121),SRP!$D$10:$D$14)*(G1121/100)*(E1121/1000)),0))))),2)</f>
        <v>1.65</v>
      </c>
    </row>
    <row r="1122" spans="1:11" x14ac:dyDescent="0.35">
      <c r="A1122" s="2">
        <v>18903</v>
      </c>
      <c r="B1122" s="76" t="s">
        <v>207</v>
      </c>
      <c r="C1122" s="76" t="s">
        <v>287</v>
      </c>
      <c r="D1122" s="76" t="s">
        <v>5240</v>
      </c>
      <c r="E1122" s="76">
        <v>740</v>
      </c>
      <c r="F1122" s="76">
        <v>12</v>
      </c>
      <c r="G1122" s="77">
        <v>8.1</v>
      </c>
      <c r="H1122" s="76" t="s">
        <v>3325</v>
      </c>
      <c r="I1122" s="77">
        <v>4.46</v>
      </c>
      <c r="J1122" s="2">
        <v>1</v>
      </c>
      <c r="K1122" s="119" cm="1">
        <f t="array" ref="K1122">ROUND(IF(C1122="Beer",SUM(LOOKUP(2,1/(SRP!$B$7:$B$9&lt;=E1122)/(SRP!$C$7:$C$9&gt;=E1122),SRP!$D$7:$D$9)*(G1122/100)*(E1122/1000)),IF(C1122="Spirits",SUM(LOOKUP(2,1/(SRP!$B$2:$B$6&lt;=E1122)/(SRP!$C$2:$C$6&gt;=E1122),SRP!$D$2:$D$6)*(G1122/100)*(E1122/1000)),IF(AND(C1122="Wine",D1122="Fortified Wines"),SUM(LOOKUP(2,1/(SRP!$B$20:$B$23&lt;=E1122)/(SRP!$C$20:$C$23&gt;=E1122),SRP!$D$20:$D$23)*(G1122/100)*(E1122/1000)),IF(C1122="Wine",SUM(LOOKUP(2,1/(SRP!$B$15:$B$19&lt;=E1122)/(SRP!$C$15:$C$19&gt;=E1122),SRP!$D$15:$D$19)*(G1122/100)*(E1122/1000)),IF(C1122="Ready to Drink",SUM(LOOKUP(2,1/(SRP!$B$10:$B$14&lt;=E1122)/(SRP!$C$10:$C$14&gt;=E1122),SRP!$D$10:$D$14)*(G1122/100)*(E1122/1000)),0))))),2)</f>
        <v>4.18</v>
      </c>
    </row>
    <row r="1123" spans="1:11" x14ac:dyDescent="0.35">
      <c r="A1123" s="2">
        <v>18903</v>
      </c>
      <c r="B1123" s="76" t="s">
        <v>207</v>
      </c>
      <c r="C1123" s="76" t="s">
        <v>287</v>
      </c>
      <c r="D1123" s="76" t="s">
        <v>5240</v>
      </c>
      <c r="E1123" s="76">
        <v>740</v>
      </c>
      <c r="F1123" s="76">
        <v>12</v>
      </c>
      <c r="G1123" s="77">
        <v>8.1</v>
      </c>
      <c r="H1123" s="76" t="s">
        <v>3325</v>
      </c>
      <c r="I1123" s="77">
        <v>4.46</v>
      </c>
      <c r="J1123" s="2">
        <v>1</v>
      </c>
      <c r="K1123" s="119" cm="1">
        <f t="array" ref="K1123">ROUND(IF(C1123="Beer",SUM(LOOKUP(2,1/(SRP!$B$7:$B$9&lt;=E1123)/(SRP!$C$7:$C$9&gt;=E1123),SRP!$D$7:$D$9)*(G1123/100)*(E1123/1000)),IF(C1123="Spirits",SUM(LOOKUP(2,1/(SRP!$B$2:$B$6&lt;=E1123)/(SRP!$C$2:$C$6&gt;=E1123),SRP!$D$2:$D$6)*(G1123/100)*(E1123/1000)),IF(AND(C1123="Wine",D1123="Fortified Wines"),SUM(LOOKUP(2,1/(SRP!$B$20:$B$23&lt;=E1123)/(SRP!$C$20:$C$23&gt;=E1123),SRP!$D$20:$D$23)*(G1123/100)*(E1123/1000)),IF(C1123="Wine",SUM(LOOKUP(2,1/(SRP!$B$15:$B$19&lt;=E1123)/(SRP!$C$15:$C$19&gt;=E1123),SRP!$D$15:$D$19)*(G1123/100)*(E1123/1000)),IF(C1123="Ready to Drink",SUM(LOOKUP(2,1/(SRP!$B$10:$B$14&lt;=E1123)/(SRP!$C$10:$C$14&gt;=E1123),SRP!$D$10:$D$14)*(G1123/100)*(E1123/1000)),0))))),2)</f>
        <v>4.18</v>
      </c>
    </row>
    <row r="1124" spans="1:11" x14ac:dyDescent="0.35">
      <c r="A1124" s="2">
        <v>18917</v>
      </c>
      <c r="B1124" s="76" t="s">
        <v>697</v>
      </c>
      <c r="C1124" s="76" t="s">
        <v>286</v>
      </c>
      <c r="D1124" s="76" t="s">
        <v>5289</v>
      </c>
      <c r="E1124" s="76">
        <v>1500</v>
      </c>
      <c r="F1124" s="76">
        <v>6</v>
      </c>
      <c r="G1124" s="77">
        <v>7.7</v>
      </c>
      <c r="H1124" s="76" t="s">
        <v>3279</v>
      </c>
      <c r="I1124" s="77">
        <v>28.99</v>
      </c>
      <c r="J1124" s="2">
        <v>1</v>
      </c>
      <c r="K1124" s="119" cm="1">
        <f t="array" ref="K1124">ROUND(IF(C1124="Beer",SUM(LOOKUP(2,1/(SRP!$B$7:$B$9&lt;=E1124)/(SRP!$C$7:$C$9&gt;=E1124),SRP!$D$7:$D$9)*(G1124/100)*(E1124/1000)),IF(C1124="Spirits",SUM(LOOKUP(2,1/(SRP!$B$2:$B$6&lt;=E1124)/(SRP!$C$2:$C$6&gt;=E1124),SRP!$D$2:$D$6)*(G1124/100)*(E1124/1000)),IF(AND(C1124="Wine",D1124="Fortified Wines"),SUM(LOOKUP(2,1/(SRP!$B$20:$B$23&lt;=E1124)/(SRP!$C$20:$C$23&gt;=E1124),SRP!$D$20:$D$23)*(G1124/100)*(E1124/1000)),IF(C1124="Wine",SUM(LOOKUP(2,1/(SRP!$B$15:$B$19&lt;=E1124)/(SRP!$C$15:$C$19&gt;=E1124),SRP!$D$15:$D$19)*(G1124/100)*(E1124/1000)),IF(C1124="Ready to Drink",SUM(LOOKUP(2,1/(SRP!$B$10:$B$14&lt;=E1124)/(SRP!$C$10:$C$14&gt;=E1124),SRP!$D$10:$D$14)*(G1124/100)*(E1124/1000)),0))))),2)</f>
        <v>8.06</v>
      </c>
    </row>
    <row r="1125" spans="1:11" x14ac:dyDescent="0.35">
      <c r="A1125" s="2">
        <v>18921</v>
      </c>
      <c r="B1125" s="76" t="s">
        <v>995</v>
      </c>
      <c r="C1125" s="76" t="s">
        <v>286</v>
      </c>
      <c r="D1125" s="76" t="s">
        <v>5285</v>
      </c>
      <c r="E1125" s="76">
        <v>750</v>
      </c>
      <c r="F1125" s="76">
        <v>6</v>
      </c>
      <c r="G1125" s="77">
        <v>14.5</v>
      </c>
      <c r="H1125" s="76" t="s">
        <v>3300</v>
      </c>
      <c r="I1125" s="77">
        <v>69.989999999999995</v>
      </c>
      <c r="J1125" s="2">
        <v>1</v>
      </c>
      <c r="K1125" s="119" cm="1">
        <f t="array" ref="K1125">ROUND(IF(C1125="Beer",SUM(LOOKUP(2,1/(SRP!$B$7:$B$9&lt;=E1125)/(SRP!$C$7:$C$9&gt;=E1125),SRP!$D$7:$D$9)*(G1125/100)*(E1125/1000)),IF(C1125="Spirits",SUM(LOOKUP(2,1/(SRP!$B$2:$B$6&lt;=E1125)/(SRP!$C$2:$C$6&gt;=E1125),SRP!$D$2:$D$6)*(G1125/100)*(E1125/1000)),IF(AND(C1125="Wine",D1125="Fortified Wines"),SUM(LOOKUP(2,1/(SRP!$B$20:$B$23&lt;=E1125)/(SRP!$C$20:$C$23&gt;=E1125),SRP!$D$20:$D$23)*(G1125/100)*(E1125/1000)),IF(C1125="Wine",SUM(LOOKUP(2,1/(SRP!$B$15:$B$19&lt;=E1125)/(SRP!$C$15:$C$19&gt;=E1125),SRP!$D$15:$D$19)*(G1125/100)*(E1125/1000)),IF(C1125="Ready to Drink",SUM(LOOKUP(2,1/(SRP!$B$10:$B$14&lt;=E1125)/(SRP!$C$10:$C$14&gt;=E1125),SRP!$D$10:$D$14)*(G1125/100)*(E1125/1000)),0))))),2)</f>
        <v>7.59</v>
      </c>
    </row>
    <row r="1126" spans="1:11" x14ac:dyDescent="0.35">
      <c r="A1126" s="2">
        <v>18922</v>
      </c>
      <c r="B1126" s="76" t="s">
        <v>996</v>
      </c>
      <c r="C1126" s="76" t="s">
        <v>286</v>
      </c>
      <c r="D1126" s="76" t="s">
        <v>5248</v>
      </c>
      <c r="E1126" s="76">
        <v>750</v>
      </c>
      <c r="F1126" s="76">
        <v>6</v>
      </c>
      <c r="G1126" s="77">
        <v>15</v>
      </c>
      <c r="H1126" s="76" t="s">
        <v>3341</v>
      </c>
      <c r="I1126" s="77">
        <v>24.51</v>
      </c>
      <c r="J1126" s="2">
        <v>1</v>
      </c>
      <c r="K1126" s="119" cm="1">
        <f t="array" ref="K1126">ROUND(IF(C1126="Beer",SUM(LOOKUP(2,1/(SRP!$B$7:$B$9&lt;=E1126)/(SRP!$C$7:$C$9&gt;=E1126),SRP!$D$7:$D$9)*(G1126/100)*(E1126/1000)),IF(C1126="Spirits",SUM(LOOKUP(2,1/(SRP!$B$2:$B$6&lt;=E1126)/(SRP!$C$2:$C$6&gt;=E1126),SRP!$D$2:$D$6)*(G1126/100)*(E1126/1000)),IF(AND(C1126="Wine",D1126="Fortified Wines"),SUM(LOOKUP(2,1/(SRP!$B$20:$B$23&lt;=E1126)/(SRP!$C$20:$C$23&gt;=E1126),SRP!$D$20:$D$23)*(G1126/100)*(E1126/1000)),IF(C1126="Wine",SUM(LOOKUP(2,1/(SRP!$B$15:$B$19&lt;=E1126)/(SRP!$C$15:$C$19&gt;=E1126),SRP!$D$15:$D$19)*(G1126/100)*(E1126/1000)),IF(C1126="Ready to Drink",SUM(LOOKUP(2,1/(SRP!$B$10:$B$14&lt;=E1126)/(SRP!$C$10:$C$14&gt;=E1126),SRP!$D$10:$D$14)*(G1126/100)*(E1126/1000)),0))))),2)</f>
        <v>7.85</v>
      </c>
    </row>
    <row r="1127" spans="1:11" x14ac:dyDescent="0.35">
      <c r="A1127" s="2">
        <v>18931</v>
      </c>
      <c r="B1127" s="76" t="s">
        <v>997</v>
      </c>
      <c r="C1127" s="76" t="s">
        <v>287</v>
      </c>
      <c r="D1127" s="76" t="s">
        <v>5240</v>
      </c>
      <c r="E1127" s="76">
        <v>1892</v>
      </c>
      <c r="F1127" s="76">
        <v>6</v>
      </c>
      <c r="G1127" s="77">
        <v>6</v>
      </c>
      <c r="H1127" s="76" t="s">
        <v>3349</v>
      </c>
      <c r="I1127" s="77">
        <v>11.37</v>
      </c>
      <c r="J1127" s="2">
        <v>4</v>
      </c>
      <c r="K1127" s="119" cm="1">
        <f t="array" ref="K1127">ROUND(IF(C1127="Beer",SUM(LOOKUP(2,1/(SRP!$B$7:$B$9&lt;=E1127)/(SRP!$C$7:$C$9&gt;=E1127),SRP!$D$7:$D$9)*(G1127/100)*(E1127/1000)),IF(C1127="Spirits",SUM(LOOKUP(2,1/(SRP!$B$2:$B$6&lt;=E1127)/(SRP!$C$2:$C$6&gt;=E1127),SRP!$D$2:$D$6)*(G1127/100)*(E1127/1000)),IF(AND(C1127="Wine",D1127="Fortified Wines"),SUM(LOOKUP(2,1/(SRP!$B$20:$B$23&lt;=E1127)/(SRP!$C$20:$C$23&gt;=E1127),SRP!$D$20:$D$23)*(G1127/100)*(E1127/1000)),IF(C1127="Wine",SUM(LOOKUP(2,1/(SRP!$B$15:$B$19&lt;=E1127)/(SRP!$C$15:$C$19&gt;=E1127),SRP!$D$15:$D$19)*(G1127/100)*(E1127/1000)),IF(C1127="Ready to Drink",SUM(LOOKUP(2,1/(SRP!$B$10:$B$14&lt;=E1127)/(SRP!$C$10:$C$14&gt;=E1127),SRP!$D$10:$D$14)*(G1127/100)*(E1127/1000)),0))))),2)</f>
        <v>7.92</v>
      </c>
    </row>
    <row r="1128" spans="1:11" x14ac:dyDescent="0.35">
      <c r="A1128" s="2">
        <v>18931</v>
      </c>
      <c r="B1128" s="76" t="s">
        <v>997</v>
      </c>
      <c r="C1128" s="76" t="s">
        <v>287</v>
      </c>
      <c r="D1128" s="76" t="s">
        <v>5240</v>
      </c>
      <c r="E1128" s="76">
        <v>1892</v>
      </c>
      <c r="F1128" s="76">
        <v>6</v>
      </c>
      <c r="G1128" s="77">
        <v>6</v>
      </c>
      <c r="H1128" s="76" t="s">
        <v>3349</v>
      </c>
      <c r="I1128" s="77">
        <v>11.37</v>
      </c>
      <c r="J1128" s="2">
        <v>4</v>
      </c>
      <c r="K1128" s="119" cm="1">
        <f t="array" ref="K1128">ROUND(IF(C1128="Beer",SUM(LOOKUP(2,1/(SRP!$B$7:$B$9&lt;=E1128)/(SRP!$C$7:$C$9&gt;=E1128),SRP!$D$7:$D$9)*(G1128/100)*(E1128/1000)),IF(C1128="Spirits",SUM(LOOKUP(2,1/(SRP!$B$2:$B$6&lt;=E1128)/(SRP!$C$2:$C$6&gt;=E1128),SRP!$D$2:$D$6)*(G1128/100)*(E1128/1000)),IF(AND(C1128="Wine",D1128="Fortified Wines"),SUM(LOOKUP(2,1/(SRP!$B$20:$B$23&lt;=E1128)/(SRP!$C$20:$C$23&gt;=E1128),SRP!$D$20:$D$23)*(G1128/100)*(E1128/1000)),IF(C1128="Wine",SUM(LOOKUP(2,1/(SRP!$B$15:$B$19&lt;=E1128)/(SRP!$C$15:$C$19&gt;=E1128),SRP!$D$15:$D$19)*(G1128/100)*(E1128/1000)),IF(C1128="Ready to Drink",SUM(LOOKUP(2,1/(SRP!$B$10:$B$14&lt;=E1128)/(SRP!$C$10:$C$14&gt;=E1128),SRP!$D$10:$D$14)*(G1128/100)*(E1128/1000)),0))))),2)</f>
        <v>7.92</v>
      </c>
    </row>
    <row r="1129" spans="1:11" x14ac:dyDescent="0.35">
      <c r="A1129" s="2">
        <v>18953</v>
      </c>
      <c r="B1129" s="76" t="s">
        <v>998</v>
      </c>
      <c r="C1129" s="76" t="s">
        <v>286</v>
      </c>
      <c r="D1129" s="76" t="s">
        <v>5236</v>
      </c>
      <c r="E1129" s="76">
        <v>750</v>
      </c>
      <c r="F1129" s="76">
        <v>6</v>
      </c>
      <c r="G1129" s="77">
        <v>14</v>
      </c>
      <c r="H1129" s="76" t="s">
        <v>3284</v>
      </c>
      <c r="I1129" s="77">
        <v>26.99</v>
      </c>
      <c r="J1129" s="2">
        <v>1</v>
      </c>
      <c r="K1129" s="119" cm="1">
        <f t="array" ref="K1129">ROUND(IF(C1129="Beer",SUM(LOOKUP(2,1/(SRP!$B$7:$B$9&lt;=E1129)/(SRP!$C$7:$C$9&gt;=E1129),SRP!$D$7:$D$9)*(G1129/100)*(E1129/1000)),IF(C1129="Spirits",SUM(LOOKUP(2,1/(SRP!$B$2:$B$6&lt;=E1129)/(SRP!$C$2:$C$6&gt;=E1129),SRP!$D$2:$D$6)*(G1129/100)*(E1129/1000)),IF(AND(C1129="Wine",D1129="Fortified Wines"),SUM(LOOKUP(2,1/(SRP!$B$20:$B$23&lt;=E1129)/(SRP!$C$20:$C$23&gt;=E1129),SRP!$D$20:$D$23)*(G1129/100)*(E1129/1000)),IF(C1129="Wine",SUM(LOOKUP(2,1/(SRP!$B$15:$B$19&lt;=E1129)/(SRP!$C$15:$C$19&gt;=E1129),SRP!$D$15:$D$19)*(G1129/100)*(E1129/1000)),IF(C1129="Ready to Drink",SUM(LOOKUP(2,1/(SRP!$B$10:$B$14&lt;=E1129)/(SRP!$C$10:$C$14&gt;=E1129),SRP!$D$10:$D$14)*(G1129/100)*(E1129/1000)),0))))),2)</f>
        <v>7.33</v>
      </c>
    </row>
    <row r="1130" spans="1:11" x14ac:dyDescent="0.35">
      <c r="A1130" s="2">
        <v>18961</v>
      </c>
      <c r="B1130" s="76" t="s">
        <v>999</v>
      </c>
      <c r="C1130" s="76" t="s">
        <v>286</v>
      </c>
      <c r="D1130" s="76" t="s">
        <v>5268</v>
      </c>
      <c r="E1130" s="76">
        <v>750</v>
      </c>
      <c r="F1130" s="76">
        <v>12</v>
      </c>
      <c r="G1130" s="77">
        <v>13.5</v>
      </c>
      <c r="H1130" s="76" t="s">
        <v>3294</v>
      </c>
      <c r="I1130" s="77">
        <v>26.99</v>
      </c>
      <c r="J1130" s="2">
        <v>1</v>
      </c>
      <c r="K1130" s="119" cm="1">
        <f t="array" ref="K1130">ROUND(IF(C1130="Beer",SUM(LOOKUP(2,1/(SRP!$B$7:$B$9&lt;=E1130)/(SRP!$C$7:$C$9&gt;=E1130),SRP!$D$7:$D$9)*(G1130/100)*(E1130/1000)),IF(C1130="Spirits",SUM(LOOKUP(2,1/(SRP!$B$2:$B$6&lt;=E1130)/(SRP!$C$2:$C$6&gt;=E1130),SRP!$D$2:$D$6)*(G1130/100)*(E1130/1000)),IF(AND(C1130="Wine",D1130="Fortified Wines"),SUM(LOOKUP(2,1/(SRP!$B$20:$B$23&lt;=E1130)/(SRP!$C$20:$C$23&gt;=E1130),SRP!$D$20:$D$23)*(G1130/100)*(E1130/1000)),IF(C1130="Wine",SUM(LOOKUP(2,1/(SRP!$B$15:$B$19&lt;=E1130)/(SRP!$C$15:$C$19&gt;=E1130),SRP!$D$15:$D$19)*(G1130/100)*(E1130/1000)),IF(C1130="Ready to Drink",SUM(LOOKUP(2,1/(SRP!$B$10:$B$14&lt;=E1130)/(SRP!$C$10:$C$14&gt;=E1130),SRP!$D$10:$D$14)*(G1130/100)*(E1130/1000)),0))))),2)</f>
        <v>7.07</v>
      </c>
    </row>
    <row r="1131" spans="1:11" x14ac:dyDescent="0.35">
      <c r="A1131" s="2">
        <v>18981</v>
      </c>
      <c r="B1131" s="76" t="s">
        <v>1000</v>
      </c>
      <c r="C1131" s="76" t="s">
        <v>287</v>
      </c>
      <c r="D1131" s="76" t="s">
        <v>5240</v>
      </c>
      <c r="E1131" s="76">
        <v>2500</v>
      </c>
      <c r="F1131" s="76">
        <v>5</v>
      </c>
      <c r="G1131" s="77">
        <v>5.7</v>
      </c>
      <c r="H1131" s="76" t="s">
        <v>3290</v>
      </c>
      <c r="I1131" s="77">
        <v>19.489999999999998</v>
      </c>
      <c r="J1131" s="2">
        <v>5</v>
      </c>
      <c r="K1131" s="119" cm="1">
        <f t="array" ref="K1131">ROUND(IF(C1131="Beer",SUM(LOOKUP(2,1/(SRP!$B$7:$B$9&lt;=E1131)/(SRP!$C$7:$C$9&gt;=E1131),SRP!$D$7:$D$9)*(G1131/100)*(E1131/1000)),IF(C1131="Spirits",SUM(LOOKUP(2,1/(SRP!$B$2:$B$6&lt;=E1131)/(SRP!$C$2:$C$6&gt;=E1131),SRP!$D$2:$D$6)*(G1131/100)*(E1131/1000)),IF(AND(C1131="Wine",D1131="Fortified Wines"),SUM(LOOKUP(2,1/(SRP!$B$20:$B$23&lt;=E1131)/(SRP!$C$20:$C$23&gt;=E1131),SRP!$D$20:$D$23)*(G1131/100)*(E1131/1000)),IF(C1131="Wine",SUM(LOOKUP(2,1/(SRP!$B$15:$B$19&lt;=E1131)/(SRP!$C$15:$C$19&gt;=E1131),SRP!$D$15:$D$19)*(G1131/100)*(E1131/1000)),IF(C1131="Ready to Drink",SUM(LOOKUP(2,1/(SRP!$B$10:$B$14&lt;=E1131)/(SRP!$C$10:$C$14&gt;=E1131),SRP!$D$10:$D$14)*(G1131/100)*(E1131/1000)),0))))),2)</f>
        <v>9.9499999999999993</v>
      </c>
    </row>
    <row r="1132" spans="1:11" x14ac:dyDescent="0.35">
      <c r="A1132" s="2">
        <v>18981</v>
      </c>
      <c r="B1132" s="76" t="s">
        <v>1000</v>
      </c>
      <c r="C1132" s="76" t="s">
        <v>287</v>
      </c>
      <c r="D1132" s="76" t="s">
        <v>5240</v>
      </c>
      <c r="E1132" s="76">
        <v>2500</v>
      </c>
      <c r="F1132" s="76">
        <v>5</v>
      </c>
      <c r="G1132" s="77">
        <v>5.7</v>
      </c>
      <c r="H1132" s="76" t="s">
        <v>3290</v>
      </c>
      <c r="I1132" s="77">
        <v>19.489999999999998</v>
      </c>
      <c r="J1132" s="2">
        <v>5</v>
      </c>
      <c r="K1132" s="119" cm="1">
        <f t="array" ref="K1132">ROUND(IF(C1132="Beer",SUM(LOOKUP(2,1/(SRP!$B$7:$B$9&lt;=E1132)/(SRP!$C$7:$C$9&gt;=E1132),SRP!$D$7:$D$9)*(G1132/100)*(E1132/1000)),IF(C1132="Spirits",SUM(LOOKUP(2,1/(SRP!$B$2:$B$6&lt;=E1132)/(SRP!$C$2:$C$6&gt;=E1132),SRP!$D$2:$D$6)*(G1132/100)*(E1132/1000)),IF(AND(C1132="Wine",D1132="Fortified Wines"),SUM(LOOKUP(2,1/(SRP!$B$20:$B$23&lt;=E1132)/(SRP!$C$20:$C$23&gt;=E1132),SRP!$D$20:$D$23)*(G1132/100)*(E1132/1000)),IF(C1132="Wine",SUM(LOOKUP(2,1/(SRP!$B$15:$B$19&lt;=E1132)/(SRP!$C$15:$C$19&gt;=E1132),SRP!$D$15:$D$19)*(G1132/100)*(E1132/1000)),IF(C1132="Ready to Drink",SUM(LOOKUP(2,1/(SRP!$B$10:$B$14&lt;=E1132)/(SRP!$C$10:$C$14&gt;=E1132),SRP!$D$10:$D$14)*(G1132/100)*(E1132/1000)),0))))),2)</f>
        <v>9.9499999999999993</v>
      </c>
    </row>
    <row r="1133" spans="1:11" x14ac:dyDescent="0.35">
      <c r="A1133" s="2">
        <v>19000</v>
      </c>
      <c r="B1133" s="76" t="s">
        <v>30</v>
      </c>
      <c r="C1133" s="76" t="s">
        <v>285</v>
      </c>
      <c r="D1133" s="76" t="s">
        <v>5262</v>
      </c>
      <c r="E1133" s="76">
        <v>375</v>
      </c>
      <c r="F1133" s="76">
        <v>24</v>
      </c>
      <c r="G1133" s="77">
        <v>40</v>
      </c>
      <c r="H1133" s="76" t="s">
        <v>3280</v>
      </c>
      <c r="I1133" s="77">
        <v>14.49</v>
      </c>
      <c r="J1133" s="2">
        <v>1</v>
      </c>
      <c r="K1133" s="119" cm="1">
        <f t="array" ref="K1133">ROUND(IF(C1133="Beer",SUM(LOOKUP(2,1/(SRP!$B$7:$B$9&lt;=E1133)/(SRP!$C$7:$C$9&gt;=E1133),SRP!$D$7:$D$9)*(G1133/100)*(E1133/1000)),IF(C1133="Spirits",SUM(LOOKUP(2,1/(SRP!$B$2:$B$6&lt;=E1133)/(SRP!$C$2:$C$6&gt;=E1133),SRP!$D$2:$D$6)*(G1133/100)*(E1133/1000)),IF(AND(C1133="Wine",D1133="Fortified Wines"),SUM(LOOKUP(2,1/(SRP!$B$20:$B$23&lt;=E1133)/(SRP!$C$20:$C$23&gt;=E1133),SRP!$D$20:$D$23)*(G1133/100)*(E1133/1000)),IF(C1133="Wine",SUM(LOOKUP(2,1/(SRP!$B$15:$B$19&lt;=E1133)/(SRP!$C$15:$C$19&gt;=E1133),SRP!$D$15:$D$19)*(G1133/100)*(E1133/1000)),IF(C1133="Ready to Drink",SUM(LOOKUP(2,1/(SRP!$B$10:$B$14&lt;=E1133)/(SRP!$C$10:$C$14&gt;=E1133),SRP!$D$10:$D$14)*(G1133/100)*(E1133/1000)),0))))),2)</f>
        <v>11.89</v>
      </c>
    </row>
    <row r="1134" spans="1:11" x14ac:dyDescent="0.35">
      <c r="A1134" s="2">
        <v>19013</v>
      </c>
      <c r="B1134" s="76" t="s">
        <v>1001</v>
      </c>
      <c r="C1134" s="76" t="s">
        <v>286</v>
      </c>
      <c r="D1134" s="76" t="s">
        <v>300</v>
      </c>
      <c r="E1134" s="76">
        <v>300</v>
      </c>
      <c r="F1134" s="76">
        <v>12</v>
      </c>
      <c r="G1134" s="77">
        <v>15.5</v>
      </c>
      <c r="H1134" s="76" t="s">
        <v>4849</v>
      </c>
      <c r="I1134" s="77">
        <v>12.99</v>
      </c>
      <c r="J1134" s="2">
        <v>1</v>
      </c>
      <c r="K1134" s="119" cm="1">
        <f t="array" ref="K1134">ROUND(IF(C1134="Beer",SUM(LOOKUP(2,1/(SRP!$B$7:$B$9&lt;=E1134)/(SRP!$C$7:$C$9&gt;=E1134),SRP!$D$7:$D$9)*(G1134/100)*(E1134/1000)),IF(C1134="Spirits",SUM(LOOKUP(2,1/(SRP!$B$2:$B$6&lt;=E1134)/(SRP!$C$2:$C$6&gt;=E1134),SRP!$D$2:$D$6)*(G1134/100)*(E1134/1000)),IF(AND(C1134="Wine",D1134="Fortified Wines"),SUM(LOOKUP(2,1/(SRP!$B$20:$B$23&lt;=E1134)/(SRP!$C$20:$C$23&gt;=E1134),SRP!$D$20:$D$23)*(G1134/100)*(E1134/1000)),IF(C1134="Wine",SUM(LOOKUP(2,1/(SRP!$B$15:$B$19&lt;=E1134)/(SRP!$C$15:$C$19&gt;=E1134),SRP!$D$15:$D$19)*(G1134/100)*(E1134/1000)),IF(C1134="Ready to Drink",SUM(LOOKUP(2,1/(SRP!$B$10:$B$14&lt;=E1134)/(SRP!$C$10:$C$14&gt;=E1134),SRP!$D$10:$D$14)*(G1134/100)*(E1134/1000)),0))))),2)</f>
        <v>4.67</v>
      </c>
    </row>
    <row r="1135" spans="1:11" x14ac:dyDescent="0.35">
      <c r="A1135" s="2">
        <v>19014</v>
      </c>
      <c r="B1135" s="76" t="s">
        <v>1002</v>
      </c>
      <c r="C1135" s="76" t="s">
        <v>285</v>
      </c>
      <c r="D1135" s="76" t="s">
        <v>5255</v>
      </c>
      <c r="E1135" s="76">
        <v>750</v>
      </c>
      <c r="F1135" s="76">
        <v>6</v>
      </c>
      <c r="G1135" s="77">
        <v>40</v>
      </c>
      <c r="H1135" s="76" t="s">
        <v>3285</v>
      </c>
      <c r="I1135" s="77">
        <v>399.99</v>
      </c>
      <c r="J1135" s="2">
        <v>1</v>
      </c>
      <c r="K1135" s="119" cm="1">
        <f t="array" ref="K1135">ROUND(IF(C1135="Beer",SUM(LOOKUP(2,1/(SRP!$B$7:$B$9&lt;=E1135)/(SRP!$C$7:$C$9&gt;=E1135),SRP!$D$7:$D$9)*(G1135/100)*(E1135/1000)),IF(C1135="Spirits",SUM(LOOKUP(2,1/(SRP!$B$2:$B$6&lt;=E1135)/(SRP!$C$2:$C$6&gt;=E1135),SRP!$D$2:$D$6)*(G1135/100)*(E1135/1000)),IF(AND(C1135="Wine",D1135="Fortified Wines"),SUM(LOOKUP(2,1/(SRP!$B$20:$B$23&lt;=E1135)/(SRP!$C$20:$C$23&gt;=E1135),SRP!$D$20:$D$23)*(G1135/100)*(E1135/1000)),IF(C1135="Wine",SUM(LOOKUP(2,1/(SRP!$B$15:$B$19&lt;=E1135)/(SRP!$C$15:$C$19&gt;=E1135),SRP!$D$15:$D$19)*(G1135/100)*(E1135/1000)),IF(C1135="Ready to Drink",SUM(LOOKUP(2,1/(SRP!$B$10:$B$14&lt;=E1135)/(SRP!$C$10:$C$14&gt;=E1135),SRP!$D$10:$D$14)*(G1135/100)*(E1135/1000)),0))))),2)</f>
        <v>20.94</v>
      </c>
    </row>
    <row r="1136" spans="1:11" x14ac:dyDescent="0.35">
      <c r="A1136" s="2">
        <v>19026</v>
      </c>
      <c r="B1136" s="76" t="s">
        <v>3738</v>
      </c>
      <c r="C1136" s="76" t="s">
        <v>285</v>
      </c>
      <c r="D1136" s="76" t="s">
        <v>5270</v>
      </c>
      <c r="E1136" s="76">
        <v>750</v>
      </c>
      <c r="F1136" s="76">
        <v>12</v>
      </c>
      <c r="G1136" s="77">
        <v>21</v>
      </c>
      <c r="H1136" s="76" t="s">
        <v>3303</v>
      </c>
      <c r="I1136" s="77">
        <v>21.69</v>
      </c>
      <c r="J1136" s="2">
        <v>1</v>
      </c>
      <c r="K1136" s="119" cm="1">
        <f t="array" ref="K1136">ROUND(IF(C1136="Beer",SUM(LOOKUP(2,1/(SRP!$B$7:$B$9&lt;=E1136)/(SRP!$C$7:$C$9&gt;=E1136),SRP!$D$7:$D$9)*(G1136/100)*(E1136/1000)),IF(C1136="Spirits",SUM(LOOKUP(2,1/(SRP!$B$2:$B$6&lt;=E1136)/(SRP!$C$2:$C$6&gt;=E1136),SRP!$D$2:$D$6)*(G1136/100)*(E1136/1000)),IF(AND(C1136="Wine",D1136="Fortified Wines"),SUM(LOOKUP(2,1/(SRP!$B$20:$B$23&lt;=E1136)/(SRP!$C$20:$C$23&gt;=E1136),SRP!$D$20:$D$23)*(G1136/100)*(E1136/1000)),IF(C1136="Wine",SUM(LOOKUP(2,1/(SRP!$B$15:$B$19&lt;=E1136)/(SRP!$C$15:$C$19&gt;=E1136),SRP!$D$15:$D$19)*(G1136/100)*(E1136/1000)),IF(C1136="Ready to Drink",SUM(LOOKUP(2,1/(SRP!$B$10:$B$14&lt;=E1136)/(SRP!$C$10:$C$14&gt;=E1136),SRP!$D$10:$D$14)*(G1136/100)*(E1136/1000)),0))))),2)</f>
        <v>11</v>
      </c>
    </row>
    <row r="1137" spans="1:11" x14ac:dyDescent="0.35">
      <c r="A1137" s="2">
        <v>19032</v>
      </c>
      <c r="B1137" s="76" t="s">
        <v>5955</v>
      </c>
      <c r="C1137" s="76" t="s">
        <v>285</v>
      </c>
      <c r="D1137" s="76" t="s">
        <v>6944</v>
      </c>
      <c r="E1137" s="76">
        <v>750</v>
      </c>
      <c r="F1137" s="76">
        <v>12</v>
      </c>
      <c r="G1137" s="77">
        <v>40</v>
      </c>
      <c r="H1137" s="76" t="s">
        <v>3282</v>
      </c>
      <c r="I1137" s="77">
        <v>28.24</v>
      </c>
      <c r="J1137" s="2">
        <v>1</v>
      </c>
      <c r="K1137" s="119" cm="1">
        <f t="array" ref="K1137">ROUND(IF(C1137="Beer",SUM(LOOKUP(2,1/(SRP!$B$7:$B$9&lt;=E1137)/(SRP!$C$7:$C$9&gt;=E1137),SRP!$D$7:$D$9)*(G1137/100)*(E1137/1000)),IF(C1137="Spirits",SUM(LOOKUP(2,1/(SRP!$B$2:$B$6&lt;=E1137)/(SRP!$C$2:$C$6&gt;=E1137),SRP!$D$2:$D$6)*(G1137/100)*(E1137/1000)),IF(AND(C1137="Wine",D1137="Fortified Wines"),SUM(LOOKUP(2,1/(SRP!$B$20:$B$23&lt;=E1137)/(SRP!$C$20:$C$23&gt;=E1137),SRP!$D$20:$D$23)*(G1137/100)*(E1137/1000)),IF(C1137="Wine",SUM(LOOKUP(2,1/(SRP!$B$15:$B$19&lt;=E1137)/(SRP!$C$15:$C$19&gt;=E1137),SRP!$D$15:$D$19)*(G1137/100)*(E1137/1000)),IF(C1137="Ready to Drink",SUM(LOOKUP(2,1/(SRP!$B$10:$B$14&lt;=E1137)/(SRP!$C$10:$C$14&gt;=E1137),SRP!$D$10:$D$14)*(G1137/100)*(E1137/1000)),0))))),2)</f>
        <v>20.94</v>
      </c>
    </row>
    <row r="1138" spans="1:11" x14ac:dyDescent="0.35">
      <c r="A1138" s="2">
        <v>19044</v>
      </c>
      <c r="B1138" s="76" t="s">
        <v>1003</v>
      </c>
      <c r="C1138" s="76" t="s">
        <v>286</v>
      </c>
      <c r="D1138" s="76" t="s">
        <v>5253</v>
      </c>
      <c r="E1138" s="76">
        <v>750</v>
      </c>
      <c r="F1138" s="76">
        <v>12</v>
      </c>
      <c r="G1138" s="77">
        <v>9</v>
      </c>
      <c r="H1138" s="76" t="s">
        <v>3307</v>
      </c>
      <c r="I1138" s="77">
        <v>28.99</v>
      </c>
      <c r="J1138" s="2">
        <v>1</v>
      </c>
      <c r="K1138" s="119" cm="1">
        <f t="array" ref="K1138">ROUND(IF(C1138="Beer",SUM(LOOKUP(2,1/(SRP!$B$7:$B$9&lt;=E1138)/(SRP!$C$7:$C$9&gt;=E1138),SRP!$D$7:$D$9)*(G1138/100)*(E1138/1000)),IF(C1138="Spirits",SUM(LOOKUP(2,1/(SRP!$B$2:$B$6&lt;=E1138)/(SRP!$C$2:$C$6&gt;=E1138),SRP!$D$2:$D$6)*(G1138/100)*(E1138/1000)),IF(AND(C1138="Wine",D1138="Fortified Wines"),SUM(LOOKUP(2,1/(SRP!$B$20:$B$23&lt;=E1138)/(SRP!$C$20:$C$23&gt;=E1138),SRP!$D$20:$D$23)*(G1138/100)*(E1138/1000)),IF(C1138="Wine",SUM(LOOKUP(2,1/(SRP!$B$15:$B$19&lt;=E1138)/(SRP!$C$15:$C$19&gt;=E1138),SRP!$D$15:$D$19)*(G1138/100)*(E1138/1000)),IF(C1138="Ready to Drink",SUM(LOOKUP(2,1/(SRP!$B$10:$B$14&lt;=E1138)/(SRP!$C$10:$C$14&gt;=E1138),SRP!$D$10:$D$14)*(G1138/100)*(E1138/1000)),0))))),2)</f>
        <v>4.71</v>
      </c>
    </row>
    <row r="1139" spans="1:11" x14ac:dyDescent="0.35">
      <c r="A1139" s="2">
        <v>19046</v>
      </c>
      <c r="B1139" s="76" t="s">
        <v>4675</v>
      </c>
      <c r="C1139" s="76" t="s">
        <v>285</v>
      </c>
      <c r="D1139" s="76" t="s">
        <v>6942</v>
      </c>
      <c r="E1139" s="76">
        <v>750</v>
      </c>
      <c r="F1139" s="76">
        <v>6</v>
      </c>
      <c r="G1139" s="77">
        <v>40</v>
      </c>
      <c r="H1139" s="76" t="s">
        <v>6694</v>
      </c>
      <c r="I1139" s="77">
        <v>59.99</v>
      </c>
      <c r="J1139" s="2">
        <v>1</v>
      </c>
      <c r="K1139" s="119" cm="1">
        <f t="array" ref="K1139">ROUND(IF(C1139="Beer",SUM(LOOKUP(2,1/(SRP!$B$7:$B$9&lt;=E1139)/(SRP!$C$7:$C$9&gt;=E1139),SRP!$D$7:$D$9)*(G1139/100)*(E1139/1000)),IF(C1139="Spirits",SUM(LOOKUP(2,1/(SRP!$B$2:$B$6&lt;=E1139)/(SRP!$C$2:$C$6&gt;=E1139),SRP!$D$2:$D$6)*(G1139/100)*(E1139/1000)),IF(AND(C1139="Wine",D1139="Fortified Wines"),SUM(LOOKUP(2,1/(SRP!$B$20:$B$23&lt;=E1139)/(SRP!$C$20:$C$23&gt;=E1139),SRP!$D$20:$D$23)*(G1139/100)*(E1139/1000)),IF(C1139="Wine",SUM(LOOKUP(2,1/(SRP!$B$15:$B$19&lt;=E1139)/(SRP!$C$15:$C$19&gt;=E1139),SRP!$D$15:$D$19)*(G1139/100)*(E1139/1000)),IF(C1139="Ready to Drink",SUM(LOOKUP(2,1/(SRP!$B$10:$B$14&lt;=E1139)/(SRP!$C$10:$C$14&gt;=E1139),SRP!$D$10:$D$14)*(G1139/100)*(E1139/1000)),0))))),2)</f>
        <v>20.94</v>
      </c>
    </row>
    <row r="1140" spans="1:11" x14ac:dyDescent="0.35">
      <c r="A1140" s="2">
        <v>19051</v>
      </c>
      <c r="B1140" s="76" t="s">
        <v>1004</v>
      </c>
      <c r="C1140" s="76" t="s">
        <v>287</v>
      </c>
      <c r="D1140" s="76" t="s">
        <v>5230</v>
      </c>
      <c r="E1140" s="76">
        <v>2046</v>
      </c>
      <c r="F1140" s="76">
        <v>4</v>
      </c>
      <c r="G1140" s="77">
        <v>4.7</v>
      </c>
      <c r="H1140" s="76" t="s">
        <v>3324</v>
      </c>
      <c r="I1140" s="77">
        <v>12.98</v>
      </c>
      <c r="J1140" s="2">
        <v>6</v>
      </c>
      <c r="K1140" s="119" cm="1">
        <f t="array" ref="K1140">ROUND(IF(C1140="Beer",SUM(LOOKUP(2,1/(SRP!$B$7:$B$9&lt;=E1140)/(SRP!$C$7:$C$9&gt;=E1140),SRP!$D$7:$D$9)*(G1140/100)*(E1140/1000)),IF(C1140="Spirits",SUM(LOOKUP(2,1/(SRP!$B$2:$B$6&lt;=E1140)/(SRP!$C$2:$C$6&gt;=E1140),SRP!$D$2:$D$6)*(G1140/100)*(E1140/1000)),IF(AND(C1140="Wine",D1140="Fortified Wines"),SUM(LOOKUP(2,1/(SRP!$B$20:$B$23&lt;=E1140)/(SRP!$C$20:$C$23&gt;=E1140),SRP!$D$20:$D$23)*(G1140/100)*(E1140/1000)),IF(C1140="Wine",SUM(LOOKUP(2,1/(SRP!$B$15:$B$19&lt;=E1140)/(SRP!$C$15:$C$19&gt;=E1140),SRP!$D$15:$D$19)*(G1140/100)*(E1140/1000)),IF(C1140="Ready to Drink",SUM(LOOKUP(2,1/(SRP!$B$10:$B$14&lt;=E1140)/(SRP!$C$10:$C$14&gt;=E1140),SRP!$D$10:$D$14)*(G1140/100)*(E1140/1000)),0))))),2)</f>
        <v>6.71</v>
      </c>
    </row>
    <row r="1141" spans="1:11" x14ac:dyDescent="0.35">
      <c r="A1141" s="2">
        <v>19051</v>
      </c>
      <c r="B1141" s="76" t="s">
        <v>1004</v>
      </c>
      <c r="C1141" s="76" t="s">
        <v>287</v>
      </c>
      <c r="D1141" s="76" t="s">
        <v>5230</v>
      </c>
      <c r="E1141" s="76">
        <v>2046</v>
      </c>
      <c r="F1141" s="76">
        <v>4</v>
      </c>
      <c r="G1141" s="77">
        <v>4.7</v>
      </c>
      <c r="H1141" s="76" t="s">
        <v>3324</v>
      </c>
      <c r="I1141" s="77">
        <v>12.98</v>
      </c>
      <c r="J1141" s="2">
        <v>6</v>
      </c>
      <c r="K1141" s="119" cm="1">
        <f t="array" ref="K1141">ROUND(IF(C1141="Beer",SUM(LOOKUP(2,1/(SRP!$B$7:$B$9&lt;=E1141)/(SRP!$C$7:$C$9&gt;=E1141),SRP!$D$7:$D$9)*(G1141/100)*(E1141/1000)),IF(C1141="Spirits",SUM(LOOKUP(2,1/(SRP!$B$2:$B$6&lt;=E1141)/(SRP!$C$2:$C$6&gt;=E1141),SRP!$D$2:$D$6)*(G1141/100)*(E1141/1000)),IF(AND(C1141="Wine",D1141="Fortified Wines"),SUM(LOOKUP(2,1/(SRP!$B$20:$B$23&lt;=E1141)/(SRP!$C$20:$C$23&gt;=E1141),SRP!$D$20:$D$23)*(G1141/100)*(E1141/1000)),IF(C1141="Wine",SUM(LOOKUP(2,1/(SRP!$B$15:$B$19&lt;=E1141)/(SRP!$C$15:$C$19&gt;=E1141),SRP!$D$15:$D$19)*(G1141/100)*(E1141/1000)),IF(C1141="Ready to Drink",SUM(LOOKUP(2,1/(SRP!$B$10:$B$14&lt;=E1141)/(SRP!$C$10:$C$14&gt;=E1141),SRP!$D$10:$D$14)*(G1141/100)*(E1141/1000)),0))))),2)</f>
        <v>6.71</v>
      </c>
    </row>
    <row r="1142" spans="1:11" x14ac:dyDescent="0.35">
      <c r="A1142" s="2">
        <v>19055</v>
      </c>
      <c r="B1142" s="76" t="s">
        <v>5538</v>
      </c>
      <c r="C1142" s="76" t="s">
        <v>286</v>
      </c>
      <c r="D1142" s="76" t="s">
        <v>5253</v>
      </c>
      <c r="E1142" s="76">
        <v>500</v>
      </c>
      <c r="F1142" s="76">
        <v>12</v>
      </c>
      <c r="G1142" s="77">
        <v>10</v>
      </c>
      <c r="H1142" s="76" t="s">
        <v>3308</v>
      </c>
      <c r="I1142" s="77">
        <v>18.989999999999998</v>
      </c>
      <c r="J1142" s="2">
        <v>1</v>
      </c>
      <c r="K1142" s="119" cm="1">
        <f t="array" ref="K1142">ROUND(IF(C1142="Beer",SUM(LOOKUP(2,1/(SRP!$B$7:$B$9&lt;=E1142)/(SRP!$C$7:$C$9&gt;=E1142),SRP!$D$7:$D$9)*(G1142/100)*(E1142/1000)),IF(C1142="Spirits",SUM(LOOKUP(2,1/(SRP!$B$2:$B$6&lt;=E1142)/(SRP!$C$2:$C$6&gt;=E1142),SRP!$D$2:$D$6)*(G1142/100)*(E1142/1000)),IF(AND(C1142="Wine",D1142="Fortified Wines"),SUM(LOOKUP(2,1/(SRP!$B$20:$B$23&lt;=E1142)/(SRP!$C$20:$C$23&gt;=E1142),SRP!$D$20:$D$23)*(G1142/100)*(E1142/1000)),IF(C1142="Wine",SUM(LOOKUP(2,1/(SRP!$B$15:$B$19&lt;=E1142)/(SRP!$C$15:$C$19&gt;=E1142),SRP!$D$15:$D$19)*(G1142/100)*(E1142/1000)),IF(C1142="Ready to Drink",SUM(LOOKUP(2,1/(SRP!$B$10:$B$14&lt;=E1142)/(SRP!$C$10:$C$14&gt;=E1142),SRP!$D$10:$D$14)*(G1142/100)*(E1142/1000)),0))))),2)</f>
        <v>3.7</v>
      </c>
    </row>
    <row r="1143" spans="1:11" x14ac:dyDescent="0.35">
      <c r="A1143" s="2">
        <v>19062</v>
      </c>
      <c r="B1143" s="76" t="s">
        <v>1005</v>
      </c>
      <c r="C1143" s="76" t="s">
        <v>286</v>
      </c>
      <c r="D1143" s="76" t="s">
        <v>300</v>
      </c>
      <c r="E1143" s="76">
        <v>750</v>
      </c>
      <c r="F1143" s="76">
        <v>6</v>
      </c>
      <c r="G1143" s="77">
        <v>13</v>
      </c>
      <c r="H1143" s="76" t="s">
        <v>3300</v>
      </c>
      <c r="I1143" s="77">
        <v>15.99</v>
      </c>
      <c r="J1143" s="2">
        <v>1</v>
      </c>
      <c r="K1143" s="119" cm="1">
        <f t="array" ref="K1143">ROUND(IF(C1143="Beer",SUM(LOOKUP(2,1/(SRP!$B$7:$B$9&lt;=E1143)/(SRP!$C$7:$C$9&gt;=E1143),SRP!$D$7:$D$9)*(G1143/100)*(E1143/1000)),IF(C1143="Spirits",SUM(LOOKUP(2,1/(SRP!$B$2:$B$6&lt;=E1143)/(SRP!$C$2:$C$6&gt;=E1143),SRP!$D$2:$D$6)*(G1143/100)*(E1143/1000)),IF(AND(C1143="Wine",D1143="Fortified Wines"),SUM(LOOKUP(2,1/(SRP!$B$20:$B$23&lt;=E1143)/(SRP!$C$20:$C$23&gt;=E1143),SRP!$D$20:$D$23)*(G1143/100)*(E1143/1000)),IF(C1143="Wine",SUM(LOOKUP(2,1/(SRP!$B$15:$B$19&lt;=E1143)/(SRP!$C$15:$C$19&gt;=E1143),SRP!$D$15:$D$19)*(G1143/100)*(E1143/1000)),IF(C1143="Ready to Drink",SUM(LOOKUP(2,1/(SRP!$B$10:$B$14&lt;=E1143)/(SRP!$C$10:$C$14&gt;=E1143),SRP!$D$10:$D$14)*(G1143/100)*(E1143/1000)),0))))),2)</f>
        <v>6.81</v>
      </c>
    </row>
    <row r="1144" spans="1:11" x14ac:dyDescent="0.35">
      <c r="A1144" s="2">
        <v>19063</v>
      </c>
      <c r="B1144" s="76" t="s">
        <v>1006</v>
      </c>
      <c r="C1144" s="76" t="s">
        <v>286</v>
      </c>
      <c r="D1144" s="76" t="s">
        <v>5285</v>
      </c>
      <c r="E1144" s="76">
        <v>750</v>
      </c>
      <c r="F1144" s="76">
        <v>12</v>
      </c>
      <c r="G1144" s="77">
        <v>14</v>
      </c>
      <c r="H1144" s="76" t="s">
        <v>3300</v>
      </c>
      <c r="I1144" s="77">
        <v>15.99</v>
      </c>
      <c r="J1144" s="2">
        <v>1</v>
      </c>
      <c r="K1144" s="119" cm="1">
        <f t="array" ref="K1144">ROUND(IF(C1144="Beer",SUM(LOOKUP(2,1/(SRP!$B$7:$B$9&lt;=E1144)/(SRP!$C$7:$C$9&gt;=E1144),SRP!$D$7:$D$9)*(G1144/100)*(E1144/1000)),IF(C1144="Spirits",SUM(LOOKUP(2,1/(SRP!$B$2:$B$6&lt;=E1144)/(SRP!$C$2:$C$6&gt;=E1144),SRP!$D$2:$D$6)*(G1144/100)*(E1144/1000)),IF(AND(C1144="Wine",D1144="Fortified Wines"),SUM(LOOKUP(2,1/(SRP!$B$20:$B$23&lt;=E1144)/(SRP!$C$20:$C$23&gt;=E1144),SRP!$D$20:$D$23)*(G1144/100)*(E1144/1000)),IF(C1144="Wine",SUM(LOOKUP(2,1/(SRP!$B$15:$B$19&lt;=E1144)/(SRP!$C$15:$C$19&gt;=E1144),SRP!$D$15:$D$19)*(G1144/100)*(E1144/1000)),IF(C1144="Ready to Drink",SUM(LOOKUP(2,1/(SRP!$B$10:$B$14&lt;=E1144)/(SRP!$C$10:$C$14&gt;=E1144),SRP!$D$10:$D$14)*(G1144/100)*(E1144/1000)),0))))),2)</f>
        <v>7.33</v>
      </c>
    </row>
    <row r="1145" spans="1:11" x14ac:dyDescent="0.35">
      <c r="A1145" s="2">
        <v>19070</v>
      </c>
      <c r="B1145" s="76" t="s">
        <v>213</v>
      </c>
      <c r="C1145" s="76" t="s">
        <v>285</v>
      </c>
      <c r="D1145" s="76" t="s">
        <v>5273</v>
      </c>
      <c r="E1145" s="76">
        <v>750</v>
      </c>
      <c r="F1145" s="76">
        <v>12</v>
      </c>
      <c r="G1145" s="77">
        <v>17</v>
      </c>
      <c r="H1145" s="76" t="s">
        <v>3285</v>
      </c>
      <c r="I1145" s="77">
        <v>33.99</v>
      </c>
      <c r="J1145" s="2">
        <v>1</v>
      </c>
      <c r="K1145" s="119" cm="1">
        <f t="array" ref="K1145">ROUND(IF(C1145="Beer",SUM(LOOKUP(2,1/(SRP!$B$7:$B$9&lt;=E1145)/(SRP!$C$7:$C$9&gt;=E1145),SRP!$D$7:$D$9)*(G1145/100)*(E1145/1000)),IF(C1145="Spirits",SUM(LOOKUP(2,1/(SRP!$B$2:$B$6&lt;=E1145)/(SRP!$C$2:$C$6&gt;=E1145),SRP!$D$2:$D$6)*(G1145/100)*(E1145/1000)),IF(AND(C1145="Wine",D1145="Fortified Wines"),SUM(LOOKUP(2,1/(SRP!$B$20:$B$23&lt;=E1145)/(SRP!$C$20:$C$23&gt;=E1145),SRP!$D$20:$D$23)*(G1145/100)*(E1145/1000)),IF(C1145="Wine",SUM(LOOKUP(2,1/(SRP!$B$15:$B$19&lt;=E1145)/(SRP!$C$15:$C$19&gt;=E1145),SRP!$D$15:$D$19)*(G1145/100)*(E1145/1000)),IF(C1145="Ready to Drink",SUM(LOOKUP(2,1/(SRP!$B$10:$B$14&lt;=E1145)/(SRP!$C$10:$C$14&gt;=E1145),SRP!$D$10:$D$14)*(G1145/100)*(E1145/1000)),0))))),2)</f>
        <v>8.9</v>
      </c>
    </row>
    <row r="1146" spans="1:11" x14ac:dyDescent="0.35">
      <c r="A1146" s="2">
        <v>19096</v>
      </c>
      <c r="B1146" s="76" t="s">
        <v>1007</v>
      </c>
      <c r="C1146" s="76" t="s">
        <v>287</v>
      </c>
      <c r="D1146" s="76" t="s">
        <v>5230</v>
      </c>
      <c r="E1146" s="76">
        <v>2840</v>
      </c>
      <c r="F1146" s="76">
        <v>3</v>
      </c>
      <c r="G1146" s="77">
        <v>5</v>
      </c>
      <c r="H1146" s="76" t="s">
        <v>3330</v>
      </c>
      <c r="I1146" s="77">
        <v>14.49</v>
      </c>
      <c r="J1146" s="2">
        <v>8</v>
      </c>
      <c r="K1146" s="119" cm="1">
        <f t="array" ref="K1146">ROUND(IF(C1146="Beer",SUM(LOOKUP(2,1/(SRP!$B$7:$B$9&lt;=E1146)/(SRP!$C$7:$C$9&gt;=E1146),SRP!$D$7:$D$9)*(G1146/100)*(E1146/1000)),IF(C1146="Spirits",SUM(LOOKUP(2,1/(SRP!$B$2:$B$6&lt;=E1146)/(SRP!$C$2:$C$6&gt;=E1146),SRP!$D$2:$D$6)*(G1146/100)*(E1146/1000)),IF(AND(C1146="Wine",D1146="Fortified Wines"),SUM(LOOKUP(2,1/(SRP!$B$20:$B$23&lt;=E1146)/(SRP!$C$20:$C$23&gt;=E1146),SRP!$D$20:$D$23)*(G1146/100)*(E1146/1000)),IF(C1146="Wine",SUM(LOOKUP(2,1/(SRP!$B$15:$B$19&lt;=E1146)/(SRP!$C$15:$C$19&gt;=E1146),SRP!$D$15:$D$19)*(G1146/100)*(E1146/1000)),IF(C1146="Ready to Drink",SUM(LOOKUP(2,1/(SRP!$B$10:$B$14&lt;=E1146)/(SRP!$C$10:$C$14&gt;=E1146),SRP!$D$10:$D$14)*(G1146/100)*(E1146/1000)),0))))),2)</f>
        <v>9.91</v>
      </c>
    </row>
    <row r="1147" spans="1:11" x14ac:dyDescent="0.35">
      <c r="A1147" s="2">
        <v>19096</v>
      </c>
      <c r="B1147" s="76" t="s">
        <v>1007</v>
      </c>
      <c r="C1147" s="76" t="s">
        <v>287</v>
      </c>
      <c r="D1147" s="76" t="s">
        <v>5230</v>
      </c>
      <c r="E1147" s="76">
        <v>2840</v>
      </c>
      <c r="F1147" s="76">
        <v>3</v>
      </c>
      <c r="G1147" s="77">
        <v>5</v>
      </c>
      <c r="H1147" s="76" t="s">
        <v>3330</v>
      </c>
      <c r="I1147" s="77">
        <v>14.49</v>
      </c>
      <c r="J1147" s="2">
        <v>8</v>
      </c>
      <c r="K1147" s="119" cm="1">
        <f t="array" ref="K1147">ROUND(IF(C1147="Beer",SUM(LOOKUP(2,1/(SRP!$B$7:$B$9&lt;=E1147)/(SRP!$C$7:$C$9&gt;=E1147),SRP!$D$7:$D$9)*(G1147/100)*(E1147/1000)),IF(C1147="Spirits",SUM(LOOKUP(2,1/(SRP!$B$2:$B$6&lt;=E1147)/(SRP!$C$2:$C$6&gt;=E1147),SRP!$D$2:$D$6)*(G1147/100)*(E1147/1000)),IF(AND(C1147="Wine",D1147="Fortified Wines"),SUM(LOOKUP(2,1/(SRP!$B$20:$B$23&lt;=E1147)/(SRP!$C$20:$C$23&gt;=E1147),SRP!$D$20:$D$23)*(G1147/100)*(E1147/1000)),IF(C1147="Wine",SUM(LOOKUP(2,1/(SRP!$B$15:$B$19&lt;=E1147)/(SRP!$C$15:$C$19&gt;=E1147),SRP!$D$15:$D$19)*(G1147/100)*(E1147/1000)),IF(C1147="Ready to Drink",SUM(LOOKUP(2,1/(SRP!$B$10:$B$14&lt;=E1147)/(SRP!$C$10:$C$14&gt;=E1147),SRP!$D$10:$D$14)*(G1147/100)*(E1147/1000)),0))))),2)</f>
        <v>9.91</v>
      </c>
    </row>
    <row r="1148" spans="1:11" x14ac:dyDescent="0.35">
      <c r="A1148" s="2">
        <v>19110</v>
      </c>
      <c r="B1148" s="76" t="s">
        <v>24</v>
      </c>
      <c r="C1148" s="76" t="s">
        <v>285</v>
      </c>
      <c r="D1148" s="76" t="s">
        <v>5231</v>
      </c>
      <c r="E1148" s="76">
        <v>1140</v>
      </c>
      <c r="F1148" s="76">
        <v>12</v>
      </c>
      <c r="G1148" s="77">
        <v>40</v>
      </c>
      <c r="H1148" s="76" t="s">
        <v>3280</v>
      </c>
      <c r="I1148" s="77">
        <v>36.99</v>
      </c>
      <c r="J1148" s="2">
        <v>1</v>
      </c>
      <c r="K1148" s="119" cm="1">
        <f t="array" ref="K1148">ROUND(IF(C1148="Beer",SUM(LOOKUP(2,1/(SRP!$B$7:$B$9&lt;=E1148)/(SRP!$C$7:$C$9&gt;=E1148),SRP!$D$7:$D$9)*(G1148/100)*(E1148/1000)),IF(C1148="Spirits",SUM(LOOKUP(2,1/(SRP!$B$2:$B$6&lt;=E1148)/(SRP!$C$2:$C$6&gt;=E1148),SRP!$D$2:$D$6)*(G1148/100)*(E1148/1000)),IF(AND(C1148="Wine",D1148="Fortified Wines"),SUM(LOOKUP(2,1/(SRP!$B$20:$B$23&lt;=E1148)/(SRP!$C$20:$C$23&gt;=E1148),SRP!$D$20:$D$23)*(G1148/100)*(E1148/1000)),IF(C1148="Wine",SUM(LOOKUP(2,1/(SRP!$B$15:$B$19&lt;=E1148)/(SRP!$C$15:$C$19&gt;=E1148),SRP!$D$15:$D$19)*(G1148/100)*(E1148/1000)),IF(C1148="Ready to Drink",SUM(LOOKUP(2,1/(SRP!$B$10:$B$14&lt;=E1148)/(SRP!$C$10:$C$14&gt;=E1148),SRP!$D$10:$D$14)*(G1148/100)*(E1148/1000)),0))))),2)</f>
        <v>31.83</v>
      </c>
    </row>
    <row r="1149" spans="1:11" x14ac:dyDescent="0.35">
      <c r="A1149" s="2">
        <v>19165</v>
      </c>
      <c r="B1149" s="76" t="s">
        <v>1008</v>
      </c>
      <c r="C1149" s="76" t="s">
        <v>287</v>
      </c>
      <c r="D1149" s="76" t="s">
        <v>5230</v>
      </c>
      <c r="E1149" s="76">
        <v>473</v>
      </c>
      <c r="F1149" s="76">
        <v>24</v>
      </c>
      <c r="G1149" s="77">
        <v>5</v>
      </c>
      <c r="H1149" s="76" t="s">
        <v>3324</v>
      </c>
      <c r="I1149" s="77">
        <v>2.69</v>
      </c>
      <c r="J1149" s="2">
        <v>1</v>
      </c>
      <c r="K1149" s="119" cm="1">
        <f t="array" ref="K1149">ROUND(IF(C1149="Beer",SUM(LOOKUP(2,1/(SRP!$B$7:$B$9&lt;=E1149)/(SRP!$C$7:$C$9&gt;=E1149),SRP!$D$7:$D$9)*(G1149/100)*(E1149/1000)),IF(C1149="Spirits",SUM(LOOKUP(2,1/(SRP!$B$2:$B$6&lt;=E1149)/(SRP!$C$2:$C$6&gt;=E1149),SRP!$D$2:$D$6)*(G1149/100)*(E1149/1000)),IF(AND(C1149="Wine",D1149="Fortified Wines"),SUM(LOOKUP(2,1/(SRP!$B$20:$B$23&lt;=E1149)/(SRP!$C$20:$C$23&gt;=E1149),SRP!$D$20:$D$23)*(G1149/100)*(E1149/1000)),IF(C1149="Wine",SUM(LOOKUP(2,1/(SRP!$B$15:$B$19&lt;=E1149)/(SRP!$C$15:$C$19&gt;=E1149),SRP!$D$15:$D$19)*(G1149/100)*(E1149/1000)),IF(C1149="Ready to Drink",SUM(LOOKUP(2,1/(SRP!$B$10:$B$14&lt;=E1149)/(SRP!$C$10:$C$14&gt;=E1149),SRP!$D$10:$D$14)*(G1149/100)*(E1149/1000)),0))))),2)</f>
        <v>1.65</v>
      </c>
    </row>
    <row r="1150" spans="1:11" x14ac:dyDescent="0.35">
      <c r="A1150" s="2">
        <v>19165</v>
      </c>
      <c r="B1150" s="76" t="s">
        <v>1008</v>
      </c>
      <c r="C1150" s="76" t="s">
        <v>287</v>
      </c>
      <c r="D1150" s="76" t="s">
        <v>5230</v>
      </c>
      <c r="E1150" s="76">
        <v>473</v>
      </c>
      <c r="F1150" s="76">
        <v>24</v>
      </c>
      <c r="G1150" s="77">
        <v>5</v>
      </c>
      <c r="H1150" s="76" t="s">
        <v>3324</v>
      </c>
      <c r="I1150" s="77">
        <v>2.69</v>
      </c>
      <c r="J1150" s="2">
        <v>1</v>
      </c>
      <c r="K1150" s="119" cm="1">
        <f t="array" ref="K1150">ROUND(IF(C1150="Beer",SUM(LOOKUP(2,1/(SRP!$B$7:$B$9&lt;=E1150)/(SRP!$C$7:$C$9&gt;=E1150),SRP!$D$7:$D$9)*(G1150/100)*(E1150/1000)),IF(C1150="Spirits",SUM(LOOKUP(2,1/(SRP!$B$2:$B$6&lt;=E1150)/(SRP!$C$2:$C$6&gt;=E1150),SRP!$D$2:$D$6)*(G1150/100)*(E1150/1000)),IF(AND(C1150="Wine",D1150="Fortified Wines"),SUM(LOOKUP(2,1/(SRP!$B$20:$B$23&lt;=E1150)/(SRP!$C$20:$C$23&gt;=E1150),SRP!$D$20:$D$23)*(G1150/100)*(E1150/1000)),IF(C1150="Wine",SUM(LOOKUP(2,1/(SRP!$B$15:$B$19&lt;=E1150)/(SRP!$C$15:$C$19&gt;=E1150),SRP!$D$15:$D$19)*(G1150/100)*(E1150/1000)),IF(C1150="Ready to Drink",SUM(LOOKUP(2,1/(SRP!$B$10:$B$14&lt;=E1150)/(SRP!$C$10:$C$14&gt;=E1150),SRP!$D$10:$D$14)*(G1150/100)*(E1150/1000)),0))))),2)</f>
        <v>1.65</v>
      </c>
    </row>
    <row r="1151" spans="1:11" x14ac:dyDescent="0.35">
      <c r="A1151" s="2">
        <v>19213</v>
      </c>
      <c r="B1151" s="76" t="s">
        <v>1009</v>
      </c>
      <c r="C1151" s="76" t="s">
        <v>286</v>
      </c>
      <c r="D1151" s="76" t="s">
        <v>5236</v>
      </c>
      <c r="E1151" s="76">
        <v>750</v>
      </c>
      <c r="F1151" s="76">
        <v>12</v>
      </c>
      <c r="G1151" s="77">
        <v>13</v>
      </c>
      <c r="H1151" s="76" t="s">
        <v>3338</v>
      </c>
      <c r="I1151" s="77">
        <v>21.99</v>
      </c>
      <c r="J1151" s="2">
        <v>1</v>
      </c>
      <c r="K1151" s="119" cm="1">
        <f t="array" ref="K1151">ROUND(IF(C1151="Beer",SUM(LOOKUP(2,1/(SRP!$B$7:$B$9&lt;=E1151)/(SRP!$C$7:$C$9&gt;=E1151),SRP!$D$7:$D$9)*(G1151/100)*(E1151/1000)),IF(C1151="Spirits",SUM(LOOKUP(2,1/(SRP!$B$2:$B$6&lt;=E1151)/(SRP!$C$2:$C$6&gt;=E1151),SRP!$D$2:$D$6)*(G1151/100)*(E1151/1000)),IF(AND(C1151="Wine",D1151="Fortified Wines"),SUM(LOOKUP(2,1/(SRP!$B$20:$B$23&lt;=E1151)/(SRP!$C$20:$C$23&gt;=E1151),SRP!$D$20:$D$23)*(G1151/100)*(E1151/1000)),IF(C1151="Wine",SUM(LOOKUP(2,1/(SRP!$B$15:$B$19&lt;=E1151)/(SRP!$C$15:$C$19&gt;=E1151),SRP!$D$15:$D$19)*(G1151/100)*(E1151/1000)),IF(C1151="Ready to Drink",SUM(LOOKUP(2,1/(SRP!$B$10:$B$14&lt;=E1151)/(SRP!$C$10:$C$14&gt;=E1151),SRP!$D$10:$D$14)*(G1151/100)*(E1151/1000)),0))))),2)</f>
        <v>6.81</v>
      </c>
    </row>
    <row r="1152" spans="1:11" x14ac:dyDescent="0.35">
      <c r="A1152" s="2">
        <v>19216</v>
      </c>
      <c r="B1152" s="76" t="s">
        <v>1010</v>
      </c>
      <c r="C1152" s="76" t="s">
        <v>287</v>
      </c>
      <c r="D1152" s="76" t="s">
        <v>5271</v>
      </c>
      <c r="E1152" s="76">
        <v>710</v>
      </c>
      <c r="F1152" s="76">
        <v>12</v>
      </c>
      <c r="G1152" s="77">
        <v>4</v>
      </c>
      <c r="H1152" s="76" t="s">
        <v>3324</v>
      </c>
      <c r="I1152" s="77">
        <v>4.6900000000000004</v>
      </c>
      <c r="J1152" s="2">
        <v>1</v>
      </c>
      <c r="K1152" s="119" cm="1">
        <f t="array" ref="K1152">ROUND(IF(C1152="Beer",SUM(LOOKUP(2,1/(SRP!$B$7:$B$9&lt;=E1152)/(SRP!$C$7:$C$9&gt;=E1152),SRP!$D$7:$D$9)*(G1152/100)*(E1152/1000)),IF(C1152="Spirits",SUM(LOOKUP(2,1/(SRP!$B$2:$B$6&lt;=E1152)/(SRP!$C$2:$C$6&gt;=E1152),SRP!$D$2:$D$6)*(G1152/100)*(E1152/1000)),IF(AND(C1152="Wine",D1152="Fortified Wines"),SUM(LOOKUP(2,1/(SRP!$B$20:$B$23&lt;=E1152)/(SRP!$C$20:$C$23&gt;=E1152),SRP!$D$20:$D$23)*(G1152/100)*(E1152/1000)),IF(C1152="Wine",SUM(LOOKUP(2,1/(SRP!$B$15:$B$19&lt;=E1152)/(SRP!$C$15:$C$19&gt;=E1152),SRP!$D$15:$D$19)*(G1152/100)*(E1152/1000)),IF(C1152="Ready to Drink",SUM(LOOKUP(2,1/(SRP!$B$10:$B$14&lt;=E1152)/(SRP!$C$10:$C$14&gt;=E1152),SRP!$D$10:$D$14)*(G1152/100)*(E1152/1000)),0))))),2)</f>
        <v>1.98</v>
      </c>
    </row>
    <row r="1153" spans="1:11" x14ac:dyDescent="0.35">
      <c r="A1153" s="2">
        <v>19216</v>
      </c>
      <c r="B1153" s="76" t="s">
        <v>1010</v>
      </c>
      <c r="C1153" s="76" t="s">
        <v>287</v>
      </c>
      <c r="D1153" s="76" t="s">
        <v>5271</v>
      </c>
      <c r="E1153" s="76">
        <v>710</v>
      </c>
      <c r="F1153" s="76">
        <v>12</v>
      </c>
      <c r="G1153" s="77">
        <v>4</v>
      </c>
      <c r="H1153" s="76" t="s">
        <v>3324</v>
      </c>
      <c r="I1153" s="77">
        <v>4.6900000000000004</v>
      </c>
      <c r="J1153" s="2">
        <v>1</v>
      </c>
      <c r="K1153" s="119" cm="1">
        <f t="array" ref="K1153">ROUND(IF(C1153="Beer",SUM(LOOKUP(2,1/(SRP!$B$7:$B$9&lt;=E1153)/(SRP!$C$7:$C$9&gt;=E1153),SRP!$D$7:$D$9)*(G1153/100)*(E1153/1000)),IF(C1153="Spirits",SUM(LOOKUP(2,1/(SRP!$B$2:$B$6&lt;=E1153)/(SRP!$C$2:$C$6&gt;=E1153),SRP!$D$2:$D$6)*(G1153/100)*(E1153/1000)),IF(AND(C1153="Wine",D1153="Fortified Wines"),SUM(LOOKUP(2,1/(SRP!$B$20:$B$23&lt;=E1153)/(SRP!$C$20:$C$23&gt;=E1153),SRP!$D$20:$D$23)*(G1153/100)*(E1153/1000)),IF(C1153="Wine",SUM(LOOKUP(2,1/(SRP!$B$15:$B$19&lt;=E1153)/(SRP!$C$15:$C$19&gt;=E1153),SRP!$D$15:$D$19)*(G1153/100)*(E1153/1000)),IF(C1153="Ready to Drink",SUM(LOOKUP(2,1/(SRP!$B$10:$B$14&lt;=E1153)/(SRP!$C$10:$C$14&gt;=E1153),SRP!$D$10:$D$14)*(G1153/100)*(E1153/1000)),0))))),2)</f>
        <v>1.98</v>
      </c>
    </row>
    <row r="1154" spans="1:11" x14ac:dyDescent="0.35">
      <c r="A1154" s="2">
        <v>19238</v>
      </c>
      <c r="B1154" s="76" t="s">
        <v>2615</v>
      </c>
      <c r="C1154" s="76" t="s">
        <v>287</v>
      </c>
      <c r="D1154" s="76" t="s">
        <v>5292</v>
      </c>
      <c r="E1154" s="76">
        <v>473</v>
      </c>
      <c r="F1154" s="76">
        <v>24</v>
      </c>
      <c r="G1154" s="77">
        <v>5.5</v>
      </c>
      <c r="H1154" s="76" t="s">
        <v>4999</v>
      </c>
      <c r="I1154" s="77">
        <v>4.1900000000000004</v>
      </c>
      <c r="J1154" s="2">
        <v>1</v>
      </c>
      <c r="K1154" s="119" cm="1">
        <f t="array" ref="K1154">ROUND(IF(C1154="Beer",SUM(LOOKUP(2,1/(SRP!$B$7:$B$9&lt;=E1154)/(SRP!$C$7:$C$9&gt;=E1154),SRP!$D$7:$D$9)*(G1154/100)*(E1154/1000)),IF(C1154="Spirits",SUM(LOOKUP(2,1/(SRP!$B$2:$B$6&lt;=E1154)/(SRP!$C$2:$C$6&gt;=E1154),SRP!$D$2:$D$6)*(G1154/100)*(E1154/1000)),IF(AND(C1154="Wine",D1154="Fortified Wines"),SUM(LOOKUP(2,1/(SRP!$B$20:$B$23&lt;=E1154)/(SRP!$C$20:$C$23&gt;=E1154),SRP!$D$20:$D$23)*(G1154/100)*(E1154/1000)),IF(C1154="Wine",SUM(LOOKUP(2,1/(SRP!$B$15:$B$19&lt;=E1154)/(SRP!$C$15:$C$19&gt;=E1154),SRP!$D$15:$D$19)*(G1154/100)*(E1154/1000)),IF(C1154="Ready to Drink",SUM(LOOKUP(2,1/(SRP!$B$10:$B$14&lt;=E1154)/(SRP!$C$10:$C$14&gt;=E1154),SRP!$D$10:$D$14)*(G1154/100)*(E1154/1000)),0))))),2)</f>
        <v>1.82</v>
      </c>
    </row>
    <row r="1155" spans="1:11" x14ac:dyDescent="0.35">
      <c r="A1155" s="2">
        <v>19238</v>
      </c>
      <c r="B1155" s="76" t="s">
        <v>2615</v>
      </c>
      <c r="C1155" s="76" t="s">
        <v>287</v>
      </c>
      <c r="D1155" s="76" t="s">
        <v>5292</v>
      </c>
      <c r="E1155" s="76">
        <v>473</v>
      </c>
      <c r="F1155" s="76">
        <v>24</v>
      </c>
      <c r="G1155" s="77">
        <v>5.5</v>
      </c>
      <c r="H1155" s="76" t="s">
        <v>4999</v>
      </c>
      <c r="I1155" s="77">
        <v>4.1900000000000004</v>
      </c>
      <c r="J1155" s="2">
        <v>1</v>
      </c>
      <c r="K1155" s="119" cm="1">
        <f t="array" ref="K1155">ROUND(IF(C1155="Beer",SUM(LOOKUP(2,1/(SRP!$B$7:$B$9&lt;=E1155)/(SRP!$C$7:$C$9&gt;=E1155),SRP!$D$7:$D$9)*(G1155/100)*(E1155/1000)),IF(C1155="Spirits",SUM(LOOKUP(2,1/(SRP!$B$2:$B$6&lt;=E1155)/(SRP!$C$2:$C$6&gt;=E1155),SRP!$D$2:$D$6)*(G1155/100)*(E1155/1000)),IF(AND(C1155="Wine",D1155="Fortified Wines"),SUM(LOOKUP(2,1/(SRP!$B$20:$B$23&lt;=E1155)/(SRP!$C$20:$C$23&gt;=E1155),SRP!$D$20:$D$23)*(G1155/100)*(E1155/1000)),IF(C1155="Wine",SUM(LOOKUP(2,1/(SRP!$B$15:$B$19&lt;=E1155)/(SRP!$C$15:$C$19&gt;=E1155),SRP!$D$15:$D$19)*(G1155/100)*(E1155/1000)),IF(C1155="Ready to Drink",SUM(LOOKUP(2,1/(SRP!$B$10:$B$14&lt;=E1155)/(SRP!$C$10:$C$14&gt;=E1155),SRP!$D$10:$D$14)*(G1155/100)*(E1155/1000)),0))))),2)</f>
        <v>1.82</v>
      </c>
    </row>
    <row r="1156" spans="1:11" x14ac:dyDescent="0.35">
      <c r="A1156" s="2">
        <v>19272</v>
      </c>
      <c r="B1156" s="76" t="s">
        <v>1012</v>
      </c>
      <c r="C1156" s="76" t="s">
        <v>286</v>
      </c>
      <c r="D1156" s="76" t="s">
        <v>5289</v>
      </c>
      <c r="E1156" s="76">
        <v>750</v>
      </c>
      <c r="F1156" s="76">
        <v>12</v>
      </c>
      <c r="G1156" s="77">
        <v>5</v>
      </c>
      <c r="H1156" s="76" t="s">
        <v>3282</v>
      </c>
      <c r="I1156" s="77">
        <v>19.989999999999998</v>
      </c>
      <c r="J1156" s="2">
        <v>1</v>
      </c>
      <c r="K1156" s="119" cm="1">
        <f t="array" ref="K1156">ROUND(IF(C1156="Beer",SUM(LOOKUP(2,1/(SRP!$B$7:$B$9&lt;=E1156)/(SRP!$C$7:$C$9&gt;=E1156),SRP!$D$7:$D$9)*(G1156/100)*(E1156/1000)),IF(C1156="Spirits",SUM(LOOKUP(2,1/(SRP!$B$2:$B$6&lt;=E1156)/(SRP!$C$2:$C$6&gt;=E1156),SRP!$D$2:$D$6)*(G1156/100)*(E1156/1000)),IF(AND(C1156="Wine",D1156="Fortified Wines"),SUM(LOOKUP(2,1/(SRP!$B$20:$B$23&lt;=E1156)/(SRP!$C$20:$C$23&gt;=E1156),SRP!$D$20:$D$23)*(G1156/100)*(E1156/1000)),IF(C1156="Wine",SUM(LOOKUP(2,1/(SRP!$B$15:$B$19&lt;=E1156)/(SRP!$C$15:$C$19&gt;=E1156),SRP!$D$15:$D$19)*(G1156/100)*(E1156/1000)),IF(C1156="Ready to Drink",SUM(LOOKUP(2,1/(SRP!$B$10:$B$14&lt;=E1156)/(SRP!$C$10:$C$14&gt;=E1156),SRP!$D$10:$D$14)*(G1156/100)*(E1156/1000)),0))))),2)</f>
        <v>2.62</v>
      </c>
    </row>
    <row r="1157" spans="1:11" x14ac:dyDescent="0.35">
      <c r="A1157" s="2">
        <v>19367</v>
      </c>
      <c r="B1157" s="76" t="s">
        <v>5007</v>
      </c>
      <c r="C1157" s="76" t="s">
        <v>286</v>
      </c>
      <c r="D1157" s="76" t="s">
        <v>5246</v>
      </c>
      <c r="E1157" s="76">
        <v>750</v>
      </c>
      <c r="F1157" s="76">
        <v>12</v>
      </c>
      <c r="G1157" s="77">
        <v>14.2</v>
      </c>
      <c r="H1157" s="76" t="s">
        <v>3314</v>
      </c>
      <c r="I1157" s="77">
        <v>28.99</v>
      </c>
      <c r="J1157" s="2">
        <v>1</v>
      </c>
      <c r="K1157" s="119" cm="1">
        <f t="array" ref="K1157">ROUND(IF(C1157="Beer",SUM(LOOKUP(2,1/(SRP!$B$7:$B$9&lt;=E1157)/(SRP!$C$7:$C$9&gt;=E1157),SRP!$D$7:$D$9)*(G1157/100)*(E1157/1000)),IF(C1157="Spirits",SUM(LOOKUP(2,1/(SRP!$B$2:$B$6&lt;=E1157)/(SRP!$C$2:$C$6&gt;=E1157),SRP!$D$2:$D$6)*(G1157/100)*(E1157/1000)),IF(AND(C1157="Wine",D1157="Fortified Wines"),SUM(LOOKUP(2,1/(SRP!$B$20:$B$23&lt;=E1157)/(SRP!$C$20:$C$23&gt;=E1157),SRP!$D$20:$D$23)*(G1157/100)*(E1157/1000)),IF(C1157="Wine",SUM(LOOKUP(2,1/(SRP!$B$15:$B$19&lt;=E1157)/(SRP!$C$15:$C$19&gt;=E1157),SRP!$D$15:$D$19)*(G1157/100)*(E1157/1000)),IF(C1157="Ready to Drink",SUM(LOOKUP(2,1/(SRP!$B$10:$B$14&lt;=E1157)/(SRP!$C$10:$C$14&gt;=E1157),SRP!$D$10:$D$14)*(G1157/100)*(E1157/1000)),0))))),2)</f>
        <v>7.43</v>
      </c>
    </row>
    <row r="1158" spans="1:11" x14ac:dyDescent="0.35">
      <c r="A1158" s="2">
        <v>19369</v>
      </c>
      <c r="B1158" s="76" t="s">
        <v>214</v>
      </c>
      <c r="C1158" s="76" t="s">
        <v>286</v>
      </c>
      <c r="D1158" s="76" t="s">
        <v>5248</v>
      </c>
      <c r="E1158" s="76">
        <v>750</v>
      </c>
      <c r="F1158" s="76">
        <v>12</v>
      </c>
      <c r="G1158" s="77">
        <v>12.5</v>
      </c>
      <c r="H1158" s="76" t="s">
        <v>5939</v>
      </c>
      <c r="I1158" s="77">
        <v>11.99</v>
      </c>
      <c r="J1158" s="2">
        <v>1</v>
      </c>
      <c r="K1158" s="119" cm="1">
        <f t="array" ref="K1158">ROUND(IF(C1158="Beer",SUM(LOOKUP(2,1/(SRP!$B$7:$B$9&lt;=E1158)/(SRP!$C$7:$C$9&gt;=E1158),SRP!$D$7:$D$9)*(G1158/100)*(E1158/1000)),IF(C1158="Spirits",SUM(LOOKUP(2,1/(SRP!$B$2:$B$6&lt;=E1158)/(SRP!$C$2:$C$6&gt;=E1158),SRP!$D$2:$D$6)*(G1158/100)*(E1158/1000)),IF(AND(C1158="Wine",D1158="Fortified Wines"),SUM(LOOKUP(2,1/(SRP!$B$20:$B$23&lt;=E1158)/(SRP!$C$20:$C$23&gt;=E1158),SRP!$D$20:$D$23)*(G1158/100)*(E1158/1000)),IF(C1158="Wine",SUM(LOOKUP(2,1/(SRP!$B$15:$B$19&lt;=E1158)/(SRP!$C$15:$C$19&gt;=E1158),SRP!$D$15:$D$19)*(G1158/100)*(E1158/1000)),IF(C1158="Ready to Drink",SUM(LOOKUP(2,1/(SRP!$B$10:$B$14&lt;=E1158)/(SRP!$C$10:$C$14&gt;=E1158),SRP!$D$10:$D$14)*(G1158/100)*(E1158/1000)),0))))),2)</f>
        <v>6.54</v>
      </c>
    </row>
    <row r="1159" spans="1:11" x14ac:dyDescent="0.35">
      <c r="A1159" s="2">
        <v>19370</v>
      </c>
      <c r="B1159" s="76" t="s">
        <v>215</v>
      </c>
      <c r="C1159" s="76" t="s">
        <v>286</v>
      </c>
      <c r="D1159" s="76" t="s">
        <v>5264</v>
      </c>
      <c r="E1159" s="76">
        <v>750</v>
      </c>
      <c r="F1159" s="76">
        <v>12</v>
      </c>
      <c r="G1159" s="77">
        <v>12</v>
      </c>
      <c r="H1159" s="76" t="s">
        <v>5939</v>
      </c>
      <c r="I1159" s="77">
        <v>11.99</v>
      </c>
      <c r="J1159" s="2">
        <v>1</v>
      </c>
      <c r="K1159" s="119" cm="1">
        <f t="array" ref="K1159">ROUND(IF(C1159="Beer",SUM(LOOKUP(2,1/(SRP!$B$7:$B$9&lt;=E1159)/(SRP!$C$7:$C$9&gt;=E1159),SRP!$D$7:$D$9)*(G1159/100)*(E1159/1000)),IF(C1159="Spirits",SUM(LOOKUP(2,1/(SRP!$B$2:$B$6&lt;=E1159)/(SRP!$C$2:$C$6&gt;=E1159),SRP!$D$2:$D$6)*(G1159/100)*(E1159/1000)),IF(AND(C1159="Wine",D1159="Fortified Wines"),SUM(LOOKUP(2,1/(SRP!$B$20:$B$23&lt;=E1159)/(SRP!$C$20:$C$23&gt;=E1159),SRP!$D$20:$D$23)*(G1159/100)*(E1159/1000)),IF(C1159="Wine",SUM(LOOKUP(2,1/(SRP!$B$15:$B$19&lt;=E1159)/(SRP!$C$15:$C$19&gt;=E1159),SRP!$D$15:$D$19)*(G1159/100)*(E1159/1000)),IF(C1159="Ready to Drink",SUM(LOOKUP(2,1/(SRP!$B$10:$B$14&lt;=E1159)/(SRP!$C$10:$C$14&gt;=E1159),SRP!$D$10:$D$14)*(G1159/100)*(E1159/1000)),0))))),2)</f>
        <v>6.28</v>
      </c>
    </row>
    <row r="1160" spans="1:11" x14ac:dyDescent="0.35">
      <c r="A1160" s="2">
        <v>19380</v>
      </c>
      <c r="B1160" s="76" t="s">
        <v>1013</v>
      </c>
      <c r="C1160" s="76" t="s">
        <v>286</v>
      </c>
      <c r="D1160" s="76" t="s">
        <v>5236</v>
      </c>
      <c r="E1160" s="76">
        <v>750</v>
      </c>
      <c r="F1160" s="76">
        <v>12</v>
      </c>
      <c r="G1160" s="77">
        <v>14.5</v>
      </c>
      <c r="H1160" s="76" t="s">
        <v>3300</v>
      </c>
      <c r="I1160" s="77">
        <v>24.99</v>
      </c>
      <c r="J1160" s="2">
        <v>1</v>
      </c>
      <c r="K1160" s="119" cm="1">
        <f t="array" ref="K1160">ROUND(IF(C1160="Beer",SUM(LOOKUP(2,1/(SRP!$B$7:$B$9&lt;=E1160)/(SRP!$C$7:$C$9&gt;=E1160),SRP!$D$7:$D$9)*(G1160/100)*(E1160/1000)),IF(C1160="Spirits",SUM(LOOKUP(2,1/(SRP!$B$2:$B$6&lt;=E1160)/(SRP!$C$2:$C$6&gt;=E1160),SRP!$D$2:$D$6)*(G1160/100)*(E1160/1000)),IF(AND(C1160="Wine",D1160="Fortified Wines"),SUM(LOOKUP(2,1/(SRP!$B$20:$B$23&lt;=E1160)/(SRP!$C$20:$C$23&gt;=E1160),SRP!$D$20:$D$23)*(G1160/100)*(E1160/1000)),IF(C1160="Wine",SUM(LOOKUP(2,1/(SRP!$B$15:$B$19&lt;=E1160)/(SRP!$C$15:$C$19&gt;=E1160),SRP!$D$15:$D$19)*(G1160/100)*(E1160/1000)),IF(C1160="Ready to Drink",SUM(LOOKUP(2,1/(SRP!$B$10:$B$14&lt;=E1160)/(SRP!$C$10:$C$14&gt;=E1160),SRP!$D$10:$D$14)*(G1160/100)*(E1160/1000)),0))))),2)</f>
        <v>7.59</v>
      </c>
    </row>
    <row r="1161" spans="1:11" x14ac:dyDescent="0.35">
      <c r="A1161" s="2">
        <v>19382</v>
      </c>
      <c r="B1161" s="76" t="s">
        <v>1014</v>
      </c>
      <c r="C1161" s="76" t="s">
        <v>287</v>
      </c>
      <c r="D1161" s="76" t="s">
        <v>5271</v>
      </c>
      <c r="E1161" s="76">
        <v>2130</v>
      </c>
      <c r="F1161" s="76">
        <v>4</v>
      </c>
      <c r="G1161" s="77">
        <v>4</v>
      </c>
      <c r="H1161" s="76" t="s">
        <v>3324</v>
      </c>
      <c r="I1161" s="77">
        <v>13.49</v>
      </c>
      <c r="J1161" s="2">
        <v>6</v>
      </c>
      <c r="K1161" s="119" cm="1">
        <f t="array" ref="K1161">ROUND(IF(C1161="Beer",SUM(LOOKUP(2,1/(SRP!$B$7:$B$9&lt;=E1161)/(SRP!$C$7:$C$9&gt;=E1161),SRP!$D$7:$D$9)*(G1161/100)*(E1161/1000)),IF(C1161="Spirits",SUM(LOOKUP(2,1/(SRP!$B$2:$B$6&lt;=E1161)/(SRP!$C$2:$C$6&gt;=E1161),SRP!$D$2:$D$6)*(G1161/100)*(E1161/1000)),IF(AND(C1161="Wine",D1161="Fortified Wines"),SUM(LOOKUP(2,1/(SRP!$B$20:$B$23&lt;=E1161)/(SRP!$C$20:$C$23&gt;=E1161),SRP!$D$20:$D$23)*(G1161/100)*(E1161/1000)),IF(C1161="Wine",SUM(LOOKUP(2,1/(SRP!$B$15:$B$19&lt;=E1161)/(SRP!$C$15:$C$19&gt;=E1161),SRP!$D$15:$D$19)*(G1161/100)*(E1161/1000)),IF(C1161="Ready to Drink",SUM(LOOKUP(2,1/(SRP!$B$10:$B$14&lt;=E1161)/(SRP!$C$10:$C$14&gt;=E1161),SRP!$D$10:$D$14)*(G1161/100)*(E1161/1000)),0))))),2)</f>
        <v>5.95</v>
      </c>
    </row>
    <row r="1162" spans="1:11" x14ac:dyDescent="0.35">
      <c r="A1162" s="2">
        <v>19382</v>
      </c>
      <c r="B1162" s="76" t="s">
        <v>1014</v>
      </c>
      <c r="C1162" s="76" t="s">
        <v>287</v>
      </c>
      <c r="D1162" s="76" t="s">
        <v>5271</v>
      </c>
      <c r="E1162" s="76">
        <v>2130</v>
      </c>
      <c r="F1162" s="76">
        <v>4</v>
      </c>
      <c r="G1162" s="77">
        <v>4</v>
      </c>
      <c r="H1162" s="76" t="s">
        <v>3324</v>
      </c>
      <c r="I1162" s="77">
        <v>13.49</v>
      </c>
      <c r="J1162" s="2">
        <v>6</v>
      </c>
      <c r="K1162" s="119" cm="1">
        <f t="array" ref="K1162">ROUND(IF(C1162="Beer",SUM(LOOKUP(2,1/(SRP!$B$7:$B$9&lt;=E1162)/(SRP!$C$7:$C$9&gt;=E1162),SRP!$D$7:$D$9)*(G1162/100)*(E1162/1000)),IF(C1162="Spirits",SUM(LOOKUP(2,1/(SRP!$B$2:$B$6&lt;=E1162)/(SRP!$C$2:$C$6&gt;=E1162),SRP!$D$2:$D$6)*(G1162/100)*(E1162/1000)),IF(AND(C1162="Wine",D1162="Fortified Wines"),SUM(LOOKUP(2,1/(SRP!$B$20:$B$23&lt;=E1162)/(SRP!$C$20:$C$23&gt;=E1162),SRP!$D$20:$D$23)*(G1162/100)*(E1162/1000)),IF(C1162="Wine",SUM(LOOKUP(2,1/(SRP!$B$15:$B$19&lt;=E1162)/(SRP!$C$15:$C$19&gt;=E1162),SRP!$D$15:$D$19)*(G1162/100)*(E1162/1000)),IF(C1162="Ready to Drink",SUM(LOOKUP(2,1/(SRP!$B$10:$B$14&lt;=E1162)/(SRP!$C$10:$C$14&gt;=E1162),SRP!$D$10:$D$14)*(G1162/100)*(E1162/1000)),0))))),2)</f>
        <v>5.95</v>
      </c>
    </row>
    <row r="1163" spans="1:11" x14ac:dyDescent="0.35">
      <c r="A1163" s="2">
        <v>19393</v>
      </c>
      <c r="B1163" s="76" t="s">
        <v>1015</v>
      </c>
      <c r="C1163" s="76" t="s">
        <v>286</v>
      </c>
      <c r="D1163" s="76" t="s">
        <v>5268</v>
      </c>
      <c r="E1163" s="76">
        <v>750</v>
      </c>
      <c r="F1163" s="76">
        <v>12</v>
      </c>
      <c r="G1163" s="77">
        <v>14.5</v>
      </c>
      <c r="H1163" s="76" t="s">
        <v>3311</v>
      </c>
      <c r="I1163" s="77">
        <v>23.99</v>
      </c>
      <c r="J1163" s="2">
        <v>1</v>
      </c>
      <c r="K1163" s="119" cm="1">
        <f t="array" ref="K1163">ROUND(IF(C1163="Beer",SUM(LOOKUP(2,1/(SRP!$B$7:$B$9&lt;=E1163)/(SRP!$C$7:$C$9&gt;=E1163),SRP!$D$7:$D$9)*(G1163/100)*(E1163/1000)),IF(C1163="Spirits",SUM(LOOKUP(2,1/(SRP!$B$2:$B$6&lt;=E1163)/(SRP!$C$2:$C$6&gt;=E1163),SRP!$D$2:$D$6)*(G1163/100)*(E1163/1000)),IF(AND(C1163="Wine",D1163="Fortified Wines"),SUM(LOOKUP(2,1/(SRP!$B$20:$B$23&lt;=E1163)/(SRP!$C$20:$C$23&gt;=E1163),SRP!$D$20:$D$23)*(G1163/100)*(E1163/1000)),IF(C1163="Wine",SUM(LOOKUP(2,1/(SRP!$B$15:$B$19&lt;=E1163)/(SRP!$C$15:$C$19&gt;=E1163),SRP!$D$15:$D$19)*(G1163/100)*(E1163/1000)),IF(C1163="Ready to Drink",SUM(LOOKUP(2,1/(SRP!$B$10:$B$14&lt;=E1163)/(SRP!$C$10:$C$14&gt;=E1163),SRP!$D$10:$D$14)*(G1163/100)*(E1163/1000)),0))))),2)</f>
        <v>7.59</v>
      </c>
    </row>
    <row r="1164" spans="1:11" x14ac:dyDescent="0.35">
      <c r="A1164" s="2">
        <v>19404</v>
      </c>
      <c r="B1164" s="76" t="s">
        <v>1016</v>
      </c>
      <c r="C1164" s="76" t="s">
        <v>286</v>
      </c>
      <c r="D1164" s="76" t="s">
        <v>5269</v>
      </c>
      <c r="E1164" s="76">
        <v>750</v>
      </c>
      <c r="F1164" s="76">
        <v>12</v>
      </c>
      <c r="G1164" s="77">
        <v>14.7</v>
      </c>
      <c r="H1164" s="76" t="s">
        <v>3300</v>
      </c>
      <c r="I1164" s="77">
        <v>59.99</v>
      </c>
      <c r="J1164" s="2">
        <v>1</v>
      </c>
      <c r="K1164" s="119" cm="1">
        <f t="array" ref="K1164">ROUND(IF(C1164="Beer",SUM(LOOKUP(2,1/(SRP!$B$7:$B$9&lt;=E1164)/(SRP!$C$7:$C$9&gt;=E1164),SRP!$D$7:$D$9)*(G1164/100)*(E1164/1000)),IF(C1164="Spirits",SUM(LOOKUP(2,1/(SRP!$B$2:$B$6&lt;=E1164)/(SRP!$C$2:$C$6&gt;=E1164),SRP!$D$2:$D$6)*(G1164/100)*(E1164/1000)),IF(AND(C1164="Wine",D1164="Fortified Wines"),SUM(LOOKUP(2,1/(SRP!$B$20:$B$23&lt;=E1164)/(SRP!$C$20:$C$23&gt;=E1164),SRP!$D$20:$D$23)*(G1164/100)*(E1164/1000)),IF(C1164="Wine",SUM(LOOKUP(2,1/(SRP!$B$15:$B$19&lt;=E1164)/(SRP!$C$15:$C$19&gt;=E1164),SRP!$D$15:$D$19)*(G1164/100)*(E1164/1000)),IF(C1164="Ready to Drink",SUM(LOOKUP(2,1/(SRP!$B$10:$B$14&lt;=E1164)/(SRP!$C$10:$C$14&gt;=E1164),SRP!$D$10:$D$14)*(G1164/100)*(E1164/1000)),0))))),2)</f>
        <v>7.7</v>
      </c>
    </row>
    <row r="1165" spans="1:11" x14ac:dyDescent="0.35">
      <c r="A1165" s="2">
        <v>19405</v>
      </c>
      <c r="B1165" s="76" t="s">
        <v>1017</v>
      </c>
      <c r="C1165" s="76" t="s">
        <v>286</v>
      </c>
      <c r="D1165" s="76" t="s">
        <v>5269</v>
      </c>
      <c r="E1165" s="76">
        <v>750</v>
      </c>
      <c r="F1165" s="76">
        <v>12</v>
      </c>
      <c r="G1165" s="77">
        <v>14.7</v>
      </c>
      <c r="H1165" s="76" t="s">
        <v>3300</v>
      </c>
      <c r="I1165" s="77">
        <v>59.99</v>
      </c>
      <c r="J1165" s="2">
        <v>1</v>
      </c>
      <c r="K1165" s="119" cm="1">
        <f t="array" ref="K1165">ROUND(IF(C1165="Beer",SUM(LOOKUP(2,1/(SRP!$B$7:$B$9&lt;=E1165)/(SRP!$C$7:$C$9&gt;=E1165),SRP!$D$7:$D$9)*(G1165/100)*(E1165/1000)),IF(C1165="Spirits",SUM(LOOKUP(2,1/(SRP!$B$2:$B$6&lt;=E1165)/(SRP!$C$2:$C$6&gt;=E1165),SRP!$D$2:$D$6)*(G1165/100)*(E1165/1000)),IF(AND(C1165="Wine",D1165="Fortified Wines"),SUM(LOOKUP(2,1/(SRP!$B$20:$B$23&lt;=E1165)/(SRP!$C$20:$C$23&gt;=E1165),SRP!$D$20:$D$23)*(G1165/100)*(E1165/1000)),IF(C1165="Wine",SUM(LOOKUP(2,1/(SRP!$B$15:$B$19&lt;=E1165)/(SRP!$C$15:$C$19&gt;=E1165),SRP!$D$15:$D$19)*(G1165/100)*(E1165/1000)),IF(C1165="Ready to Drink",SUM(LOOKUP(2,1/(SRP!$B$10:$B$14&lt;=E1165)/(SRP!$C$10:$C$14&gt;=E1165),SRP!$D$10:$D$14)*(G1165/100)*(E1165/1000)),0))))),2)</f>
        <v>7.7</v>
      </c>
    </row>
    <row r="1166" spans="1:11" x14ac:dyDescent="0.35">
      <c r="A1166" s="2">
        <v>19416</v>
      </c>
      <c r="B1166" s="76" t="s">
        <v>4006</v>
      </c>
      <c r="C1166" s="76" t="s">
        <v>286</v>
      </c>
      <c r="D1166" s="76" t="s">
        <v>5295</v>
      </c>
      <c r="E1166" s="76">
        <v>500</v>
      </c>
      <c r="F1166" s="76">
        <v>6</v>
      </c>
      <c r="G1166" s="77">
        <v>9.1999999999999993</v>
      </c>
      <c r="H1166" s="76" t="s">
        <v>4070</v>
      </c>
      <c r="I1166" s="77">
        <v>49.99</v>
      </c>
      <c r="J1166" s="2">
        <v>1</v>
      </c>
      <c r="K1166" s="119" cm="1">
        <f t="array" ref="K1166">ROUND(IF(C1166="Beer",SUM(LOOKUP(2,1/(SRP!$B$7:$B$9&lt;=E1166)/(SRP!$C$7:$C$9&gt;=E1166),SRP!$D$7:$D$9)*(G1166/100)*(E1166/1000)),IF(C1166="Spirits",SUM(LOOKUP(2,1/(SRP!$B$2:$B$6&lt;=E1166)/(SRP!$C$2:$C$6&gt;=E1166),SRP!$D$2:$D$6)*(G1166/100)*(E1166/1000)),IF(AND(C1166="Wine",D1166="Fortified Wines"),SUM(LOOKUP(2,1/(SRP!$B$20:$B$23&lt;=E1166)/(SRP!$C$20:$C$23&gt;=E1166),SRP!$D$20:$D$23)*(G1166/100)*(E1166/1000)),IF(C1166="Wine",SUM(LOOKUP(2,1/(SRP!$B$15:$B$19&lt;=E1166)/(SRP!$C$15:$C$19&gt;=E1166),SRP!$D$15:$D$19)*(G1166/100)*(E1166/1000)),IF(C1166="Ready to Drink",SUM(LOOKUP(2,1/(SRP!$B$10:$B$14&lt;=E1166)/(SRP!$C$10:$C$14&gt;=E1166),SRP!$D$10:$D$14)*(G1166/100)*(E1166/1000)),0))))),2)</f>
        <v>3.4</v>
      </c>
    </row>
    <row r="1167" spans="1:11" x14ac:dyDescent="0.35">
      <c r="A1167" s="2">
        <v>19447</v>
      </c>
      <c r="B1167" s="76" t="s">
        <v>1019</v>
      </c>
      <c r="C1167" s="76" t="s">
        <v>286</v>
      </c>
      <c r="D1167" s="76" t="s">
        <v>5284</v>
      </c>
      <c r="E1167" s="76">
        <v>750</v>
      </c>
      <c r="F1167" s="76">
        <v>6</v>
      </c>
      <c r="G1167" s="77">
        <v>12</v>
      </c>
      <c r="H1167" s="76" t="s">
        <v>6869</v>
      </c>
      <c r="I1167" s="77">
        <v>109.99</v>
      </c>
      <c r="J1167" s="2">
        <v>1</v>
      </c>
      <c r="K1167" s="119" cm="1">
        <f t="array" ref="K1167">ROUND(IF(C1167="Beer",SUM(LOOKUP(2,1/(SRP!$B$7:$B$9&lt;=E1167)/(SRP!$C$7:$C$9&gt;=E1167),SRP!$D$7:$D$9)*(G1167/100)*(E1167/1000)),IF(C1167="Spirits",SUM(LOOKUP(2,1/(SRP!$B$2:$B$6&lt;=E1167)/(SRP!$C$2:$C$6&gt;=E1167),SRP!$D$2:$D$6)*(G1167/100)*(E1167/1000)),IF(AND(C1167="Wine",D1167="Fortified Wines"),SUM(LOOKUP(2,1/(SRP!$B$20:$B$23&lt;=E1167)/(SRP!$C$20:$C$23&gt;=E1167),SRP!$D$20:$D$23)*(G1167/100)*(E1167/1000)),IF(C1167="Wine",SUM(LOOKUP(2,1/(SRP!$B$15:$B$19&lt;=E1167)/(SRP!$C$15:$C$19&gt;=E1167),SRP!$D$15:$D$19)*(G1167/100)*(E1167/1000)),IF(C1167="Ready to Drink",SUM(LOOKUP(2,1/(SRP!$B$10:$B$14&lt;=E1167)/(SRP!$C$10:$C$14&gt;=E1167),SRP!$D$10:$D$14)*(G1167/100)*(E1167/1000)),0))))),2)</f>
        <v>6.28</v>
      </c>
    </row>
    <row r="1168" spans="1:11" x14ac:dyDescent="0.35">
      <c r="A1168" s="2">
        <v>19455</v>
      </c>
      <c r="B1168" s="76" t="s">
        <v>212</v>
      </c>
      <c r="C1168" s="76" t="s">
        <v>285</v>
      </c>
      <c r="D1168" s="76" t="s">
        <v>6931</v>
      </c>
      <c r="E1168" s="76">
        <v>750</v>
      </c>
      <c r="F1168" s="76">
        <v>9</v>
      </c>
      <c r="G1168" s="77">
        <v>40</v>
      </c>
      <c r="H1168" s="76" t="s">
        <v>3280</v>
      </c>
      <c r="I1168" s="77">
        <v>74.989999999999995</v>
      </c>
      <c r="J1168" s="2">
        <v>1</v>
      </c>
      <c r="K1168" s="119" cm="1">
        <f t="array" ref="K1168">ROUND(IF(C1168="Beer",SUM(LOOKUP(2,1/(SRP!$B$7:$B$9&lt;=E1168)/(SRP!$C$7:$C$9&gt;=E1168),SRP!$D$7:$D$9)*(G1168/100)*(E1168/1000)),IF(C1168="Spirits",SUM(LOOKUP(2,1/(SRP!$B$2:$B$6&lt;=E1168)/(SRP!$C$2:$C$6&gt;=E1168),SRP!$D$2:$D$6)*(G1168/100)*(E1168/1000)),IF(AND(C1168="Wine",D1168="Fortified Wines"),SUM(LOOKUP(2,1/(SRP!$B$20:$B$23&lt;=E1168)/(SRP!$C$20:$C$23&gt;=E1168),SRP!$D$20:$D$23)*(G1168/100)*(E1168/1000)),IF(C1168="Wine",SUM(LOOKUP(2,1/(SRP!$B$15:$B$19&lt;=E1168)/(SRP!$C$15:$C$19&gt;=E1168),SRP!$D$15:$D$19)*(G1168/100)*(E1168/1000)),IF(C1168="Ready to Drink",SUM(LOOKUP(2,1/(SRP!$B$10:$B$14&lt;=E1168)/(SRP!$C$10:$C$14&gt;=E1168),SRP!$D$10:$D$14)*(G1168/100)*(E1168/1000)),0))))),2)</f>
        <v>20.94</v>
      </c>
    </row>
    <row r="1169" spans="1:11" x14ac:dyDescent="0.35">
      <c r="A1169" s="2">
        <v>19500</v>
      </c>
      <c r="B1169" s="76" t="s">
        <v>1022</v>
      </c>
      <c r="C1169" s="76" t="s">
        <v>285</v>
      </c>
      <c r="D1169" s="76" t="s">
        <v>6956</v>
      </c>
      <c r="E1169" s="76">
        <v>750</v>
      </c>
      <c r="F1169" s="76">
        <v>6</v>
      </c>
      <c r="G1169" s="77">
        <v>43</v>
      </c>
      <c r="H1169" s="76" t="s">
        <v>6694</v>
      </c>
      <c r="I1169" s="77">
        <v>164.99</v>
      </c>
      <c r="J1169" s="2">
        <v>1</v>
      </c>
      <c r="K1169" s="119" cm="1">
        <f t="array" ref="K1169">ROUND(IF(C1169="Beer",SUM(LOOKUP(2,1/(SRP!$B$7:$B$9&lt;=E1169)/(SRP!$C$7:$C$9&gt;=E1169),SRP!$D$7:$D$9)*(G1169/100)*(E1169/1000)),IF(C1169="Spirits",SUM(LOOKUP(2,1/(SRP!$B$2:$B$6&lt;=E1169)/(SRP!$C$2:$C$6&gt;=E1169),SRP!$D$2:$D$6)*(G1169/100)*(E1169/1000)),IF(AND(C1169="Wine",D1169="Fortified Wines"),SUM(LOOKUP(2,1/(SRP!$B$20:$B$23&lt;=E1169)/(SRP!$C$20:$C$23&gt;=E1169),SRP!$D$20:$D$23)*(G1169/100)*(E1169/1000)),IF(C1169="Wine",SUM(LOOKUP(2,1/(SRP!$B$15:$B$19&lt;=E1169)/(SRP!$C$15:$C$19&gt;=E1169),SRP!$D$15:$D$19)*(G1169/100)*(E1169/1000)),IF(C1169="Ready to Drink",SUM(LOOKUP(2,1/(SRP!$B$10:$B$14&lt;=E1169)/(SRP!$C$10:$C$14&gt;=E1169),SRP!$D$10:$D$14)*(G1169/100)*(E1169/1000)),0))))),2)</f>
        <v>22.51</v>
      </c>
    </row>
    <row r="1170" spans="1:11" x14ac:dyDescent="0.35">
      <c r="A1170" s="2">
        <v>19528</v>
      </c>
      <c r="B1170" s="76" t="s">
        <v>1024</v>
      </c>
      <c r="C1170" s="76" t="s">
        <v>286</v>
      </c>
      <c r="D1170" s="76" t="s">
        <v>5232</v>
      </c>
      <c r="E1170" s="76">
        <v>750</v>
      </c>
      <c r="F1170" s="76">
        <v>12</v>
      </c>
      <c r="G1170" s="77">
        <v>8</v>
      </c>
      <c r="H1170" s="76" t="s">
        <v>6695</v>
      </c>
      <c r="I1170" s="77">
        <v>17.989999999999998</v>
      </c>
      <c r="J1170" s="2">
        <v>1</v>
      </c>
      <c r="K1170" s="119" cm="1">
        <f t="array" ref="K1170">ROUND(IF(C1170="Beer",SUM(LOOKUP(2,1/(SRP!$B$7:$B$9&lt;=E1170)/(SRP!$C$7:$C$9&gt;=E1170),SRP!$D$7:$D$9)*(G1170/100)*(E1170/1000)),IF(C1170="Spirits",SUM(LOOKUP(2,1/(SRP!$B$2:$B$6&lt;=E1170)/(SRP!$C$2:$C$6&gt;=E1170),SRP!$D$2:$D$6)*(G1170/100)*(E1170/1000)),IF(AND(C1170="Wine",D1170="Fortified Wines"),SUM(LOOKUP(2,1/(SRP!$B$20:$B$23&lt;=E1170)/(SRP!$C$20:$C$23&gt;=E1170),SRP!$D$20:$D$23)*(G1170/100)*(E1170/1000)),IF(C1170="Wine",SUM(LOOKUP(2,1/(SRP!$B$15:$B$19&lt;=E1170)/(SRP!$C$15:$C$19&gt;=E1170),SRP!$D$15:$D$19)*(G1170/100)*(E1170/1000)),IF(C1170="Ready to Drink",SUM(LOOKUP(2,1/(SRP!$B$10:$B$14&lt;=E1170)/(SRP!$C$10:$C$14&gt;=E1170),SRP!$D$10:$D$14)*(G1170/100)*(E1170/1000)),0))))),2)</f>
        <v>4.1900000000000004</v>
      </c>
    </row>
    <row r="1171" spans="1:11" x14ac:dyDescent="0.35">
      <c r="A1171" s="2">
        <v>19560</v>
      </c>
      <c r="B1171" s="76" t="s">
        <v>1025</v>
      </c>
      <c r="C1171" s="76" t="s">
        <v>285</v>
      </c>
      <c r="D1171" s="76" t="s">
        <v>6956</v>
      </c>
      <c r="E1171" s="76">
        <v>700</v>
      </c>
      <c r="F1171" s="76">
        <v>6</v>
      </c>
      <c r="G1171" s="77">
        <v>41</v>
      </c>
      <c r="H1171" s="76" t="s">
        <v>3326</v>
      </c>
      <c r="I1171" s="77">
        <v>64.989999999999995</v>
      </c>
      <c r="J1171" s="2">
        <v>1</v>
      </c>
      <c r="K1171" s="119" cm="1">
        <f t="array" ref="K1171">ROUND(IF(C1171="Beer",SUM(LOOKUP(2,1/(SRP!$B$7:$B$9&lt;=E1171)/(SRP!$C$7:$C$9&gt;=E1171),SRP!$D$7:$D$9)*(G1171/100)*(E1171/1000)),IF(C1171="Spirits",SUM(LOOKUP(2,1/(SRP!$B$2:$B$6&lt;=E1171)/(SRP!$C$2:$C$6&gt;=E1171),SRP!$D$2:$D$6)*(G1171/100)*(E1171/1000)),IF(AND(C1171="Wine",D1171="Fortified Wines"),SUM(LOOKUP(2,1/(SRP!$B$20:$B$23&lt;=E1171)/(SRP!$C$20:$C$23&gt;=E1171),SRP!$D$20:$D$23)*(G1171/100)*(E1171/1000)),IF(C1171="Wine",SUM(LOOKUP(2,1/(SRP!$B$15:$B$19&lt;=E1171)/(SRP!$C$15:$C$19&gt;=E1171),SRP!$D$15:$D$19)*(G1171/100)*(E1171/1000)),IF(C1171="Ready to Drink",SUM(LOOKUP(2,1/(SRP!$B$10:$B$14&lt;=E1171)/(SRP!$C$10:$C$14&gt;=E1171),SRP!$D$10:$D$14)*(G1171/100)*(E1171/1000)),0))))),2)</f>
        <v>20.04</v>
      </c>
    </row>
    <row r="1172" spans="1:11" x14ac:dyDescent="0.35">
      <c r="A1172" s="2">
        <v>19570</v>
      </c>
      <c r="B1172" s="76" t="s">
        <v>1026</v>
      </c>
      <c r="C1172" s="76" t="s">
        <v>285</v>
      </c>
      <c r="D1172" s="76" t="s">
        <v>6932</v>
      </c>
      <c r="E1172" s="76">
        <v>700</v>
      </c>
      <c r="F1172" s="76">
        <v>6</v>
      </c>
      <c r="G1172" s="77">
        <v>54.2</v>
      </c>
      <c r="H1172" s="76" t="s">
        <v>6869</v>
      </c>
      <c r="I1172" s="77">
        <v>204.99</v>
      </c>
      <c r="J1172" s="2">
        <v>1</v>
      </c>
      <c r="K1172" s="119" cm="1">
        <f t="array" ref="K1172">ROUND(IF(C1172="Beer",SUM(LOOKUP(2,1/(SRP!$B$7:$B$9&lt;=E1172)/(SRP!$C$7:$C$9&gt;=E1172),SRP!$D$7:$D$9)*(G1172/100)*(E1172/1000)),IF(C1172="Spirits",SUM(LOOKUP(2,1/(SRP!$B$2:$B$6&lt;=E1172)/(SRP!$C$2:$C$6&gt;=E1172),SRP!$D$2:$D$6)*(G1172/100)*(E1172/1000)),IF(AND(C1172="Wine",D1172="Fortified Wines"),SUM(LOOKUP(2,1/(SRP!$B$20:$B$23&lt;=E1172)/(SRP!$C$20:$C$23&gt;=E1172),SRP!$D$20:$D$23)*(G1172/100)*(E1172/1000)),IF(C1172="Wine",SUM(LOOKUP(2,1/(SRP!$B$15:$B$19&lt;=E1172)/(SRP!$C$15:$C$19&gt;=E1172),SRP!$D$15:$D$19)*(G1172/100)*(E1172/1000)),IF(C1172="Ready to Drink",SUM(LOOKUP(2,1/(SRP!$B$10:$B$14&lt;=E1172)/(SRP!$C$10:$C$14&gt;=E1172),SRP!$D$10:$D$14)*(G1172/100)*(E1172/1000)),0))))),2)</f>
        <v>26.49</v>
      </c>
    </row>
    <row r="1173" spans="1:11" x14ac:dyDescent="0.35">
      <c r="A1173" s="2">
        <v>19592</v>
      </c>
      <c r="B1173" s="76" t="s">
        <v>1028</v>
      </c>
      <c r="C1173" s="76" t="s">
        <v>286</v>
      </c>
      <c r="D1173" s="76" t="s">
        <v>5236</v>
      </c>
      <c r="E1173" s="76">
        <v>750</v>
      </c>
      <c r="F1173" s="76">
        <v>6</v>
      </c>
      <c r="G1173" s="77">
        <v>14.5</v>
      </c>
      <c r="H1173" s="76" t="s">
        <v>3303</v>
      </c>
      <c r="I1173" s="77">
        <v>51.99</v>
      </c>
      <c r="J1173" s="2">
        <v>1</v>
      </c>
      <c r="K1173" s="119" cm="1">
        <f t="array" ref="K1173">ROUND(IF(C1173="Beer",SUM(LOOKUP(2,1/(SRP!$B$7:$B$9&lt;=E1173)/(SRP!$C$7:$C$9&gt;=E1173),SRP!$D$7:$D$9)*(G1173/100)*(E1173/1000)),IF(C1173="Spirits",SUM(LOOKUP(2,1/(SRP!$B$2:$B$6&lt;=E1173)/(SRP!$C$2:$C$6&gt;=E1173),SRP!$D$2:$D$6)*(G1173/100)*(E1173/1000)),IF(AND(C1173="Wine",D1173="Fortified Wines"),SUM(LOOKUP(2,1/(SRP!$B$20:$B$23&lt;=E1173)/(SRP!$C$20:$C$23&gt;=E1173),SRP!$D$20:$D$23)*(G1173/100)*(E1173/1000)),IF(C1173="Wine",SUM(LOOKUP(2,1/(SRP!$B$15:$B$19&lt;=E1173)/(SRP!$C$15:$C$19&gt;=E1173),SRP!$D$15:$D$19)*(G1173/100)*(E1173/1000)),IF(C1173="Ready to Drink",SUM(LOOKUP(2,1/(SRP!$B$10:$B$14&lt;=E1173)/(SRP!$C$10:$C$14&gt;=E1173),SRP!$D$10:$D$14)*(G1173/100)*(E1173/1000)),0))))),2)</f>
        <v>7.59</v>
      </c>
    </row>
    <row r="1174" spans="1:11" x14ac:dyDescent="0.35">
      <c r="A1174" s="2">
        <v>19604</v>
      </c>
      <c r="B1174" s="76" t="s">
        <v>6397</v>
      </c>
      <c r="C1174" s="76" t="s">
        <v>286</v>
      </c>
      <c r="D1174" s="76" t="s">
        <v>5268</v>
      </c>
      <c r="E1174" s="76">
        <v>750</v>
      </c>
      <c r="F1174" s="76">
        <v>12</v>
      </c>
      <c r="G1174" s="77">
        <v>14.5</v>
      </c>
      <c r="H1174" s="76" t="s">
        <v>3306</v>
      </c>
      <c r="I1174" s="77">
        <v>25.99</v>
      </c>
      <c r="J1174" s="2">
        <v>1</v>
      </c>
      <c r="K1174" s="119" cm="1">
        <f t="array" ref="K1174">ROUND(IF(C1174="Beer",SUM(LOOKUP(2,1/(SRP!$B$7:$B$9&lt;=E1174)/(SRP!$C$7:$C$9&gt;=E1174),SRP!$D$7:$D$9)*(G1174/100)*(E1174/1000)),IF(C1174="Spirits",SUM(LOOKUP(2,1/(SRP!$B$2:$B$6&lt;=E1174)/(SRP!$C$2:$C$6&gt;=E1174),SRP!$D$2:$D$6)*(G1174/100)*(E1174/1000)),IF(AND(C1174="Wine",D1174="Fortified Wines"),SUM(LOOKUP(2,1/(SRP!$B$20:$B$23&lt;=E1174)/(SRP!$C$20:$C$23&gt;=E1174),SRP!$D$20:$D$23)*(G1174/100)*(E1174/1000)),IF(C1174="Wine",SUM(LOOKUP(2,1/(SRP!$B$15:$B$19&lt;=E1174)/(SRP!$C$15:$C$19&gt;=E1174),SRP!$D$15:$D$19)*(G1174/100)*(E1174/1000)),IF(C1174="Ready to Drink",SUM(LOOKUP(2,1/(SRP!$B$10:$B$14&lt;=E1174)/(SRP!$C$10:$C$14&gt;=E1174),SRP!$D$10:$D$14)*(G1174/100)*(E1174/1000)),0))))),2)</f>
        <v>7.59</v>
      </c>
    </row>
    <row r="1175" spans="1:11" x14ac:dyDescent="0.35">
      <c r="A1175" s="2">
        <v>19607</v>
      </c>
      <c r="B1175" s="76" t="s">
        <v>1029</v>
      </c>
      <c r="C1175" s="76" t="s">
        <v>287</v>
      </c>
      <c r="D1175" s="76" t="s">
        <v>5240</v>
      </c>
      <c r="E1175" s="76">
        <v>473</v>
      </c>
      <c r="F1175" s="76">
        <v>24</v>
      </c>
      <c r="G1175" s="77">
        <v>7.1</v>
      </c>
      <c r="H1175" s="76" t="s">
        <v>3360</v>
      </c>
      <c r="I1175" s="77">
        <v>4.24</v>
      </c>
      <c r="J1175" s="2">
        <v>1</v>
      </c>
      <c r="K1175" s="119" cm="1">
        <f t="array" ref="K1175">ROUND(IF(C1175="Beer",SUM(LOOKUP(2,1/(SRP!$B$7:$B$9&lt;=E1175)/(SRP!$C$7:$C$9&gt;=E1175),SRP!$D$7:$D$9)*(G1175/100)*(E1175/1000)),IF(C1175="Spirits",SUM(LOOKUP(2,1/(SRP!$B$2:$B$6&lt;=E1175)/(SRP!$C$2:$C$6&gt;=E1175),SRP!$D$2:$D$6)*(G1175/100)*(E1175/1000)),IF(AND(C1175="Wine",D1175="Fortified Wines"),SUM(LOOKUP(2,1/(SRP!$B$20:$B$23&lt;=E1175)/(SRP!$C$20:$C$23&gt;=E1175),SRP!$D$20:$D$23)*(G1175/100)*(E1175/1000)),IF(C1175="Wine",SUM(LOOKUP(2,1/(SRP!$B$15:$B$19&lt;=E1175)/(SRP!$C$15:$C$19&gt;=E1175),SRP!$D$15:$D$19)*(G1175/100)*(E1175/1000)),IF(C1175="Ready to Drink",SUM(LOOKUP(2,1/(SRP!$B$10:$B$14&lt;=E1175)/(SRP!$C$10:$C$14&gt;=E1175),SRP!$D$10:$D$14)*(G1175/100)*(E1175/1000)),0))))),2)</f>
        <v>2.34</v>
      </c>
    </row>
    <row r="1176" spans="1:11" x14ac:dyDescent="0.35">
      <c r="A1176" s="2">
        <v>19607</v>
      </c>
      <c r="B1176" s="76" t="s">
        <v>1029</v>
      </c>
      <c r="C1176" s="76" t="s">
        <v>287</v>
      </c>
      <c r="D1176" s="76" t="s">
        <v>5240</v>
      </c>
      <c r="E1176" s="76">
        <v>473</v>
      </c>
      <c r="F1176" s="76">
        <v>24</v>
      </c>
      <c r="G1176" s="77">
        <v>7.1</v>
      </c>
      <c r="H1176" s="76" t="s">
        <v>3360</v>
      </c>
      <c r="I1176" s="77">
        <v>4.24</v>
      </c>
      <c r="J1176" s="2">
        <v>1</v>
      </c>
      <c r="K1176" s="119" cm="1">
        <f t="array" ref="K1176">ROUND(IF(C1176="Beer",SUM(LOOKUP(2,1/(SRP!$B$7:$B$9&lt;=E1176)/(SRP!$C$7:$C$9&gt;=E1176),SRP!$D$7:$D$9)*(G1176/100)*(E1176/1000)),IF(C1176="Spirits",SUM(LOOKUP(2,1/(SRP!$B$2:$B$6&lt;=E1176)/(SRP!$C$2:$C$6&gt;=E1176),SRP!$D$2:$D$6)*(G1176/100)*(E1176/1000)),IF(AND(C1176="Wine",D1176="Fortified Wines"),SUM(LOOKUP(2,1/(SRP!$B$20:$B$23&lt;=E1176)/(SRP!$C$20:$C$23&gt;=E1176),SRP!$D$20:$D$23)*(G1176/100)*(E1176/1000)),IF(C1176="Wine",SUM(LOOKUP(2,1/(SRP!$B$15:$B$19&lt;=E1176)/(SRP!$C$15:$C$19&gt;=E1176),SRP!$D$15:$D$19)*(G1176/100)*(E1176/1000)),IF(C1176="Ready to Drink",SUM(LOOKUP(2,1/(SRP!$B$10:$B$14&lt;=E1176)/(SRP!$C$10:$C$14&gt;=E1176),SRP!$D$10:$D$14)*(G1176/100)*(E1176/1000)),0))))),2)</f>
        <v>2.34</v>
      </c>
    </row>
    <row r="1177" spans="1:11" x14ac:dyDescent="0.35">
      <c r="A1177" s="2">
        <v>19609</v>
      </c>
      <c r="B1177" s="76" t="s">
        <v>4705</v>
      </c>
      <c r="C1177" s="76" t="s">
        <v>286</v>
      </c>
      <c r="D1177" s="76" t="s">
        <v>5264</v>
      </c>
      <c r="E1177" s="76">
        <v>750</v>
      </c>
      <c r="F1177" s="76">
        <v>12</v>
      </c>
      <c r="G1177" s="77">
        <v>12.5</v>
      </c>
      <c r="H1177" s="76" t="s">
        <v>3326</v>
      </c>
      <c r="I1177" s="77">
        <v>13.99</v>
      </c>
      <c r="J1177" s="2">
        <v>1</v>
      </c>
      <c r="K1177" s="119" cm="1">
        <f t="array" ref="K1177">ROUND(IF(C1177="Beer",SUM(LOOKUP(2,1/(SRP!$B$7:$B$9&lt;=E1177)/(SRP!$C$7:$C$9&gt;=E1177),SRP!$D$7:$D$9)*(G1177/100)*(E1177/1000)),IF(C1177="Spirits",SUM(LOOKUP(2,1/(SRP!$B$2:$B$6&lt;=E1177)/(SRP!$C$2:$C$6&gt;=E1177),SRP!$D$2:$D$6)*(G1177/100)*(E1177/1000)),IF(AND(C1177="Wine",D1177="Fortified Wines"),SUM(LOOKUP(2,1/(SRP!$B$20:$B$23&lt;=E1177)/(SRP!$C$20:$C$23&gt;=E1177),SRP!$D$20:$D$23)*(G1177/100)*(E1177/1000)),IF(C1177="Wine",SUM(LOOKUP(2,1/(SRP!$B$15:$B$19&lt;=E1177)/(SRP!$C$15:$C$19&gt;=E1177),SRP!$D$15:$D$19)*(G1177/100)*(E1177/1000)),IF(C1177="Ready to Drink",SUM(LOOKUP(2,1/(SRP!$B$10:$B$14&lt;=E1177)/(SRP!$C$10:$C$14&gt;=E1177),SRP!$D$10:$D$14)*(G1177/100)*(E1177/1000)),0))))),2)</f>
        <v>6.54</v>
      </c>
    </row>
    <row r="1178" spans="1:11" x14ac:dyDescent="0.35">
      <c r="A1178" s="2">
        <v>19613</v>
      </c>
      <c r="B1178" s="76" t="s">
        <v>1030</v>
      </c>
      <c r="C1178" s="76" t="s">
        <v>286</v>
      </c>
      <c r="D1178" s="76" t="s">
        <v>5268</v>
      </c>
      <c r="E1178" s="76">
        <v>750</v>
      </c>
      <c r="F1178" s="76">
        <v>12</v>
      </c>
      <c r="G1178" s="77">
        <v>13</v>
      </c>
      <c r="H1178" s="76" t="s">
        <v>3326</v>
      </c>
      <c r="I1178" s="77">
        <v>16.489999999999998</v>
      </c>
      <c r="J1178" s="2">
        <v>1</v>
      </c>
      <c r="K1178" s="119" cm="1">
        <f t="array" ref="K1178">ROUND(IF(C1178="Beer",SUM(LOOKUP(2,1/(SRP!$B$7:$B$9&lt;=E1178)/(SRP!$C$7:$C$9&gt;=E1178),SRP!$D$7:$D$9)*(G1178/100)*(E1178/1000)),IF(C1178="Spirits",SUM(LOOKUP(2,1/(SRP!$B$2:$B$6&lt;=E1178)/(SRP!$C$2:$C$6&gt;=E1178),SRP!$D$2:$D$6)*(G1178/100)*(E1178/1000)),IF(AND(C1178="Wine",D1178="Fortified Wines"),SUM(LOOKUP(2,1/(SRP!$B$20:$B$23&lt;=E1178)/(SRP!$C$20:$C$23&gt;=E1178),SRP!$D$20:$D$23)*(G1178/100)*(E1178/1000)),IF(C1178="Wine",SUM(LOOKUP(2,1/(SRP!$B$15:$B$19&lt;=E1178)/(SRP!$C$15:$C$19&gt;=E1178),SRP!$D$15:$D$19)*(G1178/100)*(E1178/1000)),IF(C1178="Ready to Drink",SUM(LOOKUP(2,1/(SRP!$B$10:$B$14&lt;=E1178)/(SRP!$C$10:$C$14&gt;=E1178),SRP!$D$10:$D$14)*(G1178/100)*(E1178/1000)),0))))),2)</f>
        <v>6.81</v>
      </c>
    </row>
    <row r="1179" spans="1:11" x14ac:dyDescent="0.35">
      <c r="A1179" s="2">
        <v>19616</v>
      </c>
      <c r="B1179" s="76" t="s">
        <v>1031</v>
      </c>
      <c r="C1179" s="76" t="s">
        <v>286</v>
      </c>
      <c r="D1179" s="76" t="s">
        <v>5246</v>
      </c>
      <c r="E1179" s="76">
        <v>750</v>
      </c>
      <c r="F1179" s="76">
        <v>12</v>
      </c>
      <c r="G1179" s="77">
        <v>13</v>
      </c>
      <c r="H1179" s="76" t="s">
        <v>3303</v>
      </c>
      <c r="I1179" s="77">
        <v>24.99</v>
      </c>
      <c r="J1179" s="2">
        <v>1</v>
      </c>
      <c r="K1179" s="119" cm="1">
        <f t="array" ref="K1179">ROUND(IF(C1179="Beer",SUM(LOOKUP(2,1/(SRP!$B$7:$B$9&lt;=E1179)/(SRP!$C$7:$C$9&gt;=E1179),SRP!$D$7:$D$9)*(G1179/100)*(E1179/1000)),IF(C1179="Spirits",SUM(LOOKUP(2,1/(SRP!$B$2:$B$6&lt;=E1179)/(SRP!$C$2:$C$6&gt;=E1179),SRP!$D$2:$D$6)*(G1179/100)*(E1179/1000)),IF(AND(C1179="Wine",D1179="Fortified Wines"),SUM(LOOKUP(2,1/(SRP!$B$20:$B$23&lt;=E1179)/(SRP!$C$20:$C$23&gt;=E1179),SRP!$D$20:$D$23)*(G1179/100)*(E1179/1000)),IF(C1179="Wine",SUM(LOOKUP(2,1/(SRP!$B$15:$B$19&lt;=E1179)/(SRP!$C$15:$C$19&gt;=E1179),SRP!$D$15:$D$19)*(G1179/100)*(E1179/1000)),IF(C1179="Ready to Drink",SUM(LOOKUP(2,1/(SRP!$B$10:$B$14&lt;=E1179)/(SRP!$C$10:$C$14&gt;=E1179),SRP!$D$10:$D$14)*(G1179/100)*(E1179/1000)),0))))),2)</f>
        <v>6.81</v>
      </c>
    </row>
    <row r="1180" spans="1:11" x14ac:dyDescent="0.35">
      <c r="A1180" s="2">
        <v>19618</v>
      </c>
      <c r="B1180" s="76" t="s">
        <v>1032</v>
      </c>
      <c r="C1180" s="76" t="s">
        <v>286</v>
      </c>
      <c r="D1180" s="76" t="s">
        <v>5264</v>
      </c>
      <c r="E1180" s="76">
        <v>750</v>
      </c>
      <c r="F1180" s="76">
        <v>12</v>
      </c>
      <c r="G1180" s="77">
        <v>13.5</v>
      </c>
      <c r="H1180" s="76" t="s">
        <v>3294</v>
      </c>
      <c r="I1180" s="77">
        <v>19.989999999999998</v>
      </c>
      <c r="J1180" s="2">
        <v>1</v>
      </c>
      <c r="K1180" s="119" cm="1">
        <f t="array" ref="K1180">ROUND(IF(C1180="Beer",SUM(LOOKUP(2,1/(SRP!$B$7:$B$9&lt;=E1180)/(SRP!$C$7:$C$9&gt;=E1180),SRP!$D$7:$D$9)*(G1180/100)*(E1180/1000)),IF(C1180="Spirits",SUM(LOOKUP(2,1/(SRP!$B$2:$B$6&lt;=E1180)/(SRP!$C$2:$C$6&gt;=E1180),SRP!$D$2:$D$6)*(G1180/100)*(E1180/1000)),IF(AND(C1180="Wine",D1180="Fortified Wines"),SUM(LOOKUP(2,1/(SRP!$B$20:$B$23&lt;=E1180)/(SRP!$C$20:$C$23&gt;=E1180),SRP!$D$20:$D$23)*(G1180/100)*(E1180/1000)),IF(C1180="Wine",SUM(LOOKUP(2,1/(SRP!$B$15:$B$19&lt;=E1180)/(SRP!$C$15:$C$19&gt;=E1180),SRP!$D$15:$D$19)*(G1180/100)*(E1180/1000)),IF(C1180="Ready to Drink",SUM(LOOKUP(2,1/(SRP!$B$10:$B$14&lt;=E1180)/(SRP!$C$10:$C$14&gt;=E1180),SRP!$D$10:$D$14)*(G1180/100)*(E1180/1000)),0))))),2)</f>
        <v>7.07</v>
      </c>
    </row>
    <row r="1181" spans="1:11" x14ac:dyDescent="0.35">
      <c r="A1181" s="2">
        <v>19632</v>
      </c>
      <c r="B1181" s="76" t="s">
        <v>1033</v>
      </c>
      <c r="C1181" s="76" t="s">
        <v>286</v>
      </c>
      <c r="D1181" s="76" t="s">
        <v>5247</v>
      </c>
      <c r="E1181" s="76">
        <v>750</v>
      </c>
      <c r="F1181" s="76">
        <v>12</v>
      </c>
      <c r="G1181" s="77">
        <v>14</v>
      </c>
      <c r="H1181" s="76" t="s">
        <v>3288</v>
      </c>
      <c r="I1181" s="77">
        <v>20.99</v>
      </c>
      <c r="J1181" s="2">
        <v>1</v>
      </c>
      <c r="K1181" s="119" cm="1">
        <f t="array" ref="K1181">ROUND(IF(C1181="Beer",SUM(LOOKUP(2,1/(SRP!$B$7:$B$9&lt;=E1181)/(SRP!$C$7:$C$9&gt;=E1181),SRP!$D$7:$D$9)*(G1181/100)*(E1181/1000)),IF(C1181="Spirits",SUM(LOOKUP(2,1/(SRP!$B$2:$B$6&lt;=E1181)/(SRP!$C$2:$C$6&gt;=E1181),SRP!$D$2:$D$6)*(G1181/100)*(E1181/1000)),IF(AND(C1181="Wine",D1181="Fortified Wines"),SUM(LOOKUP(2,1/(SRP!$B$20:$B$23&lt;=E1181)/(SRP!$C$20:$C$23&gt;=E1181),SRP!$D$20:$D$23)*(G1181/100)*(E1181/1000)),IF(C1181="Wine",SUM(LOOKUP(2,1/(SRP!$B$15:$B$19&lt;=E1181)/(SRP!$C$15:$C$19&gt;=E1181),SRP!$D$15:$D$19)*(G1181/100)*(E1181/1000)),IF(C1181="Ready to Drink",SUM(LOOKUP(2,1/(SRP!$B$10:$B$14&lt;=E1181)/(SRP!$C$10:$C$14&gt;=E1181),SRP!$D$10:$D$14)*(G1181/100)*(E1181/1000)),0))))),2)</f>
        <v>7.33</v>
      </c>
    </row>
    <row r="1182" spans="1:11" x14ac:dyDescent="0.35">
      <c r="A1182" s="2">
        <v>19637</v>
      </c>
      <c r="B1182" s="76" t="s">
        <v>6957</v>
      </c>
      <c r="C1182" s="76" t="s">
        <v>286</v>
      </c>
      <c r="D1182" s="76" t="s">
        <v>5232</v>
      </c>
      <c r="E1182" s="76">
        <v>750</v>
      </c>
      <c r="F1182" s="76">
        <v>12</v>
      </c>
      <c r="G1182" s="77">
        <v>12</v>
      </c>
      <c r="H1182" s="76" t="s">
        <v>3337</v>
      </c>
      <c r="I1182" s="77">
        <v>17.75</v>
      </c>
      <c r="J1182" s="2">
        <v>1</v>
      </c>
      <c r="K1182" s="119" cm="1">
        <f t="array" ref="K1182">ROUND(IF(C1182="Beer",SUM(LOOKUP(2,1/(SRP!$B$7:$B$9&lt;=E1182)/(SRP!$C$7:$C$9&gt;=E1182),SRP!$D$7:$D$9)*(G1182/100)*(E1182/1000)),IF(C1182="Spirits",SUM(LOOKUP(2,1/(SRP!$B$2:$B$6&lt;=E1182)/(SRP!$C$2:$C$6&gt;=E1182),SRP!$D$2:$D$6)*(G1182/100)*(E1182/1000)),IF(AND(C1182="Wine",D1182="Fortified Wines"),SUM(LOOKUP(2,1/(SRP!$B$20:$B$23&lt;=E1182)/(SRP!$C$20:$C$23&gt;=E1182),SRP!$D$20:$D$23)*(G1182/100)*(E1182/1000)),IF(C1182="Wine",SUM(LOOKUP(2,1/(SRP!$B$15:$B$19&lt;=E1182)/(SRP!$C$15:$C$19&gt;=E1182),SRP!$D$15:$D$19)*(G1182/100)*(E1182/1000)),IF(C1182="Ready to Drink",SUM(LOOKUP(2,1/(SRP!$B$10:$B$14&lt;=E1182)/(SRP!$C$10:$C$14&gt;=E1182),SRP!$D$10:$D$14)*(G1182/100)*(E1182/1000)),0))))),2)</f>
        <v>6.28</v>
      </c>
    </row>
    <row r="1183" spans="1:11" x14ac:dyDescent="0.35">
      <c r="A1183" s="2">
        <v>19643</v>
      </c>
      <c r="B1183" s="76" t="s">
        <v>1034</v>
      </c>
      <c r="C1183" s="76" t="s">
        <v>286</v>
      </c>
      <c r="D1183" s="76" t="s">
        <v>5269</v>
      </c>
      <c r="E1183" s="76">
        <v>750</v>
      </c>
      <c r="F1183" s="76">
        <v>12</v>
      </c>
      <c r="G1183" s="77">
        <v>13.5</v>
      </c>
      <c r="H1183" s="76" t="s">
        <v>3308</v>
      </c>
      <c r="I1183" s="77">
        <v>31.99</v>
      </c>
      <c r="J1183" s="2">
        <v>1</v>
      </c>
      <c r="K1183" s="119" cm="1">
        <f t="array" ref="K1183">ROUND(IF(C1183="Beer",SUM(LOOKUP(2,1/(SRP!$B$7:$B$9&lt;=E1183)/(SRP!$C$7:$C$9&gt;=E1183),SRP!$D$7:$D$9)*(G1183/100)*(E1183/1000)),IF(C1183="Spirits",SUM(LOOKUP(2,1/(SRP!$B$2:$B$6&lt;=E1183)/(SRP!$C$2:$C$6&gt;=E1183),SRP!$D$2:$D$6)*(G1183/100)*(E1183/1000)),IF(AND(C1183="Wine",D1183="Fortified Wines"),SUM(LOOKUP(2,1/(SRP!$B$20:$B$23&lt;=E1183)/(SRP!$C$20:$C$23&gt;=E1183),SRP!$D$20:$D$23)*(G1183/100)*(E1183/1000)),IF(C1183="Wine",SUM(LOOKUP(2,1/(SRP!$B$15:$B$19&lt;=E1183)/(SRP!$C$15:$C$19&gt;=E1183),SRP!$D$15:$D$19)*(G1183/100)*(E1183/1000)),IF(C1183="Ready to Drink",SUM(LOOKUP(2,1/(SRP!$B$10:$B$14&lt;=E1183)/(SRP!$C$10:$C$14&gt;=E1183),SRP!$D$10:$D$14)*(G1183/100)*(E1183/1000)),0))))),2)</f>
        <v>7.07</v>
      </c>
    </row>
    <row r="1184" spans="1:11" x14ac:dyDescent="0.35">
      <c r="A1184" s="2">
        <v>19649</v>
      </c>
      <c r="B1184" s="76" t="s">
        <v>1035</v>
      </c>
      <c r="C1184" s="76" t="s">
        <v>287</v>
      </c>
      <c r="D1184" s="76" t="s">
        <v>5230</v>
      </c>
      <c r="E1184" s="76">
        <v>330</v>
      </c>
      <c r="F1184" s="76">
        <v>24</v>
      </c>
      <c r="G1184" s="77">
        <v>5.2</v>
      </c>
      <c r="H1184" s="76" t="s">
        <v>3294</v>
      </c>
      <c r="I1184" s="77">
        <v>2.99</v>
      </c>
      <c r="J1184" s="2">
        <v>1</v>
      </c>
      <c r="K1184" s="119" cm="1">
        <f t="array" ref="K1184">ROUND(IF(C1184="Beer",SUM(LOOKUP(2,1/(SRP!$B$7:$B$9&lt;=E1184)/(SRP!$C$7:$C$9&gt;=E1184),SRP!$D$7:$D$9)*(G1184/100)*(E1184/1000)),IF(C1184="Spirits",SUM(LOOKUP(2,1/(SRP!$B$2:$B$6&lt;=E1184)/(SRP!$C$2:$C$6&gt;=E1184),SRP!$D$2:$D$6)*(G1184/100)*(E1184/1000)),IF(AND(C1184="Wine",D1184="Fortified Wines"),SUM(LOOKUP(2,1/(SRP!$B$20:$B$23&lt;=E1184)/(SRP!$C$20:$C$23&gt;=E1184),SRP!$D$20:$D$23)*(G1184/100)*(E1184/1000)),IF(C1184="Wine",SUM(LOOKUP(2,1/(SRP!$B$15:$B$19&lt;=E1184)/(SRP!$C$15:$C$19&gt;=E1184),SRP!$D$15:$D$19)*(G1184/100)*(E1184/1000)),IF(C1184="Ready to Drink",SUM(LOOKUP(2,1/(SRP!$B$10:$B$14&lt;=E1184)/(SRP!$C$10:$C$14&gt;=E1184),SRP!$D$10:$D$14)*(G1184/100)*(E1184/1000)),0))))),2)</f>
        <v>1.2</v>
      </c>
    </row>
    <row r="1185" spans="1:11" x14ac:dyDescent="0.35">
      <c r="A1185" s="2">
        <v>19701</v>
      </c>
      <c r="B1185" s="76" t="s">
        <v>1036</v>
      </c>
      <c r="C1185" s="76" t="s">
        <v>286</v>
      </c>
      <c r="D1185" s="76" t="s">
        <v>5236</v>
      </c>
      <c r="E1185" s="76">
        <v>750</v>
      </c>
      <c r="F1185" s="76">
        <v>12</v>
      </c>
      <c r="G1185" s="77">
        <v>11.5</v>
      </c>
      <c r="H1185" s="76" t="s">
        <v>6938</v>
      </c>
      <c r="I1185" s="77">
        <v>17.71</v>
      </c>
      <c r="J1185" s="2">
        <v>1</v>
      </c>
      <c r="K1185" s="119" cm="1">
        <f t="array" ref="K1185">ROUND(IF(C1185="Beer",SUM(LOOKUP(2,1/(SRP!$B$7:$B$9&lt;=E1185)/(SRP!$C$7:$C$9&gt;=E1185),SRP!$D$7:$D$9)*(G1185/100)*(E1185/1000)),IF(C1185="Spirits",SUM(LOOKUP(2,1/(SRP!$B$2:$B$6&lt;=E1185)/(SRP!$C$2:$C$6&gt;=E1185),SRP!$D$2:$D$6)*(G1185/100)*(E1185/1000)),IF(AND(C1185="Wine",D1185="Fortified Wines"),SUM(LOOKUP(2,1/(SRP!$B$20:$B$23&lt;=E1185)/(SRP!$C$20:$C$23&gt;=E1185),SRP!$D$20:$D$23)*(G1185/100)*(E1185/1000)),IF(C1185="Wine",SUM(LOOKUP(2,1/(SRP!$B$15:$B$19&lt;=E1185)/(SRP!$C$15:$C$19&gt;=E1185),SRP!$D$15:$D$19)*(G1185/100)*(E1185/1000)),IF(C1185="Ready to Drink",SUM(LOOKUP(2,1/(SRP!$B$10:$B$14&lt;=E1185)/(SRP!$C$10:$C$14&gt;=E1185),SRP!$D$10:$D$14)*(G1185/100)*(E1185/1000)),0))))),2)</f>
        <v>6.02</v>
      </c>
    </row>
    <row r="1186" spans="1:11" x14ac:dyDescent="0.35">
      <c r="A1186" s="2">
        <v>19725</v>
      </c>
      <c r="B1186" s="76" t="s">
        <v>1037</v>
      </c>
      <c r="C1186" s="76" t="s">
        <v>287</v>
      </c>
      <c r="D1186" s="76" t="s">
        <v>5266</v>
      </c>
      <c r="E1186" s="76">
        <v>473</v>
      </c>
      <c r="F1186" s="76">
        <v>24</v>
      </c>
      <c r="G1186" s="77">
        <v>5.5</v>
      </c>
      <c r="H1186" s="76" t="s">
        <v>3354</v>
      </c>
      <c r="I1186" s="77">
        <v>3.99</v>
      </c>
      <c r="J1186" s="2">
        <v>1</v>
      </c>
      <c r="K1186" s="119" cm="1">
        <f t="array" ref="K1186">ROUND(IF(C1186="Beer",SUM(LOOKUP(2,1/(SRP!$B$7:$B$9&lt;=E1186)/(SRP!$C$7:$C$9&gt;=E1186),SRP!$D$7:$D$9)*(G1186/100)*(E1186/1000)),IF(C1186="Spirits",SUM(LOOKUP(2,1/(SRP!$B$2:$B$6&lt;=E1186)/(SRP!$C$2:$C$6&gt;=E1186),SRP!$D$2:$D$6)*(G1186/100)*(E1186/1000)),IF(AND(C1186="Wine",D1186="Fortified Wines"),SUM(LOOKUP(2,1/(SRP!$B$20:$B$23&lt;=E1186)/(SRP!$C$20:$C$23&gt;=E1186),SRP!$D$20:$D$23)*(G1186/100)*(E1186/1000)),IF(C1186="Wine",SUM(LOOKUP(2,1/(SRP!$B$15:$B$19&lt;=E1186)/(SRP!$C$15:$C$19&gt;=E1186),SRP!$D$15:$D$19)*(G1186/100)*(E1186/1000)),IF(C1186="Ready to Drink",SUM(LOOKUP(2,1/(SRP!$B$10:$B$14&lt;=E1186)/(SRP!$C$10:$C$14&gt;=E1186),SRP!$D$10:$D$14)*(G1186/100)*(E1186/1000)),0))))),2)</f>
        <v>1.82</v>
      </c>
    </row>
    <row r="1187" spans="1:11" x14ac:dyDescent="0.35">
      <c r="A1187" s="2">
        <v>19725</v>
      </c>
      <c r="B1187" s="76" t="s">
        <v>1037</v>
      </c>
      <c r="C1187" s="76" t="s">
        <v>287</v>
      </c>
      <c r="D1187" s="76" t="s">
        <v>5266</v>
      </c>
      <c r="E1187" s="76">
        <v>473</v>
      </c>
      <c r="F1187" s="76">
        <v>24</v>
      </c>
      <c r="G1187" s="77">
        <v>5.5</v>
      </c>
      <c r="H1187" s="76" t="s">
        <v>3354</v>
      </c>
      <c r="I1187" s="77">
        <v>3.99</v>
      </c>
      <c r="J1187" s="2">
        <v>1</v>
      </c>
      <c r="K1187" s="119" cm="1">
        <f t="array" ref="K1187">ROUND(IF(C1187="Beer",SUM(LOOKUP(2,1/(SRP!$B$7:$B$9&lt;=E1187)/(SRP!$C$7:$C$9&gt;=E1187),SRP!$D$7:$D$9)*(G1187/100)*(E1187/1000)),IF(C1187="Spirits",SUM(LOOKUP(2,1/(SRP!$B$2:$B$6&lt;=E1187)/(SRP!$C$2:$C$6&gt;=E1187),SRP!$D$2:$D$6)*(G1187/100)*(E1187/1000)),IF(AND(C1187="Wine",D1187="Fortified Wines"),SUM(LOOKUP(2,1/(SRP!$B$20:$B$23&lt;=E1187)/(SRP!$C$20:$C$23&gt;=E1187),SRP!$D$20:$D$23)*(G1187/100)*(E1187/1000)),IF(C1187="Wine",SUM(LOOKUP(2,1/(SRP!$B$15:$B$19&lt;=E1187)/(SRP!$C$15:$C$19&gt;=E1187),SRP!$D$15:$D$19)*(G1187/100)*(E1187/1000)),IF(C1187="Ready to Drink",SUM(LOOKUP(2,1/(SRP!$B$10:$B$14&lt;=E1187)/(SRP!$C$10:$C$14&gt;=E1187),SRP!$D$10:$D$14)*(G1187/100)*(E1187/1000)),0))))),2)</f>
        <v>1.82</v>
      </c>
    </row>
    <row r="1188" spans="1:11" x14ac:dyDescent="0.35">
      <c r="A1188" s="2">
        <v>19727</v>
      </c>
      <c r="B1188" s="76" t="s">
        <v>1038</v>
      </c>
      <c r="C1188" s="76" t="s">
        <v>285</v>
      </c>
      <c r="D1188" s="76" t="s">
        <v>5243</v>
      </c>
      <c r="E1188" s="76">
        <v>750</v>
      </c>
      <c r="F1188" s="76">
        <v>6</v>
      </c>
      <c r="G1188" s="77">
        <v>43.1</v>
      </c>
      <c r="H1188" s="76" t="s">
        <v>3279</v>
      </c>
      <c r="I1188" s="77">
        <v>39.99</v>
      </c>
      <c r="J1188" s="2">
        <v>1</v>
      </c>
      <c r="K1188" s="119" cm="1">
        <f t="array" ref="K1188">ROUND(IF(C1188="Beer",SUM(LOOKUP(2,1/(SRP!$B$7:$B$9&lt;=E1188)/(SRP!$C$7:$C$9&gt;=E1188),SRP!$D$7:$D$9)*(G1188/100)*(E1188/1000)),IF(C1188="Spirits",SUM(LOOKUP(2,1/(SRP!$B$2:$B$6&lt;=E1188)/(SRP!$C$2:$C$6&gt;=E1188),SRP!$D$2:$D$6)*(G1188/100)*(E1188/1000)),IF(AND(C1188="Wine",D1188="Fortified Wines"),SUM(LOOKUP(2,1/(SRP!$B$20:$B$23&lt;=E1188)/(SRP!$C$20:$C$23&gt;=E1188),SRP!$D$20:$D$23)*(G1188/100)*(E1188/1000)),IF(C1188="Wine",SUM(LOOKUP(2,1/(SRP!$B$15:$B$19&lt;=E1188)/(SRP!$C$15:$C$19&gt;=E1188),SRP!$D$15:$D$19)*(G1188/100)*(E1188/1000)),IF(C1188="Ready to Drink",SUM(LOOKUP(2,1/(SRP!$B$10:$B$14&lt;=E1188)/(SRP!$C$10:$C$14&gt;=E1188),SRP!$D$10:$D$14)*(G1188/100)*(E1188/1000)),0))))),2)</f>
        <v>22.57</v>
      </c>
    </row>
    <row r="1189" spans="1:11" x14ac:dyDescent="0.35">
      <c r="A1189" s="2">
        <v>19743</v>
      </c>
      <c r="B1189" s="76" t="s">
        <v>1039</v>
      </c>
      <c r="C1189" s="76" t="s">
        <v>287</v>
      </c>
      <c r="D1189" s="76" t="s">
        <v>5266</v>
      </c>
      <c r="E1189" s="76">
        <v>3784</v>
      </c>
      <c r="F1189" s="76">
        <v>3</v>
      </c>
      <c r="G1189" s="77">
        <v>5.5</v>
      </c>
      <c r="H1189" s="76" t="s">
        <v>3354</v>
      </c>
      <c r="I1189" s="77">
        <v>26.99</v>
      </c>
      <c r="J1189" s="2">
        <v>8</v>
      </c>
      <c r="K1189" s="119" cm="1">
        <f t="array" ref="K1189">ROUND(IF(C1189="Beer",SUM(LOOKUP(2,1/(SRP!$B$7:$B$9&lt;=E1189)/(SRP!$C$7:$C$9&gt;=E1189),SRP!$D$7:$D$9)*(G1189/100)*(E1189/1000)),IF(C1189="Spirits",SUM(LOOKUP(2,1/(SRP!$B$2:$B$6&lt;=E1189)/(SRP!$C$2:$C$6&gt;=E1189),SRP!$D$2:$D$6)*(G1189/100)*(E1189/1000)),IF(AND(C1189="Wine",D1189="Fortified Wines"),SUM(LOOKUP(2,1/(SRP!$B$20:$B$23&lt;=E1189)/(SRP!$C$20:$C$23&gt;=E1189),SRP!$D$20:$D$23)*(G1189/100)*(E1189/1000)),IF(C1189="Wine",SUM(LOOKUP(2,1/(SRP!$B$15:$B$19&lt;=E1189)/(SRP!$C$15:$C$19&gt;=E1189),SRP!$D$15:$D$19)*(G1189/100)*(E1189/1000)),IF(C1189="Ready to Drink",SUM(LOOKUP(2,1/(SRP!$B$10:$B$14&lt;=E1189)/(SRP!$C$10:$C$14&gt;=E1189),SRP!$D$10:$D$14)*(G1189/100)*(E1189/1000)),0))))),2)</f>
        <v>14.53</v>
      </c>
    </row>
    <row r="1190" spans="1:11" x14ac:dyDescent="0.35">
      <c r="A1190" s="2">
        <v>19743</v>
      </c>
      <c r="B1190" s="76" t="s">
        <v>1039</v>
      </c>
      <c r="C1190" s="76" t="s">
        <v>287</v>
      </c>
      <c r="D1190" s="76" t="s">
        <v>5266</v>
      </c>
      <c r="E1190" s="76">
        <v>3784</v>
      </c>
      <c r="F1190" s="76">
        <v>3</v>
      </c>
      <c r="G1190" s="77">
        <v>5.5</v>
      </c>
      <c r="H1190" s="76" t="s">
        <v>3354</v>
      </c>
      <c r="I1190" s="77">
        <v>26.99</v>
      </c>
      <c r="J1190" s="2">
        <v>8</v>
      </c>
      <c r="K1190" s="119" cm="1">
        <f t="array" ref="K1190">ROUND(IF(C1190="Beer",SUM(LOOKUP(2,1/(SRP!$B$7:$B$9&lt;=E1190)/(SRP!$C$7:$C$9&gt;=E1190),SRP!$D$7:$D$9)*(G1190/100)*(E1190/1000)),IF(C1190="Spirits",SUM(LOOKUP(2,1/(SRP!$B$2:$B$6&lt;=E1190)/(SRP!$C$2:$C$6&gt;=E1190),SRP!$D$2:$D$6)*(G1190/100)*(E1190/1000)),IF(AND(C1190="Wine",D1190="Fortified Wines"),SUM(LOOKUP(2,1/(SRP!$B$20:$B$23&lt;=E1190)/(SRP!$C$20:$C$23&gt;=E1190),SRP!$D$20:$D$23)*(G1190/100)*(E1190/1000)),IF(C1190="Wine",SUM(LOOKUP(2,1/(SRP!$B$15:$B$19&lt;=E1190)/(SRP!$C$15:$C$19&gt;=E1190),SRP!$D$15:$D$19)*(G1190/100)*(E1190/1000)),IF(C1190="Ready to Drink",SUM(LOOKUP(2,1/(SRP!$B$10:$B$14&lt;=E1190)/(SRP!$C$10:$C$14&gt;=E1190),SRP!$D$10:$D$14)*(G1190/100)*(E1190/1000)),0))))),2)</f>
        <v>14.53</v>
      </c>
    </row>
    <row r="1191" spans="1:11" x14ac:dyDescent="0.35">
      <c r="A1191" s="2">
        <v>19777</v>
      </c>
      <c r="B1191" s="76" t="s">
        <v>1040</v>
      </c>
      <c r="C1191" s="76" t="s">
        <v>286</v>
      </c>
      <c r="D1191" s="76" t="s">
        <v>5246</v>
      </c>
      <c r="E1191" s="76">
        <v>750</v>
      </c>
      <c r="F1191" s="76">
        <v>12</v>
      </c>
      <c r="G1191" s="77">
        <v>13.5</v>
      </c>
      <c r="H1191" s="76" t="s">
        <v>3300</v>
      </c>
      <c r="I1191" s="77">
        <v>34.99</v>
      </c>
      <c r="J1191" s="2">
        <v>1</v>
      </c>
      <c r="K1191" s="119" cm="1">
        <f t="array" ref="K1191">ROUND(IF(C1191="Beer",SUM(LOOKUP(2,1/(SRP!$B$7:$B$9&lt;=E1191)/(SRP!$C$7:$C$9&gt;=E1191),SRP!$D$7:$D$9)*(G1191/100)*(E1191/1000)),IF(C1191="Spirits",SUM(LOOKUP(2,1/(SRP!$B$2:$B$6&lt;=E1191)/(SRP!$C$2:$C$6&gt;=E1191),SRP!$D$2:$D$6)*(G1191/100)*(E1191/1000)),IF(AND(C1191="Wine",D1191="Fortified Wines"),SUM(LOOKUP(2,1/(SRP!$B$20:$B$23&lt;=E1191)/(SRP!$C$20:$C$23&gt;=E1191),SRP!$D$20:$D$23)*(G1191/100)*(E1191/1000)),IF(C1191="Wine",SUM(LOOKUP(2,1/(SRP!$B$15:$B$19&lt;=E1191)/(SRP!$C$15:$C$19&gt;=E1191),SRP!$D$15:$D$19)*(G1191/100)*(E1191/1000)),IF(C1191="Ready to Drink",SUM(LOOKUP(2,1/(SRP!$B$10:$B$14&lt;=E1191)/(SRP!$C$10:$C$14&gt;=E1191),SRP!$D$10:$D$14)*(G1191/100)*(E1191/1000)),0))))),2)</f>
        <v>7.07</v>
      </c>
    </row>
    <row r="1192" spans="1:11" x14ac:dyDescent="0.35">
      <c r="A1192" s="2">
        <v>19788</v>
      </c>
      <c r="B1192" s="76" t="s">
        <v>1042</v>
      </c>
      <c r="C1192" s="76" t="s">
        <v>286</v>
      </c>
      <c r="D1192" s="76" t="s">
        <v>5236</v>
      </c>
      <c r="E1192" s="76">
        <v>750</v>
      </c>
      <c r="F1192" s="76">
        <v>12</v>
      </c>
      <c r="G1192" s="77">
        <v>13.5</v>
      </c>
      <c r="H1192" s="76" t="s">
        <v>3303</v>
      </c>
      <c r="I1192" s="77">
        <v>17.989999999999998</v>
      </c>
      <c r="J1192" s="2">
        <v>1</v>
      </c>
      <c r="K1192" s="119" cm="1">
        <f t="array" ref="K1192">ROUND(IF(C1192="Beer",SUM(LOOKUP(2,1/(SRP!$B$7:$B$9&lt;=E1192)/(SRP!$C$7:$C$9&gt;=E1192),SRP!$D$7:$D$9)*(G1192/100)*(E1192/1000)),IF(C1192="Spirits",SUM(LOOKUP(2,1/(SRP!$B$2:$B$6&lt;=E1192)/(SRP!$C$2:$C$6&gt;=E1192),SRP!$D$2:$D$6)*(G1192/100)*(E1192/1000)),IF(AND(C1192="Wine",D1192="Fortified Wines"),SUM(LOOKUP(2,1/(SRP!$B$20:$B$23&lt;=E1192)/(SRP!$C$20:$C$23&gt;=E1192),SRP!$D$20:$D$23)*(G1192/100)*(E1192/1000)),IF(C1192="Wine",SUM(LOOKUP(2,1/(SRP!$B$15:$B$19&lt;=E1192)/(SRP!$C$15:$C$19&gt;=E1192),SRP!$D$15:$D$19)*(G1192/100)*(E1192/1000)),IF(C1192="Ready to Drink",SUM(LOOKUP(2,1/(SRP!$B$10:$B$14&lt;=E1192)/(SRP!$C$10:$C$14&gt;=E1192),SRP!$D$10:$D$14)*(G1192/100)*(E1192/1000)),0))))),2)</f>
        <v>7.07</v>
      </c>
    </row>
    <row r="1193" spans="1:11" x14ac:dyDescent="0.35">
      <c r="A1193" s="2">
        <v>19792</v>
      </c>
      <c r="B1193" s="76" t="s">
        <v>4009</v>
      </c>
      <c r="C1193" s="76" t="s">
        <v>286</v>
      </c>
      <c r="D1193" s="76" t="s">
        <v>5236</v>
      </c>
      <c r="E1193" s="76">
        <v>750</v>
      </c>
      <c r="F1193" s="76">
        <v>12</v>
      </c>
      <c r="G1193" s="77">
        <v>15</v>
      </c>
      <c r="H1193" s="76" t="s">
        <v>3307</v>
      </c>
      <c r="I1193" s="77">
        <v>19.989999999999998</v>
      </c>
      <c r="J1193" s="2">
        <v>1</v>
      </c>
      <c r="K1193" s="119" cm="1">
        <f t="array" ref="K1193">ROUND(IF(C1193="Beer",SUM(LOOKUP(2,1/(SRP!$B$7:$B$9&lt;=E1193)/(SRP!$C$7:$C$9&gt;=E1193),SRP!$D$7:$D$9)*(G1193/100)*(E1193/1000)),IF(C1193="Spirits",SUM(LOOKUP(2,1/(SRP!$B$2:$B$6&lt;=E1193)/(SRP!$C$2:$C$6&gt;=E1193),SRP!$D$2:$D$6)*(G1193/100)*(E1193/1000)),IF(AND(C1193="Wine",D1193="Fortified Wines"),SUM(LOOKUP(2,1/(SRP!$B$20:$B$23&lt;=E1193)/(SRP!$C$20:$C$23&gt;=E1193),SRP!$D$20:$D$23)*(G1193/100)*(E1193/1000)),IF(C1193="Wine",SUM(LOOKUP(2,1/(SRP!$B$15:$B$19&lt;=E1193)/(SRP!$C$15:$C$19&gt;=E1193),SRP!$D$15:$D$19)*(G1193/100)*(E1193/1000)),IF(C1193="Ready to Drink",SUM(LOOKUP(2,1/(SRP!$B$10:$B$14&lt;=E1193)/(SRP!$C$10:$C$14&gt;=E1193),SRP!$D$10:$D$14)*(G1193/100)*(E1193/1000)),0))))),2)</f>
        <v>7.85</v>
      </c>
    </row>
    <row r="1194" spans="1:11" x14ac:dyDescent="0.35">
      <c r="A1194" s="2">
        <v>19799</v>
      </c>
      <c r="B1194" s="76" t="s">
        <v>530</v>
      </c>
      <c r="C1194" s="76" t="s">
        <v>286</v>
      </c>
      <c r="D1194" s="76" t="s">
        <v>5289</v>
      </c>
      <c r="E1194" s="76">
        <v>1500</v>
      </c>
      <c r="F1194" s="76">
        <v>6</v>
      </c>
      <c r="G1194" s="77">
        <v>9</v>
      </c>
      <c r="H1194" s="76" t="s">
        <v>6695</v>
      </c>
      <c r="I1194" s="77">
        <v>23.99</v>
      </c>
      <c r="J1194" s="2">
        <v>1</v>
      </c>
      <c r="K1194" s="119" cm="1">
        <f t="array" ref="K1194">ROUND(IF(C1194="Beer",SUM(LOOKUP(2,1/(SRP!$B$7:$B$9&lt;=E1194)/(SRP!$C$7:$C$9&gt;=E1194),SRP!$D$7:$D$9)*(G1194/100)*(E1194/1000)),IF(C1194="Spirits",SUM(LOOKUP(2,1/(SRP!$B$2:$B$6&lt;=E1194)/(SRP!$C$2:$C$6&gt;=E1194),SRP!$D$2:$D$6)*(G1194/100)*(E1194/1000)),IF(AND(C1194="Wine",D1194="Fortified Wines"),SUM(LOOKUP(2,1/(SRP!$B$20:$B$23&lt;=E1194)/(SRP!$C$20:$C$23&gt;=E1194),SRP!$D$20:$D$23)*(G1194/100)*(E1194/1000)),IF(C1194="Wine",SUM(LOOKUP(2,1/(SRP!$B$15:$B$19&lt;=E1194)/(SRP!$C$15:$C$19&gt;=E1194),SRP!$D$15:$D$19)*(G1194/100)*(E1194/1000)),IF(C1194="Ready to Drink",SUM(LOOKUP(2,1/(SRP!$B$10:$B$14&lt;=E1194)/(SRP!$C$10:$C$14&gt;=E1194),SRP!$D$10:$D$14)*(G1194/100)*(E1194/1000)),0))))),2)</f>
        <v>9.42</v>
      </c>
    </row>
    <row r="1195" spans="1:11" x14ac:dyDescent="0.35">
      <c r="A1195" s="2">
        <v>19820</v>
      </c>
      <c r="B1195" s="76" t="s">
        <v>1044</v>
      </c>
      <c r="C1195" s="76" t="s">
        <v>287</v>
      </c>
      <c r="D1195" s="76" t="s">
        <v>5240</v>
      </c>
      <c r="E1195" s="76">
        <v>710</v>
      </c>
      <c r="F1195" s="76">
        <v>12</v>
      </c>
      <c r="G1195" s="77">
        <v>6.1</v>
      </c>
      <c r="H1195" s="76" t="s">
        <v>3324</v>
      </c>
      <c r="I1195" s="77">
        <v>4.49</v>
      </c>
      <c r="J1195" s="2">
        <v>1</v>
      </c>
      <c r="K1195" s="119" cm="1">
        <f t="array" ref="K1195">ROUND(IF(C1195="Beer",SUM(LOOKUP(2,1/(SRP!$B$7:$B$9&lt;=E1195)/(SRP!$C$7:$C$9&gt;=E1195),SRP!$D$7:$D$9)*(G1195/100)*(E1195/1000)),IF(C1195="Spirits",SUM(LOOKUP(2,1/(SRP!$B$2:$B$6&lt;=E1195)/(SRP!$C$2:$C$6&gt;=E1195),SRP!$D$2:$D$6)*(G1195/100)*(E1195/1000)),IF(AND(C1195="Wine",D1195="Fortified Wines"),SUM(LOOKUP(2,1/(SRP!$B$20:$B$23&lt;=E1195)/(SRP!$C$20:$C$23&gt;=E1195),SRP!$D$20:$D$23)*(G1195/100)*(E1195/1000)),IF(C1195="Wine",SUM(LOOKUP(2,1/(SRP!$B$15:$B$19&lt;=E1195)/(SRP!$C$15:$C$19&gt;=E1195),SRP!$D$15:$D$19)*(G1195/100)*(E1195/1000)),IF(C1195="Ready to Drink",SUM(LOOKUP(2,1/(SRP!$B$10:$B$14&lt;=E1195)/(SRP!$C$10:$C$14&gt;=E1195),SRP!$D$10:$D$14)*(G1195/100)*(E1195/1000)),0))))),2)</f>
        <v>3.02</v>
      </c>
    </row>
    <row r="1196" spans="1:11" x14ac:dyDescent="0.35">
      <c r="A1196" s="2">
        <v>19820</v>
      </c>
      <c r="B1196" s="76" t="s">
        <v>1044</v>
      </c>
      <c r="C1196" s="76" t="s">
        <v>287</v>
      </c>
      <c r="D1196" s="76" t="s">
        <v>5240</v>
      </c>
      <c r="E1196" s="76">
        <v>710</v>
      </c>
      <c r="F1196" s="76">
        <v>12</v>
      </c>
      <c r="G1196" s="77">
        <v>6.1</v>
      </c>
      <c r="H1196" s="76" t="s">
        <v>3324</v>
      </c>
      <c r="I1196" s="77">
        <v>4.49</v>
      </c>
      <c r="J1196" s="2">
        <v>1</v>
      </c>
      <c r="K1196" s="119" cm="1">
        <f t="array" ref="K1196">ROUND(IF(C1196="Beer",SUM(LOOKUP(2,1/(SRP!$B$7:$B$9&lt;=E1196)/(SRP!$C$7:$C$9&gt;=E1196),SRP!$D$7:$D$9)*(G1196/100)*(E1196/1000)),IF(C1196="Spirits",SUM(LOOKUP(2,1/(SRP!$B$2:$B$6&lt;=E1196)/(SRP!$C$2:$C$6&gt;=E1196),SRP!$D$2:$D$6)*(G1196/100)*(E1196/1000)),IF(AND(C1196="Wine",D1196="Fortified Wines"),SUM(LOOKUP(2,1/(SRP!$B$20:$B$23&lt;=E1196)/(SRP!$C$20:$C$23&gt;=E1196),SRP!$D$20:$D$23)*(G1196/100)*(E1196/1000)),IF(C1196="Wine",SUM(LOOKUP(2,1/(SRP!$B$15:$B$19&lt;=E1196)/(SRP!$C$15:$C$19&gt;=E1196),SRP!$D$15:$D$19)*(G1196/100)*(E1196/1000)),IF(C1196="Ready to Drink",SUM(LOOKUP(2,1/(SRP!$B$10:$B$14&lt;=E1196)/(SRP!$C$10:$C$14&gt;=E1196),SRP!$D$10:$D$14)*(G1196/100)*(E1196/1000)),0))))),2)</f>
        <v>3.02</v>
      </c>
    </row>
    <row r="1197" spans="1:11" x14ac:dyDescent="0.35">
      <c r="A1197" s="2">
        <v>19828</v>
      </c>
      <c r="B1197" s="76" t="s">
        <v>1045</v>
      </c>
      <c r="C1197" s="76" t="s">
        <v>287</v>
      </c>
      <c r="D1197" s="76" t="s">
        <v>5230</v>
      </c>
      <c r="E1197" s="76">
        <v>5325</v>
      </c>
      <c r="F1197" s="76">
        <v>1</v>
      </c>
      <c r="G1197" s="77">
        <v>4.5</v>
      </c>
      <c r="H1197" s="76" t="s">
        <v>3325</v>
      </c>
      <c r="I1197" s="77">
        <v>28.99</v>
      </c>
      <c r="J1197" s="2">
        <v>15</v>
      </c>
      <c r="K1197" s="119" cm="1">
        <f t="array" ref="K1197">ROUND(IF(C1197="Beer",SUM(LOOKUP(2,1/(SRP!$B$7:$B$9&lt;=E1197)/(SRP!$C$7:$C$9&gt;=E1197),SRP!$D$7:$D$9)*(G1197/100)*(E1197/1000)),IF(C1197="Spirits",SUM(LOOKUP(2,1/(SRP!$B$2:$B$6&lt;=E1197)/(SRP!$C$2:$C$6&gt;=E1197),SRP!$D$2:$D$6)*(G1197/100)*(E1197/1000)),IF(AND(C1197="Wine",D1197="Fortified Wines"),SUM(LOOKUP(2,1/(SRP!$B$20:$B$23&lt;=E1197)/(SRP!$C$20:$C$23&gt;=E1197),SRP!$D$20:$D$23)*(G1197/100)*(E1197/1000)),IF(C1197="Wine",SUM(LOOKUP(2,1/(SRP!$B$15:$B$19&lt;=E1197)/(SRP!$C$15:$C$19&gt;=E1197),SRP!$D$15:$D$19)*(G1197/100)*(E1197/1000)),IF(C1197="Ready to Drink",SUM(LOOKUP(2,1/(SRP!$B$10:$B$14&lt;=E1197)/(SRP!$C$10:$C$14&gt;=E1197),SRP!$D$10:$D$14)*(G1197/100)*(E1197/1000)),0))))),2)</f>
        <v>16.73</v>
      </c>
    </row>
    <row r="1198" spans="1:11" x14ac:dyDescent="0.35">
      <c r="A1198" s="2">
        <v>19828</v>
      </c>
      <c r="B1198" s="76" t="s">
        <v>1045</v>
      </c>
      <c r="C1198" s="76" t="s">
        <v>287</v>
      </c>
      <c r="D1198" s="76" t="s">
        <v>5230</v>
      </c>
      <c r="E1198" s="76">
        <v>5325</v>
      </c>
      <c r="F1198" s="76">
        <v>1</v>
      </c>
      <c r="G1198" s="77">
        <v>4.5</v>
      </c>
      <c r="H1198" s="76" t="s">
        <v>3325</v>
      </c>
      <c r="I1198" s="77">
        <v>28.99</v>
      </c>
      <c r="J1198" s="2">
        <v>15</v>
      </c>
      <c r="K1198" s="119" cm="1">
        <f t="array" ref="K1198">ROUND(IF(C1198="Beer",SUM(LOOKUP(2,1/(SRP!$B$7:$B$9&lt;=E1198)/(SRP!$C$7:$C$9&gt;=E1198),SRP!$D$7:$D$9)*(G1198/100)*(E1198/1000)),IF(C1198="Spirits",SUM(LOOKUP(2,1/(SRP!$B$2:$B$6&lt;=E1198)/(SRP!$C$2:$C$6&gt;=E1198),SRP!$D$2:$D$6)*(G1198/100)*(E1198/1000)),IF(AND(C1198="Wine",D1198="Fortified Wines"),SUM(LOOKUP(2,1/(SRP!$B$20:$B$23&lt;=E1198)/(SRP!$C$20:$C$23&gt;=E1198),SRP!$D$20:$D$23)*(G1198/100)*(E1198/1000)),IF(C1198="Wine",SUM(LOOKUP(2,1/(SRP!$B$15:$B$19&lt;=E1198)/(SRP!$C$15:$C$19&gt;=E1198),SRP!$D$15:$D$19)*(G1198/100)*(E1198/1000)),IF(C1198="Ready to Drink",SUM(LOOKUP(2,1/(SRP!$B$10:$B$14&lt;=E1198)/(SRP!$C$10:$C$14&gt;=E1198),SRP!$D$10:$D$14)*(G1198/100)*(E1198/1000)),0))))),2)</f>
        <v>16.73</v>
      </c>
    </row>
    <row r="1199" spans="1:11" x14ac:dyDescent="0.35">
      <c r="A1199" s="2">
        <v>19844</v>
      </c>
      <c r="B1199" s="76" t="s">
        <v>5956</v>
      </c>
      <c r="C1199" s="76" t="s">
        <v>286</v>
      </c>
      <c r="D1199" s="76" t="s">
        <v>5247</v>
      </c>
      <c r="E1199" s="76">
        <v>750</v>
      </c>
      <c r="F1199" s="76">
        <v>12</v>
      </c>
      <c r="G1199" s="77">
        <v>14.2</v>
      </c>
      <c r="H1199" s="76" t="s">
        <v>3992</v>
      </c>
      <c r="I1199" s="77">
        <v>11.71</v>
      </c>
      <c r="J1199" s="2">
        <v>1</v>
      </c>
      <c r="K1199" s="119" cm="1">
        <f t="array" ref="K1199">ROUND(IF(C1199="Beer",SUM(LOOKUP(2,1/(SRP!$B$7:$B$9&lt;=E1199)/(SRP!$C$7:$C$9&gt;=E1199),SRP!$D$7:$D$9)*(G1199/100)*(E1199/1000)),IF(C1199="Spirits",SUM(LOOKUP(2,1/(SRP!$B$2:$B$6&lt;=E1199)/(SRP!$C$2:$C$6&gt;=E1199),SRP!$D$2:$D$6)*(G1199/100)*(E1199/1000)),IF(AND(C1199="Wine",D1199="Fortified Wines"),SUM(LOOKUP(2,1/(SRP!$B$20:$B$23&lt;=E1199)/(SRP!$C$20:$C$23&gt;=E1199),SRP!$D$20:$D$23)*(G1199/100)*(E1199/1000)),IF(C1199="Wine",SUM(LOOKUP(2,1/(SRP!$B$15:$B$19&lt;=E1199)/(SRP!$C$15:$C$19&gt;=E1199),SRP!$D$15:$D$19)*(G1199/100)*(E1199/1000)),IF(C1199="Ready to Drink",SUM(LOOKUP(2,1/(SRP!$B$10:$B$14&lt;=E1199)/(SRP!$C$10:$C$14&gt;=E1199),SRP!$D$10:$D$14)*(G1199/100)*(E1199/1000)),0))))),2)</f>
        <v>7.43</v>
      </c>
    </row>
    <row r="1200" spans="1:11" x14ac:dyDescent="0.35">
      <c r="A1200" s="2">
        <v>19859</v>
      </c>
      <c r="B1200" s="76" t="s">
        <v>1046</v>
      </c>
      <c r="C1200" s="76" t="s">
        <v>286</v>
      </c>
      <c r="D1200" s="76" t="s">
        <v>5236</v>
      </c>
      <c r="E1200" s="76">
        <v>750</v>
      </c>
      <c r="F1200" s="76">
        <v>12</v>
      </c>
      <c r="G1200" s="77">
        <v>12.5</v>
      </c>
      <c r="H1200" s="76" t="s">
        <v>3306</v>
      </c>
      <c r="I1200" s="77">
        <v>16.989999999999998</v>
      </c>
      <c r="J1200" s="2">
        <v>1</v>
      </c>
      <c r="K1200" s="119" cm="1">
        <f t="array" ref="K1200">ROUND(IF(C1200="Beer",SUM(LOOKUP(2,1/(SRP!$B$7:$B$9&lt;=E1200)/(SRP!$C$7:$C$9&gt;=E1200),SRP!$D$7:$D$9)*(G1200/100)*(E1200/1000)),IF(C1200="Spirits",SUM(LOOKUP(2,1/(SRP!$B$2:$B$6&lt;=E1200)/(SRP!$C$2:$C$6&gt;=E1200),SRP!$D$2:$D$6)*(G1200/100)*(E1200/1000)),IF(AND(C1200="Wine",D1200="Fortified Wines"),SUM(LOOKUP(2,1/(SRP!$B$20:$B$23&lt;=E1200)/(SRP!$C$20:$C$23&gt;=E1200),SRP!$D$20:$D$23)*(G1200/100)*(E1200/1000)),IF(C1200="Wine",SUM(LOOKUP(2,1/(SRP!$B$15:$B$19&lt;=E1200)/(SRP!$C$15:$C$19&gt;=E1200),SRP!$D$15:$D$19)*(G1200/100)*(E1200/1000)),IF(C1200="Ready to Drink",SUM(LOOKUP(2,1/(SRP!$B$10:$B$14&lt;=E1200)/(SRP!$C$10:$C$14&gt;=E1200),SRP!$D$10:$D$14)*(G1200/100)*(E1200/1000)),0))))),2)</f>
        <v>6.54</v>
      </c>
    </row>
    <row r="1201" spans="1:11" x14ac:dyDescent="0.35">
      <c r="A1201" s="2">
        <v>19865</v>
      </c>
      <c r="B1201" s="76" t="s">
        <v>1047</v>
      </c>
      <c r="C1201" s="76" t="s">
        <v>287</v>
      </c>
      <c r="D1201" s="76" t="s">
        <v>5271</v>
      </c>
      <c r="E1201" s="76">
        <v>5325</v>
      </c>
      <c r="F1201" s="76">
        <v>1</v>
      </c>
      <c r="G1201" s="77">
        <v>4</v>
      </c>
      <c r="H1201" s="76" t="s">
        <v>3330</v>
      </c>
      <c r="I1201" s="77">
        <v>24.99</v>
      </c>
      <c r="J1201" s="2">
        <v>15</v>
      </c>
      <c r="K1201" s="119" cm="1">
        <f t="array" ref="K1201">ROUND(IF(C1201="Beer",SUM(LOOKUP(2,1/(SRP!$B$7:$B$9&lt;=E1201)/(SRP!$C$7:$C$9&gt;=E1201),SRP!$D$7:$D$9)*(G1201/100)*(E1201/1000)),IF(C1201="Spirits",SUM(LOOKUP(2,1/(SRP!$B$2:$B$6&lt;=E1201)/(SRP!$C$2:$C$6&gt;=E1201),SRP!$D$2:$D$6)*(G1201/100)*(E1201/1000)),IF(AND(C1201="Wine",D1201="Fortified Wines"),SUM(LOOKUP(2,1/(SRP!$B$20:$B$23&lt;=E1201)/(SRP!$C$20:$C$23&gt;=E1201),SRP!$D$20:$D$23)*(G1201/100)*(E1201/1000)),IF(C1201="Wine",SUM(LOOKUP(2,1/(SRP!$B$15:$B$19&lt;=E1201)/(SRP!$C$15:$C$19&gt;=E1201),SRP!$D$15:$D$19)*(G1201/100)*(E1201/1000)),IF(C1201="Ready to Drink",SUM(LOOKUP(2,1/(SRP!$B$10:$B$14&lt;=E1201)/(SRP!$C$10:$C$14&gt;=E1201),SRP!$D$10:$D$14)*(G1201/100)*(E1201/1000)),0))))),2)</f>
        <v>14.87</v>
      </c>
    </row>
    <row r="1202" spans="1:11" x14ac:dyDescent="0.35">
      <c r="A1202" s="2">
        <v>19867</v>
      </c>
      <c r="B1202" s="76" t="s">
        <v>1048</v>
      </c>
      <c r="C1202" s="76" t="s">
        <v>286</v>
      </c>
      <c r="D1202" s="76" t="s">
        <v>5269</v>
      </c>
      <c r="E1202" s="76">
        <v>750</v>
      </c>
      <c r="F1202" s="76">
        <v>12</v>
      </c>
      <c r="G1202" s="77">
        <v>13.8</v>
      </c>
      <c r="H1202" s="76" t="s">
        <v>3300</v>
      </c>
      <c r="I1202" s="77">
        <v>29.99</v>
      </c>
      <c r="J1202" s="2">
        <v>1</v>
      </c>
      <c r="K1202" s="119" cm="1">
        <f t="array" ref="K1202">ROUND(IF(C1202="Beer",SUM(LOOKUP(2,1/(SRP!$B$7:$B$9&lt;=E1202)/(SRP!$C$7:$C$9&gt;=E1202),SRP!$D$7:$D$9)*(G1202/100)*(E1202/1000)),IF(C1202="Spirits",SUM(LOOKUP(2,1/(SRP!$B$2:$B$6&lt;=E1202)/(SRP!$C$2:$C$6&gt;=E1202),SRP!$D$2:$D$6)*(G1202/100)*(E1202/1000)),IF(AND(C1202="Wine",D1202="Fortified Wines"),SUM(LOOKUP(2,1/(SRP!$B$20:$B$23&lt;=E1202)/(SRP!$C$20:$C$23&gt;=E1202),SRP!$D$20:$D$23)*(G1202/100)*(E1202/1000)),IF(C1202="Wine",SUM(LOOKUP(2,1/(SRP!$B$15:$B$19&lt;=E1202)/(SRP!$C$15:$C$19&gt;=E1202),SRP!$D$15:$D$19)*(G1202/100)*(E1202/1000)),IF(C1202="Ready to Drink",SUM(LOOKUP(2,1/(SRP!$B$10:$B$14&lt;=E1202)/(SRP!$C$10:$C$14&gt;=E1202),SRP!$D$10:$D$14)*(G1202/100)*(E1202/1000)),0))))),2)</f>
        <v>7.23</v>
      </c>
    </row>
    <row r="1203" spans="1:11" x14ac:dyDescent="0.35">
      <c r="A1203" s="2">
        <v>19870</v>
      </c>
      <c r="B1203" s="76" t="s">
        <v>1049</v>
      </c>
      <c r="C1203" s="76" t="s">
        <v>286</v>
      </c>
      <c r="D1203" s="76" t="s">
        <v>5236</v>
      </c>
      <c r="E1203" s="76">
        <v>750</v>
      </c>
      <c r="F1203" s="76">
        <v>12</v>
      </c>
      <c r="G1203" s="77">
        <v>13</v>
      </c>
      <c r="H1203" s="76" t="s">
        <v>3282</v>
      </c>
      <c r="I1203" s="77">
        <v>34.99</v>
      </c>
      <c r="J1203" s="2">
        <v>1</v>
      </c>
      <c r="K1203" s="119" cm="1">
        <f t="array" ref="K1203">ROUND(IF(C1203="Beer",SUM(LOOKUP(2,1/(SRP!$B$7:$B$9&lt;=E1203)/(SRP!$C$7:$C$9&gt;=E1203),SRP!$D$7:$D$9)*(G1203/100)*(E1203/1000)),IF(C1203="Spirits",SUM(LOOKUP(2,1/(SRP!$B$2:$B$6&lt;=E1203)/(SRP!$C$2:$C$6&gt;=E1203),SRP!$D$2:$D$6)*(G1203/100)*(E1203/1000)),IF(AND(C1203="Wine",D1203="Fortified Wines"),SUM(LOOKUP(2,1/(SRP!$B$20:$B$23&lt;=E1203)/(SRP!$C$20:$C$23&gt;=E1203),SRP!$D$20:$D$23)*(G1203/100)*(E1203/1000)),IF(C1203="Wine",SUM(LOOKUP(2,1/(SRP!$B$15:$B$19&lt;=E1203)/(SRP!$C$15:$C$19&gt;=E1203),SRP!$D$15:$D$19)*(G1203/100)*(E1203/1000)),IF(C1203="Ready to Drink",SUM(LOOKUP(2,1/(SRP!$B$10:$B$14&lt;=E1203)/(SRP!$C$10:$C$14&gt;=E1203),SRP!$D$10:$D$14)*(G1203/100)*(E1203/1000)),0))))),2)</f>
        <v>6.81</v>
      </c>
    </row>
    <row r="1204" spans="1:11" x14ac:dyDescent="0.35">
      <c r="A1204" s="2">
        <v>19879</v>
      </c>
      <c r="B1204" s="76" t="s">
        <v>1051</v>
      </c>
      <c r="C1204" s="76" t="s">
        <v>286</v>
      </c>
      <c r="D1204" s="76" t="s">
        <v>5236</v>
      </c>
      <c r="E1204" s="76">
        <v>750</v>
      </c>
      <c r="F1204" s="76">
        <v>12</v>
      </c>
      <c r="G1204" s="77">
        <v>12</v>
      </c>
      <c r="H1204" s="76" t="s">
        <v>3294</v>
      </c>
      <c r="I1204" s="77">
        <v>19.989999999999998</v>
      </c>
      <c r="J1204" s="2">
        <v>1</v>
      </c>
      <c r="K1204" s="119" cm="1">
        <f t="array" ref="K1204">ROUND(IF(C1204="Beer",SUM(LOOKUP(2,1/(SRP!$B$7:$B$9&lt;=E1204)/(SRP!$C$7:$C$9&gt;=E1204),SRP!$D$7:$D$9)*(G1204/100)*(E1204/1000)),IF(C1204="Spirits",SUM(LOOKUP(2,1/(SRP!$B$2:$B$6&lt;=E1204)/(SRP!$C$2:$C$6&gt;=E1204),SRP!$D$2:$D$6)*(G1204/100)*(E1204/1000)),IF(AND(C1204="Wine",D1204="Fortified Wines"),SUM(LOOKUP(2,1/(SRP!$B$20:$B$23&lt;=E1204)/(SRP!$C$20:$C$23&gt;=E1204),SRP!$D$20:$D$23)*(G1204/100)*(E1204/1000)),IF(C1204="Wine",SUM(LOOKUP(2,1/(SRP!$B$15:$B$19&lt;=E1204)/(SRP!$C$15:$C$19&gt;=E1204),SRP!$D$15:$D$19)*(G1204/100)*(E1204/1000)),IF(C1204="Ready to Drink",SUM(LOOKUP(2,1/(SRP!$B$10:$B$14&lt;=E1204)/(SRP!$C$10:$C$14&gt;=E1204),SRP!$D$10:$D$14)*(G1204/100)*(E1204/1000)),0))))),2)</f>
        <v>6.28</v>
      </c>
    </row>
    <row r="1205" spans="1:11" x14ac:dyDescent="0.35">
      <c r="A1205" s="2">
        <v>19887</v>
      </c>
      <c r="B1205" s="76" t="s">
        <v>6958</v>
      </c>
      <c r="C1205" s="76" t="s">
        <v>286</v>
      </c>
      <c r="D1205" s="76" t="s">
        <v>5236</v>
      </c>
      <c r="E1205" s="76">
        <v>750</v>
      </c>
      <c r="F1205" s="76">
        <v>12</v>
      </c>
      <c r="G1205" s="77">
        <v>11.5</v>
      </c>
      <c r="H1205" s="76" t="s">
        <v>5939</v>
      </c>
      <c r="I1205" s="77">
        <v>11.99</v>
      </c>
      <c r="J1205" s="2">
        <v>1</v>
      </c>
      <c r="K1205" s="119" cm="1">
        <f t="array" ref="K1205">ROUND(IF(C1205="Beer",SUM(LOOKUP(2,1/(SRP!$B$7:$B$9&lt;=E1205)/(SRP!$C$7:$C$9&gt;=E1205),SRP!$D$7:$D$9)*(G1205/100)*(E1205/1000)),IF(C1205="Spirits",SUM(LOOKUP(2,1/(SRP!$B$2:$B$6&lt;=E1205)/(SRP!$C$2:$C$6&gt;=E1205),SRP!$D$2:$D$6)*(G1205/100)*(E1205/1000)),IF(AND(C1205="Wine",D1205="Fortified Wines"),SUM(LOOKUP(2,1/(SRP!$B$20:$B$23&lt;=E1205)/(SRP!$C$20:$C$23&gt;=E1205),SRP!$D$20:$D$23)*(G1205/100)*(E1205/1000)),IF(C1205="Wine",SUM(LOOKUP(2,1/(SRP!$B$15:$B$19&lt;=E1205)/(SRP!$C$15:$C$19&gt;=E1205),SRP!$D$15:$D$19)*(G1205/100)*(E1205/1000)),IF(C1205="Ready to Drink",SUM(LOOKUP(2,1/(SRP!$B$10:$B$14&lt;=E1205)/(SRP!$C$10:$C$14&gt;=E1205),SRP!$D$10:$D$14)*(G1205/100)*(E1205/1000)),0))))),2)</f>
        <v>6.02</v>
      </c>
    </row>
    <row r="1206" spans="1:11" x14ac:dyDescent="0.35">
      <c r="A1206" s="2">
        <v>19893</v>
      </c>
      <c r="B1206" s="76" t="s">
        <v>1052</v>
      </c>
      <c r="C1206" s="76" t="s">
        <v>286</v>
      </c>
      <c r="D1206" s="76" t="s">
        <v>5236</v>
      </c>
      <c r="E1206" s="76">
        <v>750</v>
      </c>
      <c r="F1206" s="76">
        <v>12</v>
      </c>
      <c r="G1206" s="77">
        <v>14.5</v>
      </c>
      <c r="H1206" s="76" t="s">
        <v>5939</v>
      </c>
      <c r="I1206" s="77">
        <v>17.989999999999998</v>
      </c>
      <c r="J1206" s="2">
        <v>1</v>
      </c>
      <c r="K1206" s="119" cm="1">
        <f t="array" ref="K1206">ROUND(IF(C1206="Beer",SUM(LOOKUP(2,1/(SRP!$B$7:$B$9&lt;=E1206)/(SRP!$C$7:$C$9&gt;=E1206),SRP!$D$7:$D$9)*(G1206/100)*(E1206/1000)),IF(C1206="Spirits",SUM(LOOKUP(2,1/(SRP!$B$2:$B$6&lt;=E1206)/(SRP!$C$2:$C$6&gt;=E1206),SRP!$D$2:$D$6)*(G1206/100)*(E1206/1000)),IF(AND(C1206="Wine",D1206="Fortified Wines"),SUM(LOOKUP(2,1/(SRP!$B$20:$B$23&lt;=E1206)/(SRP!$C$20:$C$23&gt;=E1206),SRP!$D$20:$D$23)*(G1206/100)*(E1206/1000)),IF(C1206="Wine",SUM(LOOKUP(2,1/(SRP!$B$15:$B$19&lt;=E1206)/(SRP!$C$15:$C$19&gt;=E1206),SRP!$D$15:$D$19)*(G1206/100)*(E1206/1000)),IF(C1206="Ready to Drink",SUM(LOOKUP(2,1/(SRP!$B$10:$B$14&lt;=E1206)/(SRP!$C$10:$C$14&gt;=E1206),SRP!$D$10:$D$14)*(G1206/100)*(E1206/1000)),0))))),2)</f>
        <v>7.59</v>
      </c>
    </row>
    <row r="1207" spans="1:11" x14ac:dyDescent="0.35">
      <c r="A1207" s="2">
        <v>19896</v>
      </c>
      <c r="B1207" s="76" t="s">
        <v>1053</v>
      </c>
      <c r="C1207" s="76" t="s">
        <v>286</v>
      </c>
      <c r="D1207" s="76" t="s">
        <v>5236</v>
      </c>
      <c r="E1207" s="76">
        <v>4000</v>
      </c>
      <c r="F1207" s="76">
        <v>4</v>
      </c>
      <c r="G1207" s="77">
        <v>12.5</v>
      </c>
      <c r="H1207" s="76" t="s">
        <v>5939</v>
      </c>
      <c r="I1207" s="77">
        <v>45.99</v>
      </c>
      <c r="J1207" s="2">
        <v>1</v>
      </c>
      <c r="K1207" s="119" cm="1">
        <f t="array" ref="K1207">ROUND(IF(C1207="Beer",SUM(LOOKUP(2,1/(SRP!$B$7:$B$9&lt;=E1207)/(SRP!$C$7:$C$9&gt;=E1207),SRP!$D$7:$D$9)*(G1207/100)*(E1207/1000)),IF(C1207="Spirits",SUM(LOOKUP(2,1/(SRP!$B$2:$B$6&lt;=E1207)/(SRP!$C$2:$C$6&gt;=E1207),SRP!$D$2:$D$6)*(G1207/100)*(E1207/1000)),IF(AND(C1207="Wine",D1207="Fortified Wines"),SUM(LOOKUP(2,1/(SRP!$B$20:$B$23&lt;=E1207)/(SRP!$C$20:$C$23&gt;=E1207),SRP!$D$20:$D$23)*(G1207/100)*(E1207/1000)),IF(C1207="Wine",SUM(LOOKUP(2,1/(SRP!$B$15:$B$19&lt;=E1207)/(SRP!$C$15:$C$19&gt;=E1207),SRP!$D$15:$D$19)*(G1207/100)*(E1207/1000)),IF(C1207="Ready to Drink",SUM(LOOKUP(2,1/(SRP!$B$10:$B$14&lt;=E1207)/(SRP!$C$10:$C$14&gt;=E1207),SRP!$D$10:$D$14)*(G1207/100)*(E1207/1000)),0))))),2)</f>
        <v>29.07</v>
      </c>
    </row>
    <row r="1208" spans="1:11" x14ac:dyDescent="0.35">
      <c r="A1208" s="2">
        <v>19919</v>
      </c>
      <c r="B1208" s="76" t="s">
        <v>1054</v>
      </c>
      <c r="C1208" s="76" t="s">
        <v>287</v>
      </c>
      <c r="D1208" s="76" t="s">
        <v>5240</v>
      </c>
      <c r="E1208" s="76">
        <v>473</v>
      </c>
      <c r="F1208" s="76">
        <v>24</v>
      </c>
      <c r="G1208" s="77">
        <v>6.4</v>
      </c>
      <c r="H1208" s="76" t="s">
        <v>3375</v>
      </c>
      <c r="I1208" s="77">
        <v>4.79</v>
      </c>
      <c r="J1208" s="2">
        <v>1</v>
      </c>
      <c r="K1208" s="119" cm="1">
        <f t="array" ref="K1208">ROUND(IF(C1208="Beer",SUM(LOOKUP(2,1/(SRP!$B$7:$B$9&lt;=E1208)/(SRP!$C$7:$C$9&gt;=E1208),SRP!$D$7:$D$9)*(G1208/100)*(E1208/1000)),IF(C1208="Spirits",SUM(LOOKUP(2,1/(SRP!$B$2:$B$6&lt;=E1208)/(SRP!$C$2:$C$6&gt;=E1208),SRP!$D$2:$D$6)*(G1208/100)*(E1208/1000)),IF(AND(C1208="Wine",D1208="Fortified Wines"),SUM(LOOKUP(2,1/(SRP!$B$20:$B$23&lt;=E1208)/(SRP!$C$20:$C$23&gt;=E1208),SRP!$D$20:$D$23)*(G1208/100)*(E1208/1000)),IF(C1208="Wine",SUM(LOOKUP(2,1/(SRP!$B$15:$B$19&lt;=E1208)/(SRP!$C$15:$C$19&gt;=E1208),SRP!$D$15:$D$19)*(G1208/100)*(E1208/1000)),IF(C1208="Ready to Drink",SUM(LOOKUP(2,1/(SRP!$B$10:$B$14&lt;=E1208)/(SRP!$C$10:$C$14&gt;=E1208),SRP!$D$10:$D$14)*(G1208/100)*(E1208/1000)),0))))),2)</f>
        <v>2.11</v>
      </c>
    </row>
    <row r="1209" spans="1:11" x14ac:dyDescent="0.35">
      <c r="A1209" s="2">
        <v>19938</v>
      </c>
      <c r="B1209" s="76" t="s">
        <v>1055</v>
      </c>
      <c r="C1209" s="76" t="s">
        <v>285</v>
      </c>
      <c r="D1209" s="76" t="s">
        <v>5267</v>
      </c>
      <c r="E1209" s="76">
        <v>750</v>
      </c>
      <c r="F1209" s="76">
        <v>12</v>
      </c>
      <c r="G1209" s="77">
        <v>35</v>
      </c>
      <c r="H1209" s="76" t="s">
        <v>3280</v>
      </c>
      <c r="I1209" s="77">
        <v>47.99</v>
      </c>
      <c r="J1209" s="2">
        <v>1</v>
      </c>
      <c r="K1209" s="119" cm="1">
        <f t="array" ref="K1209">ROUND(IF(C1209="Beer",SUM(LOOKUP(2,1/(SRP!$B$7:$B$9&lt;=E1209)/(SRP!$C$7:$C$9&gt;=E1209),SRP!$D$7:$D$9)*(G1209/100)*(E1209/1000)),IF(C1209="Spirits",SUM(LOOKUP(2,1/(SRP!$B$2:$B$6&lt;=E1209)/(SRP!$C$2:$C$6&gt;=E1209),SRP!$D$2:$D$6)*(G1209/100)*(E1209/1000)),IF(AND(C1209="Wine",D1209="Fortified Wines"),SUM(LOOKUP(2,1/(SRP!$B$20:$B$23&lt;=E1209)/(SRP!$C$20:$C$23&gt;=E1209),SRP!$D$20:$D$23)*(G1209/100)*(E1209/1000)),IF(C1209="Wine",SUM(LOOKUP(2,1/(SRP!$B$15:$B$19&lt;=E1209)/(SRP!$C$15:$C$19&gt;=E1209),SRP!$D$15:$D$19)*(G1209/100)*(E1209/1000)),IF(C1209="Ready to Drink",SUM(LOOKUP(2,1/(SRP!$B$10:$B$14&lt;=E1209)/(SRP!$C$10:$C$14&gt;=E1209),SRP!$D$10:$D$14)*(G1209/100)*(E1209/1000)),0))))),2)</f>
        <v>18.329999999999998</v>
      </c>
    </row>
    <row r="1210" spans="1:11" x14ac:dyDescent="0.35">
      <c r="A1210" s="2">
        <v>19945</v>
      </c>
      <c r="B1210" s="76" t="s">
        <v>4397</v>
      </c>
      <c r="C1210" s="76" t="s">
        <v>287</v>
      </c>
      <c r="D1210" s="76" t="s">
        <v>5266</v>
      </c>
      <c r="E1210" s="76">
        <v>473</v>
      </c>
      <c r="F1210" s="76">
        <v>24</v>
      </c>
      <c r="G1210" s="77">
        <v>5.4</v>
      </c>
      <c r="H1210" s="76" t="s">
        <v>3324</v>
      </c>
      <c r="I1210" s="77">
        <v>3.89</v>
      </c>
      <c r="J1210" s="2">
        <v>1</v>
      </c>
      <c r="K1210" s="119" cm="1">
        <f t="array" ref="K1210">ROUND(IF(C1210="Beer",SUM(LOOKUP(2,1/(SRP!$B$7:$B$9&lt;=E1210)/(SRP!$C$7:$C$9&gt;=E1210),SRP!$D$7:$D$9)*(G1210/100)*(E1210/1000)),IF(C1210="Spirits",SUM(LOOKUP(2,1/(SRP!$B$2:$B$6&lt;=E1210)/(SRP!$C$2:$C$6&gt;=E1210),SRP!$D$2:$D$6)*(G1210/100)*(E1210/1000)),IF(AND(C1210="Wine",D1210="Fortified Wines"),SUM(LOOKUP(2,1/(SRP!$B$20:$B$23&lt;=E1210)/(SRP!$C$20:$C$23&gt;=E1210),SRP!$D$20:$D$23)*(G1210/100)*(E1210/1000)),IF(C1210="Wine",SUM(LOOKUP(2,1/(SRP!$B$15:$B$19&lt;=E1210)/(SRP!$C$15:$C$19&gt;=E1210),SRP!$D$15:$D$19)*(G1210/100)*(E1210/1000)),IF(C1210="Ready to Drink",SUM(LOOKUP(2,1/(SRP!$B$10:$B$14&lt;=E1210)/(SRP!$C$10:$C$14&gt;=E1210),SRP!$D$10:$D$14)*(G1210/100)*(E1210/1000)),0))))),2)</f>
        <v>1.78</v>
      </c>
    </row>
    <row r="1211" spans="1:11" x14ac:dyDescent="0.35">
      <c r="A1211" s="2">
        <v>19945</v>
      </c>
      <c r="B1211" s="76" t="s">
        <v>4397</v>
      </c>
      <c r="C1211" s="76" t="s">
        <v>287</v>
      </c>
      <c r="D1211" s="76" t="s">
        <v>5266</v>
      </c>
      <c r="E1211" s="76">
        <v>473</v>
      </c>
      <c r="F1211" s="76">
        <v>24</v>
      </c>
      <c r="G1211" s="77">
        <v>5.4</v>
      </c>
      <c r="H1211" s="76" t="s">
        <v>3324</v>
      </c>
      <c r="I1211" s="77">
        <v>3.89</v>
      </c>
      <c r="J1211" s="2">
        <v>1</v>
      </c>
      <c r="K1211" s="119" cm="1">
        <f t="array" ref="K1211">ROUND(IF(C1211="Beer",SUM(LOOKUP(2,1/(SRP!$B$7:$B$9&lt;=E1211)/(SRP!$C$7:$C$9&gt;=E1211),SRP!$D$7:$D$9)*(G1211/100)*(E1211/1000)),IF(C1211="Spirits",SUM(LOOKUP(2,1/(SRP!$B$2:$B$6&lt;=E1211)/(SRP!$C$2:$C$6&gt;=E1211),SRP!$D$2:$D$6)*(G1211/100)*(E1211/1000)),IF(AND(C1211="Wine",D1211="Fortified Wines"),SUM(LOOKUP(2,1/(SRP!$B$20:$B$23&lt;=E1211)/(SRP!$C$20:$C$23&gt;=E1211),SRP!$D$20:$D$23)*(G1211/100)*(E1211/1000)),IF(C1211="Wine",SUM(LOOKUP(2,1/(SRP!$B$15:$B$19&lt;=E1211)/(SRP!$C$15:$C$19&gt;=E1211),SRP!$D$15:$D$19)*(G1211/100)*(E1211/1000)),IF(C1211="Ready to Drink",SUM(LOOKUP(2,1/(SRP!$B$10:$B$14&lt;=E1211)/(SRP!$C$10:$C$14&gt;=E1211),SRP!$D$10:$D$14)*(G1211/100)*(E1211/1000)),0))))),2)</f>
        <v>1.78</v>
      </c>
    </row>
    <row r="1212" spans="1:11" x14ac:dyDescent="0.35">
      <c r="A1212" s="2">
        <v>19947</v>
      </c>
      <c r="B1212" s="76" t="s">
        <v>4398</v>
      </c>
      <c r="C1212" s="76" t="s">
        <v>287</v>
      </c>
      <c r="D1212" s="76" t="s">
        <v>5266</v>
      </c>
      <c r="E1212" s="76">
        <v>4260</v>
      </c>
      <c r="F1212" s="76">
        <v>2</v>
      </c>
      <c r="G1212" s="77">
        <v>5.4</v>
      </c>
      <c r="H1212" s="76" t="s">
        <v>3324</v>
      </c>
      <c r="I1212" s="77">
        <v>28.99</v>
      </c>
      <c r="J1212" s="2">
        <v>12</v>
      </c>
      <c r="K1212" s="119" cm="1">
        <f t="array" ref="K1212">ROUND(IF(C1212="Beer",SUM(LOOKUP(2,1/(SRP!$B$7:$B$9&lt;=E1212)/(SRP!$C$7:$C$9&gt;=E1212),SRP!$D$7:$D$9)*(G1212/100)*(E1212/1000)),IF(C1212="Spirits",SUM(LOOKUP(2,1/(SRP!$B$2:$B$6&lt;=E1212)/(SRP!$C$2:$C$6&gt;=E1212),SRP!$D$2:$D$6)*(G1212/100)*(E1212/1000)),IF(AND(C1212="Wine",D1212="Fortified Wines"),SUM(LOOKUP(2,1/(SRP!$B$20:$B$23&lt;=E1212)/(SRP!$C$20:$C$23&gt;=E1212),SRP!$D$20:$D$23)*(G1212/100)*(E1212/1000)),IF(C1212="Wine",SUM(LOOKUP(2,1/(SRP!$B$15:$B$19&lt;=E1212)/(SRP!$C$15:$C$19&gt;=E1212),SRP!$D$15:$D$19)*(G1212/100)*(E1212/1000)),IF(C1212="Ready to Drink",SUM(LOOKUP(2,1/(SRP!$B$10:$B$14&lt;=E1212)/(SRP!$C$10:$C$14&gt;=E1212),SRP!$D$10:$D$14)*(G1212/100)*(E1212/1000)),0))))),2)</f>
        <v>16.059999999999999</v>
      </c>
    </row>
    <row r="1213" spans="1:11" x14ac:dyDescent="0.35">
      <c r="A1213" s="2">
        <v>19947</v>
      </c>
      <c r="B1213" s="76" t="s">
        <v>4398</v>
      </c>
      <c r="C1213" s="76" t="s">
        <v>287</v>
      </c>
      <c r="D1213" s="76" t="s">
        <v>5266</v>
      </c>
      <c r="E1213" s="76">
        <v>4260</v>
      </c>
      <c r="F1213" s="76">
        <v>2</v>
      </c>
      <c r="G1213" s="77">
        <v>5.4</v>
      </c>
      <c r="H1213" s="76" t="s">
        <v>3324</v>
      </c>
      <c r="I1213" s="77">
        <v>28.99</v>
      </c>
      <c r="J1213" s="2">
        <v>12</v>
      </c>
      <c r="K1213" s="119" cm="1">
        <f t="array" ref="K1213">ROUND(IF(C1213="Beer",SUM(LOOKUP(2,1/(SRP!$B$7:$B$9&lt;=E1213)/(SRP!$C$7:$C$9&gt;=E1213),SRP!$D$7:$D$9)*(G1213/100)*(E1213/1000)),IF(C1213="Spirits",SUM(LOOKUP(2,1/(SRP!$B$2:$B$6&lt;=E1213)/(SRP!$C$2:$C$6&gt;=E1213),SRP!$D$2:$D$6)*(G1213/100)*(E1213/1000)),IF(AND(C1213="Wine",D1213="Fortified Wines"),SUM(LOOKUP(2,1/(SRP!$B$20:$B$23&lt;=E1213)/(SRP!$C$20:$C$23&gt;=E1213),SRP!$D$20:$D$23)*(G1213/100)*(E1213/1000)),IF(C1213="Wine",SUM(LOOKUP(2,1/(SRP!$B$15:$B$19&lt;=E1213)/(SRP!$C$15:$C$19&gt;=E1213),SRP!$D$15:$D$19)*(G1213/100)*(E1213/1000)),IF(C1213="Ready to Drink",SUM(LOOKUP(2,1/(SRP!$B$10:$B$14&lt;=E1213)/(SRP!$C$10:$C$14&gt;=E1213),SRP!$D$10:$D$14)*(G1213/100)*(E1213/1000)),0))))),2)</f>
        <v>16.059999999999999</v>
      </c>
    </row>
    <row r="1214" spans="1:11" x14ac:dyDescent="0.35">
      <c r="A1214" s="2">
        <v>19960</v>
      </c>
      <c r="B1214" s="76" t="s">
        <v>1059</v>
      </c>
      <c r="C1214" s="76" t="s">
        <v>285</v>
      </c>
      <c r="D1214" s="76" t="s">
        <v>6934</v>
      </c>
      <c r="E1214" s="76">
        <v>750</v>
      </c>
      <c r="F1214" s="76">
        <v>12</v>
      </c>
      <c r="G1214" s="77">
        <v>40</v>
      </c>
      <c r="H1214" s="76" t="s">
        <v>3283</v>
      </c>
      <c r="I1214" s="77">
        <v>50.99</v>
      </c>
      <c r="J1214" s="2">
        <v>1</v>
      </c>
      <c r="K1214" s="119" cm="1">
        <f t="array" ref="K1214">ROUND(IF(C1214="Beer",SUM(LOOKUP(2,1/(SRP!$B$7:$B$9&lt;=E1214)/(SRP!$C$7:$C$9&gt;=E1214),SRP!$D$7:$D$9)*(G1214/100)*(E1214/1000)),IF(C1214="Spirits",SUM(LOOKUP(2,1/(SRP!$B$2:$B$6&lt;=E1214)/(SRP!$C$2:$C$6&gt;=E1214),SRP!$D$2:$D$6)*(G1214/100)*(E1214/1000)),IF(AND(C1214="Wine",D1214="Fortified Wines"),SUM(LOOKUP(2,1/(SRP!$B$20:$B$23&lt;=E1214)/(SRP!$C$20:$C$23&gt;=E1214),SRP!$D$20:$D$23)*(G1214/100)*(E1214/1000)),IF(C1214="Wine",SUM(LOOKUP(2,1/(SRP!$B$15:$B$19&lt;=E1214)/(SRP!$C$15:$C$19&gt;=E1214),SRP!$D$15:$D$19)*(G1214/100)*(E1214/1000)),IF(C1214="Ready to Drink",SUM(LOOKUP(2,1/(SRP!$B$10:$B$14&lt;=E1214)/(SRP!$C$10:$C$14&gt;=E1214),SRP!$D$10:$D$14)*(G1214/100)*(E1214/1000)),0))))),2)</f>
        <v>20.94</v>
      </c>
    </row>
    <row r="1215" spans="1:11" x14ac:dyDescent="0.35">
      <c r="A1215" s="2">
        <v>19966</v>
      </c>
      <c r="B1215" s="76" t="s">
        <v>1060</v>
      </c>
      <c r="C1215" s="76" t="s">
        <v>285</v>
      </c>
      <c r="D1215" s="76" t="s">
        <v>6942</v>
      </c>
      <c r="E1215" s="76">
        <v>750</v>
      </c>
      <c r="F1215" s="76">
        <v>6</v>
      </c>
      <c r="G1215" s="77">
        <v>45.2</v>
      </c>
      <c r="H1215" s="76" t="s">
        <v>6696</v>
      </c>
      <c r="I1215" s="77">
        <v>79.989999999999995</v>
      </c>
      <c r="J1215" s="2">
        <v>1</v>
      </c>
      <c r="K1215" s="119" cm="1">
        <f t="array" ref="K1215">ROUND(IF(C1215="Beer",SUM(LOOKUP(2,1/(SRP!$B$7:$B$9&lt;=E1215)/(SRP!$C$7:$C$9&gt;=E1215),SRP!$D$7:$D$9)*(G1215/100)*(E1215/1000)),IF(C1215="Spirits",SUM(LOOKUP(2,1/(SRP!$B$2:$B$6&lt;=E1215)/(SRP!$C$2:$C$6&gt;=E1215),SRP!$D$2:$D$6)*(G1215/100)*(E1215/1000)),IF(AND(C1215="Wine",D1215="Fortified Wines"),SUM(LOOKUP(2,1/(SRP!$B$20:$B$23&lt;=E1215)/(SRP!$C$20:$C$23&gt;=E1215),SRP!$D$20:$D$23)*(G1215/100)*(E1215/1000)),IF(C1215="Wine",SUM(LOOKUP(2,1/(SRP!$B$15:$B$19&lt;=E1215)/(SRP!$C$15:$C$19&gt;=E1215),SRP!$D$15:$D$19)*(G1215/100)*(E1215/1000)),IF(C1215="Ready to Drink",SUM(LOOKUP(2,1/(SRP!$B$10:$B$14&lt;=E1215)/(SRP!$C$10:$C$14&gt;=E1215),SRP!$D$10:$D$14)*(G1215/100)*(E1215/1000)),0))))),2)</f>
        <v>23.67</v>
      </c>
    </row>
    <row r="1216" spans="1:11" x14ac:dyDescent="0.35">
      <c r="A1216" s="2">
        <v>19974</v>
      </c>
      <c r="B1216" s="76" t="s">
        <v>561</v>
      </c>
      <c r="C1216" s="76" t="s">
        <v>285</v>
      </c>
      <c r="D1216" s="76" t="s">
        <v>5259</v>
      </c>
      <c r="E1216" s="76">
        <v>1750</v>
      </c>
      <c r="F1216" s="76">
        <v>6</v>
      </c>
      <c r="G1216" s="77">
        <v>47</v>
      </c>
      <c r="H1216" s="76" t="s">
        <v>3289</v>
      </c>
      <c r="I1216" s="77">
        <v>62.99</v>
      </c>
      <c r="J1216" s="2">
        <v>1</v>
      </c>
      <c r="K1216" s="119" cm="1">
        <f t="array" ref="K1216">ROUND(IF(C1216="Beer",SUM(LOOKUP(2,1/(SRP!$B$7:$B$9&lt;=E1216)/(SRP!$C$7:$C$9&gt;=E1216),SRP!$D$7:$D$9)*(G1216/100)*(E1216/1000)),IF(C1216="Spirits",SUM(LOOKUP(2,1/(SRP!$B$2:$B$6&lt;=E1216)/(SRP!$C$2:$C$6&gt;=E1216),SRP!$D$2:$D$6)*(G1216/100)*(E1216/1000)),IF(AND(C1216="Wine",D1216="Fortified Wines"),SUM(LOOKUP(2,1/(SRP!$B$20:$B$23&lt;=E1216)/(SRP!$C$20:$C$23&gt;=E1216),SRP!$D$20:$D$23)*(G1216/100)*(E1216/1000)),IF(C1216="Wine",SUM(LOOKUP(2,1/(SRP!$B$15:$B$19&lt;=E1216)/(SRP!$C$15:$C$19&gt;=E1216),SRP!$D$15:$D$19)*(G1216/100)*(E1216/1000)),IF(C1216="Ready to Drink",SUM(LOOKUP(2,1/(SRP!$B$10:$B$14&lt;=E1216)/(SRP!$C$10:$C$14&gt;=E1216),SRP!$D$10:$D$14)*(G1216/100)*(E1216/1000)),0))))),2)</f>
        <v>57.42</v>
      </c>
    </row>
    <row r="1217" spans="1:11" x14ac:dyDescent="0.35">
      <c r="A1217" s="2">
        <v>19986</v>
      </c>
      <c r="B1217" s="76" t="s">
        <v>1061</v>
      </c>
      <c r="C1217" s="76" t="s">
        <v>285</v>
      </c>
      <c r="D1217" s="76" t="s">
        <v>5252</v>
      </c>
      <c r="E1217" s="76">
        <v>360</v>
      </c>
      <c r="F1217" s="76">
        <v>20</v>
      </c>
      <c r="G1217" s="77">
        <v>20.100000000000001</v>
      </c>
      <c r="H1217" s="76" t="s">
        <v>3362</v>
      </c>
      <c r="I1217" s="77">
        <v>11.88</v>
      </c>
      <c r="J1217" s="2">
        <v>1</v>
      </c>
      <c r="K1217" s="119" cm="1">
        <f t="array" ref="K1217">ROUND(IF(C1217="Beer",SUM(LOOKUP(2,1/(SRP!$B$7:$B$9&lt;=E1217)/(SRP!$C$7:$C$9&gt;=E1217),SRP!$D$7:$D$9)*(G1217/100)*(E1217/1000)),IF(C1217="Spirits",SUM(LOOKUP(2,1/(SRP!$B$2:$B$6&lt;=E1217)/(SRP!$C$2:$C$6&gt;=E1217),SRP!$D$2:$D$6)*(G1217/100)*(E1217/1000)),IF(AND(C1217="Wine",D1217="Fortified Wines"),SUM(LOOKUP(2,1/(SRP!$B$20:$B$23&lt;=E1217)/(SRP!$C$20:$C$23&gt;=E1217),SRP!$D$20:$D$23)*(G1217/100)*(E1217/1000)),IF(C1217="Wine",SUM(LOOKUP(2,1/(SRP!$B$15:$B$19&lt;=E1217)/(SRP!$C$15:$C$19&gt;=E1217),SRP!$D$15:$D$19)*(G1217/100)*(E1217/1000)),IF(C1217="Ready to Drink",SUM(LOOKUP(2,1/(SRP!$B$10:$B$14&lt;=E1217)/(SRP!$C$10:$C$14&gt;=E1217),SRP!$D$10:$D$14)*(G1217/100)*(E1217/1000)),0))))),2)</f>
        <v>5.74</v>
      </c>
    </row>
    <row r="1218" spans="1:11" x14ac:dyDescent="0.35">
      <c r="A1218" s="2">
        <v>20004</v>
      </c>
      <c r="B1218" s="76" t="s">
        <v>1062</v>
      </c>
      <c r="C1218" s="76" t="s">
        <v>286</v>
      </c>
      <c r="D1218" s="76" t="s">
        <v>5236</v>
      </c>
      <c r="E1218" s="76">
        <v>750</v>
      </c>
      <c r="F1218" s="76">
        <v>12</v>
      </c>
      <c r="G1218" s="77">
        <v>14</v>
      </c>
      <c r="H1218" s="76" t="s">
        <v>3302</v>
      </c>
      <c r="I1218" s="77">
        <v>14.99</v>
      </c>
      <c r="J1218" s="2">
        <v>1</v>
      </c>
      <c r="K1218" s="119" cm="1">
        <f t="array" ref="K1218">ROUND(IF(C1218="Beer",SUM(LOOKUP(2,1/(SRP!$B$7:$B$9&lt;=E1218)/(SRP!$C$7:$C$9&gt;=E1218),SRP!$D$7:$D$9)*(G1218/100)*(E1218/1000)),IF(C1218="Spirits",SUM(LOOKUP(2,1/(SRP!$B$2:$B$6&lt;=E1218)/(SRP!$C$2:$C$6&gt;=E1218),SRP!$D$2:$D$6)*(G1218/100)*(E1218/1000)),IF(AND(C1218="Wine",D1218="Fortified Wines"),SUM(LOOKUP(2,1/(SRP!$B$20:$B$23&lt;=E1218)/(SRP!$C$20:$C$23&gt;=E1218),SRP!$D$20:$D$23)*(G1218/100)*(E1218/1000)),IF(C1218="Wine",SUM(LOOKUP(2,1/(SRP!$B$15:$B$19&lt;=E1218)/(SRP!$C$15:$C$19&gt;=E1218),SRP!$D$15:$D$19)*(G1218/100)*(E1218/1000)),IF(C1218="Ready to Drink",SUM(LOOKUP(2,1/(SRP!$B$10:$B$14&lt;=E1218)/(SRP!$C$10:$C$14&gt;=E1218),SRP!$D$10:$D$14)*(G1218/100)*(E1218/1000)),0))))),2)</f>
        <v>7.33</v>
      </c>
    </row>
    <row r="1219" spans="1:11" x14ac:dyDescent="0.35">
      <c r="A1219" s="2">
        <v>20005</v>
      </c>
      <c r="B1219" s="76" t="s">
        <v>5957</v>
      </c>
      <c r="C1219" s="76" t="s">
        <v>286</v>
      </c>
      <c r="D1219" s="76" t="s">
        <v>5236</v>
      </c>
      <c r="E1219" s="76">
        <v>750</v>
      </c>
      <c r="F1219" s="76">
        <v>6</v>
      </c>
      <c r="G1219" s="77">
        <v>14</v>
      </c>
      <c r="H1219" s="76" t="s">
        <v>3302</v>
      </c>
      <c r="I1219" s="77">
        <v>22.58</v>
      </c>
      <c r="J1219" s="2">
        <v>1</v>
      </c>
      <c r="K1219" s="119" cm="1">
        <f t="array" ref="K1219">ROUND(IF(C1219="Beer",SUM(LOOKUP(2,1/(SRP!$B$7:$B$9&lt;=E1219)/(SRP!$C$7:$C$9&gt;=E1219),SRP!$D$7:$D$9)*(G1219/100)*(E1219/1000)),IF(C1219="Spirits",SUM(LOOKUP(2,1/(SRP!$B$2:$B$6&lt;=E1219)/(SRP!$C$2:$C$6&gt;=E1219),SRP!$D$2:$D$6)*(G1219/100)*(E1219/1000)),IF(AND(C1219="Wine",D1219="Fortified Wines"),SUM(LOOKUP(2,1/(SRP!$B$20:$B$23&lt;=E1219)/(SRP!$C$20:$C$23&gt;=E1219),SRP!$D$20:$D$23)*(G1219/100)*(E1219/1000)),IF(C1219="Wine",SUM(LOOKUP(2,1/(SRP!$B$15:$B$19&lt;=E1219)/(SRP!$C$15:$C$19&gt;=E1219),SRP!$D$15:$D$19)*(G1219/100)*(E1219/1000)),IF(C1219="Ready to Drink",SUM(LOOKUP(2,1/(SRP!$B$10:$B$14&lt;=E1219)/(SRP!$C$10:$C$14&gt;=E1219),SRP!$D$10:$D$14)*(G1219/100)*(E1219/1000)),0))))),2)</f>
        <v>7.33</v>
      </c>
    </row>
    <row r="1220" spans="1:11" x14ac:dyDescent="0.35">
      <c r="A1220" s="2">
        <v>20006</v>
      </c>
      <c r="B1220" s="76" t="s">
        <v>1063</v>
      </c>
      <c r="C1220" s="76" t="s">
        <v>286</v>
      </c>
      <c r="D1220" s="76" t="s">
        <v>5236</v>
      </c>
      <c r="E1220" s="76">
        <v>750</v>
      </c>
      <c r="F1220" s="76">
        <v>12</v>
      </c>
      <c r="G1220" s="77">
        <v>13</v>
      </c>
      <c r="H1220" s="76" t="s">
        <v>3302</v>
      </c>
      <c r="I1220" s="77">
        <v>13.99</v>
      </c>
      <c r="J1220" s="2">
        <v>1</v>
      </c>
      <c r="K1220" s="119" cm="1">
        <f t="array" ref="K1220">ROUND(IF(C1220="Beer",SUM(LOOKUP(2,1/(SRP!$B$7:$B$9&lt;=E1220)/(SRP!$C$7:$C$9&gt;=E1220),SRP!$D$7:$D$9)*(G1220/100)*(E1220/1000)),IF(C1220="Spirits",SUM(LOOKUP(2,1/(SRP!$B$2:$B$6&lt;=E1220)/(SRP!$C$2:$C$6&gt;=E1220),SRP!$D$2:$D$6)*(G1220/100)*(E1220/1000)),IF(AND(C1220="Wine",D1220="Fortified Wines"),SUM(LOOKUP(2,1/(SRP!$B$20:$B$23&lt;=E1220)/(SRP!$C$20:$C$23&gt;=E1220),SRP!$D$20:$D$23)*(G1220/100)*(E1220/1000)),IF(C1220="Wine",SUM(LOOKUP(2,1/(SRP!$B$15:$B$19&lt;=E1220)/(SRP!$C$15:$C$19&gt;=E1220),SRP!$D$15:$D$19)*(G1220/100)*(E1220/1000)),IF(C1220="Ready to Drink",SUM(LOOKUP(2,1/(SRP!$B$10:$B$14&lt;=E1220)/(SRP!$C$10:$C$14&gt;=E1220),SRP!$D$10:$D$14)*(G1220/100)*(E1220/1000)),0))))),2)</f>
        <v>6.81</v>
      </c>
    </row>
    <row r="1221" spans="1:11" x14ac:dyDescent="0.35">
      <c r="A1221" s="2">
        <v>20017</v>
      </c>
      <c r="B1221" s="76" t="s">
        <v>1064</v>
      </c>
      <c r="C1221" s="76" t="s">
        <v>5938</v>
      </c>
      <c r="D1221" s="76" t="s">
        <v>5283</v>
      </c>
      <c r="E1221" s="76">
        <v>1420</v>
      </c>
      <c r="F1221" s="76">
        <v>6</v>
      </c>
      <c r="G1221" s="77">
        <v>5</v>
      </c>
      <c r="H1221" s="76" t="s">
        <v>3289</v>
      </c>
      <c r="I1221" s="77">
        <v>12.99</v>
      </c>
      <c r="J1221" s="2">
        <v>4</v>
      </c>
      <c r="K1221" s="119" cm="1">
        <f t="array" ref="K1221">ROUND(IF(C1221="Beer",SUM(LOOKUP(2,1/(SRP!$B$7:$B$9&lt;=E1221)/(SRP!$C$7:$C$9&gt;=E1221),SRP!$D$7:$D$9)*(G1221/100)*(E1221/1000)),IF(C1221="Spirits",SUM(LOOKUP(2,1/(SRP!$B$2:$B$6&lt;=E1221)/(SRP!$C$2:$C$6&gt;=E1221),SRP!$D$2:$D$6)*(G1221/100)*(E1221/1000)),IF(AND(C1221="Wine",D1221="Fortified Wines"),SUM(LOOKUP(2,1/(SRP!$B$20:$B$23&lt;=E1221)/(SRP!$C$20:$C$23&gt;=E1221),SRP!$D$20:$D$23)*(G1221/100)*(E1221/1000)),IF(C1221="Wine",SUM(LOOKUP(2,1/(SRP!$B$15:$B$19&lt;=E1221)/(SRP!$C$15:$C$19&gt;=E1221),SRP!$D$15:$D$19)*(G1221/100)*(E1221/1000)),IF(C1221="Ready to Drink",SUM(LOOKUP(2,1/(SRP!$B$10:$B$14&lt;=E1221)/(SRP!$C$10:$C$14&gt;=E1221),SRP!$D$10:$D$14)*(G1221/100)*(E1221/1000)),0))))),2)</f>
        <v>4.96</v>
      </c>
    </row>
    <row r="1222" spans="1:11" x14ac:dyDescent="0.35">
      <c r="A1222" s="2">
        <v>20038</v>
      </c>
      <c r="B1222" s="76" t="s">
        <v>1065</v>
      </c>
      <c r="C1222" s="76" t="s">
        <v>285</v>
      </c>
      <c r="D1222" s="76" t="s">
        <v>5273</v>
      </c>
      <c r="E1222" s="76">
        <v>750</v>
      </c>
      <c r="F1222" s="76">
        <v>12</v>
      </c>
      <c r="G1222" s="77">
        <v>13</v>
      </c>
      <c r="H1222" s="76" t="s">
        <v>3280</v>
      </c>
      <c r="I1222" s="77">
        <v>36.49</v>
      </c>
      <c r="J1222" s="2">
        <v>1</v>
      </c>
      <c r="K1222" s="119" cm="1">
        <f t="array" ref="K1222">ROUND(IF(C1222="Beer",SUM(LOOKUP(2,1/(SRP!$B$7:$B$9&lt;=E1222)/(SRP!$C$7:$C$9&gt;=E1222),SRP!$D$7:$D$9)*(G1222/100)*(E1222/1000)),IF(C1222="Spirits",SUM(LOOKUP(2,1/(SRP!$B$2:$B$6&lt;=E1222)/(SRP!$C$2:$C$6&gt;=E1222),SRP!$D$2:$D$6)*(G1222/100)*(E1222/1000)),IF(AND(C1222="Wine",D1222="Fortified Wines"),SUM(LOOKUP(2,1/(SRP!$B$20:$B$23&lt;=E1222)/(SRP!$C$20:$C$23&gt;=E1222),SRP!$D$20:$D$23)*(G1222/100)*(E1222/1000)),IF(C1222="Wine",SUM(LOOKUP(2,1/(SRP!$B$15:$B$19&lt;=E1222)/(SRP!$C$15:$C$19&gt;=E1222),SRP!$D$15:$D$19)*(G1222/100)*(E1222/1000)),IF(C1222="Ready to Drink",SUM(LOOKUP(2,1/(SRP!$B$10:$B$14&lt;=E1222)/(SRP!$C$10:$C$14&gt;=E1222),SRP!$D$10:$D$14)*(G1222/100)*(E1222/1000)),0))))),2)</f>
        <v>6.81</v>
      </c>
    </row>
    <row r="1223" spans="1:11" x14ac:dyDescent="0.35">
      <c r="A1223" s="2">
        <v>20039</v>
      </c>
      <c r="B1223" s="76" t="s">
        <v>217</v>
      </c>
      <c r="C1223" s="76" t="s">
        <v>285</v>
      </c>
      <c r="D1223" s="76" t="s">
        <v>5303</v>
      </c>
      <c r="E1223" s="76">
        <v>750</v>
      </c>
      <c r="F1223" s="76">
        <v>12</v>
      </c>
      <c r="G1223" s="77">
        <v>35</v>
      </c>
      <c r="H1223" s="76" t="s">
        <v>3280</v>
      </c>
      <c r="I1223" s="77">
        <v>26.99</v>
      </c>
      <c r="J1223" s="2">
        <v>1</v>
      </c>
      <c r="K1223" s="119" cm="1">
        <f t="array" ref="K1223">ROUND(IF(C1223="Beer",SUM(LOOKUP(2,1/(SRP!$B$7:$B$9&lt;=E1223)/(SRP!$C$7:$C$9&gt;=E1223),SRP!$D$7:$D$9)*(G1223/100)*(E1223/1000)),IF(C1223="Spirits",SUM(LOOKUP(2,1/(SRP!$B$2:$B$6&lt;=E1223)/(SRP!$C$2:$C$6&gt;=E1223),SRP!$D$2:$D$6)*(G1223/100)*(E1223/1000)),IF(AND(C1223="Wine",D1223="Fortified Wines"),SUM(LOOKUP(2,1/(SRP!$B$20:$B$23&lt;=E1223)/(SRP!$C$20:$C$23&gt;=E1223),SRP!$D$20:$D$23)*(G1223/100)*(E1223/1000)),IF(C1223="Wine",SUM(LOOKUP(2,1/(SRP!$B$15:$B$19&lt;=E1223)/(SRP!$C$15:$C$19&gt;=E1223),SRP!$D$15:$D$19)*(G1223/100)*(E1223/1000)),IF(C1223="Ready to Drink",SUM(LOOKUP(2,1/(SRP!$B$10:$B$14&lt;=E1223)/(SRP!$C$10:$C$14&gt;=E1223),SRP!$D$10:$D$14)*(G1223/100)*(E1223/1000)),0))))),2)</f>
        <v>18.329999999999998</v>
      </c>
    </row>
    <row r="1224" spans="1:11" x14ac:dyDescent="0.35">
      <c r="A1224" s="2">
        <v>20044</v>
      </c>
      <c r="B1224" s="76" t="s">
        <v>218</v>
      </c>
      <c r="C1224" s="76" t="s">
        <v>285</v>
      </c>
      <c r="D1224" s="76" t="s">
        <v>5303</v>
      </c>
      <c r="E1224" s="76">
        <v>750</v>
      </c>
      <c r="F1224" s="76">
        <v>12</v>
      </c>
      <c r="G1224" s="77">
        <v>35</v>
      </c>
      <c r="H1224" s="76" t="s">
        <v>3280</v>
      </c>
      <c r="I1224" s="77">
        <v>26.99</v>
      </c>
      <c r="J1224" s="2">
        <v>1</v>
      </c>
      <c r="K1224" s="119" cm="1">
        <f t="array" ref="K1224">ROUND(IF(C1224="Beer",SUM(LOOKUP(2,1/(SRP!$B$7:$B$9&lt;=E1224)/(SRP!$C$7:$C$9&gt;=E1224),SRP!$D$7:$D$9)*(G1224/100)*(E1224/1000)),IF(C1224="Spirits",SUM(LOOKUP(2,1/(SRP!$B$2:$B$6&lt;=E1224)/(SRP!$C$2:$C$6&gt;=E1224),SRP!$D$2:$D$6)*(G1224/100)*(E1224/1000)),IF(AND(C1224="Wine",D1224="Fortified Wines"),SUM(LOOKUP(2,1/(SRP!$B$20:$B$23&lt;=E1224)/(SRP!$C$20:$C$23&gt;=E1224),SRP!$D$20:$D$23)*(G1224/100)*(E1224/1000)),IF(C1224="Wine",SUM(LOOKUP(2,1/(SRP!$B$15:$B$19&lt;=E1224)/(SRP!$C$15:$C$19&gt;=E1224),SRP!$D$15:$D$19)*(G1224/100)*(E1224/1000)),IF(C1224="Ready to Drink",SUM(LOOKUP(2,1/(SRP!$B$10:$B$14&lt;=E1224)/(SRP!$C$10:$C$14&gt;=E1224),SRP!$D$10:$D$14)*(G1224/100)*(E1224/1000)),0))))),2)</f>
        <v>18.329999999999998</v>
      </c>
    </row>
    <row r="1225" spans="1:11" x14ac:dyDescent="0.35">
      <c r="A1225" s="2">
        <v>20050</v>
      </c>
      <c r="B1225" s="76" t="s">
        <v>4010</v>
      </c>
      <c r="C1225" s="76" t="s">
        <v>285</v>
      </c>
      <c r="D1225" s="76" t="s">
        <v>5273</v>
      </c>
      <c r="E1225" s="76">
        <v>700</v>
      </c>
      <c r="F1225" s="76">
        <v>6</v>
      </c>
      <c r="G1225" s="77">
        <v>15</v>
      </c>
      <c r="H1225" s="76" t="s">
        <v>3294</v>
      </c>
      <c r="I1225" s="77">
        <v>31.99</v>
      </c>
      <c r="J1225" s="2">
        <v>1</v>
      </c>
      <c r="K1225" s="119" cm="1">
        <f t="array" ref="K1225">ROUND(IF(C1225="Beer",SUM(LOOKUP(2,1/(SRP!$B$7:$B$9&lt;=E1225)/(SRP!$C$7:$C$9&gt;=E1225),SRP!$D$7:$D$9)*(G1225/100)*(E1225/1000)),IF(C1225="Spirits",SUM(LOOKUP(2,1/(SRP!$B$2:$B$6&lt;=E1225)/(SRP!$C$2:$C$6&gt;=E1225),SRP!$D$2:$D$6)*(G1225/100)*(E1225/1000)),IF(AND(C1225="Wine",D1225="Fortified Wines"),SUM(LOOKUP(2,1/(SRP!$B$20:$B$23&lt;=E1225)/(SRP!$C$20:$C$23&gt;=E1225),SRP!$D$20:$D$23)*(G1225/100)*(E1225/1000)),IF(C1225="Wine",SUM(LOOKUP(2,1/(SRP!$B$15:$B$19&lt;=E1225)/(SRP!$C$15:$C$19&gt;=E1225),SRP!$D$15:$D$19)*(G1225/100)*(E1225/1000)),IF(C1225="Ready to Drink",SUM(LOOKUP(2,1/(SRP!$B$10:$B$14&lt;=E1225)/(SRP!$C$10:$C$14&gt;=E1225),SRP!$D$10:$D$14)*(G1225/100)*(E1225/1000)),0))))),2)</f>
        <v>7.33</v>
      </c>
    </row>
    <row r="1226" spans="1:11" x14ac:dyDescent="0.35">
      <c r="A1226" s="2">
        <v>20109</v>
      </c>
      <c r="B1226" s="76" t="s">
        <v>6398</v>
      </c>
      <c r="C1226" s="76" t="s">
        <v>286</v>
      </c>
      <c r="D1226" s="76" t="s">
        <v>5236</v>
      </c>
      <c r="E1226" s="76">
        <v>750</v>
      </c>
      <c r="F1226" s="76">
        <v>6</v>
      </c>
      <c r="G1226" s="77">
        <v>13.5</v>
      </c>
      <c r="H1226" s="76" t="s">
        <v>3282</v>
      </c>
      <c r="I1226" s="77">
        <v>49.99</v>
      </c>
      <c r="J1226" s="2">
        <v>1</v>
      </c>
      <c r="K1226" s="119" cm="1">
        <f t="array" ref="K1226">ROUND(IF(C1226="Beer",SUM(LOOKUP(2,1/(SRP!$B$7:$B$9&lt;=E1226)/(SRP!$C$7:$C$9&gt;=E1226),SRP!$D$7:$D$9)*(G1226/100)*(E1226/1000)),IF(C1226="Spirits",SUM(LOOKUP(2,1/(SRP!$B$2:$B$6&lt;=E1226)/(SRP!$C$2:$C$6&gt;=E1226),SRP!$D$2:$D$6)*(G1226/100)*(E1226/1000)),IF(AND(C1226="Wine",D1226="Fortified Wines"),SUM(LOOKUP(2,1/(SRP!$B$20:$B$23&lt;=E1226)/(SRP!$C$20:$C$23&gt;=E1226),SRP!$D$20:$D$23)*(G1226/100)*(E1226/1000)),IF(C1226="Wine",SUM(LOOKUP(2,1/(SRP!$B$15:$B$19&lt;=E1226)/(SRP!$C$15:$C$19&gt;=E1226),SRP!$D$15:$D$19)*(G1226/100)*(E1226/1000)),IF(C1226="Ready to Drink",SUM(LOOKUP(2,1/(SRP!$B$10:$B$14&lt;=E1226)/(SRP!$C$10:$C$14&gt;=E1226),SRP!$D$10:$D$14)*(G1226/100)*(E1226/1000)),0))))),2)</f>
        <v>7.07</v>
      </c>
    </row>
    <row r="1227" spans="1:11" x14ac:dyDescent="0.35">
      <c r="A1227" s="2">
        <v>20120</v>
      </c>
      <c r="B1227" s="76" t="s">
        <v>1066</v>
      </c>
      <c r="C1227" s="76" t="s">
        <v>287</v>
      </c>
      <c r="D1227" s="76" t="s">
        <v>5266</v>
      </c>
      <c r="E1227" s="76">
        <v>473</v>
      </c>
      <c r="F1227" s="76">
        <v>24</v>
      </c>
      <c r="G1227" s="77">
        <v>5</v>
      </c>
      <c r="H1227" s="76" t="s">
        <v>3349</v>
      </c>
      <c r="I1227" s="77">
        <v>3.99</v>
      </c>
      <c r="J1227" s="2">
        <v>1</v>
      </c>
      <c r="K1227" s="119" cm="1">
        <f t="array" ref="K1227">ROUND(IF(C1227="Beer",SUM(LOOKUP(2,1/(SRP!$B$7:$B$9&lt;=E1227)/(SRP!$C$7:$C$9&gt;=E1227),SRP!$D$7:$D$9)*(G1227/100)*(E1227/1000)),IF(C1227="Spirits",SUM(LOOKUP(2,1/(SRP!$B$2:$B$6&lt;=E1227)/(SRP!$C$2:$C$6&gt;=E1227),SRP!$D$2:$D$6)*(G1227/100)*(E1227/1000)),IF(AND(C1227="Wine",D1227="Fortified Wines"),SUM(LOOKUP(2,1/(SRP!$B$20:$B$23&lt;=E1227)/(SRP!$C$20:$C$23&gt;=E1227),SRP!$D$20:$D$23)*(G1227/100)*(E1227/1000)),IF(C1227="Wine",SUM(LOOKUP(2,1/(SRP!$B$15:$B$19&lt;=E1227)/(SRP!$C$15:$C$19&gt;=E1227),SRP!$D$15:$D$19)*(G1227/100)*(E1227/1000)),IF(C1227="Ready to Drink",SUM(LOOKUP(2,1/(SRP!$B$10:$B$14&lt;=E1227)/(SRP!$C$10:$C$14&gt;=E1227),SRP!$D$10:$D$14)*(G1227/100)*(E1227/1000)),0))))),2)</f>
        <v>1.65</v>
      </c>
    </row>
    <row r="1228" spans="1:11" x14ac:dyDescent="0.35">
      <c r="A1228" s="2">
        <v>20127</v>
      </c>
      <c r="B1228" s="76" t="s">
        <v>6399</v>
      </c>
      <c r="C1228" s="76" t="s">
        <v>286</v>
      </c>
      <c r="D1228" s="76" t="s">
        <v>5247</v>
      </c>
      <c r="E1228" s="76">
        <v>750</v>
      </c>
      <c r="F1228" s="76">
        <v>12</v>
      </c>
      <c r="G1228" s="77">
        <v>14.5</v>
      </c>
      <c r="H1228" s="76" t="s">
        <v>3326</v>
      </c>
      <c r="I1228" s="77">
        <v>29.99</v>
      </c>
      <c r="J1228" s="2">
        <v>1</v>
      </c>
      <c r="K1228" s="119" cm="1">
        <f t="array" ref="K1228">ROUND(IF(C1228="Beer",SUM(LOOKUP(2,1/(SRP!$B$7:$B$9&lt;=E1228)/(SRP!$C$7:$C$9&gt;=E1228),SRP!$D$7:$D$9)*(G1228/100)*(E1228/1000)),IF(C1228="Spirits",SUM(LOOKUP(2,1/(SRP!$B$2:$B$6&lt;=E1228)/(SRP!$C$2:$C$6&gt;=E1228),SRP!$D$2:$D$6)*(G1228/100)*(E1228/1000)),IF(AND(C1228="Wine",D1228="Fortified Wines"),SUM(LOOKUP(2,1/(SRP!$B$20:$B$23&lt;=E1228)/(SRP!$C$20:$C$23&gt;=E1228),SRP!$D$20:$D$23)*(G1228/100)*(E1228/1000)),IF(C1228="Wine",SUM(LOOKUP(2,1/(SRP!$B$15:$B$19&lt;=E1228)/(SRP!$C$15:$C$19&gt;=E1228),SRP!$D$15:$D$19)*(G1228/100)*(E1228/1000)),IF(C1228="Ready to Drink",SUM(LOOKUP(2,1/(SRP!$B$10:$B$14&lt;=E1228)/(SRP!$C$10:$C$14&gt;=E1228),SRP!$D$10:$D$14)*(G1228/100)*(E1228/1000)),0))))),2)</f>
        <v>7.59</v>
      </c>
    </row>
    <row r="1229" spans="1:11" x14ac:dyDescent="0.35">
      <c r="A1229" s="2">
        <v>20147</v>
      </c>
      <c r="B1229" s="76" t="s">
        <v>5539</v>
      </c>
      <c r="C1229" s="76" t="s">
        <v>285</v>
      </c>
      <c r="D1229" s="76" t="s">
        <v>6945</v>
      </c>
      <c r="E1229" s="76">
        <v>700</v>
      </c>
      <c r="F1229" s="76">
        <v>6</v>
      </c>
      <c r="G1229" s="77">
        <v>40</v>
      </c>
      <c r="H1229" s="76" t="s">
        <v>3992</v>
      </c>
      <c r="I1229" s="77">
        <v>84.99</v>
      </c>
      <c r="J1229" s="2">
        <v>1</v>
      </c>
      <c r="K1229" s="119" cm="1">
        <f t="array" ref="K1229">ROUND(IF(C1229="Beer",SUM(LOOKUP(2,1/(SRP!$B$7:$B$9&lt;=E1229)/(SRP!$C$7:$C$9&gt;=E1229),SRP!$D$7:$D$9)*(G1229/100)*(E1229/1000)),IF(C1229="Spirits",SUM(LOOKUP(2,1/(SRP!$B$2:$B$6&lt;=E1229)/(SRP!$C$2:$C$6&gt;=E1229),SRP!$D$2:$D$6)*(G1229/100)*(E1229/1000)),IF(AND(C1229="Wine",D1229="Fortified Wines"),SUM(LOOKUP(2,1/(SRP!$B$20:$B$23&lt;=E1229)/(SRP!$C$20:$C$23&gt;=E1229),SRP!$D$20:$D$23)*(G1229/100)*(E1229/1000)),IF(C1229="Wine",SUM(LOOKUP(2,1/(SRP!$B$15:$B$19&lt;=E1229)/(SRP!$C$15:$C$19&gt;=E1229),SRP!$D$15:$D$19)*(G1229/100)*(E1229/1000)),IF(C1229="Ready to Drink",SUM(LOOKUP(2,1/(SRP!$B$10:$B$14&lt;=E1229)/(SRP!$C$10:$C$14&gt;=E1229),SRP!$D$10:$D$14)*(G1229/100)*(E1229/1000)),0))))),2)</f>
        <v>19.55</v>
      </c>
    </row>
    <row r="1230" spans="1:11" x14ac:dyDescent="0.35">
      <c r="A1230" s="2">
        <v>20148</v>
      </c>
      <c r="B1230" s="76" t="s">
        <v>216</v>
      </c>
      <c r="C1230" s="76" t="s">
        <v>285</v>
      </c>
      <c r="D1230" s="76" t="s">
        <v>6949</v>
      </c>
      <c r="E1230" s="76">
        <v>750</v>
      </c>
      <c r="F1230" s="76">
        <v>12</v>
      </c>
      <c r="G1230" s="77">
        <v>40</v>
      </c>
      <c r="H1230" s="76" t="s">
        <v>3285</v>
      </c>
      <c r="I1230" s="77">
        <v>27.49</v>
      </c>
      <c r="J1230" s="2">
        <v>1</v>
      </c>
      <c r="K1230" s="119" cm="1">
        <f t="array" ref="K1230">ROUND(IF(C1230="Beer",SUM(LOOKUP(2,1/(SRP!$B$7:$B$9&lt;=E1230)/(SRP!$C$7:$C$9&gt;=E1230),SRP!$D$7:$D$9)*(G1230/100)*(E1230/1000)),IF(C1230="Spirits",SUM(LOOKUP(2,1/(SRP!$B$2:$B$6&lt;=E1230)/(SRP!$C$2:$C$6&gt;=E1230),SRP!$D$2:$D$6)*(G1230/100)*(E1230/1000)),IF(AND(C1230="Wine",D1230="Fortified Wines"),SUM(LOOKUP(2,1/(SRP!$B$20:$B$23&lt;=E1230)/(SRP!$C$20:$C$23&gt;=E1230),SRP!$D$20:$D$23)*(G1230/100)*(E1230/1000)),IF(C1230="Wine",SUM(LOOKUP(2,1/(SRP!$B$15:$B$19&lt;=E1230)/(SRP!$C$15:$C$19&gt;=E1230),SRP!$D$15:$D$19)*(G1230/100)*(E1230/1000)),IF(C1230="Ready to Drink",SUM(LOOKUP(2,1/(SRP!$B$10:$B$14&lt;=E1230)/(SRP!$C$10:$C$14&gt;=E1230),SRP!$D$10:$D$14)*(G1230/100)*(E1230/1000)),0))))),2)</f>
        <v>20.94</v>
      </c>
    </row>
    <row r="1231" spans="1:11" x14ac:dyDescent="0.35">
      <c r="A1231" s="2">
        <v>20149</v>
      </c>
      <c r="B1231" s="76" t="s">
        <v>1068</v>
      </c>
      <c r="C1231" s="76" t="s">
        <v>286</v>
      </c>
      <c r="D1231" s="76" t="s">
        <v>5236</v>
      </c>
      <c r="E1231" s="76">
        <v>750</v>
      </c>
      <c r="F1231" s="76">
        <v>6</v>
      </c>
      <c r="G1231" s="77">
        <v>13</v>
      </c>
      <c r="H1231" s="76" t="s">
        <v>3338</v>
      </c>
      <c r="I1231" s="77">
        <v>17.989999999999998</v>
      </c>
      <c r="J1231" s="2">
        <v>1</v>
      </c>
      <c r="K1231" s="119" cm="1">
        <f t="array" ref="K1231">ROUND(IF(C1231="Beer",SUM(LOOKUP(2,1/(SRP!$B$7:$B$9&lt;=E1231)/(SRP!$C$7:$C$9&gt;=E1231),SRP!$D$7:$D$9)*(G1231/100)*(E1231/1000)),IF(C1231="Spirits",SUM(LOOKUP(2,1/(SRP!$B$2:$B$6&lt;=E1231)/(SRP!$C$2:$C$6&gt;=E1231),SRP!$D$2:$D$6)*(G1231/100)*(E1231/1000)),IF(AND(C1231="Wine",D1231="Fortified Wines"),SUM(LOOKUP(2,1/(SRP!$B$20:$B$23&lt;=E1231)/(SRP!$C$20:$C$23&gt;=E1231),SRP!$D$20:$D$23)*(G1231/100)*(E1231/1000)),IF(C1231="Wine",SUM(LOOKUP(2,1/(SRP!$B$15:$B$19&lt;=E1231)/(SRP!$C$15:$C$19&gt;=E1231),SRP!$D$15:$D$19)*(G1231/100)*(E1231/1000)),IF(C1231="Ready to Drink",SUM(LOOKUP(2,1/(SRP!$B$10:$B$14&lt;=E1231)/(SRP!$C$10:$C$14&gt;=E1231),SRP!$D$10:$D$14)*(G1231/100)*(E1231/1000)),0))))),2)</f>
        <v>6.81</v>
      </c>
    </row>
    <row r="1232" spans="1:11" x14ac:dyDescent="0.35">
      <c r="A1232" s="2">
        <v>20167</v>
      </c>
      <c r="B1232" s="76" t="s">
        <v>1069</v>
      </c>
      <c r="C1232" s="76" t="s">
        <v>285</v>
      </c>
      <c r="D1232" s="76" t="s">
        <v>6942</v>
      </c>
      <c r="E1232" s="76">
        <v>375</v>
      </c>
      <c r="F1232" s="76">
        <v>12</v>
      </c>
      <c r="G1232" s="77">
        <v>45.2</v>
      </c>
      <c r="H1232" s="76" t="s">
        <v>6696</v>
      </c>
      <c r="I1232" s="77">
        <v>29.49</v>
      </c>
      <c r="J1232" s="2">
        <v>1</v>
      </c>
      <c r="K1232" s="119" cm="1">
        <f t="array" ref="K1232">ROUND(IF(C1232="Beer",SUM(LOOKUP(2,1/(SRP!$B$7:$B$9&lt;=E1232)/(SRP!$C$7:$C$9&gt;=E1232),SRP!$D$7:$D$9)*(G1232/100)*(E1232/1000)),IF(C1232="Spirits",SUM(LOOKUP(2,1/(SRP!$B$2:$B$6&lt;=E1232)/(SRP!$C$2:$C$6&gt;=E1232),SRP!$D$2:$D$6)*(G1232/100)*(E1232/1000)),IF(AND(C1232="Wine",D1232="Fortified Wines"),SUM(LOOKUP(2,1/(SRP!$B$20:$B$23&lt;=E1232)/(SRP!$C$20:$C$23&gt;=E1232),SRP!$D$20:$D$23)*(G1232/100)*(E1232/1000)),IF(C1232="Wine",SUM(LOOKUP(2,1/(SRP!$B$15:$B$19&lt;=E1232)/(SRP!$C$15:$C$19&gt;=E1232),SRP!$D$15:$D$19)*(G1232/100)*(E1232/1000)),IF(C1232="Ready to Drink",SUM(LOOKUP(2,1/(SRP!$B$10:$B$14&lt;=E1232)/(SRP!$C$10:$C$14&gt;=E1232),SRP!$D$10:$D$14)*(G1232/100)*(E1232/1000)),0))))),2)</f>
        <v>13.44</v>
      </c>
    </row>
    <row r="1233" spans="1:11" x14ac:dyDescent="0.35">
      <c r="A1233" s="2">
        <v>20174</v>
      </c>
      <c r="B1233" s="76" t="s">
        <v>1070</v>
      </c>
      <c r="C1233" s="76" t="s">
        <v>5938</v>
      </c>
      <c r="D1233" s="76" t="s">
        <v>5298</v>
      </c>
      <c r="E1233" s="76">
        <v>458</v>
      </c>
      <c r="F1233" s="76">
        <v>24</v>
      </c>
      <c r="G1233" s="77">
        <v>5.5</v>
      </c>
      <c r="H1233" s="76" t="s">
        <v>6870</v>
      </c>
      <c r="I1233" s="77">
        <v>3.69</v>
      </c>
      <c r="J1233" s="2">
        <v>1</v>
      </c>
      <c r="K1233" s="119" cm="1">
        <f t="array" ref="K1233">ROUND(IF(C1233="Beer",SUM(LOOKUP(2,1/(SRP!$B$7:$B$9&lt;=E1233)/(SRP!$C$7:$C$9&gt;=E1233),SRP!$D$7:$D$9)*(G1233/100)*(E1233/1000)),IF(C1233="Spirits",SUM(LOOKUP(2,1/(SRP!$B$2:$B$6&lt;=E1233)/(SRP!$C$2:$C$6&gt;=E1233),SRP!$D$2:$D$6)*(G1233/100)*(E1233/1000)),IF(AND(C1233="Wine",D1233="Fortified Wines"),SUM(LOOKUP(2,1/(SRP!$B$20:$B$23&lt;=E1233)/(SRP!$C$20:$C$23&gt;=E1233),SRP!$D$20:$D$23)*(G1233/100)*(E1233/1000)),IF(C1233="Wine",SUM(LOOKUP(2,1/(SRP!$B$15:$B$19&lt;=E1233)/(SRP!$C$15:$C$19&gt;=E1233),SRP!$D$15:$D$19)*(G1233/100)*(E1233/1000)),IF(C1233="Ready to Drink",SUM(LOOKUP(2,1/(SRP!$B$10:$B$14&lt;=E1233)/(SRP!$C$10:$C$14&gt;=E1233),SRP!$D$10:$D$14)*(G1233/100)*(E1233/1000)),0))))),2)</f>
        <v>1.86</v>
      </c>
    </row>
    <row r="1234" spans="1:11" x14ac:dyDescent="0.35">
      <c r="A1234" s="2">
        <v>20187</v>
      </c>
      <c r="B1234" s="76" t="s">
        <v>4007</v>
      </c>
      <c r="C1234" s="76" t="s">
        <v>286</v>
      </c>
      <c r="D1234" s="76" t="s">
        <v>5236</v>
      </c>
      <c r="E1234" s="76">
        <v>750</v>
      </c>
      <c r="F1234" s="76">
        <v>12</v>
      </c>
      <c r="G1234" s="77">
        <v>12</v>
      </c>
      <c r="H1234" s="76" t="s">
        <v>3326</v>
      </c>
      <c r="I1234" s="77">
        <v>17.989999999999998</v>
      </c>
      <c r="J1234" s="2">
        <v>1</v>
      </c>
      <c r="K1234" s="119" cm="1">
        <f t="array" ref="K1234">ROUND(IF(C1234="Beer",SUM(LOOKUP(2,1/(SRP!$B$7:$B$9&lt;=E1234)/(SRP!$C$7:$C$9&gt;=E1234),SRP!$D$7:$D$9)*(G1234/100)*(E1234/1000)),IF(C1234="Spirits",SUM(LOOKUP(2,1/(SRP!$B$2:$B$6&lt;=E1234)/(SRP!$C$2:$C$6&gt;=E1234),SRP!$D$2:$D$6)*(G1234/100)*(E1234/1000)),IF(AND(C1234="Wine",D1234="Fortified Wines"),SUM(LOOKUP(2,1/(SRP!$B$20:$B$23&lt;=E1234)/(SRP!$C$20:$C$23&gt;=E1234),SRP!$D$20:$D$23)*(G1234/100)*(E1234/1000)),IF(C1234="Wine",SUM(LOOKUP(2,1/(SRP!$B$15:$B$19&lt;=E1234)/(SRP!$C$15:$C$19&gt;=E1234),SRP!$D$15:$D$19)*(G1234/100)*(E1234/1000)),IF(C1234="Ready to Drink",SUM(LOOKUP(2,1/(SRP!$B$10:$B$14&lt;=E1234)/(SRP!$C$10:$C$14&gt;=E1234),SRP!$D$10:$D$14)*(G1234/100)*(E1234/1000)),0))))),2)</f>
        <v>6.28</v>
      </c>
    </row>
    <row r="1235" spans="1:11" x14ac:dyDescent="0.35">
      <c r="A1235" s="2">
        <v>20189</v>
      </c>
      <c r="B1235" s="76" t="s">
        <v>1071</v>
      </c>
      <c r="C1235" s="76" t="s">
        <v>286</v>
      </c>
      <c r="D1235" s="76" t="s">
        <v>300</v>
      </c>
      <c r="E1235" s="76">
        <v>750</v>
      </c>
      <c r="F1235" s="76">
        <v>12</v>
      </c>
      <c r="G1235" s="77">
        <v>13</v>
      </c>
      <c r="H1235" s="76" t="s">
        <v>3314</v>
      </c>
      <c r="I1235" s="77">
        <v>20.99</v>
      </c>
      <c r="J1235" s="2">
        <v>1</v>
      </c>
      <c r="K1235" s="119" cm="1">
        <f t="array" ref="K1235">ROUND(IF(C1235="Beer",SUM(LOOKUP(2,1/(SRP!$B$7:$B$9&lt;=E1235)/(SRP!$C$7:$C$9&gt;=E1235),SRP!$D$7:$D$9)*(G1235/100)*(E1235/1000)),IF(C1235="Spirits",SUM(LOOKUP(2,1/(SRP!$B$2:$B$6&lt;=E1235)/(SRP!$C$2:$C$6&gt;=E1235),SRP!$D$2:$D$6)*(G1235/100)*(E1235/1000)),IF(AND(C1235="Wine",D1235="Fortified Wines"),SUM(LOOKUP(2,1/(SRP!$B$20:$B$23&lt;=E1235)/(SRP!$C$20:$C$23&gt;=E1235),SRP!$D$20:$D$23)*(G1235/100)*(E1235/1000)),IF(C1235="Wine",SUM(LOOKUP(2,1/(SRP!$B$15:$B$19&lt;=E1235)/(SRP!$C$15:$C$19&gt;=E1235),SRP!$D$15:$D$19)*(G1235/100)*(E1235/1000)),IF(C1235="Ready to Drink",SUM(LOOKUP(2,1/(SRP!$B$10:$B$14&lt;=E1235)/(SRP!$C$10:$C$14&gt;=E1235),SRP!$D$10:$D$14)*(G1235/100)*(E1235/1000)),0))))),2)</f>
        <v>6.81</v>
      </c>
    </row>
    <row r="1236" spans="1:11" x14ac:dyDescent="0.35">
      <c r="A1236" s="2">
        <v>20214</v>
      </c>
      <c r="B1236" s="76" t="s">
        <v>1072</v>
      </c>
      <c r="C1236" s="76" t="s">
        <v>286</v>
      </c>
      <c r="D1236" s="76" t="s">
        <v>5254</v>
      </c>
      <c r="E1236" s="76">
        <v>750</v>
      </c>
      <c r="F1236" s="76">
        <v>12</v>
      </c>
      <c r="G1236" s="77">
        <v>14</v>
      </c>
      <c r="H1236" s="76" t="s">
        <v>3303</v>
      </c>
      <c r="I1236" s="77">
        <v>39.99</v>
      </c>
      <c r="J1236" s="2">
        <v>1</v>
      </c>
      <c r="K1236" s="119" cm="1">
        <f t="array" ref="K1236">ROUND(IF(C1236="Beer",SUM(LOOKUP(2,1/(SRP!$B$7:$B$9&lt;=E1236)/(SRP!$C$7:$C$9&gt;=E1236),SRP!$D$7:$D$9)*(G1236/100)*(E1236/1000)),IF(C1236="Spirits",SUM(LOOKUP(2,1/(SRP!$B$2:$B$6&lt;=E1236)/(SRP!$C$2:$C$6&gt;=E1236),SRP!$D$2:$D$6)*(G1236/100)*(E1236/1000)),IF(AND(C1236="Wine",D1236="Fortified Wines"),SUM(LOOKUP(2,1/(SRP!$B$20:$B$23&lt;=E1236)/(SRP!$C$20:$C$23&gt;=E1236),SRP!$D$20:$D$23)*(G1236/100)*(E1236/1000)),IF(C1236="Wine",SUM(LOOKUP(2,1/(SRP!$B$15:$B$19&lt;=E1236)/(SRP!$C$15:$C$19&gt;=E1236),SRP!$D$15:$D$19)*(G1236/100)*(E1236/1000)),IF(C1236="Ready to Drink",SUM(LOOKUP(2,1/(SRP!$B$10:$B$14&lt;=E1236)/(SRP!$C$10:$C$14&gt;=E1236),SRP!$D$10:$D$14)*(G1236/100)*(E1236/1000)),0))))),2)</f>
        <v>7.33</v>
      </c>
    </row>
    <row r="1237" spans="1:11" x14ac:dyDescent="0.35">
      <c r="A1237" s="2">
        <v>20221</v>
      </c>
      <c r="B1237" s="76" t="s">
        <v>5358</v>
      </c>
      <c r="C1237" s="76" t="s">
        <v>287</v>
      </c>
      <c r="D1237" s="76" t="s">
        <v>5240</v>
      </c>
      <c r="E1237" s="76">
        <v>5000</v>
      </c>
      <c r="F1237" s="76">
        <v>2</v>
      </c>
      <c r="G1237" s="77">
        <v>8.5</v>
      </c>
      <c r="H1237" s="76" t="s">
        <v>3290</v>
      </c>
      <c r="I1237" s="77">
        <v>69.989999999999995</v>
      </c>
      <c r="J1237" s="2">
        <v>1</v>
      </c>
      <c r="K1237" s="119" cm="1">
        <f t="array" ref="K1237">ROUND(IF(C1237="Beer",SUM(LOOKUP(2,1/(SRP!$B$7:$B$9&lt;=E1237)/(SRP!$C$7:$C$9&gt;=E1237),SRP!$D$7:$D$9)*(G1237/100)*(E1237/1000)),IF(C1237="Spirits",SUM(LOOKUP(2,1/(SRP!$B$2:$B$6&lt;=E1237)/(SRP!$C$2:$C$6&gt;=E1237),SRP!$D$2:$D$6)*(G1237/100)*(E1237/1000)),IF(AND(C1237="Wine",D1237="Fortified Wines"),SUM(LOOKUP(2,1/(SRP!$B$20:$B$23&lt;=E1237)/(SRP!$C$20:$C$23&gt;=E1237),SRP!$D$20:$D$23)*(G1237/100)*(E1237/1000)),IF(C1237="Wine",SUM(LOOKUP(2,1/(SRP!$B$15:$B$19&lt;=E1237)/(SRP!$C$15:$C$19&gt;=E1237),SRP!$D$15:$D$19)*(G1237/100)*(E1237/1000)),IF(C1237="Ready to Drink",SUM(LOOKUP(2,1/(SRP!$B$10:$B$14&lt;=E1237)/(SRP!$C$10:$C$14&gt;=E1237),SRP!$D$10:$D$14)*(G1237/100)*(E1237/1000)),0))))),2)</f>
        <v>29.67</v>
      </c>
    </row>
    <row r="1238" spans="1:11" x14ac:dyDescent="0.35">
      <c r="A1238" s="2">
        <v>20221</v>
      </c>
      <c r="B1238" s="76" t="s">
        <v>5358</v>
      </c>
      <c r="C1238" s="76" t="s">
        <v>287</v>
      </c>
      <c r="D1238" s="76" t="s">
        <v>5240</v>
      </c>
      <c r="E1238" s="76">
        <v>5000</v>
      </c>
      <c r="F1238" s="76">
        <v>2</v>
      </c>
      <c r="G1238" s="77">
        <v>8.5</v>
      </c>
      <c r="H1238" s="76" t="s">
        <v>3290</v>
      </c>
      <c r="I1238" s="77">
        <v>69.989999999999995</v>
      </c>
      <c r="J1238" s="2">
        <v>1</v>
      </c>
      <c r="K1238" s="119" cm="1">
        <f t="array" ref="K1238">ROUND(IF(C1238="Beer",SUM(LOOKUP(2,1/(SRP!$B$7:$B$9&lt;=E1238)/(SRP!$C$7:$C$9&gt;=E1238),SRP!$D$7:$D$9)*(G1238/100)*(E1238/1000)),IF(C1238="Spirits",SUM(LOOKUP(2,1/(SRP!$B$2:$B$6&lt;=E1238)/(SRP!$C$2:$C$6&gt;=E1238),SRP!$D$2:$D$6)*(G1238/100)*(E1238/1000)),IF(AND(C1238="Wine",D1238="Fortified Wines"),SUM(LOOKUP(2,1/(SRP!$B$20:$B$23&lt;=E1238)/(SRP!$C$20:$C$23&gt;=E1238),SRP!$D$20:$D$23)*(G1238/100)*(E1238/1000)),IF(C1238="Wine",SUM(LOOKUP(2,1/(SRP!$B$15:$B$19&lt;=E1238)/(SRP!$C$15:$C$19&gt;=E1238),SRP!$D$15:$D$19)*(G1238/100)*(E1238/1000)),IF(C1238="Ready to Drink",SUM(LOOKUP(2,1/(SRP!$B$10:$B$14&lt;=E1238)/(SRP!$C$10:$C$14&gt;=E1238),SRP!$D$10:$D$14)*(G1238/100)*(E1238/1000)),0))))),2)</f>
        <v>29.67</v>
      </c>
    </row>
    <row r="1239" spans="1:11" x14ac:dyDescent="0.35">
      <c r="A1239" s="2">
        <v>20260</v>
      </c>
      <c r="B1239" s="76" t="s">
        <v>1073</v>
      </c>
      <c r="C1239" s="76" t="s">
        <v>5938</v>
      </c>
      <c r="D1239" s="76" t="s">
        <v>5279</v>
      </c>
      <c r="E1239" s="76">
        <v>473</v>
      </c>
      <c r="F1239" s="76">
        <v>24</v>
      </c>
      <c r="G1239" s="77">
        <v>6.9</v>
      </c>
      <c r="H1239" s="76" t="s">
        <v>3321</v>
      </c>
      <c r="I1239" s="77">
        <v>4.29</v>
      </c>
      <c r="J1239" s="2">
        <v>1</v>
      </c>
      <c r="K1239" s="119" cm="1">
        <f t="array" ref="K1239">ROUND(IF(C1239="Beer",SUM(LOOKUP(2,1/(SRP!$B$7:$B$9&lt;=E1239)/(SRP!$C$7:$C$9&gt;=E1239),SRP!$D$7:$D$9)*(G1239/100)*(E1239/1000)),IF(C1239="Spirits",SUM(LOOKUP(2,1/(SRP!$B$2:$B$6&lt;=E1239)/(SRP!$C$2:$C$6&gt;=E1239),SRP!$D$2:$D$6)*(G1239/100)*(E1239/1000)),IF(AND(C1239="Wine",D1239="Fortified Wines"),SUM(LOOKUP(2,1/(SRP!$B$20:$B$23&lt;=E1239)/(SRP!$C$20:$C$23&gt;=E1239),SRP!$D$20:$D$23)*(G1239/100)*(E1239/1000)),IF(C1239="Wine",SUM(LOOKUP(2,1/(SRP!$B$15:$B$19&lt;=E1239)/(SRP!$C$15:$C$19&gt;=E1239),SRP!$D$15:$D$19)*(G1239/100)*(E1239/1000)),IF(C1239="Ready to Drink",SUM(LOOKUP(2,1/(SRP!$B$10:$B$14&lt;=E1239)/(SRP!$C$10:$C$14&gt;=E1239),SRP!$D$10:$D$14)*(G1239/100)*(E1239/1000)),0))))),2)</f>
        <v>2.41</v>
      </c>
    </row>
    <row r="1240" spans="1:11" x14ac:dyDescent="0.35">
      <c r="A1240" s="2">
        <v>20291</v>
      </c>
      <c r="B1240" s="76" t="s">
        <v>1074</v>
      </c>
      <c r="C1240" s="76" t="s">
        <v>287</v>
      </c>
      <c r="D1240" s="76" t="s">
        <v>5292</v>
      </c>
      <c r="E1240" s="76">
        <v>4260</v>
      </c>
      <c r="F1240" s="76">
        <v>1</v>
      </c>
      <c r="G1240" s="77">
        <v>3.2</v>
      </c>
      <c r="H1240" s="76" t="s">
        <v>3324</v>
      </c>
      <c r="I1240" s="77">
        <v>25.99</v>
      </c>
      <c r="J1240" s="2">
        <v>12</v>
      </c>
      <c r="K1240" s="119" cm="1">
        <f t="array" ref="K1240">ROUND(IF(C1240="Beer",SUM(LOOKUP(2,1/(SRP!$B$7:$B$9&lt;=E1240)/(SRP!$C$7:$C$9&gt;=E1240),SRP!$D$7:$D$9)*(G1240/100)*(E1240/1000)),IF(C1240="Spirits",SUM(LOOKUP(2,1/(SRP!$B$2:$B$6&lt;=E1240)/(SRP!$C$2:$C$6&gt;=E1240),SRP!$D$2:$D$6)*(G1240/100)*(E1240/1000)),IF(AND(C1240="Wine",D1240="Fortified Wines"),SUM(LOOKUP(2,1/(SRP!$B$20:$B$23&lt;=E1240)/(SRP!$C$20:$C$23&gt;=E1240),SRP!$D$20:$D$23)*(G1240/100)*(E1240/1000)),IF(C1240="Wine",SUM(LOOKUP(2,1/(SRP!$B$15:$B$19&lt;=E1240)/(SRP!$C$15:$C$19&gt;=E1240),SRP!$D$15:$D$19)*(G1240/100)*(E1240/1000)),IF(C1240="Ready to Drink",SUM(LOOKUP(2,1/(SRP!$B$10:$B$14&lt;=E1240)/(SRP!$C$10:$C$14&gt;=E1240),SRP!$D$10:$D$14)*(G1240/100)*(E1240/1000)),0))))),2)</f>
        <v>9.52</v>
      </c>
    </row>
    <row r="1241" spans="1:11" x14ac:dyDescent="0.35">
      <c r="A1241" s="2">
        <v>20291</v>
      </c>
      <c r="B1241" s="76" t="s">
        <v>1074</v>
      </c>
      <c r="C1241" s="76" t="s">
        <v>287</v>
      </c>
      <c r="D1241" s="76" t="s">
        <v>5292</v>
      </c>
      <c r="E1241" s="76">
        <v>4260</v>
      </c>
      <c r="F1241" s="76">
        <v>1</v>
      </c>
      <c r="G1241" s="77">
        <v>3.2</v>
      </c>
      <c r="H1241" s="76" t="s">
        <v>3324</v>
      </c>
      <c r="I1241" s="77">
        <v>25.99</v>
      </c>
      <c r="J1241" s="2">
        <v>12</v>
      </c>
      <c r="K1241" s="119" cm="1">
        <f t="array" ref="K1241">ROUND(IF(C1241="Beer",SUM(LOOKUP(2,1/(SRP!$B$7:$B$9&lt;=E1241)/(SRP!$C$7:$C$9&gt;=E1241),SRP!$D$7:$D$9)*(G1241/100)*(E1241/1000)),IF(C1241="Spirits",SUM(LOOKUP(2,1/(SRP!$B$2:$B$6&lt;=E1241)/(SRP!$C$2:$C$6&gt;=E1241),SRP!$D$2:$D$6)*(G1241/100)*(E1241/1000)),IF(AND(C1241="Wine",D1241="Fortified Wines"),SUM(LOOKUP(2,1/(SRP!$B$20:$B$23&lt;=E1241)/(SRP!$C$20:$C$23&gt;=E1241),SRP!$D$20:$D$23)*(G1241/100)*(E1241/1000)),IF(C1241="Wine",SUM(LOOKUP(2,1/(SRP!$B$15:$B$19&lt;=E1241)/(SRP!$C$15:$C$19&gt;=E1241),SRP!$D$15:$D$19)*(G1241/100)*(E1241/1000)),IF(C1241="Ready to Drink",SUM(LOOKUP(2,1/(SRP!$B$10:$B$14&lt;=E1241)/(SRP!$C$10:$C$14&gt;=E1241),SRP!$D$10:$D$14)*(G1241/100)*(E1241/1000)),0))))),2)</f>
        <v>9.52</v>
      </c>
    </row>
    <row r="1242" spans="1:11" x14ac:dyDescent="0.35">
      <c r="A1242" s="2">
        <v>20294</v>
      </c>
      <c r="B1242" s="76" t="s">
        <v>1075</v>
      </c>
      <c r="C1242" s="76" t="s">
        <v>287</v>
      </c>
      <c r="D1242" s="76" t="s">
        <v>5310</v>
      </c>
      <c r="E1242" s="76">
        <v>500</v>
      </c>
      <c r="F1242" s="76">
        <v>12</v>
      </c>
      <c r="G1242" s="77">
        <v>0.4</v>
      </c>
      <c r="H1242" s="76" t="s">
        <v>3290</v>
      </c>
      <c r="I1242" s="77">
        <v>3.49</v>
      </c>
      <c r="J1242" s="2">
        <v>1</v>
      </c>
      <c r="K1242" s="119" cm="1">
        <f t="array" ref="K1242">ROUND(IF(C1242="Beer",SUM(LOOKUP(2,1/(SRP!$B$7:$B$9&lt;=E1242)/(SRP!$C$7:$C$9&gt;=E1242),SRP!$D$7:$D$9)*(G1242/100)*(E1242/1000)),IF(C1242="Spirits",SUM(LOOKUP(2,1/(SRP!$B$2:$B$6&lt;=E1242)/(SRP!$C$2:$C$6&gt;=E1242),SRP!$D$2:$D$6)*(G1242/100)*(E1242/1000)),IF(AND(C1242="Wine",D1242="Fortified Wines"),SUM(LOOKUP(2,1/(SRP!$B$20:$B$23&lt;=E1242)/(SRP!$C$20:$C$23&gt;=E1242),SRP!$D$20:$D$23)*(G1242/100)*(E1242/1000)),IF(C1242="Wine",SUM(LOOKUP(2,1/(SRP!$B$15:$B$19&lt;=E1242)/(SRP!$C$15:$C$19&gt;=E1242),SRP!$D$15:$D$19)*(G1242/100)*(E1242/1000)),IF(C1242="Ready to Drink",SUM(LOOKUP(2,1/(SRP!$B$10:$B$14&lt;=E1242)/(SRP!$C$10:$C$14&gt;=E1242),SRP!$D$10:$D$14)*(G1242/100)*(E1242/1000)),0))))),2)</f>
        <v>0.14000000000000001</v>
      </c>
    </row>
    <row r="1243" spans="1:11" x14ac:dyDescent="0.35">
      <c r="A1243" s="2">
        <v>20294</v>
      </c>
      <c r="B1243" s="76" t="s">
        <v>1075</v>
      </c>
      <c r="C1243" s="76" t="s">
        <v>287</v>
      </c>
      <c r="D1243" s="76" t="s">
        <v>5310</v>
      </c>
      <c r="E1243" s="76">
        <v>500</v>
      </c>
      <c r="F1243" s="76">
        <v>12</v>
      </c>
      <c r="G1243" s="77">
        <v>0.4</v>
      </c>
      <c r="H1243" s="76" t="s">
        <v>3290</v>
      </c>
      <c r="I1243" s="77">
        <v>3.49</v>
      </c>
      <c r="J1243" s="2">
        <v>1</v>
      </c>
      <c r="K1243" s="119" cm="1">
        <f t="array" ref="K1243">ROUND(IF(C1243="Beer",SUM(LOOKUP(2,1/(SRP!$B$7:$B$9&lt;=E1243)/(SRP!$C$7:$C$9&gt;=E1243),SRP!$D$7:$D$9)*(G1243/100)*(E1243/1000)),IF(C1243="Spirits",SUM(LOOKUP(2,1/(SRP!$B$2:$B$6&lt;=E1243)/(SRP!$C$2:$C$6&gt;=E1243),SRP!$D$2:$D$6)*(G1243/100)*(E1243/1000)),IF(AND(C1243="Wine",D1243="Fortified Wines"),SUM(LOOKUP(2,1/(SRP!$B$20:$B$23&lt;=E1243)/(SRP!$C$20:$C$23&gt;=E1243),SRP!$D$20:$D$23)*(G1243/100)*(E1243/1000)),IF(C1243="Wine",SUM(LOOKUP(2,1/(SRP!$B$15:$B$19&lt;=E1243)/(SRP!$C$15:$C$19&gt;=E1243),SRP!$D$15:$D$19)*(G1243/100)*(E1243/1000)),IF(C1243="Ready to Drink",SUM(LOOKUP(2,1/(SRP!$B$10:$B$14&lt;=E1243)/(SRP!$C$10:$C$14&gt;=E1243),SRP!$D$10:$D$14)*(G1243/100)*(E1243/1000)),0))))),2)</f>
        <v>0.14000000000000001</v>
      </c>
    </row>
    <row r="1244" spans="1:11" x14ac:dyDescent="0.35">
      <c r="A1244" s="2">
        <v>20313</v>
      </c>
      <c r="B1244" s="76" t="s">
        <v>1076</v>
      </c>
      <c r="C1244" s="76" t="s">
        <v>287</v>
      </c>
      <c r="D1244" s="76" t="s">
        <v>5266</v>
      </c>
      <c r="E1244" s="76">
        <v>650</v>
      </c>
      <c r="F1244" s="76">
        <v>12</v>
      </c>
      <c r="G1244" s="77">
        <v>5.5</v>
      </c>
      <c r="H1244" s="76" t="s">
        <v>3324</v>
      </c>
      <c r="I1244" s="77">
        <v>6.45</v>
      </c>
      <c r="J1244" s="2">
        <v>1</v>
      </c>
      <c r="K1244" s="119" cm="1">
        <f t="array" ref="K1244">ROUND(IF(C1244="Beer",SUM(LOOKUP(2,1/(SRP!$B$7:$B$9&lt;=E1244)/(SRP!$C$7:$C$9&gt;=E1244),SRP!$D$7:$D$9)*(G1244/100)*(E1244/1000)),IF(C1244="Spirits",SUM(LOOKUP(2,1/(SRP!$B$2:$B$6&lt;=E1244)/(SRP!$C$2:$C$6&gt;=E1244),SRP!$D$2:$D$6)*(G1244/100)*(E1244/1000)),IF(AND(C1244="Wine",D1244="Fortified Wines"),SUM(LOOKUP(2,1/(SRP!$B$20:$B$23&lt;=E1244)/(SRP!$C$20:$C$23&gt;=E1244),SRP!$D$20:$D$23)*(G1244/100)*(E1244/1000)),IF(C1244="Wine",SUM(LOOKUP(2,1/(SRP!$B$15:$B$19&lt;=E1244)/(SRP!$C$15:$C$19&gt;=E1244),SRP!$D$15:$D$19)*(G1244/100)*(E1244/1000)),IF(C1244="Ready to Drink",SUM(LOOKUP(2,1/(SRP!$B$10:$B$14&lt;=E1244)/(SRP!$C$10:$C$14&gt;=E1244),SRP!$D$10:$D$14)*(G1244/100)*(E1244/1000)),0))))),2)</f>
        <v>2.5</v>
      </c>
    </row>
    <row r="1245" spans="1:11" x14ac:dyDescent="0.35">
      <c r="A1245" s="2">
        <v>20313</v>
      </c>
      <c r="B1245" s="76" t="s">
        <v>1076</v>
      </c>
      <c r="C1245" s="76" t="s">
        <v>287</v>
      </c>
      <c r="D1245" s="76" t="s">
        <v>5266</v>
      </c>
      <c r="E1245" s="76">
        <v>650</v>
      </c>
      <c r="F1245" s="76">
        <v>12</v>
      </c>
      <c r="G1245" s="77">
        <v>5.5</v>
      </c>
      <c r="H1245" s="76" t="s">
        <v>3324</v>
      </c>
      <c r="I1245" s="77">
        <v>6.45</v>
      </c>
      <c r="J1245" s="2">
        <v>1</v>
      </c>
      <c r="K1245" s="119" cm="1">
        <f t="array" ref="K1245">ROUND(IF(C1245="Beer",SUM(LOOKUP(2,1/(SRP!$B$7:$B$9&lt;=E1245)/(SRP!$C$7:$C$9&gt;=E1245),SRP!$D$7:$D$9)*(G1245/100)*(E1245/1000)),IF(C1245="Spirits",SUM(LOOKUP(2,1/(SRP!$B$2:$B$6&lt;=E1245)/(SRP!$C$2:$C$6&gt;=E1245),SRP!$D$2:$D$6)*(G1245/100)*(E1245/1000)),IF(AND(C1245="Wine",D1245="Fortified Wines"),SUM(LOOKUP(2,1/(SRP!$B$20:$B$23&lt;=E1245)/(SRP!$C$20:$C$23&gt;=E1245),SRP!$D$20:$D$23)*(G1245/100)*(E1245/1000)),IF(C1245="Wine",SUM(LOOKUP(2,1/(SRP!$B$15:$B$19&lt;=E1245)/(SRP!$C$15:$C$19&gt;=E1245),SRP!$D$15:$D$19)*(G1245/100)*(E1245/1000)),IF(C1245="Ready to Drink",SUM(LOOKUP(2,1/(SRP!$B$10:$B$14&lt;=E1245)/(SRP!$C$10:$C$14&gt;=E1245),SRP!$D$10:$D$14)*(G1245/100)*(E1245/1000)),0))))),2)</f>
        <v>2.5</v>
      </c>
    </row>
    <row r="1246" spans="1:11" x14ac:dyDescent="0.35">
      <c r="A1246" s="2">
        <v>20318</v>
      </c>
      <c r="B1246" s="76" t="s">
        <v>1077</v>
      </c>
      <c r="C1246" s="76" t="s">
        <v>286</v>
      </c>
      <c r="D1246" s="76" t="s">
        <v>5269</v>
      </c>
      <c r="E1246" s="76">
        <v>750</v>
      </c>
      <c r="F1246" s="76">
        <v>12</v>
      </c>
      <c r="G1246" s="77">
        <v>13.5</v>
      </c>
      <c r="H1246" s="76" t="s">
        <v>6869</v>
      </c>
      <c r="I1246" s="77">
        <v>14.99</v>
      </c>
      <c r="J1246" s="2">
        <v>1</v>
      </c>
      <c r="K1246" s="119" cm="1">
        <f t="array" ref="K1246">ROUND(IF(C1246="Beer",SUM(LOOKUP(2,1/(SRP!$B$7:$B$9&lt;=E1246)/(SRP!$C$7:$C$9&gt;=E1246),SRP!$D$7:$D$9)*(G1246/100)*(E1246/1000)),IF(C1246="Spirits",SUM(LOOKUP(2,1/(SRP!$B$2:$B$6&lt;=E1246)/(SRP!$C$2:$C$6&gt;=E1246),SRP!$D$2:$D$6)*(G1246/100)*(E1246/1000)),IF(AND(C1246="Wine",D1246="Fortified Wines"),SUM(LOOKUP(2,1/(SRP!$B$20:$B$23&lt;=E1246)/(SRP!$C$20:$C$23&gt;=E1246),SRP!$D$20:$D$23)*(G1246/100)*(E1246/1000)),IF(C1246="Wine",SUM(LOOKUP(2,1/(SRP!$B$15:$B$19&lt;=E1246)/(SRP!$C$15:$C$19&gt;=E1246),SRP!$D$15:$D$19)*(G1246/100)*(E1246/1000)),IF(C1246="Ready to Drink",SUM(LOOKUP(2,1/(SRP!$B$10:$B$14&lt;=E1246)/(SRP!$C$10:$C$14&gt;=E1246),SRP!$D$10:$D$14)*(G1246/100)*(E1246/1000)),0))))),2)</f>
        <v>7.07</v>
      </c>
    </row>
    <row r="1247" spans="1:11" x14ac:dyDescent="0.35">
      <c r="A1247" s="2">
        <v>20319</v>
      </c>
      <c r="B1247" s="76" t="s">
        <v>1078</v>
      </c>
      <c r="C1247" s="76" t="s">
        <v>286</v>
      </c>
      <c r="D1247" s="76" t="s">
        <v>5264</v>
      </c>
      <c r="E1247" s="76">
        <v>750</v>
      </c>
      <c r="F1247" s="76">
        <v>12</v>
      </c>
      <c r="G1247" s="77">
        <v>12</v>
      </c>
      <c r="H1247" s="76" t="s">
        <v>6869</v>
      </c>
      <c r="I1247" s="77">
        <v>12.99</v>
      </c>
      <c r="J1247" s="2">
        <v>1</v>
      </c>
      <c r="K1247" s="119" cm="1">
        <f t="array" ref="K1247">ROUND(IF(C1247="Beer",SUM(LOOKUP(2,1/(SRP!$B$7:$B$9&lt;=E1247)/(SRP!$C$7:$C$9&gt;=E1247),SRP!$D$7:$D$9)*(G1247/100)*(E1247/1000)),IF(C1247="Spirits",SUM(LOOKUP(2,1/(SRP!$B$2:$B$6&lt;=E1247)/(SRP!$C$2:$C$6&gt;=E1247),SRP!$D$2:$D$6)*(G1247/100)*(E1247/1000)),IF(AND(C1247="Wine",D1247="Fortified Wines"),SUM(LOOKUP(2,1/(SRP!$B$20:$B$23&lt;=E1247)/(SRP!$C$20:$C$23&gt;=E1247),SRP!$D$20:$D$23)*(G1247/100)*(E1247/1000)),IF(C1247="Wine",SUM(LOOKUP(2,1/(SRP!$B$15:$B$19&lt;=E1247)/(SRP!$C$15:$C$19&gt;=E1247),SRP!$D$15:$D$19)*(G1247/100)*(E1247/1000)),IF(C1247="Ready to Drink",SUM(LOOKUP(2,1/(SRP!$B$10:$B$14&lt;=E1247)/(SRP!$C$10:$C$14&gt;=E1247),SRP!$D$10:$D$14)*(G1247/100)*(E1247/1000)),0))))),2)</f>
        <v>6.28</v>
      </c>
    </row>
    <row r="1248" spans="1:11" x14ac:dyDescent="0.35">
      <c r="A1248" s="2">
        <v>20330</v>
      </c>
      <c r="B1248" s="76" t="s">
        <v>1079</v>
      </c>
      <c r="C1248" s="76" t="s">
        <v>286</v>
      </c>
      <c r="D1248" s="76" t="s">
        <v>5236</v>
      </c>
      <c r="E1248" s="76">
        <v>750</v>
      </c>
      <c r="F1248" s="76">
        <v>12</v>
      </c>
      <c r="G1248" s="77">
        <v>13.5</v>
      </c>
      <c r="H1248" s="76" t="s">
        <v>3307</v>
      </c>
      <c r="I1248" s="77">
        <v>18.989999999999998</v>
      </c>
      <c r="J1248" s="2">
        <v>1</v>
      </c>
      <c r="K1248" s="119" cm="1">
        <f t="array" ref="K1248">ROUND(IF(C1248="Beer",SUM(LOOKUP(2,1/(SRP!$B$7:$B$9&lt;=E1248)/(SRP!$C$7:$C$9&gt;=E1248),SRP!$D$7:$D$9)*(G1248/100)*(E1248/1000)),IF(C1248="Spirits",SUM(LOOKUP(2,1/(SRP!$B$2:$B$6&lt;=E1248)/(SRP!$C$2:$C$6&gt;=E1248),SRP!$D$2:$D$6)*(G1248/100)*(E1248/1000)),IF(AND(C1248="Wine",D1248="Fortified Wines"),SUM(LOOKUP(2,1/(SRP!$B$20:$B$23&lt;=E1248)/(SRP!$C$20:$C$23&gt;=E1248),SRP!$D$20:$D$23)*(G1248/100)*(E1248/1000)),IF(C1248="Wine",SUM(LOOKUP(2,1/(SRP!$B$15:$B$19&lt;=E1248)/(SRP!$C$15:$C$19&gt;=E1248),SRP!$D$15:$D$19)*(G1248/100)*(E1248/1000)),IF(C1248="Ready to Drink",SUM(LOOKUP(2,1/(SRP!$B$10:$B$14&lt;=E1248)/(SRP!$C$10:$C$14&gt;=E1248),SRP!$D$10:$D$14)*(G1248/100)*(E1248/1000)),0))))),2)</f>
        <v>7.07</v>
      </c>
    </row>
    <row r="1249" spans="1:11" x14ac:dyDescent="0.35">
      <c r="A1249" s="2">
        <v>20347</v>
      </c>
      <c r="B1249" s="76" t="s">
        <v>1080</v>
      </c>
      <c r="C1249" s="76" t="s">
        <v>286</v>
      </c>
      <c r="D1249" s="76" t="s">
        <v>5232</v>
      </c>
      <c r="E1249" s="76">
        <v>750</v>
      </c>
      <c r="F1249" s="76">
        <v>6</v>
      </c>
      <c r="G1249" s="77">
        <v>8.4</v>
      </c>
      <c r="H1249" s="76" t="s">
        <v>3279</v>
      </c>
      <c r="I1249" s="77">
        <v>17.989999999999998</v>
      </c>
      <c r="J1249" s="2">
        <v>1</v>
      </c>
      <c r="K1249" s="119" cm="1">
        <f t="array" ref="K1249">ROUND(IF(C1249="Beer",SUM(LOOKUP(2,1/(SRP!$B$7:$B$9&lt;=E1249)/(SRP!$C$7:$C$9&gt;=E1249),SRP!$D$7:$D$9)*(G1249/100)*(E1249/1000)),IF(C1249="Spirits",SUM(LOOKUP(2,1/(SRP!$B$2:$B$6&lt;=E1249)/(SRP!$C$2:$C$6&gt;=E1249),SRP!$D$2:$D$6)*(G1249/100)*(E1249/1000)),IF(AND(C1249="Wine",D1249="Fortified Wines"),SUM(LOOKUP(2,1/(SRP!$B$20:$B$23&lt;=E1249)/(SRP!$C$20:$C$23&gt;=E1249),SRP!$D$20:$D$23)*(G1249/100)*(E1249/1000)),IF(C1249="Wine",SUM(LOOKUP(2,1/(SRP!$B$15:$B$19&lt;=E1249)/(SRP!$C$15:$C$19&gt;=E1249),SRP!$D$15:$D$19)*(G1249/100)*(E1249/1000)),IF(C1249="Ready to Drink",SUM(LOOKUP(2,1/(SRP!$B$10:$B$14&lt;=E1249)/(SRP!$C$10:$C$14&gt;=E1249),SRP!$D$10:$D$14)*(G1249/100)*(E1249/1000)),0))))),2)</f>
        <v>4.4000000000000004</v>
      </c>
    </row>
    <row r="1250" spans="1:11" x14ac:dyDescent="0.35">
      <c r="A1250" s="2">
        <v>20362</v>
      </c>
      <c r="B1250" s="76" t="s">
        <v>1081</v>
      </c>
      <c r="C1250" s="76" t="s">
        <v>285</v>
      </c>
      <c r="D1250" s="76" t="s">
        <v>5231</v>
      </c>
      <c r="E1250" s="76">
        <v>750</v>
      </c>
      <c r="F1250" s="76">
        <v>12</v>
      </c>
      <c r="G1250" s="77">
        <v>40</v>
      </c>
      <c r="H1250" s="76" t="s">
        <v>3284</v>
      </c>
      <c r="I1250" s="77">
        <v>29.99</v>
      </c>
      <c r="J1250" s="2">
        <v>1</v>
      </c>
      <c r="K1250" s="119" cm="1">
        <f t="array" ref="K1250">ROUND(IF(C1250="Beer",SUM(LOOKUP(2,1/(SRP!$B$7:$B$9&lt;=E1250)/(SRP!$C$7:$C$9&gt;=E1250),SRP!$D$7:$D$9)*(G1250/100)*(E1250/1000)),IF(C1250="Spirits",SUM(LOOKUP(2,1/(SRP!$B$2:$B$6&lt;=E1250)/(SRP!$C$2:$C$6&gt;=E1250),SRP!$D$2:$D$6)*(G1250/100)*(E1250/1000)),IF(AND(C1250="Wine",D1250="Fortified Wines"),SUM(LOOKUP(2,1/(SRP!$B$20:$B$23&lt;=E1250)/(SRP!$C$20:$C$23&gt;=E1250),SRP!$D$20:$D$23)*(G1250/100)*(E1250/1000)),IF(C1250="Wine",SUM(LOOKUP(2,1/(SRP!$B$15:$B$19&lt;=E1250)/(SRP!$C$15:$C$19&gt;=E1250),SRP!$D$15:$D$19)*(G1250/100)*(E1250/1000)),IF(C1250="Ready to Drink",SUM(LOOKUP(2,1/(SRP!$B$10:$B$14&lt;=E1250)/(SRP!$C$10:$C$14&gt;=E1250),SRP!$D$10:$D$14)*(G1250/100)*(E1250/1000)),0))))),2)</f>
        <v>20.94</v>
      </c>
    </row>
    <row r="1251" spans="1:11" x14ac:dyDescent="0.35">
      <c r="A1251" s="2">
        <v>20367</v>
      </c>
      <c r="B1251" s="76" t="s">
        <v>6742</v>
      </c>
      <c r="C1251" s="76" t="s">
        <v>285</v>
      </c>
      <c r="D1251" s="76" t="s">
        <v>5243</v>
      </c>
      <c r="E1251" s="76">
        <v>200</v>
      </c>
      <c r="F1251" s="76">
        <v>12</v>
      </c>
      <c r="G1251" s="77">
        <v>40</v>
      </c>
      <c r="H1251" s="76" t="s">
        <v>3283</v>
      </c>
      <c r="I1251" s="77">
        <v>12.99</v>
      </c>
      <c r="J1251" s="2">
        <v>1</v>
      </c>
      <c r="K1251" s="119" cm="1">
        <f t="array" ref="K1251">ROUND(IF(C1251="Beer",SUM(LOOKUP(2,1/(SRP!$B$7:$B$9&lt;=E1251)/(SRP!$C$7:$C$9&gt;=E1251),SRP!$D$7:$D$9)*(G1251/100)*(E1251/1000)),IF(C1251="Spirits",SUM(LOOKUP(2,1/(SRP!$B$2:$B$6&lt;=E1251)/(SRP!$C$2:$C$6&gt;=E1251),SRP!$D$2:$D$6)*(G1251/100)*(E1251/1000)),IF(AND(C1251="Wine",D1251="Fortified Wines"),SUM(LOOKUP(2,1/(SRP!$B$20:$B$23&lt;=E1251)/(SRP!$C$20:$C$23&gt;=E1251),SRP!$D$20:$D$23)*(G1251/100)*(E1251/1000)),IF(C1251="Wine",SUM(LOOKUP(2,1/(SRP!$B$15:$B$19&lt;=E1251)/(SRP!$C$15:$C$19&gt;=E1251),SRP!$D$15:$D$19)*(G1251/100)*(E1251/1000)),IF(C1251="Ready to Drink",SUM(LOOKUP(2,1/(SRP!$B$10:$B$14&lt;=E1251)/(SRP!$C$10:$C$14&gt;=E1251),SRP!$D$10:$D$14)*(G1251/100)*(E1251/1000)),0))))),2)</f>
        <v>7.61</v>
      </c>
    </row>
    <row r="1252" spans="1:11" x14ac:dyDescent="0.35">
      <c r="A1252" s="2">
        <v>20379</v>
      </c>
      <c r="B1252" s="76" t="s">
        <v>1082</v>
      </c>
      <c r="C1252" s="76" t="s">
        <v>286</v>
      </c>
      <c r="D1252" s="76" t="s">
        <v>5249</v>
      </c>
      <c r="E1252" s="76">
        <v>1500</v>
      </c>
      <c r="F1252" s="76">
        <v>6</v>
      </c>
      <c r="G1252" s="77">
        <v>12</v>
      </c>
      <c r="H1252" s="76" t="s">
        <v>3303</v>
      </c>
      <c r="I1252" s="77">
        <v>19.989999999999998</v>
      </c>
      <c r="J1252" s="2">
        <v>1</v>
      </c>
      <c r="K1252" s="119" cm="1">
        <f t="array" ref="K1252">ROUND(IF(C1252="Beer",SUM(LOOKUP(2,1/(SRP!$B$7:$B$9&lt;=E1252)/(SRP!$C$7:$C$9&gt;=E1252),SRP!$D$7:$D$9)*(G1252/100)*(E1252/1000)),IF(C1252="Spirits",SUM(LOOKUP(2,1/(SRP!$B$2:$B$6&lt;=E1252)/(SRP!$C$2:$C$6&gt;=E1252),SRP!$D$2:$D$6)*(G1252/100)*(E1252/1000)),IF(AND(C1252="Wine",D1252="Fortified Wines"),SUM(LOOKUP(2,1/(SRP!$B$20:$B$23&lt;=E1252)/(SRP!$C$20:$C$23&gt;=E1252),SRP!$D$20:$D$23)*(G1252/100)*(E1252/1000)),IF(C1252="Wine",SUM(LOOKUP(2,1/(SRP!$B$15:$B$19&lt;=E1252)/(SRP!$C$15:$C$19&gt;=E1252),SRP!$D$15:$D$19)*(G1252/100)*(E1252/1000)),IF(C1252="Ready to Drink",SUM(LOOKUP(2,1/(SRP!$B$10:$B$14&lt;=E1252)/(SRP!$C$10:$C$14&gt;=E1252),SRP!$D$10:$D$14)*(G1252/100)*(E1252/1000)),0))))),2)</f>
        <v>12.57</v>
      </c>
    </row>
    <row r="1253" spans="1:11" x14ac:dyDescent="0.35">
      <c r="A1253" s="2">
        <v>20380</v>
      </c>
      <c r="B1253" s="76" t="s">
        <v>1083</v>
      </c>
      <c r="C1253" s="76" t="s">
        <v>286</v>
      </c>
      <c r="D1253" s="76" t="s">
        <v>5236</v>
      </c>
      <c r="E1253" s="76">
        <v>1500</v>
      </c>
      <c r="F1253" s="76">
        <v>6</v>
      </c>
      <c r="G1253" s="77">
        <v>12.5</v>
      </c>
      <c r="H1253" s="76" t="s">
        <v>3303</v>
      </c>
      <c r="I1253" s="77">
        <v>19.989999999999998</v>
      </c>
      <c r="J1253" s="2">
        <v>1</v>
      </c>
      <c r="K1253" s="119" cm="1">
        <f t="array" ref="K1253">ROUND(IF(C1253="Beer",SUM(LOOKUP(2,1/(SRP!$B$7:$B$9&lt;=E1253)/(SRP!$C$7:$C$9&gt;=E1253),SRP!$D$7:$D$9)*(G1253/100)*(E1253/1000)),IF(C1253="Spirits",SUM(LOOKUP(2,1/(SRP!$B$2:$B$6&lt;=E1253)/(SRP!$C$2:$C$6&gt;=E1253),SRP!$D$2:$D$6)*(G1253/100)*(E1253/1000)),IF(AND(C1253="Wine",D1253="Fortified Wines"),SUM(LOOKUP(2,1/(SRP!$B$20:$B$23&lt;=E1253)/(SRP!$C$20:$C$23&gt;=E1253),SRP!$D$20:$D$23)*(G1253/100)*(E1253/1000)),IF(C1253="Wine",SUM(LOOKUP(2,1/(SRP!$B$15:$B$19&lt;=E1253)/(SRP!$C$15:$C$19&gt;=E1253),SRP!$D$15:$D$19)*(G1253/100)*(E1253/1000)),IF(C1253="Ready to Drink",SUM(LOOKUP(2,1/(SRP!$B$10:$B$14&lt;=E1253)/(SRP!$C$10:$C$14&gt;=E1253),SRP!$D$10:$D$14)*(G1253/100)*(E1253/1000)),0))))),2)</f>
        <v>13.09</v>
      </c>
    </row>
    <row r="1254" spans="1:11" x14ac:dyDescent="0.35">
      <c r="A1254" s="2">
        <v>20403</v>
      </c>
      <c r="B1254" s="76" t="s">
        <v>1084</v>
      </c>
      <c r="C1254" s="76" t="s">
        <v>287</v>
      </c>
      <c r="D1254" s="76" t="s">
        <v>5230</v>
      </c>
      <c r="E1254" s="76">
        <v>2840</v>
      </c>
      <c r="F1254" s="76">
        <v>3</v>
      </c>
      <c r="G1254" s="77">
        <v>5</v>
      </c>
      <c r="H1254" s="76" t="s">
        <v>3324</v>
      </c>
      <c r="I1254" s="77">
        <v>15.79</v>
      </c>
      <c r="J1254" s="2">
        <v>8</v>
      </c>
      <c r="K1254" s="119" cm="1">
        <f t="array" ref="K1254">ROUND(IF(C1254="Beer",SUM(LOOKUP(2,1/(SRP!$B$7:$B$9&lt;=E1254)/(SRP!$C$7:$C$9&gt;=E1254),SRP!$D$7:$D$9)*(G1254/100)*(E1254/1000)),IF(C1254="Spirits",SUM(LOOKUP(2,1/(SRP!$B$2:$B$6&lt;=E1254)/(SRP!$C$2:$C$6&gt;=E1254),SRP!$D$2:$D$6)*(G1254/100)*(E1254/1000)),IF(AND(C1254="Wine",D1254="Fortified Wines"),SUM(LOOKUP(2,1/(SRP!$B$20:$B$23&lt;=E1254)/(SRP!$C$20:$C$23&gt;=E1254),SRP!$D$20:$D$23)*(G1254/100)*(E1254/1000)),IF(C1254="Wine",SUM(LOOKUP(2,1/(SRP!$B$15:$B$19&lt;=E1254)/(SRP!$C$15:$C$19&gt;=E1254),SRP!$D$15:$D$19)*(G1254/100)*(E1254/1000)),IF(C1254="Ready to Drink",SUM(LOOKUP(2,1/(SRP!$B$10:$B$14&lt;=E1254)/(SRP!$C$10:$C$14&gt;=E1254),SRP!$D$10:$D$14)*(G1254/100)*(E1254/1000)),0))))),2)</f>
        <v>9.91</v>
      </c>
    </row>
    <row r="1255" spans="1:11" x14ac:dyDescent="0.35">
      <c r="A1255" s="2">
        <v>20403</v>
      </c>
      <c r="B1255" s="76" t="s">
        <v>1084</v>
      </c>
      <c r="C1255" s="76" t="s">
        <v>287</v>
      </c>
      <c r="D1255" s="76" t="s">
        <v>5230</v>
      </c>
      <c r="E1255" s="76">
        <v>2840</v>
      </c>
      <c r="F1255" s="76">
        <v>3</v>
      </c>
      <c r="G1255" s="77">
        <v>5</v>
      </c>
      <c r="H1255" s="76" t="s">
        <v>3324</v>
      </c>
      <c r="I1255" s="77">
        <v>15.79</v>
      </c>
      <c r="J1255" s="2">
        <v>8</v>
      </c>
      <c r="K1255" s="119" cm="1">
        <f t="array" ref="K1255">ROUND(IF(C1255="Beer",SUM(LOOKUP(2,1/(SRP!$B$7:$B$9&lt;=E1255)/(SRP!$C$7:$C$9&gt;=E1255),SRP!$D$7:$D$9)*(G1255/100)*(E1255/1000)),IF(C1255="Spirits",SUM(LOOKUP(2,1/(SRP!$B$2:$B$6&lt;=E1255)/(SRP!$C$2:$C$6&gt;=E1255),SRP!$D$2:$D$6)*(G1255/100)*(E1255/1000)),IF(AND(C1255="Wine",D1255="Fortified Wines"),SUM(LOOKUP(2,1/(SRP!$B$20:$B$23&lt;=E1255)/(SRP!$C$20:$C$23&gt;=E1255),SRP!$D$20:$D$23)*(G1255/100)*(E1255/1000)),IF(C1255="Wine",SUM(LOOKUP(2,1/(SRP!$B$15:$B$19&lt;=E1255)/(SRP!$C$15:$C$19&gt;=E1255),SRP!$D$15:$D$19)*(G1255/100)*(E1255/1000)),IF(C1255="Ready to Drink",SUM(LOOKUP(2,1/(SRP!$B$10:$B$14&lt;=E1255)/(SRP!$C$10:$C$14&gt;=E1255),SRP!$D$10:$D$14)*(G1255/100)*(E1255/1000)),0))))),2)</f>
        <v>9.91</v>
      </c>
    </row>
    <row r="1256" spans="1:11" x14ac:dyDescent="0.35">
      <c r="A1256" s="2">
        <v>20406</v>
      </c>
      <c r="B1256" s="76" t="s">
        <v>1085</v>
      </c>
      <c r="C1256" s="76" t="s">
        <v>287</v>
      </c>
      <c r="D1256" s="76" t="s">
        <v>5230</v>
      </c>
      <c r="E1256" s="76">
        <v>8520</v>
      </c>
      <c r="F1256" s="76">
        <v>1</v>
      </c>
      <c r="G1256" s="77">
        <v>4.7</v>
      </c>
      <c r="H1256" s="76" t="s">
        <v>3324</v>
      </c>
      <c r="I1256" s="77">
        <v>51.99</v>
      </c>
      <c r="J1256" s="2">
        <v>24</v>
      </c>
      <c r="K1256" s="119" cm="1">
        <f t="array" ref="K1256">ROUND(IF(C1256="Beer",SUM(LOOKUP(2,1/(SRP!$B$7:$B$9&lt;=E1256)/(SRP!$C$7:$C$9&gt;=E1256),SRP!$D$7:$D$9)*(G1256/100)*(E1256/1000)),IF(C1256="Spirits",SUM(LOOKUP(2,1/(SRP!$B$2:$B$6&lt;=E1256)/(SRP!$C$2:$C$6&gt;=E1256),SRP!$D$2:$D$6)*(G1256/100)*(E1256/1000)),IF(AND(C1256="Wine",D1256="Fortified Wines"),SUM(LOOKUP(2,1/(SRP!$B$20:$B$23&lt;=E1256)/(SRP!$C$20:$C$23&gt;=E1256),SRP!$D$20:$D$23)*(G1256/100)*(E1256/1000)),IF(C1256="Wine",SUM(LOOKUP(2,1/(SRP!$B$15:$B$19&lt;=E1256)/(SRP!$C$15:$C$19&gt;=E1256),SRP!$D$15:$D$19)*(G1256/100)*(E1256/1000)),IF(C1256="Ready to Drink",SUM(LOOKUP(2,1/(SRP!$B$10:$B$14&lt;=E1256)/(SRP!$C$10:$C$14&gt;=E1256),SRP!$D$10:$D$14)*(G1256/100)*(E1256/1000)),0))))),2)</f>
        <v>27.95</v>
      </c>
    </row>
    <row r="1257" spans="1:11" x14ac:dyDescent="0.35">
      <c r="A1257" s="2">
        <v>20406</v>
      </c>
      <c r="B1257" s="76" t="s">
        <v>1085</v>
      </c>
      <c r="C1257" s="76" t="s">
        <v>287</v>
      </c>
      <c r="D1257" s="76" t="s">
        <v>5230</v>
      </c>
      <c r="E1257" s="76">
        <v>8520</v>
      </c>
      <c r="F1257" s="76">
        <v>1</v>
      </c>
      <c r="G1257" s="77">
        <v>4.7</v>
      </c>
      <c r="H1257" s="76" t="s">
        <v>3324</v>
      </c>
      <c r="I1257" s="77">
        <v>51.99</v>
      </c>
      <c r="J1257" s="2">
        <v>24</v>
      </c>
      <c r="K1257" s="119" cm="1">
        <f t="array" ref="K1257">ROUND(IF(C1257="Beer",SUM(LOOKUP(2,1/(SRP!$B$7:$B$9&lt;=E1257)/(SRP!$C$7:$C$9&gt;=E1257),SRP!$D$7:$D$9)*(G1257/100)*(E1257/1000)),IF(C1257="Spirits",SUM(LOOKUP(2,1/(SRP!$B$2:$B$6&lt;=E1257)/(SRP!$C$2:$C$6&gt;=E1257),SRP!$D$2:$D$6)*(G1257/100)*(E1257/1000)),IF(AND(C1257="Wine",D1257="Fortified Wines"),SUM(LOOKUP(2,1/(SRP!$B$20:$B$23&lt;=E1257)/(SRP!$C$20:$C$23&gt;=E1257),SRP!$D$20:$D$23)*(G1257/100)*(E1257/1000)),IF(C1257="Wine",SUM(LOOKUP(2,1/(SRP!$B$15:$B$19&lt;=E1257)/(SRP!$C$15:$C$19&gt;=E1257),SRP!$D$15:$D$19)*(G1257/100)*(E1257/1000)),IF(C1257="Ready to Drink",SUM(LOOKUP(2,1/(SRP!$B$10:$B$14&lt;=E1257)/(SRP!$C$10:$C$14&gt;=E1257),SRP!$D$10:$D$14)*(G1257/100)*(E1257/1000)),0))))),2)</f>
        <v>27.95</v>
      </c>
    </row>
    <row r="1258" spans="1:11" x14ac:dyDescent="0.35">
      <c r="A1258" s="2">
        <v>20418</v>
      </c>
      <c r="B1258" s="76" t="s">
        <v>1086</v>
      </c>
      <c r="C1258" s="76" t="s">
        <v>287</v>
      </c>
      <c r="D1258" s="76" t="s">
        <v>5230</v>
      </c>
      <c r="E1258" s="76">
        <v>2840</v>
      </c>
      <c r="F1258" s="76">
        <v>3</v>
      </c>
      <c r="G1258" s="77">
        <v>5</v>
      </c>
      <c r="H1258" s="76" t="s">
        <v>3327</v>
      </c>
      <c r="I1258" s="77">
        <v>14.49</v>
      </c>
      <c r="J1258" s="2">
        <v>8</v>
      </c>
      <c r="K1258" s="119" cm="1">
        <f t="array" ref="K1258">ROUND(IF(C1258="Beer",SUM(LOOKUP(2,1/(SRP!$B$7:$B$9&lt;=E1258)/(SRP!$C$7:$C$9&gt;=E1258),SRP!$D$7:$D$9)*(G1258/100)*(E1258/1000)),IF(C1258="Spirits",SUM(LOOKUP(2,1/(SRP!$B$2:$B$6&lt;=E1258)/(SRP!$C$2:$C$6&gt;=E1258),SRP!$D$2:$D$6)*(G1258/100)*(E1258/1000)),IF(AND(C1258="Wine",D1258="Fortified Wines"),SUM(LOOKUP(2,1/(SRP!$B$20:$B$23&lt;=E1258)/(SRP!$C$20:$C$23&gt;=E1258),SRP!$D$20:$D$23)*(G1258/100)*(E1258/1000)),IF(C1258="Wine",SUM(LOOKUP(2,1/(SRP!$B$15:$B$19&lt;=E1258)/(SRP!$C$15:$C$19&gt;=E1258),SRP!$D$15:$D$19)*(G1258/100)*(E1258/1000)),IF(C1258="Ready to Drink",SUM(LOOKUP(2,1/(SRP!$B$10:$B$14&lt;=E1258)/(SRP!$C$10:$C$14&gt;=E1258),SRP!$D$10:$D$14)*(G1258/100)*(E1258/1000)),0))))),2)</f>
        <v>9.91</v>
      </c>
    </row>
    <row r="1259" spans="1:11" x14ac:dyDescent="0.35">
      <c r="A1259" s="2">
        <v>20418</v>
      </c>
      <c r="B1259" s="76" t="s">
        <v>1086</v>
      </c>
      <c r="C1259" s="76" t="s">
        <v>287</v>
      </c>
      <c r="D1259" s="76" t="s">
        <v>5230</v>
      </c>
      <c r="E1259" s="76">
        <v>2840</v>
      </c>
      <c r="F1259" s="76">
        <v>3</v>
      </c>
      <c r="G1259" s="77">
        <v>5</v>
      </c>
      <c r="H1259" s="76" t="s">
        <v>3327</v>
      </c>
      <c r="I1259" s="77">
        <v>14.49</v>
      </c>
      <c r="J1259" s="2">
        <v>8</v>
      </c>
      <c r="K1259" s="119" cm="1">
        <f t="array" ref="K1259">ROUND(IF(C1259="Beer",SUM(LOOKUP(2,1/(SRP!$B$7:$B$9&lt;=E1259)/(SRP!$C$7:$C$9&gt;=E1259),SRP!$D$7:$D$9)*(G1259/100)*(E1259/1000)),IF(C1259="Spirits",SUM(LOOKUP(2,1/(SRP!$B$2:$B$6&lt;=E1259)/(SRP!$C$2:$C$6&gt;=E1259),SRP!$D$2:$D$6)*(G1259/100)*(E1259/1000)),IF(AND(C1259="Wine",D1259="Fortified Wines"),SUM(LOOKUP(2,1/(SRP!$B$20:$B$23&lt;=E1259)/(SRP!$C$20:$C$23&gt;=E1259),SRP!$D$20:$D$23)*(G1259/100)*(E1259/1000)),IF(C1259="Wine",SUM(LOOKUP(2,1/(SRP!$B$15:$B$19&lt;=E1259)/(SRP!$C$15:$C$19&gt;=E1259),SRP!$D$15:$D$19)*(G1259/100)*(E1259/1000)),IF(C1259="Ready to Drink",SUM(LOOKUP(2,1/(SRP!$B$10:$B$14&lt;=E1259)/(SRP!$C$10:$C$14&gt;=E1259),SRP!$D$10:$D$14)*(G1259/100)*(E1259/1000)),0))))),2)</f>
        <v>9.91</v>
      </c>
    </row>
    <row r="1260" spans="1:11" x14ac:dyDescent="0.35">
      <c r="A1260" s="2">
        <v>20450</v>
      </c>
      <c r="B1260" s="76" t="s">
        <v>1087</v>
      </c>
      <c r="C1260" s="76" t="s">
        <v>287</v>
      </c>
      <c r="D1260" s="76" t="s">
        <v>5240</v>
      </c>
      <c r="E1260" s="76">
        <v>2840</v>
      </c>
      <c r="F1260" s="76">
        <v>3</v>
      </c>
      <c r="G1260" s="77">
        <v>6</v>
      </c>
      <c r="H1260" s="76" t="s">
        <v>3327</v>
      </c>
      <c r="I1260" s="77">
        <v>14.49</v>
      </c>
      <c r="J1260" s="2">
        <v>8</v>
      </c>
      <c r="K1260" s="119" cm="1">
        <f t="array" ref="K1260">ROUND(IF(C1260="Beer",SUM(LOOKUP(2,1/(SRP!$B$7:$B$9&lt;=E1260)/(SRP!$C$7:$C$9&gt;=E1260),SRP!$D$7:$D$9)*(G1260/100)*(E1260/1000)),IF(C1260="Spirits",SUM(LOOKUP(2,1/(SRP!$B$2:$B$6&lt;=E1260)/(SRP!$C$2:$C$6&gt;=E1260),SRP!$D$2:$D$6)*(G1260/100)*(E1260/1000)),IF(AND(C1260="Wine",D1260="Fortified Wines"),SUM(LOOKUP(2,1/(SRP!$B$20:$B$23&lt;=E1260)/(SRP!$C$20:$C$23&gt;=E1260),SRP!$D$20:$D$23)*(G1260/100)*(E1260/1000)),IF(C1260="Wine",SUM(LOOKUP(2,1/(SRP!$B$15:$B$19&lt;=E1260)/(SRP!$C$15:$C$19&gt;=E1260),SRP!$D$15:$D$19)*(G1260/100)*(E1260/1000)),IF(C1260="Ready to Drink",SUM(LOOKUP(2,1/(SRP!$B$10:$B$14&lt;=E1260)/(SRP!$C$10:$C$14&gt;=E1260),SRP!$D$10:$D$14)*(G1260/100)*(E1260/1000)),0))))),2)</f>
        <v>11.9</v>
      </c>
    </row>
    <row r="1261" spans="1:11" x14ac:dyDescent="0.35">
      <c r="A1261" s="2">
        <v>20450</v>
      </c>
      <c r="B1261" s="76" t="s">
        <v>1087</v>
      </c>
      <c r="C1261" s="76" t="s">
        <v>287</v>
      </c>
      <c r="D1261" s="76" t="s">
        <v>5240</v>
      </c>
      <c r="E1261" s="76">
        <v>2840</v>
      </c>
      <c r="F1261" s="76">
        <v>3</v>
      </c>
      <c r="G1261" s="77">
        <v>6</v>
      </c>
      <c r="H1261" s="76" t="s">
        <v>3327</v>
      </c>
      <c r="I1261" s="77">
        <v>14.49</v>
      </c>
      <c r="J1261" s="2">
        <v>8</v>
      </c>
      <c r="K1261" s="119" cm="1">
        <f t="array" ref="K1261">ROUND(IF(C1261="Beer",SUM(LOOKUP(2,1/(SRP!$B$7:$B$9&lt;=E1261)/(SRP!$C$7:$C$9&gt;=E1261),SRP!$D$7:$D$9)*(G1261/100)*(E1261/1000)),IF(C1261="Spirits",SUM(LOOKUP(2,1/(SRP!$B$2:$B$6&lt;=E1261)/(SRP!$C$2:$C$6&gt;=E1261),SRP!$D$2:$D$6)*(G1261/100)*(E1261/1000)),IF(AND(C1261="Wine",D1261="Fortified Wines"),SUM(LOOKUP(2,1/(SRP!$B$20:$B$23&lt;=E1261)/(SRP!$C$20:$C$23&gt;=E1261),SRP!$D$20:$D$23)*(G1261/100)*(E1261/1000)),IF(C1261="Wine",SUM(LOOKUP(2,1/(SRP!$B$15:$B$19&lt;=E1261)/(SRP!$C$15:$C$19&gt;=E1261),SRP!$D$15:$D$19)*(G1261/100)*(E1261/1000)),IF(C1261="Ready to Drink",SUM(LOOKUP(2,1/(SRP!$B$10:$B$14&lt;=E1261)/(SRP!$C$10:$C$14&gt;=E1261),SRP!$D$10:$D$14)*(G1261/100)*(E1261/1000)),0))))),2)</f>
        <v>11.9</v>
      </c>
    </row>
    <row r="1262" spans="1:11" x14ac:dyDescent="0.35">
      <c r="A1262" s="2">
        <v>20451</v>
      </c>
      <c r="B1262" s="76" t="s">
        <v>1088</v>
      </c>
      <c r="C1262" s="76" t="s">
        <v>287</v>
      </c>
      <c r="D1262" s="76" t="s">
        <v>5271</v>
      </c>
      <c r="E1262" s="76">
        <v>2840</v>
      </c>
      <c r="F1262" s="76">
        <v>3</v>
      </c>
      <c r="G1262" s="77">
        <v>4</v>
      </c>
      <c r="H1262" s="76" t="s">
        <v>3327</v>
      </c>
      <c r="I1262" s="77">
        <v>14.49</v>
      </c>
      <c r="J1262" s="2">
        <v>8</v>
      </c>
      <c r="K1262" s="119" cm="1">
        <f t="array" ref="K1262">ROUND(IF(C1262="Beer",SUM(LOOKUP(2,1/(SRP!$B$7:$B$9&lt;=E1262)/(SRP!$C$7:$C$9&gt;=E1262),SRP!$D$7:$D$9)*(G1262/100)*(E1262/1000)),IF(C1262="Spirits",SUM(LOOKUP(2,1/(SRP!$B$2:$B$6&lt;=E1262)/(SRP!$C$2:$C$6&gt;=E1262),SRP!$D$2:$D$6)*(G1262/100)*(E1262/1000)),IF(AND(C1262="Wine",D1262="Fortified Wines"),SUM(LOOKUP(2,1/(SRP!$B$20:$B$23&lt;=E1262)/(SRP!$C$20:$C$23&gt;=E1262),SRP!$D$20:$D$23)*(G1262/100)*(E1262/1000)),IF(C1262="Wine",SUM(LOOKUP(2,1/(SRP!$B$15:$B$19&lt;=E1262)/(SRP!$C$15:$C$19&gt;=E1262),SRP!$D$15:$D$19)*(G1262/100)*(E1262/1000)),IF(C1262="Ready to Drink",SUM(LOOKUP(2,1/(SRP!$B$10:$B$14&lt;=E1262)/(SRP!$C$10:$C$14&gt;=E1262),SRP!$D$10:$D$14)*(G1262/100)*(E1262/1000)),0))))),2)</f>
        <v>7.93</v>
      </c>
    </row>
    <row r="1263" spans="1:11" x14ac:dyDescent="0.35">
      <c r="A1263" s="2">
        <v>20451</v>
      </c>
      <c r="B1263" s="76" t="s">
        <v>1088</v>
      </c>
      <c r="C1263" s="76" t="s">
        <v>287</v>
      </c>
      <c r="D1263" s="76" t="s">
        <v>5271</v>
      </c>
      <c r="E1263" s="76">
        <v>2840</v>
      </c>
      <c r="F1263" s="76">
        <v>3</v>
      </c>
      <c r="G1263" s="77">
        <v>4</v>
      </c>
      <c r="H1263" s="76" t="s">
        <v>3327</v>
      </c>
      <c r="I1263" s="77">
        <v>14.49</v>
      </c>
      <c r="J1263" s="2">
        <v>8</v>
      </c>
      <c r="K1263" s="119" cm="1">
        <f t="array" ref="K1263">ROUND(IF(C1263="Beer",SUM(LOOKUP(2,1/(SRP!$B$7:$B$9&lt;=E1263)/(SRP!$C$7:$C$9&gt;=E1263),SRP!$D$7:$D$9)*(G1263/100)*(E1263/1000)),IF(C1263="Spirits",SUM(LOOKUP(2,1/(SRP!$B$2:$B$6&lt;=E1263)/(SRP!$C$2:$C$6&gt;=E1263),SRP!$D$2:$D$6)*(G1263/100)*(E1263/1000)),IF(AND(C1263="Wine",D1263="Fortified Wines"),SUM(LOOKUP(2,1/(SRP!$B$20:$B$23&lt;=E1263)/(SRP!$C$20:$C$23&gt;=E1263),SRP!$D$20:$D$23)*(G1263/100)*(E1263/1000)),IF(C1263="Wine",SUM(LOOKUP(2,1/(SRP!$B$15:$B$19&lt;=E1263)/(SRP!$C$15:$C$19&gt;=E1263),SRP!$D$15:$D$19)*(G1263/100)*(E1263/1000)),IF(C1263="Ready to Drink",SUM(LOOKUP(2,1/(SRP!$B$10:$B$14&lt;=E1263)/(SRP!$C$10:$C$14&gt;=E1263),SRP!$D$10:$D$14)*(G1263/100)*(E1263/1000)),0))))),2)</f>
        <v>7.93</v>
      </c>
    </row>
    <row r="1264" spans="1:11" x14ac:dyDescent="0.35">
      <c r="A1264" s="2">
        <v>20478</v>
      </c>
      <c r="B1264" s="76" t="s">
        <v>5958</v>
      </c>
      <c r="C1264" s="76" t="s">
        <v>286</v>
      </c>
      <c r="D1264" s="76" t="s">
        <v>5289</v>
      </c>
      <c r="E1264" s="76">
        <v>500</v>
      </c>
      <c r="F1264" s="76">
        <v>6</v>
      </c>
      <c r="G1264" s="77">
        <v>18</v>
      </c>
      <c r="H1264" s="76" t="s">
        <v>3303</v>
      </c>
      <c r="I1264" s="77">
        <v>13.93</v>
      </c>
      <c r="J1264" s="2">
        <v>1</v>
      </c>
      <c r="K1264" s="119" cm="1">
        <f t="array" ref="K1264">ROUND(IF(C1264="Beer",SUM(LOOKUP(2,1/(SRP!$B$7:$B$9&lt;=E1264)/(SRP!$C$7:$C$9&gt;=E1264),SRP!$D$7:$D$9)*(G1264/100)*(E1264/1000)),IF(C1264="Spirits",SUM(LOOKUP(2,1/(SRP!$B$2:$B$6&lt;=E1264)/(SRP!$C$2:$C$6&gt;=E1264),SRP!$D$2:$D$6)*(G1264/100)*(E1264/1000)),IF(AND(C1264="Wine",D1264="Fortified Wines"),SUM(LOOKUP(2,1/(SRP!$B$20:$B$23&lt;=E1264)/(SRP!$C$20:$C$23&gt;=E1264),SRP!$D$20:$D$23)*(G1264/100)*(E1264/1000)),IF(C1264="Wine",SUM(LOOKUP(2,1/(SRP!$B$15:$B$19&lt;=E1264)/(SRP!$C$15:$C$19&gt;=E1264),SRP!$D$15:$D$19)*(G1264/100)*(E1264/1000)),IF(C1264="Ready to Drink",SUM(LOOKUP(2,1/(SRP!$B$10:$B$14&lt;=E1264)/(SRP!$C$10:$C$14&gt;=E1264),SRP!$D$10:$D$14)*(G1264/100)*(E1264/1000)),0))))),2)</f>
        <v>6.66</v>
      </c>
    </row>
    <row r="1265" spans="1:11" x14ac:dyDescent="0.35">
      <c r="A1265" s="2">
        <v>20481</v>
      </c>
      <c r="B1265" s="76" t="s">
        <v>1089</v>
      </c>
      <c r="C1265" s="76" t="s">
        <v>287</v>
      </c>
      <c r="D1265" s="76" t="s">
        <v>5240</v>
      </c>
      <c r="E1265" s="76">
        <v>473</v>
      </c>
      <c r="F1265" s="76">
        <v>24</v>
      </c>
      <c r="G1265" s="77">
        <v>6</v>
      </c>
      <c r="H1265" s="76" t="s">
        <v>3360</v>
      </c>
      <c r="I1265" s="77">
        <v>4.24</v>
      </c>
      <c r="J1265" s="2">
        <v>1</v>
      </c>
      <c r="K1265" s="119" cm="1">
        <f t="array" ref="K1265">ROUND(IF(C1265="Beer",SUM(LOOKUP(2,1/(SRP!$B$7:$B$9&lt;=E1265)/(SRP!$C$7:$C$9&gt;=E1265),SRP!$D$7:$D$9)*(G1265/100)*(E1265/1000)),IF(C1265="Spirits",SUM(LOOKUP(2,1/(SRP!$B$2:$B$6&lt;=E1265)/(SRP!$C$2:$C$6&gt;=E1265),SRP!$D$2:$D$6)*(G1265/100)*(E1265/1000)),IF(AND(C1265="Wine",D1265="Fortified Wines"),SUM(LOOKUP(2,1/(SRP!$B$20:$B$23&lt;=E1265)/(SRP!$C$20:$C$23&gt;=E1265),SRP!$D$20:$D$23)*(G1265/100)*(E1265/1000)),IF(C1265="Wine",SUM(LOOKUP(2,1/(SRP!$B$15:$B$19&lt;=E1265)/(SRP!$C$15:$C$19&gt;=E1265),SRP!$D$15:$D$19)*(G1265/100)*(E1265/1000)),IF(C1265="Ready to Drink",SUM(LOOKUP(2,1/(SRP!$B$10:$B$14&lt;=E1265)/(SRP!$C$10:$C$14&gt;=E1265),SRP!$D$10:$D$14)*(G1265/100)*(E1265/1000)),0))))),2)</f>
        <v>1.98</v>
      </c>
    </row>
    <row r="1266" spans="1:11" x14ac:dyDescent="0.35">
      <c r="A1266" s="2">
        <v>20481</v>
      </c>
      <c r="B1266" s="76" t="s">
        <v>1089</v>
      </c>
      <c r="C1266" s="76" t="s">
        <v>287</v>
      </c>
      <c r="D1266" s="76" t="s">
        <v>5240</v>
      </c>
      <c r="E1266" s="76">
        <v>473</v>
      </c>
      <c r="F1266" s="76">
        <v>24</v>
      </c>
      <c r="G1266" s="77">
        <v>6</v>
      </c>
      <c r="H1266" s="76" t="s">
        <v>3360</v>
      </c>
      <c r="I1266" s="77">
        <v>4.24</v>
      </c>
      <c r="J1266" s="2">
        <v>1</v>
      </c>
      <c r="K1266" s="119" cm="1">
        <f t="array" ref="K1266">ROUND(IF(C1266="Beer",SUM(LOOKUP(2,1/(SRP!$B$7:$B$9&lt;=E1266)/(SRP!$C$7:$C$9&gt;=E1266),SRP!$D$7:$D$9)*(G1266/100)*(E1266/1000)),IF(C1266="Spirits",SUM(LOOKUP(2,1/(SRP!$B$2:$B$6&lt;=E1266)/(SRP!$C$2:$C$6&gt;=E1266),SRP!$D$2:$D$6)*(G1266/100)*(E1266/1000)),IF(AND(C1266="Wine",D1266="Fortified Wines"),SUM(LOOKUP(2,1/(SRP!$B$20:$B$23&lt;=E1266)/(SRP!$C$20:$C$23&gt;=E1266),SRP!$D$20:$D$23)*(G1266/100)*(E1266/1000)),IF(C1266="Wine",SUM(LOOKUP(2,1/(SRP!$B$15:$B$19&lt;=E1266)/(SRP!$C$15:$C$19&gt;=E1266),SRP!$D$15:$D$19)*(G1266/100)*(E1266/1000)),IF(C1266="Ready to Drink",SUM(LOOKUP(2,1/(SRP!$B$10:$B$14&lt;=E1266)/(SRP!$C$10:$C$14&gt;=E1266),SRP!$D$10:$D$14)*(G1266/100)*(E1266/1000)),0))))),2)</f>
        <v>1.98</v>
      </c>
    </row>
    <row r="1267" spans="1:11" x14ac:dyDescent="0.35">
      <c r="A1267" s="2">
        <v>20484</v>
      </c>
      <c r="B1267" s="76" t="s">
        <v>224</v>
      </c>
      <c r="C1267" s="76" t="s">
        <v>285</v>
      </c>
      <c r="D1267" s="76" t="s">
        <v>6931</v>
      </c>
      <c r="E1267" s="76">
        <v>750</v>
      </c>
      <c r="F1267" s="76">
        <v>12</v>
      </c>
      <c r="G1267" s="77">
        <v>46</v>
      </c>
      <c r="H1267" s="76" t="s">
        <v>3284</v>
      </c>
      <c r="I1267" s="77">
        <v>33.99</v>
      </c>
      <c r="J1267" s="2">
        <v>1</v>
      </c>
      <c r="K1267" s="119" cm="1">
        <f t="array" ref="K1267">ROUND(IF(C1267="Beer",SUM(LOOKUP(2,1/(SRP!$B$7:$B$9&lt;=E1267)/(SRP!$C$7:$C$9&gt;=E1267),SRP!$D$7:$D$9)*(G1267/100)*(E1267/1000)),IF(C1267="Spirits",SUM(LOOKUP(2,1/(SRP!$B$2:$B$6&lt;=E1267)/(SRP!$C$2:$C$6&gt;=E1267),SRP!$D$2:$D$6)*(G1267/100)*(E1267/1000)),IF(AND(C1267="Wine",D1267="Fortified Wines"),SUM(LOOKUP(2,1/(SRP!$B$20:$B$23&lt;=E1267)/(SRP!$C$20:$C$23&gt;=E1267),SRP!$D$20:$D$23)*(G1267/100)*(E1267/1000)),IF(C1267="Wine",SUM(LOOKUP(2,1/(SRP!$B$15:$B$19&lt;=E1267)/(SRP!$C$15:$C$19&gt;=E1267),SRP!$D$15:$D$19)*(G1267/100)*(E1267/1000)),IF(C1267="Ready to Drink",SUM(LOOKUP(2,1/(SRP!$B$10:$B$14&lt;=E1267)/(SRP!$C$10:$C$14&gt;=E1267),SRP!$D$10:$D$14)*(G1267/100)*(E1267/1000)),0))))),2)</f>
        <v>24.08</v>
      </c>
    </row>
    <row r="1268" spans="1:11" x14ac:dyDescent="0.35">
      <c r="A1268" s="2">
        <v>20539</v>
      </c>
      <c r="B1268" s="76" t="s">
        <v>1090</v>
      </c>
      <c r="C1268" s="76" t="s">
        <v>285</v>
      </c>
      <c r="D1268" s="76" t="s">
        <v>6932</v>
      </c>
      <c r="E1268" s="76">
        <v>750</v>
      </c>
      <c r="F1268" s="76">
        <v>6</v>
      </c>
      <c r="G1268" s="77">
        <v>48</v>
      </c>
      <c r="H1268" s="76" t="s">
        <v>3280</v>
      </c>
      <c r="I1268" s="77">
        <v>104.99</v>
      </c>
      <c r="J1268" s="2">
        <v>1</v>
      </c>
      <c r="K1268" s="119" cm="1">
        <f t="array" ref="K1268">ROUND(IF(C1268="Beer",SUM(LOOKUP(2,1/(SRP!$B$7:$B$9&lt;=E1268)/(SRP!$C$7:$C$9&gt;=E1268),SRP!$D$7:$D$9)*(G1268/100)*(E1268/1000)),IF(C1268="Spirits",SUM(LOOKUP(2,1/(SRP!$B$2:$B$6&lt;=E1268)/(SRP!$C$2:$C$6&gt;=E1268),SRP!$D$2:$D$6)*(G1268/100)*(E1268/1000)),IF(AND(C1268="Wine",D1268="Fortified Wines"),SUM(LOOKUP(2,1/(SRP!$B$20:$B$23&lt;=E1268)/(SRP!$C$20:$C$23&gt;=E1268),SRP!$D$20:$D$23)*(G1268/100)*(E1268/1000)),IF(C1268="Wine",SUM(LOOKUP(2,1/(SRP!$B$15:$B$19&lt;=E1268)/(SRP!$C$15:$C$19&gt;=E1268),SRP!$D$15:$D$19)*(G1268/100)*(E1268/1000)),IF(C1268="Ready to Drink",SUM(LOOKUP(2,1/(SRP!$B$10:$B$14&lt;=E1268)/(SRP!$C$10:$C$14&gt;=E1268),SRP!$D$10:$D$14)*(G1268/100)*(E1268/1000)),0))))),2)</f>
        <v>25.13</v>
      </c>
    </row>
    <row r="1269" spans="1:11" x14ac:dyDescent="0.35">
      <c r="A1269" s="2">
        <v>20604</v>
      </c>
      <c r="B1269" s="76" t="s">
        <v>1091</v>
      </c>
      <c r="C1269" s="76" t="s">
        <v>287</v>
      </c>
      <c r="D1269" s="76" t="s">
        <v>5230</v>
      </c>
      <c r="E1269" s="76">
        <v>473</v>
      </c>
      <c r="F1269" s="76">
        <v>24</v>
      </c>
      <c r="G1269" s="77">
        <v>4.5999999999999996</v>
      </c>
      <c r="H1269" s="76" t="s">
        <v>3326</v>
      </c>
      <c r="I1269" s="77">
        <v>3.59</v>
      </c>
      <c r="J1269" s="2">
        <v>1</v>
      </c>
      <c r="K1269" s="119" cm="1">
        <f t="array" ref="K1269">ROUND(IF(C1269="Beer",SUM(LOOKUP(2,1/(SRP!$B$7:$B$9&lt;=E1269)/(SRP!$C$7:$C$9&gt;=E1269),SRP!$D$7:$D$9)*(G1269/100)*(E1269/1000)),IF(C1269="Spirits",SUM(LOOKUP(2,1/(SRP!$B$2:$B$6&lt;=E1269)/(SRP!$C$2:$C$6&gt;=E1269),SRP!$D$2:$D$6)*(G1269/100)*(E1269/1000)),IF(AND(C1269="Wine",D1269="Fortified Wines"),SUM(LOOKUP(2,1/(SRP!$B$20:$B$23&lt;=E1269)/(SRP!$C$20:$C$23&gt;=E1269),SRP!$D$20:$D$23)*(G1269/100)*(E1269/1000)),IF(C1269="Wine",SUM(LOOKUP(2,1/(SRP!$B$15:$B$19&lt;=E1269)/(SRP!$C$15:$C$19&gt;=E1269),SRP!$D$15:$D$19)*(G1269/100)*(E1269/1000)),IF(C1269="Ready to Drink",SUM(LOOKUP(2,1/(SRP!$B$10:$B$14&lt;=E1269)/(SRP!$C$10:$C$14&gt;=E1269),SRP!$D$10:$D$14)*(G1269/100)*(E1269/1000)),0))))),2)</f>
        <v>1.52</v>
      </c>
    </row>
    <row r="1270" spans="1:11" x14ac:dyDescent="0.35">
      <c r="A1270" s="2">
        <v>20604</v>
      </c>
      <c r="B1270" s="76" t="s">
        <v>1091</v>
      </c>
      <c r="C1270" s="76" t="s">
        <v>287</v>
      </c>
      <c r="D1270" s="76" t="s">
        <v>5230</v>
      </c>
      <c r="E1270" s="76">
        <v>473</v>
      </c>
      <c r="F1270" s="76">
        <v>24</v>
      </c>
      <c r="G1270" s="77">
        <v>4.5999999999999996</v>
      </c>
      <c r="H1270" s="76" t="s">
        <v>3326</v>
      </c>
      <c r="I1270" s="77">
        <v>3.59</v>
      </c>
      <c r="J1270" s="2">
        <v>1</v>
      </c>
      <c r="K1270" s="119" cm="1">
        <f t="array" ref="K1270">ROUND(IF(C1270="Beer",SUM(LOOKUP(2,1/(SRP!$B$7:$B$9&lt;=E1270)/(SRP!$C$7:$C$9&gt;=E1270),SRP!$D$7:$D$9)*(G1270/100)*(E1270/1000)),IF(C1270="Spirits",SUM(LOOKUP(2,1/(SRP!$B$2:$B$6&lt;=E1270)/(SRP!$C$2:$C$6&gt;=E1270),SRP!$D$2:$D$6)*(G1270/100)*(E1270/1000)),IF(AND(C1270="Wine",D1270="Fortified Wines"),SUM(LOOKUP(2,1/(SRP!$B$20:$B$23&lt;=E1270)/(SRP!$C$20:$C$23&gt;=E1270),SRP!$D$20:$D$23)*(G1270/100)*(E1270/1000)),IF(C1270="Wine",SUM(LOOKUP(2,1/(SRP!$B$15:$B$19&lt;=E1270)/(SRP!$C$15:$C$19&gt;=E1270),SRP!$D$15:$D$19)*(G1270/100)*(E1270/1000)),IF(C1270="Ready to Drink",SUM(LOOKUP(2,1/(SRP!$B$10:$B$14&lt;=E1270)/(SRP!$C$10:$C$14&gt;=E1270),SRP!$D$10:$D$14)*(G1270/100)*(E1270/1000)),0))))),2)</f>
        <v>1.52</v>
      </c>
    </row>
    <row r="1271" spans="1:11" x14ac:dyDescent="0.35">
      <c r="A1271" s="2">
        <v>20610</v>
      </c>
      <c r="B1271" s="76" t="s">
        <v>1092</v>
      </c>
      <c r="C1271" s="76" t="s">
        <v>285</v>
      </c>
      <c r="D1271" s="76" t="s">
        <v>6935</v>
      </c>
      <c r="E1271" s="76">
        <v>750</v>
      </c>
      <c r="F1271" s="76">
        <v>6</v>
      </c>
      <c r="G1271" s="77">
        <v>40</v>
      </c>
      <c r="H1271" s="76" t="s">
        <v>3295</v>
      </c>
      <c r="I1271" s="77">
        <v>51.99</v>
      </c>
      <c r="J1271" s="2">
        <v>1</v>
      </c>
      <c r="K1271" s="119" cm="1">
        <f t="array" ref="K1271">ROUND(IF(C1271="Beer",SUM(LOOKUP(2,1/(SRP!$B$7:$B$9&lt;=E1271)/(SRP!$C$7:$C$9&gt;=E1271),SRP!$D$7:$D$9)*(G1271/100)*(E1271/1000)),IF(C1271="Spirits",SUM(LOOKUP(2,1/(SRP!$B$2:$B$6&lt;=E1271)/(SRP!$C$2:$C$6&gt;=E1271),SRP!$D$2:$D$6)*(G1271/100)*(E1271/1000)),IF(AND(C1271="Wine",D1271="Fortified Wines"),SUM(LOOKUP(2,1/(SRP!$B$20:$B$23&lt;=E1271)/(SRP!$C$20:$C$23&gt;=E1271),SRP!$D$20:$D$23)*(G1271/100)*(E1271/1000)),IF(C1271="Wine",SUM(LOOKUP(2,1/(SRP!$B$15:$B$19&lt;=E1271)/(SRP!$C$15:$C$19&gt;=E1271),SRP!$D$15:$D$19)*(G1271/100)*(E1271/1000)),IF(C1271="Ready to Drink",SUM(LOOKUP(2,1/(SRP!$B$10:$B$14&lt;=E1271)/(SRP!$C$10:$C$14&gt;=E1271),SRP!$D$10:$D$14)*(G1271/100)*(E1271/1000)),0))))),2)</f>
        <v>20.94</v>
      </c>
    </row>
    <row r="1272" spans="1:11" x14ac:dyDescent="0.35">
      <c r="A1272" s="2">
        <v>20611</v>
      </c>
      <c r="B1272" s="76" t="s">
        <v>5008</v>
      </c>
      <c r="C1272" s="76" t="s">
        <v>285</v>
      </c>
      <c r="D1272" s="76" t="s">
        <v>6950</v>
      </c>
      <c r="E1272" s="76">
        <v>750</v>
      </c>
      <c r="F1272" s="76">
        <v>6</v>
      </c>
      <c r="G1272" s="77">
        <v>42.4</v>
      </c>
      <c r="H1272" s="76" t="s">
        <v>6869</v>
      </c>
      <c r="I1272" s="77">
        <v>99.99</v>
      </c>
      <c r="J1272" s="2">
        <v>1</v>
      </c>
      <c r="K1272" s="119" cm="1">
        <f t="array" ref="K1272">ROUND(IF(C1272="Beer",SUM(LOOKUP(2,1/(SRP!$B$7:$B$9&lt;=E1272)/(SRP!$C$7:$C$9&gt;=E1272),SRP!$D$7:$D$9)*(G1272/100)*(E1272/1000)),IF(C1272="Spirits",SUM(LOOKUP(2,1/(SRP!$B$2:$B$6&lt;=E1272)/(SRP!$C$2:$C$6&gt;=E1272),SRP!$D$2:$D$6)*(G1272/100)*(E1272/1000)),IF(AND(C1272="Wine",D1272="Fortified Wines"),SUM(LOOKUP(2,1/(SRP!$B$20:$B$23&lt;=E1272)/(SRP!$C$20:$C$23&gt;=E1272),SRP!$D$20:$D$23)*(G1272/100)*(E1272/1000)),IF(C1272="Wine",SUM(LOOKUP(2,1/(SRP!$B$15:$B$19&lt;=E1272)/(SRP!$C$15:$C$19&gt;=E1272),SRP!$D$15:$D$19)*(G1272/100)*(E1272/1000)),IF(C1272="Ready to Drink",SUM(LOOKUP(2,1/(SRP!$B$10:$B$14&lt;=E1272)/(SRP!$C$10:$C$14&gt;=E1272),SRP!$D$10:$D$14)*(G1272/100)*(E1272/1000)),0))))),2)</f>
        <v>22.2</v>
      </c>
    </row>
    <row r="1273" spans="1:11" x14ac:dyDescent="0.35">
      <c r="A1273" s="2">
        <v>20619</v>
      </c>
      <c r="B1273" s="76" t="s">
        <v>1093</v>
      </c>
      <c r="C1273" s="76" t="s">
        <v>285</v>
      </c>
      <c r="D1273" s="76" t="s">
        <v>6931</v>
      </c>
      <c r="E1273" s="76">
        <v>750</v>
      </c>
      <c r="F1273" s="76">
        <v>12</v>
      </c>
      <c r="G1273" s="77">
        <v>40</v>
      </c>
      <c r="H1273" s="76" t="s">
        <v>3279</v>
      </c>
      <c r="I1273" s="77">
        <v>24.76</v>
      </c>
      <c r="J1273" s="2">
        <v>1</v>
      </c>
      <c r="K1273" s="119" cm="1">
        <f t="array" ref="K1273">ROUND(IF(C1273="Beer",SUM(LOOKUP(2,1/(SRP!$B$7:$B$9&lt;=E1273)/(SRP!$C$7:$C$9&gt;=E1273),SRP!$D$7:$D$9)*(G1273/100)*(E1273/1000)),IF(C1273="Spirits",SUM(LOOKUP(2,1/(SRP!$B$2:$B$6&lt;=E1273)/(SRP!$C$2:$C$6&gt;=E1273),SRP!$D$2:$D$6)*(G1273/100)*(E1273/1000)),IF(AND(C1273="Wine",D1273="Fortified Wines"),SUM(LOOKUP(2,1/(SRP!$B$20:$B$23&lt;=E1273)/(SRP!$C$20:$C$23&gt;=E1273),SRP!$D$20:$D$23)*(G1273/100)*(E1273/1000)),IF(C1273="Wine",SUM(LOOKUP(2,1/(SRP!$B$15:$B$19&lt;=E1273)/(SRP!$C$15:$C$19&gt;=E1273),SRP!$D$15:$D$19)*(G1273/100)*(E1273/1000)),IF(C1273="Ready to Drink",SUM(LOOKUP(2,1/(SRP!$B$10:$B$14&lt;=E1273)/(SRP!$C$10:$C$14&gt;=E1273),SRP!$D$10:$D$14)*(G1273/100)*(E1273/1000)),0))))),2)</f>
        <v>20.94</v>
      </c>
    </row>
    <row r="1274" spans="1:11" x14ac:dyDescent="0.35">
      <c r="A1274" s="2">
        <v>20622</v>
      </c>
      <c r="B1274" s="76" t="s">
        <v>1094</v>
      </c>
      <c r="C1274" s="76" t="s">
        <v>285</v>
      </c>
      <c r="D1274" s="76" t="s">
        <v>5274</v>
      </c>
      <c r="E1274" s="76">
        <v>750</v>
      </c>
      <c r="F1274" s="76">
        <v>12</v>
      </c>
      <c r="G1274" s="77">
        <v>40</v>
      </c>
      <c r="H1274" s="76" t="s">
        <v>3289</v>
      </c>
      <c r="I1274" s="77">
        <v>37.99</v>
      </c>
      <c r="J1274" s="2">
        <v>1</v>
      </c>
      <c r="K1274" s="119" cm="1">
        <f t="array" ref="K1274">ROUND(IF(C1274="Beer",SUM(LOOKUP(2,1/(SRP!$B$7:$B$9&lt;=E1274)/(SRP!$C$7:$C$9&gt;=E1274),SRP!$D$7:$D$9)*(G1274/100)*(E1274/1000)),IF(C1274="Spirits",SUM(LOOKUP(2,1/(SRP!$B$2:$B$6&lt;=E1274)/(SRP!$C$2:$C$6&gt;=E1274),SRP!$D$2:$D$6)*(G1274/100)*(E1274/1000)),IF(AND(C1274="Wine",D1274="Fortified Wines"),SUM(LOOKUP(2,1/(SRP!$B$20:$B$23&lt;=E1274)/(SRP!$C$20:$C$23&gt;=E1274),SRP!$D$20:$D$23)*(G1274/100)*(E1274/1000)),IF(C1274="Wine",SUM(LOOKUP(2,1/(SRP!$B$15:$B$19&lt;=E1274)/(SRP!$C$15:$C$19&gt;=E1274),SRP!$D$15:$D$19)*(G1274/100)*(E1274/1000)),IF(C1274="Ready to Drink",SUM(LOOKUP(2,1/(SRP!$B$10:$B$14&lt;=E1274)/(SRP!$C$10:$C$14&gt;=E1274),SRP!$D$10:$D$14)*(G1274/100)*(E1274/1000)),0))))),2)</f>
        <v>20.94</v>
      </c>
    </row>
    <row r="1275" spans="1:11" x14ac:dyDescent="0.35">
      <c r="A1275" s="2">
        <v>20629</v>
      </c>
      <c r="B1275" s="76" t="s">
        <v>1095</v>
      </c>
      <c r="C1275" s="76" t="s">
        <v>287</v>
      </c>
      <c r="D1275" s="76" t="s">
        <v>5230</v>
      </c>
      <c r="E1275" s="76">
        <v>355</v>
      </c>
      <c r="F1275" s="76">
        <v>24</v>
      </c>
      <c r="G1275" s="77">
        <v>4.5</v>
      </c>
      <c r="H1275" s="76" t="s">
        <v>3325</v>
      </c>
      <c r="I1275" s="77">
        <v>3.29</v>
      </c>
      <c r="J1275" s="2">
        <v>1</v>
      </c>
      <c r="K1275" s="119" cm="1">
        <f t="array" ref="K1275">ROUND(IF(C1275="Beer",SUM(LOOKUP(2,1/(SRP!$B$7:$B$9&lt;=E1275)/(SRP!$C$7:$C$9&gt;=E1275),SRP!$D$7:$D$9)*(G1275/100)*(E1275/1000)),IF(C1275="Spirits",SUM(LOOKUP(2,1/(SRP!$B$2:$B$6&lt;=E1275)/(SRP!$C$2:$C$6&gt;=E1275),SRP!$D$2:$D$6)*(G1275/100)*(E1275/1000)),IF(AND(C1275="Wine",D1275="Fortified Wines"),SUM(LOOKUP(2,1/(SRP!$B$20:$B$23&lt;=E1275)/(SRP!$C$20:$C$23&gt;=E1275),SRP!$D$20:$D$23)*(G1275/100)*(E1275/1000)),IF(C1275="Wine",SUM(LOOKUP(2,1/(SRP!$B$15:$B$19&lt;=E1275)/(SRP!$C$15:$C$19&gt;=E1275),SRP!$D$15:$D$19)*(G1275/100)*(E1275/1000)),IF(C1275="Ready to Drink",SUM(LOOKUP(2,1/(SRP!$B$10:$B$14&lt;=E1275)/(SRP!$C$10:$C$14&gt;=E1275),SRP!$D$10:$D$14)*(G1275/100)*(E1275/1000)),0))))),2)</f>
        <v>1.1200000000000001</v>
      </c>
    </row>
    <row r="1276" spans="1:11" x14ac:dyDescent="0.35">
      <c r="A1276" s="2">
        <v>20629</v>
      </c>
      <c r="B1276" s="76" t="s">
        <v>1095</v>
      </c>
      <c r="C1276" s="76" t="s">
        <v>287</v>
      </c>
      <c r="D1276" s="76" t="s">
        <v>5230</v>
      </c>
      <c r="E1276" s="76">
        <v>355</v>
      </c>
      <c r="F1276" s="76">
        <v>24</v>
      </c>
      <c r="G1276" s="77">
        <v>4.5</v>
      </c>
      <c r="H1276" s="76" t="s">
        <v>3325</v>
      </c>
      <c r="I1276" s="77">
        <v>3.29</v>
      </c>
      <c r="J1276" s="2">
        <v>1</v>
      </c>
      <c r="K1276" s="119" cm="1">
        <f t="array" ref="K1276">ROUND(IF(C1276="Beer",SUM(LOOKUP(2,1/(SRP!$B$7:$B$9&lt;=E1276)/(SRP!$C$7:$C$9&gt;=E1276),SRP!$D$7:$D$9)*(G1276/100)*(E1276/1000)),IF(C1276="Spirits",SUM(LOOKUP(2,1/(SRP!$B$2:$B$6&lt;=E1276)/(SRP!$C$2:$C$6&gt;=E1276),SRP!$D$2:$D$6)*(G1276/100)*(E1276/1000)),IF(AND(C1276="Wine",D1276="Fortified Wines"),SUM(LOOKUP(2,1/(SRP!$B$20:$B$23&lt;=E1276)/(SRP!$C$20:$C$23&gt;=E1276),SRP!$D$20:$D$23)*(G1276/100)*(E1276/1000)),IF(C1276="Wine",SUM(LOOKUP(2,1/(SRP!$B$15:$B$19&lt;=E1276)/(SRP!$C$15:$C$19&gt;=E1276),SRP!$D$15:$D$19)*(G1276/100)*(E1276/1000)),IF(C1276="Ready to Drink",SUM(LOOKUP(2,1/(SRP!$B$10:$B$14&lt;=E1276)/(SRP!$C$10:$C$14&gt;=E1276),SRP!$D$10:$D$14)*(G1276/100)*(E1276/1000)),0))))),2)</f>
        <v>1.1200000000000001</v>
      </c>
    </row>
    <row r="1277" spans="1:11" x14ac:dyDescent="0.35">
      <c r="A1277" s="2">
        <v>20648</v>
      </c>
      <c r="B1277" s="76" t="s">
        <v>3737</v>
      </c>
      <c r="C1277" s="76" t="s">
        <v>286</v>
      </c>
      <c r="D1277" s="76" t="s">
        <v>5239</v>
      </c>
      <c r="E1277" s="76">
        <v>3000</v>
      </c>
      <c r="F1277" s="76">
        <v>3</v>
      </c>
      <c r="G1277" s="77">
        <v>13.5</v>
      </c>
      <c r="H1277" s="76" t="s">
        <v>3307</v>
      </c>
      <c r="I1277" s="77">
        <v>44.99</v>
      </c>
      <c r="J1277" s="2">
        <v>1</v>
      </c>
      <c r="K1277" s="119" cm="1">
        <f t="array" ref="K1277">ROUND(IF(C1277="Beer",SUM(LOOKUP(2,1/(SRP!$B$7:$B$9&lt;=E1277)/(SRP!$C$7:$C$9&gt;=E1277),SRP!$D$7:$D$9)*(G1277/100)*(E1277/1000)),IF(C1277="Spirits",SUM(LOOKUP(2,1/(SRP!$B$2:$B$6&lt;=E1277)/(SRP!$C$2:$C$6&gt;=E1277),SRP!$D$2:$D$6)*(G1277/100)*(E1277/1000)),IF(AND(C1277="Wine",D1277="Fortified Wines"),SUM(LOOKUP(2,1/(SRP!$B$20:$B$23&lt;=E1277)/(SRP!$C$20:$C$23&gt;=E1277),SRP!$D$20:$D$23)*(G1277/100)*(E1277/1000)),IF(C1277="Wine",SUM(LOOKUP(2,1/(SRP!$B$15:$B$19&lt;=E1277)/(SRP!$C$15:$C$19&gt;=E1277),SRP!$D$15:$D$19)*(G1277/100)*(E1277/1000)),IF(C1277="Ready to Drink",SUM(LOOKUP(2,1/(SRP!$B$10:$B$14&lt;=E1277)/(SRP!$C$10:$C$14&gt;=E1277),SRP!$D$10:$D$14)*(G1277/100)*(E1277/1000)),0))))),2)</f>
        <v>28.27</v>
      </c>
    </row>
    <row r="1278" spans="1:11" x14ac:dyDescent="0.35">
      <c r="A1278" s="2">
        <v>20650</v>
      </c>
      <c r="B1278" s="76" t="s">
        <v>3736</v>
      </c>
      <c r="C1278" s="76" t="s">
        <v>286</v>
      </c>
      <c r="D1278" s="76" t="s">
        <v>5264</v>
      </c>
      <c r="E1278" s="76">
        <v>3000</v>
      </c>
      <c r="F1278" s="76">
        <v>3</v>
      </c>
      <c r="G1278" s="77">
        <v>12</v>
      </c>
      <c r="H1278" s="76" t="s">
        <v>3307</v>
      </c>
      <c r="I1278" s="77">
        <v>44.99</v>
      </c>
      <c r="J1278" s="2">
        <v>1</v>
      </c>
      <c r="K1278" s="119" cm="1">
        <f t="array" ref="K1278">ROUND(IF(C1278="Beer",SUM(LOOKUP(2,1/(SRP!$B$7:$B$9&lt;=E1278)/(SRP!$C$7:$C$9&gt;=E1278),SRP!$D$7:$D$9)*(G1278/100)*(E1278/1000)),IF(C1278="Spirits",SUM(LOOKUP(2,1/(SRP!$B$2:$B$6&lt;=E1278)/(SRP!$C$2:$C$6&gt;=E1278),SRP!$D$2:$D$6)*(G1278/100)*(E1278/1000)),IF(AND(C1278="Wine",D1278="Fortified Wines"),SUM(LOOKUP(2,1/(SRP!$B$20:$B$23&lt;=E1278)/(SRP!$C$20:$C$23&gt;=E1278),SRP!$D$20:$D$23)*(G1278/100)*(E1278/1000)),IF(C1278="Wine",SUM(LOOKUP(2,1/(SRP!$B$15:$B$19&lt;=E1278)/(SRP!$C$15:$C$19&gt;=E1278),SRP!$D$15:$D$19)*(G1278/100)*(E1278/1000)),IF(C1278="Ready to Drink",SUM(LOOKUP(2,1/(SRP!$B$10:$B$14&lt;=E1278)/(SRP!$C$10:$C$14&gt;=E1278),SRP!$D$10:$D$14)*(G1278/100)*(E1278/1000)),0))))),2)</f>
        <v>25.13</v>
      </c>
    </row>
    <row r="1279" spans="1:11" x14ac:dyDescent="0.35">
      <c r="A1279" s="2">
        <v>20656</v>
      </c>
      <c r="B1279" s="76" t="s">
        <v>225</v>
      </c>
      <c r="C1279" s="76" t="s">
        <v>287</v>
      </c>
      <c r="D1279" s="76" t="s">
        <v>5292</v>
      </c>
      <c r="E1279" s="76">
        <v>4260</v>
      </c>
      <c r="F1279" s="76">
        <v>1</v>
      </c>
      <c r="G1279" s="77">
        <v>4</v>
      </c>
      <c r="H1279" s="76" t="s">
        <v>3326</v>
      </c>
      <c r="I1279" s="77">
        <v>27.99</v>
      </c>
      <c r="J1279" s="2">
        <v>12</v>
      </c>
      <c r="K1279" s="119" cm="1">
        <f t="array" ref="K1279">ROUND(IF(C1279="Beer",SUM(LOOKUP(2,1/(SRP!$B$7:$B$9&lt;=E1279)/(SRP!$C$7:$C$9&gt;=E1279),SRP!$D$7:$D$9)*(G1279/100)*(E1279/1000)),IF(C1279="Spirits",SUM(LOOKUP(2,1/(SRP!$B$2:$B$6&lt;=E1279)/(SRP!$C$2:$C$6&gt;=E1279),SRP!$D$2:$D$6)*(G1279/100)*(E1279/1000)),IF(AND(C1279="Wine",D1279="Fortified Wines"),SUM(LOOKUP(2,1/(SRP!$B$20:$B$23&lt;=E1279)/(SRP!$C$20:$C$23&gt;=E1279),SRP!$D$20:$D$23)*(G1279/100)*(E1279/1000)),IF(C1279="Wine",SUM(LOOKUP(2,1/(SRP!$B$15:$B$19&lt;=E1279)/(SRP!$C$15:$C$19&gt;=E1279),SRP!$D$15:$D$19)*(G1279/100)*(E1279/1000)),IF(C1279="Ready to Drink",SUM(LOOKUP(2,1/(SRP!$B$10:$B$14&lt;=E1279)/(SRP!$C$10:$C$14&gt;=E1279),SRP!$D$10:$D$14)*(G1279/100)*(E1279/1000)),0))))),2)</f>
        <v>11.9</v>
      </c>
    </row>
    <row r="1280" spans="1:11" x14ac:dyDescent="0.35">
      <c r="A1280" s="2">
        <v>20656</v>
      </c>
      <c r="B1280" s="76" t="s">
        <v>225</v>
      </c>
      <c r="C1280" s="76" t="s">
        <v>287</v>
      </c>
      <c r="D1280" s="76" t="s">
        <v>5292</v>
      </c>
      <c r="E1280" s="76">
        <v>4260</v>
      </c>
      <c r="F1280" s="76">
        <v>1</v>
      </c>
      <c r="G1280" s="77">
        <v>4</v>
      </c>
      <c r="H1280" s="76" t="s">
        <v>3326</v>
      </c>
      <c r="I1280" s="77">
        <v>27.99</v>
      </c>
      <c r="J1280" s="2">
        <v>12</v>
      </c>
      <c r="K1280" s="119" cm="1">
        <f t="array" ref="K1280">ROUND(IF(C1280="Beer",SUM(LOOKUP(2,1/(SRP!$B$7:$B$9&lt;=E1280)/(SRP!$C$7:$C$9&gt;=E1280),SRP!$D$7:$D$9)*(G1280/100)*(E1280/1000)),IF(C1280="Spirits",SUM(LOOKUP(2,1/(SRP!$B$2:$B$6&lt;=E1280)/(SRP!$C$2:$C$6&gt;=E1280),SRP!$D$2:$D$6)*(G1280/100)*(E1280/1000)),IF(AND(C1280="Wine",D1280="Fortified Wines"),SUM(LOOKUP(2,1/(SRP!$B$20:$B$23&lt;=E1280)/(SRP!$C$20:$C$23&gt;=E1280),SRP!$D$20:$D$23)*(G1280/100)*(E1280/1000)),IF(C1280="Wine",SUM(LOOKUP(2,1/(SRP!$B$15:$B$19&lt;=E1280)/(SRP!$C$15:$C$19&gt;=E1280),SRP!$D$15:$D$19)*(G1280/100)*(E1280/1000)),IF(C1280="Ready to Drink",SUM(LOOKUP(2,1/(SRP!$B$10:$B$14&lt;=E1280)/(SRP!$C$10:$C$14&gt;=E1280),SRP!$D$10:$D$14)*(G1280/100)*(E1280/1000)),0))))),2)</f>
        <v>11.9</v>
      </c>
    </row>
    <row r="1281" spans="1:11" x14ac:dyDescent="0.35">
      <c r="A1281" s="2">
        <v>20693</v>
      </c>
      <c r="B1281" s="76" t="s">
        <v>6959</v>
      </c>
      <c r="C1281" s="76" t="s">
        <v>285</v>
      </c>
      <c r="D1281" s="76" t="s">
        <v>5309</v>
      </c>
      <c r="E1281" s="76">
        <v>750</v>
      </c>
      <c r="F1281" s="76">
        <v>6</v>
      </c>
      <c r="G1281" s="77">
        <v>32</v>
      </c>
      <c r="H1281" s="76" t="s">
        <v>6869</v>
      </c>
      <c r="I1281" s="77">
        <v>39.99</v>
      </c>
      <c r="J1281" s="2">
        <v>1</v>
      </c>
      <c r="K1281" s="119" cm="1">
        <f t="array" ref="K1281">ROUND(IF(C1281="Beer",SUM(LOOKUP(2,1/(SRP!$B$7:$B$9&lt;=E1281)/(SRP!$C$7:$C$9&gt;=E1281),SRP!$D$7:$D$9)*(G1281/100)*(E1281/1000)),IF(C1281="Spirits",SUM(LOOKUP(2,1/(SRP!$B$2:$B$6&lt;=E1281)/(SRP!$C$2:$C$6&gt;=E1281),SRP!$D$2:$D$6)*(G1281/100)*(E1281/1000)),IF(AND(C1281="Wine",D1281="Fortified Wines"),SUM(LOOKUP(2,1/(SRP!$B$20:$B$23&lt;=E1281)/(SRP!$C$20:$C$23&gt;=E1281),SRP!$D$20:$D$23)*(G1281/100)*(E1281/1000)),IF(C1281="Wine",SUM(LOOKUP(2,1/(SRP!$B$15:$B$19&lt;=E1281)/(SRP!$C$15:$C$19&gt;=E1281),SRP!$D$15:$D$19)*(G1281/100)*(E1281/1000)),IF(C1281="Ready to Drink",SUM(LOOKUP(2,1/(SRP!$B$10:$B$14&lt;=E1281)/(SRP!$C$10:$C$14&gt;=E1281),SRP!$D$10:$D$14)*(G1281/100)*(E1281/1000)),0))))),2)</f>
        <v>16.75</v>
      </c>
    </row>
    <row r="1282" spans="1:11" x14ac:dyDescent="0.35">
      <c r="A1282" s="2">
        <v>20694</v>
      </c>
      <c r="B1282" s="76" t="s">
        <v>1096</v>
      </c>
      <c r="C1282" s="76" t="s">
        <v>287</v>
      </c>
      <c r="D1282" s="76" t="s">
        <v>5230</v>
      </c>
      <c r="E1282" s="76">
        <v>5325</v>
      </c>
      <c r="F1282" s="76">
        <v>1</v>
      </c>
      <c r="G1282" s="77">
        <v>5</v>
      </c>
      <c r="H1282" s="76" t="s">
        <v>3324</v>
      </c>
      <c r="I1282" s="77">
        <v>28.99</v>
      </c>
      <c r="J1282" s="2">
        <v>15</v>
      </c>
      <c r="K1282" s="119" cm="1">
        <f t="array" ref="K1282">ROUND(IF(C1282="Beer",SUM(LOOKUP(2,1/(SRP!$B$7:$B$9&lt;=E1282)/(SRP!$C$7:$C$9&gt;=E1282),SRP!$D$7:$D$9)*(G1282/100)*(E1282/1000)),IF(C1282="Spirits",SUM(LOOKUP(2,1/(SRP!$B$2:$B$6&lt;=E1282)/(SRP!$C$2:$C$6&gt;=E1282),SRP!$D$2:$D$6)*(G1282/100)*(E1282/1000)),IF(AND(C1282="Wine",D1282="Fortified Wines"),SUM(LOOKUP(2,1/(SRP!$B$20:$B$23&lt;=E1282)/(SRP!$C$20:$C$23&gt;=E1282),SRP!$D$20:$D$23)*(G1282/100)*(E1282/1000)),IF(C1282="Wine",SUM(LOOKUP(2,1/(SRP!$B$15:$B$19&lt;=E1282)/(SRP!$C$15:$C$19&gt;=E1282),SRP!$D$15:$D$19)*(G1282/100)*(E1282/1000)),IF(C1282="Ready to Drink",SUM(LOOKUP(2,1/(SRP!$B$10:$B$14&lt;=E1282)/(SRP!$C$10:$C$14&gt;=E1282),SRP!$D$10:$D$14)*(G1282/100)*(E1282/1000)),0))))),2)</f>
        <v>18.59</v>
      </c>
    </row>
    <row r="1283" spans="1:11" x14ac:dyDescent="0.35">
      <c r="A1283" s="2">
        <v>20694</v>
      </c>
      <c r="B1283" s="76" t="s">
        <v>1096</v>
      </c>
      <c r="C1283" s="76" t="s">
        <v>287</v>
      </c>
      <c r="D1283" s="76" t="s">
        <v>5230</v>
      </c>
      <c r="E1283" s="76">
        <v>5325</v>
      </c>
      <c r="F1283" s="76">
        <v>1</v>
      </c>
      <c r="G1283" s="77">
        <v>5</v>
      </c>
      <c r="H1283" s="76" t="s">
        <v>3324</v>
      </c>
      <c r="I1283" s="77">
        <v>28.99</v>
      </c>
      <c r="J1283" s="2">
        <v>15</v>
      </c>
      <c r="K1283" s="119" cm="1">
        <f t="array" ref="K1283">ROUND(IF(C1283="Beer",SUM(LOOKUP(2,1/(SRP!$B$7:$B$9&lt;=E1283)/(SRP!$C$7:$C$9&gt;=E1283),SRP!$D$7:$D$9)*(G1283/100)*(E1283/1000)),IF(C1283="Spirits",SUM(LOOKUP(2,1/(SRP!$B$2:$B$6&lt;=E1283)/(SRP!$C$2:$C$6&gt;=E1283),SRP!$D$2:$D$6)*(G1283/100)*(E1283/1000)),IF(AND(C1283="Wine",D1283="Fortified Wines"),SUM(LOOKUP(2,1/(SRP!$B$20:$B$23&lt;=E1283)/(SRP!$C$20:$C$23&gt;=E1283),SRP!$D$20:$D$23)*(G1283/100)*(E1283/1000)),IF(C1283="Wine",SUM(LOOKUP(2,1/(SRP!$B$15:$B$19&lt;=E1283)/(SRP!$C$15:$C$19&gt;=E1283),SRP!$D$15:$D$19)*(G1283/100)*(E1283/1000)),IF(C1283="Ready to Drink",SUM(LOOKUP(2,1/(SRP!$B$10:$B$14&lt;=E1283)/(SRP!$C$10:$C$14&gt;=E1283),SRP!$D$10:$D$14)*(G1283/100)*(E1283/1000)),0))))),2)</f>
        <v>18.59</v>
      </c>
    </row>
    <row r="1284" spans="1:11" x14ac:dyDescent="0.35">
      <c r="A1284" s="2">
        <v>20704</v>
      </c>
      <c r="B1284" s="76" t="s">
        <v>1097</v>
      </c>
      <c r="C1284" s="76" t="s">
        <v>287</v>
      </c>
      <c r="D1284" s="76" t="s">
        <v>5230</v>
      </c>
      <c r="E1284" s="76">
        <v>473</v>
      </c>
      <c r="F1284" s="76">
        <v>24</v>
      </c>
      <c r="G1284" s="77">
        <v>5</v>
      </c>
      <c r="H1284" s="76" t="s">
        <v>3349</v>
      </c>
      <c r="I1284" s="77">
        <v>3.49</v>
      </c>
      <c r="J1284" s="2">
        <v>1</v>
      </c>
      <c r="K1284" s="119" cm="1">
        <f t="array" ref="K1284">ROUND(IF(C1284="Beer",SUM(LOOKUP(2,1/(SRP!$B$7:$B$9&lt;=E1284)/(SRP!$C$7:$C$9&gt;=E1284),SRP!$D$7:$D$9)*(G1284/100)*(E1284/1000)),IF(C1284="Spirits",SUM(LOOKUP(2,1/(SRP!$B$2:$B$6&lt;=E1284)/(SRP!$C$2:$C$6&gt;=E1284),SRP!$D$2:$D$6)*(G1284/100)*(E1284/1000)),IF(AND(C1284="Wine",D1284="Fortified Wines"),SUM(LOOKUP(2,1/(SRP!$B$20:$B$23&lt;=E1284)/(SRP!$C$20:$C$23&gt;=E1284),SRP!$D$20:$D$23)*(G1284/100)*(E1284/1000)),IF(C1284="Wine",SUM(LOOKUP(2,1/(SRP!$B$15:$B$19&lt;=E1284)/(SRP!$C$15:$C$19&gt;=E1284),SRP!$D$15:$D$19)*(G1284/100)*(E1284/1000)),IF(C1284="Ready to Drink",SUM(LOOKUP(2,1/(SRP!$B$10:$B$14&lt;=E1284)/(SRP!$C$10:$C$14&gt;=E1284),SRP!$D$10:$D$14)*(G1284/100)*(E1284/1000)),0))))),2)</f>
        <v>1.65</v>
      </c>
    </row>
    <row r="1285" spans="1:11" x14ac:dyDescent="0.35">
      <c r="A1285" s="2">
        <v>20704</v>
      </c>
      <c r="B1285" s="76" t="s">
        <v>1097</v>
      </c>
      <c r="C1285" s="76" t="s">
        <v>287</v>
      </c>
      <c r="D1285" s="76" t="s">
        <v>5230</v>
      </c>
      <c r="E1285" s="76">
        <v>473</v>
      </c>
      <c r="F1285" s="76">
        <v>24</v>
      </c>
      <c r="G1285" s="77">
        <v>5</v>
      </c>
      <c r="H1285" s="76" t="s">
        <v>3349</v>
      </c>
      <c r="I1285" s="77">
        <v>3.49</v>
      </c>
      <c r="J1285" s="2">
        <v>1</v>
      </c>
      <c r="K1285" s="119" cm="1">
        <f t="array" ref="K1285">ROUND(IF(C1285="Beer",SUM(LOOKUP(2,1/(SRP!$B$7:$B$9&lt;=E1285)/(SRP!$C$7:$C$9&gt;=E1285),SRP!$D$7:$D$9)*(G1285/100)*(E1285/1000)),IF(C1285="Spirits",SUM(LOOKUP(2,1/(SRP!$B$2:$B$6&lt;=E1285)/(SRP!$C$2:$C$6&gt;=E1285),SRP!$D$2:$D$6)*(G1285/100)*(E1285/1000)),IF(AND(C1285="Wine",D1285="Fortified Wines"),SUM(LOOKUP(2,1/(SRP!$B$20:$B$23&lt;=E1285)/(SRP!$C$20:$C$23&gt;=E1285),SRP!$D$20:$D$23)*(G1285/100)*(E1285/1000)),IF(C1285="Wine",SUM(LOOKUP(2,1/(SRP!$B$15:$B$19&lt;=E1285)/(SRP!$C$15:$C$19&gt;=E1285),SRP!$D$15:$D$19)*(G1285/100)*(E1285/1000)),IF(C1285="Ready to Drink",SUM(LOOKUP(2,1/(SRP!$B$10:$B$14&lt;=E1285)/(SRP!$C$10:$C$14&gt;=E1285),SRP!$D$10:$D$14)*(G1285/100)*(E1285/1000)),0))))),2)</f>
        <v>1.65</v>
      </c>
    </row>
    <row r="1286" spans="1:11" x14ac:dyDescent="0.35">
      <c r="A1286" s="2">
        <v>20722</v>
      </c>
      <c r="B1286" s="76" t="s">
        <v>1098</v>
      </c>
      <c r="C1286" s="76" t="s">
        <v>285</v>
      </c>
      <c r="D1286" s="76" t="s">
        <v>6935</v>
      </c>
      <c r="E1286" s="76">
        <v>375</v>
      </c>
      <c r="F1286" s="76">
        <v>12</v>
      </c>
      <c r="G1286" s="77">
        <v>40</v>
      </c>
      <c r="H1286" s="76" t="s">
        <v>3279</v>
      </c>
      <c r="I1286" s="77">
        <v>40.99</v>
      </c>
      <c r="J1286" s="2">
        <v>1</v>
      </c>
      <c r="K1286" s="119" cm="1">
        <f t="array" ref="K1286">ROUND(IF(C1286="Beer",SUM(LOOKUP(2,1/(SRP!$B$7:$B$9&lt;=E1286)/(SRP!$C$7:$C$9&gt;=E1286),SRP!$D$7:$D$9)*(G1286/100)*(E1286/1000)),IF(C1286="Spirits",SUM(LOOKUP(2,1/(SRP!$B$2:$B$6&lt;=E1286)/(SRP!$C$2:$C$6&gt;=E1286),SRP!$D$2:$D$6)*(G1286/100)*(E1286/1000)),IF(AND(C1286="Wine",D1286="Fortified Wines"),SUM(LOOKUP(2,1/(SRP!$B$20:$B$23&lt;=E1286)/(SRP!$C$20:$C$23&gt;=E1286),SRP!$D$20:$D$23)*(G1286/100)*(E1286/1000)),IF(C1286="Wine",SUM(LOOKUP(2,1/(SRP!$B$15:$B$19&lt;=E1286)/(SRP!$C$15:$C$19&gt;=E1286),SRP!$D$15:$D$19)*(G1286/100)*(E1286/1000)),IF(C1286="Ready to Drink",SUM(LOOKUP(2,1/(SRP!$B$10:$B$14&lt;=E1286)/(SRP!$C$10:$C$14&gt;=E1286),SRP!$D$10:$D$14)*(G1286/100)*(E1286/1000)),0))))),2)</f>
        <v>11.89</v>
      </c>
    </row>
    <row r="1287" spans="1:11" x14ac:dyDescent="0.35">
      <c r="A1287" s="2">
        <v>20723</v>
      </c>
      <c r="B1287" s="76" t="s">
        <v>1098</v>
      </c>
      <c r="C1287" s="76" t="s">
        <v>285</v>
      </c>
      <c r="D1287" s="76" t="s">
        <v>6935</v>
      </c>
      <c r="E1287" s="76">
        <v>1140</v>
      </c>
      <c r="F1287" s="76">
        <v>6</v>
      </c>
      <c r="G1287" s="77">
        <v>40</v>
      </c>
      <c r="H1287" s="76" t="s">
        <v>3279</v>
      </c>
      <c r="I1287" s="77">
        <v>103.99</v>
      </c>
      <c r="J1287" s="2">
        <v>1</v>
      </c>
      <c r="K1287" s="119" cm="1">
        <f t="array" ref="K1287">ROUND(IF(C1287="Beer",SUM(LOOKUP(2,1/(SRP!$B$7:$B$9&lt;=E1287)/(SRP!$C$7:$C$9&gt;=E1287),SRP!$D$7:$D$9)*(G1287/100)*(E1287/1000)),IF(C1287="Spirits",SUM(LOOKUP(2,1/(SRP!$B$2:$B$6&lt;=E1287)/(SRP!$C$2:$C$6&gt;=E1287),SRP!$D$2:$D$6)*(G1287/100)*(E1287/1000)),IF(AND(C1287="Wine",D1287="Fortified Wines"),SUM(LOOKUP(2,1/(SRP!$B$20:$B$23&lt;=E1287)/(SRP!$C$20:$C$23&gt;=E1287),SRP!$D$20:$D$23)*(G1287/100)*(E1287/1000)),IF(C1287="Wine",SUM(LOOKUP(2,1/(SRP!$B$15:$B$19&lt;=E1287)/(SRP!$C$15:$C$19&gt;=E1287),SRP!$D$15:$D$19)*(G1287/100)*(E1287/1000)),IF(C1287="Ready to Drink",SUM(LOOKUP(2,1/(SRP!$B$10:$B$14&lt;=E1287)/(SRP!$C$10:$C$14&gt;=E1287),SRP!$D$10:$D$14)*(G1287/100)*(E1287/1000)),0))))),2)</f>
        <v>31.83</v>
      </c>
    </row>
    <row r="1288" spans="1:11" x14ac:dyDescent="0.35">
      <c r="A1288" s="2">
        <v>20737</v>
      </c>
      <c r="B1288" s="76" t="s">
        <v>2616</v>
      </c>
      <c r="C1288" s="76" t="s">
        <v>285</v>
      </c>
      <c r="D1288" s="76" t="s">
        <v>5311</v>
      </c>
      <c r="E1288" s="76">
        <v>750</v>
      </c>
      <c r="F1288" s="76">
        <v>6</v>
      </c>
      <c r="G1288" s="77">
        <v>45</v>
      </c>
      <c r="H1288" s="76" t="s">
        <v>5351</v>
      </c>
      <c r="I1288" s="77">
        <v>64.989999999999995</v>
      </c>
      <c r="J1288" s="2">
        <v>1</v>
      </c>
      <c r="K1288" s="119" cm="1">
        <f t="array" ref="K1288">ROUND(IF(C1288="Beer",SUM(LOOKUP(2,1/(SRP!$B$7:$B$9&lt;=E1288)/(SRP!$C$7:$C$9&gt;=E1288),SRP!$D$7:$D$9)*(G1288/100)*(E1288/1000)),IF(C1288="Spirits",SUM(LOOKUP(2,1/(SRP!$B$2:$B$6&lt;=E1288)/(SRP!$C$2:$C$6&gt;=E1288),SRP!$D$2:$D$6)*(G1288/100)*(E1288/1000)),IF(AND(C1288="Wine",D1288="Fortified Wines"),SUM(LOOKUP(2,1/(SRP!$B$20:$B$23&lt;=E1288)/(SRP!$C$20:$C$23&gt;=E1288),SRP!$D$20:$D$23)*(G1288/100)*(E1288/1000)),IF(C1288="Wine",SUM(LOOKUP(2,1/(SRP!$B$15:$B$19&lt;=E1288)/(SRP!$C$15:$C$19&gt;=E1288),SRP!$D$15:$D$19)*(G1288/100)*(E1288/1000)),IF(C1288="Ready to Drink",SUM(LOOKUP(2,1/(SRP!$B$10:$B$14&lt;=E1288)/(SRP!$C$10:$C$14&gt;=E1288),SRP!$D$10:$D$14)*(G1288/100)*(E1288/1000)),0))))),2)</f>
        <v>23.56</v>
      </c>
    </row>
    <row r="1289" spans="1:11" x14ac:dyDescent="0.35">
      <c r="A1289" s="2">
        <v>20749</v>
      </c>
      <c r="B1289" s="76" t="s">
        <v>1099</v>
      </c>
      <c r="C1289" s="76" t="s">
        <v>285</v>
      </c>
      <c r="D1289" s="76" t="s">
        <v>6936</v>
      </c>
      <c r="E1289" s="76">
        <v>750</v>
      </c>
      <c r="F1289" s="76">
        <v>6</v>
      </c>
      <c r="G1289" s="77">
        <v>40</v>
      </c>
      <c r="H1289" s="76" t="s">
        <v>3283</v>
      </c>
      <c r="I1289" s="77">
        <v>110.99</v>
      </c>
      <c r="J1289" s="2">
        <v>1</v>
      </c>
      <c r="K1289" s="119" cm="1">
        <f t="array" ref="K1289">ROUND(IF(C1289="Beer",SUM(LOOKUP(2,1/(SRP!$B$7:$B$9&lt;=E1289)/(SRP!$C$7:$C$9&gt;=E1289),SRP!$D$7:$D$9)*(G1289/100)*(E1289/1000)),IF(C1289="Spirits",SUM(LOOKUP(2,1/(SRP!$B$2:$B$6&lt;=E1289)/(SRP!$C$2:$C$6&gt;=E1289),SRP!$D$2:$D$6)*(G1289/100)*(E1289/1000)),IF(AND(C1289="Wine",D1289="Fortified Wines"),SUM(LOOKUP(2,1/(SRP!$B$20:$B$23&lt;=E1289)/(SRP!$C$20:$C$23&gt;=E1289),SRP!$D$20:$D$23)*(G1289/100)*(E1289/1000)),IF(C1289="Wine",SUM(LOOKUP(2,1/(SRP!$B$15:$B$19&lt;=E1289)/(SRP!$C$15:$C$19&gt;=E1289),SRP!$D$15:$D$19)*(G1289/100)*(E1289/1000)),IF(C1289="Ready to Drink",SUM(LOOKUP(2,1/(SRP!$B$10:$B$14&lt;=E1289)/(SRP!$C$10:$C$14&gt;=E1289),SRP!$D$10:$D$14)*(G1289/100)*(E1289/1000)),0))))),2)</f>
        <v>20.94</v>
      </c>
    </row>
    <row r="1290" spans="1:11" x14ac:dyDescent="0.35">
      <c r="A1290" s="2">
        <v>20797</v>
      </c>
      <c r="B1290" s="76" t="s">
        <v>1100</v>
      </c>
      <c r="C1290" s="76" t="s">
        <v>286</v>
      </c>
      <c r="D1290" s="76" t="s">
        <v>5247</v>
      </c>
      <c r="E1290" s="76">
        <v>3000</v>
      </c>
      <c r="F1290" s="76">
        <v>4</v>
      </c>
      <c r="G1290" s="77">
        <v>13.5</v>
      </c>
      <c r="H1290" s="76" t="s">
        <v>5939</v>
      </c>
      <c r="I1290" s="77">
        <v>44.99</v>
      </c>
      <c r="J1290" s="2">
        <v>1</v>
      </c>
      <c r="K1290" s="119" cm="1">
        <f t="array" ref="K1290">ROUND(IF(C1290="Beer",SUM(LOOKUP(2,1/(SRP!$B$7:$B$9&lt;=E1290)/(SRP!$C$7:$C$9&gt;=E1290),SRP!$D$7:$D$9)*(G1290/100)*(E1290/1000)),IF(C1290="Spirits",SUM(LOOKUP(2,1/(SRP!$B$2:$B$6&lt;=E1290)/(SRP!$C$2:$C$6&gt;=E1290),SRP!$D$2:$D$6)*(G1290/100)*(E1290/1000)),IF(AND(C1290="Wine",D1290="Fortified Wines"),SUM(LOOKUP(2,1/(SRP!$B$20:$B$23&lt;=E1290)/(SRP!$C$20:$C$23&gt;=E1290),SRP!$D$20:$D$23)*(G1290/100)*(E1290/1000)),IF(C1290="Wine",SUM(LOOKUP(2,1/(SRP!$B$15:$B$19&lt;=E1290)/(SRP!$C$15:$C$19&gt;=E1290),SRP!$D$15:$D$19)*(G1290/100)*(E1290/1000)),IF(C1290="Ready to Drink",SUM(LOOKUP(2,1/(SRP!$B$10:$B$14&lt;=E1290)/(SRP!$C$10:$C$14&gt;=E1290),SRP!$D$10:$D$14)*(G1290/100)*(E1290/1000)),0))))),2)</f>
        <v>28.27</v>
      </c>
    </row>
    <row r="1291" spans="1:11" x14ac:dyDescent="0.35">
      <c r="A1291" s="2">
        <v>20845</v>
      </c>
      <c r="B1291" s="76" t="s">
        <v>5411</v>
      </c>
      <c r="C1291" s="76" t="s">
        <v>286</v>
      </c>
      <c r="D1291" s="76" t="s">
        <v>5276</v>
      </c>
      <c r="E1291" s="76">
        <v>1500</v>
      </c>
      <c r="F1291" s="76">
        <v>3</v>
      </c>
      <c r="G1291" s="77">
        <v>13.5</v>
      </c>
      <c r="H1291" s="76" t="s">
        <v>3303</v>
      </c>
      <c r="I1291" s="77">
        <v>39</v>
      </c>
      <c r="J1291" s="2">
        <v>2</v>
      </c>
      <c r="K1291" s="119" cm="1">
        <f t="array" ref="K1291">ROUND(IF(C1291="Beer",SUM(LOOKUP(2,1/(SRP!$B$7:$B$9&lt;=E1291)/(SRP!$C$7:$C$9&gt;=E1291),SRP!$D$7:$D$9)*(G1291/100)*(E1291/1000)),IF(C1291="Spirits",SUM(LOOKUP(2,1/(SRP!$B$2:$B$6&lt;=E1291)/(SRP!$C$2:$C$6&gt;=E1291),SRP!$D$2:$D$6)*(G1291/100)*(E1291/1000)),IF(AND(C1291="Wine",D1291="Fortified Wines"),SUM(LOOKUP(2,1/(SRP!$B$20:$B$23&lt;=E1291)/(SRP!$C$20:$C$23&gt;=E1291),SRP!$D$20:$D$23)*(G1291/100)*(E1291/1000)),IF(C1291="Wine",SUM(LOOKUP(2,1/(SRP!$B$15:$B$19&lt;=E1291)/(SRP!$C$15:$C$19&gt;=E1291),SRP!$D$15:$D$19)*(G1291/100)*(E1291/1000)),IF(C1291="Ready to Drink",SUM(LOOKUP(2,1/(SRP!$B$10:$B$14&lt;=E1291)/(SRP!$C$10:$C$14&gt;=E1291),SRP!$D$10:$D$14)*(G1291/100)*(E1291/1000)),0))))),2)</f>
        <v>14.14</v>
      </c>
    </row>
    <row r="1292" spans="1:11" x14ac:dyDescent="0.35">
      <c r="A1292" s="2">
        <v>20848</v>
      </c>
      <c r="B1292" s="76" t="s">
        <v>5403</v>
      </c>
      <c r="C1292" s="76" t="s">
        <v>285</v>
      </c>
      <c r="D1292" s="76" t="s">
        <v>5231</v>
      </c>
      <c r="E1292" s="76">
        <v>750</v>
      </c>
      <c r="F1292" s="76">
        <v>12</v>
      </c>
      <c r="G1292" s="77">
        <v>40</v>
      </c>
      <c r="H1292" s="76" t="s">
        <v>3279</v>
      </c>
      <c r="I1292" s="77">
        <v>25.2</v>
      </c>
      <c r="J1292" s="2">
        <v>1</v>
      </c>
      <c r="K1292" s="119" cm="1">
        <f t="array" ref="K1292">ROUND(IF(C1292="Beer",SUM(LOOKUP(2,1/(SRP!$B$7:$B$9&lt;=E1292)/(SRP!$C$7:$C$9&gt;=E1292),SRP!$D$7:$D$9)*(G1292/100)*(E1292/1000)),IF(C1292="Spirits",SUM(LOOKUP(2,1/(SRP!$B$2:$B$6&lt;=E1292)/(SRP!$C$2:$C$6&gt;=E1292),SRP!$D$2:$D$6)*(G1292/100)*(E1292/1000)),IF(AND(C1292="Wine",D1292="Fortified Wines"),SUM(LOOKUP(2,1/(SRP!$B$20:$B$23&lt;=E1292)/(SRP!$C$20:$C$23&gt;=E1292),SRP!$D$20:$D$23)*(G1292/100)*(E1292/1000)),IF(C1292="Wine",SUM(LOOKUP(2,1/(SRP!$B$15:$B$19&lt;=E1292)/(SRP!$C$15:$C$19&gt;=E1292),SRP!$D$15:$D$19)*(G1292/100)*(E1292/1000)),IF(C1292="Ready to Drink",SUM(LOOKUP(2,1/(SRP!$B$10:$B$14&lt;=E1292)/(SRP!$C$10:$C$14&gt;=E1292),SRP!$D$10:$D$14)*(G1292/100)*(E1292/1000)),0))))),2)</f>
        <v>20.94</v>
      </c>
    </row>
    <row r="1293" spans="1:11" x14ac:dyDescent="0.35">
      <c r="A1293" s="2">
        <v>20865</v>
      </c>
      <c r="B1293" s="76" t="s">
        <v>3178</v>
      </c>
      <c r="C1293" s="76" t="s">
        <v>286</v>
      </c>
      <c r="D1293" s="76" t="s">
        <v>5236</v>
      </c>
      <c r="E1293" s="76">
        <v>750</v>
      </c>
      <c r="F1293" s="76">
        <v>12</v>
      </c>
      <c r="G1293" s="77">
        <v>12.5</v>
      </c>
      <c r="H1293" s="76" t="s">
        <v>3338</v>
      </c>
      <c r="I1293" s="77">
        <v>19.989999999999998</v>
      </c>
      <c r="J1293" s="2">
        <v>1</v>
      </c>
      <c r="K1293" s="119" cm="1">
        <f t="array" ref="K1293">ROUND(IF(C1293="Beer",SUM(LOOKUP(2,1/(SRP!$B$7:$B$9&lt;=E1293)/(SRP!$C$7:$C$9&gt;=E1293),SRP!$D$7:$D$9)*(G1293/100)*(E1293/1000)),IF(C1293="Spirits",SUM(LOOKUP(2,1/(SRP!$B$2:$B$6&lt;=E1293)/(SRP!$C$2:$C$6&gt;=E1293),SRP!$D$2:$D$6)*(G1293/100)*(E1293/1000)),IF(AND(C1293="Wine",D1293="Fortified Wines"),SUM(LOOKUP(2,1/(SRP!$B$20:$B$23&lt;=E1293)/(SRP!$C$20:$C$23&gt;=E1293),SRP!$D$20:$D$23)*(G1293/100)*(E1293/1000)),IF(C1293="Wine",SUM(LOOKUP(2,1/(SRP!$B$15:$B$19&lt;=E1293)/(SRP!$C$15:$C$19&gt;=E1293),SRP!$D$15:$D$19)*(G1293/100)*(E1293/1000)),IF(C1293="Ready to Drink",SUM(LOOKUP(2,1/(SRP!$B$10:$B$14&lt;=E1293)/(SRP!$C$10:$C$14&gt;=E1293),SRP!$D$10:$D$14)*(G1293/100)*(E1293/1000)),0))))),2)</f>
        <v>6.54</v>
      </c>
    </row>
    <row r="1294" spans="1:11" x14ac:dyDescent="0.35">
      <c r="A1294" s="2">
        <v>20866</v>
      </c>
      <c r="B1294" s="76" t="s">
        <v>1101</v>
      </c>
      <c r="C1294" s="76" t="s">
        <v>286</v>
      </c>
      <c r="D1294" s="76" t="s">
        <v>5234</v>
      </c>
      <c r="E1294" s="76">
        <v>750</v>
      </c>
      <c r="F1294" s="76">
        <v>6</v>
      </c>
      <c r="G1294" s="77">
        <v>14.5</v>
      </c>
      <c r="H1294" s="76" t="s">
        <v>3302</v>
      </c>
      <c r="I1294" s="77">
        <v>26.99</v>
      </c>
      <c r="J1294" s="2">
        <v>1</v>
      </c>
      <c r="K1294" s="119" cm="1">
        <f t="array" ref="K1294">ROUND(IF(C1294="Beer",SUM(LOOKUP(2,1/(SRP!$B$7:$B$9&lt;=E1294)/(SRP!$C$7:$C$9&gt;=E1294),SRP!$D$7:$D$9)*(G1294/100)*(E1294/1000)),IF(C1294="Spirits",SUM(LOOKUP(2,1/(SRP!$B$2:$B$6&lt;=E1294)/(SRP!$C$2:$C$6&gt;=E1294),SRP!$D$2:$D$6)*(G1294/100)*(E1294/1000)),IF(AND(C1294="Wine",D1294="Fortified Wines"),SUM(LOOKUP(2,1/(SRP!$B$20:$B$23&lt;=E1294)/(SRP!$C$20:$C$23&gt;=E1294),SRP!$D$20:$D$23)*(G1294/100)*(E1294/1000)),IF(C1294="Wine",SUM(LOOKUP(2,1/(SRP!$B$15:$B$19&lt;=E1294)/(SRP!$C$15:$C$19&gt;=E1294),SRP!$D$15:$D$19)*(G1294/100)*(E1294/1000)),IF(C1294="Ready to Drink",SUM(LOOKUP(2,1/(SRP!$B$10:$B$14&lt;=E1294)/(SRP!$C$10:$C$14&gt;=E1294),SRP!$D$10:$D$14)*(G1294/100)*(E1294/1000)),0))))),2)</f>
        <v>7.59</v>
      </c>
    </row>
    <row r="1295" spans="1:11" x14ac:dyDescent="0.35">
      <c r="A1295" s="2">
        <v>20867</v>
      </c>
      <c r="B1295" s="76" t="s">
        <v>3179</v>
      </c>
      <c r="C1295" s="76" t="s">
        <v>286</v>
      </c>
      <c r="D1295" s="76" t="s">
        <v>5236</v>
      </c>
      <c r="E1295" s="76">
        <v>750</v>
      </c>
      <c r="F1295" s="76">
        <v>12</v>
      </c>
      <c r="G1295" s="77">
        <v>13</v>
      </c>
      <c r="H1295" s="76" t="s">
        <v>3338</v>
      </c>
      <c r="I1295" s="77">
        <v>19.989999999999998</v>
      </c>
      <c r="J1295" s="2">
        <v>1</v>
      </c>
      <c r="K1295" s="119" cm="1">
        <f t="array" ref="K1295">ROUND(IF(C1295="Beer",SUM(LOOKUP(2,1/(SRP!$B$7:$B$9&lt;=E1295)/(SRP!$C$7:$C$9&gt;=E1295),SRP!$D$7:$D$9)*(G1295/100)*(E1295/1000)),IF(C1295="Spirits",SUM(LOOKUP(2,1/(SRP!$B$2:$B$6&lt;=E1295)/(SRP!$C$2:$C$6&gt;=E1295),SRP!$D$2:$D$6)*(G1295/100)*(E1295/1000)),IF(AND(C1295="Wine",D1295="Fortified Wines"),SUM(LOOKUP(2,1/(SRP!$B$20:$B$23&lt;=E1295)/(SRP!$C$20:$C$23&gt;=E1295),SRP!$D$20:$D$23)*(G1295/100)*(E1295/1000)),IF(C1295="Wine",SUM(LOOKUP(2,1/(SRP!$B$15:$B$19&lt;=E1295)/(SRP!$C$15:$C$19&gt;=E1295),SRP!$D$15:$D$19)*(G1295/100)*(E1295/1000)),IF(C1295="Ready to Drink",SUM(LOOKUP(2,1/(SRP!$B$10:$B$14&lt;=E1295)/(SRP!$C$10:$C$14&gt;=E1295),SRP!$D$10:$D$14)*(G1295/100)*(E1295/1000)),0))))),2)</f>
        <v>6.81</v>
      </c>
    </row>
    <row r="1296" spans="1:11" x14ac:dyDescent="0.35">
      <c r="A1296" s="2">
        <v>20868</v>
      </c>
      <c r="B1296" s="76" t="s">
        <v>4395</v>
      </c>
      <c r="C1296" s="76" t="s">
        <v>287</v>
      </c>
      <c r="D1296" s="76" t="s">
        <v>5266</v>
      </c>
      <c r="E1296" s="76">
        <v>473</v>
      </c>
      <c r="F1296" s="76">
        <v>24</v>
      </c>
      <c r="G1296" s="77">
        <v>5</v>
      </c>
      <c r="H1296" s="76" t="s">
        <v>3301</v>
      </c>
      <c r="I1296" s="77">
        <v>3.79</v>
      </c>
      <c r="J1296" s="2">
        <v>1</v>
      </c>
      <c r="K1296" s="119" cm="1">
        <f t="array" ref="K1296">ROUND(IF(C1296="Beer",SUM(LOOKUP(2,1/(SRP!$B$7:$B$9&lt;=E1296)/(SRP!$C$7:$C$9&gt;=E1296),SRP!$D$7:$D$9)*(G1296/100)*(E1296/1000)),IF(C1296="Spirits",SUM(LOOKUP(2,1/(SRP!$B$2:$B$6&lt;=E1296)/(SRP!$C$2:$C$6&gt;=E1296),SRP!$D$2:$D$6)*(G1296/100)*(E1296/1000)),IF(AND(C1296="Wine",D1296="Fortified Wines"),SUM(LOOKUP(2,1/(SRP!$B$20:$B$23&lt;=E1296)/(SRP!$C$20:$C$23&gt;=E1296),SRP!$D$20:$D$23)*(G1296/100)*(E1296/1000)),IF(C1296="Wine",SUM(LOOKUP(2,1/(SRP!$B$15:$B$19&lt;=E1296)/(SRP!$C$15:$C$19&gt;=E1296),SRP!$D$15:$D$19)*(G1296/100)*(E1296/1000)),IF(C1296="Ready to Drink",SUM(LOOKUP(2,1/(SRP!$B$10:$B$14&lt;=E1296)/(SRP!$C$10:$C$14&gt;=E1296),SRP!$D$10:$D$14)*(G1296/100)*(E1296/1000)),0))))),2)</f>
        <v>1.65</v>
      </c>
    </row>
    <row r="1297" spans="1:11" x14ac:dyDescent="0.35">
      <c r="A1297" s="2">
        <v>20868</v>
      </c>
      <c r="B1297" s="76" t="s">
        <v>4395</v>
      </c>
      <c r="C1297" s="76" t="s">
        <v>287</v>
      </c>
      <c r="D1297" s="76" t="s">
        <v>5266</v>
      </c>
      <c r="E1297" s="76">
        <v>473</v>
      </c>
      <c r="F1297" s="76">
        <v>24</v>
      </c>
      <c r="G1297" s="77">
        <v>5</v>
      </c>
      <c r="H1297" s="76" t="s">
        <v>3301</v>
      </c>
      <c r="I1297" s="77">
        <v>3.79</v>
      </c>
      <c r="J1297" s="2">
        <v>1</v>
      </c>
      <c r="K1297" s="119" cm="1">
        <f t="array" ref="K1297">ROUND(IF(C1297="Beer",SUM(LOOKUP(2,1/(SRP!$B$7:$B$9&lt;=E1297)/(SRP!$C$7:$C$9&gt;=E1297),SRP!$D$7:$D$9)*(G1297/100)*(E1297/1000)),IF(C1297="Spirits",SUM(LOOKUP(2,1/(SRP!$B$2:$B$6&lt;=E1297)/(SRP!$C$2:$C$6&gt;=E1297),SRP!$D$2:$D$6)*(G1297/100)*(E1297/1000)),IF(AND(C1297="Wine",D1297="Fortified Wines"),SUM(LOOKUP(2,1/(SRP!$B$20:$B$23&lt;=E1297)/(SRP!$C$20:$C$23&gt;=E1297),SRP!$D$20:$D$23)*(G1297/100)*(E1297/1000)),IF(C1297="Wine",SUM(LOOKUP(2,1/(SRP!$B$15:$B$19&lt;=E1297)/(SRP!$C$15:$C$19&gt;=E1297),SRP!$D$15:$D$19)*(G1297/100)*(E1297/1000)),IF(C1297="Ready to Drink",SUM(LOOKUP(2,1/(SRP!$B$10:$B$14&lt;=E1297)/(SRP!$C$10:$C$14&gt;=E1297),SRP!$D$10:$D$14)*(G1297/100)*(E1297/1000)),0))))),2)</f>
        <v>1.65</v>
      </c>
    </row>
    <row r="1298" spans="1:11" x14ac:dyDescent="0.35">
      <c r="A1298" s="2">
        <v>20881</v>
      </c>
      <c r="B1298" s="76" t="s">
        <v>1102</v>
      </c>
      <c r="C1298" s="76" t="s">
        <v>286</v>
      </c>
      <c r="D1298" s="76" t="s">
        <v>5247</v>
      </c>
      <c r="E1298" s="76">
        <v>750</v>
      </c>
      <c r="F1298" s="76">
        <v>12</v>
      </c>
      <c r="G1298" s="77">
        <v>14.5</v>
      </c>
      <c r="H1298" s="76" t="s">
        <v>3300</v>
      </c>
      <c r="I1298" s="77">
        <v>54.99</v>
      </c>
      <c r="J1298" s="2">
        <v>1</v>
      </c>
      <c r="K1298" s="119" cm="1">
        <f t="array" ref="K1298">ROUND(IF(C1298="Beer",SUM(LOOKUP(2,1/(SRP!$B$7:$B$9&lt;=E1298)/(SRP!$C$7:$C$9&gt;=E1298),SRP!$D$7:$D$9)*(G1298/100)*(E1298/1000)),IF(C1298="Spirits",SUM(LOOKUP(2,1/(SRP!$B$2:$B$6&lt;=E1298)/(SRP!$C$2:$C$6&gt;=E1298),SRP!$D$2:$D$6)*(G1298/100)*(E1298/1000)),IF(AND(C1298="Wine",D1298="Fortified Wines"),SUM(LOOKUP(2,1/(SRP!$B$20:$B$23&lt;=E1298)/(SRP!$C$20:$C$23&gt;=E1298),SRP!$D$20:$D$23)*(G1298/100)*(E1298/1000)),IF(C1298="Wine",SUM(LOOKUP(2,1/(SRP!$B$15:$B$19&lt;=E1298)/(SRP!$C$15:$C$19&gt;=E1298),SRP!$D$15:$D$19)*(G1298/100)*(E1298/1000)),IF(C1298="Ready to Drink",SUM(LOOKUP(2,1/(SRP!$B$10:$B$14&lt;=E1298)/(SRP!$C$10:$C$14&gt;=E1298),SRP!$D$10:$D$14)*(G1298/100)*(E1298/1000)),0))))),2)</f>
        <v>7.59</v>
      </c>
    </row>
    <row r="1299" spans="1:11" x14ac:dyDescent="0.35">
      <c r="A1299" s="2">
        <v>20887</v>
      </c>
      <c r="B1299" s="76" t="s">
        <v>1103</v>
      </c>
      <c r="C1299" s="76" t="s">
        <v>287</v>
      </c>
      <c r="D1299" s="76" t="s">
        <v>5240</v>
      </c>
      <c r="E1299" s="76">
        <v>473</v>
      </c>
      <c r="F1299" s="76">
        <v>24</v>
      </c>
      <c r="G1299" s="77">
        <v>6.8</v>
      </c>
      <c r="H1299" s="76" t="s">
        <v>3282</v>
      </c>
      <c r="I1299" s="77">
        <v>4.25</v>
      </c>
      <c r="J1299" s="2">
        <v>1</v>
      </c>
      <c r="K1299" s="119" cm="1">
        <f t="array" ref="K1299">ROUND(IF(C1299="Beer",SUM(LOOKUP(2,1/(SRP!$B$7:$B$9&lt;=E1299)/(SRP!$C$7:$C$9&gt;=E1299),SRP!$D$7:$D$9)*(G1299/100)*(E1299/1000)),IF(C1299="Spirits",SUM(LOOKUP(2,1/(SRP!$B$2:$B$6&lt;=E1299)/(SRP!$C$2:$C$6&gt;=E1299),SRP!$D$2:$D$6)*(G1299/100)*(E1299/1000)),IF(AND(C1299="Wine",D1299="Fortified Wines"),SUM(LOOKUP(2,1/(SRP!$B$20:$B$23&lt;=E1299)/(SRP!$C$20:$C$23&gt;=E1299),SRP!$D$20:$D$23)*(G1299/100)*(E1299/1000)),IF(C1299="Wine",SUM(LOOKUP(2,1/(SRP!$B$15:$B$19&lt;=E1299)/(SRP!$C$15:$C$19&gt;=E1299),SRP!$D$15:$D$19)*(G1299/100)*(E1299/1000)),IF(C1299="Ready to Drink",SUM(LOOKUP(2,1/(SRP!$B$10:$B$14&lt;=E1299)/(SRP!$C$10:$C$14&gt;=E1299),SRP!$D$10:$D$14)*(G1299/100)*(E1299/1000)),0))))),2)</f>
        <v>2.25</v>
      </c>
    </row>
    <row r="1300" spans="1:11" x14ac:dyDescent="0.35">
      <c r="A1300" s="2">
        <v>20887</v>
      </c>
      <c r="B1300" s="76" t="s">
        <v>1103</v>
      </c>
      <c r="C1300" s="76" t="s">
        <v>287</v>
      </c>
      <c r="D1300" s="76" t="s">
        <v>5240</v>
      </c>
      <c r="E1300" s="76">
        <v>473</v>
      </c>
      <c r="F1300" s="76">
        <v>24</v>
      </c>
      <c r="G1300" s="77">
        <v>6.8</v>
      </c>
      <c r="H1300" s="76" t="s">
        <v>3282</v>
      </c>
      <c r="I1300" s="77">
        <v>4.25</v>
      </c>
      <c r="J1300" s="2">
        <v>1</v>
      </c>
      <c r="K1300" s="119" cm="1">
        <f t="array" ref="K1300">ROUND(IF(C1300="Beer",SUM(LOOKUP(2,1/(SRP!$B$7:$B$9&lt;=E1300)/(SRP!$C$7:$C$9&gt;=E1300),SRP!$D$7:$D$9)*(G1300/100)*(E1300/1000)),IF(C1300="Spirits",SUM(LOOKUP(2,1/(SRP!$B$2:$B$6&lt;=E1300)/(SRP!$C$2:$C$6&gt;=E1300),SRP!$D$2:$D$6)*(G1300/100)*(E1300/1000)),IF(AND(C1300="Wine",D1300="Fortified Wines"),SUM(LOOKUP(2,1/(SRP!$B$20:$B$23&lt;=E1300)/(SRP!$C$20:$C$23&gt;=E1300),SRP!$D$20:$D$23)*(G1300/100)*(E1300/1000)),IF(C1300="Wine",SUM(LOOKUP(2,1/(SRP!$B$15:$B$19&lt;=E1300)/(SRP!$C$15:$C$19&gt;=E1300),SRP!$D$15:$D$19)*(G1300/100)*(E1300/1000)),IF(C1300="Ready to Drink",SUM(LOOKUP(2,1/(SRP!$B$10:$B$14&lt;=E1300)/(SRP!$C$10:$C$14&gt;=E1300),SRP!$D$10:$D$14)*(G1300/100)*(E1300/1000)),0))))),2)</f>
        <v>2.25</v>
      </c>
    </row>
    <row r="1301" spans="1:11" x14ac:dyDescent="0.35">
      <c r="A1301" s="2">
        <v>20897</v>
      </c>
      <c r="B1301" s="76" t="s">
        <v>5009</v>
      </c>
      <c r="C1301" s="76" t="s">
        <v>287</v>
      </c>
      <c r="D1301" s="76" t="s">
        <v>5230</v>
      </c>
      <c r="E1301" s="76">
        <v>8520</v>
      </c>
      <c r="F1301" s="76">
        <v>1</v>
      </c>
      <c r="G1301" s="77">
        <v>5</v>
      </c>
      <c r="H1301" s="76" t="s">
        <v>3330</v>
      </c>
      <c r="I1301" s="77">
        <v>47.99</v>
      </c>
      <c r="J1301" s="2">
        <v>24</v>
      </c>
      <c r="K1301" s="119" cm="1">
        <f t="array" ref="K1301">ROUND(IF(C1301="Beer",SUM(LOOKUP(2,1/(SRP!$B$7:$B$9&lt;=E1301)/(SRP!$C$7:$C$9&gt;=E1301),SRP!$D$7:$D$9)*(G1301/100)*(E1301/1000)),IF(C1301="Spirits",SUM(LOOKUP(2,1/(SRP!$B$2:$B$6&lt;=E1301)/(SRP!$C$2:$C$6&gt;=E1301),SRP!$D$2:$D$6)*(G1301/100)*(E1301/1000)),IF(AND(C1301="Wine",D1301="Fortified Wines"),SUM(LOOKUP(2,1/(SRP!$B$20:$B$23&lt;=E1301)/(SRP!$C$20:$C$23&gt;=E1301),SRP!$D$20:$D$23)*(G1301/100)*(E1301/1000)),IF(C1301="Wine",SUM(LOOKUP(2,1/(SRP!$B$15:$B$19&lt;=E1301)/(SRP!$C$15:$C$19&gt;=E1301),SRP!$D$15:$D$19)*(G1301/100)*(E1301/1000)),IF(C1301="Ready to Drink",SUM(LOOKUP(2,1/(SRP!$B$10:$B$14&lt;=E1301)/(SRP!$C$10:$C$14&gt;=E1301),SRP!$D$10:$D$14)*(G1301/100)*(E1301/1000)),0))))),2)</f>
        <v>29.74</v>
      </c>
    </row>
    <row r="1302" spans="1:11" x14ac:dyDescent="0.35">
      <c r="A1302" s="2">
        <v>20897</v>
      </c>
      <c r="B1302" s="76" t="s">
        <v>5009</v>
      </c>
      <c r="C1302" s="76" t="s">
        <v>287</v>
      </c>
      <c r="D1302" s="76" t="s">
        <v>5230</v>
      </c>
      <c r="E1302" s="76">
        <v>8520</v>
      </c>
      <c r="F1302" s="76">
        <v>1</v>
      </c>
      <c r="G1302" s="77">
        <v>5</v>
      </c>
      <c r="H1302" s="76" t="s">
        <v>3330</v>
      </c>
      <c r="I1302" s="77">
        <v>47.99</v>
      </c>
      <c r="J1302" s="2">
        <v>24</v>
      </c>
      <c r="K1302" s="119" cm="1">
        <f t="array" ref="K1302">ROUND(IF(C1302="Beer",SUM(LOOKUP(2,1/(SRP!$B$7:$B$9&lt;=E1302)/(SRP!$C$7:$C$9&gt;=E1302),SRP!$D$7:$D$9)*(G1302/100)*(E1302/1000)),IF(C1302="Spirits",SUM(LOOKUP(2,1/(SRP!$B$2:$B$6&lt;=E1302)/(SRP!$C$2:$C$6&gt;=E1302),SRP!$D$2:$D$6)*(G1302/100)*(E1302/1000)),IF(AND(C1302="Wine",D1302="Fortified Wines"),SUM(LOOKUP(2,1/(SRP!$B$20:$B$23&lt;=E1302)/(SRP!$C$20:$C$23&gt;=E1302),SRP!$D$20:$D$23)*(G1302/100)*(E1302/1000)),IF(C1302="Wine",SUM(LOOKUP(2,1/(SRP!$B$15:$B$19&lt;=E1302)/(SRP!$C$15:$C$19&gt;=E1302),SRP!$D$15:$D$19)*(G1302/100)*(E1302/1000)),IF(C1302="Ready to Drink",SUM(LOOKUP(2,1/(SRP!$B$10:$B$14&lt;=E1302)/(SRP!$C$10:$C$14&gt;=E1302),SRP!$D$10:$D$14)*(G1302/100)*(E1302/1000)),0))))),2)</f>
        <v>29.74</v>
      </c>
    </row>
    <row r="1303" spans="1:11" x14ac:dyDescent="0.35">
      <c r="A1303" s="2">
        <v>20921</v>
      </c>
      <c r="B1303" s="76" t="s">
        <v>1104</v>
      </c>
      <c r="C1303" s="76" t="s">
        <v>287</v>
      </c>
      <c r="D1303" s="76" t="s">
        <v>5310</v>
      </c>
      <c r="E1303" s="76">
        <v>330</v>
      </c>
      <c r="F1303" s="76">
        <v>24</v>
      </c>
      <c r="H1303" s="76" t="s">
        <v>3325</v>
      </c>
      <c r="I1303" s="77">
        <v>2.29</v>
      </c>
      <c r="J1303" s="2">
        <v>1</v>
      </c>
      <c r="K1303" s="119" cm="1">
        <f t="array" ref="K1303">ROUND(IF(C1303="Beer",SUM(LOOKUP(2,1/(SRP!$B$7:$B$9&lt;=E1303)/(SRP!$C$7:$C$9&gt;=E1303),SRP!$D$7:$D$9)*(G1303/100)*(E1303/1000)),IF(C1303="Spirits",SUM(LOOKUP(2,1/(SRP!$B$2:$B$6&lt;=E1303)/(SRP!$C$2:$C$6&gt;=E1303),SRP!$D$2:$D$6)*(G1303/100)*(E1303/1000)),IF(AND(C1303="Wine",D1303="Fortified Wines"),SUM(LOOKUP(2,1/(SRP!$B$20:$B$23&lt;=E1303)/(SRP!$C$20:$C$23&gt;=E1303),SRP!$D$20:$D$23)*(G1303/100)*(E1303/1000)),IF(C1303="Wine",SUM(LOOKUP(2,1/(SRP!$B$15:$B$19&lt;=E1303)/(SRP!$C$15:$C$19&gt;=E1303),SRP!$D$15:$D$19)*(G1303/100)*(E1303/1000)),IF(C1303="Ready to Drink",SUM(LOOKUP(2,1/(SRP!$B$10:$B$14&lt;=E1303)/(SRP!$C$10:$C$14&gt;=E1303),SRP!$D$10:$D$14)*(G1303/100)*(E1303/1000)),0))))),2)</f>
        <v>0</v>
      </c>
    </row>
    <row r="1304" spans="1:11" x14ac:dyDescent="0.35">
      <c r="A1304" s="2">
        <v>20921</v>
      </c>
      <c r="B1304" s="76" t="s">
        <v>1104</v>
      </c>
      <c r="C1304" s="76" t="s">
        <v>287</v>
      </c>
      <c r="D1304" s="76" t="s">
        <v>5310</v>
      </c>
      <c r="E1304" s="76">
        <v>330</v>
      </c>
      <c r="F1304" s="76">
        <v>24</v>
      </c>
      <c r="H1304" s="76" t="s">
        <v>3325</v>
      </c>
      <c r="I1304" s="77">
        <v>2.29</v>
      </c>
      <c r="J1304" s="2">
        <v>1</v>
      </c>
      <c r="K1304" s="119" cm="1">
        <f t="array" ref="K1304">ROUND(IF(C1304="Beer",SUM(LOOKUP(2,1/(SRP!$B$7:$B$9&lt;=E1304)/(SRP!$C$7:$C$9&gt;=E1304),SRP!$D$7:$D$9)*(G1304/100)*(E1304/1000)),IF(C1304="Spirits",SUM(LOOKUP(2,1/(SRP!$B$2:$B$6&lt;=E1304)/(SRP!$C$2:$C$6&gt;=E1304),SRP!$D$2:$D$6)*(G1304/100)*(E1304/1000)),IF(AND(C1304="Wine",D1304="Fortified Wines"),SUM(LOOKUP(2,1/(SRP!$B$20:$B$23&lt;=E1304)/(SRP!$C$20:$C$23&gt;=E1304),SRP!$D$20:$D$23)*(G1304/100)*(E1304/1000)),IF(C1304="Wine",SUM(LOOKUP(2,1/(SRP!$B$15:$B$19&lt;=E1304)/(SRP!$C$15:$C$19&gt;=E1304),SRP!$D$15:$D$19)*(G1304/100)*(E1304/1000)),IF(C1304="Ready to Drink",SUM(LOOKUP(2,1/(SRP!$B$10:$B$14&lt;=E1304)/(SRP!$C$10:$C$14&gt;=E1304),SRP!$D$10:$D$14)*(G1304/100)*(E1304/1000)),0))))),2)</f>
        <v>0</v>
      </c>
    </row>
    <row r="1305" spans="1:11" x14ac:dyDescent="0.35">
      <c r="A1305" s="2">
        <v>20929</v>
      </c>
      <c r="B1305" s="76" t="s">
        <v>4665</v>
      </c>
      <c r="C1305" s="76" t="s">
        <v>287</v>
      </c>
      <c r="D1305" s="76" t="s">
        <v>5292</v>
      </c>
      <c r="E1305" s="76">
        <v>4260</v>
      </c>
      <c r="F1305" s="76">
        <v>1</v>
      </c>
      <c r="G1305" s="77">
        <v>2.5</v>
      </c>
      <c r="H1305" s="76" t="s">
        <v>3327</v>
      </c>
      <c r="I1305" s="77">
        <v>27.49</v>
      </c>
      <c r="J1305" s="2">
        <v>12</v>
      </c>
      <c r="K1305" s="119" cm="1">
        <f t="array" ref="K1305">ROUND(IF(C1305="Beer",SUM(LOOKUP(2,1/(SRP!$B$7:$B$9&lt;=E1305)/(SRP!$C$7:$C$9&gt;=E1305),SRP!$D$7:$D$9)*(G1305/100)*(E1305/1000)),IF(C1305="Spirits",SUM(LOOKUP(2,1/(SRP!$B$2:$B$6&lt;=E1305)/(SRP!$C$2:$C$6&gt;=E1305),SRP!$D$2:$D$6)*(G1305/100)*(E1305/1000)),IF(AND(C1305="Wine",D1305="Fortified Wines"),SUM(LOOKUP(2,1/(SRP!$B$20:$B$23&lt;=E1305)/(SRP!$C$20:$C$23&gt;=E1305),SRP!$D$20:$D$23)*(G1305/100)*(E1305/1000)),IF(C1305="Wine",SUM(LOOKUP(2,1/(SRP!$B$15:$B$19&lt;=E1305)/(SRP!$C$15:$C$19&gt;=E1305),SRP!$D$15:$D$19)*(G1305/100)*(E1305/1000)),IF(C1305="Ready to Drink",SUM(LOOKUP(2,1/(SRP!$B$10:$B$14&lt;=E1305)/(SRP!$C$10:$C$14&gt;=E1305),SRP!$D$10:$D$14)*(G1305/100)*(E1305/1000)),0))))),2)</f>
        <v>7.43</v>
      </c>
    </row>
    <row r="1306" spans="1:11" x14ac:dyDescent="0.35">
      <c r="A1306" s="2">
        <v>20929</v>
      </c>
      <c r="B1306" s="76" t="s">
        <v>4665</v>
      </c>
      <c r="C1306" s="76" t="s">
        <v>287</v>
      </c>
      <c r="D1306" s="76" t="s">
        <v>5292</v>
      </c>
      <c r="E1306" s="76">
        <v>4260</v>
      </c>
      <c r="F1306" s="76">
        <v>1</v>
      </c>
      <c r="G1306" s="77">
        <v>2.5</v>
      </c>
      <c r="H1306" s="76" t="s">
        <v>3327</v>
      </c>
      <c r="I1306" s="77">
        <v>27.49</v>
      </c>
      <c r="J1306" s="2">
        <v>12</v>
      </c>
      <c r="K1306" s="119" cm="1">
        <f t="array" ref="K1306">ROUND(IF(C1306="Beer",SUM(LOOKUP(2,1/(SRP!$B$7:$B$9&lt;=E1306)/(SRP!$C$7:$C$9&gt;=E1306),SRP!$D$7:$D$9)*(G1306/100)*(E1306/1000)),IF(C1306="Spirits",SUM(LOOKUP(2,1/(SRP!$B$2:$B$6&lt;=E1306)/(SRP!$C$2:$C$6&gt;=E1306),SRP!$D$2:$D$6)*(G1306/100)*(E1306/1000)),IF(AND(C1306="Wine",D1306="Fortified Wines"),SUM(LOOKUP(2,1/(SRP!$B$20:$B$23&lt;=E1306)/(SRP!$C$20:$C$23&gt;=E1306),SRP!$D$20:$D$23)*(G1306/100)*(E1306/1000)),IF(C1306="Wine",SUM(LOOKUP(2,1/(SRP!$B$15:$B$19&lt;=E1306)/(SRP!$C$15:$C$19&gt;=E1306),SRP!$D$15:$D$19)*(G1306/100)*(E1306/1000)),IF(C1306="Ready to Drink",SUM(LOOKUP(2,1/(SRP!$B$10:$B$14&lt;=E1306)/(SRP!$C$10:$C$14&gt;=E1306),SRP!$D$10:$D$14)*(G1306/100)*(E1306/1000)),0))))),2)</f>
        <v>7.43</v>
      </c>
    </row>
    <row r="1307" spans="1:11" x14ac:dyDescent="0.35">
      <c r="A1307" s="2">
        <v>20960</v>
      </c>
      <c r="B1307" s="76" t="s">
        <v>223</v>
      </c>
      <c r="C1307" s="76" t="s">
        <v>285</v>
      </c>
      <c r="D1307" s="76" t="s">
        <v>5303</v>
      </c>
      <c r="E1307" s="76">
        <v>750</v>
      </c>
      <c r="F1307" s="76">
        <v>12</v>
      </c>
      <c r="G1307" s="77">
        <v>40</v>
      </c>
      <c r="H1307" s="76" t="s">
        <v>3279</v>
      </c>
      <c r="I1307" s="77">
        <v>26.89</v>
      </c>
      <c r="J1307" s="2">
        <v>1</v>
      </c>
      <c r="K1307" s="119" cm="1">
        <f t="array" ref="K1307">ROUND(IF(C1307="Beer",SUM(LOOKUP(2,1/(SRP!$B$7:$B$9&lt;=E1307)/(SRP!$C$7:$C$9&gt;=E1307),SRP!$D$7:$D$9)*(G1307/100)*(E1307/1000)),IF(C1307="Spirits",SUM(LOOKUP(2,1/(SRP!$B$2:$B$6&lt;=E1307)/(SRP!$C$2:$C$6&gt;=E1307),SRP!$D$2:$D$6)*(G1307/100)*(E1307/1000)),IF(AND(C1307="Wine",D1307="Fortified Wines"),SUM(LOOKUP(2,1/(SRP!$B$20:$B$23&lt;=E1307)/(SRP!$C$20:$C$23&gt;=E1307),SRP!$D$20:$D$23)*(G1307/100)*(E1307/1000)),IF(C1307="Wine",SUM(LOOKUP(2,1/(SRP!$B$15:$B$19&lt;=E1307)/(SRP!$C$15:$C$19&gt;=E1307),SRP!$D$15:$D$19)*(G1307/100)*(E1307/1000)),IF(C1307="Ready to Drink",SUM(LOOKUP(2,1/(SRP!$B$10:$B$14&lt;=E1307)/(SRP!$C$10:$C$14&gt;=E1307),SRP!$D$10:$D$14)*(G1307/100)*(E1307/1000)),0))))),2)</f>
        <v>20.94</v>
      </c>
    </row>
    <row r="1308" spans="1:11" x14ac:dyDescent="0.35">
      <c r="A1308" s="2">
        <v>20978</v>
      </c>
      <c r="B1308" s="76" t="s">
        <v>1105</v>
      </c>
      <c r="C1308" s="76" t="s">
        <v>286</v>
      </c>
      <c r="D1308" s="76" t="s">
        <v>5294</v>
      </c>
      <c r="E1308" s="76">
        <v>600</v>
      </c>
      <c r="F1308" s="76">
        <v>8</v>
      </c>
      <c r="G1308" s="77">
        <v>11.5</v>
      </c>
      <c r="H1308" s="76" t="s">
        <v>3300</v>
      </c>
      <c r="I1308" s="77">
        <v>13.66</v>
      </c>
      <c r="J1308" s="2">
        <v>3</v>
      </c>
      <c r="K1308" s="119" cm="1">
        <f t="array" ref="K1308">ROUND(IF(C1308="Beer",SUM(LOOKUP(2,1/(SRP!$B$7:$B$9&lt;=E1308)/(SRP!$C$7:$C$9&gt;=E1308),SRP!$D$7:$D$9)*(G1308/100)*(E1308/1000)),IF(C1308="Spirits",SUM(LOOKUP(2,1/(SRP!$B$2:$B$6&lt;=E1308)/(SRP!$C$2:$C$6&gt;=E1308),SRP!$D$2:$D$6)*(G1308/100)*(E1308/1000)),IF(AND(C1308="Wine",D1308="Fortified Wines"),SUM(LOOKUP(2,1/(SRP!$B$20:$B$23&lt;=E1308)/(SRP!$C$20:$C$23&gt;=E1308),SRP!$D$20:$D$23)*(G1308/100)*(E1308/1000)),IF(C1308="Wine",SUM(LOOKUP(2,1/(SRP!$B$15:$B$19&lt;=E1308)/(SRP!$C$15:$C$19&gt;=E1308),SRP!$D$15:$D$19)*(G1308/100)*(E1308/1000)),IF(C1308="Ready to Drink",SUM(LOOKUP(2,1/(SRP!$B$10:$B$14&lt;=E1308)/(SRP!$C$10:$C$14&gt;=E1308),SRP!$D$10:$D$14)*(G1308/100)*(E1308/1000)),0))))),2)</f>
        <v>5.0999999999999996</v>
      </c>
    </row>
    <row r="1309" spans="1:11" x14ac:dyDescent="0.35">
      <c r="A1309" s="2">
        <v>21001</v>
      </c>
      <c r="B1309" s="76" t="s">
        <v>1106</v>
      </c>
      <c r="C1309" s="76" t="s">
        <v>286</v>
      </c>
      <c r="D1309" s="76" t="s">
        <v>5276</v>
      </c>
      <c r="E1309" s="76">
        <v>750</v>
      </c>
      <c r="F1309" s="76">
        <v>6</v>
      </c>
      <c r="G1309" s="77">
        <v>14.5</v>
      </c>
      <c r="H1309" s="76" t="s">
        <v>3303</v>
      </c>
      <c r="I1309" s="77">
        <v>64.989999999999995</v>
      </c>
      <c r="J1309" s="2">
        <v>1</v>
      </c>
      <c r="K1309" s="119" cm="1">
        <f t="array" ref="K1309">ROUND(IF(C1309="Beer",SUM(LOOKUP(2,1/(SRP!$B$7:$B$9&lt;=E1309)/(SRP!$C$7:$C$9&gt;=E1309),SRP!$D$7:$D$9)*(G1309/100)*(E1309/1000)),IF(C1309="Spirits",SUM(LOOKUP(2,1/(SRP!$B$2:$B$6&lt;=E1309)/(SRP!$C$2:$C$6&gt;=E1309),SRP!$D$2:$D$6)*(G1309/100)*(E1309/1000)),IF(AND(C1309="Wine",D1309="Fortified Wines"),SUM(LOOKUP(2,1/(SRP!$B$20:$B$23&lt;=E1309)/(SRP!$C$20:$C$23&gt;=E1309),SRP!$D$20:$D$23)*(G1309/100)*(E1309/1000)),IF(C1309="Wine",SUM(LOOKUP(2,1/(SRP!$B$15:$B$19&lt;=E1309)/(SRP!$C$15:$C$19&gt;=E1309),SRP!$D$15:$D$19)*(G1309/100)*(E1309/1000)),IF(C1309="Ready to Drink",SUM(LOOKUP(2,1/(SRP!$B$10:$B$14&lt;=E1309)/(SRP!$C$10:$C$14&gt;=E1309),SRP!$D$10:$D$14)*(G1309/100)*(E1309/1000)),0))))),2)</f>
        <v>7.59</v>
      </c>
    </row>
    <row r="1310" spans="1:11" x14ac:dyDescent="0.35">
      <c r="A1310" s="2">
        <v>21002</v>
      </c>
      <c r="B1310" s="76" t="s">
        <v>1107</v>
      </c>
      <c r="C1310" s="76" t="s">
        <v>287</v>
      </c>
      <c r="D1310" s="76" t="s">
        <v>5292</v>
      </c>
      <c r="E1310" s="76">
        <v>330</v>
      </c>
      <c r="F1310" s="76">
        <v>24</v>
      </c>
      <c r="G1310" s="77">
        <v>2.5</v>
      </c>
      <c r="H1310" s="76" t="s">
        <v>3290</v>
      </c>
      <c r="I1310" s="77">
        <v>2.56</v>
      </c>
      <c r="J1310" s="2">
        <v>1</v>
      </c>
      <c r="K1310" s="119" cm="1">
        <f t="array" ref="K1310">ROUND(IF(C1310="Beer",SUM(LOOKUP(2,1/(SRP!$B$7:$B$9&lt;=E1310)/(SRP!$C$7:$C$9&gt;=E1310),SRP!$D$7:$D$9)*(G1310/100)*(E1310/1000)),IF(C1310="Spirits",SUM(LOOKUP(2,1/(SRP!$B$2:$B$6&lt;=E1310)/(SRP!$C$2:$C$6&gt;=E1310),SRP!$D$2:$D$6)*(G1310/100)*(E1310/1000)),IF(AND(C1310="Wine",D1310="Fortified Wines"),SUM(LOOKUP(2,1/(SRP!$B$20:$B$23&lt;=E1310)/(SRP!$C$20:$C$23&gt;=E1310),SRP!$D$20:$D$23)*(G1310/100)*(E1310/1000)),IF(C1310="Wine",SUM(LOOKUP(2,1/(SRP!$B$15:$B$19&lt;=E1310)/(SRP!$C$15:$C$19&gt;=E1310),SRP!$D$15:$D$19)*(G1310/100)*(E1310/1000)),IF(C1310="Ready to Drink",SUM(LOOKUP(2,1/(SRP!$B$10:$B$14&lt;=E1310)/(SRP!$C$10:$C$14&gt;=E1310),SRP!$D$10:$D$14)*(G1310/100)*(E1310/1000)),0))))),2)</f>
        <v>0.57999999999999996</v>
      </c>
    </row>
    <row r="1311" spans="1:11" x14ac:dyDescent="0.35">
      <c r="A1311" s="2">
        <v>21002</v>
      </c>
      <c r="B1311" s="76" t="s">
        <v>1107</v>
      </c>
      <c r="C1311" s="76" t="s">
        <v>287</v>
      </c>
      <c r="D1311" s="76" t="s">
        <v>5292</v>
      </c>
      <c r="E1311" s="76">
        <v>330</v>
      </c>
      <c r="F1311" s="76">
        <v>24</v>
      </c>
      <c r="G1311" s="77">
        <v>2.5</v>
      </c>
      <c r="H1311" s="76" t="s">
        <v>3290</v>
      </c>
      <c r="I1311" s="77">
        <v>2.56</v>
      </c>
      <c r="J1311" s="2">
        <v>1</v>
      </c>
      <c r="K1311" s="119" cm="1">
        <f t="array" ref="K1311">ROUND(IF(C1311="Beer",SUM(LOOKUP(2,1/(SRP!$B$7:$B$9&lt;=E1311)/(SRP!$C$7:$C$9&gt;=E1311),SRP!$D$7:$D$9)*(G1311/100)*(E1311/1000)),IF(C1311="Spirits",SUM(LOOKUP(2,1/(SRP!$B$2:$B$6&lt;=E1311)/(SRP!$C$2:$C$6&gt;=E1311),SRP!$D$2:$D$6)*(G1311/100)*(E1311/1000)),IF(AND(C1311="Wine",D1311="Fortified Wines"),SUM(LOOKUP(2,1/(SRP!$B$20:$B$23&lt;=E1311)/(SRP!$C$20:$C$23&gt;=E1311),SRP!$D$20:$D$23)*(G1311/100)*(E1311/1000)),IF(C1311="Wine",SUM(LOOKUP(2,1/(SRP!$B$15:$B$19&lt;=E1311)/(SRP!$C$15:$C$19&gt;=E1311),SRP!$D$15:$D$19)*(G1311/100)*(E1311/1000)),IF(C1311="Ready to Drink",SUM(LOOKUP(2,1/(SRP!$B$10:$B$14&lt;=E1311)/(SRP!$C$10:$C$14&gt;=E1311),SRP!$D$10:$D$14)*(G1311/100)*(E1311/1000)),0))))),2)</f>
        <v>0.57999999999999996</v>
      </c>
    </row>
    <row r="1312" spans="1:11" x14ac:dyDescent="0.35">
      <c r="A1312" s="2">
        <v>21004</v>
      </c>
      <c r="B1312" s="76" t="s">
        <v>1108</v>
      </c>
      <c r="C1312" s="76" t="s">
        <v>287</v>
      </c>
      <c r="D1312" s="76" t="s">
        <v>5240</v>
      </c>
      <c r="E1312" s="76">
        <v>750</v>
      </c>
      <c r="F1312" s="76">
        <v>12</v>
      </c>
      <c r="G1312" s="77">
        <v>6</v>
      </c>
      <c r="H1312" s="76" t="s">
        <v>3355</v>
      </c>
      <c r="I1312" s="77">
        <v>10.99</v>
      </c>
      <c r="J1312" s="2">
        <v>1</v>
      </c>
      <c r="K1312" s="119" cm="1">
        <f t="array" ref="K1312">ROUND(IF(C1312="Beer",SUM(LOOKUP(2,1/(SRP!$B$7:$B$9&lt;=E1312)/(SRP!$C$7:$C$9&gt;=E1312),SRP!$D$7:$D$9)*(G1312/100)*(E1312/1000)),IF(C1312="Spirits",SUM(LOOKUP(2,1/(SRP!$B$2:$B$6&lt;=E1312)/(SRP!$C$2:$C$6&gt;=E1312),SRP!$D$2:$D$6)*(G1312/100)*(E1312/1000)),IF(AND(C1312="Wine",D1312="Fortified Wines"),SUM(LOOKUP(2,1/(SRP!$B$20:$B$23&lt;=E1312)/(SRP!$C$20:$C$23&gt;=E1312),SRP!$D$20:$D$23)*(G1312/100)*(E1312/1000)),IF(C1312="Wine",SUM(LOOKUP(2,1/(SRP!$B$15:$B$19&lt;=E1312)/(SRP!$C$15:$C$19&gt;=E1312),SRP!$D$15:$D$19)*(G1312/100)*(E1312/1000)),IF(C1312="Ready to Drink",SUM(LOOKUP(2,1/(SRP!$B$10:$B$14&lt;=E1312)/(SRP!$C$10:$C$14&gt;=E1312),SRP!$D$10:$D$14)*(G1312/100)*(E1312/1000)),0))))),2)</f>
        <v>3.14</v>
      </c>
    </row>
    <row r="1313" spans="1:11" x14ac:dyDescent="0.35">
      <c r="A1313" s="2">
        <v>21004</v>
      </c>
      <c r="B1313" s="76" t="s">
        <v>1108</v>
      </c>
      <c r="C1313" s="76" t="s">
        <v>287</v>
      </c>
      <c r="D1313" s="76" t="s">
        <v>5240</v>
      </c>
      <c r="E1313" s="76">
        <v>750</v>
      </c>
      <c r="F1313" s="76">
        <v>12</v>
      </c>
      <c r="G1313" s="77">
        <v>6</v>
      </c>
      <c r="H1313" s="76" t="s">
        <v>3355</v>
      </c>
      <c r="I1313" s="77">
        <v>10.99</v>
      </c>
      <c r="J1313" s="2">
        <v>1</v>
      </c>
      <c r="K1313" s="119" cm="1">
        <f t="array" ref="K1313">ROUND(IF(C1313="Beer",SUM(LOOKUP(2,1/(SRP!$B$7:$B$9&lt;=E1313)/(SRP!$C$7:$C$9&gt;=E1313),SRP!$D$7:$D$9)*(G1313/100)*(E1313/1000)),IF(C1313="Spirits",SUM(LOOKUP(2,1/(SRP!$B$2:$B$6&lt;=E1313)/(SRP!$C$2:$C$6&gt;=E1313),SRP!$D$2:$D$6)*(G1313/100)*(E1313/1000)),IF(AND(C1313="Wine",D1313="Fortified Wines"),SUM(LOOKUP(2,1/(SRP!$B$20:$B$23&lt;=E1313)/(SRP!$C$20:$C$23&gt;=E1313),SRP!$D$20:$D$23)*(G1313/100)*(E1313/1000)),IF(C1313="Wine",SUM(LOOKUP(2,1/(SRP!$B$15:$B$19&lt;=E1313)/(SRP!$C$15:$C$19&gt;=E1313),SRP!$D$15:$D$19)*(G1313/100)*(E1313/1000)),IF(C1313="Ready to Drink",SUM(LOOKUP(2,1/(SRP!$B$10:$B$14&lt;=E1313)/(SRP!$C$10:$C$14&gt;=E1313),SRP!$D$10:$D$14)*(G1313/100)*(E1313/1000)),0))))),2)</f>
        <v>3.14</v>
      </c>
    </row>
    <row r="1314" spans="1:11" x14ac:dyDescent="0.35">
      <c r="A1314" s="2">
        <v>21008</v>
      </c>
      <c r="B1314" s="76" t="s">
        <v>20</v>
      </c>
      <c r="C1314" s="76" t="s">
        <v>285</v>
      </c>
      <c r="D1314" s="76" t="s">
        <v>6933</v>
      </c>
      <c r="E1314" s="76">
        <v>750</v>
      </c>
      <c r="F1314" s="76">
        <v>12</v>
      </c>
      <c r="G1314" s="77">
        <v>40</v>
      </c>
      <c r="H1314" s="76" t="s">
        <v>6694</v>
      </c>
      <c r="I1314" s="77">
        <v>25.99</v>
      </c>
      <c r="J1314" s="2">
        <v>1</v>
      </c>
      <c r="K1314" s="119" cm="1">
        <f t="array" ref="K1314">ROUND(IF(C1314="Beer",SUM(LOOKUP(2,1/(SRP!$B$7:$B$9&lt;=E1314)/(SRP!$C$7:$C$9&gt;=E1314),SRP!$D$7:$D$9)*(G1314/100)*(E1314/1000)),IF(C1314="Spirits",SUM(LOOKUP(2,1/(SRP!$B$2:$B$6&lt;=E1314)/(SRP!$C$2:$C$6&gt;=E1314),SRP!$D$2:$D$6)*(G1314/100)*(E1314/1000)),IF(AND(C1314="Wine",D1314="Fortified Wines"),SUM(LOOKUP(2,1/(SRP!$B$20:$B$23&lt;=E1314)/(SRP!$C$20:$C$23&gt;=E1314),SRP!$D$20:$D$23)*(G1314/100)*(E1314/1000)),IF(C1314="Wine",SUM(LOOKUP(2,1/(SRP!$B$15:$B$19&lt;=E1314)/(SRP!$C$15:$C$19&gt;=E1314),SRP!$D$15:$D$19)*(G1314/100)*(E1314/1000)),IF(C1314="Ready to Drink",SUM(LOOKUP(2,1/(SRP!$B$10:$B$14&lt;=E1314)/(SRP!$C$10:$C$14&gt;=E1314),SRP!$D$10:$D$14)*(G1314/100)*(E1314/1000)),0))))),2)</f>
        <v>20.94</v>
      </c>
    </row>
    <row r="1315" spans="1:11" x14ac:dyDescent="0.35">
      <c r="A1315" s="2">
        <v>21017</v>
      </c>
      <c r="B1315" s="76" t="s">
        <v>1109</v>
      </c>
      <c r="C1315" s="76" t="s">
        <v>287</v>
      </c>
      <c r="D1315" s="76" t="s">
        <v>5230</v>
      </c>
      <c r="E1315" s="76">
        <v>500</v>
      </c>
      <c r="F1315" s="76">
        <v>24</v>
      </c>
      <c r="G1315" s="77">
        <v>5</v>
      </c>
      <c r="H1315" s="76" t="s">
        <v>3326</v>
      </c>
      <c r="I1315" s="77">
        <v>3.99</v>
      </c>
      <c r="J1315" s="2">
        <v>1</v>
      </c>
      <c r="K1315" s="119" cm="1">
        <f t="array" ref="K1315">ROUND(IF(C1315="Beer",SUM(LOOKUP(2,1/(SRP!$B$7:$B$9&lt;=E1315)/(SRP!$C$7:$C$9&gt;=E1315),SRP!$D$7:$D$9)*(G1315/100)*(E1315/1000)),IF(C1315="Spirits",SUM(LOOKUP(2,1/(SRP!$B$2:$B$6&lt;=E1315)/(SRP!$C$2:$C$6&gt;=E1315),SRP!$D$2:$D$6)*(G1315/100)*(E1315/1000)),IF(AND(C1315="Wine",D1315="Fortified Wines"),SUM(LOOKUP(2,1/(SRP!$B$20:$B$23&lt;=E1315)/(SRP!$C$20:$C$23&gt;=E1315),SRP!$D$20:$D$23)*(G1315/100)*(E1315/1000)),IF(C1315="Wine",SUM(LOOKUP(2,1/(SRP!$B$15:$B$19&lt;=E1315)/(SRP!$C$15:$C$19&gt;=E1315),SRP!$D$15:$D$19)*(G1315/100)*(E1315/1000)),IF(C1315="Ready to Drink",SUM(LOOKUP(2,1/(SRP!$B$10:$B$14&lt;=E1315)/(SRP!$C$10:$C$14&gt;=E1315),SRP!$D$10:$D$14)*(G1315/100)*(E1315/1000)),0))))),2)</f>
        <v>1.75</v>
      </c>
    </row>
    <row r="1316" spans="1:11" x14ac:dyDescent="0.35">
      <c r="A1316" s="2">
        <v>21017</v>
      </c>
      <c r="B1316" s="76" t="s">
        <v>1109</v>
      </c>
      <c r="C1316" s="76" t="s">
        <v>287</v>
      </c>
      <c r="D1316" s="76" t="s">
        <v>5230</v>
      </c>
      <c r="E1316" s="76">
        <v>500</v>
      </c>
      <c r="F1316" s="76">
        <v>24</v>
      </c>
      <c r="G1316" s="77">
        <v>5</v>
      </c>
      <c r="H1316" s="76" t="s">
        <v>3326</v>
      </c>
      <c r="I1316" s="77">
        <v>3.99</v>
      </c>
      <c r="J1316" s="2">
        <v>1</v>
      </c>
      <c r="K1316" s="119" cm="1">
        <f t="array" ref="K1316">ROUND(IF(C1316="Beer",SUM(LOOKUP(2,1/(SRP!$B$7:$B$9&lt;=E1316)/(SRP!$C$7:$C$9&gt;=E1316),SRP!$D$7:$D$9)*(G1316/100)*(E1316/1000)),IF(C1316="Spirits",SUM(LOOKUP(2,1/(SRP!$B$2:$B$6&lt;=E1316)/(SRP!$C$2:$C$6&gt;=E1316),SRP!$D$2:$D$6)*(G1316/100)*(E1316/1000)),IF(AND(C1316="Wine",D1316="Fortified Wines"),SUM(LOOKUP(2,1/(SRP!$B$20:$B$23&lt;=E1316)/(SRP!$C$20:$C$23&gt;=E1316),SRP!$D$20:$D$23)*(G1316/100)*(E1316/1000)),IF(C1316="Wine",SUM(LOOKUP(2,1/(SRP!$B$15:$B$19&lt;=E1316)/(SRP!$C$15:$C$19&gt;=E1316),SRP!$D$15:$D$19)*(G1316/100)*(E1316/1000)),IF(C1316="Ready to Drink",SUM(LOOKUP(2,1/(SRP!$B$10:$B$14&lt;=E1316)/(SRP!$C$10:$C$14&gt;=E1316),SRP!$D$10:$D$14)*(G1316/100)*(E1316/1000)),0))))),2)</f>
        <v>1.75</v>
      </c>
    </row>
    <row r="1317" spans="1:11" x14ac:dyDescent="0.35">
      <c r="A1317" s="2">
        <v>21023</v>
      </c>
      <c r="B1317" s="76" t="s">
        <v>1110</v>
      </c>
      <c r="C1317" s="76" t="s">
        <v>285</v>
      </c>
      <c r="D1317" s="76" t="s">
        <v>5270</v>
      </c>
      <c r="E1317" s="76">
        <v>1140</v>
      </c>
      <c r="F1317" s="76">
        <v>12</v>
      </c>
      <c r="G1317" s="77">
        <v>34.9</v>
      </c>
      <c r="H1317" s="76" t="s">
        <v>3303</v>
      </c>
      <c r="I1317" s="77">
        <v>32.99</v>
      </c>
      <c r="J1317" s="2">
        <v>1</v>
      </c>
      <c r="K1317" s="119" cm="1">
        <f t="array" ref="K1317">ROUND(IF(C1317="Beer",SUM(LOOKUP(2,1/(SRP!$B$7:$B$9&lt;=E1317)/(SRP!$C$7:$C$9&gt;=E1317),SRP!$D$7:$D$9)*(G1317/100)*(E1317/1000)),IF(C1317="Spirits",SUM(LOOKUP(2,1/(SRP!$B$2:$B$6&lt;=E1317)/(SRP!$C$2:$C$6&gt;=E1317),SRP!$D$2:$D$6)*(G1317/100)*(E1317/1000)),IF(AND(C1317="Wine",D1317="Fortified Wines"),SUM(LOOKUP(2,1/(SRP!$B$20:$B$23&lt;=E1317)/(SRP!$C$20:$C$23&gt;=E1317),SRP!$D$20:$D$23)*(G1317/100)*(E1317/1000)),IF(C1317="Wine",SUM(LOOKUP(2,1/(SRP!$B$15:$B$19&lt;=E1317)/(SRP!$C$15:$C$19&gt;=E1317),SRP!$D$15:$D$19)*(G1317/100)*(E1317/1000)),IF(C1317="Ready to Drink",SUM(LOOKUP(2,1/(SRP!$B$10:$B$14&lt;=E1317)/(SRP!$C$10:$C$14&gt;=E1317),SRP!$D$10:$D$14)*(G1317/100)*(E1317/1000)),0))))),2)</f>
        <v>27.77</v>
      </c>
    </row>
    <row r="1318" spans="1:11" x14ac:dyDescent="0.35">
      <c r="A1318" s="2">
        <v>21041</v>
      </c>
      <c r="B1318" s="76" t="s">
        <v>222</v>
      </c>
      <c r="C1318" s="76" t="s">
        <v>287</v>
      </c>
      <c r="D1318" s="76" t="s">
        <v>5230</v>
      </c>
      <c r="E1318" s="76">
        <v>2840</v>
      </c>
      <c r="F1318" s="76">
        <v>3</v>
      </c>
      <c r="G1318" s="77">
        <v>5.5</v>
      </c>
      <c r="H1318" s="76" t="s">
        <v>3324</v>
      </c>
      <c r="I1318" s="77">
        <v>16.29</v>
      </c>
      <c r="J1318" s="2">
        <v>8</v>
      </c>
      <c r="K1318" s="119" cm="1">
        <f t="array" ref="K1318">ROUND(IF(C1318="Beer",SUM(LOOKUP(2,1/(SRP!$B$7:$B$9&lt;=E1318)/(SRP!$C$7:$C$9&gt;=E1318),SRP!$D$7:$D$9)*(G1318/100)*(E1318/1000)),IF(C1318="Spirits",SUM(LOOKUP(2,1/(SRP!$B$2:$B$6&lt;=E1318)/(SRP!$C$2:$C$6&gt;=E1318),SRP!$D$2:$D$6)*(G1318/100)*(E1318/1000)),IF(AND(C1318="Wine",D1318="Fortified Wines"),SUM(LOOKUP(2,1/(SRP!$B$20:$B$23&lt;=E1318)/(SRP!$C$20:$C$23&gt;=E1318),SRP!$D$20:$D$23)*(G1318/100)*(E1318/1000)),IF(C1318="Wine",SUM(LOOKUP(2,1/(SRP!$B$15:$B$19&lt;=E1318)/(SRP!$C$15:$C$19&gt;=E1318),SRP!$D$15:$D$19)*(G1318/100)*(E1318/1000)),IF(C1318="Ready to Drink",SUM(LOOKUP(2,1/(SRP!$B$10:$B$14&lt;=E1318)/(SRP!$C$10:$C$14&gt;=E1318),SRP!$D$10:$D$14)*(G1318/100)*(E1318/1000)),0))))),2)</f>
        <v>10.9</v>
      </c>
    </row>
    <row r="1319" spans="1:11" x14ac:dyDescent="0.35">
      <c r="A1319" s="2">
        <v>21041</v>
      </c>
      <c r="B1319" s="76" t="s">
        <v>222</v>
      </c>
      <c r="C1319" s="76" t="s">
        <v>287</v>
      </c>
      <c r="D1319" s="76" t="s">
        <v>5230</v>
      </c>
      <c r="E1319" s="76">
        <v>2840</v>
      </c>
      <c r="F1319" s="76">
        <v>3</v>
      </c>
      <c r="G1319" s="77">
        <v>5.5</v>
      </c>
      <c r="H1319" s="76" t="s">
        <v>3324</v>
      </c>
      <c r="I1319" s="77">
        <v>16.29</v>
      </c>
      <c r="J1319" s="2">
        <v>8</v>
      </c>
      <c r="K1319" s="119" cm="1">
        <f t="array" ref="K1319">ROUND(IF(C1319="Beer",SUM(LOOKUP(2,1/(SRP!$B$7:$B$9&lt;=E1319)/(SRP!$C$7:$C$9&gt;=E1319),SRP!$D$7:$D$9)*(G1319/100)*(E1319/1000)),IF(C1319="Spirits",SUM(LOOKUP(2,1/(SRP!$B$2:$B$6&lt;=E1319)/(SRP!$C$2:$C$6&gt;=E1319),SRP!$D$2:$D$6)*(G1319/100)*(E1319/1000)),IF(AND(C1319="Wine",D1319="Fortified Wines"),SUM(LOOKUP(2,1/(SRP!$B$20:$B$23&lt;=E1319)/(SRP!$C$20:$C$23&gt;=E1319),SRP!$D$20:$D$23)*(G1319/100)*(E1319/1000)),IF(C1319="Wine",SUM(LOOKUP(2,1/(SRP!$B$15:$B$19&lt;=E1319)/(SRP!$C$15:$C$19&gt;=E1319),SRP!$D$15:$D$19)*(G1319/100)*(E1319/1000)),IF(C1319="Ready to Drink",SUM(LOOKUP(2,1/(SRP!$B$10:$B$14&lt;=E1319)/(SRP!$C$10:$C$14&gt;=E1319),SRP!$D$10:$D$14)*(G1319/100)*(E1319/1000)),0))))),2)</f>
        <v>10.9</v>
      </c>
    </row>
    <row r="1320" spans="1:11" x14ac:dyDescent="0.35">
      <c r="A1320" s="2">
        <v>21043</v>
      </c>
      <c r="B1320" s="76" t="s">
        <v>1111</v>
      </c>
      <c r="C1320" s="76" t="s">
        <v>5938</v>
      </c>
      <c r="D1320" s="76" t="s">
        <v>5279</v>
      </c>
      <c r="E1320" s="76">
        <v>2130</v>
      </c>
      <c r="F1320" s="76">
        <v>4</v>
      </c>
      <c r="G1320" s="77">
        <v>4</v>
      </c>
      <c r="H1320" s="76" t="s">
        <v>3354</v>
      </c>
      <c r="I1320" s="77">
        <v>16.98</v>
      </c>
      <c r="J1320" s="2">
        <v>6</v>
      </c>
      <c r="K1320" s="119" cm="1">
        <f t="array" ref="K1320">ROUND(IF(C1320="Beer",SUM(LOOKUP(2,1/(SRP!$B$7:$B$9&lt;=E1320)/(SRP!$C$7:$C$9&gt;=E1320),SRP!$D$7:$D$9)*(G1320/100)*(E1320/1000)),IF(C1320="Spirits",SUM(LOOKUP(2,1/(SRP!$B$2:$B$6&lt;=E1320)/(SRP!$C$2:$C$6&gt;=E1320),SRP!$D$2:$D$6)*(G1320/100)*(E1320/1000)),IF(AND(C1320="Wine",D1320="Fortified Wines"),SUM(LOOKUP(2,1/(SRP!$B$20:$B$23&lt;=E1320)/(SRP!$C$20:$C$23&gt;=E1320),SRP!$D$20:$D$23)*(G1320/100)*(E1320/1000)),IF(C1320="Wine",SUM(LOOKUP(2,1/(SRP!$B$15:$B$19&lt;=E1320)/(SRP!$C$15:$C$19&gt;=E1320),SRP!$D$15:$D$19)*(G1320/100)*(E1320/1000)),IF(C1320="Ready to Drink",SUM(LOOKUP(2,1/(SRP!$B$10:$B$14&lt;=E1320)/(SRP!$C$10:$C$14&gt;=E1320),SRP!$D$10:$D$14)*(G1320/100)*(E1320/1000)),0))))),2)</f>
        <v>5.95</v>
      </c>
    </row>
    <row r="1321" spans="1:11" x14ac:dyDescent="0.35">
      <c r="A1321" s="2">
        <v>21043</v>
      </c>
      <c r="B1321" s="76" t="s">
        <v>1111</v>
      </c>
      <c r="C1321" s="76" t="s">
        <v>5938</v>
      </c>
      <c r="D1321" s="76" t="s">
        <v>5279</v>
      </c>
      <c r="E1321" s="76">
        <v>2130</v>
      </c>
      <c r="F1321" s="76">
        <v>4</v>
      </c>
      <c r="G1321" s="77">
        <v>4</v>
      </c>
      <c r="H1321" s="76" t="s">
        <v>3354</v>
      </c>
      <c r="I1321" s="77">
        <v>16.98</v>
      </c>
      <c r="J1321" s="2">
        <v>6</v>
      </c>
      <c r="K1321" s="119" cm="1">
        <f t="array" ref="K1321">ROUND(IF(C1321="Beer",SUM(LOOKUP(2,1/(SRP!$B$7:$B$9&lt;=E1321)/(SRP!$C$7:$C$9&gt;=E1321),SRP!$D$7:$D$9)*(G1321/100)*(E1321/1000)),IF(C1321="Spirits",SUM(LOOKUP(2,1/(SRP!$B$2:$B$6&lt;=E1321)/(SRP!$C$2:$C$6&gt;=E1321),SRP!$D$2:$D$6)*(G1321/100)*(E1321/1000)),IF(AND(C1321="Wine",D1321="Fortified Wines"),SUM(LOOKUP(2,1/(SRP!$B$20:$B$23&lt;=E1321)/(SRP!$C$20:$C$23&gt;=E1321),SRP!$D$20:$D$23)*(G1321/100)*(E1321/1000)),IF(C1321="Wine",SUM(LOOKUP(2,1/(SRP!$B$15:$B$19&lt;=E1321)/(SRP!$C$15:$C$19&gt;=E1321),SRP!$D$15:$D$19)*(G1321/100)*(E1321/1000)),IF(C1321="Ready to Drink",SUM(LOOKUP(2,1/(SRP!$B$10:$B$14&lt;=E1321)/(SRP!$C$10:$C$14&gt;=E1321),SRP!$D$10:$D$14)*(G1321/100)*(E1321/1000)),0))))),2)</f>
        <v>5.95</v>
      </c>
    </row>
    <row r="1322" spans="1:11" x14ac:dyDescent="0.35">
      <c r="A1322" s="2">
        <v>21044</v>
      </c>
      <c r="B1322" s="76" t="s">
        <v>3371</v>
      </c>
      <c r="C1322" s="76" t="s">
        <v>5938</v>
      </c>
      <c r="D1322" s="76" t="s">
        <v>5279</v>
      </c>
      <c r="E1322" s="76">
        <v>2130</v>
      </c>
      <c r="F1322" s="76">
        <v>4</v>
      </c>
      <c r="G1322" s="77">
        <v>4</v>
      </c>
      <c r="H1322" s="76" t="s">
        <v>3354</v>
      </c>
      <c r="I1322" s="77">
        <v>16.98</v>
      </c>
      <c r="J1322" s="2">
        <v>6</v>
      </c>
      <c r="K1322" s="119" cm="1">
        <f t="array" ref="K1322">ROUND(IF(C1322="Beer",SUM(LOOKUP(2,1/(SRP!$B$7:$B$9&lt;=E1322)/(SRP!$C$7:$C$9&gt;=E1322),SRP!$D$7:$D$9)*(G1322/100)*(E1322/1000)),IF(C1322="Spirits",SUM(LOOKUP(2,1/(SRP!$B$2:$B$6&lt;=E1322)/(SRP!$C$2:$C$6&gt;=E1322),SRP!$D$2:$D$6)*(G1322/100)*(E1322/1000)),IF(AND(C1322="Wine",D1322="Fortified Wines"),SUM(LOOKUP(2,1/(SRP!$B$20:$B$23&lt;=E1322)/(SRP!$C$20:$C$23&gt;=E1322),SRP!$D$20:$D$23)*(G1322/100)*(E1322/1000)),IF(C1322="Wine",SUM(LOOKUP(2,1/(SRP!$B$15:$B$19&lt;=E1322)/(SRP!$C$15:$C$19&gt;=E1322),SRP!$D$15:$D$19)*(G1322/100)*(E1322/1000)),IF(C1322="Ready to Drink",SUM(LOOKUP(2,1/(SRP!$B$10:$B$14&lt;=E1322)/(SRP!$C$10:$C$14&gt;=E1322),SRP!$D$10:$D$14)*(G1322/100)*(E1322/1000)),0))))),2)</f>
        <v>5.95</v>
      </c>
    </row>
    <row r="1323" spans="1:11" x14ac:dyDescent="0.35">
      <c r="A1323" s="2">
        <v>21044</v>
      </c>
      <c r="B1323" s="76" t="s">
        <v>3371</v>
      </c>
      <c r="C1323" s="76" t="s">
        <v>5938</v>
      </c>
      <c r="D1323" s="76" t="s">
        <v>5279</v>
      </c>
      <c r="E1323" s="76">
        <v>2130</v>
      </c>
      <c r="F1323" s="76">
        <v>4</v>
      </c>
      <c r="G1323" s="77">
        <v>4</v>
      </c>
      <c r="H1323" s="76" t="s">
        <v>3354</v>
      </c>
      <c r="I1323" s="77">
        <v>16.98</v>
      </c>
      <c r="J1323" s="2">
        <v>6</v>
      </c>
      <c r="K1323" s="119" cm="1">
        <f t="array" ref="K1323">ROUND(IF(C1323="Beer",SUM(LOOKUP(2,1/(SRP!$B$7:$B$9&lt;=E1323)/(SRP!$C$7:$C$9&gt;=E1323),SRP!$D$7:$D$9)*(G1323/100)*(E1323/1000)),IF(C1323="Spirits",SUM(LOOKUP(2,1/(SRP!$B$2:$B$6&lt;=E1323)/(SRP!$C$2:$C$6&gt;=E1323),SRP!$D$2:$D$6)*(G1323/100)*(E1323/1000)),IF(AND(C1323="Wine",D1323="Fortified Wines"),SUM(LOOKUP(2,1/(SRP!$B$20:$B$23&lt;=E1323)/(SRP!$C$20:$C$23&gt;=E1323),SRP!$D$20:$D$23)*(G1323/100)*(E1323/1000)),IF(C1323="Wine",SUM(LOOKUP(2,1/(SRP!$B$15:$B$19&lt;=E1323)/(SRP!$C$15:$C$19&gt;=E1323),SRP!$D$15:$D$19)*(G1323/100)*(E1323/1000)),IF(C1323="Ready to Drink",SUM(LOOKUP(2,1/(SRP!$B$10:$B$14&lt;=E1323)/(SRP!$C$10:$C$14&gt;=E1323),SRP!$D$10:$D$14)*(G1323/100)*(E1323/1000)),0))))),2)</f>
        <v>5.95</v>
      </c>
    </row>
    <row r="1324" spans="1:11" x14ac:dyDescent="0.35">
      <c r="A1324" s="2">
        <v>21045</v>
      </c>
      <c r="B1324" s="76" t="s">
        <v>3372</v>
      </c>
      <c r="C1324" s="76" t="s">
        <v>5938</v>
      </c>
      <c r="D1324" s="76" t="s">
        <v>5298</v>
      </c>
      <c r="E1324" s="76">
        <v>2130</v>
      </c>
      <c r="F1324" s="76">
        <v>4</v>
      </c>
      <c r="G1324" s="77">
        <v>4</v>
      </c>
      <c r="H1324" s="76" t="s">
        <v>3354</v>
      </c>
      <c r="I1324" s="77">
        <v>16.98</v>
      </c>
      <c r="J1324" s="2">
        <v>6</v>
      </c>
      <c r="K1324" s="119" cm="1">
        <f t="array" ref="K1324">ROUND(IF(C1324="Beer",SUM(LOOKUP(2,1/(SRP!$B$7:$B$9&lt;=E1324)/(SRP!$C$7:$C$9&gt;=E1324),SRP!$D$7:$D$9)*(G1324/100)*(E1324/1000)),IF(C1324="Spirits",SUM(LOOKUP(2,1/(SRP!$B$2:$B$6&lt;=E1324)/(SRP!$C$2:$C$6&gt;=E1324),SRP!$D$2:$D$6)*(G1324/100)*(E1324/1000)),IF(AND(C1324="Wine",D1324="Fortified Wines"),SUM(LOOKUP(2,1/(SRP!$B$20:$B$23&lt;=E1324)/(SRP!$C$20:$C$23&gt;=E1324),SRP!$D$20:$D$23)*(G1324/100)*(E1324/1000)),IF(C1324="Wine",SUM(LOOKUP(2,1/(SRP!$B$15:$B$19&lt;=E1324)/(SRP!$C$15:$C$19&gt;=E1324),SRP!$D$15:$D$19)*(G1324/100)*(E1324/1000)),IF(C1324="Ready to Drink",SUM(LOOKUP(2,1/(SRP!$B$10:$B$14&lt;=E1324)/(SRP!$C$10:$C$14&gt;=E1324),SRP!$D$10:$D$14)*(G1324/100)*(E1324/1000)),0))))),2)</f>
        <v>5.95</v>
      </c>
    </row>
    <row r="1325" spans="1:11" x14ac:dyDescent="0.35">
      <c r="A1325" s="2">
        <v>21045</v>
      </c>
      <c r="B1325" s="76" t="s">
        <v>3372</v>
      </c>
      <c r="C1325" s="76" t="s">
        <v>5938</v>
      </c>
      <c r="D1325" s="76" t="s">
        <v>5298</v>
      </c>
      <c r="E1325" s="76">
        <v>2130</v>
      </c>
      <c r="F1325" s="76">
        <v>4</v>
      </c>
      <c r="G1325" s="77">
        <v>4</v>
      </c>
      <c r="H1325" s="76" t="s">
        <v>3354</v>
      </c>
      <c r="I1325" s="77">
        <v>16.98</v>
      </c>
      <c r="J1325" s="2">
        <v>6</v>
      </c>
      <c r="K1325" s="119" cm="1">
        <f t="array" ref="K1325">ROUND(IF(C1325="Beer",SUM(LOOKUP(2,1/(SRP!$B$7:$B$9&lt;=E1325)/(SRP!$C$7:$C$9&gt;=E1325),SRP!$D$7:$D$9)*(G1325/100)*(E1325/1000)),IF(C1325="Spirits",SUM(LOOKUP(2,1/(SRP!$B$2:$B$6&lt;=E1325)/(SRP!$C$2:$C$6&gt;=E1325),SRP!$D$2:$D$6)*(G1325/100)*(E1325/1000)),IF(AND(C1325="Wine",D1325="Fortified Wines"),SUM(LOOKUP(2,1/(SRP!$B$20:$B$23&lt;=E1325)/(SRP!$C$20:$C$23&gt;=E1325),SRP!$D$20:$D$23)*(G1325/100)*(E1325/1000)),IF(C1325="Wine",SUM(LOOKUP(2,1/(SRP!$B$15:$B$19&lt;=E1325)/(SRP!$C$15:$C$19&gt;=E1325),SRP!$D$15:$D$19)*(G1325/100)*(E1325/1000)),IF(C1325="Ready to Drink",SUM(LOOKUP(2,1/(SRP!$B$10:$B$14&lt;=E1325)/(SRP!$C$10:$C$14&gt;=E1325),SRP!$D$10:$D$14)*(G1325/100)*(E1325/1000)),0))))),2)</f>
        <v>5.95</v>
      </c>
    </row>
    <row r="1326" spans="1:11" x14ac:dyDescent="0.35">
      <c r="A1326" s="2">
        <v>21046</v>
      </c>
      <c r="B1326" s="76" t="s">
        <v>1112</v>
      </c>
      <c r="C1326" s="76" t="s">
        <v>287</v>
      </c>
      <c r="D1326" s="76" t="s">
        <v>5292</v>
      </c>
      <c r="E1326" s="76">
        <v>4260</v>
      </c>
      <c r="F1326" s="76">
        <v>2</v>
      </c>
      <c r="G1326" s="77">
        <v>5</v>
      </c>
      <c r="H1326" s="76" t="s">
        <v>3354</v>
      </c>
      <c r="I1326" s="77">
        <v>27.49</v>
      </c>
      <c r="J1326" s="2">
        <v>12</v>
      </c>
      <c r="K1326" s="119" cm="1">
        <f t="array" ref="K1326">ROUND(IF(C1326="Beer",SUM(LOOKUP(2,1/(SRP!$B$7:$B$9&lt;=E1326)/(SRP!$C$7:$C$9&gt;=E1326),SRP!$D$7:$D$9)*(G1326/100)*(E1326/1000)),IF(C1326="Spirits",SUM(LOOKUP(2,1/(SRP!$B$2:$B$6&lt;=E1326)/(SRP!$C$2:$C$6&gt;=E1326),SRP!$D$2:$D$6)*(G1326/100)*(E1326/1000)),IF(AND(C1326="Wine",D1326="Fortified Wines"),SUM(LOOKUP(2,1/(SRP!$B$20:$B$23&lt;=E1326)/(SRP!$C$20:$C$23&gt;=E1326),SRP!$D$20:$D$23)*(G1326/100)*(E1326/1000)),IF(C1326="Wine",SUM(LOOKUP(2,1/(SRP!$B$15:$B$19&lt;=E1326)/(SRP!$C$15:$C$19&gt;=E1326),SRP!$D$15:$D$19)*(G1326/100)*(E1326/1000)),IF(C1326="Ready to Drink",SUM(LOOKUP(2,1/(SRP!$B$10:$B$14&lt;=E1326)/(SRP!$C$10:$C$14&gt;=E1326),SRP!$D$10:$D$14)*(G1326/100)*(E1326/1000)),0))))),2)</f>
        <v>14.87</v>
      </c>
    </row>
    <row r="1327" spans="1:11" x14ac:dyDescent="0.35">
      <c r="A1327" s="2">
        <v>21046</v>
      </c>
      <c r="B1327" s="76" t="s">
        <v>1112</v>
      </c>
      <c r="C1327" s="76" t="s">
        <v>287</v>
      </c>
      <c r="D1327" s="76" t="s">
        <v>5292</v>
      </c>
      <c r="E1327" s="76">
        <v>4260</v>
      </c>
      <c r="F1327" s="76">
        <v>2</v>
      </c>
      <c r="G1327" s="77">
        <v>5</v>
      </c>
      <c r="H1327" s="76" t="s">
        <v>3354</v>
      </c>
      <c r="I1327" s="77">
        <v>27.49</v>
      </c>
      <c r="J1327" s="2">
        <v>12</v>
      </c>
      <c r="K1327" s="119" cm="1">
        <f t="array" ref="K1327">ROUND(IF(C1327="Beer",SUM(LOOKUP(2,1/(SRP!$B$7:$B$9&lt;=E1327)/(SRP!$C$7:$C$9&gt;=E1327),SRP!$D$7:$D$9)*(G1327/100)*(E1327/1000)),IF(C1327="Spirits",SUM(LOOKUP(2,1/(SRP!$B$2:$B$6&lt;=E1327)/(SRP!$C$2:$C$6&gt;=E1327),SRP!$D$2:$D$6)*(G1327/100)*(E1327/1000)),IF(AND(C1327="Wine",D1327="Fortified Wines"),SUM(LOOKUP(2,1/(SRP!$B$20:$B$23&lt;=E1327)/(SRP!$C$20:$C$23&gt;=E1327),SRP!$D$20:$D$23)*(G1327/100)*(E1327/1000)),IF(C1327="Wine",SUM(LOOKUP(2,1/(SRP!$B$15:$B$19&lt;=E1327)/(SRP!$C$15:$C$19&gt;=E1327),SRP!$D$15:$D$19)*(G1327/100)*(E1327/1000)),IF(C1327="Ready to Drink",SUM(LOOKUP(2,1/(SRP!$B$10:$B$14&lt;=E1327)/(SRP!$C$10:$C$14&gt;=E1327),SRP!$D$10:$D$14)*(G1327/100)*(E1327/1000)),0))))),2)</f>
        <v>14.87</v>
      </c>
    </row>
    <row r="1328" spans="1:11" x14ac:dyDescent="0.35">
      <c r="A1328" s="2">
        <v>21080</v>
      </c>
      <c r="B1328" s="76" t="s">
        <v>4396</v>
      </c>
      <c r="C1328" s="76" t="s">
        <v>287</v>
      </c>
      <c r="D1328" s="76" t="s">
        <v>5266</v>
      </c>
      <c r="E1328" s="76">
        <v>4092</v>
      </c>
      <c r="F1328" s="76">
        <v>1</v>
      </c>
      <c r="G1328" s="77">
        <v>5.4</v>
      </c>
      <c r="H1328" s="76" t="s">
        <v>3324</v>
      </c>
      <c r="I1328" s="77">
        <v>29.99</v>
      </c>
      <c r="J1328" s="2">
        <v>12</v>
      </c>
      <c r="K1328" s="119" cm="1">
        <f t="array" ref="K1328">ROUND(IF(C1328="Beer",SUM(LOOKUP(2,1/(SRP!$B$7:$B$9&lt;=E1328)/(SRP!$C$7:$C$9&gt;=E1328),SRP!$D$7:$D$9)*(G1328/100)*(E1328/1000)),IF(C1328="Spirits",SUM(LOOKUP(2,1/(SRP!$B$2:$B$6&lt;=E1328)/(SRP!$C$2:$C$6&gt;=E1328),SRP!$D$2:$D$6)*(G1328/100)*(E1328/1000)),IF(AND(C1328="Wine",D1328="Fortified Wines"),SUM(LOOKUP(2,1/(SRP!$B$20:$B$23&lt;=E1328)/(SRP!$C$20:$C$23&gt;=E1328),SRP!$D$20:$D$23)*(G1328/100)*(E1328/1000)),IF(C1328="Wine",SUM(LOOKUP(2,1/(SRP!$B$15:$B$19&lt;=E1328)/(SRP!$C$15:$C$19&gt;=E1328),SRP!$D$15:$D$19)*(G1328/100)*(E1328/1000)),IF(C1328="Ready to Drink",SUM(LOOKUP(2,1/(SRP!$B$10:$B$14&lt;=E1328)/(SRP!$C$10:$C$14&gt;=E1328),SRP!$D$10:$D$14)*(G1328/100)*(E1328/1000)),0))))),2)</f>
        <v>15.43</v>
      </c>
    </row>
    <row r="1329" spans="1:11" x14ac:dyDescent="0.35">
      <c r="A1329" s="2">
        <v>21080</v>
      </c>
      <c r="B1329" s="76" t="s">
        <v>4396</v>
      </c>
      <c r="C1329" s="76" t="s">
        <v>287</v>
      </c>
      <c r="D1329" s="76" t="s">
        <v>5266</v>
      </c>
      <c r="E1329" s="76">
        <v>4092</v>
      </c>
      <c r="F1329" s="76">
        <v>1</v>
      </c>
      <c r="G1329" s="77">
        <v>5.4</v>
      </c>
      <c r="H1329" s="76" t="s">
        <v>3324</v>
      </c>
      <c r="I1329" s="77">
        <v>29.99</v>
      </c>
      <c r="J1329" s="2">
        <v>12</v>
      </c>
      <c r="K1329" s="119" cm="1">
        <f t="array" ref="K1329">ROUND(IF(C1329="Beer",SUM(LOOKUP(2,1/(SRP!$B$7:$B$9&lt;=E1329)/(SRP!$C$7:$C$9&gt;=E1329),SRP!$D$7:$D$9)*(G1329/100)*(E1329/1000)),IF(C1329="Spirits",SUM(LOOKUP(2,1/(SRP!$B$2:$B$6&lt;=E1329)/(SRP!$C$2:$C$6&gt;=E1329),SRP!$D$2:$D$6)*(G1329/100)*(E1329/1000)),IF(AND(C1329="Wine",D1329="Fortified Wines"),SUM(LOOKUP(2,1/(SRP!$B$20:$B$23&lt;=E1329)/(SRP!$C$20:$C$23&gt;=E1329),SRP!$D$20:$D$23)*(G1329/100)*(E1329/1000)),IF(C1329="Wine",SUM(LOOKUP(2,1/(SRP!$B$15:$B$19&lt;=E1329)/(SRP!$C$15:$C$19&gt;=E1329),SRP!$D$15:$D$19)*(G1329/100)*(E1329/1000)),IF(C1329="Ready to Drink",SUM(LOOKUP(2,1/(SRP!$B$10:$B$14&lt;=E1329)/(SRP!$C$10:$C$14&gt;=E1329),SRP!$D$10:$D$14)*(G1329/100)*(E1329/1000)),0))))),2)</f>
        <v>15.43</v>
      </c>
    </row>
    <row r="1330" spans="1:11" x14ac:dyDescent="0.35">
      <c r="A1330" s="2">
        <v>21097</v>
      </c>
      <c r="B1330" s="76" t="s">
        <v>1113</v>
      </c>
      <c r="C1330" s="76" t="s">
        <v>285</v>
      </c>
      <c r="D1330" s="76" t="s">
        <v>6935</v>
      </c>
      <c r="E1330" s="76">
        <v>750</v>
      </c>
      <c r="F1330" s="76">
        <v>12</v>
      </c>
      <c r="G1330" s="77">
        <v>40</v>
      </c>
      <c r="H1330" s="76" t="s">
        <v>3279</v>
      </c>
      <c r="I1330" s="77">
        <v>81.99</v>
      </c>
      <c r="J1330" s="2">
        <v>1</v>
      </c>
      <c r="K1330" s="119" cm="1">
        <f t="array" ref="K1330">ROUND(IF(C1330="Beer",SUM(LOOKUP(2,1/(SRP!$B$7:$B$9&lt;=E1330)/(SRP!$C$7:$C$9&gt;=E1330),SRP!$D$7:$D$9)*(G1330/100)*(E1330/1000)),IF(C1330="Spirits",SUM(LOOKUP(2,1/(SRP!$B$2:$B$6&lt;=E1330)/(SRP!$C$2:$C$6&gt;=E1330),SRP!$D$2:$D$6)*(G1330/100)*(E1330/1000)),IF(AND(C1330="Wine",D1330="Fortified Wines"),SUM(LOOKUP(2,1/(SRP!$B$20:$B$23&lt;=E1330)/(SRP!$C$20:$C$23&gt;=E1330),SRP!$D$20:$D$23)*(G1330/100)*(E1330/1000)),IF(C1330="Wine",SUM(LOOKUP(2,1/(SRP!$B$15:$B$19&lt;=E1330)/(SRP!$C$15:$C$19&gt;=E1330),SRP!$D$15:$D$19)*(G1330/100)*(E1330/1000)),IF(C1330="Ready to Drink",SUM(LOOKUP(2,1/(SRP!$B$10:$B$14&lt;=E1330)/(SRP!$C$10:$C$14&gt;=E1330),SRP!$D$10:$D$14)*(G1330/100)*(E1330/1000)),0))))),2)</f>
        <v>20.94</v>
      </c>
    </row>
    <row r="1331" spans="1:11" x14ac:dyDescent="0.35">
      <c r="A1331" s="2">
        <v>21146</v>
      </c>
      <c r="B1331" s="76" t="s">
        <v>1114</v>
      </c>
      <c r="C1331" s="76" t="s">
        <v>286</v>
      </c>
      <c r="D1331" s="76" t="s">
        <v>5248</v>
      </c>
      <c r="E1331" s="76">
        <v>750</v>
      </c>
      <c r="F1331" s="76">
        <v>12</v>
      </c>
      <c r="G1331" s="77">
        <v>14.5</v>
      </c>
      <c r="H1331" s="76" t="s">
        <v>3302</v>
      </c>
      <c r="I1331" s="77">
        <v>31.99</v>
      </c>
      <c r="J1331" s="2">
        <v>1</v>
      </c>
      <c r="K1331" s="119" cm="1">
        <f t="array" ref="K1331">ROUND(IF(C1331="Beer",SUM(LOOKUP(2,1/(SRP!$B$7:$B$9&lt;=E1331)/(SRP!$C$7:$C$9&gt;=E1331),SRP!$D$7:$D$9)*(G1331/100)*(E1331/1000)),IF(C1331="Spirits",SUM(LOOKUP(2,1/(SRP!$B$2:$B$6&lt;=E1331)/(SRP!$C$2:$C$6&gt;=E1331),SRP!$D$2:$D$6)*(G1331/100)*(E1331/1000)),IF(AND(C1331="Wine",D1331="Fortified Wines"),SUM(LOOKUP(2,1/(SRP!$B$20:$B$23&lt;=E1331)/(SRP!$C$20:$C$23&gt;=E1331),SRP!$D$20:$D$23)*(G1331/100)*(E1331/1000)),IF(C1331="Wine",SUM(LOOKUP(2,1/(SRP!$B$15:$B$19&lt;=E1331)/(SRP!$C$15:$C$19&gt;=E1331),SRP!$D$15:$D$19)*(G1331/100)*(E1331/1000)),IF(C1331="Ready to Drink",SUM(LOOKUP(2,1/(SRP!$B$10:$B$14&lt;=E1331)/(SRP!$C$10:$C$14&gt;=E1331),SRP!$D$10:$D$14)*(G1331/100)*(E1331/1000)),0))))),2)</f>
        <v>7.59</v>
      </c>
    </row>
    <row r="1332" spans="1:11" x14ac:dyDescent="0.35">
      <c r="A1332" s="2">
        <v>21156</v>
      </c>
      <c r="B1332" s="76" t="s">
        <v>1115</v>
      </c>
      <c r="C1332" s="76" t="s">
        <v>285</v>
      </c>
      <c r="D1332" s="76" t="s">
        <v>5231</v>
      </c>
      <c r="E1332" s="76">
        <v>750</v>
      </c>
      <c r="F1332" s="76">
        <v>6</v>
      </c>
      <c r="G1332" s="77">
        <v>40</v>
      </c>
      <c r="H1332" s="76" t="s">
        <v>3306</v>
      </c>
      <c r="I1332" s="77">
        <v>50.99</v>
      </c>
      <c r="J1332" s="2">
        <v>1</v>
      </c>
      <c r="K1332" s="119" cm="1">
        <f t="array" ref="K1332">ROUND(IF(C1332="Beer",SUM(LOOKUP(2,1/(SRP!$B$7:$B$9&lt;=E1332)/(SRP!$C$7:$C$9&gt;=E1332),SRP!$D$7:$D$9)*(G1332/100)*(E1332/1000)),IF(C1332="Spirits",SUM(LOOKUP(2,1/(SRP!$B$2:$B$6&lt;=E1332)/(SRP!$C$2:$C$6&gt;=E1332),SRP!$D$2:$D$6)*(G1332/100)*(E1332/1000)),IF(AND(C1332="Wine",D1332="Fortified Wines"),SUM(LOOKUP(2,1/(SRP!$B$20:$B$23&lt;=E1332)/(SRP!$C$20:$C$23&gt;=E1332),SRP!$D$20:$D$23)*(G1332/100)*(E1332/1000)),IF(C1332="Wine",SUM(LOOKUP(2,1/(SRP!$B$15:$B$19&lt;=E1332)/(SRP!$C$15:$C$19&gt;=E1332),SRP!$D$15:$D$19)*(G1332/100)*(E1332/1000)),IF(C1332="Ready to Drink",SUM(LOOKUP(2,1/(SRP!$B$10:$B$14&lt;=E1332)/(SRP!$C$10:$C$14&gt;=E1332),SRP!$D$10:$D$14)*(G1332/100)*(E1332/1000)),0))))),2)</f>
        <v>20.94</v>
      </c>
    </row>
    <row r="1333" spans="1:11" x14ac:dyDescent="0.35">
      <c r="A1333" s="2">
        <v>21177</v>
      </c>
      <c r="B1333" s="76" t="s">
        <v>1116</v>
      </c>
      <c r="C1333" s="76" t="s">
        <v>285</v>
      </c>
      <c r="D1333" s="76" t="s">
        <v>5267</v>
      </c>
      <c r="E1333" s="76">
        <v>750</v>
      </c>
      <c r="F1333" s="76">
        <v>12</v>
      </c>
      <c r="G1333" s="77">
        <v>35</v>
      </c>
      <c r="H1333" s="76" t="s">
        <v>3285</v>
      </c>
      <c r="I1333" s="77">
        <v>31.99</v>
      </c>
      <c r="J1333" s="2">
        <v>1</v>
      </c>
      <c r="K1333" s="119" cm="1">
        <f t="array" ref="K1333">ROUND(IF(C1333="Beer",SUM(LOOKUP(2,1/(SRP!$B$7:$B$9&lt;=E1333)/(SRP!$C$7:$C$9&gt;=E1333),SRP!$D$7:$D$9)*(G1333/100)*(E1333/1000)),IF(C1333="Spirits",SUM(LOOKUP(2,1/(SRP!$B$2:$B$6&lt;=E1333)/(SRP!$C$2:$C$6&gt;=E1333),SRP!$D$2:$D$6)*(G1333/100)*(E1333/1000)),IF(AND(C1333="Wine",D1333="Fortified Wines"),SUM(LOOKUP(2,1/(SRP!$B$20:$B$23&lt;=E1333)/(SRP!$C$20:$C$23&gt;=E1333),SRP!$D$20:$D$23)*(G1333/100)*(E1333/1000)),IF(C1333="Wine",SUM(LOOKUP(2,1/(SRP!$B$15:$B$19&lt;=E1333)/(SRP!$C$15:$C$19&gt;=E1333),SRP!$D$15:$D$19)*(G1333/100)*(E1333/1000)),IF(C1333="Ready to Drink",SUM(LOOKUP(2,1/(SRP!$B$10:$B$14&lt;=E1333)/(SRP!$C$10:$C$14&gt;=E1333),SRP!$D$10:$D$14)*(G1333/100)*(E1333/1000)),0))))),2)</f>
        <v>18.329999999999998</v>
      </c>
    </row>
    <row r="1334" spans="1:11" x14ac:dyDescent="0.35">
      <c r="A1334" s="2">
        <v>21199</v>
      </c>
      <c r="B1334" s="76" t="s">
        <v>5959</v>
      </c>
      <c r="C1334" s="76" t="s">
        <v>286</v>
      </c>
      <c r="D1334" s="76" t="s">
        <v>5247</v>
      </c>
      <c r="E1334" s="76">
        <v>750</v>
      </c>
      <c r="F1334" s="76">
        <v>12</v>
      </c>
      <c r="G1334" s="77">
        <v>13.7</v>
      </c>
      <c r="H1334" s="76" t="s">
        <v>3294</v>
      </c>
      <c r="I1334" s="77">
        <v>14.04</v>
      </c>
      <c r="J1334" s="2">
        <v>1</v>
      </c>
      <c r="K1334" s="119" cm="1">
        <f t="array" ref="K1334">ROUND(IF(C1334="Beer",SUM(LOOKUP(2,1/(SRP!$B$7:$B$9&lt;=E1334)/(SRP!$C$7:$C$9&gt;=E1334),SRP!$D$7:$D$9)*(G1334/100)*(E1334/1000)),IF(C1334="Spirits",SUM(LOOKUP(2,1/(SRP!$B$2:$B$6&lt;=E1334)/(SRP!$C$2:$C$6&gt;=E1334),SRP!$D$2:$D$6)*(G1334/100)*(E1334/1000)),IF(AND(C1334="Wine",D1334="Fortified Wines"),SUM(LOOKUP(2,1/(SRP!$B$20:$B$23&lt;=E1334)/(SRP!$C$20:$C$23&gt;=E1334),SRP!$D$20:$D$23)*(G1334/100)*(E1334/1000)),IF(C1334="Wine",SUM(LOOKUP(2,1/(SRP!$B$15:$B$19&lt;=E1334)/(SRP!$C$15:$C$19&gt;=E1334),SRP!$D$15:$D$19)*(G1334/100)*(E1334/1000)),IF(C1334="Ready to Drink",SUM(LOOKUP(2,1/(SRP!$B$10:$B$14&lt;=E1334)/(SRP!$C$10:$C$14&gt;=E1334),SRP!$D$10:$D$14)*(G1334/100)*(E1334/1000)),0))))),2)</f>
        <v>7.17</v>
      </c>
    </row>
    <row r="1335" spans="1:11" x14ac:dyDescent="0.35">
      <c r="A1335" s="2">
        <v>21210</v>
      </c>
      <c r="B1335" s="76" t="s">
        <v>1117</v>
      </c>
      <c r="C1335" s="76" t="s">
        <v>287</v>
      </c>
      <c r="D1335" s="76" t="s">
        <v>5230</v>
      </c>
      <c r="E1335" s="76">
        <v>740</v>
      </c>
      <c r="F1335" s="76">
        <v>12</v>
      </c>
      <c r="G1335" s="77">
        <v>5</v>
      </c>
      <c r="H1335" s="76" t="s">
        <v>3325</v>
      </c>
      <c r="I1335" s="77">
        <v>4.8899999999999997</v>
      </c>
      <c r="J1335" s="2">
        <v>1</v>
      </c>
      <c r="K1335" s="119" cm="1">
        <f t="array" ref="K1335">ROUND(IF(C1335="Beer",SUM(LOOKUP(2,1/(SRP!$B$7:$B$9&lt;=E1335)/(SRP!$C$7:$C$9&gt;=E1335),SRP!$D$7:$D$9)*(G1335/100)*(E1335/1000)),IF(C1335="Spirits",SUM(LOOKUP(2,1/(SRP!$B$2:$B$6&lt;=E1335)/(SRP!$C$2:$C$6&gt;=E1335),SRP!$D$2:$D$6)*(G1335/100)*(E1335/1000)),IF(AND(C1335="Wine",D1335="Fortified Wines"),SUM(LOOKUP(2,1/(SRP!$B$20:$B$23&lt;=E1335)/(SRP!$C$20:$C$23&gt;=E1335),SRP!$D$20:$D$23)*(G1335/100)*(E1335/1000)),IF(C1335="Wine",SUM(LOOKUP(2,1/(SRP!$B$15:$B$19&lt;=E1335)/(SRP!$C$15:$C$19&gt;=E1335),SRP!$D$15:$D$19)*(G1335/100)*(E1335/1000)),IF(C1335="Ready to Drink",SUM(LOOKUP(2,1/(SRP!$B$10:$B$14&lt;=E1335)/(SRP!$C$10:$C$14&gt;=E1335),SRP!$D$10:$D$14)*(G1335/100)*(E1335/1000)),0))))),2)</f>
        <v>2.58</v>
      </c>
    </row>
    <row r="1336" spans="1:11" x14ac:dyDescent="0.35">
      <c r="A1336" s="2">
        <v>21210</v>
      </c>
      <c r="B1336" s="76" t="s">
        <v>1117</v>
      </c>
      <c r="C1336" s="76" t="s">
        <v>287</v>
      </c>
      <c r="D1336" s="76" t="s">
        <v>5230</v>
      </c>
      <c r="E1336" s="76">
        <v>740</v>
      </c>
      <c r="F1336" s="76">
        <v>12</v>
      </c>
      <c r="G1336" s="77">
        <v>5</v>
      </c>
      <c r="H1336" s="76" t="s">
        <v>3325</v>
      </c>
      <c r="I1336" s="77">
        <v>4.8899999999999997</v>
      </c>
      <c r="J1336" s="2">
        <v>1</v>
      </c>
      <c r="K1336" s="119" cm="1">
        <f t="array" ref="K1336">ROUND(IF(C1336="Beer",SUM(LOOKUP(2,1/(SRP!$B$7:$B$9&lt;=E1336)/(SRP!$C$7:$C$9&gt;=E1336),SRP!$D$7:$D$9)*(G1336/100)*(E1336/1000)),IF(C1336="Spirits",SUM(LOOKUP(2,1/(SRP!$B$2:$B$6&lt;=E1336)/(SRP!$C$2:$C$6&gt;=E1336),SRP!$D$2:$D$6)*(G1336/100)*(E1336/1000)),IF(AND(C1336="Wine",D1336="Fortified Wines"),SUM(LOOKUP(2,1/(SRP!$B$20:$B$23&lt;=E1336)/(SRP!$C$20:$C$23&gt;=E1336),SRP!$D$20:$D$23)*(G1336/100)*(E1336/1000)),IF(C1336="Wine",SUM(LOOKUP(2,1/(SRP!$B$15:$B$19&lt;=E1336)/(SRP!$C$15:$C$19&gt;=E1336),SRP!$D$15:$D$19)*(G1336/100)*(E1336/1000)),IF(C1336="Ready to Drink",SUM(LOOKUP(2,1/(SRP!$B$10:$B$14&lt;=E1336)/(SRP!$C$10:$C$14&gt;=E1336),SRP!$D$10:$D$14)*(G1336/100)*(E1336/1000)),0))))),2)</f>
        <v>2.58</v>
      </c>
    </row>
    <row r="1337" spans="1:11" x14ac:dyDescent="0.35">
      <c r="A1337" s="2">
        <v>21220</v>
      </c>
      <c r="B1337" s="76" t="s">
        <v>1118</v>
      </c>
      <c r="C1337" s="76" t="s">
        <v>287</v>
      </c>
      <c r="D1337" s="76" t="s">
        <v>5230</v>
      </c>
      <c r="E1337" s="76">
        <v>2840</v>
      </c>
      <c r="F1337" s="76">
        <v>3</v>
      </c>
      <c r="G1337" s="77">
        <v>4.9000000000000004</v>
      </c>
      <c r="H1337" s="76" t="s">
        <v>3330</v>
      </c>
      <c r="I1337" s="77">
        <v>15.99</v>
      </c>
      <c r="J1337" s="2">
        <v>8</v>
      </c>
      <c r="K1337" s="119" cm="1">
        <f t="array" ref="K1337">ROUND(IF(C1337="Beer",SUM(LOOKUP(2,1/(SRP!$B$7:$B$9&lt;=E1337)/(SRP!$C$7:$C$9&gt;=E1337),SRP!$D$7:$D$9)*(G1337/100)*(E1337/1000)),IF(C1337="Spirits",SUM(LOOKUP(2,1/(SRP!$B$2:$B$6&lt;=E1337)/(SRP!$C$2:$C$6&gt;=E1337),SRP!$D$2:$D$6)*(G1337/100)*(E1337/1000)),IF(AND(C1337="Wine",D1337="Fortified Wines"),SUM(LOOKUP(2,1/(SRP!$B$20:$B$23&lt;=E1337)/(SRP!$C$20:$C$23&gt;=E1337),SRP!$D$20:$D$23)*(G1337/100)*(E1337/1000)),IF(C1337="Wine",SUM(LOOKUP(2,1/(SRP!$B$15:$B$19&lt;=E1337)/(SRP!$C$15:$C$19&gt;=E1337),SRP!$D$15:$D$19)*(G1337/100)*(E1337/1000)),IF(C1337="Ready to Drink",SUM(LOOKUP(2,1/(SRP!$B$10:$B$14&lt;=E1337)/(SRP!$C$10:$C$14&gt;=E1337),SRP!$D$10:$D$14)*(G1337/100)*(E1337/1000)),0))))),2)</f>
        <v>9.7100000000000009</v>
      </c>
    </row>
    <row r="1338" spans="1:11" x14ac:dyDescent="0.35">
      <c r="A1338" s="2">
        <v>21220</v>
      </c>
      <c r="B1338" s="76" t="s">
        <v>1118</v>
      </c>
      <c r="C1338" s="76" t="s">
        <v>287</v>
      </c>
      <c r="D1338" s="76" t="s">
        <v>5230</v>
      </c>
      <c r="E1338" s="76">
        <v>2840</v>
      </c>
      <c r="F1338" s="76">
        <v>3</v>
      </c>
      <c r="G1338" s="77">
        <v>4.9000000000000004</v>
      </c>
      <c r="H1338" s="76" t="s">
        <v>3330</v>
      </c>
      <c r="I1338" s="77">
        <v>15.99</v>
      </c>
      <c r="J1338" s="2">
        <v>8</v>
      </c>
      <c r="K1338" s="119" cm="1">
        <f t="array" ref="K1338">ROUND(IF(C1338="Beer",SUM(LOOKUP(2,1/(SRP!$B$7:$B$9&lt;=E1338)/(SRP!$C$7:$C$9&gt;=E1338),SRP!$D$7:$D$9)*(G1338/100)*(E1338/1000)),IF(C1338="Spirits",SUM(LOOKUP(2,1/(SRP!$B$2:$B$6&lt;=E1338)/(SRP!$C$2:$C$6&gt;=E1338),SRP!$D$2:$D$6)*(G1338/100)*(E1338/1000)),IF(AND(C1338="Wine",D1338="Fortified Wines"),SUM(LOOKUP(2,1/(SRP!$B$20:$B$23&lt;=E1338)/(SRP!$C$20:$C$23&gt;=E1338),SRP!$D$20:$D$23)*(G1338/100)*(E1338/1000)),IF(C1338="Wine",SUM(LOOKUP(2,1/(SRP!$B$15:$B$19&lt;=E1338)/(SRP!$C$15:$C$19&gt;=E1338),SRP!$D$15:$D$19)*(G1338/100)*(E1338/1000)),IF(C1338="Ready to Drink",SUM(LOOKUP(2,1/(SRP!$B$10:$B$14&lt;=E1338)/(SRP!$C$10:$C$14&gt;=E1338),SRP!$D$10:$D$14)*(G1338/100)*(E1338/1000)),0))))),2)</f>
        <v>9.7100000000000009</v>
      </c>
    </row>
    <row r="1339" spans="1:11" x14ac:dyDescent="0.35">
      <c r="A1339" s="2">
        <v>21224</v>
      </c>
      <c r="B1339" s="76" t="s">
        <v>1119</v>
      </c>
      <c r="C1339" s="76" t="s">
        <v>287</v>
      </c>
      <c r="D1339" s="76" t="s">
        <v>5266</v>
      </c>
      <c r="E1339" s="76">
        <v>650</v>
      </c>
      <c r="F1339" s="76">
        <v>12</v>
      </c>
      <c r="G1339" s="77">
        <v>5</v>
      </c>
      <c r="H1339" s="76" t="s">
        <v>3324</v>
      </c>
      <c r="I1339" s="77">
        <v>6.45</v>
      </c>
      <c r="J1339" s="2">
        <v>1</v>
      </c>
      <c r="K1339" s="119" cm="1">
        <f t="array" ref="K1339">ROUND(IF(C1339="Beer",SUM(LOOKUP(2,1/(SRP!$B$7:$B$9&lt;=E1339)/(SRP!$C$7:$C$9&gt;=E1339),SRP!$D$7:$D$9)*(G1339/100)*(E1339/1000)),IF(C1339="Spirits",SUM(LOOKUP(2,1/(SRP!$B$2:$B$6&lt;=E1339)/(SRP!$C$2:$C$6&gt;=E1339),SRP!$D$2:$D$6)*(G1339/100)*(E1339/1000)),IF(AND(C1339="Wine",D1339="Fortified Wines"),SUM(LOOKUP(2,1/(SRP!$B$20:$B$23&lt;=E1339)/(SRP!$C$20:$C$23&gt;=E1339),SRP!$D$20:$D$23)*(G1339/100)*(E1339/1000)),IF(C1339="Wine",SUM(LOOKUP(2,1/(SRP!$B$15:$B$19&lt;=E1339)/(SRP!$C$15:$C$19&gt;=E1339),SRP!$D$15:$D$19)*(G1339/100)*(E1339/1000)),IF(C1339="Ready to Drink",SUM(LOOKUP(2,1/(SRP!$B$10:$B$14&lt;=E1339)/(SRP!$C$10:$C$14&gt;=E1339),SRP!$D$10:$D$14)*(G1339/100)*(E1339/1000)),0))))),2)</f>
        <v>2.27</v>
      </c>
    </row>
    <row r="1340" spans="1:11" x14ac:dyDescent="0.35">
      <c r="A1340" s="2">
        <v>21224</v>
      </c>
      <c r="B1340" s="76" t="s">
        <v>1119</v>
      </c>
      <c r="C1340" s="76" t="s">
        <v>287</v>
      </c>
      <c r="D1340" s="76" t="s">
        <v>5266</v>
      </c>
      <c r="E1340" s="76">
        <v>650</v>
      </c>
      <c r="F1340" s="76">
        <v>12</v>
      </c>
      <c r="G1340" s="77">
        <v>5</v>
      </c>
      <c r="H1340" s="76" t="s">
        <v>3324</v>
      </c>
      <c r="I1340" s="77">
        <v>6.45</v>
      </c>
      <c r="J1340" s="2">
        <v>1</v>
      </c>
      <c r="K1340" s="119" cm="1">
        <f t="array" ref="K1340">ROUND(IF(C1340="Beer",SUM(LOOKUP(2,1/(SRP!$B$7:$B$9&lt;=E1340)/(SRP!$C$7:$C$9&gt;=E1340),SRP!$D$7:$D$9)*(G1340/100)*(E1340/1000)),IF(C1340="Spirits",SUM(LOOKUP(2,1/(SRP!$B$2:$B$6&lt;=E1340)/(SRP!$C$2:$C$6&gt;=E1340),SRP!$D$2:$D$6)*(G1340/100)*(E1340/1000)),IF(AND(C1340="Wine",D1340="Fortified Wines"),SUM(LOOKUP(2,1/(SRP!$B$20:$B$23&lt;=E1340)/(SRP!$C$20:$C$23&gt;=E1340),SRP!$D$20:$D$23)*(G1340/100)*(E1340/1000)),IF(C1340="Wine",SUM(LOOKUP(2,1/(SRP!$B$15:$B$19&lt;=E1340)/(SRP!$C$15:$C$19&gt;=E1340),SRP!$D$15:$D$19)*(G1340/100)*(E1340/1000)),IF(C1340="Ready to Drink",SUM(LOOKUP(2,1/(SRP!$B$10:$B$14&lt;=E1340)/(SRP!$C$10:$C$14&gt;=E1340),SRP!$D$10:$D$14)*(G1340/100)*(E1340/1000)),0))))),2)</f>
        <v>2.27</v>
      </c>
    </row>
    <row r="1341" spans="1:11" x14ac:dyDescent="0.35">
      <c r="A1341" s="2">
        <v>21225</v>
      </c>
      <c r="B1341" s="76" t="s">
        <v>206</v>
      </c>
      <c r="C1341" s="76" t="s">
        <v>285</v>
      </c>
      <c r="D1341" s="76" t="s">
        <v>6949</v>
      </c>
      <c r="E1341" s="76">
        <v>375</v>
      </c>
      <c r="F1341" s="76">
        <v>20</v>
      </c>
      <c r="G1341" s="77">
        <v>35</v>
      </c>
      <c r="H1341" s="76" t="s">
        <v>3280</v>
      </c>
      <c r="I1341" s="77">
        <v>17.989999999999998</v>
      </c>
      <c r="J1341" s="2">
        <v>1</v>
      </c>
      <c r="K1341" s="119" cm="1">
        <f t="array" ref="K1341">ROUND(IF(C1341="Beer",SUM(LOOKUP(2,1/(SRP!$B$7:$B$9&lt;=E1341)/(SRP!$C$7:$C$9&gt;=E1341),SRP!$D$7:$D$9)*(G1341/100)*(E1341/1000)),IF(C1341="Spirits",SUM(LOOKUP(2,1/(SRP!$B$2:$B$6&lt;=E1341)/(SRP!$C$2:$C$6&gt;=E1341),SRP!$D$2:$D$6)*(G1341/100)*(E1341/1000)),IF(AND(C1341="Wine",D1341="Fortified Wines"),SUM(LOOKUP(2,1/(SRP!$B$20:$B$23&lt;=E1341)/(SRP!$C$20:$C$23&gt;=E1341),SRP!$D$20:$D$23)*(G1341/100)*(E1341/1000)),IF(C1341="Wine",SUM(LOOKUP(2,1/(SRP!$B$15:$B$19&lt;=E1341)/(SRP!$C$15:$C$19&gt;=E1341),SRP!$D$15:$D$19)*(G1341/100)*(E1341/1000)),IF(C1341="Ready to Drink",SUM(LOOKUP(2,1/(SRP!$B$10:$B$14&lt;=E1341)/(SRP!$C$10:$C$14&gt;=E1341),SRP!$D$10:$D$14)*(G1341/100)*(E1341/1000)),0))))),2)</f>
        <v>10.4</v>
      </c>
    </row>
    <row r="1342" spans="1:11" x14ac:dyDescent="0.35">
      <c r="A1342" s="2">
        <v>21229</v>
      </c>
      <c r="B1342" s="76" t="s">
        <v>221</v>
      </c>
      <c r="C1342" s="76" t="s">
        <v>285</v>
      </c>
      <c r="D1342" s="76" t="s">
        <v>6949</v>
      </c>
      <c r="E1342" s="76">
        <v>750</v>
      </c>
      <c r="F1342" s="76">
        <v>12</v>
      </c>
      <c r="G1342" s="77">
        <v>35</v>
      </c>
      <c r="H1342" s="76" t="s">
        <v>3279</v>
      </c>
      <c r="I1342" s="77">
        <v>31.49</v>
      </c>
      <c r="J1342" s="2">
        <v>1</v>
      </c>
      <c r="K1342" s="119" cm="1">
        <f t="array" ref="K1342">ROUND(IF(C1342="Beer",SUM(LOOKUP(2,1/(SRP!$B$7:$B$9&lt;=E1342)/(SRP!$C$7:$C$9&gt;=E1342),SRP!$D$7:$D$9)*(G1342/100)*(E1342/1000)),IF(C1342="Spirits",SUM(LOOKUP(2,1/(SRP!$B$2:$B$6&lt;=E1342)/(SRP!$C$2:$C$6&gt;=E1342),SRP!$D$2:$D$6)*(G1342/100)*(E1342/1000)),IF(AND(C1342="Wine",D1342="Fortified Wines"),SUM(LOOKUP(2,1/(SRP!$B$20:$B$23&lt;=E1342)/(SRP!$C$20:$C$23&gt;=E1342),SRP!$D$20:$D$23)*(G1342/100)*(E1342/1000)),IF(C1342="Wine",SUM(LOOKUP(2,1/(SRP!$B$15:$B$19&lt;=E1342)/(SRP!$C$15:$C$19&gt;=E1342),SRP!$D$15:$D$19)*(G1342/100)*(E1342/1000)),IF(C1342="Ready to Drink",SUM(LOOKUP(2,1/(SRP!$B$10:$B$14&lt;=E1342)/(SRP!$C$10:$C$14&gt;=E1342),SRP!$D$10:$D$14)*(G1342/100)*(E1342/1000)),0))))),2)</f>
        <v>18.329999999999998</v>
      </c>
    </row>
    <row r="1343" spans="1:11" x14ac:dyDescent="0.35">
      <c r="A1343" s="2">
        <v>21296</v>
      </c>
      <c r="B1343" s="76" t="s">
        <v>1121</v>
      </c>
      <c r="C1343" s="76" t="s">
        <v>287</v>
      </c>
      <c r="D1343" s="76" t="s">
        <v>5292</v>
      </c>
      <c r="E1343" s="76">
        <v>4092</v>
      </c>
      <c r="F1343" s="76">
        <v>1</v>
      </c>
      <c r="G1343" s="77">
        <v>4</v>
      </c>
      <c r="H1343" s="76" t="s">
        <v>3325</v>
      </c>
      <c r="I1343" s="77">
        <v>27.99</v>
      </c>
      <c r="J1343" s="2">
        <v>12</v>
      </c>
      <c r="K1343" s="119" cm="1">
        <f t="array" ref="K1343">ROUND(IF(C1343="Beer",SUM(LOOKUP(2,1/(SRP!$B$7:$B$9&lt;=E1343)/(SRP!$C$7:$C$9&gt;=E1343),SRP!$D$7:$D$9)*(G1343/100)*(E1343/1000)),IF(C1343="Spirits",SUM(LOOKUP(2,1/(SRP!$B$2:$B$6&lt;=E1343)/(SRP!$C$2:$C$6&gt;=E1343),SRP!$D$2:$D$6)*(G1343/100)*(E1343/1000)),IF(AND(C1343="Wine",D1343="Fortified Wines"),SUM(LOOKUP(2,1/(SRP!$B$20:$B$23&lt;=E1343)/(SRP!$C$20:$C$23&gt;=E1343),SRP!$D$20:$D$23)*(G1343/100)*(E1343/1000)),IF(C1343="Wine",SUM(LOOKUP(2,1/(SRP!$B$15:$B$19&lt;=E1343)/(SRP!$C$15:$C$19&gt;=E1343),SRP!$D$15:$D$19)*(G1343/100)*(E1343/1000)),IF(C1343="Ready to Drink",SUM(LOOKUP(2,1/(SRP!$B$10:$B$14&lt;=E1343)/(SRP!$C$10:$C$14&gt;=E1343),SRP!$D$10:$D$14)*(G1343/100)*(E1343/1000)),0))))),2)</f>
        <v>11.43</v>
      </c>
    </row>
    <row r="1344" spans="1:11" x14ac:dyDescent="0.35">
      <c r="A1344" s="2">
        <v>21296</v>
      </c>
      <c r="B1344" s="76" t="s">
        <v>1121</v>
      </c>
      <c r="C1344" s="76" t="s">
        <v>287</v>
      </c>
      <c r="D1344" s="76" t="s">
        <v>5292</v>
      </c>
      <c r="E1344" s="76">
        <v>4092</v>
      </c>
      <c r="F1344" s="76">
        <v>1</v>
      </c>
      <c r="G1344" s="77">
        <v>4</v>
      </c>
      <c r="H1344" s="76" t="s">
        <v>3325</v>
      </c>
      <c r="I1344" s="77">
        <v>27.99</v>
      </c>
      <c r="J1344" s="2">
        <v>12</v>
      </c>
      <c r="K1344" s="119" cm="1">
        <f t="array" ref="K1344">ROUND(IF(C1344="Beer",SUM(LOOKUP(2,1/(SRP!$B$7:$B$9&lt;=E1344)/(SRP!$C$7:$C$9&gt;=E1344),SRP!$D$7:$D$9)*(G1344/100)*(E1344/1000)),IF(C1344="Spirits",SUM(LOOKUP(2,1/(SRP!$B$2:$B$6&lt;=E1344)/(SRP!$C$2:$C$6&gt;=E1344),SRP!$D$2:$D$6)*(G1344/100)*(E1344/1000)),IF(AND(C1344="Wine",D1344="Fortified Wines"),SUM(LOOKUP(2,1/(SRP!$B$20:$B$23&lt;=E1344)/(SRP!$C$20:$C$23&gt;=E1344),SRP!$D$20:$D$23)*(G1344/100)*(E1344/1000)),IF(C1344="Wine",SUM(LOOKUP(2,1/(SRP!$B$15:$B$19&lt;=E1344)/(SRP!$C$15:$C$19&gt;=E1344),SRP!$D$15:$D$19)*(G1344/100)*(E1344/1000)),IF(C1344="Ready to Drink",SUM(LOOKUP(2,1/(SRP!$B$10:$B$14&lt;=E1344)/(SRP!$C$10:$C$14&gt;=E1344),SRP!$D$10:$D$14)*(G1344/100)*(E1344/1000)),0))))),2)</f>
        <v>11.43</v>
      </c>
    </row>
    <row r="1345" spans="1:11" x14ac:dyDescent="0.35">
      <c r="A1345" s="2">
        <v>21303</v>
      </c>
      <c r="B1345" s="76" t="s">
        <v>234</v>
      </c>
      <c r="C1345" s="76" t="s">
        <v>285</v>
      </c>
      <c r="D1345" s="76" t="s">
        <v>6949</v>
      </c>
      <c r="E1345" s="76">
        <v>750</v>
      </c>
      <c r="F1345" s="76">
        <v>12</v>
      </c>
      <c r="G1345" s="77">
        <v>35</v>
      </c>
      <c r="H1345" s="76" t="s">
        <v>3279</v>
      </c>
      <c r="I1345" s="77">
        <v>31.49</v>
      </c>
      <c r="J1345" s="2">
        <v>1</v>
      </c>
      <c r="K1345" s="119" cm="1">
        <f t="array" ref="K1345">ROUND(IF(C1345="Beer",SUM(LOOKUP(2,1/(SRP!$B$7:$B$9&lt;=E1345)/(SRP!$C$7:$C$9&gt;=E1345),SRP!$D$7:$D$9)*(G1345/100)*(E1345/1000)),IF(C1345="Spirits",SUM(LOOKUP(2,1/(SRP!$B$2:$B$6&lt;=E1345)/(SRP!$C$2:$C$6&gt;=E1345),SRP!$D$2:$D$6)*(G1345/100)*(E1345/1000)),IF(AND(C1345="Wine",D1345="Fortified Wines"),SUM(LOOKUP(2,1/(SRP!$B$20:$B$23&lt;=E1345)/(SRP!$C$20:$C$23&gt;=E1345),SRP!$D$20:$D$23)*(G1345/100)*(E1345/1000)),IF(C1345="Wine",SUM(LOOKUP(2,1/(SRP!$B$15:$B$19&lt;=E1345)/(SRP!$C$15:$C$19&gt;=E1345),SRP!$D$15:$D$19)*(G1345/100)*(E1345/1000)),IF(C1345="Ready to Drink",SUM(LOOKUP(2,1/(SRP!$B$10:$B$14&lt;=E1345)/(SRP!$C$10:$C$14&gt;=E1345),SRP!$D$10:$D$14)*(G1345/100)*(E1345/1000)),0))))),2)</f>
        <v>18.329999999999998</v>
      </c>
    </row>
    <row r="1346" spans="1:11" x14ac:dyDescent="0.35">
      <c r="A1346" s="2">
        <v>21323</v>
      </c>
      <c r="B1346" s="76" t="s">
        <v>1122</v>
      </c>
      <c r="C1346" s="76" t="s">
        <v>287</v>
      </c>
      <c r="D1346" s="76" t="s">
        <v>5240</v>
      </c>
      <c r="E1346" s="76">
        <v>1888</v>
      </c>
      <c r="F1346" s="76">
        <v>3</v>
      </c>
      <c r="G1346" s="77">
        <v>6</v>
      </c>
      <c r="H1346" s="76" t="s">
        <v>3324</v>
      </c>
      <c r="I1346" s="77">
        <v>10.49</v>
      </c>
      <c r="J1346" s="2">
        <v>8</v>
      </c>
      <c r="K1346" s="119" cm="1">
        <f t="array" ref="K1346">ROUND(IF(C1346="Beer",SUM(LOOKUP(2,1/(SRP!$B$7:$B$9&lt;=E1346)/(SRP!$C$7:$C$9&gt;=E1346),SRP!$D$7:$D$9)*(G1346/100)*(E1346/1000)),IF(C1346="Spirits",SUM(LOOKUP(2,1/(SRP!$B$2:$B$6&lt;=E1346)/(SRP!$C$2:$C$6&gt;=E1346),SRP!$D$2:$D$6)*(G1346/100)*(E1346/1000)),IF(AND(C1346="Wine",D1346="Fortified Wines"),SUM(LOOKUP(2,1/(SRP!$B$20:$B$23&lt;=E1346)/(SRP!$C$20:$C$23&gt;=E1346),SRP!$D$20:$D$23)*(G1346/100)*(E1346/1000)),IF(C1346="Wine",SUM(LOOKUP(2,1/(SRP!$B$15:$B$19&lt;=E1346)/(SRP!$C$15:$C$19&gt;=E1346),SRP!$D$15:$D$19)*(G1346/100)*(E1346/1000)),IF(C1346="Ready to Drink",SUM(LOOKUP(2,1/(SRP!$B$10:$B$14&lt;=E1346)/(SRP!$C$10:$C$14&gt;=E1346),SRP!$D$10:$D$14)*(G1346/100)*(E1346/1000)),0))))),2)</f>
        <v>7.91</v>
      </c>
    </row>
    <row r="1347" spans="1:11" x14ac:dyDescent="0.35">
      <c r="A1347" s="2">
        <v>21323</v>
      </c>
      <c r="B1347" s="76" t="s">
        <v>1122</v>
      </c>
      <c r="C1347" s="76" t="s">
        <v>287</v>
      </c>
      <c r="D1347" s="76" t="s">
        <v>5240</v>
      </c>
      <c r="E1347" s="76">
        <v>1888</v>
      </c>
      <c r="F1347" s="76">
        <v>3</v>
      </c>
      <c r="G1347" s="77">
        <v>6</v>
      </c>
      <c r="H1347" s="76" t="s">
        <v>3324</v>
      </c>
      <c r="I1347" s="77">
        <v>10.49</v>
      </c>
      <c r="J1347" s="2">
        <v>8</v>
      </c>
      <c r="K1347" s="119" cm="1">
        <f t="array" ref="K1347">ROUND(IF(C1347="Beer",SUM(LOOKUP(2,1/(SRP!$B$7:$B$9&lt;=E1347)/(SRP!$C$7:$C$9&gt;=E1347),SRP!$D$7:$D$9)*(G1347/100)*(E1347/1000)),IF(C1347="Spirits",SUM(LOOKUP(2,1/(SRP!$B$2:$B$6&lt;=E1347)/(SRP!$C$2:$C$6&gt;=E1347),SRP!$D$2:$D$6)*(G1347/100)*(E1347/1000)),IF(AND(C1347="Wine",D1347="Fortified Wines"),SUM(LOOKUP(2,1/(SRP!$B$20:$B$23&lt;=E1347)/(SRP!$C$20:$C$23&gt;=E1347),SRP!$D$20:$D$23)*(G1347/100)*(E1347/1000)),IF(C1347="Wine",SUM(LOOKUP(2,1/(SRP!$B$15:$B$19&lt;=E1347)/(SRP!$C$15:$C$19&gt;=E1347),SRP!$D$15:$D$19)*(G1347/100)*(E1347/1000)),IF(C1347="Ready to Drink",SUM(LOOKUP(2,1/(SRP!$B$10:$B$14&lt;=E1347)/(SRP!$C$10:$C$14&gt;=E1347),SRP!$D$10:$D$14)*(G1347/100)*(E1347/1000)),0))))),2)</f>
        <v>7.91</v>
      </c>
    </row>
    <row r="1348" spans="1:11" x14ac:dyDescent="0.35">
      <c r="A1348" s="2">
        <v>21330</v>
      </c>
      <c r="B1348" s="76" t="s">
        <v>228</v>
      </c>
      <c r="C1348" s="76" t="s">
        <v>286</v>
      </c>
      <c r="D1348" s="76" t="s">
        <v>5294</v>
      </c>
      <c r="E1348" s="76">
        <v>750</v>
      </c>
      <c r="F1348" s="76">
        <v>12</v>
      </c>
      <c r="G1348" s="77">
        <v>11.5</v>
      </c>
      <c r="H1348" s="76" t="s">
        <v>3303</v>
      </c>
      <c r="I1348" s="77">
        <v>19.989999999999998</v>
      </c>
      <c r="J1348" s="2">
        <v>1</v>
      </c>
      <c r="K1348" s="119" cm="1">
        <f t="array" ref="K1348">ROUND(IF(C1348="Beer",SUM(LOOKUP(2,1/(SRP!$B$7:$B$9&lt;=E1348)/(SRP!$C$7:$C$9&gt;=E1348),SRP!$D$7:$D$9)*(G1348/100)*(E1348/1000)),IF(C1348="Spirits",SUM(LOOKUP(2,1/(SRP!$B$2:$B$6&lt;=E1348)/(SRP!$C$2:$C$6&gt;=E1348),SRP!$D$2:$D$6)*(G1348/100)*(E1348/1000)),IF(AND(C1348="Wine",D1348="Fortified Wines"),SUM(LOOKUP(2,1/(SRP!$B$20:$B$23&lt;=E1348)/(SRP!$C$20:$C$23&gt;=E1348),SRP!$D$20:$D$23)*(G1348/100)*(E1348/1000)),IF(C1348="Wine",SUM(LOOKUP(2,1/(SRP!$B$15:$B$19&lt;=E1348)/(SRP!$C$15:$C$19&gt;=E1348),SRP!$D$15:$D$19)*(G1348/100)*(E1348/1000)),IF(C1348="Ready to Drink",SUM(LOOKUP(2,1/(SRP!$B$10:$B$14&lt;=E1348)/(SRP!$C$10:$C$14&gt;=E1348),SRP!$D$10:$D$14)*(G1348/100)*(E1348/1000)),0))))),2)</f>
        <v>6.02</v>
      </c>
    </row>
    <row r="1349" spans="1:11" x14ac:dyDescent="0.35">
      <c r="A1349" s="2">
        <v>21331</v>
      </c>
      <c r="B1349" s="76" t="s">
        <v>1123</v>
      </c>
      <c r="C1349" s="76" t="s">
        <v>286</v>
      </c>
      <c r="D1349" s="76" t="s">
        <v>5248</v>
      </c>
      <c r="E1349" s="76">
        <v>750</v>
      </c>
      <c r="F1349" s="76">
        <v>6</v>
      </c>
      <c r="G1349" s="77">
        <v>14.5</v>
      </c>
      <c r="H1349" s="76" t="s">
        <v>3303</v>
      </c>
      <c r="I1349" s="77">
        <v>32.99</v>
      </c>
      <c r="J1349" s="2">
        <v>1</v>
      </c>
      <c r="K1349" s="119" cm="1">
        <f t="array" ref="K1349">ROUND(IF(C1349="Beer",SUM(LOOKUP(2,1/(SRP!$B$7:$B$9&lt;=E1349)/(SRP!$C$7:$C$9&gt;=E1349),SRP!$D$7:$D$9)*(G1349/100)*(E1349/1000)),IF(C1349="Spirits",SUM(LOOKUP(2,1/(SRP!$B$2:$B$6&lt;=E1349)/(SRP!$C$2:$C$6&gt;=E1349),SRP!$D$2:$D$6)*(G1349/100)*(E1349/1000)),IF(AND(C1349="Wine",D1349="Fortified Wines"),SUM(LOOKUP(2,1/(SRP!$B$20:$B$23&lt;=E1349)/(SRP!$C$20:$C$23&gt;=E1349),SRP!$D$20:$D$23)*(G1349/100)*(E1349/1000)),IF(C1349="Wine",SUM(LOOKUP(2,1/(SRP!$B$15:$B$19&lt;=E1349)/(SRP!$C$15:$C$19&gt;=E1349),SRP!$D$15:$D$19)*(G1349/100)*(E1349/1000)),IF(C1349="Ready to Drink",SUM(LOOKUP(2,1/(SRP!$B$10:$B$14&lt;=E1349)/(SRP!$C$10:$C$14&gt;=E1349),SRP!$D$10:$D$14)*(G1349/100)*(E1349/1000)),0))))),2)</f>
        <v>7.59</v>
      </c>
    </row>
    <row r="1350" spans="1:11" x14ac:dyDescent="0.35">
      <c r="A1350" s="2">
        <v>21332</v>
      </c>
      <c r="B1350" s="76" t="s">
        <v>1124</v>
      </c>
      <c r="C1350" s="76" t="s">
        <v>286</v>
      </c>
      <c r="D1350" s="76" t="s">
        <v>5236</v>
      </c>
      <c r="E1350" s="76">
        <v>750</v>
      </c>
      <c r="F1350" s="76">
        <v>12</v>
      </c>
      <c r="G1350" s="77">
        <v>15</v>
      </c>
      <c r="H1350" s="76" t="s">
        <v>3303</v>
      </c>
      <c r="I1350" s="77">
        <v>23.99</v>
      </c>
      <c r="J1350" s="2">
        <v>1</v>
      </c>
      <c r="K1350" s="119" cm="1">
        <f t="array" ref="K1350">ROUND(IF(C1350="Beer",SUM(LOOKUP(2,1/(SRP!$B$7:$B$9&lt;=E1350)/(SRP!$C$7:$C$9&gt;=E1350),SRP!$D$7:$D$9)*(G1350/100)*(E1350/1000)),IF(C1350="Spirits",SUM(LOOKUP(2,1/(SRP!$B$2:$B$6&lt;=E1350)/(SRP!$C$2:$C$6&gt;=E1350),SRP!$D$2:$D$6)*(G1350/100)*(E1350/1000)),IF(AND(C1350="Wine",D1350="Fortified Wines"),SUM(LOOKUP(2,1/(SRP!$B$20:$B$23&lt;=E1350)/(SRP!$C$20:$C$23&gt;=E1350),SRP!$D$20:$D$23)*(G1350/100)*(E1350/1000)),IF(C1350="Wine",SUM(LOOKUP(2,1/(SRP!$B$15:$B$19&lt;=E1350)/(SRP!$C$15:$C$19&gt;=E1350),SRP!$D$15:$D$19)*(G1350/100)*(E1350/1000)),IF(C1350="Ready to Drink",SUM(LOOKUP(2,1/(SRP!$B$10:$B$14&lt;=E1350)/(SRP!$C$10:$C$14&gt;=E1350),SRP!$D$10:$D$14)*(G1350/100)*(E1350/1000)),0))))),2)</f>
        <v>7.85</v>
      </c>
    </row>
    <row r="1351" spans="1:11" x14ac:dyDescent="0.35">
      <c r="A1351" s="2">
        <v>21338</v>
      </c>
      <c r="B1351" s="76" t="s">
        <v>1125</v>
      </c>
      <c r="C1351" s="76" t="s">
        <v>286</v>
      </c>
      <c r="D1351" s="76" t="s">
        <v>5236</v>
      </c>
      <c r="E1351" s="76">
        <v>750</v>
      </c>
      <c r="F1351" s="76">
        <v>6</v>
      </c>
      <c r="G1351" s="77">
        <v>16.5</v>
      </c>
      <c r="H1351" s="76" t="s">
        <v>3303</v>
      </c>
      <c r="I1351" s="77">
        <v>63.99</v>
      </c>
      <c r="J1351" s="2">
        <v>1</v>
      </c>
      <c r="K1351" s="119" cm="1">
        <f t="array" ref="K1351">ROUND(IF(C1351="Beer",SUM(LOOKUP(2,1/(SRP!$B$7:$B$9&lt;=E1351)/(SRP!$C$7:$C$9&gt;=E1351),SRP!$D$7:$D$9)*(G1351/100)*(E1351/1000)),IF(C1351="Spirits",SUM(LOOKUP(2,1/(SRP!$B$2:$B$6&lt;=E1351)/(SRP!$C$2:$C$6&gt;=E1351),SRP!$D$2:$D$6)*(G1351/100)*(E1351/1000)),IF(AND(C1351="Wine",D1351="Fortified Wines"),SUM(LOOKUP(2,1/(SRP!$B$20:$B$23&lt;=E1351)/(SRP!$C$20:$C$23&gt;=E1351),SRP!$D$20:$D$23)*(G1351/100)*(E1351/1000)),IF(C1351="Wine",SUM(LOOKUP(2,1/(SRP!$B$15:$B$19&lt;=E1351)/(SRP!$C$15:$C$19&gt;=E1351),SRP!$D$15:$D$19)*(G1351/100)*(E1351/1000)),IF(C1351="Ready to Drink",SUM(LOOKUP(2,1/(SRP!$B$10:$B$14&lt;=E1351)/(SRP!$C$10:$C$14&gt;=E1351),SRP!$D$10:$D$14)*(G1351/100)*(E1351/1000)),0))))),2)</f>
        <v>8.64</v>
      </c>
    </row>
    <row r="1352" spans="1:11" x14ac:dyDescent="0.35">
      <c r="A1352" s="2">
        <v>21357</v>
      </c>
      <c r="B1352" s="76" t="s">
        <v>1126</v>
      </c>
      <c r="C1352" s="76" t="s">
        <v>285</v>
      </c>
      <c r="D1352" s="76" t="s">
        <v>6960</v>
      </c>
      <c r="E1352" s="76">
        <v>750</v>
      </c>
      <c r="F1352" s="76">
        <v>6</v>
      </c>
      <c r="G1352" s="77">
        <v>46</v>
      </c>
      <c r="H1352" s="76" t="s">
        <v>3279</v>
      </c>
      <c r="I1352" s="77">
        <v>123.49</v>
      </c>
      <c r="J1352" s="2">
        <v>1</v>
      </c>
      <c r="K1352" s="119" cm="1">
        <f t="array" ref="K1352">ROUND(IF(C1352="Beer",SUM(LOOKUP(2,1/(SRP!$B$7:$B$9&lt;=E1352)/(SRP!$C$7:$C$9&gt;=E1352),SRP!$D$7:$D$9)*(G1352/100)*(E1352/1000)),IF(C1352="Spirits",SUM(LOOKUP(2,1/(SRP!$B$2:$B$6&lt;=E1352)/(SRP!$C$2:$C$6&gt;=E1352),SRP!$D$2:$D$6)*(G1352/100)*(E1352/1000)),IF(AND(C1352="Wine",D1352="Fortified Wines"),SUM(LOOKUP(2,1/(SRP!$B$20:$B$23&lt;=E1352)/(SRP!$C$20:$C$23&gt;=E1352),SRP!$D$20:$D$23)*(G1352/100)*(E1352/1000)),IF(C1352="Wine",SUM(LOOKUP(2,1/(SRP!$B$15:$B$19&lt;=E1352)/(SRP!$C$15:$C$19&gt;=E1352),SRP!$D$15:$D$19)*(G1352/100)*(E1352/1000)),IF(C1352="Ready to Drink",SUM(LOOKUP(2,1/(SRP!$B$10:$B$14&lt;=E1352)/(SRP!$C$10:$C$14&gt;=E1352),SRP!$D$10:$D$14)*(G1352/100)*(E1352/1000)),0))))),2)</f>
        <v>24.08</v>
      </c>
    </row>
    <row r="1353" spans="1:11" x14ac:dyDescent="0.35">
      <c r="A1353" s="2">
        <v>21359</v>
      </c>
      <c r="B1353" s="76" t="s">
        <v>1127</v>
      </c>
      <c r="C1353" s="76" t="s">
        <v>287</v>
      </c>
      <c r="D1353" s="76" t="s">
        <v>5230</v>
      </c>
      <c r="E1353" s="76">
        <v>473</v>
      </c>
      <c r="F1353" s="76">
        <v>24</v>
      </c>
      <c r="G1353" s="77">
        <v>4.9000000000000004</v>
      </c>
      <c r="H1353" s="76" t="s">
        <v>3330</v>
      </c>
      <c r="I1353" s="77">
        <v>2.79</v>
      </c>
      <c r="J1353" s="2">
        <v>1</v>
      </c>
      <c r="K1353" s="119" cm="1">
        <f t="array" ref="K1353">ROUND(IF(C1353="Beer",SUM(LOOKUP(2,1/(SRP!$B$7:$B$9&lt;=E1353)/(SRP!$C$7:$C$9&gt;=E1353),SRP!$D$7:$D$9)*(G1353/100)*(E1353/1000)),IF(C1353="Spirits",SUM(LOOKUP(2,1/(SRP!$B$2:$B$6&lt;=E1353)/(SRP!$C$2:$C$6&gt;=E1353),SRP!$D$2:$D$6)*(G1353/100)*(E1353/1000)),IF(AND(C1353="Wine",D1353="Fortified Wines"),SUM(LOOKUP(2,1/(SRP!$B$20:$B$23&lt;=E1353)/(SRP!$C$20:$C$23&gt;=E1353),SRP!$D$20:$D$23)*(G1353/100)*(E1353/1000)),IF(C1353="Wine",SUM(LOOKUP(2,1/(SRP!$B$15:$B$19&lt;=E1353)/(SRP!$C$15:$C$19&gt;=E1353),SRP!$D$15:$D$19)*(G1353/100)*(E1353/1000)),IF(C1353="Ready to Drink",SUM(LOOKUP(2,1/(SRP!$B$10:$B$14&lt;=E1353)/(SRP!$C$10:$C$14&gt;=E1353),SRP!$D$10:$D$14)*(G1353/100)*(E1353/1000)),0))))),2)</f>
        <v>1.62</v>
      </c>
    </row>
    <row r="1354" spans="1:11" x14ac:dyDescent="0.35">
      <c r="A1354" s="2">
        <v>21359</v>
      </c>
      <c r="B1354" s="76" t="s">
        <v>1127</v>
      </c>
      <c r="C1354" s="76" t="s">
        <v>287</v>
      </c>
      <c r="D1354" s="76" t="s">
        <v>5230</v>
      </c>
      <c r="E1354" s="76">
        <v>473</v>
      </c>
      <c r="F1354" s="76">
        <v>24</v>
      </c>
      <c r="G1354" s="77">
        <v>4.9000000000000004</v>
      </c>
      <c r="H1354" s="76" t="s">
        <v>3330</v>
      </c>
      <c r="I1354" s="77">
        <v>2.79</v>
      </c>
      <c r="J1354" s="2">
        <v>1</v>
      </c>
      <c r="K1354" s="119" cm="1">
        <f t="array" ref="K1354">ROUND(IF(C1354="Beer",SUM(LOOKUP(2,1/(SRP!$B$7:$B$9&lt;=E1354)/(SRP!$C$7:$C$9&gt;=E1354),SRP!$D$7:$D$9)*(G1354/100)*(E1354/1000)),IF(C1354="Spirits",SUM(LOOKUP(2,1/(SRP!$B$2:$B$6&lt;=E1354)/(SRP!$C$2:$C$6&gt;=E1354),SRP!$D$2:$D$6)*(G1354/100)*(E1354/1000)),IF(AND(C1354="Wine",D1354="Fortified Wines"),SUM(LOOKUP(2,1/(SRP!$B$20:$B$23&lt;=E1354)/(SRP!$C$20:$C$23&gt;=E1354),SRP!$D$20:$D$23)*(G1354/100)*(E1354/1000)),IF(C1354="Wine",SUM(LOOKUP(2,1/(SRP!$B$15:$B$19&lt;=E1354)/(SRP!$C$15:$C$19&gt;=E1354),SRP!$D$15:$D$19)*(G1354/100)*(E1354/1000)),IF(C1354="Ready to Drink",SUM(LOOKUP(2,1/(SRP!$B$10:$B$14&lt;=E1354)/(SRP!$C$10:$C$14&gt;=E1354),SRP!$D$10:$D$14)*(G1354/100)*(E1354/1000)),0))))),2)</f>
        <v>1.62</v>
      </c>
    </row>
    <row r="1355" spans="1:11" x14ac:dyDescent="0.35">
      <c r="A1355" s="2">
        <v>21361</v>
      </c>
      <c r="B1355" s="76" t="s">
        <v>1128</v>
      </c>
      <c r="C1355" s="76" t="s">
        <v>285</v>
      </c>
      <c r="D1355" s="76" t="s">
        <v>6960</v>
      </c>
      <c r="E1355" s="76">
        <v>750</v>
      </c>
      <c r="F1355" s="76">
        <v>6</v>
      </c>
      <c r="G1355" s="77">
        <v>46</v>
      </c>
      <c r="H1355" s="76" t="s">
        <v>3279</v>
      </c>
      <c r="I1355" s="77">
        <v>110.49</v>
      </c>
      <c r="J1355" s="2">
        <v>1</v>
      </c>
      <c r="K1355" s="119" cm="1">
        <f t="array" ref="K1355">ROUND(IF(C1355="Beer",SUM(LOOKUP(2,1/(SRP!$B$7:$B$9&lt;=E1355)/(SRP!$C$7:$C$9&gt;=E1355),SRP!$D$7:$D$9)*(G1355/100)*(E1355/1000)),IF(C1355="Spirits",SUM(LOOKUP(2,1/(SRP!$B$2:$B$6&lt;=E1355)/(SRP!$C$2:$C$6&gt;=E1355),SRP!$D$2:$D$6)*(G1355/100)*(E1355/1000)),IF(AND(C1355="Wine",D1355="Fortified Wines"),SUM(LOOKUP(2,1/(SRP!$B$20:$B$23&lt;=E1355)/(SRP!$C$20:$C$23&gt;=E1355),SRP!$D$20:$D$23)*(G1355/100)*(E1355/1000)),IF(C1355="Wine",SUM(LOOKUP(2,1/(SRP!$B$15:$B$19&lt;=E1355)/(SRP!$C$15:$C$19&gt;=E1355),SRP!$D$15:$D$19)*(G1355/100)*(E1355/1000)),IF(C1355="Ready to Drink",SUM(LOOKUP(2,1/(SRP!$B$10:$B$14&lt;=E1355)/(SRP!$C$10:$C$14&gt;=E1355),SRP!$D$10:$D$14)*(G1355/100)*(E1355/1000)),0))))),2)</f>
        <v>24.08</v>
      </c>
    </row>
    <row r="1356" spans="1:11" x14ac:dyDescent="0.35">
      <c r="A1356" s="2">
        <v>21374</v>
      </c>
      <c r="B1356" s="76" t="s">
        <v>1129</v>
      </c>
      <c r="C1356" s="76" t="s">
        <v>285</v>
      </c>
      <c r="D1356" s="76" t="s">
        <v>6935</v>
      </c>
      <c r="E1356" s="76">
        <v>750</v>
      </c>
      <c r="F1356" s="76">
        <v>6</v>
      </c>
      <c r="G1356" s="77">
        <v>61.5</v>
      </c>
      <c r="H1356" s="76" t="s">
        <v>3279</v>
      </c>
      <c r="I1356" s="77">
        <v>95.99</v>
      </c>
      <c r="J1356" s="2">
        <v>1</v>
      </c>
      <c r="K1356" s="119" cm="1">
        <f t="array" ref="K1356">ROUND(IF(C1356="Beer",SUM(LOOKUP(2,1/(SRP!$B$7:$B$9&lt;=E1356)/(SRP!$C$7:$C$9&gt;=E1356),SRP!$D$7:$D$9)*(G1356/100)*(E1356/1000)),IF(C1356="Spirits",SUM(LOOKUP(2,1/(SRP!$B$2:$B$6&lt;=E1356)/(SRP!$C$2:$C$6&gt;=E1356),SRP!$D$2:$D$6)*(G1356/100)*(E1356/1000)),IF(AND(C1356="Wine",D1356="Fortified Wines"),SUM(LOOKUP(2,1/(SRP!$B$20:$B$23&lt;=E1356)/(SRP!$C$20:$C$23&gt;=E1356),SRP!$D$20:$D$23)*(G1356/100)*(E1356/1000)),IF(C1356="Wine",SUM(LOOKUP(2,1/(SRP!$B$15:$B$19&lt;=E1356)/(SRP!$C$15:$C$19&gt;=E1356),SRP!$D$15:$D$19)*(G1356/100)*(E1356/1000)),IF(C1356="Ready to Drink",SUM(LOOKUP(2,1/(SRP!$B$10:$B$14&lt;=E1356)/(SRP!$C$10:$C$14&gt;=E1356),SRP!$D$10:$D$14)*(G1356/100)*(E1356/1000)),0))))),2)</f>
        <v>32.200000000000003</v>
      </c>
    </row>
    <row r="1357" spans="1:11" x14ac:dyDescent="0.35">
      <c r="A1357" s="2">
        <v>21378</v>
      </c>
      <c r="B1357" s="76" t="s">
        <v>880</v>
      </c>
      <c r="C1357" s="76" t="s">
        <v>285</v>
      </c>
      <c r="D1357" s="76" t="s">
        <v>6942</v>
      </c>
      <c r="E1357" s="76">
        <v>750</v>
      </c>
      <c r="F1357" s="76">
        <v>12</v>
      </c>
      <c r="G1357" s="77">
        <v>40</v>
      </c>
      <c r="H1357" s="76" t="s">
        <v>6694</v>
      </c>
      <c r="I1357" s="77">
        <v>32.49</v>
      </c>
      <c r="J1357" s="2">
        <v>1</v>
      </c>
      <c r="K1357" s="119" cm="1">
        <f t="array" ref="K1357">ROUND(IF(C1357="Beer",SUM(LOOKUP(2,1/(SRP!$B$7:$B$9&lt;=E1357)/(SRP!$C$7:$C$9&gt;=E1357),SRP!$D$7:$D$9)*(G1357/100)*(E1357/1000)),IF(C1357="Spirits",SUM(LOOKUP(2,1/(SRP!$B$2:$B$6&lt;=E1357)/(SRP!$C$2:$C$6&gt;=E1357),SRP!$D$2:$D$6)*(G1357/100)*(E1357/1000)),IF(AND(C1357="Wine",D1357="Fortified Wines"),SUM(LOOKUP(2,1/(SRP!$B$20:$B$23&lt;=E1357)/(SRP!$C$20:$C$23&gt;=E1357),SRP!$D$20:$D$23)*(G1357/100)*(E1357/1000)),IF(C1357="Wine",SUM(LOOKUP(2,1/(SRP!$B$15:$B$19&lt;=E1357)/(SRP!$C$15:$C$19&gt;=E1357),SRP!$D$15:$D$19)*(G1357/100)*(E1357/1000)),IF(C1357="Ready to Drink",SUM(LOOKUP(2,1/(SRP!$B$10:$B$14&lt;=E1357)/(SRP!$C$10:$C$14&gt;=E1357),SRP!$D$10:$D$14)*(G1357/100)*(E1357/1000)),0))))),2)</f>
        <v>20.94</v>
      </c>
    </row>
    <row r="1358" spans="1:11" x14ac:dyDescent="0.35">
      <c r="A1358" s="2">
        <v>21379</v>
      </c>
      <c r="B1358" s="76" t="s">
        <v>226</v>
      </c>
      <c r="C1358" s="76" t="s">
        <v>285</v>
      </c>
      <c r="D1358" s="76" t="s">
        <v>5303</v>
      </c>
      <c r="E1358" s="76">
        <v>750</v>
      </c>
      <c r="F1358" s="76">
        <v>12</v>
      </c>
      <c r="G1358" s="77">
        <v>35</v>
      </c>
      <c r="H1358" s="76" t="s">
        <v>3279</v>
      </c>
      <c r="I1358" s="77">
        <v>24.88</v>
      </c>
      <c r="J1358" s="2">
        <v>1</v>
      </c>
      <c r="K1358" s="119" cm="1">
        <f t="array" ref="K1358">ROUND(IF(C1358="Beer",SUM(LOOKUP(2,1/(SRP!$B$7:$B$9&lt;=E1358)/(SRP!$C$7:$C$9&gt;=E1358),SRP!$D$7:$D$9)*(G1358/100)*(E1358/1000)),IF(C1358="Spirits",SUM(LOOKUP(2,1/(SRP!$B$2:$B$6&lt;=E1358)/(SRP!$C$2:$C$6&gt;=E1358),SRP!$D$2:$D$6)*(G1358/100)*(E1358/1000)),IF(AND(C1358="Wine",D1358="Fortified Wines"),SUM(LOOKUP(2,1/(SRP!$B$20:$B$23&lt;=E1358)/(SRP!$C$20:$C$23&gt;=E1358),SRP!$D$20:$D$23)*(G1358/100)*(E1358/1000)),IF(C1358="Wine",SUM(LOOKUP(2,1/(SRP!$B$15:$B$19&lt;=E1358)/(SRP!$C$15:$C$19&gt;=E1358),SRP!$D$15:$D$19)*(G1358/100)*(E1358/1000)),IF(C1358="Ready to Drink",SUM(LOOKUP(2,1/(SRP!$B$10:$B$14&lt;=E1358)/(SRP!$C$10:$C$14&gt;=E1358),SRP!$D$10:$D$14)*(G1358/100)*(E1358/1000)),0))))),2)</f>
        <v>18.329999999999998</v>
      </c>
    </row>
    <row r="1359" spans="1:11" x14ac:dyDescent="0.35">
      <c r="A1359" s="2">
        <v>21380</v>
      </c>
      <c r="B1359" s="76" t="s">
        <v>227</v>
      </c>
      <c r="C1359" s="76" t="s">
        <v>285</v>
      </c>
      <c r="D1359" s="76" t="s">
        <v>5303</v>
      </c>
      <c r="E1359" s="76">
        <v>750</v>
      </c>
      <c r="F1359" s="76">
        <v>12</v>
      </c>
      <c r="G1359" s="77">
        <v>35</v>
      </c>
      <c r="H1359" s="76" t="s">
        <v>3280</v>
      </c>
      <c r="I1359" s="77">
        <v>24.88</v>
      </c>
      <c r="J1359" s="2">
        <v>1</v>
      </c>
      <c r="K1359" s="119" cm="1">
        <f t="array" ref="K1359">ROUND(IF(C1359="Beer",SUM(LOOKUP(2,1/(SRP!$B$7:$B$9&lt;=E1359)/(SRP!$C$7:$C$9&gt;=E1359),SRP!$D$7:$D$9)*(G1359/100)*(E1359/1000)),IF(C1359="Spirits",SUM(LOOKUP(2,1/(SRP!$B$2:$B$6&lt;=E1359)/(SRP!$C$2:$C$6&gt;=E1359),SRP!$D$2:$D$6)*(G1359/100)*(E1359/1000)),IF(AND(C1359="Wine",D1359="Fortified Wines"),SUM(LOOKUP(2,1/(SRP!$B$20:$B$23&lt;=E1359)/(SRP!$C$20:$C$23&gt;=E1359),SRP!$D$20:$D$23)*(G1359/100)*(E1359/1000)),IF(C1359="Wine",SUM(LOOKUP(2,1/(SRP!$B$15:$B$19&lt;=E1359)/(SRP!$C$15:$C$19&gt;=E1359),SRP!$D$15:$D$19)*(G1359/100)*(E1359/1000)),IF(C1359="Ready to Drink",SUM(LOOKUP(2,1/(SRP!$B$10:$B$14&lt;=E1359)/(SRP!$C$10:$C$14&gt;=E1359),SRP!$D$10:$D$14)*(G1359/100)*(E1359/1000)),0))))),2)</f>
        <v>18.329999999999998</v>
      </c>
    </row>
    <row r="1360" spans="1:11" x14ac:dyDescent="0.35">
      <c r="A1360" s="2">
        <v>21381</v>
      </c>
      <c r="B1360" s="76" t="s">
        <v>1130</v>
      </c>
      <c r="C1360" s="76" t="s">
        <v>285</v>
      </c>
      <c r="D1360" s="76" t="s">
        <v>5231</v>
      </c>
      <c r="E1360" s="76">
        <v>750</v>
      </c>
      <c r="F1360" s="76">
        <v>12</v>
      </c>
      <c r="G1360" s="77">
        <v>40</v>
      </c>
      <c r="H1360" s="76" t="s">
        <v>3285</v>
      </c>
      <c r="I1360" s="77">
        <v>25.99</v>
      </c>
      <c r="J1360" s="2">
        <v>1</v>
      </c>
      <c r="K1360" s="119" cm="1">
        <f t="array" ref="K1360">ROUND(IF(C1360="Beer",SUM(LOOKUP(2,1/(SRP!$B$7:$B$9&lt;=E1360)/(SRP!$C$7:$C$9&gt;=E1360),SRP!$D$7:$D$9)*(G1360/100)*(E1360/1000)),IF(C1360="Spirits",SUM(LOOKUP(2,1/(SRP!$B$2:$B$6&lt;=E1360)/(SRP!$C$2:$C$6&gt;=E1360),SRP!$D$2:$D$6)*(G1360/100)*(E1360/1000)),IF(AND(C1360="Wine",D1360="Fortified Wines"),SUM(LOOKUP(2,1/(SRP!$B$20:$B$23&lt;=E1360)/(SRP!$C$20:$C$23&gt;=E1360),SRP!$D$20:$D$23)*(G1360/100)*(E1360/1000)),IF(C1360="Wine",SUM(LOOKUP(2,1/(SRP!$B$15:$B$19&lt;=E1360)/(SRP!$C$15:$C$19&gt;=E1360),SRP!$D$15:$D$19)*(G1360/100)*(E1360/1000)),IF(C1360="Ready to Drink",SUM(LOOKUP(2,1/(SRP!$B$10:$B$14&lt;=E1360)/(SRP!$C$10:$C$14&gt;=E1360),SRP!$D$10:$D$14)*(G1360/100)*(E1360/1000)),0))))),2)</f>
        <v>20.94</v>
      </c>
    </row>
    <row r="1361" spans="1:11" x14ac:dyDescent="0.35">
      <c r="A1361" s="2">
        <v>21409</v>
      </c>
      <c r="B1361" s="76" t="s">
        <v>1131</v>
      </c>
      <c r="C1361" s="76" t="s">
        <v>287</v>
      </c>
      <c r="D1361" s="76" t="s">
        <v>5230</v>
      </c>
      <c r="E1361" s="76">
        <v>473</v>
      </c>
      <c r="F1361" s="76">
        <v>24</v>
      </c>
      <c r="G1361" s="77">
        <v>5</v>
      </c>
      <c r="H1361" s="76" t="s">
        <v>3370</v>
      </c>
      <c r="I1361" s="77">
        <v>3.99</v>
      </c>
      <c r="J1361" s="2">
        <v>1</v>
      </c>
      <c r="K1361" s="119" cm="1">
        <f t="array" ref="K1361">ROUND(IF(C1361="Beer",SUM(LOOKUP(2,1/(SRP!$B$7:$B$9&lt;=E1361)/(SRP!$C$7:$C$9&gt;=E1361),SRP!$D$7:$D$9)*(G1361/100)*(E1361/1000)),IF(C1361="Spirits",SUM(LOOKUP(2,1/(SRP!$B$2:$B$6&lt;=E1361)/(SRP!$C$2:$C$6&gt;=E1361),SRP!$D$2:$D$6)*(G1361/100)*(E1361/1000)),IF(AND(C1361="Wine",D1361="Fortified Wines"),SUM(LOOKUP(2,1/(SRP!$B$20:$B$23&lt;=E1361)/(SRP!$C$20:$C$23&gt;=E1361),SRP!$D$20:$D$23)*(G1361/100)*(E1361/1000)),IF(C1361="Wine",SUM(LOOKUP(2,1/(SRP!$B$15:$B$19&lt;=E1361)/(SRP!$C$15:$C$19&gt;=E1361),SRP!$D$15:$D$19)*(G1361/100)*(E1361/1000)),IF(C1361="Ready to Drink",SUM(LOOKUP(2,1/(SRP!$B$10:$B$14&lt;=E1361)/(SRP!$C$10:$C$14&gt;=E1361),SRP!$D$10:$D$14)*(G1361/100)*(E1361/1000)),0))))),2)</f>
        <v>1.65</v>
      </c>
    </row>
    <row r="1362" spans="1:11" x14ac:dyDescent="0.35">
      <c r="A1362" s="2">
        <v>21409</v>
      </c>
      <c r="B1362" s="76" t="s">
        <v>1131</v>
      </c>
      <c r="C1362" s="76" t="s">
        <v>287</v>
      </c>
      <c r="D1362" s="76" t="s">
        <v>5230</v>
      </c>
      <c r="E1362" s="76">
        <v>473</v>
      </c>
      <c r="F1362" s="76">
        <v>24</v>
      </c>
      <c r="G1362" s="77">
        <v>5</v>
      </c>
      <c r="H1362" s="76" t="s">
        <v>3370</v>
      </c>
      <c r="I1362" s="77">
        <v>3.99</v>
      </c>
      <c r="J1362" s="2">
        <v>1</v>
      </c>
      <c r="K1362" s="119" cm="1">
        <f t="array" ref="K1362">ROUND(IF(C1362="Beer",SUM(LOOKUP(2,1/(SRP!$B$7:$B$9&lt;=E1362)/(SRP!$C$7:$C$9&gt;=E1362),SRP!$D$7:$D$9)*(G1362/100)*(E1362/1000)),IF(C1362="Spirits",SUM(LOOKUP(2,1/(SRP!$B$2:$B$6&lt;=E1362)/(SRP!$C$2:$C$6&gt;=E1362),SRP!$D$2:$D$6)*(G1362/100)*(E1362/1000)),IF(AND(C1362="Wine",D1362="Fortified Wines"),SUM(LOOKUP(2,1/(SRP!$B$20:$B$23&lt;=E1362)/(SRP!$C$20:$C$23&gt;=E1362),SRP!$D$20:$D$23)*(G1362/100)*(E1362/1000)),IF(C1362="Wine",SUM(LOOKUP(2,1/(SRP!$B$15:$B$19&lt;=E1362)/(SRP!$C$15:$C$19&gt;=E1362),SRP!$D$15:$D$19)*(G1362/100)*(E1362/1000)),IF(C1362="Ready to Drink",SUM(LOOKUP(2,1/(SRP!$B$10:$B$14&lt;=E1362)/(SRP!$C$10:$C$14&gt;=E1362),SRP!$D$10:$D$14)*(G1362/100)*(E1362/1000)),0))))),2)</f>
        <v>1.65</v>
      </c>
    </row>
    <row r="1363" spans="1:11" x14ac:dyDescent="0.35">
      <c r="A1363" s="2">
        <v>21410</v>
      </c>
      <c r="B1363" s="76" t="s">
        <v>1132</v>
      </c>
      <c r="C1363" s="76" t="s">
        <v>287</v>
      </c>
      <c r="D1363" s="76" t="s">
        <v>5266</v>
      </c>
      <c r="E1363" s="76">
        <v>473</v>
      </c>
      <c r="F1363" s="76">
        <v>24</v>
      </c>
      <c r="G1363" s="77">
        <v>5</v>
      </c>
      <c r="H1363" s="76" t="s">
        <v>3370</v>
      </c>
      <c r="I1363" s="77">
        <v>4.1900000000000004</v>
      </c>
      <c r="J1363" s="2">
        <v>1</v>
      </c>
      <c r="K1363" s="119" cm="1">
        <f t="array" ref="K1363">ROUND(IF(C1363="Beer",SUM(LOOKUP(2,1/(SRP!$B$7:$B$9&lt;=E1363)/(SRP!$C$7:$C$9&gt;=E1363),SRP!$D$7:$D$9)*(G1363/100)*(E1363/1000)),IF(C1363="Spirits",SUM(LOOKUP(2,1/(SRP!$B$2:$B$6&lt;=E1363)/(SRP!$C$2:$C$6&gt;=E1363),SRP!$D$2:$D$6)*(G1363/100)*(E1363/1000)),IF(AND(C1363="Wine",D1363="Fortified Wines"),SUM(LOOKUP(2,1/(SRP!$B$20:$B$23&lt;=E1363)/(SRP!$C$20:$C$23&gt;=E1363),SRP!$D$20:$D$23)*(G1363/100)*(E1363/1000)),IF(C1363="Wine",SUM(LOOKUP(2,1/(SRP!$B$15:$B$19&lt;=E1363)/(SRP!$C$15:$C$19&gt;=E1363),SRP!$D$15:$D$19)*(G1363/100)*(E1363/1000)),IF(C1363="Ready to Drink",SUM(LOOKUP(2,1/(SRP!$B$10:$B$14&lt;=E1363)/(SRP!$C$10:$C$14&gt;=E1363),SRP!$D$10:$D$14)*(G1363/100)*(E1363/1000)),0))))),2)</f>
        <v>1.65</v>
      </c>
    </row>
    <row r="1364" spans="1:11" x14ac:dyDescent="0.35">
      <c r="A1364" s="2">
        <v>21410</v>
      </c>
      <c r="B1364" s="76" t="s">
        <v>1132</v>
      </c>
      <c r="C1364" s="76" t="s">
        <v>287</v>
      </c>
      <c r="D1364" s="76" t="s">
        <v>5266</v>
      </c>
      <c r="E1364" s="76">
        <v>473</v>
      </c>
      <c r="F1364" s="76">
        <v>24</v>
      </c>
      <c r="G1364" s="77">
        <v>5</v>
      </c>
      <c r="H1364" s="76" t="s">
        <v>3370</v>
      </c>
      <c r="I1364" s="77">
        <v>4.1900000000000004</v>
      </c>
      <c r="J1364" s="2">
        <v>1</v>
      </c>
      <c r="K1364" s="119" cm="1">
        <f t="array" ref="K1364">ROUND(IF(C1364="Beer",SUM(LOOKUP(2,1/(SRP!$B$7:$B$9&lt;=E1364)/(SRP!$C$7:$C$9&gt;=E1364),SRP!$D$7:$D$9)*(G1364/100)*(E1364/1000)),IF(C1364="Spirits",SUM(LOOKUP(2,1/(SRP!$B$2:$B$6&lt;=E1364)/(SRP!$C$2:$C$6&gt;=E1364),SRP!$D$2:$D$6)*(G1364/100)*(E1364/1000)),IF(AND(C1364="Wine",D1364="Fortified Wines"),SUM(LOOKUP(2,1/(SRP!$B$20:$B$23&lt;=E1364)/(SRP!$C$20:$C$23&gt;=E1364),SRP!$D$20:$D$23)*(G1364/100)*(E1364/1000)),IF(C1364="Wine",SUM(LOOKUP(2,1/(SRP!$B$15:$B$19&lt;=E1364)/(SRP!$C$15:$C$19&gt;=E1364),SRP!$D$15:$D$19)*(G1364/100)*(E1364/1000)),IF(C1364="Ready to Drink",SUM(LOOKUP(2,1/(SRP!$B$10:$B$14&lt;=E1364)/(SRP!$C$10:$C$14&gt;=E1364),SRP!$D$10:$D$14)*(G1364/100)*(E1364/1000)),0))))),2)</f>
        <v>1.65</v>
      </c>
    </row>
    <row r="1365" spans="1:11" x14ac:dyDescent="0.35">
      <c r="A1365" s="2">
        <v>21411</v>
      </c>
      <c r="B1365" s="76" t="s">
        <v>1133</v>
      </c>
      <c r="C1365" s="76" t="s">
        <v>287</v>
      </c>
      <c r="D1365" s="76" t="s">
        <v>5240</v>
      </c>
      <c r="E1365" s="76">
        <v>473</v>
      </c>
      <c r="F1365" s="76">
        <v>24</v>
      </c>
      <c r="G1365" s="77">
        <v>6.5</v>
      </c>
      <c r="H1365" s="76" t="s">
        <v>3370</v>
      </c>
      <c r="I1365" s="77">
        <v>4.6900000000000004</v>
      </c>
      <c r="J1365" s="2">
        <v>1</v>
      </c>
      <c r="K1365" s="119" cm="1">
        <f t="array" ref="K1365">ROUND(IF(C1365="Beer",SUM(LOOKUP(2,1/(SRP!$B$7:$B$9&lt;=E1365)/(SRP!$C$7:$C$9&gt;=E1365),SRP!$D$7:$D$9)*(G1365/100)*(E1365/1000)),IF(C1365="Spirits",SUM(LOOKUP(2,1/(SRP!$B$2:$B$6&lt;=E1365)/(SRP!$C$2:$C$6&gt;=E1365),SRP!$D$2:$D$6)*(G1365/100)*(E1365/1000)),IF(AND(C1365="Wine",D1365="Fortified Wines"),SUM(LOOKUP(2,1/(SRP!$B$20:$B$23&lt;=E1365)/(SRP!$C$20:$C$23&gt;=E1365),SRP!$D$20:$D$23)*(G1365/100)*(E1365/1000)),IF(C1365="Wine",SUM(LOOKUP(2,1/(SRP!$B$15:$B$19&lt;=E1365)/(SRP!$C$15:$C$19&gt;=E1365),SRP!$D$15:$D$19)*(G1365/100)*(E1365/1000)),IF(C1365="Ready to Drink",SUM(LOOKUP(2,1/(SRP!$B$10:$B$14&lt;=E1365)/(SRP!$C$10:$C$14&gt;=E1365),SRP!$D$10:$D$14)*(G1365/100)*(E1365/1000)),0))))),2)</f>
        <v>2.15</v>
      </c>
    </row>
    <row r="1366" spans="1:11" x14ac:dyDescent="0.35">
      <c r="A1366" s="2">
        <v>21411</v>
      </c>
      <c r="B1366" s="76" t="s">
        <v>1133</v>
      </c>
      <c r="C1366" s="76" t="s">
        <v>287</v>
      </c>
      <c r="D1366" s="76" t="s">
        <v>5240</v>
      </c>
      <c r="E1366" s="76">
        <v>473</v>
      </c>
      <c r="F1366" s="76">
        <v>24</v>
      </c>
      <c r="G1366" s="77">
        <v>6.5</v>
      </c>
      <c r="H1366" s="76" t="s">
        <v>3370</v>
      </c>
      <c r="I1366" s="77">
        <v>4.6900000000000004</v>
      </c>
      <c r="J1366" s="2">
        <v>1</v>
      </c>
      <c r="K1366" s="119" cm="1">
        <f t="array" ref="K1366">ROUND(IF(C1366="Beer",SUM(LOOKUP(2,1/(SRP!$B$7:$B$9&lt;=E1366)/(SRP!$C$7:$C$9&gt;=E1366),SRP!$D$7:$D$9)*(G1366/100)*(E1366/1000)),IF(C1366="Spirits",SUM(LOOKUP(2,1/(SRP!$B$2:$B$6&lt;=E1366)/(SRP!$C$2:$C$6&gt;=E1366),SRP!$D$2:$D$6)*(G1366/100)*(E1366/1000)),IF(AND(C1366="Wine",D1366="Fortified Wines"),SUM(LOOKUP(2,1/(SRP!$B$20:$B$23&lt;=E1366)/(SRP!$C$20:$C$23&gt;=E1366),SRP!$D$20:$D$23)*(G1366/100)*(E1366/1000)),IF(C1366="Wine",SUM(LOOKUP(2,1/(SRP!$B$15:$B$19&lt;=E1366)/(SRP!$C$15:$C$19&gt;=E1366),SRP!$D$15:$D$19)*(G1366/100)*(E1366/1000)),IF(C1366="Ready to Drink",SUM(LOOKUP(2,1/(SRP!$B$10:$B$14&lt;=E1366)/(SRP!$C$10:$C$14&gt;=E1366),SRP!$D$10:$D$14)*(G1366/100)*(E1366/1000)),0))))),2)</f>
        <v>2.15</v>
      </c>
    </row>
    <row r="1367" spans="1:11" x14ac:dyDescent="0.35">
      <c r="A1367" s="2">
        <v>21413</v>
      </c>
      <c r="B1367" s="76" t="s">
        <v>3543</v>
      </c>
      <c r="C1367" s="76" t="s">
        <v>287</v>
      </c>
      <c r="D1367" s="76" t="s">
        <v>5240</v>
      </c>
      <c r="E1367" s="76">
        <v>473</v>
      </c>
      <c r="F1367" s="76">
        <v>24</v>
      </c>
      <c r="G1367" s="77">
        <v>6.5</v>
      </c>
      <c r="H1367" s="76" t="s">
        <v>3370</v>
      </c>
      <c r="I1367" s="77">
        <v>4.99</v>
      </c>
      <c r="J1367" s="2">
        <v>1</v>
      </c>
      <c r="K1367" s="119" cm="1">
        <f t="array" ref="K1367">ROUND(IF(C1367="Beer",SUM(LOOKUP(2,1/(SRP!$B$7:$B$9&lt;=E1367)/(SRP!$C$7:$C$9&gt;=E1367),SRP!$D$7:$D$9)*(G1367/100)*(E1367/1000)),IF(C1367="Spirits",SUM(LOOKUP(2,1/(SRP!$B$2:$B$6&lt;=E1367)/(SRP!$C$2:$C$6&gt;=E1367),SRP!$D$2:$D$6)*(G1367/100)*(E1367/1000)),IF(AND(C1367="Wine",D1367="Fortified Wines"),SUM(LOOKUP(2,1/(SRP!$B$20:$B$23&lt;=E1367)/(SRP!$C$20:$C$23&gt;=E1367),SRP!$D$20:$D$23)*(G1367/100)*(E1367/1000)),IF(C1367="Wine",SUM(LOOKUP(2,1/(SRP!$B$15:$B$19&lt;=E1367)/(SRP!$C$15:$C$19&gt;=E1367),SRP!$D$15:$D$19)*(G1367/100)*(E1367/1000)),IF(C1367="Ready to Drink",SUM(LOOKUP(2,1/(SRP!$B$10:$B$14&lt;=E1367)/(SRP!$C$10:$C$14&gt;=E1367),SRP!$D$10:$D$14)*(G1367/100)*(E1367/1000)),0))))),2)</f>
        <v>2.15</v>
      </c>
    </row>
    <row r="1368" spans="1:11" x14ac:dyDescent="0.35">
      <c r="A1368" s="2">
        <v>21413</v>
      </c>
      <c r="B1368" s="76" t="s">
        <v>3543</v>
      </c>
      <c r="C1368" s="76" t="s">
        <v>287</v>
      </c>
      <c r="D1368" s="76" t="s">
        <v>5240</v>
      </c>
      <c r="E1368" s="76">
        <v>473</v>
      </c>
      <c r="F1368" s="76">
        <v>24</v>
      </c>
      <c r="G1368" s="77">
        <v>6.5</v>
      </c>
      <c r="H1368" s="76" t="s">
        <v>3370</v>
      </c>
      <c r="I1368" s="77">
        <v>4.99</v>
      </c>
      <c r="J1368" s="2">
        <v>1</v>
      </c>
      <c r="K1368" s="119" cm="1">
        <f t="array" ref="K1368">ROUND(IF(C1368="Beer",SUM(LOOKUP(2,1/(SRP!$B$7:$B$9&lt;=E1368)/(SRP!$C$7:$C$9&gt;=E1368),SRP!$D$7:$D$9)*(G1368/100)*(E1368/1000)),IF(C1368="Spirits",SUM(LOOKUP(2,1/(SRP!$B$2:$B$6&lt;=E1368)/(SRP!$C$2:$C$6&gt;=E1368),SRP!$D$2:$D$6)*(G1368/100)*(E1368/1000)),IF(AND(C1368="Wine",D1368="Fortified Wines"),SUM(LOOKUP(2,1/(SRP!$B$20:$B$23&lt;=E1368)/(SRP!$C$20:$C$23&gt;=E1368),SRP!$D$20:$D$23)*(G1368/100)*(E1368/1000)),IF(C1368="Wine",SUM(LOOKUP(2,1/(SRP!$B$15:$B$19&lt;=E1368)/(SRP!$C$15:$C$19&gt;=E1368),SRP!$D$15:$D$19)*(G1368/100)*(E1368/1000)),IF(C1368="Ready to Drink",SUM(LOOKUP(2,1/(SRP!$B$10:$B$14&lt;=E1368)/(SRP!$C$10:$C$14&gt;=E1368),SRP!$D$10:$D$14)*(G1368/100)*(E1368/1000)),0))))),2)</f>
        <v>2.15</v>
      </c>
    </row>
    <row r="1369" spans="1:11" x14ac:dyDescent="0.35">
      <c r="A1369" s="2">
        <v>21414</v>
      </c>
      <c r="B1369" s="76" t="s">
        <v>1134</v>
      </c>
      <c r="C1369" s="76" t="s">
        <v>285</v>
      </c>
      <c r="D1369" s="76" t="s">
        <v>6944</v>
      </c>
      <c r="E1369" s="76">
        <v>750</v>
      </c>
      <c r="F1369" s="76">
        <v>12</v>
      </c>
      <c r="G1369" s="77">
        <v>40</v>
      </c>
      <c r="H1369" s="76" t="s">
        <v>3279</v>
      </c>
      <c r="I1369" s="77">
        <v>60.49</v>
      </c>
      <c r="J1369" s="2">
        <v>1</v>
      </c>
      <c r="K1369" s="119" cm="1">
        <f t="array" ref="K1369">ROUND(IF(C1369="Beer",SUM(LOOKUP(2,1/(SRP!$B$7:$B$9&lt;=E1369)/(SRP!$C$7:$C$9&gt;=E1369),SRP!$D$7:$D$9)*(G1369/100)*(E1369/1000)),IF(C1369="Spirits",SUM(LOOKUP(2,1/(SRP!$B$2:$B$6&lt;=E1369)/(SRP!$C$2:$C$6&gt;=E1369),SRP!$D$2:$D$6)*(G1369/100)*(E1369/1000)),IF(AND(C1369="Wine",D1369="Fortified Wines"),SUM(LOOKUP(2,1/(SRP!$B$20:$B$23&lt;=E1369)/(SRP!$C$20:$C$23&gt;=E1369),SRP!$D$20:$D$23)*(G1369/100)*(E1369/1000)),IF(C1369="Wine",SUM(LOOKUP(2,1/(SRP!$B$15:$B$19&lt;=E1369)/(SRP!$C$15:$C$19&gt;=E1369),SRP!$D$15:$D$19)*(G1369/100)*(E1369/1000)),IF(C1369="Ready to Drink",SUM(LOOKUP(2,1/(SRP!$B$10:$B$14&lt;=E1369)/(SRP!$C$10:$C$14&gt;=E1369),SRP!$D$10:$D$14)*(G1369/100)*(E1369/1000)),0))))),2)</f>
        <v>20.94</v>
      </c>
    </row>
    <row r="1370" spans="1:11" x14ac:dyDescent="0.35">
      <c r="A1370" s="2">
        <v>21421</v>
      </c>
      <c r="B1370" s="76" t="s">
        <v>231</v>
      </c>
      <c r="C1370" s="76" t="s">
        <v>286</v>
      </c>
      <c r="D1370" s="76" t="s">
        <v>5247</v>
      </c>
      <c r="E1370" s="76">
        <v>750</v>
      </c>
      <c r="F1370" s="76">
        <v>12</v>
      </c>
      <c r="G1370" s="77">
        <v>13</v>
      </c>
      <c r="H1370" s="76" t="s">
        <v>5939</v>
      </c>
      <c r="I1370" s="77">
        <v>11.99</v>
      </c>
      <c r="J1370" s="2">
        <v>1</v>
      </c>
      <c r="K1370" s="119" cm="1">
        <f t="array" ref="K1370">ROUND(IF(C1370="Beer",SUM(LOOKUP(2,1/(SRP!$B$7:$B$9&lt;=E1370)/(SRP!$C$7:$C$9&gt;=E1370),SRP!$D$7:$D$9)*(G1370/100)*(E1370/1000)),IF(C1370="Spirits",SUM(LOOKUP(2,1/(SRP!$B$2:$B$6&lt;=E1370)/(SRP!$C$2:$C$6&gt;=E1370),SRP!$D$2:$D$6)*(G1370/100)*(E1370/1000)),IF(AND(C1370="Wine",D1370="Fortified Wines"),SUM(LOOKUP(2,1/(SRP!$B$20:$B$23&lt;=E1370)/(SRP!$C$20:$C$23&gt;=E1370),SRP!$D$20:$D$23)*(G1370/100)*(E1370/1000)),IF(C1370="Wine",SUM(LOOKUP(2,1/(SRP!$B$15:$B$19&lt;=E1370)/(SRP!$C$15:$C$19&gt;=E1370),SRP!$D$15:$D$19)*(G1370/100)*(E1370/1000)),IF(C1370="Ready to Drink",SUM(LOOKUP(2,1/(SRP!$B$10:$B$14&lt;=E1370)/(SRP!$C$10:$C$14&gt;=E1370),SRP!$D$10:$D$14)*(G1370/100)*(E1370/1000)),0))))),2)</f>
        <v>6.81</v>
      </c>
    </row>
    <row r="1371" spans="1:11" x14ac:dyDescent="0.35">
      <c r="A1371" s="2">
        <v>21422</v>
      </c>
      <c r="B1371" s="76" t="s">
        <v>232</v>
      </c>
      <c r="C1371" s="76" t="s">
        <v>286</v>
      </c>
      <c r="D1371" s="76" t="s">
        <v>5236</v>
      </c>
      <c r="E1371" s="76">
        <v>750</v>
      </c>
      <c r="F1371" s="76">
        <v>12</v>
      </c>
      <c r="G1371" s="77">
        <v>12.5</v>
      </c>
      <c r="H1371" s="76" t="s">
        <v>5939</v>
      </c>
      <c r="I1371" s="77">
        <v>12.49</v>
      </c>
      <c r="J1371" s="2">
        <v>1</v>
      </c>
      <c r="K1371" s="119" cm="1">
        <f t="array" ref="K1371">ROUND(IF(C1371="Beer",SUM(LOOKUP(2,1/(SRP!$B$7:$B$9&lt;=E1371)/(SRP!$C$7:$C$9&gt;=E1371),SRP!$D$7:$D$9)*(G1371/100)*(E1371/1000)),IF(C1371="Spirits",SUM(LOOKUP(2,1/(SRP!$B$2:$B$6&lt;=E1371)/(SRP!$C$2:$C$6&gt;=E1371),SRP!$D$2:$D$6)*(G1371/100)*(E1371/1000)),IF(AND(C1371="Wine",D1371="Fortified Wines"),SUM(LOOKUP(2,1/(SRP!$B$20:$B$23&lt;=E1371)/(SRP!$C$20:$C$23&gt;=E1371),SRP!$D$20:$D$23)*(G1371/100)*(E1371/1000)),IF(C1371="Wine",SUM(LOOKUP(2,1/(SRP!$B$15:$B$19&lt;=E1371)/(SRP!$C$15:$C$19&gt;=E1371),SRP!$D$15:$D$19)*(G1371/100)*(E1371/1000)),IF(C1371="Ready to Drink",SUM(LOOKUP(2,1/(SRP!$B$10:$B$14&lt;=E1371)/(SRP!$C$10:$C$14&gt;=E1371),SRP!$D$10:$D$14)*(G1371/100)*(E1371/1000)),0))))),2)</f>
        <v>6.54</v>
      </c>
    </row>
    <row r="1372" spans="1:11" x14ac:dyDescent="0.35">
      <c r="A1372" s="2">
        <v>21423</v>
      </c>
      <c r="B1372" s="76" t="s">
        <v>233</v>
      </c>
      <c r="C1372" s="76" t="s">
        <v>286</v>
      </c>
      <c r="D1372" s="76" t="s">
        <v>5236</v>
      </c>
      <c r="E1372" s="76">
        <v>750</v>
      </c>
      <c r="F1372" s="76">
        <v>12</v>
      </c>
      <c r="G1372" s="77">
        <v>13</v>
      </c>
      <c r="H1372" s="76" t="s">
        <v>5939</v>
      </c>
      <c r="I1372" s="77">
        <v>12.49</v>
      </c>
      <c r="J1372" s="2">
        <v>1</v>
      </c>
      <c r="K1372" s="119" cm="1">
        <f t="array" ref="K1372">ROUND(IF(C1372="Beer",SUM(LOOKUP(2,1/(SRP!$B$7:$B$9&lt;=E1372)/(SRP!$C$7:$C$9&gt;=E1372),SRP!$D$7:$D$9)*(G1372/100)*(E1372/1000)),IF(C1372="Spirits",SUM(LOOKUP(2,1/(SRP!$B$2:$B$6&lt;=E1372)/(SRP!$C$2:$C$6&gt;=E1372),SRP!$D$2:$D$6)*(G1372/100)*(E1372/1000)),IF(AND(C1372="Wine",D1372="Fortified Wines"),SUM(LOOKUP(2,1/(SRP!$B$20:$B$23&lt;=E1372)/(SRP!$C$20:$C$23&gt;=E1372),SRP!$D$20:$D$23)*(G1372/100)*(E1372/1000)),IF(C1372="Wine",SUM(LOOKUP(2,1/(SRP!$B$15:$B$19&lt;=E1372)/(SRP!$C$15:$C$19&gt;=E1372),SRP!$D$15:$D$19)*(G1372/100)*(E1372/1000)),IF(C1372="Ready to Drink",SUM(LOOKUP(2,1/(SRP!$B$10:$B$14&lt;=E1372)/(SRP!$C$10:$C$14&gt;=E1372),SRP!$D$10:$D$14)*(G1372/100)*(E1372/1000)),0))))),2)</f>
        <v>6.81</v>
      </c>
    </row>
    <row r="1373" spans="1:11" x14ac:dyDescent="0.35">
      <c r="A1373" s="2">
        <v>21429</v>
      </c>
      <c r="B1373" s="76" t="s">
        <v>1135</v>
      </c>
      <c r="C1373" s="76" t="s">
        <v>286</v>
      </c>
      <c r="D1373" s="76" t="s">
        <v>5253</v>
      </c>
      <c r="E1373" s="76">
        <v>200</v>
      </c>
      <c r="F1373" s="76">
        <v>12</v>
      </c>
      <c r="G1373" s="77">
        <v>9.4</v>
      </c>
      <c r="H1373" s="76" t="s">
        <v>4070</v>
      </c>
      <c r="I1373" s="77">
        <v>32</v>
      </c>
      <c r="J1373" s="2">
        <v>1</v>
      </c>
      <c r="K1373" s="119" cm="1">
        <f t="array" ref="K1373">ROUND(IF(C1373="Beer",SUM(LOOKUP(2,1/(SRP!$B$7:$B$9&lt;=E1373)/(SRP!$C$7:$C$9&gt;=E1373),SRP!$D$7:$D$9)*(G1373/100)*(E1373/1000)),IF(C1373="Spirits",SUM(LOOKUP(2,1/(SRP!$B$2:$B$6&lt;=E1373)/(SRP!$C$2:$C$6&gt;=E1373),SRP!$D$2:$D$6)*(G1373/100)*(E1373/1000)),IF(AND(C1373="Wine",D1373="Fortified Wines"),SUM(LOOKUP(2,1/(SRP!$B$20:$B$23&lt;=E1373)/(SRP!$C$20:$C$23&gt;=E1373),SRP!$D$20:$D$23)*(G1373/100)*(E1373/1000)),IF(C1373="Wine",SUM(LOOKUP(2,1/(SRP!$B$15:$B$19&lt;=E1373)/(SRP!$C$15:$C$19&gt;=E1373),SRP!$D$15:$D$19)*(G1373/100)*(E1373/1000)),IF(C1373="Ready to Drink",SUM(LOOKUP(2,1/(SRP!$B$10:$B$14&lt;=E1373)/(SRP!$C$10:$C$14&gt;=E1373),SRP!$D$10:$D$14)*(G1373/100)*(E1373/1000)),0))))),2)</f>
        <v>1.89</v>
      </c>
    </row>
    <row r="1374" spans="1:11" x14ac:dyDescent="0.35">
      <c r="A1374" s="2">
        <v>21430</v>
      </c>
      <c r="B1374" s="76" t="s">
        <v>1136</v>
      </c>
      <c r="C1374" s="76" t="s">
        <v>286</v>
      </c>
      <c r="D1374" s="76" t="s">
        <v>5278</v>
      </c>
      <c r="E1374" s="76">
        <v>375</v>
      </c>
      <c r="F1374" s="76">
        <v>12</v>
      </c>
      <c r="G1374" s="77">
        <v>13</v>
      </c>
      <c r="H1374" s="76" t="s">
        <v>7231</v>
      </c>
      <c r="I1374" s="77">
        <v>50.79</v>
      </c>
      <c r="J1374" s="2">
        <v>1</v>
      </c>
      <c r="K1374" s="119" cm="1">
        <f t="array" ref="K1374">ROUND(IF(C1374="Beer",SUM(LOOKUP(2,1/(SRP!$B$7:$B$9&lt;=E1374)/(SRP!$C$7:$C$9&gt;=E1374),SRP!$D$7:$D$9)*(G1374/100)*(E1374/1000)),IF(C1374="Spirits",SUM(LOOKUP(2,1/(SRP!$B$2:$B$6&lt;=E1374)/(SRP!$C$2:$C$6&gt;=E1374),SRP!$D$2:$D$6)*(G1374/100)*(E1374/1000)),IF(AND(C1374="Wine",D1374="Fortified Wines"),SUM(LOOKUP(2,1/(SRP!$B$20:$B$23&lt;=E1374)/(SRP!$C$20:$C$23&gt;=E1374),SRP!$D$20:$D$23)*(G1374/100)*(E1374/1000)),IF(C1374="Wine",SUM(LOOKUP(2,1/(SRP!$B$15:$B$19&lt;=E1374)/(SRP!$C$15:$C$19&gt;=E1374),SRP!$D$15:$D$19)*(G1374/100)*(E1374/1000)),IF(C1374="Ready to Drink",SUM(LOOKUP(2,1/(SRP!$B$10:$B$14&lt;=E1374)/(SRP!$C$10:$C$14&gt;=E1374),SRP!$D$10:$D$14)*(G1374/100)*(E1374/1000)),0))))),2)</f>
        <v>3.61</v>
      </c>
    </row>
    <row r="1375" spans="1:11" x14ac:dyDescent="0.35">
      <c r="A1375" s="2">
        <v>21435</v>
      </c>
      <c r="B1375" s="76" t="s">
        <v>1137</v>
      </c>
      <c r="C1375" s="76" t="s">
        <v>286</v>
      </c>
      <c r="D1375" s="76" t="s">
        <v>5236</v>
      </c>
      <c r="E1375" s="76">
        <v>750</v>
      </c>
      <c r="F1375" s="76">
        <v>12</v>
      </c>
      <c r="G1375" s="77">
        <v>13.5</v>
      </c>
      <c r="H1375" s="76" t="s">
        <v>3302</v>
      </c>
      <c r="I1375" s="77">
        <v>159.56</v>
      </c>
      <c r="J1375" s="2">
        <v>1</v>
      </c>
      <c r="K1375" s="119" cm="1">
        <f t="array" ref="K1375">ROUND(IF(C1375="Beer",SUM(LOOKUP(2,1/(SRP!$B$7:$B$9&lt;=E1375)/(SRP!$C$7:$C$9&gt;=E1375),SRP!$D$7:$D$9)*(G1375/100)*(E1375/1000)),IF(C1375="Spirits",SUM(LOOKUP(2,1/(SRP!$B$2:$B$6&lt;=E1375)/(SRP!$C$2:$C$6&gt;=E1375),SRP!$D$2:$D$6)*(G1375/100)*(E1375/1000)),IF(AND(C1375="Wine",D1375="Fortified Wines"),SUM(LOOKUP(2,1/(SRP!$B$20:$B$23&lt;=E1375)/(SRP!$C$20:$C$23&gt;=E1375),SRP!$D$20:$D$23)*(G1375/100)*(E1375/1000)),IF(C1375="Wine",SUM(LOOKUP(2,1/(SRP!$B$15:$B$19&lt;=E1375)/(SRP!$C$15:$C$19&gt;=E1375),SRP!$D$15:$D$19)*(G1375/100)*(E1375/1000)),IF(C1375="Ready to Drink",SUM(LOOKUP(2,1/(SRP!$B$10:$B$14&lt;=E1375)/(SRP!$C$10:$C$14&gt;=E1375),SRP!$D$10:$D$14)*(G1375/100)*(E1375/1000)),0))))),2)</f>
        <v>7.07</v>
      </c>
    </row>
    <row r="1376" spans="1:11" x14ac:dyDescent="0.35">
      <c r="A1376" s="2">
        <v>21505</v>
      </c>
      <c r="B1376" s="76" t="s">
        <v>1138</v>
      </c>
      <c r="C1376" s="76" t="s">
        <v>287</v>
      </c>
      <c r="D1376" s="76" t="s">
        <v>5230</v>
      </c>
      <c r="E1376" s="76">
        <v>2840</v>
      </c>
      <c r="F1376" s="76">
        <v>3</v>
      </c>
      <c r="G1376" s="77">
        <v>5</v>
      </c>
      <c r="H1376" s="76" t="s">
        <v>3324</v>
      </c>
      <c r="I1376" s="77">
        <v>16.39</v>
      </c>
      <c r="J1376" s="2">
        <v>8</v>
      </c>
      <c r="K1376" s="119" cm="1">
        <f t="array" ref="K1376">ROUND(IF(C1376="Beer",SUM(LOOKUP(2,1/(SRP!$B$7:$B$9&lt;=E1376)/(SRP!$C$7:$C$9&gt;=E1376),SRP!$D$7:$D$9)*(G1376/100)*(E1376/1000)),IF(C1376="Spirits",SUM(LOOKUP(2,1/(SRP!$B$2:$B$6&lt;=E1376)/(SRP!$C$2:$C$6&gt;=E1376),SRP!$D$2:$D$6)*(G1376/100)*(E1376/1000)),IF(AND(C1376="Wine",D1376="Fortified Wines"),SUM(LOOKUP(2,1/(SRP!$B$20:$B$23&lt;=E1376)/(SRP!$C$20:$C$23&gt;=E1376),SRP!$D$20:$D$23)*(G1376/100)*(E1376/1000)),IF(C1376="Wine",SUM(LOOKUP(2,1/(SRP!$B$15:$B$19&lt;=E1376)/(SRP!$C$15:$C$19&gt;=E1376),SRP!$D$15:$D$19)*(G1376/100)*(E1376/1000)),IF(C1376="Ready to Drink",SUM(LOOKUP(2,1/(SRP!$B$10:$B$14&lt;=E1376)/(SRP!$C$10:$C$14&gt;=E1376),SRP!$D$10:$D$14)*(G1376/100)*(E1376/1000)),0))))),2)</f>
        <v>9.91</v>
      </c>
    </row>
    <row r="1377" spans="1:11" x14ac:dyDescent="0.35">
      <c r="A1377" s="2">
        <v>21505</v>
      </c>
      <c r="B1377" s="76" t="s">
        <v>1138</v>
      </c>
      <c r="C1377" s="76" t="s">
        <v>287</v>
      </c>
      <c r="D1377" s="76" t="s">
        <v>5230</v>
      </c>
      <c r="E1377" s="76">
        <v>2840</v>
      </c>
      <c r="F1377" s="76">
        <v>3</v>
      </c>
      <c r="G1377" s="77">
        <v>5</v>
      </c>
      <c r="H1377" s="76" t="s">
        <v>3324</v>
      </c>
      <c r="I1377" s="77">
        <v>16.39</v>
      </c>
      <c r="J1377" s="2">
        <v>8</v>
      </c>
      <c r="K1377" s="119" cm="1">
        <f t="array" ref="K1377">ROUND(IF(C1377="Beer",SUM(LOOKUP(2,1/(SRP!$B$7:$B$9&lt;=E1377)/(SRP!$C$7:$C$9&gt;=E1377),SRP!$D$7:$D$9)*(G1377/100)*(E1377/1000)),IF(C1377="Spirits",SUM(LOOKUP(2,1/(SRP!$B$2:$B$6&lt;=E1377)/(SRP!$C$2:$C$6&gt;=E1377),SRP!$D$2:$D$6)*(G1377/100)*(E1377/1000)),IF(AND(C1377="Wine",D1377="Fortified Wines"),SUM(LOOKUP(2,1/(SRP!$B$20:$B$23&lt;=E1377)/(SRP!$C$20:$C$23&gt;=E1377),SRP!$D$20:$D$23)*(G1377/100)*(E1377/1000)),IF(C1377="Wine",SUM(LOOKUP(2,1/(SRP!$B$15:$B$19&lt;=E1377)/(SRP!$C$15:$C$19&gt;=E1377),SRP!$D$15:$D$19)*(G1377/100)*(E1377/1000)),IF(C1377="Ready to Drink",SUM(LOOKUP(2,1/(SRP!$B$10:$B$14&lt;=E1377)/(SRP!$C$10:$C$14&gt;=E1377),SRP!$D$10:$D$14)*(G1377/100)*(E1377/1000)),0))))),2)</f>
        <v>9.91</v>
      </c>
    </row>
    <row r="1378" spans="1:11" x14ac:dyDescent="0.35">
      <c r="A1378" s="2">
        <v>21539</v>
      </c>
      <c r="B1378" s="76" t="s">
        <v>1139</v>
      </c>
      <c r="C1378" s="76" t="s">
        <v>285</v>
      </c>
      <c r="D1378" s="76" t="s">
        <v>6931</v>
      </c>
      <c r="E1378" s="76">
        <v>750</v>
      </c>
      <c r="F1378" s="76">
        <v>6</v>
      </c>
      <c r="G1378" s="77">
        <v>42</v>
      </c>
      <c r="H1378" s="76" t="s">
        <v>3279</v>
      </c>
      <c r="I1378" s="77">
        <v>39.29</v>
      </c>
      <c r="J1378" s="2">
        <v>1</v>
      </c>
      <c r="K1378" s="119" cm="1">
        <f t="array" ref="K1378">ROUND(IF(C1378="Beer",SUM(LOOKUP(2,1/(SRP!$B$7:$B$9&lt;=E1378)/(SRP!$C$7:$C$9&gt;=E1378),SRP!$D$7:$D$9)*(G1378/100)*(E1378/1000)),IF(C1378="Spirits",SUM(LOOKUP(2,1/(SRP!$B$2:$B$6&lt;=E1378)/(SRP!$C$2:$C$6&gt;=E1378),SRP!$D$2:$D$6)*(G1378/100)*(E1378/1000)),IF(AND(C1378="Wine",D1378="Fortified Wines"),SUM(LOOKUP(2,1/(SRP!$B$20:$B$23&lt;=E1378)/(SRP!$C$20:$C$23&gt;=E1378),SRP!$D$20:$D$23)*(G1378/100)*(E1378/1000)),IF(C1378="Wine",SUM(LOOKUP(2,1/(SRP!$B$15:$B$19&lt;=E1378)/(SRP!$C$15:$C$19&gt;=E1378),SRP!$D$15:$D$19)*(G1378/100)*(E1378/1000)),IF(C1378="Ready to Drink",SUM(LOOKUP(2,1/(SRP!$B$10:$B$14&lt;=E1378)/(SRP!$C$10:$C$14&gt;=E1378),SRP!$D$10:$D$14)*(G1378/100)*(E1378/1000)),0))))),2)</f>
        <v>21.99</v>
      </c>
    </row>
    <row r="1379" spans="1:11" x14ac:dyDescent="0.35">
      <c r="A1379" s="2">
        <v>21572</v>
      </c>
      <c r="B1379" s="76" t="s">
        <v>1140</v>
      </c>
      <c r="C1379" s="76" t="s">
        <v>287</v>
      </c>
      <c r="D1379" s="76" t="s">
        <v>5230</v>
      </c>
      <c r="E1379" s="76">
        <v>4260</v>
      </c>
      <c r="F1379" s="76">
        <v>2</v>
      </c>
      <c r="G1379" s="77">
        <v>5</v>
      </c>
      <c r="H1379" s="76" t="s">
        <v>3370</v>
      </c>
      <c r="I1379" s="77">
        <v>26.99</v>
      </c>
      <c r="J1379" s="2">
        <v>12</v>
      </c>
      <c r="K1379" s="119" cm="1">
        <f t="array" ref="K1379">ROUND(IF(C1379="Beer",SUM(LOOKUP(2,1/(SRP!$B$7:$B$9&lt;=E1379)/(SRP!$C$7:$C$9&gt;=E1379),SRP!$D$7:$D$9)*(G1379/100)*(E1379/1000)),IF(C1379="Spirits",SUM(LOOKUP(2,1/(SRP!$B$2:$B$6&lt;=E1379)/(SRP!$C$2:$C$6&gt;=E1379),SRP!$D$2:$D$6)*(G1379/100)*(E1379/1000)),IF(AND(C1379="Wine",D1379="Fortified Wines"),SUM(LOOKUP(2,1/(SRP!$B$20:$B$23&lt;=E1379)/(SRP!$C$20:$C$23&gt;=E1379),SRP!$D$20:$D$23)*(G1379/100)*(E1379/1000)),IF(C1379="Wine",SUM(LOOKUP(2,1/(SRP!$B$15:$B$19&lt;=E1379)/(SRP!$C$15:$C$19&gt;=E1379),SRP!$D$15:$D$19)*(G1379/100)*(E1379/1000)),IF(C1379="Ready to Drink",SUM(LOOKUP(2,1/(SRP!$B$10:$B$14&lt;=E1379)/(SRP!$C$10:$C$14&gt;=E1379),SRP!$D$10:$D$14)*(G1379/100)*(E1379/1000)),0))))),2)</f>
        <v>14.87</v>
      </c>
    </row>
    <row r="1380" spans="1:11" x14ac:dyDescent="0.35">
      <c r="A1380" s="2">
        <v>21572</v>
      </c>
      <c r="B1380" s="76" t="s">
        <v>1140</v>
      </c>
      <c r="C1380" s="76" t="s">
        <v>287</v>
      </c>
      <c r="D1380" s="76" t="s">
        <v>5230</v>
      </c>
      <c r="E1380" s="76">
        <v>4260</v>
      </c>
      <c r="F1380" s="76">
        <v>2</v>
      </c>
      <c r="G1380" s="77">
        <v>5</v>
      </c>
      <c r="H1380" s="76" t="s">
        <v>3370</v>
      </c>
      <c r="I1380" s="77">
        <v>26.99</v>
      </c>
      <c r="J1380" s="2">
        <v>12</v>
      </c>
      <c r="K1380" s="119" cm="1">
        <f t="array" ref="K1380">ROUND(IF(C1380="Beer",SUM(LOOKUP(2,1/(SRP!$B$7:$B$9&lt;=E1380)/(SRP!$C$7:$C$9&gt;=E1380),SRP!$D$7:$D$9)*(G1380/100)*(E1380/1000)),IF(C1380="Spirits",SUM(LOOKUP(2,1/(SRP!$B$2:$B$6&lt;=E1380)/(SRP!$C$2:$C$6&gt;=E1380),SRP!$D$2:$D$6)*(G1380/100)*(E1380/1000)),IF(AND(C1380="Wine",D1380="Fortified Wines"),SUM(LOOKUP(2,1/(SRP!$B$20:$B$23&lt;=E1380)/(SRP!$C$20:$C$23&gt;=E1380),SRP!$D$20:$D$23)*(G1380/100)*(E1380/1000)),IF(C1380="Wine",SUM(LOOKUP(2,1/(SRP!$B$15:$B$19&lt;=E1380)/(SRP!$C$15:$C$19&gt;=E1380),SRP!$D$15:$D$19)*(G1380/100)*(E1380/1000)),IF(C1380="Ready to Drink",SUM(LOOKUP(2,1/(SRP!$B$10:$B$14&lt;=E1380)/(SRP!$C$10:$C$14&gt;=E1380),SRP!$D$10:$D$14)*(G1380/100)*(E1380/1000)),0))))),2)</f>
        <v>14.87</v>
      </c>
    </row>
    <row r="1381" spans="1:11" x14ac:dyDescent="0.35">
      <c r="A1381" s="2">
        <v>21587</v>
      </c>
      <c r="B1381" s="76" t="s">
        <v>1141</v>
      </c>
      <c r="C1381" s="76" t="s">
        <v>286</v>
      </c>
      <c r="D1381" s="76" t="s">
        <v>5248</v>
      </c>
      <c r="E1381" s="76">
        <v>750</v>
      </c>
      <c r="F1381" s="76">
        <v>6</v>
      </c>
      <c r="G1381" s="77">
        <v>13</v>
      </c>
      <c r="H1381" s="76" t="s">
        <v>3329</v>
      </c>
      <c r="I1381" s="77">
        <v>13.79</v>
      </c>
      <c r="J1381" s="2">
        <v>1</v>
      </c>
      <c r="K1381" s="119" cm="1">
        <f t="array" ref="K1381">ROUND(IF(C1381="Beer",SUM(LOOKUP(2,1/(SRP!$B$7:$B$9&lt;=E1381)/(SRP!$C$7:$C$9&gt;=E1381),SRP!$D$7:$D$9)*(G1381/100)*(E1381/1000)),IF(C1381="Spirits",SUM(LOOKUP(2,1/(SRP!$B$2:$B$6&lt;=E1381)/(SRP!$C$2:$C$6&gt;=E1381),SRP!$D$2:$D$6)*(G1381/100)*(E1381/1000)),IF(AND(C1381="Wine",D1381="Fortified Wines"),SUM(LOOKUP(2,1/(SRP!$B$20:$B$23&lt;=E1381)/(SRP!$C$20:$C$23&gt;=E1381),SRP!$D$20:$D$23)*(G1381/100)*(E1381/1000)),IF(C1381="Wine",SUM(LOOKUP(2,1/(SRP!$B$15:$B$19&lt;=E1381)/(SRP!$C$15:$C$19&gt;=E1381),SRP!$D$15:$D$19)*(G1381/100)*(E1381/1000)),IF(C1381="Ready to Drink",SUM(LOOKUP(2,1/(SRP!$B$10:$B$14&lt;=E1381)/(SRP!$C$10:$C$14&gt;=E1381),SRP!$D$10:$D$14)*(G1381/100)*(E1381/1000)),0))))),2)</f>
        <v>6.81</v>
      </c>
    </row>
    <row r="1382" spans="1:11" x14ac:dyDescent="0.35">
      <c r="A1382" s="2">
        <v>21591</v>
      </c>
      <c r="B1382" s="76" t="s">
        <v>4871</v>
      </c>
      <c r="C1382" s="76" t="s">
        <v>286</v>
      </c>
      <c r="D1382" s="76" t="s">
        <v>5236</v>
      </c>
      <c r="E1382" s="76">
        <v>750</v>
      </c>
      <c r="F1382" s="76">
        <v>6</v>
      </c>
      <c r="G1382" s="77">
        <v>13.5</v>
      </c>
      <c r="H1382" s="76" t="s">
        <v>3302</v>
      </c>
      <c r="I1382" s="77">
        <v>47.59</v>
      </c>
      <c r="J1382" s="2">
        <v>1</v>
      </c>
      <c r="K1382" s="119" cm="1">
        <f t="array" ref="K1382">ROUND(IF(C1382="Beer",SUM(LOOKUP(2,1/(SRP!$B$7:$B$9&lt;=E1382)/(SRP!$C$7:$C$9&gt;=E1382),SRP!$D$7:$D$9)*(G1382/100)*(E1382/1000)),IF(C1382="Spirits",SUM(LOOKUP(2,1/(SRP!$B$2:$B$6&lt;=E1382)/(SRP!$C$2:$C$6&gt;=E1382),SRP!$D$2:$D$6)*(G1382/100)*(E1382/1000)),IF(AND(C1382="Wine",D1382="Fortified Wines"),SUM(LOOKUP(2,1/(SRP!$B$20:$B$23&lt;=E1382)/(SRP!$C$20:$C$23&gt;=E1382),SRP!$D$20:$D$23)*(G1382/100)*(E1382/1000)),IF(C1382="Wine",SUM(LOOKUP(2,1/(SRP!$B$15:$B$19&lt;=E1382)/(SRP!$C$15:$C$19&gt;=E1382),SRP!$D$15:$D$19)*(G1382/100)*(E1382/1000)),IF(C1382="Ready to Drink",SUM(LOOKUP(2,1/(SRP!$B$10:$B$14&lt;=E1382)/(SRP!$C$10:$C$14&gt;=E1382),SRP!$D$10:$D$14)*(G1382/100)*(E1382/1000)),0))))),2)</f>
        <v>7.07</v>
      </c>
    </row>
    <row r="1383" spans="1:11" x14ac:dyDescent="0.35">
      <c r="A1383" s="2">
        <v>21679</v>
      </c>
      <c r="B1383" s="76" t="s">
        <v>7232</v>
      </c>
      <c r="C1383" s="76" t="s">
        <v>287</v>
      </c>
      <c r="D1383" s="76" t="s">
        <v>5266</v>
      </c>
      <c r="E1383" s="76">
        <v>473</v>
      </c>
      <c r="F1383" s="76">
        <v>24</v>
      </c>
      <c r="G1383" s="77">
        <v>4.75</v>
      </c>
      <c r="H1383" s="76" t="s">
        <v>3360</v>
      </c>
      <c r="I1383" s="77">
        <v>3.99</v>
      </c>
      <c r="J1383" s="2">
        <v>1</v>
      </c>
      <c r="K1383" s="119" cm="1">
        <f t="array" ref="K1383">ROUND(IF(C1383="Beer",SUM(LOOKUP(2,1/(SRP!$B$7:$B$9&lt;=E1383)/(SRP!$C$7:$C$9&gt;=E1383),SRP!$D$7:$D$9)*(G1383/100)*(E1383/1000)),IF(C1383="Spirits",SUM(LOOKUP(2,1/(SRP!$B$2:$B$6&lt;=E1383)/(SRP!$C$2:$C$6&gt;=E1383),SRP!$D$2:$D$6)*(G1383/100)*(E1383/1000)),IF(AND(C1383="Wine",D1383="Fortified Wines"),SUM(LOOKUP(2,1/(SRP!$B$20:$B$23&lt;=E1383)/(SRP!$C$20:$C$23&gt;=E1383),SRP!$D$20:$D$23)*(G1383/100)*(E1383/1000)),IF(C1383="Wine",SUM(LOOKUP(2,1/(SRP!$B$15:$B$19&lt;=E1383)/(SRP!$C$15:$C$19&gt;=E1383),SRP!$D$15:$D$19)*(G1383/100)*(E1383/1000)),IF(C1383="Ready to Drink",SUM(LOOKUP(2,1/(SRP!$B$10:$B$14&lt;=E1383)/(SRP!$C$10:$C$14&gt;=E1383),SRP!$D$10:$D$14)*(G1383/100)*(E1383/1000)),0))))),2)</f>
        <v>1.57</v>
      </c>
    </row>
    <row r="1384" spans="1:11" x14ac:dyDescent="0.35">
      <c r="A1384" s="2">
        <v>21679</v>
      </c>
      <c r="B1384" s="76" t="s">
        <v>7232</v>
      </c>
      <c r="C1384" s="76" t="s">
        <v>287</v>
      </c>
      <c r="D1384" s="76" t="s">
        <v>5266</v>
      </c>
      <c r="E1384" s="76">
        <v>473</v>
      </c>
      <c r="F1384" s="76">
        <v>24</v>
      </c>
      <c r="G1384" s="77">
        <v>4.75</v>
      </c>
      <c r="H1384" s="76" t="s">
        <v>3360</v>
      </c>
      <c r="I1384" s="77">
        <v>3.99</v>
      </c>
      <c r="J1384" s="2">
        <v>1</v>
      </c>
      <c r="K1384" s="119" cm="1">
        <f t="array" ref="K1384">ROUND(IF(C1384="Beer",SUM(LOOKUP(2,1/(SRP!$B$7:$B$9&lt;=E1384)/(SRP!$C$7:$C$9&gt;=E1384),SRP!$D$7:$D$9)*(G1384/100)*(E1384/1000)),IF(C1384="Spirits",SUM(LOOKUP(2,1/(SRP!$B$2:$B$6&lt;=E1384)/(SRP!$C$2:$C$6&gt;=E1384),SRP!$D$2:$D$6)*(G1384/100)*(E1384/1000)),IF(AND(C1384="Wine",D1384="Fortified Wines"),SUM(LOOKUP(2,1/(SRP!$B$20:$B$23&lt;=E1384)/(SRP!$C$20:$C$23&gt;=E1384),SRP!$D$20:$D$23)*(G1384/100)*(E1384/1000)),IF(C1384="Wine",SUM(LOOKUP(2,1/(SRP!$B$15:$B$19&lt;=E1384)/(SRP!$C$15:$C$19&gt;=E1384),SRP!$D$15:$D$19)*(G1384/100)*(E1384/1000)),IF(C1384="Ready to Drink",SUM(LOOKUP(2,1/(SRP!$B$10:$B$14&lt;=E1384)/(SRP!$C$10:$C$14&gt;=E1384),SRP!$D$10:$D$14)*(G1384/100)*(E1384/1000)),0))))),2)</f>
        <v>1.57</v>
      </c>
    </row>
    <row r="1385" spans="1:11" x14ac:dyDescent="0.35">
      <c r="A1385" s="2">
        <v>21701</v>
      </c>
      <c r="B1385" s="76" t="s">
        <v>230</v>
      </c>
      <c r="C1385" s="76" t="s">
        <v>285</v>
      </c>
      <c r="D1385" s="76" t="s">
        <v>6949</v>
      </c>
      <c r="E1385" s="76">
        <v>750</v>
      </c>
      <c r="F1385" s="76">
        <v>12</v>
      </c>
      <c r="G1385" s="77">
        <v>40</v>
      </c>
      <c r="H1385" s="76" t="s">
        <v>3279</v>
      </c>
      <c r="I1385" s="77">
        <v>28.74</v>
      </c>
      <c r="J1385" s="2">
        <v>1</v>
      </c>
      <c r="K1385" s="119" cm="1">
        <f t="array" ref="K1385">ROUND(IF(C1385="Beer",SUM(LOOKUP(2,1/(SRP!$B$7:$B$9&lt;=E1385)/(SRP!$C$7:$C$9&gt;=E1385),SRP!$D$7:$D$9)*(G1385/100)*(E1385/1000)),IF(C1385="Spirits",SUM(LOOKUP(2,1/(SRP!$B$2:$B$6&lt;=E1385)/(SRP!$C$2:$C$6&gt;=E1385),SRP!$D$2:$D$6)*(G1385/100)*(E1385/1000)),IF(AND(C1385="Wine",D1385="Fortified Wines"),SUM(LOOKUP(2,1/(SRP!$B$20:$B$23&lt;=E1385)/(SRP!$C$20:$C$23&gt;=E1385),SRP!$D$20:$D$23)*(G1385/100)*(E1385/1000)),IF(C1385="Wine",SUM(LOOKUP(2,1/(SRP!$B$15:$B$19&lt;=E1385)/(SRP!$C$15:$C$19&gt;=E1385),SRP!$D$15:$D$19)*(G1385/100)*(E1385/1000)),IF(C1385="Ready to Drink",SUM(LOOKUP(2,1/(SRP!$B$10:$B$14&lt;=E1385)/(SRP!$C$10:$C$14&gt;=E1385),SRP!$D$10:$D$14)*(G1385/100)*(E1385/1000)),0))))),2)</f>
        <v>20.94</v>
      </c>
    </row>
    <row r="1386" spans="1:11" x14ac:dyDescent="0.35">
      <c r="A1386" s="2">
        <v>21702</v>
      </c>
      <c r="B1386" s="76" t="s">
        <v>50</v>
      </c>
      <c r="C1386" s="76" t="s">
        <v>285</v>
      </c>
      <c r="D1386" s="76" t="s">
        <v>5233</v>
      </c>
      <c r="E1386" s="76">
        <v>1750</v>
      </c>
      <c r="F1386" s="76">
        <v>6</v>
      </c>
      <c r="G1386" s="77">
        <v>40</v>
      </c>
      <c r="H1386" s="76" t="s">
        <v>3279</v>
      </c>
      <c r="I1386" s="77">
        <v>49.19</v>
      </c>
      <c r="J1386" s="2">
        <v>1</v>
      </c>
      <c r="K1386" s="119" cm="1">
        <f t="array" ref="K1386">ROUND(IF(C1386="Beer",SUM(LOOKUP(2,1/(SRP!$B$7:$B$9&lt;=E1386)/(SRP!$C$7:$C$9&gt;=E1386),SRP!$D$7:$D$9)*(G1386/100)*(E1386/1000)),IF(C1386="Spirits",SUM(LOOKUP(2,1/(SRP!$B$2:$B$6&lt;=E1386)/(SRP!$C$2:$C$6&gt;=E1386),SRP!$D$2:$D$6)*(G1386/100)*(E1386/1000)),IF(AND(C1386="Wine",D1386="Fortified Wines"),SUM(LOOKUP(2,1/(SRP!$B$20:$B$23&lt;=E1386)/(SRP!$C$20:$C$23&gt;=E1386),SRP!$D$20:$D$23)*(G1386/100)*(E1386/1000)),IF(C1386="Wine",SUM(LOOKUP(2,1/(SRP!$B$15:$B$19&lt;=E1386)/(SRP!$C$15:$C$19&gt;=E1386),SRP!$D$15:$D$19)*(G1386/100)*(E1386/1000)),IF(C1386="Ready to Drink",SUM(LOOKUP(2,1/(SRP!$B$10:$B$14&lt;=E1386)/(SRP!$C$10:$C$14&gt;=E1386),SRP!$D$10:$D$14)*(G1386/100)*(E1386/1000)),0))))),2)</f>
        <v>48.87</v>
      </c>
    </row>
    <row r="1387" spans="1:11" x14ac:dyDescent="0.35">
      <c r="A1387" s="2">
        <v>21703</v>
      </c>
      <c r="B1387" s="76" t="s">
        <v>1142</v>
      </c>
      <c r="C1387" s="76" t="s">
        <v>285</v>
      </c>
      <c r="D1387" s="76" t="s">
        <v>6942</v>
      </c>
      <c r="E1387" s="76">
        <v>750</v>
      </c>
      <c r="F1387" s="76">
        <v>12</v>
      </c>
      <c r="G1387" s="77">
        <v>50.5</v>
      </c>
      <c r="H1387" s="76" t="s">
        <v>3285</v>
      </c>
      <c r="I1387" s="77">
        <v>43.99</v>
      </c>
      <c r="J1387" s="2">
        <v>1</v>
      </c>
      <c r="K1387" s="119" cm="1">
        <f t="array" ref="K1387">ROUND(IF(C1387="Beer",SUM(LOOKUP(2,1/(SRP!$B$7:$B$9&lt;=E1387)/(SRP!$C$7:$C$9&gt;=E1387),SRP!$D$7:$D$9)*(G1387/100)*(E1387/1000)),IF(C1387="Spirits",SUM(LOOKUP(2,1/(SRP!$B$2:$B$6&lt;=E1387)/(SRP!$C$2:$C$6&gt;=E1387),SRP!$D$2:$D$6)*(G1387/100)*(E1387/1000)),IF(AND(C1387="Wine",D1387="Fortified Wines"),SUM(LOOKUP(2,1/(SRP!$B$20:$B$23&lt;=E1387)/(SRP!$C$20:$C$23&gt;=E1387),SRP!$D$20:$D$23)*(G1387/100)*(E1387/1000)),IF(C1387="Wine",SUM(LOOKUP(2,1/(SRP!$B$15:$B$19&lt;=E1387)/(SRP!$C$15:$C$19&gt;=E1387),SRP!$D$15:$D$19)*(G1387/100)*(E1387/1000)),IF(C1387="Ready to Drink",SUM(LOOKUP(2,1/(SRP!$B$10:$B$14&lt;=E1387)/(SRP!$C$10:$C$14&gt;=E1387),SRP!$D$10:$D$14)*(G1387/100)*(E1387/1000)),0))))),2)</f>
        <v>26.44</v>
      </c>
    </row>
    <row r="1388" spans="1:11" x14ac:dyDescent="0.35">
      <c r="A1388" s="2">
        <v>21716</v>
      </c>
      <c r="B1388" s="76" t="s">
        <v>1143</v>
      </c>
      <c r="C1388" s="76" t="s">
        <v>287</v>
      </c>
      <c r="D1388" s="76" t="s">
        <v>5240</v>
      </c>
      <c r="E1388" s="76">
        <v>650</v>
      </c>
      <c r="F1388" s="76">
        <v>12</v>
      </c>
      <c r="G1388" s="77">
        <v>7.8</v>
      </c>
      <c r="H1388" s="76" t="s">
        <v>3324</v>
      </c>
      <c r="I1388" s="77">
        <v>6.45</v>
      </c>
      <c r="J1388" s="2">
        <v>1</v>
      </c>
      <c r="K1388" s="119" cm="1">
        <f t="array" ref="K1388">ROUND(IF(C1388="Beer",SUM(LOOKUP(2,1/(SRP!$B$7:$B$9&lt;=E1388)/(SRP!$C$7:$C$9&gt;=E1388),SRP!$D$7:$D$9)*(G1388/100)*(E1388/1000)),IF(C1388="Spirits",SUM(LOOKUP(2,1/(SRP!$B$2:$B$6&lt;=E1388)/(SRP!$C$2:$C$6&gt;=E1388),SRP!$D$2:$D$6)*(G1388/100)*(E1388/1000)),IF(AND(C1388="Wine",D1388="Fortified Wines"),SUM(LOOKUP(2,1/(SRP!$B$20:$B$23&lt;=E1388)/(SRP!$C$20:$C$23&gt;=E1388),SRP!$D$20:$D$23)*(G1388/100)*(E1388/1000)),IF(C1388="Wine",SUM(LOOKUP(2,1/(SRP!$B$15:$B$19&lt;=E1388)/(SRP!$C$15:$C$19&gt;=E1388),SRP!$D$15:$D$19)*(G1388/100)*(E1388/1000)),IF(C1388="Ready to Drink",SUM(LOOKUP(2,1/(SRP!$B$10:$B$14&lt;=E1388)/(SRP!$C$10:$C$14&gt;=E1388),SRP!$D$10:$D$14)*(G1388/100)*(E1388/1000)),0))))),2)</f>
        <v>3.54</v>
      </c>
    </row>
    <row r="1389" spans="1:11" x14ac:dyDescent="0.35">
      <c r="A1389" s="2">
        <v>21716</v>
      </c>
      <c r="B1389" s="76" t="s">
        <v>1143</v>
      </c>
      <c r="C1389" s="76" t="s">
        <v>287</v>
      </c>
      <c r="D1389" s="76" t="s">
        <v>5240</v>
      </c>
      <c r="E1389" s="76">
        <v>650</v>
      </c>
      <c r="F1389" s="76">
        <v>12</v>
      </c>
      <c r="G1389" s="77">
        <v>7.8</v>
      </c>
      <c r="H1389" s="76" t="s">
        <v>3324</v>
      </c>
      <c r="I1389" s="77">
        <v>6.45</v>
      </c>
      <c r="J1389" s="2">
        <v>1</v>
      </c>
      <c r="K1389" s="119" cm="1">
        <f t="array" ref="K1389">ROUND(IF(C1389="Beer",SUM(LOOKUP(2,1/(SRP!$B$7:$B$9&lt;=E1389)/(SRP!$C$7:$C$9&gt;=E1389),SRP!$D$7:$D$9)*(G1389/100)*(E1389/1000)),IF(C1389="Spirits",SUM(LOOKUP(2,1/(SRP!$B$2:$B$6&lt;=E1389)/(SRP!$C$2:$C$6&gt;=E1389),SRP!$D$2:$D$6)*(G1389/100)*(E1389/1000)),IF(AND(C1389="Wine",D1389="Fortified Wines"),SUM(LOOKUP(2,1/(SRP!$B$20:$B$23&lt;=E1389)/(SRP!$C$20:$C$23&gt;=E1389),SRP!$D$20:$D$23)*(G1389/100)*(E1389/1000)),IF(C1389="Wine",SUM(LOOKUP(2,1/(SRP!$B$15:$B$19&lt;=E1389)/(SRP!$C$15:$C$19&gt;=E1389),SRP!$D$15:$D$19)*(G1389/100)*(E1389/1000)),IF(C1389="Ready to Drink",SUM(LOOKUP(2,1/(SRP!$B$10:$B$14&lt;=E1389)/(SRP!$C$10:$C$14&gt;=E1389),SRP!$D$10:$D$14)*(G1389/100)*(E1389/1000)),0))))),2)</f>
        <v>3.54</v>
      </c>
    </row>
    <row r="1390" spans="1:11" x14ac:dyDescent="0.35">
      <c r="A1390" s="2">
        <v>21743</v>
      </c>
      <c r="B1390" s="76" t="s">
        <v>1144</v>
      </c>
      <c r="C1390" s="76" t="s">
        <v>286</v>
      </c>
      <c r="D1390" s="76" t="s">
        <v>5232</v>
      </c>
      <c r="E1390" s="76">
        <v>750</v>
      </c>
      <c r="F1390" s="76">
        <v>6</v>
      </c>
      <c r="G1390" s="77">
        <v>12</v>
      </c>
      <c r="H1390" s="76" t="s">
        <v>3348</v>
      </c>
      <c r="I1390" s="77">
        <v>27.92</v>
      </c>
      <c r="J1390" s="2">
        <v>1</v>
      </c>
      <c r="K1390" s="119" cm="1">
        <f t="array" ref="K1390">ROUND(IF(C1390="Beer",SUM(LOOKUP(2,1/(SRP!$B$7:$B$9&lt;=E1390)/(SRP!$C$7:$C$9&gt;=E1390),SRP!$D$7:$D$9)*(G1390/100)*(E1390/1000)),IF(C1390="Spirits",SUM(LOOKUP(2,1/(SRP!$B$2:$B$6&lt;=E1390)/(SRP!$C$2:$C$6&gt;=E1390),SRP!$D$2:$D$6)*(G1390/100)*(E1390/1000)),IF(AND(C1390="Wine",D1390="Fortified Wines"),SUM(LOOKUP(2,1/(SRP!$B$20:$B$23&lt;=E1390)/(SRP!$C$20:$C$23&gt;=E1390),SRP!$D$20:$D$23)*(G1390/100)*(E1390/1000)),IF(C1390="Wine",SUM(LOOKUP(2,1/(SRP!$B$15:$B$19&lt;=E1390)/(SRP!$C$15:$C$19&gt;=E1390),SRP!$D$15:$D$19)*(G1390/100)*(E1390/1000)),IF(C1390="Ready to Drink",SUM(LOOKUP(2,1/(SRP!$B$10:$B$14&lt;=E1390)/(SRP!$C$10:$C$14&gt;=E1390),SRP!$D$10:$D$14)*(G1390/100)*(E1390/1000)),0))))),2)</f>
        <v>6.28</v>
      </c>
    </row>
    <row r="1391" spans="1:11" x14ac:dyDescent="0.35">
      <c r="A1391" s="2">
        <v>21752</v>
      </c>
      <c r="B1391" s="76" t="s">
        <v>1145</v>
      </c>
      <c r="C1391" s="76" t="s">
        <v>286</v>
      </c>
      <c r="D1391" s="76" t="s">
        <v>5249</v>
      </c>
      <c r="E1391" s="76">
        <v>750</v>
      </c>
      <c r="F1391" s="76">
        <v>12</v>
      </c>
      <c r="G1391" s="77">
        <v>13.5</v>
      </c>
      <c r="H1391" s="76" t="s">
        <v>3303</v>
      </c>
      <c r="I1391" s="77">
        <v>16.989999999999998</v>
      </c>
      <c r="J1391" s="2">
        <v>1</v>
      </c>
      <c r="K1391" s="119" cm="1">
        <f t="array" ref="K1391">ROUND(IF(C1391="Beer",SUM(LOOKUP(2,1/(SRP!$B$7:$B$9&lt;=E1391)/(SRP!$C$7:$C$9&gt;=E1391),SRP!$D$7:$D$9)*(G1391/100)*(E1391/1000)),IF(C1391="Spirits",SUM(LOOKUP(2,1/(SRP!$B$2:$B$6&lt;=E1391)/(SRP!$C$2:$C$6&gt;=E1391),SRP!$D$2:$D$6)*(G1391/100)*(E1391/1000)),IF(AND(C1391="Wine",D1391="Fortified Wines"),SUM(LOOKUP(2,1/(SRP!$B$20:$B$23&lt;=E1391)/(SRP!$C$20:$C$23&gt;=E1391),SRP!$D$20:$D$23)*(G1391/100)*(E1391/1000)),IF(C1391="Wine",SUM(LOOKUP(2,1/(SRP!$B$15:$B$19&lt;=E1391)/(SRP!$C$15:$C$19&gt;=E1391),SRP!$D$15:$D$19)*(G1391/100)*(E1391/1000)),IF(C1391="Ready to Drink",SUM(LOOKUP(2,1/(SRP!$B$10:$B$14&lt;=E1391)/(SRP!$C$10:$C$14&gt;=E1391),SRP!$D$10:$D$14)*(G1391/100)*(E1391/1000)),0))))),2)</f>
        <v>7.07</v>
      </c>
    </row>
    <row r="1392" spans="1:11" x14ac:dyDescent="0.35">
      <c r="A1392" s="2">
        <v>21770</v>
      </c>
      <c r="B1392" s="76" t="s">
        <v>1146</v>
      </c>
      <c r="C1392" s="76" t="s">
        <v>287</v>
      </c>
      <c r="D1392" s="76" t="s">
        <v>5230</v>
      </c>
      <c r="E1392" s="76">
        <v>473</v>
      </c>
      <c r="F1392" s="76">
        <v>24</v>
      </c>
      <c r="G1392" s="77">
        <v>5.5</v>
      </c>
      <c r="H1392" s="76" t="s">
        <v>3349</v>
      </c>
      <c r="I1392" s="77">
        <v>3.15</v>
      </c>
      <c r="J1392" s="2">
        <v>1</v>
      </c>
      <c r="K1392" s="119" cm="1">
        <f t="array" ref="K1392">ROUND(IF(C1392="Beer",SUM(LOOKUP(2,1/(SRP!$B$7:$B$9&lt;=E1392)/(SRP!$C$7:$C$9&gt;=E1392),SRP!$D$7:$D$9)*(G1392/100)*(E1392/1000)),IF(C1392="Spirits",SUM(LOOKUP(2,1/(SRP!$B$2:$B$6&lt;=E1392)/(SRP!$C$2:$C$6&gt;=E1392),SRP!$D$2:$D$6)*(G1392/100)*(E1392/1000)),IF(AND(C1392="Wine",D1392="Fortified Wines"),SUM(LOOKUP(2,1/(SRP!$B$20:$B$23&lt;=E1392)/(SRP!$C$20:$C$23&gt;=E1392),SRP!$D$20:$D$23)*(G1392/100)*(E1392/1000)),IF(C1392="Wine",SUM(LOOKUP(2,1/(SRP!$B$15:$B$19&lt;=E1392)/(SRP!$C$15:$C$19&gt;=E1392),SRP!$D$15:$D$19)*(G1392/100)*(E1392/1000)),IF(C1392="Ready to Drink",SUM(LOOKUP(2,1/(SRP!$B$10:$B$14&lt;=E1392)/(SRP!$C$10:$C$14&gt;=E1392),SRP!$D$10:$D$14)*(G1392/100)*(E1392/1000)),0))))),2)</f>
        <v>1.82</v>
      </c>
    </row>
    <row r="1393" spans="1:11" x14ac:dyDescent="0.35">
      <c r="A1393" s="2">
        <v>21770</v>
      </c>
      <c r="B1393" s="76" t="s">
        <v>1146</v>
      </c>
      <c r="C1393" s="76" t="s">
        <v>287</v>
      </c>
      <c r="D1393" s="76" t="s">
        <v>5230</v>
      </c>
      <c r="E1393" s="76">
        <v>473</v>
      </c>
      <c r="F1393" s="76">
        <v>24</v>
      </c>
      <c r="G1393" s="77">
        <v>5.5</v>
      </c>
      <c r="H1393" s="76" t="s">
        <v>3349</v>
      </c>
      <c r="I1393" s="77">
        <v>3.15</v>
      </c>
      <c r="J1393" s="2">
        <v>1</v>
      </c>
      <c r="K1393" s="119" cm="1">
        <f t="array" ref="K1393">ROUND(IF(C1393="Beer",SUM(LOOKUP(2,1/(SRP!$B$7:$B$9&lt;=E1393)/(SRP!$C$7:$C$9&gt;=E1393),SRP!$D$7:$D$9)*(G1393/100)*(E1393/1000)),IF(C1393="Spirits",SUM(LOOKUP(2,1/(SRP!$B$2:$B$6&lt;=E1393)/(SRP!$C$2:$C$6&gt;=E1393),SRP!$D$2:$D$6)*(G1393/100)*(E1393/1000)),IF(AND(C1393="Wine",D1393="Fortified Wines"),SUM(LOOKUP(2,1/(SRP!$B$20:$B$23&lt;=E1393)/(SRP!$C$20:$C$23&gt;=E1393),SRP!$D$20:$D$23)*(G1393/100)*(E1393/1000)),IF(C1393="Wine",SUM(LOOKUP(2,1/(SRP!$B$15:$B$19&lt;=E1393)/(SRP!$C$15:$C$19&gt;=E1393),SRP!$D$15:$D$19)*(G1393/100)*(E1393/1000)),IF(C1393="Ready to Drink",SUM(LOOKUP(2,1/(SRP!$B$10:$B$14&lt;=E1393)/(SRP!$C$10:$C$14&gt;=E1393),SRP!$D$10:$D$14)*(G1393/100)*(E1393/1000)),0))))),2)</f>
        <v>1.82</v>
      </c>
    </row>
    <row r="1394" spans="1:11" x14ac:dyDescent="0.35">
      <c r="A1394" s="2">
        <v>21800</v>
      </c>
      <c r="B1394" s="76" t="s">
        <v>1147</v>
      </c>
      <c r="C1394" s="76" t="s">
        <v>285</v>
      </c>
      <c r="D1394" s="76" t="s">
        <v>6932</v>
      </c>
      <c r="E1394" s="76">
        <v>750</v>
      </c>
      <c r="F1394" s="76">
        <v>6</v>
      </c>
      <c r="G1394" s="77">
        <v>40</v>
      </c>
      <c r="H1394" s="76" t="s">
        <v>6694</v>
      </c>
      <c r="I1394" s="77">
        <v>69.989999999999995</v>
      </c>
      <c r="J1394" s="2">
        <v>1</v>
      </c>
      <c r="K1394" s="119" cm="1">
        <f t="array" ref="K1394">ROUND(IF(C1394="Beer",SUM(LOOKUP(2,1/(SRP!$B$7:$B$9&lt;=E1394)/(SRP!$C$7:$C$9&gt;=E1394),SRP!$D$7:$D$9)*(G1394/100)*(E1394/1000)),IF(C1394="Spirits",SUM(LOOKUP(2,1/(SRP!$B$2:$B$6&lt;=E1394)/(SRP!$C$2:$C$6&gt;=E1394),SRP!$D$2:$D$6)*(G1394/100)*(E1394/1000)),IF(AND(C1394="Wine",D1394="Fortified Wines"),SUM(LOOKUP(2,1/(SRP!$B$20:$B$23&lt;=E1394)/(SRP!$C$20:$C$23&gt;=E1394),SRP!$D$20:$D$23)*(G1394/100)*(E1394/1000)),IF(C1394="Wine",SUM(LOOKUP(2,1/(SRP!$B$15:$B$19&lt;=E1394)/(SRP!$C$15:$C$19&gt;=E1394),SRP!$D$15:$D$19)*(G1394/100)*(E1394/1000)),IF(C1394="Ready to Drink",SUM(LOOKUP(2,1/(SRP!$B$10:$B$14&lt;=E1394)/(SRP!$C$10:$C$14&gt;=E1394),SRP!$D$10:$D$14)*(G1394/100)*(E1394/1000)),0))))),2)</f>
        <v>20.94</v>
      </c>
    </row>
    <row r="1395" spans="1:11" x14ac:dyDescent="0.35">
      <c r="A1395" s="2">
        <v>21809</v>
      </c>
      <c r="B1395" s="76" t="s">
        <v>1148</v>
      </c>
      <c r="C1395" s="76" t="s">
        <v>286</v>
      </c>
      <c r="D1395" s="76" t="s">
        <v>5236</v>
      </c>
      <c r="E1395" s="76">
        <v>750</v>
      </c>
      <c r="F1395" s="76">
        <v>6</v>
      </c>
      <c r="G1395" s="77">
        <v>13</v>
      </c>
      <c r="H1395" s="76" t="s">
        <v>3288</v>
      </c>
      <c r="I1395" s="77">
        <v>63.01</v>
      </c>
      <c r="J1395" s="2">
        <v>1</v>
      </c>
      <c r="K1395" s="119" cm="1">
        <f t="array" ref="K1395">ROUND(IF(C1395="Beer",SUM(LOOKUP(2,1/(SRP!$B$7:$B$9&lt;=E1395)/(SRP!$C$7:$C$9&gt;=E1395),SRP!$D$7:$D$9)*(G1395/100)*(E1395/1000)),IF(C1395="Spirits",SUM(LOOKUP(2,1/(SRP!$B$2:$B$6&lt;=E1395)/(SRP!$C$2:$C$6&gt;=E1395),SRP!$D$2:$D$6)*(G1395/100)*(E1395/1000)),IF(AND(C1395="Wine",D1395="Fortified Wines"),SUM(LOOKUP(2,1/(SRP!$B$20:$B$23&lt;=E1395)/(SRP!$C$20:$C$23&gt;=E1395),SRP!$D$20:$D$23)*(G1395/100)*(E1395/1000)),IF(C1395="Wine",SUM(LOOKUP(2,1/(SRP!$B$15:$B$19&lt;=E1395)/(SRP!$C$15:$C$19&gt;=E1395),SRP!$D$15:$D$19)*(G1395/100)*(E1395/1000)),IF(C1395="Ready to Drink",SUM(LOOKUP(2,1/(SRP!$B$10:$B$14&lt;=E1395)/(SRP!$C$10:$C$14&gt;=E1395),SRP!$D$10:$D$14)*(G1395/100)*(E1395/1000)),0))))),2)</f>
        <v>6.81</v>
      </c>
    </row>
    <row r="1396" spans="1:11" x14ac:dyDescent="0.35">
      <c r="A1396" s="2">
        <v>21846</v>
      </c>
      <c r="B1396" s="76" t="s">
        <v>1149</v>
      </c>
      <c r="C1396" s="76" t="s">
        <v>286</v>
      </c>
      <c r="D1396" s="76" t="s">
        <v>5258</v>
      </c>
      <c r="E1396" s="76">
        <v>750</v>
      </c>
      <c r="F1396" s="76">
        <v>6</v>
      </c>
      <c r="G1396" s="77">
        <v>8.5</v>
      </c>
      <c r="H1396" s="76" t="s">
        <v>6283</v>
      </c>
      <c r="I1396" s="77">
        <v>16.989999999999998</v>
      </c>
      <c r="J1396" s="2">
        <v>1</v>
      </c>
      <c r="K1396" s="119" cm="1">
        <f t="array" ref="K1396">ROUND(IF(C1396="Beer",SUM(LOOKUP(2,1/(SRP!$B$7:$B$9&lt;=E1396)/(SRP!$C$7:$C$9&gt;=E1396),SRP!$D$7:$D$9)*(G1396/100)*(E1396/1000)),IF(C1396="Spirits",SUM(LOOKUP(2,1/(SRP!$B$2:$B$6&lt;=E1396)/(SRP!$C$2:$C$6&gt;=E1396),SRP!$D$2:$D$6)*(G1396/100)*(E1396/1000)),IF(AND(C1396="Wine",D1396="Fortified Wines"),SUM(LOOKUP(2,1/(SRP!$B$20:$B$23&lt;=E1396)/(SRP!$C$20:$C$23&gt;=E1396),SRP!$D$20:$D$23)*(G1396/100)*(E1396/1000)),IF(C1396="Wine",SUM(LOOKUP(2,1/(SRP!$B$15:$B$19&lt;=E1396)/(SRP!$C$15:$C$19&gt;=E1396),SRP!$D$15:$D$19)*(G1396/100)*(E1396/1000)),IF(C1396="Ready to Drink",SUM(LOOKUP(2,1/(SRP!$B$10:$B$14&lt;=E1396)/(SRP!$C$10:$C$14&gt;=E1396),SRP!$D$10:$D$14)*(G1396/100)*(E1396/1000)),0))))),2)</f>
        <v>4.45</v>
      </c>
    </row>
    <row r="1397" spans="1:11" x14ac:dyDescent="0.35">
      <c r="A1397" s="2">
        <v>21858</v>
      </c>
      <c r="B1397" s="76" t="s">
        <v>1150</v>
      </c>
      <c r="C1397" s="76" t="s">
        <v>286</v>
      </c>
      <c r="D1397" s="76" t="s">
        <v>5236</v>
      </c>
      <c r="E1397" s="76">
        <v>750</v>
      </c>
      <c r="F1397" s="76">
        <v>12</v>
      </c>
      <c r="G1397" s="77">
        <v>13</v>
      </c>
      <c r="H1397" s="76" t="s">
        <v>3338</v>
      </c>
      <c r="I1397" s="77">
        <v>21.99</v>
      </c>
      <c r="J1397" s="2">
        <v>1</v>
      </c>
      <c r="K1397" s="119" cm="1">
        <f t="array" ref="K1397">ROUND(IF(C1397="Beer",SUM(LOOKUP(2,1/(SRP!$B$7:$B$9&lt;=E1397)/(SRP!$C$7:$C$9&gt;=E1397),SRP!$D$7:$D$9)*(G1397/100)*(E1397/1000)),IF(C1397="Spirits",SUM(LOOKUP(2,1/(SRP!$B$2:$B$6&lt;=E1397)/(SRP!$C$2:$C$6&gt;=E1397),SRP!$D$2:$D$6)*(G1397/100)*(E1397/1000)),IF(AND(C1397="Wine",D1397="Fortified Wines"),SUM(LOOKUP(2,1/(SRP!$B$20:$B$23&lt;=E1397)/(SRP!$C$20:$C$23&gt;=E1397),SRP!$D$20:$D$23)*(G1397/100)*(E1397/1000)),IF(C1397="Wine",SUM(LOOKUP(2,1/(SRP!$B$15:$B$19&lt;=E1397)/(SRP!$C$15:$C$19&gt;=E1397),SRP!$D$15:$D$19)*(G1397/100)*(E1397/1000)),IF(C1397="Ready to Drink",SUM(LOOKUP(2,1/(SRP!$B$10:$B$14&lt;=E1397)/(SRP!$C$10:$C$14&gt;=E1397),SRP!$D$10:$D$14)*(G1397/100)*(E1397/1000)),0))))),2)</f>
        <v>6.81</v>
      </c>
    </row>
    <row r="1398" spans="1:11" x14ac:dyDescent="0.35">
      <c r="A1398" s="2">
        <v>21859</v>
      </c>
      <c r="B1398" s="76" t="s">
        <v>1151</v>
      </c>
      <c r="C1398" s="76" t="s">
        <v>286</v>
      </c>
      <c r="D1398" s="76" t="s">
        <v>5251</v>
      </c>
      <c r="E1398" s="76">
        <v>750</v>
      </c>
      <c r="F1398" s="76">
        <v>6</v>
      </c>
      <c r="G1398" s="77">
        <v>20</v>
      </c>
      <c r="H1398" s="76" t="s">
        <v>6869</v>
      </c>
      <c r="I1398" s="77">
        <v>75.989999999999995</v>
      </c>
      <c r="J1398" s="2">
        <v>1</v>
      </c>
      <c r="K1398" s="119" cm="1">
        <f t="array" ref="K1398">ROUND(IF(C1398="Beer",SUM(LOOKUP(2,1/(SRP!$B$7:$B$9&lt;=E1398)/(SRP!$C$7:$C$9&gt;=E1398),SRP!$D$7:$D$9)*(G1398/100)*(E1398/1000)),IF(C1398="Spirits",SUM(LOOKUP(2,1/(SRP!$B$2:$B$6&lt;=E1398)/(SRP!$C$2:$C$6&gt;=E1398),SRP!$D$2:$D$6)*(G1398/100)*(E1398/1000)),IF(AND(C1398="Wine",D1398="Fortified Wines"),SUM(LOOKUP(2,1/(SRP!$B$20:$B$23&lt;=E1398)/(SRP!$C$20:$C$23&gt;=E1398),SRP!$D$20:$D$23)*(G1398/100)*(E1398/1000)),IF(C1398="Wine",SUM(LOOKUP(2,1/(SRP!$B$15:$B$19&lt;=E1398)/(SRP!$C$15:$C$19&gt;=E1398),SRP!$D$15:$D$19)*(G1398/100)*(E1398/1000)),IF(C1398="Ready to Drink",SUM(LOOKUP(2,1/(SRP!$B$10:$B$14&lt;=E1398)/(SRP!$C$10:$C$14&gt;=E1398),SRP!$D$10:$D$14)*(G1398/100)*(E1398/1000)),0))))),2)</f>
        <v>10.47</v>
      </c>
    </row>
    <row r="1399" spans="1:11" x14ac:dyDescent="0.35">
      <c r="A1399" s="2">
        <v>21861</v>
      </c>
      <c r="B1399" s="76" t="s">
        <v>1152</v>
      </c>
      <c r="C1399" s="76" t="s">
        <v>286</v>
      </c>
      <c r="D1399" s="76" t="s">
        <v>5236</v>
      </c>
      <c r="E1399" s="76">
        <v>750</v>
      </c>
      <c r="F1399" s="76">
        <v>6</v>
      </c>
      <c r="G1399" s="77">
        <v>13.5</v>
      </c>
      <c r="H1399" s="76" t="s">
        <v>3338</v>
      </c>
      <c r="I1399" s="77">
        <v>28.99</v>
      </c>
      <c r="J1399" s="2">
        <v>1</v>
      </c>
      <c r="K1399" s="119" cm="1">
        <f t="array" ref="K1399">ROUND(IF(C1399="Beer",SUM(LOOKUP(2,1/(SRP!$B$7:$B$9&lt;=E1399)/(SRP!$C$7:$C$9&gt;=E1399),SRP!$D$7:$D$9)*(G1399/100)*(E1399/1000)),IF(C1399="Spirits",SUM(LOOKUP(2,1/(SRP!$B$2:$B$6&lt;=E1399)/(SRP!$C$2:$C$6&gt;=E1399),SRP!$D$2:$D$6)*(G1399/100)*(E1399/1000)),IF(AND(C1399="Wine",D1399="Fortified Wines"),SUM(LOOKUP(2,1/(SRP!$B$20:$B$23&lt;=E1399)/(SRP!$C$20:$C$23&gt;=E1399),SRP!$D$20:$D$23)*(G1399/100)*(E1399/1000)),IF(C1399="Wine",SUM(LOOKUP(2,1/(SRP!$B$15:$B$19&lt;=E1399)/(SRP!$C$15:$C$19&gt;=E1399),SRP!$D$15:$D$19)*(G1399/100)*(E1399/1000)),IF(C1399="Ready to Drink",SUM(LOOKUP(2,1/(SRP!$B$10:$B$14&lt;=E1399)/(SRP!$C$10:$C$14&gt;=E1399),SRP!$D$10:$D$14)*(G1399/100)*(E1399/1000)),0))))),2)</f>
        <v>7.07</v>
      </c>
    </row>
    <row r="1400" spans="1:11" x14ac:dyDescent="0.35">
      <c r="A1400" s="2">
        <v>21862</v>
      </c>
      <c r="B1400" s="76" t="s">
        <v>4706</v>
      </c>
      <c r="C1400" s="76" t="s">
        <v>286</v>
      </c>
      <c r="D1400" s="76" t="s">
        <v>5269</v>
      </c>
      <c r="E1400" s="76">
        <v>750</v>
      </c>
      <c r="F1400" s="76">
        <v>12</v>
      </c>
      <c r="G1400" s="77">
        <v>12</v>
      </c>
      <c r="H1400" s="76" t="s">
        <v>3294</v>
      </c>
      <c r="I1400" s="77">
        <v>18.989999999999998</v>
      </c>
      <c r="J1400" s="2">
        <v>1</v>
      </c>
      <c r="K1400" s="119" cm="1">
        <f t="array" ref="K1400">ROUND(IF(C1400="Beer",SUM(LOOKUP(2,1/(SRP!$B$7:$B$9&lt;=E1400)/(SRP!$C$7:$C$9&gt;=E1400),SRP!$D$7:$D$9)*(G1400/100)*(E1400/1000)),IF(C1400="Spirits",SUM(LOOKUP(2,1/(SRP!$B$2:$B$6&lt;=E1400)/(SRP!$C$2:$C$6&gt;=E1400),SRP!$D$2:$D$6)*(G1400/100)*(E1400/1000)),IF(AND(C1400="Wine",D1400="Fortified Wines"),SUM(LOOKUP(2,1/(SRP!$B$20:$B$23&lt;=E1400)/(SRP!$C$20:$C$23&gt;=E1400),SRP!$D$20:$D$23)*(G1400/100)*(E1400/1000)),IF(C1400="Wine",SUM(LOOKUP(2,1/(SRP!$B$15:$B$19&lt;=E1400)/(SRP!$C$15:$C$19&gt;=E1400),SRP!$D$15:$D$19)*(G1400/100)*(E1400/1000)),IF(C1400="Ready to Drink",SUM(LOOKUP(2,1/(SRP!$B$10:$B$14&lt;=E1400)/(SRP!$C$10:$C$14&gt;=E1400),SRP!$D$10:$D$14)*(G1400/100)*(E1400/1000)),0))))),2)</f>
        <v>6.28</v>
      </c>
    </row>
    <row r="1401" spans="1:11" x14ac:dyDescent="0.35">
      <c r="A1401" s="2">
        <v>21865</v>
      </c>
      <c r="B1401" s="76" t="s">
        <v>1153</v>
      </c>
      <c r="C1401" s="76" t="s">
        <v>285</v>
      </c>
      <c r="D1401" s="76" t="s">
        <v>5262</v>
      </c>
      <c r="E1401" s="76">
        <v>750</v>
      </c>
      <c r="F1401" s="76">
        <v>12</v>
      </c>
      <c r="G1401" s="77">
        <v>40</v>
      </c>
      <c r="H1401" s="76" t="s">
        <v>3285</v>
      </c>
      <c r="I1401" s="77">
        <v>28.99</v>
      </c>
      <c r="J1401" s="2">
        <v>1</v>
      </c>
      <c r="K1401" s="119" cm="1">
        <f t="array" ref="K1401">ROUND(IF(C1401="Beer",SUM(LOOKUP(2,1/(SRP!$B$7:$B$9&lt;=E1401)/(SRP!$C$7:$C$9&gt;=E1401),SRP!$D$7:$D$9)*(G1401/100)*(E1401/1000)),IF(C1401="Spirits",SUM(LOOKUP(2,1/(SRP!$B$2:$B$6&lt;=E1401)/(SRP!$C$2:$C$6&gt;=E1401),SRP!$D$2:$D$6)*(G1401/100)*(E1401/1000)),IF(AND(C1401="Wine",D1401="Fortified Wines"),SUM(LOOKUP(2,1/(SRP!$B$20:$B$23&lt;=E1401)/(SRP!$C$20:$C$23&gt;=E1401),SRP!$D$20:$D$23)*(G1401/100)*(E1401/1000)),IF(C1401="Wine",SUM(LOOKUP(2,1/(SRP!$B$15:$B$19&lt;=E1401)/(SRP!$C$15:$C$19&gt;=E1401),SRP!$D$15:$D$19)*(G1401/100)*(E1401/1000)),IF(C1401="Ready to Drink",SUM(LOOKUP(2,1/(SRP!$B$10:$B$14&lt;=E1401)/(SRP!$C$10:$C$14&gt;=E1401),SRP!$D$10:$D$14)*(G1401/100)*(E1401/1000)),0))))),2)</f>
        <v>20.94</v>
      </c>
    </row>
    <row r="1402" spans="1:11" x14ac:dyDescent="0.35">
      <c r="A1402" s="2">
        <v>21870</v>
      </c>
      <c r="B1402" s="76" t="s">
        <v>1154</v>
      </c>
      <c r="C1402" s="76" t="s">
        <v>286</v>
      </c>
      <c r="D1402" s="76" t="s">
        <v>5249</v>
      </c>
      <c r="E1402" s="76">
        <v>750</v>
      </c>
      <c r="F1402" s="76">
        <v>12</v>
      </c>
      <c r="G1402" s="77">
        <v>13.5</v>
      </c>
      <c r="H1402" s="76" t="s">
        <v>3992</v>
      </c>
      <c r="I1402" s="77">
        <v>21.99</v>
      </c>
      <c r="J1402" s="2">
        <v>1</v>
      </c>
      <c r="K1402" s="119" cm="1">
        <f t="array" ref="K1402">ROUND(IF(C1402="Beer",SUM(LOOKUP(2,1/(SRP!$B$7:$B$9&lt;=E1402)/(SRP!$C$7:$C$9&gt;=E1402),SRP!$D$7:$D$9)*(G1402/100)*(E1402/1000)),IF(C1402="Spirits",SUM(LOOKUP(2,1/(SRP!$B$2:$B$6&lt;=E1402)/(SRP!$C$2:$C$6&gt;=E1402),SRP!$D$2:$D$6)*(G1402/100)*(E1402/1000)),IF(AND(C1402="Wine",D1402="Fortified Wines"),SUM(LOOKUP(2,1/(SRP!$B$20:$B$23&lt;=E1402)/(SRP!$C$20:$C$23&gt;=E1402),SRP!$D$20:$D$23)*(G1402/100)*(E1402/1000)),IF(C1402="Wine",SUM(LOOKUP(2,1/(SRP!$B$15:$B$19&lt;=E1402)/(SRP!$C$15:$C$19&gt;=E1402),SRP!$D$15:$D$19)*(G1402/100)*(E1402/1000)),IF(C1402="Ready to Drink",SUM(LOOKUP(2,1/(SRP!$B$10:$B$14&lt;=E1402)/(SRP!$C$10:$C$14&gt;=E1402),SRP!$D$10:$D$14)*(G1402/100)*(E1402/1000)),0))))),2)</f>
        <v>7.07</v>
      </c>
    </row>
    <row r="1403" spans="1:11" x14ac:dyDescent="0.35">
      <c r="A1403" s="2">
        <v>21871</v>
      </c>
      <c r="B1403" s="76" t="s">
        <v>1155</v>
      </c>
      <c r="C1403" s="76" t="s">
        <v>286</v>
      </c>
      <c r="D1403" s="76" t="s">
        <v>5236</v>
      </c>
      <c r="E1403" s="76">
        <v>750</v>
      </c>
      <c r="F1403" s="76">
        <v>12</v>
      </c>
      <c r="G1403" s="77">
        <v>13.5</v>
      </c>
      <c r="H1403" s="76" t="s">
        <v>3992</v>
      </c>
      <c r="I1403" s="77">
        <v>16.989999999999998</v>
      </c>
      <c r="J1403" s="2">
        <v>1</v>
      </c>
      <c r="K1403" s="119" cm="1">
        <f t="array" ref="K1403">ROUND(IF(C1403="Beer",SUM(LOOKUP(2,1/(SRP!$B$7:$B$9&lt;=E1403)/(SRP!$C$7:$C$9&gt;=E1403),SRP!$D$7:$D$9)*(G1403/100)*(E1403/1000)),IF(C1403="Spirits",SUM(LOOKUP(2,1/(SRP!$B$2:$B$6&lt;=E1403)/(SRP!$C$2:$C$6&gt;=E1403),SRP!$D$2:$D$6)*(G1403/100)*(E1403/1000)),IF(AND(C1403="Wine",D1403="Fortified Wines"),SUM(LOOKUP(2,1/(SRP!$B$20:$B$23&lt;=E1403)/(SRP!$C$20:$C$23&gt;=E1403),SRP!$D$20:$D$23)*(G1403/100)*(E1403/1000)),IF(C1403="Wine",SUM(LOOKUP(2,1/(SRP!$B$15:$B$19&lt;=E1403)/(SRP!$C$15:$C$19&gt;=E1403),SRP!$D$15:$D$19)*(G1403/100)*(E1403/1000)),IF(C1403="Ready to Drink",SUM(LOOKUP(2,1/(SRP!$B$10:$B$14&lt;=E1403)/(SRP!$C$10:$C$14&gt;=E1403),SRP!$D$10:$D$14)*(G1403/100)*(E1403/1000)),0))))),2)</f>
        <v>7.07</v>
      </c>
    </row>
    <row r="1404" spans="1:11" x14ac:dyDescent="0.35">
      <c r="A1404" s="2">
        <v>21882</v>
      </c>
      <c r="B1404" s="76" t="s">
        <v>1156</v>
      </c>
      <c r="C1404" s="76" t="s">
        <v>286</v>
      </c>
      <c r="D1404" s="76" t="s">
        <v>5236</v>
      </c>
      <c r="E1404" s="76">
        <v>750</v>
      </c>
      <c r="F1404" s="76">
        <v>6</v>
      </c>
      <c r="G1404" s="77">
        <v>14.5</v>
      </c>
      <c r="H1404" s="76" t="s">
        <v>3288</v>
      </c>
      <c r="I1404" s="77">
        <v>31.99</v>
      </c>
      <c r="J1404" s="2">
        <v>1</v>
      </c>
      <c r="K1404" s="119" cm="1">
        <f t="array" ref="K1404">ROUND(IF(C1404="Beer",SUM(LOOKUP(2,1/(SRP!$B$7:$B$9&lt;=E1404)/(SRP!$C$7:$C$9&gt;=E1404),SRP!$D$7:$D$9)*(G1404/100)*(E1404/1000)),IF(C1404="Spirits",SUM(LOOKUP(2,1/(SRP!$B$2:$B$6&lt;=E1404)/(SRP!$C$2:$C$6&gt;=E1404),SRP!$D$2:$D$6)*(G1404/100)*(E1404/1000)),IF(AND(C1404="Wine",D1404="Fortified Wines"),SUM(LOOKUP(2,1/(SRP!$B$20:$B$23&lt;=E1404)/(SRP!$C$20:$C$23&gt;=E1404),SRP!$D$20:$D$23)*(G1404/100)*(E1404/1000)),IF(C1404="Wine",SUM(LOOKUP(2,1/(SRP!$B$15:$B$19&lt;=E1404)/(SRP!$C$15:$C$19&gt;=E1404),SRP!$D$15:$D$19)*(G1404/100)*(E1404/1000)),IF(C1404="Ready to Drink",SUM(LOOKUP(2,1/(SRP!$B$10:$B$14&lt;=E1404)/(SRP!$C$10:$C$14&gt;=E1404),SRP!$D$10:$D$14)*(G1404/100)*(E1404/1000)),0))))),2)</f>
        <v>7.59</v>
      </c>
    </row>
    <row r="1405" spans="1:11" x14ac:dyDescent="0.35">
      <c r="A1405" s="2">
        <v>21895</v>
      </c>
      <c r="B1405" s="76" t="s">
        <v>1157</v>
      </c>
      <c r="C1405" s="76" t="s">
        <v>286</v>
      </c>
      <c r="D1405" s="76" t="s">
        <v>5236</v>
      </c>
      <c r="E1405" s="76">
        <v>750</v>
      </c>
      <c r="F1405" s="76">
        <v>12</v>
      </c>
      <c r="G1405" s="77">
        <v>9.5</v>
      </c>
      <c r="H1405" s="76" t="s">
        <v>3311</v>
      </c>
      <c r="I1405" s="77">
        <v>10.99</v>
      </c>
      <c r="J1405" s="2">
        <v>1</v>
      </c>
      <c r="K1405" s="119" cm="1">
        <f t="array" ref="K1405">ROUND(IF(C1405="Beer",SUM(LOOKUP(2,1/(SRP!$B$7:$B$9&lt;=E1405)/(SRP!$C$7:$C$9&gt;=E1405),SRP!$D$7:$D$9)*(G1405/100)*(E1405/1000)),IF(C1405="Spirits",SUM(LOOKUP(2,1/(SRP!$B$2:$B$6&lt;=E1405)/(SRP!$C$2:$C$6&gt;=E1405),SRP!$D$2:$D$6)*(G1405/100)*(E1405/1000)),IF(AND(C1405="Wine",D1405="Fortified Wines"),SUM(LOOKUP(2,1/(SRP!$B$20:$B$23&lt;=E1405)/(SRP!$C$20:$C$23&gt;=E1405),SRP!$D$20:$D$23)*(G1405/100)*(E1405/1000)),IF(C1405="Wine",SUM(LOOKUP(2,1/(SRP!$B$15:$B$19&lt;=E1405)/(SRP!$C$15:$C$19&gt;=E1405),SRP!$D$15:$D$19)*(G1405/100)*(E1405/1000)),IF(C1405="Ready to Drink",SUM(LOOKUP(2,1/(SRP!$B$10:$B$14&lt;=E1405)/(SRP!$C$10:$C$14&gt;=E1405),SRP!$D$10:$D$14)*(G1405/100)*(E1405/1000)),0))))),2)</f>
        <v>4.97</v>
      </c>
    </row>
    <row r="1406" spans="1:11" x14ac:dyDescent="0.35">
      <c r="A1406" s="2">
        <v>21896</v>
      </c>
      <c r="B1406" s="76" t="s">
        <v>1158</v>
      </c>
      <c r="C1406" s="76" t="s">
        <v>286</v>
      </c>
      <c r="D1406" s="76" t="s">
        <v>5236</v>
      </c>
      <c r="E1406" s="76">
        <v>750</v>
      </c>
      <c r="F1406" s="76">
        <v>12</v>
      </c>
      <c r="G1406" s="77">
        <v>12</v>
      </c>
      <c r="H1406" s="76" t="s">
        <v>3311</v>
      </c>
      <c r="I1406" s="77">
        <v>10.99</v>
      </c>
      <c r="J1406" s="2">
        <v>1</v>
      </c>
      <c r="K1406" s="119" cm="1">
        <f t="array" ref="K1406">ROUND(IF(C1406="Beer",SUM(LOOKUP(2,1/(SRP!$B$7:$B$9&lt;=E1406)/(SRP!$C$7:$C$9&gt;=E1406),SRP!$D$7:$D$9)*(G1406/100)*(E1406/1000)),IF(C1406="Spirits",SUM(LOOKUP(2,1/(SRP!$B$2:$B$6&lt;=E1406)/(SRP!$C$2:$C$6&gt;=E1406),SRP!$D$2:$D$6)*(G1406/100)*(E1406/1000)),IF(AND(C1406="Wine",D1406="Fortified Wines"),SUM(LOOKUP(2,1/(SRP!$B$20:$B$23&lt;=E1406)/(SRP!$C$20:$C$23&gt;=E1406),SRP!$D$20:$D$23)*(G1406/100)*(E1406/1000)),IF(C1406="Wine",SUM(LOOKUP(2,1/(SRP!$B$15:$B$19&lt;=E1406)/(SRP!$C$15:$C$19&gt;=E1406),SRP!$D$15:$D$19)*(G1406/100)*(E1406/1000)),IF(C1406="Ready to Drink",SUM(LOOKUP(2,1/(SRP!$B$10:$B$14&lt;=E1406)/(SRP!$C$10:$C$14&gt;=E1406),SRP!$D$10:$D$14)*(G1406/100)*(E1406/1000)),0))))),2)</f>
        <v>6.28</v>
      </c>
    </row>
    <row r="1407" spans="1:11" x14ac:dyDescent="0.35">
      <c r="A1407" s="2">
        <v>21900</v>
      </c>
      <c r="B1407" s="76" t="s">
        <v>1159</v>
      </c>
      <c r="C1407" s="76" t="s">
        <v>286</v>
      </c>
      <c r="D1407" s="76" t="s">
        <v>5247</v>
      </c>
      <c r="E1407" s="76">
        <v>3000</v>
      </c>
      <c r="F1407" s="76">
        <v>4</v>
      </c>
      <c r="G1407" s="77">
        <v>13</v>
      </c>
      <c r="H1407" s="76" t="s">
        <v>3303</v>
      </c>
      <c r="I1407" s="77">
        <v>35.99</v>
      </c>
      <c r="J1407" s="2">
        <v>1</v>
      </c>
      <c r="K1407" s="119" cm="1">
        <f t="array" ref="K1407">ROUND(IF(C1407="Beer",SUM(LOOKUP(2,1/(SRP!$B$7:$B$9&lt;=E1407)/(SRP!$C$7:$C$9&gt;=E1407),SRP!$D$7:$D$9)*(G1407/100)*(E1407/1000)),IF(C1407="Spirits",SUM(LOOKUP(2,1/(SRP!$B$2:$B$6&lt;=E1407)/(SRP!$C$2:$C$6&gt;=E1407),SRP!$D$2:$D$6)*(G1407/100)*(E1407/1000)),IF(AND(C1407="Wine",D1407="Fortified Wines"),SUM(LOOKUP(2,1/(SRP!$B$20:$B$23&lt;=E1407)/(SRP!$C$20:$C$23&gt;=E1407),SRP!$D$20:$D$23)*(G1407/100)*(E1407/1000)),IF(C1407="Wine",SUM(LOOKUP(2,1/(SRP!$B$15:$B$19&lt;=E1407)/(SRP!$C$15:$C$19&gt;=E1407),SRP!$D$15:$D$19)*(G1407/100)*(E1407/1000)),IF(C1407="Ready to Drink",SUM(LOOKUP(2,1/(SRP!$B$10:$B$14&lt;=E1407)/(SRP!$C$10:$C$14&gt;=E1407),SRP!$D$10:$D$14)*(G1407/100)*(E1407/1000)),0))))),2)</f>
        <v>27.23</v>
      </c>
    </row>
    <row r="1408" spans="1:11" x14ac:dyDescent="0.35">
      <c r="A1408" s="2">
        <v>21903</v>
      </c>
      <c r="B1408" s="76" t="s">
        <v>1160</v>
      </c>
      <c r="C1408" s="76" t="s">
        <v>286</v>
      </c>
      <c r="D1408" s="76" t="s">
        <v>5236</v>
      </c>
      <c r="E1408" s="76">
        <v>750</v>
      </c>
      <c r="F1408" s="76">
        <v>12</v>
      </c>
      <c r="G1408" s="77">
        <v>14</v>
      </c>
      <c r="H1408" s="76" t="s">
        <v>3303</v>
      </c>
      <c r="I1408" s="77">
        <v>36.99</v>
      </c>
      <c r="J1408" s="2">
        <v>1</v>
      </c>
      <c r="K1408" s="119" cm="1">
        <f t="array" ref="K1408">ROUND(IF(C1408="Beer",SUM(LOOKUP(2,1/(SRP!$B$7:$B$9&lt;=E1408)/(SRP!$C$7:$C$9&gt;=E1408),SRP!$D$7:$D$9)*(G1408/100)*(E1408/1000)),IF(C1408="Spirits",SUM(LOOKUP(2,1/(SRP!$B$2:$B$6&lt;=E1408)/(SRP!$C$2:$C$6&gt;=E1408),SRP!$D$2:$D$6)*(G1408/100)*(E1408/1000)),IF(AND(C1408="Wine",D1408="Fortified Wines"),SUM(LOOKUP(2,1/(SRP!$B$20:$B$23&lt;=E1408)/(SRP!$C$20:$C$23&gt;=E1408),SRP!$D$20:$D$23)*(G1408/100)*(E1408/1000)),IF(C1408="Wine",SUM(LOOKUP(2,1/(SRP!$B$15:$B$19&lt;=E1408)/(SRP!$C$15:$C$19&gt;=E1408),SRP!$D$15:$D$19)*(G1408/100)*(E1408/1000)),IF(C1408="Ready to Drink",SUM(LOOKUP(2,1/(SRP!$B$10:$B$14&lt;=E1408)/(SRP!$C$10:$C$14&gt;=E1408),SRP!$D$10:$D$14)*(G1408/100)*(E1408/1000)),0))))),2)</f>
        <v>7.33</v>
      </c>
    </row>
    <row r="1409" spans="1:11" x14ac:dyDescent="0.35">
      <c r="A1409" s="2">
        <v>21940</v>
      </c>
      <c r="B1409" s="76" t="s">
        <v>1161</v>
      </c>
      <c r="C1409" s="76" t="s">
        <v>287</v>
      </c>
      <c r="D1409" s="76" t="s">
        <v>5230</v>
      </c>
      <c r="E1409" s="76">
        <v>473</v>
      </c>
      <c r="F1409" s="76">
        <v>24</v>
      </c>
      <c r="G1409" s="77">
        <v>5.5</v>
      </c>
      <c r="H1409" s="76" t="s">
        <v>3349</v>
      </c>
      <c r="I1409" s="77">
        <v>3.15</v>
      </c>
      <c r="J1409" s="2">
        <v>1</v>
      </c>
      <c r="K1409" s="119" cm="1">
        <f t="array" ref="K1409">ROUND(IF(C1409="Beer",SUM(LOOKUP(2,1/(SRP!$B$7:$B$9&lt;=E1409)/(SRP!$C$7:$C$9&gt;=E1409),SRP!$D$7:$D$9)*(G1409/100)*(E1409/1000)),IF(C1409="Spirits",SUM(LOOKUP(2,1/(SRP!$B$2:$B$6&lt;=E1409)/(SRP!$C$2:$C$6&gt;=E1409),SRP!$D$2:$D$6)*(G1409/100)*(E1409/1000)),IF(AND(C1409="Wine",D1409="Fortified Wines"),SUM(LOOKUP(2,1/(SRP!$B$20:$B$23&lt;=E1409)/(SRP!$C$20:$C$23&gt;=E1409),SRP!$D$20:$D$23)*(G1409/100)*(E1409/1000)),IF(C1409="Wine",SUM(LOOKUP(2,1/(SRP!$B$15:$B$19&lt;=E1409)/(SRP!$C$15:$C$19&gt;=E1409),SRP!$D$15:$D$19)*(G1409/100)*(E1409/1000)),IF(C1409="Ready to Drink",SUM(LOOKUP(2,1/(SRP!$B$10:$B$14&lt;=E1409)/(SRP!$C$10:$C$14&gt;=E1409),SRP!$D$10:$D$14)*(G1409/100)*(E1409/1000)),0))))),2)</f>
        <v>1.82</v>
      </c>
    </row>
    <row r="1410" spans="1:11" x14ac:dyDescent="0.35">
      <c r="A1410" s="2">
        <v>21940</v>
      </c>
      <c r="B1410" s="76" t="s">
        <v>1161</v>
      </c>
      <c r="C1410" s="76" t="s">
        <v>287</v>
      </c>
      <c r="D1410" s="76" t="s">
        <v>5230</v>
      </c>
      <c r="E1410" s="76">
        <v>473</v>
      </c>
      <c r="F1410" s="76">
        <v>24</v>
      </c>
      <c r="G1410" s="77">
        <v>5.5</v>
      </c>
      <c r="H1410" s="76" t="s">
        <v>3349</v>
      </c>
      <c r="I1410" s="77">
        <v>3.15</v>
      </c>
      <c r="J1410" s="2">
        <v>1</v>
      </c>
      <c r="K1410" s="119" cm="1">
        <f t="array" ref="K1410">ROUND(IF(C1410="Beer",SUM(LOOKUP(2,1/(SRP!$B$7:$B$9&lt;=E1410)/(SRP!$C$7:$C$9&gt;=E1410),SRP!$D$7:$D$9)*(G1410/100)*(E1410/1000)),IF(C1410="Spirits",SUM(LOOKUP(2,1/(SRP!$B$2:$B$6&lt;=E1410)/(SRP!$C$2:$C$6&gt;=E1410),SRP!$D$2:$D$6)*(G1410/100)*(E1410/1000)),IF(AND(C1410="Wine",D1410="Fortified Wines"),SUM(LOOKUP(2,1/(SRP!$B$20:$B$23&lt;=E1410)/(SRP!$C$20:$C$23&gt;=E1410),SRP!$D$20:$D$23)*(G1410/100)*(E1410/1000)),IF(C1410="Wine",SUM(LOOKUP(2,1/(SRP!$B$15:$B$19&lt;=E1410)/(SRP!$C$15:$C$19&gt;=E1410),SRP!$D$15:$D$19)*(G1410/100)*(E1410/1000)),IF(C1410="Ready to Drink",SUM(LOOKUP(2,1/(SRP!$B$10:$B$14&lt;=E1410)/(SRP!$C$10:$C$14&gt;=E1410),SRP!$D$10:$D$14)*(G1410/100)*(E1410/1000)),0))))),2)</f>
        <v>1.82</v>
      </c>
    </row>
    <row r="1411" spans="1:11" x14ac:dyDescent="0.35">
      <c r="A1411" s="2">
        <v>21941</v>
      </c>
      <c r="B1411" s="76" t="s">
        <v>1162</v>
      </c>
      <c r="C1411" s="76" t="s">
        <v>287</v>
      </c>
      <c r="D1411" s="76" t="s">
        <v>5266</v>
      </c>
      <c r="E1411" s="76">
        <v>2130</v>
      </c>
      <c r="F1411" s="76">
        <v>4</v>
      </c>
      <c r="G1411" s="77">
        <v>5</v>
      </c>
      <c r="H1411" s="76" t="s">
        <v>3354</v>
      </c>
      <c r="I1411" s="77">
        <v>14.98</v>
      </c>
      <c r="J1411" s="2">
        <v>6</v>
      </c>
      <c r="K1411" s="119" cm="1">
        <f t="array" ref="K1411">ROUND(IF(C1411="Beer",SUM(LOOKUP(2,1/(SRP!$B$7:$B$9&lt;=E1411)/(SRP!$C$7:$C$9&gt;=E1411),SRP!$D$7:$D$9)*(G1411/100)*(E1411/1000)),IF(C1411="Spirits",SUM(LOOKUP(2,1/(SRP!$B$2:$B$6&lt;=E1411)/(SRP!$C$2:$C$6&gt;=E1411),SRP!$D$2:$D$6)*(G1411/100)*(E1411/1000)),IF(AND(C1411="Wine",D1411="Fortified Wines"),SUM(LOOKUP(2,1/(SRP!$B$20:$B$23&lt;=E1411)/(SRP!$C$20:$C$23&gt;=E1411),SRP!$D$20:$D$23)*(G1411/100)*(E1411/1000)),IF(C1411="Wine",SUM(LOOKUP(2,1/(SRP!$B$15:$B$19&lt;=E1411)/(SRP!$C$15:$C$19&gt;=E1411),SRP!$D$15:$D$19)*(G1411/100)*(E1411/1000)),IF(C1411="Ready to Drink",SUM(LOOKUP(2,1/(SRP!$B$10:$B$14&lt;=E1411)/(SRP!$C$10:$C$14&gt;=E1411),SRP!$D$10:$D$14)*(G1411/100)*(E1411/1000)),0))))),2)</f>
        <v>7.43</v>
      </c>
    </row>
    <row r="1412" spans="1:11" x14ac:dyDescent="0.35">
      <c r="A1412" s="2">
        <v>21941</v>
      </c>
      <c r="B1412" s="76" t="s">
        <v>1162</v>
      </c>
      <c r="C1412" s="76" t="s">
        <v>287</v>
      </c>
      <c r="D1412" s="76" t="s">
        <v>5266</v>
      </c>
      <c r="E1412" s="76">
        <v>2130</v>
      </c>
      <c r="F1412" s="76">
        <v>4</v>
      </c>
      <c r="G1412" s="77">
        <v>5</v>
      </c>
      <c r="H1412" s="76" t="s">
        <v>3354</v>
      </c>
      <c r="I1412" s="77">
        <v>14.98</v>
      </c>
      <c r="J1412" s="2">
        <v>6</v>
      </c>
      <c r="K1412" s="119" cm="1">
        <f t="array" ref="K1412">ROUND(IF(C1412="Beer",SUM(LOOKUP(2,1/(SRP!$B$7:$B$9&lt;=E1412)/(SRP!$C$7:$C$9&gt;=E1412),SRP!$D$7:$D$9)*(G1412/100)*(E1412/1000)),IF(C1412="Spirits",SUM(LOOKUP(2,1/(SRP!$B$2:$B$6&lt;=E1412)/(SRP!$C$2:$C$6&gt;=E1412),SRP!$D$2:$D$6)*(G1412/100)*(E1412/1000)),IF(AND(C1412="Wine",D1412="Fortified Wines"),SUM(LOOKUP(2,1/(SRP!$B$20:$B$23&lt;=E1412)/(SRP!$C$20:$C$23&gt;=E1412),SRP!$D$20:$D$23)*(G1412/100)*(E1412/1000)),IF(C1412="Wine",SUM(LOOKUP(2,1/(SRP!$B$15:$B$19&lt;=E1412)/(SRP!$C$15:$C$19&gt;=E1412),SRP!$D$15:$D$19)*(G1412/100)*(E1412/1000)),IF(C1412="Ready to Drink",SUM(LOOKUP(2,1/(SRP!$B$10:$B$14&lt;=E1412)/(SRP!$C$10:$C$14&gt;=E1412),SRP!$D$10:$D$14)*(G1412/100)*(E1412/1000)),0))))),2)</f>
        <v>7.43</v>
      </c>
    </row>
    <row r="1413" spans="1:11" x14ac:dyDescent="0.35">
      <c r="A1413" s="2">
        <v>21942</v>
      </c>
      <c r="B1413" s="76" t="s">
        <v>1163</v>
      </c>
      <c r="C1413" s="76" t="s">
        <v>287</v>
      </c>
      <c r="D1413" s="76" t="s">
        <v>5230</v>
      </c>
      <c r="E1413" s="76">
        <v>2130</v>
      </c>
      <c r="F1413" s="76">
        <v>4</v>
      </c>
      <c r="G1413" s="77">
        <v>5</v>
      </c>
      <c r="H1413" s="76" t="s">
        <v>3354</v>
      </c>
      <c r="I1413" s="77">
        <v>14.98</v>
      </c>
      <c r="J1413" s="2">
        <v>6</v>
      </c>
      <c r="K1413" s="119" cm="1">
        <f t="array" ref="K1413">ROUND(IF(C1413="Beer",SUM(LOOKUP(2,1/(SRP!$B$7:$B$9&lt;=E1413)/(SRP!$C$7:$C$9&gt;=E1413),SRP!$D$7:$D$9)*(G1413/100)*(E1413/1000)),IF(C1413="Spirits",SUM(LOOKUP(2,1/(SRP!$B$2:$B$6&lt;=E1413)/(SRP!$C$2:$C$6&gt;=E1413),SRP!$D$2:$D$6)*(G1413/100)*(E1413/1000)),IF(AND(C1413="Wine",D1413="Fortified Wines"),SUM(LOOKUP(2,1/(SRP!$B$20:$B$23&lt;=E1413)/(SRP!$C$20:$C$23&gt;=E1413),SRP!$D$20:$D$23)*(G1413/100)*(E1413/1000)),IF(C1413="Wine",SUM(LOOKUP(2,1/(SRP!$B$15:$B$19&lt;=E1413)/(SRP!$C$15:$C$19&gt;=E1413),SRP!$D$15:$D$19)*(G1413/100)*(E1413/1000)),IF(C1413="Ready to Drink",SUM(LOOKUP(2,1/(SRP!$B$10:$B$14&lt;=E1413)/(SRP!$C$10:$C$14&gt;=E1413),SRP!$D$10:$D$14)*(G1413/100)*(E1413/1000)),0))))),2)</f>
        <v>7.43</v>
      </c>
    </row>
    <row r="1414" spans="1:11" x14ac:dyDescent="0.35">
      <c r="A1414" s="2">
        <v>21942</v>
      </c>
      <c r="B1414" s="76" t="s">
        <v>1163</v>
      </c>
      <c r="C1414" s="76" t="s">
        <v>287</v>
      </c>
      <c r="D1414" s="76" t="s">
        <v>5230</v>
      </c>
      <c r="E1414" s="76">
        <v>2130</v>
      </c>
      <c r="F1414" s="76">
        <v>4</v>
      </c>
      <c r="G1414" s="77">
        <v>5</v>
      </c>
      <c r="H1414" s="76" t="s">
        <v>3354</v>
      </c>
      <c r="I1414" s="77">
        <v>14.98</v>
      </c>
      <c r="J1414" s="2">
        <v>6</v>
      </c>
      <c r="K1414" s="119" cm="1">
        <f t="array" ref="K1414">ROUND(IF(C1414="Beer",SUM(LOOKUP(2,1/(SRP!$B$7:$B$9&lt;=E1414)/(SRP!$C$7:$C$9&gt;=E1414),SRP!$D$7:$D$9)*(G1414/100)*(E1414/1000)),IF(C1414="Spirits",SUM(LOOKUP(2,1/(SRP!$B$2:$B$6&lt;=E1414)/(SRP!$C$2:$C$6&gt;=E1414),SRP!$D$2:$D$6)*(G1414/100)*(E1414/1000)),IF(AND(C1414="Wine",D1414="Fortified Wines"),SUM(LOOKUP(2,1/(SRP!$B$20:$B$23&lt;=E1414)/(SRP!$C$20:$C$23&gt;=E1414),SRP!$D$20:$D$23)*(G1414/100)*(E1414/1000)),IF(C1414="Wine",SUM(LOOKUP(2,1/(SRP!$B$15:$B$19&lt;=E1414)/(SRP!$C$15:$C$19&gt;=E1414),SRP!$D$15:$D$19)*(G1414/100)*(E1414/1000)),IF(C1414="Ready to Drink",SUM(LOOKUP(2,1/(SRP!$B$10:$B$14&lt;=E1414)/(SRP!$C$10:$C$14&gt;=E1414),SRP!$D$10:$D$14)*(G1414/100)*(E1414/1000)),0))))),2)</f>
        <v>7.43</v>
      </c>
    </row>
    <row r="1415" spans="1:11" x14ac:dyDescent="0.35">
      <c r="A1415" s="2">
        <v>21968</v>
      </c>
      <c r="B1415" s="76" t="s">
        <v>1164</v>
      </c>
      <c r="C1415" s="76" t="s">
        <v>287</v>
      </c>
      <c r="D1415" s="76" t="s">
        <v>5240</v>
      </c>
      <c r="E1415" s="76">
        <v>330</v>
      </c>
      <c r="F1415" s="76">
        <v>24</v>
      </c>
      <c r="G1415" s="77">
        <v>7.5</v>
      </c>
      <c r="H1415" s="76" t="s">
        <v>3290</v>
      </c>
      <c r="I1415" s="77">
        <v>5.39</v>
      </c>
      <c r="J1415" s="2">
        <v>1</v>
      </c>
      <c r="K1415" s="119" cm="1">
        <f t="array" ref="K1415">ROUND(IF(C1415="Beer",SUM(LOOKUP(2,1/(SRP!$B$7:$B$9&lt;=E1415)/(SRP!$C$7:$C$9&gt;=E1415),SRP!$D$7:$D$9)*(G1415/100)*(E1415/1000)),IF(C1415="Spirits",SUM(LOOKUP(2,1/(SRP!$B$2:$B$6&lt;=E1415)/(SRP!$C$2:$C$6&gt;=E1415),SRP!$D$2:$D$6)*(G1415/100)*(E1415/1000)),IF(AND(C1415="Wine",D1415="Fortified Wines"),SUM(LOOKUP(2,1/(SRP!$B$20:$B$23&lt;=E1415)/(SRP!$C$20:$C$23&gt;=E1415),SRP!$D$20:$D$23)*(G1415/100)*(E1415/1000)),IF(C1415="Wine",SUM(LOOKUP(2,1/(SRP!$B$15:$B$19&lt;=E1415)/(SRP!$C$15:$C$19&gt;=E1415),SRP!$D$15:$D$19)*(G1415/100)*(E1415/1000)),IF(C1415="Ready to Drink",SUM(LOOKUP(2,1/(SRP!$B$10:$B$14&lt;=E1415)/(SRP!$C$10:$C$14&gt;=E1415),SRP!$D$10:$D$14)*(G1415/100)*(E1415/1000)),0))))),2)</f>
        <v>1.73</v>
      </c>
    </row>
    <row r="1416" spans="1:11" x14ac:dyDescent="0.35">
      <c r="A1416" s="2">
        <v>21968</v>
      </c>
      <c r="B1416" s="76" t="s">
        <v>1164</v>
      </c>
      <c r="C1416" s="76" t="s">
        <v>287</v>
      </c>
      <c r="D1416" s="76" t="s">
        <v>5240</v>
      </c>
      <c r="E1416" s="76">
        <v>330</v>
      </c>
      <c r="F1416" s="76">
        <v>24</v>
      </c>
      <c r="G1416" s="77">
        <v>7.5</v>
      </c>
      <c r="H1416" s="76" t="s">
        <v>3290</v>
      </c>
      <c r="I1416" s="77">
        <v>5.39</v>
      </c>
      <c r="J1416" s="2">
        <v>1</v>
      </c>
      <c r="K1416" s="119" cm="1">
        <f t="array" ref="K1416">ROUND(IF(C1416="Beer",SUM(LOOKUP(2,1/(SRP!$B$7:$B$9&lt;=E1416)/(SRP!$C$7:$C$9&gt;=E1416),SRP!$D$7:$D$9)*(G1416/100)*(E1416/1000)),IF(C1416="Spirits",SUM(LOOKUP(2,1/(SRP!$B$2:$B$6&lt;=E1416)/(SRP!$C$2:$C$6&gt;=E1416),SRP!$D$2:$D$6)*(G1416/100)*(E1416/1000)),IF(AND(C1416="Wine",D1416="Fortified Wines"),SUM(LOOKUP(2,1/(SRP!$B$20:$B$23&lt;=E1416)/(SRP!$C$20:$C$23&gt;=E1416),SRP!$D$20:$D$23)*(G1416/100)*(E1416/1000)),IF(C1416="Wine",SUM(LOOKUP(2,1/(SRP!$B$15:$B$19&lt;=E1416)/(SRP!$C$15:$C$19&gt;=E1416),SRP!$D$15:$D$19)*(G1416/100)*(E1416/1000)),IF(C1416="Ready to Drink",SUM(LOOKUP(2,1/(SRP!$B$10:$B$14&lt;=E1416)/(SRP!$C$10:$C$14&gt;=E1416),SRP!$D$10:$D$14)*(G1416/100)*(E1416/1000)),0))))),2)</f>
        <v>1.73</v>
      </c>
    </row>
    <row r="1417" spans="1:11" x14ac:dyDescent="0.35">
      <c r="A1417" s="2">
        <v>21969</v>
      </c>
      <c r="B1417" s="76" t="s">
        <v>1165</v>
      </c>
      <c r="C1417" s="76" t="s">
        <v>286</v>
      </c>
      <c r="D1417" s="76" t="s">
        <v>5236</v>
      </c>
      <c r="E1417" s="76">
        <v>750</v>
      </c>
      <c r="F1417" s="76">
        <v>12</v>
      </c>
      <c r="G1417" s="77">
        <v>13</v>
      </c>
      <c r="H1417" s="76" t="s">
        <v>3295</v>
      </c>
      <c r="I1417" s="77">
        <v>14.99</v>
      </c>
      <c r="J1417" s="2">
        <v>1</v>
      </c>
      <c r="K1417" s="119" cm="1">
        <f t="array" ref="K1417">ROUND(IF(C1417="Beer",SUM(LOOKUP(2,1/(SRP!$B$7:$B$9&lt;=E1417)/(SRP!$C$7:$C$9&gt;=E1417),SRP!$D$7:$D$9)*(G1417/100)*(E1417/1000)),IF(C1417="Spirits",SUM(LOOKUP(2,1/(SRP!$B$2:$B$6&lt;=E1417)/(SRP!$C$2:$C$6&gt;=E1417),SRP!$D$2:$D$6)*(G1417/100)*(E1417/1000)),IF(AND(C1417="Wine",D1417="Fortified Wines"),SUM(LOOKUP(2,1/(SRP!$B$20:$B$23&lt;=E1417)/(SRP!$C$20:$C$23&gt;=E1417),SRP!$D$20:$D$23)*(G1417/100)*(E1417/1000)),IF(C1417="Wine",SUM(LOOKUP(2,1/(SRP!$B$15:$B$19&lt;=E1417)/(SRP!$C$15:$C$19&gt;=E1417),SRP!$D$15:$D$19)*(G1417/100)*(E1417/1000)),IF(C1417="Ready to Drink",SUM(LOOKUP(2,1/(SRP!$B$10:$B$14&lt;=E1417)/(SRP!$C$10:$C$14&gt;=E1417),SRP!$D$10:$D$14)*(G1417/100)*(E1417/1000)),0))))),2)</f>
        <v>6.81</v>
      </c>
    </row>
    <row r="1418" spans="1:11" x14ac:dyDescent="0.35">
      <c r="A1418" s="2">
        <v>21998</v>
      </c>
      <c r="B1418" s="76" t="s">
        <v>1166</v>
      </c>
      <c r="C1418" s="76" t="s">
        <v>286</v>
      </c>
      <c r="D1418" s="76" t="s">
        <v>5245</v>
      </c>
      <c r="E1418" s="76">
        <v>750</v>
      </c>
      <c r="F1418" s="76">
        <v>12</v>
      </c>
      <c r="G1418" s="77">
        <v>14.5</v>
      </c>
      <c r="H1418" s="76" t="s">
        <v>5745</v>
      </c>
      <c r="I1418" s="77">
        <v>25.99</v>
      </c>
      <c r="J1418" s="2">
        <v>1</v>
      </c>
      <c r="K1418" s="119" cm="1">
        <f t="array" ref="K1418">ROUND(IF(C1418="Beer",SUM(LOOKUP(2,1/(SRP!$B$7:$B$9&lt;=E1418)/(SRP!$C$7:$C$9&gt;=E1418),SRP!$D$7:$D$9)*(G1418/100)*(E1418/1000)),IF(C1418="Spirits",SUM(LOOKUP(2,1/(SRP!$B$2:$B$6&lt;=E1418)/(SRP!$C$2:$C$6&gt;=E1418),SRP!$D$2:$D$6)*(G1418/100)*(E1418/1000)),IF(AND(C1418="Wine",D1418="Fortified Wines"),SUM(LOOKUP(2,1/(SRP!$B$20:$B$23&lt;=E1418)/(SRP!$C$20:$C$23&gt;=E1418),SRP!$D$20:$D$23)*(G1418/100)*(E1418/1000)),IF(C1418="Wine",SUM(LOOKUP(2,1/(SRP!$B$15:$B$19&lt;=E1418)/(SRP!$C$15:$C$19&gt;=E1418),SRP!$D$15:$D$19)*(G1418/100)*(E1418/1000)),IF(C1418="Ready to Drink",SUM(LOOKUP(2,1/(SRP!$B$10:$B$14&lt;=E1418)/(SRP!$C$10:$C$14&gt;=E1418),SRP!$D$10:$D$14)*(G1418/100)*(E1418/1000)),0))))),2)</f>
        <v>7.59</v>
      </c>
    </row>
    <row r="1419" spans="1:11" x14ac:dyDescent="0.35">
      <c r="A1419" s="2">
        <v>22061</v>
      </c>
      <c r="B1419" s="76" t="s">
        <v>6743</v>
      </c>
      <c r="C1419" s="76" t="s">
        <v>286</v>
      </c>
      <c r="D1419" s="76" t="s">
        <v>5269</v>
      </c>
      <c r="E1419" s="76">
        <v>750</v>
      </c>
      <c r="F1419" s="76">
        <v>12</v>
      </c>
      <c r="G1419" s="77">
        <v>14</v>
      </c>
      <c r="H1419" s="76" t="s">
        <v>3299</v>
      </c>
      <c r="I1419" s="77">
        <v>16.8</v>
      </c>
      <c r="J1419" s="2">
        <v>1</v>
      </c>
      <c r="K1419" s="119" cm="1">
        <f t="array" ref="K1419">ROUND(IF(C1419="Beer",SUM(LOOKUP(2,1/(SRP!$B$7:$B$9&lt;=E1419)/(SRP!$C$7:$C$9&gt;=E1419),SRP!$D$7:$D$9)*(G1419/100)*(E1419/1000)),IF(C1419="Spirits",SUM(LOOKUP(2,1/(SRP!$B$2:$B$6&lt;=E1419)/(SRP!$C$2:$C$6&gt;=E1419),SRP!$D$2:$D$6)*(G1419/100)*(E1419/1000)),IF(AND(C1419="Wine",D1419="Fortified Wines"),SUM(LOOKUP(2,1/(SRP!$B$20:$B$23&lt;=E1419)/(SRP!$C$20:$C$23&gt;=E1419),SRP!$D$20:$D$23)*(G1419/100)*(E1419/1000)),IF(C1419="Wine",SUM(LOOKUP(2,1/(SRP!$B$15:$B$19&lt;=E1419)/(SRP!$C$15:$C$19&gt;=E1419),SRP!$D$15:$D$19)*(G1419/100)*(E1419/1000)),IF(C1419="Ready to Drink",SUM(LOOKUP(2,1/(SRP!$B$10:$B$14&lt;=E1419)/(SRP!$C$10:$C$14&gt;=E1419),SRP!$D$10:$D$14)*(G1419/100)*(E1419/1000)),0))))),2)</f>
        <v>7.33</v>
      </c>
    </row>
    <row r="1420" spans="1:11" x14ac:dyDescent="0.35">
      <c r="A1420" s="2">
        <v>22067</v>
      </c>
      <c r="B1420" s="76" t="s">
        <v>1167</v>
      </c>
      <c r="C1420" s="76" t="s">
        <v>286</v>
      </c>
      <c r="D1420" s="76" t="s">
        <v>5246</v>
      </c>
      <c r="E1420" s="76">
        <v>750</v>
      </c>
      <c r="F1420" s="76">
        <v>12</v>
      </c>
      <c r="G1420" s="77">
        <v>13.5</v>
      </c>
      <c r="H1420" s="76" t="s">
        <v>6283</v>
      </c>
      <c r="I1420" s="77">
        <v>21.99</v>
      </c>
      <c r="J1420" s="2">
        <v>1</v>
      </c>
      <c r="K1420" s="119" cm="1">
        <f t="array" ref="K1420">ROUND(IF(C1420="Beer",SUM(LOOKUP(2,1/(SRP!$B$7:$B$9&lt;=E1420)/(SRP!$C$7:$C$9&gt;=E1420),SRP!$D$7:$D$9)*(G1420/100)*(E1420/1000)),IF(C1420="Spirits",SUM(LOOKUP(2,1/(SRP!$B$2:$B$6&lt;=E1420)/(SRP!$C$2:$C$6&gt;=E1420),SRP!$D$2:$D$6)*(G1420/100)*(E1420/1000)),IF(AND(C1420="Wine",D1420="Fortified Wines"),SUM(LOOKUP(2,1/(SRP!$B$20:$B$23&lt;=E1420)/(SRP!$C$20:$C$23&gt;=E1420),SRP!$D$20:$D$23)*(G1420/100)*(E1420/1000)),IF(C1420="Wine",SUM(LOOKUP(2,1/(SRP!$B$15:$B$19&lt;=E1420)/(SRP!$C$15:$C$19&gt;=E1420),SRP!$D$15:$D$19)*(G1420/100)*(E1420/1000)),IF(C1420="Ready to Drink",SUM(LOOKUP(2,1/(SRP!$B$10:$B$14&lt;=E1420)/(SRP!$C$10:$C$14&gt;=E1420),SRP!$D$10:$D$14)*(G1420/100)*(E1420/1000)),0))))),2)</f>
        <v>7.07</v>
      </c>
    </row>
    <row r="1421" spans="1:11" x14ac:dyDescent="0.35">
      <c r="A1421" s="2">
        <v>22093</v>
      </c>
      <c r="B1421" s="76" t="s">
        <v>1169</v>
      </c>
      <c r="C1421" s="76" t="s">
        <v>286</v>
      </c>
      <c r="D1421" s="76" t="s">
        <v>5247</v>
      </c>
      <c r="E1421" s="76">
        <v>750</v>
      </c>
      <c r="F1421" s="76">
        <v>12</v>
      </c>
      <c r="G1421" s="77">
        <v>13.7</v>
      </c>
      <c r="H1421" s="76" t="s">
        <v>3282</v>
      </c>
      <c r="I1421" s="77">
        <v>21.99</v>
      </c>
      <c r="J1421" s="2">
        <v>1</v>
      </c>
      <c r="K1421" s="119" cm="1">
        <f t="array" ref="K1421">ROUND(IF(C1421="Beer",SUM(LOOKUP(2,1/(SRP!$B$7:$B$9&lt;=E1421)/(SRP!$C$7:$C$9&gt;=E1421),SRP!$D$7:$D$9)*(G1421/100)*(E1421/1000)),IF(C1421="Spirits",SUM(LOOKUP(2,1/(SRP!$B$2:$B$6&lt;=E1421)/(SRP!$C$2:$C$6&gt;=E1421),SRP!$D$2:$D$6)*(G1421/100)*(E1421/1000)),IF(AND(C1421="Wine",D1421="Fortified Wines"),SUM(LOOKUP(2,1/(SRP!$B$20:$B$23&lt;=E1421)/(SRP!$C$20:$C$23&gt;=E1421),SRP!$D$20:$D$23)*(G1421/100)*(E1421/1000)),IF(C1421="Wine",SUM(LOOKUP(2,1/(SRP!$B$15:$B$19&lt;=E1421)/(SRP!$C$15:$C$19&gt;=E1421),SRP!$D$15:$D$19)*(G1421/100)*(E1421/1000)),IF(C1421="Ready to Drink",SUM(LOOKUP(2,1/(SRP!$B$10:$B$14&lt;=E1421)/(SRP!$C$10:$C$14&gt;=E1421),SRP!$D$10:$D$14)*(G1421/100)*(E1421/1000)),0))))),2)</f>
        <v>7.17</v>
      </c>
    </row>
    <row r="1422" spans="1:11" x14ac:dyDescent="0.35">
      <c r="A1422" s="2">
        <v>22096</v>
      </c>
      <c r="B1422" s="76" t="s">
        <v>3056</v>
      </c>
      <c r="C1422" s="76" t="s">
        <v>5938</v>
      </c>
      <c r="D1422" s="76" t="s">
        <v>5298</v>
      </c>
      <c r="E1422" s="76">
        <v>5000</v>
      </c>
      <c r="F1422" s="76">
        <v>4</v>
      </c>
      <c r="G1422" s="77">
        <v>5</v>
      </c>
      <c r="H1422" s="76" t="s">
        <v>3326</v>
      </c>
      <c r="I1422" s="77">
        <v>31.99</v>
      </c>
      <c r="J1422" s="2">
        <v>1</v>
      </c>
      <c r="K1422" s="119" cm="1">
        <f t="array" ref="K1422">ROUND(IF(C1422="Beer",SUM(LOOKUP(2,1/(SRP!$B$7:$B$9&lt;=E1422)/(SRP!$C$7:$C$9&gt;=E1422),SRP!$D$7:$D$9)*(G1422/100)*(E1422/1000)),IF(C1422="Spirits",SUM(LOOKUP(2,1/(SRP!$B$2:$B$6&lt;=E1422)/(SRP!$C$2:$C$6&gt;=E1422),SRP!$D$2:$D$6)*(G1422/100)*(E1422/1000)),IF(AND(C1422="Wine",D1422="Fortified Wines"),SUM(LOOKUP(2,1/(SRP!$B$20:$B$23&lt;=E1422)/(SRP!$C$20:$C$23&gt;=E1422),SRP!$D$20:$D$23)*(G1422/100)*(E1422/1000)),IF(C1422="Wine",SUM(LOOKUP(2,1/(SRP!$B$15:$B$19&lt;=E1422)/(SRP!$C$15:$C$19&gt;=E1422),SRP!$D$15:$D$19)*(G1422/100)*(E1422/1000)),IF(C1422="Ready to Drink",SUM(LOOKUP(2,1/(SRP!$B$10:$B$14&lt;=E1422)/(SRP!$C$10:$C$14&gt;=E1422),SRP!$D$10:$D$14)*(G1422/100)*(E1422/1000)),0))))),2)</f>
        <v>17.45</v>
      </c>
    </row>
    <row r="1423" spans="1:11" x14ac:dyDescent="0.35">
      <c r="A1423" s="2">
        <v>22096</v>
      </c>
      <c r="B1423" s="76" t="s">
        <v>3056</v>
      </c>
      <c r="C1423" s="76" t="s">
        <v>5938</v>
      </c>
      <c r="D1423" s="76" t="s">
        <v>5298</v>
      </c>
      <c r="E1423" s="76">
        <v>5000</v>
      </c>
      <c r="F1423" s="76">
        <v>4</v>
      </c>
      <c r="G1423" s="77">
        <v>5</v>
      </c>
      <c r="H1423" s="76" t="s">
        <v>3326</v>
      </c>
      <c r="I1423" s="77">
        <v>31.99</v>
      </c>
      <c r="J1423" s="2">
        <v>1</v>
      </c>
      <c r="K1423" s="119" cm="1">
        <f t="array" ref="K1423">ROUND(IF(C1423="Beer",SUM(LOOKUP(2,1/(SRP!$B$7:$B$9&lt;=E1423)/(SRP!$C$7:$C$9&gt;=E1423),SRP!$D$7:$D$9)*(G1423/100)*(E1423/1000)),IF(C1423="Spirits",SUM(LOOKUP(2,1/(SRP!$B$2:$B$6&lt;=E1423)/(SRP!$C$2:$C$6&gt;=E1423),SRP!$D$2:$D$6)*(G1423/100)*(E1423/1000)),IF(AND(C1423="Wine",D1423="Fortified Wines"),SUM(LOOKUP(2,1/(SRP!$B$20:$B$23&lt;=E1423)/(SRP!$C$20:$C$23&gt;=E1423),SRP!$D$20:$D$23)*(G1423/100)*(E1423/1000)),IF(C1423="Wine",SUM(LOOKUP(2,1/(SRP!$B$15:$B$19&lt;=E1423)/(SRP!$C$15:$C$19&gt;=E1423),SRP!$D$15:$D$19)*(G1423/100)*(E1423/1000)),IF(C1423="Ready to Drink",SUM(LOOKUP(2,1/(SRP!$B$10:$B$14&lt;=E1423)/(SRP!$C$10:$C$14&gt;=E1423),SRP!$D$10:$D$14)*(G1423/100)*(E1423/1000)),0))))),2)</f>
        <v>17.45</v>
      </c>
    </row>
    <row r="1424" spans="1:11" x14ac:dyDescent="0.35">
      <c r="A1424" s="2">
        <v>22115</v>
      </c>
      <c r="B1424" s="76" t="s">
        <v>1170</v>
      </c>
      <c r="C1424" s="76" t="s">
        <v>286</v>
      </c>
      <c r="D1424" s="76" t="s">
        <v>5236</v>
      </c>
      <c r="E1424" s="76">
        <v>750</v>
      </c>
      <c r="F1424" s="76">
        <v>12</v>
      </c>
      <c r="G1424" s="77">
        <v>13.5</v>
      </c>
      <c r="H1424" s="76" t="s">
        <v>3288</v>
      </c>
      <c r="I1424" s="77">
        <v>16.989999999999998</v>
      </c>
      <c r="J1424" s="2">
        <v>1</v>
      </c>
      <c r="K1424" s="119" cm="1">
        <f t="array" ref="K1424">ROUND(IF(C1424="Beer",SUM(LOOKUP(2,1/(SRP!$B$7:$B$9&lt;=E1424)/(SRP!$C$7:$C$9&gt;=E1424),SRP!$D$7:$D$9)*(G1424/100)*(E1424/1000)),IF(C1424="Spirits",SUM(LOOKUP(2,1/(SRP!$B$2:$B$6&lt;=E1424)/(SRP!$C$2:$C$6&gt;=E1424),SRP!$D$2:$D$6)*(G1424/100)*(E1424/1000)),IF(AND(C1424="Wine",D1424="Fortified Wines"),SUM(LOOKUP(2,1/(SRP!$B$20:$B$23&lt;=E1424)/(SRP!$C$20:$C$23&gt;=E1424),SRP!$D$20:$D$23)*(G1424/100)*(E1424/1000)),IF(C1424="Wine",SUM(LOOKUP(2,1/(SRP!$B$15:$B$19&lt;=E1424)/(SRP!$C$15:$C$19&gt;=E1424),SRP!$D$15:$D$19)*(G1424/100)*(E1424/1000)),IF(C1424="Ready to Drink",SUM(LOOKUP(2,1/(SRP!$B$10:$B$14&lt;=E1424)/(SRP!$C$10:$C$14&gt;=E1424),SRP!$D$10:$D$14)*(G1424/100)*(E1424/1000)),0))))),2)</f>
        <v>7.07</v>
      </c>
    </row>
    <row r="1425" spans="1:11" x14ac:dyDescent="0.35">
      <c r="A1425" s="2">
        <v>22117</v>
      </c>
      <c r="B1425" s="76" t="s">
        <v>1171</v>
      </c>
      <c r="C1425" s="76" t="s">
        <v>286</v>
      </c>
      <c r="D1425" s="76" t="s">
        <v>5269</v>
      </c>
      <c r="E1425" s="76">
        <v>750</v>
      </c>
      <c r="F1425" s="76">
        <v>12</v>
      </c>
      <c r="G1425" s="77">
        <v>10.5</v>
      </c>
      <c r="H1425" s="76" t="s">
        <v>3292</v>
      </c>
      <c r="I1425" s="77">
        <v>16.989999999999998</v>
      </c>
      <c r="J1425" s="2">
        <v>1</v>
      </c>
      <c r="K1425" s="119" cm="1">
        <f t="array" ref="K1425">ROUND(IF(C1425="Beer",SUM(LOOKUP(2,1/(SRP!$B$7:$B$9&lt;=E1425)/(SRP!$C$7:$C$9&gt;=E1425),SRP!$D$7:$D$9)*(G1425/100)*(E1425/1000)),IF(C1425="Spirits",SUM(LOOKUP(2,1/(SRP!$B$2:$B$6&lt;=E1425)/(SRP!$C$2:$C$6&gt;=E1425),SRP!$D$2:$D$6)*(G1425/100)*(E1425/1000)),IF(AND(C1425="Wine",D1425="Fortified Wines"),SUM(LOOKUP(2,1/(SRP!$B$20:$B$23&lt;=E1425)/(SRP!$C$20:$C$23&gt;=E1425),SRP!$D$20:$D$23)*(G1425/100)*(E1425/1000)),IF(C1425="Wine",SUM(LOOKUP(2,1/(SRP!$B$15:$B$19&lt;=E1425)/(SRP!$C$15:$C$19&gt;=E1425),SRP!$D$15:$D$19)*(G1425/100)*(E1425/1000)),IF(C1425="Ready to Drink",SUM(LOOKUP(2,1/(SRP!$B$10:$B$14&lt;=E1425)/(SRP!$C$10:$C$14&gt;=E1425),SRP!$D$10:$D$14)*(G1425/100)*(E1425/1000)),0))))),2)</f>
        <v>5.5</v>
      </c>
    </row>
    <row r="1426" spans="1:11" x14ac:dyDescent="0.35">
      <c r="A1426" s="2">
        <v>22121</v>
      </c>
      <c r="B1426" s="76" t="s">
        <v>1172</v>
      </c>
      <c r="C1426" s="76" t="s">
        <v>286</v>
      </c>
      <c r="D1426" s="76" t="s">
        <v>5236</v>
      </c>
      <c r="E1426" s="76">
        <v>750</v>
      </c>
      <c r="F1426" s="76">
        <v>12</v>
      </c>
      <c r="G1426" s="77">
        <v>12.5</v>
      </c>
      <c r="H1426" s="76" t="s">
        <v>3300</v>
      </c>
      <c r="I1426" s="77">
        <v>19.989999999999998</v>
      </c>
      <c r="J1426" s="2">
        <v>1</v>
      </c>
      <c r="K1426" s="119" cm="1">
        <f t="array" ref="K1426">ROUND(IF(C1426="Beer",SUM(LOOKUP(2,1/(SRP!$B$7:$B$9&lt;=E1426)/(SRP!$C$7:$C$9&gt;=E1426),SRP!$D$7:$D$9)*(G1426/100)*(E1426/1000)),IF(C1426="Spirits",SUM(LOOKUP(2,1/(SRP!$B$2:$B$6&lt;=E1426)/(SRP!$C$2:$C$6&gt;=E1426),SRP!$D$2:$D$6)*(G1426/100)*(E1426/1000)),IF(AND(C1426="Wine",D1426="Fortified Wines"),SUM(LOOKUP(2,1/(SRP!$B$20:$B$23&lt;=E1426)/(SRP!$C$20:$C$23&gt;=E1426),SRP!$D$20:$D$23)*(G1426/100)*(E1426/1000)),IF(C1426="Wine",SUM(LOOKUP(2,1/(SRP!$B$15:$B$19&lt;=E1426)/(SRP!$C$15:$C$19&gt;=E1426),SRP!$D$15:$D$19)*(G1426/100)*(E1426/1000)),IF(C1426="Ready to Drink",SUM(LOOKUP(2,1/(SRP!$B$10:$B$14&lt;=E1426)/(SRP!$C$10:$C$14&gt;=E1426),SRP!$D$10:$D$14)*(G1426/100)*(E1426/1000)),0))))),2)</f>
        <v>6.54</v>
      </c>
    </row>
    <row r="1427" spans="1:11" x14ac:dyDescent="0.35">
      <c r="A1427" s="2">
        <v>22122</v>
      </c>
      <c r="B1427" s="76" t="s">
        <v>1173</v>
      </c>
      <c r="C1427" s="76" t="s">
        <v>286</v>
      </c>
      <c r="D1427" s="76" t="s">
        <v>5269</v>
      </c>
      <c r="E1427" s="76">
        <v>750</v>
      </c>
      <c r="F1427" s="76">
        <v>12</v>
      </c>
      <c r="G1427" s="77">
        <v>13.5</v>
      </c>
      <c r="H1427" s="76" t="s">
        <v>3314</v>
      </c>
      <c r="I1427" s="77">
        <v>21.99</v>
      </c>
      <c r="J1427" s="2">
        <v>1</v>
      </c>
      <c r="K1427" s="119" cm="1">
        <f t="array" ref="K1427">ROUND(IF(C1427="Beer",SUM(LOOKUP(2,1/(SRP!$B$7:$B$9&lt;=E1427)/(SRP!$C$7:$C$9&gt;=E1427),SRP!$D$7:$D$9)*(G1427/100)*(E1427/1000)),IF(C1427="Spirits",SUM(LOOKUP(2,1/(SRP!$B$2:$B$6&lt;=E1427)/(SRP!$C$2:$C$6&gt;=E1427),SRP!$D$2:$D$6)*(G1427/100)*(E1427/1000)),IF(AND(C1427="Wine",D1427="Fortified Wines"),SUM(LOOKUP(2,1/(SRP!$B$20:$B$23&lt;=E1427)/(SRP!$C$20:$C$23&gt;=E1427),SRP!$D$20:$D$23)*(G1427/100)*(E1427/1000)),IF(C1427="Wine",SUM(LOOKUP(2,1/(SRP!$B$15:$B$19&lt;=E1427)/(SRP!$C$15:$C$19&gt;=E1427),SRP!$D$15:$D$19)*(G1427/100)*(E1427/1000)),IF(C1427="Ready to Drink",SUM(LOOKUP(2,1/(SRP!$B$10:$B$14&lt;=E1427)/(SRP!$C$10:$C$14&gt;=E1427),SRP!$D$10:$D$14)*(G1427/100)*(E1427/1000)),0))))),2)</f>
        <v>7.07</v>
      </c>
    </row>
    <row r="1428" spans="1:11" x14ac:dyDescent="0.35">
      <c r="A1428" s="2">
        <v>22131</v>
      </c>
      <c r="B1428" s="76" t="s">
        <v>1174</v>
      </c>
      <c r="C1428" s="76" t="s">
        <v>285</v>
      </c>
      <c r="D1428" s="76" t="s">
        <v>5231</v>
      </c>
      <c r="E1428" s="76">
        <v>750</v>
      </c>
      <c r="F1428" s="76">
        <v>12</v>
      </c>
      <c r="G1428" s="77">
        <v>40</v>
      </c>
      <c r="H1428" s="76" t="s">
        <v>3366</v>
      </c>
      <c r="I1428" s="77">
        <v>41.99</v>
      </c>
      <c r="J1428" s="2">
        <v>1</v>
      </c>
      <c r="K1428" s="119" cm="1">
        <f t="array" ref="K1428">ROUND(IF(C1428="Beer",SUM(LOOKUP(2,1/(SRP!$B$7:$B$9&lt;=E1428)/(SRP!$C$7:$C$9&gt;=E1428),SRP!$D$7:$D$9)*(G1428/100)*(E1428/1000)),IF(C1428="Spirits",SUM(LOOKUP(2,1/(SRP!$B$2:$B$6&lt;=E1428)/(SRP!$C$2:$C$6&gt;=E1428),SRP!$D$2:$D$6)*(G1428/100)*(E1428/1000)),IF(AND(C1428="Wine",D1428="Fortified Wines"),SUM(LOOKUP(2,1/(SRP!$B$20:$B$23&lt;=E1428)/(SRP!$C$20:$C$23&gt;=E1428),SRP!$D$20:$D$23)*(G1428/100)*(E1428/1000)),IF(C1428="Wine",SUM(LOOKUP(2,1/(SRP!$B$15:$B$19&lt;=E1428)/(SRP!$C$15:$C$19&gt;=E1428),SRP!$D$15:$D$19)*(G1428/100)*(E1428/1000)),IF(C1428="Ready to Drink",SUM(LOOKUP(2,1/(SRP!$B$10:$B$14&lt;=E1428)/(SRP!$C$10:$C$14&gt;=E1428),SRP!$D$10:$D$14)*(G1428/100)*(E1428/1000)),0))))),2)</f>
        <v>20.94</v>
      </c>
    </row>
    <row r="1429" spans="1:11" x14ac:dyDescent="0.35">
      <c r="A1429" s="2">
        <v>22145</v>
      </c>
      <c r="B1429" s="76" t="s">
        <v>1175</v>
      </c>
      <c r="C1429" s="76" t="s">
        <v>287</v>
      </c>
      <c r="D1429" s="76" t="s">
        <v>5271</v>
      </c>
      <c r="E1429" s="76">
        <v>2840</v>
      </c>
      <c r="F1429" s="76">
        <v>3</v>
      </c>
      <c r="G1429" s="77">
        <v>4</v>
      </c>
      <c r="H1429" s="76" t="s">
        <v>3330</v>
      </c>
      <c r="I1429" s="77">
        <v>16.989999999999998</v>
      </c>
      <c r="J1429" s="2">
        <v>8</v>
      </c>
      <c r="K1429" s="119" cm="1">
        <f t="array" ref="K1429">ROUND(IF(C1429="Beer",SUM(LOOKUP(2,1/(SRP!$B$7:$B$9&lt;=E1429)/(SRP!$C$7:$C$9&gt;=E1429),SRP!$D$7:$D$9)*(G1429/100)*(E1429/1000)),IF(C1429="Spirits",SUM(LOOKUP(2,1/(SRP!$B$2:$B$6&lt;=E1429)/(SRP!$C$2:$C$6&gt;=E1429),SRP!$D$2:$D$6)*(G1429/100)*(E1429/1000)),IF(AND(C1429="Wine",D1429="Fortified Wines"),SUM(LOOKUP(2,1/(SRP!$B$20:$B$23&lt;=E1429)/(SRP!$C$20:$C$23&gt;=E1429),SRP!$D$20:$D$23)*(G1429/100)*(E1429/1000)),IF(C1429="Wine",SUM(LOOKUP(2,1/(SRP!$B$15:$B$19&lt;=E1429)/(SRP!$C$15:$C$19&gt;=E1429),SRP!$D$15:$D$19)*(G1429/100)*(E1429/1000)),IF(C1429="Ready to Drink",SUM(LOOKUP(2,1/(SRP!$B$10:$B$14&lt;=E1429)/(SRP!$C$10:$C$14&gt;=E1429),SRP!$D$10:$D$14)*(G1429/100)*(E1429/1000)),0))))),2)</f>
        <v>7.93</v>
      </c>
    </row>
    <row r="1430" spans="1:11" x14ac:dyDescent="0.35">
      <c r="A1430" s="2">
        <v>22145</v>
      </c>
      <c r="B1430" s="76" t="s">
        <v>1175</v>
      </c>
      <c r="C1430" s="76" t="s">
        <v>287</v>
      </c>
      <c r="D1430" s="76" t="s">
        <v>5271</v>
      </c>
      <c r="E1430" s="76">
        <v>2840</v>
      </c>
      <c r="F1430" s="76">
        <v>3</v>
      </c>
      <c r="G1430" s="77">
        <v>4</v>
      </c>
      <c r="H1430" s="76" t="s">
        <v>3330</v>
      </c>
      <c r="I1430" s="77">
        <v>16.989999999999998</v>
      </c>
      <c r="J1430" s="2">
        <v>8</v>
      </c>
      <c r="K1430" s="119" cm="1">
        <f t="array" ref="K1430">ROUND(IF(C1430="Beer",SUM(LOOKUP(2,1/(SRP!$B$7:$B$9&lt;=E1430)/(SRP!$C$7:$C$9&gt;=E1430),SRP!$D$7:$D$9)*(G1430/100)*(E1430/1000)),IF(C1430="Spirits",SUM(LOOKUP(2,1/(SRP!$B$2:$B$6&lt;=E1430)/(SRP!$C$2:$C$6&gt;=E1430),SRP!$D$2:$D$6)*(G1430/100)*(E1430/1000)),IF(AND(C1430="Wine",D1430="Fortified Wines"),SUM(LOOKUP(2,1/(SRP!$B$20:$B$23&lt;=E1430)/(SRP!$C$20:$C$23&gt;=E1430),SRP!$D$20:$D$23)*(G1430/100)*(E1430/1000)),IF(C1430="Wine",SUM(LOOKUP(2,1/(SRP!$B$15:$B$19&lt;=E1430)/(SRP!$C$15:$C$19&gt;=E1430),SRP!$D$15:$D$19)*(G1430/100)*(E1430/1000)),IF(C1430="Ready to Drink",SUM(LOOKUP(2,1/(SRP!$B$10:$B$14&lt;=E1430)/(SRP!$C$10:$C$14&gt;=E1430),SRP!$D$10:$D$14)*(G1430/100)*(E1430/1000)),0))))),2)</f>
        <v>7.93</v>
      </c>
    </row>
    <row r="1431" spans="1:11" x14ac:dyDescent="0.35">
      <c r="A1431" s="2">
        <v>22155</v>
      </c>
      <c r="B1431" s="76" t="s">
        <v>1176</v>
      </c>
      <c r="C1431" s="76" t="s">
        <v>287</v>
      </c>
      <c r="D1431" s="76" t="s">
        <v>5230</v>
      </c>
      <c r="E1431" s="76">
        <v>330</v>
      </c>
      <c r="F1431" s="76">
        <v>24</v>
      </c>
      <c r="G1431" s="77">
        <v>5</v>
      </c>
      <c r="H1431" s="76" t="s">
        <v>3294</v>
      </c>
      <c r="I1431" s="77">
        <v>2.99</v>
      </c>
      <c r="J1431" s="2">
        <v>1</v>
      </c>
      <c r="K1431" s="119" cm="1">
        <f t="array" ref="K1431">ROUND(IF(C1431="Beer",SUM(LOOKUP(2,1/(SRP!$B$7:$B$9&lt;=E1431)/(SRP!$C$7:$C$9&gt;=E1431),SRP!$D$7:$D$9)*(G1431/100)*(E1431/1000)),IF(C1431="Spirits",SUM(LOOKUP(2,1/(SRP!$B$2:$B$6&lt;=E1431)/(SRP!$C$2:$C$6&gt;=E1431),SRP!$D$2:$D$6)*(G1431/100)*(E1431/1000)),IF(AND(C1431="Wine",D1431="Fortified Wines"),SUM(LOOKUP(2,1/(SRP!$B$20:$B$23&lt;=E1431)/(SRP!$C$20:$C$23&gt;=E1431),SRP!$D$20:$D$23)*(G1431/100)*(E1431/1000)),IF(C1431="Wine",SUM(LOOKUP(2,1/(SRP!$B$15:$B$19&lt;=E1431)/(SRP!$C$15:$C$19&gt;=E1431),SRP!$D$15:$D$19)*(G1431/100)*(E1431/1000)),IF(C1431="Ready to Drink",SUM(LOOKUP(2,1/(SRP!$B$10:$B$14&lt;=E1431)/(SRP!$C$10:$C$14&gt;=E1431),SRP!$D$10:$D$14)*(G1431/100)*(E1431/1000)),0))))),2)</f>
        <v>1.1499999999999999</v>
      </c>
    </row>
    <row r="1432" spans="1:11" x14ac:dyDescent="0.35">
      <c r="A1432" s="2">
        <v>22169</v>
      </c>
      <c r="B1432" s="76" t="s">
        <v>4014</v>
      </c>
      <c r="C1432" s="76" t="s">
        <v>287</v>
      </c>
      <c r="D1432" s="76" t="s">
        <v>5240</v>
      </c>
      <c r="E1432" s="76">
        <v>500</v>
      </c>
      <c r="F1432" s="76">
        <v>24</v>
      </c>
      <c r="G1432" s="77">
        <v>8</v>
      </c>
      <c r="H1432" s="76" t="s">
        <v>3294</v>
      </c>
      <c r="I1432" s="77">
        <v>3.1</v>
      </c>
      <c r="J1432" s="2">
        <v>1</v>
      </c>
      <c r="K1432" s="119" cm="1">
        <f t="array" ref="K1432">ROUND(IF(C1432="Beer",SUM(LOOKUP(2,1/(SRP!$B$7:$B$9&lt;=E1432)/(SRP!$C$7:$C$9&gt;=E1432),SRP!$D$7:$D$9)*(G1432/100)*(E1432/1000)),IF(C1432="Spirits",SUM(LOOKUP(2,1/(SRP!$B$2:$B$6&lt;=E1432)/(SRP!$C$2:$C$6&gt;=E1432),SRP!$D$2:$D$6)*(G1432/100)*(E1432/1000)),IF(AND(C1432="Wine",D1432="Fortified Wines"),SUM(LOOKUP(2,1/(SRP!$B$20:$B$23&lt;=E1432)/(SRP!$C$20:$C$23&gt;=E1432),SRP!$D$20:$D$23)*(G1432/100)*(E1432/1000)),IF(C1432="Wine",SUM(LOOKUP(2,1/(SRP!$B$15:$B$19&lt;=E1432)/(SRP!$C$15:$C$19&gt;=E1432),SRP!$D$15:$D$19)*(G1432/100)*(E1432/1000)),IF(C1432="Ready to Drink",SUM(LOOKUP(2,1/(SRP!$B$10:$B$14&lt;=E1432)/(SRP!$C$10:$C$14&gt;=E1432),SRP!$D$10:$D$14)*(G1432/100)*(E1432/1000)),0))))),2)</f>
        <v>2.79</v>
      </c>
    </row>
    <row r="1433" spans="1:11" x14ac:dyDescent="0.35">
      <c r="A1433" s="2">
        <v>22203</v>
      </c>
      <c r="B1433" s="76" t="s">
        <v>3373</v>
      </c>
      <c r="C1433" s="76" t="s">
        <v>286</v>
      </c>
      <c r="D1433" s="76" t="s">
        <v>5236</v>
      </c>
      <c r="E1433" s="76">
        <v>750</v>
      </c>
      <c r="F1433" s="76">
        <v>12</v>
      </c>
      <c r="G1433" s="77">
        <v>14</v>
      </c>
      <c r="H1433" s="76" t="s">
        <v>3305</v>
      </c>
      <c r="I1433" s="77">
        <v>22.99</v>
      </c>
      <c r="J1433" s="2">
        <v>1</v>
      </c>
      <c r="K1433" s="119" cm="1">
        <f t="array" ref="K1433">ROUND(IF(C1433="Beer",SUM(LOOKUP(2,1/(SRP!$B$7:$B$9&lt;=E1433)/(SRP!$C$7:$C$9&gt;=E1433),SRP!$D$7:$D$9)*(G1433/100)*(E1433/1000)),IF(C1433="Spirits",SUM(LOOKUP(2,1/(SRP!$B$2:$B$6&lt;=E1433)/(SRP!$C$2:$C$6&gt;=E1433),SRP!$D$2:$D$6)*(G1433/100)*(E1433/1000)),IF(AND(C1433="Wine",D1433="Fortified Wines"),SUM(LOOKUP(2,1/(SRP!$B$20:$B$23&lt;=E1433)/(SRP!$C$20:$C$23&gt;=E1433),SRP!$D$20:$D$23)*(G1433/100)*(E1433/1000)),IF(C1433="Wine",SUM(LOOKUP(2,1/(SRP!$B$15:$B$19&lt;=E1433)/(SRP!$C$15:$C$19&gt;=E1433),SRP!$D$15:$D$19)*(G1433/100)*(E1433/1000)),IF(C1433="Ready to Drink",SUM(LOOKUP(2,1/(SRP!$B$10:$B$14&lt;=E1433)/(SRP!$C$10:$C$14&gt;=E1433),SRP!$D$10:$D$14)*(G1433/100)*(E1433/1000)),0))))),2)</f>
        <v>7.33</v>
      </c>
    </row>
    <row r="1434" spans="1:11" x14ac:dyDescent="0.35">
      <c r="A1434" s="2">
        <v>22244</v>
      </c>
      <c r="B1434" s="76" t="s">
        <v>1178</v>
      </c>
      <c r="C1434" s="76" t="s">
        <v>286</v>
      </c>
      <c r="D1434" s="76" t="s">
        <v>5258</v>
      </c>
      <c r="E1434" s="76">
        <v>750</v>
      </c>
      <c r="F1434" s="76">
        <v>12</v>
      </c>
      <c r="G1434" s="77">
        <v>7</v>
      </c>
      <c r="H1434" s="76" t="s">
        <v>3300</v>
      </c>
      <c r="I1434" s="77">
        <v>13.99</v>
      </c>
      <c r="J1434" s="2">
        <v>1</v>
      </c>
      <c r="K1434" s="119" cm="1">
        <f t="array" ref="K1434">ROUND(IF(C1434="Beer",SUM(LOOKUP(2,1/(SRP!$B$7:$B$9&lt;=E1434)/(SRP!$C$7:$C$9&gt;=E1434),SRP!$D$7:$D$9)*(G1434/100)*(E1434/1000)),IF(C1434="Spirits",SUM(LOOKUP(2,1/(SRP!$B$2:$B$6&lt;=E1434)/(SRP!$C$2:$C$6&gt;=E1434),SRP!$D$2:$D$6)*(G1434/100)*(E1434/1000)),IF(AND(C1434="Wine",D1434="Fortified Wines"),SUM(LOOKUP(2,1/(SRP!$B$20:$B$23&lt;=E1434)/(SRP!$C$20:$C$23&gt;=E1434),SRP!$D$20:$D$23)*(G1434/100)*(E1434/1000)),IF(C1434="Wine",SUM(LOOKUP(2,1/(SRP!$B$15:$B$19&lt;=E1434)/(SRP!$C$15:$C$19&gt;=E1434),SRP!$D$15:$D$19)*(G1434/100)*(E1434/1000)),IF(C1434="Ready to Drink",SUM(LOOKUP(2,1/(SRP!$B$10:$B$14&lt;=E1434)/(SRP!$C$10:$C$14&gt;=E1434),SRP!$D$10:$D$14)*(G1434/100)*(E1434/1000)),0))))),2)</f>
        <v>3.67</v>
      </c>
    </row>
    <row r="1435" spans="1:11" x14ac:dyDescent="0.35">
      <c r="A1435" s="2">
        <v>22273</v>
      </c>
      <c r="B1435" s="76" t="s">
        <v>1179</v>
      </c>
      <c r="C1435" s="76" t="s">
        <v>287</v>
      </c>
      <c r="D1435" s="76" t="s">
        <v>5266</v>
      </c>
      <c r="E1435" s="76">
        <v>3784</v>
      </c>
      <c r="F1435" s="76">
        <v>3</v>
      </c>
      <c r="G1435" s="77">
        <v>5</v>
      </c>
      <c r="H1435" s="76" t="s">
        <v>3360</v>
      </c>
      <c r="I1435" s="77">
        <v>28.99</v>
      </c>
      <c r="J1435" s="2">
        <v>8</v>
      </c>
      <c r="K1435" s="119" cm="1">
        <f t="array" ref="K1435">ROUND(IF(C1435="Beer",SUM(LOOKUP(2,1/(SRP!$B$7:$B$9&lt;=E1435)/(SRP!$C$7:$C$9&gt;=E1435),SRP!$D$7:$D$9)*(G1435/100)*(E1435/1000)),IF(C1435="Spirits",SUM(LOOKUP(2,1/(SRP!$B$2:$B$6&lt;=E1435)/(SRP!$C$2:$C$6&gt;=E1435),SRP!$D$2:$D$6)*(G1435/100)*(E1435/1000)),IF(AND(C1435="Wine",D1435="Fortified Wines"),SUM(LOOKUP(2,1/(SRP!$B$20:$B$23&lt;=E1435)/(SRP!$C$20:$C$23&gt;=E1435),SRP!$D$20:$D$23)*(G1435/100)*(E1435/1000)),IF(C1435="Wine",SUM(LOOKUP(2,1/(SRP!$B$15:$B$19&lt;=E1435)/(SRP!$C$15:$C$19&gt;=E1435),SRP!$D$15:$D$19)*(G1435/100)*(E1435/1000)),IF(C1435="Ready to Drink",SUM(LOOKUP(2,1/(SRP!$B$10:$B$14&lt;=E1435)/(SRP!$C$10:$C$14&gt;=E1435),SRP!$D$10:$D$14)*(G1435/100)*(E1435/1000)),0))))),2)</f>
        <v>13.21</v>
      </c>
    </row>
    <row r="1436" spans="1:11" x14ac:dyDescent="0.35">
      <c r="A1436" s="2">
        <v>22273</v>
      </c>
      <c r="B1436" s="76" t="s">
        <v>1179</v>
      </c>
      <c r="C1436" s="76" t="s">
        <v>287</v>
      </c>
      <c r="D1436" s="76" t="s">
        <v>5266</v>
      </c>
      <c r="E1436" s="76">
        <v>3784</v>
      </c>
      <c r="F1436" s="76">
        <v>3</v>
      </c>
      <c r="G1436" s="77">
        <v>5</v>
      </c>
      <c r="H1436" s="76" t="s">
        <v>3360</v>
      </c>
      <c r="I1436" s="77">
        <v>28.99</v>
      </c>
      <c r="J1436" s="2">
        <v>8</v>
      </c>
      <c r="K1436" s="119" cm="1">
        <f t="array" ref="K1436">ROUND(IF(C1436="Beer",SUM(LOOKUP(2,1/(SRP!$B$7:$B$9&lt;=E1436)/(SRP!$C$7:$C$9&gt;=E1436),SRP!$D$7:$D$9)*(G1436/100)*(E1436/1000)),IF(C1436="Spirits",SUM(LOOKUP(2,1/(SRP!$B$2:$B$6&lt;=E1436)/(SRP!$C$2:$C$6&gt;=E1436),SRP!$D$2:$D$6)*(G1436/100)*(E1436/1000)),IF(AND(C1436="Wine",D1436="Fortified Wines"),SUM(LOOKUP(2,1/(SRP!$B$20:$B$23&lt;=E1436)/(SRP!$C$20:$C$23&gt;=E1436),SRP!$D$20:$D$23)*(G1436/100)*(E1436/1000)),IF(C1436="Wine",SUM(LOOKUP(2,1/(SRP!$B$15:$B$19&lt;=E1436)/(SRP!$C$15:$C$19&gt;=E1436),SRP!$D$15:$D$19)*(G1436/100)*(E1436/1000)),IF(C1436="Ready to Drink",SUM(LOOKUP(2,1/(SRP!$B$10:$B$14&lt;=E1436)/(SRP!$C$10:$C$14&gt;=E1436),SRP!$D$10:$D$14)*(G1436/100)*(E1436/1000)),0))))),2)</f>
        <v>13.21</v>
      </c>
    </row>
    <row r="1437" spans="1:11" x14ac:dyDescent="0.35">
      <c r="A1437" s="2">
        <v>22281</v>
      </c>
      <c r="B1437" s="76" t="s">
        <v>6744</v>
      </c>
      <c r="C1437" s="76" t="s">
        <v>285</v>
      </c>
      <c r="D1437" s="76" t="s">
        <v>6171</v>
      </c>
      <c r="E1437" s="76">
        <v>50</v>
      </c>
      <c r="F1437" s="76">
        <v>120</v>
      </c>
      <c r="G1437" s="77">
        <v>17</v>
      </c>
      <c r="H1437" s="76" t="s">
        <v>3292</v>
      </c>
      <c r="I1437" s="77">
        <v>2.99</v>
      </c>
      <c r="J1437" s="2">
        <v>1</v>
      </c>
      <c r="K1437" s="119" cm="1">
        <f t="array" ref="K1437">ROUND(IF(C1437="Beer",SUM(LOOKUP(2,1/(SRP!$B$7:$B$9&lt;=E1437)/(SRP!$C$7:$C$9&gt;=E1437),SRP!$D$7:$D$9)*(G1437/100)*(E1437/1000)),IF(C1437="Spirits",SUM(LOOKUP(2,1/(SRP!$B$2:$B$6&lt;=E1437)/(SRP!$C$2:$C$6&gt;=E1437),SRP!$D$2:$D$6)*(G1437/100)*(E1437/1000)),IF(AND(C1437="Wine",D1437="Fortified Wines"),SUM(LOOKUP(2,1/(SRP!$B$20:$B$23&lt;=E1437)/(SRP!$C$20:$C$23&gt;=E1437),SRP!$D$20:$D$23)*(G1437/100)*(E1437/1000)),IF(C1437="Wine",SUM(LOOKUP(2,1/(SRP!$B$15:$B$19&lt;=E1437)/(SRP!$C$15:$C$19&gt;=E1437),SRP!$D$15:$D$19)*(G1437/100)*(E1437/1000)),IF(C1437="Ready to Drink",SUM(LOOKUP(2,1/(SRP!$B$10:$B$14&lt;=E1437)/(SRP!$C$10:$C$14&gt;=E1437),SRP!$D$10:$D$14)*(G1437/100)*(E1437/1000)),0))))),2)</f>
        <v>0.99</v>
      </c>
    </row>
    <row r="1438" spans="1:11" x14ac:dyDescent="0.35">
      <c r="A1438" s="2">
        <v>22298</v>
      </c>
      <c r="B1438" s="76" t="s">
        <v>5436</v>
      </c>
      <c r="C1438" s="76" t="s">
        <v>285</v>
      </c>
      <c r="D1438" s="76" t="s">
        <v>6949</v>
      </c>
      <c r="E1438" s="76">
        <v>750</v>
      </c>
      <c r="F1438" s="76">
        <v>12</v>
      </c>
      <c r="G1438" s="77">
        <v>35</v>
      </c>
      <c r="H1438" s="76" t="s">
        <v>3282</v>
      </c>
      <c r="I1438" s="77">
        <v>30.99</v>
      </c>
      <c r="J1438" s="2">
        <v>1</v>
      </c>
      <c r="K1438" s="119" cm="1">
        <f t="array" ref="K1438">ROUND(IF(C1438="Beer",SUM(LOOKUP(2,1/(SRP!$B$7:$B$9&lt;=E1438)/(SRP!$C$7:$C$9&gt;=E1438),SRP!$D$7:$D$9)*(G1438/100)*(E1438/1000)),IF(C1438="Spirits",SUM(LOOKUP(2,1/(SRP!$B$2:$B$6&lt;=E1438)/(SRP!$C$2:$C$6&gt;=E1438),SRP!$D$2:$D$6)*(G1438/100)*(E1438/1000)),IF(AND(C1438="Wine",D1438="Fortified Wines"),SUM(LOOKUP(2,1/(SRP!$B$20:$B$23&lt;=E1438)/(SRP!$C$20:$C$23&gt;=E1438),SRP!$D$20:$D$23)*(G1438/100)*(E1438/1000)),IF(C1438="Wine",SUM(LOOKUP(2,1/(SRP!$B$15:$B$19&lt;=E1438)/(SRP!$C$15:$C$19&gt;=E1438),SRP!$D$15:$D$19)*(G1438/100)*(E1438/1000)),IF(C1438="Ready to Drink",SUM(LOOKUP(2,1/(SRP!$B$10:$B$14&lt;=E1438)/(SRP!$C$10:$C$14&gt;=E1438),SRP!$D$10:$D$14)*(G1438/100)*(E1438/1000)),0))))),2)</f>
        <v>18.329999999999998</v>
      </c>
    </row>
    <row r="1439" spans="1:11" x14ac:dyDescent="0.35">
      <c r="A1439" s="2">
        <v>22300</v>
      </c>
      <c r="B1439" s="76" t="s">
        <v>1180</v>
      </c>
      <c r="C1439" s="76" t="s">
        <v>285</v>
      </c>
      <c r="D1439" s="76" t="s">
        <v>5259</v>
      </c>
      <c r="E1439" s="76">
        <v>750</v>
      </c>
      <c r="F1439" s="76">
        <v>6</v>
      </c>
      <c r="G1439" s="77">
        <v>35</v>
      </c>
      <c r="H1439" s="76" t="s">
        <v>3279</v>
      </c>
      <c r="I1439" s="77">
        <v>61.29</v>
      </c>
      <c r="J1439" s="2">
        <v>1</v>
      </c>
      <c r="K1439" s="119" cm="1">
        <f t="array" ref="K1439">ROUND(IF(C1439="Beer",SUM(LOOKUP(2,1/(SRP!$B$7:$B$9&lt;=E1439)/(SRP!$C$7:$C$9&gt;=E1439),SRP!$D$7:$D$9)*(G1439/100)*(E1439/1000)),IF(C1439="Spirits",SUM(LOOKUP(2,1/(SRP!$B$2:$B$6&lt;=E1439)/(SRP!$C$2:$C$6&gt;=E1439),SRP!$D$2:$D$6)*(G1439/100)*(E1439/1000)),IF(AND(C1439="Wine",D1439="Fortified Wines"),SUM(LOOKUP(2,1/(SRP!$B$20:$B$23&lt;=E1439)/(SRP!$C$20:$C$23&gt;=E1439),SRP!$D$20:$D$23)*(G1439/100)*(E1439/1000)),IF(C1439="Wine",SUM(LOOKUP(2,1/(SRP!$B$15:$B$19&lt;=E1439)/(SRP!$C$15:$C$19&gt;=E1439),SRP!$D$15:$D$19)*(G1439/100)*(E1439/1000)),IF(C1439="Ready to Drink",SUM(LOOKUP(2,1/(SRP!$B$10:$B$14&lt;=E1439)/(SRP!$C$10:$C$14&gt;=E1439),SRP!$D$10:$D$14)*(G1439/100)*(E1439/1000)),0))))),2)</f>
        <v>18.329999999999998</v>
      </c>
    </row>
    <row r="1440" spans="1:11" x14ac:dyDescent="0.35">
      <c r="A1440" s="2">
        <v>22301</v>
      </c>
      <c r="B1440" s="76" t="s">
        <v>394</v>
      </c>
      <c r="C1440" s="76" t="s">
        <v>285</v>
      </c>
      <c r="D1440" s="76" t="s">
        <v>5274</v>
      </c>
      <c r="E1440" s="76">
        <v>375</v>
      </c>
      <c r="F1440" s="76">
        <v>12</v>
      </c>
      <c r="G1440" s="77">
        <v>40</v>
      </c>
      <c r="H1440" s="76" t="s">
        <v>3283</v>
      </c>
      <c r="I1440" s="77">
        <v>45.99</v>
      </c>
      <c r="J1440" s="2">
        <v>1</v>
      </c>
      <c r="K1440" s="119" cm="1">
        <f t="array" ref="K1440">ROUND(IF(C1440="Beer",SUM(LOOKUP(2,1/(SRP!$B$7:$B$9&lt;=E1440)/(SRP!$C$7:$C$9&gt;=E1440),SRP!$D$7:$D$9)*(G1440/100)*(E1440/1000)),IF(C1440="Spirits",SUM(LOOKUP(2,1/(SRP!$B$2:$B$6&lt;=E1440)/(SRP!$C$2:$C$6&gt;=E1440),SRP!$D$2:$D$6)*(G1440/100)*(E1440/1000)),IF(AND(C1440="Wine",D1440="Fortified Wines"),SUM(LOOKUP(2,1/(SRP!$B$20:$B$23&lt;=E1440)/(SRP!$C$20:$C$23&gt;=E1440),SRP!$D$20:$D$23)*(G1440/100)*(E1440/1000)),IF(C1440="Wine",SUM(LOOKUP(2,1/(SRP!$B$15:$B$19&lt;=E1440)/(SRP!$C$15:$C$19&gt;=E1440),SRP!$D$15:$D$19)*(G1440/100)*(E1440/1000)),IF(C1440="Ready to Drink",SUM(LOOKUP(2,1/(SRP!$B$10:$B$14&lt;=E1440)/(SRP!$C$10:$C$14&gt;=E1440),SRP!$D$10:$D$14)*(G1440/100)*(E1440/1000)),0))))),2)</f>
        <v>11.89</v>
      </c>
    </row>
    <row r="1441" spans="1:11" x14ac:dyDescent="0.35">
      <c r="A1441" s="2">
        <v>22302</v>
      </c>
      <c r="B1441" s="76" t="s">
        <v>1181</v>
      </c>
      <c r="C1441" s="76" t="s">
        <v>285</v>
      </c>
      <c r="D1441" s="76" t="s">
        <v>5262</v>
      </c>
      <c r="E1441" s="76">
        <v>700</v>
      </c>
      <c r="F1441" s="76">
        <v>6</v>
      </c>
      <c r="G1441" s="77">
        <v>40</v>
      </c>
      <c r="H1441" s="76" t="s">
        <v>6869</v>
      </c>
      <c r="I1441" s="77">
        <v>63.99</v>
      </c>
      <c r="J1441" s="2">
        <v>1</v>
      </c>
      <c r="K1441" s="119" cm="1">
        <f t="array" ref="K1441">ROUND(IF(C1441="Beer",SUM(LOOKUP(2,1/(SRP!$B$7:$B$9&lt;=E1441)/(SRP!$C$7:$C$9&gt;=E1441),SRP!$D$7:$D$9)*(G1441/100)*(E1441/1000)),IF(C1441="Spirits",SUM(LOOKUP(2,1/(SRP!$B$2:$B$6&lt;=E1441)/(SRP!$C$2:$C$6&gt;=E1441),SRP!$D$2:$D$6)*(G1441/100)*(E1441/1000)),IF(AND(C1441="Wine",D1441="Fortified Wines"),SUM(LOOKUP(2,1/(SRP!$B$20:$B$23&lt;=E1441)/(SRP!$C$20:$C$23&gt;=E1441),SRP!$D$20:$D$23)*(G1441/100)*(E1441/1000)),IF(C1441="Wine",SUM(LOOKUP(2,1/(SRP!$B$15:$B$19&lt;=E1441)/(SRP!$C$15:$C$19&gt;=E1441),SRP!$D$15:$D$19)*(G1441/100)*(E1441/1000)),IF(C1441="Ready to Drink",SUM(LOOKUP(2,1/(SRP!$B$10:$B$14&lt;=E1441)/(SRP!$C$10:$C$14&gt;=E1441),SRP!$D$10:$D$14)*(G1441/100)*(E1441/1000)),0))))),2)</f>
        <v>19.55</v>
      </c>
    </row>
    <row r="1442" spans="1:11" x14ac:dyDescent="0.35">
      <c r="A1442" s="2">
        <v>22310</v>
      </c>
      <c r="B1442" s="76" t="s">
        <v>1182</v>
      </c>
      <c r="C1442" s="76" t="s">
        <v>286</v>
      </c>
      <c r="D1442" s="76" t="s">
        <v>5236</v>
      </c>
      <c r="E1442" s="76">
        <v>750</v>
      </c>
      <c r="F1442" s="76">
        <v>12</v>
      </c>
      <c r="G1442" s="77">
        <v>14.2</v>
      </c>
      <c r="H1442" s="76" t="s">
        <v>3329</v>
      </c>
      <c r="I1442" s="77">
        <v>51.49</v>
      </c>
      <c r="J1442" s="2">
        <v>1</v>
      </c>
      <c r="K1442" s="119" cm="1">
        <f t="array" ref="K1442">ROUND(IF(C1442="Beer",SUM(LOOKUP(2,1/(SRP!$B$7:$B$9&lt;=E1442)/(SRP!$C$7:$C$9&gt;=E1442),SRP!$D$7:$D$9)*(G1442/100)*(E1442/1000)),IF(C1442="Spirits",SUM(LOOKUP(2,1/(SRP!$B$2:$B$6&lt;=E1442)/(SRP!$C$2:$C$6&gt;=E1442),SRP!$D$2:$D$6)*(G1442/100)*(E1442/1000)),IF(AND(C1442="Wine",D1442="Fortified Wines"),SUM(LOOKUP(2,1/(SRP!$B$20:$B$23&lt;=E1442)/(SRP!$C$20:$C$23&gt;=E1442),SRP!$D$20:$D$23)*(G1442/100)*(E1442/1000)),IF(C1442="Wine",SUM(LOOKUP(2,1/(SRP!$B$15:$B$19&lt;=E1442)/(SRP!$C$15:$C$19&gt;=E1442),SRP!$D$15:$D$19)*(G1442/100)*(E1442/1000)),IF(C1442="Ready to Drink",SUM(LOOKUP(2,1/(SRP!$B$10:$B$14&lt;=E1442)/(SRP!$C$10:$C$14&gt;=E1442),SRP!$D$10:$D$14)*(G1442/100)*(E1442/1000)),0))))),2)</f>
        <v>7.43</v>
      </c>
    </row>
    <row r="1443" spans="1:11" x14ac:dyDescent="0.35">
      <c r="A1443" s="2">
        <v>22315</v>
      </c>
      <c r="B1443" s="76" t="s">
        <v>236</v>
      </c>
      <c r="C1443" s="76" t="s">
        <v>285</v>
      </c>
      <c r="D1443" s="76" t="s">
        <v>6931</v>
      </c>
      <c r="E1443" s="76">
        <v>1750</v>
      </c>
      <c r="F1443" s="76">
        <v>6</v>
      </c>
      <c r="G1443" s="77">
        <v>40</v>
      </c>
      <c r="H1443" s="76" t="s">
        <v>3285</v>
      </c>
      <c r="I1443" s="77">
        <v>58.99</v>
      </c>
      <c r="J1443" s="2">
        <v>1</v>
      </c>
      <c r="K1443" s="119" cm="1">
        <f t="array" ref="K1443">ROUND(IF(C1443="Beer",SUM(LOOKUP(2,1/(SRP!$B$7:$B$9&lt;=E1443)/(SRP!$C$7:$C$9&gt;=E1443),SRP!$D$7:$D$9)*(G1443/100)*(E1443/1000)),IF(C1443="Spirits",SUM(LOOKUP(2,1/(SRP!$B$2:$B$6&lt;=E1443)/(SRP!$C$2:$C$6&gt;=E1443),SRP!$D$2:$D$6)*(G1443/100)*(E1443/1000)),IF(AND(C1443="Wine",D1443="Fortified Wines"),SUM(LOOKUP(2,1/(SRP!$B$20:$B$23&lt;=E1443)/(SRP!$C$20:$C$23&gt;=E1443),SRP!$D$20:$D$23)*(G1443/100)*(E1443/1000)),IF(C1443="Wine",SUM(LOOKUP(2,1/(SRP!$B$15:$B$19&lt;=E1443)/(SRP!$C$15:$C$19&gt;=E1443),SRP!$D$15:$D$19)*(G1443/100)*(E1443/1000)),IF(C1443="Ready to Drink",SUM(LOOKUP(2,1/(SRP!$B$10:$B$14&lt;=E1443)/(SRP!$C$10:$C$14&gt;=E1443),SRP!$D$10:$D$14)*(G1443/100)*(E1443/1000)),0))))),2)</f>
        <v>48.87</v>
      </c>
    </row>
    <row r="1444" spans="1:11" x14ac:dyDescent="0.35">
      <c r="A1444" s="2">
        <v>22404</v>
      </c>
      <c r="B1444" s="76" t="s">
        <v>1183</v>
      </c>
      <c r="C1444" s="76" t="s">
        <v>285</v>
      </c>
      <c r="D1444" s="76" t="s">
        <v>5243</v>
      </c>
      <c r="E1444" s="76">
        <v>750</v>
      </c>
      <c r="F1444" s="76">
        <v>12</v>
      </c>
      <c r="G1444" s="77">
        <v>45</v>
      </c>
      <c r="H1444" s="76" t="s">
        <v>3366</v>
      </c>
      <c r="I1444" s="77">
        <v>41.99</v>
      </c>
      <c r="J1444" s="2">
        <v>1</v>
      </c>
      <c r="K1444" s="119" cm="1">
        <f t="array" ref="K1444">ROUND(IF(C1444="Beer",SUM(LOOKUP(2,1/(SRP!$B$7:$B$9&lt;=E1444)/(SRP!$C$7:$C$9&gt;=E1444),SRP!$D$7:$D$9)*(G1444/100)*(E1444/1000)),IF(C1444="Spirits",SUM(LOOKUP(2,1/(SRP!$B$2:$B$6&lt;=E1444)/(SRP!$C$2:$C$6&gt;=E1444),SRP!$D$2:$D$6)*(G1444/100)*(E1444/1000)),IF(AND(C1444="Wine",D1444="Fortified Wines"),SUM(LOOKUP(2,1/(SRP!$B$20:$B$23&lt;=E1444)/(SRP!$C$20:$C$23&gt;=E1444),SRP!$D$20:$D$23)*(G1444/100)*(E1444/1000)),IF(C1444="Wine",SUM(LOOKUP(2,1/(SRP!$B$15:$B$19&lt;=E1444)/(SRP!$C$15:$C$19&gt;=E1444),SRP!$D$15:$D$19)*(G1444/100)*(E1444/1000)),IF(C1444="Ready to Drink",SUM(LOOKUP(2,1/(SRP!$B$10:$B$14&lt;=E1444)/(SRP!$C$10:$C$14&gt;=E1444),SRP!$D$10:$D$14)*(G1444/100)*(E1444/1000)),0))))),2)</f>
        <v>23.56</v>
      </c>
    </row>
    <row r="1445" spans="1:11" x14ac:dyDescent="0.35">
      <c r="A1445" s="2">
        <v>22420</v>
      </c>
      <c r="B1445" s="76" t="s">
        <v>3254</v>
      </c>
      <c r="C1445" s="76" t="s">
        <v>5938</v>
      </c>
      <c r="D1445" s="76" t="s">
        <v>5279</v>
      </c>
      <c r="E1445" s="76">
        <v>4260</v>
      </c>
      <c r="F1445" s="76">
        <v>2</v>
      </c>
      <c r="G1445" s="77">
        <v>5</v>
      </c>
      <c r="H1445" s="76" t="s">
        <v>3280</v>
      </c>
      <c r="I1445" s="77">
        <v>30.99</v>
      </c>
      <c r="J1445" s="2">
        <v>12</v>
      </c>
      <c r="K1445" s="119" cm="1">
        <f t="array" ref="K1445">ROUND(IF(C1445="Beer",SUM(LOOKUP(2,1/(SRP!$B$7:$B$9&lt;=E1445)/(SRP!$C$7:$C$9&gt;=E1445),SRP!$D$7:$D$9)*(G1445/100)*(E1445/1000)),IF(C1445="Spirits",SUM(LOOKUP(2,1/(SRP!$B$2:$B$6&lt;=E1445)/(SRP!$C$2:$C$6&gt;=E1445),SRP!$D$2:$D$6)*(G1445/100)*(E1445/1000)),IF(AND(C1445="Wine",D1445="Fortified Wines"),SUM(LOOKUP(2,1/(SRP!$B$20:$B$23&lt;=E1445)/(SRP!$C$20:$C$23&gt;=E1445),SRP!$D$20:$D$23)*(G1445/100)*(E1445/1000)),IF(C1445="Wine",SUM(LOOKUP(2,1/(SRP!$B$15:$B$19&lt;=E1445)/(SRP!$C$15:$C$19&gt;=E1445),SRP!$D$15:$D$19)*(G1445/100)*(E1445/1000)),IF(C1445="Ready to Drink",SUM(LOOKUP(2,1/(SRP!$B$10:$B$14&lt;=E1445)/(SRP!$C$10:$C$14&gt;=E1445),SRP!$D$10:$D$14)*(G1445/100)*(E1445/1000)),0))))),2)</f>
        <v>14.87</v>
      </c>
    </row>
    <row r="1446" spans="1:11" x14ac:dyDescent="0.35">
      <c r="A1446" s="2">
        <v>22421</v>
      </c>
      <c r="B1446" s="76" t="s">
        <v>1184</v>
      </c>
      <c r="C1446" s="76" t="s">
        <v>5938</v>
      </c>
      <c r="D1446" s="76" t="s">
        <v>5279</v>
      </c>
      <c r="E1446" s="76">
        <v>2130</v>
      </c>
      <c r="F1446" s="76">
        <v>4</v>
      </c>
      <c r="G1446" s="77">
        <v>5</v>
      </c>
      <c r="H1446" s="76" t="s">
        <v>3280</v>
      </c>
      <c r="I1446" s="77">
        <v>17.989999999999998</v>
      </c>
      <c r="J1446" s="2">
        <v>6</v>
      </c>
      <c r="K1446" s="119" cm="1">
        <f t="array" ref="K1446">ROUND(IF(C1446="Beer",SUM(LOOKUP(2,1/(SRP!$B$7:$B$9&lt;=E1446)/(SRP!$C$7:$C$9&gt;=E1446),SRP!$D$7:$D$9)*(G1446/100)*(E1446/1000)),IF(C1446="Spirits",SUM(LOOKUP(2,1/(SRP!$B$2:$B$6&lt;=E1446)/(SRP!$C$2:$C$6&gt;=E1446),SRP!$D$2:$D$6)*(G1446/100)*(E1446/1000)),IF(AND(C1446="Wine",D1446="Fortified Wines"),SUM(LOOKUP(2,1/(SRP!$B$20:$B$23&lt;=E1446)/(SRP!$C$20:$C$23&gt;=E1446),SRP!$D$20:$D$23)*(G1446/100)*(E1446/1000)),IF(C1446="Wine",SUM(LOOKUP(2,1/(SRP!$B$15:$B$19&lt;=E1446)/(SRP!$C$15:$C$19&gt;=E1446),SRP!$D$15:$D$19)*(G1446/100)*(E1446/1000)),IF(C1446="Ready to Drink",SUM(LOOKUP(2,1/(SRP!$B$10:$B$14&lt;=E1446)/(SRP!$C$10:$C$14&gt;=E1446),SRP!$D$10:$D$14)*(G1446/100)*(E1446/1000)),0))))),2)</f>
        <v>7.43</v>
      </c>
    </row>
    <row r="1447" spans="1:11" x14ac:dyDescent="0.35">
      <c r="A1447" s="2">
        <v>22422</v>
      </c>
      <c r="B1447" s="76" t="s">
        <v>1185</v>
      </c>
      <c r="C1447" s="76" t="s">
        <v>5938</v>
      </c>
      <c r="D1447" s="76" t="s">
        <v>5283</v>
      </c>
      <c r="E1447" s="76">
        <v>458</v>
      </c>
      <c r="F1447" s="76">
        <v>24</v>
      </c>
      <c r="G1447" s="77">
        <v>5.5</v>
      </c>
      <c r="H1447" s="76" t="s">
        <v>6870</v>
      </c>
      <c r="I1447" s="77">
        <v>4.3899999999999997</v>
      </c>
      <c r="J1447" s="2">
        <v>1</v>
      </c>
      <c r="K1447" s="119" cm="1">
        <f t="array" ref="K1447">ROUND(IF(C1447="Beer",SUM(LOOKUP(2,1/(SRP!$B$7:$B$9&lt;=E1447)/(SRP!$C$7:$C$9&gt;=E1447),SRP!$D$7:$D$9)*(G1447/100)*(E1447/1000)),IF(C1447="Spirits",SUM(LOOKUP(2,1/(SRP!$B$2:$B$6&lt;=E1447)/(SRP!$C$2:$C$6&gt;=E1447),SRP!$D$2:$D$6)*(G1447/100)*(E1447/1000)),IF(AND(C1447="Wine",D1447="Fortified Wines"),SUM(LOOKUP(2,1/(SRP!$B$20:$B$23&lt;=E1447)/(SRP!$C$20:$C$23&gt;=E1447),SRP!$D$20:$D$23)*(G1447/100)*(E1447/1000)),IF(C1447="Wine",SUM(LOOKUP(2,1/(SRP!$B$15:$B$19&lt;=E1447)/(SRP!$C$15:$C$19&gt;=E1447),SRP!$D$15:$D$19)*(G1447/100)*(E1447/1000)),IF(C1447="Ready to Drink",SUM(LOOKUP(2,1/(SRP!$B$10:$B$14&lt;=E1447)/(SRP!$C$10:$C$14&gt;=E1447),SRP!$D$10:$D$14)*(G1447/100)*(E1447/1000)),0))))),2)</f>
        <v>1.86</v>
      </c>
    </row>
    <row r="1448" spans="1:11" x14ac:dyDescent="0.35">
      <c r="A1448" s="2">
        <v>22424</v>
      </c>
      <c r="B1448" s="76" t="s">
        <v>1186</v>
      </c>
      <c r="C1448" s="76" t="s">
        <v>5938</v>
      </c>
      <c r="D1448" s="76" t="s">
        <v>5279</v>
      </c>
      <c r="E1448" s="76">
        <v>458</v>
      </c>
      <c r="F1448" s="76">
        <v>24</v>
      </c>
      <c r="G1448" s="77">
        <v>5.5</v>
      </c>
      <c r="H1448" s="76" t="s">
        <v>6870</v>
      </c>
      <c r="I1448" s="77">
        <v>3.69</v>
      </c>
      <c r="J1448" s="2">
        <v>1</v>
      </c>
      <c r="K1448" s="119" cm="1">
        <f t="array" ref="K1448">ROUND(IF(C1448="Beer",SUM(LOOKUP(2,1/(SRP!$B$7:$B$9&lt;=E1448)/(SRP!$C$7:$C$9&gt;=E1448),SRP!$D$7:$D$9)*(G1448/100)*(E1448/1000)),IF(C1448="Spirits",SUM(LOOKUP(2,1/(SRP!$B$2:$B$6&lt;=E1448)/(SRP!$C$2:$C$6&gt;=E1448),SRP!$D$2:$D$6)*(G1448/100)*(E1448/1000)),IF(AND(C1448="Wine",D1448="Fortified Wines"),SUM(LOOKUP(2,1/(SRP!$B$20:$B$23&lt;=E1448)/(SRP!$C$20:$C$23&gt;=E1448),SRP!$D$20:$D$23)*(G1448/100)*(E1448/1000)),IF(C1448="Wine",SUM(LOOKUP(2,1/(SRP!$B$15:$B$19&lt;=E1448)/(SRP!$C$15:$C$19&gt;=E1448),SRP!$D$15:$D$19)*(G1448/100)*(E1448/1000)),IF(C1448="Ready to Drink",SUM(LOOKUP(2,1/(SRP!$B$10:$B$14&lt;=E1448)/(SRP!$C$10:$C$14&gt;=E1448),SRP!$D$10:$D$14)*(G1448/100)*(E1448/1000)),0))))),2)</f>
        <v>1.86</v>
      </c>
    </row>
    <row r="1449" spans="1:11" x14ac:dyDescent="0.35">
      <c r="A1449" s="2">
        <v>22425</v>
      </c>
      <c r="B1449" s="76" t="s">
        <v>934</v>
      </c>
      <c r="C1449" s="76" t="s">
        <v>285</v>
      </c>
      <c r="D1449" s="76" t="s">
        <v>5243</v>
      </c>
      <c r="E1449" s="76">
        <v>50</v>
      </c>
      <c r="F1449" s="76">
        <v>60</v>
      </c>
      <c r="G1449" s="77">
        <v>45.2</v>
      </c>
      <c r="H1449" s="76" t="s">
        <v>3289</v>
      </c>
      <c r="I1449" s="77">
        <v>3.64</v>
      </c>
      <c r="J1449" s="2">
        <v>1</v>
      </c>
      <c r="K1449" s="119" cm="1">
        <f t="array" ref="K1449">ROUND(IF(C1449="Beer",SUM(LOOKUP(2,1/(SRP!$B$7:$B$9&lt;=E1449)/(SRP!$C$7:$C$9&gt;=E1449),SRP!$D$7:$D$9)*(G1449/100)*(E1449/1000)),IF(C1449="Spirits",SUM(LOOKUP(2,1/(SRP!$B$2:$B$6&lt;=E1449)/(SRP!$C$2:$C$6&gt;=E1449),SRP!$D$2:$D$6)*(G1449/100)*(E1449/1000)),IF(AND(C1449="Wine",D1449="Fortified Wines"),SUM(LOOKUP(2,1/(SRP!$B$20:$B$23&lt;=E1449)/(SRP!$C$20:$C$23&gt;=E1449),SRP!$D$20:$D$23)*(G1449/100)*(E1449/1000)),IF(C1449="Wine",SUM(LOOKUP(2,1/(SRP!$B$15:$B$19&lt;=E1449)/(SRP!$C$15:$C$19&gt;=E1449),SRP!$D$15:$D$19)*(G1449/100)*(E1449/1000)),IF(C1449="Ready to Drink",SUM(LOOKUP(2,1/(SRP!$B$10:$B$14&lt;=E1449)/(SRP!$C$10:$C$14&gt;=E1449),SRP!$D$10:$D$14)*(G1449/100)*(E1449/1000)),0))))),2)</f>
        <v>2.63</v>
      </c>
    </row>
    <row r="1450" spans="1:11" x14ac:dyDescent="0.35">
      <c r="A1450" s="2">
        <v>22499</v>
      </c>
      <c r="B1450" s="76" t="s">
        <v>1187</v>
      </c>
      <c r="C1450" s="76" t="s">
        <v>286</v>
      </c>
      <c r="D1450" s="76" t="s">
        <v>5236</v>
      </c>
      <c r="E1450" s="76">
        <v>750</v>
      </c>
      <c r="F1450" s="76">
        <v>12</v>
      </c>
      <c r="G1450" s="77">
        <v>13</v>
      </c>
      <c r="H1450" s="76" t="s">
        <v>3294</v>
      </c>
      <c r="I1450" s="77">
        <v>17.989999999999998</v>
      </c>
      <c r="J1450" s="2">
        <v>1</v>
      </c>
      <c r="K1450" s="119" cm="1">
        <f t="array" ref="K1450">ROUND(IF(C1450="Beer",SUM(LOOKUP(2,1/(SRP!$B$7:$B$9&lt;=E1450)/(SRP!$C$7:$C$9&gt;=E1450),SRP!$D$7:$D$9)*(G1450/100)*(E1450/1000)),IF(C1450="Spirits",SUM(LOOKUP(2,1/(SRP!$B$2:$B$6&lt;=E1450)/(SRP!$C$2:$C$6&gt;=E1450),SRP!$D$2:$D$6)*(G1450/100)*(E1450/1000)),IF(AND(C1450="Wine",D1450="Fortified Wines"),SUM(LOOKUP(2,1/(SRP!$B$20:$B$23&lt;=E1450)/(SRP!$C$20:$C$23&gt;=E1450),SRP!$D$20:$D$23)*(G1450/100)*(E1450/1000)),IF(C1450="Wine",SUM(LOOKUP(2,1/(SRP!$B$15:$B$19&lt;=E1450)/(SRP!$C$15:$C$19&gt;=E1450),SRP!$D$15:$D$19)*(G1450/100)*(E1450/1000)),IF(C1450="Ready to Drink",SUM(LOOKUP(2,1/(SRP!$B$10:$B$14&lt;=E1450)/(SRP!$C$10:$C$14&gt;=E1450),SRP!$D$10:$D$14)*(G1450/100)*(E1450/1000)),0))))),2)</f>
        <v>6.81</v>
      </c>
    </row>
    <row r="1451" spans="1:11" x14ac:dyDescent="0.35">
      <c r="A1451" s="2">
        <v>22500</v>
      </c>
      <c r="B1451" s="76" t="s">
        <v>1188</v>
      </c>
      <c r="C1451" s="76" t="s">
        <v>286</v>
      </c>
      <c r="D1451" s="76" t="s">
        <v>5236</v>
      </c>
      <c r="E1451" s="76">
        <v>750</v>
      </c>
      <c r="F1451" s="76">
        <v>12</v>
      </c>
      <c r="G1451" s="77">
        <v>12.5</v>
      </c>
      <c r="H1451" s="76" t="s">
        <v>3294</v>
      </c>
      <c r="I1451" s="77">
        <v>17.989999999999998</v>
      </c>
      <c r="J1451" s="2">
        <v>1</v>
      </c>
      <c r="K1451" s="119" cm="1">
        <f t="array" ref="K1451">ROUND(IF(C1451="Beer",SUM(LOOKUP(2,1/(SRP!$B$7:$B$9&lt;=E1451)/(SRP!$C$7:$C$9&gt;=E1451),SRP!$D$7:$D$9)*(G1451/100)*(E1451/1000)),IF(C1451="Spirits",SUM(LOOKUP(2,1/(SRP!$B$2:$B$6&lt;=E1451)/(SRP!$C$2:$C$6&gt;=E1451),SRP!$D$2:$D$6)*(G1451/100)*(E1451/1000)),IF(AND(C1451="Wine",D1451="Fortified Wines"),SUM(LOOKUP(2,1/(SRP!$B$20:$B$23&lt;=E1451)/(SRP!$C$20:$C$23&gt;=E1451),SRP!$D$20:$D$23)*(G1451/100)*(E1451/1000)),IF(C1451="Wine",SUM(LOOKUP(2,1/(SRP!$B$15:$B$19&lt;=E1451)/(SRP!$C$15:$C$19&gt;=E1451),SRP!$D$15:$D$19)*(G1451/100)*(E1451/1000)),IF(C1451="Ready to Drink",SUM(LOOKUP(2,1/(SRP!$B$10:$B$14&lt;=E1451)/(SRP!$C$10:$C$14&gt;=E1451),SRP!$D$10:$D$14)*(G1451/100)*(E1451/1000)),0))))),2)</f>
        <v>6.54</v>
      </c>
    </row>
    <row r="1452" spans="1:11" x14ac:dyDescent="0.35">
      <c r="A1452" s="2">
        <v>22558</v>
      </c>
      <c r="B1452" s="76" t="s">
        <v>315</v>
      </c>
      <c r="C1452" s="76" t="s">
        <v>285</v>
      </c>
      <c r="D1452" s="76" t="s">
        <v>6931</v>
      </c>
      <c r="E1452" s="76">
        <v>50</v>
      </c>
      <c r="F1452" s="76">
        <v>120</v>
      </c>
      <c r="G1452" s="77">
        <v>40</v>
      </c>
      <c r="H1452" s="76" t="s">
        <v>6694</v>
      </c>
      <c r="I1452" s="77">
        <v>2.99</v>
      </c>
      <c r="J1452" s="2">
        <v>1</v>
      </c>
      <c r="K1452" s="119" cm="1">
        <f t="array" ref="K1452">ROUND(IF(C1452="Beer",SUM(LOOKUP(2,1/(SRP!$B$7:$B$9&lt;=E1452)/(SRP!$C$7:$C$9&gt;=E1452),SRP!$D$7:$D$9)*(G1452/100)*(E1452/1000)),IF(C1452="Spirits",SUM(LOOKUP(2,1/(SRP!$B$2:$B$6&lt;=E1452)/(SRP!$C$2:$C$6&gt;=E1452),SRP!$D$2:$D$6)*(G1452/100)*(E1452/1000)),IF(AND(C1452="Wine",D1452="Fortified Wines"),SUM(LOOKUP(2,1/(SRP!$B$20:$B$23&lt;=E1452)/(SRP!$C$20:$C$23&gt;=E1452),SRP!$D$20:$D$23)*(G1452/100)*(E1452/1000)),IF(C1452="Wine",SUM(LOOKUP(2,1/(SRP!$B$15:$B$19&lt;=E1452)/(SRP!$C$15:$C$19&gt;=E1452),SRP!$D$15:$D$19)*(G1452/100)*(E1452/1000)),IF(C1452="Ready to Drink",SUM(LOOKUP(2,1/(SRP!$B$10:$B$14&lt;=E1452)/(SRP!$C$10:$C$14&gt;=E1452),SRP!$D$10:$D$14)*(G1452/100)*(E1452/1000)),0))))),2)</f>
        <v>2.33</v>
      </c>
    </row>
    <row r="1453" spans="1:11" x14ac:dyDescent="0.35">
      <c r="A1453" s="2">
        <v>22561</v>
      </c>
      <c r="B1453" s="76" t="s">
        <v>1189</v>
      </c>
      <c r="C1453" s="76" t="s">
        <v>286</v>
      </c>
      <c r="D1453" s="76" t="s">
        <v>5305</v>
      </c>
      <c r="E1453" s="76">
        <v>200</v>
      </c>
      <c r="F1453" s="76">
        <v>12</v>
      </c>
      <c r="G1453" s="77">
        <v>11.5</v>
      </c>
      <c r="H1453" s="76" t="s">
        <v>3306</v>
      </c>
      <c r="I1453" s="77">
        <v>24.99</v>
      </c>
      <c r="J1453" s="2">
        <v>1</v>
      </c>
      <c r="K1453" s="119" cm="1">
        <f t="array" ref="K1453">ROUND(IF(C1453="Beer",SUM(LOOKUP(2,1/(SRP!$B$7:$B$9&lt;=E1453)/(SRP!$C$7:$C$9&gt;=E1453),SRP!$D$7:$D$9)*(G1453/100)*(E1453/1000)),IF(C1453="Spirits",SUM(LOOKUP(2,1/(SRP!$B$2:$B$6&lt;=E1453)/(SRP!$C$2:$C$6&gt;=E1453),SRP!$D$2:$D$6)*(G1453/100)*(E1453/1000)),IF(AND(C1453="Wine",D1453="Fortified Wines"),SUM(LOOKUP(2,1/(SRP!$B$20:$B$23&lt;=E1453)/(SRP!$C$20:$C$23&gt;=E1453),SRP!$D$20:$D$23)*(G1453/100)*(E1453/1000)),IF(C1453="Wine",SUM(LOOKUP(2,1/(SRP!$B$15:$B$19&lt;=E1453)/(SRP!$C$15:$C$19&gt;=E1453),SRP!$D$15:$D$19)*(G1453/100)*(E1453/1000)),IF(C1453="Ready to Drink",SUM(LOOKUP(2,1/(SRP!$B$10:$B$14&lt;=E1453)/(SRP!$C$10:$C$14&gt;=E1453),SRP!$D$10:$D$14)*(G1453/100)*(E1453/1000)),0))))),2)</f>
        <v>2.31</v>
      </c>
    </row>
    <row r="1454" spans="1:11" x14ac:dyDescent="0.35">
      <c r="A1454" s="2">
        <v>22562</v>
      </c>
      <c r="B1454" s="76" t="s">
        <v>1190</v>
      </c>
      <c r="C1454" s="76" t="s">
        <v>287</v>
      </c>
      <c r="D1454" s="76" t="s">
        <v>5292</v>
      </c>
      <c r="E1454" s="76">
        <v>473</v>
      </c>
      <c r="F1454" s="76">
        <v>24</v>
      </c>
      <c r="G1454" s="77">
        <v>4.7</v>
      </c>
      <c r="H1454" s="76" t="s">
        <v>6697</v>
      </c>
      <c r="I1454" s="77">
        <v>4.25</v>
      </c>
      <c r="J1454" s="2">
        <v>1</v>
      </c>
      <c r="K1454" s="119" cm="1">
        <f t="array" ref="K1454">ROUND(IF(C1454="Beer",SUM(LOOKUP(2,1/(SRP!$B$7:$B$9&lt;=E1454)/(SRP!$C$7:$C$9&gt;=E1454),SRP!$D$7:$D$9)*(G1454/100)*(E1454/1000)),IF(C1454="Spirits",SUM(LOOKUP(2,1/(SRP!$B$2:$B$6&lt;=E1454)/(SRP!$C$2:$C$6&gt;=E1454),SRP!$D$2:$D$6)*(G1454/100)*(E1454/1000)),IF(AND(C1454="Wine",D1454="Fortified Wines"),SUM(LOOKUP(2,1/(SRP!$B$20:$B$23&lt;=E1454)/(SRP!$C$20:$C$23&gt;=E1454),SRP!$D$20:$D$23)*(G1454/100)*(E1454/1000)),IF(C1454="Wine",SUM(LOOKUP(2,1/(SRP!$B$15:$B$19&lt;=E1454)/(SRP!$C$15:$C$19&gt;=E1454),SRP!$D$15:$D$19)*(G1454/100)*(E1454/1000)),IF(C1454="Ready to Drink",SUM(LOOKUP(2,1/(SRP!$B$10:$B$14&lt;=E1454)/(SRP!$C$10:$C$14&gt;=E1454),SRP!$D$10:$D$14)*(G1454/100)*(E1454/1000)),0))))),2)</f>
        <v>1.55</v>
      </c>
    </row>
    <row r="1455" spans="1:11" x14ac:dyDescent="0.35">
      <c r="A1455" s="2">
        <v>22562</v>
      </c>
      <c r="B1455" s="76" t="s">
        <v>1190</v>
      </c>
      <c r="C1455" s="76" t="s">
        <v>287</v>
      </c>
      <c r="D1455" s="76" t="s">
        <v>5292</v>
      </c>
      <c r="E1455" s="76">
        <v>473</v>
      </c>
      <c r="F1455" s="76">
        <v>24</v>
      </c>
      <c r="G1455" s="77">
        <v>4.7</v>
      </c>
      <c r="H1455" s="76" t="s">
        <v>6697</v>
      </c>
      <c r="I1455" s="77">
        <v>4.25</v>
      </c>
      <c r="J1455" s="2">
        <v>1</v>
      </c>
      <c r="K1455" s="119" cm="1">
        <f t="array" ref="K1455">ROUND(IF(C1455="Beer",SUM(LOOKUP(2,1/(SRP!$B$7:$B$9&lt;=E1455)/(SRP!$C$7:$C$9&gt;=E1455),SRP!$D$7:$D$9)*(G1455/100)*(E1455/1000)),IF(C1455="Spirits",SUM(LOOKUP(2,1/(SRP!$B$2:$B$6&lt;=E1455)/(SRP!$C$2:$C$6&gt;=E1455),SRP!$D$2:$D$6)*(G1455/100)*(E1455/1000)),IF(AND(C1455="Wine",D1455="Fortified Wines"),SUM(LOOKUP(2,1/(SRP!$B$20:$B$23&lt;=E1455)/(SRP!$C$20:$C$23&gt;=E1455),SRP!$D$20:$D$23)*(G1455/100)*(E1455/1000)),IF(C1455="Wine",SUM(LOOKUP(2,1/(SRP!$B$15:$B$19&lt;=E1455)/(SRP!$C$15:$C$19&gt;=E1455),SRP!$D$15:$D$19)*(G1455/100)*(E1455/1000)),IF(C1455="Ready to Drink",SUM(LOOKUP(2,1/(SRP!$B$10:$B$14&lt;=E1455)/(SRP!$C$10:$C$14&gt;=E1455),SRP!$D$10:$D$14)*(G1455/100)*(E1455/1000)),0))))),2)</f>
        <v>1.55</v>
      </c>
    </row>
    <row r="1456" spans="1:11" x14ac:dyDescent="0.35">
      <c r="A1456" s="2">
        <v>22568</v>
      </c>
      <c r="B1456" s="76" t="s">
        <v>235</v>
      </c>
      <c r="C1456" s="76" t="s">
        <v>286</v>
      </c>
      <c r="D1456" s="76" t="s">
        <v>5237</v>
      </c>
      <c r="E1456" s="76">
        <v>750</v>
      </c>
      <c r="F1456" s="76">
        <v>12</v>
      </c>
      <c r="G1456" s="77">
        <v>15.1</v>
      </c>
      <c r="H1456" s="76" t="s">
        <v>3365</v>
      </c>
      <c r="I1456" s="77">
        <v>15.99</v>
      </c>
      <c r="J1456" s="2">
        <v>1</v>
      </c>
      <c r="K1456" s="119" cm="1">
        <f t="array" ref="K1456">ROUND(IF(C1456="Beer",SUM(LOOKUP(2,1/(SRP!$B$7:$B$9&lt;=E1456)/(SRP!$C$7:$C$9&gt;=E1456),SRP!$D$7:$D$9)*(G1456/100)*(E1456/1000)),IF(C1456="Spirits",SUM(LOOKUP(2,1/(SRP!$B$2:$B$6&lt;=E1456)/(SRP!$C$2:$C$6&gt;=E1456),SRP!$D$2:$D$6)*(G1456/100)*(E1456/1000)),IF(AND(C1456="Wine",D1456="Fortified Wines"),SUM(LOOKUP(2,1/(SRP!$B$20:$B$23&lt;=E1456)/(SRP!$C$20:$C$23&gt;=E1456),SRP!$D$20:$D$23)*(G1456/100)*(E1456/1000)),IF(C1456="Wine",SUM(LOOKUP(2,1/(SRP!$B$15:$B$19&lt;=E1456)/(SRP!$C$15:$C$19&gt;=E1456),SRP!$D$15:$D$19)*(G1456/100)*(E1456/1000)),IF(C1456="Ready to Drink",SUM(LOOKUP(2,1/(SRP!$B$10:$B$14&lt;=E1456)/(SRP!$C$10:$C$14&gt;=E1456),SRP!$D$10:$D$14)*(G1456/100)*(E1456/1000)),0))))),2)</f>
        <v>7.91</v>
      </c>
    </row>
    <row r="1457" spans="1:11" x14ac:dyDescent="0.35">
      <c r="A1457" s="2">
        <v>22578</v>
      </c>
      <c r="B1457" s="76" t="s">
        <v>237</v>
      </c>
      <c r="C1457" s="76" t="s">
        <v>285</v>
      </c>
      <c r="D1457" s="76" t="s">
        <v>5231</v>
      </c>
      <c r="E1457" s="76">
        <v>1140</v>
      </c>
      <c r="F1457" s="76">
        <v>12</v>
      </c>
      <c r="G1457" s="77">
        <v>40</v>
      </c>
      <c r="H1457" s="76" t="s">
        <v>3280</v>
      </c>
      <c r="I1457" s="77">
        <v>34.33</v>
      </c>
      <c r="J1457" s="2">
        <v>1</v>
      </c>
      <c r="K1457" s="119" cm="1">
        <f t="array" ref="K1457">ROUND(IF(C1457="Beer",SUM(LOOKUP(2,1/(SRP!$B$7:$B$9&lt;=E1457)/(SRP!$C$7:$C$9&gt;=E1457),SRP!$D$7:$D$9)*(G1457/100)*(E1457/1000)),IF(C1457="Spirits",SUM(LOOKUP(2,1/(SRP!$B$2:$B$6&lt;=E1457)/(SRP!$C$2:$C$6&gt;=E1457),SRP!$D$2:$D$6)*(G1457/100)*(E1457/1000)),IF(AND(C1457="Wine",D1457="Fortified Wines"),SUM(LOOKUP(2,1/(SRP!$B$20:$B$23&lt;=E1457)/(SRP!$C$20:$C$23&gt;=E1457),SRP!$D$20:$D$23)*(G1457/100)*(E1457/1000)),IF(C1457="Wine",SUM(LOOKUP(2,1/(SRP!$B$15:$B$19&lt;=E1457)/(SRP!$C$15:$C$19&gt;=E1457),SRP!$D$15:$D$19)*(G1457/100)*(E1457/1000)),IF(C1457="Ready to Drink",SUM(LOOKUP(2,1/(SRP!$B$10:$B$14&lt;=E1457)/(SRP!$C$10:$C$14&gt;=E1457),SRP!$D$10:$D$14)*(G1457/100)*(E1457/1000)),0))))),2)</f>
        <v>31.83</v>
      </c>
    </row>
    <row r="1458" spans="1:11" x14ac:dyDescent="0.35">
      <c r="A1458" s="2">
        <v>22580</v>
      </c>
      <c r="B1458" s="76" t="s">
        <v>1191</v>
      </c>
      <c r="C1458" s="76" t="s">
        <v>285</v>
      </c>
      <c r="D1458" s="76" t="s">
        <v>5233</v>
      </c>
      <c r="E1458" s="76">
        <v>750</v>
      </c>
      <c r="F1458" s="76">
        <v>12</v>
      </c>
      <c r="G1458" s="77">
        <v>40</v>
      </c>
      <c r="H1458" s="76" t="s">
        <v>3279</v>
      </c>
      <c r="I1458" s="77">
        <v>25.74</v>
      </c>
      <c r="J1458" s="2">
        <v>1</v>
      </c>
      <c r="K1458" s="119" cm="1">
        <f t="array" ref="K1458">ROUND(IF(C1458="Beer",SUM(LOOKUP(2,1/(SRP!$B$7:$B$9&lt;=E1458)/(SRP!$C$7:$C$9&gt;=E1458),SRP!$D$7:$D$9)*(G1458/100)*(E1458/1000)),IF(C1458="Spirits",SUM(LOOKUP(2,1/(SRP!$B$2:$B$6&lt;=E1458)/(SRP!$C$2:$C$6&gt;=E1458),SRP!$D$2:$D$6)*(G1458/100)*(E1458/1000)),IF(AND(C1458="Wine",D1458="Fortified Wines"),SUM(LOOKUP(2,1/(SRP!$B$20:$B$23&lt;=E1458)/(SRP!$C$20:$C$23&gt;=E1458),SRP!$D$20:$D$23)*(G1458/100)*(E1458/1000)),IF(C1458="Wine",SUM(LOOKUP(2,1/(SRP!$B$15:$B$19&lt;=E1458)/(SRP!$C$15:$C$19&gt;=E1458),SRP!$D$15:$D$19)*(G1458/100)*(E1458/1000)),IF(C1458="Ready to Drink",SUM(LOOKUP(2,1/(SRP!$B$10:$B$14&lt;=E1458)/(SRP!$C$10:$C$14&gt;=E1458),SRP!$D$10:$D$14)*(G1458/100)*(E1458/1000)),0))))),2)</f>
        <v>20.94</v>
      </c>
    </row>
    <row r="1459" spans="1:11" x14ac:dyDescent="0.35">
      <c r="A1459" s="2">
        <v>22594</v>
      </c>
      <c r="B1459" s="76" t="s">
        <v>1192</v>
      </c>
      <c r="C1459" s="76" t="s">
        <v>286</v>
      </c>
      <c r="D1459" s="76" t="s">
        <v>5247</v>
      </c>
      <c r="E1459" s="76">
        <v>750</v>
      </c>
      <c r="F1459" s="76">
        <v>12</v>
      </c>
      <c r="G1459" s="77">
        <v>13.5</v>
      </c>
      <c r="H1459" s="76" t="s">
        <v>3294</v>
      </c>
      <c r="I1459" s="77">
        <v>26.99</v>
      </c>
      <c r="J1459" s="2">
        <v>1</v>
      </c>
      <c r="K1459" s="119" cm="1">
        <f t="array" ref="K1459">ROUND(IF(C1459="Beer",SUM(LOOKUP(2,1/(SRP!$B$7:$B$9&lt;=E1459)/(SRP!$C$7:$C$9&gt;=E1459),SRP!$D$7:$D$9)*(G1459/100)*(E1459/1000)),IF(C1459="Spirits",SUM(LOOKUP(2,1/(SRP!$B$2:$B$6&lt;=E1459)/(SRP!$C$2:$C$6&gt;=E1459),SRP!$D$2:$D$6)*(G1459/100)*(E1459/1000)),IF(AND(C1459="Wine",D1459="Fortified Wines"),SUM(LOOKUP(2,1/(SRP!$B$20:$B$23&lt;=E1459)/(SRP!$C$20:$C$23&gt;=E1459),SRP!$D$20:$D$23)*(G1459/100)*(E1459/1000)),IF(C1459="Wine",SUM(LOOKUP(2,1/(SRP!$B$15:$B$19&lt;=E1459)/(SRP!$C$15:$C$19&gt;=E1459),SRP!$D$15:$D$19)*(G1459/100)*(E1459/1000)),IF(C1459="Ready to Drink",SUM(LOOKUP(2,1/(SRP!$B$10:$B$14&lt;=E1459)/(SRP!$C$10:$C$14&gt;=E1459),SRP!$D$10:$D$14)*(G1459/100)*(E1459/1000)),0))))),2)</f>
        <v>7.07</v>
      </c>
    </row>
    <row r="1460" spans="1:11" x14ac:dyDescent="0.35">
      <c r="A1460" s="2">
        <v>22597</v>
      </c>
      <c r="B1460" s="76" t="s">
        <v>1193</v>
      </c>
      <c r="C1460" s="76" t="s">
        <v>286</v>
      </c>
      <c r="D1460" s="76" t="s">
        <v>5236</v>
      </c>
      <c r="E1460" s="76">
        <v>750</v>
      </c>
      <c r="F1460" s="76">
        <v>6</v>
      </c>
      <c r="G1460" s="77">
        <v>14.8</v>
      </c>
      <c r="H1460" s="76" t="s">
        <v>3294</v>
      </c>
      <c r="I1460" s="77">
        <v>36.99</v>
      </c>
      <c r="J1460" s="2">
        <v>1</v>
      </c>
      <c r="K1460" s="119" cm="1">
        <f t="array" ref="K1460">ROUND(IF(C1460="Beer",SUM(LOOKUP(2,1/(SRP!$B$7:$B$9&lt;=E1460)/(SRP!$C$7:$C$9&gt;=E1460),SRP!$D$7:$D$9)*(G1460/100)*(E1460/1000)),IF(C1460="Spirits",SUM(LOOKUP(2,1/(SRP!$B$2:$B$6&lt;=E1460)/(SRP!$C$2:$C$6&gt;=E1460),SRP!$D$2:$D$6)*(G1460/100)*(E1460/1000)),IF(AND(C1460="Wine",D1460="Fortified Wines"),SUM(LOOKUP(2,1/(SRP!$B$20:$B$23&lt;=E1460)/(SRP!$C$20:$C$23&gt;=E1460),SRP!$D$20:$D$23)*(G1460/100)*(E1460/1000)),IF(C1460="Wine",SUM(LOOKUP(2,1/(SRP!$B$15:$B$19&lt;=E1460)/(SRP!$C$15:$C$19&gt;=E1460),SRP!$D$15:$D$19)*(G1460/100)*(E1460/1000)),IF(C1460="Ready to Drink",SUM(LOOKUP(2,1/(SRP!$B$10:$B$14&lt;=E1460)/(SRP!$C$10:$C$14&gt;=E1460),SRP!$D$10:$D$14)*(G1460/100)*(E1460/1000)),0))))),2)</f>
        <v>7.75</v>
      </c>
    </row>
    <row r="1461" spans="1:11" x14ac:dyDescent="0.35">
      <c r="A1461" s="2">
        <v>22600</v>
      </c>
      <c r="B1461" s="76" t="s">
        <v>1194</v>
      </c>
      <c r="C1461" s="76" t="s">
        <v>286</v>
      </c>
      <c r="D1461" s="76" t="s">
        <v>5268</v>
      </c>
      <c r="E1461" s="76">
        <v>3000</v>
      </c>
      <c r="F1461" s="76">
        <v>6</v>
      </c>
      <c r="G1461" s="77">
        <v>13</v>
      </c>
      <c r="H1461" s="76" t="s">
        <v>6695</v>
      </c>
      <c r="I1461" s="77">
        <v>49.99</v>
      </c>
      <c r="J1461" s="2">
        <v>1</v>
      </c>
      <c r="K1461" s="119" cm="1">
        <f t="array" ref="K1461">ROUND(IF(C1461="Beer",SUM(LOOKUP(2,1/(SRP!$B$7:$B$9&lt;=E1461)/(SRP!$C$7:$C$9&gt;=E1461),SRP!$D$7:$D$9)*(G1461/100)*(E1461/1000)),IF(C1461="Spirits",SUM(LOOKUP(2,1/(SRP!$B$2:$B$6&lt;=E1461)/(SRP!$C$2:$C$6&gt;=E1461),SRP!$D$2:$D$6)*(G1461/100)*(E1461/1000)),IF(AND(C1461="Wine",D1461="Fortified Wines"),SUM(LOOKUP(2,1/(SRP!$B$20:$B$23&lt;=E1461)/(SRP!$C$20:$C$23&gt;=E1461),SRP!$D$20:$D$23)*(G1461/100)*(E1461/1000)),IF(C1461="Wine",SUM(LOOKUP(2,1/(SRP!$B$15:$B$19&lt;=E1461)/(SRP!$C$15:$C$19&gt;=E1461),SRP!$D$15:$D$19)*(G1461/100)*(E1461/1000)),IF(C1461="Ready to Drink",SUM(LOOKUP(2,1/(SRP!$B$10:$B$14&lt;=E1461)/(SRP!$C$10:$C$14&gt;=E1461),SRP!$D$10:$D$14)*(G1461/100)*(E1461/1000)),0))))),2)</f>
        <v>27.23</v>
      </c>
    </row>
    <row r="1462" spans="1:11" x14ac:dyDescent="0.35">
      <c r="A1462" s="2">
        <v>22609</v>
      </c>
      <c r="B1462" s="76" t="s">
        <v>1195</v>
      </c>
      <c r="C1462" s="76" t="s">
        <v>286</v>
      </c>
      <c r="D1462" s="76" t="s">
        <v>5264</v>
      </c>
      <c r="E1462" s="76">
        <v>750</v>
      </c>
      <c r="F1462" s="76">
        <v>12</v>
      </c>
      <c r="G1462" s="77">
        <v>10.8</v>
      </c>
      <c r="H1462" s="76" t="s">
        <v>3279</v>
      </c>
      <c r="I1462" s="77">
        <v>15.99</v>
      </c>
      <c r="J1462" s="2">
        <v>1</v>
      </c>
      <c r="K1462" s="119" cm="1">
        <f t="array" ref="K1462">ROUND(IF(C1462="Beer",SUM(LOOKUP(2,1/(SRP!$B$7:$B$9&lt;=E1462)/(SRP!$C$7:$C$9&gt;=E1462),SRP!$D$7:$D$9)*(G1462/100)*(E1462/1000)),IF(C1462="Spirits",SUM(LOOKUP(2,1/(SRP!$B$2:$B$6&lt;=E1462)/(SRP!$C$2:$C$6&gt;=E1462),SRP!$D$2:$D$6)*(G1462/100)*(E1462/1000)),IF(AND(C1462="Wine",D1462="Fortified Wines"),SUM(LOOKUP(2,1/(SRP!$B$20:$B$23&lt;=E1462)/(SRP!$C$20:$C$23&gt;=E1462),SRP!$D$20:$D$23)*(G1462/100)*(E1462/1000)),IF(C1462="Wine",SUM(LOOKUP(2,1/(SRP!$B$15:$B$19&lt;=E1462)/(SRP!$C$15:$C$19&gt;=E1462),SRP!$D$15:$D$19)*(G1462/100)*(E1462/1000)),IF(C1462="Ready to Drink",SUM(LOOKUP(2,1/(SRP!$B$10:$B$14&lt;=E1462)/(SRP!$C$10:$C$14&gt;=E1462),SRP!$D$10:$D$14)*(G1462/100)*(E1462/1000)),0))))),2)</f>
        <v>5.65</v>
      </c>
    </row>
    <row r="1463" spans="1:11" x14ac:dyDescent="0.35">
      <c r="A1463" s="2">
        <v>22640</v>
      </c>
      <c r="B1463" s="76" t="s">
        <v>1196</v>
      </c>
      <c r="C1463" s="76" t="s">
        <v>285</v>
      </c>
      <c r="D1463" s="76" t="s">
        <v>5231</v>
      </c>
      <c r="E1463" s="76">
        <v>375</v>
      </c>
      <c r="F1463" s="76">
        <v>24</v>
      </c>
      <c r="G1463" s="77">
        <v>40</v>
      </c>
      <c r="H1463" s="76" t="s">
        <v>3280</v>
      </c>
      <c r="I1463" s="77">
        <v>14.29</v>
      </c>
      <c r="J1463" s="2">
        <v>1</v>
      </c>
      <c r="K1463" s="119" cm="1">
        <f t="array" ref="K1463">ROUND(IF(C1463="Beer",SUM(LOOKUP(2,1/(SRP!$B$7:$B$9&lt;=E1463)/(SRP!$C$7:$C$9&gt;=E1463),SRP!$D$7:$D$9)*(G1463/100)*(E1463/1000)),IF(C1463="Spirits",SUM(LOOKUP(2,1/(SRP!$B$2:$B$6&lt;=E1463)/(SRP!$C$2:$C$6&gt;=E1463),SRP!$D$2:$D$6)*(G1463/100)*(E1463/1000)),IF(AND(C1463="Wine",D1463="Fortified Wines"),SUM(LOOKUP(2,1/(SRP!$B$20:$B$23&lt;=E1463)/(SRP!$C$20:$C$23&gt;=E1463),SRP!$D$20:$D$23)*(G1463/100)*(E1463/1000)),IF(C1463="Wine",SUM(LOOKUP(2,1/(SRP!$B$15:$B$19&lt;=E1463)/(SRP!$C$15:$C$19&gt;=E1463),SRP!$D$15:$D$19)*(G1463/100)*(E1463/1000)),IF(C1463="Ready to Drink",SUM(LOOKUP(2,1/(SRP!$B$10:$B$14&lt;=E1463)/(SRP!$C$10:$C$14&gt;=E1463),SRP!$D$10:$D$14)*(G1463/100)*(E1463/1000)),0))))),2)</f>
        <v>11.89</v>
      </c>
    </row>
    <row r="1464" spans="1:11" x14ac:dyDescent="0.35">
      <c r="A1464" s="2">
        <v>22668</v>
      </c>
      <c r="B1464" s="76" t="s">
        <v>1198</v>
      </c>
      <c r="C1464" s="76" t="s">
        <v>286</v>
      </c>
      <c r="D1464" s="76" t="s">
        <v>5247</v>
      </c>
      <c r="E1464" s="76">
        <v>500</v>
      </c>
      <c r="F1464" s="76">
        <v>12</v>
      </c>
      <c r="G1464" s="77">
        <v>12.5</v>
      </c>
      <c r="H1464" s="76" t="s">
        <v>6695</v>
      </c>
      <c r="I1464" s="77">
        <v>9.99</v>
      </c>
      <c r="J1464" s="2">
        <v>1</v>
      </c>
      <c r="K1464" s="119" cm="1">
        <f t="array" ref="K1464">ROUND(IF(C1464="Beer",SUM(LOOKUP(2,1/(SRP!$B$7:$B$9&lt;=E1464)/(SRP!$C$7:$C$9&gt;=E1464),SRP!$D$7:$D$9)*(G1464/100)*(E1464/1000)),IF(C1464="Spirits",SUM(LOOKUP(2,1/(SRP!$B$2:$B$6&lt;=E1464)/(SRP!$C$2:$C$6&gt;=E1464),SRP!$D$2:$D$6)*(G1464/100)*(E1464/1000)),IF(AND(C1464="Wine",D1464="Fortified Wines"),SUM(LOOKUP(2,1/(SRP!$B$20:$B$23&lt;=E1464)/(SRP!$C$20:$C$23&gt;=E1464),SRP!$D$20:$D$23)*(G1464/100)*(E1464/1000)),IF(C1464="Wine",SUM(LOOKUP(2,1/(SRP!$B$15:$B$19&lt;=E1464)/(SRP!$C$15:$C$19&gt;=E1464),SRP!$D$15:$D$19)*(G1464/100)*(E1464/1000)),IF(C1464="Ready to Drink",SUM(LOOKUP(2,1/(SRP!$B$10:$B$14&lt;=E1464)/(SRP!$C$10:$C$14&gt;=E1464),SRP!$D$10:$D$14)*(G1464/100)*(E1464/1000)),0))))),2)</f>
        <v>4.62</v>
      </c>
    </row>
    <row r="1465" spans="1:11" x14ac:dyDescent="0.35">
      <c r="A1465" s="2">
        <v>22669</v>
      </c>
      <c r="B1465" s="76" t="s">
        <v>1199</v>
      </c>
      <c r="C1465" s="76" t="s">
        <v>286</v>
      </c>
      <c r="D1465" s="76" t="s">
        <v>5264</v>
      </c>
      <c r="E1465" s="76">
        <v>500</v>
      </c>
      <c r="F1465" s="76">
        <v>12</v>
      </c>
      <c r="G1465" s="77">
        <v>12.5</v>
      </c>
      <c r="H1465" s="76" t="s">
        <v>6695</v>
      </c>
      <c r="I1465" s="77">
        <v>9.99</v>
      </c>
      <c r="J1465" s="2">
        <v>1</v>
      </c>
      <c r="K1465" s="119" cm="1">
        <f t="array" ref="K1465">ROUND(IF(C1465="Beer",SUM(LOOKUP(2,1/(SRP!$B$7:$B$9&lt;=E1465)/(SRP!$C$7:$C$9&gt;=E1465),SRP!$D$7:$D$9)*(G1465/100)*(E1465/1000)),IF(C1465="Spirits",SUM(LOOKUP(2,1/(SRP!$B$2:$B$6&lt;=E1465)/(SRP!$C$2:$C$6&gt;=E1465),SRP!$D$2:$D$6)*(G1465/100)*(E1465/1000)),IF(AND(C1465="Wine",D1465="Fortified Wines"),SUM(LOOKUP(2,1/(SRP!$B$20:$B$23&lt;=E1465)/(SRP!$C$20:$C$23&gt;=E1465),SRP!$D$20:$D$23)*(G1465/100)*(E1465/1000)),IF(C1465="Wine",SUM(LOOKUP(2,1/(SRP!$B$15:$B$19&lt;=E1465)/(SRP!$C$15:$C$19&gt;=E1465),SRP!$D$15:$D$19)*(G1465/100)*(E1465/1000)),IF(C1465="Ready to Drink",SUM(LOOKUP(2,1/(SRP!$B$10:$B$14&lt;=E1465)/(SRP!$C$10:$C$14&gt;=E1465),SRP!$D$10:$D$14)*(G1465/100)*(E1465/1000)),0))))),2)</f>
        <v>4.62</v>
      </c>
    </row>
    <row r="1466" spans="1:11" x14ac:dyDescent="0.35">
      <c r="A1466" s="2">
        <v>22675</v>
      </c>
      <c r="B1466" s="76" t="s">
        <v>192</v>
      </c>
      <c r="C1466" s="76" t="s">
        <v>286</v>
      </c>
      <c r="D1466" s="76" t="s">
        <v>5294</v>
      </c>
      <c r="E1466" s="76">
        <v>375</v>
      </c>
      <c r="F1466" s="76">
        <v>12</v>
      </c>
      <c r="G1466" s="77">
        <v>11.5</v>
      </c>
      <c r="H1466" s="76" t="s">
        <v>3303</v>
      </c>
      <c r="I1466" s="77">
        <v>10.99</v>
      </c>
      <c r="J1466" s="2">
        <v>1</v>
      </c>
      <c r="K1466" s="119" cm="1">
        <f t="array" ref="K1466">ROUND(IF(C1466="Beer",SUM(LOOKUP(2,1/(SRP!$B$7:$B$9&lt;=E1466)/(SRP!$C$7:$C$9&gt;=E1466),SRP!$D$7:$D$9)*(G1466/100)*(E1466/1000)),IF(C1466="Spirits",SUM(LOOKUP(2,1/(SRP!$B$2:$B$6&lt;=E1466)/(SRP!$C$2:$C$6&gt;=E1466),SRP!$D$2:$D$6)*(G1466/100)*(E1466/1000)),IF(AND(C1466="Wine",D1466="Fortified Wines"),SUM(LOOKUP(2,1/(SRP!$B$20:$B$23&lt;=E1466)/(SRP!$C$20:$C$23&gt;=E1466),SRP!$D$20:$D$23)*(G1466/100)*(E1466/1000)),IF(C1466="Wine",SUM(LOOKUP(2,1/(SRP!$B$15:$B$19&lt;=E1466)/(SRP!$C$15:$C$19&gt;=E1466),SRP!$D$15:$D$19)*(G1466/100)*(E1466/1000)),IF(C1466="Ready to Drink",SUM(LOOKUP(2,1/(SRP!$B$10:$B$14&lt;=E1466)/(SRP!$C$10:$C$14&gt;=E1466),SRP!$D$10:$D$14)*(G1466/100)*(E1466/1000)),0))))),2)</f>
        <v>3.19</v>
      </c>
    </row>
    <row r="1467" spans="1:11" x14ac:dyDescent="0.35">
      <c r="A1467" s="2">
        <v>22683</v>
      </c>
      <c r="B1467" s="76" t="s">
        <v>1200</v>
      </c>
      <c r="C1467" s="76" t="s">
        <v>287</v>
      </c>
      <c r="D1467" s="76" t="s">
        <v>5266</v>
      </c>
      <c r="E1467" s="76">
        <v>473</v>
      </c>
      <c r="F1467" s="76">
        <v>24</v>
      </c>
      <c r="G1467" s="77">
        <v>5</v>
      </c>
      <c r="H1467" s="76" t="s">
        <v>3354</v>
      </c>
      <c r="I1467" s="77">
        <v>3.99</v>
      </c>
      <c r="J1467" s="2">
        <v>1</v>
      </c>
      <c r="K1467" s="119" cm="1">
        <f t="array" ref="K1467">ROUND(IF(C1467="Beer",SUM(LOOKUP(2,1/(SRP!$B$7:$B$9&lt;=E1467)/(SRP!$C$7:$C$9&gt;=E1467),SRP!$D$7:$D$9)*(G1467/100)*(E1467/1000)),IF(C1467="Spirits",SUM(LOOKUP(2,1/(SRP!$B$2:$B$6&lt;=E1467)/(SRP!$C$2:$C$6&gt;=E1467),SRP!$D$2:$D$6)*(G1467/100)*(E1467/1000)),IF(AND(C1467="Wine",D1467="Fortified Wines"),SUM(LOOKUP(2,1/(SRP!$B$20:$B$23&lt;=E1467)/(SRP!$C$20:$C$23&gt;=E1467),SRP!$D$20:$D$23)*(G1467/100)*(E1467/1000)),IF(C1467="Wine",SUM(LOOKUP(2,1/(SRP!$B$15:$B$19&lt;=E1467)/(SRP!$C$15:$C$19&gt;=E1467),SRP!$D$15:$D$19)*(G1467/100)*(E1467/1000)),IF(C1467="Ready to Drink",SUM(LOOKUP(2,1/(SRP!$B$10:$B$14&lt;=E1467)/(SRP!$C$10:$C$14&gt;=E1467),SRP!$D$10:$D$14)*(G1467/100)*(E1467/1000)),0))))),2)</f>
        <v>1.65</v>
      </c>
    </row>
    <row r="1468" spans="1:11" x14ac:dyDescent="0.35">
      <c r="A1468" s="2">
        <v>22683</v>
      </c>
      <c r="B1468" s="76" t="s">
        <v>1200</v>
      </c>
      <c r="C1468" s="76" t="s">
        <v>287</v>
      </c>
      <c r="D1468" s="76" t="s">
        <v>5266</v>
      </c>
      <c r="E1468" s="76">
        <v>473</v>
      </c>
      <c r="F1468" s="76">
        <v>24</v>
      </c>
      <c r="G1468" s="77">
        <v>5</v>
      </c>
      <c r="H1468" s="76" t="s">
        <v>3354</v>
      </c>
      <c r="I1468" s="77">
        <v>3.99</v>
      </c>
      <c r="J1468" s="2">
        <v>1</v>
      </c>
      <c r="K1468" s="119" cm="1">
        <f t="array" ref="K1468">ROUND(IF(C1468="Beer",SUM(LOOKUP(2,1/(SRP!$B$7:$B$9&lt;=E1468)/(SRP!$C$7:$C$9&gt;=E1468),SRP!$D$7:$D$9)*(G1468/100)*(E1468/1000)),IF(C1468="Spirits",SUM(LOOKUP(2,1/(SRP!$B$2:$B$6&lt;=E1468)/(SRP!$C$2:$C$6&gt;=E1468),SRP!$D$2:$D$6)*(G1468/100)*(E1468/1000)),IF(AND(C1468="Wine",D1468="Fortified Wines"),SUM(LOOKUP(2,1/(SRP!$B$20:$B$23&lt;=E1468)/(SRP!$C$20:$C$23&gt;=E1468),SRP!$D$20:$D$23)*(G1468/100)*(E1468/1000)),IF(C1468="Wine",SUM(LOOKUP(2,1/(SRP!$B$15:$B$19&lt;=E1468)/(SRP!$C$15:$C$19&gt;=E1468),SRP!$D$15:$D$19)*(G1468/100)*(E1468/1000)),IF(C1468="Ready to Drink",SUM(LOOKUP(2,1/(SRP!$B$10:$B$14&lt;=E1468)/(SRP!$C$10:$C$14&gt;=E1468),SRP!$D$10:$D$14)*(G1468/100)*(E1468/1000)),0))))),2)</f>
        <v>1.65</v>
      </c>
    </row>
    <row r="1469" spans="1:11" x14ac:dyDescent="0.35">
      <c r="A1469" s="2">
        <v>22704</v>
      </c>
      <c r="B1469" s="76" t="s">
        <v>1201</v>
      </c>
      <c r="C1469" s="76" t="s">
        <v>286</v>
      </c>
      <c r="D1469" s="76" t="s">
        <v>5232</v>
      </c>
      <c r="E1469" s="76">
        <v>750</v>
      </c>
      <c r="F1469" s="76">
        <v>12</v>
      </c>
      <c r="G1469" s="77">
        <v>12</v>
      </c>
      <c r="H1469" s="76" t="s">
        <v>6869</v>
      </c>
      <c r="I1469" s="77">
        <v>22.99</v>
      </c>
      <c r="J1469" s="2">
        <v>1</v>
      </c>
      <c r="K1469" s="119" cm="1">
        <f t="array" ref="K1469">ROUND(IF(C1469="Beer",SUM(LOOKUP(2,1/(SRP!$B$7:$B$9&lt;=E1469)/(SRP!$C$7:$C$9&gt;=E1469),SRP!$D$7:$D$9)*(G1469/100)*(E1469/1000)),IF(C1469="Spirits",SUM(LOOKUP(2,1/(SRP!$B$2:$B$6&lt;=E1469)/(SRP!$C$2:$C$6&gt;=E1469),SRP!$D$2:$D$6)*(G1469/100)*(E1469/1000)),IF(AND(C1469="Wine",D1469="Fortified Wines"),SUM(LOOKUP(2,1/(SRP!$B$20:$B$23&lt;=E1469)/(SRP!$C$20:$C$23&gt;=E1469),SRP!$D$20:$D$23)*(G1469/100)*(E1469/1000)),IF(C1469="Wine",SUM(LOOKUP(2,1/(SRP!$B$15:$B$19&lt;=E1469)/(SRP!$C$15:$C$19&gt;=E1469),SRP!$D$15:$D$19)*(G1469/100)*(E1469/1000)),IF(C1469="Ready to Drink",SUM(LOOKUP(2,1/(SRP!$B$10:$B$14&lt;=E1469)/(SRP!$C$10:$C$14&gt;=E1469),SRP!$D$10:$D$14)*(G1469/100)*(E1469/1000)),0))))),2)</f>
        <v>6.28</v>
      </c>
    </row>
    <row r="1470" spans="1:11" x14ac:dyDescent="0.35">
      <c r="A1470" s="2">
        <v>22735</v>
      </c>
      <c r="B1470" s="76" t="s">
        <v>887</v>
      </c>
      <c r="C1470" s="76" t="s">
        <v>285</v>
      </c>
      <c r="D1470" s="76" t="s">
        <v>6933</v>
      </c>
      <c r="E1470" s="76">
        <v>750</v>
      </c>
      <c r="F1470" s="76">
        <v>12</v>
      </c>
      <c r="G1470" s="77">
        <v>40</v>
      </c>
      <c r="H1470" s="76" t="s">
        <v>6694</v>
      </c>
      <c r="I1470" s="77">
        <v>25.99</v>
      </c>
      <c r="J1470" s="2">
        <v>1</v>
      </c>
      <c r="K1470" s="119" cm="1">
        <f t="array" ref="K1470">ROUND(IF(C1470="Beer",SUM(LOOKUP(2,1/(SRP!$B$7:$B$9&lt;=E1470)/(SRP!$C$7:$C$9&gt;=E1470),SRP!$D$7:$D$9)*(G1470/100)*(E1470/1000)),IF(C1470="Spirits",SUM(LOOKUP(2,1/(SRP!$B$2:$B$6&lt;=E1470)/(SRP!$C$2:$C$6&gt;=E1470),SRP!$D$2:$D$6)*(G1470/100)*(E1470/1000)),IF(AND(C1470="Wine",D1470="Fortified Wines"),SUM(LOOKUP(2,1/(SRP!$B$20:$B$23&lt;=E1470)/(SRP!$C$20:$C$23&gt;=E1470),SRP!$D$20:$D$23)*(G1470/100)*(E1470/1000)),IF(C1470="Wine",SUM(LOOKUP(2,1/(SRP!$B$15:$B$19&lt;=E1470)/(SRP!$C$15:$C$19&gt;=E1470),SRP!$D$15:$D$19)*(G1470/100)*(E1470/1000)),IF(C1470="Ready to Drink",SUM(LOOKUP(2,1/(SRP!$B$10:$B$14&lt;=E1470)/(SRP!$C$10:$C$14&gt;=E1470),SRP!$D$10:$D$14)*(G1470/100)*(E1470/1000)),0))))),2)</f>
        <v>20.94</v>
      </c>
    </row>
    <row r="1471" spans="1:11" x14ac:dyDescent="0.35">
      <c r="A1471" s="2">
        <v>22736</v>
      </c>
      <c r="B1471" s="76" t="s">
        <v>1202</v>
      </c>
      <c r="C1471" s="76" t="s">
        <v>286</v>
      </c>
      <c r="D1471" s="76" t="s">
        <v>5232</v>
      </c>
      <c r="E1471" s="76">
        <v>750</v>
      </c>
      <c r="F1471" s="76">
        <v>12</v>
      </c>
      <c r="G1471" s="77">
        <v>11</v>
      </c>
      <c r="H1471" s="76" t="s">
        <v>3307</v>
      </c>
      <c r="I1471" s="77">
        <v>19.989999999999998</v>
      </c>
      <c r="J1471" s="2">
        <v>1</v>
      </c>
      <c r="K1471" s="119" cm="1">
        <f t="array" ref="K1471">ROUND(IF(C1471="Beer",SUM(LOOKUP(2,1/(SRP!$B$7:$B$9&lt;=E1471)/(SRP!$C$7:$C$9&gt;=E1471),SRP!$D$7:$D$9)*(G1471/100)*(E1471/1000)),IF(C1471="Spirits",SUM(LOOKUP(2,1/(SRP!$B$2:$B$6&lt;=E1471)/(SRP!$C$2:$C$6&gt;=E1471),SRP!$D$2:$D$6)*(G1471/100)*(E1471/1000)),IF(AND(C1471="Wine",D1471="Fortified Wines"),SUM(LOOKUP(2,1/(SRP!$B$20:$B$23&lt;=E1471)/(SRP!$C$20:$C$23&gt;=E1471),SRP!$D$20:$D$23)*(G1471/100)*(E1471/1000)),IF(C1471="Wine",SUM(LOOKUP(2,1/(SRP!$B$15:$B$19&lt;=E1471)/(SRP!$C$15:$C$19&gt;=E1471),SRP!$D$15:$D$19)*(G1471/100)*(E1471/1000)),IF(C1471="Ready to Drink",SUM(LOOKUP(2,1/(SRP!$B$10:$B$14&lt;=E1471)/(SRP!$C$10:$C$14&gt;=E1471),SRP!$D$10:$D$14)*(G1471/100)*(E1471/1000)),0))))),2)</f>
        <v>5.76</v>
      </c>
    </row>
    <row r="1472" spans="1:11" x14ac:dyDescent="0.35">
      <c r="A1472" s="2">
        <v>22739</v>
      </c>
      <c r="B1472" s="76" t="s">
        <v>191</v>
      </c>
      <c r="C1472" s="76" t="s">
        <v>285</v>
      </c>
      <c r="D1472" s="76" t="s">
        <v>6931</v>
      </c>
      <c r="E1472" s="76">
        <v>1750</v>
      </c>
      <c r="F1472" s="76">
        <v>6</v>
      </c>
      <c r="G1472" s="77">
        <v>40</v>
      </c>
      <c r="H1472" s="76" t="s">
        <v>3279</v>
      </c>
      <c r="I1472" s="77">
        <v>59.63</v>
      </c>
      <c r="J1472" s="2">
        <v>1</v>
      </c>
      <c r="K1472" s="119" cm="1">
        <f t="array" ref="K1472">ROUND(IF(C1472="Beer",SUM(LOOKUP(2,1/(SRP!$B$7:$B$9&lt;=E1472)/(SRP!$C$7:$C$9&gt;=E1472),SRP!$D$7:$D$9)*(G1472/100)*(E1472/1000)),IF(C1472="Spirits",SUM(LOOKUP(2,1/(SRP!$B$2:$B$6&lt;=E1472)/(SRP!$C$2:$C$6&gt;=E1472),SRP!$D$2:$D$6)*(G1472/100)*(E1472/1000)),IF(AND(C1472="Wine",D1472="Fortified Wines"),SUM(LOOKUP(2,1/(SRP!$B$20:$B$23&lt;=E1472)/(SRP!$C$20:$C$23&gt;=E1472),SRP!$D$20:$D$23)*(G1472/100)*(E1472/1000)),IF(C1472="Wine",SUM(LOOKUP(2,1/(SRP!$B$15:$B$19&lt;=E1472)/(SRP!$C$15:$C$19&gt;=E1472),SRP!$D$15:$D$19)*(G1472/100)*(E1472/1000)),IF(C1472="Ready to Drink",SUM(LOOKUP(2,1/(SRP!$B$10:$B$14&lt;=E1472)/(SRP!$C$10:$C$14&gt;=E1472),SRP!$D$10:$D$14)*(G1472/100)*(E1472/1000)),0))))),2)</f>
        <v>48.87</v>
      </c>
    </row>
    <row r="1473" spans="1:11" x14ac:dyDescent="0.35">
      <c r="A1473" s="2">
        <v>22740</v>
      </c>
      <c r="B1473" s="76" t="s">
        <v>1203</v>
      </c>
      <c r="C1473" s="76" t="s">
        <v>286</v>
      </c>
      <c r="D1473" s="76" t="s">
        <v>300</v>
      </c>
      <c r="E1473" s="76">
        <v>750</v>
      </c>
      <c r="F1473" s="76">
        <v>12</v>
      </c>
      <c r="G1473" s="77">
        <v>14.5</v>
      </c>
      <c r="H1473" s="76" t="s">
        <v>3308</v>
      </c>
      <c r="I1473" s="77">
        <v>18.989999999999998</v>
      </c>
      <c r="J1473" s="2">
        <v>1</v>
      </c>
      <c r="K1473" s="119" cm="1">
        <f t="array" ref="K1473">ROUND(IF(C1473="Beer",SUM(LOOKUP(2,1/(SRP!$B$7:$B$9&lt;=E1473)/(SRP!$C$7:$C$9&gt;=E1473),SRP!$D$7:$D$9)*(G1473/100)*(E1473/1000)),IF(C1473="Spirits",SUM(LOOKUP(2,1/(SRP!$B$2:$B$6&lt;=E1473)/(SRP!$C$2:$C$6&gt;=E1473),SRP!$D$2:$D$6)*(G1473/100)*(E1473/1000)),IF(AND(C1473="Wine",D1473="Fortified Wines"),SUM(LOOKUP(2,1/(SRP!$B$20:$B$23&lt;=E1473)/(SRP!$C$20:$C$23&gt;=E1473),SRP!$D$20:$D$23)*(G1473/100)*(E1473/1000)),IF(C1473="Wine",SUM(LOOKUP(2,1/(SRP!$B$15:$B$19&lt;=E1473)/(SRP!$C$15:$C$19&gt;=E1473),SRP!$D$15:$D$19)*(G1473/100)*(E1473/1000)),IF(C1473="Ready to Drink",SUM(LOOKUP(2,1/(SRP!$B$10:$B$14&lt;=E1473)/(SRP!$C$10:$C$14&gt;=E1473),SRP!$D$10:$D$14)*(G1473/100)*(E1473/1000)),0))))),2)</f>
        <v>7.59</v>
      </c>
    </row>
    <row r="1474" spans="1:11" x14ac:dyDescent="0.35">
      <c r="A1474" s="2">
        <v>22751</v>
      </c>
      <c r="B1474" s="76" t="s">
        <v>5333</v>
      </c>
      <c r="C1474" s="76" t="s">
        <v>286</v>
      </c>
      <c r="D1474" s="76" t="s">
        <v>5245</v>
      </c>
      <c r="E1474" s="76">
        <v>750</v>
      </c>
      <c r="F1474" s="76">
        <v>12</v>
      </c>
      <c r="G1474" s="77">
        <v>14.5</v>
      </c>
      <c r="H1474" s="76" t="s">
        <v>3303</v>
      </c>
      <c r="I1474" s="77">
        <v>23.99</v>
      </c>
      <c r="J1474" s="2">
        <v>1</v>
      </c>
      <c r="K1474" s="119" cm="1">
        <f t="array" ref="K1474">ROUND(IF(C1474="Beer",SUM(LOOKUP(2,1/(SRP!$B$7:$B$9&lt;=E1474)/(SRP!$C$7:$C$9&gt;=E1474),SRP!$D$7:$D$9)*(G1474/100)*(E1474/1000)),IF(C1474="Spirits",SUM(LOOKUP(2,1/(SRP!$B$2:$B$6&lt;=E1474)/(SRP!$C$2:$C$6&gt;=E1474),SRP!$D$2:$D$6)*(G1474/100)*(E1474/1000)),IF(AND(C1474="Wine",D1474="Fortified Wines"),SUM(LOOKUP(2,1/(SRP!$B$20:$B$23&lt;=E1474)/(SRP!$C$20:$C$23&gt;=E1474),SRP!$D$20:$D$23)*(G1474/100)*(E1474/1000)),IF(C1474="Wine",SUM(LOOKUP(2,1/(SRP!$B$15:$B$19&lt;=E1474)/(SRP!$C$15:$C$19&gt;=E1474),SRP!$D$15:$D$19)*(G1474/100)*(E1474/1000)),IF(C1474="Ready to Drink",SUM(LOOKUP(2,1/(SRP!$B$10:$B$14&lt;=E1474)/(SRP!$C$10:$C$14&gt;=E1474),SRP!$D$10:$D$14)*(G1474/100)*(E1474/1000)),0))))),2)</f>
        <v>7.59</v>
      </c>
    </row>
    <row r="1475" spans="1:11" x14ac:dyDescent="0.35">
      <c r="A1475" s="2">
        <v>22755</v>
      </c>
      <c r="B1475" s="76" t="s">
        <v>1204</v>
      </c>
      <c r="C1475" s="76" t="s">
        <v>5938</v>
      </c>
      <c r="D1475" s="76" t="s">
        <v>5279</v>
      </c>
      <c r="E1475" s="76">
        <v>2130</v>
      </c>
      <c r="F1475" s="76">
        <v>4</v>
      </c>
      <c r="G1475" s="77">
        <v>5</v>
      </c>
      <c r="H1475" s="76" t="s">
        <v>3321</v>
      </c>
      <c r="I1475" s="77">
        <v>18.79</v>
      </c>
      <c r="J1475" s="2">
        <v>6</v>
      </c>
      <c r="K1475" s="119" cm="1">
        <f t="array" ref="K1475">ROUND(IF(C1475="Beer",SUM(LOOKUP(2,1/(SRP!$B$7:$B$9&lt;=E1475)/(SRP!$C$7:$C$9&gt;=E1475),SRP!$D$7:$D$9)*(G1475/100)*(E1475/1000)),IF(C1475="Spirits",SUM(LOOKUP(2,1/(SRP!$B$2:$B$6&lt;=E1475)/(SRP!$C$2:$C$6&gt;=E1475),SRP!$D$2:$D$6)*(G1475/100)*(E1475/1000)),IF(AND(C1475="Wine",D1475="Fortified Wines"),SUM(LOOKUP(2,1/(SRP!$B$20:$B$23&lt;=E1475)/(SRP!$C$20:$C$23&gt;=E1475),SRP!$D$20:$D$23)*(G1475/100)*(E1475/1000)),IF(C1475="Wine",SUM(LOOKUP(2,1/(SRP!$B$15:$B$19&lt;=E1475)/(SRP!$C$15:$C$19&gt;=E1475),SRP!$D$15:$D$19)*(G1475/100)*(E1475/1000)),IF(C1475="Ready to Drink",SUM(LOOKUP(2,1/(SRP!$B$10:$B$14&lt;=E1475)/(SRP!$C$10:$C$14&gt;=E1475),SRP!$D$10:$D$14)*(G1475/100)*(E1475/1000)),0))))),2)</f>
        <v>7.43</v>
      </c>
    </row>
    <row r="1476" spans="1:11" x14ac:dyDescent="0.35">
      <c r="A1476" s="2">
        <v>22769</v>
      </c>
      <c r="B1476" s="76" t="s">
        <v>1205</v>
      </c>
      <c r="C1476" s="76" t="s">
        <v>286</v>
      </c>
      <c r="D1476" s="76" t="s">
        <v>5236</v>
      </c>
      <c r="E1476" s="76">
        <v>750</v>
      </c>
      <c r="F1476" s="76">
        <v>6</v>
      </c>
      <c r="G1476" s="77">
        <v>13.5</v>
      </c>
      <c r="H1476" s="76" t="s">
        <v>3338</v>
      </c>
      <c r="I1476" s="77">
        <v>26.99</v>
      </c>
      <c r="J1476" s="2">
        <v>1</v>
      </c>
      <c r="K1476" s="119" cm="1">
        <f t="array" ref="K1476">ROUND(IF(C1476="Beer",SUM(LOOKUP(2,1/(SRP!$B$7:$B$9&lt;=E1476)/(SRP!$C$7:$C$9&gt;=E1476),SRP!$D$7:$D$9)*(G1476/100)*(E1476/1000)),IF(C1476="Spirits",SUM(LOOKUP(2,1/(SRP!$B$2:$B$6&lt;=E1476)/(SRP!$C$2:$C$6&gt;=E1476),SRP!$D$2:$D$6)*(G1476/100)*(E1476/1000)),IF(AND(C1476="Wine",D1476="Fortified Wines"),SUM(LOOKUP(2,1/(SRP!$B$20:$B$23&lt;=E1476)/(SRP!$C$20:$C$23&gt;=E1476),SRP!$D$20:$D$23)*(G1476/100)*(E1476/1000)),IF(C1476="Wine",SUM(LOOKUP(2,1/(SRP!$B$15:$B$19&lt;=E1476)/(SRP!$C$15:$C$19&gt;=E1476),SRP!$D$15:$D$19)*(G1476/100)*(E1476/1000)),IF(C1476="Ready to Drink",SUM(LOOKUP(2,1/(SRP!$B$10:$B$14&lt;=E1476)/(SRP!$C$10:$C$14&gt;=E1476),SRP!$D$10:$D$14)*(G1476/100)*(E1476/1000)),0))))),2)</f>
        <v>7.07</v>
      </c>
    </row>
    <row r="1477" spans="1:11" x14ac:dyDescent="0.35">
      <c r="A1477" s="2">
        <v>22770</v>
      </c>
      <c r="B1477" s="76" t="s">
        <v>1206</v>
      </c>
      <c r="C1477" s="76" t="s">
        <v>286</v>
      </c>
      <c r="D1477" s="76" t="s">
        <v>5236</v>
      </c>
      <c r="E1477" s="76">
        <v>750</v>
      </c>
      <c r="F1477" s="76">
        <v>12</v>
      </c>
      <c r="G1477" s="77">
        <v>14.5</v>
      </c>
      <c r="H1477" s="76" t="s">
        <v>3303</v>
      </c>
      <c r="I1477" s="77">
        <v>24.99</v>
      </c>
      <c r="J1477" s="2">
        <v>1</v>
      </c>
      <c r="K1477" s="119" cm="1">
        <f t="array" ref="K1477">ROUND(IF(C1477="Beer",SUM(LOOKUP(2,1/(SRP!$B$7:$B$9&lt;=E1477)/(SRP!$C$7:$C$9&gt;=E1477),SRP!$D$7:$D$9)*(G1477/100)*(E1477/1000)),IF(C1477="Spirits",SUM(LOOKUP(2,1/(SRP!$B$2:$B$6&lt;=E1477)/(SRP!$C$2:$C$6&gt;=E1477),SRP!$D$2:$D$6)*(G1477/100)*(E1477/1000)),IF(AND(C1477="Wine",D1477="Fortified Wines"),SUM(LOOKUP(2,1/(SRP!$B$20:$B$23&lt;=E1477)/(SRP!$C$20:$C$23&gt;=E1477),SRP!$D$20:$D$23)*(G1477/100)*(E1477/1000)),IF(C1477="Wine",SUM(LOOKUP(2,1/(SRP!$B$15:$B$19&lt;=E1477)/(SRP!$C$15:$C$19&gt;=E1477),SRP!$D$15:$D$19)*(G1477/100)*(E1477/1000)),IF(C1477="Ready to Drink",SUM(LOOKUP(2,1/(SRP!$B$10:$B$14&lt;=E1477)/(SRP!$C$10:$C$14&gt;=E1477),SRP!$D$10:$D$14)*(G1477/100)*(E1477/1000)),0))))),2)</f>
        <v>7.59</v>
      </c>
    </row>
    <row r="1478" spans="1:11" x14ac:dyDescent="0.35">
      <c r="A1478" s="2">
        <v>22771</v>
      </c>
      <c r="B1478" s="76" t="s">
        <v>1207</v>
      </c>
      <c r="C1478" s="76" t="s">
        <v>286</v>
      </c>
      <c r="D1478" s="76" t="s">
        <v>5285</v>
      </c>
      <c r="E1478" s="76">
        <v>750</v>
      </c>
      <c r="F1478" s="76">
        <v>12</v>
      </c>
      <c r="G1478" s="77">
        <v>13.5</v>
      </c>
      <c r="H1478" s="76" t="s">
        <v>3288</v>
      </c>
      <c r="I1478" s="77">
        <v>19.989999999999998</v>
      </c>
      <c r="J1478" s="2">
        <v>1</v>
      </c>
      <c r="K1478" s="119" cm="1">
        <f t="array" ref="K1478">ROUND(IF(C1478="Beer",SUM(LOOKUP(2,1/(SRP!$B$7:$B$9&lt;=E1478)/(SRP!$C$7:$C$9&gt;=E1478),SRP!$D$7:$D$9)*(G1478/100)*(E1478/1000)),IF(C1478="Spirits",SUM(LOOKUP(2,1/(SRP!$B$2:$B$6&lt;=E1478)/(SRP!$C$2:$C$6&gt;=E1478),SRP!$D$2:$D$6)*(G1478/100)*(E1478/1000)),IF(AND(C1478="Wine",D1478="Fortified Wines"),SUM(LOOKUP(2,1/(SRP!$B$20:$B$23&lt;=E1478)/(SRP!$C$20:$C$23&gt;=E1478),SRP!$D$20:$D$23)*(G1478/100)*(E1478/1000)),IF(C1478="Wine",SUM(LOOKUP(2,1/(SRP!$B$15:$B$19&lt;=E1478)/(SRP!$C$15:$C$19&gt;=E1478),SRP!$D$15:$D$19)*(G1478/100)*(E1478/1000)),IF(C1478="Ready to Drink",SUM(LOOKUP(2,1/(SRP!$B$10:$B$14&lt;=E1478)/(SRP!$C$10:$C$14&gt;=E1478),SRP!$D$10:$D$14)*(G1478/100)*(E1478/1000)),0))))),2)</f>
        <v>7.07</v>
      </c>
    </row>
    <row r="1479" spans="1:11" x14ac:dyDescent="0.35">
      <c r="A1479" s="2">
        <v>22792</v>
      </c>
      <c r="B1479" s="76" t="s">
        <v>2617</v>
      </c>
      <c r="C1479" s="76" t="s">
        <v>287</v>
      </c>
      <c r="D1479" s="76" t="s">
        <v>5266</v>
      </c>
      <c r="E1479" s="76">
        <v>2130</v>
      </c>
      <c r="F1479" s="76">
        <v>4</v>
      </c>
      <c r="G1479" s="77">
        <v>4.8</v>
      </c>
      <c r="H1479" s="76" t="s">
        <v>3325</v>
      </c>
      <c r="I1479" s="77">
        <v>15.59</v>
      </c>
      <c r="J1479" s="2">
        <v>6</v>
      </c>
      <c r="K1479" s="119" cm="1">
        <f t="array" ref="K1479">ROUND(IF(C1479="Beer",SUM(LOOKUP(2,1/(SRP!$B$7:$B$9&lt;=E1479)/(SRP!$C$7:$C$9&gt;=E1479),SRP!$D$7:$D$9)*(G1479/100)*(E1479/1000)),IF(C1479="Spirits",SUM(LOOKUP(2,1/(SRP!$B$2:$B$6&lt;=E1479)/(SRP!$C$2:$C$6&gt;=E1479),SRP!$D$2:$D$6)*(G1479/100)*(E1479/1000)),IF(AND(C1479="Wine",D1479="Fortified Wines"),SUM(LOOKUP(2,1/(SRP!$B$20:$B$23&lt;=E1479)/(SRP!$C$20:$C$23&gt;=E1479),SRP!$D$20:$D$23)*(G1479/100)*(E1479/1000)),IF(C1479="Wine",SUM(LOOKUP(2,1/(SRP!$B$15:$B$19&lt;=E1479)/(SRP!$C$15:$C$19&gt;=E1479),SRP!$D$15:$D$19)*(G1479/100)*(E1479/1000)),IF(C1479="Ready to Drink",SUM(LOOKUP(2,1/(SRP!$B$10:$B$14&lt;=E1479)/(SRP!$C$10:$C$14&gt;=E1479),SRP!$D$10:$D$14)*(G1479/100)*(E1479/1000)),0))))),2)</f>
        <v>7.14</v>
      </c>
    </row>
    <row r="1480" spans="1:11" x14ac:dyDescent="0.35">
      <c r="A1480" s="2">
        <v>22792</v>
      </c>
      <c r="B1480" s="76" t="s">
        <v>2617</v>
      </c>
      <c r="C1480" s="76" t="s">
        <v>287</v>
      </c>
      <c r="D1480" s="76" t="s">
        <v>5266</v>
      </c>
      <c r="E1480" s="76">
        <v>2130</v>
      </c>
      <c r="F1480" s="76">
        <v>4</v>
      </c>
      <c r="G1480" s="77">
        <v>4.8</v>
      </c>
      <c r="H1480" s="76" t="s">
        <v>3325</v>
      </c>
      <c r="I1480" s="77">
        <v>15.59</v>
      </c>
      <c r="J1480" s="2">
        <v>6</v>
      </c>
      <c r="K1480" s="119" cm="1">
        <f t="array" ref="K1480">ROUND(IF(C1480="Beer",SUM(LOOKUP(2,1/(SRP!$B$7:$B$9&lt;=E1480)/(SRP!$C$7:$C$9&gt;=E1480),SRP!$D$7:$D$9)*(G1480/100)*(E1480/1000)),IF(C1480="Spirits",SUM(LOOKUP(2,1/(SRP!$B$2:$B$6&lt;=E1480)/(SRP!$C$2:$C$6&gt;=E1480),SRP!$D$2:$D$6)*(G1480/100)*(E1480/1000)),IF(AND(C1480="Wine",D1480="Fortified Wines"),SUM(LOOKUP(2,1/(SRP!$B$20:$B$23&lt;=E1480)/(SRP!$C$20:$C$23&gt;=E1480),SRP!$D$20:$D$23)*(G1480/100)*(E1480/1000)),IF(C1480="Wine",SUM(LOOKUP(2,1/(SRP!$B$15:$B$19&lt;=E1480)/(SRP!$C$15:$C$19&gt;=E1480),SRP!$D$15:$D$19)*(G1480/100)*(E1480/1000)),IF(C1480="Ready to Drink",SUM(LOOKUP(2,1/(SRP!$B$10:$B$14&lt;=E1480)/(SRP!$C$10:$C$14&gt;=E1480),SRP!$D$10:$D$14)*(G1480/100)*(E1480/1000)),0))))),2)</f>
        <v>7.14</v>
      </c>
    </row>
    <row r="1481" spans="1:11" x14ac:dyDescent="0.35">
      <c r="A1481" s="2">
        <v>22804</v>
      </c>
      <c r="B1481" s="76" t="s">
        <v>1209</v>
      </c>
      <c r="C1481" s="76" t="s">
        <v>286</v>
      </c>
      <c r="D1481" s="76" t="s">
        <v>5236</v>
      </c>
      <c r="E1481" s="76">
        <v>750</v>
      </c>
      <c r="F1481" s="76">
        <v>12</v>
      </c>
      <c r="G1481" s="77">
        <v>13.5</v>
      </c>
      <c r="H1481" s="76" t="s">
        <v>3305</v>
      </c>
      <c r="I1481" s="77">
        <v>18.989999999999998</v>
      </c>
      <c r="J1481" s="2">
        <v>1</v>
      </c>
      <c r="K1481" s="119" cm="1">
        <f t="array" ref="K1481">ROUND(IF(C1481="Beer",SUM(LOOKUP(2,1/(SRP!$B$7:$B$9&lt;=E1481)/(SRP!$C$7:$C$9&gt;=E1481),SRP!$D$7:$D$9)*(G1481/100)*(E1481/1000)),IF(C1481="Spirits",SUM(LOOKUP(2,1/(SRP!$B$2:$B$6&lt;=E1481)/(SRP!$C$2:$C$6&gt;=E1481),SRP!$D$2:$D$6)*(G1481/100)*(E1481/1000)),IF(AND(C1481="Wine",D1481="Fortified Wines"),SUM(LOOKUP(2,1/(SRP!$B$20:$B$23&lt;=E1481)/(SRP!$C$20:$C$23&gt;=E1481),SRP!$D$20:$D$23)*(G1481/100)*(E1481/1000)),IF(C1481="Wine",SUM(LOOKUP(2,1/(SRP!$B$15:$B$19&lt;=E1481)/(SRP!$C$15:$C$19&gt;=E1481),SRP!$D$15:$D$19)*(G1481/100)*(E1481/1000)),IF(C1481="Ready to Drink",SUM(LOOKUP(2,1/(SRP!$B$10:$B$14&lt;=E1481)/(SRP!$C$10:$C$14&gt;=E1481),SRP!$D$10:$D$14)*(G1481/100)*(E1481/1000)),0))))),2)</f>
        <v>7.07</v>
      </c>
    </row>
    <row r="1482" spans="1:11" x14ac:dyDescent="0.35">
      <c r="A1482" s="2">
        <v>22808</v>
      </c>
      <c r="B1482" s="76" t="s">
        <v>7233</v>
      </c>
      <c r="C1482" s="76" t="s">
        <v>287</v>
      </c>
      <c r="D1482" s="76" t="s">
        <v>5240</v>
      </c>
      <c r="E1482" s="76">
        <v>473</v>
      </c>
      <c r="F1482" s="76">
        <v>24</v>
      </c>
      <c r="G1482" s="77">
        <v>6.5</v>
      </c>
      <c r="H1482" s="76" t="s">
        <v>3375</v>
      </c>
      <c r="I1482" s="77">
        <v>4.49</v>
      </c>
      <c r="J1482" s="2">
        <v>1</v>
      </c>
      <c r="K1482" s="119" cm="1">
        <f t="array" ref="K1482">ROUND(IF(C1482="Beer",SUM(LOOKUP(2,1/(SRP!$B$7:$B$9&lt;=E1482)/(SRP!$C$7:$C$9&gt;=E1482),SRP!$D$7:$D$9)*(G1482/100)*(E1482/1000)),IF(C1482="Spirits",SUM(LOOKUP(2,1/(SRP!$B$2:$B$6&lt;=E1482)/(SRP!$C$2:$C$6&gt;=E1482),SRP!$D$2:$D$6)*(G1482/100)*(E1482/1000)),IF(AND(C1482="Wine",D1482="Fortified Wines"),SUM(LOOKUP(2,1/(SRP!$B$20:$B$23&lt;=E1482)/(SRP!$C$20:$C$23&gt;=E1482),SRP!$D$20:$D$23)*(G1482/100)*(E1482/1000)),IF(C1482="Wine",SUM(LOOKUP(2,1/(SRP!$B$15:$B$19&lt;=E1482)/(SRP!$C$15:$C$19&gt;=E1482),SRP!$D$15:$D$19)*(G1482/100)*(E1482/1000)),IF(C1482="Ready to Drink",SUM(LOOKUP(2,1/(SRP!$B$10:$B$14&lt;=E1482)/(SRP!$C$10:$C$14&gt;=E1482),SRP!$D$10:$D$14)*(G1482/100)*(E1482/1000)),0))))),2)</f>
        <v>2.15</v>
      </c>
    </row>
    <row r="1483" spans="1:11" x14ac:dyDescent="0.35">
      <c r="A1483" s="2">
        <v>22832</v>
      </c>
      <c r="B1483" s="76" t="s">
        <v>1210</v>
      </c>
      <c r="C1483" s="76" t="s">
        <v>287</v>
      </c>
      <c r="D1483" s="76" t="s">
        <v>5266</v>
      </c>
      <c r="E1483" s="76">
        <v>473</v>
      </c>
      <c r="F1483" s="76">
        <v>24</v>
      </c>
      <c r="G1483" s="77">
        <v>5</v>
      </c>
      <c r="H1483" s="76" t="s">
        <v>3360</v>
      </c>
      <c r="I1483" s="77">
        <v>3.79</v>
      </c>
      <c r="J1483" s="2">
        <v>1</v>
      </c>
      <c r="K1483" s="119" cm="1">
        <f t="array" ref="K1483">ROUND(IF(C1483="Beer",SUM(LOOKUP(2,1/(SRP!$B$7:$B$9&lt;=E1483)/(SRP!$C$7:$C$9&gt;=E1483),SRP!$D$7:$D$9)*(G1483/100)*(E1483/1000)),IF(C1483="Spirits",SUM(LOOKUP(2,1/(SRP!$B$2:$B$6&lt;=E1483)/(SRP!$C$2:$C$6&gt;=E1483),SRP!$D$2:$D$6)*(G1483/100)*(E1483/1000)),IF(AND(C1483="Wine",D1483="Fortified Wines"),SUM(LOOKUP(2,1/(SRP!$B$20:$B$23&lt;=E1483)/(SRP!$C$20:$C$23&gt;=E1483),SRP!$D$20:$D$23)*(G1483/100)*(E1483/1000)),IF(C1483="Wine",SUM(LOOKUP(2,1/(SRP!$B$15:$B$19&lt;=E1483)/(SRP!$C$15:$C$19&gt;=E1483),SRP!$D$15:$D$19)*(G1483/100)*(E1483/1000)),IF(C1483="Ready to Drink",SUM(LOOKUP(2,1/(SRP!$B$10:$B$14&lt;=E1483)/(SRP!$C$10:$C$14&gt;=E1483),SRP!$D$10:$D$14)*(G1483/100)*(E1483/1000)),0))))),2)</f>
        <v>1.65</v>
      </c>
    </row>
    <row r="1484" spans="1:11" x14ac:dyDescent="0.35">
      <c r="A1484" s="2">
        <v>22832</v>
      </c>
      <c r="B1484" s="76" t="s">
        <v>1210</v>
      </c>
      <c r="C1484" s="76" t="s">
        <v>287</v>
      </c>
      <c r="D1484" s="76" t="s">
        <v>5266</v>
      </c>
      <c r="E1484" s="76">
        <v>473</v>
      </c>
      <c r="F1484" s="76">
        <v>24</v>
      </c>
      <c r="G1484" s="77">
        <v>5</v>
      </c>
      <c r="H1484" s="76" t="s">
        <v>3360</v>
      </c>
      <c r="I1484" s="77">
        <v>3.79</v>
      </c>
      <c r="J1484" s="2">
        <v>1</v>
      </c>
      <c r="K1484" s="119" cm="1">
        <f t="array" ref="K1484">ROUND(IF(C1484="Beer",SUM(LOOKUP(2,1/(SRP!$B$7:$B$9&lt;=E1484)/(SRP!$C$7:$C$9&gt;=E1484),SRP!$D$7:$D$9)*(G1484/100)*(E1484/1000)),IF(C1484="Spirits",SUM(LOOKUP(2,1/(SRP!$B$2:$B$6&lt;=E1484)/(SRP!$C$2:$C$6&gt;=E1484),SRP!$D$2:$D$6)*(G1484/100)*(E1484/1000)),IF(AND(C1484="Wine",D1484="Fortified Wines"),SUM(LOOKUP(2,1/(SRP!$B$20:$B$23&lt;=E1484)/(SRP!$C$20:$C$23&gt;=E1484),SRP!$D$20:$D$23)*(G1484/100)*(E1484/1000)),IF(C1484="Wine",SUM(LOOKUP(2,1/(SRP!$B$15:$B$19&lt;=E1484)/(SRP!$C$15:$C$19&gt;=E1484),SRP!$D$15:$D$19)*(G1484/100)*(E1484/1000)),IF(C1484="Ready to Drink",SUM(LOOKUP(2,1/(SRP!$B$10:$B$14&lt;=E1484)/(SRP!$C$10:$C$14&gt;=E1484),SRP!$D$10:$D$14)*(G1484/100)*(E1484/1000)),0))))),2)</f>
        <v>1.65</v>
      </c>
    </row>
    <row r="1485" spans="1:11" x14ac:dyDescent="0.35">
      <c r="A1485" s="2">
        <v>22842</v>
      </c>
      <c r="B1485" s="76" t="s">
        <v>1211</v>
      </c>
      <c r="C1485" s="76" t="s">
        <v>287</v>
      </c>
      <c r="D1485" s="76" t="s">
        <v>5266</v>
      </c>
      <c r="E1485" s="76">
        <v>473</v>
      </c>
      <c r="F1485" s="76">
        <v>24</v>
      </c>
      <c r="G1485" s="77">
        <v>5</v>
      </c>
      <c r="H1485" s="76" t="s">
        <v>3354</v>
      </c>
      <c r="I1485" s="77">
        <v>3.99</v>
      </c>
      <c r="J1485" s="2">
        <v>1</v>
      </c>
      <c r="K1485" s="119" cm="1">
        <f t="array" ref="K1485">ROUND(IF(C1485="Beer",SUM(LOOKUP(2,1/(SRP!$B$7:$B$9&lt;=E1485)/(SRP!$C$7:$C$9&gt;=E1485),SRP!$D$7:$D$9)*(G1485/100)*(E1485/1000)),IF(C1485="Spirits",SUM(LOOKUP(2,1/(SRP!$B$2:$B$6&lt;=E1485)/(SRP!$C$2:$C$6&gt;=E1485),SRP!$D$2:$D$6)*(G1485/100)*(E1485/1000)),IF(AND(C1485="Wine",D1485="Fortified Wines"),SUM(LOOKUP(2,1/(SRP!$B$20:$B$23&lt;=E1485)/(SRP!$C$20:$C$23&gt;=E1485),SRP!$D$20:$D$23)*(G1485/100)*(E1485/1000)),IF(C1485="Wine",SUM(LOOKUP(2,1/(SRP!$B$15:$B$19&lt;=E1485)/(SRP!$C$15:$C$19&gt;=E1485),SRP!$D$15:$D$19)*(G1485/100)*(E1485/1000)),IF(C1485="Ready to Drink",SUM(LOOKUP(2,1/(SRP!$B$10:$B$14&lt;=E1485)/(SRP!$C$10:$C$14&gt;=E1485),SRP!$D$10:$D$14)*(G1485/100)*(E1485/1000)),0))))),2)</f>
        <v>1.65</v>
      </c>
    </row>
    <row r="1486" spans="1:11" x14ac:dyDescent="0.35">
      <c r="A1486" s="2">
        <v>22842</v>
      </c>
      <c r="B1486" s="76" t="s">
        <v>1211</v>
      </c>
      <c r="C1486" s="76" t="s">
        <v>287</v>
      </c>
      <c r="D1486" s="76" t="s">
        <v>5266</v>
      </c>
      <c r="E1486" s="76">
        <v>473</v>
      </c>
      <c r="F1486" s="76">
        <v>24</v>
      </c>
      <c r="G1486" s="77">
        <v>5</v>
      </c>
      <c r="H1486" s="76" t="s">
        <v>3354</v>
      </c>
      <c r="I1486" s="77">
        <v>3.99</v>
      </c>
      <c r="J1486" s="2">
        <v>1</v>
      </c>
      <c r="K1486" s="119" cm="1">
        <f t="array" ref="K1486">ROUND(IF(C1486="Beer",SUM(LOOKUP(2,1/(SRP!$B$7:$B$9&lt;=E1486)/(SRP!$C$7:$C$9&gt;=E1486),SRP!$D$7:$D$9)*(G1486/100)*(E1486/1000)),IF(C1486="Spirits",SUM(LOOKUP(2,1/(SRP!$B$2:$B$6&lt;=E1486)/(SRP!$C$2:$C$6&gt;=E1486),SRP!$D$2:$D$6)*(G1486/100)*(E1486/1000)),IF(AND(C1486="Wine",D1486="Fortified Wines"),SUM(LOOKUP(2,1/(SRP!$B$20:$B$23&lt;=E1486)/(SRP!$C$20:$C$23&gt;=E1486),SRP!$D$20:$D$23)*(G1486/100)*(E1486/1000)),IF(C1486="Wine",SUM(LOOKUP(2,1/(SRP!$B$15:$B$19&lt;=E1486)/(SRP!$C$15:$C$19&gt;=E1486),SRP!$D$15:$D$19)*(G1486/100)*(E1486/1000)),IF(C1486="Ready to Drink",SUM(LOOKUP(2,1/(SRP!$B$10:$B$14&lt;=E1486)/(SRP!$C$10:$C$14&gt;=E1486),SRP!$D$10:$D$14)*(G1486/100)*(E1486/1000)),0))))),2)</f>
        <v>1.65</v>
      </c>
    </row>
    <row r="1487" spans="1:11" x14ac:dyDescent="0.35">
      <c r="A1487" s="2">
        <v>22846</v>
      </c>
      <c r="B1487" s="76" t="s">
        <v>1212</v>
      </c>
      <c r="C1487" s="76" t="s">
        <v>286</v>
      </c>
      <c r="D1487" s="76" t="s">
        <v>5285</v>
      </c>
      <c r="E1487" s="76">
        <v>750</v>
      </c>
      <c r="F1487" s="76">
        <v>12</v>
      </c>
      <c r="G1487" s="77">
        <v>14.5</v>
      </c>
      <c r="H1487" s="76" t="s">
        <v>6938</v>
      </c>
      <c r="I1487" s="77">
        <v>17.989999999999998</v>
      </c>
      <c r="J1487" s="2">
        <v>1</v>
      </c>
      <c r="K1487" s="119" cm="1">
        <f t="array" ref="K1487">ROUND(IF(C1487="Beer",SUM(LOOKUP(2,1/(SRP!$B$7:$B$9&lt;=E1487)/(SRP!$C$7:$C$9&gt;=E1487),SRP!$D$7:$D$9)*(G1487/100)*(E1487/1000)),IF(C1487="Spirits",SUM(LOOKUP(2,1/(SRP!$B$2:$B$6&lt;=E1487)/(SRP!$C$2:$C$6&gt;=E1487),SRP!$D$2:$D$6)*(G1487/100)*(E1487/1000)),IF(AND(C1487="Wine",D1487="Fortified Wines"),SUM(LOOKUP(2,1/(SRP!$B$20:$B$23&lt;=E1487)/(SRP!$C$20:$C$23&gt;=E1487),SRP!$D$20:$D$23)*(G1487/100)*(E1487/1000)),IF(C1487="Wine",SUM(LOOKUP(2,1/(SRP!$B$15:$B$19&lt;=E1487)/(SRP!$C$15:$C$19&gt;=E1487),SRP!$D$15:$D$19)*(G1487/100)*(E1487/1000)),IF(C1487="Ready to Drink",SUM(LOOKUP(2,1/(SRP!$B$10:$B$14&lt;=E1487)/(SRP!$C$10:$C$14&gt;=E1487),SRP!$D$10:$D$14)*(G1487/100)*(E1487/1000)),0))))),2)</f>
        <v>7.59</v>
      </c>
    </row>
    <row r="1488" spans="1:11" x14ac:dyDescent="0.35">
      <c r="A1488" s="2">
        <v>22847</v>
      </c>
      <c r="B1488" s="76" t="s">
        <v>1213</v>
      </c>
      <c r="C1488" s="76" t="s">
        <v>286</v>
      </c>
      <c r="D1488" s="76" t="s">
        <v>5239</v>
      </c>
      <c r="E1488" s="76">
        <v>750</v>
      </c>
      <c r="F1488" s="76">
        <v>12</v>
      </c>
      <c r="G1488" s="77">
        <v>14.5</v>
      </c>
      <c r="H1488" s="76" t="s">
        <v>3311</v>
      </c>
      <c r="I1488" s="77">
        <v>29.99</v>
      </c>
      <c r="J1488" s="2">
        <v>1</v>
      </c>
      <c r="K1488" s="119" cm="1">
        <f t="array" ref="K1488">ROUND(IF(C1488="Beer",SUM(LOOKUP(2,1/(SRP!$B$7:$B$9&lt;=E1488)/(SRP!$C$7:$C$9&gt;=E1488),SRP!$D$7:$D$9)*(G1488/100)*(E1488/1000)),IF(C1488="Spirits",SUM(LOOKUP(2,1/(SRP!$B$2:$B$6&lt;=E1488)/(SRP!$C$2:$C$6&gt;=E1488),SRP!$D$2:$D$6)*(G1488/100)*(E1488/1000)),IF(AND(C1488="Wine",D1488="Fortified Wines"),SUM(LOOKUP(2,1/(SRP!$B$20:$B$23&lt;=E1488)/(SRP!$C$20:$C$23&gt;=E1488),SRP!$D$20:$D$23)*(G1488/100)*(E1488/1000)),IF(C1488="Wine",SUM(LOOKUP(2,1/(SRP!$B$15:$B$19&lt;=E1488)/(SRP!$C$15:$C$19&gt;=E1488),SRP!$D$15:$D$19)*(G1488/100)*(E1488/1000)),IF(C1488="Ready to Drink",SUM(LOOKUP(2,1/(SRP!$B$10:$B$14&lt;=E1488)/(SRP!$C$10:$C$14&gt;=E1488),SRP!$D$10:$D$14)*(G1488/100)*(E1488/1000)),0))))),2)</f>
        <v>7.59</v>
      </c>
    </row>
    <row r="1489" spans="1:11" x14ac:dyDescent="0.35">
      <c r="A1489" s="2">
        <v>22858</v>
      </c>
      <c r="B1489" s="76" t="s">
        <v>1214</v>
      </c>
      <c r="C1489" s="76" t="s">
        <v>286</v>
      </c>
      <c r="D1489" s="76" t="s">
        <v>5248</v>
      </c>
      <c r="E1489" s="76">
        <v>750</v>
      </c>
      <c r="F1489" s="76">
        <v>12</v>
      </c>
      <c r="G1489" s="77">
        <v>14.5</v>
      </c>
      <c r="H1489" s="76" t="s">
        <v>3363</v>
      </c>
      <c r="I1489" s="77">
        <v>20.99</v>
      </c>
      <c r="J1489" s="2">
        <v>1</v>
      </c>
      <c r="K1489" s="119" cm="1">
        <f t="array" ref="K1489">ROUND(IF(C1489="Beer",SUM(LOOKUP(2,1/(SRP!$B$7:$B$9&lt;=E1489)/(SRP!$C$7:$C$9&gt;=E1489),SRP!$D$7:$D$9)*(G1489/100)*(E1489/1000)),IF(C1489="Spirits",SUM(LOOKUP(2,1/(SRP!$B$2:$B$6&lt;=E1489)/(SRP!$C$2:$C$6&gt;=E1489),SRP!$D$2:$D$6)*(G1489/100)*(E1489/1000)),IF(AND(C1489="Wine",D1489="Fortified Wines"),SUM(LOOKUP(2,1/(SRP!$B$20:$B$23&lt;=E1489)/(SRP!$C$20:$C$23&gt;=E1489),SRP!$D$20:$D$23)*(G1489/100)*(E1489/1000)),IF(C1489="Wine",SUM(LOOKUP(2,1/(SRP!$B$15:$B$19&lt;=E1489)/(SRP!$C$15:$C$19&gt;=E1489),SRP!$D$15:$D$19)*(G1489/100)*(E1489/1000)),IF(C1489="Ready to Drink",SUM(LOOKUP(2,1/(SRP!$B$10:$B$14&lt;=E1489)/(SRP!$C$10:$C$14&gt;=E1489),SRP!$D$10:$D$14)*(G1489/100)*(E1489/1000)),0))))),2)</f>
        <v>7.59</v>
      </c>
    </row>
    <row r="1490" spans="1:11" x14ac:dyDescent="0.35">
      <c r="A1490" s="2">
        <v>22860</v>
      </c>
      <c r="B1490" s="76" t="s">
        <v>1692</v>
      </c>
      <c r="C1490" s="76" t="s">
        <v>286</v>
      </c>
      <c r="D1490" s="76" t="s">
        <v>5232</v>
      </c>
      <c r="E1490" s="76">
        <v>200</v>
      </c>
      <c r="F1490" s="76">
        <v>24</v>
      </c>
      <c r="G1490" s="77">
        <v>11.5</v>
      </c>
      <c r="H1490" s="76" t="s">
        <v>3294</v>
      </c>
      <c r="I1490" s="77">
        <v>9.99</v>
      </c>
      <c r="J1490" s="2">
        <v>1</v>
      </c>
      <c r="K1490" s="119" cm="1">
        <f t="array" ref="K1490">ROUND(IF(C1490="Beer",SUM(LOOKUP(2,1/(SRP!$B$7:$B$9&lt;=E1490)/(SRP!$C$7:$C$9&gt;=E1490),SRP!$D$7:$D$9)*(G1490/100)*(E1490/1000)),IF(C1490="Spirits",SUM(LOOKUP(2,1/(SRP!$B$2:$B$6&lt;=E1490)/(SRP!$C$2:$C$6&gt;=E1490),SRP!$D$2:$D$6)*(G1490/100)*(E1490/1000)),IF(AND(C1490="Wine",D1490="Fortified Wines"),SUM(LOOKUP(2,1/(SRP!$B$20:$B$23&lt;=E1490)/(SRP!$C$20:$C$23&gt;=E1490),SRP!$D$20:$D$23)*(G1490/100)*(E1490/1000)),IF(C1490="Wine",SUM(LOOKUP(2,1/(SRP!$B$15:$B$19&lt;=E1490)/(SRP!$C$15:$C$19&gt;=E1490),SRP!$D$15:$D$19)*(G1490/100)*(E1490/1000)),IF(C1490="Ready to Drink",SUM(LOOKUP(2,1/(SRP!$B$10:$B$14&lt;=E1490)/(SRP!$C$10:$C$14&gt;=E1490),SRP!$D$10:$D$14)*(G1490/100)*(E1490/1000)),0))))),2)</f>
        <v>2.31</v>
      </c>
    </row>
    <row r="1491" spans="1:11" x14ac:dyDescent="0.35">
      <c r="A1491" s="2">
        <v>22861</v>
      </c>
      <c r="B1491" s="76" t="s">
        <v>1215</v>
      </c>
      <c r="C1491" s="76" t="s">
        <v>286</v>
      </c>
      <c r="D1491" s="76" t="s">
        <v>5248</v>
      </c>
      <c r="E1491" s="76">
        <v>750</v>
      </c>
      <c r="F1491" s="76">
        <v>12</v>
      </c>
      <c r="G1491" s="77">
        <v>14.5</v>
      </c>
      <c r="H1491" s="76" t="s">
        <v>3363</v>
      </c>
      <c r="I1491" s="77">
        <v>29.99</v>
      </c>
      <c r="J1491" s="2">
        <v>1</v>
      </c>
      <c r="K1491" s="119" cm="1">
        <f t="array" ref="K1491">ROUND(IF(C1491="Beer",SUM(LOOKUP(2,1/(SRP!$B$7:$B$9&lt;=E1491)/(SRP!$C$7:$C$9&gt;=E1491),SRP!$D$7:$D$9)*(G1491/100)*(E1491/1000)),IF(C1491="Spirits",SUM(LOOKUP(2,1/(SRP!$B$2:$B$6&lt;=E1491)/(SRP!$C$2:$C$6&gt;=E1491),SRP!$D$2:$D$6)*(G1491/100)*(E1491/1000)),IF(AND(C1491="Wine",D1491="Fortified Wines"),SUM(LOOKUP(2,1/(SRP!$B$20:$B$23&lt;=E1491)/(SRP!$C$20:$C$23&gt;=E1491),SRP!$D$20:$D$23)*(G1491/100)*(E1491/1000)),IF(C1491="Wine",SUM(LOOKUP(2,1/(SRP!$B$15:$B$19&lt;=E1491)/(SRP!$C$15:$C$19&gt;=E1491),SRP!$D$15:$D$19)*(G1491/100)*(E1491/1000)),IF(C1491="Ready to Drink",SUM(LOOKUP(2,1/(SRP!$B$10:$B$14&lt;=E1491)/(SRP!$C$10:$C$14&gt;=E1491),SRP!$D$10:$D$14)*(G1491/100)*(E1491/1000)),0))))),2)</f>
        <v>7.59</v>
      </c>
    </row>
    <row r="1492" spans="1:11" x14ac:dyDescent="0.35">
      <c r="A1492" s="2">
        <v>22862</v>
      </c>
      <c r="B1492" s="76" t="s">
        <v>3057</v>
      </c>
      <c r="C1492" s="76" t="s">
        <v>286</v>
      </c>
      <c r="D1492" s="76" t="s">
        <v>5241</v>
      </c>
      <c r="E1492" s="76">
        <v>200</v>
      </c>
      <c r="F1492" s="76">
        <v>24</v>
      </c>
      <c r="G1492" s="77">
        <v>11</v>
      </c>
      <c r="H1492" s="76" t="s">
        <v>3294</v>
      </c>
      <c r="I1492" s="77">
        <v>9.99</v>
      </c>
      <c r="J1492" s="2">
        <v>1</v>
      </c>
      <c r="K1492" s="119" cm="1">
        <f t="array" ref="K1492">ROUND(IF(C1492="Beer",SUM(LOOKUP(2,1/(SRP!$B$7:$B$9&lt;=E1492)/(SRP!$C$7:$C$9&gt;=E1492),SRP!$D$7:$D$9)*(G1492/100)*(E1492/1000)),IF(C1492="Spirits",SUM(LOOKUP(2,1/(SRP!$B$2:$B$6&lt;=E1492)/(SRP!$C$2:$C$6&gt;=E1492),SRP!$D$2:$D$6)*(G1492/100)*(E1492/1000)),IF(AND(C1492="Wine",D1492="Fortified Wines"),SUM(LOOKUP(2,1/(SRP!$B$20:$B$23&lt;=E1492)/(SRP!$C$20:$C$23&gt;=E1492),SRP!$D$20:$D$23)*(G1492/100)*(E1492/1000)),IF(C1492="Wine",SUM(LOOKUP(2,1/(SRP!$B$15:$B$19&lt;=E1492)/(SRP!$C$15:$C$19&gt;=E1492),SRP!$D$15:$D$19)*(G1492/100)*(E1492/1000)),IF(C1492="Ready to Drink",SUM(LOOKUP(2,1/(SRP!$B$10:$B$14&lt;=E1492)/(SRP!$C$10:$C$14&gt;=E1492),SRP!$D$10:$D$14)*(G1492/100)*(E1492/1000)),0))))),2)</f>
        <v>2.21</v>
      </c>
    </row>
    <row r="1493" spans="1:11" x14ac:dyDescent="0.35">
      <c r="A1493" s="2">
        <v>22889</v>
      </c>
      <c r="B1493" s="76" t="s">
        <v>1216</v>
      </c>
      <c r="C1493" s="76" t="s">
        <v>286</v>
      </c>
      <c r="D1493" s="76" t="s">
        <v>5236</v>
      </c>
      <c r="E1493" s="76">
        <v>750</v>
      </c>
      <c r="F1493" s="76">
        <v>12</v>
      </c>
      <c r="G1493" s="77">
        <v>14.5</v>
      </c>
      <c r="H1493" s="76" t="s">
        <v>6283</v>
      </c>
      <c r="I1493" s="77">
        <v>62.99</v>
      </c>
      <c r="J1493" s="2">
        <v>1</v>
      </c>
      <c r="K1493" s="119" cm="1">
        <f t="array" ref="K1493">ROUND(IF(C1493="Beer",SUM(LOOKUP(2,1/(SRP!$B$7:$B$9&lt;=E1493)/(SRP!$C$7:$C$9&gt;=E1493),SRP!$D$7:$D$9)*(G1493/100)*(E1493/1000)),IF(C1493="Spirits",SUM(LOOKUP(2,1/(SRP!$B$2:$B$6&lt;=E1493)/(SRP!$C$2:$C$6&gt;=E1493),SRP!$D$2:$D$6)*(G1493/100)*(E1493/1000)),IF(AND(C1493="Wine",D1493="Fortified Wines"),SUM(LOOKUP(2,1/(SRP!$B$20:$B$23&lt;=E1493)/(SRP!$C$20:$C$23&gt;=E1493),SRP!$D$20:$D$23)*(G1493/100)*(E1493/1000)),IF(C1493="Wine",SUM(LOOKUP(2,1/(SRP!$B$15:$B$19&lt;=E1493)/(SRP!$C$15:$C$19&gt;=E1493),SRP!$D$15:$D$19)*(G1493/100)*(E1493/1000)),IF(C1493="Ready to Drink",SUM(LOOKUP(2,1/(SRP!$B$10:$B$14&lt;=E1493)/(SRP!$C$10:$C$14&gt;=E1493),SRP!$D$10:$D$14)*(G1493/100)*(E1493/1000)),0))))),2)</f>
        <v>7.59</v>
      </c>
    </row>
    <row r="1494" spans="1:11" x14ac:dyDescent="0.35">
      <c r="A1494" s="2">
        <v>22915</v>
      </c>
      <c r="B1494" s="76" t="s">
        <v>628</v>
      </c>
      <c r="C1494" s="76" t="s">
        <v>285</v>
      </c>
      <c r="D1494" s="76" t="s">
        <v>5256</v>
      </c>
      <c r="E1494" s="76">
        <v>200</v>
      </c>
      <c r="F1494" s="76">
        <v>12</v>
      </c>
      <c r="G1494" s="77">
        <v>20</v>
      </c>
      <c r="H1494" s="76" t="s">
        <v>3283</v>
      </c>
      <c r="I1494" s="77">
        <v>13.99</v>
      </c>
      <c r="J1494" s="2">
        <v>1</v>
      </c>
      <c r="K1494" s="119" cm="1">
        <f t="array" ref="K1494">ROUND(IF(C1494="Beer",SUM(LOOKUP(2,1/(SRP!$B$7:$B$9&lt;=E1494)/(SRP!$C$7:$C$9&gt;=E1494),SRP!$D$7:$D$9)*(G1494/100)*(E1494/1000)),IF(C1494="Spirits",SUM(LOOKUP(2,1/(SRP!$B$2:$B$6&lt;=E1494)/(SRP!$C$2:$C$6&gt;=E1494),SRP!$D$2:$D$6)*(G1494/100)*(E1494/1000)),IF(AND(C1494="Wine",D1494="Fortified Wines"),SUM(LOOKUP(2,1/(SRP!$B$20:$B$23&lt;=E1494)/(SRP!$C$20:$C$23&gt;=E1494),SRP!$D$20:$D$23)*(G1494/100)*(E1494/1000)),IF(C1494="Wine",SUM(LOOKUP(2,1/(SRP!$B$15:$B$19&lt;=E1494)/(SRP!$C$15:$C$19&gt;=E1494),SRP!$D$15:$D$19)*(G1494/100)*(E1494/1000)),IF(C1494="Ready to Drink",SUM(LOOKUP(2,1/(SRP!$B$10:$B$14&lt;=E1494)/(SRP!$C$10:$C$14&gt;=E1494),SRP!$D$10:$D$14)*(G1494/100)*(E1494/1000)),0))))),2)</f>
        <v>3.8</v>
      </c>
    </row>
    <row r="1495" spans="1:11" x14ac:dyDescent="0.35">
      <c r="A1495" s="2">
        <v>22924</v>
      </c>
      <c r="B1495" s="76" t="s">
        <v>1218</v>
      </c>
      <c r="C1495" s="76" t="s">
        <v>285</v>
      </c>
      <c r="D1495" s="76" t="s">
        <v>5287</v>
      </c>
      <c r="E1495" s="76">
        <v>200</v>
      </c>
      <c r="F1495" s="76">
        <v>24</v>
      </c>
      <c r="G1495" s="77">
        <v>40</v>
      </c>
      <c r="H1495" s="76" t="s">
        <v>6694</v>
      </c>
      <c r="I1495" s="77">
        <v>12.49</v>
      </c>
      <c r="J1495" s="2">
        <v>1</v>
      </c>
      <c r="K1495" s="119" cm="1">
        <f t="array" ref="K1495">ROUND(IF(C1495="Beer",SUM(LOOKUP(2,1/(SRP!$B$7:$B$9&lt;=E1495)/(SRP!$C$7:$C$9&gt;=E1495),SRP!$D$7:$D$9)*(G1495/100)*(E1495/1000)),IF(C1495="Spirits",SUM(LOOKUP(2,1/(SRP!$B$2:$B$6&lt;=E1495)/(SRP!$C$2:$C$6&gt;=E1495),SRP!$D$2:$D$6)*(G1495/100)*(E1495/1000)),IF(AND(C1495="Wine",D1495="Fortified Wines"),SUM(LOOKUP(2,1/(SRP!$B$20:$B$23&lt;=E1495)/(SRP!$C$20:$C$23&gt;=E1495),SRP!$D$20:$D$23)*(G1495/100)*(E1495/1000)),IF(C1495="Wine",SUM(LOOKUP(2,1/(SRP!$B$15:$B$19&lt;=E1495)/(SRP!$C$15:$C$19&gt;=E1495),SRP!$D$15:$D$19)*(G1495/100)*(E1495/1000)),IF(C1495="Ready to Drink",SUM(LOOKUP(2,1/(SRP!$B$10:$B$14&lt;=E1495)/(SRP!$C$10:$C$14&gt;=E1495),SRP!$D$10:$D$14)*(G1495/100)*(E1495/1000)),0))))),2)</f>
        <v>7.61</v>
      </c>
    </row>
    <row r="1496" spans="1:11" x14ac:dyDescent="0.35">
      <c r="A1496" s="2">
        <v>22925</v>
      </c>
      <c r="B1496" s="76" t="s">
        <v>1219</v>
      </c>
      <c r="C1496" s="76" t="s">
        <v>287</v>
      </c>
      <c r="D1496" s="76" t="s">
        <v>5240</v>
      </c>
      <c r="E1496" s="76">
        <v>473</v>
      </c>
      <c r="F1496" s="76">
        <v>24</v>
      </c>
      <c r="G1496" s="77">
        <v>8</v>
      </c>
      <c r="H1496" s="76" t="s">
        <v>3375</v>
      </c>
      <c r="I1496" s="77">
        <v>4.99</v>
      </c>
      <c r="J1496" s="2">
        <v>1</v>
      </c>
      <c r="K1496" s="119" cm="1">
        <f t="array" ref="K1496">ROUND(IF(C1496="Beer",SUM(LOOKUP(2,1/(SRP!$B$7:$B$9&lt;=E1496)/(SRP!$C$7:$C$9&gt;=E1496),SRP!$D$7:$D$9)*(G1496/100)*(E1496/1000)),IF(C1496="Spirits",SUM(LOOKUP(2,1/(SRP!$B$2:$B$6&lt;=E1496)/(SRP!$C$2:$C$6&gt;=E1496),SRP!$D$2:$D$6)*(G1496/100)*(E1496/1000)),IF(AND(C1496="Wine",D1496="Fortified Wines"),SUM(LOOKUP(2,1/(SRP!$B$20:$B$23&lt;=E1496)/(SRP!$C$20:$C$23&gt;=E1496),SRP!$D$20:$D$23)*(G1496/100)*(E1496/1000)),IF(C1496="Wine",SUM(LOOKUP(2,1/(SRP!$B$15:$B$19&lt;=E1496)/(SRP!$C$15:$C$19&gt;=E1496),SRP!$D$15:$D$19)*(G1496/100)*(E1496/1000)),IF(C1496="Ready to Drink",SUM(LOOKUP(2,1/(SRP!$B$10:$B$14&lt;=E1496)/(SRP!$C$10:$C$14&gt;=E1496),SRP!$D$10:$D$14)*(G1496/100)*(E1496/1000)),0))))),2)</f>
        <v>2.64</v>
      </c>
    </row>
    <row r="1497" spans="1:11" x14ac:dyDescent="0.35">
      <c r="A1497" s="2">
        <v>22938</v>
      </c>
      <c r="B1497" s="76" t="s">
        <v>1220</v>
      </c>
      <c r="C1497" s="76" t="s">
        <v>286</v>
      </c>
      <c r="D1497" s="76" t="s">
        <v>5236</v>
      </c>
      <c r="E1497" s="76">
        <v>750</v>
      </c>
      <c r="F1497" s="76">
        <v>12</v>
      </c>
      <c r="G1497" s="77">
        <v>13.5</v>
      </c>
      <c r="H1497" s="76" t="s">
        <v>3299</v>
      </c>
      <c r="I1497" s="77">
        <v>17.989999999999998</v>
      </c>
      <c r="J1497" s="2">
        <v>1</v>
      </c>
      <c r="K1497" s="119" cm="1">
        <f t="array" ref="K1497">ROUND(IF(C1497="Beer",SUM(LOOKUP(2,1/(SRP!$B$7:$B$9&lt;=E1497)/(SRP!$C$7:$C$9&gt;=E1497),SRP!$D$7:$D$9)*(G1497/100)*(E1497/1000)),IF(C1497="Spirits",SUM(LOOKUP(2,1/(SRP!$B$2:$B$6&lt;=E1497)/(SRP!$C$2:$C$6&gt;=E1497),SRP!$D$2:$D$6)*(G1497/100)*(E1497/1000)),IF(AND(C1497="Wine",D1497="Fortified Wines"),SUM(LOOKUP(2,1/(SRP!$B$20:$B$23&lt;=E1497)/(SRP!$C$20:$C$23&gt;=E1497),SRP!$D$20:$D$23)*(G1497/100)*(E1497/1000)),IF(C1497="Wine",SUM(LOOKUP(2,1/(SRP!$B$15:$B$19&lt;=E1497)/(SRP!$C$15:$C$19&gt;=E1497),SRP!$D$15:$D$19)*(G1497/100)*(E1497/1000)),IF(C1497="Ready to Drink",SUM(LOOKUP(2,1/(SRP!$B$10:$B$14&lt;=E1497)/(SRP!$C$10:$C$14&gt;=E1497),SRP!$D$10:$D$14)*(G1497/100)*(E1497/1000)),0))))),2)</f>
        <v>7.07</v>
      </c>
    </row>
    <row r="1498" spans="1:11" x14ac:dyDescent="0.35">
      <c r="A1498" s="2">
        <v>22989</v>
      </c>
      <c r="B1498" s="76" t="s">
        <v>1221</v>
      </c>
      <c r="C1498" s="76" t="s">
        <v>286</v>
      </c>
      <c r="D1498" s="76" t="s">
        <v>5244</v>
      </c>
      <c r="E1498" s="76">
        <v>3000</v>
      </c>
      <c r="F1498" s="76">
        <v>4</v>
      </c>
      <c r="G1498" s="77">
        <v>13</v>
      </c>
      <c r="H1498" s="76" t="s">
        <v>3284</v>
      </c>
      <c r="I1498" s="77">
        <v>47.99</v>
      </c>
      <c r="J1498" s="2">
        <v>1</v>
      </c>
      <c r="K1498" s="119" cm="1">
        <f t="array" ref="K1498">ROUND(IF(C1498="Beer",SUM(LOOKUP(2,1/(SRP!$B$7:$B$9&lt;=E1498)/(SRP!$C$7:$C$9&gt;=E1498),SRP!$D$7:$D$9)*(G1498/100)*(E1498/1000)),IF(C1498="Spirits",SUM(LOOKUP(2,1/(SRP!$B$2:$B$6&lt;=E1498)/(SRP!$C$2:$C$6&gt;=E1498),SRP!$D$2:$D$6)*(G1498/100)*(E1498/1000)),IF(AND(C1498="Wine",D1498="Fortified Wines"),SUM(LOOKUP(2,1/(SRP!$B$20:$B$23&lt;=E1498)/(SRP!$C$20:$C$23&gt;=E1498),SRP!$D$20:$D$23)*(G1498/100)*(E1498/1000)),IF(C1498="Wine",SUM(LOOKUP(2,1/(SRP!$B$15:$B$19&lt;=E1498)/(SRP!$C$15:$C$19&gt;=E1498),SRP!$D$15:$D$19)*(G1498/100)*(E1498/1000)),IF(C1498="Ready to Drink",SUM(LOOKUP(2,1/(SRP!$B$10:$B$14&lt;=E1498)/(SRP!$C$10:$C$14&gt;=E1498),SRP!$D$10:$D$14)*(G1498/100)*(E1498/1000)),0))))),2)</f>
        <v>27.23</v>
      </c>
    </row>
    <row r="1499" spans="1:11" x14ac:dyDescent="0.35">
      <c r="A1499" s="2">
        <v>22993</v>
      </c>
      <c r="B1499" s="76" t="s">
        <v>5540</v>
      </c>
      <c r="C1499" s="76" t="s">
        <v>286</v>
      </c>
      <c r="D1499" s="76" t="s">
        <v>5268</v>
      </c>
      <c r="E1499" s="76">
        <v>750</v>
      </c>
      <c r="F1499" s="76">
        <v>6</v>
      </c>
      <c r="G1499" s="77">
        <v>14</v>
      </c>
      <c r="H1499" s="76" t="s">
        <v>6283</v>
      </c>
      <c r="I1499" s="77">
        <v>52.15</v>
      </c>
      <c r="J1499" s="2">
        <v>1</v>
      </c>
      <c r="K1499" s="119" cm="1">
        <f t="array" ref="K1499">ROUND(IF(C1499="Beer",SUM(LOOKUP(2,1/(SRP!$B$7:$B$9&lt;=E1499)/(SRP!$C$7:$C$9&gt;=E1499),SRP!$D$7:$D$9)*(G1499/100)*(E1499/1000)),IF(C1499="Spirits",SUM(LOOKUP(2,1/(SRP!$B$2:$B$6&lt;=E1499)/(SRP!$C$2:$C$6&gt;=E1499),SRP!$D$2:$D$6)*(G1499/100)*(E1499/1000)),IF(AND(C1499="Wine",D1499="Fortified Wines"),SUM(LOOKUP(2,1/(SRP!$B$20:$B$23&lt;=E1499)/(SRP!$C$20:$C$23&gt;=E1499),SRP!$D$20:$D$23)*(G1499/100)*(E1499/1000)),IF(C1499="Wine",SUM(LOOKUP(2,1/(SRP!$B$15:$B$19&lt;=E1499)/(SRP!$C$15:$C$19&gt;=E1499),SRP!$D$15:$D$19)*(G1499/100)*(E1499/1000)),IF(C1499="Ready to Drink",SUM(LOOKUP(2,1/(SRP!$B$10:$B$14&lt;=E1499)/(SRP!$C$10:$C$14&gt;=E1499),SRP!$D$10:$D$14)*(G1499/100)*(E1499/1000)),0))))),2)</f>
        <v>7.33</v>
      </c>
    </row>
    <row r="1500" spans="1:11" x14ac:dyDescent="0.35">
      <c r="A1500" s="2">
        <v>22995</v>
      </c>
      <c r="B1500" s="76" t="s">
        <v>1222</v>
      </c>
      <c r="C1500" s="76" t="s">
        <v>287</v>
      </c>
      <c r="D1500" s="76" t="s">
        <v>5230</v>
      </c>
      <c r="E1500" s="76">
        <v>17040</v>
      </c>
      <c r="F1500" s="76">
        <v>1</v>
      </c>
      <c r="G1500" s="77">
        <v>5</v>
      </c>
      <c r="H1500" s="76" t="s">
        <v>3325</v>
      </c>
      <c r="I1500" s="77">
        <v>78.989999999999995</v>
      </c>
      <c r="J1500" s="2">
        <v>48</v>
      </c>
      <c r="K1500" s="119" cm="1">
        <f t="array" ref="K1500">ROUND(IF(C1500="Beer",SUM(LOOKUP(2,1/(SRP!$B$7:$B$9&lt;=E1500)/(SRP!$C$7:$C$9&gt;=E1500),SRP!$D$7:$D$9)*(G1500/100)*(E1500/1000)),IF(C1500="Spirits",SUM(LOOKUP(2,1/(SRP!$B$2:$B$6&lt;=E1500)/(SRP!$C$2:$C$6&gt;=E1500),SRP!$D$2:$D$6)*(G1500/100)*(E1500/1000)),IF(AND(C1500="Wine",D1500="Fortified Wines"),SUM(LOOKUP(2,1/(SRP!$B$20:$B$23&lt;=E1500)/(SRP!$C$20:$C$23&gt;=E1500),SRP!$D$20:$D$23)*(G1500/100)*(E1500/1000)),IF(C1500="Wine",SUM(LOOKUP(2,1/(SRP!$B$15:$B$19&lt;=E1500)/(SRP!$C$15:$C$19&gt;=E1500),SRP!$D$15:$D$19)*(G1500/100)*(E1500/1000)),IF(C1500="Ready to Drink",SUM(LOOKUP(2,1/(SRP!$B$10:$B$14&lt;=E1500)/(SRP!$C$10:$C$14&gt;=E1500),SRP!$D$10:$D$14)*(G1500/100)*(E1500/1000)),0))))),2)</f>
        <v>54.03</v>
      </c>
    </row>
    <row r="1501" spans="1:11" x14ac:dyDescent="0.35">
      <c r="A1501" s="2">
        <v>22995</v>
      </c>
      <c r="B1501" s="76" t="s">
        <v>1222</v>
      </c>
      <c r="C1501" s="76" t="s">
        <v>287</v>
      </c>
      <c r="D1501" s="76" t="s">
        <v>5230</v>
      </c>
      <c r="E1501" s="76">
        <v>17040</v>
      </c>
      <c r="F1501" s="76">
        <v>1</v>
      </c>
      <c r="G1501" s="77">
        <v>5</v>
      </c>
      <c r="H1501" s="76" t="s">
        <v>3325</v>
      </c>
      <c r="I1501" s="77">
        <v>78.989999999999995</v>
      </c>
      <c r="J1501" s="2">
        <v>48</v>
      </c>
      <c r="K1501" s="119" cm="1">
        <f t="array" ref="K1501">ROUND(IF(C1501="Beer",SUM(LOOKUP(2,1/(SRP!$B$7:$B$9&lt;=E1501)/(SRP!$C$7:$C$9&gt;=E1501),SRP!$D$7:$D$9)*(G1501/100)*(E1501/1000)),IF(C1501="Spirits",SUM(LOOKUP(2,1/(SRP!$B$2:$B$6&lt;=E1501)/(SRP!$C$2:$C$6&gt;=E1501),SRP!$D$2:$D$6)*(G1501/100)*(E1501/1000)),IF(AND(C1501="Wine",D1501="Fortified Wines"),SUM(LOOKUP(2,1/(SRP!$B$20:$B$23&lt;=E1501)/(SRP!$C$20:$C$23&gt;=E1501),SRP!$D$20:$D$23)*(G1501/100)*(E1501/1000)),IF(C1501="Wine",SUM(LOOKUP(2,1/(SRP!$B$15:$B$19&lt;=E1501)/(SRP!$C$15:$C$19&gt;=E1501),SRP!$D$15:$D$19)*(G1501/100)*(E1501/1000)),IF(C1501="Ready to Drink",SUM(LOOKUP(2,1/(SRP!$B$10:$B$14&lt;=E1501)/(SRP!$C$10:$C$14&gt;=E1501),SRP!$D$10:$D$14)*(G1501/100)*(E1501/1000)),0))))),2)</f>
        <v>54.03</v>
      </c>
    </row>
    <row r="1502" spans="1:11" x14ac:dyDescent="0.35">
      <c r="A1502" s="2">
        <v>22996</v>
      </c>
      <c r="B1502" s="76" t="s">
        <v>1223</v>
      </c>
      <c r="C1502" s="76" t="s">
        <v>287</v>
      </c>
      <c r="D1502" s="76" t="s">
        <v>5271</v>
      </c>
      <c r="E1502" s="76">
        <v>17040</v>
      </c>
      <c r="F1502" s="76">
        <v>1</v>
      </c>
      <c r="G1502" s="77">
        <v>4</v>
      </c>
      <c r="H1502" s="76" t="s">
        <v>3325</v>
      </c>
      <c r="I1502" s="77">
        <v>78.989999999999995</v>
      </c>
      <c r="J1502" s="2">
        <v>48</v>
      </c>
      <c r="K1502" s="119" cm="1">
        <f t="array" ref="K1502">ROUND(IF(C1502="Beer",SUM(LOOKUP(2,1/(SRP!$B$7:$B$9&lt;=E1502)/(SRP!$C$7:$C$9&gt;=E1502),SRP!$D$7:$D$9)*(G1502/100)*(E1502/1000)),IF(C1502="Spirits",SUM(LOOKUP(2,1/(SRP!$B$2:$B$6&lt;=E1502)/(SRP!$C$2:$C$6&gt;=E1502),SRP!$D$2:$D$6)*(G1502/100)*(E1502/1000)),IF(AND(C1502="Wine",D1502="Fortified Wines"),SUM(LOOKUP(2,1/(SRP!$B$20:$B$23&lt;=E1502)/(SRP!$C$20:$C$23&gt;=E1502),SRP!$D$20:$D$23)*(G1502/100)*(E1502/1000)),IF(C1502="Wine",SUM(LOOKUP(2,1/(SRP!$B$15:$B$19&lt;=E1502)/(SRP!$C$15:$C$19&gt;=E1502),SRP!$D$15:$D$19)*(G1502/100)*(E1502/1000)),IF(C1502="Ready to Drink",SUM(LOOKUP(2,1/(SRP!$B$10:$B$14&lt;=E1502)/(SRP!$C$10:$C$14&gt;=E1502),SRP!$D$10:$D$14)*(G1502/100)*(E1502/1000)),0))))),2)</f>
        <v>43.22</v>
      </c>
    </row>
    <row r="1503" spans="1:11" x14ac:dyDescent="0.35">
      <c r="A1503" s="2">
        <v>22996</v>
      </c>
      <c r="B1503" s="76" t="s">
        <v>1223</v>
      </c>
      <c r="C1503" s="76" t="s">
        <v>287</v>
      </c>
      <c r="D1503" s="76" t="s">
        <v>5271</v>
      </c>
      <c r="E1503" s="76">
        <v>17040</v>
      </c>
      <c r="F1503" s="76">
        <v>1</v>
      </c>
      <c r="G1503" s="77">
        <v>4</v>
      </c>
      <c r="H1503" s="76" t="s">
        <v>3325</v>
      </c>
      <c r="I1503" s="77">
        <v>78.989999999999995</v>
      </c>
      <c r="J1503" s="2">
        <v>48</v>
      </c>
      <c r="K1503" s="119" cm="1">
        <f t="array" ref="K1503">ROUND(IF(C1503="Beer",SUM(LOOKUP(2,1/(SRP!$B$7:$B$9&lt;=E1503)/(SRP!$C$7:$C$9&gt;=E1503),SRP!$D$7:$D$9)*(G1503/100)*(E1503/1000)),IF(C1503="Spirits",SUM(LOOKUP(2,1/(SRP!$B$2:$B$6&lt;=E1503)/(SRP!$C$2:$C$6&gt;=E1503),SRP!$D$2:$D$6)*(G1503/100)*(E1503/1000)),IF(AND(C1503="Wine",D1503="Fortified Wines"),SUM(LOOKUP(2,1/(SRP!$B$20:$B$23&lt;=E1503)/(SRP!$C$20:$C$23&gt;=E1503),SRP!$D$20:$D$23)*(G1503/100)*(E1503/1000)),IF(C1503="Wine",SUM(LOOKUP(2,1/(SRP!$B$15:$B$19&lt;=E1503)/(SRP!$C$15:$C$19&gt;=E1503),SRP!$D$15:$D$19)*(G1503/100)*(E1503/1000)),IF(C1503="Ready to Drink",SUM(LOOKUP(2,1/(SRP!$B$10:$B$14&lt;=E1503)/(SRP!$C$10:$C$14&gt;=E1503),SRP!$D$10:$D$14)*(G1503/100)*(E1503/1000)),0))))),2)</f>
        <v>43.22</v>
      </c>
    </row>
    <row r="1504" spans="1:11" x14ac:dyDescent="0.35">
      <c r="A1504" s="2">
        <v>23049</v>
      </c>
      <c r="B1504" s="76" t="s">
        <v>239</v>
      </c>
      <c r="C1504" s="76" t="s">
        <v>286</v>
      </c>
      <c r="D1504" s="76" t="s">
        <v>5264</v>
      </c>
      <c r="E1504" s="76">
        <v>4000</v>
      </c>
      <c r="F1504" s="76">
        <v>4</v>
      </c>
      <c r="G1504" s="77">
        <v>12</v>
      </c>
      <c r="H1504" s="76" t="s">
        <v>5939</v>
      </c>
      <c r="I1504" s="77">
        <v>40.99</v>
      </c>
      <c r="J1504" s="2">
        <v>1</v>
      </c>
      <c r="K1504" s="119" cm="1">
        <f t="array" ref="K1504">ROUND(IF(C1504="Beer",SUM(LOOKUP(2,1/(SRP!$B$7:$B$9&lt;=E1504)/(SRP!$C$7:$C$9&gt;=E1504),SRP!$D$7:$D$9)*(G1504/100)*(E1504/1000)),IF(C1504="Spirits",SUM(LOOKUP(2,1/(SRP!$B$2:$B$6&lt;=E1504)/(SRP!$C$2:$C$6&gt;=E1504),SRP!$D$2:$D$6)*(G1504/100)*(E1504/1000)),IF(AND(C1504="Wine",D1504="Fortified Wines"),SUM(LOOKUP(2,1/(SRP!$B$20:$B$23&lt;=E1504)/(SRP!$C$20:$C$23&gt;=E1504),SRP!$D$20:$D$23)*(G1504/100)*(E1504/1000)),IF(C1504="Wine",SUM(LOOKUP(2,1/(SRP!$B$15:$B$19&lt;=E1504)/(SRP!$C$15:$C$19&gt;=E1504),SRP!$D$15:$D$19)*(G1504/100)*(E1504/1000)),IF(C1504="Ready to Drink",SUM(LOOKUP(2,1/(SRP!$B$10:$B$14&lt;=E1504)/(SRP!$C$10:$C$14&gt;=E1504),SRP!$D$10:$D$14)*(G1504/100)*(E1504/1000)),0))))),2)</f>
        <v>27.9</v>
      </c>
    </row>
    <row r="1505" spans="1:11" x14ac:dyDescent="0.35">
      <c r="A1505" s="2">
        <v>23050</v>
      </c>
      <c r="B1505" s="76" t="s">
        <v>240</v>
      </c>
      <c r="C1505" s="76" t="s">
        <v>286</v>
      </c>
      <c r="D1505" s="76" t="s">
        <v>5248</v>
      </c>
      <c r="E1505" s="76">
        <v>4000</v>
      </c>
      <c r="F1505" s="76">
        <v>4</v>
      </c>
      <c r="G1505" s="77">
        <v>12.5</v>
      </c>
      <c r="H1505" s="76" t="s">
        <v>5939</v>
      </c>
      <c r="I1505" s="77">
        <v>40.99</v>
      </c>
      <c r="J1505" s="2">
        <v>1</v>
      </c>
      <c r="K1505" s="119" cm="1">
        <f t="array" ref="K1505">ROUND(IF(C1505="Beer",SUM(LOOKUP(2,1/(SRP!$B$7:$B$9&lt;=E1505)/(SRP!$C$7:$C$9&gt;=E1505),SRP!$D$7:$D$9)*(G1505/100)*(E1505/1000)),IF(C1505="Spirits",SUM(LOOKUP(2,1/(SRP!$B$2:$B$6&lt;=E1505)/(SRP!$C$2:$C$6&gt;=E1505),SRP!$D$2:$D$6)*(G1505/100)*(E1505/1000)),IF(AND(C1505="Wine",D1505="Fortified Wines"),SUM(LOOKUP(2,1/(SRP!$B$20:$B$23&lt;=E1505)/(SRP!$C$20:$C$23&gt;=E1505),SRP!$D$20:$D$23)*(G1505/100)*(E1505/1000)),IF(C1505="Wine",SUM(LOOKUP(2,1/(SRP!$B$15:$B$19&lt;=E1505)/(SRP!$C$15:$C$19&gt;=E1505),SRP!$D$15:$D$19)*(G1505/100)*(E1505/1000)),IF(C1505="Ready to Drink",SUM(LOOKUP(2,1/(SRP!$B$10:$B$14&lt;=E1505)/(SRP!$C$10:$C$14&gt;=E1505),SRP!$D$10:$D$14)*(G1505/100)*(E1505/1000)),0))))),2)</f>
        <v>29.07</v>
      </c>
    </row>
    <row r="1506" spans="1:11" x14ac:dyDescent="0.35">
      <c r="A1506" s="2">
        <v>23068</v>
      </c>
      <c r="B1506" s="76" t="s">
        <v>2618</v>
      </c>
      <c r="C1506" s="76" t="s">
        <v>287</v>
      </c>
      <c r="D1506" s="76" t="s">
        <v>5271</v>
      </c>
      <c r="E1506" s="76">
        <v>8520</v>
      </c>
      <c r="F1506" s="76">
        <v>1</v>
      </c>
      <c r="G1506" s="77">
        <v>4</v>
      </c>
      <c r="H1506" s="76" t="s">
        <v>3325</v>
      </c>
      <c r="I1506" s="77">
        <v>53.99</v>
      </c>
      <c r="J1506" s="2">
        <v>24</v>
      </c>
      <c r="K1506" s="119" cm="1">
        <f t="array" ref="K1506">ROUND(IF(C1506="Beer",SUM(LOOKUP(2,1/(SRP!$B$7:$B$9&lt;=E1506)/(SRP!$C$7:$C$9&gt;=E1506),SRP!$D$7:$D$9)*(G1506/100)*(E1506/1000)),IF(C1506="Spirits",SUM(LOOKUP(2,1/(SRP!$B$2:$B$6&lt;=E1506)/(SRP!$C$2:$C$6&gt;=E1506),SRP!$D$2:$D$6)*(G1506/100)*(E1506/1000)),IF(AND(C1506="Wine",D1506="Fortified Wines"),SUM(LOOKUP(2,1/(SRP!$B$20:$B$23&lt;=E1506)/(SRP!$C$20:$C$23&gt;=E1506),SRP!$D$20:$D$23)*(G1506/100)*(E1506/1000)),IF(C1506="Wine",SUM(LOOKUP(2,1/(SRP!$B$15:$B$19&lt;=E1506)/(SRP!$C$15:$C$19&gt;=E1506),SRP!$D$15:$D$19)*(G1506/100)*(E1506/1000)),IF(C1506="Ready to Drink",SUM(LOOKUP(2,1/(SRP!$B$10:$B$14&lt;=E1506)/(SRP!$C$10:$C$14&gt;=E1506),SRP!$D$10:$D$14)*(G1506/100)*(E1506/1000)),0))))),2)</f>
        <v>23.79</v>
      </c>
    </row>
    <row r="1507" spans="1:11" x14ac:dyDescent="0.35">
      <c r="A1507" s="2">
        <v>23068</v>
      </c>
      <c r="B1507" s="76" t="s">
        <v>2618</v>
      </c>
      <c r="C1507" s="76" t="s">
        <v>287</v>
      </c>
      <c r="D1507" s="76" t="s">
        <v>5271</v>
      </c>
      <c r="E1507" s="76">
        <v>8520</v>
      </c>
      <c r="F1507" s="76">
        <v>1</v>
      </c>
      <c r="G1507" s="77">
        <v>4</v>
      </c>
      <c r="H1507" s="76" t="s">
        <v>3325</v>
      </c>
      <c r="I1507" s="77">
        <v>53.99</v>
      </c>
      <c r="J1507" s="2">
        <v>24</v>
      </c>
      <c r="K1507" s="119" cm="1">
        <f t="array" ref="K1507">ROUND(IF(C1507="Beer",SUM(LOOKUP(2,1/(SRP!$B$7:$B$9&lt;=E1507)/(SRP!$C$7:$C$9&gt;=E1507),SRP!$D$7:$D$9)*(G1507/100)*(E1507/1000)),IF(C1507="Spirits",SUM(LOOKUP(2,1/(SRP!$B$2:$B$6&lt;=E1507)/(SRP!$C$2:$C$6&gt;=E1507),SRP!$D$2:$D$6)*(G1507/100)*(E1507/1000)),IF(AND(C1507="Wine",D1507="Fortified Wines"),SUM(LOOKUP(2,1/(SRP!$B$20:$B$23&lt;=E1507)/(SRP!$C$20:$C$23&gt;=E1507),SRP!$D$20:$D$23)*(G1507/100)*(E1507/1000)),IF(C1507="Wine",SUM(LOOKUP(2,1/(SRP!$B$15:$B$19&lt;=E1507)/(SRP!$C$15:$C$19&gt;=E1507),SRP!$D$15:$D$19)*(G1507/100)*(E1507/1000)),IF(C1507="Ready to Drink",SUM(LOOKUP(2,1/(SRP!$B$10:$B$14&lt;=E1507)/(SRP!$C$10:$C$14&gt;=E1507),SRP!$D$10:$D$14)*(G1507/100)*(E1507/1000)),0))))),2)</f>
        <v>23.79</v>
      </c>
    </row>
    <row r="1508" spans="1:11" x14ac:dyDescent="0.35">
      <c r="A1508" s="2">
        <v>23095</v>
      </c>
      <c r="B1508" s="76" t="s">
        <v>1224</v>
      </c>
      <c r="C1508" s="76" t="s">
        <v>286</v>
      </c>
      <c r="D1508" s="76" t="s">
        <v>5246</v>
      </c>
      <c r="E1508" s="76">
        <v>750</v>
      </c>
      <c r="F1508" s="76">
        <v>12</v>
      </c>
      <c r="G1508" s="77">
        <v>12</v>
      </c>
      <c r="H1508" s="76" t="s">
        <v>3300</v>
      </c>
      <c r="I1508" s="77">
        <v>13.49</v>
      </c>
      <c r="J1508" s="2">
        <v>1</v>
      </c>
      <c r="K1508" s="119" cm="1">
        <f t="array" ref="K1508">ROUND(IF(C1508="Beer",SUM(LOOKUP(2,1/(SRP!$B$7:$B$9&lt;=E1508)/(SRP!$C$7:$C$9&gt;=E1508),SRP!$D$7:$D$9)*(G1508/100)*(E1508/1000)),IF(C1508="Spirits",SUM(LOOKUP(2,1/(SRP!$B$2:$B$6&lt;=E1508)/(SRP!$C$2:$C$6&gt;=E1508),SRP!$D$2:$D$6)*(G1508/100)*(E1508/1000)),IF(AND(C1508="Wine",D1508="Fortified Wines"),SUM(LOOKUP(2,1/(SRP!$B$20:$B$23&lt;=E1508)/(SRP!$C$20:$C$23&gt;=E1508),SRP!$D$20:$D$23)*(G1508/100)*(E1508/1000)),IF(C1508="Wine",SUM(LOOKUP(2,1/(SRP!$B$15:$B$19&lt;=E1508)/(SRP!$C$15:$C$19&gt;=E1508),SRP!$D$15:$D$19)*(G1508/100)*(E1508/1000)),IF(C1508="Ready to Drink",SUM(LOOKUP(2,1/(SRP!$B$10:$B$14&lt;=E1508)/(SRP!$C$10:$C$14&gt;=E1508),SRP!$D$10:$D$14)*(G1508/100)*(E1508/1000)),0))))),2)</f>
        <v>6.28</v>
      </c>
    </row>
    <row r="1509" spans="1:11" x14ac:dyDescent="0.35">
      <c r="A1509" s="2">
        <v>23115</v>
      </c>
      <c r="B1509" s="76" t="s">
        <v>1225</v>
      </c>
      <c r="C1509" s="76" t="s">
        <v>5938</v>
      </c>
      <c r="D1509" s="76" t="s">
        <v>5279</v>
      </c>
      <c r="E1509" s="76">
        <v>4260</v>
      </c>
      <c r="F1509" s="76">
        <v>2</v>
      </c>
      <c r="G1509" s="77">
        <v>4</v>
      </c>
      <c r="H1509" s="76" t="s">
        <v>3354</v>
      </c>
      <c r="I1509" s="77">
        <v>27.49</v>
      </c>
      <c r="J1509" s="2">
        <v>12</v>
      </c>
      <c r="K1509" s="119" cm="1">
        <f t="array" ref="K1509">ROUND(IF(C1509="Beer",SUM(LOOKUP(2,1/(SRP!$B$7:$B$9&lt;=E1509)/(SRP!$C$7:$C$9&gt;=E1509),SRP!$D$7:$D$9)*(G1509/100)*(E1509/1000)),IF(C1509="Spirits",SUM(LOOKUP(2,1/(SRP!$B$2:$B$6&lt;=E1509)/(SRP!$C$2:$C$6&gt;=E1509),SRP!$D$2:$D$6)*(G1509/100)*(E1509/1000)),IF(AND(C1509="Wine",D1509="Fortified Wines"),SUM(LOOKUP(2,1/(SRP!$B$20:$B$23&lt;=E1509)/(SRP!$C$20:$C$23&gt;=E1509),SRP!$D$20:$D$23)*(G1509/100)*(E1509/1000)),IF(C1509="Wine",SUM(LOOKUP(2,1/(SRP!$B$15:$B$19&lt;=E1509)/(SRP!$C$15:$C$19&gt;=E1509),SRP!$D$15:$D$19)*(G1509/100)*(E1509/1000)),IF(C1509="Ready to Drink",SUM(LOOKUP(2,1/(SRP!$B$10:$B$14&lt;=E1509)/(SRP!$C$10:$C$14&gt;=E1509),SRP!$D$10:$D$14)*(G1509/100)*(E1509/1000)),0))))),2)</f>
        <v>11.9</v>
      </c>
    </row>
    <row r="1510" spans="1:11" x14ac:dyDescent="0.35">
      <c r="A1510" s="2">
        <v>23115</v>
      </c>
      <c r="B1510" s="76" t="s">
        <v>1225</v>
      </c>
      <c r="C1510" s="76" t="s">
        <v>5938</v>
      </c>
      <c r="D1510" s="76" t="s">
        <v>5279</v>
      </c>
      <c r="E1510" s="76">
        <v>4260</v>
      </c>
      <c r="F1510" s="76">
        <v>2</v>
      </c>
      <c r="G1510" s="77">
        <v>4</v>
      </c>
      <c r="H1510" s="76" t="s">
        <v>3354</v>
      </c>
      <c r="I1510" s="77">
        <v>27.49</v>
      </c>
      <c r="J1510" s="2">
        <v>12</v>
      </c>
      <c r="K1510" s="119" cm="1">
        <f t="array" ref="K1510">ROUND(IF(C1510="Beer",SUM(LOOKUP(2,1/(SRP!$B$7:$B$9&lt;=E1510)/(SRP!$C$7:$C$9&gt;=E1510),SRP!$D$7:$D$9)*(G1510/100)*(E1510/1000)),IF(C1510="Spirits",SUM(LOOKUP(2,1/(SRP!$B$2:$B$6&lt;=E1510)/(SRP!$C$2:$C$6&gt;=E1510),SRP!$D$2:$D$6)*(G1510/100)*(E1510/1000)),IF(AND(C1510="Wine",D1510="Fortified Wines"),SUM(LOOKUP(2,1/(SRP!$B$20:$B$23&lt;=E1510)/(SRP!$C$20:$C$23&gt;=E1510),SRP!$D$20:$D$23)*(G1510/100)*(E1510/1000)),IF(C1510="Wine",SUM(LOOKUP(2,1/(SRP!$B$15:$B$19&lt;=E1510)/(SRP!$C$15:$C$19&gt;=E1510),SRP!$D$15:$D$19)*(G1510/100)*(E1510/1000)),IF(C1510="Ready to Drink",SUM(LOOKUP(2,1/(SRP!$B$10:$B$14&lt;=E1510)/(SRP!$C$10:$C$14&gt;=E1510),SRP!$D$10:$D$14)*(G1510/100)*(E1510/1000)),0))))),2)</f>
        <v>11.9</v>
      </c>
    </row>
    <row r="1511" spans="1:11" x14ac:dyDescent="0.35">
      <c r="A1511" s="2">
        <v>23132</v>
      </c>
      <c r="B1511" s="76" t="s">
        <v>1226</v>
      </c>
      <c r="C1511" s="76" t="s">
        <v>287</v>
      </c>
      <c r="D1511" s="76" t="s">
        <v>5230</v>
      </c>
      <c r="E1511" s="76">
        <v>473</v>
      </c>
      <c r="F1511" s="76">
        <v>24</v>
      </c>
      <c r="G1511" s="77">
        <v>5</v>
      </c>
      <c r="H1511" s="76" t="s">
        <v>3282</v>
      </c>
      <c r="I1511" s="77">
        <v>3.8</v>
      </c>
      <c r="J1511" s="2">
        <v>1</v>
      </c>
      <c r="K1511" s="119" cm="1">
        <f t="array" ref="K1511">ROUND(IF(C1511="Beer",SUM(LOOKUP(2,1/(SRP!$B$7:$B$9&lt;=E1511)/(SRP!$C$7:$C$9&gt;=E1511),SRP!$D$7:$D$9)*(G1511/100)*(E1511/1000)),IF(C1511="Spirits",SUM(LOOKUP(2,1/(SRP!$B$2:$B$6&lt;=E1511)/(SRP!$C$2:$C$6&gt;=E1511),SRP!$D$2:$D$6)*(G1511/100)*(E1511/1000)),IF(AND(C1511="Wine",D1511="Fortified Wines"),SUM(LOOKUP(2,1/(SRP!$B$20:$B$23&lt;=E1511)/(SRP!$C$20:$C$23&gt;=E1511),SRP!$D$20:$D$23)*(G1511/100)*(E1511/1000)),IF(C1511="Wine",SUM(LOOKUP(2,1/(SRP!$B$15:$B$19&lt;=E1511)/(SRP!$C$15:$C$19&gt;=E1511),SRP!$D$15:$D$19)*(G1511/100)*(E1511/1000)),IF(C1511="Ready to Drink",SUM(LOOKUP(2,1/(SRP!$B$10:$B$14&lt;=E1511)/(SRP!$C$10:$C$14&gt;=E1511),SRP!$D$10:$D$14)*(G1511/100)*(E1511/1000)),0))))),2)</f>
        <v>1.65</v>
      </c>
    </row>
    <row r="1512" spans="1:11" x14ac:dyDescent="0.35">
      <c r="A1512" s="2">
        <v>23132</v>
      </c>
      <c r="B1512" s="76" t="s">
        <v>1226</v>
      </c>
      <c r="C1512" s="76" t="s">
        <v>287</v>
      </c>
      <c r="D1512" s="76" t="s">
        <v>5230</v>
      </c>
      <c r="E1512" s="76">
        <v>473</v>
      </c>
      <c r="F1512" s="76">
        <v>24</v>
      </c>
      <c r="G1512" s="77">
        <v>5</v>
      </c>
      <c r="H1512" s="76" t="s">
        <v>3282</v>
      </c>
      <c r="I1512" s="77">
        <v>3.8</v>
      </c>
      <c r="J1512" s="2">
        <v>1</v>
      </c>
      <c r="K1512" s="119" cm="1">
        <f t="array" ref="K1512">ROUND(IF(C1512="Beer",SUM(LOOKUP(2,1/(SRP!$B$7:$B$9&lt;=E1512)/(SRP!$C$7:$C$9&gt;=E1512),SRP!$D$7:$D$9)*(G1512/100)*(E1512/1000)),IF(C1512="Spirits",SUM(LOOKUP(2,1/(SRP!$B$2:$B$6&lt;=E1512)/(SRP!$C$2:$C$6&gt;=E1512),SRP!$D$2:$D$6)*(G1512/100)*(E1512/1000)),IF(AND(C1512="Wine",D1512="Fortified Wines"),SUM(LOOKUP(2,1/(SRP!$B$20:$B$23&lt;=E1512)/(SRP!$C$20:$C$23&gt;=E1512),SRP!$D$20:$D$23)*(G1512/100)*(E1512/1000)),IF(C1512="Wine",SUM(LOOKUP(2,1/(SRP!$B$15:$B$19&lt;=E1512)/(SRP!$C$15:$C$19&gt;=E1512),SRP!$D$15:$D$19)*(G1512/100)*(E1512/1000)),IF(C1512="Ready to Drink",SUM(LOOKUP(2,1/(SRP!$B$10:$B$14&lt;=E1512)/(SRP!$C$10:$C$14&gt;=E1512),SRP!$D$10:$D$14)*(G1512/100)*(E1512/1000)),0))))),2)</f>
        <v>1.65</v>
      </c>
    </row>
    <row r="1513" spans="1:11" x14ac:dyDescent="0.35">
      <c r="A1513" s="2">
        <v>23149</v>
      </c>
      <c r="B1513" s="76" t="s">
        <v>1227</v>
      </c>
      <c r="C1513" s="76" t="s">
        <v>286</v>
      </c>
      <c r="D1513" s="76" t="s">
        <v>5236</v>
      </c>
      <c r="E1513" s="76">
        <v>750</v>
      </c>
      <c r="F1513" s="76">
        <v>12</v>
      </c>
      <c r="G1513" s="77">
        <v>14</v>
      </c>
      <c r="H1513" s="76" t="s">
        <v>5939</v>
      </c>
      <c r="I1513" s="77">
        <v>25.99</v>
      </c>
      <c r="J1513" s="2">
        <v>1</v>
      </c>
      <c r="K1513" s="119" cm="1">
        <f t="array" ref="K1513">ROUND(IF(C1513="Beer",SUM(LOOKUP(2,1/(SRP!$B$7:$B$9&lt;=E1513)/(SRP!$C$7:$C$9&gt;=E1513),SRP!$D$7:$D$9)*(G1513/100)*(E1513/1000)),IF(C1513="Spirits",SUM(LOOKUP(2,1/(SRP!$B$2:$B$6&lt;=E1513)/(SRP!$C$2:$C$6&gt;=E1513),SRP!$D$2:$D$6)*(G1513/100)*(E1513/1000)),IF(AND(C1513="Wine",D1513="Fortified Wines"),SUM(LOOKUP(2,1/(SRP!$B$20:$B$23&lt;=E1513)/(SRP!$C$20:$C$23&gt;=E1513),SRP!$D$20:$D$23)*(G1513/100)*(E1513/1000)),IF(C1513="Wine",SUM(LOOKUP(2,1/(SRP!$B$15:$B$19&lt;=E1513)/(SRP!$C$15:$C$19&gt;=E1513),SRP!$D$15:$D$19)*(G1513/100)*(E1513/1000)),IF(C1513="Ready to Drink",SUM(LOOKUP(2,1/(SRP!$B$10:$B$14&lt;=E1513)/(SRP!$C$10:$C$14&gt;=E1513),SRP!$D$10:$D$14)*(G1513/100)*(E1513/1000)),0))))),2)</f>
        <v>7.33</v>
      </c>
    </row>
    <row r="1514" spans="1:11" x14ac:dyDescent="0.35">
      <c r="A1514" s="2">
        <v>23187</v>
      </c>
      <c r="B1514" s="76" t="s">
        <v>1228</v>
      </c>
      <c r="C1514" s="76" t="s">
        <v>285</v>
      </c>
      <c r="D1514" s="76" t="s">
        <v>5267</v>
      </c>
      <c r="E1514" s="76">
        <v>750</v>
      </c>
      <c r="F1514" s="76">
        <v>12</v>
      </c>
      <c r="G1514" s="77">
        <v>40</v>
      </c>
      <c r="H1514" s="76" t="s">
        <v>3279</v>
      </c>
      <c r="I1514" s="77">
        <v>29.99</v>
      </c>
      <c r="J1514" s="2">
        <v>1</v>
      </c>
      <c r="K1514" s="119" cm="1">
        <f t="array" ref="K1514">ROUND(IF(C1514="Beer",SUM(LOOKUP(2,1/(SRP!$B$7:$B$9&lt;=E1514)/(SRP!$C$7:$C$9&gt;=E1514),SRP!$D$7:$D$9)*(G1514/100)*(E1514/1000)),IF(C1514="Spirits",SUM(LOOKUP(2,1/(SRP!$B$2:$B$6&lt;=E1514)/(SRP!$C$2:$C$6&gt;=E1514),SRP!$D$2:$D$6)*(G1514/100)*(E1514/1000)),IF(AND(C1514="Wine",D1514="Fortified Wines"),SUM(LOOKUP(2,1/(SRP!$B$20:$B$23&lt;=E1514)/(SRP!$C$20:$C$23&gt;=E1514),SRP!$D$20:$D$23)*(G1514/100)*(E1514/1000)),IF(C1514="Wine",SUM(LOOKUP(2,1/(SRP!$B$15:$B$19&lt;=E1514)/(SRP!$C$15:$C$19&gt;=E1514),SRP!$D$15:$D$19)*(G1514/100)*(E1514/1000)),IF(C1514="Ready to Drink",SUM(LOOKUP(2,1/(SRP!$B$10:$B$14&lt;=E1514)/(SRP!$C$10:$C$14&gt;=E1514),SRP!$D$10:$D$14)*(G1514/100)*(E1514/1000)),0))))),2)</f>
        <v>20.94</v>
      </c>
    </row>
    <row r="1515" spans="1:11" x14ac:dyDescent="0.35">
      <c r="A1515" s="2">
        <v>23227</v>
      </c>
      <c r="B1515" s="76" t="s">
        <v>6400</v>
      </c>
      <c r="C1515" s="76" t="s">
        <v>287</v>
      </c>
      <c r="D1515" s="76" t="s">
        <v>5292</v>
      </c>
      <c r="E1515" s="76">
        <v>1000</v>
      </c>
      <c r="F1515" s="76">
        <v>6</v>
      </c>
      <c r="G1515" s="77">
        <v>4.5</v>
      </c>
      <c r="H1515" s="76" t="s">
        <v>3290</v>
      </c>
      <c r="I1515" s="77">
        <v>19.989999999999998</v>
      </c>
      <c r="J1515" s="2">
        <v>4</v>
      </c>
      <c r="K1515" s="119" cm="1">
        <f t="array" ref="K1515">ROUND(IF(C1515="Beer",SUM(LOOKUP(2,1/(SRP!$B$7:$B$9&lt;=E1515)/(SRP!$C$7:$C$9&gt;=E1515),SRP!$D$7:$D$9)*(G1515/100)*(E1515/1000)),IF(C1515="Spirits",SUM(LOOKUP(2,1/(SRP!$B$2:$B$6&lt;=E1515)/(SRP!$C$2:$C$6&gt;=E1515),SRP!$D$2:$D$6)*(G1515/100)*(E1515/1000)),IF(AND(C1515="Wine",D1515="Fortified Wines"),SUM(LOOKUP(2,1/(SRP!$B$20:$B$23&lt;=E1515)/(SRP!$C$20:$C$23&gt;=E1515),SRP!$D$20:$D$23)*(G1515/100)*(E1515/1000)),IF(C1515="Wine",SUM(LOOKUP(2,1/(SRP!$B$15:$B$19&lt;=E1515)/(SRP!$C$15:$C$19&gt;=E1515),SRP!$D$15:$D$19)*(G1515/100)*(E1515/1000)),IF(C1515="Ready to Drink",SUM(LOOKUP(2,1/(SRP!$B$10:$B$14&lt;=E1515)/(SRP!$C$10:$C$14&gt;=E1515),SRP!$D$10:$D$14)*(G1515/100)*(E1515/1000)),0))))),2)</f>
        <v>3.14</v>
      </c>
    </row>
    <row r="1516" spans="1:11" x14ac:dyDescent="0.35">
      <c r="A1516" s="2">
        <v>23242</v>
      </c>
      <c r="B1516" s="76" t="s">
        <v>4011</v>
      </c>
      <c r="C1516" s="76" t="s">
        <v>285</v>
      </c>
      <c r="D1516" s="76" t="s">
        <v>5270</v>
      </c>
      <c r="E1516" s="76">
        <v>120</v>
      </c>
      <c r="F1516" s="76">
        <v>18</v>
      </c>
      <c r="G1516" s="77">
        <v>20</v>
      </c>
      <c r="H1516" s="76" t="s">
        <v>3314</v>
      </c>
      <c r="I1516" s="77">
        <v>11.49</v>
      </c>
      <c r="J1516" s="2">
        <v>4</v>
      </c>
      <c r="K1516" s="119" cm="1">
        <f t="array" ref="K1516">ROUND(IF(C1516="Beer",SUM(LOOKUP(2,1/(SRP!$B$7:$B$9&lt;=E1516)/(SRP!$C$7:$C$9&gt;=E1516),SRP!$D$7:$D$9)*(G1516/100)*(E1516/1000)),IF(C1516="Spirits",SUM(LOOKUP(2,1/(SRP!$B$2:$B$6&lt;=E1516)/(SRP!$C$2:$C$6&gt;=E1516),SRP!$D$2:$D$6)*(G1516/100)*(E1516/1000)),IF(AND(C1516="Wine",D1516="Fortified Wines"),SUM(LOOKUP(2,1/(SRP!$B$20:$B$23&lt;=E1516)/(SRP!$C$20:$C$23&gt;=E1516),SRP!$D$20:$D$23)*(G1516/100)*(E1516/1000)),IF(C1516="Wine",SUM(LOOKUP(2,1/(SRP!$B$15:$B$19&lt;=E1516)/(SRP!$C$15:$C$19&gt;=E1516),SRP!$D$15:$D$19)*(G1516/100)*(E1516/1000)),IF(C1516="Ready to Drink",SUM(LOOKUP(2,1/(SRP!$B$10:$B$14&lt;=E1516)/(SRP!$C$10:$C$14&gt;=E1516),SRP!$D$10:$D$14)*(G1516/100)*(E1516/1000)),0))))),2)</f>
        <v>2.2799999999999998</v>
      </c>
    </row>
    <row r="1517" spans="1:11" x14ac:dyDescent="0.35">
      <c r="A1517" s="2">
        <v>23253</v>
      </c>
      <c r="B1517" s="76" t="s">
        <v>1229</v>
      </c>
      <c r="C1517" s="76" t="s">
        <v>287</v>
      </c>
      <c r="D1517" s="76" t="s">
        <v>5266</v>
      </c>
      <c r="E1517" s="76">
        <v>473</v>
      </c>
      <c r="F1517" s="76">
        <v>24</v>
      </c>
      <c r="G1517" s="77">
        <v>4.2</v>
      </c>
      <c r="H1517" s="76" t="s">
        <v>3349</v>
      </c>
      <c r="I1517" s="77">
        <v>3.15</v>
      </c>
      <c r="J1517" s="2">
        <v>1</v>
      </c>
      <c r="K1517" s="119" cm="1">
        <f t="array" ref="K1517">ROUND(IF(C1517="Beer",SUM(LOOKUP(2,1/(SRP!$B$7:$B$9&lt;=E1517)/(SRP!$C$7:$C$9&gt;=E1517),SRP!$D$7:$D$9)*(G1517/100)*(E1517/1000)),IF(C1517="Spirits",SUM(LOOKUP(2,1/(SRP!$B$2:$B$6&lt;=E1517)/(SRP!$C$2:$C$6&gt;=E1517),SRP!$D$2:$D$6)*(G1517/100)*(E1517/1000)),IF(AND(C1517="Wine",D1517="Fortified Wines"),SUM(LOOKUP(2,1/(SRP!$B$20:$B$23&lt;=E1517)/(SRP!$C$20:$C$23&gt;=E1517),SRP!$D$20:$D$23)*(G1517/100)*(E1517/1000)),IF(C1517="Wine",SUM(LOOKUP(2,1/(SRP!$B$15:$B$19&lt;=E1517)/(SRP!$C$15:$C$19&gt;=E1517),SRP!$D$15:$D$19)*(G1517/100)*(E1517/1000)),IF(C1517="Ready to Drink",SUM(LOOKUP(2,1/(SRP!$B$10:$B$14&lt;=E1517)/(SRP!$C$10:$C$14&gt;=E1517),SRP!$D$10:$D$14)*(G1517/100)*(E1517/1000)),0))))),2)</f>
        <v>1.39</v>
      </c>
    </row>
    <row r="1518" spans="1:11" x14ac:dyDescent="0.35">
      <c r="A1518" s="2">
        <v>23253</v>
      </c>
      <c r="B1518" s="76" t="s">
        <v>1229</v>
      </c>
      <c r="C1518" s="76" t="s">
        <v>287</v>
      </c>
      <c r="D1518" s="76" t="s">
        <v>5266</v>
      </c>
      <c r="E1518" s="76">
        <v>473</v>
      </c>
      <c r="F1518" s="76">
        <v>24</v>
      </c>
      <c r="G1518" s="77">
        <v>4.2</v>
      </c>
      <c r="H1518" s="76" t="s">
        <v>3349</v>
      </c>
      <c r="I1518" s="77">
        <v>3.15</v>
      </c>
      <c r="J1518" s="2">
        <v>1</v>
      </c>
      <c r="K1518" s="119" cm="1">
        <f t="array" ref="K1518">ROUND(IF(C1518="Beer",SUM(LOOKUP(2,1/(SRP!$B$7:$B$9&lt;=E1518)/(SRP!$C$7:$C$9&gt;=E1518),SRP!$D$7:$D$9)*(G1518/100)*(E1518/1000)),IF(C1518="Spirits",SUM(LOOKUP(2,1/(SRP!$B$2:$B$6&lt;=E1518)/(SRP!$C$2:$C$6&gt;=E1518),SRP!$D$2:$D$6)*(G1518/100)*(E1518/1000)),IF(AND(C1518="Wine",D1518="Fortified Wines"),SUM(LOOKUP(2,1/(SRP!$B$20:$B$23&lt;=E1518)/(SRP!$C$20:$C$23&gt;=E1518),SRP!$D$20:$D$23)*(G1518/100)*(E1518/1000)),IF(C1518="Wine",SUM(LOOKUP(2,1/(SRP!$B$15:$B$19&lt;=E1518)/(SRP!$C$15:$C$19&gt;=E1518),SRP!$D$15:$D$19)*(G1518/100)*(E1518/1000)),IF(C1518="Ready to Drink",SUM(LOOKUP(2,1/(SRP!$B$10:$B$14&lt;=E1518)/(SRP!$C$10:$C$14&gt;=E1518),SRP!$D$10:$D$14)*(G1518/100)*(E1518/1000)),0))))),2)</f>
        <v>1.39</v>
      </c>
    </row>
    <row r="1519" spans="1:11" x14ac:dyDescent="0.35">
      <c r="A1519" s="2">
        <v>23254</v>
      </c>
      <c r="B1519" s="76" t="s">
        <v>1230</v>
      </c>
      <c r="C1519" s="76" t="s">
        <v>287</v>
      </c>
      <c r="D1519" s="76" t="s">
        <v>5230</v>
      </c>
      <c r="E1519" s="76">
        <v>473</v>
      </c>
      <c r="F1519" s="76">
        <v>24</v>
      </c>
      <c r="G1519" s="77">
        <v>4.5</v>
      </c>
      <c r="H1519" s="76" t="s">
        <v>3349</v>
      </c>
      <c r="I1519" s="77">
        <v>3.4</v>
      </c>
      <c r="J1519" s="2">
        <v>1</v>
      </c>
      <c r="K1519" s="119" cm="1">
        <f t="array" ref="K1519">ROUND(IF(C1519="Beer",SUM(LOOKUP(2,1/(SRP!$B$7:$B$9&lt;=E1519)/(SRP!$C$7:$C$9&gt;=E1519),SRP!$D$7:$D$9)*(G1519/100)*(E1519/1000)),IF(C1519="Spirits",SUM(LOOKUP(2,1/(SRP!$B$2:$B$6&lt;=E1519)/(SRP!$C$2:$C$6&gt;=E1519),SRP!$D$2:$D$6)*(G1519/100)*(E1519/1000)),IF(AND(C1519="Wine",D1519="Fortified Wines"),SUM(LOOKUP(2,1/(SRP!$B$20:$B$23&lt;=E1519)/(SRP!$C$20:$C$23&gt;=E1519),SRP!$D$20:$D$23)*(G1519/100)*(E1519/1000)),IF(C1519="Wine",SUM(LOOKUP(2,1/(SRP!$B$15:$B$19&lt;=E1519)/(SRP!$C$15:$C$19&gt;=E1519),SRP!$D$15:$D$19)*(G1519/100)*(E1519/1000)),IF(C1519="Ready to Drink",SUM(LOOKUP(2,1/(SRP!$B$10:$B$14&lt;=E1519)/(SRP!$C$10:$C$14&gt;=E1519),SRP!$D$10:$D$14)*(G1519/100)*(E1519/1000)),0))))),2)</f>
        <v>1.49</v>
      </c>
    </row>
    <row r="1520" spans="1:11" x14ac:dyDescent="0.35">
      <c r="A1520" s="2">
        <v>23254</v>
      </c>
      <c r="B1520" s="76" t="s">
        <v>1230</v>
      </c>
      <c r="C1520" s="76" t="s">
        <v>287</v>
      </c>
      <c r="D1520" s="76" t="s">
        <v>5230</v>
      </c>
      <c r="E1520" s="76">
        <v>473</v>
      </c>
      <c r="F1520" s="76">
        <v>24</v>
      </c>
      <c r="G1520" s="77">
        <v>4.5</v>
      </c>
      <c r="H1520" s="76" t="s">
        <v>3349</v>
      </c>
      <c r="I1520" s="77">
        <v>3.4</v>
      </c>
      <c r="J1520" s="2">
        <v>1</v>
      </c>
      <c r="K1520" s="119" cm="1">
        <f t="array" ref="K1520">ROUND(IF(C1520="Beer",SUM(LOOKUP(2,1/(SRP!$B$7:$B$9&lt;=E1520)/(SRP!$C$7:$C$9&gt;=E1520),SRP!$D$7:$D$9)*(G1520/100)*(E1520/1000)),IF(C1520="Spirits",SUM(LOOKUP(2,1/(SRP!$B$2:$B$6&lt;=E1520)/(SRP!$C$2:$C$6&gt;=E1520),SRP!$D$2:$D$6)*(G1520/100)*(E1520/1000)),IF(AND(C1520="Wine",D1520="Fortified Wines"),SUM(LOOKUP(2,1/(SRP!$B$20:$B$23&lt;=E1520)/(SRP!$C$20:$C$23&gt;=E1520),SRP!$D$20:$D$23)*(G1520/100)*(E1520/1000)),IF(C1520="Wine",SUM(LOOKUP(2,1/(SRP!$B$15:$B$19&lt;=E1520)/(SRP!$C$15:$C$19&gt;=E1520),SRP!$D$15:$D$19)*(G1520/100)*(E1520/1000)),IF(C1520="Ready to Drink",SUM(LOOKUP(2,1/(SRP!$B$10:$B$14&lt;=E1520)/(SRP!$C$10:$C$14&gt;=E1520),SRP!$D$10:$D$14)*(G1520/100)*(E1520/1000)),0))))),2)</f>
        <v>1.49</v>
      </c>
    </row>
    <row r="1521" spans="1:11" x14ac:dyDescent="0.35">
      <c r="A1521" s="2">
        <v>23255</v>
      </c>
      <c r="B1521" s="76" t="s">
        <v>1231</v>
      </c>
      <c r="C1521" s="76" t="s">
        <v>287</v>
      </c>
      <c r="D1521" s="76" t="s">
        <v>5266</v>
      </c>
      <c r="E1521" s="76">
        <v>473</v>
      </c>
      <c r="F1521" s="76">
        <v>24</v>
      </c>
      <c r="G1521" s="77">
        <v>4.8</v>
      </c>
      <c r="H1521" s="76" t="s">
        <v>3349</v>
      </c>
      <c r="I1521" s="77">
        <v>3.4</v>
      </c>
      <c r="J1521" s="2">
        <v>1</v>
      </c>
      <c r="K1521" s="119" cm="1">
        <f t="array" ref="K1521">ROUND(IF(C1521="Beer",SUM(LOOKUP(2,1/(SRP!$B$7:$B$9&lt;=E1521)/(SRP!$C$7:$C$9&gt;=E1521),SRP!$D$7:$D$9)*(G1521/100)*(E1521/1000)),IF(C1521="Spirits",SUM(LOOKUP(2,1/(SRP!$B$2:$B$6&lt;=E1521)/(SRP!$C$2:$C$6&gt;=E1521),SRP!$D$2:$D$6)*(G1521/100)*(E1521/1000)),IF(AND(C1521="Wine",D1521="Fortified Wines"),SUM(LOOKUP(2,1/(SRP!$B$20:$B$23&lt;=E1521)/(SRP!$C$20:$C$23&gt;=E1521),SRP!$D$20:$D$23)*(G1521/100)*(E1521/1000)),IF(C1521="Wine",SUM(LOOKUP(2,1/(SRP!$B$15:$B$19&lt;=E1521)/(SRP!$C$15:$C$19&gt;=E1521),SRP!$D$15:$D$19)*(G1521/100)*(E1521/1000)),IF(C1521="Ready to Drink",SUM(LOOKUP(2,1/(SRP!$B$10:$B$14&lt;=E1521)/(SRP!$C$10:$C$14&gt;=E1521),SRP!$D$10:$D$14)*(G1521/100)*(E1521/1000)),0))))),2)</f>
        <v>1.58</v>
      </c>
    </row>
    <row r="1522" spans="1:11" x14ac:dyDescent="0.35">
      <c r="A1522" s="2">
        <v>23255</v>
      </c>
      <c r="B1522" s="76" t="s">
        <v>1231</v>
      </c>
      <c r="C1522" s="76" t="s">
        <v>287</v>
      </c>
      <c r="D1522" s="76" t="s">
        <v>5266</v>
      </c>
      <c r="E1522" s="76">
        <v>473</v>
      </c>
      <c r="F1522" s="76">
        <v>24</v>
      </c>
      <c r="G1522" s="77">
        <v>4.8</v>
      </c>
      <c r="H1522" s="76" t="s">
        <v>3349</v>
      </c>
      <c r="I1522" s="77">
        <v>3.4</v>
      </c>
      <c r="J1522" s="2">
        <v>1</v>
      </c>
      <c r="K1522" s="119" cm="1">
        <f t="array" ref="K1522">ROUND(IF(C1522="Beer",SUM(LOOKUP(2,1/(SRP!$B$7:$B$9&lt;=E1522)/(SRP!$C$7:$C$9&gt;=E1522),SRP!$D$7:$D$9)*(G1522/100)*(E1522/1000)),IF(C1522="Spirits",SUM(LOOKUP(2,1/(SRP!$B$2:$B$6&lt;=E1522)/(SRP!$C$2:$C$6&gt;=E1522),SRP!$D$2:$D$6)*(G1522/100)*(E1522/1000)),IF(AND(C1522="Wine",D1522="Fortified Wines"),SUM(LOOKUP(2,1/(SRP!$B$20:$B$23&lt;=E1522)/(SRP!$C$20:$C$23&gt;=E1522),SRP!$D$20:$D$23)*(G1522/100)*(E1522/1000)),IF(C1522="Wine",SUM(LOOKUP(2,1/(SRP!$B$15:$B$19&lt;=E1522)/(SRP!$C$15:$C$19&gt;=E1522),SRP!$D$15:$D$19)*(G1522/100)*(E1522/1000)),IF(C1522="Ready to Drink",SUM(LOOKUP(2,1/(SRP!$B$10:$B$14&lt;=E1522)/(SRP!$C$10:$C$14&gt;=E1522),SRP!$D$10:$D$14)*(G1522/100)*(E1522/1000)),0))))),2)</f>
        <v>1.58</v>
      </c>
    </row>
    <row r="1523" spans="1:11" x14ac:dyDescent="0.35">
      <c r="A1523" s="2">
        <v>23257</v>
      </c>
      <c r="B1523" s="76" t="s">
        <v>5541</v>
      </c>
      <c r="C1523" s="76" t="s">
        <v>5938</v>
      </c>
      <c r="D1523" s="76" t="s">
        <v>5279</v>
      </c>
      <c r="E1523" s="76">
        <v>4260</v>
      </c>
      <c r="F1523" s="76">
        <v>2</v>
      </c>
      <c r="G1523" s="77">
        <v>5</v>
      </c>
      <c r="H1523" s="76" t="s">
        <v>3321</v>
      </c>
      <c r="I1523" s="77">
        <v>32.49</v>
      </c>
      <c r="J1523" s="2">
        <v>12</v>
      </c>
      <c r="K1523" s="119" cm="1">
        <f t="array" ref="K1523">ROUND(IF(C1523="Beer",SUM(LOOKUP(2,1/(SRP!$B$7:$B$9&lt;=E1523)/(SRP!$C$7:$C$9&gt;=E1523),SRP!$D$7:$D$9)*(G1523/100)*(E1523/1000)),IF(C1523="Spirits",SUM(LOOKUP(2,1/(SRP!$B$2:$B$6&lt;=E1523)/(SRP!$C$2:$C$6&gt;=E1523),SRP!$D$2:$D$6)*(G1523/100)*(E1523/1000)),IF(AND(C1523="Wine",D1523="Fortified Wines"),SUM(LOOKUP(2,1/(SRP!$B$20:$B$23&lt;=E1523)/(SRP!$C$20:$C$23&gt;=E1523),SRP!$D$20:$D$23)*(G1523/100)*(E1523/1000)),IF(C1523="Wine",SUM(LOOKUP(2,1/(SRP!$B$15:$B$19&lt;=E1523)/(SRP!$C$15:$C$19&gt;=E1523),SRP!$D$15:$D$19)*(G1523/100)*(E1523/1000)),IF(C1523="Ready to Drink",SUM(LOOKUP(2,1/(SRP!$B$10:$B$14&lt;=E1523)/(SRP!$C$10:$C$14&gt;=E1523),SRP!$D$10:$D$14)*(G1523/100)*(E1523/1000)),0))))),2)</f>
        <v>14.87</v>
      </c>
    </row>
    <row r="1524" spans="1:11" x14ac:dyDescent="0.35">
      <c r="A1524" s="2">
        <v>23273</v>
      </c>
      <c r="B1524" s="76" t="s">
        <v>1232</v>
      </c>
      <c r="C1524" s="76" t="s">
        <v>286</v>
      </c>
      <c r="D1524" s="76" t="s">
        <v>5246</v>
      </c>
      <c r="E1524" s="76">
        <v>1000</v>
      </c>
      <c r="F1524" s="76">
        <v>12</v>
      </c>
      <c r="G1524" s="77">
        <v>12.5</v>
      </c>
      <c r="H1524" s="76" t="s">
        <v>3300</v>
      </c>
      <c r="I1524" s="77">
        <v>15.99</v>
      </c>
      <c r="J1524" s="2">
        <v>1</v>
      </c>
      <c r="K1524" s="119" cm="1">
        <f t="array" ref="K1524">ROUND(IF(C1524="Beer",SUM(LOOKUP(2,1/(SRP!$B$7:$B$9&lt;=E1524)/(SRP!$C$7:$C$9&gt;=E1524),SRP!$D$7:$D$9)*(G1524/100)*(E1524/1000)),IF(C1524="Spirits",SUM(LOOKUP(2,1/(SRP!$B$2:$B$6&lt;=E1524)/(SRP!$C$2:$C$6&gt;=E1524),SRP!$D$2:$D$6)*(G1524/100)*(E1524/1000)),IF(AND(C1524="Wine",D1524="Fortified Wines"),SUM(LOOKUP(2,1/(SRP!$B$20:$B$23&lt;=E1524)/(SRP!$C$20:$C$23&gt;=E1524),SRP!$D$20:$D$23)*(G1524/100)*(E1524/1000)),IF(C1524="Wine",SUM(LOOKUP(2,1/(SRP!$B$15:$B$19&lt;=E1524)/(SRP!$C$15:$C$19&gt;=E1524),SRP!$D$15:$D$19)*(G1524/100)*(E1524/1000)),IF(C1524="Ready to Drink",SUM(LOOKUP(2,1/(SRP!$B$10:$B$14&lt;=E1524)/(SRP!$C$10:$C$14&gt;=E1524),SRP!$D$10:$D$14)*(G1524/100)*(E1524/1000)),0))))),2)</f>
        <v>8.73</v>
      </c>
    </row>
    <row r="1525" spans="1:11" x14ac:dyDescent="0.35">
      <c r="A1525" s="2">
        <v>23274</v>
      </c>
      <c r="B1525" s="76" t="s">
        <v>1233</v>
      </c>
      <c r="C1525" s="76" t="s">
        <v>286</v>
      </c>
      <c r="D1525" s="76" t="s">
        <v>5249</v>
      </c>
      <c r="E1525" s="76">
        <v>1000</v>
      </c>
      <c r="F1525" s="76">
        <v>12</v>
      </c>
      <c r="G1525" s="77">
        <v>13</v>
      </c>
      <c r="H1525" s="76" t="s">
        <v>3300</v>
      </c>
      <c r="I1525" s="77">
        <v>15.99</v>
      </c>
      <c r="J1525" s="2">
        <v>1</v>
      </c>
      <c r="K1525" s="119" cm="1">
        <f t="array" ref="K1525">ROUND(IF(C1525="Beer",SUM(LOOKUP(2,1/(SRP!$B$7:$B$9&lt;=E1525)/(SRP!$C$7:$C$9&gt;=E1525),SRP!$D$7:$D$9)*(G1525/100)*(E1525/1000)),IF(C1525="Spirits",SUM(LOOKUP(2,1/(SRP!$B$2:$B$6&lt;=E1525)/(SRP!$C$2:$C$6&gt;=E1525),SRP!$D$2:$D$6)*(G1525/100)*(E1525/1000)),IF(AND(C1525="Wine",D1525="Fortified Wines"),SUM(LOOKUP(2,1/(SRP!$B$20:$B$23&lt;=E1525)/(SRP!$C$20:$C$23&gt;=E1525),SRP!$D$20:$D$23)*(G1525/100)*(E1525/1000)),IF(C1525="Wine",SUM(LOOKUP(2,1/(SRP!$B$15:$B$19&lt;=E1525)/(SRP!$C$15:$C$19&gt;=E1525),SRP!$D$15:$D$19)*(G1525/100)*(E1525/1000)),IF(C1525="Ready to Drink",SUM(LOOKUP(2,1/(SRP!$B$10:$B$14&lt;=E1525)/(SRP!$C$10:$C$14&gt;=E1525),SRP!$D$10:$D$14)*(G1525/100)*(E1525/1000)),0))))),2)</f>
        <v>9.08</v>
      </c>
    </row>
    <row r="1526" spans="1:11" x14ac:dyDescent="0.35">
      <c r="A1526" s="2">
        <v>23283</v>
      </c>
      <c r="B1526" s="76" t="s">
        <v>1234</v>
      </c>
      <c r="C1526" s="76" t="s">
        <v>287</v>
      </c>
      <c r="D1526" s="76" t="s">
        <v>5271</v>
      </c>
      <c r="E1526" s="76">
        <v>440</v>
      </c>
      <c r="F1526" s="76">
        <v>24</v>
      </c>
      <c r="G1526" s="77">
        <v>4</v>
      </c>
      <c r="H1526" s="76" t="s">
        <v>3324</v>
      </c>
      <c r="I1526" s="77">
        <v>3.69</v>
      </c>
      <c r="J1526" s="2">
        <v>1</v>
      </c>
      <c r="K1526" s="119" cm="1">
        <f t="array" ref="K1526">ROUND(IF(C1526="Beer",SUM(LOOKUP(2,1/(SRP!$B$7:$B$9&lt;=E1526)/(SRP!$C$7:$C$9&gt;=E1526),SRP!$D$7:$D$9)*(G1526/100)*(E1526/1000)),IF(C1526="Spirits",SUM(LOOKUP(2,1/(SRP!$B$2:$B$6&lt;=E1526)/(SRP!$C$2:$C$6&gt;=E1526),SRP!$D$2:$D$6)*(G1526/100)*(E1526/1000)),IF(AND(C1526="Wine",D1526="Fortified Wines"),SUM(LOOKUP(2,1/(SRP!$B$20:$B$23&lt;=E1526)/(SRP!$C$20:$C$23&gt;=E1526),SRP!$D$20:$D$23)*(G1526/100)*(E1526/1000)),IF(C1526="Wine",SUM(LOOKUP(2,1/(SRP!$B$15:$B$19&lt;=E1526)/(SRP!$C$15:$C$19&gt;=E1526),SRP!$D$15:$D$19)*(G1526/100)*(E1526/1000)),IF(C1526="Ready to Drink",SUM(LOOKUP(2,1/(SRP!$B$10:$B$14&lt;=E1526)/(SRP!$C$10:$C$14&gt;=E1526),SRP!$D$10:$D$14)*(G1526/100)*(E1526/1000)),0))))),2)</f>
        <v>1.23</v>
      </c>
    </row>
    <row r="1527" spans="1:11" x14ac:dyDescent="0.35">
      <c r="A1527" s="2">
        <v>23283</v>
      </c>
      <c r="B1527" s="76" t="s">
        <v>1234</v>
      </c>
      <c r="C1527" s="76" t="s">
        <v>287</v>
      </c>
      <c r="D1527" s="76" t="s">
        <v>5271</v>
      </c>
      <c r="E1527" s="76">
        <v>440</v>
      </c>
      <c r="F1527" s="76">
        <v>24</v>
      </c>
      <c r="G1527" s="77">
        <v>4</v>
      </c>
      <c r="H1527" s="76" t="s">
        <v>3324</v>
      </c>
      <c r="I1527" s="77">
        <v>3.69</v>
      </c>
      <c r="J1527" s="2">
        <v>1</v>
      </c>
      <c r="K1527" s="119" cm="1">
        <f t="array" ref="K1527">ROUND(IF(C1527="Beer",SUM(LOOKUP(2,1/(SRP!$B$7:$B$9&lt;=E1527)/(SRP!$C$7:$C$9&gt;=E1527),SRP!$D$7:$D$9)*(G1527/100)*(E1527/1000)),IF(C1527="Spirits",SUM(LOOKUP(2,1/(SRP!$B$2:$B$6&lt;=E1527)/(SRP!$C$2:$C$6&gt;=E1527),SRP!$D$2:$D$6)*(G1527/100)*(E1527/1000)),IF(AND(C1527="Wine",D1527="Fortified Wines"),SUM(LOOKUP(2,1/(SRP!$B$20:$B$23&lt;=E1527)/(SRP!$C$20:$C$23&gt;=E1527),SRP!$D$20:$D$23)*(G1527/100)*(E1527/1000)),IF(C1527="Wine",SUM(LOOKUP(2,1/(SRP!$B$15:$B$19&lt;=E1527)/(SRP!$C$15:$C$19&gt;=E1527),SRP!$D$15:$D$19)*(G1527/100)*(E1527/1000)),IF(C1527="Ready to Drink",SUM(LOOKUP(2,1/(SRP!$B$10:$B$14&lt;=E1527)/(SRP!$C$10:$C$14&gt;=E1527),SRP!$D$10:$D$14)*(G1527/100)*(E1527/1000)),0))))),2)</f>
        <v>1.23</v>
      </c>
    </row>
    <row r="1528" spans="1:11" x14ac:dyDescent="0.35">
      <c r="A1528" s="2">
        <v>23295</v>
      </c>
      <c r="B1528" s="76" t="s">
        <v>1235</v>
      </c>
      <c r="C1528" s="76" t="s">
        <v>285</v>
      </c>
      <c r="D1528" s="76" t="s">
        <v>6956</v>
      </c>
      <c r="E1528" s="76">
        <v>750</v>
      </c>
      <c r="F1528" s="76">
        <v>6</v>
      </c>
      <c r="G1528" s="77">
        <v>43</v>
      </c>
      <c r="H1528" s="76" t="s">
        <v>6694</v>
      </c>
      <c r="I1528" s="77">
        <v>65.989999999999995</v>
      </c>
      <c r="J1528" s="2">
        <v>1</v>
      </c>
      <c r="K1528" s="119" cm="1">
        <f t="array" ref="K1528">ROUND(IF(C1528="Beer",SUM(LOOKUP(2,1/(SRP!$B$7:$B$9&lt;=E1528)/(SRP!$C$7:$C$9&gt;=E1528),SRP!$D$7:$D$9)*(G1528/100)*(E1528/1000)),IF(C1528="Spirits",SUM(LOOKUP(2,1/(SRP!$B$2:$B$6&lt;=E1528)/(SRP!$C$2:$C$6&gt;=E1528),SRP!$D$2:$D$6)*(G1528/100)*(E1528/1000)),IF(AND(C1528="Wine",D1528="Fortified Wines"),SUM(LOOKUP(2,1/(SRP!$B$20:$B$23&lt;=E1528)/(SRP!$C$20:$C$23&gt;=E1528),SRP!$D$20:$D$23)*(G1528/100)*(E1528/1000)),IF(C1528="Wine",SUM(LOOKUP(2,1/(SRP!$B$15:$B$19&lt;=E1528)/(SRP!$C$15:$C$19&gt;=E1528),SRP!$D$15:$D$19)*(G1528/100)*(E1528/1000)),IF(C1528="Ready to Drink",SUM(LOOKUP(2,1/(SRP!$B$10:$B$14&lt;=E1528)/(SRP!$C$10:$C$14&gt;=E1528),SRP!$D$10:$D$14)*(G1528/100)*(E1528/1000)),0))))),2)</f>
        <v>22.51</v>
      </c>
    </row>
    <row r="1529" spans="1:11" x14ac:dyDescent="0.35">
      <c r="A1529" s="2">
        <v>23298</v>
      </c>
      <c r="B1529" s="76" t="s">
        <v>1236</v>
      </c>
      <c r="C1529" s="76" t="s">
        <v>287</v>
      </c>
      <c r="D1529" s="76" t="s">
        <v>5266</v>
      </c>
      <c r="E1529" s="76">
        <v>330</v>
      </c>
      <c r="F1529" s="76">
        <v>24</v>
      </c>
      <c r="G1529" s="77">
        <v>4.5999999999999996</v>
      </c>
      <c r="H1529" s="76" t="s">
        <v>3290</v>
      </c>
      <c r="I1529" s="77">
        <v>2.4900000000000002</v>
      </c>
      <c r="J1529" s="2">
        <v>1</v>
      </c>
      <c r="K1529" s="119" cm="1">
        <f t="array" ref="K1529">ROUND(IF(C1529="Beer",SUM(LOOKUP(2,1/(SRP!$B$7:$B$9&lt;=E1529)/(SRP!$C$7:$C$9&gt;=E1529),SRP!$D$7:$D$9)*(G1529/100)*(E1529/1000)),IF(C1529="Spirits",SUM(LOOKUP(2,1/(SRP!$B$2:$B$6&lt;=E1529)/(SRP!$C$2:$C$6&gt;=E1529),SRP!$D$2:$D$6)*(G1529/100)*(E1529/1000)),IF(AND(C1529="Wine",D1529="Fortified Wines"),SUM(LOOKUP(2,1/(SRP!$B$20:$B$23&lt;=E1529)/(SRP!$C$20:$C$23&gt;=E1529),SRP!$D$20:$D$23)*(G1529/100)*(E1529/1000)),IF(C1529="Wine",SUM(LOOKUP(2,1/(SRP!$B$15:$B$19&lt;=E1529)/(SRP!$C$15:$C$19&gt;=E1529),SRP!$D$15:$D$19)*(G1529/100)*(E1529/1000)),IF(C1529="Ready to Drink",SUM(LOOKUP(2,1/(SRP!$B$10:$B$14&lt;=E1529)/(SRP!$C$10:$C$14&gt;=E1529),SRP!$D$10:$D$14)*(G1529/100)*(E1529/1000)),0))))),2)</f>
        <v>1.06</v>
      </c>
    </row>
    <row r="1530" spans="1:11" x14ac:dyDescent="0.35">
      <c r="A1530" s="2">
        <v>23298</v>
      </c>
      <c r="B1530" s="76" t="s">
        <v>1236</v>
      </c>
      <c r="C1530" s="76" t="s">
        <v>287</v>
      </c>
      <c r="D1530" s="76" t="s">
        <v>5266</v>
      </c>
      <c r="E1530" s="76">
        <v>330</v>
      </c>
      <c r="F1530" s="76">
        <v>24</v>
      </c>
      <c r="G1530" s="77">
        <v>4.5999999999999996</v>
      </c>
      <c r="H1530" s="76" t="s">
        <v>3290</v>
      </c>
      <c r="I1530" s="77">
        <v>2.4900000000000002</v>
      </c>
      <c r="J1530" s="2">
        <v>1</v>
      </c>
      <c r="K1530" s="119" cm="1">
        <f t="array" ref="K1530">ROUND(IF(C1530="Beer",SUM(LOOKUP(2,1/(SRP!$B$7:$B$9&lt;=E1530)/(SRP!$C$7:$C$9&gt;=E1530),SRP!$D$7:$D$9)*(G1530/100)*(E1530/1000)),IF(C1530="Spirits",SUM(LOOKUP(2,1/(SRP!$B$2:$B$6&lt;=E1530)/(SRP!$C$2:$C$6&gt;=E1530),SRP!$D$2:$D$6)*(G1530/100)*(E1530/1000)),IF(AND(C1530="Wine",D1530="Fortified Wines"),SUM(LOOKUP(2,1/(SRP!$B$20:$B$23&lt;=E1530)/(SRP!$C$20:$C$23&gt;=E1530),SRP!$D$20:$D$23)*(G1530/100)*(E1530/1000)),IF(C1530="Wine",SUM(LOOKUP(2,1/(SRP!$B$15:$B$19&lt;=E1530)/(SRP!$C$15:$C$19&gt;=E1530),SRP!$D$15:$D$19)*(G1530/100)*(E1530/1000)),IF(C1530="Ready to Drink",SUM(LOOKUP(2,1/(SRP!$B$10:$B$14&lt;=E1530)/(SRP!$C$10:$C$14&gt;=E1530),SRP!$D$10:$D$14)*(G1530/100)*(E1530/1000)),0))))),2)</f>
        <v>1.06</v>
      </c>
    </row>
    <row r="1531" spans="1:11" x14ac:dyDescent="0.35">
      <c r="A1531" s="2">
        <v>23299</v>
      </c>
      <c r="B1531" s="76" t="s">
        <v>1237</v>
      </c>
      <c r="C1531" s="76" t="s">
        <v>287</v>
      </c>
      <c r="D1531" s="76" t="s">
        <v>5240</v>
      </c>
      <c r="E1531" s="76">
        <v>2500</v>
      </c>
      <c r="F1531" s="76">
        <v>5</v>
      </c>
      <c r="G1531" s="77">
        <v>7.3</v>
      </c>
      <c r="H1531" s="76" t="s">
        <v>3290</v>
      </c>
      <c r="I1531" s="77">
        <v>19.489999999999998</v>
      </c>
      <c r="J1531" s="2">
        <v>5</v>
      </c>
      <c r="K1531" s="119" cm="1">
        <f t="array" ref="K1531">ROUND(IF(C1531="Beer",SUM(LOOKUP(2,1/(SRP!$B$7:$B$9&lt;=E1531)/(SRP!$C$7:$C$9&gt;=E1531),SRP!$D$7:$D$9)*(G1531/100)*(E1531/1000)),IF(C1531="Spirits",SUM(LOOKUP(2,1/(SRP!$B$2:$B$6&lt;=E1531)/(SRP!$C$2:$C$6&gt;=E1531),SRP!$D$2:$D$6)*(G1531/100)*(E1531/1000)),IF(AND(C1531="Wine",D1531="Fortified Wines"),SUM(LOOKUP(2,1/(SRP!$B$20:$B$23&lt;=E1531)/(SRP!$C$20:$C$23&gt;=E1531),SRP!$D$20:$D$23)*(G1531/100)*(E1531/1000)),IF(C1531="Wine",SUM(LOOKUP(2,1/(SRP!$B$15:$B$19&lt;=E1531)/(SRP!$C$15:$C$19&gt;=E1531),SRP!$D$15:$D$19)*(G1531/100)*(E1531/1000)),IF(C1531="Ready to Drink",SUM(LOOKUP(2,1/(SRP!$B$10:$B$14&lt;=E1531)/(SRP!$C$10:$C$14&gt;=E1531),SRP!$D$10:$D$14)*(G1531/100)*(E1531/1000)),0))))),2)</f>
        <v>12.74</v>
      </c>
    </row>
    <row r="1532" spans="1:11" x14ac:dyDescent="0.35">
      <c r="A1532" s="2">
        <v>23299</v>
      </c>
      <c r="B1532" s="76" t="s">
        <v>1237</v>
      </c>
      <c r="C1532" s="76" t="s">
        <v>287</v>
      </c>
      <c r="D1532" s="76" t="s">
        <v>5240</v>
      </c>
      <c r="E1532" s="76">
        <v>2500</v>
      </c>
      <c r="F1532" s="76">
        <v>5</v>
      </c>
      <c r="G1532" s="77">
        <v>7.3</v>
      </c>
      <c r="H1532" s="76" t="s">
        <v>3290</v>
      </c>
      <c r="I1532" s="77">
        <v>19.489999999999998</v>
      </c>
      <c r="J1532" s="2">
        <v>5</v>
      </c>
      <c r="K1532" s="119" cm="1">
        <f t="array" ref="K1532">ROUND(IF(C1532="Beer",SUM(LOOKUP(2,1/(SRP!$B$7:$B$9&lt;=E1532)/(SRP!$C$7:$C$9&gt;=E1532),SRP!$D$7:$D$9)*(G1532/100)*(E1532/1000)),IF(C1532="Spirits",SUM(LOOKUP(2,1/(SRP!$B$2:$B$6&lt;=E1532)/(SRP!$C$2:$C$6&gt;=E1532),SRP!$D$2:$D$6)*(G1532/100)*(E1532/1000)),IF(AND(C1532="Wine",D1532="Fortified Wines"),SUM(LOOKUP(2,1/(SRP!$B$20:$B$23&lt;=E1532)/(SRP!$C$20:$C$23&gt;=E1532),SRP!$D$20:$D$23)*(G1532/100)*(E1532/1000)),IF(C1532="Wine",SUM(LOOKUP(2,1/(SRP!$B$15:$B$19&lt;=E1532)/(SRP!$C$15:$C$19&gt;=E1532),SRP!$D$15:$D$19)*(G1532/100)*(E1532/1000)),IF(C1532="Ready to Drink",SUM(LOOKUP(2,1/(SRP!$B$10:$B$14&lt;=E1532)/(SRP!$C$10:$C$14&gt;=E1532),SRP!$D$10:$D$14)*(G1532/100)*(E1532/1000)),0))))),2)</f>
        <v>12.74</v>
      </c>
    </row>
    <row r="1533" spans="1:11" x14ac:dyDescent="0.35">
      <c r="A1533" s="2">
        <v>23300</v>
      </c>
      <c r="B1533" s="76" t="s">
        <v>7234</v>
      </c>
      <c r="C1533" s="76" t="s">
        <v>287</v>
      </c>
      <c r="D1533" s="76" t="s">
        <v>5230</v>
      </c>
      <c r="E1533" s="76">
        <v>500</v>
      </c>
      <c r="F1533" s="76">
        <v>24</v>
      </c>
      <c r="G1533" s="77">
        <v>5</v>
      </c>
      <c r="H1533" s="76" t="s">
        <v>3280</v>
      </c>
      <c r="I1533" s="77">
        <v>4.29</v>
      </c>
      <c r="J1533" s="2">
        <v>1</v>
      </c>
      <c r="K1533" s="119" cm="1">
        <f t="array" ref="K1533">ROUND(IF(C1533="Beer",SUM(LOOKUP(2,1/(SRP!$B$7:$B$9&lt;=E1533)/(SRP!$C$7:$C$9&gt;=E1533),SRP!$D$7:$D$9)*(G1533/100)*(E1533/1000)),IF(C1533="Spirits",SUM(LOOKUP(2,1/(SRP!$B$2:$B$6&lt;=E1533)/(SRP!$C$2:$C$6&gt;=E1533),SRP!$D$2:$D$6)*(G1533/100)*(E1533/1000)),IF(AND(C1533="Wine",D1533="Fortified Wines"),SUM(LOOKUP(2,1/(SRP!$B$20:$B$23&lt;=E1533)/(SRP!$C$20:$C$23&gt;=E1533),SRP!$D$20:$D$23)*(G1533/100)*(E1533/1000)),IF(C1533="Wine",SUM(LOOKUP(2,1/(SRP!$B$15:$B$19&lt;=E1533)/(SRP!$C$15:$C$19&gt;=E1533),SRP!$D$15:$D$19)*(G1533/100)*(E1533/1000)),IF(C1533="Ready to Drink",SUM(LOOKUP(2,1/(SRP!$B$10:$B$14&lt;=E1533)/(SRP!$C$10:$C$14&gt;=E1533),SRP!$D$10:$D$14)*(G1533/100)*(E1533/1000)),0))))),2)</f>
        <v>1.75</v>
      </c>
    </row>
    <row r="1534" spans="1:11" x14ac:dyDescent="0.35">
      <c r="A1534" s="2">
        <v>23300</v>
      </c>
      <c r="B1534" s="76" t="s">
        <v>7234</v>
      </c>
      <c r="C1534" s="76" t="s">
        <v>287</v>
      </c>
      <c r="D1534" s="76" t="s">
        <v>5230</v>
      </c>
      <c r="E1534" s="76">
        <v>500</v>
      </c>
      <c r="F1534" s="76">
        <v>24</v>
      </c>
      <c r="G1534" s="77">
        <v>5</v>
      </c>
      <c r="H1534" s="76" t="s">
        <v>3280</v>
      </c>
      <c r="I1534" s="77">
        <v>4.29</v>
      </c>
      <c r="J1534" s="2">
        <v>1</v>
      </c>
      <c r="K1534" s="119" cm="1">
        <f t="array" ref="K1534">ROUND(IF(C1534="Beer",SUM(LOOKUP(2,1/(SRP!$B$7:$B$9&lt;=E1534)/(SRP!$C$7:$C$9&gt;=E1534),SRP!$D$7:$D$9)*(G1534/100)*(E1534/1000)),IF(C1534="Spirits",SUM(LOOKUP(2,1/(SRP!$B$2:$B$6&lt;=E1534)/(SRP!$C$2:$C$6&gt;=E1534),SRP!$D$2:$D$6)*(G1534/100)*(E1534/1000)),IF(AND(C1534="Wine",D1534="Fortified Wines"),SUM(LOOKUP(2,1/(SRP!$B$20:$B$23&lt;=E1534)/(SRP!$C$20:$C$23&gt;=E1534),SRP!$D$20:$D$23)*(G1534/100)*(E1534/1000)),IF(C1534="Wine",SUM(LOOKUP(2,1/(SRP!$B$15:$B$19&lt;=E1534)/(SRP!$C$15:$C$19&gt;=E1534),SRP!$D$15:$D$19)*(G1534/100)*(E1534/1000)),IF(C1534="Ready to Drink",SUM(LOOKUP(2,1/(SRP!$B$10:$B$14&lt;=E1534)/(SRP!$C$10:$C$14&gt;=E1534),SRP!$D$10:$D$14)*(G1534/100)*(E1534/1000)),0))))),2)</f>
        <v>1.75</v>
      </c>
    </row>
    <row r="1535" spans="1:11" x14ac:dyDescent="0.35">
      <c r="A1535" s="2">
        <v>23366</v>
      </c>
      <c r="B1535" s="76" t="s">
        <v>1238</v>
      </c>
      <c r="C1535" s="76" t="s">
        <v>286</v>
      </c>
      <c r="D1535" s="76" t="s">
        <v>5251</v>
      </c>
      <c r="E1535" s="76">
        <v>750</v>
      </c>
      <c r="F1535" s="76">
        <v>12</v>
      </c>
      <c r="G1535" s="77">
        <v>19.5</v>
      </c>
      <c r="H1535" s="76" t="s">
        <v>6869</v>
      </c>
      <c r="I1535" s="77">
        <v>19.989999999999998</v>
      </c>
      <c r="J1535" s="2">
        <v>1</v>
      </c>
      <c r="K1535" s="119" cm="1">
        <f t="array" ref="K1535">ROUND(IF(C1535="Beer",SUM(LOOKUP(2,1/(SRP!$B$7:$B$9&lt;=E1535)/(SRP!$C$7:$C$9&gt;=E1535),SRP!$D$7:$D$9)*(G1535/100)*(E1535/1000)),IF(C1535="Spirits",SUM(LOOKUP(2,1/(SRP!$B$2:$B$6&lt;=E1535)/(SRP!$C$2:$C$6&gt;=E1535),SRP!$D$2:$D$6)*(G1535/100)*(E1535/1000)),IF(AND(C1535="Wine",D1535="Fortified Wines"),SUM(LOOKUP(2,1/(SRP!$B$20:$B$23&lt;=E1535)/(SRP!$C$20:$C$23&gt;=E1535),SRP!$D$20:$D$23)*(G1535/100)*(E1535/1000)),IF(C1535="Wine",SUM(LOOKUP(2,1/(SRP!$B$15:$B$19&lt;=E1535)/(SRP!$C$15:$C$19&gt;=E1535),SRP!$D$15:$D$19)*(G1535/100)*(E1535/1000)),IF(C1535="Ready to Drink",SUM(LOOKUP(2,1/(SRP!$B$10:$B$14&lt;=E1535)/(SRP!$C$10:$C$14&gt;=E1535),SRP!$D$10:$D$14)*(G1535/100)*(E1535/1000)),0))))),2)</f>
        <v>10.210000000000001</v>
      </c>
    </row>
    <row r="1536" spans="1:11" x14ac:dyDescent="0.35">
      <c r="A1536" s="2">
        <v>23420</v>
      </c>
      <c r="B1536" s="76" t="s">
        <v>1239</v>
      </c>
      <c r="C1536" s="76" t="s">
        <v>286</v>
      </c>
      <c r="D1536" s="76" t="s">
        <v>5236</v>
      </c>
      <c r="E1536" s="76">
        <v>750</v>
      </c>
      <c r="F1536" s="76">
        <v>12</v>
      </c>
      <c r="G1536" s="77">
        <v>12.5</v>
      </c>
      <c r="H1536" s="76" t="s">
        <v>3281</v>
      </c>
      <c r="I1536" s="77">
        <v>19.989999999999998</v>
      </c>
      <c r="J1536" s="2">
        <v>1</v>
      </c>
      <c r="K1536" s="119" cm="1">
        <f t="array" ref="K1536">ROUND(IF(C1536="Beer",SUM(LOOKUP(2,1/(SRP!$B$7:$B$9&lt;=E1536)/(SRP!$C$7:$C$9&gt;=E1536),SRP!$D$7:$D$9)*(G1536/100)*(E1536/1000)),IF(C1536="Spirits",SUM(LOOKUP(2,1/(SRP!$B$2:$B$6&lt;=E1536)/(SRP!$C$2:$C$6&gt;=E1536),SRP!$D$2:$D$6)*(G1536/100)*(E1536/1000)),IF(AND(C1536="Wine",D1536="Fortified Wines"),SUM(LOOKUP(2,1/(SRP!$B$20:$B$23&lt;=E1536)/(SRP!$C$20:$C$23&gt;=E1536),SRP!$D$20:$D$23)*(G1536/100)*(E1536/1000)),IF(C1536="Wine",SUM(LOOKUP(2,1/(SRP!$B$15:$B$19&lt;=E1536)/(SRP!$C$15:$C$19&gt;=E1536),SRP!$D$15:$D$19)*(G1536/100)*(E1536/1000)),IF(C1536="Ready to Drink",SUM(LOOKUP(2,1/(SRP!$B$10:$B$14&lt;=E1536)/(SRP!$C$10:$C$14&gt;=E1536),SRP!$D$10:$D$14)*(G1536/100)*(E1536/1000)),0))))),2)</f>
        <v>6.54</v>
      </c>
    </row>
    <row r="1537" spans="1:11" x14ac:dyDescent="0.35">
      <c r="A1537" s="2">
        <v>23421</v>
      </c>
      <c r="B1537" s="76" t="s">
        <v>1240</v>
      </c>
      <c r="C1537" s="76" t="s">
        <v>286</v>
      </c>
      <c r="D1537" s="76" t="s">
        <v>5236</v>
      </c>
      <c r="E1537" s="76">
        <v>750</v>
      </c>
      <c r="F1537" s="76">
        <v>12</v>
      </c>
      <c r="G1537" s="77">
        <v>12.5</v>
      </c>
      <c r="H1537" s="76" t="s">
        <v>3281</v>
      </c>
      <c r="I1537" s="77">
        <v>19.989999999999998</v>
      </c>
      <c r="J1537" s="2">
        <v>1</v>
      </c>
      <c r="K1537" s="119" cm="1">
        <f t="array" ref="K1537">ROUND(IF(C1537="Beer",SUM(LOOKUP(2,1/(SRP!$B$7:$B$9&lt;=E1537)/(SRP!$C$7:$C$9&gt;=E1537),SRP!$D$7:$D$9)*(G1537/100)*(E1537/1000)),IF(C1537="Spirits",SUM(LOOKUP(2,1/(SRP!$B$2:$B$6&lt;=E1537)/(SRP!$C$2:$C$6&gt;=E1537),SRP!$D$2:$D$6)*(G1537/100)*(E1537/1000)),IF(AND(C1537="Wine",D1537="Fortified Wines"),SUM(LOOKUP(2,1/(SRP!$B$20:$B$23&lt;=E1537)/(SRP!$C$20:$C$23&gt;=E1537),SRP!$D$20:$D$23)*(G1537/100)*(E1537/1000)),IF(C1537="Wine",SUM(LOOKUP(2,1/(SRP!$B$15:$B$19&lt;=E1537)/(SRP!$C$15:$C$19&gt;=E1537),SRP!$D$15:$D$19)*(G1537/100)*(E1537/1000)),IF(C1537="Ready to Drink",SUM(LOOKUP(2,1/(SRP!$B$10:$B$14&lt;=E1537)/(SRP!$C$10:$C$14&gt;=E1537),SRP!$D$10:$D$14)*(G1537/100)*(E1537/1000)),0))))),2)</f>
        <v>6.54</v>
      </c>
    </row>
    <row r="1538" spans="1:11" x14ac:dyDescent="0.35">
      <c r="A1538" s="2">
        <v>23424</v>
      </c>
      <c r="B1538" s="76" t="s">
        <v>1177</v>
      </c>
      <c r="C1538" s="76" t="s">
        <v>287</v>
      </c>
      <c r="D1538" s="76" t="s">
        <v>5266</v>
      </c>
      <c r="E1538" s="76">
        <v>750</v>
      </c>
      <c r="F1538" s="76">
        <v>12</v>
      </c>
      <c r="G1538" s="77">
        <v>5</v>
      </c>
      <c r="H1538" s="76" t="s">
        <v>3374</v>
      </c>
      <c r="I1538" s="77">
        <v>7</v>
      </c>
      <c r="J1538" s="2">
        <v>1</v>
      </c>
      <c r="K1538" s="119" cm="1">
        <f t="array" ref="K1538">ROUND(IF(C1538="Beer",SUM(LOOKUP(2,1/(SRP!$B$7:$B$9&lt;=E1538)/(SRP!$C$7:$C$9&gt;=E1538),SRP!$D$7:$D$9)*(G1538/100)*(E1538/1000)),IF(C1538="Spirits",SUM(LOOKUP(2,1/(SRP!$B$2:$B$6&lt;=E1538)/(SRP!$C$2:$C$6&gt;=E1538),SRP!$D$2:$D$6)*(G1538/100)*(E1538/1000)),IF(AND(C1538="Wine",D1538="Fortified Wines"),SUM(LOOKUP(2,1/(SRP!$B$20:$B$23&lt;=E1538)/(SRP!$C$20:$C$23&gt;=E1538),SRP!$D$20:$D$23)*(G1538/100)*(E1538/1000)),IF(C1538="Wine",SUM(LOOKUP(2,1/(SRP!$B$15:$B$19&lt;=E1538)/(SRP!$C$15:$C$19&gt;=E1538),SRP!$D$15:$D$19)*(G1538/100)*(E1538/1000)),IF(C1538="Ready to Drink",SUM(LOOKUP(2,1/(SRP!$B$10:$B$14&lt;=E1538)/(SRP!$C$10:$C$14&gt;=E1538),SRP!$D$10:$D$14)*(G1538/100)*(E1538/1000)),0))))),2)</f>
        <v>2.62</v>
      </c>
    </row>
    <row r="1539" spans="1:11" x14ac:dyDescent="0.35">
      <c r="A1539" s="2">
        <v>23424</v>
      </c>
      <c r="B1539" s="76" t="s">
        <v>1177</v>
      </c>
      <c r="C1539" s="76" t="s">
        <v>287</v>
      </c>
      <c r="D1539" s="76" t="s">
        <v>5266</v>
      </c>
      <c r="E1539" s="76">
        <v>750</v>
      </c>
      <c r="F1539" s="76">
        <v>12</v>
      </c>
      <c r="G1539" s="77">
        <v>5</v>
      </c>
      <c r="H1539" s="76" t="s">
        <v>3374</v>
      </c>
      <c r="I1539" s="77">
        <v>7</v>
      </c>
      <c r="J1539" s="2">
        <v>1</v>
      </c>
      <c r="K1539" s="119" cm="1">
        <f t="array" ref="K1539">ROUND(IF(C1539="Beer",SUM(LOOKUP(2,1/(SRP!$B$7:$B$9&lt;=E1539)/(SRP!$C$7:$C$9&gt;=E1539),SRP!$D$7:$D$9)*(G1539/100)*(E1539/1000)),IF(C1539="Spirits",SUM(LOOKUP(2,1/(SRP!$B$2:$B$6&lt;=E1539)/(SRP!$C$2:$C$6&gt;=E1539),SRP!$D$2:$D$6)*(G1539/100)*(E1539/1000)),IF(AND(C1539="Wine",D1539="Fortified Wines"),SUM(LOOKUP(2,1/(SRP!$B$20:$B$23&lt;=E1539)/(SRP!$C$20:$C$23&gt;=E1539),SRP!$D$20:$D$23)*(G1539/100)*(E1539/1000)),IF(C1539="Wine",SUM(LOOKUP(2,1/(SRP!$B$15:$B$19&lt;=E1539)/(SRP!$C$15:$C$19&gt;=E1539),SRP!$D$15:$D$19)*(G1539/100)*(E1539/1000)),IF(C1539="Ready to Drink",SUM(LOOKUP(2,1/(SRP!$B$10:$B$14&lt;=E1539)/(SRP!$C$10:$C$14&gt;=E1539),SRP!$D$10:$D$14)*(G1539/100)*(E1539/1000)),0))))),2)</f>
        <v>2.62</v>
      </c>
    </row>
    <row r="1540" spans="1:11" x14ac:dyDescent="0.35">
      <c r="A1540" s="2">
        <v>23433</v>
      </c>
      <c r="B1540" s="76" t="s">
        <v>1241</v>
      </c>
      <c r="C1540" s="76" t="s">
        <v>285</v>
      </c>
      <c r="D1540" s="76" t="s">
        <v>5250</v>
      </c>
      <c r="E1540" s="76">
        <v>750</v>
      </c>
      <c r="F1540" s="76">
        <v>12</v>
      </c>
      <c r="G1540" s="77">
        <v>40</v>
      </c>
      <c r="H1540" s="76" t="s">
        <v>3288</v>
      </c>
      <c r="I1540" s="77">
        <v>30.99</v>
      </c>
      <c r="J1540" s="2">
        <v>1</v>
      </c>
      <c r="K1540" s="119" cm="1">
        <f t="array" ref="K1540">ROUND(IF(C1540="Beer",SUM(LOOKUP(2,1/(SRP!$B$7:$B$9&lt;=E1540)/(SRP!$C$7:$C$9&gt;=E1540),SRP!$D$7:$D$9)*(G1540/100)*(E1540/1000)),IF(C1540="Spirits",SUM(LOOKUP(2,1/(SRP!$B$2:$B$6&lt;=E1540)/(SRP!$C$2:$C$6&gt;=E1540),SRP!$D$2:$D$6)*(G1540/100)*(E1540/1000)),IF(AND(C1540="Wine",D1540="Fortified Wines"),SUM(LOOKUP(2,1/(SRP!$B$20:$B$23&lt;=E1540)/(SRP!$C$20:$C$23&gt;=E1540),SRP!$D$20:$D$23)*(G1540/100)*(E1540/1000)),IF(C1540="Wine",SUM(LOOKUP(2,1/(SRP!$B$15:$B$19&lt;=E1540)/(SRP!$C$15:$C$19&gt;=E1540),SRP!$D$15:$D$19)*(G1540/100)*(E1540/1000)),IF(C1540="Ready to Drink",SUM(LOOKUP(2,1/(SRP!$B$10:$B$14&lt;=E1540)/(SRP!$C$10:$C$14&gt;=E1540),SRP!$D$10:$D$14)*(G1540/100)*(E1540/1000)),0))))),2)</f>
        <v>20.94</v>
      </c>
    </row>
    <row r="1541" spans="1:11" x14ac:dyDescent="0.35">
      <c r="A1541" s="2">
        <v>23434</v>
      </c>
      <c r="B1541" s="76" t="s">
        <v>1242</v>
      </c>
      <c r="C1541" s="76" t="s">
        <v>285</v>
      </c>
      <c r="D1541" s="76" t="s">
        <v>5250</v>
      </c>
      <c r="E1541" s="76">
        <v>750</v>
      </c>
      <c r="F1541" s="76">
        <v>12</v>
      </c>
      <c r="G1541" s="77">
        <v>40</v>
      </c>
      <c r="H1541" s="76" t="s">
        <v>3288</v>
      </c>
      <c r="I1541" s="77">
        <v>36.99</v>
      </c>
      <c r="J1541" s="2">
        <v>1</v>
      </c>
      <c r="K1541" s="119" cm="1">
        <f t="array" ref="K1541">ROUND(IF(C1541="Beer",SUM(LOOKUP(2,1/(SRP!$B$7:$B$9&lt;=E1541)/(SRP!$C$7:$C$9&gt;=E1541),SRP!$D$7:$D$9)*(G1541/100)*(E1541/1000)),IF(C1541="Spirits",SUM(LOOKUP(2,1/(SRP!$B$2:$B$6&lt;=E1541)/(SRP!$C$2:$C$6&gt;=E1541),SRP!$D$2:$D$6)*(G1541/100)*(E1541/1000)),IF(AND(C1541="Wine",D1541="Fortified Wines"),SUM(LOOKUP(2,1/(SRP!$B$20:$B$23&lt;=E1541)/(SRP!$C$20:$C$23&gt;=E1541),SRP!$D$20:$D$23)*(G1541/100)*(E1541/1000)),IF(C1541="Wine",SUM(LOOKUP(2,1/(SRP!$B$15:$B$19&lt;=E1541)/(SRP!$C$15:$C$19&gt;=E1541),SRP!$D$15:$D$19)*(G1541/100)*(E1541/1000)),IF(C1541="Ready to Drink",SUM(LOOKUP(2,1/(SRP!$B$10:$B$14&lt;=E1541)/(SRP!$C$10:$C$14&gt;=E1541),SRP!$D$10:$D$14)*(G1541/100)*(E1541/1000)),0))))),2)</f>
        <v>20.94</v>
      </c>
    </row>
    <row r="1542" spans="1:11" x14ac:dyDescent="0.35">
      <c r="A1542" s="2">
        <v>23438</v>
      </c>
      <c r="B1542" s="76" t="s">
        <v>1243</v>
      </c>
      <c r="C1542" s="76" t="s">
        <v>285</v>
      </c>
      <c r="D1542" s="76" t="s">
        <v>5250</v>
      </c>
      <c r="E1542" s="76">
        <v>750</v>
      </c>
      <c r="F1542" s="76">
        <v>12</v>
      </c>
      <c r="G1542" s="77">
        <v>40</v>
      </c>
      <c r="H1542" s="76" t="s">
        <v>3288</v>
      </c>
      <c r="I1542" s="77">
        <v>45.99</v>
      </c>
      <c r="J1542" s="2">
        <v>1</v>
      </c>
      <c r="K1542" s="119" cm="1">
        <f t="array" ref="K1542">ROUND(IF(C1542="Beer",SUM(LOOKUP(2,1/(SRP!$B$7:$B$9&lt;=E1542)/(SRP!$C$7:$C$9&gt;=E1542),SRP!$D$7:$D$9)*(G1542/100)*(E1542/1000)),IF(C1542="Spirits",SUM(LOOKUP(2,1/(SRP!$B$2:$B$6&lt;=E1542)/(SRP!$C$2:$C$6&gt;=E1542),SRP!$D$2:$D$6)*(G1542/100)*(E1542/1000)),IF(AND(C1542="Wine",D1542="Fortified Wines"),SUM(LOOKUP(2,1/(SRP!$B$20:$B$23&lt;=E1542)/(SRP!$C$20:$C$23&gt;=E1542),SRP!$D$20:$D$23)*(G1542/100)*(E1542/1000)),IF(C1542="Wine",SUM(LOOKUP(2,1/(SRP!$B$15:$B$19&lt;=E1542)/(SRP!$C$15:$C$19&gt;=E1542),SRP!$D$15:$D$19)*(G1542/100)*(E1542/1000)),IF(C1542="Ready to Drink",SUM(LOOKUP(2,1/(SRP!$B$10:$B$14&lt;=E1542)/(SRP!$C$10:$C$14&gt;=E1542),SRP!$D$10:$D$14)*(G1542/100)*(E1542/1000)),0))))),2)</f>
        <v>20.94</v>
      </c>
    </row>
    <row r="1543" spans="1:11" x14ac:dyDescent="0.35">
      <c r="A1543" s="2">
        <v>23439</v>
      </c>
      <c r="B1543" s="76" t="s">
        <v>1244</v>
      </c>
      <c r="C1543" s="76" t="s">
        <v>285</v>
      </c>
      <c r="D1543" s="76" t="s">
        <v>5250</v>
      </c>
      <c r="E1543" s="76">
        <v>750</v>
      </c>
      <c r="F1543" s="76">
        <v>6</v>
      </c>
      <c r="G1543" s="77">
        <v>40</v>
      </c>
      <c r="H1543" s="76" t="s">
        <v>3288</v>
      </c>
      <c r="I1543" s="77">
        <v>71.989999999999995</v>
      </c>
      <c r="J1543" s="2">
        <v>1</v>
      </c>
      <c r="K1543" s="119" cm="1">
        <f t="array" ref="K1543">ROUND(IF(C1543="Beer",SUM(LOOKUP(2,1/(SRP!$B$7:$B$9&lt;=E1543)/(SRP!$C$7:$C$9&gt;=E1543),SRP!$D$7:$D$9)*(G1543/100)*(E1543/1000)),IF(C1543="Spirits",SUM(LOOKUP(2,1/(SRP!$B$2:$B$6&lt;=E1543)/(SRP!$C$2:$C$6&gt;=E1543),SRP!$D$2:$D$6)*(G1543/100)*(E1543/1000)),IF(AND(C1543="Wine",D1543="Fortified Wines"),SUM(LOOKUP(2,1/(SRP!$B$20:$B$23&lt;=E1543)/(SRP!$C$20:$C$23&gt;=E1543),SRP!$D$20:$D$23)*(G1543/100)*(E1543/1000)),IF(C1543="Wine",SUM(LOOKUP(2,1/(SRP!$B$15:$B$19&lt;=E1543)/(SRP!$C$15:$C$19&gt;=E1543),SRP!$D$15:$D$19)*(G1543/100)*(E1543/1000)),IF(C1543="Ready to Drink",SUM(LOOKUP(2,1/(SRP!$B$10:$B$14&lt;=E1543)/(SRP!$C$10:$C$14&gt;=E1543),SRP!$D$10:$D$14)*(G1543/100)*(E1543/1000)),0))))),2)</f>
        <v>20.94</v>
      </c>
    </row>
    <row r="1544" spans="1:11" x14ac:dyDescent="0.35">
      <c r="A1544" s="2">
        <v>23440</v>
      </c>
      <c r="B1544" s="76" t="s">
        <v>4619</v>
      </c>
      <c r="C1544" s="76" t="s">
        <v>285</v>
      </c>
      <c r="D1544" s="76" t="s">
        <v>5231</v>
      </c>
      <c r="E1544" s="76">
        <v>750</v>
      </c>
      <c r="F1544" s="76">
        <v>12</v>
      </c>
      <c r="G1544" s="77">
        <v>40</v>
      </c>
      <c r="H1544" s="76" t="s">
        <v>3282</v>
      </c>
      <c r="I1544" s="77">
        <v>24.99</v>
      </c>
      <c r="J1544" s="2">
        <v>1</v>
      </c>
      <c r="K1544" s="119" cm="1">
        <f t="array" ref="K1544">ROUND(IF(C1544="Beer",SUM(LOOKUP(2,1/(SRP!$B$7:$B$9&lt;=E1544)/(SRP!$C$7:$C$9&gt;=E1544),SRP!$D$7:$D$9)*(G1544/100)*(E1544/1000)),IF(C1544="Spirits",SUM(LOOKUP(2,1/(SRP!$B$2:$B$6&lt;=E1544)/(SRP!$C$2:$C$6&gt;=E1544),SRP!$D$2:$D$6)*(G1544/100)*(E1544/1000)),IF(AND(C1544="Wine",D1544="Fortified Wines"),SUM(LOOKUP(2,1/(SRP!$B$20:$B$23&lt;=E1544)/(SRP!$C$20:$C$23&gt;=E1544),SRP!$D$20:$D$23)*(G1544/100)*(E1544/1000)),IF(C1544="Wine",SUM(LOOKUP(2,1/(SRP!$B$15:$B$19&lt;=E1544)/(SRP!$C$15:$C$19&gt;=E1544),SRP!$D$15:$D$19)*(G1544/100)*(E1544/1000)),IF(C1544="Ready to Drink",SUM(LOOKUP(2,1/(SRP!$B$10:$B$14&lt;=E1544)/(SRP!$C$10:$C$14&gt;=E1544),SRP!$D$10:$D$14)*(G1544/100)*(E1544/1000)),0))))),2)</f>
        <v>20.94</v>
      </c>
    </row>
    <row r="1545" spans="1:11" x14ac:dyDescent="0.35">
      <c r="A1545" s="2">
        <v>23441</v>
      </c>
      <c r="B1545" s="76" t="s">
        <v>4619</v>
      </c>
      <c r="C1545" s="76" t="s">
        <v>285</v>
      </c>
      <c r="D1545" s="76" t="s">
        <v>5231</v>
      </c>
      <c r="E1545" s="76">
        <v>1140</v>
      </c>
      <c r="F1545" s="76">
        <v>9</v>
      </c>
      <c r="G1545" s="77">
        <v>40</v>
      </c>
      <c r="H1545" s="76" t="s">
        <v>3282</v>
      </c>
      <c r="I1545" s="77">
        <v>35.99</v>
      </c>
      <c r="J1545" s="2">
        <v>1</v>
      </c>
      <c r="K1545" s="119" cm="1">
        <f t="array" ref="K1545">ROUND(IF(C1545="Beer",SUM(LOOKUP(2,1/(SRP!$B$7:$B$9&lt;=E1545)/(SRP!$C$7:$C$9&gt;=E1545),SRP!$D$7:$D$9)*(G1545/100)*(E1545/1000)),IF(C1545="Spirits",SUM(LOOKUP(2,1/(SRP!$B$2:$B$6&lt;=E1545)/(SRP!$C$2:$C$6&gt;=E1545),SRP!$D$2:$D$6)*(G1545/100)*(E1545/1000)),IF(AND(C1545="Wine",D1545="Fortified Wines"),SUM(LOOKUP(2,1/(SRP!$B$20:$B$23&lt;=E1545)/(SRP!$C$20:$C$23&gt;=E1545),SRP!$D$20:$D$23)*(G1545/100)*(E1545/1000)),IF(C1545="Wine",SUM(LOOKUP(2,1/(SRP!$B$15:$B$19&lt;=E1545)/(SRP!$C$15:$C$19&gt;=E1545),SRP!$D$15:$D$19)*(G1545/100)*(E1545/1000)),IF(C1545="Ready to Drink",SUM(LOOKUP(2,1/(SRP!$B$10:$B$14&lt;=E1545)/(SRP!$C$10:$C$14&gt;=E1545),SRP!$D$10:$D$14)*(G1545/100)*(E1545/1000)),0))))),2)</f>
        <v>31.83</v>
      </c>
    </row>
    <row r="1546" spans="1:11" x14ac:dyDescent="0.35">
      <c r="A1546" s="2">
        <v>23442</v>
      </c>
      <c r="B1546" s="76" t="s">
        <v>1245</v>
      </c>
      <c r="C1546" s="76" t="s">
        <v>287</v>
      </c>
      <c r="D1546" s="76" t="s">
        <v>5266</v>
      </c>
      <c r="E1546" s="76">
        <v>2130</v>
      </c>
      <c r="F1546" s="76">
        <v>4</v>
      </c>
      <c r="G1546" s="77">
        <v>5</v>
      </c>
      <c r="H1546" s="76" t="s">
        <v>3369</v>
      </c>
      <c r="I1546" s="77">
        <v>12.28</v>
      </c>
      <c r="J1546" s="2">
        <v>6</v>
      </c>
      <c r="K1546" s="119" cm="1">
        <f t="array" ref="K1546">ROUND(IF(C1546="Beer",SUM(LOOKUP(2,1/(SRP!$B$7:$B$9&lt;=E1546)/(SRP!$C$7:$C$9&gt;=E1546),SRP!$D$7:$D$9)*(G1546/100)*(E1546/1000)),IF(C1546="Spirits",SUM(LOOKUP(2,1/(SRP!$B$2:$B$6&lt;=E1546)/(SRP!$C$2:$C$6&gt;=E1546),SRP!$D$2:$D$6)*(G1546/100)*(E1546/1000)),IF(AND(C1546="Wine",D1546="Fortified Wines"),SUM(LOOKUP(2,1/(SRP!$B$20:$B$23&lt;=E1546)/(SRP!$C$20:$C$23&gt;=E1546),SRP!$D$20:$D$23)*(G1546/100)*(E1546/1000)),IF(C1546="Wine",SUM(LOOKUP(2,1/(SRP!$B$15:$B$19&lt;=E1546)/(SRP!$C$15:$C$19&gt;=E1546),SRP!$D$15:$D$19)*(G1546/100)*(E1546/1000)),IF(C1546="Ready to Drink",SUM(LOOKUP(2,1/(SRP!$B$10:$B$14&lt;=E1546)/(SRP!$C$10:$C$14&gt;=E1546),SRP!$D$10:$D$14)*(G1546/100)*(E1546/1000)),0))))),2)</f>
        <v>7.43</v>
      </c>
    </row>
    <row r="1547" spans="1:11" x14ac:dyDescent="0.35">
      <c r="A1547" s="2">
        <v>23442</v>
      </c>
      <c r="B1547" s="76" t="s">
        <v>1245</v>
      </c>
      <c r="C1547" s="76" t="s">
        <v>287</v>
      </c>
      <c r="D1547" s="76" t="s">
        <v>5266</v>
      </c>
      <c r="E1547" s="76">
        <v>2130</v>
      </c>
      <c r="F1547" s="76">
        <v>4</v>
      </c>
      <c r="G1547" s="77">
        <v>5</v>
      </c>
      <c r="H1547" s="76" t="s">
        <v>3369</v>
      </c>
      <c r="I1547" s="77">
        <v>12.28</v>
      </c>
      <c r="J1547" s="2">
        <v>6</v>
      </c>
      <c r="K1547" s="119" cm="1">
        <f t="array" ref="K1547">ROUND(IF(C1547="Beer",SUM(LOOKUP(2,1/(SRP!$B$7:$B$9&lt;=E1547)/(SRP!$C$7:$C$9&gt;=E1547),SRP!$D$7:$D$9)*(G1547/100)*(E1547/1000)),IF(C1547="Spirits",SUM(LOOKUP(2,1/(SRP!$B$2:$B$6&lt;=E1547)/(SRP!$C$2:$C$6&gt;=E1547),SRP!$D$2:$D$6)*(G1547/100)*(E1547/1000)),IF(AND(C1547="Wine",D1547="Fortified Wines"),SUM(LOOKUP(2,1/(SRP!$B$20:$B$23&lt;=E1547)/(SRP!$C$20:$C$23&gt;=E1547),SRP!$D$20:$D$23)*(G1547/100)*(E1547/1000)),IF(C1547="Wine",SUM(LOOKUP(2,1/(SRP!$B$15:$B$19&lt;=E1547)/(SRP!$C$15:$C$19&gt;=E1547),SRP!$D$15:$D$19)*(G1547/100)*(E1547/1000)),IF(C1547="Ready to Drink",SUM(LOOKUP(2,1/(SRP!$B$10:$B$14&lt;=E1547)/(SRP!$C$10:$C$14&gt;=E1547),SRP!$D$10:$D$14)*(G1547/100)*(E1547/1000)),0))))),2)</f>
        <v>7.43</v>
      </c>
    </row>
    <row r="1548" spans="1:11" x14ac:dyDescent="0.35">
      <c r="A1548" s="2">
        <v>23445</v>
      </c>
      <c r="B1548" s="76" t="s">
        <v>242</v>
      </c>
      <c r="C1548" s="76" t="s">
        <v>5938</v>
      </c>
      <c r="D1548" s="76" t="s">
        <v>5307</v>
      </c>
      <c r="E1548" s="76">
        <v>750</v>
      </c>
      <c r="F1548" s="76">
        <v>12</v>
      </c>
      <c r="G1548" s="77">
        <v>6.1</v>
      </c>
      <c r="H1548" s="76" t="s">
        <v>3365</v>
      </c>
      <c r="I1548" s="77">
        <v>10.71</v>
      </c>
      <c r="J1548" s="2">
        <v>1</v>
      </c>
      <c r="K1548" s="119" cm="1">
        <f t="array" ref="K1548">ROUND(IF(C1548="Beer",SUM(LOOKUP(2,1/(SRP!$B$7:$B$9&lt;=E1548)/(SRP!$C$7:$C$9&gt;=E1548),SRP!$D$7:$D$9)*(G1548/100)*(E1548/1000)),IF(C1548="Spirits",SUM(LOOKUP(2,1/(SRP!$B$2:$B$6&lt;=E1548)/(SRP!$C$2:$C$6&gt;=E1548),SRP!$D$2:$D$6)*(G1548/100)*(E1548/1000)),IF(AND(C1548="Wine",D1548="Fortified Wines"),SUM(LOOKUP(2,1/(SRP!$B$20:$B$23&lt;=E1548)/(SRP!$C$20:$C$23&gt;=E1548),SRP!$D$20:$D$23)*(G1548/100)*(E1548/1000)),IF(C1548="Wine",SUM(LOOKUP(2,1/(SRP!$B$15:$B$19&lt;=E1548)/(SRP!$C$15:$C$19&gt;=E1548),SRP!$D$15:$D$19)*(G1548/100)*(E1548/1000)),IF(C1548="Ready to Drink",SUM(LOOKUP(2,1/(SRP!$B$10:$B$14&lt;=E1548)/(SRP!$C$10:$C$14&gt;=E1548),SRP!$D$10:$D$14)*(G1548/100)*(E1548/1000)),0))))),2)</f>
        <v>3.19</v>
      </c>
    </row>
    <row r="1549" spans="1:11" x14ac:dyDescent="0.35">
      <c r="A1549" s="2">
        <v>23445</v>
      </c>
      <c r="B1549" s="76" t="s">
        <v>242</v>
      </c>
      <c r="C1549" s="76" t="s">
        <v>5938</v>
      </c>
      <c r="D1549" s="76" t="s">
        <v>5307</v>
      </c>
      <c r="E1549" s="76">
        <v>750</v>
      </c>
      <c r="F1549" s="76">
        <v>12</v>
      </c>
      <c r="G1549" s="77">
        <v>6.1</v>
      </c>
      <c r="H1549" s="76" t="s">
        <v>3365</v>
      </c>
      <c r="I1549" s="77">
        <v>10.71</v>
      </c>
      <c r="J1549" s="2">
        <v>1</v>
      </c>
      <c r="K1549" s="119" cm="1">
        <f t="array" ref="K1549">ROUND(IF(C1549="Beer",SUM(LOOKUP(2,1/(SRP!$B$7:$B$9&lt;=E1549)/(SRP!$C$7:$C$9&gt;=E1549),SRP!$D$7:$D$9)*(G1549/100)*(E1549/1000)),IF(C1549="Spirits",SUM(LOOKUP(2,1/(SRP!$B$2:$B$6&lt;=E1549)/(SRP!$C$2:$C$6&gt;=E1549),SRP!$D$2:$D$6)*(G1549/100)*(E1549/1000)),IF(AND(C1549="Wine",D1549="Fortified Wines"),SUM(LOOKUP(2,1/(SRP!$B$20:$B$23&lt;=E1549)/(SRP!$C$20:$C$23&gt;=E1549),SRP!$D$20:$D$23)*(G1549/100)*(E1549/1000)),IF(C1549="Wine",SUM(LOOKUP(2,1/(SRP!$B$15:$B$19&lt;=E1549)/(SRP!$C$15:$C$19&gt;=E1549),SRP!$D$15:$D$19)*(G1549/100)*(E1549/1000)),IF(C1549="Ready to Drink",SUM(LOOKUP(2,1/(SRP!$B$10:$B$14&lt;=E1549)/(SRP!$C$10:$C$14&gt;=E1549),SRP!$D$10:$D$14)*(G1549/100)*(E1549/1000)),0))))),2)</f>
        <v>3.19</v>
      </c>
    </row>
    <row r="1550" spans="1:11" x14ac:dyDescent="0.35">
      <c r="A1550" s="2">
        <v>23451</v>
      </c>
      <c r="B1550" s="76" t="s">
        <v>4015</v>
      </c>
      <c r="C1550" s="76" t="s">
        <v>5938</v>
      </c>
      <c r="D1550" s="76" t="s">
        <v>5307</v>
      </c>
      <c r="E1550" s="76">
        <v>355</v>
      </c>
      <c r="F1550" s="76">
        <v>24</v>
      </c>
      <c r="G1550" s="77">
        <v>5</v>
      </c>
      <c r="H1550" s="76" t="s">
        <v>3326</v>
      </c>
      <c r="I1550" s="77">
        <v>3.79</v>
      </c>
      <c r="J1550" s="2">
        <v>1</v>
      </c>
      <c r="K1550" s="119" cm="1">
        <f t="array" ref="K1550">ROUND(IF(C1550="Beer",SUM(LOOKUP(2,1/(SRP!$B$7:$B$9&lt;=E1550)/(SRP!$C$7:$C$9&gt;=E1550),SRP!$D$7:$D$9)*(G1550/100)*(E1550/1000)),IF(C1550="Spirits",SUM(LOOKUP(2,1/(SRP!$B$2:$B$6&lt;=E1550)/(SRP!$C$2:$C$6&gt;=E1550),SRP!$D$2:$D$6)*(G1550/100)*(E1550/1000)),IF(AND(C1550="Wine",D1550="Fortified Wines"),SUM(LOOKUP(2,1/(SRP!$B$20:$B$23&lt;=E1550)/(SRP!$C$20:$C$23&gt;=E1550),SRP!$D$20:$D$23)*(G1550/100)*(E1550/1000)),IF(C1550="Wine",SUM(LOOKUP(2,1/(SRP!$B$15:$B$19&lt;=E1550)/(SRP!$C$15:$C$19&gt;=E1550),SRP!$D$15:$D$19)*(G1550/100)*(E1550/1000)),IF(C1550="Ready to Drink",SUM(LOOKUP(2,1/(SRP!$B$10:$B$14&lt;=E1550)/(SRP!$C$10:$C$14&gt;=E1550),SRP!$D$10:$D$14)*(G1550/100)*(E1550/1000)),0))))),2)</f>
        <v>1.41</v>
      </c>
    </row>
    <row r="1551" spans="1:11" x14ac:dyDescent="0.35">
      <c r="A1551" s="2">
        <v>23451</v>
      </c>
      <c r="B1551" s="76" t="s">
        <v>4015</v>
      </c>
      <c r="C1551" s="76" t="s">
        <v>5938</v>
      </c>
      <c r="D1551" s="76" t="s">
        <v>5307</v>
      </c>
      <c r="E1551" s="76">
        <v>355</v>
      </c>
      <c r="F1551" s="76">
        <v>24</v>
      </c>
      <c r="G1551" s="77">
        <v>5</v>
      </c>
      <c r="H1551" s="76" t="s">
        <v>3326</v>
      </c>
      <c r="I1551" s="77">
        <v>3.79</v>
      </c>
      <c r="J1551" s="2">
        <v>1</v>
      </c>
      <c r="K1551" s="119" cm="1">
        <f t="array" ref="K1551">ROUND(IF(C1551="Beer",SUM(LOOKUP(2,1/(SRP!$B$7:$B$9&lt;=E1551)/(SRP!$C$7:$C$9&gt;=E1551),SRP!$D$7:$D$9)*(G1551/100)*(E1551/1000)),IF(C1551="Spirits",SUM(LOOKUP(2,1/(SRP!$B$2:$B$6&lt;=E1551)/(SRP!$C$2:$C$6&gt;=E1551),SRP!$D$2:$D$6)*(G1551/100)*(E1551/1000)),IF(AND(C1551="Wine",D1551="Fortified Wines"),SUM(LOOKUP(2,1/(SRP!$B$20:$B$23&lt;=E1551)/(SRP!$C$20:$C$23&gt;=E1551),SRP!$D$20:$D$23)*(G1551/100)*(E1551/1000)),IF(C1551="Wine",SUM(LOOKUP(2,1/(SRP!$B$15:$B$19&lt;=E1551)/(SRP!$C$15:$C$19&gt;=E1551),SRP!$D$15:$D$19)*(G1551/100)*(E1551/1000)),IF(C1551="Ready to Drink",SUM(LOOKUP(2,1/(SRP!$B$10:$B$14&lt;=E1551)/(SRP!$C$10:$C$14&gt;=E1551),SRP!$D$10:$D$14)*(G1551/100)*(E1551/1000)),0))))),2)</f>
        <v>1.41</v>
      </c>
    </row>
    <row r="1552" spans="1:11" x14ac:dyDescent="0.35">
      <c r="A1552" s="2">
        <v>23499</v>
      </c>
      <c r="B1552" s="76" t="s">
        <v>1246</v>
      </c>
      <c r="C1552" s="76" t="s">
        <v>285</v>
      </c>
      <c r="D1552" s="76" t="s">
        <v>5272</v>
      </c>
      <c r="E1552" s="76">
        <v>750</v>
      </c>
      <c r="F1552" s="76">
        <v>6</v>
      </c>
      <c r="G1552" s="77">
        <v>40</v>
      </c>
      <c r="H1552" s="76" t="s">
        <v>6697</v>
      </c>
      <c r="I1552" s="77">
        <v>102.99</v>
      </c>
      <c r="J1552" s="2">
        <v>1</v>
      </c>
      <c r="K1552" s="119" cm="1">
        <f t="array" ref="K1552">ROUND(IF(C1552="Beer",SUM(LOOKUP(2,1/(SRP!$B$7:$B$9&lt;=E1552)/(SRP!$C$7:$C$9&gt;=E1552),SRP!$D$7:$D$9)*(G1552/100)*(E1552/1000)),IF(C1552="Spirits",SUM(LOOKUP(2,1/(SRP!$B$2:$B$6&lt;=E1552)/(SRP!$C$2:$C$6&gt;=E1552),SRP!$D$2:$D$6)*(G1552/100)*(E1552/1000)),IF(AND(C1552="Wine",D1552="Fortified Wines"),SUM(LOOKUP(2,1/(SRP!$B$20:$B$23&lt;=E1552)/(SRP!$C$20:$C$23&gt;=E1552),SRP!$D$20:$D$23)*(G1552/100)*(E1552/1000)),IF(C1552="Wine",SUM(LOOKUP(2,1/(SRP!$B$15:$B$19&lt;=E1552)/(SRP!$C$15:$C$19&gt;=E1552),SRP!$D$15:$D$19)*(G1552/100)*(E1552/1000)),IF(C1552="Ready to Drink",SUM(LOOKUP(2,1/(SRP!$B$10:$B$14&lt;=E1552)/(SRP!$C$10:$C$14&gt;=E1552),SRP!$D$10:$D$14)*(G1552/100)*(E1552/1000)),0))))),2)</f>
        <v>20.94</v>
      </c>
    </row>
    <row r="1553" spans="1:11" x14ac:dyDescent="0.35">
      <c r="A1553" s="2">
        <v>23505</v>
      </c>
      <c r="B1553" s="76" t="s">
        <v>241</v>
      </c>
      <c r="C1553" s="76" t="s">
        <v>286</v>
      </c>
      <c r="D1553" s="76" t="s">
        <v>5295</v>
      </c>
      <c r="E1553" s="76">
        <v>750</v>
      </c>
      <c r="F1553" s="76">
        <v>12</v>
      </c>
      <c r="G1553" s="77">
        <v>10.5</v>
      </c>
      <c r="H1553" s="76" t="s">
        <v>3365</v>
      </c>
      <c r="I1553" s="77">
        <v>15.99</v>
      </c>
      <c r="J1553" s="2">
        <v>1</v>
      </c>
      <c r="K1553" s="119" cm="1">
        <f t="array" ref="K1553">ROUND(IF(C1553="Beer",SUM(LOOKUP(2,1/(SRP!$B$7:$B$9&lt;=E1553)/(SRP!$C$7:$C$9&gt;=E1553),SRP!$D$7:$D$9)*(G1553/100)*(E1553/1000)),IF(C1553="Spirits",SUM(LOOKUP(2,1/(SRP!$B$2:$B$6&lt;=E1553)/(SRP!$C$2:$C$6&gt;=E1553),SRP!$D$2:$D$6)*(G1553/100)*(E1553/1000)),IF(AND(C1553="Wine",D1553="Fortified Wines"),SUM(LOOKUP(2,1/(SRP!$B$20:$B$23&lt;=E1553)/(SRP!$C$20:$C$23&gt;=E1553),SRP!$D$20:$D$23)*(G1553/100)*(E1553/1000)),IF(C1553="Wine",SUM(LOOKUP(2,1/(SRP!$B$15:$B$19&lt;=E1553)/(SRP!$C$15:$C$19&gt;=E1553),SRP!$D$15:$D$19)*(G1553/100)*(E1553/1000)),IF(C1553="Ready to Drink",SUM(LOOKUP(2,1/(SRP!$B$10:$B$14&lt;=E1553)/(SRP!$C$10:$C$14&gt;=E1553),SRP!$D$10:$D$14)*(G1553/100)*(E1553/1000)),0))))),2)</f>
        <v>5.5</v>
      </c>
    </row>
    <row r="1554" spans="1:11" x14ac:dyDescent="0.35">
      <c r="A1554" s="2">
        <v>23575</v>
      </c>
      <c r="B1554" s="76" t="s">
        <v>1247</v>
      </c>
      <c r="C1554" s="76" t="s">
        <v>286</v>
      </c>
      <c r="D1554" s="76" t="s">
        <v>5236</v>
      </c>
      <c r="E1554" s="76">
        <v>750</v>
      </c>
      <c r="F1554" s="76">
        <v>12</v>
      </c>
      <c r="G1554" s="77">
        <v>14.5</v>
      </c>
      <c r="H1554" s="76" t="s">
        <v>5939</v>
      </c>
      <c r="I1554" s="77">
        <v>18.989999999999998</v>
      </c>
      <c r="J1554" s="2">
        <v>1</v>
      </c>
      <c r="K1554" s="119" cm="1">
        <f t="array" ref="K1554">ROUND(IF(C1554="Beer",SUM(LOOKUP(2,1/(SRP!$B$7:$B$9&lt;=E1554)/(SRP!$C$7:$C$9&gt;=E1554),SRP!$D$7:$D$9)*(G1554/100)*(E1554/1000)),IF(C1554="Spirits",SUM(LOOKUP(2,1/(SRP!$B$2:$B$6&lt;=E1554)/(SRP!$C$2:$C$6&gt;=E1554),SRP!$D$2:$D$6)*(G1554/100)*(E1554/1000)),IF(AND(C1554="Wine",D1554="Fortified Wines"),SUM(LOOKUP(2,1/(SRP!$B$20:$B$23&lt;=E1554)/(SRP!$C$20:$C$23&gt;=E1554),SRP!$D$20:$D$23)*(G1554/100)*(E1554/1000)),IF(C1554="Wine",SUM(LOOKUP(2,1/(SRP!$B$15:$B$19&lt;=E1554)/(SRP!$C$15:$C$19&gt;=E1554),SRP!$D$15:$D$19)*(G1554/100)*(E1554/1000)),IF(C1554="Ready to Drink",SUM(LOOKUP(2,1/(SRP!$B$10:$B$14&lt;=E1554)/(SRP!$C$10:$C$14&gt;=E1554),SRP!$D$10:$D$14)*(G1554/100)*(E1554/1000)),0))))),2)</f>
        <v>7.59</v>
      </c>
    </row>
    <row r="1555" spans="1:11" x14ac:dyDescent="0.35">
      <c r="A1555" s="2">
        <v>23626</v>
      </c>
      <c r="B1555" s="76" t="s">
        <v>1248</v>
      </c>
      <c r="C1555" s="76" t="s">
        <v>285</v>
      </c>
      <c r="D1555" s="76" t="s">
        <v>6935</v>
      </c>
      <c r="E1555" s="76">
        <v>750</v>
      </c>
      <c r="F1555" s="76">
        <v>6</v>
      </c>
      <c r="G1555" s="77">
        <v>47</v>
      </c>
      <c r="H1555" s="76" t="s">
        <v>3284</v>
      </c>
      <c r="I1555" s="77">
        <v>124.99</v>
      </c>
      <c r="J1555" s="2">
        <v>1</v>
      </c>
      <c r="K1555" s="119" cm="1">
        <f t="array" ref="K1555">ROUND(IF(C1555="Beer",SUM(LOOKUP(2,1/(SRP!$B$7:$B$9&lt;=E1555)/(SRP!$C$7:$C$9&gt;=E1555),SRP!$D$7:$D$9)*(G1555/100)*(E1555/1000)),IF(C1555="Spirits",SUM(LOOKUP(2,1/(SRP!$B$2:$B$6&lt;=E1555)/(SRP!$C$2:$C$6&gt;=E1555),SRP!$D$2:$D$6)*(G1555/100)*(E1555/1000)),IF(AND(C1555="Wine",D1555="Fortified Wines"),SUM(LOOKUP(2,1/(SRP!$B$20:$B$23&lt;=E1555)/(SRP!$C$20:$C$23&gt;=E1555),SRP!$D$20:$D$23)*(G1555/100)*(E1555/1000)),IF(C1555="Wine",SUM(LOOKUP(2,1/(SRP!$B$15:$B$19&lt;=E1555)/(SRP!$C$15:$C$19&gt;=E1555),SRP!$D$15:$D$19)*(G1555/100)*(E1555/1000)),IF(C1555="Ready to Drink",SUM(LOOKUP(2,1/(SRP!$B$10:$B$14&lt;=E1555)/(SRP!$C$10:$C$14&gt;=E1555),SRP!$D$10:$D$14)*(G1555/100)*(E1555/1000)),0))))),2)</f>
        <v>24.61</v>
      </c>
    </row>
    <row r="1556" spans="1:11" x14ac:dyDescent="0.35">
      <c r="A1556" s="2">
        <v>23637</v>
      </c>
      <c r="B1556" s="76" t="s">
        <v>1249</v>
      </c>
      <c r="C1556" s="76" t="s">
        <v>285</v>
      </c>
      <c r="D1556" s="76" t="s">
        <v>6935</v>
      </c>
      <c r="E1556" s="76">
        <v>750</v>
      </c>
      <c r="F1556" s="76">
        <v>12</v>
      </c>
      <c r="G1556" s="77">
        <v>40</v>
      </c>
      <c r="H1556" s="76" t="s">
        <v>6694</v>
      </c>
      <c r="I1556" s="77">
        <v>129.99</v>
      </c>
      <c r="J1556" s="2">
        <v>1</v>
      </c>
      <c r="K1556" s="119" cm="1">
        <f t="array" ref="K1556">ROUND(IF(C1556="Beer",SUM(LOOKUP(2,1/(SRP!$B$7:$B$9&lt;=E1556)/(SRP!$C$7:$C$9&gt;=E1556),SRP!$D$7:$D$9)*(G1556/100)*(E1556/1000)),IF(C1556="Spirits",SUM(LOOKUP(2,1/(SRP!$B$2:$B$6&lt;=E1556)/(SRP!$C$2:$C$6&gt;=E1556),SRP!$D$2:$D$6)*(G1556/100)*(E1556/1000)),IF(AND(C1556="Wine",D1556="Fortified Wines"),SUM(LOOKUP(2,1/(SRP!$B$20:$B$23&lt;=E1556)/(SRP!$C$20:$C$23&gt;=E1556),SRP!$D$20:$D$23)*(G1556/100)*(E1556/1000)),IF(C1556="Wine",SUM(LOOKUP(2,1/(SRP!$B$15:$B$19&lt;=E1556)/(SRP!$C$15:$C$19&gt;=E1556),SRP!$D$15:$D$19)*(G1556/100)*(E1556/1000)),IF(C1556="Ready to Drink",SUM(LOOKUP(2,1/(SRP!$B$10:$B$14&lt;=E1556)/(SRP!$C$10:$C$14&gt;=E1556),SRP!$D$10:$D$14)*(G1556/100)*(E1556/1000)),0))))),2)</f>
        <v>20.94</v>
      </c>
    </row>
    <row r="1557" spans="1:11" x14ac:dyDescent="0.35">
      <c r="A1557" s="2">
        <v>23666</v>
      </c>
      <c r="B1557" s="76" t="s">
        <v>6401</v>
      </c>
      <c r="C1557" s="76" t="s">
        <v>286</v>
      </c>
      <c r="D1557" s="76" t="s">
        <v>5264</v>
      </c>
      <c r="E1557" s="76">
        <v>750</v>
      </c>
      <c r="F1557" s="76">
        <v>12</v>
      </c>
      <c r="G1557" s="77">
        <v>13</v>
      </c>
      <c r="H1557" s="76" t="s">
        <v>3282</v>
      </c>
      <c r="I1557" s="77">
        <v>13</v>
      </c>
      <c r="J1557" s="2">
        <v>1</v>
      </c>
      <c r="K1557" s="119" cm="1">
        <f t="array" ref="K1557">ROUND(IF(C1557="Beer",SUM(LOOKUP(2,1/(SRP!$B$7:$B$9&lt;=E1557)/(SRP!$C$7:$C$9&gt;=E1557),SRP!$D$7:$D$9)*(G1557/100)*(E1557/1000)),IF(C1557="Spirits",SUM(LOOKUP(2,1/(SRP!$B$2:$B$6&lt;=E1557)/(SRP!$C$2:$C$6&gt;=E1557),SRP!$D$2:$D$6)*(G1557/100)*(E1557/1000)),IF(AND(C1557="Wine",D1557="Fortified Wines"),SUM(LOOKUP(2,1/(SRP!$B$20:$B$23&lt;=E1557)/(SRP!$C$20:$C$23&gt;=E1557),SRP!$D$20:$D$23)*(G1557/100)*(E1557/1000)),IF(C1557="Wine",SUM(LOOKUP(2,1/(SRP!$B$15:$B$19&lt;=E1557)/(SRP!$C$15:$C$19&gt;=E1557),SRP!$D$15:$D$19)*(G1557/100)*(E1557/1000)),IF(C1557="Ready to Drink",SUM(LOOKUP(2,1/(SRP!$B$10:$B$14&lt;=E1557)/(SRP!$C$10:$C$14&gt;=E1557),SRP!$D$10:$D$14)*(G1557/100)*(E1557/1000)),0))))),2)</f>
        <v>6.81</v>
      </c>
    </row>
    <row r="1558" spans="1:11" x14ac:dyDescent="0.35">
      <c r="A1558" s="2">
        <v>23668</v>
      </c>
      <c r="B1558" s="76" t="s">
        <v>1250</v>
      </c>
      <c r="C1558" s="76" t="s">
        <v>286</v>
      </c>
      <c r="D1558" s="76" t="s">
        <v>5248</v>
      </c>
      <c r="E1558" s="76">
        <v>750</v>
      </c>
      <c r="F1558" s="76">
        <v>12</v>
      </c>
      <c r="G1558" s="77">
        <v>13.5</v>
      </c>
      <c r="H1558" s="76" t="s">
        <v>5939</v>
      </c>
      <c r="I1558" s="77">
        <v>13.29</v>
      </c>
      <c r="J1558" s="2">
        <v>1</v>
      </c>
      <c r="K1558" s="119" cm="1">
        <f t="array" ref="K1558">ROUND(IF(C1558="Beer",SUM(LOOKUP(2,1/(SRP!$B$7:$B$9&lt;=E1558)/(SRP!$C$7:$C$9&gt;=E1558),SRP!$D$7:$D$9)*(G1558/100)*(E1558/1000)),IF(C1558="Spirits",SUM(LOOKUP(2,1/(SRP!$B$2:$B$6&lt;=E1558)/(SRP!$C$2:$C$6&gt;=E1558),SRP!$D$2:$D$6)*(G1558/100)*(E1558/1000)),IF(AND(C1558="Wine",D1558="Fortified Wines"),SUM(LOOKUP(2,1/(SRP!$B$20:$B$23&lt;=E1558)/(SRP!$C$20:$C$23&gt;=E1558),SRP!$D$20:$D$23)*(G1558/100)*(E1558/1000)),IF(C1558="Wine",SUM(LOOKUP(2,1/(SRP!$B$15:$B$19&lt;=E1558)/(SRP!$C$15:$C$19&gt;=E1558),SRP!$D$15:$D$19)*(G1558/100)*(E1558/1000)),IF(C1558="Ready to Drink",SUM(LOOKUP(2,1/(SRP!$B$10:$B$14&lt;=E1558)/(SRP!$C$10:$C$14&gt;=E1558),SRP!$D$10:$D$14)*(G1558/100)*(E1558/1000)),0))))),2)</f>
        <v>7.07</v>
      </c>
    </row>
    <row r="1559" spans="1:11" x14ac:dyDescent="0.35">
      <c r="A1559" s="2">
        <v>23669</v>
      </c>
      <c r="B1559" s="76" t="s">
        <v>1251</v>
      </c>
      <c r="C1559" s="76" t="s">
        <v>286</v>
      </c>
      <c r="D1559" s="76" t="s">
        <v>5246</v>
      </c>
      <c r="E1559" s="76">
        <v>750</v>
      </c>
      <c r="F1559" s="76">
        <v>12</v>
      </c>
      <c r="G1559" s="77">
        <v>13</v>
      </c>
      <c r="H1559" s="76" t="s">
        <v>5939</v>
      </c>
      <c r="I1559" s="77">
        <v>13.29</v>
      </c>
      <c r="J1559" s="2">
        <v>1</v>
      </c>
      <c r="K1559" s="119" cm="1">
        <f t="array" ref="K1559">ROUND(IF(C1559="Beer",SUM(LOOKUP(2,1/(SRP!$B$7:$B$9&lt;=E1559)/(SRP!$C$7:$C$9&gt;=E1559),SRP!$D$7:$D$9)*(G1559/100)*(E1559/1000)),IF(C1559="Spirits",SUM(LOOKUP(2,1/(SRP!$B$2:$B$6&lt;=E1559)/(SRP!$C$2:$C$6&gt;=E1559),SRP!$D$2:$D$6)*(G1559/100)*(E1559/1000)),IF(AND(C1559="Wine",D1559="Fortified Wines"),SUM(LOOKUP(2,1/(SRP!$B$20:$B$23&lt;=E1559)/(SRP!$C$20:$C$23&gt;=E1559),SRP!$D$20:$D$23)*(G1559/100)*(E1559/1000)),IF(C1559="Wine",SUM(LOOKUP(2,1/(SRP!$B$15:$B$19&lt;=E1559)/(SRP!$C$15:$C$19&gt;=E1559),SRP!$D$15:$D$19)*(G1559/100)*(E1559/1000)),IF(C1559="Ready to Drink",SUM(LOOKUP(2,1/(SRP!$B$10:$B$14&lt;=E1559)/(SRP!$C$10:$C$14&gt;=E1559),SRP!$D$10:$D$14)*(G1559/100)*(E1559/1000)),0))))),2)</f>
        <v>6.81</v>
      </c>
    </row>
    <row r="1560" spans="1:11" x14ac:dyDescent="0.35">
      <c r="A1560" s="2">
        <v>23706</v>
      </c>
      <c r="B1560" s="76" t="s">
        <v>2</v>
      </c>
      <c r="C1560" s="76" t="s">
        <v>285</v>
      </c>
      <c r="D1560" s="76" t="s">
        <v>5233</v>
      </c>
      <c r="E1560" s="76">
        <v>750</v>
      </c>
      <c r="F1560" s="76">
        <v>12</v>
      </c>
      <c r="G1560" s="77">
        <v>40</v>
      </c>
      <c r="H1560" s="76" t="s">
        <v>3279</v>
      </c>
      <c r="I1560" s="77">
        <v>26.79</v>
      </c>
      <c r="J1560" s="2">
        <v>1</v>
      </c>
      <c r="K1560" s="119" cm="1">
        <f t="array" ref="K1560">ROUND(IF(C1560="Beer",SUM(LOOKUP(2,1/(SRP!$B$7:$B$9&lt;=E1560)/(SRP!$C$7:$C$9&gt;=E1560),SRP!$D$7:$D$9)*(G1560/100)*(E1560/1000)),IF(C1560="Spirits",SUM(LOOKUP(2,1/(SRP!$B$2:$B$6&lt;=E1560)/(SRP!$C$2:$C$6&gt;=E1560),SRP!$D$2:$D$6)*(G1560/100)*(E1560/1000)),IF(AND(C1560="Wine",D1560="Fortified Wines"),SUM(LOOKUP(2,1/(SRP!$B$20:$B$23&lt;=E1560)/(SRP!$C$20:$C$23&gt;=E1560),SRP!$D$20:$D$23)*(G1560/100)*(E1560/1000)),IF(C1560="Wine",SUM(LOOKUP(2,1/(SRP!$B$15:$B$19&lt;=E1560)/(SRP!$C$15:$C$19&gt;=E1560),SRP!$D$15:$D$19)*(G1560/100)*(E1560/1000)),IF(C1560="Ready to Drink",SUM(LOOKUP(2,1/(SRP!$B$10:$B$14&lt;=E1560)/(SRP!$C$10:$C$14&gt;=E1560),SRP!$D$10:$D$14)*(G1560/100)*(E1560/1000)),0))))),2)</f>
        <v>20.94</v>
      </c>
    </row>
    <row r="1561" spans="1:11" x14ac:dyDescent="0.35">
      <c r="A1561" s="2">
        <v>23768</v>
      </c>
      <c r="B1561" s="76" t="s">
        <v>1252</v>
      </c>
      <c r="C1561" s="76" t="s">
        <v>286</v>
      </c>
      <c r="D1561" s="76" t="s">
        <v>5237</v>
      </c>
      <c r="E1561" s="76">
        <v>750</v>
      </c>
      <c r="F1561" s="76">
        <v>12</v>
      </c>
      <c r="G1561" s="77">
        <v>14</v>
      </c>
      <c r="H1561" s="76" t="s">
        <v>3368</v>
      </c>
      <c r="I1561" s="77">
        <v>17.989999999999998</v>
      </c>
      <c r="J1561" s="2">
        <v>1</v>
      </c>
      <c r="K1561" s="119" cm="1">
        <f t="array" ref="K1561">ROUND(IF(C1561="Beer",SUM(LOOKUP(2,1/(SRP!$B$7:$B$9&lt;=E1561)/(SRP!$C$7:$C$9&gt;=E1561),SRP!$D$7:$D$9)*(G1561/100)*(E1561/1000)),IF(C1561="Spirits",SUM(LOOKUP(2,1/(SRP!$B$2:$B$6&lt;=E1561)/(SRP!$C$2:$C$6&gt;=E1561),SRP!$D$2:$D$6)*(G1561/100)*(E1561/1000)),IF(AND(C1561="Wine",D1561="Fortified Wines"),SUM(LOOKUP(2,1/(SRP!$B$20:$B$23&lt;=E1561)/(SRP!$C$20:$C$23&gt;=E1561),SRP!$D$20:$D$23)*(G1561/100)*(E1561/1000)),IF(C1561="Wine",SUM(LOOKUP(2,1/(SRP!$B$15:$B$19&lt;=E1561)/(SRP!$C$15:$C$19&gt;=E1561),SRP!$D$15:$D$19)*(G1561/100)*(E1561/1000)),IF(C1561="Ready to Drink",SUM(LOOKUP(2,1/(SRP!$B$10:$B$14&lt;=E1561)/(SRP!$C$10:$C$14&gt;=E1561),SRP!$D$10:$D$14)*(G1561/100)*(E1561/1000)),0))))),2)</f>
        <v>7.33</v>
      </c>
    </row>
    <row r="1562" spans="1:11" x14ac:dyDescent="0.35">
      <c r="A1562" s="2">
        <v>23773</v>
      </c>
      <c r="B1562" s="76" t="s">
        <v>1253</v>
      </c>
      <c r="C1562" s="76" t="s">
        <v>287</v>
      </c>
      <c r="D1562" s="76" t="s">
        <v>5240</v>
      </c>
      <c r="E1562" s="76">
        <v>473</v>
      </c>
      <c r="F1562" s="76">
        <v>24</v>
      </c>
      <c r="G1562" s="77">
        <v>7.2</v>
      </c>
      <c r="H1562" s="76" t="s">
        <v>3349</v>
      </c>
      <c r="I1562" s="77">
        <v>3.99</v>
      </c>
      <c r="J1562" s="2">
        <v>1</v>
      </c>
      <c r="K1562" s="119" cm="1">
        <f t="array" ref="K1562">ROUND(IF(C1562="Beer",SUM(LOOKUP(2,1/(SRP!$B$7:$B$9&lt;=E1562)/(SRP!$C$7:$C$9&gt;=E1562),SRP!$D$7:$D$9)*(G1562/100)*(E1562/1000)),IF(C1562="Spirits",SUM(LOOKUP(2,1/(SRP!$B$2:$B$6&lt;=E1562)/(SRP!$C$2:$C$6&gt;=E1562),SRP!$D$2:$D$6)*(G1562/100)*(E1562/1000)),IF(AND(C1562="Wine",D1562="Fortified Wines"),SUM(LOOKUP(2,1/(SRP!$B$20:$B$23&lt;=E1562)/(SRP!$C$20:$C$23&gt;=E1562),SRP!$D$20:$D$23)*(G1562/100)*(E1562/1000)),IF(C1562="Wine",SUM(LOOKUP(2,1/(SRP!$B$15:$B$19&lt;=E1562)/(SRP!$C$15:$C$19&gt;=E1562),SRP!$D$15:$D$19)*(G1562/100)*(E1562/1000)),IF(C1562="Ready to Drink",SUM(LOOKUP(2,1/(SRP!$B$10:$B$14&lt;=E1562)/(SRP!$C$10:$C$14&gt;=E1562),SRP!$D$10:$D$14)*(G1562/100)*(E1562/1000)),0))))),2)</f>
        <v>2.38</v>
      </c>
    </row>
    <row r="1563" spans="1:11" x14ac:dyDescent="0.35">
      <c r="A1563" s="2">
        <v>23784</v>
      </c>
      <c r="B1563" s="76" t="s">
        <v>1254</v>
      </c>
      <c r="C1563" s="76" t="s">
        <v>285</v>
      </c>
      <c r="D1563" s="76" t="s">
        <v>5243</v>
      </c>
      <c r="E1563" s="76">
        <v>750</v>
      </c>
      <c r="F1563" s="76">
        <v>6</v>
      </c>
      <c r="G1563" s="77">
        <v>42.5</v>
      </c>
      <c r="H1563" s="76" t="s">
        <v>3281</v>
      </c>
      <c r="I1563" s="77">
        <v>54.99</v>
      </c>
      <c r="J1563" s="2">
        <v>1</v>
      </c>
      <c r="K1563" s="119" cm="1">
        <f t="array" ref="K1563">ROUND(IF(C1563="Beer",SUM(LOOKUP(2,1/(SRP!$B$7:$B$9&lt;=E1563)/(SRP!$C$7:$C$9&gt;=E1563),SRP!$D$7:$D$9)*(G1563/100)*(E1563/1000)),IF(C1563="Spirits",SUM(LOOKUP(2,1/(SRP!$B$2:$B$6&lt;=E1563)/(SRP!$C$2:$C$6&gt;=E1563),SRP!$D$2:$D$6)*(G1563/100)*(E1563/1000)),IF(AND(C1563="Wine",D1563="Fortified Wines"),SUM(LOOKUP(2,1/(SRP!$B$20:$B$23&lt;=E1563)/(SRP!$C$20:$C$23&gt;=E1563),SRP!$D$20:$D$23)*(G1563/100)*(E1563/1000)),IF(C1563="Wine",SUM(LOOKUP(2,1/(SRP!$B$15:$B$19&lt;=E1563)/(SRP!$C$15:$C$19&gt;=E1563),SRP!$D$15:$D$19)*(G1563/100)*(E1563/1000)),IF(C1563="Ready to Drink",SUM(LOOKUP(2,1/(SRP!$B$10:$B$14&lt;=E1563)/(SRP!$C$10:$C$14&gt;=E1563),SRP!$D$10:$D$14)*(G1563/100)*(E1563/1000)),0))))),2)</f>
        <v>22.25</v>
      </c>
    </row>
    <row r="1564" spans="1:11" x14ac:dyDescent="0.35">
      <c r="A1564" s="2">
        <v>23802</v>
      </c>
      <c r="B1564" s="76" t="s">
        <v>1255</v>
      </c>
      <c r="C1564" s="76" t="s">
        <v>285</v>
      </c>
      <c r="D1564" s="76" t="s">
        <v>5275</v>
      </c>
      <c r="E1564" s="76">
        <v>750</v>
      </c>
      <c r="F1564" s="76">
        <v>12</v>
      </c>
      <c r="G1564" s="77">
        <v>40</v>
      </c>
      <c r="H1564" s="76" t="s">
        <v>3279</v>
      </c>
      <c r="I1564" s="77">
        <v>36.79</v>
      </c>
      <c r="J1564" s="2">
        <v>1</v>
      </c>
      <c r="K1564" s="119" cm="1">
        <f t="array" ref="K1564">ROUND(IF(C1564="Beer",SUM(LOOKUP(2,1/(SRP!$B$7:$B$9&lt;=E1564)/(SRP!$C$7:$C$9&gt;=E1564),SRP!$D$7:$D$9)*(G1564/100)*(E1564/1000)),IF(C1564="Spirits",SUM(LOOKUP(2,1/(SRP!$B$2:$B$6&lt;=E1564)/(SRP!$C$2:$C$6&gt;=E1564),SRP!$D$2:$D$6)*(G1564/100)*(E1564/1000)),IF(AND(C1564="Wine",D1564="Fortified Wines"),SUM(LOOKUP(2,1/(SRP!$B$20:$B$23&lt;=E1564)/(SRP!$C$20:$C$23&gt;=E1564),SRP!$D$20:$D$23)*(G1564/100)*(E1564/1000)),IF(C1564="Wine",SUM(LOOKUP(2,1/(SRP!$B$15:$B$19&lt;=E1564)/(SRP!$C$15:$C$19&gt;=E1564),SRP!$D$15:$D$19)*(G1564/100)*(E1564/1000)),IF(C1564="Ready to Drink",SUM(LOOKUP(2,1/(SRP!$B$10:$B$14&lt;=E1564)/(SRP!$C$10:$C$14&gt;=E1564),SRP!$D$10:$D$14)*(G1564/100)*(E1564/1000)),0))))),2)</f>
        <v>20.94</v>
      </c>
    </row>
    <row r="1565" spans="1:11" x14ac:dyDescent="0.35">
      <c r="A1565" s="2">
        <v>23809</v>
      </c>
      <c r="B1565" s="76" t="s">
        <v>2777</v>
      </c>
      <c r="C1565" s="76" t="s">
        <v>285</v>
      </c>
      <c r="D1565" s="76" t="s">
        <v>6931</v>
      </c>
      <c r="E1565" s="76">
        <v>750</v>
      </c>
      <c r="F1565" s="76">
        <v>6</v>
      </c>
      <c r="G1565" s="77">
        <v>40</v>
      </c>
      <c r="H1565" s="76" t="s">
        <v>3297</v>
      </c>
      <c r="I1565" s="77">
        <v>35.99</v>
      </c>
      <c r="J1565" s="2">
        <v>1</v>
      </c>
      <c r="K1565" s="119" cm="1">
        <f t="array" ref="K1565">ROUND(IF(C1565="Beer",SUM(LOOKUP(2,1/(SRP!$B$7:$B$9&lt;=E1565)/(SRP!$C$7:$C$9&gt;=E1565),SRP!$D$7:$D$9)*(G1565/100)*(E1565/1000)),IF(C1565="Spirits",SUM(LOOKUP(2,1/(SRP!$B$2:$B$6&lt;=E1565)/(SRP!$C$2:$C$6&gt;=E1565),SRP!$D$2:$D$6)*(G1565/100)*(E1565/1000)),IF(AND(C1565="Wine",D1565="Fortified Wines"),SUM(LOOKUP(2,1/(SRP!$B$20:$B$23&lt;=E1565)/(SRP!$C$20:$C$23&gt;=E1565),SRP!$D$20:$D$23)*(G1565/100)*(E1565/1000)),IF(C1565="Wine",SUM(LOOKUP(2,1/(SRP!$B$15:$B$19&lt;=E1565)/(SRP!$C$15:$C$19&gt;=E1565),SRP!$D$15:$D$19)*(G1565/100)*(E1565/1000)),IF(C1565="Ready to Drink",SUM(LOOKUP(2,1/(SRP!$B$10:$B$14&lt;=E1565)/(SRP!$C$10:$C$14&gt;=E1565),SRP!$D$10:$D$14)*(G1565/100)*(E1565/1000)),0))))),2)</f>
        <v>20.94</v>
      </c>
    </row>
    <row r="1566" spans="1:11" x14ac:dyDescent="0.35">
      <c r="A1566" s="2">
        <v>23818</v>
      </c>
      <c r="B1566" s="76" t="s">
        <v>1257</v>
      </c>
      <c r="C1566" s="76" t="s">
        <v>285</v>
      </c>
      <c r="D1566" s="76" t="s">
        <v>5267</v>
      </c>
      <c r="E1566" s="76">
        <v>750</v>
      </c>
      <c r="F1566" s="76">
        <v>12</v>
      </c>
      <c r="G1566" s="77">
        <v>40</v>
      </c>
      <c r="H1566" s="76" t="s">
        <v>3366</v>
      </c>
      <c r="I1566" s="77">
        <v>41.99</v>
      </c>
      <c r="J1566" s="2">
        <v>1</v>
      </c>
      <c r="K1566" s="119" cm="1">
        <f t="array" ref="K1566">ROUND(IF(C1566="Beer",SUM(LOOKUP(2,1/(SRP!$B$7:$B$9&lt;=E1566)/(SRP!$C$7:$C$9&gt;=E1566),SRP!$D$7:$D$9)*(G1566/100)*(E1566/1000)),IF(C1566="Spirits",SUM(LOOKUP(2,1/(SRP!$B$2:$B$6&lt;=E1566)/(SRP!$C$2:$C$6&gt;=E1566),SRP!$D$2:$D$6)*(G1566/100)*(E1566/1000)),IF(AND(C1566="Wine",D1566="Fortified Wines"),SUM(LOOKUP(2,1/(SRP!$B$20:$B$23&lt;=E1566)/(SRP!$C$20:$C$23&gt;=E1566),SRP!$D$20:$D$23)*(G1566/100)*(E1566/1000)),IF(C1566="Wine",SUM(LOOKUP(2,1/(SRP!$B$15:$B$19&lt;=E1566)/(SRP!$C$15:$C$19&gt;=E1566),SRP!$D$15:$D$19)*(G1566/100)*(E1566/1000)),IF(C1566="Ready to Drink",SUM(LOOKUP(2,1/(SRP!$B$10:$B$14&lt;=E1566)/(SRP!$C$10:$C$14&gt;=E1566),SRP!$D$10:$D$14)*(G1566/100)*(E1566/1000)),0))))),2)</f>
        <v>20.94</v>
      </c>
    </row>
    <row r="1567" spans="1:11" x14ac:dyDescent="0.35">
      <c r="A1567" s="2">
        <v>23857</v>
      </c>
      <c r="B1567" s="76" t="s">
        <v>1258</v>
      </c>
      <c r="C1567" s="76" t="s">
        <v>286</v>
      </c>
      <c r="D1567" s="76" t="s">
        <v>5236</v>
      </c>
      <c r="E1567" s="76">
        <v>750</v>
      </c>
      <c r="F1567" s="76">
        <v>12</v>
      </c>
      <c r="G1567" s="77">
        <v>13.5</v>
      </c>
      <c r="H1567" s="76" t="s">
        <v>3302</v>
      </c>
      <c r="I1567" s="77">
        <v>174.99</v>
      </c>
      <c r="J1567" s="2">
        <v>1</v>
      </c>
      <c r="K1567" s="119" cm="1">
        <f t="array" ref="K1567">ROUND(IF(C1567="Beer",SUM(LOOKUP(2,1/(SRP!$B$7:$B$9&lt;=E1567)/(SRP!$C$7:$C$9&gt;=E1567),SRP!$D$7:$D$9)*(G1567/100)*(E1567/1000)),IF(C1567="Spirits",SUM(LOOKUP(2,1/(SRP!$B$2:$B$6&lt;=E1567)/(SRP!$C$2:$C$6&gt;=E1567),SRP!$D$2:$D$6)*(G1567/100)*(E1567/1000)),IF(AND(C1567="Wine",D1567="Fortified Wines"),SUM(LOOKUP(2,1/(SRP!$B$20:$B$23&lt;=E1567)/(SRP!$C$20:$C$23&gt;=E1567),SRP!$D$20:$D$23)*(G1567/100)*(E1567/1000)),IF(C1567="Wine",SUM(LOOKUP(2,1/(SRP!$B$15:$B$19&lt;=E1567)/(SRP!$C$15:$C$19&gt;=E1567),SRP!$D$15:$D$19)*(G1567/100)*(E1567/1000)),IF(C1567="Ready to Drink",SUM(LOOKUP(2,1/(SRP!$B$10:$B$14&lt;=E1567)/(SRP!$C$10:$C$14&gt;=E1567),SRP!$D$10:$D$14)*(G1567/100)*(E1567/1000)),0))))),2)</f>
        <v>7.07</v>
      </c>
    </row>
    <row r="1568" spans="1:11" x14ac:dyDescent="0.35">
      <c r="A1568" s="2">
        <v>23860</v>
      </c>
      <c r="B1568" s="76" t="s">
        <v>1259</v>
      </c>
      <c r="C1568" s="76" t="s">
        <v>286</v>
      </c>
      <c r="D1568" s="76" t="s">
        <v>5236</v>
      </c>
      <c r="E1568" s="76">
        <v>750</v>
      </c>
      <c r="F1568" s="76">
        <v>12</v>
      </c>
      <c r="G1568" s="77">
        <v>13.5</v>
      </c>
      <c r="H1568" s="76" t="s">
        <v>3302</v>
      </c>
      <c r="I1568" s="77">
        <v>204</v>
      </c>
      <c r="J1568" s="2">
        <v>1</v>
      </c>
      <c r="K1568" s="119" cm="1">
        <f t="array" ref="K1568">ROUND(IF(C1568="Beer",SUM(LOOKUP(2,1/(SRP!$B$7:$B$9&lt;=E1568)/(SRP!$C$7:$C$9&gt;=E1568),SRP!$D$7:$D$9)*(G1568/100)*(E1568/1000)),IF(C1568="Spirits",SUM(LOOKUP(2,1/(SRP!$B$2:$B$6&lt;=E1568)/(SRP!$C$2:$C$6&gt;=E1568),SRP!$D$2:$D$6)*(G1568/100)*(E1568/1000)),IF(AND(C1568="Wine",D1568="Fortified Wines"),SUM(LOOKUP(2,1/(SRP!$B$20:$B$23&lt;=E1568)/(SRP!$C$20:$C$23&gt;=E1568),SRP!$D$20:$D$23)*(G1568/100)*(E1568/1000)),IF(C1568="Wine",SUM(LOOKUP(2,1/(SRP!$B$15:$B$19&lt;=E1568)/(SRP!$C$15:$C$19&gt;=E1568),SRP!$D$15:$D$19)*(G1568/100)*(E1568/1000)),IF(C1568="Ready to Drink",SUM(LOOKUP(2,1/(SRP!$B$10:$B$14&lt;=E1568)/(SRP!$C$10:$C$14&gt;=E1568),SRP!$D$10:$D$14)*(G1568/100)*(E1568/1000)),0))))),2)</f>
        <v>7.07</v>
      </c>
    </row>
    <row r="1569" spans="1:11" x14ac:dyDescent="0.35">
      <c r="A1569" s="2">
        <v>23889</v>
      </c>
      <c r="B1569" s="76" t="s">
        <v>1260</v>
      </c>
      <c r="C1569" s="76" t="s">
        <v>285</v>
      </c>
      <c r="D1569" s="76" t="s">
        <v>5273</v>
      </c>
      <c r="E1569" s="76">
        <v>750</v>
      </c>
      <c r="F1569" s="76">
        <v>12</v>
      </c>
      <c r="G1569" s="77">
        <v>13</v>
      </c>
      <c r="H1569" s="76" t="s">
        <v>3280</v>
      </c>
      <c r="I1569" s="77">
        <v>36.49</v>
      </c>
      <c r="J1569" s="2">
        <v>1</v>
      </c>
      <c r="K1569" s="119" cm="1">
        <f t="array" ref="K1569">ROUND(IF(C1569="Beer",SUM(LOOKUP(2,1/(SRP!$B$7:$B$9&lt;=E1569)/(SRP!$C$7:$C$9&gt;=E1569),SRP!$D$7:$D$9)*(G1569/100)*(E1569/1000)),IF(C1569="Spirits",SUM(LOOKUP(2,1/(SRP!$B$2:$B$6&lt;=E1569)/(SRP!$C$2:$C$6&gt;=E1569),SRP!$D$2:$D$6)*(G1569/100)*(E1569/1000)),IF(AND(C1569="Wine",D1569="Fortified Wines"),SUM(LOOKUP(2,1/(SRP!$B$20:$B$23&lt;=E1569)/(SRP!$C$20:$C$23&gt;=E1569),SRP!$D$20:$D$23)*(G1569/100)*(E1569/1000)),IF(C1569="Wine",SUM(LOOKUP(2,1/(SRP!$B$15:$B$19&lt;=E1569)/(SRP!$C$15:$C$19&gt;=E1569),SRP!$D$15:$D$19)*(G1569/100)*(E1569/1000)),IF(C1569="Ready to Drink",SUM(LOOKUP(2,1/(SRP!$B$10:$B$14&lt;=E1569)/(SRP!$C$10:$C$14&gt;=E1569),SRP!$D$10:$D$14)*(G1569/100)*(E1569/1000)),0))))),2)</f>
        <v>6.81</v>
      </c>
    </row>
    <row r="1570" spans="1:11" x14ac:dyDescent="0.35">
      <c r="A1570" s="2">
        <v>23891</v>
      </c>
      <c r="B1570" s="76" t="s">
        <v>245</v>
      </c>
      <c r="C1570" s="76" t="s">
        <v>285</v>
      </c>
      <c r="D1570" s="76" t="s">
        <v>6931</v>
      </c>
      <c r="E1570" s="76">
        <v>1140</v>
      </c>
      <c r="F1570" s="76">
        <v>8</v>
      </c>
      <c r="G1570" s="77">
        <v>43</v>
      </c>
      <c r="H1570" s="76" t="s">
        <v>3285</v>
      </c>
      <c r="I1570" s="77">
        <v>45.04</v>
      </c>
      <c r="J1570" s="2">
        <v>1</v>
      </c>
      <c r="K1570" s="119" cm="1">
        <f t="array" ref="K1570">ROUND(IF(C1570="Beer",SUM(LOOKUP(2,1/(SRP!$B$7:$B$9&lt;=E1570)/(SRP!$C$7:$C$9&gt;=E1570),SRP!$D$7:$D$9)*(G1570/100)*(E1570/1000)),IF(C1570="Spirits",SUM(LOOKUP(2,1/(SRP!$B$2:$B$6&lt;=E1570)/(SRP!$C$2:$C$6&gt;=E1570),SRP!$D$2:$D$6)*(G1570/100)*(E1570/1000)),IF(AND(C1570="Wine",D1570="Fortified Wines"),SUM(LOOKUP(2,1/(SRP!$B$20:$B$23&lt;=E1570)/(SRP!$C$20:$C$23&gt;=E1570),SRP!$D$20:$D$23)*(G1570/100)*(E1570/1000)),IF(C1570="Wine",SUM(LOOKUP(2,1/(SRP!$B$15:$B$19&lt;=E1570)/(SRP!$C$15:$C$19&gt;=E1570),SRP!$D$15:$D$19)*(G1570/100)*(E1570/1000)),IF(C1570="Ready to Drink",SUM(LOOKUP(2,1/(SRP!$B$10:$B$14&lt;=E1570)/(SRP!$C$10:$C$14&gt;=E1570),SRP!$D$10:$D$14)*(G1570/100)*(E1570/1000)),0))))),2)</f>
        <v>34.22</v>
      </c>
    </row>
    <row r="1571" spans="1:11" x14ac:dyDescent="0.35">
      <c r="A1571" s="2">
        <v>23897</v>
      </c>
      <c r="B1571" s="76" t="s">
        <v>243</v>
      </c>
      <c r="C1571" s="76" t="s">
        <v>285</v>
      </c>
      <c r="D1571" s="76" t="s">
        <v>6949</v>
      </c>
      <c r="E1571" s="76">
        <v>750</v>
      </c>
      <c r="F1571" s="76">
        <v>12</v>
      </c>
      <c r="G1571" s="77">
        <v>35</v>
      </c>
      <c r="H1571" s="76" t="s">
        <v>3279</v>
      </c>
      <c r="I1571" s="77">
        <v>28.49</v>
      </c>
      <c r="J1571" s="2">
        <v>1</v>
      </c>
      <c r="K1571" s="119" cm="1">
        <f t="array" ref="K1571">ROUND(IF(C1571="Beer",SUM(LOOKUP(2,1/(SRP!$B$7:$B$9&lt;=E1571)/(SRP!$C$7:$C$9&gt;=E1571),SRP!$D$7:$D$9)*(G1571/100)*(E1571/1000)),IF(C1571="Spirits",SUM(LOOKUP(2,1/(SRP!$B$2:$B$6&lt;=E1571)/(SRP!$C$2:$C$6&gt;=E1571),SRP!$D$2:$D$6)*(G1571/100)*(E1571/1000)),IF(AND(C1571="Wine",D1571="Fortified Wines"),SUM(LOOKUP(2,1/(SRP!$B$20:$B$23&lt;=E1571)/(SRP!$C$20:$C$23&gt;=E1571),SRP!$D$20:$D$23)*(G1571/100)*(E1571/1000)),IF(C1571="Wine",SUM(LOOKUP(2,1/(SRP!$B$15:$B$19&lt;=E1571)/(SRP!$C$15:$C$19&gt;=E1571),SRP!$D$15:$D$19)*(G1571/100)*(E1571/1000)),IF(C1571="Ready to Drink",SUM(LOOKUP(2,1/(SRP!$B$10:$B$14&lt;=E1571)/(SRP!$C$10:$C$14&gt;=E1571),SRP!$D$10:$D$14)*(G1571/100)*(E1571/1000)),0))))),2)</f>
        <v>18.329999999999998</v>
      </c>
    </row>
    <row r="1572" spans="1:11" x14ac:dyDescent="0.35">
      <c r="A1572" s="2">
        <v>23898</v>
      </c>
      <c r="B1572" s="76" t="s">
        <v>244</v>
      </c>
      <c r="C1572" s="76" t="s">
        <v>285</v>
      </c>
      <c r="D1572" s="76" t="s">
        <v>5267</v>
      </c>
      <c r="E1572" s="76">
        <v>750</v>
      </c>
      <c r="F1572" s="76">
        <v>12</v>
      </c>
      <c r="G1572" s="77">
        <v>30</v>
      </c>
      <c r="H1572" s="76" t="s">
        <v>3280</v>
      </c>
      <c r="I1572" s="77">
        <v>25.34</v>
      </c>
      <c r="J1572" s="2">
        <v>1</v>
      </c>
      <c r="K1572" s="119" cm="1">
        <f t="array" ref="K1572">ROUND(IF(C1572="Beer",SUM(LOOKUP(2,1/(SRP!$B$7:$B$9&lt;=E1572)/(SRP!$C$7:$C$9&gt;=E1572),SRP!$D$7:$D$9)*(G1572/100)*(E1572/1000)),IF(C1572="Spirits",SUM(LOOKUP(2,1/(SRP!$B$2:$B$6&lt;=E1572)/(SRP!$C$2:$C$6&gt;=E1572),SRP!$D$2:$D$6)*(G1572/100)*(E1572/1000)),IF(AND(C1572="Wine",D1572="Fortified Wines"),SUM(LOOKUP(2,1/(SRP!$B$20:$B$23&lt;=E1572)/(SRP!$C$20:$C$23&gt;=E1572),SRP!$D$20:$D$23)*(G1572/100)*(E1572/1000)),IF(C1572="Wine",SUM(LOOKUP(2,1/(SRP!$B$15:$B$19&lt;=E1572)/(SRP!$C$15:$C$19&gt;=E1572),SRP!$D$15:$D$19)*(G1572/100)*(E1572/1000)),IF(C1572="Ready to Drink",SUM(LOOKUP(2,1/(SRP!$B$10:$B$14&lt;=E1572)/(SRP!$C$10:$C$14&gt;=E1572),SRP!$D$10:$D$14)*(G1572/100)*(E1572/1000)),0))))),2)</f>
        <v>15.71</v>
      </c>
    </row>
    <row r="1573" spans="1:11" x14ac:dyDescent="0.35">
      <c r="A1573" s="2">
        <v>23899</v>
      </c>
      <c r="B1573" s="76" t="s">
        <v>23</v>
      </c>
      <c r="C1573" s="76" t="s">
        <v>285</v>
      </c>
      <c r="D1573" s="76" t="s">
        <v>5233</v>
      </c>
      <c r="E1573" s="76">
        <v>1140</v>
      </c>
      <c r="F1573" s="76">
        <v>6</v>
      </c>
      <c r="G1573" s="77">
        <v>40</v>
      </c>
      <c r="H1573" s="76" t="s">
        <v>3283</v>
      </c>
      <c r="I1573" s="77">
        <v>38.99</v>
      </c>
      <c r="J1573" s="2">
        <v>1</v>
      </c>
      <c r="K1573" s="119" cm="1">
        <f t="array" ref="K1573">ROUND(IF(C1573="Beer",SUM(LOOKUP(2,1/(SRP!$B$7:$B$9&lt;=E1573)/(SRP!$C$7:$C$9&gt;=E1573),SRP!$D$7:$D$9)*(G1573/100)*(E1573/1000)),IF(C1573="Spirits",SUM(LOOKUP(2,1/(SRP!$B$2:$B$6&lt;=E1573)/(SRP!$C$2:$C$6&gt;=E1573),SRP!$D$2:$D$6)*(G1573/100)*(E1573/1000)),IF(AND(C1573="Wine",D1573="Fortified Wines"),SUM(LOOKUP(2,1/(SRP!$B$20:$B$23&lt;=E1573)/(SRP!$C$20:$C$23&gt;=E1573),SRP!$D$20:$D$23)*(G1573/100)*(E1573/1000)),IF(C1573="Wine",SUM(LOOKUP(2,1/(SRP!$B$15:$B$19&lt;=E1573)/(SRP!$C$15:$C$19&gt;=E1573),SRP!$D$15:$D$19)*(G1573/100)*(E1573/1000)),IF(C1573="Ready to Drink",SUM(LOOKUP(2,1/(SRP!$B$10:$B$14&lt;=E1573)/(SRP!$C$10:$C$14&gt;=E1573),SRP!$D$10:$D$14)*(G1573/100)*(E1573/1000)),0))))),2)</f>
        <v>31.83</v>
      </c>
    </row>
    <row r="1574" spans="1:11" x14ac:dyDescent="0.35">
      <c r="A1574" s="2">
        <v>23906</v>
      </c>
      <c r="B1574" s="76" t="s">
        <v>34</v>
      </c>
      <c r="C1574" s="76" t="s">
        <v>285</v>
      </c>
      <c r="D1574" s="76" t="s">
        <v>5262</v>
      </c>
      <c r="E1574" s="76">
        <v>1140</v>
      </c>
      <c r="F1574" s="76">
        <v>6</v>
      </c>
      <c r="G1574" s="77">
        <v>40</v>
      </c>
      <c r="H1574" s="76" t="s">
        <v>3283</v>
      </c>
      <c r="I1574" s="77">
        <v>38.99</v>
      </c>
      <c r="J1574" s="2">
        <v>1</v>
      </c>
      <c r="K1574" s="119" cm="1">
        <f t="array" ref="K1574">ROUND(IF(C1574="Beer",SUM(LOOKUP(2,1/(SRP!$B$7:$B$9&lt;=E1574)/(SRP!$C$7:$C$9&gt;=E1574),SRP!$D$7:$D$9)*(G1574/100)*(E1574/1000)),IF(C1574="Spirits",SUM(LOOKUP(2,1/(SRP!$B$2:$B$6&lt;=E1574)/(SRP!$C$2:$C$6&gt;=E1574),SRP!$D$2:$D$6)*(G1574/100)*(E1574/1000)),IF(AND(C1574="Wine",D1574="Fortified Wines"),SUM(LOOKUP(2,1/(SRP!$B$20:$B$23&lt;=E1574)/(SRP!$C$20:$C$23&gt;=E1574),SRP!$D$20:$D$23)*(G1574/100)*(E1574/1000)),IF(C1574="Wine",SUM(LOOKUP(2,1/(SRP!$B$15:$B$19&lt;=E1574)/(SRP!$C$15:$C$19&gt;=E1574),SRP!$D$15:$D$19)*(G1574/100)*(E1574/1000)),IF(C1574="Ready to Drink",SUM(LOOKUP(2,1/(SRP!$B$10:$B$14&lt;=E1574)/(SRP!$C$10:$C$14&gt;=E1574),SRP!$D$10:$D$14)*(G1574/100)*(E1574/1000)),0))))),2)</f>
        <v>31.83</v>
      </c>
    </row>
    <row r="1575" spans="1:11" x14ac:dyDescent="0.35">
      <c r="A1575" s="2">
        <v>23909</v>
      </c>
      <c r="B1575" s="76" t="s">
        <v>247</v>
      </c>
      <c r="C1575" s="76" t="s">
        <v>285</v>
      </c>
      <c r="D1575" s="76" t="s">
        <v>5259</v>
      </c>
      <c r="E1575" s="76">
        <v>750</v>
      </c>
      <c r="F1575" s="76">
        <v>12</v>
      </c>
      <c r="G1575" s="77">
        <v>35</v>
      </c>
      <c r="H1575" s="76" t="s">
        <v>3280</v>
      </c>
      <c r="I1575" s="77">
        <v>27.99</v>
      </c>
      <c r="J1575" s="2">
        <v>1</v>
      </c>
      <c r="K1575" s="119" cm="1">
        <f t="array" ref="K1575">ROUND(IF(C1575="Beer",SUM(LOOKUP(2,1/(SRP!$B$7:$B$9&lt;=E1575)/(SRP!$C$7:$C$9&gt;=E1575),SRP!$D$7:$D$9)*(G1575/100)*(E1575/1000)),IF(C1575="Spirits",SUM(LOOKUP(2,1/(SRP!$B$2:$B$6&lt;=E1575)/(SRP!$C$2:$C$6&gt;=E1575),SRP!$D$2:$D$6)*(G1575/100)*(E1575/1000)),IF(AND(C1575="Wine",D1575="Fortified Wines"),SUM(LOOKUP(2,1/(SRP!$B$20:$B$23&lt;=E1575)/(SRP!$C$20:$C$23&gt;=E1575),SRP!$D$20:$D$23)*(G1575/100)*(E1575/1000)),IF(C1575="Wine",SUM(LOOKUP(2,1/(SRP!$B$15:$B$19&lt;=E1575)/(SRP!$C$15:$C$19&gt;=E1575),SRP!$D$15:$D$19)*(G1575/100)*(E1575/1000)),IF(C1575="Ready to Drink",SUM(LOOKUP(2,1/(SRP!$B$10:$B$14&lt;=E1575)/(SRP!$C$10:$C$14&gt;=E1575),SRP!$D$10:$D$14)*(G1575/100)*(E1575/1000)),0))))),2)</f>
        <v>18.329999999999998</v>
      </c>
    </row>
    <row r="1576" spans="1:11" x14ac:dyDescent="0.35">
      <c r="A1576" s="2">
        <v>23910</v>
      </c>
      <c r="B1576" s="76" t="s">
        <v>248</v>
      </c>
      <c r="C1576" s="76" t="s">
        <v>285</v>
      </c>
      <c r="D1576" s="76" t="s">
        <v>5267</v>
      </c>
      <c r="E1576" s="76">
        <v>750</v>
      </c>
      <c r="F1576" s="76">
        <v>12</v>
      </c>
      <c r="G1576" s="77">
        <v>30</v>
      </c>
      <c r="H1576" s="76" t="s">
        <v>3280</v>
      </c>
      <c r="I1576" s="77">
        <v>25.34</v>
      </c>
      <c r="J1576" s="2">
        <v>1</v>
      </c>
      <c r="K1576" s="119" cm="1">
        <f t="array" ref="K1576">ROUND(IF(C1576="Beer",SUM(LOOKUP(2,1/(SRP!$B$7:$B$9&lt;=E1576)/(SRP!$C$7:$C$9&gt;=E1576),SRP!$D$7:$D$9)*(G1576/100)*(E1576/1000)),IF(C1576="Spirits",SUM(LOOKUP(2,1/(SRP!$B$2:$B$6&lt;=E1576)/(SRP!$C$2:$C$6&gt;=E1576),SRP!$D$2:$D$6)*(G1576/100)*(E1576/1000)),IF(AND(C1576="Wine",D1576="Fortified Wines"),SUM(LOOKUP(2,1/(SRP!$B$20:$B$23&lt;=E1576)/(SRP!$C$20:$C$23&gt;=E1576),SRP!$D$20:$D$23)*(G1576/100)*(E1576/1000)),IF(C1576="Wine",SUM(LOOKUP(2,1/(SRP!$B$15:$B$19&lt;=E1576)/(SRP!$C$15:$C$19&gt;=E1576),SRP!$D$15:$D$19)*(G1576/100)*(E1576/1000)),IF(C1576="Ready to Drink",SUM(LOOKUP(2,1/(SRP!$B$10:$B$14&lt;=E1576)/(SRP!$C$10:$C$14&gt;=E1576),SRP!$D$10:$D$14)*(G1576/100)*(E1576/1000)),0))))),2)</f>
        <v>15.71</v>
      </c>
    </row>
    <row r="1577" spans="1:11" x14ac:dyDescent="0.35">
      <c r="A1577" s="2">
        <v>23911</v>
      </c>
      <c r="B1577" s="76" t="s">
        <v>280</v>
      </c>
      <c r="C1577" s="76" t="s">
        <v>285</v>
      </c>
      <c r="D1577" s="76" t="s">
        <v>6933</v>
      </c>
      <c r="E1577" s="76">
        <v>750</v>
      </c>
      <c r="F1577" s="76">
        <v>12</v>
      </c>
      <c r="G1577" s="77">
        <v>45</v>
      </c>
      <c r="H1577" s="76" t="s">
        <v>3280</v>
      </c>
      <c r="I1577" s="77">
        <v>34.99</v>
      </c>
      <c r="J1577" s="2">
        <v>1</v>
      </c>
      <c r="K1577" s="119" cm="1">
        <f t="array" ref="K1577">ROUND(IF(C1577="Beer",SUM(LOOKUP(2,1/(SRP!$B$7:$B$9&lt;=E1577)/(SRP!$C$7:$C$9&gt;=E1577),SRP!$D$7:$D$9)*(G1577/100)*(E1577/1000)),IF(C1577="Spirits",SUM(LOOKUP(2,1/(SRP!$B$2:$B$6&lt;=E1577)/(SRP!$C$2:$C$6&gt;=E1577),SRP!$D$2:$D$6)*(G1577/100)*(E1577/1000)),IF(AND(C1577="Wine",D1577="Fortified Wines"),SUM(LOOKUP(2,1/(SRP!$B$20:$B$23&lt;=E1577)/(SRP!$C$20:$C$23&gt;=E1577),SRP!$D$20:$D$23)*(G1577/100)*(E1577/1000)),IF(C1577="Wine",SUM(LOOKUP(2,1/(SRP!$B$15:$B$19&lt;=E1577)/(SRP!$C$15:$C$19&gt;=E1577),SRP!$D$15:$D$19)*(G1577/100)*(E1577/1000)),IF(C1577="Ready to Drink",SUM(LOOKUP(2,1/(SRP!$B$10:$B$14&lt;=E1577)/(SRP!$C$10:$C$14&gt;=E1577),SRP!$D$10:$D$14)*(G1577/100)*(E1577/1000)),0))))),2)</f>
        <v>23.56</v>
      </c>
    </row>
    <row r="1578" spans="1:11" x14ac:dyDescent="0.35">
      <c r="A1578" s="2">
        <v>23912</v>
      </c>
      <c r="B1578" s="76" t="s">
        <v>246</v>
      </c>
      <c r="C1578" s="76" t="s">
        <v>285</v>
      </c>
      <c r="D1578" s="76" t="s">
        <v>5267</v>
      </c>
      <c r="E1578" s="76">
        <v>750</v>
      </c>
      <c r="F1578" s="76">
        <v>12</v>
      </c>
      <c r="G1578" s="77">
        <v>30</v>
      </c>
      <c r="H1578" s="76" t="s">
        <v>3280</v>
      </c>
      <c r="I1578" s="77">
        <v>25.07</v>
      </c>
      <c r="J1578" s="2">
        <v>1</v>
      </c>
      <c r="K1578" s="119" cm="1">
        <f t="array" ref="K1578">ROUND(IF(C1578="Beer",SUM(LOOKUP(2,1/(SRP!$B$7:$B$9&lt;=E1578)/(SRP!$C$7:$C$9&gt;=E1578),SRP!$D$7:$D$9)*(G1578/100)*(E1578/1000)),IF(C1578="Spirits",SUM(LOOKUP(2,1/(SRP!$B$2:$B$6&lt;=E1578)/(SRP!$C$2:$C$6&gt;=E1578),SRP!$D$2:$D$6)*(G1578/100)*(E1578/1000)),IF(AND(C1578="Wine",D1578="Fortified Wines"),SUM(LOOKUP(2,1/(SRP!$B$20:$B$23&lt;=E1578)/(SRP!$C$20:$C$23&gt;=E1578),SRP!$D$20:$D$23)*(G1578/100)*(E1578/1000)),IF(C1578="Wine",SUM(LOOKUP(2,1/(SRP!$B$15:$B$19&lt;=E1578)/(SRP!$C$15:$C$19&gt;=E1578),SRP!$D$15:$D$19)*(G1578/100)*(E1578/1000)),IF(C1578="Ready to Drink",SUM(LOOKUP(2,1/(SRP!$B$10:$B$14&lt;=E1578)/(SRP!$C$10:$C$14&gt;=E1578),SRP!$D$10:$D$14)*(G1578/100)*(E1578/1000)),0))))),2)</f>
        <v>15.71</v>
      </c>
    </row>
    <row r="1579" spans="1:11" x14ac:dyDescent="0.35">
      <c r="A1579" s="2">
        <v>23913</v>
      </c>
      <c r="B1579" s="76" t="s">
        <v>13</v>
      </c>
      <c r="C1579" s="76" t="s">
        <v>285</v>
      </c>
      <c r="D1579" s="76" t="s">
        <v>5250</v>
      </c>
      <c r="E1579" s="76">
        <v>1140</v>
      </c>
      <c r="F1579" s="76">
        <v>6</v>
      </c>
      <c r="G1579" s="77">
        <v>40</v>
      </c>
      <c r="H1579" s="76" t="s">
        <v>3283</v>
      </c>
      <c r="I1579" s="77">
        <v>38.99</v>
      </c>
      <c r="J1579" s="2">
        <v>1</v>
      </c>
      <c r="K1579" s="119" cm="1">
        <f t="array" ref="K1579">ROUND(IF(C1579="Beer",SUM(LOOKUP(2,1/(SRP!$B$7:$B$9&lt;=E1579)/(SRP!$C$7:$C$9&gt;=E1579),SRP!$D$7:$D$9)*(G1579/100)*(E1579/1000)),IF(C1579="Spirits",SUM(LOOKUP(2,1/(SRP!$B$2:$B$6&lt;=E1579)/(SRP!$C$2:$C$6&gt;=E1579),SRP!$D$2:$D$6)*(G1579/100)*(E1579/1000)),IF(AND(C1579="Wine",D1579="Fortified Wines"),SUM(LOOKUP(2,1/(SRP!$B$20:$B$23&lt;=E1579)/(SRP!$C$20:$C$23&gt;=E1579),SRP!$D$20:$D$23)*(G1579/100)*(E1579/1000)),IF(C1579="Wine",SUM(LOOKUP(2,1/(SRP!$B$15:$B$19&lt;=E1579)/(SRP!$C$15:$C$19&gt;=E1579),SRP!$D$15:$D$19)*(G1579/100)*(E1579/1000)),IF(C1579="Ready to Drink",SUM(LOOKUP(2,1/(SRP!$B$10:$B$14&lt;=E1579)/(SRP!$C$10:$C$14&gt;=E1579),SRP!$D$10:$D$14)*(G1579/100)*(E1579/1000)),0))))),2)</f>
        <v>31.83</v>
      </c>
    </row>
    <row r="1580" spans="1:11" x14ac:dyDescent="0.35">
      <c r="A1580" s="2">
        <v>23931</v>
      </c>
      <c r="B1580" s="76" t="s">
        <v>1256</v>
      </c>
      <c r="C1580" s="76" t="s">
        <v>285</v>
      </c>
      <c r="D1580" s="76" t="s">
        <v>6931</v>
      </c>
      <c r="E1580" s="76">
        <v>50</v>
      </c>
      <c r="F1580" s="76">
        <v>48</v>
      </c>
      <c r="G1580" s="77">
        <v>40</v>
      </c>
      <c r="H1580" s="76" t="s">
        <v>3297</v>
      </c>
      <c r="I1580" s="77">
        <v>2.79</v>
      </c>
      <c r="J1580" s="2">
        <v>1</v>
      </c>
      <c r="K1580" s="119" cm="1">
        <f t="array" ref="K1580">ROUND(IF(C1580="Beer",SUM(LOOKUP(2,1/(SRP!$B$7:$B$9&lt;=E1580)/(SRP!$C$7:$C$9&gt;=E1580),SRP!$D$7:$D$9)*(G1580/100)*(E1580/1000)),IF(C1580="Spirits",SUM(LOOKUP(2,1/(SRP!$B$2:$B$6&lt;=E1580)/(SRP!$C$2:$C$6&gt;=E1580),SRP!$D$2:$D$6)*(G1580/100)*(E1580/1000)),IF(AND(C1580="Wine",D1580="Fortified Wines"),SUM(LOOKUP(2,1/(SRP!$B$20:$B$23&lt;=E1580)/(SRP!$C$20:$C$23&gt;=E1580),SRP!$D$20:$D$23)*(G1580/100)*(E1580/1000)),IF(C1580="Wine",SUM(LOOKUP(2,1/(SRP!$B$15:$B$19&lt;=E1580)/(SRP!$C$15:$C$19&gt;=E1580),SRP!$D$15:$D$19)*(G1580/100)*(E1580/1000)),IF(C1580="Ready to Drink",SUM(LOOKUP(2,1/(SRP!$B$10:$B$14&lt;=E1580)/(SRP!$C$10:$C$14&gt;=E1580),SRP!$D$10:$D$14)*(G1580/100)*(E1580/1000)),0))))),2)</f>
        <v>2.33</v>
      </c>
    </row>
    <row r="1581" spans="1:11" x14ac:dyDescent="0.35">
      <c r="A1581" s="2">
        <v>23945</v>
      </c>
      <c r="B1581" s="76" t="s">
        <v>1261</v>
      </c>
      <c r="C1581" s="76" t="s">
        <v>285</v>
      </c>
      <c r="D1581" s="76" t="s">
        <v>5252</v>
      </c>
      <c r="E1581" s="76">
        <v>750</v>
      </c>
      <c r="F1581" s="76">
        <v>6</v>
      </c>
      <c r="G1581" s="77">
        <v>45</v>
      </c>
      <c r="H1581" s="76" t="s">
        <v>3303</v>
      </c>
      <c r="I1581" s="77">
        <v>39.99</v>
      </c>
      <c r="J1581" s="2">
        <v>1</v>
      </c>
      <c r="K1581" s="119" cm="1">
        <f t="array" ref="K1581">ROUND(IF(C1581="Beer",SUM(LOOKUP(2,1/(SRP!$B$7:$B$9&lt;=E1581)/(SRP!$C$7:$C$9&gt;=E1581),SRP!$D$7:$D$9)*(G1581/100)*(E1581/1000)),IF(C1581="Spirits",SUM(LOOKUP(2,1/(SRP!$B$2:$B$6&lt;=E1581)/(SRP!$C$2:$C$6&gt;=E1581),SRP!$D$2:$D$6)*(G1581/100)*(E1581/1000)),IF(AND(C1581="Wine",D1581="Fortified Wines"),SUM(LOOKUP(2,1/(SRP!$B$20:$B$23&lt;=E1581)/(SRP!$C$20:$C$23&gt;=E1581),SRP!$D$20:$D$23)*(G1581/100)*(E1581/1000)),IF(C1581="Wine",SUM(LOOKUP(2,1/(SRP!$B$15:$B$19&lt;=E1581)/(SRP!$C$15:$C$19&gt;=E1581),SRP!$D$15:$D$19)*(G1581/100)*(E1581/1000)),IF(C1581="Ready to Drink",SUM(LOOKUP(2,1/(SRP!$B$10:$B$14&lt;=E1581)/(SRP!$C$10:$C$14&gt;=E1581),SRP!$D$10:$D$14)*(G1581/100)*(E1581/1000)),0))))),2)</f>
        <v>23.56</v>
      </c>
    </row>
    <row r="1582" spans="1:11" x14ac:dyDescent="0.35">
      <c r="A1582" s="2">
        <v>23956</v>
      </c>
      <c r="B1582" s="76" t="s">
        <v>1262</v>
      </c>
      <c r="C1582" s="76" t="s">
        <v>287</v>
      </c>
      <c r="D1582" s="76" t="s">
        <v>5266</v>
      </c>
      <c r="E1582" s="76">
        <v>4260</v>
      </c>
      <c r="F1582" s="76">
        <v>1</v>
      </c>
      <c r="G1582" s="77">
        <v>5</v>
      </c>
      <c r="H1582" s="76" t="s">
        <v>3324</v>
      </c>
      <c r="I1582" s="77">
        <v>26.29</v>
      </c>
      <c r="J1582" s="2">
        <v>12</v>
      </c>
      <c r="K1582" s="119" cm="1">
        <f t="array" ref="K1582">ROUND(IF(C1582="Beer",SUM(LOOKUP(2,1/(SRP!$B$7:$B$9&lt;=E1582)/(SRP!$C$7:$C$9&gt;=E1582),SRP!$D$7:$D$9)*(G1582/100)*(E1582/1000)),IF(C1582="Spirits",SUM(LOOKUP(2,1/(SRP!$B$2:$B$6&lt;=E1582)/(SRP!$C$2:$C$6&gt;=E1582),SRP!$D$2:$D$6)*(G1582/100)*(E1582/1000)),IF(AND(C1582="Wine",D1582="Fortified Wines"),SUM(LOOKUP(2,1/(SRP!$B$20:$B$23&lt;=E1582)/(SRP!$C$20:$C$23&gt;=E1582),SRP!$D$20:$D$23)*(G1582/100)*(E1582/1000)),IF(C1582="Wine",SUM(LOOKUP(2,1/(SRP!$B$15:$B$19&lt;=E1582)/(SRP!$C$15:$C$19&gt;=E1582),SRP!$D$15:$D$19)*(G1582/100)*(E1582/1000)),IF(C1582="Ready to Drink",SUM(LOOKUP(2,1/(SRP!$B$10:$B$14&lt;=E1582)/(SRP!$C$10:$C$14&gt;=E1582),SRP!$D$10:$D$14)*(G1582/100)*(E1582/1000)),0))))),2)</f>
        <v>14.87</v>
      </c>
    </row>
    <row r="1583" spans="1:11" x14ac:dyDescent="0.35">
      <c r="A1583" s="2">
        <v>23956</v>
      </c>
      <c r="B1583" s="76" t="s">
        <v>1262</v>
      </c>
      <c r="C1583" s="76" t="s">
        <v>287</v>
      </c>
      <c r="D1583" s="76" t="s">
        <v>5266</v>
      </c>
      <c r="E1583" s="76">
        <v>4260</v>
      </c>
      <c r="F1583" s="76">
        <v>1</v>
      </c>
      <c r="G1583" s="77">
        <v>5</v>
      </c>
      <c r="H1583" s="76" t="s">
        <v>3324</v>
      </c>
      <c r="I1583" s="77">
        <v>26.29</v>
      </c>
      <c r="J1583" s="2">
        <v>12</v>
      </c>
      <c r="K1583" s="119" cm="1">
        <f t="array" ref="K1583">ROUND(IF(C1583="Beer",SUM(LOOKUP(2,1/(SRP!$B$7:$B$9&lt;=E1583)/(SRP!$C$7:$C$9&gt;=E1583),SRP!$D$7:$D$9)*(G1583/100)*(E1583/1000)),IF(C1583="Spirits",SUM(LOOKUP(2,1/(SRP!$B$2:$B$6&lt;=E1583)/(SRP!$C$2:$C$6&gt;=E1583),SRP!$D$2:$D$6)*(G1583/100)*(E1583/1000)),IF(AND(C1583="Wine",D1583="Fortified Wines"),SUM(LOOKUP(2,1/(SRP!$B$20:$B$23&lt;=E1583)/(SRP!$C$20:$C$23&gt;=E1583),SRP!$D$20:$D$23)*(G1583/100)*(E1583/1000)),IF(C1583="Wine",SUM(LOOKUP(2,1/(SRP!$B$15:$B$19&lt;=E1583)/(SRP!$C$15:$C$19&gt;=E1583),SRP!$D$15:$D$19)*(G1583/100)*(E1583/1000)),IF(C1583="Ready to Drink",SUM(LOOKUP(2,1/(SRP!$B$10:$B$14&lt;=E1583)/(SRP!$C$10:$C$14&gt;=E1583),SRP!$D$10:$D$14)*(G1583/100)*(E1583/1000)),0))))),2)</f>
        <v>14.87</v>
      </c>
    </row>
    <row r="1584" spans="1:11" x14ac:dyDescent="0.35">
      <c r="A1584" s="2">
        <v>23957</v>
      </c>
      <c r="B1584" s="76" t="s">
        <v>1263</v>
      </c>
      <c r="C1584" s="76" t="s">
        <v>287</v>
      </c>
      <c r="D1584" s="76" t="s">
        <v>5266</v>
      </c>
      <c r="E1584" s="76">
        <v>4260</v>
      </c>
      <c r="F1584" s="76">
        <v>1</v>
      </c>
      <c r="G1584" s="77">
        <v>5.5</v>
      </c>
      <c r="H1584" s="76" t="s">
        <v>3324</v>
      </c>
      <c r="I1584" s="77">
        <v>28.49</v>
      </c>
      <c r="J1584" s="2">
        <v>12</v>
      </c>
      <c r="K1584" s="119" cm="1">
        <f t="array" ref="K1584">ROUND(IF(C1584="Beer",SUM(LOOKUP(2,1/(SRP!$B$7:$B$9&lt;=E1584)/(SRP!$C$7:$C$9&gt;=E1584),SRP!$D$7:$D$9)*(G1584/100)*(E1584/1000)),IF(C1584="Spirits",SUM(LOOKUP(2,1/(SRP!$B$2:$B$6&lt;=E1584)/(SRP!$C$2:$C$6&gt;=E1584),SRP!$D$2:$D$6)*(G1584/100)*(E1584/1000)),IF(AND(C1584="Wine",D1584="Fortified Wines"),SUM(LOOKUP(2,1/(SRP!$B$20:$B$23&lt;=E1584)/(SRP!$C$20:$C$23&gt;=E1584),SRP!$D$20:$D$23)*(G1584/100)*(E1584/1000)),IF(C1584="Wine",SUM(LOOKUP(2,1/(SRP!$B$15:$B$19&lt;=E1584)/(SRP!$C$15:$C$19&gt;=E1584),SRP!$D$15:$D$19)*(G1584/100)*(E1584/1000)),IF(C1584="Ready to Drink",SUM(LOOKUP(2,1/(SRP!$B$10:$B$14&lt;=E1584)/(SRP!$C$10:$C$14&gt;=E1584),SRP!$D$10:$D$14)*(G1584/100)*(E1584/1000)),0))))),2)</f>
        <v>16.36</v>
      </c>
    </row>
    <row r="1585" spans="1:11" x14ac:dyDescent="0.35">
      <c r="A1585" s="2">
        <v>23957</v>
      </c>
      <c r="B1585" s="76" t="s">
        <v>1263</v>
      </c>
      <c r="C1585" s="76" t="s">
        <v>287</v>
      </c>
      <c r="D1585" s="76" t="s">
        <v>5266</v>
      </c>
      <c r="E1585" s="76">
        <v>4260</v>
      </c>
      <c r="F1585" s="76">
        <v>1</v>
      </c>
      <c r="G1585" s="77">
        <v>5.5</v>
      </c>
      <c r="H1585" s="76" t="s">
        <v>3324</v>
      </c>
      <c r="I1585" s="77">
        <v>28.49</v>
      </c>
      <c r="J1585" s="2">
        <v>12</v>
      </c>
      <c r="K1585" s="119" cm="1">
        <f t="array" ref="K1585">ROUND(IF(C1585="Beer",SUM(LOOKUP(2,1/(SRP!$B$7:$B$9&lt;=E1585)/(SRP!$C$7:$C$9&gt;=E1585),SRP!$D$7:$D$9)*(G1585/100)*(E1585/1000)),IF(C1585="Spirits",SUM(LOOKUP(2,1/(SRP!$B$2:$B$6&lt;=E1585)/(SRP!$C$2:$C$6&gt;=E1585),SRP!$D$2:$D$6)*(G1585/100)*(E1585/1000)),IF(AND(C1585="Wine",D1585="Fortified Wines"),SUM(LOOKUP(2,1/(SRP!$B$20:$B$23&lt;=E1585)/(SRP!$C$20:$C$23&gt;=E1585),SRP!$D$20:$D$23)*(G1585/100)*(E1585/1000)),IF(C1585="Wine",SUM(LOOKUP(2,1/(SRP!$B$15:$B$19&lt;=E1585)/(SRP!$C$15:$C$19&gt;=E1585),SRP!$D$15:$D$19)*(G1585/100)*(E1585/1000)),IF(C1585="Ready to Drink",SUM(LOOKUP(2,1/(SRP!$B$10:$B$14&lt;=E1585)/(SRP!$C$10:$C$14&gt;=E1585),SRP!$D$10:$D$14)*(G1585/100)*(E1585/1000)),0))))),2)</f>
        <v>16.36</v>
      </c>
    </row>
    <row r="1586" spans="1:11" x14ac:dyDescent="0.35">
      <c r="A1586" s="2">
        <v>23958</v>
      </c>
      <c r="B1586" s="76" t="s">
        <v>1264</v>
      </c>
      <c r="C1586" s="76" t="s">
        <v>286</v>
      </c>
      <c r="D1586" s="76" t="s">
        <v>5244</v>
      </c>
      <c r="E1586" s="76">
        <v>750</v>
      </c>
      <c r="F1586" s="76">
        <v>12</v>
      </c>
      <c r="G1586" s="77">
        <v>11.5</v>
      </c>
      <c r="H1586" s="76" t="s">
        <v>6938</v>
      </c>
      <c r="I1586" s="77">
        <v>16.989999999999998</v>
      </c>
      <c r="J1586" s="2">
        <v>1</v>
      </c>
      <c r="K1586" s="119" cm="1">
        <f t="array" ref="K1586">ROUND(IF(C1586="Beer",SUM(LOOKUP(2,1/(SRP!$B$7:$B$9&lt;=E1586)/(SRP!$C$7:$C$9&gt;=E1586),SRP!$D$7:$D$9)*(G1586/100)*(E1586/1000)),IF(C1586="Spirits",SUM(LOOKUP(2,1/(SRP!$B$2:$B$6&lt;=E1586)/(SRP!$C$2:$C$6&gt;=E1586),SRP!$D$2:$D$6)*(G1586/100)*(E1586/1000)),IF(AND(C1586="Wine",D1586="Fortified Wines"),SUM(LOOKUP(2,1/(SRP!$B$20:$B$23&lt;=E1586)/(SRP!$C$20:$C$23&gt;=E1586),SRP!$D$20:$D$23)*(G1586/100)*(E1586/1000)),IF(C1586="Wine",SUM(LOOKUP(2,1/(SRP!$B$15:$B$19&lt;=E1586)/(SRP!$C$15:$C$19&gt;=E1586),SRP!$D$15:$D$19)*(G1586/100)*(E1586/1000)),IF(C1586="Ready to Drink",SUM(LOOKUP(2,1/(SRP!$B$10:$B$14&lt;=E1586)/(SRP!$C$10:$C$14&gt;=E1586),SRP!$D$10:$D$14)*(G1586/100)*(E1586/1000)),0))))),2)</f>
        <v>6.02</v>
      </c>
    </row>
    <row r="1587" spans="1:11" x14ac:dyDescent="0.35">
      <c r="A1587" s="2">
        <v>23991</v>
      </c>
      <c r="B1587" s="76" t="s">
        <v>4872</v>
      </c>
      <c r="C1587" s="76" t="s">
        <v>285</v>
      </c>
      <c r="D1587" s="76" t="s">
        <v>6932</v>
      </c>
      <c r="E1587" s="76">
        <v>750</v>
      </c>
      <c r="F1587" s="76">
        <v>6</v>
      </c>
      <c r="G1587" s="77">
        <v>40</v>
      </c>
      <c r="H1587" s="76" t="s">
        <v>6694</v>
      </c>
      <c r="I1587" s="77">
        <v>61.99</v>
      </c>
      <c r="J1587" s="2">
        <v>1</v>
      </c>
      <c r="K1587" s="119" cm="1">
        <f t="array" ref="K1587">ROUND(IF(C1587="Beer",SUM(LOOKUP(2,1/(SRP!$B$7:$B$9&lt;=E1587)/(SRP!$C$7:$C$9&gt;=E1587),SRP!$D$7:$D$9)*(G1587/100)*(E1587/1000)),IF(C1587="Spirits",SUM(LOOKUP(2,1/(SRP!$B$2:$B$6&lt;=E1587)/(SRP!$C$2:$C$6&gt;=E1587),SRP!$D$2:$D$6)*(G1587/100)*(E1587/1000)),IF(AND(C1587="Wine",D1587="Fortified Wines"),SUM(LOOKUP(2,1/(SRP!$B$20:$B$23&lt;=E1587)/(SRP!$C$20:$C$23&gt;=E1587),SRP!$D$20:$D$23)*(G1587/100)*(E1587/1000)),IF(C1587="Wine",SUM(LOOKUP(2,1/(SRP!$B$15:$B$19&lt;=E1587)/(SRP!$C$15:$C$19&gt;=E1587),SRP!$D$15:$D$19)*(G1587/100)*(E1587/1000)),IF(C1587="Ready to Drink",SUM(LOOKUP(2,1/(SRP!$B$10:$B$14&lt;=E1587)/(SRP!$C$10:$C$14&gt;=E1587),SRP!$D$10:$D$14)*(G1587/100)*(E1587/1000)),0))))),2)</f>
        <v>20.94</v>
      </c>
    </row>
    <row r="1588" spans="1:11" x14ac:dyDescent="0.35">
      <c r="A1588" s="2">
        <v>23995</v>
      </c>
      <c r="B1588" s="76" t="s">
        <v>5010</v>
      </c>
      <c r="C1588" s="76" t="s">
        <v>287</v>
      </c>
      <c r="D1588" s="76" t="s">
        <v>5292</v>
      </c>
      <c r="E1588" s="76">
        <v>473</v>
      </c>
      <c r="F1588" s="76">
        <v>24</v>
      </c>
      <c r="G1588" s="77">
        <v>4</v>
      </c>
      <c r="H1588" s="76" t="s">
        <v>3370</v>
      </c>
      <c r="I1588" s="77">
        <v>4.49</v>
      </c>
      <c r="J1588" s="2">
        <v>1</v>
      </c>
      <c r="K1588" s="119" cm="1">
        <f t="array" ref="K1588">ROUND(IF(C1588="Beer",SUM(LOOKUP(2,1/(SRP!$B$7:$B$9&lt;=E1588)/(SRP!$C$7:$C$9&gt;=E1588),SRP!$D$7:$D$9)*(G1588/100)*(E1588/1000)),IF(C1588="Spirits",SUM(LOOKUP(2,1/(SRP!$B$2:$B$6&lt;=E1588)/(SRP!$C$2:$C$6&gt;=E1588),SRP!$D$2:$D$6)*(G1588/100)*(E1588/1000)),IF(AND(C1588="Wine",D1588="Fortified Wines"),SUM(LOOKUP(2,1/(SRP!$B$20:$B$23&lt;=E1588)/(SRP!$C$20:$C$23&gt;=E1588),SRP!$D$20:$D$23)*(G1588/100)*(E1588/1000)),IF(C1588="Wine",SUM(LOOKUP(2,1/(SRP!$B$15:$B$19&lt;=E1588)/(SRP!$C$15:$C$19&gt;=E1588),SRP!$D$15:$D$19)*(G1588/100)*(E1588/1000)),IF(C1588="Ready to Drink",SUM(LOOKUP(2,1/(SRP!$B$10:$B$14&lt;=E1588)/(SRP!$C$10:$C$14&gt;=E1588),SRP!$D$10:$D$14)*(G1588/100)*(E1588/1000)),0))))),2)</f>
        <v>1.32</v>
      </c>
    </row>
    <row r="1589" spans="1:11" x14ac:dyDescent="0.35">
      <c r="A1589" s="2">
        <v>23995</v>
      </c>
      <c r="B1589" s="76" t="s">
        <v>5010</v>
      </c>
      <c r="C1589" s="76" t="s">
        <v>287</v>
      </c>
      <c r="D1589" s="76" t="s">
        <v>5292</v>
      </c>
      <c r="E1589" s="76">
        <v>473</v>
      </c>
      <c r="F1589" s="76">
        <v>24</v>
      </c>
      <c r="G1589" s="77">
        <v>4</v>
      </c>
      <c r="H1589" s="76" t="s">
        <v>3370</v>
      </c>
      <c r="I1589" s="77">
        <v>4.49</v>
      </c>
      <c r="J1589" s="2">
        <v>1</v>
      </c>
      <c r="K1589" s="119" cm="1">
        <f t="array" ref="K1589">ROUND(IF(C1589="Beer",SUM(LOOKUP(2,1/(SRP!$B$7:$B$9&lt;=E1589)/(SRP!$C$7:$C$9&gt;=E1589),SRP!$D$7:$D$9)*(G1589/100)*(E1589/1000)),IF(C1589="Spirits",SUM(LOOKUP(2,1/(SRP!$B$2:$B$6&lt;=E1589)/(SRP!$C$2:$C$6&gt;=E1589),SRP!$D$2:$D$6)*(G1589/100)*(E1589/1000)),IF(AND(C1589="Wine",D1589="Fortified Wines"),SUM(LOOKUP(2,1/(SRP!$B$20:$B$23&lt;=E1589)/(SRP!$C$20:$C$23&gt;=E1589),SRP!$D$20:$D$23)*(G1589/100)*(E1589/1000)),IF(C1589="Wine",SUM(LOOKUP(2,1/(SRP!$B$15:$B$19&lt;=E1589)/(SRP!$C$15:$C$19&gt;=E1589),SRP!$D$15:$D$19)*(G1589/100)*(E1589/1000)),IF(C1589="Ready to Drink",SUM(LOOKUP(2,1/(SRP!$B$10:$B$14&lt;=E1589)/(SRP!$C$10:$C$14&gt;=E1589),SRP!$D$10:$D$14)*(G1589/100)*(E1589/1000)),0))))),2)</f>
        <v>1.32</v>
      </c>
    </row>
    <row r="1590" spans="1:11" x14ac:dyDescent="0.35">
      <c r="A1590" s="2">
        <v>23998</v>
      </c>
      <c r="B1590" s="76" t="s">
        <v>1265</v>
      </c>
      <c r="C1590" s="76" t="s">
        <v>285</v>
      </c>
      <c r="D1590" s="76" t="s">
        <v>6935</v>
      </c>
      <c r="E1590" s="76">
        <v>750</v>
      </c>
      <c r="F1590" s="76">
        <v>6</v>
      </c>
      <c r="G1590" s="77">
        <v>43</v>
      </c>
      <c r="H1590" s="76" t="s">
        <v>3285</v>
      </c>
      <c r="I1590" s="77">
        <v>72.989999999999995</v>
      </c>
      <c r="J1590" s="2">
        <v>1</v>
      </c>
      <c r="K1590" s="119" cm="1">
        <f t="array" ref="K1590">ROUND(IF(C1590="Beer",SUM(LOOKUP(2,1/(SRP!$B$7:$B$9&lt;=E1590)/(SRP!$C$7:$C$9&gt;=E1590),SRP!$D$7:$D$9)*(G1590/100)*(E1590/1000)),IF(C1590="Spirits",SUM(LOOKUP(2,1/(SRP!$B$2:$B$6&lt;=E1590)/(SRP!$C$2:$C$6&gt;=E1590),SRP!$D$2:$D$6)*(G1590/100)*(E1590/1000)),IF(AND(C1590="Wine",D1590="Fortified Wines"),SUM(LOOKUP(2,1/(SRP!$B$20:$B$23&lt;=E1590)/(SRP!$C$20:$C$23&gt;=E1590),SRP!$D$20:$D$23)*(G1590/100)*(E1590/1000)),IF(C1590="Wine",SUM(LOOKUP(2,1/(SRP!$B$15:$B$19&lt;=E1590)/(SRP!$C$15:$C$19&gt;=E1590),SRP!$D$15:$D$19)*(G1590/100)*(E1590/1000)),IF(C1590="Ready to Drink",SUM(LOOKUP(2,1/(SRP!$B$10:$B$14&lt;=E1590)/(SRP!$C$10:$C$14&gt;=E1590),SRP!$D$10:$D$14)*(G1590/100)*(E1590/1000)),0))))),2)</f>
        <v>22.51</v>
      </c>
    </row>
    <row r="1591" spans="1:11" x14ac:dyDescent="0.35">
      <c r="A1591" s="2">
        <v>24071</v>
      </c>
      <c r="B1591" s="76" t="s">
        <v>1266</v>
      </c>
      <c r="C1591" s="76" t="s">
        <v>287</v>
      </c>
      <c r="D1591" s="76" t="s">
        <v>5266</v>
      </c>
      <c r="E1591" s="76">
        <v>473</v>
      </c>
      <c r="F1591" s="76">
        <v>24</v>
      </c>
      <c r="G1591" s="77">
        <v>5</v>
      </c>
      <c r="H1591" s="76" t="s">
        <v>3301</v>
      </c>
      <c r="I1591" s="77">
        <v>2.73</v>
      </c>
      <c r="J1591" s="2">
        <v>1</v>
      </c>
      <c r="K1591" s="119" cm="1">
        <f t="array" ref="K1591">ROUND(IF(C1591="Beer",SUM(LOOKUP(2,1/(SRP!$B$7:$B$9&lt;=E1591)/(SRP!$C$7:$C$9&gt;=E1591),SRP!$D$7:$D$9)*(G1591/100)*(E1591/1000)),IF(C1591="Spirits",SUM(LOOKUP(2,1/(SRP!$B$2:$B$6&lt;=E1591)/(SRP!$C$2:$C$6&gt;=E1591),SRP!$D$2:$D$6)*(G1591/100)*(E1591/1000)),IF(AND(C1591="Wine",D1591="Fortified Wines"),SUM(LOOKUP(2,1/(SRP!$B$20:$B$23&lt;=E1591)/(SRP!$C$20:$C$23&gt;=E1591),SRP!$D$20:$D$23)*(G1591/100)*(E1591/1000)),IF(C1591="Wine",SUM(LOOKUP(2,1/(SRP!$B$15:$B$19&lt;=E1591)/(SRP!$C$15:$C$19&gt;=E1591),SRP!$D$15:$D$19)*(G1591/100)*(E1591/1000)),IF(C1591="Ready to Drink",SUM(LOOKUP(2,1/(SRP!$B$10:$B$14&lt;=E1591)/(SRP!$C$10:$C$14&gt;=E1591),SRP!$D$10:$D$14)*(G1591/100)*(E1591/1000)),0))))),2)</f>
        <v>1.65</v>
      </c>
    </row>
    <row r="1592" spans="1:11" x14ac:dyDescent="0.35">
      <c r="A1592" s="2">
        <v>24071</v>
      </c>
      <c r="B1592" s="76" t="s">
        <v>1266</v>
      </c>
      <c r="C1592" s="76" t="s">
        <v>287</v>
      </c>
      <c r="D1592" s="76" t="s">
        <v>5266</v>
      </c>
      <c r="E1592" s="76">
        <v>473</v>
      </c>
      <c r="F1592" s="76">
        <v>24</v>
      </c>
      <c r="G1592" s="77">
        <v>5</v>
      </c>
      <c r="H1592" s="76" t="s">
        <v>3301</v>
      </c>
      <c r="I1592" s="77">
        <v>2.73</v>
      </c>
      <c r="J1592" s="2">
        <v>1</v>
      </c>
      <c r="K1592" s="119" cm="1">
        <f t="array" ref="K1592">ROUND(IF(C1592="Beer",SUM(LOOKUP(2,1/(SRP!$B$7:$B$9&lt;=E1592)/(SRP!$C$7:$C$9&gt;=E1592),SRP!$D$7:$D$9)*(G1592/100)*(E1592/1000)),IF(C1592="Spirits",SUM(LOOKUP(2,1/(SRP!$B$2:$B$6&lt;=E1592)/(SRP!$C$2:$C$6&gt;=E1592),SRP!$D$2:$D$6)*(G1592/100)*(E1592/1000)),IF(AND(C1592="Wine",D1592="Fortified Wines"),SUM(LOOKUP(2,1/(SRP!$B$20:$B$23&lt;=E1592)/(SRP!$C$20:$C$23&gt;=E1592),SRP!$D$20:$D$23)*(G1592/100)*(E1592/1000)),IF(C1592="Wine",SUM(LOOKUP(2,1/(SRP!$B$15:$B$19&lt;=E1592)/(SRP!$C$15:$C$19&gt;=E1592),SRP!$D$15:$D$19)*(G1592/100)*(E1592/1000)),IF(C1592="Ready to Drink",SUM(LOOKUP(2,1/(SRP!$B$10:$B$14&lt;=E1592)/(SRP!$C$10:$C$14&gt;=E1592),SRP!$D$10:$D$14)*(G1592/100)*(E1592/1000)),0))))),2)</f>
        <v>1.65</v>
      </c>
    </row>
    <row r="1593" spans="1:11" x14ac:dyDescent="0.35">
      <c r="A1593" s="2">
        <v>24090</v>
      </c>
      <c r="B1593" s="76" t="s">
        <v>4873</v>
      </c>
      <c r="C1593" s="76" t="s">
        <v>286</v>
      </c>
      <c r="D1593" s="76" t="s">
        <v>5237</v>
      </c>
      <c r="E1593" s="76">
        <v>750</v>
      </c>
      <c r="F1593" s="76">
        <v>12</v>
      </c>
      <c r="G1593" s="77">
        <v>9</v>
      </c>
      <c r="H1593" s="76" t="s">
        <v>3339</v>
      </c>
      <c r="I1593" s="77">
        <v>24.5</v>
      </c>
      <c r="J1593" s="2">
        <v>1</v>
      </c>
      <c r="K1593" s="119" cm="1">
        <f t="array" ref="K1593">ROUND(IF(C1593="Beer",SUM(LOOKUP(2,1/(SRP!$B$7:$B$9&lt;=E1593)/(SRP!$C$7:$C$9&gt;=E1593),SRP!$D$7:$D$9)*(G1593/100)*(E1593/1000)),IF(C1593="Spirits",SUM(LOOKUP(2,1/(SRP!$B$2:$B$6&lt;=E1593)/(SRP!$C$2:$C$6&gt;=E1593),SRP!$D$2:$D$6)*(G1593/100)*(E1593/1000)),IF(AND(C1593="Wine",D1593="Fortified Wines"),SUM(LOOKUP(2,1/(SRP!$B$20:$B$23&lt;=E1593)/(SRP!$C$20:$C$23&gt;=E1593),SRP!$D$20:$D$23)*(G1593/100)*(E1593/1000)),IF(C1593="Wine",SUM(LOOKUP(2,1/(SRP!$B$15:$B$19&lt;=E1593)/(SRP!$C$15:$C$19&gt;=E1593),SRP!$D$15:$D$19)*(G1593/100)*(E1593/1000)),IF(C1593="Ready to Drink",SUM(LOOKUP(2,1/(SRP!$B$10:$B$14&lt;=E1593)/(SRP!$C$10:$C$14&gt;=E1593),SRP!$D$10:$D$14)*(G1593/100)*(E1593/1000)),0))))),2)</f>
        <v>4.71</v>
      </c>
    </row>
    <row r="1594" spans="1:11" x14ac:dyDescent="0.35">
      <c r="A1594" s="2">
        <v>24114</v>
      </c>
      <c r="B1594" s="76" t="s">
        <v>6745</v>
      </c>
      <c r="C1594" s="76" t="s">
        <v>286</v>
      </c>
      <c r="D1594" s="76" t="s">
        <v>5236</v>
      </c>
      <c r="E1594" s="76">
        <v>750</v>
      </c>
      <c r="F1594" s="76">
        <v>12</v>
      </c>
      <c r="G1594" s="77">
        <v>11</v>
      </c>
      <c r="H1594" s="76" t="s">
        <v>3363</v>
      </c>
      <c r="I1594" s="77">
        <v>18.989999999999998</v>
      </c>
      <c r="J1594" s="2">
        <v>1</v>
      </c>
      <c r="K1594" s="119" cm="1">
        <f t="array" ref="K1594">ROUND(IF(C1594="Beer",SUM(LOOKUP(2,1/(SRP!$B$7:$B$9&lt;=E1594)/(SRP!$C$7:$C$9&gt;=E1594),SRP!$D$7:$D$9)*(G1594/100)*(E1594/1000)),IF(C1594="Spirits",SUM(LOOKUP(2,1/(SRP!$B$2:$B$6&lt;=E1594)/(SRP!$C$2:$C$6&gt;=E1594),SRP!$D$2:$D$6)*(G1594/100)*(E1594/1000)),IF(AND(C1594="Wine",D1594="Fortified Wines"),SUM(LOOKUP(2,1/(SRP!$B$20:$B$23&lt;=E1594)/(SRP!$C$20:$C$23&gt;=E1594),SRP!$D$20:$D$23)*(G1594/100)*(E1594/1000)),IF(C1594="Wine",SUM(LOOKUP(2,1/(SRP!$B$15:$B$19&lt;=E1594)/(SRP!$C$15:$C$19&gt;=E1594),SRP!$D$15:$D$19)*(G1594/100)*(E1594/1000)),IF(C1594="Ready to Drink",SUM(LOOKUP(2,1/(SRP!$B$10:$B$14&lt;=E1594)/(SRP!$C$10:$C$14&gt;=E1594),SRP!$D$10:$D$14)*(G1594/100)*(E1594/1000)),0))))),2)</f>
        <v>5.76</v>
      </c>
    </row>
    <row r="1595" spans="1:11" x14ac:dyDescent="0.35">
      <c r="A1595" s="2">
        <v>24125</v>
      </c>
      <c r="B1595" s="76" t="s">
        <v>1267</v>
      </c>
      <c r="C1595" s="76" t="s">
        <v>287</v>
      </c>
      <c r="D1595" s="76" t="s">
        <v>5271</v>
      </c>
      <c r="E1595" s="76">
        <v>5115</v>
      </c>
      <c r="F1595" s="76">
        <v>1</v>
      </c>
      <c r="G1595" s="77">
        <v>4</v>
      </c>
      <c r="H1595" s="76" t="s">
        <v>3330</v>
      </c>
      <c r="I1595" s="77">
        <v>22.72</v>
      </c>
      <c r="J1595" s="2">
        <v>15</v>
      </c>
      <c r="K1595" s="119" cm="1">
        <f t="array" ref="K1595">ROUND(IF(C1595="Beer",SUM(LOOKUP(2,1/(SRP!$B$7:$B$9&lt;=E1595)/(SRP!$C$7:$C$9&gt;=E1595),SRP!$D$7:$D$9)*(G1595/100)*(E1595/1000)),IF(C1595="Spirits",SUM(LOOKUP(2,1/(SRP!$B$2:$B$6&lt;=E1595)/(SRP!$C$2:$C$6&gt;=E1595),SRP!$D$2:$D$6)*(G1595/100)*(E1595/1000)),IF(AND(C1595="Wine",D1595="Fortified Wines"),SUM(LOOKUP(2,1/(SRP!$B$20:$B$23&lt;=E1595)/(SRP!$C$20:$C$23&gt;=E1595),SRP!$D$20:$D$23)*(G1595/100)*(E1595/1000)),IF(C1595="Wine",SUM(LOOKUP(2,1/(SRP!$B$15:$B$19&lt;=E1595)/(SRP!$C$15:$C$19&gt;=E1595),SRP!$D$15:$D$19)*(G1595/100)*(E1595/1000)),IF(C1595="Ready to Drink",SUM(LOOKUP(2,1/(SRP!$B$10:$B$14&lt;=E1595)/(SRP!$C$10:$C$14&gt;=E1595),SRP!$D$10:$D$14)*(G1595/100)*(E1595/1000)),0))))),2)</f>
        <v>14.28</v>
      </c>
    </row>
    <row r="1596" spans="1:11" x14ac:dyDescent="0.35">
      <c r="A1596" s="2">
        <v>24125</v>
      </c>
      <c r="B1596" s="76" t="s">
        <v>1267</v>
      </c>
      <c r="C1596" s="76" t="s">
        <v>287</v>
      </c>
      <c r="D1596" s="76" t="s">
        <v>5271</v>
      </c>
      <c r="E1596" s="76">
        <v>5115</v>
      </c>
      <c r="F1596" s="76">
        <v>1</v>
      </c>
      <c r="G1596" s="77">
        <v>4</v>
      </c>
      <c r="H1596" s="76" t="s">
        <v>3330</v>
      </c>
      <c r="I1596" s="77">
        <v>22.72</v>
      </c>
      <c r="J1596" s="2">
        <v>15</v>
      </c>
      <c r="K1596" s="119" cm="1">
        <f t="array" ref="K1596">ROUND(IF(C1596="Beer",SUM(LOOKUP(2,1/(SRP!$B$7:$B$9&lt;=E1596)/(SRP!$C$7:$C$9&gt;=E1596),SRP!$D$7:$D$9)*(G1596/100)*(E1596/1000)),IF(C1596="Spirits",SUM(LOOKUP(2,1/(SRP!$B$2:$B$6&lt;=E1596)/(SRP!$C$2:$C$6&gt;=E1596),SRP!$D$2:$D$6)*(G1596/100)*(E1596/1000)),IF(AND(C1596="Wine",D1596="Fortified Wines"),SUM(LOOKUP(2,1/(SRP!$B$20:$B$23&lt;=E1596)/(SRP!$C$20:$C$23&gt;=E1596),SRP!$D$20:$D$23)*(G1596/100)*(E1596/1000)),IF(C1596="Wine",SUM(LOOKUP(2,1/(SRP!$B$15:$B$19&lt;=E1596)/(SRP!$C$15:$C$19&gt;=E1596),SRP!$D$15:$D$19)*(G1596/100)*(E1596/1000)),IF(C1596="Ready to Drink",SUM(LOOKUP(2,1/(SRP!$B$10:$B$14&lt;=E1596)/(SRP!$C$10:$C$14&gt;=E1596),SRP!$D$10:$D$14)*(G1596/100)*(E1596/1000)),0))))),2)</f>
        <v>14.28</v>
      </c>
    </row>
    <row r="1597" spans="1:11" x14ac:dyDescent="0.35">
      <c r="A1597" s="2">
        <v>24139</v>
      </c>
      <c r="B1597" s="76" t="s">
        <v>1268</v>
      </c>
      <c r="C1597" s="76" t="s">
        <v>287</v>
      </c>
      <c r="D1597" s="76" t="s">
        <v>5230</v>
      </c>
      <c r="E1597" s="76">
        <v>4092</v>
      </c>
      <c r="F1597" s="76">
        <v>1</v>
      </c>
      <c r="G1597" s="77">
        <v>5.2</v>
      </c>
      <c r="H1597" s="76" t="s">
        <v>3325</v>
      </c>
      <c r="I1597" s="77">
        <v>23.99</v>
      </c>
      <c r="J1597" s="2">
        <v>12</v>
      </c>
      <c r="K1597" s="119" cm="1">
        <f t="array" ref="K1597">ROUND(IF(C1597="Beer",SUM(LOOKUP(2,1/(SRP!$B$7:$B$9&lt;=E1597)/(SRP!$C$7:$C$9&gt;=E1597),SRP!$D$7:$D$9)*(G1597/100)*(E1597/1000)),IF(C1597="Spirits",SUM(LOOKUP(2,1/(SRP!$B$2:$B$6&lt;=E1597)/(SRP!$C$2:$C$6&gt;=E1597),SRP!$D$2:$D$6)*(G1597/100)*(E1597/1000)),IF(AND(C1597="Wine",D1597="Fortified Wines"),SUM(LOOKUP(2,1/(SRP!$B$20:$B$23&lt;=E1597)/(SRP!$C$20:$C$23&gt;=E1597),SRP!$D$20:$D$23)*(G1597/100)*(E1597/1000)),IF(C1597="Wine",SUM(LOOKUP(2,1/(SRP!$B$15:$B$19&lt;=E1597)/(SRP!$C$15:$C$19&gt;=E1597),SRP!$D$15:$D$19)*(G1597/100)*(E1597/1000)),IF(C1597="Ready to Drink",SUM(LOOKUP(2,1/(SRP!$B$10:$B$14&lt;=E1597)/(SRP!$C$10:$C$14&gt;=E1597),SRP!$D$10:$D$14)*(G1597/100)*(E1597/1000)),0))))),2)</f>
        <v>14.85</v>
      </c>
    </row>
    <row r="1598" spans="1:11" x14ac:dyDescent="0.35">
      <c r="A1598" s="2">
        <v>24139</v>
      </c>
      <c r="B1598" s="76" t="s">
        <v>1268</v>
      </c>
      <c r="C1598" s="76" t="s">
        <v>287</v>
      </c>
      <c r="D1598" s="76" t="s">
        <v>5230</v>
      </c>
      <c r="E1598" s="76">
        <v>4092</v>
      </c>
      <c r="F1598" s="76">
        <v>1</v>
      </c>
      <c r="G1598" s="77">
        <v>5.2</v>
      </c>
      <c r="H1598" s="76" t="s">
        <v>3325</v>
      </c>
      <c r="I1598" s="77">
        <v>23.99</v>
      </c>
      <c r="J1598" s="2">
        <v>12</v>
      </c>
      <c r="K1598" s="119" cm="1">
        <f t="array" ref="K1598">ROUND(IF(C1598="Beer",SUM(LOOKUP(2,1/(SRP!$B$7:$B$9&lt;=E1598)/(SRP!$C$7:$C$9&gt;=E1598),SRP!$D$7:$D$9)*(G1598/100)*(E1598/1000)),IF(C1598="Spirits",SUM(LOOKUP(2,1/(SRP!$B$2:$B$6&lt;=E1598)/(SRP!$C$2:$C$6&gt;=E1598),SRP!$D$2:$D$6)*(G1598/100)*(E1598/1000)),IF(AND(C1598="Wine",D1598="Fortified Wines"),SUM(LOOKUP(2,1/(SRP!$B$20:$B$23&lt;=E1598)/(SRP!$C$20:$C$23&gt;=E1598),SRP!$D$20:$D$23)*(G1598/100)*(E1598/1000)),IF(C1598="Wine",SUM(LOOKUP(2,1/(SRP!$B$15:$B$19&lt;=E1598)/(SRP!$C$15:$C$19&gt;=E1598),SRP!$D$15:$D$19)*(G1598/100)*(E1598/1000)),IF(C1598="Ready to Drink",SUM(LOOKUP(2,1/(SRP!$B$10:$B$14&lt;=E1598)/(SRP!$C$10:$C$14&gt;=E1598),SRP!$D$10:$D$14)*(G1598/100)*(E1598/1000)),0))))),2)</f>
        <v>14.85</v>
      </c>
    </row>
    <row r="1599" spans="1:11" x14ac:dyDescent="0.35">
      <c r="A1599" s="2">
        <v>24172</v>
      </c>
      <c r="B1599" s="76" t="s">
        <v>1269</v>
      </c>
      <c r="C1599" s="76" t="s">
        <v>286</v>
      </c>
      <c r="D1599" s="76" t="s">
        <v>5236</v>
      </c>
      <c r="E1599" s="76">
        <v>750</v>
      </c>
      <c r="F1599" s="76">
        <v>12</v>
      </c>
      <c r="G1599" s="77">
        <v>15</v>
      </c>
      <c r="H1599" s="76" t="s">
        <v>3303</v>
      </c>
      <c r="I1599" s="77">
        <v>46.99</v>
      </c>
      <c r="J1599" s="2">
        <v>1</v>
      </c>
      <c r="K1599" s="119" cm="1">
        <f t="array" ref="K1599">ROUND(IF(C1599="Beer",SUM(LOOKUP(2,1/(SRP!$B$7:$B$9&lt;=E1599)/(SRP!$C$7:$C$9&gt;=E1599),SRP!$D$7:$D$9)*(G1599/100)*(E1599/1000)),IF(C1599="Spirits",SUM(LOOKUP(2,1/(SRP!$B$2:$B$6&lt;=E1599)/(SRP!$C$2:$C$6&gt;=E1599),SRP!$D$2:$D$6)*(G1599/100)*(E1599/1000)),IF(AND(C1599="Wine",D1599="Fortified Wines"),SUM(LOOKUP(2,1/(SRP!$B$20:$B$23&lt;=E1599)/(SRP!$C$20:$C$23&gt;=E1599),SRP!$D$20:$D$23)*(G1599/100)*(E1599/1000)),IF(C1599="Wine",SUM(LOOKUP(2,1/(SRP!$B$15:$B$19&lt;=E1599)/(SRP!$C$15:$C$19&gt;=E1599),SRP!$D$15:$D$19)*(G1599/100)*(E1599/1000)),IF(C1599="Ready to Drink",SUM(LOOKUP(2,1/(SRP!$B$10:$B$14&lt;=E1599)/(SRP!$C$10:$C$14&gt;=E1599),SRP!$D$10:$D$14)*(G1599/100)*(E1599/1000)),0))))),2)</f>
        <v>7.85</v>
      </c>
    </row>
    <row r="1600" spans="1:11" x14ac:dyDescent="0.35">
      <c r="A1600" s="2">
        <v>24223</v>
      </c>
      <c r="B1600" s="76" t="s">
        <v>1270</v>
      </c>
      <c r="C1600" s="76" t="s">
        <v>285</v>
      </c>
      <c r="D1600" s="76" t="s">
        <v>5312</v>
      </c>
      <c r="E1600" s="76">
        <v>750</v>
      </c>
      <c r="F1600" s="76">
        <v>6</v>
      </c>
      <c r="G1600" s="77">
        <v>40</v>
      </c>
      <c r="H1600" s="76" t="s">
        <v>3283</v>
      </c>
      <c r="I1600" s="77">
        <v>39.99</v>
      </c>
      <c r="J1600" s="2">
        <v>1</v>
      </c>
      <c r="K1600" s="119" cm="1">
        <f t="array" ref="K1600">ROUND(IF(C1600="Beer",SUM(LOOKUP(2,1/(SRP!$B$7:$B$9&lt;=E1600)/(SRP!$C$7:$C$9&gt;=E1600),SRP!$D$7:$D$9)*(G1600/100)*(E1600/1000)),IF(C1600="Spirits",SUM(LOOKUP(2,1/(SRP!$B$2:$B$6&lt;=E1600)/(SRP!$C$2:$C$6&gt;=E1600),SRP!$D$2:$D$6)*(G1600/100)*(E1600/1000)),IF(AND(C1600="Wine",D1600="Fortified Wines"),SUM(LOOKUP(2,1/(SRP!$B$20:$B$23&lt;=E1600)/(SRP!$C$20:$C$23&gt;=E1600),SRP!$D$20:$D$23)*(G1600/100)*(E1600/1000)),IF(C1600="Wine",SUM(LOOKUP(2,1/(SRP!$B$15:$B$19&lt;=E1600)/(SRP!$C$15:$C$19&gt;=E1600),SRP!$D$15:$D$19)*(G1600/100)*(E1600/1000)),IF(C1600="Ready to Drink",SUM(LOOKUP(2,1/(SRP!$B$10:$B$14&lt;=E1600)/(SRP!$C$10:$C$14&gt;=E1600),SRP!$D$10:$D$14)*(G1600/100)*(E1600/1000)),0))))),2)</f>
        <v>20.94</v>
      </c>
    </row>
    <row r="1601" spans="1:11" x14ac:dyDescent="0.35">
      <c r="A1601" s="2">
        <v>24230</v>
      </c>
      <c r="B1601" s="76" t="s">
        <v>1271</v>
      </c>
      <c r="C1601" s="76" t="s">
        <v>287</v>
      </c>
      <c r="D1601" s="76" t="s">
        <v>5240</v>
      </c>
      <c r="E1601" s="76">
        <v>473</v>
      </c>
      <c r="F1601" s="76">
        <v>24</v>
      </c>
      <c r="G1601" s="77">
        <v>6.66</v>
      </c>
      <c r="H1601" s="76" t="s">
        <v>3364</v>
      </c>
      <c r="I1601" s="77">
        <v>2.79</v>
      </c>
      <c r="J1601" s="2">
        <v>1</v>
      </c>
      <c r="K1601" s="119" cm="1">
        <f t="array" ref="K1601">ROUND(IF(C1601="Beer",SUM(LOOKUP(2,1/(SRP!$B$7:$B$9&lt;=E1601)/(SRP!$C$7:$C$9&gt;=E1601),SRP!$D$7:$D$9)*(G1601/100)*(E1601/1000)),IF(C1601="Spirits",SUM(LOOKUP(2,1/(SRP!$B$2:$B$6&lt;=E1601)/(SRP!$C$2:$C$6&gt;=E1601),SRP!$D$2:$D$6)*(G1601/100)*(E1601/1000)),IF(AND(C1601="Wine",D1601="Fortified Wines"),SUM(LOOKUP(2,1/(SRP!$B$20:$B$23&lt;=E1601)/(SRP!$C$20:$C$23&gt;=E1601),SRP!$D$20:$D$23)*(G1601/100)*(E1601/1000)),IF(C1601="Wine",SUM(LOOKUP(2,1/(SRP!$B$15:$B$19&lt;=E1601)/(SRP!$C$15:$C$19&gt;=E1601),SRP!$D$15:$D$19)*(G1601/100)*(E1601/1000)),IF(C1601="Ready to Drink",SUM(LOOKUP(2,1/(SRP!$B$10:$B$14&lt;=E1601)/(SRP!$C$10:$C$14&gt;=E1601),SRP!$D$10:$D$14)*(G1601/100)*(E1601/1000)),0))))),2)</f>
        <v>2.2000000000000002</v>
      </c>
    </row>
    <row r="1602" spans="1:11" x14ac:dyDescent="0.35">
      <c r="A1602" s="2">
        <v>24230</v>
      </c>
      <c r="B1602" s="76" t="s">
        <v>1271</v>
      </c>
      <c r="C1602" s="76" t="s">
        <v>287</v>
      </c>
      <c r="D1602" s="76" t="s">
        <v>5240</v>
      </c>
      <c r="E1602" s="76">
        <v>473</v>
      </c>
      <c r="F1602" s="76">
        <v>24</v>
      </c>
      <c r="G1602" s="77">
        <v>6.66</v>
      </c>
      <c r="H1602" s="76" t="s">
        <v>3364</v>
      </c>
      <c r="I1602" s="77">
        <v>2.79</v>
      </c>
      <c r="J1602" s="2">
        <v>1</v>
      </c>
      <c r="K1602" s="119" cm="1">
        <f t="array" ref="K1602">ROUND(IF(C1602="Beer",SUM(LOOKUP(2,1/(SRP!$B$7:$B$9&lt;=E1602)/(SRP!$C$7:$C$9&gt;=E1602),SRP!$D$7:$D$9)*(G1602/100)*(E1602/1000)),IF(C1602="Spirits",SUM(LOOKUP(2,1/(SRP!$B$2:$B$6&lt;=E1602)/(SRP!$C$2:$C$6&gt;=E1602),SRP!$D$2:$D$6)*(G1602/100)*(E1602/1000)),IF(AND(C1602="Wine",D1602="Fortified Wines"),SUM(LOOKUP(2,1/(SRP!$B$20:$B$23&lt;=E1602)/(SRP!$C$20:$C$23&gt;=E1602),SRP!$D$20:$D$23)*(G1602/100)*(E1602/1000)),IF(C1602="Wine",SUM(LOOKUP(2,1/(SRP!$B$15:$B$19&lt;=E1602)/(SRP!$C$15:$C$19&gt;=E1602),SRP!$D$15:$D$19)*(G1602/100)*(E1602/1000)),IF(C1602="Ready to Drink",SUM(LOOKUP(2,1/(SRP!$B$10:$B$14&lt;=E1602)/(SRP!$C$10:$C$14&gt;=E1602),SRP!$D$10:$D$14)*(G1602/100)*(E1602/1000)),0))))),2)</f>
        <v>2.2000000000000002</v>
      </c>
    </row>
    <row r="1603" spans="1:11" x14ac:dyDescent="0.35">
      <c r="A1603" s="2">
        <v>24248</v>
      </c>
      <c r="B1603" s="76" t="s">
        <v>2619</v>
      </c>
      <c r="C1603" s="76" t="s">
        <v>285</v>
      </c>
      <c r="D1603" s="76" t="s">
        <v>6961</v>
      </c>
      <c r="E1603" s="76">
        <v>750</v>
      </c>
      <c r="F1603" s="76">
        <v>6</v>
      </c>
      <c r="G1603" s="77">
        <v>43</v>
      </c>
      <c r="H1603" s="76" t="s">
        <v>3284</v>
      </c>
      <c r="I1603" s="77">
        <v>59.99</v>
      </c>
      <c r="J1603" s="2">
        <v>1</v>
      </c>
      <c r="K1603" s="119" cm="1">
        <f t="array" ref="K1603">ROUND(IF(C1603="Beer",SUM(LOOKUP(2,1/(SRP!$B$7:$B$9&lt;=E1603)/(SRP!$C$7:$C$9&gt;=E1603),SRP!$D$7:$D$9)*(G1603/100)*(E1603/1000)),IF(C1603="Spirits",SUM(LOOKUP(2,1/(SRP!$B$2:$B$6&lt;=E1603)/(SRP!$C$2:$C$6&gt;=E1603),SRP!$D$2:$D$6)*(G1603/100)*(E1603/1000)),IF(AND(C1603="Wine",D1603="Fortified Wines"),SUM(LOOKUP(2,1/(SRP!$B$20:$B$23&lt;=E1603)/(SRP!$C$20:$C$23&gt;=E1603),SRP!$D$20:$D$23)*(G1603/100)*(E1603/1000)),IF(C1603="Wine",SUM(LOOKUP(2,1/(SRP!$B$15:$B$19&lt;=E1603)/(SRP!$C$15:$C$19&gt;=E1603),SRP!$D$15:$D$19)*(G1603/100)*(E1603/1000)),IF(C1603="Ready to Drink",SUM(LOOKUP(2,1/(SRP!$B$10:$B$14&lt;=E1603)/(SRP!$C$10:$C$14&gt;=E1603),SRP!$D$10:$D$14)*(G1603/100)*(E1603/1000)),0))))),2)</f>
        <v>22.51</v>
      </c>
    </row>
    <row r="1604" spans="1:11" x14ac:dyDescent="0.35">
      <c r="A1604" s="2">
        <v>24302</v>
      </c>
      <c r="B1604" s="76" t="s">
        <v>1272</v>
      </c>
      <c r="C1604" s="76" t="s">
        <v>285</v>
      </c>
      <c r="D1604" s="76" t="s">
        <v>6942</v>
      </c>
      <c r="E1604" s="76">
        <v>750</v>
      </c>
      <c r="F1604" s="76">
        <v>6</v>
      </c>
      <c r="G1604" s="77">
        <v>53.5</v>
      </c>
      <c r="H1604" s="76" t="s">
        <v>6694</v>
      </c>
      <c r="I1604" s="77">
        <v>99.99</v>
      </c>
      <c r="J1604" s="2">
        <v>1</v>
      </c>
      <c r="K1604" s="119" cm="1">
        <f t="array" ref="K1604">ROUND(IF(C1604="Beer",SUM(LOOKUP(2,1/(SRP!$B$7:$B$9&lt;=E1604)/(SRP!$C$7:$C$9&gt;=E1604),SRP!$D$7:$D$9)*(G1604/100)*(E1604/1000)),IF(C1604="Spirits",SUM(LOOKUP(2,1/(SRP!$B$2:$B$6&lt;=E1604)/(SRP!$C$2:$C$6&gt;=E1604),SRP!$D$2:$D$6)*(G1604/100)*(E1604/1000)),IF(AND(C1604="Wine",D1604="Fortified Wines"),SUM(LOOKUP(2,1/(SRP!$B$20:$B$23&lt;=E1604)/(SRP!$C$20:$C$23&gt;=E1604),SRP!$D$20:$D$23)*(G1604/100)*(E1604/1000)),IF(C1604="Wine",SUM(LOOKUP(2,1/(SRP!$B$15:$B$19&lt;=E1604)/(SRP!$C$15:$C$19&gt;=E1604),SRP!$D$15:$D$19)*(G1604/100)*(E1604/1000)),IF(C1604="Ready to Drink",SUM(LOOKUP(2,1/(SRP!$B$10:$B$14&lt;=E1604)/(SRP!$C$10:$C$14&gt;=E1604),SRP!$D$10:$D$14)*(G1604/100)*(E1604/1000)),0))))),2)</f>
        <v>28.01</v>
      </c>
    </row>
    <row r="1605" spans="1:11" x14ac:dyDescent="0.35">
      <c r="A1605" s="2">
        <v>24367</v>
      </c>
      <c r="B1605" s="76" t="s">
        <v>1273</v>
      </c>
      <c r="C1605" s="76" t="s">
        <v>287</v>
      </c>
      <c r="D1605" s="76" t="s">
        <v>5230</v>
      </c>
      <c r="E1605" s="76">
        <v>4092</v>
      </c>
      <c r="F1605" s="76">
        <v>1</v>
      </c>
      <c r="G1605" s="77">
        <v>4.2</v>
      </c>
      <c r="H1605" s="76" t="s">
        <v>3324</v>
      </c>
      <c r="I1605" s="77">
        <v>32.29</v>
      </c>
      <c r="J1605" s="2">
        <v>12</v>
      </c>
      <c r="K1605" s="119" cm="1">
        <f t="array" ref="K1605">ROUND(IF(C1605="Beer",SUM(LOOKUP(2,1/(SRP!$B$7:$B$9&lt;=E1605)/(SRP!$C$7:$C$9&gt;=E1605),SRP!$D$7:$D$9)*(G1605/100)*(E1605/1000)),IF(C1605="Spirits",SUM(LOOKUP(2,1/(SRP!$B$2:$B$6&lt;=E1605)/(SRP!$C$2:$C$6&gt;=E1605),SRP!$D$2:$D$6)*(G1605/100)*(E1605/1000)),IF(AND(C1605="Wine",D1605="Fortified Wines"),SUM(LOOKUP(2,1/(SRP!$B$20:$B$23&lt;=E1605)/(SRP!$C$20:$C$23&gt;=E1605),SRP!$D$20:$D$23)*(G1605/100)*(E1605/1000)),IF(C1605="Wine",SUM(LOOKUP(2,1/(SRP!$B$15:$B$19&lt;=E1605)/(SRP!$C$15:$C$19&gt;=E1605),SRP!$D$15:$D$19)*(G1605/100)*(E1605/1000)),IF(C1605="Ready to Drink",SUM(LOOKUP(2,1/(SRP!$B$10:$B$14&lt;=E1605)/(SRP!$C$10:$C$14&gt;=E1605),SRP!$D$10:$D$14)*(G1605/100)*(E1605/1000)),0))))),2)</f>
        <v>12</v>
      </c>
    </row>
    <row r="1606" spans="1:11" x14ac:dyDescent="0.35">
      <c r="A1606" s="2">
        <v>24367</v>
      </c>
      <c r="B1606" s="76" t="s">
        <v>1273</v>
      </c>
      <c r="C1606" s="76" t="s">
        <v>287</v>
      </c>
      <c r="D1606" s="76" t="s">
        <v>5230</v>
      </c>
      <c r="E1606" s="76">
        <v>4092</v>
      </c>
      <c r="F1606" s="76">
        <v>1</v>
      </c>
      <c r="G1606" s="77">
        <v>4.2</v>
      </c>
      <c r="H1606" s="76" t="s">
        <v>3324</v>
      </c>
      <c r="I1606" s="77">
        <v>32.29</v>
      </c>
      <c r="J1606" s="2">
        <v>12</v>
      </c>
      <c r="K1606" s="119" cm="1">
        <f t="array" ref="K1606">ROUND(IF(C1606="Beer",SUM(LOOKUP(2,1/(SRP!$B$7:$B$9&lt;=E1606)/(SRP!$C$7:$C$9&gt;=E1606),SRP!$D$7:$D$9)*(G1606/100)*(E1606/1000)),IF(C1606="Spirits",SUM(LOOKUP(2,1/(SRP!$B$2:$B$6&lt;=E1606)/(SRP!$C$2:$C$6&gt;=E1606),SRP!$D$2:$D$6)*(G1606/100)*(E1606/1000)),IF(AND(C1606="Wine",D1606="Fortified Wines"),SUM(LOOKUP(2,1/(SRP!$B$20:$B$23&lt;=E1606)/(SRP!$C$20:$C$23&gt;=E1606),SRP!$D$20:$D$23)*(G1606/100)*(E1606/1000)),IF(C1606="Wine",SUM(LOOKUP(2,1/(SRP!$B$15:$B$19&lt;=E1606)/(SRP!$C$15:$C$19&gt;=E1606),SRP!$D$15:$D$19)*(G1606/100)*(E1606/1000)),IF(C1606="Ready to Drink",SUM(LOOKUP(2,1/(SRP!$B$10:$B$14&lt;=E1606)/(SRP!$C$10:$C$14&gt;=E1606),SRP!$D$10:$D$14)*(G1606/100)*(E1606/1000)),0))))),2)</f>
        <v>12</v>
      </c>
    </row>
    <row r="1607" spans="1:11" x14ac:dyDescent="0.35">
      <c r="A1607" s="2">
        <v>24368</v>
      </c>
      <c r="B1607" s="76" t="s">
        <v>1274</v>
      </c>
      <c r="C1607" s="76" t="s">
        <v>287</v>
      </c>
      <c r="D1607" s="76" t="s">
        <v>5230</v>
      </c>
      <c r="E1607" s="76">
        <v>8184</v>
      </c>
      <c r="F1607" s="76">
        <v>1</v>
      </c>
      <c r="G1607" s="77">
        <v>4.2</v>
      </c>
      <c r="H1607" s="76" t="s">
        <v>3324</v>
      </c>
      <c r="I1607" s="77">
        <v>56.49</v>
      </c>
      <c r="J1607" s="2">
        <v>24</v>
      </c>
      <c r="K1607" s="119" cm="1">
        <f t="array" ref="K1607">ROUND(IF(C1607="Beer",SUM(LOOKUP(2,1/(SRP!$B$7:$B$9&lt;=E1607)/(SRP!$C$7:$C$9&gt;=E1607),SRP!$D$7:$D$9)*(G1607/100)*(E1607/1000)),IF(C1607="Spirits",SUM(LOOKUP(2,1/(SRP!$B$2:$B$6&lt;=E1607)/(SRP!$C$2:$C$6&gt;=E1607),SRP!$D$2:$D$6)*(G1607/100)*(E1607/1000)),IF(AND(C1607="Wine",D1607="Fortified Wines"),SUM(LOOKUP(2,1/(SRP!$B$20:$B$23&lt;=E1607)/(SRP!$C$20:$C$23&gt;=E1607),SRP!$D$20:$D$23)*(G1607/100)*(E1607/1000)),IF(C1607="Wine",SUM(LOOKUP(2,1/(SRP!$B$15:$B$19&lt;=E1607)/(SRP!$C$15:$C$19&gt;=E1607),SRP!$D$15:$D$19)*(G1607/100)*(E1607/1000)),IF(C1607="Ready to Drink",SUM(LOOKUP(2,1/(SRP!$B$10:$B$14&lt;=E1607)/(SRP!$C$10:$C$14&gt;=E1607),SRP!$D$10:$D$14)*(G1607/100)*(E1607/1000)),0))))),2)</f>
        <v>24</v>
      </c>
    </row>
    <row r="1608" spans="1:11" x14ac:dyDescent="0.35">
      <c r="A1608" s="2">
        <v>24368</v>
      </c>
      <c r="B1608" s="76" t="s">
        <v>1274</v>
      </c>
      <c r="C1608" s="76" t="s">
        <v>287</v>
      </c>
      <c r="D1608" s="76" t="s">
        <v>5230</v>
      </c>
      <c r="E1608" s="76">
        <v>8184</v>
      </c>
      <c r="F1608" s="76">
        <v>1</v>
      </c>
      <c r="G1608" s="77">
        <v>4.2</v>
      </c>
      <c r="H1608" s="76" t="s">
        <v>3324</v>
      </c>
      <c r="I1608" s="77">
        <v>56.49</v>
      </c>
      <c r="J1608" s="2">
        <v>24</v>
      </c>
      <c r="K1608" s="119" cm="1">
        <f t="array" ref="K1608">ROUND(IF(C1608="Beer",SUM(LOOKUP(2,1/(SRP!$B$7:$B$9&lt;=E1608)/(SRP!$C$7:$C$9&gt;=E1608),SRP!$D$7:$D$9)*(G1608/100)*(E1608/1000)),IF(C1608="Spirits",SUM(LOOKUP(2,1/(SRP!$B$2:$B$6&lt;=E1608)/(SRP!$C$2:$C$6&gt;=E1608),SRP!$D$2:$D$6)*(G1608/100)*(E1608/1000)),IF(AND(C1608="Wine",D1608="Fortified Wines"),SUM(LOOKUP(2,1/(SRP!$B$20:$B$23&lt;=E1608)/(SRP!$C$20:$C$23&gt;=E1608),SRP!$D$20:$D$23)*(G1608/100)*(E1608/1000)),IF(C1608="Wine",SUM(LOOKUP(2,1/(SRP!$B$15:$B$19&lt;=E1608)/(SRP!$C$15:$C$19&gt;=E1608),SRP!$D$15:$D$19)*(G1608/100)*(E1608/1000)),IF(C1608="Ready to Drink",SUM(LOOKUP(2,1/(SRP!$B$10:$B$14&lt;=E1608)/(SRP!$C$10:$C$14&gt;=E1608),SRP!$D$10:$D$14)*(G1608/100)*(E1608/1000)),0))))),2)</f>
        <v>24</v>
      </c>
    </row>
    <row r="1609" spans="1:11" x14ac:dyDescent="0.35">
      <c r="A1609" s="2">
        <v>24369</v>
      </c>
      <c r="B1609" s="76" t="s">
        <v>1275</v>
      </c>
      <c r="C1609" s="76" t="s">
        <v>287</v>
      </c>
      <c r="D1609" s="76" t="s">
        <v>5230</v>
      </c>
      <c r="E1609" s="76">
        <v>8520</v>
      </c>
      <c r="F1609" s="76">
        <v>1</v>
      </c>
      <c r="G1609" s="77">
        <v>4.5999999999999996</v>
      </c>
      <c r="H1609" s="76" t="s">
        <v>3324</v>
      </c>
      <c r="I1609" s="77">
        <v>38.99</v>
      </c>
      <c r="J1609" s="2">
        <v>24</v>
      </c>
      <c r="K1609" s="119" cm="1">
        <f t="array" ref="K1609">ROUND(IF(C1609="Beer",SUM(LOOKUP(2,1/(SRP!$B$7:$B$9&lt;=E1609)/(SRP!$C$7:$C$9&gt;=E1609),SRP!$D$7:$D$9)*(G1609/100)*(E1609/1000)),IF(C1609="Spirits",SUM(LOOKUP(2,1/(SRP!$B$2:$B$6&lt;=E1609)/(SRP!$C$2:$C$6&gt;=E1609),SRP!$D$2:$D$6)*(G1609/100)*(E1609/1000)),IF(AND(C1609="Wine",D1609="Fortified Wines"),SUM(LOOKUP(2,1/(SRP!$B$20:$B$23&lt;=E1609)/(SRP!$C$20:$C$23&gt;=E1609),SRP!$D$20:$D$23)*(G1609/100)*(E1609/1000)),IF(C1609="Wine",SUM(LOOKUP(2,1/(SRP!$B$15:$B$19&lt;=E1609)/(SRP!$C$15:$C$19&gt;=E1609),SRP!$D$15:$D$19)*(G1609/100)*(E1609/1000)),IF(C1609="Ready to Drink",SUM(LOOKUP(2,1/(SRP!$B$10:$B$14&lt;=E1609)/(SRP!$C$10:$C$14&gt;=E1609),SRP!$D$10:$D$14)*(G1609/100)*(E1609/1000)),0))))),2)</f>
        <v>27.36</v>
      </c>
    </row>
    <row r="1610" spans="1:11" x14ac:dyDescent="0.35">
      <c r="A1610" s="2">
        <v>24369</v>
      </c>
      <c r="B1610" s="76" t="s">
        <v>1275</v>
      </c>
      <c r="C1610" s="76" t="s">
        <v>287</v>
      </c>
      <c r="D1610" s="76" t="s">
        <v>5230</v>
      </c>
      <c r="E1610" s="76">
        <v>8520</v>
      </c>
      <c r="F1610" s="76">
        <v>1</v>
      </c>
      <c r="G1610" s="77">
        <v>4.5999999999999996</v>
      </c>
      <c r="H1610" s="76" t="s">
        <v>3324</v>
      </c>
      <c r="I1610" s="77">
        <v>38.99</v>
      </c>
      <c r="J1610" s="2">
        <v>24</v>
      </c>
      <c r="K1610" s="119" cm="1">
        <f t="array" ref="K1610">ROUND(IF(C1610="Beer",SUM(LOOKUP(2,1/(SRP!$B$7:$B$9&lt;=E1610)/(SRP!$C$7:$C$9&gt;=E1610),SRP!$D$7:$D$9)*(G1610/100)*(E1610/1000)),IF(C1610="Spirits",SUM(LOOKUP(2,1/(SRP!$B$2:$B$6&lt;=E1610)/(SRP!$C$2:$C$6&gt;=E1610),SRP!$D$2:$D$6)*(G1610/100)*(E1610/1000)),IF(AND(C1610="Wine",D1610="Fortified Wines"),SUM(LOOKUP(2,1/(SRP!$B$20:$B$23&lt;=E1610)/(SRP!$C$20:$C$23&gt;=E1610),SRP!$D$20:$D$23)*(G1610/100)*(E1610/1000)),IF(C1610="Wine",SUM(LOOKUP(2,1/(SRP!$B$15:$B$19&lt;=E1610)/(SRP!$C$15:$C$19&gt;=E1610),SRP!$D$15:$D$19)*(G1610/100)*(E1610/1000)),IF(C1610="Ready to Drink",SUM(LOOKUP(2,1/(SRP!$B$10:$B$14&lt;=E1610)/(SRP!$C$10:$C$14&gt;=E1610),SRP!$D$10:$D$14)*(G1610/100)*(E1610/1000)),0))))),2)</f>
        <v>27.36</v>
      </c>
    </row>
    <row r="1611" spans="1:11" x14ac:dyDescent="0.35">
      <c r="A1611" s="2">
        <v>24370</v>
      </c>
      <c r="B1611" s="76" t="s">
        <v>1276</v>
      </c>
      <c r="C1611" s="76" t="s">
        <v>287</v>
      </c>
      <c r="D1611" s="76" t="s">
        <v>5230</v>
      </c>
      <c r="E1611" s="76">
        <v>5325</v>
      </c>
      <c r="F1611" s="76">
        <v>1</v>
      </c>
      <c r="G1611" s="77">
        <v>4.5999999999999996</v>
      </c>
      <c r="H1611" s="76" t="s">
        <v>3324</v>
      </c>
      <c r="I1611" s="77">
        <v>24.99</v>
      </c>
      <c r="J1611" s="2">
        <v>15</v>
      </c>
      <c r="K1611" s="119" cm="1">
        <f t="array" ref="K1611">ROUND(IF(C1611="Beer",SUM(LOOKUP(2,1/(SRP!$B$7:$B$9&lt;=E1611)/(SRP!$C$7:$C$9&gt;=E1611),SRP!$D$7:$D$9)*(G1611/100)*(E1611/1000)),IF(C1611="Spirits",SUM(LOOKUP(2,1/(SRP!$B$2:$B$6&lt;=E1611)/(SRP!$C$2:$C$6&gt;=E1611),SRP!$D$2:$D$6)*(G1611/100)*(E1611/1000)),IF(AND(C1611="Wine",D1611="Fortified Wines"),SUM(LOOKUP(2,1/(SRP!$B$20:$B$23&lt;=E1611)/(SRP!$C$20:$C$23&gt;=E1611),SRP!$D$20:$D$23)*(G1611/100)*(E1611/1000)),IF(C1611="Wine",SUM(LOOKUP(2,1/(SRP!$B$15:$B$19&lt;=E1611)/(SRP!$C$15:$C$19&gt;=E1611),SRP!$D$15:$D$19)*(G1611/100)*(E1611/1000)),IF(C1611="Ready to Drink",SUM(LOOKUP(2,1/(SRP!$B$10:$B$14&lt;=E1611)/(SRP!$C$10:$C$14&gt;=E1611),SRP!$D$10:$D$14)*(G1611/100)*(E1611/1000)),0))))),2)</f>
        <v>17.100000000000001</v>
      </c>
    </row>
    <row r="1612" spans="1:11" x14ac:dyDescent="0.35">
      <c r="A1612" s="2">
        <v>24370</v>
      </c>
      <c r="B1612" s="76" t="s">
        <v>1276</v>
      </c>
      <c r="C1612" s="76" t="s">
        <v>287</v>
      </c>
      <c r="D1612" s="76" t="s">
        <v>5230</v>
      </c>
      <c r="E1612" s="76">
        <v>5325</v>
      </c>
      <c r="F1612" s="76">
        <v>1</v>
      </c>
      <c r="G1612" s="77">
        <v>4.5999999999999996</v>
      </c>
      <c r="H1612" s="76" t="s">
        <v>3324</v>
      </c>
      <c r="I1612" s="77">
        <v>24.99</v>
      </c>
      <c r="J1612" s="2">
        <v>15</v>
      </c>
      <c r="K1612" s="119" cm="1">
        <f t="array" ref="K1612">ROUND(IF(C1612="Beer",SUM(LOOKUP(2,1/(SRP!$B$7:$B$9&lt;=E1612)/(SRP!$C$7:$C$9&gt;=E1612),SRP!$D$7:$D$9)*(G1612/100)*(E1612/1000)),IF(C1612="Spirits",SUM(LOOKUP(2,1/(SRP!$B$2:$B$6&lt;=E1612)/(SRP!$C$2:$C$6&gt;=E1612),SRP!$D$2:$D$6)*(G1612/100)*(E1612/1000)),IF(AND(C1612="Wine",D1612="Fortified Wines"),SUM(LOOKUP(2,1/(SRP!$B$20:$B$23&lt;=E1612)/(SRP!$C$20:$C$23&gt;=E1612),SRP!$D$20:$D$23)*(G1612/100)*(E1612/1000)),IF(C1612="Wine",SUM(LOOKUP(2,1/(SRP!$B$15:$B$19&lt;=E1612)/(SRP!$C$15:$C$19&gt;=E1612),SRP!$D$15:$D$19)*(G1612/100)*(E1612/1000)),IF(C1612="Ready to Drink",SUM(LOOKUP(2,1/(SRP!$B$10:$B$14&lt;=E1612)/(SRP!$C$10:$C$14&gt;=E1612),SRP!$D$10:$D$14)*(G1612/100)*(E1612/1000)),0))))),2)</f>
        <v>17.100000000000001</v>
      </c>
    </row>
    <row r="1613" spans="1:11" x14ac:dyDescent="0.35">
      <c r="A1613" s="2">
        <v>24371</v>
      </c>
      <c r="B1613" s="76" t="s">
        <v>1277</v>
      </c>
      <c r="C1613" s="76" t="s">
        <v>287</v>
      </c>
      <c r="D1613" s="76" t="s">
        <v>5230</v>
      </c>
      <c r="E1613" s="76">
        <v>2130</v>
      </c>
      <c r="F1613" s="76">
        <v>4</v>
      </c>
      <c r="G1613" s="77">
        <v>4.5999999999999996</v>
      </c>
      <c r="H1613" s="76" t="s">
        <v>3324</v>
      </c>
      <c r="I1613" s="77">
        <v>11.29</v>
      </c>
      <c r="J1613" s="2">
        <v>6</v>
      </c>
      <c r="K1613" s="119" cm="1">
        <f t="array" ref="K1613">ROUND(IF(C1613="Beer",SUM(LOOKUP(2,1/(SRP!$B$7:$B$9&lt;=E1613)/(SRP!$C$7:$C$9&gt;=E1613),SRP!$D$7:$D$9)*(G1613/100)*(E1613/1000)),IF(C1613="Spirits",SUM(LOOKUP(2,1/(SRP!$B$2:$B$6&lt;=E1613)/(SRP!$C$2:$C$6&gt;=E1613),SRP!$D$2:$D$6)*(G1613/100)*(E1613/1000)),IF(AND(C1613="Wine",D1613="Fortified Wines"),SUM(LOOKUP(2,1/(SRP!$B$20:$B$23&lt;=E1613)/(SRP!$C$20:$C$23&gt;=E1613),SRP!$D$20:$D$23)*(G1613/100)*(E1613/1000)),IF(C1613="Wine",SUM(LOOKUP(2,1/(SRP!$B$15:$B$19&lt;=E1613)/(SRP!$C$15:$C$19&gt;=E1613),SRP!$D$15:$D$19)*(G1613/100)*(E1613/1000)),IF(C1613="Ready to Drink",SUM(LOOKUP(2,1/(SRP!$B$10:$B$14&lt;=E1613)/(SRP!$C$10:$C$14&gt;=E1613),SRP!$D$10:$D$14)*(G1613/100)*(E1613/1000)),0))))),2)</f>
        <v>6.84</v>
      </c>
    </row>
    <row r="1614" spans="1:11" x14ac:dyDescent="0.35">
      <c r="A1614" s="2">
        <v>24371</v>
      </c>
      <c r="B1614" s="76" t="s">
        <v>1277</v>
      </c>
      <c r="C1614" s="76" t="s">
        <v>287</v>
      </c>
      <c r="D1614" s="76" t="s">
        <v>5230</v>
      </c>
      <c r="E1614" s="76">
        <v>2130</v>
      </c>
      <c r="F1614" s="76">
        <v>4</v>
      </c>
      <c r="G1614" s="77">
        <v>4.5999999999999996</v>
      </c>
      <c r="H1614" s="76" t="s">
        <v>3324</v>
      </c>
      <c r="I1614" s="77">
        <v>11.29</v>
      </c>
      <c r="J1614" s="2">
        <v>6</v>
      </c>
      <c r="K1614" s="119" cm="1">
        <f t="array" ref="K1614">ROUND(IF(C1614="Beer",SUM(LOOKUP(2,1/(SRP!$B$7:$B$9&lt;=E1614)/(SRP!$C$7:$C$9&gt;=E1614),SRP!$D$7:$D$9)*(G1614/100)*(E1614/1000)),IF(C1614="Spirits",SUM(LOOKUP(2,1/(SRP!$B$2:$B$6&lt;=E1614)/(SRP!$C$2:$C$6&gt;=E1614),SRP!$D$2:$D$6)*(G1614/100)*(E1614/1000)),IF(AND(C1614="Wine",D1614="Fortified Wines"),SUM(LOOKUP(2,1/(SRP!$B$20:$B$23&lt;=E1614)/(SRP!$C$20:$C$23&gt;=E1614),SRP!$D$20:$D$23)*(G1614/100)*(E1614/1000)),IF(C1614="Wine",SUM(LOOKUP(2,1/(SRP!$B$15:$B$19&lt;=E1614)/(SRP!$C$15:$C$19&gt;=E1614),SRP!$D$15:$D$19)*(G1614/100)*(E1614/1000)),IF(C1614="Ready to Drink",SUM(LOOKUP(2,1/(SRP!$B$10:$B$14&lt;=E1614)/(SRP!$C$10:$C$14&gt;=E1614),SRP!$D$10:$D$14)*(G1614/100)*(E1614/1000)),0))))),2)</f>
        <v>6.84</v>
      </c>
    </row>
    <row r="1615" spans="1:11" x14ac:dyDescent="0.35">
      <c r="A1615" s="2">
        <v>24372</v>
      </c>
      <c r="B1615" s="76" t="s">
        <v>1278</v>
      </c>
      <c r="C1615" s="76" t="s">
        <v>287</v>
      </c>
      <c r="D1615" s="76" t="s">
        <v>5230</v>
      </c>
      <c r="E1615" s="76">
        <v>473</v>
      </c>
      <c r="F1615" s="76">
        <v>24</v>
      </c>
      <c r="G1615" s="77">
        <v>4.5999999999999996</v>
      </c>
      <c r="H1615" s="76" t="s">
        <v>3324</v>
      </c>
      <c r="I1615" s="77">
        <v>2.89</v>
      </c>
      <c r="J1615" s="2">
        <v>1</v>
      </c>
      <c r="K1615" s="119" cm="1">
        <f t="array" ref="K1615">ROUND(IF(C1615="Beer",SUM(LOOKUP(2,1/(SRP!$B$7:$B$9&lt;=E1615)/(SRP!$C$7:$C$9&gt;=E1615),SRP!$D$7:$D$9)*(G1615/100)*(E1615/1000)),IF(C1615="Spirits",SUM(LOOKUP(2,1/(SRP!$B$2:$B$6&lt;=E1615)/(SRP!$C$2:$C$6&gt;=E1615),SRP!$D$2:$D$6)*(G1615/100)*(E1615/1000)),IF(AND(C1615="Wine",D1615="Fortified Wines"),SUM(LOOKUP(2,1/(SRP!$B$20:$B$23&lt;=E1615)/(SRP!$C$20:$C$23&gt;=E1615),SRP!$D$20:$D$23)*(G1615/100)*(E1615/1000)),IF(C1615="Wine",SUM(LOOKUP(2,1/(SRP!$B$15:$B$19&lt;=E1615)/(SRP!$C$15:$C$19&gt;=E1615),SRP!$D$15:$D$19)*(G1615/100)*(E1615/1000)),IF(C1615="Ready to Drink",SUM(LOOKUP(2,1/(SRP!$B$10:$B$14&lt;=E1615)/(SRP!$C$10:$C$14&gt;=E1615),SRP!$D$10:$D$14)*(G1615/100)*(E1615/1000)),0))))),2)</f>
        <v>1.52</v>
      </c>
    </row>
    <row r="1616" spans="1:11" x14ac:dyDescent="0.35">
      <c r="A1616" s="2">
        <v>24372</v>
      </c>
      <c r="B1616" s="76" t="s">
        <v>1278</v>
      </c>
      <c r="C1616" s="76" t="s">
        <v>287</v>
      </c>
      <c r="D1616" s="76" t="s">
        <v>5230</v>
      </c>
      <c r="E1616" s="76">
        <v>473</v>
      </c>
      <c r="F1616" s="76">
        <v>24</v>
      </c>
      <c r="G1616" s="77">
        <v>4.5999999999999996</v>
      </c>
      <c r="H1616" s="76" t="s">
        <v>3324</v>
      </c>
      <c r="I1616" s="77">
        <v>2.89</v>
      </c>
      <c r="J1616" s="2">
        <v>1</v>
      </c>
      <c r="K1616" s="119" cm="1">
        <f t="array" ref="K1616">ROUND(IF(C1616="Beer",SUM(LOOKUP(2,1/(SRP!$B$7:$B$9&lt;=E1616)/(SRP!$C$7:$C$9&gt;=E1616),SRP!$D$7:$D$9)*(G1616/100)*(E1616/1000)),IF(C1616="Spirits",SUM(LOOKUP(2,1/(SRP!$B$2:$B$6&lt;=E1616)/(SRP!$C$2:$C$6&gt;=E1616),SRP!$D$2:$D$6)*(G1616/100)*(E1616/1000)),IF(AND(C1616="Wine",D1616="Fortified Wines"),SUM(LOOKUP(2,1/(SRP!$B$20:$B$23&lt;=E1616)/(SRP!$C$20:$C$23&gt;=E1616),SRP!$D$20:$D$23)*(G1616/100)*(E1616/1000)),IF(C1616="Wine",SUM(LOOKUP(2,1/(SRP!$B$15:$B$19&lt;=E1616)/(SRP!$C$15:$C$19&gt;=E1616),SRP!$D$15:$D$19)*(G1616/100)*(E1616/1000)),IF(C1616="Ready to Drink",SUM(LOOKUP(2,1/(SRP!$B$10:$B$14&lt;=E1616)/(SRP!$C$10:$C$14&gt;=E1616),SRP!$D$10:$D$14)*(G1616/100)*(E1616/1000)),0))))),2)</f>
        <v>1.52</v>
      </c>
    </row>
    <row r="1617" spans="1:11" x14ac:dyDescent="0.35">
      <c r="A1617" s="2">
        <v>24404</v>
      </c>
      <c r="B1617" s="76" t="s">
        <v>1279</v>
      </c>
      <c r="C1617" s="76" t="s">
        <v>287</v>
      </c>
      <c r="D1617" s="76" t="s">
        <v>5240</v>
      </c>
      <c r="E1617" s="76">
        <v>750</v>
      </c>
      <c r="F1617" s="76">
        <v>12</v>
      </c>
      <c r="G1617" s="77">
        <v>8.5</v>
      </c>
      <c r="H1617" s="76" t="s">
        <v>3290</v>
      </c>
      <c r="I1617" s="77">
        <v>12.99</v>
      </c>
      <c r="J1617" s="2">
        <v>1</v>
      </c>
      <c r="K1617" s="119" cm="1">
        <f t="array" ref="K1617">ROUND(IF(C1617="Beer",SUM(LOOKUP(2,1/(SRP!$B$7:$B$9&lt;=E1617)/(SRP!$C$7:$C$9&gt;=E1617),SRP!$D$7:$D$9)*(G1617/100)*(E1617/1000)),IF(C1617="Spirits",SUM(LOOKUP(2,1/(SRP!$B$2:$B$6&lt;=E1617)/(SRP!$C$2:$C$6&gt;=E1617),SRP!$D$2:$D$6)*(G1617/100)*(E1617/1000)),IF(AND(C1617="Wine",D1617="Fortified Wines"),SUM(LOOKUP(2,1/(SRP!$B$20:$B$23&lt;=E1617)/(SRP!$C$20:$C$23&gt;=E1617),SRP!$D$20:$D$23)*(G1617/100)*(E1617/1000)),IF(C1617="Wine",SUM(LOOKUP(2,1/(SRP!$B$15:$B$19&lt;=E1617)/(SRP!$C$15:$C$19&gt;=E1617),SRP!$D$15:$D$19)*(G1617/100)*(E1617/1000)),IF(C1617="Ready to Drink",SUM(LOOKUP(2,1/(SRP!$B$10:$B$14&lt;=E1617)/(SRP!$C$10:$C$14&gt;=E1617),SRP!$D$10:$D$14)*(G1617/100)*(E1617/1000)),0))))),2)</f>
        <v>4.45</v>
      </c>
    </row>
    <row r="1618" spans="1:11" x14ac:dyDescent="0.35">
      <c r="A1618" s="2">
        <v>24404</v>
      </c>
      <c r="B1618" s="76" t="s">
        <v>1279</v>
      </c>
      <c r="C1618" s="76" t="s">
        <v>287</v>
      </c>
      <c r="D1618" s="76" t="s">
        <v>5240</v>
      </c>
      <c r="E1618" s="76">
        <v>750</v>
      </c>
      <c r="F1618" s="76">
        <v>12</v>
      </c>
      <c r="G1618" s="77">
        <v>8.5</v>
      </c>
      <c r="H1618" s="76" t="s">
        <v>3290</v>
      </c>
      <c r="I1618" s="77">
        <v>12.99</v>
      </c>
      <c r="J1618" s="2">
        <v>1</v>
      </c>
      <c r="K1618" s="119" cm="1">
        <f t="array" ref="K1618">ROUND(IF(C1618="Beer",SUM(LOOKUP(2,1/(SRP!$B$7:$B$9&lt;=E1618)/(SRP!$C$7:$C$9&gt;=E1618),SRP!$D$7:$D$9)*(G1618/100)*(E1618/1000)),IF(C1618="Spirits",SUM(LOOKUP(2,1/(SRP!$B$2:$B$6&lt;=E1618)/(SRP!$C$2:$C$6&gt;=E1618),SRP!$D$2:$D$6)*(G1618/100)*(E1618/1000)),IF(AND(C1618="Wine",D1618="Fortified Wines"),SUM(LOOKUP(2,1/(SRP!$B$20:$B$23&lt;=E1618)/(SRP!$C$20:$C$23&gt;=E1618),SRP!$D$20:$D$23)*(G1618/100)*(E1618/1000)),IF(C1618="Wine",SUM(LOOKUP(2,1/(SRP!$B$15:$B$19&lt;=E1618)/(SRP!$C$15:$C$19&gt;=E1618),SRP!$D$15:$D$19)*(G1618/100)*(E1618/1000)),IF(C1618="Ready to Drink",SUM(LOOKUP(2,1/(SRP!$B$10:$B$14&lt;=E1618)/(SRP!$C$10:$C$14&gt;=E1618),SRP!$D$10:$D$14)*(G1618/100)*(E1618/1000)),0))))),2)</f>
        <v>4.45</v>
      </c>
    </row>
    <row r="1619" spans="1:11" x14ac:dyDescent="0.35">
      <c r="A1619" s="2">
        <v>24430</v>
      </c>
      <c r="B1619" s="76" t="s">
        <v>1280</v>
      </c>
      <c r="C1619" s="76" t="s">
        <v>285</v>
      </c>
      <c r="D1619" s="76" t="s">
        <v>6932</v>
      </c>
      <c r="E1619" s="76">
        <v>750</v>
      </c>
      <c r="F1619" s="76">
        <v>6</v>
      </c>
      <c r="G1619" s="77">
        <v>46.6</v>
      </c>
      <c r="H1619" s="76" t="s">
        <v>6869</v>
      </c>
      <c r="I1619" s="77">
        <v>139.99</v>
      </c>
      <c r="J1619" s="2">
        <v>1</v>
      </c>
      <c r="K1619" s="119" cm="1">
        <f t="array" ref="K1619">ROUND(IF(C1619="Beer",SUM(LOOKUP(2,1/(SRP!$B$7:$B$9&lt;=E1619)/(SRP!$C$7:$C$9&gt;=E1619),SRP!$D$7:$D$9)*(G1619/100)*(E1619/1000)),IF(C1619="Spirits",SUM(LOOKUP(2,1/(SRP!$B$2:$B$6&lt;=E1619)/(SRP!$C$2:$C$6&gt;=E1619),SRP!$D$2:$D$6)*(G1619/100)*(E1619/1000)),IF(AND(C1619="Wine",D1619="Fortified Wines"),SUM(LOOKUP(2,1/(SRP!$B$20:$B$23&lt;=E1619)/(SRP!$C$20:$C$23&gt;=E1619),SRP!$D$20:$D$23)*(G1619/100)*(E1619/1000)),IF(C1619="Wine",SUM(LOOKUP(2,1/(SRP!$B$15:$B$19&lt;=E1619)/(SRP!$C$15:$C$19&gt;=E1619),SRP!$D$15:$D$19)*(G1619/100)*(E1619/1000)),IF(C1619="Ready to Drink",SUM(LOOKUP(2,1/(SRP!$B$10:$B$14&lt;=E1619)/(SRP!$C$10:$C$14&gt;=E1619),SRP!$D$10:$D$14)*(G1619/100)*(E1619/1000)),0))))),2)</f>
        <v>24.4</v>
      </c>
    </row>
    <row r="1620" spans="1:11" x14ac:dyDescent="0.35">
      <c r="A1620" s="2">
        <v>24431</v>
      </c>
      <c r="B1620" s="76" t="s">
        <v>1281</v>
      </c>
      <c r="C1620" s="76" t="s">
        <v>285</v>
      </c>
      <c r="D1620" s="76" t="s">
        <v>6945</v>
      </c>
      <c r="E1620" s="76">
        <v>700</v>
      </c>
      <c r="F1620" s="76">
        <v>6</v>
      </c>
      <c r="G1620" s="77">
        <v>43</v>
      </c>
      <c r="H1620" s="76" t="s">
        <v>6694</v>
      </c>
      <c r="I1620" s="77">
        <v>49.99</v>
      </c>
      <c r="J1620" s="2">
        <v>1</v>
      </c>
      <c r="K1620" s="119" cm="1">
        <f t="array" ref="K1620">ROUND(IF(C1620="Beer",SUM(LOOKUP(2,1/(SRP!$B$7:$B$9&lt;=E1620)/(SRP!$C$7:$C$9&gt;=E1620),SRP!$D$7:$D$9)*(G1620/100)*(E1620/1000)),IF(C1620="Spirits",SUM(LOOKUP(2,1/(SRP!$B$2:$B$6&lt;=E1620)/(SRP!$C$2:$C$6&gt;=E1620),SRP!$D$2:$D$6)*(G1620/100)*(E1620/1000)),IF(AND(C1620="Wine",D1620="Fortified Wines"),SUM(LOOKUP(2,1/(SRP!$B$20:$B$23&lt;=E1620)/(SRP!$C$20:$C$23&gt;=E1620),SRP!$D$20:$D$23)*(G1620/100)*(E1620/1000)),IF(C1620="Wine",SUM(LOOKUP(2,1/(SRP!$B$15:$B$19&lt;=E1620)/(SRP!$C$15:$C$19&gt;=E1620),SRP!$D$15:$D$19)*(G1620/100)*(E1620/1000)),IF(C1620="Ready to Drink",SUM(LOOKUP(2,1/(SRP!$B$10:$B$14&lt;=E1620)/(SRP!$C$10:$C$14&gt;=E1620),SRP!$D$10:$D$14)*(G1620/100)*(E1620/1000)),0))))),2)</f>
        <v>21.01</v>
      </c>
    </row>
    <row r="1621" spans="1:11" x14ac:dyDescent="0.35">
      <c r="A1621" s="2">
        <v>24483</v>
      </c>
      <c r="B1621" s="76" t="s">
        <v>1282</v>
      </c>
      <c r="C1621" s="76" t="s">
        <v>285</v>
      </c>
      <c r="D1621" s="76" t="s">
        <v>5273</v>
      </c>
      <c r="E1621" s="76">
        <v>750</v>
      </c>
      <c r="F1621" s="76">
        <v>12</v>
      </c>
      <c r="G1621" s="77">
        <v>17</v>
      </c>
      <c r="H1621" s="76" t="s">
        <v>3297</v>
      </c>
      <c r="I1621" s="77">
        <v>34.99</v>
      </c>
      <c r="J1621" s="2">
        <v>1</v>
      </c>
      <c r="K1621" s="119" cm="1">
        <f t="array" ref="K1621">ROUND(IF(C1621="Beer",SUM(LOOKUP(2,1/(SRP!$B$7:$B$9&lt;=E1621)/(SRP!$C$7:$C$9&gt;=E1621),SRP!$D$7:$D$9)*(G1621/100)*(E1621/1000)),IF(C1621="Spirits",SUM(LOOKUP(2,1/(SRP!$B$2:$B$6&lt;=E1621)/(SRP!$C$2:$C$6&gt;=E1621),SRP!$D$2:$D$6)*(G1621/100)*(E1621/1000)),IF(AND(C1621="Wine",D1621="Fortified Wines"),SUM(LOOKUP(2,1/(SRP!$B$20:$B$23&lt;=E1621)/(SRP!$C$20:$C$23&gt;=E1621),SRP!$D$20:$D$23)*(G1621/100)*(E1621/1000)),IF(C1621="Wine",SUM(LOOKUP(2,1/(SRP!$B$15:$B$19&lt;=E1621)/(SRP!$C$15:$C$19&gt;=E1621),SRP!$D$15:$D$19)*(G1621/100)*(E1621/1000)),IF(C1621="Ready to Drink",SUM(LOOKUP(2,1/(SRP!$B$10:$B$14&lt;=E1621)/(SRP!$C$10:$C$14&gt;=E1621),SRP!$D$10:$D$14)*(G1621/100)*(E1621/1000)),0))))),2)</f>
        <v>8.9</v>
      </c>
    </row>
    <row r="1622" spans="1:11" x14ac:dyDescent="0.35">
      <c r="A1622" s="2">
        <v>24502</v>
      </c>
      <c r="B1622" s="76" t="s">
        <v>5960</v>
      </c>
      <c r="C1622" s="76" t="s">
        <v>286</v>
      </c>
      <c r="D1622" s="76" t="s">
        <v>5236</v>
      </c>
      <c r="E1622" s="76">
        <v>750</v>
      </c>
      <c r="F1622" s="76">
        <v>12</v>
      </c>
      <c r="G1622" s="77">
        <v>12.5</v>
      </c>
      <c r="H1622" s="76" t="s">
        <v>3338</v>
      </c>
      <c r="I1622" s="77">
        <v>8.93</v>
      </c>
      <c r="J1622" s="2">
        <v>1</v>
      </c>
      <c r="K1622" s="119" cm="1">
        <f t="array" ref="K1622">ROUND(IF(C1622="Beer",SUM(LOOKUP(2,1/(SRP!$B$7:$B$9&lt;=E1622)/(SRP!$C$7:$C$9&gt;=E1622),SRP!$D$7:$D$9)*(G1622/100)*(E1622/1000)),IF(C1622="Spirits",SUM(LOOKUP(2,1/(SRP!$B$2:$B$6&lt;=E1622)/(SRP!$C$2:$C$6&gt;=E1622),SRP!$D$2:$D$6)*(G1622/100)*(E1622/1000)),IF(AND(C1622="Wine",D1622="Fortified Wines"),SUM(LOOKUP(2,1/(SRP!$B$20:$B$23&lt;=E1622)/(SRP!$C$20:$C$23&gt;=E1622),SRP!$D$20:$D$23)*(G1622/100)*(E1622/1000)),IF(C1622="Wine",SUM(LOOKUP(2,1/(SRP!$B$15:$B$19&lt;=E1622)/(SRP!$C$15:$C$19&gt;=E1622),SRP!$D$15:$D$19)*(G1622/100)*(E1622/1000)),IF(C1622="Ready to Drink",SUM(LOOKUP(2,1/(SRP!$B$10:$B$14&lt;=E1622)/(SRP!$C$10:$C$14&gt;=E1622),SRP!$D$10:$D$14)*(G1622/100)*(E1622/1000)),0))))),2)</f>
        <v>6.54</v>
      </c>
    </row>
    <row r="1623" spans="1:11" x14ac:dyDescent="0.35">
      <c r="A1623" s="2">
        <v>24558</v>
      </c>
      <c r="B1623" s="76" t="s">
        <v>249</v>
      </c>
      <c r="C1623" s="76" t="s">
        <v>285</v>
      </c>
      <c r="D1623" s="76" t="s">
        <v>6933</v>
      </c>
      <c r="E1623" s="76">
        <v>750</v>
      </c>
      <c r="F1623" s="76">
        <v>12</v>
      </c>
      <c r="G1623" s="77">
        <v>43.4</v>
      </c>
      <c r="H1623" s="76" t="s">
        <v>3279</v>
      </c>
      <c r="I1623" s="77">
        <v>30.37</v>
      </c>
      <c r="J1623" s="2">
        <v>1</v>
      </c>
      <c r="K1623" s="119" cm="1">
        <f t="array" ref="K1623">ROUND(IF(C1623="Beer",SUM(LOOKUP(2,1/(SRP!$B$7:$B$9&lt;=E1623)/(SRP!$C$7:$C$9&gt;=E1623),SRP!$D$7:$D$9)*(G1623/100)*(E1623/1000)),IF(C1623="Spirits",SUM(LOOKUP(2,1/(SRP!$B$2:$B$6&lt;=E1623)/(SRP!$C$2:$C$6&gt;=E1623),SRP!$D$2:$D$6)*(G1623/100)*(E1623/1000)),IF(AND(C1623="Wine",D1623="Fortified Wines"),SUM(LOOKUP(2,1/(SRP!$B$20:$B$23&lt;=E1623)/(SRP!$C$20:$C$23&gt;=E1623),SRP!$D$20:$D$23)*(G1623/100)*(E1623/1000)),IF(C1623="Wine",SUM(LOOKUP(2,1/(SRP!$B$15:$B$19&lt;=E1623)/(SRP!$C$15:$C$19&gt;=E1623),SRP!$D$15:$D$19)*(G1623/100)*(E1623/1000)),IF(C1623="Ready to Drink",SUM(LOOKUP(2,1/(SRP!$B$10:$B$14&lt;=E1623)/(SRP!$C$10:$C$14&gt;=E1623),SRP!$D$10:$D$14)*(G1623/100)*(E1623/1000)),0))))),2)</f>
        <v>22.72</v>
      </c>
    </row>
    <row r="1624" spans="1:11" x14ac:dyDescent="0.35">
      <c r="A1624" s="2">
        <v>24561</v>
      </c>
      <c r="B1624" s="76" t="s">
        <v>1283</v>
      </c>
      <c r="C1624" s="76" t="s">
        <v>286</v>
      </c>
      <c r="D1624" s="76" t="s">
        <v>5247</v>
      </c>
      <c r="E1624" s="76">
        <v>750</v>
      </c>
      <c r="F1624" s="76">
        <v>6</v>
      </c>
      <c r="G1624" s="77">
        <v>14</v>
      </c>
      <c r="H1624" s="76" t="s">
        <v>3303</v>
      </c>
      <c r="I1624" s="77">
        <v>32.99</v>
      </c>
      <c r="J1624" s="2">
        <v>1</v>
      </c>
      <c r="K1624" s="119" cm="1">
        <f t="array" ref="K1624">ROUND(IF(C1624="Beer",SUM(LOOKUP(2,1/(SRP!$B$7:$B$9&lt;=E1624)/(SRP!$C$7:$C$9&gt;=E1624),SRP!$D$7:$D$9)*(G1624/100)*(E1624/1000)),IF(C1624="Spirits",SUM(LOOKUP(2,1/(SRP!$B$2:$B$6&lt;=E1624)/(SRP!$C$2:$C$6&gt;=E1624),SRP!$D$2:$D$6)*(G1624/100)*(E1624/1000)),IF(AND(C1624="Wine",D1624="Fortified Wines"),SUM(LOOKUP(2,1/(SRP!$B$20:$B$23&lt;=E1624)/(SRP!$C$20:$C$23&gt;=E1624),SRP!$D$20:$D$23)*(G1624/100)*(E1624/1000)),IF(C1624="Wine",SUM(LOOKUP(2,1/(SRP!$B$15:$B$19&lt;=E1624)/(SRP!$C$15:$C$19&gt;=E1624),SRP!$D$15:$D$19)*(G1624/100)*(E1624/1000)),IF(C1624="Ready to Drink",SUM(LOOKUP(2,1/(SRP!$B$10:$B$14&lt;=E1624)/(SRP!$C$10:$C$14&gt;=E1624),SRP!$D$10:$D$14)*(G1624/100)*(E1624/1000)),0))))),2)</f>
        <v>7.33</v>
      </c>
    </row>
    <row r="1625" spans="1:11" x14ac:dyDescent="0.35">
      <c r="A1625" s="2">
        <v>24563</v>
      </c>
      <c r="B1625" s="76" t="s">
        <v>1284</v>
      </c>
      <c r="C1625" s="76" t="s">
        <v>286</v>
      </c>
      <c r="D1625" s="76" t="s">
        <v>5268</v>
      </c>
      <c r="E1625" s="76">
        <v>750</v>
      </c>
      <c r="F1625" s="76">
        <v>6</v>
      </c>
      <c r="G1625" s="77">
        <v>14.5</v>
      </c>
      <c r="H1625" s="76" t="s">
        <v>3303</v>
      </c>
      <c r="I1625" s="77">
        <v>32.99</v>
      </c>
      <c r="J1625" s="2">
        <v>1</v>
      </c>
      <c r="K1625" s="119" cm="1">
        <f t="array" ref="K1625">ROUND(IF(C1625="Beer",SUM(LOOKUP(2,1/(SRP!$B$7:$B$9&lt;=E1625)/(SRP!$C$7:$C$9&gt;=E1625),SRP!$D$7:$D$9)*(G1625/100)*(E1625/1000)),IF(C1625="Spirits",SUM(LOOKUP(2,1/(SRP!$B$2:$B$6&lt;=E1625)/(SRP!$C$2:$C$6&gt;=E1625),SRP!$D$2:$D$6)*(G1625/100)*(E1625/1000)),IF(AND(C1625="Wine",D1625="Fortified Wines"),SUM(LOOKUP(2,1/(SRP!$B$20:$B$23&lt;=E1625)/(SRP!$C$20:$C$23&gt;=E1625),SRP!$D$20:$D$23)*(G1625/100)*(E1625/1000)),IF(C1625="Wine",SUM(LOOKUP(2,1/(SRP!$B$15:$B$19&lt;=E1625)/(SRP!$C$15:$C$19&gt;=E1625),SRP!$D$15:$D$19)*(G1625/100)*(E1625/1000)),IF(C1625="Ready to Drink",SUM(LOOKUP(2,1/(SRP!$B$10:$B$14&lt;=E1625)/(SRP!$C$10:$C$14&gt;=E1625),SRP!$D$10:$D$14)*(G1625/100)*(E1625/1000)),0))))),2)</f>
        <v>7.59</v>
      </c>
    </row>
    <row r="1626" spans="1:11" x14ac:dyDescent="0.35">
      <c r="A1626" s="2">
        <v>24573</v>
      </c>
      <c r="B1626" s="76" t="s">
        <v>202</v>
      </c>
      <c r="C1626" s="76" t="s">
        <v>286</v>
      </c>
      <c r="D1626" s="76" t="s">
        <v>5245</v>
      </c>
      <c r="E1626" s="76">
        <v>4000</v>
      </c>
      <c r="F1626" s="76">
        <v>4</v>
      </c>
      <c r="G1626" s="77">
        <v>12</v>
      </c>
      <c r="H1626" s="76" t="s">
        <v>5939</v>
      </c>
      <c r="I1626" s="77">
        <v>46.99</v>
      </c>
      <c r="J1626" s="2">
        <v>1</v>
      </c>
      <c r="K1626" s="119" cm="1">
        <f t="array" ref="K1626">ROUND(IF(C1626="Beer",SUM(LOOKUP(2,1/(SRP!$B$7:$B$9&lt;=E1626)/(SRP!$C$7:$C$9&gt;=E1626),SRP!$D$7:$D$9)*(G1626/100)*(E1626/1000)),IF(C1626="Spirits",SUM(LOOKUP(2,1/(SRP!$B$2:$B$6&lt;=E1626)/(SRP!$C$2:$C$6&gt;=E1626),SRP!$D$2:$D$6)*(G1626/100)*(E1626/1000)),IF(AND(C1626="Wine",D1626="Fortified Wines"),SUM(LOOKUP(2,1/(SRP!$B$20:$B$23&lt;=E1626)/(SRP!$C$20:$C$23&gt;=E1626),SRP!$D$20:$D$23)*(G1626/100)*(E1626/1000)),IF(C1626="Wine",SUM(LOOKUP(2,1/(SRP!$B$15:$B$19&lt;=E1626)/(SRP!$C$15:$C$19&gt;=E1626),SRP!$D$15:$D$19)*(G1626/100)*(E1626/1000)),IF(C1626="Ready to Drink",SUM(LOOKUP(2,1/(SRP!$B$10:$B$14&lt;=E1626)/(SRP!$C$10:$C$14&gt;=E1626),SRP!$D$10:$D$14)*(G1626/100)*(E1626/1000)),0))))),2)</f>
        <v>27.9</v>
      </c>
    </row>
    <row r="1627" spans="1:11" x14ac:dyDescent="0.35">
      <c r="A1627" s="2">
        <v>24574</v>
      </c>
      <c r="B1627" s="76" t="s">
        <v>201</v>
      </c>
      <c r="C1627" s="76" t="s">
        <v>286</v>
      </c>
      <c r="D1627" s="76" t="s">
        <v>5245</v>
      </c>
      <c r="E1627" s="76">
        <v>4000</v>
      </c>
      <c r="F1627" s="76">
        <v>4</v>
      </c>
      <c r="G1627" s="77">
        <v>12.5</v>
      </c>
      <c r="H1627" s="76" t="s">
        <v>5939</v>
      </c>
      <c r="I1627" s="77">
        <v>46.99</v>
      </c>
      <c r="J1627" s="2">
        <v>1</v>
      </c>
      <c r="K1627" s="119" cm="1">
        <f t="array" ref="K1627">ROUND(IF(C1627="Beer",SUM(LOOKUP(2,1/(SRP!$B$7:$B$9&lt;=E1627)/(SRP!$C$7:$C$9&gt;=E1627),SRP!$D$7:$D$9)*(G1627/100)*(E1627/1000)),IF(C1627="Spirits",SUM(LOOKUP(2,1/(SRP!$B$2:$B$6&lt;=E1627)/(SRP!$C$2:$C$6&gt;=E1627),SRP!$D$2:$D$6)*(G1627/100)*(E1627/1000)),IF(AND(C1627="Wine",D1627="Fortified Wines"),SUM(LOOKUP(2,1/(SRP!$B$20:$B$23&lt;=E1627)/(SRP!$C$20:$C$23&gt;=E1627),SRP!$D$20:$D$23)*(G1627/100)*(E1627/1000)),IF(C1627="Wine",SUM(LOOKUP(2,1/(SRP!$B$15:$B$19&lt;=E1627)/(SRP!$C$15:$C$19&gt;=E1627),SRP!$D$15:$D$19)*(G1627/100)*(E1627/1000)),IF(C1627="Ready to Drink",SUM(LOOKUP(2,1/(SRP!$B$10:$B$14&lt;=E1627)/(SRP!$C$10:$C$14&gt;=E1627),SRP!$D$10:$D$14)*(G1627/100)*(E1627/1000)),0))))),2)</f>
        <v>29.07</v>
      </c>
    </row>
    <row r="1628" spans="1:11" x14ac:dyDescent="0.35">
      <c r="A1628" s="2">
        <v>24576</v>
      </c>
      <c r="B1628" s="76" t="s">
        <v>5345</v>
      </c>
      <c r="C1628" s="76" t="s">
        <v>285</v>
      </c>
      <c r="D1628" s="76" t="s">
        <v>6950</v>
      </c>
      <c r="E1628" s="76">
        <v>750</v>
      </c>
      <c r="F1628" s="76">
        <v>6</v>
      </c>
      <c r="G1628" s="77">
        <v>40</v>
      </c>
      <c r="H1628" s="76" t="s">
        <v>6694</v>
      </c>
      <c r="I1628" s="77">
        <v>58.99</v>
      </c>
      <c r="J1628" s="2">
        <v>1</v>
      </c>
      <c r="K1628" s="119" cm="1">
        <f t="array" ref="K1628">ROUND(IF(C1628="Beer",SUM(LOOKUP(2,1/(SRP!$B$7:$B$9&lt;=E1628)/(SRP!$C$7:$C$9&gt;=E1628),SRP!$D$7:$D$9)*(G1628/100)*(E1628/1000)),IF(C1628="Spirits",SUM(LOOKUP(2,1/(SRP!$B$2:$B$6&lt;=E1628)/(SRP!$C$2:$C$6&gt;=E1628),SRP!$D$2:$D$6)*(G1628/100)*(E1628/1000)),IF(AND(C1628="Wine",D1628="Fortified Wines"),SUM(LOOKUP(2,1/(SRP!$B$20:$B$23&lt;=E1628)/(SRP!$C$20:$C$23&gt;=E1628),SRP!$D$20:$D$23)*(G1628/100)*(E1628/1000)),IF(C1628="Wine",SUM(LOOKUP(2,1/(SRP!$B$15:$B$19&lt;=E1628)/(SRP!$C$15:$C$19&gt;=E1628),SRP!$D$15:$D$19)*(G1628/100)*(E1628/1000)),IF(C1628="Ready to Drink",SUM(LOOKUP(2,1/(SRP!$B$10:$B$14&lt;=E1628)/(SRP!$C$10:$C$14&gt;=E1628),SRP!$D$10:$D$14)*(G1628/100)*(E1628/1000)),0))))),2)</f>
        <v>20.94</v>
      </c>
    </row>
    <row r="1629" spans="1:11" x14ac:dyDescent="0.35">
      <c r="A1629" s="2">
        <v>24580</v>
      </c>
      <c r="B1629" s="76" t="s">
        <v>1285</v>
      </c>
      <c r="C1629" s="76" t="s">
        <v>287</v>
      </c>
      <c r="D1629" s="76" t="s">
        <v>5266</v>
      </c>
      <c r="E1629" s="76">
        <v>650</v>
      </c>
      <c r="F1629" s="76">
        <v>12</v>
      </c>
      <c r="G1629" s="77">
        <v>5</v>
      </c>
      <c r="H1629" s="76" t="s">
        <v>3376</v>
      </c>
      <c r="I1629" s="77">
        <v>6</v>
      </c>
      <c r="J1629" s="2">
        <v>1</v>
      </c>
      <c r="K1629" s="119" cm="1">
        <f t="array" ref="K1629">ROUND(IF(C1629="Beer",SUM(LOOKUP(2,1/(SRP!$B$7:$B$9&lt;=E1629)/(SRP!$C$7:$C$9&gt;=E1629),SRP!$D$7:$D$9)*(G1629/100)*(E1629/1000)),IF(C1629="Spirits",SUM(LOOKUP(2,1/(SRP!$B$2:$B$6&lt;=E1629)/(SRP!$C$2:$C$6&gt;=E1629),SRP!$D$2:$D$6)*(G1629/100)*(E1629/1000)),IF(AND(C1629="Wine",D1629="Fortified Wines"),SUM(LOOKUP(2,1/(SRP!$B$20:$B$23&lt;=E1629)/(SRP!$C$20:$C$23&gt;=E1629),SRP!$D$20:$D$23)*(G1629/100)*(E1629/1000)),IF(C1629="Wine",SUM(LOOKUP(2,1/(SRP!$B$15:$B$19&lt;=E1629)/(SRP!$C$15:$C$19&gt;=E1629),SRP!$D$15:$D$19)*(G1629/100)*(E1629/1000)),IF(C1629="Ready to Drink",SUM(LOOKUP(2,1/(SRP!$B$10:$B$14&lt;=E1629)/(SRP!$C$10:$C$14&gt;=E1629),SRP!$D$10:$D$14)*(G1629/100)*(E1629/1000)),0))))),2)</f>
        <v>2.27</v>
      </c>
    </row>
    <row r="1630" spans="1:11" x14ac:dyDescent="0.35">
      <c r="A1630" s="2">
        <v>24580</v>
      </c>
      <c r="B1630" s="76" t="s">
        <v>1285</v>
      </c>
      <c r="C1630" s="76" t="s">
        <v>287</v>
      </c>
      <c r="D1630" s="76" t="s">
        <v>5266</v>
      </c>
      <c r="E1630" s="76">
        <v>650</v>
      </c>
      <c r="F1630" s="76">
        <v>12</v>
      </c>
      <c r="G1630" s="77">
        <v>5</v>
      </c>
      <c r="H1630" s="76" t="s">
        <v>3376</v>
      </c>
      <c r="I1630" s="77">
        <v>6</v>
      </c>
      <c r="J1630" s="2">
        <v>1</v>
      </c>
      <c r="K1630" s="119" cm="1">
        <f t="array" ref="K1630">ROUND(IF(C1630="Beer",SUM(LOOKUP(2,1/(SRP!$B$7:$B$9&lt;=E1630)/(SRP!$C$7:$C$9&gt;=E1630),SRP!$D$7:$D$9)*(G1630/100)*(E1630/1000)),IF(C1630="Spirits",SUM(LOOKUP(2,1/(SRP!$B$2:$B$6&lt;=E1630)/(SRP!$C$2:$C$6&gt;=E1630),SRP!$D$2:$D$6)*(G1630/100)*(E1630/1000)),IF(AND(C1630="Wine",D1630="Fortified Wines"),SUM(LOOKUP(2,1/(SRP!$B$20:$B$23&lt;=E1630)/(SRP!$C$20:$C$23&gt;=E1630),SRP!$D$20:$D$23)*(G1630/100)*(E1630/1000)),IF(C1630="Wine",SUM(LOOKUP(2,1/(SRP!$B$15:$B$19&lt;=E1630)/(SRP!$C$15:$C$19&gt;=E1630),SRP!$D$15:$D$19)*(G1630/100)*(E1630/1000)),IF(C1630="Ready to Drink",SUM(LOOKUP(2,1/(SRP!$B$10:$B$14&lt;=E1630)/(SRP!$C$10:$C$14&gt;=E1630),SRP!$D$10:$D$14)*(G1630/100)*(E1630/1000)),0))))),2)</f>
        <v>2.27</v>
      </c>
    </row>
    <row r="1631" spans="1:11" x14ac:dyDescent="0.35">
      <c r="A1631" s="2">
        <v>24582</v>
      </c>
      <c r="B1631" s="76" t="s">
        <v>1286</v>
      </c>
      <c r="C1631" s="76" t="s">
        <v>287</v>
      </c>
      <c r="D1631" s="76" t="s">
        <v>5266</v>
      </c>
      <c r="E1631" s="76">
        <v>650</v>
      </c>
      <c r="F1631" s="76">
        <v>12</v>
      </c>
      <c r="G1631" s="77">
        <v>5</v>
      </c>
      <c r="H1631" s="76" t="s">
        <v>3376</v>
      </c>
      <c r="I1631" s="77">
        <v>7</v>
      </c>
      <c r="J1631" s="2">
        <v>1</v>
      </c>
      <c r="K1631" s="119" cm="1">
        <f t="array" ref="K1631">ROUND(IF(C1631="Beer",SUM(LOOKUP(2,1/(SRP!$B$7:$B$9&lt;=E1631)/(SRP!$C$7:$C$9&gt;=E1631),SRP!$D$7:$D$9)*(G1631/100)*(E1631/1000)),IF(C1631="Spirits",SUM(LOOKUP(2,1/(SRP!$B$2:$B$6&lt;=E1631)/(SRP!$C$2:$C$6&gt;=E1631),SRP!$D$2:$D$6)*(G1631/100)*(E1631/1000)),IF(AND(C1631="Wine",D1631="Fortified Wines"),SUM(LOOKUP(2,1/(SRP!$B$20:$B$23&lt;=E1631)/(SRP!$C$20:$C$23&gt;=E1631),SRP!$D$20:$D$23)*(G1631/100)*(E1631/1000)),IF(C1631="Wine",SUM(LOOKUP(2,1/(SRP!$B$15:$B$19&lt;=E1631)/(SRP!$C$15:$C$19&gt;=E1631),SRP!$D$15:$D$19)*(G1631/100)*(E1631/1000)),IF(C1631="Ready to Drink",SUM(LOOKUP(2,1/(SRP!$B$10:$B$14&lt;=E1631)/(SRP!$C$10:$C$14&gt;=E1631),SRP!$D$10:$D$14)*(G1631/100)*(E1631/1000)),0))))),2)</f>
        <v>2.27</v>
      </c>
    </row>
    <row r="1632" spans="1:11" x14ac:dyDescent="0.35">
      <c r="A1632" s="2">
        <v>24582</v>
      </c>
      <c r="B1632" s="76" t="s">
        <v>1286</v>
      </c>
      <c r="C1632" s="76" t="s">
        <v>287</v>
      </c>
      <c r="D1632" s="76" t="s">
        <v>5266</v>
      </c>
      <c r="E1632" s="76">
        <v>650</v>
      </c>
      <c r="F1632" s="76">
        <v>12</v>
      </c>
      <c r="G1632" s="77">
        <v>5</v>
      </c>
      <c r="H1632" s="76" t="s">
        <v>3376</v>
      </c>
      <c r="I1632" s="77">
        <v>7</v>
      </c>
      <c r="J1632" s="2">
        <v>1</v>
      </c>
      <c r="K1632" s="119" cm="1">
        <f t="array" ref="K1632">ROUND(IF(C1632="Beer",SUM(LOOKUP(2,1/(SRP!$B$7:$B$9&lt;=E1632)/(SRP!$C$7:$C$9&gt;=E1632),SRP!$D$7:$D$9)*(G1632/100)*(E1632/1000)),IF(C1632="Spirits",SUM(LOOKUP(2,1/(SRP!$B$2:$B$6&lt;=E1632)/(SRP!$C$2:$C$6&gt;=E1632),SRP!$D$2:$D$6)*(G1632/100)*(E1632/1000)),IF(AND(C1632="Wine",D1632="Fortified Wines"),SUM(LOOKUP(2,1/(SRP!$B$20:$B$23&lt;=E1632)/(SRP!$C$20:$C$23&gt;=E1632),SRP!$D$20:$D$23)*(G1632/100)*(E1632/1000)),IF(C1632="Wine",SUM(LOOKUP(2,1/(SRP!$B$15:$B$19&lt;=E1632)/(SRP!$C$15:$C$19&gt;=E1632),SRP!$D$15:$D$19)*(G1632/100)*(E1632/1000)),IF(C1632="Ready to Drink",SUM(LOOKUP(2,1/(SRP!$B$10:$B$14&lt;=E1632)/(SRP!$C$10:$C$14&gt;=E1632),SRP!$D$10:$D$14)*(G1632/100)*(E1632/1000)),0))))),2)</f>
        <v>2.27</v>
      </c>
    </row>
    <row r="1633" spans="1:11" x14ac:dyDescent="0.35">
      <c r="A1633" s="2">
        <v>24583</v>
      </c>
      <c r="B1633" s="76" t="s">
        <v>1287</v>
      </c>
      <c r="C1633" s="76" t="s">
        <v>287</v>
      </c>
      <c r="D1633" s="76" t="s">
        <v>5266</v>
      </c>
      <c r="E1633" s="76">
        <v>650</v>
      </c>
      <c r="F1633" s="76">
        <v>12</v>
      </c>
      <c r="G1633" s="77">
        <v>5</v>
      </c>
      <c r="H1633" s="76" t="s">
        <v>3376</v>
      </c>
      <c r="I1633" s="77">
        <v>8.5</v>
      </c>
      <c r="J1633" s="2">
        <v>1</v>
      </c>
      <c r="K1633" s="119" cm="1">
        <f t="array" ref="K1633">ROUND(IF(C1633="Beer",SUM(LOOKUP(2,1/(SRP!$B$7:$B$9&lt;=E1633)/(SRP!$C$7:$C$9&gt;=E1633),SRP!$D$7:$D$9)*(G1633/100)*(E1633/1000)),IF(C1633="Spirits",SUM(LOOKUP(2,1/(SRP!$B$2:$B$6&lt;=E1633)/(SRP!$C$2:$C$6&gt;=E1633),SRP!$D$2:$D$6)*(G1633/100)*(E1633/1000)),IF(AND(C1633="Wine",D1633="Fortified Wines"),SUM(LOOKUP(2,1/(SRP!$B$20:$B$23&lt;=E1633)/(SRP!$C$20:$C$23&gt;=E1633),SRP!$D$20:$D$23)*(G1633/100)*(E1633/1000)),IF(C1633="Wine",SUM(LOOKUP(2,1/(SRP!$B$15:$B$19&lt;=E1633)/(SRP!$C$15:$C$19&gt;=E1633),SRP!$D$15:$D$19)*(G1633/100)*(E1633/1000)),IF(C1633="Ready to Drink",SUM(LOOKUP(2,1/(SRP!$B$10:$B$14&lt;=E1633)/(SRP!$C$10:$C$14&gt;=E1633),SRP!$D$10:$D$14)*(G1633/100)*(E1633/1000)),0))))),2)</f>
        <v>2.27</v>
      </c>
    </row>
    <row r="1634" spans="1:11" x14ac:dyDescent="0.35">
      <c r="A1634" s="2">
        <v>24583</v>
      </c>
      <c r="B1634" s="76" t="s">
        <v>1287</v>
      </c>
      <c r="C1634" s="76" t="s">
        <v>287</v>
      </c>
      <c r="D1634" s="76" t="s">
        <v>5266</v>
      </c>
      <c r="E1634" s="76">
        <v>650</v>
      </c>
      <c r="F1634" s="76">
        <v>12</v>
      </c>
      <c r="G1634" s="77">
        <v>5</v>
      </c>
      <c r="H1634" s="76" t="s">
        <v>3376</v>
      </c>
      <c r="I1634" s="77">
        <v>8.5</v>
      </c>
      <c r="J1634" s="2">
        <v>1</v>
      </c>
      <c r="K1634" s="119" cm="1">
        <f t="array" ref="K1634">ROUND(IF(C1634="Beer",SUM(LOOKUP(2,1/(SRP!$B$7:$B$9&lt;=E1634)/(SRP!$C$7:$C$9&gt;=E1634),SRP!$D$7:$D$9)*(G1634/100)*(E1634/1000)),IF(C1634="Spirits",SUM(LOOKUP(2,1/(SRP!$B$2:$B$6&lt;=E1634)/(SRP!$C$2:$C$6&gt;=E1634),SRP!$D$2:$D$6)*(G1634/100)*(E1634/1000)),IF(AND(C1634="Wine",D1634="Fortified Wines"),SUM(LOOKUP(2,1/(SRP!$B$20:$B$23&lt;=E1634)/(SRP!$C$20:$C$23&gt;=E1634),SRP!$D$20:$D$23)*(G1634/100)*(E1634/1000)),IF(C1634="Wine",SUM(LOOKUP(2,1/(SRP!$B$15:$B$19&lt;=E1634)/(SRP!$C$15:$C$19&gt;=E1634),SRP!$D$15:$D$19)*(G1634/100)*(E1634/1000)),IF(C1634="Ready to Drink",SUM(LOOKUP(2,1/(SRP!$B$10:$B$14&lt;=E1634)/(SRP!$C$10:$C$14&gt;=E1634),SRP!$D$10:$D$14)*(G1634/100)*(E1634/1000)),0))))),2)</f>
        <v>2.27</v>
      </c>
    </row>
    <row r="1635" spans="1:11" x14ac:dyDescent="0.35">
      <c r="A1635" s="2">
        <v>24584</v>
      </c>
      <c r="B1635" s="76" t="s">
        <v>1288</v>
      </c>
      <c r="C1635" s="76" t="s">
        <v>287</v>
      </c>
      <c r="D1635" s="76" t="s">
        <v>5266</v>
      </c>
      <c r="E1635" s="76">
        <v>650</v>
      </c>
      <c r="F1635" s="76">
        <v>12</v>
      </c>
      <c r="G1635" s="77">
        <v>5</v>
      </c>
      <c r="H1635" s="76" t="s">
        <v>3376</v>
      </c>
      <c r="I1635" s="77">
        <v>6.5</v>
      </c>
      <c r="J1635" s="2">
        <v>1</v>
      </c>
      <c r="K1635" s="119" cm="1">
        <f t="array" ref="K1635">ROUND(IF(C1635="Beer",SUM(LOOKUP(2,1/(SRP!$B$7:$B$9&lt;=E1635)/(SRP!$C$7:$C$9&gt;=E1635),SRP!$D$7:$D$9)*(G1635/100)*(E1635/1000)),IF(C1635="Spirits",SUM(LOOKUP(2,1/(SRP!$B$2:$B$6&lt;=E1635)/(SRP!$C$2:$C$6&gt;=E1635),SRP!$D$2:$D$6)*(G1635/100)*(E1635/1000)),IF(AND(C1635="Wine",D1635="Fortified Wines"),SUM(LOOKUP(2,1/(SRP!$B$20:$B$23&lt;=E1635)/(SRP!$C$20:$C$23&gt;=E1635),SRP!$D$20:$D$23)*(G1635/100)*(E1635/1000)),IF(C1635="Wine",SUM(LOOKUP(2,1/(SRP!$B$15:$B$19&lt;=E1635)/(SRP!$C$15:$C$19&gt;=E1635),SRP!$D$15:$D$19)*(G1635/100)*(E1635/1000)),IF(C1635="Ready to Drink",SUM(LOOKUP(2,1/(SRP!$B$10:$B$14&lt;=E1635)/(SRP!$C$10:$C$14&gt;=E1635),SRP!$D$10:$D$14)*(G1635/100)*(E1635/1000)),0))))),2)</f>
        <v>2.27</v>
      </c>
    </row>
    <row r="1636" spans="1:11" x14ac:dyDescent="0.35">
      <c r="A1636" s="2">
        <v>24584</v>
      </c>
      <c r="B1636" s="76" t="s">
        <v>1288</v>
      </c>
      <c r="C1636" s="76" t="s">
        <v>287</v>
      </c>
      <c r="D1636" s="76" t="s">
        <v>5266</v>
      </c>
      <c r="E1636" s="76">
        <v>650</v>
      </c>
      <c r="F1636" s="76">
        <v>12</v>
      </c>
      <c r="G1636" s="77">
        <v>5</v>
      </c>
      <c r="H1636" s="76" t="s">
        <v>3376</v>
      </c>
      <c r="I1636" s="77">
        <v>6.5</v>
      </c>
      <c r="J1636" s="2">
        <v>1</v>
      </c>
      <c r="K1636" s="119" cm="1">
        <f t="array" ref="K1636">ROUND(IF(C1636="Beer",SUM(LOOKUP(2,1/(SRP!$B$7:$B$9&lt;=E1636)/(SRP!$C$7:$C$9&gt;=E1636),SRP!$D$7:$D$9)*(G1636/100)*(E1636/1000)),IF(C1636="Spirits",SUM(LOOKUP(2,1/(SRP!$B$2:$B$6&lt;=E1636)/(SRP!$C$2:$C$6&gt;=E1636),SRP!$D$2:$D$6)*(G1636/100)*(E1636/1000)),IF(AND(C1636="Wine",D1636="Fortified Wines"),SUM(LOOKUP(2,1/(SRP!$B$20:$B$23&lt;=E1636)/(SRP!$C$20:$C$23&gt;=E1636),SRP!$D$20:$D$23)*(G1636/100)*(E1636/1000)),IF(C1636="Wine",SUM(LOOKUP(2,1/(SRP!$B$15:$B$19&lt;=E1636)/(SRP!$C$15:$C$19&gt;=E1636),SRP!$D$15:$D$19)*(G1636/100)*(E1636/1000)),IF(C1636="Ready to Drink",SUM(LOOKUP(2,1/(SRP!$B$10:$B$14&lt;=E1636)/(SRP!$C$10:$C$14&gt;=E1636),SRP!$D$10:$D$14)*(G1636/100)*(E1636/1000)),0))))),2)</f>
        <v>2.27</v>
      </c>
    </row>
    <row r="1637" spans="1:11" x14ac:dyDescent="0.35">
      <c r="A1637" s="2">
        <v>24589</v>
      </c>
      <c r="B1637" s="76" t="s">
        <v>1289</v>
      </c>
      <c r="C1637" s="76" t="s">
        <v>286</v>
      </c>
      <c r="D1637" s="76" t="s">
        <v>5237</v>
      </c>
      <c r="E1637" s="76">
        <v>750</v>
      </c>
      <c r="F1637" s="76">
        <v>12</v>
      </c>
      <c r="G1637" s="77">
        <v>8.8000000000000007</v>
      </c>
      <c r="H1637" s="76" t="s">
        <v>3365</v>
      </c>
      <c r="I1637" s="77">
        <v>16.489999999999998</v>
      </c>
      <c r="J1637" s="2">
        <v>1</v>
      </c>
      <c r="K1637" s="119" cm="1">
        <f t="array" ref="K1637">ROUND(IF(C1637="Beer",SUM(LOOKUP(2,1/(SRP!$B$7:$B$9&lt;=E1637)/(SRP!$C$7:$C$9&gt;=E1637),SRP!$D$7:$D$9)*(G1637/100)*(E1637/1000)),IF(C1637="Spirits",SUM(LOOKUP(2,1/(SRP!$B$2:$B$6&lt;=E1637)/(SRP!$C$2:$C$6&gt;=E1637),SRP!$D$2:$D$6)*(G1637/100)*(E1637/1000)),IF(AND(C1637="Wine",D1637="Fortified Wines"),SUM(LOOKUP(2,1/(SRP!$B$20:$B$23&lt;=E1637)/(SRP!$C$20:$C$23&gt;=E1637),SRP!$D$20:$D$23)*(G1637/100)*(E1637/1000)),IF(C1637="Wine",SUM(LOOKUP(2,1/(SRP!$B$15:$B$19&lt;=E1637)/(SRP!$C$15:$C$19&gt;=E1637),SRP!$D$15:$D$19)*(G1637/100)*(E1637/1000)),IF(C1637="Ready to Drink",SUM(LOOKUP(2,1/(SRP!$B$10:$B$14&lt;=E1637)/(SRP!$C$10:$C$14&gt;=E1637),SRP!$D$10:$D$14)*(G1637/100)*(E1637/1000)),0))))),2)</f>
        <v>4.6100000000000003</v>
      </c>
    </row>
    <row r="1638" spans="1:11" x14ac:dyDescent="0.35">
      <c r="A1638" s="2">
        <v>24593</v>
      </c>
      <c r="B1638" s="76" t="s">
        <v>2778</v>
      </c>
      <c r="C1638" s="76" t="s">
        <v>287</v>
      </c>
      <c r="D1638" s="76" t="s">
        <v>5271</v>
      </c>
      <c r="E1638" s="76">
        <v>473</v>
      </c>
      <c r="F1638" s="76">
        <v>24</v>
      </c>
      <c r="G1638" s="77">
        <v>4</v>
      </c>
      <c r="H1638" s="76" t="s">
        <v>3301</v>
      </c>
      <c r="I1638" s="77">
        <v>4.29</v>
      </c>
      <c r="J1638" s="2">
        <v>1</v>
      </c>
      <c r="K1638" s="119" cm="1">
        <f t="array" ref="K1638">ROUND(IF(C1638="Beer",SUM(LOOKUP(2,1/(SRP!$B$7:$B$9&lt;=E1638)/(SRP!$C$7:$C$9&gt;=E1638),SRP!$D$7:$D$9)*(G1638/100)*(E1638/1000)),IF(C1638="Spirits",SUM(LOOKUP(2,1/(SRP!$B$2:$B$6&lt;=E1638)/(SRP!$C$2:$C$6&gt;=E1638),SRP!$D$2:$D$6)*(G1638/100)*(E1638/1000)),IF(AND(C1638="Wine",D1638="Fortified Wines"),SUM(LOOKUP(2,1/(SRP!$B$20:$B$23&lt;=E1638)/(SRP!$C$20:$C$23&gt;=E1638),SRP!$D$20:$D$23)*(G1638/100)*(E1638/1000)),IF(C1638="Wine",SUM(LOOKUP(2,1/(SRP!$B$15:$B$19&lt;=E1638)/(SRP!$C$15:$C$19&gt;=E1638),SRP!$D$15:$D$19)*(G1638/100)*(E1638/1000)),IF(C1638="Ready to Drink",SUM(LOOKUP(2,1/(SRP!$B$10:$B$14&lt;=E1638)/(SRP!$C$10:$C$14&gt;=E1638),SRP!$D$10:$D$14)*(G1638/100)*(E1638/1000)),0))))),2)</f>
        <v>1.32</v>
      </c>
    </row>
    <row r="1639" spans="1:11" x14ac:dyDescent="0.35">
      <c r="A1639" s="2">
        <v>24593</v>
      </c>
      <c r="B1639" s="76" t="s">
        <v>2778</v>
      </c>
      <c r="C1639" s="76" t="s">
        <v>287</v>
      </c>
      <c r="D1639" s="76" t="s">
        <v>5271</v>
      </c>
      <c r="E1639" s="76">
        <v>473</v>
      </c>
      <c r="F1639" s="76">
        <v>24</v>
      </c>
      <c r="G1639" s="77">
        <v>4</v>
      </c>
      <c r="H1639" s="76" t="s">
        <v>3301</v>
      </c>
      <c r="I1639" s="77">
        <v>4.29</v>
      </c>
      <c r="J1639" s="2">
        <v>1</v>
      </c>
      <c r="K1639" s="119" cm="1">
        <f t="array" ref="K1639">ROUND(IF(C1639="Beer",SUM(LOOKUP(2,1/(SRP!$B$7:$B$9&lt;=E1639)/(SRP!$C$7:$C$9&gt;=E1639),SRP!$D$7:$D$9)*(G1639/100)*(E1639/1000)),IF(C1639="Spirits",SUM(LOOKUP(2,1/(SRP!$B$2:$B$6&lt;=E1639)/(SRP!$C$2:$C$6&gt;=E1639),SRP!$D$2:$D$6)*(G1639/100)*(E1639/1000)),IF(AND(C1639="Wine",D1639="Fortified Wines"),SUM(LOOKUP(2,1/(SRP!$B$20:$B$23&lt;=E1639)/(SRP!$C$20:$C$23&gt;=E1639),SRP!$D$20:$D$23)*(G1639/100)*(E1639/1000)),IF(C1639="Wine",SUM(LOOKUP(2,1/(SRP!$B$15:$B$19&lt;=E1639)/(SRP!$C$15:$C$19&gt;=E1639),SRP!$D$15:$D$19)*(G1639/100)*(E1639/1000)),IF(C1639="Ready to Drink",SUM(LOOKUP(2,1/(SRP!$B$10:$B$14&lt;=E1639)/(SRP!$C$10:$C$14&gt;=E1639),SRP!$D$10:$D$14)*(G1639/100)*(E1639/1000)),0))))),2)</f>
        <v>1.32</v>
      </c>
    </row>
    <row r="1640" spans="1:11" x14ac:dyDescent="0.35">
      <c r="A1640" s="2">
        <v>24601</v>
      </c>
      <c r="B1640" s="76" t="s">
        <v>5386</v>
      </c>
      <c r="C1640" s="76" t="s">
        <v>285</v>
      </c>
      <c r="D1640" s="76" t="s">
        <v>6949</v>
      </c>
      <c r="E1640" s="76">
        <v>750</v>
      </c>
      <c r="F1640" s="76">
        <v>12</v>
      </c>
      <c r="G1640" s="77">
        <v>35</v>
      </c>
      <c r="H1640" s="76" t="s">
        <v>3280</v>
      </c>
      <c r="I1640" s="77">
        <v>34.49</v>
      </c>
      <c r="J1640" s="2">
        <v>1</v>
      </c>
      <c r="K1640" s="119" cm="1">
        <f t="array" ref="K1640">ROUND(IF(C1640="Beer",SUM(LOOKUP(2,1/(SRP!$B$7:$B$9&lt;=E1640)/(SRP!$C$7:$C$9&gt;=E1640),SRP!$D$7:$D$9)*(G1640/100)*(E1640/1000)),IF(C1640="Spirits",SUM(LOOKUP(2,1/(SRP!$B$2:$B$6&lt;=E1640)/(SRP!$C$2:$C$6&gt;=E1640),SRP!$D$2:$D$6)*(G1640/100)*(E1640/1000)),IF(AND(C1640="Wine",D1640="Fortified Wines"),SUM(LOOKUP(2,1/(SRP!$B$20:$B$23&lt;=E1640)/(SRP!$C$20:$C$23&gt;=E1640),SRP!$D$20:$D$23)*(G1640/100)*(E1640/1000)),IF(C1640="Wine",SUM(LOOKUP(2,1/(SRP!$B$15:$B$19&lt;=E1640)/(SRP!$C$15:$C$19&gt;=E1640),SRP!$D$15:$D$19)*(G1640/100)*(E1640/1000)),IF(C1640="Ready to Drink",SUM(LOOKUP(2,1/(SRP!$B$10:$B$14&lt;=E1640)/(SRP!$C$10:$C$14&gt;=E1640),SRP!$D$10:$D$14)*(G1640/100)*(E1640/1000)),0))))),2)</f>
        <v>18.329999999999998</v>
      </c>
    </row>
    <row r="1641" spans="1:11" x14ac:dyDescent="0.35">
      <c r="A1641" s="2">
        <v>24602</v>
      </c>
      <c r="B1641" s="76" t="s">
        <v>3544</v>
      </c>
      <c r="C1641" s="76" t="s">
        <v>287</v>
      </c>
      <c r="D1641" s="76" t="s">
        <v>5271</v>
      </c>
      <c r="E1641" s="76">
        <v>473</v>
      </c>
      <c r="F1641" s="76">
        <v>24</v>
      </c>
      <c r="G1641" s="77">
        <v>3.8</v>
      </c>
      <c r="H1641" s="76" t="s">
        <v>3301</v>
      </c>
      <c r="I1641" s="77">
        <v>4.29</v>
      </c>
      <c r="J1641" s="2">
        <v>1</v>
      </c>
      <c r="K1641" s="119" cm="1">
        <f t="array" ref="K1641">ROUND(IF(C1641="Beer",SUM(LOOKUP(2,1/(SRP!$B$7:$B$9&lt;=E1641)/(SRP!$C$7:$C$9&gt;=E1641),SRP!$D$7:$D$9)*(G1641/100)*(E1641/1000)),IF(C1641="Spirits",SUM(LOOKUP(2,1/(SRP!$B$2:$B$6&lt;=E1641)/(SRP!$C$2:$C$6&gt;=E1641),SRP!$D$2:$D$6)*(G1641/100)*(E1641/1000)),IF(AND(C1641="Wine",D1641="Fortified Wines"),SUM(LOOKUP(2,1/(SRP!$B$20:$B$23&lt;=E1641)/(SRP!$C$20:$C$23&gt;=E1641),SRP!$D$20:$D$23)*(G1641/100)*(E1641/1000)),IF(C1641="Wine",SUM(LOOKUP(2,1/(SRP!$B$15:$B$19&lt;=E1641)/(SRP!$C$15:$C$19&gt;=E1641),SRP!$D$15:$D$19)*(G1641/100)*(E1641/1000)),IF(C1641="Ready to Drink",SUM(LOOKUP(2,1/(SRP!$B$10:$B$14&lt;=E1641)/(SRP!$C$10:$C$14&gt;=E1641),SRP!$D$10:$D$14)*(G1641/100)*(E1641/1000)),0))))),2)</f>
        <v>1.25</v>
      </c>
    </row>
    <row r="1642" spans="1:11" x14ac:dyDescent="0.35">
      <c r="A1642" s="2">
        <v>24602</v>
      </c>
      <c r="B1642" s="76" t="s">
        <v>3544</v>
      </c>
      <c r="C1642" s="76" t="s">
        <v>287</v>
      </c>
      <c r="D1642" s="76" t="s">
        <v>5271</v>
      </c>
      <c r="E1642" s="76">
        <v>473</v>
      </c>
      <c r="F1642" s="76">
        <v>24</v>
      </c>
      <c r="G1642" s="77">
        <v>3.8</v>
      </c>
      <c r="H1642" s="76" t="s">
        <v>3301</v>
      </c>
      <c r="I1642" s="77">
        <v>4.29</v>
      </c>
      <c r="J1642" s="2">
        <v>1</v>
      </c>
      <c r="K1642" s="119" cm="1">
        <f t="array" ref="K1642">ROUND(IF(C1642="Beer",SUM(LOOKUP(2,1/(SRP!$B$7:$B$9&lt;=E1642)/(SRP!$C$7:$C$9&gt;=E1642),SRP!$D$7:$D$9)*(G1642/100)*(E1642/1000)),IF(C1642="Spirits",SUM(LOOKUP(2,1/(SRP!$B$2:$B$6&lt;=E1642)/(SRP!$C$2:$C$6&gt;=E1642),SRP!$D$2:$D$6)*(G1642/100)*(E1642/1000)),IF(AND(C1642="Wine",D1642="Fortified Wines"),SUM(LOOKUP(2,1/(SRP!$B$20:$B$23&lt;=E1642)/(SRP!$C$20:$C$23&gt;=E1642),SRP!$D$20:$D$23)*(G1642/100)*(E1642/1000)),IF(C1642="Wine",SUM(LOOKUP(2,1/(SRP!$B$15:$B$19&lt;=E1642)/(SRP!$C$15:$C$19&gt;=E1642),SRP!$D$15:$D$19)*(G1642/100)*(E1642/1000)),IF(C1642="Ready to Drink",SUM(LOOKUP(2,1/(SRP!$B$10:$B$14&lt;=E1642)/(SRP!$C$10:$C$14&gt;=E1642),SRP!$D$10:$D$14)*(G1642/100)*(E1642/1000)),0))))),2)</f>
        <v>1.25</v>
      </c>
    </row>
    <row r="1643" spans="1:11" x14ac:dyDescent="0.35">
      <c r="A1643" s="2">
        <v>24616</v>
      </c>
      <c r="B1643" s="76" t="s">
        <v>4874</v>
      </c>
      <c r="C1643" s="76" t="s">
        <v>286</v>
      </c>
      <c r="D1643" s="76" t="s">
        <v>5269</v>
      </c>
      <c r="E1643" s="76">
        <v>750</v>
      </c>
      <c r="F1643" s="76">
        <v>12</v>
      </c>
      <c r="G1643" s="77">
        <v>13</v>
      </c>
      <c r="H1643" s="76" t="s">
        <v>3294</v>
      </c>
      <c r="I1643" s="77">
        <v>16.989999999999998</v>
      </c>
      <c r="J1643" s="2">
        <v>1</v>
      </c>
      <c r="K1643" s="119" cm="1">
        <f t="array" ref="K1643">ROUND(IF(C1643="Beer",SUM(LOOKUP(2,1/(SRP!$B$7:$B$9&lt;=E1643)/(SRP!$C$7:$C$9&gt;=E1643),SRP!$D$7:$D$9)*(G1643/100)*(E1643/1000)),IF(C1643="Spirits",SUM(LOOKUP(2,1/(SRP!$B$2:$B$6&lt;=E1643)/(SRP!$C$2:$C$6&gt;=E1643),SRP!$D$2:$D$6)*(G1643/100)*(E1643/1000)),IF(AND(C1643="Wine",D1643="Fortified Wines"),SUM(LOOKUP(2,1/(SRP!$B$20:$B$23&lt;=E1643)/(SRP!$C$20:$C$23&gt;=E1643),SRP!$D$20:$D$23)*(G1643/100)*(E1643/1000)),IF(C1643="Wine",SUM(LOOKUP(2,1/(SRP!$B$15:$B$19&lt;=E1643)/(SRP!$C$15:$C$19&gt;=E1643),SRP!$D$15:$D$19)*(G1643/100)*(E1643/1000)),IF(C1643="Ready to Drink",SUM(LOOKUP(2,1/(SRP!$B$10:$B$14&lt;=E1643)/(SRP!$C$10:$C$14&gt;=E1643),SRP!$D$10:$D$14)*(G1643/100)*(E1643/1000)),0))))),2)</f>
        <v>6.81</v>
      </c>
    </row>
    <row r="1644" spans="1:11" x14ac:dyDescent="0.35">
      <c r="A1644" s="2">
        <v>24641</v>
      </c>
      <c r="B1644" s="76" t="s">
        <v>3058</v>
      </c>
      <c r="C1644" s="76" t="s">
        <v>287</v>
      </c>
      <c r="D1644" s="76" t="s">
        <v>5271</v>
      </c>
      <c r="E1644" s="76">
        <v>5325</v>
      </c>
      <c r="F1644" s="76">
        <v>1</v>
      </c>
      <c r="G1644" s="77">
        <v>4</v>
      </c>
      <c r="H1644" s="76" t="s">
        <v>3330</v>
      </c>
      <c r="I1644" s="77">
        <v>31.29</v>
      </c>
      <c r="J1644" s="2">
        <v>15</v>
      </c>
      <c r="K1644" s="119" cm="1">
        <f t="array" ref="K1644">ROUND(IF(C1644="Beer",SUM(LOOKUP(2,1/(SRP!$B$7:$B$9&lt;=E1644)/(SRP!$C$7:$C$9&gt;=E1644),SRP!$D$7:$D$9)*(G1644/100)*(E1644/1000)),IF(C1644="Spirits",SUM(LOOKUP(2,1/(SRP!$B$2:$B$6&lt;=E1644)/(SRP!$C$2:$C$6&gt;=E1644),SRP!$D$2:$D$6)*(G1644/100)*(E1644/1000)),IF(AND(C1644="Wine",D1644="Fortified Wines"),SUM(LOOKUP(2,1/(SRP!$B$20:$B$23&lt;=E1644)/(SRP!$C$20:$C$23&gt;=E1644),SRP!$D$20:$D$23)*(G1644/100)*(E1644/1000)),IF(C1644="Wine",SUM(LOOKUP(2,1/(SRP!$B$15:$B$19&lt;=E1644)/(SRP!$C$15:$C$19&gt;=E1644),SRP!$D$15:$D$19)*(G1644/100)*(E1644/1000)),IF(C1644="Ready to Drink",SUM(LOOKUP(2,1/(SRP!$B$10:$B$14&lt;=E1644)/(SRP!$C$10:$C$14&gt;=E1644),SRP!$D$10:$D$14)*(G1644/100)*(E1644/1000)),0))))),2)</f>
        <v>14.87</v>
      </c>
    </row>
    <row r="1645" spans="1:11" x14ac:dyDescent="0.35">
      <c r="A1645" s="2">
        <v>24641</v>
      </c>
      <c r="B1645" s="76" t="s">
        <v>3058</v>
      </c>
      <c r="C1645" s="76" t="s">
        <v>287</v>
      </c>
      <c r="D1645" s="76" t="s">
        <v>5271</v>
      </c>
      <c r="E1645" s="76">
        <v>5325</v>
      </c>
      <c r="F1645" s="76">
        <v>1</v>
      </c>
      <c r="G1645" s="77">
        <v>4</v>
      </c>
      <c r="H1645" s="76" t="s">
        <v>3330</v>
      </c>
      <c r="I1645" s="77">
        <v>31.29</v>
      </c>
      <c r="J1645" s="2">
        <v>15</v>
      </c>
      <c r="K1645" s="119" cm="1">
        <f t="array" ref="K1645">ROUND(IF(C1645="Beer",SUM(LOOKUP(2,1/(SRP!$B$7:$B$9&lt;=E1645)/(SRP!$C$7:$C$9&gt;=E1645),SRP!$D$7:$D$9)*(G1645/100)*(E1645/1000)),IF(C1645="Spirits",SUM(LOOKUP(2,1/(SRP!$B$2:$B$6&lt;=E1645)/(SRP!$C$2:$C$6&gt;=E1645),SRP!$D$2:$D$6)*(G1645/100)*(E1645/1000)),IF(AND(C1645="Wine",D1645="Fortified Wines"),SUM(LOOKUP(2,1/(SRP!$B$20:$B$23&lt;=E1645)/(SRP!$C$20:$C$23&gt;=E1645),SRP!$D$20:$D$23)*(G1645/100)*(E1645/1000)),IF(C1645="Wine",SUM(LOOKUP(2,1/(SRP!$B$15:$B$19&lt;=E1645)/(SRP!$C$15:$C$19&gt;=E1645),SRP!$D$15:$D$19)*(G1645/100)*(E1645/1000)),IF(C1645="Ready to Drink",SUM(LOOKUP(2,1/(SRP!$B$10:$B$14&lt;=E1645)/(SRP!$C$10:$C$14&gt;=E1645),SRP!$D$10:$D$14)*(G1645/100)*(E1645/1000)),0))))),2)</f>
        <v>14.87</v>
      </c>
    </row>
    <row r="1646" spans="1:11" x14ac:dyDescent="0.35">
      <c r="A1646" s="2">
        <v>24645</v>
      </c>
      <c r="B1646" s="76" t="s">
        <v>1290</v>
      </c>
      <c r="C1646" s="76" t="s">
        <v>286</v>
      </c>
      <c r="D1646" s="76" t="s">
        <v>300</v>
      </c>
      <c r="E1646" s="76">
        <v>750</v>
      </c>
      <c r="F1646" s="76">
        <v>12</v>
      </c>
      <c r="G1646" s="77">
        <v>13.5</v>
      </c>
      <c r="H1646" s="76" t="s">
        <v>3294</v>
      </c>
      <c r="I1646" s="77">
        <v>16.989999999999998</v>
      </c>
      <c r="J1646" s="2">
        <v>1</v>
      </c>
      <c r="K1646" s="119" cm="1">
        <f t="array" ref="K1646">ROUND(IF(C1646="Beer",SUM(LOOKUP(2,1/(SRP!$B$7:$B$9&lt;=E1646)/(SRP!$C$7:$C$9&gt;=E1646),SRP!$D$7:$D$9)*(G1646/100)*(E1646/1000)),IF(C1646="Spirits",SUM(LOOKUP(2,1/(SRP!$B$2:$B$6&lt;=E1646)/(SRP!$C$2:$C$6&gt;=E1646),SRP!$D$2:$D$6)*(G1646/100)*(E1646/1000)),IF(AND(C1646="Wine",D1646="Fortified Wines"),SUM(LOOKUP(2,1/(SRP!$B$20:$B$23&lt;=E1646)/(SRP!$C$20:$C$23&gt;=E1646),SRP!$D$20:$D$23)*(G1646/100)*(E1646/1000)),IF(C1646="Wine",SUM(LOOKUP(2,1/(SRP!$B$15:$B$19&lt;=E1646)/(SRP!$C$15:$C$19&gt;=E1646),SRP!$D$15:$D$19)*(G1646/100)*(E1646/1000)),IF(C1646="Ready to Drink",SUM(LOOKUP(2,1/(SRP!$B$10:$B$14&lt;=E1646)/(SRP!$C$10:$C$14&gt;=E1646),SRP!$D$10:$D$14)*(G1646/100)*(E1646/1000)),0))))),2)</f>
        <v>7.07</v>
      </c>
    </row>
    <row r="1647" spans="1:11" x14ac:dyDescent="0.35">
      <c r="A1647" s="2">
        <v>24671</v>
      </c>
      <c r="B1647" s="76" t="s">
        <v>4023</v>
      </c>
      <c r="C1647" s="76" t="s">
        <v>286</v>
      </c>
      <c r="D1647" s="76" t="s">
        <v>5232</v>
      </c>
      <c r="E1647" s="76">
        <v>750</v>
      </c>
      <c r="F1647" s="76">
        <v>6</v>
      </c>
      <c r="G1647" s="77">
        <v>11.5</v>
      </c>
      <c r="H1647" s="76" t="s">
        <v>3303</v>
      </c>
      <c r="I1647" s="77">
        <v>22.99</v>
      </c>
      <c r="J1647" s="2">
        <v>1</v>
      </c>
      <c r="K1647" s="119" cm="1">
        <f t="array" ref="K1647">ROUND(IF(C1647="Beer",SUM(LOOKUP(2,1/(SRP!$B$7:$B$9&lt;=E1647)/(SRP!$C$7:$C$9&gt;=E1647),SRP!$D$7:$D$9)*(G1647/100)*(E1647/1000)),IF(C1647="Spirits",SUM(LOOKUP(2,1/(SRP!$B$2:$B$6&lt;=E1647)/(SRP!$C$2:$C$6&gt;=E1647),SRP!$D$2:$D$6)*(G1647/100)*(E1647/1000)),IF(AND(C1647="Wine",D1647="Fortified Wines"),SUM(LOOKUP(2,1/(SRP!$B$20:$B$23&lt;=E1647)/(SRP!$C$20:$C$23&gt;=E1647),SRP!$D$20:$D$23)*(G1647/100)*(E1647/1000)),IF(C1647="Wine",SUM(LOOKUP(2,1/(SRP!$B$15:$B$19&lt;=E1647)/(SRP!$C$15:$C$19&gt;=E1647),SRP!$D$15:$D$19)*(G1647/100)*(E1647/1000)),IF(C1647="Ready to Drink",SUM(LOOKUP(2,1/(SRP!$B$10:$B$14&lt;=E1647)/(SRP!$C$10:$C$14&gt;=E1647),SRP!$D$10:$D$14)*(G1647/100)*(E1647/1000)),0))))),2)</f>
        <v>6.02</v>
      </c>
    </row>
    <row r="1648" spans="1:11" x14ac:dyDescent="0.35">
      <c r="A1648" s="2">
        <v>24673</v>
      </c>
      <c r="B1648" s="76" t="s">
        <v>1291</v>
      </c>
      <c r="C1648" s="76" t="s">
        <v>286</v>
      </c>
      <c r="D1648" s="76" t="s">
        <v>5254</v>
      </c>
      <c r="E1648" s="76">
        <v>750</v>
      </c>
      <c r="F1648" s="76">
        <v>12</v>
      </c>
      <c r="G1648" s="77">
        <v>14</v>
      </c>
      <c r="H1648" s="76" t="s">
        <v>3281</v>
      </c>
      <c r="I1648" s="77">
        <v>51.99</v>
      </c>
      <c r="J1648" s="2">
        <v>1</v>
      </c>
      <c r="K1648" s="119" cm="1">
        <f t="array" ref="K1648">ROUND(IF(C1648="Beer",SUM(LOOKUP(2,1/(SRP!$B$7:$B$9&lt;=E1648)/(SRP!$C$7:$C$9&gt;=E1648),SRP!$D$7:$D$9)*(G1648/100)*(E1648/1000)),IF(C1648="Spirits",SUM(LOOKUP(2,1/(SRP!$B$2:$B$6&lt;=E1648)/(SRP!$C$2:$C$6&gt;=E1648),SRP!$D$2:$D$6)*(G1648/100)*(E1648/1000)),IF(AND(C1648="Wine",D1648="Fortified Wines"),SUM(LOOKUP(2,1/(SRP!$B$20:$B$23&lt;=E1648)/(SRP!$C$20:$C$23&gt;=E1648),SRP!$D$20:$D$23)*(G1648/100)*(E1648/1000)),IF(C1648="Wine",SUM(LOOKUP(2,1/(SRP!$B$15:$B$19&lt;=E1648)/(SRP!$C$15:$C$19&gt;=E1648),SRP!$D$15:$D$19)*(G1648/100)*(E1648/1000)),IF(C1648="Ready to Drink",SUM(LOOKUP(2,1/(SRP!$B$10:$B$14&lt;=E1648)/(SRP!$C$10:$C$14&gt;=E1648),SRP!$D$10:$D$14)*(G1648/100)*(E1648/1000)),0))))),2)</f>
        <v>7.33</v>
      </c>
    </row>
    <row r="1649" spans="1:11" x14ac:dyDescent="0.35">
      <c r="A1649" s="2">
        <v>24676</v>
      </c>
      <c r="B1649" s="76" t="s">
        <v>4020</v>
      </c>
      <c r="C1649" s="76" t="s">
        <v>286</v>
      </c>
      <c r="D1649" s="76" t="s">
        <v>5236</v>
      </c>
      <c r="E1649" s="76">
        <v>750</v>
      </c>
      <c r="F1649" s="76">
        <v>12</v>
      </c>
      <c r="G1649" s="77">
        <v>13</v>
      </c>
      <c r="H1649" s="76" t="s">
        <v>3281</v>
      </c>
      <c r="I1649" s="77">
        <v>25.99</v>
      </c>
      <c r="J1649" s="2">
        <v>1</v>
      </c>
      <c r="K1649" s="119" cm="1">
        <f t="array" ref="K1649">ROUND(IF(C1649="Beer",SUM(LOOKUP(2,1/(SRP!$B$7:$B$9&lt;=E1649)/(SRP!$C$7:$C$9&gt;=E1649),SRP!$D$7:$D$9)*(G1649/100)*(E1649/1000)),IF(C1649="Spirits",SUM(LOOKUP(2,1/(SRP!$B$2:$B$6&lt;=E1649)/(SRP!$C$2:$C$6&gt;=E1649),SRP!$D$2:$D$6)*(G1649/100)*(E1649/1000)),IF(AND(C1649="Wine",D1649="Fortified Wines"),SUM(LOOKUP(2,1/(SRP!$B$20:$B$23&lt;=E1649)/(SRP!$C$20:$C$23&gt;=E1649),SRP!$D$20:$D$23)*(G1649/100)*(E1649/1000)),IF(C1649="Wine",SUM(LOOKUP(2,1/(SRP!$B$15:$B$19&lt;=E1649)/(SRP!$C$15:$C$19&gt;=E1649),SRP!$D$15:$D$19)*(G1649/100)*(E1649/1000)),IF(C1649="Ready to Drink",SUM(LOOKUP(2,1/(SRP!$B$10:$B$14&lt;=E1649)/(SRP!$C$10:$C$14&gt;=E1649),SRP!$D$10:$D$14)*(G1649/100)*(E1649/1000)),0))))),2)</f>
        <v>6.81</v>
      </c>
    </row>
    <row r="1650" spans="1:11" x14ac:dyDescent="0.35">
      <c r="A1650" s="2">
        <v>24684</v>
      </c>
      <c r="B1650" s="76" t="s">
        <v>1292</v>
      </c>
      <c r="C1650" s="76" t="s">
        <v>287</v>
      </c>
      <c r="D1650" s="76" t="s">
        <v>5240</v>
      </c>
      <c r="E1650" s="76">
        <v>500</v>
      </c>
      <c r="F1650" s="76">
        <v>24</v>
      </c>
      <c r="G1650" s="77">
        <v>11.9</v>
      </c>
      <c r="H1650" s="76" t="s">
        <v>3301</v>
      </c>
      <c r="I1650" s="77">
        <v>5.25</v>
      </c>
      <c r="J1650" s="2">
        <v>1</v>
      </c>
      <c r="K1650" s="119" cm="1">
        <f t="array" ref="K1650">ROUND(IF(C1650="Beer",SUM(LOOKUP(2,1/(SRP!$B$7:$B$9&lt;=E1650)/(SRP!$C$7:$C$9&gt;=E1650),SRP!$D$7:$D$9)*(G1650/100)*(E1650/1000)),IF(C1650="Spirits",SUM(LOOKUP(2,1/(SRP!$B$2:$B$6&lt;=E1650)/(SRP!$C$2:$C$6&gt;=E1650),SRP!$D$2:$D$6)*(G1650/100)*(E1650/1000)),IF(AND(C1650="Wine",D1650="Fortified Wines"),SUM(LOOKUP(2,1/(SRP!$B$20:$B$23&lt;=E1650)/(SRP!$C$20:$C$23&gt;=E1650),SRP!$D$20:$D$23)*(G1650/100)*(E1650/1000)),IF(C1650="Wine",SUM(LOOKUP(2,1/(SRP!$B$15:$B$19&lt;=E1650)/(SRP!$C$15:$C$19&gt;=E1650),SRP!$D$15:$D$19)*(G1650/100)*(E1650/1000)),IF(C1650="Ready to Drink",SUM(LOOKUP(2,1/(SRP!$B$10:$B$14&lt;=E1650)/(SRP!$C$10:$C$14&gt;=E1650),SRP!$D$10:$D$14)*(G1650/100)*(E1650/1000)),0))))),2)</f>
        <v>4.1500000000000004</v>
      </c>
    </row>
    <row r="1651" spans="1:11" x14ac:dyDescent="0.35">
      <c r="A1651" s="2">
        <v>24684</v>
      </c>
      <c r="B1651" s="76" t="s">
        <v>1292</v>
      </c>
      <c r="C1651" s="76" t="s">
        <v>287</v>
      </c>
      <c r="D1651" s="76" t="s">
        <v>5240</v>
      </c>
      <c r="E1651" s="76">
        <v>500</v>
      </c>
      <c r="F1651" s="76">
        <v>24</v>
      </c>
      <c r="G1651" s="77">
        <v>11.9</v>
      </c>
      <c r="H1651" s="76" t="s">
        <v>3301</v>
      </c>
      <c r="I1651" s="77">
        <v>5.25</v>
      </c>
      <c r="J1651" s="2">
        <v>1</v>
      </c>
      <c r="K1651" s="119" cm="1">
        <f t="array" ref="K1651">ROUND(IF(C1651="Beer",SUM(LOOKUP(2,1/(SRP!$B$7:$B$9&lt;=E1651)/(SRP!$C$7:$C$9&gt;=E1651),SRP!$D$7:$D$9)*(G1651/100)*(E1651/1000)),IF(C1651="Spirits",SUM(LOOKUP(2,1/(SRP!$B$2:$B$6&lt;=E1651)/(SRP!$C$2:$C$6&gt;=E1651),SRP!$D$2:$D$6)*(G1651/100)*(E1651/1000)),IF(AND(C1651="Wine",D1651="Fortified Wines"),SUM(LOOKUP(2,1/(SRP!$B$20:$B$23&lt;=E1651)/(SRP!$C$20:$C$23&gt;=E1651),SRP!$D$20:$D$23)*(G1651/100)*(E1651/1000)),IF(C1651="Wine",SUM(LOOKUP(2,1/(SRP!$B$15:$B$19&lt;=E1651)/(SRP!$C$15:$C$19&gt;=E1651),SRP!$D$15:$D$19)*(G1651/100)*(E1651/1000)),IF(C1651="Ready to Drink",SUM(LOOKUP(2,1/(SRP!$B$10:$B$14&lt;=E1651)/(SRP!$C$10:$C$14&gt;=E1651),SRP!$D$10:$D$14)*(G1651/100)*(E1651/1000)),0))))),2)</f>
        <v>4.1500000000000004</v>
      </c>
    </row>
    <row r="1652" spans="1:11" x14ac:dyDescent="0.35">
      <c r="A1652" s="2">
        <v>24691</v>
      </c>
      <c r="B1652" s="76" t="s">
        <v>1293</v>
      </c>
      <c r="C1652" s="76" t="s">
        <v>286</v>
      </c>
      <c r="D1652" s="76" t="s">
        <v>300</v>
      </c>
      <c r="E1652" s="76">
        <v>750</v>
      </c>
      <c r="F1652" s="76">
        <v>6</v>
      </c>
      <c r="G1652" s="77">
        <v>13.5</v>
      </c>
      <c r="H1652" s="76" t="s">
        <v>3835</v>
      </c>
      <c r="I1652" s="77">
        <v>43.99</v>
      </c>
      <c r="J1652" s="2">
        <v>1</v>
      </c>
      <c r="K1652" s="119" cm="1">
        <f t="array" ref="K1652">ROUND(IF(C1652="Beer",SUM(LOOKUP(2,1/(SRP!$B$7:$B$9&lt;=E1652)/(SRP!$C$7:$C$9&gt;=E1652),SRP!$D$7:$D$9)*(G1652/100)*(E1652/1000)),IF(C1652="Spirits",SUM(LOOKUP(2,1/(SRP!$B$2:$B$6&lt;=E1652)/(SRP!$C$2:$C$6&gt;=E1652),SRP!$D$2:$D$6)*(G1652/100)*(E1652/1000)),IF(AND(C1652="Wine",D1652="Fortified Wines"),SUM(LOOKUP(2,1/(SRP!$B$20:$B$23&lt;=E1652)/(SRP!$C$20:$C$23&gt;=E1652),SRP!$D$20:$D$23)*(G1652/100)*(E1652/1000)),IF(C1652="Wine",SUM(LOOKUP(2,1/(SRP!$B$15:$B$19&lt;=E1652)/(SRP!$C$15:$C$19&gt;=E1652),SRP!$D$15:$D$19)*(G1652/100)*(E1652/1000)),IF(C1652="Ready to Drink",SUM(LOOKUP(2,1/(SRP!$B$10:$B$14&lt;=E1652)/(SRP!$C$10:$C$14&gt;=E1652),SRP!$D$10:$D$14)*(G1652/100)*(E1652/1000)),0))))),2)</f>
        <v>7.07</v>
      </c>
    </row>
    <row r="1653" spans="1:11" x14ac:dyDescent="0.35">
      <c r="A1653" s="2">
        <v>24694</v>
      </c>
      <c r="B1653" s="76" t="s">
        <v>1294</v>
      </c>
      <c r="C1653" s="76" t="s">
        <v>286</v>
      </c>
      <c r="D1653" s="76" t="s">
        <v>5261</v>
      </c>
      <c r="E1653" s="76">
        <v>750</v>
      </c>
      <c r="F1653" s="76">
        <v>12</v>
      </c>
      <c r="G1653" s="77">
        <v>15</v>
      </c>
      <c r="H1653" s="76" t="s">
        <v>3281</v>
      </c>
      <c r="I1653" s="77">
        <v>19.989999999999998</v>
      </c>
      <c r="J1653" s="2">
        <v>1</v>
      </c>
      <c r="K1653" s="119" cm="1">
        <f t="array" ref="K1653">ROUND(IF(C1653="Beer",SUM(LOOKUP(2,1/(SRP!$B$7:$B$9&lt;=E1653)/(SRP!$C$7:$C$9&gt;=E1653),SRP!$D$7:$D$9)*(G1653/100)*(E1653/1000)),IF(C1653="Spirits",SUM(LOOKUP(2,1/(SRP!$B$2:$B$6&lt;=E1653)/(SRP!$C$2:$C$6&gt;=E1653),SRP!$D$2:$D$6)*(G1653/100)*(E1653/1000)),IF(AND(C1653="Wine",D1653="Fortified Wines"),SUM(LOOKUP(2,1/(SRP!$B$20:$B$23&lt;=E1653)/(SRP!$C$20:$C$23&gt;=E1653),SRP!$D$20:$D$23)*(G1653/100)*(E1653/1000)),IF(C1653="Wine",SUM(LOOKUP(2,1/(SRP!$B$15:$B$19&lt;=E1653)/(SRP!$C$15:$C$19&gt;=E1653),SRP!$D$15:$D$19)*(G1653/100)*(E1653/1000)),IF(C1653="Ready to Drink",SUM(LOOKUP(2,1/(SRP!$B$10:$B$14&lt;=E1653)/(SRP!$C$10:$C$14&gt;=E1653),SRP!$D$10:$D$14)*(G1653/100)*(E1653/1000)),0))))),2)</f>
        <v>7.85</v>
      </c>
    </row>
    <row r="1654" spans="1:11" x14ac:dyDescent="0.35">
      <c r="A1654" s="2">
        <v>24702</v>
      </c>
      <c r="B1654" s="76" t="s">
        <v>1295</v>
      </c>
      <c r="C1654" s="76" t="s">
        <v>286</v>
      </c>
      <c r="D1654" s="76" t="s">
        <v>5276</v>
      </c>
      <c r="E1654" s="76">
        <v>750</v>
      </c>
      <c r="F1654" s="76">
        <v>12</v>
      </c>
      <c r="G1654" s="77">
        <v>13</v>
      </c>
      <c r="H1654" s="76" t="s">
        <v>3299</v>
      </c>
      <c r="I1654" s="77">
        <v>25.99</v>
      </c>
      <c r="J1654" s="2">
        <v>1</v>
      </c>
      <c r="K1654" s="119" cm="1">
        <f t="array" ref="K1654">ROUND(IF(C1654="Beer",SUM(LOOKUP(2,1/(SRP!$B$7:$B$9&lt;=E1654)/(SRP!$C$7:$C$9&gt;=E1654),SRP!$D$7:$D$9)*(G1654/100)*(E1654/1000)),IF(C1654="Spirits",SUM(LOOKUP(2,1/(SRP!$B$2:$B$6&lt;=E1654)/(SRP!$C$2:$C$6&gt;=E1654),SRP!$D$2:$D$6)*(G1654/100)*(E1654/1000)),IF(AND(C1654="Wine",D1654="Fortified Wines"),SUM(LOOKUP(2,1/(SRP!$B$20:$B$23&lt;=E1654)/(SRP!$C$20:$C$23&gt;=E1654),SRP!$D$20:$D$23)*(G1654/100)*(E1654/1000)),IF(C1654="Wine",SUM(LOOKUP(2,1/(SRP!$B$15:$B$19&lt;=E1654)/(SRP!$C$15:$C$19&gt;=E1654),SRP!$D$15:$D$19)*(G1654/100)*(E1654/1000)),IF(C1654="Ready to Drink",SUM(LOOKUP(2,1/(SRP!$B$10:$B$14&lt;=E1654)/(SRP!$C$10:$C$14&gt;=E1654),SRP!$D$10:$D$14)*(G1654/100)*(E1654/1000)),0))))),2)</f>
        <v>6.81</v>
      </c>
    </row>
    <row r="1655" spans="1:11" x14ac:dyDescent="0.35">
      <c r="A1655" s="2">
        <v>24708</v>
      </c>
      <c r="B1655" s="76" t="s">
        <v>1584</v>
      </c>
      <c r="C1655" s="76" t="s">
        <v>285</v>
      </c>
      <c r="D1655" s="76" t="s">
        <v>5302</v>
      </c>
      <c r="E1655" s="76">
        <v>200</v>
      </c>
      <c r="F1655" s="76">
        <v>24</v>
      </c>
      <c r="G1655" s="77">
        <v>38</v>
      </c>
      <c r="H1655" s="76" t="s">
        <v>6869</v>
      </c>
      <c r="I1655" s="77">
        <v>10.99</v>
      </c>
      <c r="J1655" s="2">
        <v>1</v>
      </c>
      <c r="K1655" s="119" cm="1">
        <f t="array" ref="K1655">ROUND(IF(C1655="Beer",SUM(LOOKUP(2,1/(SRP!$B$7:$B$9&lt;=E1655)/(SRP!$C$7:$C$9&gt;=E1655),SRP!$D$7:$D$9)*(G1655/100)*(E1655/1000)),IF(C1655="Spirits",SUM(LOOKUP(2,1/(SRP!$B$2:$B$6&lt;=E1655)/(SRP!$C$2:$C$6&gt;=E1655),SRP!$D$2:$D$6)*(G1655/100)*(E1655/1000)),IF(AND(C1655="Wine",D1655="Fortified Wines"),SUM(LOOKUP(2,1/(SRP!$B$20:$B$23&lt;=E1655)/(SRP!$C$20:$C$23&gt;=E1655),SRP!$D$20:$D$23)*(G1655/100)*(E1655/1000)),IF(C1655="Wine",SUM(LOOKUP(2,1/(SRP!$B$15:$B$19&lt;=E1655)/(SRP!$C$15:$C$19&gt;=E1655),SRP!$D$15:$D$19)*(G1655/100)*(E1655/1000)),IF(C1655="Ready to Drink",SUM(LOOKUP(2,1/(SRP!$B$10:$B$14&lt;=E1655)/(SRP!$C$10:$C$14&gt;=E1655),SRP!$D$10:$D$14)*(G1655/100)*(E1655/1000)),0))))),2)</f>
        <v>7.23</v>
      </c>
    </row>
    <row r="1656" spans="1:11" x14ac:dyDescent="0.35">
      <c r="A1656" s="2">
        <v>24718</v>
      </c>
      <c r="B1656" s="76" t="s">
        <v>4875</v>
      </c>
      <c r="C1656" s="76" t="s">
        <v>286</v>
      </c>
      <c r="D1656" s="76" t="s">
        <v>5247</v>
      </c>
      <c r="E1656" s="76">
        <v>750</v>
      </c>
      <c r="F1656" s="76">
        <v>12</v>
      </c>
      <c r="G1656" s="77">
        <v>14.5</v>
      </c>
      <c r="H1656" s="76" t="s">
        <v>3294</v>
      </c>
      <c r="I1656" s="77">
        <v>22.99</v>
      </c>
      <c r="J1656" s="2">
        <v>1</v>
      </c>
      <c r="K1656" s="119" cm="1">
        <f t="array" ref="K1656">ROUND(IF(C1656="Beer",SUM(LOOKUP(2,1/(SRP!$B$7:$B$9&lt;=E1656)/(SRP!$C$7:$C$9&gt;=E1656),SRP!$D$7:$D$9)*(G1656/100)*(E1656/1000)),IF(C1656="Spirits",SUM(LOOKUP(2,1/(SRP!$B$2:$B$6&lt;=E1656)/(SRP!$C$2:$C$6&gt;=E1656),SRP!$D$2:$D$6)*(G1656/100)*(E1656/1000)),IF(AND(C1656="Wine",D1656="Fortified Wines"),SUM(LOOKUP(2,1/(SRP!$B$20:$B$23&lt;=E1656)/(SRP!$C$20:$C$23&gt;=E1656),SRP!$D$20:$D$23)*(G1656/100)*(E1656/1000)),IF(C1656="Wine",SUM(LOOKUP(2,1/(SRP!$B$15:$B$19&lt;=E1656)/(SRP!$C$15:$C$19&gt;=E1656),SRP!$D$15:$D$19)*(G1656/100)*(E1656/1000)),IF(C1656="Ready to Drink",SUM(LOOKUP(2,1/(SRP!$B$10:$B$14&lt;=E1656)/(SRP!$C$10:$C$14&gt;=E1656),SRP!$D$10:$D$14)*(G1656/100)*(E1656/1000)),0))))),2)</f>
        <v>7.59</v>
      </c>
    </row>
    <row r="1657" spans="1:11" x14ac:dyDescent="0.35">
      <c r="A1657" s="2">
        <v>24731</v>
      </c>
      <c r="B1657" s="76" t="s">
        <v>5011</v>
      </c>
      <c r="C1657" s="76" t="s">
        <v>286</v>
      </c>
      <c r="D1657" s="76" t="s">
        <v>5236</v>
      </c>
      <c r="E1657" s="76">
        <v>750</v>
      </c>
      <c r="F1657" s="76">
        <v>12</v>
      </c>
      <c r="G1657" s="77">
        <v>13.5</v>
      </c>
      <c r="H1657" s="76" t="s">
        <v>3311</v>
      </c>
      <c r="I1657" s="77">
        <v>19.989999999999998</v>
      </c>
      <c r="J1657" s="2">
        <v>1</v>
      </c>
      <c r="K1657" s="119" cm="1">
        <f t="array" ref="K1657">ROUND(IF(C1657="Beer",SUM(LOOKUP(2,1/(SRP!$B$7:$B$9&lt;=E1657)/(SRP!$C$7:$C$9&gt;=E1657),SRP!$D$7:$D$9)*(G1657/100)*(E1657/1000)),IF(C1657="Spirits",SUM(LOOKUP(2,1/(SRP!$B$2:$B$6&lt;=E1657)/(SRP!$C$2:$C$6&gt;=E1657),SRP!$D$2:$D$6)*(G1657/100)*(E1657/1000)),IF(AND(C1657="Wine",D1657="Fortified Wines"),SUM(LOOKUP(2,1/(SRP!$B$20:$B$23&lt;=E1657)/(SRP!$C$20:$C$23&gt;=E1657),SRP!$D$20:$D$23)*(G1657/100)*(E1657/1000)),IF(C1657="Wine",SUM(LOOKUP(2,1/(SRP!$B$15:$B$19&lt;=E1657)/(SRP!$C$15:$C$19&gt;=E1657),SRP!$D$15:$D$19)*(G1657/100)*(E1657/1000)),IF(C1657="Ready to Drink",SUM(LOOKUP(2,1/(SRP!$B$10:$B$14&lt;=E1657)/(SRP!$C$10:$C$14&gt;=E1657),SRP!$D$10:$D$14)*(G1657/100)*(E1657/1000)),0))))),2)</f>
        <v>7.07</v>
      </c>
    </row>
    <row r="1658" spans="1:11" x14ac:dyDescent="0.35">
      <c r="A1658" s="2">
        <v>24782</v>
      </c>
      <c r="B1658" s="76" t="s">
        <v>1296</v>
      </c>
      <c r="C1658" s="76" t="s">
        <v>287</v>
      </c>
      <c r="D1658" s="76" t="s">
        <v>5266</v>
      </c>
      <c r="E1658" s="76">
        <v>5325</v>
      </c>
      <c r="F1658" s="76">
        <v>1</v>
      </c>
      <c r="G1658" s="77">
        <v>4.8</v>
      </c>
      <c r="H1658" s="76" t="s">
        <v>3327</v>
      </c>
      <c r="I1658" s="77">
        <v>31.99</v>
      </c>
      <c r="J1658" s="2">
        <v>15</v>
      </c>
      <c r="K1658" s="119" cm="1">
        <f t="array" ref="K1658">ROUND(IF(C1658="Beer",SUM(LOOKUP(2,1/(SRP!$B$7:$B$9&lt;=E1658)/(SRP!$C$7:$C$9&gt;=E1658),SRP!$D$7:$D$9)*(G1658/100)*(E1658/1000)),IF(C1658="Spirits",SUM(LOOKUP(2,1/(SRP!$B$2:$B$6&lt;=E1658)/(SRP!$C$2:$C$6&gt;=E1658),SRP!$D$2:$D$6)*(G1658/100)*(E1658/1000)),IF(AND(C1658="Wine",D1658="Fortified Wines"),SUM(LOOKUP(2,1/(SRP!$B$20:$B$23&lt;=E1658)/(SRP!$C$20:$C$23&gt;=E1658),SRP!$D$20:$D$23)*(G1658/100)*(E1658/1000)),IF(C1658="Wine",SUM(LOOKUP(2,1/(SRP!$B$15:$B$19&lt;=E1658)/(SRP!$C$15:$C$19&gt;=E1658),SRP!$D$15:$D$19)*(G1658/100)*(E1658/1000)),IF(C1658="Ready to Drink",SUM(LOOKUP(2,1/(SRP!$B$10:$B$14&lt;=E1658)/(SRP!$C$10:$C$14&gt;=E1658),SRP!$D$10:$D$14)*(G1658/100)*(E1658/1000)),0))))),2)</f>
        <v>17.84</v>
      </c>
    </row>
    <row r="1659" spans="1:11" x14ac:dyDescent="0.35">
      <c r="A1659" s="2">
        <v>24782</v>
      </c>
      <c r="B1659" s="76" t="s">
        <v>1296</v>
      </c>
      <c r="C1659" s="76" t="s">
        <v>287</v>
      </c>
      <c r="D1659" s="76" t="s">
        <v>5266</v>
      </c>
      <c r="E1659" s="76">
        <v>5325</v>
      </c>
      <c r="F1659" s="76">
        <v>1</v>
      </c>
      <c r="G1659" s="77">
        <v>4.8</v>
      </c>
      <c r="H1659" s="76" t="s">
        <v>3327</v>
      </c>
      <c r="I1659" s="77">
        <v>31.99</v>
      </c>
      <c r="J1659" s="2">
        <v>15</v>
      </c>
      <c r="K1659" s="119" cm="1">
        <f t="array" ref="K1659">ROUND(IF(C1659="Beer",SUM(LOOKUP(2,1/(SRP!$B$7:$B$9&lt;=E1659)/(SRP!$C$7:$C$9&gt;=E1659),SRP!$D$7:$D$9)*(G1659/100)*(E1659/1000)),IF(C1659="Spirits",SUM(LOOKUP(2,1/(SRP!$B$2:$B$6&lt;=E1659)/(SRP!$C$2:$C$6&gt;=E1659),SRP!$D$2:$D$6)*(G1659/100)*(E1659/1000)),IF(AND(C1659="Wine",D1659="Fortified Wines"),SUM(LOOKUP(2,1/(SRP!$B$20:$B$23&lt;=E1659)/(SRP!$C$20:$C$23&gt;=E1659),SRP!$D$20:$D$23)*(G1659/100)*(E1659/1000)),IF(C1659="Wine",SUM(LOOKUP(2,1/(SRP!$B$15:$B$19&lt;=E1659)/(SRP!$C$15:$C$19&gt;=E1659),SRP!$D$15:$D$19)*(G1659/100)*(E1659/1000)),IF(C1659="Ready to Drink",SUM(LOOKUP(2,1/(SRP!$B$10:$B$14&lt;=E1659)/(SRP!$C$10:$C$14&gt;=E1659),SRP!$D$10:$D$14)*(G1659/100)*(E1659/1000)),0))))),2)</f>
        <v>17.84</v>
      </c>
    </row>
    <row r="1660" spans="1:11" x14ac:dyDescent="0.35">
      <c r="A1660" s="2">
        <v>24783</v>
      </c>
      <c r="B1660" s="76" t="s">
        <v>1297</v>
      </c>
      <c r="C1660" s="76" t="s">
        <v>285</v>
      </c>
      <c r="D1660" s="76" t="s">
        <v>5250</v>
      </c>
      <c r="E1660" s="76">
        <v>750</v>
      </c>
      <c r="F1660" s="76">
        <v>12</v>
      </c>
      <c r="G1660" s="77">
        <v>40</v>
      </c>
      <c r="H1660" s="76" t="s">
        <v>3279</v>
      </c>
      <c r="I1660" s="77">
        <v>30.76</v>
      </c>
      <c r="J1660" s="2">
        <v>1</v>
      </c>
      <c r="K1660" s="119" cm="1">
        <f t="array" ref="K1660">ROUND(IF(C1660="Beer",SUM(LOOKUP(2,1/(SRP!$B$7:$B$9&lt;=E1660)/(SRP!$C$7:$C$9&gt;=E1660),SRP!$D$7:$D$9)*(G1660/100)*(E1660/1000)),IF(C1660="Spirits",SUM(LOOKUP(2,1/(SRP!$B$2:$B$6&lt;=E1660)/(SRP!$C$2:$C$6&gt;=E1660),SRP!$D$2:$D$6)*(G1660/100)*(E1660/1000)),IF(AND(C1660="Wine",D1660="Fortified Wines"),SUM(LOOKUP(2,1/(SRP!$B$20:$B$23&lt;=E1660)/(SRP!$C$20:$C$23&gt;=E1660),SRP!$D$20:$D$23)*(G1660/100)*(E1660/1000)),IF(C1660="Wine",SUM(LOOKUP(2,1/(SRP!$B$15:$B$19&lt;=E1660)/(SRP!$C$15:$C$19&gt;=E1660),SRP!$D$15:$D$19)*(G1660/100)*(E1660/1000)),IF(C1660="Ready to Drink",SUM(LOOKUP(2,1/(SRP!$B$10:$B$14&lt;=E1660)/(SRP!$C$10:$C$14&gt;=E1660),SRP!$D$10:$D$14)*(G1660/100)*(E1660/1000)),0))))),2)</f>
        <v>20.94</v>
      </c>
    </row>
    <row r="1661" spans="1:11" x14ac:dyDescent="0.35">
      <c r="A1661" s="2">
        <v>24785</v>
      </c>
      <c r="B1661" s="76" t="s">
        <v>1298</v>
      </c>
      <c r="C1661" s="76" t="s">
        <v>286</v>
      </c>
      <c r="D1661" s="76" t="s">
        <v>5247</v>
      </c>
      <c r="E1661" s="76">
        <v>750</v>
      </c>
      <c r="F1661" s="76">
        <v>12</v>
      </c>
      <c r="G1661" s="77">
        <v>13.5</v>
      </c>
      <c r="H1661" s="76" t="s">
        <v>3279</v>
      </c>
      <c r="I1661" s="77">
        <v>20.99</v>
      </c>
      <c r="J1661" s="2">
        <v>1</v>
      </c>
      <c r="K1661" s="119" cm="1">
        <f t="array" ref="K1661">ROUND(IF(C1661="Beer",SUM(LOOKUP(2,1/(SRP!$B$7:$B$9&lt;=E1661)/(SRP!$C$7:$C$9&gt;=E1661),SRP!$D$7:$D$9)*(G1661/100)*(E1661/1000)),IF(C1661="Spirits",SUM(LOOKUP(2,1/(SRP!$B$2:$B$6&lt;=E1661)/(SRP!$C$2:$C$6&gt;=E1661),SRP!$D$2:$D$6)*(G1661/100)*(E1661/1000)),IF(AND(C1661="Wine",D1661="Fortified Wines"),SUM(LOOKUP(2,1/(SRP!$B$20:$B$23&lt;=E1661)/(SRP!$C$20:$C$23&gt;=E1661),SRP!$D$20:$D$23)*(G1661/100)*(E1661/1000)),IF(C1661="Wine",SUM(LOOKUP(2,1/(SRP!$B$15:$B$19&lt;=E1661)/(SRP!$C$15:$C$19&gt;=E1661),SRP!$D$15:$D$19)*(G1661/100)*(E1661/1000)),IF(C1661="Ready to Drink",SUM(LOOKUP(2,1/(SRP!$B$10:$B$14&lt;=E1661)/(SRP!$C$10:$C$14&gt;=E1661),SRP!$D$10:$D$14)*(G1661/100)*(E1661/1000)),0))))),2)</f>
        <v>7.07</v>
      </c>
    </row>
    <row r="1662" spans="1:11" x14ac:dyDescent="0.35">
      <c r="A1662" s="2">
        <v>24789</v>
      </c>
      <c r="B1662" s="76" t="s">
        <v>1299</v>
      </c>
      <c r="C1662" s="76" t="s">
        <v>286</v>
      </c>
      <c r="D1662" s="76" t="s">
        <v>5236</v>
      </c>
      <c r="E1662" s="76">
        <v>750</v>
      </c>
      <c r="F1662" s="76">
        <v>12</v>
      </c>
      <c r="G1662" s="77">
        <v>14.5</v>
      </c>
      <c r="H1662" s="76" t="s">
        <v>6283</v>
      </c>
      <c r="I1662" s="77">
        <v>21.99</v>
      </c>
      <c r="J1662" s="2">
        <v>1</v>
      </c>
      <c r="K1662" s="119" cm="1">
        <f t="array" ref="K1662">ROUND(IF(C1662="Beer",SUM(LOOKUP(2,1/(SRP!$B$7:$B$9&lt;=E1662)/(SRP!$C$7:$C$9&gt;=E1662),SRP!$D$7:$D$9)*(G1662/100)*(E1662/1000)),IF(C1662="Spirits",SUM(LOOKUP(2,1/(SRP!$B$2:$B$6&lt;=E1662)/(SRP!$C$2:$C$6&gt;=E1662),SRP!$D$2:$D$6)*(G1662/100)*(E1662/1000)),IF(AND(C1662="Wine",D1662="Fortified Wines"),SUM(LOOKUP(2,1/(SRP!$B$20:$B$23&lt;=E1662)/(SRP!$C$20:$C$23&gt;=E1662),SRP!$D$20:$D$23)*(G1662/100)*(E1662/1000)),IF(C1662="Wine",SUM(LOOKUP(2,1/(SRP!$B$15:$B$19&lt;=E1662)/(SRP!$C$15:$C$19&gt;=E1662),SRP!$D$15:$D$19)*(G1662/100)*(E1662/1000)),IF(C1662="Ready to Drink",SUM(LOOKUP(2,1/(SRP!$B$10:$B$14&lt;=E1662)/(SRP!$C$10:$C$14&gt;=E1662),SRP!$D$10:$D$14)*(G1662/100)*(E1662/1000)),0))))),2)</f>
        <v>7.59</v>
      </c>
    </row>
    <row r="1663" spans="1:11" x14ac:dyDescent="0.35">
      <c r="A1663" s="2">
        <v>24814</v>
      </c>
      <c r="B1663" s="76" t="s">
        <v>1300</v>
      </c>
      <c r="C1663" s="76" t="s">
        <v>287</v>
      </c>
      <c r="D1663" s="76" t="s">
        <v>5266</v>
      </c>
      <c r="E1663" s="76">
        <v>4260</v>
      </c>
      <c r="F1663" s="76">
        <v>1</v>
      </c>
      <c r="G1663" s="77">
        <v>5</v>
      </c>
      <c r="H1663" s="76" t="s">
        <v>3327</v>
      </c>
      <c r="I1663" s="77">
        <v>23.49</v>
      </c>
      <c r="J1663" s="2">
        <v>12</v>
      </c>
      <c r="K1663" s="119" cm="1">
        <f t="array" ref="K1663">ROUND(IF(C1663="Beer",SUM(LOOKUP(2,1/(SRP!$B$7:$B$9&lt;=E1663)/(SRP!$C$7:$C$9&gt;=E1663),SRP!$D$7:$D$9)*(G1663/100)*(E1663/1000)),IF(C1663="Spirits",SUM(LOOKUP(2,1/(SRP!$B$2:$B$6&lt;=E1663)/(SRP!$C$2:$C$6&gt;=E1663),SRP!$D$2:$D$6)*(G1663/100)*(E1663/1000)),IF(AND(C1663="Wine",D1663="Fortified Wines"),SUM(LOOKUP(2,1/(SRP!$B$20:$B$23&lt;=E1663)/(SRP!$C$20:$C$23&gt;=E1663),SRP!$D$20:$D$23)*(G1663/100)*(E1663/1000)),IF(C1663="Wine",SUM(LOOKUP(2,1/(SRP!$B$15:$B$19&lt;=E1663)/(SRP!$C$15:$C$19&gt;=E1663),SRP!$D$15:$D$19)*(G1663/100)*(E1663/1000)),IF(C1663="Ready to Drink",SUM(LOOKUP(2,1/(SRP!$B$10:$B$14&lt;=E1663)/(SRP!$C$10:$C$14&gt;=E1663),SRP!$D$10:$D$14)*(G1663/100)*(E1663/1000)),0))))),2)</f>
        <v>14.87</v>
      </c>
    </row>
    <row r="1664" spans="1:11" x14ac:dyDescent="0.35">
      <c r="A1664" s="2">
        <v>24814</v>
      </c>
      <c r="B1664" s="76" t="s">
        <v>1300</v>
      </c>
      <c r="C1664" s="76" t="s">
        <v>287</v>
      </c>
      <c r="D1664" s="76" t="s">
        <v>5266</v>
      </c>
      <c r="E1664" s="76">
        <v>4260</v>
      </c>
      <c r="F1664" s="76">
        <v>1</v>
      </c>
      <c r="G1664" s="77">
        <v>5</v>
      </c>
      <c r="H1664" s="76" t="s">
        <v>3327</v>
      </c>
      <c r="I1664" s="77">
        <v>23.49</v>
      </c>
      <c r="J1664" s="2">
        <v>12</v>
      </c>
      <c r="K1664" s="119" cm="1">
        <f t="array" ref="K1664">ROUND(IF(C1664="Beer",SUM(LOOKUP(2,1/(SRP!$B$7:$B$9&lt;=E1664)/(SRP!$C$7:$C$9&gt;=E1664),SRP!$D$7:$D$9)*(G1664/100)*(E1664/1000)),IF(C1664="Spirits",SUM(LOOKUP(2,1/(SRP!$B$2:$B$6&lt;=E1664)/(SRP!$C$2:$C$6&gt;=E1664),SRP!$D$2:$D$6)*(G1664/100)*(E1664/1000)),IF(AND(C1664="Wine",D1664="Fortified Wines"),SUM(LOOKUP(2,1/(SRP!$B$20:$B$23&lt;=E1664)/(SRP!$C$20:$C$23&gt;=E1664),SRP!$D$20:$D$23)*(G1664/100)*(E1664/1000)),IF(C1664="Wine",SUM(LOOKUP(2,1/(SRP!$B$15:$B$19&lt;=E1664)/(SRP!$C$15:$C$19&gt;=E1664),SRP!$D$15:$D$19)*(G1664/100)*(E1664/1000)),IF(C1664="Ready to Drink",SUM(LOOKUP(2,1/(SRP!$B$10:$B$14&lt;=E1664)/(SRP!$C$10:$C$14&gt;=E1664),SRP!$D$10:$D$14)*(G1664/100)*(E1664/1000)),0))))),2)</f>
        <v>14.87</v>
      </c>
    </row>
    <row r="1665" spans="1:11" x14ac:dyDescent="0.35">
      <c r="A1665" s="2">
        <v>24834</v>
      </c>
      <c r="B1665" s="76" t="s">
        <v>251</v>
      </c>
      <c r="C1665" s="76" t="s">
        <v>287</v>
      </c>
      <c r="D1665" s="76" t="s">
        <v>5292</v>
      </c>
      <c r="E1665" s="76">
        <v>473</v>
      </c>
      <c r="F1665" s="76">
        <v>24</v>
      </c>
      <c r="G1665" s="77">
        <v>4</v>
      </c>
      <c r="H1665" s="76" t="s">
        <v>3326</v>
      </c>
      <c r="I1665" s="77">
        <v>3.69</v>
      </c>
      <c r="J1665" s="2">
        <v>1</v>
      </c>
      <c r="K1665" s="119" cm="1">
        <f t="array" ref="K1665">ROUND(IF(C1665="Beer",SUM(LOOKUP(2,1/(SRP!$B$7:$B$9&lt;=E1665)/(SRP!$C$7:$C$9&gt;=E1665),SRP!$D$7:$D$9)*(G1665/100)*(E1665/1000)),IF(C1665="Spirits",SUM(LOOKUP(2,1/(SRP!$B$2:$B$6&lt;=E1665)/(SRP!$C$2:$C$6&gt;=E1665),SRP!$D$2:$D$6)*(G1665/100)*(E1665/1000)),IF(AND(C1665="Wine",D1665="Fortified Wines"),SUM(LOOKUP(2,1/(SRP!$B$20:$B$23&lt;=E1665)/(SRP!$C$20:$C$23&gt;=E1665),SRP!$D$20:$D$23)*(G1665/100)*(E1665/1000)),IF(C1665="Wine",SUM(LOOKUP(2,1/(SRP!$B$15:$B$19&lt;=E1665)/(SRP!$C$15:$C$19&gt;=E1665),SRP!$D$15:$D$19)*(G1665/100)*(E1665/1000)),IF(C1665="Ready to Drink",SUM(LOOKUP(2,1/(SRP!$B$10:$B$14&lt;=E1665)/(SRP!$C$10:$C$14&gt;=E1665),SRP!$D$10:$D$14)*(G1665/100)*(E1665/1000)),0))))),2)</f>
        <v>1.32</v>
      </c>
    </row>
    <row r="1666" spans="1:11" x14ac:dyDescent="0.35">
      <c r="A1666" s="2">
        <v>24834</v>
      </c>
      <c r="B1666" s="76" t="s">
        <v>251</v>
      </c>
      <c r="C1666" s="76" t="s">
        <v>287</v>
      </c>
      <c r="D1666" s="76" t="s">
        <v>5292</v>
      </c>
      <c r="E1666" s="76">
        <v>473</v>
      </c>
      <c r="F1666" s="76">
        <v>24</v>
      </c>
      <c r="G1666" s="77">
        <v>4</v>
      </c>
      <c r="H1666" s="76" t="s">
        <v>3326</v>
      </c>
      <c r="I1666" s="77">
        <v>3.69</v>
      </c>
      <c r="J1666" s="2">
        <v>1</v>
      </c>
      <c r="K1666" s="119" cm="1">
        <f t="array" ref="K1666">ROUND(IF(C1666="Beer",SUM(LOOKUP(2,1/(SRP!$B$7:$B$9&lt;=E1666)/(SRP!$C$7:$C$9&gt;=E1666),SRP!$D$7:$D$9)*(G1666/100)*(E1666/1000)),IF(C1666="Spirits",SUM(LOOKUP(2,1/(SRP!$B$2:$B$6&lt;=E1666)/(SRP!$C$2:$C$6&gt;=E1666),SRP!$D$2:$D$6)*(G1666/100)*(E1666/1000)),IF(AND(C1666="Wine",D1666="Fortified Wines"),SUM(LOOKUP(2,1/(SRP!$B$20:$B$23&lt;=E1666)/(SRP!$C$20:$C$23&gt;=E1666),SRP!$D$20:$D$23)*(G1666/100)*(E1666/1000)),IF(C1666="Wine",SUM(LOOKUP(2,1/(SRP!$B$15:$B$19&lt;=E1666)/(SRP!$C$15:$C$19&gt;=E1666),SRP!$D$15:$D$19)*(G1666/100)*(E1666/1000)),IF(C1666="Ready to Drink",SUM(LOOKUP(2,1/(SRP!$B$10:$B$14&lt;=E1666)/(SRP!$C$10:$C$14&gt;=E1666),SRP!$D$10:$D$14)*(G1666/100)*(E1666/1000)),0))))),2)</f>
        <v>1.32</v>
      </c>
    </row>
    <row r="1667" spans="1:11" x14ac:dyDescent="0.35">
      <c r="A1667" s="2">
        <v>24835</v>
      </c>
      <c r="B1667" s="76" t="s">
        <v>4021</v>
      </c>
      <c r="C1667" s="76" t="s">
        <v>287</v>
      </c>
      <c r="D1667" s="76" t="s">
        <v>5266</v>
      </c>
      <c r="E1667" s="76">
        <v>473</v>
      </c>
      <c r="F1667" s="76">
        <v>24</v>
      </c>
      <c r="G1667" s="77">
        <v>5.5</v>
      </c>
      <c r="H1667" s="76" t="s">
        <v>3354</v>
      </c>
      <c r="I1667" s="77">
        <v>3.99</v>
      </c>
      <c r="J1667" s="2">
        <v>1</v>
      </c>
      <c r="K1667" s="119" cm="1">
        <f t="array" ref="K1667">ROUND(IF(C1667="Beer",SUM(LOOKUP(2,1/(SRP!$B$7:$B$9&lt;=E1667)/(SRP!$C$7:$C$9&gt;=E1667),SRP!$D$7:$D$9)*(G1667/100)*(E1667/1000)),IF(C1667="Spirits",SUM(LOOKUP(2,1/(SRP!$B$2:$B$6&lt;=E1667)/(SRP!$C$2:$C$6&gt;=E1667),SRP!$D$2:$D$6)*(G1667/100)*(E1667/1000)),IF(AND(C1667="Wine",D1667="Fortified Wines"),SUM(LOOKUP(2,1/(SRP!$B$20:$B$23&lt;=E1667)/(SRP!$C$20:$C$23&gt;=E1667),SRP!$D$20:$D$23)*(G1667/100)*(E1667/1000)),IF(C1667="Wine",SUM(LOOKUP(2,1/(SRP!$B$15:$B$19&lt;=E1667)/(SRP!$C$15:$C$19&gt;=E1667),SRP!$D$15:$D$19)*(G1667/100)*(E1667/1000)),IF(C1667="Ready to Drink",SUM(LOOKUP(2,1/(SRP!$B$10:$B$14&lt;=E1667)/(SRP!$C$10:$C$14&gt;=E1667),SRP!$D$10:$D$14)*(G1667/100)*(E1667/1000)),0))))),2)</f>
        <v>1.82</v>
      </c>
    </row>
    <row r="1668" spans="1:11" x14ac:dyDescent="0.35">
      <c r="A1668" s="2">
        <v>24835</v>
      </c>
      <c r="B1668" s="76" t="s">
        <v>4021</v>
      </c>
      <c r="C1668" s="76" t="s">
        <v>287</v>
      </c>
      <c r="D1668" s="76" t="s">
        <v>5266</v>
      </c>
      <c r="E1668" s="76">
        <v>473</v>
      </c>
      <c r="F1668" s="76">
        <v>24</v>
      </c>
      <c r="G1668" s="77">
        <v>5.5</v>
      </c>
      <c r="H1668" s="76" t="s">
        <v>3354</v>
      </c>
      <c r="I1668" s="77">
        <v>3.99</v>
      </c>
      <c r="J1668" s="2">
        <v>1</v>
      </c>
      <c r="K1668" s="119" cm="1">
        <f t="array" ref="K1668">ROUND(IF(C1668="Beer",SUM(LOOKUP(2,1/(SRP!$B$7:$B$9&lt;=E1668)/(SRP!$C$7:$C$9&gt;=E1668),SRP!$D$7:$D$9)*(G1668/100)*(E1668/1000)),IF(C1668="Spirits",SUM(LOOKUP(2,1/(SRP!$B$2:$B$6&lt;=E1668)/(SRP!$C$2:$C$6&gt;=E1668),SRP!$D$2:$D$6)*(G1668/100)*(E1668/1000)),IF(AND(C1668="Wine",D1668="Fortified Wines"),SUM(LOOKUP(2,1/(SRP!$B$20:$B$23&lt;=E1668)/(SRP!$C$20:$C$23&gt;=E1668),SRP!$D$20:$D$23)*(G1668/100)*(E1668/1000)),IF(C1668="Wine",SUM(LOOKUP(2,1/(SRP!$B$15:$B$19&lt;=E1668)/(SRP!$C$15:$C$19&gt;=E1668),SRP!$D$15:$D$19)*(G1668/100)*(E1668/1000)),IF(C1668="Ready to Drink",SUM(LOOKUP(2,1/(SRP!$B$10:$B$14&lt;=E1668)/(SRP!$C$10:$C$14&gt;=E1668),SRP!$D$10:$D$14)*(G1668/100)*(E1668/1000)),0))))),2)</f>
        <v>1.82</v>
      </c>
    </row>
    <row r="1669" spans="1:11" x14ac:dyDescent="0.35">
      <c r="A1669" s="2">
        <v>24836</v>
      </c>
      <c r="B1669" s="76" t="s">
        <v>1301</v>
      </c>
      <c r="C1669" s="76" t="s">
        <v>287</v>
      </c>
      <c r="D1669" s="76" t="s">
        <v>5230</v>
      </c>
      <c r="E1669" s="76">
        <v>473</v>
      </c>
      <c r="F1669" s="76">
        <v>24</v>
      </c>
      <c r="G1669" s="77">
        <v>4.8</v>
      </c>
      <c r="H1669" s="76" t="s">
        <v>3354</v>
      </c>
      <c r="I1669" s="77">
        <v>3.99</v>
      </c>
      <c r="J1669" s="2">
        <v>1</v>
      </c>
      <c r="K1669" s="119" cm="1">
        <f t="array" ref="K1669">ROUND(IF(C1669="Beer",SUM(LOOKUP(2,1/(SRP!$B$7:$B$9&lt;=E1669)/(SRP!$C$7:$C$9&gt;=E1669),SRP!$D$7:$D$9)*(G1669/100)*(E1669/1000)),IF(C1669="Spirits",SUM(LOOKUP(2,1/(SRP!$B$2:$B$6&lt;=E1669)/(SRP!$C$2:$C$6&gt;=E1669),SRP!$D$2:$D$6)*(G1669/100)*(E1669/1000)),IF(AND(C1669="Wine",D1669="Fortified Wines"),SUM(LOOKUP(2,1/(SRP!$B$20:$B$23&lt;=E1669)/(SRP!$C$20:$C$23&gt;=E1669),SRP!$D$20:$D$23)*(G1669/100)*(E1669/1000)),IF(C1669="Wine",SUM(LOOKUP(2,1/(SRP!$B$15:$B$19&lt;=E1669)/(SRP!$C$15:$C$19&gt;=E1669),SRP!$D$15:$D$19)*(G1669/100)*(E1669/1000)),IF(C1669="Ready to Drink",SUM(LOOKUP(2,1/(SRP!$B$10:$B$14&lt;=E1669)/(SRP!$C$10:$C$14&gt;=E1669),SRP!$D$10:$D$14)*(G1669/100)*(E1669/1000)),0))))),2)</f>
        <v>1.58</v>
      </c>
    </row>
    <row r="1670" spans="1:11" x14ac:dyDescent="0.35">
      <c r="A1670" s="2">
        <v>24836</v>
      </c>
      <c r="B1670" s="76" t="s">
        <v>1301</v>
      </c>
      <c r="C1670" s="76" t="s">
        <v>287</v>
      </c>
      <c r="D1670" s="76" t="s">
        <v>5230</v>
      </c>
      <c r="E1670" s="76">
        <v>473</v>
      </c>
      <c r="F1670" s="76">
        <v>24</v>
      </c>
      <c r="G1670" s="77">
        <v>4.8</v>
      </c>
      <c r="H1670" s="76" t="s">
        <v>3354</v>
      </c>
      <c r="I1670" s="77">
        <v>3.99</v>
      </c>
      <c r="J1670" s="2">
        <v>1</v>
      </c>
      <c r="K1670" s="119" cm="1">
        <f t="array" ref="K1670">ROUND(IF(C1670="Beer",SUM(LOOKUP(2,1/(SRP!$B$7:$B$9&lt;=E1670)/(SRP!$C$7:$C$9&gt;=E1670),SRP!$D$7:$D$9)*(G1670/100)*(E1670/1000)),IF(C1670="Spirits",SUM(LOOKUP(2,1/(SRP!$B$2:$B$6&lt;=E1670)/(SRP!$C$2:$C$6&gt;=E1670),SRP!$D$2:$D$6)*(G1670/100)*(E1670/1000)),IF(AND(C1670="Wine",D1670="Fortified Wines"),SUM(LOOKUP(2,1/(SRP!$B$20:$B$23&lt;=E1670)/(SRP!$C$20:$C$23&gt;=E1670),SRP!$D$20:$D$23)*(G1670/100)*(E1670/1000)),IF(C1670="Wine",SUM(LOOKUP(2,1/(SRP!$B$15:$B$19&lt;=E1670)/(SRP!$C$15:$C$19&gt;=E1670),SRP!$D$15:$D$19)*(G1670/100)*(E1670/1000)),IF(C1670="Ready to Drink",SUM(LOOKUP(2,1/(SRP!$B$10:$B$14&lt;=E1670)/(SRP!$C$10:$C$14&gt;=E1670),SRP!$D$10:$D$14)*(G1670/100)*(E1670/1000)),0))))),2)</f>
        <v>1.58</v>
      </c>
    </row>
    <row r="1671" spans="1:11" x14ac:dyDescent="0.35">
      <c r="A1671" s="2">
        <v>24846</v>
      </c>
      <c r="B1671" s="76" t="s">
        <v>2968</v>
      </c>
      <c r="C1671" s="76" t="s">
        <v>287</v>
      </c>
      <c r="D1671" s="76" t="s">
        <v>5240</v>
      </c>
      <c r="E1671" s="76">
        <v>750</v>
      </c>
      <c r="F1671" s="76">
        <v>12</v>
      </c>
      <c r="G1671" s="77">
        <v>7</v>
      </c>
      <c r="H1671" s="76" t="s">
        <v>3376</v>
      </c>
      <c r="I1671" s="77">
        <v>10.74</v>
      </c>
      <c r="J1671" s="2">
        <v>1</v>
      </c>
      <c r="K1671" s="119" cm="1">
        <f t="array" ref="K1671">ROUND(IF(C1671="Beer",SUM(LOOKUP(2,1/(SRP!$B$7:$B$9&lt;=E1671)/(SRP!$C$7:$C$9&gt;=E1671),SRP!$D$7:$D$9)*(G1671/100)*(E1671/1000)),IF(C1671="Spirits",SUM(LOOKUP(2,1/(SRP!$B$2:$B$6&lt;=E1671)/(SRP!$C$2:$C$6&gt;=E1671),SRP!$D$2:$D$6)*(G1671/100)*(E1671/1000)),IF(AND(C1671="Wine",D1671="Fortified Wines"),SUM(LOOKUP(2,1/(SRP!$B$20:$B$23&lt;=E1671)/(SRP!$C$20:$C$23&gt;=E1671),SRP!$D$20:$D$23)*(G1671/100)*(E1671/1000)),IF(C1671="Wine",SUM(LOOKUP(2,1/(SRP!$B$15:$B$19&lt;=E1671)/(SRP!$C$15:$C$19&gt;=E1671),SRP!$D$15:$D$19)*(G1671/100)*(E1671/1000)),IF(C1671="Ready to Drink",SUM(LOOKUP(2,1/(SRP!$B$10:$B$14&lt;=E1671)/(SRP!$C$10:$C$14&gt;=E1671),SRP!$D$10:$D$14)*(G1671/100)*(E1671/1000)),0))))),2)</f>
        <v>3.67</v>
      </c>
    </row>
    <row r="1672" spans="1:11" x14ac:dyDescent="0.35">
      <c r="A1672" s="2">
        <v>24846</v>
      </c>
      <c r="B1672" s="76" t="s">
        <v>2968</v>
      </c>
      <c r="C1672" s="76" t="s">
        <v>287</v>
      </c>
      <c r="D1672" s="76" t="s">
        <v>5240</v>
      </c>
      <c r="E1672" s="76">
        <v>750</v>
      </c>
      <c r="F1672" s="76">
        <v>12</v>
      </c>
      <c r="G1672" s="77">
        <v>7</v>
      </c>
      <c r="H1672" s="76" t="s">
        <v>3376</v>
      </c>
      <c r="I1672" s="77">
        <v>10.74</v>
      </c>
      <c r="J1672" s="2">
        <v>1</v>
      </c>
      <c r="K1672" s="119" cm="1">
        <f t="array" ref="K1672">ROUND(IF(C1672="Beer",SUM(LOOKUP(2,1/(SRP!$B$7:$B$9&lt;=E1672)/(SRP!$C$7:$C$9&gt;=E1672),SRP!$D$7:$D$9)*(G1672/100)*(E1672/1000)),IF(C1672="Spirits",SUM(LOOKUP(2,1/(SRP!$B$2:$B$6&lt;=E1672)/(SRP!$C$2:$C$6&gt;=E1672),SRP!$D$2:$D$6)*(G1672/100)*(E1672/1000)),IF(AND(C1672="Wine",D1672="Fortified Wines"),SUM(LOOKUP(2,1/(SRP!$B$20:$B$23&lt;=E1672)/(SRP!$C$20:$C$23&gt;=E1672),SRP!$D$20:$D$23)*(G1672/100)*(E1672/1000)),IF(C1672="Wine",SUM(LOOKUP(2,1/(SRP!$B$15:$B$19&lt;=E1672)/(SRP!$C$15:$C$19&gt;=E1672),SRP!$D$15:$D$19)*(G1672/100)*(E1672/1000)),IF(C1672="Ready to Drink",SUM(LOOKUP(2,1/(SRP!$B$10:$B$14&lt;=E1672)/(SRP!$C$10:$C$14&gt;=E1672),SRP!$D$10:$D$14)*(G1672/100)*(E1672/1000)),0))))),2)</f>
        <v>3.67</v>
      </c>
    </row>
    <row r="1673" spans="1:11" x14ac:dyDescent="0.35">
      <c r="A1673" s="2">
        <v>24851</v>
      </c>
      <c r="B1673" s="76" t="s">
        <v>1302</v>
      </c>
      <c r="C1673" s="76" t="s">
        <v>285</v>
      </c>
      <c r="D1673" s="76" t="s">
        <v>6936</v>
      </c>
      <c r="E1673" s="76">
        <v>750</v>
      </c>
      <c r="F1673" s="76">
        <v>6</v>
      </c>
      <c r="G1673" s="77">
        <v>40</v>
      </c>
      <c r="H1673" s="76" t="s">
        <v>3288</v>
      </c>
      <c r="I1673" s="77">
        <v>256.99</v>
      </c>
      <c r="J1673" s="2">
        <v>1</v>
      </c>
      <c r="K1673" s="119" cm="1">
        <f t="array" ref="K1673">ROUND(IF(C1673="Beer",SUM(LOOKUP(2,1/(SRP!$B$7:$B$9&lt;=E1673)/(SRP!$C$7:$C$9&gt;=E1673),SRP!$D$7:$D$9)*(G1673/100)*(E1673/1000)),IF(C1673="Spirits",SUM(LOOKUP(2,1/(SRP!$B$2:$B$6&lt;=E1673)/(SRP!$C$2:$C$6&gt;=E1673),SRP!$D$2:$D$6)*(G1673/100)*(E1673/1000)),IF(AND(C1673="Wine",D1673="Fortified Wines"),SUM(LOOKUP(2,1/(SRP!$B$20:$B$23&lt;=E1673)/(SRP!$C$20:$C$23&gt;=E1673),SRP!$D$20:$D$23)*(G1673/100)*(E1673/1000)),IF(C1673="Wine",SUM(LOOKUP(2,1/(SRP!$B$15:$B$19&lt;=E1673)/(SRP!$C$15:$C$19&gt;=E1673),SRP!$D$15:$D$19)*(G1673/100)*(E1673/1000)),IF(C1673="Ready to Drink",SUM(LOOKUP(2,1/(SRP!$B$10:$B$14&lt;=E1673)/(SRP!$C$10:$C$14&gt;=E1673),SRP!$D$10:$D$14)*(G1673/100)*(E1673/1000)),0))))),2)</f>
        <v>20.94</v>
      </c>
    </row>
    <row r="1674" spans="1:11" x14ac:dyDescent="0.35">
      <c r="A1674" s="2">
        <v>24886</v>
      </c>
      <c r="B1674" s="76" t="s">
        <v>1303</v>
      </c>
      <c r="C1674" s="76" t="s">
        <v>285</v>
      </c>
      <c r="D1674" s="76" t="s">
        <v>5270</v>
      </c>
      <c r="E1674" s="76">
        <v>1750</v>
      </c>
      <c r="F1674" s="76">
        <v>6</v>
      </c>
      <c r="G1674" s="77">
        <v>33</v>
      </c>
      <c r="H1674" s="76" t="s">
        <v>3303</v>
      </c>
      <c r="I1674" s="77">
        <v>50.99</v>
      </c>
      <c r="J1674" s="2">
        <v>1</v>
      </c>
      <c r="K1674" s="119" cm="1">
        <f t="array" ref="K1674">ROUND(IF(C1674="Beer",SUM(LOOKUP(2,1/(SRP!$B$7:$B$9&lt;=E1674)/(SRP!$C$7:$C$9&gt;=E1674),SRP!$D$7:$D$9)*(G1674/100)*(E1674/1000)),IF(C1674="Spirits",SUM(LOOKUP(2,1/(SRP!$B$2:$B$6&lt;=E1674)/(SRP!$C$2:$C$6&gt;=E1674),SRP!$D$2:$D$6)*(G1674/100)*(E1674/1000)),IF(AND(C1674="Wine",D1674="Fortified Wines"),SUM(LOOKUP(2,1/(SRP!$B$20:$B$23&lt;=E1674)/(SRP!$C$20:$C$23&gt;=E1674),SRP!$D$20:$D$23)*(G1674/100)*(E1674/1000)),IF(C1674="Wine",SUM(LOOKUP(2,1/(SRP!$B$15:$B$19&lt;=E1674)/(SRP!$C$15:$C$19&gt;=E1674),SRP!$D$15:$D$19)*(G1674/100)*(E1674/1000)),IF(C1674="Ready to Drink",SUM(LOOKUP(2,1/(SRP!$B$10:$B$14&lt;=E1674)/(SRP!$C$10:$C$14&gt;=E1674),SRP!$D$10:$D$14)*(G1674/100)*(E1674/1000)),0))))),2)</f>
        <v>40.32</v>
      </c>
    </row>
    <row r="1675" spans="1:11" x14ac:dyDescent="0.35">
      <c r="A1675" s="2">
        <v>24890</v>
      </c>
      <c r="B1675" s="76" t="s">
        <v>1304</v>
      </c>
      <c r="C1675" s="76" t="s">
        <v>285</v>
      </c>
      <c r="D1675" s="76" t="s">
        <v>6931</v>
      </c>
      <c r="E1675" s="76">
        <v>750</v>
      </c>
      <c r="F1675" s="76">
        <v>6</v>
      </c>
      <c r="G1675" s="77">
        <v>40</v>
      </c>
      <c r="H1675" s="76" t="s">
        <v>3279</v>
      </c>
      <c r="I1675" s="77">
        <v>58.99</v>
      </c>
      <c r="J1675" s="2">
        <v>1</v>
      </c>
      <c r="K1675" s="119" cm="1">
        <f t="array" ref="K1675">ROUND(IF(C1675="Beer",SUM(LOOKUP(2,1/(SRP!$B$7:$B$9&lt;=E1675)/(SRP!$C$7:$C$9&gt;=E1675),SRP!$D$7:$D$9)*(G1675/100)*(E1675/1000)),IF(C1675="Spirits",SUM(LOOKUP(2,1/(SRP!$B$2:$B$6&lt;=E1675)/(SRP!$C$2:$C$6&gt;=E1675),SRP!$D$2:$D$6)*(G1675/100)*(E1675/1000)),IF(AND(C1675="Wine",D1675="Fortified Wines"),SUM(LOOKUP(2,1/(SRP!$B$20:$B$23&lt;=E1675)/(SRP!$C$20:$C$23&gt;=E1675),SRP!$D$20:$D$23)*(G1675/100)*(E1675/1000)),IF(C1675="Wine",SUM(LOOKUP(2,1/(SRP!$B$15:$B$19&lt;=E1675)/(SRP!$C$15:$C$19&gt;=E1675),SRP!$D$15:$D$19)*(G1675/100)*(E1675/1000)),IF(C1675="Ready to Drink",SUM(LOOKUP(2,1/(SRP!$B$10:$B$14&lt;=E1675)/(SRP!$C$10:$C$14&gt;=E1675),SRP!$D$10:$D$14)*(G1675/100)*(E1675/1000)),0))))),2)</f>
        <v>20.94</v>
      </c>
    </row>
    <row r="1676" spans="1:11" x14ac:dyDescent="0.35">
      <c r="A1676" s="2">
        <v>24903</v>
      </c>
      <c r="B1676" s="76" t="s">
        <v>1305</v>
      </c>
      <c r="C1676" s="76" t="s">
        <v>286</v>
      </c>
      <c r="D1676" s="76" t="s">
        <v>5248</v>
      </c>
      <c r="E1676" s="76">
        <v>750</v>
      </c>
      <c r="F1676" s="76">
        <v>12</v>
      </c>
      <c r="G1676" s="77">
        <v>14</v>
      </c>
      <c r="H1676" s="76" t="s">
        <v>3363</v>
      </c>
      <c r="I1676" s="77">
        <v>19.989999999999998</v>
      </c>
      <c r="J1676" s="2">
        <v>1</v>
      </c>
      <c r="K1676" s="119" cm="1">
        <f t="array" ref="K1676">ROUND(IF(C1676="Beer",SUM(LOOKUP(2,1/(SRP!$B$7:$B$9&lt;=E1676)/(SRP!$C$7:$C$9&gt;=E1676),SRP!$D$7:$D$9)*(G1676/100)*(E1676/1000)),IF(C1676="Spirits",SUM(LOOKUP(2,1/(SRP!$B$2:$B$6&lt;=E1676)/(SRP!$C$2:$C$6&gt;=E1676),SRP!$D$2:$D$6)*(G1676/100)*(E1676/1000)),IF(AND(C1676="Wine",D1676="Fortified Wines"),SUM(LOOKUP(2,1/(SRP!$B$20:$B$23&lt;=E1676)/(SRP!$C$20:$C$23&gt;=E1676),SRP!$D$20:$D$23)*(G1676/100)*(E1676/1000)),IF(C1676="Wine",SUM(LOOKUP(2,1/(SRP!$B$15:$B$19&lt;=E1676)/(SRP!$C$15:$C$19&gt;=E1676),SRP!$D$15:$D$19)*(G1676/100)*(E1676/1000)),IF(C1676="Ready to Drink",SUM(LOOKUP(2,1/(SRP!$B$10:$B$14&lt;=E1676)/(SRP!$C$10:$C$14&gt;=E1676),SRP!$D$10:$D$14)*(G1676/100)*(E1676/1000)),0))))),2)</f>
        <v>7.33</v>
      </c>
    </row>
    <row r="1677" spans="1:11" x14ac:dyDescent="0.35">
      <c r="A1677" s="2">
        <v>24910</v>
      </c>
      <c r="B1677" s="76" t="s">
        <v>1306</v>
      </c>
      <c r="C1677" s="76" t="s">
        <v>286</v>
      </c>
      <c r="D1677" s="76" t="s">
        <v>5236</v>
      </c>
      <c r="E1677" s="76">
        <v>750</v>
      </c>
      <c r="F1677" s="76">
        <v>12</v>
      </c>
      <c r="G1677" s="77">
        <v>13.5</v>
      </c>
      <c r="H1677" s="76" t="s">
        <v>3363</v>
      </c>
      <c r="I1677" s="77">
        <v>18.989999999999998</v>
      </c>
      <c r="J1677" s="2">
        <v>1</v>
      </c>
      <c r="K1677" s="119" cm="1">
        <f t="array" ref="K1677">ROUND(IF(C1677="Beer",SUM(LOOKUP(2,1/(SRP!$B$7:$B$9&lt;=E1677)/(SRP!$C$7:$C$9&gt;=E1677),SRP!$D$7:$D$9)*(G1677/100)*(E1677/1000)),IF(C1677="Spirits",SUM(LOOKUP(2,1/(SRP!$B$2:$B$6&lt;=E1677)/(SRP!$C$2:$C$6&gt;=E1677),SRP!$D$2:$D$6)*(G1677/100)*(E1677/1000)),IF(AND(C1677="Wine",D1677="Fortified Wines"),SUM(LOOKUP(2,1/(SRP!$B$20:$B$23&lt;=E1677)/(SRP!$C$20:$C$23&gt;=E1677),SRP!$D$20:$D$23)*(G1677/100)*(E1677/1000)),IF(C1677="Wine",SUM(LOOKUP(2,1/(SRP!$B$15:$B$19&lt;=E1677)/(SRP!$C$15:$C$19&gt;=E1677),SRP!$D$15:$D$19)*(G1677/100)*(E1677/1000)),IF(C1677="Ready to Drink",SUM(LOOKUP(2,1/(SRP!$B$10:$B$14&lt;=E1677)/(SRP!$C$10:$C$14&gt;=E1677),SRP!$D$10:$D$14)*(G1677/100)*(E1677/1000)),0))))),2)</f>
        <v>7.07</v>
      </c>
    </row>
    <row r="1678" spans="1:11" x14ac:dyDescent="0.35">
      <c r="A1678" s="2">
        <v>24920</v>
      </c>
      <c r="B1678" s="76" t="s">
        <v>1307</v>
      </c>
      <c r="C1678" s="76" t="s">
        <v>287</v>
      </c>
      <c r="D1678" s="76" t="s">
        <v>5240</v>
      </c>
      <c r="E1678" s="76">
        <v>750</v>
      </c>
      <c r="F1678" s="76">
        <v>12</v>
      </c>
      <c r="G1678" s="77">
        <v>10</v>
      </c>
      <c r="H1678" s="76" t="s">
        <v>3382</v>
      </c>
      <c r="I1678" s="77">
        <v>17</v>
      </c>
      <c r="J1678" s="2">
        <v>1</v>
      </c>
      <c r="K1678" s="119" cm="1">
        <f t="array" ref="K1678">ROUND(IF(C1678="Beer",SUM(LOOKUP(2,1/(SRP!$B$7:$B$9&lt;=E1678)/(SRP!$C$7:$C$9&gt;=E1678),SRP!$D$7:$D$9)*(G1678/100)*(E1678/1000)),IF(C1678="Spirits",SUM(LOOKUP(2,1/(SRP!$B$2:$B$6&lt;=E1678)/(SRP!$C$2:$C$6&gt;=E1678),SRP!$D$2:$D$6)*(G1678/100)*(E1678/1000)),IF(AND(C1678="Wine",D1678="Fortified Wines"),SUM(LOOKUP(2,1/(SRP!$B$20:$B$23&lt;=E1678)/(SRP!$C$20:$C$23&gt;=E1678),SRP!$D$20:$D$23)*(G1678/100)*(E1678/1000)),IF(C1678="Wine",SUM(LOOKUP(2,1/(SRP!$B$15:$B$19&lt;=E1678)/(SRP!$C$15:$C$19&gt;=E1678),SRP!$D$15:$D$19)*(G1678/100)*(E1678/1000)),IF(C1678="Ready to Drink",SUM(LOOKUP(2,1/(SRP!$B$10:$B$14&lt;=E1678)/(SRP!$C$10:$C$14&gt;=E1678),SRP!$D$10:$D$14)*(G1678/100)*(E1678/1000)),0))))),2)</f>
        <v>5.24</v>
      </c>
    </row>
    <row r="1679" spans="1:11" x14ac:dyDescent="0.35">
      <c r="A1679" s="2">
        <v>24920</v>
      </c>
      <c r="B1679" s="76" t="s">
        <v>1307</v>
      </c>
      <c r="C1679" s="76" t="s">
        <v>287</v>
      </c>
      <c r="D1679" s="76" t="s">
        <v>5240</v>
      </c>
      <c r="E1679" s="76">
        <v>750</v>
      </c>
      <c r="F1679" s="76">
        <v>12</v>
      </c>
      <c r="G1679" s="77">
        <v>10</v>
      </c>
      <c r="H1679" s="76" t="s">
        <v>3382</v>
      </c>
      <c r="I1679" s="77">
        <v>17</v>
      </c>
      <c r="J1679" s="2">
        <v>1</v>
      </c>
      <c r="K1679" s="119" cm="1">
        <f t="array" ref="K1679">ROUND(IF(C1679="Beer",SUM(LOOKUP(2,1/(SRP!$B$7:$B$9&lt;=E1679)/(SRP!$C$7:$C$9&gt;=E1679),SRP!$D$7:$D$9)*(G1679/100)*(E1679/1000)),IF(C1679="Spirits",SUM(LOOKUP(2,1/(SRP!$B$2:$B$6&lt;=E1679)/(SRP!$C$2:$C$6&gt;=E1679),SRP!$D$2:$D$6)*(G1679/100)*(E1679/1000)),IF(AND(C1679="Wine",D1679="Fortified Wines"),SUM(LOOKUP(2,1/(SRP!$B$20:$B$23&lt;=E1679)/(SRP!$C$20:$C$23&gt;=E1679),SRP!$D$20:$D$23)*(G1679/100)*(E1679/1000)),IF(C1679="Wine",SUM(LOOKUP(2,1/(SRP!$B$15:$B$19&lt;=E1679)/(SRP!$C$15:$C$19&gt;=E1679),SRP!$D$15:$D$19)*(G1679/100)*(E1679/1000)),IF(C1679="Ready to Drink",SUM(LOOKUP(2,1/(SRP!$B$10:$B$14&lt;=E1679)/(SRP!$C$10:$C$14&gt;=E1679),SRP!$D$10:$D$14)*(G1679/100)*(E1679/1000)),0))))),2)</f>
        <v>5.24</v>
      </c>
    </row>
    <row r="1680" spans="1:11" x14ac:dyDescent="0.35">
      <c r="A1680" s="2">
        <v>24923</v>
      </c>
      <c r="B1680" s="76" t="s">
        <v>1308</v>
      </c>
      <c r="C1680" s="76" t="s">
        <v>287</v>
      </c>
      <c r="D1680" s="76" t="s">
        <v>5230</v>
      </c>
      <c r="E1680" s="76">
        <v>8520</v>
      </c>
      <c r="F1680" s="76">
        <v>1</v>
      </c>
      <c r="G1680" s="77">
        <v>5</v>
      </c>
      <c r="H1680" s="76" t="s">
        <v>3325</v>
      </c>
      <c r="I1680" s="77">
        <v>45.99</v>
      </c>
      <c r="J1680" s="2">
        <v>24</v>
      </c>
      <c r="K1680" s="119" cm="1">
        <f t="array" ref="K1680">ROUND(IF(C1680="Beer",SUM(LOOKUP(2,1/(SRP!$B$7:$B$9&lt;=E1680)/(SRP!$C$7:$C$9&gt;=E1680),SRP!$D$7:$D$9)*(G1680/100)*(E1680/1000)),IF(C1680="Spirits",SUM(LOOKUP(2,1/(SRP!$B$2:$B$6&lt;=E1680)/(SRP!$C$2:$C$6&gt;=E1680),SRP!$D$2:$D$6)*(G1680/100)*(E1680/1000)),IF(AND(C1680="Wine",D1680="Fortified Wines"),SUM(LOOKUP(2,1/(SRP!$B$20:$B$23&lt;=E1680)/(SRP!$C$20:$C$23&gt;=E1680),SRP!$D$20:$D$23)*(G1680/100)*(E1680/1000)),IF(C1680="Wine",SUM(LOOKUP(2,1/(SRP!$B$15:$B$19&lt;=E1680)/(SRP!$C$15:$C$19&gt;=E1680),SRP!$D$15:$D$19)*(G1680/100)*(E1680/1000)),IF(C1680="Ready to Drink",SUM(LOOKUP(2,1/(SRP!$B$10:$B$14&lt;=E1680)/(SRP!$C$10:$C$14&gt;=E1680),SRP!$D$10:$D$14)*(G1680/100)*(E1680/1000)),0))))),2)</f>
        <v>29.74</v>
      </c>
    </row>
    <row r="1681" spans="1:11" x14ac:dyDescent="0.35">
      <c r="A1681" s="2">
        <v>24923</v>
      </c>
      <c r="B1681" s="76" t="s">
        <v>1308</v>
      </c>
      <c r="C1681" s="76" t="s">
        <v>287</v>
      </c>
      <c r="D1681" s="76" t="s">
        <v>5230</v>
      </c>
      <c r="E1681" s="76">
        <v>8520</v>
      </c>
      <c r="F1681" s="76">
        <v>1</v>
      </c>
      <c r="G1681" s="77">
        <v>5</v>
      </c>
      <c r="H1681" s="76" t="s">
        <v>3325</v>
      </c>
      <c r="I1681" s="77">
        <v>45.99</v>
      </c>
      <c r="J1681" s="2">
        <v>24</v>
      </c>
      <c r="K1681" s="119" cm="1">
        <f t="array" ref="K1681">ROUND(IF(C1681="Beer",SUM(LOOKUP(2,1/(SRP!$B$7:$B$9&lt;=E1681)/(SRP!$C$7:$C$9&gt;=E1681),SRP!$D$7:$D$9)*(G1681/100)*(E1681/1000)),IF(C1681="Spirits",SUM(LOOKUP(2,1/(SRP!$B$2:$B$6&lt;=E1681)/(SRP!$C$2:$C$6&gt;=E1681),SRP!$D$2:$D$6)*(G1681/100)*(E1681/1000)),IF(AND(C1681="Wine",D1681="Fortified Wines"),SUM(LOOKUP(2,1/(SRP!$B$20:$B$23&lt;=E1681)/(SRP!$C$20:$C$23&gt;=E1681),SRP!$D$20:$D$23)*(G1681/100)*(E1681/1000)),IF(C1681="Wine",SUM(LOOKUP(2,1/(SRP!$B$15:$B$19&lt;=E1681)/(SRP!$C$15:$C$19&gt;=E1681),SRP!$D$15:$D$19)*(G1681/100)*(E1681/1000)),IF(C1681="Ready to Drink",SUM(LOOKUP(2,1/(SRP!$B$10:$B$14&lt;=E1681)/(SRP!$C$10:$C$14&gt;=E1681),SRP!$D$10:$D$14)*(G1681/100)*(E1681/1000)),0))))),2)</f>
        <v>29.74</v>
      </c>
    </row>
    <row r="1682" spans="1:11" x14ac:dyDescent="0.35">
      <c r="A1682" s="2">
        <v>24927</v>
      </c>
      <c r="B1682" s="76" t="s">
        <v>1309</v>
      </c>
      <c r="C1682" s="76" t="s">
        <v>287</v>
      </c>
      <c r="D1682" s="76" t="s">
        <v>5266</v>
      </c>
      <c r="E1682" s="76">
        <v>355</v>
      </c>
      <c r="F1682" s="76">
        <v>24</v>
      </c>
      <c r="G1682" s="77">
        <v>5</v>
      </c>
      <c r="H1682" s="76" t="s">
        <v>3376</v>
      </c>
      <c r="I1682" s="77">
        <v>2.44</v>
      </c>
      <c r="J1682" s="2">
        <v>1</v>
      </c>
      <c r="K1682" s="119" cm="1">
        <f t="array" ref="K1682">ROUND(IF(C1682="Beer",SUM(LOOKUP(2,1/(SRP!$B$7:$B$9&lt;=E1682)/(SRP!$C$7:$C$9&gt;=E1682),SRP!$D$7:$D$9)*(G1682/100)*(E1682/1000)),IF(C1682="Spirits",SUM(LOOKUP(2,1/(SRP!$B$2:$B$6&lt;=E1682)/(SRP!$C$2:$C$6&gt;=E1682),SRP!$D$2:$D$6)*(G1682/100)*(E1682/1000)),IF(AND(C1682="Wine",D1682="Fortified Wines"),SUM(LOOKUP(2,1/(SRP!$B$20:$B$23&lt;=E1682)/(SRP!$C$20:$C$23&gt;=E1682),SRP!$D$20:$D$23)*(G1682/100)*(E1682/1000)),IF(C1682="Wine",SUM(LOOKUP(2,1/(SRP!$B$15:$B$19&lt;=E1682)/(SRP!$C$15:$C$19&gt;=E1682),SRP!$D$15:$D$19)*(G1682/100)*(E1682/1000)),IF(C1682="Ready to Drink",SUM(LOOKUP(2,1/(SRP!$B$10:$B$14&lt;=E1682)/(SRP!$C$10:$C$14&gt;=E1682),SRP!$D$10:$D$14)*(G1682/100)*(E1682/1000)),0))))),2)</f>
        <v>1.24</v>
      </c>
    </row>
    <row r="1683" spans="1:11" x14ac:dyDescent="0.35">
      <c r="A1683" s="2">
        <v>24927</v>
      </c>
      <c r="B1683" s="76" t="s">
        <v>1309</v>
      </c>
      <c r="C1683" s="76" t="s">
        <v>287</v>
      </c>
      <c r="D1683" s="76" t="s">
        <v>5266</v>
      </c>
      <c r="E1683" s="76">
        <v>355</v>
      </c>
      <c r="F1683" s="76">
        <v>24</v>
      </c>
      <c r="G1683" s="77">
        <v>5</v>
      </c>
      <c r="H1683" s="76" t="s">
        <v>3376</v>
      </c>
      <c r="I1683" s="77">
        <v>2.44</v>
      </c>
      <c r="J1683" s="2">
        <v>1</v>
      </c>
      <c r="K1683" s="119" cm="1">
        <f t="array" ref="K1683">ROUND(IF(C1683="Beer",SUM(LOOKUP(2,1/(SRP!$B$7:$B$9&lt;=E1683)/(SRP!$C$7:$C$9&gt;=E1683),SRP!$D$7:$D$9)*(G1683/100)*(E1683/1000)),IF(C1683="Spirits",SUM(LOOKUP(2,1/(SRP!$B$2:$B$6&lt;=E1683)/(SRP!$C$2:$C$6&gt;=E1683),SRP!$D$2:$D$6)*(G1683/100)*(E1683/1000)),IF(AND(C1683="Wine",D1683="Fortified Wines"),SUM(LOOKUP(2,1/(SRP!$B$20:$B$23&lt;=E1683)/(SRP!$C$20:$C$23&gt;=E1683),SRP!$D$20:$D$23)*(G1683/100)*(E1683/1000)),IF(C1683="Wine",SUM(LOOKUP(2,1/(SRP!$B$15:$B$19&lt;=E1683)/(SRP!$C$15:$C$19&gt;=E1683),SRP!$D$15:$D$19)*(G1683/100)*(E1683/1000)),IF(C1683="Ready to Drink",SUM(LOOKUP(2,1/(SRP!$B$10:$B$14&lt;=E1683)/(SRP!$C$10:$C$14&gt;=E1683),SRP!$D$10:$D$14)*(G1683/100)*(E1683/1000)),0))))),2)</f>
        <v>1.24</v>
      </c>
    </row>
    <row r="1684" spans="1:11" x14ac:dyDescent="0.35">
      <c r="A1684" s="2">
        <v>24946</v>
      </c>
      <c r="B1684" s="76" t="s">
        <v>4674</v>
      </c>
      <c r="C1684" s="76" t="s">
        <v>286</v>
      </c>
      <c r="D1684" s="76" t="s">
        <v>5253</v>
      </c>
      <c r="E1684" s="76">
        <v>375</v>
      </c>
      <c r="F1684" s="76">
        <v>6</v>
      </c>
      <c r="G1684" s="77">
        <v>9</v>
      </c>
      <c r="H1684" s="76" t="s">
        <v>5939</v>
      </c>
      <c r="I1684" s="77">
        <v>59.99</v>
      </c>
      <c r="J1684" s="2">
        <v>1</v>
      </c>
      <c r="K1684" s="119" cm="1">
        <f t="array" ref="K1684">ROUND(IF(C1684="Beer",SUM(LOOKUP(2,1/(SRP!$B$7:$B$9&lt;=E1684)/(SRP!$C$7:$C$9&gt;=E1684),SRP!$D$7:$D$9)*(G1684/100)*(E1684/1000)),IF(C1684="Spirits",SUM(LOOKUP(2,1/(SRP!$B$2:$B$6&lt;=E1684)/(SRP!$C$2:$C$6&gt;=E1684),SRP!$D$2:$D$6)*(G1684/100)*(E1684/1000)),IF(AND(C1684="Wine",D1684="Fortified Wines"),SUM(LOOKUP(2,1/(SRP!$B$20:$B$23&lt;=E1684)/(SRP!$C$20:$C$23&gt;=E1684),SRP!$D$20:$D$23)*(G1684/100)*(E1684/1000)),IF(C1684="Wine",SUM(LOOKUP(2,1/(SRP!$B$15:$B$19&lt;=E1684)/(SRP!$C$15:$C$19&gt;=E1684),SRP!$D$15:$D$19)*(G1684/100)*(E1684/1000)),IF(C1684="Ready to Drink",SUM(LOOKUP(2,1/(SRP!$B$10:$B$14&lt;=E1684)/(SRP!$C$10:$C$14&gt;=E1684),SRP!$D$10:$D$14)*(G1684/100)*(E1684/1000)),0))))),2)</f>
        <v>2.5</v>
      </c>
    </row>
    <row r="1685" spans="1:11" x14ac:dyDescent="0.35">
      <c r="A1685" s="2">
        <v>24960</v>
      </c>
      <c r="B1685" s="76" t="s">
        <v>4022</v>
      </c>
      <c r="C1685" s="76" t="s">
        <v>287</v>
      </c>
      <c r="D1685" s="76" t="s">
        <v>5240</v>
      </c>
      <c r="E1685" s="76">
        <v>473</v>
      </c>
      <c r="F1685" s="76">
        <v>24</v>
      </c>
      <c r="G1685" s="77">
        <v>7.1</v>
      </c>
      <c r="H1685" s="76" t="s">
        <v>3375</v>
      </c>
      <c r="I1685" s="77">
        <v>4.29</v>
      </c>
      <c r="J1685" s="2">
        <v>1</v>
      </c>
      <c r="K1685" s="119" cm="1">
        <f t="array" ref="K1685">ROUND(IF(C1685="Beer",SUM(LOOKUP(2,1/(SRP!$B$7:$B$9&lt;=E1685)/(SRP!$C$7:$C$9&gt;=E1685),SRP!$D$7:$D$9)*(G1685/100)*(E1685/1000)),IF(C1685="Spirits",SUM(LOOKUP(2,1/(SRP!$B$2:$B$6&lt;=E1685)/(SRP!$C$2:$C$6&gt;=E1685),SRP!$D$2:$D$6)*(G1685/100)*(E1685/1000)),IF(AND(C1685="Wine",D1685="Fortified Wines"),SUM(LOOKUP(2,1/(SRP!$B$20:$B$23&lt;=E1685)/(SRP!$C$20:$C$23&gt;=E1685),SRP!$D$20:$D$23)*(G1685/100)*(E1685/1000)),IF(C1685="Wine",SUM(LOOKUP(2,1/(SRP!$B$15:$B$19&lt;=E1685)/(SRP!$C$15:$C$19&gt;=E1685),SRP!$D$15:$D$19)*(G1685/100)*(E1685/1000)),IF(C1685="Ready to Drink",SUM(LOOKUP(2,1/(SRP!$B$10:$B$14&lt;=E1685)/(SRP!$C$10:$C$14&gt;=E1685),SRP!$D$10:$D$14)*(G1685/100)*(E1685/1000)),0))))),2)</f>
        <v>2.34</v>
      </c>
    </row>
    <row r="1686" spans="1:11" x14ac:dyDescent="0.35">
      <c r="A1686" s="2">
        <v>25020</v>
      </c>
      <c r="B1686" s="76" t="s">
        <v>3381</v>
      </c>
      <c r="C1686" s="76" t="s">
        <v>285</v>
      </c>
      <c r="D1686" s="76" t="s">
        <v>6942</v>
      </c>
      <c r="E1686" s="76">
        <v>750</v>
      </c>
      <c r="F1686" s="76">
        <v>6</v>
      </c>
      <c r="G1686" s="77">
        <v>45.7</v>
      </c>
      <c r="H1686" s="76" t="s">
        <v>6869</v>
      </c>
      <c r="I1686" s="77">
        <v>99.99</v>
      </c>
      <c r="J1686" s="2">
        <v>1</v>
      </c>
      <c r="K1686" s="119" cm="1">
        <f t="array" ref="K1686">ROUND(IF(C1686="Beer",SUM(LOOKUP(2,1/(SRP!$B$7:$B$9&lt;=E1686)/(SRP!$C$7:$C$9&gt;=E1686),SRP!$D$7:$D$9)*(G1686/100)*(E1686/1000)),IF(C1686="Spirits",SUM(LOOKUP(2,1/(SRP!$B$2:$B$6&lt;=E1686)/(SRP!$C$2:$C$6&gt;=E1686),SRP!$D$2:$D$6)*(G1686/100)*(E1686/1000)),IF(AND(C1686="Wine",D1686="Fortified Wines"),SUM(LOOKUP(2,1/(SRP!$B$20:$B$23&lt;=E1686)/(SRP!$C$20:$C$23&gt;=E1686),SRP!$D$20:$D$23)*(G1686/100)*(E1686/1000)),IF(C1686="Wine",SUM(LOOKUP(2,1/(SRP!$B$15:$B$19&lt;=E1686)/(SRP!$C$15:$C$19&gt;=E1686),SRP!$D$15:$D$19)*(G1686/100)*(E1686/1000)),IF(C1686="Ready to Drink",SUM(LOOKUP(2,1/(SRP!$B$10:$B$14&lt;=E1686)/(SRP!$C$10:$C$14&gt;=E1686),SRP!$D$10:$D$14)*(G1686/100)*(E1686/1000)),0))))),2)</f>
        <v>23.93</v>
      </c>
    </row>
    <row r="1687" spans="1:11" x14ac:dyDescent="0.35">
      <c r="A1687" s="2">
        <v>25047</v>
      </c>
      <c r="B1687" s="76" t="s">
        <v>1310</v>
      </c>
      <c r="C1687" s="76" t="s">
        <v>286</v>
      </c>
      <c r="D1687" s="76" t="s">
        <v>5236</v>
      </c>
      <c r="E1687" s="76">
        <v>750</v>
      </c>
      <c r="F1687" s="76">
        <v>12</v>
      </c>
      <c r="G1687" s="77">
        <v>15</v>
      </c>
      <c r="H1687" s="76" t="s">
        <v>3288</v>
      </c>
      <c r="I1687" s="77">
        <v>20.99</v>
      </c>
      <c r="J1687" s="2">
        <v>1</v>
      </c>
      <c r="K1687" s="119" cm="1">
        <f t="array" ref="K1687">ROUND(IF(C1687="Beer",SUM(LOOKUP(2,1/(SRP!$B$7:$B$9&lt;=E1687)/(SRP!$C$7:$C$9&gt;=E1687),SRP!$D$7:$D$9)*(G1687/100)*(E1687/1000)),IF(C1687="Spirits",SUM(LOOKUP(2,1/(SRP!$B$2:$B$6&lt;=E1687)/(SRP!$C$2:$C$6&gt;=E1687),SRP!$D$2:$D$6)*(G1687/100)*(E1687/1000)),IF(AND(C1687="Wine",D1687="Fortified Wines"),SUM(LOOKUP(2,1/(SRP!$B$20:$B$23&lt;=E1687)/(SRP!$C$20:$C$23&gt;=E1687),SRP!$D$20:$D$23)*(G1687/100)*(E1687/1000)),IF(C1687="Wine",SUM(LOOKUP(2,1/(SRP!$B$15:$B$19&lt;=E1687)/(SRP!$C$15:$C$19&gt;=E1687),SRP!$D$15:$D$19)*(G1687/100)*(E1687/1000)),IF(C1687="Ready to Drink",SUM(LOOKUP(2,1/(SRP!$B$10:$B$14&lt;=E1687)/(SRP!$C$10:$C$14&gt;=E1687),SRP!$D$10:$D$14)*(G1687/100)*(E1687/1000)),0))))),2)</f>
        <v>7.85</v>
      </c>
    </row>
    <row r="1688" spans="1:11" x14ac:dyDescent="0.35">
      <c r="A1688" s="2">
        <v>25048</v>
      </c>
      <c r="B1688" s="76" t="s">
        <v>275</v>
      </c>
      <c r="C1688" s="76" t="s">
        <v>286</v>
      </c>
      <c r="D1688" s="76" t="s">
        <v>5236</v>
      </c>
      <c r="E1688" s="76">
        <v>750</v>
      </c>
      <c r="F1688" s="76">
        <v>12</v>
      </c>
      <c r="G1688" s="77">
        <v>13.5</v>
      </c>
      <c r="H1688" s="76" t="s">
        <v>3288</v>
      </c>
      <c r="I1688" s="77">
        <v>10.19</v>
      </c>
      <c r="J1688" s="2">
        <v>1</v>
      </c>
      <c r="K1688" s="119" cm="1">
        <f t="array" ref="K1688">ROUND(IF(C1688="Beer",SUM(LOOKUP(2,1/(SRP!$B$7:$B$9&lt;=E1688)/(SRP!$C$7:$C$9&gt;=E1688),SRP!$D$7:$D$9)*(G1688/100)*(E1688/1000)),IF(C1688="Spirits",SUM(LOOKUP(2,1/(SRP!$B$2:$B$6&lt;=E1688)/(SRP!$C$2:$C$6&gt;=E1688),SRP!$D$2:$D$6)*(G1688/100)*(E1688/1000)),IF(AND(C1688="Wine",D1688="Fortified Wines"),SUM(LOOKUP(2,1/(SRP!$B$20:$B$23&lt;=E1688)/(SRP!$C$20:$C$23&gt;=E1688),SRP!$D$20:$D$23)*(G1688/100)*(E1688/1000)),IF(C1688="Wine",SUM(LOOKUP(2,1/(SRP!$B$15:$B$19&lt;=E1688)/(SRP!$C$15:$C$19&gt;=E1688),SRP!$D$15:$D$19)*(G1688/100)*(E1688/1000)),IF(C1688="Ready to Drink",SUM(LOOKUP(2,1/(SRP!$B$10:$B$14&lt;=E1688)/(SRP!$C$10:$C$14&gt;=E1688),SRP!$D$10:$D$14)*(G1688/100)*(E1688/1000)),0))))),2)</f>
        <v>7.07</v>
      </c>
    </row>
    <row r="1689" spans="1:11" x14ac:dyDescent="0.35">
      <c r="A1689" s="2">
        <v>25049</v>
      </c>
      <c r="B1689" s="76" t="s">
        <v>1311</v>
      </c>
      <c r="C1689" s="76" t="s">
        <v>286</v>
      </c>
      <c r="D1689" s="76" t="s">
        <v>5246</v>
      </c>
      <c r="E1689" s="76">
        <v>750</v>
      </c>
      <c r="F1689" s="76">
        <v>12</v>
      </c>
      <c r="G1689" s="77">
        <v>16</v>
      </c>
      <c r="H1689" s="76" t="s">
        <v>3288</v>
      </c>
      <c r="I1689" s="77">
        <v>14.69</v>
      </c>
      <c r="J1689" s="2">
        <v>1</v>
      </c>
      <c r="K1689" s="119" cm="1">
        <f t="array" ref="K1689">ROUND(IF(C1689="Beer",SUM(LOOKUP(2,1/(SRP!$B$7:$B$9&lt;=E1689)/(SRP!$C$7:$C$9&gt;=E1689),SRP!$D$7:$D$9)*(G1689/100)*(E1689/1000)),IF(C1689="Spirits",SUM(LOOKUP(2,1/(SRP!$B$2:$B$6&lt;=E1689)/(SRP!$C$2:$C$6&gt;=E1689),SRP!$D$2:$D$6)*(G1689/100)*(E1689/1000)),IF(AND(C1689="Wine",D1689="Fortified Wines"),SUM(LOOKUP(2,1/(SRP!$B$20:$B$23&lt;=E1689)/(SRP!$C$20:$C$23&gt;=E1689),SRP!$D$20:$D$23)*(G1689/100)*(E1689/1000)),IF(C1689="Wine",SUM(LOOKUP(2,1/(SRP!$B$15:$B$19&lt;=E1689)/(SRP!$C$15:$C$19&gt;=E1689),SRP!$D$15:$D$19)*(G1689/100)*(E1689/1000)),IF(C1689="Ready to Drink",SUM(LOOKUP(2,1/(SRP!$B$10:$B$14&lt;=E1689)/(SRP!$C$10:$C$14&gt;=E1689),SRP!$D$10:$D$14)*(G1689/100)*(E1689/1000)),0))))),2)</f>
        <v>8.3800000000000008</v>
      </c>
    </row>
    <row r="1690" spans="1:11" x14ac:dyDescent="0.35">
      <c r="A1690" s="2">
        <v>25057</v>
      </c>
      <c r="B1690" s="76" t="s">
        <v>1312</v>
      </c>
      <c r="C1690" s="76" t="s">
        <v>287</v>
      </c>
      <c r="D1690" s="76" t="s">
        <v>5240</v>
      </c>
      <c r="E1690" s="76">
        <v>473</v>
      </c>
      <c r="F1690" s="76">
        <v>24</v>
      </c>
      <c r="G1690" s="77">
        <v>6.9</v>
      </c>
      <c r="H1690" s="76" t="s">
        <v>3354</v>
      </c>
      <c r="I1690" s="77">
        <v>3.99</v>
      </c>
      <c r="J1690" s="2">
        <v>1</v>
      </c>
      <c r="K1690" s="119" cm="1">
        <f t="array" ref="K1690">ROUND(IF(C1690="Beer",SUM(LOOKUP(2,1/(SRP!$B$7:$B$9&lt;=E1690)/(SRP!$C$7:$C$9&gt;=E1690),SRP!$D$7:$D$9)*(G1690/100)*(E1690/1000)),IF(C1690="Spirits",SUM(LOOKUP(2,1/(SRP!$B$2:$B$6&lt;=E1690)/(SRP!$C$2:$C$6&gt;=E1690),SRP!$D$2:$D$6)*(G1690/100)*(E1690/1000)),IF(AND(C1690="Wine",D1690="Fortified Wines"),SUM(LOOKUP(2,1/(SRP!$B$20:$B$23&lt;=E1690)/(SRP!$C$20:$C$23&gt;=E1690),SRP!$D$20:$D$23)*(G1690/100)*(E1690/1000)),IF(C1690="Wine",SUM(LOOKUP(2,1/(SRP!$B$15:$B$19&lt;=E1690)/(SRP!$C$15:$C$19&gt;=E1690),SRP!$D$15:$D$19)*(G1690/100)*(E1690/1000)),IF(C1690="Ready to Drink",SUM(LOOKUP(2,1/(SRP!$B$10:$B$14&lt;=E1690)/(SRP!$C$10:$C$14&gt;=E1690),SRP!$D$10:$D$14)*(G1690/100)*(E1690/1000)),0))))),2)</f>
        <v>2.2799999999999998</v>
      </c>
    </row>
    <row r="1691" spans="1:11" x14ac:dyDescent="0.35">
      <c r="A1691" s="2">
        <v>25057</v>
      </c>
      <c r="B1691" s="76" t="s">
        <v>1312</v>
      </c>
      <c r="C1691" s="76" t="s">
        <v>287</v>
      </c>
      <c r="D1691" s="76" t="s">
        <v>5240</v>
      </c>
      <c r="E1691" s="76">
        <v>473</v>
      </c>
      <c r="F1691" s="76">
        <v>24</v>
      </c>
      <c r="G1691" s="77">
        <v>6.9</v>
      </c>
      <c r="H1691" s="76" t="s">
        <v>3354</v>
      </c>
      <c r="I1691" s="77">
        <v>3.99</v>
      </c>
      <c r="J1691" s="2">
        <v>1</v>
      </c>
      <c r="K1691" s="119" cm="1">
        <f t="array" ref="K1691">ROUND(IF(C1691="Beer",SUM(LOOKUP(2,1/(SRP!$B$7:$B$9&lt;=E1691)/(SRP!$C$7:$C$9&gt;=E1691),SRP!$D$7:$D$9)*(G1691/100)*(E1691/1000)),IF(C1691="Spirits",SUM(LOOKUP(2,1/(SRP!$B$2:$B$6&lt;=E1691)/(SRP!$C$2:$C$6&gt;=E1691),SRP!$D$2:$D$6)*(G1691/100)*(E1691/1000)),IF(AND(C1691="Wine",D1691="Fortified Wines"),SUM(LOOKUP(2,1/(SRP!$B$20:$B$23&lt;=E1691)/(SRP!$C$20:$C$23&gt;=E1691),SRP!$D$20:$D$23)*(G1691/100)*(E1691/1000)),IF(C1691="Wine",SUM(LOOKUP(2,1/(SRP!$B$15:$B$19&lt;=E1691)/(SRP!$C$15:$C$19&gt;=E1691),SRP!$D$15:$D$19)*(G1691/100)*(E1691/1000)),IF(C1691="Ready to Drink",SUM(LOOKUP(2,1/(SRP!$B$10:$B$14&lt;=E1691)/(SRP!$C$10:$C$14&gt;=E1691),SRP!$D$10:$D$14)*(G1691/100)*(E1691/1000)),0))))),2)</f>
        <v>2.2799999999999998</v>
      </c>
    </row>
    <row r="1692" spans="1:11" x14ac:dyDescent="0.35">
      <c r="A1692" s="2">
        <v>25069</v>
      </c>
      <c r="B1692" s="76" t="s">
        <v>250</v>
      </c>
      <c r="C1692" s="76" t="s">
        <v>285</v>
      </c>
      <c r="D1692" s="76" t="s">
        <v>6949</v>
      </c>
      <c r="E1692" s="76">
        <v>750</v>
      </c>
      <c r="F1692" s="76">
        <v>12</v>
      </c>
      <c r="G1692" s="77">
        <v>35</v>
      </c>
      <c r="H1692" s="76" t="s">
        <v>3280</v>
      </c>
      <c r="I1692" s="77">
        <v>29.27</v>
      </c>
      <c r="J1692" s="2">
        <v>1</v>
      </c>
      <c r="K1692" s="119" cm="1">
        <f t="array" ref="K1692">ROUND(IF(C1692="Beer",SUM(LOOKUP(2,1/(SRP!$B$7:$B$9&lt;=E1692)/(SRP!$C$7:$C$9&gt;=E1692),SRP!$D$7:$D$9)*(G1692/100)*(E1692/1000)),IF(C1692="Spirits",SUM(LOOKUP(2,1/(SRP!$B$2:$B$6&lt;=E1692)/(SRP!$C$2:$C$6&gt;=E1692),SRP!$D$2:$D$6)*(G1692/100)*(E1692/1000)),IF(AND(C1692="Wine",D1692="Fortified Wines"),SUM(LOOKUP(2,1/(SRP!$B$20:$B$23&lt;=E1692)/(SRP!$C$20:$C$23&gt;=E1692),SRP!$D$20:$D$23)*(G1692/100)*(E1692/1000)),IF(C1692="Wine",SUM(LOOKUP(2,1/(SRP!$B$15:$B$19&lt;=E1692)/(SRP!$C$15:$C$19&gt;=E1692),SRP!$D$15:$D$19)*(G1692/100)*(E1692/1000)),IF(C1692="Ready to Drink",SUM(LOOKUP(2,1/(SRP!$B$10:$B$14&lt;=E1692)/(SRP!$C$10:$C$14&gt;=E1692),SRP!$D$10:$D$14)*(G1692/100)*(E1692/1000)),0))))),2)</f>
        <v>18.329999999999998</v>
      </c>
    </row>
    <row r="1693" spans="1:11" x14ac:dyDescent="0.35">
      <c r="A1693" s="2">
        <v>25102</v>
      </c>
      <c r="B1693" s="76" t="s">
        <v>1313</v>
      </c>
      <c r="C1693" s="76" t="s">
        <v>285</v>
      </c>
      <c r="D1693" s="76" t="s">
        <v>5274</v>
      </c>
      <c r="E1693" s="76">
        <v>750</v>
      </c>
      <c r="F1693" s="76">
        <v>12</v>
      </c>
      <c r="G1693" s="77">
        <v>40</v>
      </c>
      <c r="H1693" s="76" t="s">
        <v>3283</v>
      </c>
      <c r="I1693" s="77">
        <v>40.99</v>
      </c>
      <c r="J1693" s="2">
        <v>1</v>
      </c>
      <c r="K1693" s="119" cm="1">
        <f t="array" ref="K1693">ROUND(IF(C1693="Beer",SUM(LOOKUP(2,1/(SRP!$B$7:$B$9&lt;=E1693)/(SRP!$C$7:$C$9&gt;=E1693),SRP!$D$7:$D$9)*(G1693/100)*(E1693/1000)),IF(C1693="Spirits",SUM(LOOKUP(2,1/(SRP!$B$2:$B$6&lt;=E1693)/(SRP!$C$2:$C$6&gt;=E1693),SRP!$D$2:$D$6)*(G1693/100)*(E1693/1000)),IF(AND(C1693="Wine",D1693="Fortified Wines"),SUM(LOOKUP(2,1/(SRP!$B$20:$B$23&lt;=E1693)/(SRP!$C$20:$C$23&gt;=E1693),SRP!$D$20:$D$23)*(G1693/100)*(E1693/1000)),IF(C1693="Wine",SUM(LOOKUP(2,1/(SRP!$B$15:$B$19&lt;=E1693)/(SRP!$C$15:$C$19&gt;=E1693),SRP!$D$15:$D$19)*(G1693/100)*(E1693/1000)),IF(C1693="Ready to Drink",SUM(LOOKUP(2,1/(SRP!$B$10:$B$14&lt;=E1693)/(SRP!$C$10:$C$14&gt;=E1693),SRP!$D$10:$D$14)*(G1693/100)*(E1693/1000)),0))))),2)</f>
        <v>20.94</v>
      </c>
    </row>
    <row r="1694" spans="1:11" x14ac:dyDescent="0.35">
      <c r="A1694" s="2">
        <v>25116</v>
      </c>
      <c r="B1694" s="76" t="s">
        <v>1314</v>
      </c>
      <c r="C1694" s="76" t="s">
        <v>285</v>
      </c>
      <c r="D1694" s="76" t="s">
        <v>5272</v>
      </c>
      <c r="E1694" s="76">
        <v>750</v>
      </c>
      <c r="F1694" s="76">
        <v>6</v>
      </c>
      <c r="G1694" s="77">
        <v>40</v>
      </c>
      <c r="H1694" s="76" t="s">
        <v>3303</v>
      </c>
      <c r="I1694" s="77">
        <v>59.99</v>
      </c>
      <c r="J1694" s="2">
        <v>1</v>
      </c>
      <c r="K1694" s="119" cm="1">
        <f t="array" ref="K1694">ROUND(IF(C1694="Beer",SUM(LOOKUP(2,1/(SRP!$B$7:$B$9&lt;=E1694)/(SRP!$C$7:$C$9&gt;=E1694),SRP!$D$7:$D$9)*(G1694/100)*(E1694/1000)),IF(C1694="Spirits",SUM(LOOKUP(2,1/(SRP!$B$2:$B$6&lt;=E1694)/(SRP!$C$2:$C$6&gt;=E1694),SRP!$D$2:$D$6)*(G1694/100)*(E1694/1000)),IF(AND(C1694="Wine",D1694="Fortified Wines"),SUM(LOOKUP(2,1/(SRP!$B$20:$B$23&lt;=E1694)/(SRP!$C$20:$C$23&gt;=E1694),SRP!$D$20:$D$23)*(G1694/100)*(E1694/1000)),IF(C1694="Wine",SUM(LOOKUP(2,1/(SRP!$B$15:$B$19&lt;=E1694)/(SRP!$C$15:$C$19&gt;=E1694),SRP!$D$15:$D$19)*(G1694/100)*(E1694/1000)),IF(C1694="Ready to Drink",SUM(LOOKUP(2,1/(SRP!$B$10:$B$14&lt;=E1694)/(SRP!$C$10:$C$14&gt;=E1694),SRP!$D$10:$D$14)*(G1694/100)*(E1694/1000)),0))))),2)</f>
        <v>20.94</v>
      </c>
    </row>
    <row r="1695" spans="1:11" x14ac:dyDescent="0.35">
      <c r="A1695" s="2">
        <v>25126</v>
      </c>
      <c r="B1695" s="76" t="s">
        <v>1315</v>
      </c>
      <c r="C1695" s="76" t="s">
        <v>5938</v>
      </c>
      <c r="D1695" s="76" t="s">
        <v>5279</v>
      </c>
      <c r="E1695" s="76">
        <v>473</v>
      </c>
      <c r="F1695" s="76">
        <v>24</v>
      </c>
      <c r="G1695" s="77">
        <v>5</v>
      </c>
      <c r="H1695" s="76" t="s">
        <v>3280</v>
      </c>
      <c r="I1695" s="77">
        <v>3.99</v>
      </c>
      <c r="J1695" s="2">
        <v>1</v>
      </c>
      <c r="K1695" s="119" cm="1">
        <f t="array" ref="K1695">ROUND(IF(C1695="Beer",SUM(LOOKUP(2,1/(SRP!$B$7:$B$9&lt;=E1695)/(SRP!$C$7:$C$9&gt;=E1695),SRP!$D$7:$D$9)*(G1695/100)*(E1695/1000)),IF(C1695="Spirits",SUM(LOOKUP(2,1/(SRP!$B$2:$B$6&lt;=E1695)/(SRP!$C$2:$C$6&gt;=E1695),SRP!$D$2:$D$6)*(G1695/100)*(E1695/1000)),IF(AND(C1695="Wine",D1695="Fortified Wines"),SUM(LOOKUP(2,1/(SRP!$B$20:$B$23&lt;=E1695)/(SRP!$C$20:$C$23&gt;=E1695),SRP!$D$20:$D$23)*(G1695/100)*(E1695/1000)),IF(C1695="Wine",SUM(LOOKUP(2,1/(SRP!$B$15:$B$19&lt;=E1695)/(SRP!$C$15:$C$19&gt;=E1695),SRP!$D$15:$D$19)*(G1695/100)*(E1695/1000)),IF(C1695="Ready to Drink",SUM(LOOKUP(2,1/(SRP!$B$10:$B$14&lt;=E1695)/(SRP!$C$10:$C$14&gt;=E1695),SRP!$D$10:$D$14)*(G1695/100)*(E1695/1000)),0))))),2)</f>
        <v>1.75</v>
      </c>
    </row>
    <row r="1696" spans="1:11" x14ac:dyDescent="0.35">
      <c r="A1696" s="2">
        <v>25131</v>
      </c>
      <c r="B1696" s="76" t="s">
        <v>1316</v>
      </c>
      <c r="C1696" s="76" t="s">
        <v>5938</v>
      </c>
      <c r="D1696" s="76" t="s">
        <v>5283</v>
      </c>
      <c r="E1696" s="76">
        <v>458</v>
      </c>
      <c r="F1696" s="76">
        <v>24</v>
      </c>
      <c r="G1696" s="77">
        <v>5.5</v>
      </c>
      <c r="H1696" s="76" t="s">
        <v>6870</v>
      </c>
      <c r="I1696" s="77">
        <v>4.3899999999999997</v>
      </c>
      <c r="J1696" s="2">
        <v>1</v>
      </c>
      <c r="K1696" s="119" cm="1">
        <f t="array" ref="K1696">ROUND(IF(C1696="Beer",SUM(LOOKUP(2,1/(SRP!$B$7:$B$9&lt;=E1696)/(SRP!$C$7:$C$9&gt;=E1696),SRP!$D$7:$D$9)*(G1696/100)*(E1696/1000)),IF(C1696="Spirits",SUM(LOOKUP(2,1/(SRP!$B$2:$B$6&lt;=E1696)/(SRP!$C$2:$C$6&gt;=E1696),SRP!$D$2:$D$6)*(G1696/100)*(E1696/1000)),IF(AND(C1696="Wine",D1696="Fortified Wines"),SUM(LOOKUP(2,1/(SRP!$B$20:$B$23&lt;=E1696)/(SRP!$C$20:$C$23&gt;=E1696),SRP!$D$20:$D$23)*(G1696/100)*(E1696/1000)),IF(C1696="Wine",SUM(LOOKUP(2,1/(SRP!$B$15:$B$19&lt;=E1696)/(SRP!$C$15:$C$19&gt;=E1696),SRP!$D$15:$D$19)*(G1696/100)*(E1696/1000)),IF(C1696="Ready to Drink",SUM(LOOKUP(2,1/(SRP!$B$10:$B$14&lt;=E1696)/(SRP!$C$10:$C$14&gt;=E1696),SRP!$D$10:$D$14)*(G1696/100)*(E1696/1000)),0))))),2)</f>
        <v>1.86</v>
      </c>
    </row>
    <row r="1697" spans="1:11" x14ac:dyDescent="0.35">
      <c r="A1697" s="2">
        <v>25133</v>
      </c>
      <c r="B1697" s="76" t="s">
        <v>1317</v>
      </c>
      <c r="C1697" s="76" t="s">
        <v>5938</v>
      </c>
      <c r="D1697" s="76" t="s">
        <v>5279</v>
      </c>
      <c r="E1697" s="76">
        <v>473</v>
      </c>
      <c r="F1697" s="76">
        <v>24</v>
      </c>
      <c r="G1697" s="77">
        <v>5</v>
      </c>
      <c r="H1697" s="76" t="s">
        <v>6870</v>
      </c>
      <c r="I1697" s="77">
        <v>4.29</v>
      </c>
      <c r="J1697" s="2">
        <v>1</v>
      </c>
      <c r="K1697" s="119" cm="1">
        <f t="array" ref="K1697">ROUND(IF(C1697="Beer",SUM(LOOKUP(2,1/(SRP!$B$7:$B$9&lt;=E1697)/(SRP!$C$7:$C$9&gt;=E1697),SRP!$D$7:$D$9)*(G1697/100)*(E1697/1000)),IF(C1697="Spirits",SUM(LOOKUP(2,1/(SRP!$B$2:$B$6&lt;=E1697)/(SRP!$C$2:$C$6&gt;=E1697),SRP!$D$2:$D$6)*(G1697/100)*(E1697/1000)),IF(AND(C1697="Wine",D1697="Fortified Wines"),SUM(LOOKUP(2,1/(SRP!$B$20:$B$23&lt;=E1697)/(SRP!$C$20:$C$23&gt;=E1697),SRP!$D$20:$D$23)*(G1697/100)*(E1697/1000)),IF(C1697="Wine",SUM(LOOKUP(2,1/(SRP!$B$15:$B$19&lt;=E1697)/(SRP!$C$15:$C$19&gt;=E1697),SRP!$D$15:$D$19)*(G1697/100)*(E1697/1000)),IF(C1697="Ready to Drink",SUM(LOOKUP(2,1/(SRP!$B$10:$B$14&lt;=E1697)/(SRP!$C$10:$C$14&gt;=E1697),SRP!$D$10:$D$14)*(G1697/100)*(E1697/1000)),0))))),2)</f>
        <v>1.75</v>
      </c>
    </row>
    <row r="1698" spans="1:11" x14ac:dyDescent="0.35">
      <c r="A1698" s="2">
        <v>25139</v>
      </c>
      <c r="B1698" s="76" t="s">
        <v>1318</v>
      </c>
      <c r="C1698" s="76" t="s">
        <v>285</v>
      </c>
      <c r="D1698" s="76" t="s">
        <v>5267</v>
      </c>
      <c r="E1698" s="76">
        <v>750</v>
      </c>
      <c r="F1698" s="76">
        <v>12</v>
      </c>
      <c r="G1698" s="77">
        <v>30</v>
      </c>
      <c r="H1698" s="76" t="s">
        <v>3280</v>
      </c>
      <c r="I1698" s="77">
        <v>28.99</v>
      </c>
      <c r="J1698" s="2">
        <v>1</v>
      </c>
      <c r="K1698" s="119" cm="1">
        <f t="array" ref="K1698">ROUND(IF(C1698="Beer",SUM(LOOKUP(2,1/(SRP!$B$7:$B$9&lt;=E1698)/(SRP!$C$7:$C$9&gt;=E1698),SRP!$D$7:$D$9)*(G1698/100)*(E1698/1000)),IF(C1698="Spirits",SUM(LOOKUP(2,1/(SRP!$B$2:$B$6&lt;=E1698)/(SRP!$C$2:$C$6&gt;=E1698),SRP!$D$2:$D$6)*(G1698/100)*(E1698/1000)),IF(AND(C1698="Wine",D1698="Fortified Wines"),SUM(LOOKUP(2,1/(SRP!$B$20:$B$23&lt;=E1698)/(SRP!$C$20:$C$23&gt;=E1698),SRP!$D$20:$D$23)*(G1698/100)*(E1698/1000)),IF(C1698="Wine",SUM(LOOKUP(2,1/(SRP!$B$15:$B$19&lt;=E1698)/(SRP!$C$15:$C$19&gt;=E1698),SRP!$D$15:$D$19)*(G1698/100)*(E1698/1000)),IF(C1698="Ready to Drink",SUM(LOOKUP(2,1/(SRP!$B$10:$B$14&lt;=E1698)/(SRP!$C$10:$C$14&gt;=E1698),SRP!$D$10:$D$14)*(G1698/100)*(E1698/1000)),0))))),2)</f>
        <v>15.71</v>
      </c>
    </row>
    <row r="1699" spans="1:11" x14ac:dyDescent="0.35">
      <c r="A1699" s="2">
        <v>25164</v>
      </c>
      <c r="B1699" s="76" t="s">
        <v>1319</v>
      </c>
      <c r="C1699" s="76" t="s">
        <v>287</v>
      </c>
      <c r="D1699" s="76" t="s">
        <v>5240</v>
      </c>
      <c r="E1699" s="76">
        <v>750</v>
      </c>
      <c r="F1699" s="76">
        <v>12</v>
      </c>
      <c r="G1699" s="77">
        <v>8</v>
      </c>
      <c r="H1699" s="76" t="s">
        <v>3382</v>
      </c>
      <c r="I1699" s="77">
        <v>15</v>
      </c>
      <c r="J1699" s="2">
        <v>1</v>
      </c>
      <c r="K1699" s="119" cm="1">
        <f t="array" ref="K1699">ROUND(IF(C1699="Beer",SUM(LOOKUP(2,1/(SRP!$B$7:$B$9&lt;=E1699)/(SRP!$C$7:$C$9&gt;=E1699),SRP!$D$7:$D$9)*(G1699/100)*(E1699/1000)),IF(C1699="Spirits",SUM(LOOKUP(2,1/(SRP!$B$2:$B$6&lt;=E1699)/(SRP!$C$2:$C$6&gt;=E1699),SRP!$D$2:$D$6)*(G1699/100)*(E1699/1000)),IF(AND(C1699="Wine",D1699="Fortified Wines"),SUM(LOOKUP(2,1/(SRP!$B$20:$B$23&lt;=E1699)/(SRP!$C$20:$C$23&gt;=E1699),SRP!$D$20:$D$23)*(G1699/100)*(E1699/1000)),IF(C1699="Wine",SUM(LOOKUP(2,1/(SRP!$B$15:$B$19&lt;=E1699)/(SRP!$C$15:$C$19&gt;=E1699),SRP!$D$15:$D$19)*(G1699/100)*(E1699/1000)),IF(C1699="Ready to Drink",SUM(LOOKUP(2,1/(SRP!$B$10:$B$14&lt;=E1699)/(SRP!$C$10:$C$14&gt;=E1699),SRP!$D$10:$D$14)*(G1699/100)*(E1699/1000)),0))))),2)</f>
        <v>4.1900000000000004</v>
      </c>
    </row>
    <row r="1700" spans="1:11" x14ac:dyDescent="0.35">
      <c r="A1700" s="2">
        <v>25164</v>
      </c>
      <c r="B1700" s="76" t="s">
        <v>1319</v>
      </c>
      <c r="C1700" s="76" t="s">
        <v>287</v>
      </c>
      <c r="D1700" s="76" t="s">
        <v>5240</v>
      </c>
      <c r="E1700" s="76">
        <v>750</v>
      </c>
      <c r="F1700" s="76">
        <v>12</v>
      </c>
      <c r="G1700" s="77">
        <v>8</v>
      </c>
      <c r="H1700" s="76" t="s">
        <v>3382</v>
      </c>
      <c r="I1700" s="77">
        <v>15</v>
      </c>
      <c r="J1700" s="2">
        <v>1</v>
      </c>
      <c r="K1700" s="119" cm="1">
        <f t="array" ref="K1700">ROUND(IF(C1700="Beer",SUM(LOOKUP(2,1/(SRP!$B$7:$B$9&lt;=E1700)/(SRP!$C$7:$C$9&gt;=E1700),SRP!$D$7:$D$9)*(G1700/100)*(E1700/1000)),IF(C1700="Spirits",SUM(LOOKUP(2,1/(SRP!$B$2:$B$6&lt;=E1700)/(SRP!$C$2:$C$6&gt;=E1700),SRP!$D$2:$D$6)*(G1700/100)*(E1700/1000)),IF(AND(C1700="Wine",D1700="Fortified Wines"),SUM(LOOKUP(2,1/(SRP!$B$20:$B$23&lt;=E1700)/(SRP!$C$20:$C$23&gt;=E1700),SRP!$D$20:$D$23)*(G1700/100)*(E1700/1000)),IF(C1700="Wine",SUM(LOOKUP(2,1/(SRP!$B$15:$B$19&lt;=E1700)/(SRP!$C$15:$C$19&gt;=E1700),SRP!$D$15:$D$19)*(G1700/100)*(E1700/1000)),IF(C1700="Ready to Drink",SUM(LOOKUP(2,1/(SRP!$B$10:$B$14&lt;=E1700)/(SRP!$C$10:$C$14&gt;=E1700),SRP!$D$10:$D$14)*(G1700/100)*(E1700/1000)),0))))),2)</f>
        <v>4.1900000000000004</v>
      </c>
    </row>
    <row r="1701" spans="1:11" x14ac:dyDescent="0.35">
      <c r="A1701" s="2">
        <v>25184</v>
      </c>
      <c r="B1701" s="76" t="s">
        <v>1321</v>
      </c>
      <c r="C1701" s="76" t="s">
        <v>5938</v>
      </c>
      <c r="D1701" s="76" t="s">
        <v>5298</v>
      </c>
      <c r="E1701" s="76">
        <v>2130</v>
      </c>
      <c r="F1701" s="76">
        <v>4</v>
      </c>
      <c r="G1701" s="77">
        <v>5</v>
      </c>
      <c r="H1701" s="76" t="s">
        <v>3326</v>
      </c>
      <c r="I1701" s="77">
        <v>16.489999999999998</v>
      </c>
      <c r="J1701" s="2">
        <v>6</v>
      </c>
      <c r="K1701" s="119" cm="1">
        <f t="array" ref="K1701">ROUND(IF(C1701="Beer",SUM(LOOKUP(2,1/(SRP!$B$7:$B$9&lt;=E1701)/(SRP!$C$7:$C$9&gt;=E1701),SRP!$D$7:$D$9)*(G1701/100)*(E1701/1000)),IF(C1701="Spirits",SUM(LOOKUP(2,1/(SRP!$B$2:$B$6&lt;=E1701)/(SRP!$C$2:$C$6&gt;=E1701),SRP!$D$2:$D$6)*(G1701/100)*(E1701/1000)),IF(AND(C1701="Wine",D1701="Fortified Wines"),SUM(LOOKUP(2,1/(SRP!$B$20:$B$23&lt;=E1701)/(SRP!$C$20:$C$23&gt;=E1701),SRP!$D$20:$D$23)*(G1701/100)*(E1701/1000)),IF(C1701="Wine",SUM(LOOKUP(2,1/(SRP!$B$15:$B$19&lt;=E1701)/(SRP!$C$15:$C$19&gt;=E1701),SRP!$D$15:$D$19)*(G1701/100)*(E1701/1000)),IF(C1701="Ready to Drink",SUM(LOOKUP(2,1/(SRP!$B$10:$B$14&lt;=E1701)/(SRP!$C$10:$C$14&gt;=E1701),SRP!$D$10:$D$14)*(G1701/100)*(E1701/1000)),0))))),2)</f>
        <v>7.43</v>
      </c>
    </row>
    <row r="1702" spans="1:11" x14ac:dyDescent="0.35">
      <c r="A1702" s="2">
        <v>25184</v>
      </c>
      <c r="B1702" s="76" t="s">
        <v>1321</v>
      </c>
      <c r="C1702" s="76" t="s">
        <v>5938</v>
      </c>
      <c r="D1702" s="76" t="s">
        <v>5298</v>
      </c>
      <c r="E1702" s="76">
        <v>2130</v>
      </c>
      <c r="F1702" s="76">
        <v>4</v>
      </c>
      <c r="G1702" s="77">
        <v>5</v>
      </c>
      <c r="H1702" s="76" t="s">
        <v>3326</v>
      </c>
      <c r="I1702" s="77">
        <v>16.489999999999998</v>
      </c>
      <c r="J1702" s="2">
        <v>6</v>
      </c>
      <c r="K1702" s="119" cm="1">
        <f t="array" ref="K1702">ROUND(IF(C1702="Beer",SUM(LOOKUP(2,1/(SRP!$B$7:$B$9&lt;=E1702)/(SRP!$C$7:$C$9&gt;=E1702),SRP!$D$7:$D$9)*(G1702/100)*(E1702/1000)),IF(C1702="Spirits",SUM(LOOKUP(2,1/(SRP!$B$2:$B$6&lt;=E1702)/(SRP!$C$2:$C$6&gt;=E1702),SRP!$D$2:$D$6)*(G1702/100)*(E1702/1000)),IF(AND(C1702="Wine",D1702="Fortified Wines"),SUM(LOOKUP(2,1/(SRP!$B$20:$B$23&lt;=E1702)/(SRP!$C$20:$C$23&gt;=E1702),SRP!$D$20:$D$23)*(G1702/100)*(E1702/1000)),IF(C1702="Wine",SUM(LOOKUP(2,1/(SRP!$B$15:$B$19&lt;=E1702)/(SRP!$C$15:$C$19&gt;=E1702),SRP!$D$15:$D$19)*(G1702/100)*(E1702/1000)),IF(C1702="Ready to Drink",SUM(LOOKUP(2,1/(SRP!$B$10:$B$14&lt;=E1702)/(SRP!$C$10:$C$14&gt;=E1702),SRP!$D$10:$D$14)*(G1702/100)*(E1702/1000)),0))))),2)</f>
        <v>7.43</v>
      </c>
    </row>
    <row r="1703" spans="1:11" x14ac:dyDescent="0.35">
      <c r="A1703" s="2">
        <v>25205</v>
      </c>
      <c r="B1703" s="76" t="s">
        <v>1322</v>
      </c>
      <c r="C1703" s="76" t="s">
        <v>286</v>
      </c>
      <c r="D1703" s="76" t="s">
        <v>5264</v>
      </c>
      <c r="E1703" s="76">
        <v>750</v>
      </c>
      <c r="F1703" s="76">
        <v>12</v>
      </c>
      <c r="G1703" s="77">
        <v>13</v>
      </c>
      <c r="H1703" s="76" t="s">
        <v>5939</v>
      </c>
      <c r="I1703" s="77">
        <v>18.989999999999998</v>
      </c>
      <c r="J1703" s="2">
        <v>1</v>
      </c>
      <c r="K1703" s="119" cm="1">
        <f t="array" ref="K1703">ROUND(IF(C1703="Beer",SUM(LOOKUP(2,1/(SRP!$B$7:$B$9&lt;=E1703)/(SRP!$C$7:$C$9&gt;=E1703),SRP!$D$7:$D$9)*(G1703/100)*(E1703/1000)),IF(C1703="Spirits",SUM(LOOKUP(2,1/(SRP!$B$2:$B$6&lt;=E1703)/(SRP!$C$2:$C$6&gt;=E1703),SRP!$D$2:$D$6)*(G1703/100)*(E1703/1000)),IF(AND(C1703="Wine",D1703="Fortified Wines"),SUM(LOOKUP(2,1/(SRP!$B$20:$B$23&lt;=E1703)/(SRP!$C$20:$C$23&gt;=E1703),SRP!$D$20:$D$23)*(G1703/100)*(E1703/1000)),IF(C1703="Wine",SUM(LOOKUP(2,1/(SRP!$B$15:$B$19&lt;=E1703)/(SRP!$C$15:$C$19&gt;=E1703),SRP!$D$15:$D$19)*(G1703/100)*(E1703/1000)),IF(C1703="Ready to Drink",SUM(LOOKUP(2,1/(SRP!$B$10:$B$14&lt;=E1703)/(SRP!$C$10:$C$14&gt;=E1703),SRP!$D$10:$D$14)*(G1703/100)*(E1703/1000)),0))))),2)</f>
        <v>6.81</v>
      </c>
    </row>
    <row r="1704" spans="1:11" x14ac:dyDescent="0.35">
      <c r="A1704" s="2">
        <v>25208</v>
      </c>
      <c r="B1704" s="76" t="s">
        <v>6746</v>
      </c>
      <c r="C1704" s="76" t="s">
        <v>286</v>
      </c>
      <c r="D1704" s="76" t="s">
        <v>5236</v>
      </c>
      <c r="E1704" s="76">
        <v>750</v>
      </c>
      <c r="F1704" s="76">
        <v>12</v>
      </c>
      <c r="G1704" s="77">
        <v>13</v>
      </c>
      <c r="H1704" s="76" t="s">
        <v>5939</v>
      </c>
      <c r="I1704" s="77">
        <v>18.989999999999998</v>
      </c>
      <c r="J1704" s="2">
        <v>1</v>
      </c>
      <c r="K1704" s="119" cm="1">
        <f t="array" ref="K1704">ROUND(IF(C1704="Beer",SUM(LOOKUP(2,1/(SRP!$B$7:$B$9&lt;=E1704)/(SRP!$C$7:$C$9&gt;=E1704),SRP!$D$7:$D$9)*(G1704/100)*(E1704/1000)),IF(C1704="Spirits",SUM(LOOKUP(2,1/(SRP!$B$2:$B$6&lt;=E1704)/(SRP!$C$2:$C$6&gt;=E1704),SRP!$D$2:$D$6)*(G1704/100)*(E1704/1000)),IF(AND(C1704="Wine",D1704="Fortified Wines"),SUM(LOOKUP(2,1/(SRP!$B$20:$B$23&lt;=E1704)/(SRP!$C$20:$C$23&gt;=E1704),SRP!$D$20:$D$23)*(G1704/100)*(E1704/1000)),IF(C1704="Wine",SUM(LOOKUP(2,1/(SRP!$B$15:$B$19&lt;=E1704)/(SRP!$C$15:$C$19&gt;=E1704),SRP!$D$15:$D$19)*(G1704/100)*(E1704/1000)),IF(C1704="Ready to Drink",SUM(LOOKUP(2,1/(SRP!$B$10:$B$14&lt;=E1704)/(SRP!$C$10:$C$14&gt;=E1704),SRP!$D$10:$D$14)*(G1704/100)*(E1704/1000)),0))))),2)</f>
        <v>6.81</v>
      </c>
    </row>
    <row r="1705" spans="1:11" x14ac:dyDescent="0.35">
      <c r="A1705" s="2">
        <v>25230</v>
      </c>
      <c r="B1705" s="76" t="s">
        <v>1323</v>
      </c>
      <c r="C1705" s="76" t="s">
        <v>287</v>
      </c>
      <c r="D1705" s="76" t="s">
        <v>5266</v>
      </c>
      <c r="E1705" s="76">
        <v>473</v>
      </c>
      <c r="F1705" s="76">
        <v>24</v>
      </c>
      <c r="G1705" s="77">
        <v>5.5</v>
      </c>
      <c r="H1705" s="76" t="s">
        <v>3349</v>
      </c>
      <c r="I1705" s="77">
        <v>3.99</v>
      </c>
      <c r="J1705" s="2">
        <v>1</v>
      </c>
      <c r="K1705" s="119" cm="1">
        <f t="array" ref="K1705">ROUND(IF(C1705="Beer",SUM(LOOKUP(2,1/(SRP!$B$7:$B$9&lt;=E1705)/(SRP!$C$7:$C$9&gt;=E1705),SRP!$D$7:$D$9)*(G1705/100)*(E1705/1000)),IF(C1705="Spirits",SUM(LOOKUP(2,1/(SRP!$B$2:$B$6&lt;=E1705)/(SRP!$C$2:$C$6&gt;=E1705),SRP!$D$2:$D$6)*(G1705/100)*(E1705/1000)),IF(AND(C1705="Wine",D1705="Fortified Wines"),SUM(LOOKUP(2,1/(SRP!$B$20:$B$23&lt;=E1705)/(SRP!$C$20:$C$23&gt;=E1705),SRP!$D$20:$D$23)*(G1705/100)*(E1705/1000)),IF(C1705="Wine",SUM(LOOKUP(2,1/(SRP!$B$15:$B$19&lt;=E1705)/(SRP!$C$15:$C$19&gt;=E1705),SRP!$D$15:$D$19)*(G1705/100)*(E1705/1000)),IF(C1705="Ready to Drink",SUM(LOOKUP(2,1/(SRP!$B$10:$B$14&lt;=E1705)/(SRP!$C$10:$C$14&gt;=E1705),SRP!$D$10:$D$14)*(G1705/100)*(E1705/1000)),0))))),2)</f>
        <v>1.82</v>
      </c>
    </row>
    <row r="1706" spans="1:11" x14ac:dyDescent="0.35">
      <c r="A1706" s="2">
        <v>25249</v>
      </c>
      <c r="B1706" s="76" t="s">
        <v>1324</v>
      </c>
      <c r="C1706" s="76" t="s">
        <v>286</v>
      </c>
      <c r="D1706" s="76" t="s">
        <v>5248</v>
      </c>
      <c r="E1706" s="76">
        <v>750</v>
      </c>
      <c r="F1706" s="76">
        <v>12</v>
      </c>
      <c r="G1706" s="77">
        <v>14.5</v>
      </c>
      <c r="H1706" s="76" t="s">
        <v>3303</v>
      </c>
      <c r="I1706" s="77">
        <v>24.99</v>
      </c>
      <c r="J1706" s="2">
        <v>1</v>
      </c>
      <c r="K1706" s="119" cm="1">
        <f t="array" ref="K1706">ROUND(IF(C1706="Beer",SUM(LOOKUP(2,1/(SRP!$B$7:$B$9&lt;=E1706)/(SRP!$C$7:$C$9&gt;=E1706),SRP!$D$7:$D$9)*(G1706/100)*(E1706/1000)),IF(C1706="Spirits",SUM(LOOKUP(2,1/(SRP!$B$2:$B$6&lt;=E1706)/(SRP!$C$2:$C$6&gt;=E1706),SRP!$D$2:$D$6)*(G1706/100)*(E1706/1000)),IF(AND(C1706="Wine",D1706="Fortified Wines"),SUM(LOOKUP(2,1/(SRP!$B$20:$B$23&lt;=E1706)/(SRP!$C$20:$C$23&gt;=E1706),SRP!$D$20:$D$23)*(G1706/100)*(E1706/1000)),IF(C1706="Wine",SUM(LOOKUP(2,1/(SRP!$B$15:$B$19&lt;=E1706)/(SRP!$C$15:$C$19&gt;=E1706),SRP!$D$15:$D$19)*(G1706/100)*(E1706/1000)),IF(C1706="Ready to Drink",SUM(LOOKUP(2,1/(SRP!$B$10:$B$14&lt;=E1706)/(SRP!$C$10:$C$14&gt;=E1706),SRP!$D$10:$D$14)*(G1706/100)*(E1706/1000)),0))))),2)</f>
        <v>7.59</v>
      </c>
    </row>
    <row r="1707" spans="1:11" x14ac:dyDescent="0.35">
      <c r="A1707" s="2">
        <v>25250</v>
      </c>
      <c r="B1707" s="76" t="s">
        <v>1325</v>
      </c>
      <c r="C1707" s="76" t="s">
        <v>286</v>
      </c>
      <c r="D1707" s="76" t="s">
        <v>5295</v>
      </c>
      <c r="E1707" s="76">
        <v>750</v>
      </c>
      <c r="F1707" s="76">
        <v>12</v>
      </c>
      <c r="G1707" s="77">
        <v>12</v>
      </c>
      <c r="H1707" s="76" t="s">
        <v>3365</v>
      </c>
      <c r="I1707" s="77">
        <v>17.850000000000001</v>
      </c>
      <c r="J1707" s="2">
        <v>1</v>
      </c>
      <c r="K1707" s="119" cm="1">
        <f t="array" ref="K1707">ROUND(IF(C1707="Beer",SUM(LOOKUP(2,1/(SRP!$B$7:$B$9&lt;=E1707)/(SRP!$C$7:$C$9&gt;=E1707),SRP!$D$7:$D$9)*(G1707/100)*(E1707/1000)),IF(C1707="Spirits",SUM(LOOKUP(2,1/(SRP!$B$2:$B$6&lt;=E1707)/(SRP!$C$2:$C$6&gt;=E1707),SRP!$D$2:$D$6)*(G1707/100)*(E1707/1000)),IF(AND(C1707="Wine",D1707="Fortified Wines"),SUM(LOOKUP(2,1/(SRP!$B$20:$B$23&lt;=E1707)/(SRP!$C$20:$C$23&gt;=E1707),SRP!$D$20:$D$23)*(G1707/100)*(E1707/1000)),IF(C1707="Wine",SUM(LOOKUP(2,1/(SRP!$B$15:$B$19&lt;=E1707)/(SRP!$C$15:$C$19&gt;=E1707),SRP!$D$15:$D$19)*(G1707/100)*(E1707/1000)),IF(C1707="Ready to Drink",SUM(LOOKUP(2,1/(SRP!$B$10:$B$14&lt;=E1707)/(SRP!$C$10:$C$14&gt;=E1707),SRP!$D$10:$D$14)*(G1707/100)*(E1707/1000)),0))))),2)</f>
        <v>6.28</v>
      </c>
    </row>
    <row r="1708" spans="1:11" x14ac:dyDescent="0.35">
      <c r="A1708" s="2">
        <v>25256</v>
      </c>
      <c r="B1708" s="76" t="s">
        <v>1326</v>
      </c>
      <c r="C1708" s="76" t="s">
        <v>286</v>
      </c>
      <c r="D1708" s="76" t="s">
        <v>5236</v>
      </c>
      <c r="E1708" s="76">
        <v>750</v>
      </c>
      <c r="F1708" s="76">
        <v>12</v>
      </c>
      <c r="G1708" s="77">
        <v>12.5</v>
      </c>
      <c r="H1708" s="76" t="s">
        <v>3292</v>
      </c>
      <c r="I1708" s="77">
        <v>18.989999999999998</v>
      </c>
      <c r="J1708" s="2">
        <v>1</v>
      </c>
      <c r="K1708" s="119" cm="1">
        <f t="array" ref="K1708">ROUND(IF(C1708="Beer",SUM(LOOKUP(2,1/(SRP!$B$7:$B$9&lt;=E1708)/(SRP!$C$7:$C$9&gt;=E1708),SRP!$D$7:$D$9)*(G1708/100)*(E1708/1000)),IF(C1708="Spirits",SUM(LOOKUP(2,1/(SRP!$B$2:$B$6&lt;=E1708)/(SRP!$C$2:$C$6&gt;=E1708),SRP!$D$2:$D$6)*(G1708/100)*(E1708/1000)),IF(AND(C1708="Wine",D1708="Fortified Wines"),SUM(LOOKUP(2,1/(SRP!$B$20:$B$23&lt;=E1708)/(SRP!$C$20:$C$23&gt;=E1708),SRP!$D$20:$D$23)*(G1708/100)*(E1708/1000)),IF(C1708="Wine",SUM(LOOKUP(2,1/(SRP!$B$15:$B$19&lt;=E1708)/(SRP!$C$15:$C$19&gt;=E1708),SRP!$D$15:$D$19)*(G1708/100)*(E1708/1000)),IF(C1708="Ready to Drink",SUM(LOOKUP(2,1/(SRP!$B$10:$B$14&lt;=E1708)/(SRP!$C$10:$C$14&gt;=E1708),SRP!$D$10:$D$14)*(G1708/100)*(E1708/1000)),0))))),2)</f>
        <v>6.54</v>
      </c>
    </row>
    <row r="1709" spans="1:11" x14ac:dyDescent="0.35">
      <c r="A1709" s="2">
        <v>25270</v>
      </c>
      <c r="B1709" s="76" t="s">
        <v>1327</v>
      </c>
      <c r="C1709" s="76" t="s">
        <v>286</v>
      </c>
      <c r="D1709" s="76" t="s">
        <v>5236</v>
      </c>
      <c r="E1709" s="76">
        <v>750</v>
      </c>
      <c r="F1709" s="76">
        <v>12</v>
      </c>
      <c r="G1709" s="77">
        <v>13</v>
      </c>
      <c r="H1709" s="76" t="s">
        <v>3295</v>
      </c>
      <c r="I1709" s="77">
        <v>28.99</v>
      </c>
      <c r="J1709" s="2">
        <v>1</v>
      </c>
      <c r="K1709" s="119" cm="1">
        <f t="array" ref="K1709">ROUND(IF(C1709="Beer",SUM(LOOKUP(2,1/(SRP!$B$7:$B$9&lt;=E1709)/(SRP!$C$7:$C$9&gt;=E1709),SRP!$D$7:$D$9)*(G1709/100)*(E1709/1000)),IF(C1709="Spirits",SUM(LOOKUP(2,1/(SRP!$B$2:$B$6&lt;=E1709)/(SRP!$C$2:$C$6&gt;=E1709),SRP!$D$2:$D$6)*(G1709/100)*(E1709/1000)),IF(AND(C1709="Wine",D1709="Fortified Wines"),SUM(LOOKUP(2,1/(SRP!$B$20:$B$23&lt;=E1709)/(SRP!$C$20:$C$23&gt;=E1709),SRP!$D$20:$D$23)*(G1709/100)*(E1709/1000)),IF(C1709="Wine",SUM(LOOKUP(2,1/(SRP!$B$15:$B$19&lt;=E1709)/(SRP!$C$15:$C$19&gt;=E1709),SRP!$D$15:$D$19)*(G1709/100)*(E1709/1000)),IF(C1709="Ready to Drink",SUM(LOOKUP(2,1/(SRP!$B$10:$B$14&lt;=E1709)/(SRP!$C$10:$C$14&gt;=E1709),SRP!$D$10:$D$14)*(G1709/100)*(E1709/1000)),0))))),2)</f>
        <v>6.81</v>
      </c>
    </row>
    <row r="1710" spans="1:11" x14ac:dyDescent="0.35">
      <c r="A1710" s="2">
        <v>25275</v>
      </c>
      <c r="B1710" s="76" t="s">
        <v>1328</v>
      </c>
      <c r="C1710" s="76" t="s">
        <v>286</v>
      </c>
      <c r="D1710" s="76" t="s">
        <v>5268</v>
      </c>
      <c r="E1710" s="76">
        <v>750</v>
      </c>
      <c r="F1710" s="76">
        <v>12</v>
      </c>
      <c r="G1710" s="77">
        <v>13.9</v>
      </c>
      <c r="H1710" s="76" t="s">
        <v>6283</v>
      </c>
      <c r="I1710" s="77">
        <v>17.989999999999998</v>
      </c>
      <c r="J1710" s="2">
        <v>1</v>
      </c>
      <c r="K1710" s="119" cm="1">
        <f t="array" ref="K1710">ROUND(IF(C1710="Beer",SUM(LOOKUP(2,1/(SRP!$B$7:$B$9&lt;=E1710)/(SRP!$C$7:$C$9&gt;=E1710),SRP!$D$7:$D$9)*(G1710/100)*(E1710/1000)),IF(C1710="Spirits",SUM(LOOKUP(2,1/(SRP!$B$2:$B$6&lt;=E1710)/(SRP!$C$2:$C$6&gt;=E1710),SRP!$D$2:$D$6)*(G1710/100)*(E1710/1000)),IF(AND(C1710="Wine",D1710="Fortified Wines"),SUM(LOOKUP(2,1/(SRP!$B$20:$B$23&lt;=E1710)/(SRP!$C$20:$C$23&gt;=E1710),SRP!$D$20:$D$23)*(G1710/100)*(E1710/1000)),IF(C1710="Wine",SUM(LOOKUP(2,1/(SRP!$B$15:$B$19&lt;=E1710)/(SRP!$C$15:$C$19&gt;=E1710),SRP!$D$15:$D$19)*(G1710/100)*(E1710/1000)),IF(C1710="Ready to Drink",SUM(LOOKUP(2,1/(SRP!$B$10:$B$14&lt;=E1710)/(SRP!$C$10:$C$14&gt;=E1710),SRP!$D$10:$D$14)*(G1710/100)*(E1710/1000)),0))))),2)</f>
        <v>7.28</v>
      </c>
    </row>
    <row r="1711" spans="1:11" x14ac:dyDescent="0.35">
      <c r="A1711" s="2">
        <v>25278</v>
      </c>
      <c r="B1711" s="76" t="s">
        <v>2982</v>
      </c>
      <c r="C1711" s="76" t="s">
        <v>287</v>
      </c>
      <c r="D1711" s="76" t="s">
        <v>5240</v>
      </c>
      <c r="E1711" s="76">
        <v>500</v>
      </c>
      <c r="F1711" s="76">
        <v>12</v>
      </c>
      <c r="G1711" s="77">
        <v>10</v>
      </c>
      <c r="H1711" s="76" t="s">
        <v>3370</v>
      </c>
      <c r="I1711" s="77">
        <v>11.99</v>
      </c>
      <c r="J1711" s="2">
        <v>1</v>
      </c>
      <c r="K1711" s="119" cm="1">
        <f t="array" ref="K1711">ROUND(IF(C1711="Beer",SUM(LOOKUP(2,1/(SRP!$B$7:$B$9&lt;=E1711)/(SRP!$C$7:$C$9&gt;=E1711),SRP!$D$7:$D$9)*(G1711/100)*(E1711/1000)),IF(C1711="Spirits",SUM(LOOKUP(2,1/(SRP!$B$2:$B$6&lt;=E1711)/(SRP!$C$2:$C$6&gt;=E1711),SRP!$D$2:$D$6)*(G1711/100)*(E1711/1000)),IF(AND(C1711="Wine",D1711="Fortified Wines"),SUM(LOOKUP(2,1/(SRP!$B$20:$B$23&lt;=E1711)/(SRP!$C$20:$C$23&gt;=E1711),SRP!$D$20:$D$23)*(G1711/100)*(E1711/1000)),IF(C1711="Wine",SUM(LOOKUP(2,1/(SRP!$B$15:$B$19&lt;=E1711)/(SRP!$C$15:$C$19&gt;=E1711),SRP!$D$15:$D$19)*(G1711/100)*(E1711/1000)),IF(C1711="Ready to Drink",SUM(LOOKUP(2,1/(SRP!$B$10:$B$14&lt;=E1711)/(SRP!$C$10:$C$14&gt;=E1711),SRP!$D$10:$D$14)*(G1711/100)*(E1711/1000)),0))))),2)</f>
        <v>3.49</v>
      </c>
    </row>
    <row r="1712" spans="1:11" x14ac:dyDescent="0.35">
      <c r="A1712" s="2">
        <v>25278</v>
      </c>
      <c r="B1712" s="76" t="s">
        <v>2982</v>
      </c>
      <c r="C1712" s="76" t="s">
        <v>287</v>
      </c>
      <c r="D1712" s="76" t="s">
        <v>5240</v>
      </c>
      <c r="E1712" s="76">
        <v>500</v>
      </c>
      <c r="F1712" s="76">
        <v>12</v>
      </c>
      <c r="G1712" s="77">
        <v>10</v>
      </c>
      <c r="H1712" s="76" t="s">
        <v>3370</v>
      </c>
      <c r="I1712" s="77">
        <v>11.99</v>
      </c>
      <c r="J1712" s="2">
        <v>1</v>
      </c>
      <c r="K1712" s="119" cm="1">
        <f t="array" ref="K1712">ROUND(IF(C1712="Beer",SUM(LOOKUP(2,1/(SRP!$B$7:$B$9&lt;=E1712)/(SRP!$C$7:$C$9&gt;=E1712),SRP!$D$7:$D$9)*(G1712/100)*(E1712/1000)),IF(C1712="Spirits",SUM(LOOKUP(2,1/(SRP!$B$2:$B$6&lt;=E1712)/(SRP!$C$2:$C$6&gt;=E1712),SRP!$D$2:$D$6)*(G1712/100)*(E1712/1000)),IF(AND(C1712="Wine",D1712="Fortified Wines"),SUM(LOOKUP(2,1/(SRP!$B$20:$B$23&lt;=E1712)/(SRP!$C$20:$C$23&gt;=E1712),SRP!$D$20:$D$23)*(G1712/100)*(E1712/1000)),IF(C1712="Wine",SUM(LOOKUP(2,1/(SRP!$B$15:$B$19&lt;=E1712)/(SRP!$C$15:$C$19&gt;=E1712),SRP!$D$15:$D$19)*(G1712/100)*(E1712/1000)),IF(C1712="Ready to Drink",SUM(LOOKUP(2,1/(SRP!$B$10:$B$14&lt;=E1712)/(SRP!$C$10:$C$14&gt;=E1712),SRP!$D$10:$D$14)*(G1712/100)*(E1712/1000)),0))))),2)</f>
        <v>3.49</v>
      </c>
    </row>
    <row r="1713" spans="1:11" x14ac:dyDescent="0.35">
      <c r="A1713" s="2">
        <v>25285</v>
      </c>
      <c r="B1713" s="76" t="s">
        <v>1329</v>
      </c>
      <c r="C1713" s="76" t="s">
        <v>286</v>
      </c>
      <c r="D1713" s="76" t="s">
        <v>5264</v>
      </c>
      <c r="E1713" s="76">
        <v>750</v>
      </c>
      <c r="F1713" s="76">
        <v>12</v>
      </c>
      <c r="G1713" s="77">
        <v>13.5</v>
      </c>
      <c r="H1713" s="76" t="s">
        <v>3303</v>
      </c>
      <c r="I1713" s="77">
        <v>17.989999999999998</v>
      </c>
      <c r="J1713" s="2">
        <v>1</v>
      </c>
      <c r="K1713" s="119" cm="1">
        <f t="array" ref="K1713">ROUND(IF(C1713="Beer",SUM(LOOKUP(2,1/(SRP!$B$7:$B$9&lt;=E1713)/(SRP!$C$7:$C$9&gt;=E1713),SRP!$D$7:$D$9)*(G1713/100)*(E1713/1000)),IF(C1713="Spirits",SUM(LOOKUP(2,1/(SRP!$B$2:$B$6&lt;=E1713)/(SRP!$C$2:$C$6&gt;=E1713),SRP!$D$2:$D$6)*(G1713/100)*(E1713/1000)),IF(AND(C1713="Wine",D1713="Fortified Wines"),SUM(LOOKUP(2,1/(SRP!$B$20:$B$23&lt;=E1713)/(SRP!$C$20:$C$23&gt;=E1713),SRP!$D$20:$D$23)*(G1713/100)*(E1713/1000)),IF(C1713="Wine",SUM(LOOKUP(2,1/(SRP!$B$15:$B$19&lt;=E1713)/(SRP!$C$15:$C$19&gt;=E1713),SRP!$D$15:$D$19)*(G1713/100)*(E1713/1000)),IF(C1713="Ready to Drink",SUM(LOOKUP(2,1/(SRP!$B$10:$B$14&lt;=E1713)/(SRP!$C$10:$C$14&gt;=E1713),SRP!$D$10:$D$14)*(G1713/100)*(E1713/1000)),0))))),2)</f>
        <v>7.07</v>
      </c>
    </row>
    <row r="1714" spans="1:11" x14ac:dyDescent="0.35">
      <c r="A1714" s="2">
        <v>25310</v>
      </c>
      <c r="B1714" s="76" t="s">
        <v>5012</v>
      </c>
      <c r="C1714" s="76" t="s">
        <v>287</v>
      </c>
      <c r="D1714" s="76" t="s">
        <v>5266</v>
      </c>
      <c r="E1714" s="76">
        <v>355</v>
      </c>
      <c r="F1714" s="76">
        <v>24</v>
      </c>
      <c r="G1714" s="77">
        <v>4.5</v>
      </c>
      <c r="H1714" s="76" t="s">
        <v>5013</v>
      </c>
      <c r="I1714" s="77">
        <v>3.51</v>
      </c>
      <c r="J1714" s="2">
        <v>1</v>
      </c>
      <c r="K1714" s="119" cm="1">
        <f t="array" ref="K1714">ROUND(IF(C1714="Beer",SUM(LOOKUP(2,1/(SRP!$B$7:$B$9&lt;=E1714)/(SRP!$C$7:$C$9&gt;=E1714),SRP!$D$7:$D$9)*(G1714/100)*(E1714/1000)),IF(C1714="Spirits",SUM(LOOKUP(2,1/(SRP!$B$2:$B$6&lt;=E1714)/(SRP!$C$2:$C$6&gt;=E1714),SRP!$D$2:$D$6)*(G1714/100)*(E1714/1000)),IF(AND(C1714="Wine",D1714="Fortified Wines"),SUM(LOOKUP(2,1/(SRP!$B$20:$B$23&lt;=E1714)/(SRP!$C$20:$C$23&gt;=E1714),SRP!$D$20:$D$23)*(G1714/100)*(E1714/1000)),IF(C1714="Wine",SUM(LOOKUP(2,1/(SRP!$B$15:$B$19&lt;=E1714)/(SRP!$C$15:$C$19&gt;=E1714),SRP!$D$15:$D$19)*(G1714/100)*(E1714/1000)),IF(C1714="Ready to Drink",SUM(LOOKUP(2,1/(SRP!$B$10:$B$14&lt;=E1714)/(SRP!$C$10:$C$14&gt;=E1714),SRP!$D$10:$D$14)*(G1714/100)*(E1714/1000)),0))))),2)</f>
        <v>1.1200000000000001</v>
      </c>
    </row>
    <row r="1715" spans="1:11" x14ac:dyDescent="0.35">
      <c r="A1715" s="2">
        <v>25311</v>
      </c>
      <c r="B1715" s="76" t="s">
        <v>1330</v>
      </c>
      <c r="C1715" s="76" t="s">
        <v>286</v>
      </c>
      <c r="D1715" s="76" t="s">
        <v>5247</v>
      </c>
      <c r="E1715" s="76">
        <v>750</v>
      </c>
      <c r="F1715" s="76">
        <v>12</v>
      </c>
      <c r="G1715" s="77">
        <v>13.5</v>
      </c>
      <c r="H1715" s="76" t="s">
        <v>3303</v>
      </c>
      <c r="I1715" s="77">
        <v>17.989999999999998</v>
      </c>
      <c r="J1715" s="2">
        <v>1</v>
      </c>
      <c r="K1715" s="119" cm="1">
        <f t="array" ref="K1715">ROUND(IF(C1715="Beer",SUM(LOOKUP(2,1/(SRP!$B$7:$B$9&lt;=E1715)/(SRP!$C$7:$C$9&gt;=E1715),SRP!$D$7:$D$9)*(G1715/100)*(E1715/1000)),IF(C1715="Spirits",SUM(LOOKUP(2,1/(SRP!$B$2:$B$6&lt;=E1715)/(SRP!$C$2:$C$6&gt;=E1715),SRP!$D$2:$D$6)*(G1715/100)*(E1715/1000)),IF(AND(C1715="Wine",D1715="Fortified Wines"),SUM(LOOKUP(2,1/(SRP!$B$20:$B$23&lt;=E1715)/(SRP!$C$20:$C$23&gt;=E1715),SRP!$D$20:$D$23)*(G1715/100)*(E1715/1000)),IF(C1715="Wine",SUM(LOOKUP(2,1/(SRP!$B$15:$B$19&lt;=E1715)/(SRP!$C$15:$C$19&gt;=E1715),SRP!$D$15:$D$19)*(G1715/100)*(E1715/1000)),IF(C1715="Ready to Drink",SUM(LOOKUP(2,1/(SRP!$B$10:$B$14&lt;=E1715)/(SRP!$C$10:$C$14&gt;=E1715),SRP!$D$10:$D$14)*(G1715/100)*(E1715/1000)),0))))),2)</f>
        <v>7.07</v>
      </c>
    </row>
    <row r="1716" spans="1:11" x14ac:dyDescent="0.35">
      <c r="A1716" s="2">
        <v>25313</v>
      </c>
      <c r="B1716" s="76" t="s">
        <v>1331</v>
      </c>
      <c r="C1716" s="76" t="s">
        <v>286</v>
      </c>
      <c r="D1716" s="76" t="s">
        <v>5247</v>
      </c>
      <c r="E1716" s="76">
        <v>750</v>
      </c>
      <c r="F1716" s="76">
        <v>12</v>
      </c>
      <c r="G1716" s="77">
        <v>14</v>
      </c>
      <c r="H1716" s="76" t="s">
        <v>3302</v>
      </c>
      <c r="I1716" s="77">
        <v>18.989999999999998</v>
      </c>
      <c r="J1716" s="2">
        <v>1</v>
      </c>
      <c r="K1716" s="119" cm="1">
        <f t="array" ref="K1716">ROUND(IF(C1716="Beer",SUM(LOOKUP(2,1/(SRP!$B$7:$B$9&lt;=E1716)/(SRP!$C$7:$C$9&gt;=E1716),SRP!$D$7:$D$9)*(G1716/100)*(E1716/1000)),IF(C1716="Spirits",SUM(LOOKUP(2,1/(SRP!$B$2:$B$6&lt;=E1716)/(SRP!$C$2:$C$6&gt;=E1716),SRP!$D$2:$D$6)*(G1716/100)*(E1716/1000)),IF(AND(C1716="Wine",D1716="Fortified Wines"),SUM(LOOKUP(2,1/(SRP!$B$20:$B$23&lt;=E1716)/(SRP!$C$20:$C$23&gt;=E1716),SRP!$D$20:$D$23)*(G1716/100)*(E1716/1000)),IF(C1716="Wine",SUM(LOOKUP(2,1/(SRP!$B$15:$B$19&lt;=E1716)/(SRP!$C$15:$C$19&gt;=E1716),SRP!$D$15:$D$19)*(G1716/100)*(E1716/1000)),IF(C1716="Ready to Drink",SUM(LOOKUP(2,1/(SRP!$B$10:$B$14&lt;=E1716)/(SRP!$C$10:$C$14&gt;=E1716),SRP!$D$10:$D$14)*(G1716/100)*(E1716/1000)),0))))),2)</f>
        <v>7.33</v>
      </c>
    </row>
    <row r="1717" spans="1:11" x14ac:dyDescent="0.35">
      <c r="A1717" s="2">
        <v>25327</v>
      </c>
      <c r="B1717" s="76" t="s">
        <v>1332</v>
      </c>
      <c r="C1717" s="76" t="s">
        <v>285</v>
      </c>
      <c r="D1717" s="76" t="s">
        <v>5273</v>
      </c>
      <c r="E1717" s="76">
        <v>750</v>
      </c>
      <c r="F1717" s="76">
        <v>12</v>
      </c>
      <c r="G1717" s="77">
        <v>15</v>
      </c>
      <c r="H1717" s="76" t="s">
        <v>3279</v>
      </c>
      <c r="I1717" s="77">
        <v>30.73</v>
      </c>
      <c r="J1717" s="2">
        <v>1</v>
      </c>
      <c r="K1717" s="119" cm="1">
        <f t="array" ref="K1717">ROUND(IF(C1717="Beer",SUM(LOOKUP(2,1/(SRP!$B$7:$B$9&lt;=E1717)/(SRP!$C$7:$C$9&gt;=E1717),SRP!$D$7:$D$9)*(G1717/100)*(E1717/1000)),IF(C1717="Spirits",SUM(LOOKUP(2,1/(SRP!$B$2:$B$6&lt;=E1717)/(SRP!$C$2:$C$6&gt;=E1717),SRP!$D$2:$D$6)*(G1717/100)*(E1717/1000)),IF(AND(C1717="Wine",D1717="Fortified Wines"),SUM(LOOKUP(2,1/(SRP!$B$20:$B$23&lt;=E1717)/(SRP!$C$20:$C$23&gt;=E1717),SRP!$D$20:$D$23)*(G1717/100)*(E1717/1000)),IF(C1717="Wine",SUM(LOOKUP(2,1/(SRP!$B$15:$B$19&lt;=E1717)/(SRP!$C$15:$C$19&gt;=E1717),SRP!$D$15:$D$19)*(G1717/100)*(E1717/1000)),IF(C1717="Ready to Drink",SUM(LOOKUP(2,1/(SRP!$B$10:$B$14&lt;=E1717)/(SRP!$C$10:$C$14&gt;=E1717),SRP!$D$10:$D$14)*(G1717/100)*(E1717/1000)),0))))),2)</f>
        <v>7.85</v>
      </c>
    </row>
    <row r="1718" spans="1:11" x14ac:dyDescent="0.35">
      <c r="A1718" s="2">
        <v>25328</v>
      </c>
      <c r="B1718" s="76" t="s">
        <v>254</v>
      </c>
      <c r="C1718" s="76" t="s">
        <v>285</v>
      </c>
      <c r="D1718" s="76" t="s">
        <v>5250</v>
      </c>
      <c r="E1718" s="76">
        <v>1750</v>
      </c>
      <c r="F1718" s="76">
        <v>6</v>
      </c>
      <c r="G1718" s="77">
        <v>40</v>
      </c>
      <c r="H1718" s="76" t="s">
        <v>3279</v>
      </c>
      <c r="I1718" s="77">
        <v>50.38</v>
      </c>
      <c r="J1718" s="2">
        <v>1</v>
      </c>
      <c r="K1718" s="119" cm="1">
        <f t="array" ref="K1718">ROUND(IF(C1718="Beer",SUM(LOOKUP(2,1/(SRP!$B$7:$B$9&lt;=E1718)/(SRP!$C$7:$C$9&gt;=E1718),SRP!$D$7:$D$9)*(G1718/100)*(E1718/1000)),IF(C1718="Spirits",SUM(LOOKUP(2,1/(SRP!$B$2:$B$6&lt;=E1718)/(SRP!$C$2:$C$6&gt;=E1718),SRP!$D$2:$D$6)*(G1718/100)*(E1718/1000)),IF(AND(C1718="Wine",D1718="Fortified Wines"),SUM(LOOKUP(2,1/(SRP!$B$20:$B$23&lt;=E1718)/(SRP!$C$20:$C$23&gt;=E1718),SRP!$D$20:$D$23)*(G1718/100)*(E1718/1000)),IF(C1718="Wine",SUM(LOOKUP(2,1/(SRP!$B$15:$B$19&lt;=E1718)/(SRP!$C$15:$C$19&gt;=E1718),SRP!$D$15:$D$19)*(G1718/100)*(E1718/1000)),IF(C1718="Ready to Drink",SUM(LOOKUP(2,1/(SRP!$B$10:$B$14&lt;=E1718)/(SRP!$C$10:$C$14&gt;=E1718),SRP!$D$10:$D$14)*(G1718/100)*(E1718/1000)),0))))),2)</f>
        <v>48.87</v>
      </c>
    </row>
    <row r="1719" spans="1:11" x14ac:dyDescent="0.35">
      <c r="A1719" s="2">
        <v>25346</v>
      </c>
      <c r="B1719" s="76" t="s">
        <v>6962</v>
      </c>
      <c r="C1719" s="76" t="s">
        <v>286</v>
      </c>
      <c r="D1719" s="76" t="s">
        <v>5284</v>
      </c>
      <c r="E1719" s="76">
        <v>750</v>
      </c>
      <c r="F1719" s="76">
        <v>6</v>
      </c>
      <c r="G1719" s="77">
        <v>12</v>
      </c>
      <c r="H1719" s="76" t="s">
        <v>3300</v>
      </c>
      <c r="I1719" s="77">
        <v>74.989999999999995</v>
      </c>
      <c r="J1719" s="2">
        <v>1</v>
      </c>
      <c r="K1719" s="119" cm="1">
        <f t="array" ref="K1719">ROUND(IF(C1719="Beer",SUM(LOOKUP(2,1/(SRP!$B$7:$B$9&lt;=E1719)/(SRP!$C$7:$C$9&gt;=E1719),SRP!$D$7:$D$9)*(G1719/100)*(E1719/1000)),IF(C1719="Spirits",SUM(LOOKUP(2,1/(SRP!$B$2:$B$6&lt;=E1719)/(SRP!$C$2:$C$6&gt;=E1719),SRP!$D$2:$D$6)*(G1719/100)*(E1719/1000)),IF(AND(C1719="Wine",D1719="Fortified Wines"),SUM(LOOKUP(2,1/(SRP!$B$20:$B$23&lt;=E1719)/(SRP!$C$20:$C$23&gt;=E1719),SRP!$D$20:$D$23)*(G1719/100)*(E1719/1000)),IF(C1719="Wine",SUM(LOOKUP(2,1/(SRP!$B$15:$B$19&lt;=E1719)/(SRP!$C$15:$C$19&gt;=E1719),SRP!$D$15:$D$19)*(G1719/100)*(E1719/1000)),IF(C1719="Ready to Drink",SUM(LOOKUP(2,1/(SRP!$B$10:$B$14&lt;=E1719)/(SRP!$C$10:$C$14&gt;=E1719),SRP!$D$10:$D$14)*(G1719/100)*(E1719/1000)),0))))),2)</f>
        <v>6.28</v>
      </c>
    </row>
    <row r="1720" spans="1:11" x14ac:dyDescent="0.35">
      <c r="A1720" s="2">
        <v>25353</v>
      </c>
      <c r="B1720" s="76" t="s">
        <v>1333</v>
      </c>
      <c r="C1720" s="76" t="s">
        <v>287</v>
      </c>
      <c r="D1720" s="76" t="s">
        <v>5266</v>
      </c>
      <c r="E1720" s="76">
        <v>2046</v>
      </c>
      <c r="F1720" s="76">
        <v>4</v>
      </c>
      <c r="G1720" s="77">
        <v>5</v>
      </c>
      <c r="H1720" s="76" t="s">
        <v>3324</v>
      </c>
      <c r="I1720" s="77">
        <v>12.98</v>
      </c>
      <c r="J1720" s="2">
        <v>6</v>
      </c>
      <c r="K1720" s="119" cm="1">
        <f t="array" ref="K1720">ROUND(IF(C1720="Beer",SUM(LOOKUP(2,1/(SRP!$B$7:$B$9&lt;=E1720)/(SRP!$C$7:$C$9&gt;=E1720),SRP!$D$7:$D$9)*(G1720/100)*(E1720/1000)),IF(C1720="Spirits",SUM(LOOKUP(2,1/(SRP!$B$2:$B$6&lt;=E1720)/(SRP!$C$2:$C$6&gt;=E1720),SRP!$D$2:$D$6)*(G1720/100)*(E1720/1000)),IF(AND(C1720="Wine",D1720="Fortified Wines"),SUM(LOOKUP(2,1/(SRP!$B$20:$B$23&lt;=E1720)/(SRP!$C$20:$C$23&gt;=E1720),SRP!$D$20:$D$23)*(G1720/100)*(E1720/1000)),IF(C1720="Wine",SUM(LOOKUP(2,1/(SRP!$B$15:$B$19&lt;=E1720)/(SRP!$C$15:$C$19&gt;=E1720),SRP!$D$15:$D$19)*(G1720/100)*(E1720/1000)),IF(C1720="Ready to Drink",SUM(LOOKUP(2,1/(SRP!$B$10:$B$14&lt;=E1720)/(SRP!$C$10:$C$14&gt;=E1720),SRP!$D$10:$D$14)*(G1720/100)*(E1720/1000)),0))))),2)</f>
        <v>7.14</v>
      </c>
    </row>
    <row r="1721" spans="1:11" x14ac:dyDescent="0.35">
      <c r="A1721" s="2">
        <v>25353</v>
      </c>
      <c r="B1721" s="76" t="s">
        <v>1333</v>
      </c>
      <c r="C1721" s="76" t="s">
        <v>287</v>
      </c>
      <c r="D1721" s="76" t="s">
        <v>5266</v>
      </c>
      <c r="E1721" s="76">
        <v>2046</v>
      </c>
      <c r="F1721" s="76">
        <v>4</v>
      </c>
      <c r="G1721" s="77">
        <v>5</v>
      </c>
      <c r="H1721" s="76" t="s">
        <v>3324</v>
      </c>
      <c r="I1721" s="77">
        <v>12.98</v>
      </c>
      <c r="J1721" s="2">
        <v>6</v>
      </c>
      <c r="K1721" s="119" cm="1">
        <f t="array" ref="K1721">ROUND(IF(C1721="Beer",SUM(LOOKUP(2,1/(SRP!$B$7:$B$9&lt;=E1721)/(SRP!$C$7:$C$9&gt;=E1721),SRP!$D$7:$D$9)*(G1721/100)*(E1721/1000)),IF(C1721="Spirits",SUM(LOOKUP(2,1/(SRP!$B$2:$B$6&lt;=E1721)/(SRP!$C$2:$C$6&gt;=E1721),SRP!$D$2:$D$6)*(G1721/100)*(E1721/1000)),IF(AND(C1721="Wine",D1721="Fortified Wines"),SUM(LOOKUP(2,1/(SRP!$B$20:$B$23&lt;=E1721)/(SRP!$C$20:$C$23&gt;=E1721),SRP!$D$20:$D$23)*(G1721/100)*(E1721/1000)),IF(C1721="Wine",SUM(LOOKUP(2,1/(SRP!$B$15:$B$19&lt;=E1721)/(SRP!$C$15:$C$19&gt;=E1721),SRP!$D$15:$D$19)*(G1721/100)*(E1721/1000)),IF(C1721="Ready to Drink",SUM(LOOKUP(2,1/(SRP!$B$10:$B$14&lt;=E1721)/(SRP!$C$10:$C$14&gt;=E1721),SRP!$D$10:$D$14)*(G1721/100)*(E1721/1000)),0))))),2)</f>
        <v>7.14</v>
      </c>
    </row>
    <row r="1722" spans="1:11" x14ac:dyDescent="0.35">
      <c r="A1722" s="2">
        <v>25417</v>
      </c>
      <c r="B1722" s="76" t="s">
        <v>1334</v>
      </c>
      <c r="C1722" s="76" t="s">
        <v>287</v>
      </c>
      <c r="D1722" s="76" t="s">
        <v>5271</v>
      </c>
      <c r="E1722" s="76">
        <v>473</v>
      </c>
      <c r="F1722" s="76">
        <v>24</v>
      </c>
      <c r="G1722" s="77">
        <v>3.5</v>
      </c>
      <c r="H1722" s="76" t="s">
        <v>3326</v>
      </c>
      <c r="I1722" s="77">
        <v>3.79</v>
      </c>
      <c r="J1722" s="2">
        <v>1</v>
      </c>
      <c r="K1722" s="119" cm="1">
        <f t="array" ref="K1722">ROUND(IF(C1722="Beer",SUM(LOOKUP(2,1/(SRP!$B$7:$B$9&lt;=E1722)/(SRP!$C$7:$C$9&gt;=E1722),SRP!$D$7:$D$9)*(G1722/100)*(E1722/1000)),IF(C1722="Spirits",SUM(LOOKUP(2,1/(SRP!$B$2:$B$6&lt;=E1722)/(SRP!$C$2:$C$6&gt;=E1722),SRP!$D$2:$D$6)*(G1722/100)*(E1722/1000)),IF(AND(C1722="Wine",D1722="Fortified Wines"),SUM(LOOKUP(2,1/(SRP!$B$20:$B$23&lt;=E1722)/(SRP!$C$20:$C$23&gt;=E1722),SRP!$D$20:$D$23)*(G1722/100)*(E1722/1000)),IF(C1722="Wine",SUM(LOOKUP(2,1/(SRP!$B$15:$B$19&lt;=E1722)/(SRP!$C$15:$C$19&gt;=E1722),SRP!$D$15:$D$19)*(G1722/100)*(E1722/1000)),IF(C1722="Ready to Drink",SUM(LOOKUP(2,1/(SRP!$B$10:$B$14&lt;=E1722)/(SRP!$C$10:$C$14&gt;=E1722),SRP!$D$10:$D$14)*(G1722/100)*(E1722/1000)),0))))),2)</f>
        <v>1.1599999999999999</v>
      </c>
    </row>
    <row r="1723" spans="1:11" x14ac:dyDescent="0.35">
      <c r="A1723" s="2">
        <v>25417</v>
      </c>
      <c r="B1723" s="76" t="s">
        <v>1334</v>
      </c>
      <c r="C1723" s="76" t="s">
        <v>287</v>
      </c>
      <c r="D1723" s="76" t="s">
        <v>5271</v>
      </c>
      <c r="E1723" s="76">
        <v>473</v>
      </c>
      <c r="F1723" s="76">
        <v>24</v>
      </c>
      <c r="G1723" s="77">
        <v>3.5</v>
      </c>
      <c r="H1723" s="76" t="s">
        <v>3326</v>
      </c>
      <c r="I1723" s="77">
        <v>3.79</v>
      </c>
      <c r="J1723" s="2">
        <v>1</v>
      </c>
      <c r="K1723" s="119" cm="1">
        <f t="array" ref="K1723">ROUND(IF(C1723="Beer",SUM(LOOKUP(2,1/(SRP!$B$7:$B$9&lt;=E1723)/(SRP!$C$7:$C$9&gt;=E1723),SRP!$D$7:$D$9)*(G1723/100)*(E1723/1000)),IF(C1723="Spirits",SUM(LOOKUP(2,1/(SRP!$B$2:$B$6&lt;=E1723)/(SRP!$C$2:$C$6&gt;=E1723),SRP!$D$2:$D$6)*(G1723/100)*(E1723/1000)),IF(AND(C1723="Wine",D1723="Fortified Wines"),SUM(LOOKUP(2,1/(SRP!$B$20:$B$23&lt;=E1723)/(SRP!$C$20:$C$23&gt;=E1723),SRP!$D$20:$D$23)*(G1723/100)*(E1723/1000)),IF(C1723="Wine",SUM(LOOKUP(2,1/(SRP!$B$15:$B$19&lt;=E1723)/(SRP!$C$15:$C$19&gt;=E1723),SRP!$D$15:$D$19)*(G1723/100)*(E1723/1000)),IF(C1723="Ready to Drink",SUM(LOOKUP(2,1/(SRP!$B$10:$B$14&lt;=E1723)/(SRP!$C$10:$C$14&gt;=E1723),SRP!$D$10:$D$14)*(G1723/100)*(E1723/1000)),0))))),2)</f>
        <v>1.1599999999999999</v>
      </c>
    </row>
    <row r="1724" spans="1:11" x14ac:dyDescent="0.35">
      <c r="A1724" s="2">
        <v>25420</v>
      </c>
      <c r="B1724" s="76" t="s">
        <v>1335</v>
      </c>
      <c r="C1724" s="76" t="s">
        <v>5938</v>
      </c>
      <c r="D1724" s="76" t="s">
        <v>5279</v>
      </c>
      <c r="E1724" s="76">
        <v>4260</v>
      </c>
      <c r="F1724" s="76">
        <v>2</v>
      </c>
      <c r="G1724" s="77">
        <v>4</v>
      </c>
      <c r="H1724" s="76" t="s">
        <v>3354</v>
      </c>
      <c r="I1724" s="77">
        <v>26.95</v>
      </c>
      <c r="J1724" s="2">
        <v>12</v>
      </c>
      <c r="K1724" s="119" cm="1">
        <f t="array" ref="K1724">ROUND(IF(C1724="Beer",SUM(LOOKUP(2,1/(SRP!$B$7:$B$9&lt;=E1724)/(SRP!$C$7:$C$9&gt;=E1724),SRP!$D$7:$D$9)*(G1724/100)*(E1724/1000)),IF(C1724="Spirits",SUM(LOOKUP(2,1/(SRP!$B$2:$B$6&lt;=E1724)/(SRP!$C$2:$C$6&gt;=E1724),SRP!$D$2:$D$6)*(G1724/100)*(E1724/1000)),IF(AND(C1724="Wine",D1724="Fortified Wines"),SUM(LOOKUP(2,1/(SRP!$B$20:$B$23&lt;=E1724)/(SRP!$C$20:$C$23&gt;=E1724),SRP!$D$20:$D$23)*(G1724/100)*(E1724/1000)),IF(C1724="Wine",SUM(LOOKUP(2,1/(SRP!$B$15:$B$19&lt;=E1724)/(SRP!$C$15:$C$19&gt;=E1724),SRP!$D$15:$D$19)*(G1724/100)*(E1724/1000)),IF(C1724="Ready to Drink",SUM(LOOKUP(2,1/(SRP!$B$10:$B$14&lt;=E1724)/(SRP!$C$10:$C$14&gt;=E1724),SRP!$D$10:$D$14)*(G1724/100)*(E1724/1000)),0))))),2)</f>
        <v>11.9</v>
      </c>
    </row>
    <row r="1725" spans="1:11" x14ac:dyDescent="0.35">
      <c r="A1725" s="2">
        <v>25420</v>
      </c>
      <c r="B1725" s="76" t="s">
        <v>1335</v>
      </c>
      <c r="C1725" s="76" t="s">
        <v>5938</v>
      </c>
      <c r="D1725" s="76" t="s">
        <v>5279</v>
      </c>
      <c r="E1725" s="76">
        <v>4260</v>
      </c>
      <c r="F1725" s="76">
        <v>2</v>
      </c>
      <c r="G1725" s="77">
        <v>4</v>
      </c>
      <c r="H1725" s="76" t="s">
        <v>3354</v>
      </c>
      <c r="I1725" s="77">
        <v>26.95</v>
      </c>
      <c r="J1725" s="2">
        <v>12</v>
      </c>
      <c r="K1725" s="119" cm="1">
        <f t="array" ref="K1725">ROUND(IF(C1725="Beer",SUM(LOOKUP(2,1/(SRP!$B$7:$B$9&lt;=E1725)/(SRP!$C$7:$C$9&gt;=E1725),SRP!$D$7:$D$9)*(G1725/100)*(E1725/1000)),IF(C1725="Spirits",SUM(LOOKUP(2,1/(SRP!$B$2:$B$6&lt;=E1725)/(SRP!$C$2:$C$6&gt;=E1725),SRP!$D$2:$D$6)*(G1725/100)*(E1725/1000)),IF(AND(C1725="Wine",D1725="Fortified Wines"),SUM(LOOKUP(2,1/(SRP!$B$20:$B$23&lt;=E1725)/(SRP!$C$20:$C$23&gt;=E1725),SRP!$D$20:$D$23)*(G1725/100)*(E1725/1000)),IF(C1725="Wine",SUM(LOOKUP(2,1/(SRP!$B$15:$B$19&lt;=E1725)/(SRP!$C$15:$C$19&gt;=E1725),SRP!$D$15:$D$19)*(G1725/100)*(E1725/1000)),IF(C1725="Ready to Drink",SUM(LOOKUP(2,1/(SRP!$B$10:$B$14&lt;=E1725)/(SRP!$C$10:$C$14&gt;=E1725),SRP!$D$10:$D$14)*(G1725/100)*(E1725/1000)),0))))),2)</f>
        <v>11.9</v>
      </c>
    </row>
    <row r="1726" spans="1:11" x14ac:dyDescent="0.35">
      <c r="A1726" s="2">
        <v>25421</v>
      </c>
      <c r="B1726" s="76" t="s">
        <v>1336</v>
      </c>
      <c r="C1726" s="76" t="s">
        <v>5938</v>
      </c>
      <c r="D1726" s="76" t="s">
        <v>5298</v>
      </c>
      <c r="E1726" s="76">
        <v>4260</v>
      </c>
      <c r="F1726" s="76">
        <v>2</v>
      </c>
      <c r="G1726" s="77">
        <v>4</v>
      </c>
      <c r="H1726" s="76" t="s">
        <v>3354</v>
      </c>
      <c r="I1726" s="77">
        <v>26.95</v>
      </c>
      <c r="J1726" s="2">
        <v>12</v>
      </c>
      <c r="K1726" s="119" cm="1">
        <f t="array" ref="K1726">ROUND(IF(C1726="Beer",SUM(LOOKUP(2,1/(SRP!$B$7:$B$9&lt;=E1726)/(SRP!$C$7:$C$9&gt;=E1726),SRP!$D$7:$D$9)*(G1726/100)*(E1726/1000)),IF(C1726="Spirits",SUM(LOOKUP(2,1/(SRP!$B$2:$B$6&lt;=E1726)/(SRP!$C$2:$C$6&gt;=E1726),SRP!$D$2:$D$6)*(G1726/100)*(E1726/1000)),IF(AND(C1726="Wine",D1726="Fortified Wines"),SUM(LOOKUP(2,1/(SRP!$B$20:$B$23&lt;=E1726)/(SRP!$C$20:$C$23&gt;=E1726),SRP!$D$20:$D$23)*(G1726/100)*(E1726/1000)),IF(C1726="Wine",SUM(LOOKUP(2,1/(SRP!$B$15:$B$19&lt;=E1726)/(SRP!$C$15:$C$19&gt;=E1726),SRP!$D$15:$D$19)*(G1726/100)*(E1726/1000)),IF(C1726="Ready to Drink",SUM(LOOKUP(2,1/(SRP!$B$10:$B$14&lt;=E1726)/(SRP!$C$10:$C$14&gt;=E1726),SRP!$D$10:$D$14)*(G1726/100)*(E1726/1000)),0))))),2)</f>
        <v>11.9</v>
      </c>
    </row>
    <row r="1727" spans="1:11" x14ac:dyDescent="0.35">
      <c r="A1727" s="2">
        <v>25421</v>
      </c>
      <c r="B1727" s="76" t="s">
        <v>1336</v>
      </c>
      <c r="C1727" s="76" t="s">
        <v>5938</v>
      </c>
      <c r="D1727" s="76" t="s">
        <v>5298</v>
      </c>
      <c r="E1727" s="76">
        <v>4260</v>
      </c>
      <c r="F1727" s="76">
        <v>2</v>
      </c>
      <c r="G1727" s="77">
        <v>4</v>
      </c>
      <c r="H1727" s="76" t="s">
        <v>3354</v>
      </c>
      <c r="I1727" s="77">
        <v>26.95</v>
      </c>
      <c r="J1727" s="2">
        <v>12</v>
      </c>
      <c r="K1727" s="119" cm="1">
        <f t="array" ref="K1727">ROUND(IF(C1727="Beer",SUM(LOOKUP(2,1/(SRP!$B$7:$B$9&lt;=E1727)/(SRP!$C$7:$C$9&gt;=E1727),SRP!$D$7:$D$9)*(G1727/100)*(E1727/1000)),IF(C1727="Spirits",SUM(LOOKUP(2,1/(SRP!$B$2:$B$6&lt;=E1727)/(SRP!$C$2:$C$6&gt;=E1727),SRP!$D$2:$D$6)*(G1727/100)*(E1727/1000)),IF(AND(C1727="Wine",D1727="Fortified Wines"),SUM(LOOKUP(2,1/(SRP!$B$20:$B$23&lt;=E1727)/(SRP!$C$20:$C$23&gt;=E1727),SRP!$D$20:$D$23)*(G1727/100)*(E1727/1000)),IF(C1727="Wine",SUM(LOOKUP(2,1/(SRP!$B$15:$B$19&lt;=E1727)/(SRP!$C$15:$C$19&gt;=E1727),SRP!$D$15:$D$19)*(G1727/100)*(E1727/1000)),IF(C1727="Ready to Drink",SUM(LOOKUP(2,1/(SRP!$B$10:$B$14&lt;=E1727)/(SRP!$C$10:$C$14&gt;=E1727),SRP!$D$10:$D$14)*(G1727/100)*(E1727/1000)),0))))),2)</f>
        <v>11.9</v>
      </c>
    </row>
    <row r="1728" spans="1:11" x14ac:dyDescent="0.35">
      <c r="A1728" s="2">
        <v>25437</v>
      </c>
      <c r="B1728" s="76" t="s">
        <v>1337</v>
      </c>
      <c r="C1728" s="76" t="s">
        <v>287</v>
      </c>
      <c r="D1728" s="76" t="s">
        <v>5240</v>
      </c>
      <c r="E1728" s="76">
        <v>650</v>
      </c>
      <c r="F1728" s="76">
        <v>12</v>
      </c>
      <c r="G1728" s="77">
        <v>6</v>
      </c>
      <c r="H1728" s="76" t="s">
        <v>3324</v>
      </c>
      <c r="I1728" s="77">
        <v>6.45</v>
      </c>
      <c r="J1728" s="2">
        <v>1</v>
      </c>
      <c r="K1728" s="119" cm="1">
        <f t="array" ref="K1728">ROUND(IF(C1728="Beer",SUM(LOOKUP(2,1/(SRP!$B$7:$B$9&lt;=E1728)/(SRP!$C$7:$C$9&gt;=E1728),SRP!$D$7:$D$9)*(G1728/100)*(E1728/1000)),IF(C1728="Spirits",SUM(LOOKUP(2,1/(SRP!$B$2:$B$6&lt;=E1728)/(SRP!$C$2:$C$6&gt;=E1728),SRP!$D$2:$D$6)*(G1728/100)*(E1728/1000)),IF(AND(C1728="Wine",D1728="Fortified Wines"),SUM(LOOKUP(2,1/(SRP!$B$20:$B$23&lt;=E1728)/(SRP!$C$20:$C$23&gt;=E1728),SRP!$D$20:$D$23)*(G1728/100)*(E1728/1000)),IF(C1728="Wine",SUM(LOOKUP(2,1/(SRP!$B$15:$B$19&lt;=E1728)/(SRP!$C$15:$C$19&gt;=E1728),SRP!$D$15:$D$19)*(G1728/100)*(E1728/1000)),IF(C1728="Ready to Drink",SUM(LOOKUP(2,1/(SRP!$B$10:$B$14&lt;=E1728)/(SRP!$C$10:$C$14&gt;=E1728),SRP!$D$10:$D$14)*(G1728/100)*(E1728/1000)),0))))),2)</f>
        <v>2.72</v>
      </c>
    </row>
    <row r="1729" spans="1:11" x14ac:dyDescent="0.35">
      <c r="A1729" s="2">
        <v>25437</v>
      </c>
      <c r="B1729" s="76" t="s">
        <v>1337</v>
      </c>
      <c r="C1729" s="76" t="s">
        <v>287</v>
      </c>
      <c r="D1729" s="76" t="s">
        <v>5240</v>
      </c>
      <c r="E1729" s="76">
        <v>650</v>
      </c>
      <c r="F1729" s="76">
        <v>12</v>
      </c>
      <c r="G1729" s="77">
        <v>6</v>
      </c>
      <c r="H1729" s="76" t="s">
        <v>3324</v>
      </c>
      <c r="I1729" s="77">
        <v>6.45</v>
      </c>
      <c r="J1729" s="2">
        <v>1</v>
      </c>
      <c r="K1729" s="119" cm="1">
        <f t="array" ref="K1729">ROUND(IF(C1729="Beer",SUM(LOOKUP(2,1/(SRP!$B$7:$B$9&lt;=E1729)/(SRP!$C$7:$C$9&gt;=E1729),SRP!$D$7:$D$9)*(G1729/100)*(E1729/1000)),IF(C1729="Spirits",SUM(LOOKUP(2,1/(SRP!$B$2:$B$6&lt;=E1729)/(SRP!$C$2:$C$6&gt;=E1729),SRP!$D$2:$D$6)*(G1729/100)*(E1729/1000)),IF(AND(C1729="Wine",D1729="Fortified Wines"),SUM(LOOKUP(2,1/(SRP!$B$20:$B$23&lt;=E1729)/(SRP!$C$20:$C$23&gt;=E1729),SRP!$D$20:$D$23)*(G1729/100)*(E1729/1000)),IF(C1729="Wine",SUM(LOOKUP(2,1/(SRP!$B$15:$B$19&lt;=E1729)/(SRP!$C$15:$C$19&gt;=E1729),SRP!$D$15:$D$19)*(G1729/100)*(E1729/1000)),IF(C1729="Ready to Drink",SUM(LOOKUP(2,1/(SRP!$B$10:$B$14&lt;=E1729)/(SRP!$C$10:$C$14&gt;=E1729),SRP!$D$10:$D$14)*(G1729/100)*(E1729/1000)),0))))),2)</f>
        <v>2.72</v>
      </c>
    </row>
    <row r="1730" spans="1:11" x14ac:dyDescent="0.35">
      <c r="A1730" s="2">
        <v>25438</v>
      </c>
      <c r="B1730" s="76" t="s">
        <v>1338</v>
      </c>
      <c r="C1730" s="76" t="s">
        <v>287</v>
      </c>
      <c r="D1730" s="76" t="s">
        <v>5292</v>
      </c>
      <c r="E1730" s="76">
        <v>473</v>
      </c>
      <c r="F1730" s="76">
        <v>24</v>
      </c>
      <c r="G1730" s="77">
        <v>4.2</v>
      </c>
      <c r="H1730" s="76" t="s">
        <v>3324</v>
      </c>
      <c r="I1730" s="77">
        <v>3.24</v>
      </c>
      <c r="J1730" s="2">
        <v>1</v>
      </c>
      <c r="K1730" s="119" cm="1">
        <f t="array" ref="K1730">ROUND(IF(C1730="Beer",SUM(LOOKUP(2,1/(SRP!$B$7:$B$9&lt;=E1730)/(SRP!$C$7:$C$9&gt;=E1730),SRP!$D$7:$D$9)*(G1730/100)*(E1730/1000)),IF(C1730="Spirits",SUM(LOOKUP(2,1/(SRP!$B$2:$B$6&lt;=E1730)/(SRP!$C$2:$C$6&gt;=E1730),SRP!$D$2:$D$6)*(G1730/100)*(E1730/1000)),IF(AND(C1730="Wine",D1730="Fortified Wines"),SUM(LOOKUP(2,1/(SRP!$B$20:$B$23&lt;=E1730)/(SRP!$C$20:$C$23&gt;=E1730),SRP!$D$20:$D$23)*(G1730/100)*(E1730/1000)),IF(C1730="Wine",SUM(LOOKUP(2,1/(SRP!$B$15:$B$19&lt;=E1730)/(SRP!$C$15:$C$19&gt;=E1730),SRP!$D$15:$D$19)*(G1730/100)*(E1730/1000)),IF(C1730="Ready to Drink",SUM(LOOKUP(2,1/(SRP!$B$10:$B$14&lt;=E1730)/(SRP!$C$10:$C$14&gt;=E1730),SRP!$D$10:$D$14)*(G1730/100)*(E1730/1000)),0))))),2)</f>
        <v>1.39</v>
      </c>
    </row>
    <row r="1731" spans="1:11" x14ac:dyDescent="0.35">
      <c r="A1731" s="2">
        <v>25438</v>
      </c>
      <c r="B1731" s="76" t="s">
        <v>1338</v>
      </c>
      <c r="C1731" s="76" t="s">
        <v>287</v>
      </c>
      <c r="D1731" s="76" t="s">
        <v>5292</v>
      </c>
      <c r="E1731" s="76">
        <v>473</v>
      </c>
      <c r="F1731" s="76">
        <v>24</v>
      </c>
      <c r="G1731" s="77">
        <v>4.2</v>
      </c>
      <c r="H1731" s="76" t="s">
        <v>3324</v>
      </c>
      <c r="I1731" s="77">
        <v>3.24</v>
      </c>
      <c r="J1731" s="2">
        <v>1</v>
      </c>
      <c r="K1731" s="119" cm="1">
        <f t="array" ref="K1731">ROUND(IF(C1731="Beer",SUM(LOOKUP(2,1/(SRP!$B$7:$B$9&lt;=E1731)/(SRP!$C$7:$C$9&gt;=E1731),SRP!$D$7:$D$9)*(G1731/100)*(E1731/1000)),IF(C1731="Spirits",SUM(LOOKUP(2,1/(SRP!$B$2:$B$6&lt;=E1731)/(SRP!$C$2:$C$6&gt;=E1731),SRP!$D$2:$D$6)*(G1731/100)*(E1731/1000)),IF(AND(C1731="Wine",D1731="Fortified Wines"),SUM(LOOKUP(2,1/(SRP!$B$20:$B$23&lt;=E1731)/(SRP!$C$20:$C$23&gt;=E1731),SRP!$D$20:$D$23)*(G1731/100)*(E1731/1000)),IF(C1731="Wine",SUM(LOOKUP(2,1/(SRP!$B$15:$B$19&lt;=E1731)/(SRP!$C$15:$C$19&gt;=E1731),SRP!$D$15:$D$19)*(G1731/100)*(E1731/1000)),IF(C1731="Ready to Drink",SUM(LOOKUP(2,1/(SRP!$B$10:$B$14&lt;=E1731)/(SRP!$C$10:$C$14&gt;=E1731),SRP!$D$10:$D$14)*(G1731/100)*(E1731/1000)),0))))),2)</f>
        <v>1.39</v>
      </c>
    </row>
    <row r="1732" spans="1:11" x14ac:dyDescent="0.35">
      <c r="A1732" s="2">
        <v>25442</v>
      </c>
      <c r="B1732" s="76" t="s">
        <v>1339</v>
      </c>
      <c r="C1732" s="76" t="s">
        <v>287</v>
      </c>
      <c r="D1732" s="76" t="s">
        <v>5292</v>
      </c>
      <c r="E1732" s="76">
        <v>4260</v>
      </c>
      <c r="F1732" s="76">
        <v>1</v>
      </c>
      <c r="G1732" s="77">
        <v>4.2</v>
      </c>
      <c r="H1732" s="76" t="s">
        <v>3324</v>
      </c>
      <c r="I1732" s="77">
        <v>24.94</v>
      </c>
      <c r="J1732" s="2">
        <v>12</v>
      </c>
      <c r="K1732" s="119" cm="1">
        <f t="array" ref="K1732">ROUND(IF(C1732="Beer",SUM(LOOKUP(2,1/(SRP!$B$7:$B$9&lt;=E1732)/(SRP!$C$7:$C$9&gt;=E1732),SRP!$D$7:$D$9)*(G1732/100)*(E1732/1000)),IF(C1732="Spirits",SUM(LOOKUP(2,1/(SRP!$B$2:$B$6&lt;=E1732)/(SRP!$C$2:$C$6&gt;=E1732),SRP!$D$2:$D$6)*(G1732/100)*(E1732/1000)),IF(AND(C1732="Wine",D1732="Fortified Wines"),SUM(LOOKUP(2,1/(SRP!$B$20:$B$23&lt;=E1732)/(SRP!$C$20:$C$23&gt;=E1732),SRP!$D$20:$D$23)*(G1732/100)*(E1732/1000)),IF(C1732="Wine",SUM(LOOKUP(2,1/(SRP!$B$15:$B$19&lt;=E1732)/(SRP!$C$15:$C$19&gt;=E1732),SRP!$D$15:$D$19)*(G1732/100)*(E1732/1000)),IF(C1732="Ready to Drink",SUM(LOOKUP(2,1/(SRP!$B$10:$B$14&lt;=E1732)/(SRP!$C$10:$C$14&gt;=E1732),SRP!$D$10:$D$14)*(G1732/100)*(E1732/1000)),0))))),2)</f>
        <v>12.49</v>
      </c>
    </row>
    <row r="1733" spans="1:11" x14ac:dyDescent="0.35">
      <c r="A1733" s="2">
        <v>25442</v>
      </c>
      <c r="B1733" s="76" t="s">
        <v>1339</v>
      </c>
      <c r="C1733" s="76" t="s">
        <v>287</v>
      </c>
      <c r="D1733" s="76" t="s">
        <v>5292</v>
      </c>
      <c r="E1733" s="76">
        <v>4260</v>
      </c>
      <c r="F1733" s="76">
        <v>1</v>
      </c>
      <c r="G1733" s="77">
        <v>4.2</v>
      </c>
      <c r="H1733" s="76" t="s">
        <v>3324</v>
      </c>
      <c r="I1733" s="77">
        <v>24.94</v>
      </c>
      <c r="J1733" s="2">
        <v>12</v>
      </c>
      <c r="K1733" s="119" cm="1">
        <f t="array" ref="K1733">ROUND(IF(C1733="Beer",SUM(LOOKUP(2,1/(SRP!$B$7:$B$9&lt;=E1733)/(SRP!$C$7:$C$9&gt;=E1733),SRP!$D$7:$D$9)*(G1733/100)*(E1733/1000)),IF(C1733="Spirits",SUM(LOOKUP(2,1/(SRP!$B$2:$B$6&lt;=E1733)/(SRP!$C$2:$C$6&gt;=E1733),SRP!$D$2:$D$6)*(G1733/100)*(E1733/1000)),IF(AND(C1733="Wine",D1733="Fortified Wines"),SUM(LOOKUP(2,1/(SRP!$B$20:$B$23&lt;=E1733)/(SRP!$C$20:$C$23&gt;=E1733),SRP!$D$20:$D$23)*(G1733/100)*(E1733/1000)),IF(C1733="Wine",SUM(LOOKUP(2,1/(SRP!$B$15:$B$19&lt;=E1733)/(SRP!$C$15:$C$19&gt;=E1733),SRP!$D$15:$D$19)*(G1733/100)*(E1733/1000)),IF(C1733="Ready to Drink",SUM(LOOKUP(2,1/(SRP!$B$10:$B$14&lt;=E1733)/(SRP!$C$10:$C$14&gt;=E1733),SRP!$D$10:$D$14)*(G1733/100)*(E1733/1000)),0))))),2)</f>
        <v>12.49</v>
      </c>
    </row>
    <row r="1734" spans="1:11" x14ac:dyDescent="0.35">
      <c r="A1734" s="2">
        <v>25476</v>
      </c>
      <c r="B1734" s="76" t="s">
        <v>1340</v>
      </c>
      <c r="C1734" s="76" t="s">
        <v>285</v>
      </c>
      <c r="D1734" s="76" t="s">
        <v>5252</v>
      </c>
      <c r="E1734" s="76">
        <v>500</v>
      </c>
      <c r="F1734" s="76">
        <v>6</v>
      </c>
      <c r="G1734" s="77">
        <v>40</v>
      </c>
      <c r="H1734" s="76" t="s">
        <v>3284</v>
      </c>
      <c r="I1734" s="77">
        <v>42.99</v>
      </c>
      <c r="J1734" s="2">
        <v>1</v>
      </c>
      <c r="K1734" s="119" cm="1">
        <f t="array" ref="K1734">ROUND(IF(C1734="Beer",SUM(LOOKUP(2,1/(SRP!$B$7:$B$9&lt;=E1734)/(SRP!$C$7:$C$9&gt;=E1734),SRP!$D$7:$D$9)*(G1734/100)*(E1734/1000)),IF(C1734="Spirits",SUM(LOOKUP(2,1/(SRP!$B$2:$B$6&lt;=E1734)/(SRP!$C$2:$C$6&gt;=E1734),SRP!$D$2:$D$6)*(G1734/100)*(E1734/1000)),IF(AND(C1734="Wine",D1734="Fortified Wines"),SUM(LOOKUP(2,1/(SRP!$B$20:$B$23&lt;=E1734)/(SRP!$C$20:$C$23&gt;=E1734),SRP!$D$20:$D$23)*(G1734/100)*(E1734/1000)),IF(C1734="Wine",SUM(LOOKUP(2,1/(SRP!$B$15:$B$19&lt;=E1734)/(SRP!$C$15:$C$19&gt;=E1734),SRP!$D$15:$D$19)*(G1734/100)*(E1734/1000)),IF(C1734="Ready to Drink",SUM(LOOKUP(2,1/(SRP!$B$10:$B$14&lt;=E1734)/(SRP!$C$10:$C$14&gt;=E1734),SRP!$D$10:$D$14)*(G1734/100)*(E1734/1000)),0))))),2)</f>
        <v>14.8</v>
      </c>
    </row>
    <row r="1735" spans="1:11" x14ac:dyDescent="0.35">
      <c r="A1735" s="2">
        <v>25487</v>
      </c>
      <c r="B1735" s="76" t="s">
        <v>3741</v>
      </c>
      <c r="C1735" s="76" t="s">
        <v>285</v>
      </c>
      <c r="D1735" s="76" t="s">
        <v>5256</v>
      </c>
      <c r="E1735" s="76">
        <v>750</v>
      </c>
      <c r="F1735" s="76">
        <v>6</v>
      </c>
      <c r="G1735" s="77">
        <v>29</v>
      </c>
      <c r="H1735" s="76" t="s">
        <v>3285</v>
      </c>
      <c r="I1735" s="77">
        <v>30.99</v>
      </c>
      <c r="J1735" s="2">
        <v>1</v>
      </c>
      <c r="K1735" s="119" cm="1">
        <f t="array" ref="K1735">ROUND(IF(C1735="Beer",SUM(LOOKUP(2,1/(SRP!$B$7:$B$9&lt;=E1735)/(SRP!$C$7:$C$9&gt;=E1735),SRP!$D$7:$D$9)*(G1735/100)*(E1735/1000)),IF(C1735="Spirits",SUM(LOOKUP(2,1/(SRP!$B$2:$B$6&lt;=E1735)/(SRP!$C$2:$C$6&gt;=E1735),SRP!$D$2:$D$6)*(G1735/100)*(E1735/1000)),IF(AND(C1735="Wine",D1735="Fortified Wines"),SUM(LOOKUP(2,1/(SRP!$B$20:$B$23&lt;=E1735)/(SRP!$C$20:$C$23&gt;=E1735),SRP!$D$20:$D$23)*(G1735/100)*(E1735/1000)),IF(C1735="Wine",SUM(LOOKUP(2,1/(SRP!$B$15:$B$19&lt;=E1735)/(SRP!$C$15:$C$19&gt;=E1735),SRP!$D$15:$D$19)*(G1735/100)*(E1735/1000)),IF(C1735="Ready to Drink",SUM(LOOKUP(2,1/(SRP!$B$10:$B$14&lt;=E1735)/(SRP!$C$10:$C$14&gt;=E1735),SRP!$D$10:$D$14)*(G1735/100)*(E1735/1000)),0))))),2)</f>
        <v>15.18</v>
      </c>
    </row>
    <row r="1736" spans="1:11" x14ac:dyDescent="0.35">
      <c r="A1736" s="2">
        <v>25489</v>
      </c>
      <c r="B1736" s="76" t="s">
        <v>1341</v>
      </c>
      <c r="C1736" s="76" t="s">
        <v>285</v>
      </c>
      <c r="D1736" s="76" t="s">
        <v>5231</v>
      </c>
      <c r="E1736" s="76">
        <v>375</v>
      </c>
      <c r="F1736" s="76">
        <v>12</v>
      </c>
      <c r="G1736" s="77">
        <v>40</v>
      </c>
      <c r="H1736" s="76" t="s">
        <v>3282</v>
      </c>
      <c r="I1736" s="77">
        <v>19.989999999999998</v>
      </c>
      <c r="J1736" s="2">
        <v>1</v>
      </c>
      <c r="K1736" s="119" cm="1">
        <f t="array" ref="K1736">ROUND(IF(C1736="Beer",SUM(LOOKUP(2,1/(SRP!$B$7:$B$9&lt;=E1736)/(SRP!$C$7:$C$9&gt;=E1736),SRP!$D$7:$D$9)*(G1736/100)*(E1736/1000)),IF(C1736="Spirits",SUM(LOOKUP(2,1/(SRP!$B$2:$B$6&lt;=E1736)/(SRP!$C$2:$C$6&gt;=E1736),SRP!$D$2:$D$6)*(G1736/100)*(E1736/1000)),IF(AND(C1736="Wine",D1736="Fortified Wines"),SUM(LOOKUP(2,1/(SRP!$B$20:$B$23&lt;=E1736)/(SRP!$C$20:$C$23&gt;=E1736),SRP!$D$20:$D$23)*(G1736/100)*(E1736/1000)),IF(C1736="Wine",SUM(LOOKUP(2,1/(SRP!$B$15:$B$19&lt;=E1736)/(SRP!$C$15:$C$19&gt;=E1736),SRP!$D$15:$D$19)*(G1736/100)*(E1736/1000)),IF(C1736="Ready to Drink",SUM(LOOKUP(2,1/(SRP!$B$10:$B$14&lt;=E1736)/(SRP!$C$10:$C$14&gt;=E1736),SRP!$D$10:$D$14)*(G1736/100)*(E1736/1000)),0))))),2)</f>
        <v>11.89</v>
      </c>
    </row>
    <row r="1737" spans="1:11" x14ac:dyDescent="0.35">
      <c r="A1737" s="2">
        <v>25508</v>
      </c>
      <c r="B1737" s="76" t="s">
        <v>2585</v>
      </c>
      <c r="C1737" s="76" t="s">
        <v>286</v>
      </c>
      <c r="D1737" s="76" t="s">
        <v>5247</v>
      </c>
      <c r="E1737" s="76">
        <v>750</v>
      </c>
      <c r="F1737" s="76">
        <v>6</v>
      </c>
      <c r="G1737" s="77">
        <v>14.5</v>
      </c>
      <c r="H1737" s="76" t="s">
        <v>3303</v>
      </c>
      <c r="I1737" s="77">
        <v>97.99</v>
      </c>
      <c r="J1737" s="2">
        <v>1</v>
      </c>
      <c r="K1737" s="119" cm="1">
        <f t="array" ref="K1737">ROUND(IF(C1737="Beer",SUM(LOOKUP(2,1/(SRP!$B$7:$B$9&lt;=E1737)/(SRP!$C$7:$C$9&gt;=E1737),SRP!$D$7:$D$9)*(G1737/100)*(E1737/1000)),IF(C1737="Spirits",SUM(LOOKUP(2,1/(SRP!$B$2:$B$6&lt;=E1737)/(SRP!$C$2:$C$6&gt;=E1737),SRP!$D$2:$D$6)*(G1737/100)*(E1737/1000)),IF(AND(C1737="Wine",D1737="Fortified Wines"),SUM(LOOKUP(2,1/(SRP!$B$20:$B$23&lt;=E1737)/(SRP!$C$20:$C$23&gt;=E1737),SRP!$D$20:$D$23)*(G1737/100)*(E1737/1000)),IF(C1737="Wine",SUM(LOOKUP(2,1/(SRP!$B$15:$B$19&lt;=E1737)/(SRP!$C$15:$C$19&gt;=E1737),SRP!$D$15:$D$19)*(G1737/100)*(E1737/1000)),IF(C1737="Ready to Drink",SUM(LOOKUP(2,1/(SRP!$B$10:$B$14&lt;=E1737)/(SRP!$C$10:$C$14&gt;=E1737),SRP!$D$10:$D$14)*(G1737/100)*(E1737/1000)),0))))),2)</f>
        <v>7.59</v>
      </c>
    </row>
    <row r="1738" spans="1:11" x14ac:dyDescent="0.35">
      <c r="A1738" s="2">
        <v>25546</v>
      </c>
      <c r="B1738" s="76" t="s">
        <v>1343</v>
      </c>
      <c r="C1738" s="76" t="s">
        <v>287</v>
      </c>
      <c r="D1738" s="76" t="s">
        <v>5266</v>
      </c>
      <c r="E1738" s="76">
        <v>4260</v>
      </c>
      <c r="F1738" s="76">
        <v>1</v>
      </c>
      <c r="G1738" s="77">
        <v>4.7</v>
      </c>
      <c r="H1738" s="76" t="s">
        <v>3324</v>
      </c>
      <c r="I1738" s="77">
        <v>26.29</v>
      </c>
      <c r="J1738" s="2">
        <v>12</v>
      </c>
      <c r="K1738" s="119" cm="1">
        <f t="array" ref="K1738">ROUND(IF(C1738="Beer",SUM(LOOKUP(2,1/(SRP!$B$7:$B$9&lt;=E1738)/(SRP!$C$7:$C$9&gt;=E1738),SRP!$D$7:$D$9)*(G1738/100)*(E1738/1000)),IF(C1738="Spirits",SUM(LOOKUP(2,1/(SRP!$B$2:$B$6&lt;=E1738)/(SRP!$C$2:$C$6&gt;=E1738),SRP!$D$2:$D$6)*(G1738/100)*(E1738/1000)),IF(AND(C1738="Wine",D1738="Fortified Wines"),SUM(LOOKUP(2,1/(SRP!$B$20:$B$23&lt;=E1738)/(SRP!$C$20:$C$23&gt;=E1738),SRP!$D$20:$D$23)*(G1738/100)*(E1738/1000)),IF(C1738="Wine",SUM(LOOKUP(2,1/(SRP!$B$15:$B$19&lt;=E1738)/(SRP!$C$15:$C$19&gt;=E1738),SRP!$D$15:$D$19)*(G1738/100)*(E1738/1000)),IF(C1738="Ready to Drink",SUM(LOOKUP(2,1/(SRP!$B$10:$B$14&lt;=E1738)/(SRP!$C$10:$C$14&gt;=E1738),SRP!$D$10:$D$14)*(G1738/100)*(E1738/1000)),0))))),2)</f>
        <v>13.98</v>
      </c>
    </row>
    <row r="1739" spans="1:11" x14ac:dyDescent="0.35">
      <c r="A1739" s="2">
        <v>25546</v>
      </c>
      <c r="B1739" s="76" t="s">
        <v>1343</v>
      </c>
      <c r="C1739" s="76" t="s">
        <v>287</v>
      </c>
      <c r="D1739" s="76" t="s">
        <v>5266</v>
      </c>
      <c r="E1739" s="76">
        <v>4260</v>
      </c>
      <c r="F1739" s="76">
        <v>1</v>
      </c>
      <c r="G1739" s="77">
        <v>4.7</v>
      </c>
      <c r="H1739" s="76" t="s">
        <v>3324</v>
      </c>
      <c r="I1739" s="77">
        <v>26.29</v>
      </c>
      <c r="J1739" s="2">
        <v>12</v>
      </c>
      <c r="K1739" s="119" cm="1">
        <f t="array" ref="K1739">ROUND(IF(C1739="Beer",SUM(LOOKUP(2,1/(SRP!$B$7:$B$9&lt;=E1739)/(SRP!$C$7:$C$9&gt;=E1739),SRP!$D$7:$D$9)*(G1739/100)*(E1739/1000)),IF(C1739="Spirits",SUM(LOOKUP(2,1/(SRP!$B$2:$B$6&lt;=E1739)/(SRP!$C$2:$C$6&gt;=E1739),SRP!$D$2:$D$6)*(G1739/100)*(E1739/1000)),IF(AND(C1739="Wine",D1739="Fortified Wines"),SUM(LOOKUP(2,1/(SRP!$B$20:$B$23&lt;=E1739)/(SRP!$C$20:$C$23&gt;=E1739),SRP!$D$20:$D$23)*(G1739/100)*(E1739/1000)),IF(C1739="Wine",SUM(LOOKUP(2,1/(SRP!$B$15:$B$19&lt;=E1739)/(SRP!$C$15:$C$19&gt;=E1739),SRP!$D$15:$D$19)*(G1739/100)*(E1739/1000)),IF(C1739="Ready to Drink",SUM(LOOKUP(2,1/(SRP!$B$10:$B$14&lt;=E1739)/(SRP!$C$10:$C$14&gt;=E1739),SRP!$D$10:$D$14)*(G1739/100)*(E1739/1000)),0))))),2)</f>
        <v>13.98</v>
      </c>
    </row>
    <row r="1740" spans="1:11" x14ac:dyDescent="0.35">
      <c r="A1740" s="2">
        <v>25549</v>
      </c>
      <c r="B1740" s="76" t="s">
        <v>1344</v>
      </c>
      <c r="C1740" s="76" t="s">
        <v>286</v>
      </c>
      <c r="D1740" s="76" t="s">
        <v>5277</v>
      </c>
      <c r="E1740" s="76">
        <v>750</v>
      </c>
      <c r="F1740" s="76">
        <v>12</v>
      </c>
      <c r="G1740" s="77">
        <v>20</v>
      </c>
      <c r="H1740" s="76" t="s">
        <v>3306</v>
      </c>
      <c r="I1740" s="77">
        <v>44.98</v>
      </c>
      <c r="J1740" s="2">
        <v>1</v>
      </c>
      <c r="K1740" s="119" cm="1">
        <f t="array" ref="K1740">ROUND(IF(C1740="Beer",SUM(LOOKUP(2,1/(SRP!$B$7:$B$9&lt;=E1740)/(SRP!$C$7:$C$9&gt;=E1740),SRP!$D$7:$D$9)*(G1740/100)*(E1740/1000)),IF(C1740="Spirits",SUM(LOOKUP(2,1/(SRP!$B$2:$B$6&lt;=E1740)/(SRP!$C$2:$C$6&gt;=E1740),SRP!$D$2:$D$6)*(G1740/100)*(E1740/1000)),IF(AND(C1740="Wine",D1740="Fortified Wines"),SUM(LOOKUP(2,1/(SRP!$B$20:$B$23&lt;=E1740)/(SRP!$C$20:$C$23&gt;=E1740),SRP!$D$20:$D$23)*(G1740/100)*(E1740/1000)),IF(C1740="Wine",SUM(LOOKUP(2,1/(SRP!$B$15:$B$19&lt;=E1740)/(SRP!$C$15:$C$19&gt;=E1740),SRP!$D$15:$D$19)*(G1740/100)*(E1740/1000)),IF(C1740="Ready to Drink",SUM(LOOKUP(2,1/(SRP!$B$10:$B$14&lt;=E1740)/(SRP!$C$10:$C$14&gt;=E1740),SRP!$D$10:$D$14)*(G1740/100)*(E1740/1000)),0))))),2)</f>
        <v>10.47</v>
      </c>
    </row>
    <row r="1741" spans="1:11" x14ac:dyDescent="0.35">
      <c r="A1741" s="2">
        <v>25550</v>
      </c>
      <c r="B1741" s="76" t="s">
        <v>1345</v>
      </c>
      <c r="C1741" s="76" t="s">
        <v>286</v>
      </c>
      <c r="D1741" s="76" t="s">
        <v>5264</v>
      </c>
      <c r="E1741" s="76">
        <v>1500</v>
      </c>
      <c r="F1741" s="76">
        <v>6</v>
      </c>
      <c r="G1741" s="77">
        <v>12</v>
      </c>
      <c r="H1741" s="76" t="s">
        <v>5939</v>
      </c>
      <c r="I1741" s="77">
        <v>27.99</v>
      </c>
      <c r="J1741" s="2">
        <v>1</v>
      </c>
      <c r="K1741" s="119" cm="1">
        <f t="array" ref="K1741">ROUND(IF(C1741="Beer",SUM(LOOKUP(2,1/(SRP!$B$7:$B$9&lt;=E1741)/(SRP!$C$7:$C$9&gt;=E1741),SRP!$D$7:$D$9)*(G1741/100)*(E1741/1000)),IF(C1741="Spirits",SUM(LOOKUP(2,1/(SRP!$B$2:$B$6&lt;=E1741)/(SRP!$C$2:$C$6&gt;=E1741),SRP!$D$2:$D$6)*(G1741/100)*(E1741/1000)),IF(AND(C1741="Wine",D1741="Fortified Wines"),SUM(LOOKUP(2,1/(SRP!$B$20:$B$23&lt;=E1741)/(SRP!$C$20:$C$23&gt;=E1741),SRP!$D$20:$D$23)*(G1741/100)*(E1741/1000)),IF(C1741="Wine",SUM(LOOKUP(2,1/(SRP!$B$15:$B$19&lt;=E1741)/(SRP!$C$15:$C$19&gt;=E1741),SRP!$D$15:$D$19)*(G1741/100)*(E1741/1000)),IF(C1741="Ready to Drink",SUM(LOOKUP(2,1/(SRP!$B$10:$B$14&lt;=E1741)/(SRP!$C$10:$C$14&gt;=E1741),SRP!$D$10:$D$14)*(G1741/100)*(E1741/1000)),0))))),2)</f>
        <v>12.57</v>
      </c>
    </row>
    <row r="1742" spans="1:11" x14ac:dyDescent="0.35">
      <c r="A1742" s="2">
        <v>25562</v>
      </c>
      <c r="B1742" s="76" t="s">
        <v>3740</v>
      </c>
      <c r="C1742" s="76" t="s">
        <v>5938</v>
      </c>
      <c r="D1742" s="76" t="s">
        <v>5298</v>
      </c>
      <c r="E1742" s="76">
        <v>4260</v>
      </c>
      <c r="F1742" s="76">
        <v>1</v>
      </c>
      <c r="G1742" s="77">
        <v>5</v>
      </c>
      <c r="H1742" s="76" t="s">
        <v>3321</v>
      </c>
      <c r="I1742" s="77">
        <v>31.99</v>
      </c>
      <c r="J1742" s="2">
        <v>12</v>
      </c>
      <c r="K1742" s="119" cm="1">
        <f t="array" ref="K1742">ROUND(IF(C1742="Beer",SUM(LOOKUP(2,1/(SRP!$B$7:$B$9&lt;=E1742)/(SRP!$C$7:$C$9&gt;=E1742),SRP!$D$7:$D$9)*(G1742/100)*(E1742/1000)),IF(C1742="Spirits",SUM(LOOKUP(2,1/(SRP!$B$2:$B$6&lt;=E1742)/(SRP!$C$2:$C$6&gt;=E1742),SRP!$D$2:$D$6)*(G1742/100)*(E1742/1000)),IF(AND(C1742="Wine",D1742="Fortified Wines"),SUM(LOOKUP(2,1/(SRP!$B$20:$B$23&lt;=E1742)/(SRP!$C$20:$C$23&gt;=E1742),SRP!$D$20:$D$23)*(G1742/100)*(E1742/1000)),IF(C1742="Wine",SUM(LOOKUP(2,1/(SRP!$B$15:$B$19&lt;=E1742)/(SRP!$C$15:$C$19&gt;=E1742),SRP!$D$15:$D$19)*(G1742/100)*(E1742/1000)),IF(C1742="Ready to Drink",SUM(LOOKUP(2,1/(SRP!$B$10:$B$14&lt;=E1742)/(SRP!$C$10:$C$14&gt;=E1742),SRP!$D$10:$D$14)*(G1742/100)*(E1742/1000)),0))))),2)</f>
        <v>14.87</v>
      </c>
    </row>
    <row r="1743" spans="1:11" x14ac:dyDescent="0.35">
      <c r="A1743" s="2">
        <v>25562</v>
      </c>
      <c r="B1743" s="76" t="s">
        <v>3740</v>
      </c>
      <c r="C1743" s="76" t="s">
        <v>5938</v>
      </c>
      <c r="D1743" s="76" t="s">
        <v>5298</v>
      </c>
      <c r="E1743" s="76">
        <v>4260</v>
      </c>
      <c r="F1743" s="76">
        <v>1</v>
      </c>
      <c r="G1743" s="77">
        <v>5</v>
      </c>
      <c r="H1743" s="76" t="s">
        <v>3321</v>
      </c>
      <c r="I1743" s="77">
        <v>31.99</v>
      </c>
      <c r="J1743" s="2">
        <v>12</v>
      </c>
      <c r="K1743" s="119" cm="1">
        <f t="array" ref="K1743">ROUND(IF(C1743="Beer",SUM(LOOKUP(2,1/(SRP!$B$7:$B$9&lt;=E1743)/(SRP!$C$7:$C$9&gt;=E1743),SRP!$D$7:$D$9)*(G1743/100)*(E1743/1000)),IF(C1743="Spirits",SUM(LOOKUP(2,1/(SRP!$B$2:$B$6&lt;=E1743)/(SRP!$C$2:$C$6&gt;=E1743),SRP!$D$2:$D$6)*(G1743/100)*(E1743/1000)),IF(AND(C1743="Wine",D1743="Fortified Wines"),SUM(LOOKUP(2,1/(SRP!$B$20:$B$23&lt;=E1743)/(SRP!$C$20:$C$23&gt;=E1743),SRP!$D$20:$D$23)*(G1743/100)*(E1743/1000)),IF(C1743="Wine",SUM(LOOKUP(2,1/(SRP!$B$15:$B$19&lt;=E1743)/(SRP!$C$15:$C$19&gt;=E1743),SRP!$D$15:$D$19)*(G1743/100)*(E1743/1000)),IF(C1743="Ready to Drink",SUM(LOOKUP(2,1/(SRP!$B$10:$B$14&lt;=E1743)/(SRP!$C$10:$C$14&gt;=E1743),SRP!$D$10:$D$14)*(G1743/100)*(E1743/1000)),0))))),2)</f>
        <v>14.87</v>
      </c>
    </row>
    <row r="1744" spans="1:11" x14ac:dyDescent="0.35">
      <c r="A1744" s="2">
        <v>25569</v>
      </c>
      <c r="B1744" s="76" t="s">
        <v>880</v>
      </c>
      <c r="C1744" s="76" t="s">
        <v>285</v>
      </c>
      <c r="D1744" s="76" t="s">
        <v>6942</v>
      </c>
      <c r="E1744" s="76">
        <v>375</v>
      </c>
      <c r="F1744" s="76">
        <v>24</v>
      </c>
      <c r="G1744" s="77">
        <v>40</v>
      </c>
      <c r="H1744" s="76" t="s">
        <v>6694</v>
      </c>
      <c r="I1744" s="77">
        <v>17.489999999999998</v>
      </c>
      <c r="J1744" s="2">
        <v>1</v>
      </c>
      <c r="K1744" s="119" cm="1">
        <f t="array" ref="K1744">ROUND(IF(C1744="Beer",SUM(LOOKUP(2,1/(SRP!$B$7:$B$9&lt;=E1744)/(SRP!$C$7:$C$9&gt;=E1744),SRP!$D$7:$D$9)*(G1744/100)*(E1744/1000)),IF(C1744="Spirits",SUM(LOOKUP(2,1/(SRP!$B$2:$B$6&lt;=E1744)/(SRP!$C$2:$C$6&gt;=E1744),SRP!$D$2:$D$6)*(G1744/100)*(E1744/1000)),IF(AND(C1744="Wine",D1744="Fortified Wines"),SUM(LOOKUP(2,1/(SRP!$B$20:$B$23&lt;=E1744)/(SRP!$C$20:$C$23&gt;=E1744),SRP!$D$20:$D$23)*(G1744/100)*(E1744/1000)),IF(C1744="Wine",SUM(LOOKUP(2,1/(SRP!$B$15:$B$19&lt;=E1744)/(SRP!$C$15:$C$19&gt;=E1744),SRP!$D$15:$D$19)*(G1744/100)*(E1744/1000)),IF(C1744="Ready to Drink",SUM(LOOKUP(2,1/(SRP!$B$10:$B$14&lt;=E1744)/(SRP!$C$10:$C$14&gt;=E1744),SRP!$D$10:$D$14)*(G1744/100)*(E1744/1000)),0))))),2)</f>
        <v>11.89</v>
      </c>
    </row>
    <row r="1745" spans="1:11" x14ac:dyDescent="0.35">
      <c r="A1745" s="2">
        <v>25570</v>
      </c>
      <c r="B1745" s="76" t="s">
        <v>1346</v>
      </c>
      <c r="C1745" s="76" t="s">
        <v>287</v>
      </c>
      <c r="D1745" s="76" t="s">
        <v>5271</v>
      </c>
      <c r="E1745" s="76">
        <v>473</v>
      </c>
      <c r="F1745" s="76">
        <v>24</v>
      </c>
      <c r="G1745" s="77">
        <v>4</v>
      </c>
      <c r="H1745" s="76" t="s">
        <v>4999</v>
      </c>
      <c r="I1745" s="77">
        <v>3.99</v>
      </c>
      <c r="J1745" s="2">
        <v>1</v>
      </c>
      <c r="K1745" s="119" cm="1">
        <f t="array" ref="K1745">ROUND(IF(C1745="Beer",SUM(LOOKUP(2,1/(SRP!$B$7:$B$9&lt;=E1745)/(SRP!$C$7:$C$9&gt;=E1745),SRP!$D$7:$D$9)*(G1745/100)*(E1745/1000)),IF(C1745="Spirits",SUM(LOOKUP(2,1/(SRP!$B$2:$B$6&lt;=E1745)/(SRP!$C$2:$C$6&gt;=E1745),SRP!$D$2:$D$6)*(G1745/100)*(E1745/1000)),IF(AND(C1745="Wine",D1745="Fortified Wines"),SUM(LOOKUP(2,1/(SRP!$B$20:$B$23&lt;=E1745)/(SRP!$C$20:$C$23&gt;=E1745),SRP!$D$20:$D$23)*(G1745/100)*(E1745/1000)),IF(C1745="Wine",SUM(LOOKUP(2,1/(SRP!$B$15:$B$19&lt;=E1745)/(SRP!$C$15:$C$19&gt;=E1745),SRP!$D$15:$D$19)*(G1745/100)*(E1745/1000)),IF(C1745="Ready to Drink",SUM(LOOKUP(2,1/(SRP!$B$10:$B$14&lt;=E1745)/(SRP!$C$10:$C$14&gt;=E1745),SRP!$D$10:$D$14)*(G1745/100)*(E1745/1000)),0))))),2)</f>
        <v>1.32</v>
      </c>
    </row>
    <row r="1746" spans="1:11" x14ac:dyDescent="0.35">
      <c r="A1746" s="2">
        <v>25570</v>
      </c>
      <c r="B1746" s="76" t="s">
        <v>1346</v>
      </c>
      <c r="C1746" s="76" t="s">
        <v>287</v>
      </c>
      <c r="D1746" s="76" t="s">
        <v>5271</v>
      </c>
      <c r="E1746" s="76">
        <v>473</v>
      </c>
      <c r="F1746" s="76">
        <v>24</v>
      </c>
      <c r="G1746" s="77">
        <v>4</v>
      </c>
      <c r="H1746" s="76" t="s">
        <v>4999</v>
      </c>
      <c r="I1746" s="77">
        <v>3.99</v>
      </c>
      <c r="J1746" s="2">
        <v>1</v>
      </c>
      <c r="K1746" s="119" cm="1">
        <f t="array" ref="K1746">ROUND(IF(C1746="Beer",SUM(LOOKUP(2,1/(SRP!$B$7:$B$9&lt;=E1746)/(SRP!$C$7:$C$9&gt;=E1746),SRP!$D$7:$D$9)*(G1746/100)*(E1746/1000)),IF(C1746="Spirits",SUM(LOOKUP(2,1/(SRP!$B$2:$B$6&lt;=E1746)/(SRP!$C$2:$C$6&gt;=E1746),SRP!$D$2:$D$6)*(G1746/100)*(E1746/1000)),IF(AND(C1746="Wine",D1746="Fortified Wines"),SUM(LOOKUP(2,1/(SRP!$B$20:$B$23&lt;=E1746)/(SRP!$C$20:$C$23&gt;=E1746),SRP!$D$20:$D$23)*(G1746/100)*(E1746/1000)),IF(C1746="Wine",SUM(LOOKUP(2,1/(SRP!$B$15:$B$19&lt;=E1746)/(SRP!$C$15:$C$19&gt;=E1746),SRP!$D$15:$D$19)*(G1746/100)*(E1746/1000)),IF(C1746="Ready to Drink",SUM(LOOKUP(2,1/(SRP!$B$10:$B$14&lt;=E1746)/(SRP!$C$10:$C$14&gt;=E1746),SRP!$D$10:$D$14)*(G1746/100)*(E1746/1000)),0))))),2)</f>
        <v>1.32</v>
      </c>
    </row>
    <row r="1747" spans="1:11" x14ac:dyDescent="0.35">
      <c r="A1747" s="2">
        <v>25611</v>
      </c>
      <c r="B1747" s="76" t="s">
        <v>1347</v>
      </c>
      <c r="C1747" s="76" t="s">
        <v>285</v>
      </c>
      <c r="D1747" s="76" t="s">
        <v>5274</v>
      </c>
      <c r="E1747" s="76">
        <v>750</v>
      </c>
      <c r="F1747" s="76">
        <v>6</v>
      </c>
      <c r="G1747" s="77">
        <v>38</v>
      </c>
      <c r="H1747" s="76" t="s">
        <v>3280</v>
      </c>
      <c r="I1747" s="77">
        <v>89.99</v>
      </c>
      <c r="J1747" s="2">
        <v>1</v>
      </c>
      <c r="K1747" s="119" cm="1">
        <f t="array" ref="K1747">ROUND(IF(C1747="Beer",SUM(LOOKUP(2,1/(SRP!$B$7:$B$9&lt;=E1747)/(SRP!$C$7:$C$9&gt;=E1747),SRP!$D$7:$D$9)*(G1747/100)*(E1747/1000)),IF(C1747="Spirits",SUM(LOOKUP(2,1/(SRP!$B$2:$B$6&lt;=E1747)/(SRP!$C$2:$C$6&gt;=E1747),SRP!$D$2:$D$6)*(G1747/100)*(E1747/1000)),IF(AND(C1747="Wine",D1747="Fortified Wines"),SUM(LOOKUP(2,1/(SRP!$B$20:$B$23&lt;=E1747)/(SRP!$C$20:$C$23&gt;=E1747),SRP!$D$20:$D$23)*(G1747/100)*(E1747/1000)),IF(C1747="Wine",SUM(LOOKUP(2,1/(SRP!$B$15:$B$19&lt;=E1747)/(SRP!$C$15:$C$19&gt;=E1747),SRP!$D$15:$D$19)*(G1747/100)*(E1747/1000)),IF(C1747="Ready to Drink",SUM(LOOKUP(2,1/(SRP!$B$10:$B$14&lt;=E1747)/(SRP!$C$10:$C$14&gt;=E1747),SRP!$D$10:$D$14)*(G1747/100)*(E1747/1000)),0))))),2)</f>
        <v>19.899999999999999</v>
      </c>
    </row>
    <row r="1748" spans="1:11" x14ac:dyDescent="0.35">
      <c r="A1748" s="2">
        <v>25614</v>
      </c>
      <c r="B1748" s="76" t="s">
        <v>1348</v>
      </c>
      <c r="C1748" s="76" t="s">
        <v>285</v>
      </c>
      <c r="D1748" s="76" t="s">
        <v>5287</v>
      </c>
      <c r="E1748" s="76">
        <v>750</v>
      </c>
      <c r="F1748" s="76">
        <v>6</v>
      </c>
      <c r="G1748" s="77">
        <v>38</v>
      </c>
      <c r="H1748" s="76" t="s">
        <v>3280</v>
      </c>
      <c r="I1748" s="77">
        <v>99.99</v>
      </c>
      <c r="J1748" s="2">
        <v>1</v>
      </c>
      <c r="K1748" s="119" cm="1">
        <f t="array" ref="K1748">ROUND(IF(C1748="Beer",SUM(LOOKUP(2,1/(SRP!$B$7:$B$9&lt;=E1748)/(SRP!$C$7:$C$9&gt;=E1748),SRP!$D$7:$D$9)*(G1748/100)*(E1748/1000)),IF(C1748="Spirits",SUM(LOOKUP(2,1/(SRP!$B$2:$B$6&lt;=E1748)/(SRP!$C$2:$C$6&gt;=E1748),SRP!$D$2:$D$6)*(G1748/100)*(E1748/1000)),IF(AND(C1748="Wine",D1748="Fortified Wines"),SUM(LOOKUP(2,1/(SRP!$B$20:$B$23&lt;=E1748)/(SRP!$C$20:$C$23&gt;=E1748),SRP!$D$20:$D$23)*(G1748/100)*(E1748/1000)),IF(C1748="Wine",SUM(LOOKUP(2,1/(SRP!$B$15:$B$19&lt;=E1748)/(SRP!$C$15:$C$19&gt;=E1748),SRP!$D$15:$D$19)*(G1748/100)*(E1748/1000)),IF(C1748="Ready to Drink",SUM(LOOKUP(2,1/(SRP!$B$10:$B$14&lt;=E1748)/(SRP!$C$10:$C$14&gt;=E1748),SRP!$D$10:$D$14)*(G1748/100)*(E1748/1000)),0))))),2)</f>
        <v>19.899999999999999</v>
      </c>
    </row>
    <row r="1749" spans="1:11" x14ac:dyDescent="0.35">
      <c r="A1749" s="2">
        <v>25631</v>
      </c>
      <c r="B1749" s="76" t="s">
        <v>252</v>
      </c>
      <c r="C1749" s="76" t="s">
        <v>286</v>
      </c>
      <c r="D1749" s="76" t="s">
        <v>5264</v>
      </c>
      <c r="E1749" s="76">
        <v>4000</v>
      </c>
      <c r="F1749" s="76">
        <v>4</v>
      </c>
      <c r="G1749" s="77">
        <v>12</v>
      </c>
      <c r="H1749" s="76" t="s">
        <v>5939</v>
      </c>
      <c r="I1749" s="77">
        <v>46.99</v>
      </c>
      <c r="J1749" s="2">
        <v>1</v>
      </c>
      <c r="K1749" s="119" cm="1">
        <f t="array" ref="K1749">ROUND(IF(C1749="Beer",SUM(LOOKUP(2,1/(SRP!$B$7:$B$9&lt;=E1749)/(SRP!$C$7:$C$9&gt;=E1749),SRP!$D$7:$D$9)*(G1749/100)*(E1749/1000)),IF(C1749="Spirits",SUM(LOOKUP(2,1/(SRP!$B$2:$B$6&lt;=E1749)/(SRP!$C$2:$C$6&gt;=E1749),SRP!$D$2:$D$6)*(G1749/100)*(E1749/1000)),IF(AND(C1749="Wine",D1749="Fortified Wines"),SUM(LOOKUP(2,1/(SRP!$B$20:$B$23&lt;=E1749)/(SRP!$C$20:$C$23&gt;=E1749),SRP!$D$20:$D$23)*(G1749/100)*(E1749/1000)),IF(C1749="Wine",SUM(LOOKUP(2,1/(SRP!$B$15:$B$19&lt;=E1749)/(SRP!$C$15:$C$19&gt;=E1749),SRP!$D$15:$D$19)*(G1749/100)*(E1749/1000)),IF(C1749="Ready to Drink",SUM(LOOKUP(2,1/(SRP!$B$10:$B$14&lt;=E1749)/(SRP!$C$10:$C$14&gt;=E1749),SRP!$D$10:$D$14)*(G1749/100)*(E1749/1000)),0))))),2)</f>
        <v>27.9</v>
      </c>
    </row>
    <row r="1750" spans="1:11" x14ac:dyDescent="0.35">
      <c r="A1750" s="2">
        <v>25647</v>
      </c>
      <c r="B1750" s="76" t="s">
        <v>1349</v>
      </c>
      <c r="C1750" s="76" t="s">
        <v>287</v>
      </c>
      <c r="D1750" s="76" t="s">
        <v>5240</v>
      </c>
      <c r="E1750" s="76">
        <v>473</v>
      </c>
      <c r="F1750" s="76">
        <v>24</v>
      </c>
      <c r="G1750" s="77">
        <v>7.1</v>
      </c>
      <c r="H1750" s="76" t="s">
        <v>3349</v>
      </c>
      <c r="I1750" s="77">
        <v>4.7699999999999996</v>
      </c>
      <c r="J1750" s="2">
        <v>1</v>
      </c>
      <c r="K1750" s="119" cm="1">
        <f t="array" ref="K1750">ROUND(IF(C1750="Beer",SUM(LOOKUP(2,1/(SRP!$B$7:$B$9&lt;=E1750)/(SRP!$C$7:$C$9&gt;=E1750),SRP!$D$7:$D$9)*(G1750/100)*(E1750/1000)),IF(C1750="Spirits",SUM(LOOKUP(2,1/(SRP!$B$2:$B$6&lt;=E1750)/(SRP!$C$2:$C$6&gt;=E1750),SRP!$D$2:$D$6)*(G1750/100)*(E1750/1000)),IF(AND(C1750="Wine",D1750="Fortified Wines"),SUM(LOOKUP(2,1/(SRP!$B$20:$B$23&lt;=E1750)/(SRP!$C$20:$C$23&gt;=E1750),SRP!$D$20:$D$23)*(G1750/100)*(E1750/1000)),IF(C1750="Wine",SUM(LOOKUP(2,1/(SRP!$B$15:$B$19&lt;=E1750)/(SRP!$C$15:$C$19&gt;=E1750),SRP!$D$15:$D$19)*(G1750/100)*(E1750/1000)),IF(C1750="Ready to Drink",SUM(LOOKUP(2,1/(SRP!$B$10:$B$14&lt;=E1750)/(SRP!$C$10:$C$14&gt;=E1750),SRP!$D$10:$D$14)*(G1750/100)*(E1750/1000)),0))))),2)</f>
        <v>2.34</v>
      </c>
    </row>
    <row r="1751" spans="1:11" x14ac:dyDescent="0.35">
      <c r="A1751" s="2">
        <v>25647</v>
      </c>
      <c r="B1751" s="76" t="s">
        <v>1349</v>
      </c>
      <c r="C1751" s="76" t="s">
        <v>287</v>
      </c>
      <c r="D1751" s="76" t="s">
        <v>5240</v>
      </c>
      <c r="E1751" s="76">
        <v>473</v>
      </c>
      <c r="F1751" s="76">
        <v>24</v>
      </c>
      <c r="G1751" s="77">
        <v>7.1</v>
      </c>
      <c r="H1751" s="76" t="s">
        <v>3349</v>
      </c>
      <c r="I1751" s="77">
        <v>4.7699999999999996</v>
      </c>
      <c r="J1751" s="2">
        <v>1</v>
      </c>
      <c r="K1751" s="119" cm="1">
        <f t="array" ref="K1751">ROUND(IF(C1751="Beer",SUM(LOOKUP(2,1/(SRP!$B$7:$B$9&lt;=E1751)/(SRP!$C$7:$C$9&gt;=E1751),SRP!$D$7:$D$9)*(G1751/100)*(E1751/1000)),IF(C1751="Spirits",SUM(LOOKUP(2,1/(SRP!$B$2:$B$6&lt;=E1751)/(SRP!$C$2:$C$6&gt;=E1751),SRP!$D$2:$D$6)*(G1751/100)*(E1751/1000)),IF(AND(C1751="Wine",D1751="Fortified Wines"),SUM(LOOKUP(2,1/(SRP!$B$20:$B$23&lt;=E1751)/(SRP!$C$20:$C$23&gt;=E1751),SRP!$D$20:$D$23)*(G1751/100)*(E1751/1000)),IF(C1751="Wine",SUM(LOOKUP(2,1/(SRP!$B$15:$B$19&lt;=E1751)/(SRP!$C$15:$C$19&gt;=E1751),SRP!$D$15:$D$19)*(G1751/100)*(E1751/1000)),IF(C1751="Ready to Drink",SUM(LOOKUP(2,1/(SRP!$B$10:$B$14&lt;=E1751)/(SRP!$C$10:$C$14&gt;=E1751),SRP!$D$10:$D$14)*(G1751/100)*(E1751/1000)),0))))),2)</f>
        <v>2.34</v>
      </c>
    </row>
    <row r="1752" spans="1:11" x14ac:dyDescent="0.35">
      <c r="A1752" s="2">
        <v>25673</v>
      </c>
      <c r="B1752" s="76" t="s">
        <v>1350</v>
      </c>
      <c r="C1752" s="76" t="s">
        <v>287</v>
      </c>
      <c r="D1752" s="76" t="s">
        <v>5292</v>
      </c>
      <c r="E1752" s="76">
        <v>500</v>
      </c>
      <c r="F1752" s="76">
        <v>24</v>
      </c>
      <c r="G1752" s="77">
        <v>2.5</v>
      </c>
      <c r="H1752" s="76" t="s">
        <v>3290</v>
      </c>
      <c r="I1752" s="77">
        <v>4.09</v>
      </c>
      <c r="J1752" s="2">
        <v>1</v>
      </c>
      <c r="K1752" s="119" cm="1">
        <f t="array" ref="K1752">ROUND(IF(C1752="Beer",SUM(LOOKUP(2,1/(SRP!$B$7:$B$9&lt;=E1752)/(SRP!$C$7:$C$9&gt;=E1752),SRP!$D$7:$D$9)*(G1752/100)*(E1752/1000)),IF(C1752="Spirits",SUM(LOOKUP(2,1/(SRP!$B$2:$B$6&lt;=E1752)/(SRP!$C$2:$C$6&gt;=E1752),SRP!$D$2:$D$6)*(G1752/100)*(E1752/1000)),IF(AND(C1752="Wine",D1752="Fortified Wines"),SUM(LOOKUP(2,1/(SRP!$B$20:$B$23&lt;=E1752)/(SRP!$C$20:$C$23&gt;=E1752),SRP!$D$20:$D$23)*(G1752/100)*(E1752/1000)),IF(C1752="Wine",SUM(LOOKUP(2,1/(SRP!$B$15:$B$19&lt;=E1752)/(SRP!$C$15:$C$19&gt;=E1752),SRP!$D$15:$D$19)*(G1752/100)*(E1752/1000)),IF(C1752="Ready to Drink",SUM(LOOKUP(2,1/(SRP!$B$10:$B$14&lt;=E1752)/(SRP!$C$10:$C$14&gt;=E1752),SRP!$D$10:$D$14)*(G1752/100)*(E1752/1000)),0))))),2)</f>
        <v>0.87</v>
      </c>
    </row>
    <row r="1753" spans="1:11" x14ac:dyDescent="0.35">
      <c r="A1753" s="2">
        <v>25674</v>
      </c>
      <c r="B1753" s="76" t="s">
        <v>1351</v>
      </c>
      <c r="C1753" s="76" t="s">
        <v>287</v>
      </c>
      <c r="D1753" s="76" t="s">
        <v>5292</v>
      </c>
      <c r="E1753" s="76">
        <v>2000</v>
      </c>
      <c r="F1753" s="76">
        <v>6</v>
      </c>
      <c r="G1753" s="77">
        <v>2.5</v>
      </c>
      <c r="H1753" s="76" t="s">
        <v>3290</v>
      </c>
      <c r="I1753" s="77">
        <v>15.99</v>
      </c>
      <c r="J1753" s="2">
        <v>4</v>
      </c>
      <c r="K1753" s="119" cm="1">
        <f t="array" ref="K1753">ROUND(IF(C1753="Beer",SUM(LOOKUP(2,1/(SRP!$B$7:$B$9&lt;=E1753)/(SRP!$C$7:$C$9&gt;=E1753),SRP!$D$7:$D$9)*(G1753/100)*(E1753/1000)),IF(C1753="Spirits",SUM(LOOKUP(2,1/(SRP!$B$2:$B$6&lt;=E1753)/(SRP!$C$2:$C$6&gt;=E1753),SRP!$D$2:$D$6)*(G1753/100)*(E1753/1000)),IF(AND(C1753="Wine",D1753="Fortified Wines"),SUM(LOOKUP(2,1/(SRP!$B$20:$B$23&lt;=E1753)/(SRP!$C$20:$C$23&gt;=E1753),SRP!$D$20:$D$23)*(G1753/100)*(E1753/1000)),IF(C1753="Wine",SUM(LOOKUP(2,1/(SRP!$B$15:$B$19&lt;=E1753)/(SRP!$C$15:$C$19&gt;=E1753),SRP!$D$15:$D$19)*(G1753/100)*(E1753/1000)),IF(C1753="Ready to Drink",SUM(LOOKUP(2,1/(SRP!$B$10:$B$14&lt;=E1753)/(SRP!$C$10:$C$14&gt;=E1753),SRP!$D$10:$D$14)*(G1753/100)*(E1753/1000)),0))))),2)</f>
        <v>3.49</v>
      </c>
    </row>
    <row r="1754" spans="1:11" x14ac:dyDescent="0.35">
      <c r="A1754" s="2">
        <v>25678</v>
      </c>
      <c r="B1754" s="76" t="s">
        <v>5542</v>
      </c>
      <c r="C1754" s="76" t="s">
        <v>287</v>
      </c>
      <c r="D1754" s="76" t="s">
        <v>5240</v>
      </c>
      <c r="E1754" s="76">
        <v>473</v>
      </c>
      <c r="F1754" s="76">
        <v>24</v>
      </c>
      <c r="G1754" s="77">
        <v>5.6</v>
      </c>
      <c r="H1754" s="76" t="s">
        <v>3367</v>
      </c>
      <c r="I1754" s="77">
        <v>3.99</v>
      </c>
      <c r="J1754" s="2">
        <v>1</v>
      </c>
      <c r="K1754" s="119" cm="1">
        <f t="array" ref="K1754">ROUND(IF(C1754="Beer",SUM(LOOKUP(2,1/(SRP!$B$7:$B$9&lt;=E1754)/(SRP!$C$7:$C$9&gt;=E1754),SRP!$D$7:$D$9)*(G1754/100)*(E1754/1000)),IF(C1754="Spirits",SUM(LOOKUP(2,1/(SRP!$B$2:$B$6&lt;=E1754)/(SRP!$C$2:$C$6&gt;=E1754),SRP!$D$2:$D$6)*(G1754/100)*(E1754/1000)),IF(AND(C1754="Wine",D1754="Fortified Wines"),SUM(LOOKUP(2,1/(SRP!$B$20:$B$23&lt;=E1754)/(SRP!$C$20:$C$23&gt;=E1754),SRP!$D$20:$D$23)*(G1754/100)*(E1754/1000)),IF(C1754="Wine",SUM(LOOKUP(2,1/(SRP!$B$15:$B$19&lt;=E1754)/(SRP!$C$15:$C$19&gt;=E1754),SRP!$D$15:$D$19)*(G1754/100)*(E1754/1000)),IF(C1754="Ready to Drink",SUM(LOOKUP(2,1/(SRP!$B$10:$B$14&lt;=E1754)/(SRP!$C$10:$C$14&gt;=E1754),SRP!$D$10:$D$14)*(G1754/100)*(E1754/1000)),0))))),2)</f>
        <v>1.85</v>
      </c>
    </row>
    <row r="1755" spans="1:11" x14ac:dyDescent="0.35">
      <c r="A1755" s="2">
        <v>25678</v>
      </c>
      <c r="B1755" s="76" t="s">
        <v>5542</v>
      </c>
      <c r="C1755" s="76" t="s">
        <v>287</v>
      </c>
      <c r="D1755" s="76" t="s">
        <v>5240</v>
      </c>
      <c r="E1755" s="76">
        <v>473</v>
      </c>
      <c r="F1755" s="76">
        <v>24</v>
      </c>
      <c r="G1755" s="77">
        <v>5.6</v>
      </c>
      <c r="H1755" s="76" t="s">
        <v>3367</v>
      </c>
      <c r="I1755" s="77">
        <v>3.99</v>
      </c>
      <c r="J1755" s="2">
        <v>1</v>
      </c>
      <c r="K1755" s="119" cm="1">
        <f t="array" ref="K1755">ROUND(IF(C1755="Beer",SUM(LOOKUP(2,1/(SRP!$B$7:$B$9&lt;=E1755)/(SRP!$C$7:$C$9&gt;=E1755),SRP!$D$7:$D$9)*(G1755/100)*(E1755/1000)),IF(C1755="Spirits",SUM(LOOKUP(2,1/(SRP!$B$2:$B$6&lt;=E1755)/(SRP!$C$2:$C$6&gt;=E1755),SRP!$D$2:$D$6)*(G1755/100)*(E1755/1000)),IF(AND(C1755="Wine",D1755="Fortified Wines"),SUM(LOOKUP(2,1/(SRP!$B$20:$B$23&lt;=E1755)/(SRP!$C$20:$C$23&gt;=E1755),SRP!$D$20:$D$23)*(G1755/100)*(E1755/1000)),IF(C1755="Wine",SUM(LOOKUP(2,1/(SRP!$B$15:$B$19&lt;=E1755)/(SRP!$C$15:$C$19&gt;=E1755),SRP!$D$15:$D$19)*(G1755/100)*(E1755/1000)),IF(C1755="Ready to Drink",SUM(LOOKUP(2,1/(SRP!$B$10:$B$14&lt;=E1755)/(SRP!$C$10:$C$14&gt;=E1755),SRP!$D$10:$D$14)*(G1755/100)*(E1755/1000)),0))))),2)</f>
        <v>1.85</v>
      </c>
    </row>
    <row r="1756" spans="1:11" x14ac:dyDescent="0.35">
      <c r="A1756" s="2">
        <v>25681</v>
      </c>
      <c r="B1756" s="76" t="s">
        <v>1352</v>
      </c>
      <c r="C1756" s="76" t="s">
        <v>287</v>
      </c>
      <c r="D1756" s="76" t="s">
        <v>5266</v>
      </c>
      <c r="E1756" s="76">
        <v>473</v>
      </c>
      <c r="F1756" s="76">
        <v>24</v>
      </c>
      <c r="G1756" s="77">
        <v>5.2</v>
      </c>
      <c r="H1756" s="76" t="s">
        <v>3367</v>
      </c>
      <c r="I1756" s="77">
        <v>3.99</v>
      </c>
      <c r="J1756" s="2">
        <v>1</v>
      </c>
      <c r="K1756" s="119" cm="1">
        <f t="array" ref="K1756">ROUND(IF(C1756="Beer",SUM(LOOKUP(2,1/(SRP!$B$7:$B$9&lt;=E1756)/(SRP!$C$7:$C$9&gt;=E1756),SRP!$D$7:$D$9)*(G1756/100)*(E1756/1000)),IF(C1756="Spirits",SUM(LOOKUP(2,1/(SRP!$B$2:$B$6&lt;=E1756)/(SRP!$C$2:$C$6&gt;=E1756),SRP!$D$2:$D$6)*(G1756/100)*(E1756/1000)),IF(AND(C1756="Wine",D1756="Fortified Wines"),SUM(LOOKUP(2,1/(SRP!$B$20:$B$23&lt;=E1756)/(SRP!$C$20:$C$23&gt;=E1756),SRP!$D$20:$D$23)*(G1756/100)*(E1756/1000)),IF(C1756="Wine",SUM(LOOKUP(2,1/(SRP!$B$15:$B$19&lt;=E1756)/(SRP!$C$15:$C$19&gt;=E1756),SRP!$D$15:$D$19)*(G1756/100)*(E1756/1000)),IF(C1756="Ready to Drink",SUM(LOOKUP(2,1/(SRP!$B$10:$B$14&lt;=E1756)/(SRP!$C$10:$C$14&gt;=E1756),SRP!$D$10:$D$14)*(G1756/100)*(E1756/1000)),0))))),2)</f>
        <v>1.72</v>
      </c>
    </row>
    <row r="1757" spans="1:11" x14ac:dyDescent="0.35">
      <c r="A1757" s="2">
        <v>25681</v>
      </c>
      <c r="B1757" s="76" t="s">
        <v>1352</v>
      </c>
      <c r="C1757" s="76" t="s">
        <v>287</v>
      </c>
      <c r="D1757" s="76" t="s">
        <v>5266</v>
      </c>
      <c r="E1757" s="76">
        <v>473</v>
      </c>
      <c r="F1757" s="76">
        <v>24</v>
      </c>
      <c r="G1757" s="77">
        <v>5.2</v>
      </c>
      <c r="H1757" s="76" t="s">
        <v>3367</v>
      </c>
      <c r="I1757" s="77">
        <v>3.99</v>
      </c>
      <c r="J1757" s="2">
        <v>1</v>
      </c>
      <c r="K1757" s="119" cm="1">
        <f t="array" ref="K1757">ROUND(IF(C1757="Beer",SUM(LOOKUP(2,1/(SRP!$B$7:$B$9&lt;=E1757)/(SRP!$C$7:$C$9&gt;=E1757),SRP!$D$7:$D$9)*(G1757/100)*(E1757/1000)),IF(C1757="Spirits",SUM(LOOKUP(2,1/(SRP!$B$2:$B$6&lt;=E1757)/(SRP!$C$2:$C$6&gt;=E1757),SRP!$D$2:$D$6)*(G1757/100)*(E1757/1000)),IF(AND(C1757="Wine",D1757="Fortified Wines"),SUM(LOOKUP(2,1/(SRP!$B$20:$B$23&lt;=E1757)/(SRP!$C$20:$C$23&gt;=E1757),SRP!$D$20:$D$23)*(G1757/100)*(E1757/1000)),IF(C1757="Wine",SUM(LOOKUP(2,1/(SRP!$B$15:$B$19&lt;=E1757)/(SRP!$C$15:$C$19&gt;=E1757),SRP!$D$15:$D$19)*(G1757/100)*(E1757/1000)),IF(C1757="Ready to Drink",SUM(LOOKUP(2,1/(SRP!$B$10:$B$14&lt;=E1757)/(SRP!$C$10:$C$14&gt;=E1757),SRP!$D$10:$D$14)*(G1757/100)*(E1757/1000)),0))))),2)</f>
        <v>1.72</v>
      </c>
    </row>
    <row r="1758" spans="1:11" x14ac:dyDescent="0.35">
      <c r="A1758" s="2">
        <v>25686</v>
      </c>
      <c r="B1758" s="76" t="s">
        <v>1353</v>
      </c>
      <c r="C1758" s="76" t="s">
        <v>287</v>
      </c>
      <c r="D1758" s="76" t="s">
        <v>5230</v>
      </c>
      <c r="E1758" s="76">
        <v>473</v>
      </c>
      <c r="F1758" s="76">
        <v>24</v>
      </c>
      <c r="G1758" s="77">
        <v>5</v>
      </c>
      <c r="H1758" s="76" t="s">
        <v>3367</v>
      </c>
      <c r="I1758" s="77">
        <v>3.79</v>
      </c>
      <c r="J1758" s="2">
        <v>1</v>
      </c>
      <c r="K1758" s="119" cm="1">
        <f t="array" ref="K1758">ROUND(IF(C1758="Beer",SUM(LOOKUP(2,1/(SRP!$B$7:$B$9&lt;=E1758)/(SRP!$C$7:$C$9&gt;=E1758),SRP!$D$7:$D$9)*(G1758/100)*(E1758/1000)),IF(C1758="Spirits",SUM(LOOKUP(2,1/(SRP!$B$2:$B$6&lt;=E1758)/(SRP!$C$2:$C$6&gt;=E1758),SRP!$D$2:$D$6)*(G1758/100)*(E1758/1000)),IF(AND(C1758="Wine",D1758="Fortified Wines"),SUM(LOOKUP(2,1/(SRP!$B$20:$B$23&lt;=E1758)/(SRP!$C$20:$C$23&gt;=E1758),SRP!$D$20:$D$23)*(G1758/100)*(E1758/1000)),IF(C1758="Wine",SUM(LOOKUP(2,1/(SRP!$B$15:$B$19&lt;=E1758)/(SRP!$C$15:$C$19&gt;=E1758),SRP!$D$15:$D$19)*(G1758/100)*(E1758/1000)),IF(C1758="Ready to Drink",SUM(LOOKUP(2,1/(SRP!$B$10:$B$14&lt;=E1758)/(SRP!$C$10:$C$14&gt;=E1758),SRP!$D$10:$D$14)*(G1758/100)*(E1758/1000)),0))))),2)</f>
        <v>1.65</v>
      </c>
    </row>
    <row r="1759" spans="1:11" x14ac:dyDescent="0.35">
      <c r="A1759" s="2">
        <v>25686</v>
      </c>
      <c r="B1759" s="76" t="s">
        <v>1353</v>
      </c>
      <c r="C1759" s="76" t="s">
        <v>287</v>
      </c>
      <c r="D1759" s="76" t="s">
        <v>5230</v>
      </c>
      <c r="E1759" s="76">
        <v>473</v>
      </c>
      <c r="F1759" s="76">
        <v>24</v>
      </c>
      <c r="G1759" s="77">
        <v>5</v>
      </c>
      <c r="H1759" s="76" t="s">
        <v>3367</v>
      </c>
      <c r="I1759" s="77">
        <v>3.79</v>
      </c>
      <c r="J1759" s="2">
        <v>1</v>
      </c>
      <c r="K1759" s="119" cm="1">
        <f t="array" ref="K1759">ROUND(IF(C1759="Beer",SUM(LOOKUP(2,1/(SRP!$B$7:$B$9&lt;=E1759)/(SRP!$C$7:$C$9&gt;=E1759),SRP!$D$7:$D$9)*(G1759/100)*(E1759/1000)),IF(C1759="Spirits",SUM(LOOKUP(2,1/(SRP!$B$2:$B$6&lt;=E1759)/(SRP!$C$2:$C$6&gt;=E1759),SRP!$D$2:$D$6)*(G1759/100)*(E1759/1000)),IF(AND(C1759="Wine",D1759="Fortified Wines"),SUM(LOOKUP(2,1/(SRP!$B$20:$B$23&lt;=E1759)/(SRP!$C$20:$C$23&gt;=E1759),SRP!$D$20:$D$23)*(G1759/100)*(E1759/1000)),IF(C1759="Wine",SUM(LOOKUP(2,1/(SRP!$B$15:$B$19&lt;=E1759)/(SRP!$C$15:$C$19&gt;=E1759),SRP!$D$15:$D$19)*(G1759/100)*(E1759/1000)),IF(C1759="Ready to Drink",SUM(LOOKUP(2,1/(SRP!$B$10:$B$14&lt;=E1759)/(SRP!$C$10:$C$14&gt;=E1759),SRP!$D$10:$D$14)*(G1759/100)*(E1759/1000)),0))))),2)</f>
        <v>1.65</v>
      </c>
    </row>
    <row r="1760" spans="1:11" x14ac:dyDescent="0.35">
      <c r="A1760" s="2">
        <v>25696</v>
      </c>
      <c r="B1760" s="76" t="s">
        <v>1354</v>
      </c>
      <c r="C1760" s="76" t="s">
        <v>287</v>
      </c>
      <c r="D1760" s="76" t="s">
        <v>5240</v>
      </c>
      <c r="E1760" s="76">
        <v>473</v>
      </c>
      <c r="F1760" s="76">
        <v>24</v>
      </c>
      <c r="G1760" s="77">
        <v>7.5</v>
      </c>
      <c r="H1760" s="76" t="s">
        <v>3367</v>
      </c>
      <c r="I1760" s="77">
        <v>4.49</v>
      </c>
      <c r="J1760" s="2">
        <v>1</v>
      </c>
      <c r="K1760" s="119" cm="1">
        <f t="array" ref="K1760">ROUND(IF(C1760="Beer",SUM(LOOKUP(2,1/(SRP!$B$7:$B$9&lt;=E1760)/(SRP!$C$7:$C$9&gt;=E1760),SRP!$D$7:$D$9)*(G1760/100)*(E1760/1000)),IF(C1760="Spirits",SUM(LOOKUP(2,1/(SRP!$B$2:$B$6&lt;=E1760)/(SRP!$C$2:$C$6&gt;=E1760),SRP!$D$2:$D$6)*(G1760/100)*(E1760/1000)),IF(AND(C1760="Wine",D1760="Fortified Wines"),SUM(LOOKUP(2,1/(SRP!$B$20:$B$23&lt;=E1760)/(SRP!$C$20:$C$23&gt;=E1760),SRP!$D$20:$D$23)*(G1760/100)*(E1760/1000)),IF(C1760="Wine",SUM(LOOKUP(2,1/(SRP!$B$15:$B$19&lt;=E1760)/(SRP!$C$15:$C$19&gt;=E1760),SRP!$D$15:$D$19)*(G1760/100)*(E1760/1000)),IF(C1760="Ready to Drink",SUM(LOOKUP(2,1/(SRP!$B$10:$B$14&lt;=E1760)/(SRP!$C$10:$C$14&gt;=E1760),SRP!$D$10:$D$14)*(G1760/100)*(E1760/1000)),0))))),2)</f>
        <v>2.48</v>
      </c>
    </row>
    <row r="1761" spans="1:11" x14ac:dyDescent="0.35">
      <c r="A1761" s="2">
        <v>25696</v>
      </c>
      <c r="B1761" s="76" t="s">
        <v>1354</v>
      </c>
      <c r="C1761" s="76" t="s">
        <v>287</v>
      </c>
      <c r="D1761" s="76" t="s">
        <v>5240</v>
      </c>
      <c r="E1761" s="76">
        <v>473</v>
      </c>
      <c r="F1761" s="76">
        <v>24</v>
      </c>
      <c r="G1761" s="77">
        <v>7.5</v>
      </c>
      <c r="H1761" s="76" t="s">
        <v>3367</v>
      </c>
      <c r="I1761" s="77">
        <v>4.49</v>
      </c>
      <c r="J1761" s="2">
        <v>1</v>
      </c>
      <c r="K1761" s="119" cm="1">
        <f t="array" ref="K1761">ROUND(IF(C1761="Beer",SUM(LOOKUP(2,1/(SRP!$B$7:$B$9&lt;=E1761)/(SRP!$C$7:$C$9&gt;=E1761),SRP!$D$7:$D$9)*(G1761/100)*(E1761/1000)),IF(C1761="Spirits",SUM(LOOKUP(2,1/(SRP!$B$2:$B$6&lt;=E1761)/(SRP!$C$2:$C$6&gt;=E1761),SRP!$D$2:$D$6)*(G1761/100)*(E1761/1000)),IF(AND(C1761="Wine",D1761="Fortified Wines"),SUM(LOOKUP(2,1/(SRP!$B$20:$B$23&lt;=E1761)/(SRP!$C$20:$C$23&gt;=E1761),SRP!$D$20:$D$23)*(G1761/100)*(E1761/1000)),IF(C1761="Wine",SUM(LOOKUP(2,1/(SRP!$B$15:$B$19&lt;=E1761)/(SRP!$C$15:$C$19&gt;=E1761),SRP!$D$15:$D$19)*(G1761/100)*(E1761/1000)),IF(C1761="Ready to Drink",SUM(LOOKUP(2,1/(SRP!$B$10:$B$14&lt;=E1761)/(SRP!$C$10:$C$14&gt;=E1761),SRP!$D$10:$D$14)*(G1761/100)*(E1761/1000)),0))))),2)</f>
        <v>2.48</v>
      </c>
    </row>
    <row r="1762" spans="1:11" x14ac:dyDescent="0.35">
      <c r="A1762" s="2">
        <v>25697</v>
      </c>
      <c r="B1762" s="76" t="s">
        <v>1355</v>
      </c>
      <c r="C1762" s="76" t="s">
        <v>287</v>
      </c>
      <c r="D1762" s="76" t="s">
        <v>5271</v>
      </c>
      <c r="E1762" s="76">
        <v>473</v>
      </c>
      <c r="F1762" s="76">
        <v>24</v>
      </c>
      <c r="G1762" s="77">
        <v>4</v>
      </c>
      <c r="H1762" s="76" t="s">
        <v>3325</v>
      </c>
      <c r="I1762" s="77">
        <v>3.99</v>
      </c>
      <c r="J1762" s="2">
        <v>1</v>
      </c>
      <c r="K1762" s="119" cm="1">
        <f t="array" ref="K1762">ROUND(IF(C1762="Beer",SUM(LOOKUP(2,1/(SRP!$B$7:$B$9&lt;=E1762)/(SRP!$C$7:$C$9&gt;=E1762),SRP!$D$7:$D$9)*(G1762/100)*(E1762/1000)),IF(C1762="Spirits",SUM(LOOKUP(2,1/(SRP!$B$2:$B$6&lt;=E1762)/(SRP!$C$2:$C$6&gt;=E1762),SRP!$D$2:$D$6)*(G1762/100)*(E1762/1000)),IF(AND(C1762="Wine",D1762="Fortified Wines"),SUM(LOOKUP(2,1/(SRP!$B$20:$B$23&lt;=E1762)/(SRP!$C$20:$C$23&gt;=E1762),SRP!$D$20:$D$23)*(G1762/100)*(E1762/1000)),IF(C1762="Wine",SUM(LOOKUP(2,1/(SRP!$B$15:$B$19&lt;=E1762)/(SRP!$C$15:$C$19&gt;=E1762),SRP!$D$15:$D$19)*(G1762/100)*(E1762/1000)),IF(C1762="Ready to Drink",SUM(LOOKUP(2,1/(SRP!$B$10:$B$14&lt;=E1762)/(SRP!$C$10:$C$14&gt;=E1762),SRP!$D$10:$D$14)*(G1762/100)*(E1762/1000)),0))))),2)</f>
        <v>1.32</v>
      </c>
    </row>
    <row r="1763" spans="1:11" x14ac:dyDescent="0.35">
      <c r="A1763" s="2">
        <v>25697</v>
      </c>
      <c r="B1763" s="76" t="s">
        <v>1355</v>
      </c>
      <c r="C1763" s="76" t="s">
        <v>287</v>
      </c>
      <c r="D1763" s="76" t="s">
        <v>5271</v>
      </c>
      <c r="E1763" s="76">
        <v>473</v>
      </c>
      <c r="F1763" s="76">
        <v>24</v>
      </c>
      <c r="G1763" s="77">
        <v>4</v>
      </c>
      <c r="H1763" s="76" t="s">
        <v>3325</v>
      </c>
      <c r="I1763" s="77">
        <v>3.99</v>
      </c>
      <c r="J1763" s="2">
        <v>1</v>
      </c>
      <c r="K1763" s="119" cm="1">
        <f t="array" ref="K1763">ROUND(IF(C1763="Beer",SUM(LOOKUP(2,1/(SRP!$B$7:$B$9&lt;=E1763)/(SRP!$C$7:$C$9&gt;=E1763),SRP!$D$7:$D$9)*(G1763/100)*(E1763/1000)),IF(C1763="Spirits",SUM(LOOKUP(2,1/(SRP!$B$2:$B$6&lt;=E1763)/(SRP!$C$2:$C$6&gt;=E1763),SRP!$D$2:$D$6)*(G1763/100)*(E1763/1000)),IF(AND(C1763="Wine",D1763="Fortified Wines"),SUM(LOOKUP(2,1/(SRP!$B$20:$B$23&lt;=E1763)/(SRP!$C$20:$C$23&gt;=E1763),SRP!$D$20:$D$23)*(G1763/100)*(E1763/1000)),IF(C1763="Wine",SUM(LOOKUP(2,1/(SRP!$B$15:$B$19&lt;=E1763)/(SRP!$C$15:$C$19&gt;=E1763),SRP!$D$15:$D$19)*(G1763/100)*(E1763/1000)),IF(C1763="Ready to Drink",SUM(LOOKUP(2,1/(SRP!$B$10:$B$14&lt;=E1763)/(SRP!$C$10:$C$14&gt;=E1763),SRP!$D$10:$D$14)*(G1763/100)*(E1763/1000)),0))))),2)</f>
        <v>1.32</v>
      </c>
    </row>
    <row r="1764" spans="1:11" x14ac:dyDescent="0.35">
      <c r="A1764" s="2">
        <v>25706</v>
      </c>
      <c r="B1764" s="76" t="s">
        <v>1356</v>
      </c>
      <c r="C1764" s="76" t="s">
        <v>286</v>
      </c>
      <c r="D1764" s="76" t="s">
        <v>5248</v>
      </c>
      <c r="E1764" s="76">
        <v>750</v>
      </c>
      <c r="F1764" s="76">
        <v>12</v>
      </c>
      <c r="G1764" s="77">
        <v>14.5</v>
      </c>
      <c r="H1764" s="76" t="s">
        <v>3294</v>
      </c>
      <c r="I1764" s="77">
        <v>19.989999999999998</v>
      </c>
      <c r="J1764" s="2">
        <v>1</v>
      </c>
      <c r="K1764" s="119" cm="1">
        <f t="array" ref="K1764">ROUND(IF(C1764="Beer",SUM(LOOKUP(2,1/(SRP!$B$7:$B$9&lt;=E1764)/(SRP!$C$7:$C$9&gt;=E1764),SRP!$D$7:$D$9)*(G1764/100)*(E1764/1000)),IF(C1764="Spirits",SUM(LOOKUP(2,1/(SRP!$B$2:$B$6&lt;=E1764)/(SRP!$C$2:$C$6&gt;=E1764),SRP!$D$2:$D$6)*(G1764/100)*(E1764/1000)),IF(AND(C1764="Wine",D1764="Fortified Wines"),SUM(LOOKUP(2,1/(SRP!$B$20:$B$23&lt;=E1764)/(SRP!$C$20:$C$23&gt;=E1764),SRP!$D$20:$D$23)*(G1764/100)*(E1764/1000)),IF(C1764="Wine",SUM(LOOKUP(2,1/(SRP!$B$15:$B$19&lt;=E1764)/(SRP!$C$15:$C$19&gt;=E1764),SRP!$D$15:$D$19)*(G1764/100)*(E1764/1000)),IF(C1764="Ready to Drink",SUM(LOOKUP(2,1/(SRP!$B$10:$B$14&lt;=E1764)/(SRP!$C$10:$C$14&gt;=E1764),SRP!$D$10:$D$14)*(G1764/100)*(E1764/1000)),0))))),2)</f>
        <v>7.59</v>
      </c>
    </row>
    <row r="1765" spans="1:11" x14ac:dyDescent="0.35">
      <c r="A1765" s="2">
        <v>25708</v>
      </c>
      <c r="B1765" s="76" t="s">
        <v>1357</v>
      </c>
      <c r="C1765" s="76" t="s">
        <v>285</v>
      </c>
      <c r="D1765" s="76" t="s">
        <v>5250</v>
      </c>
      <c r="E1765" s="76">
        <v>750</v>
      </c>
      <c r="F1765" s="76">
        <v>12</v>
      </c>
      <c r="G1765" s="77">
        <v>40</v>
      </c>
      <c r="H1765" s="76" t="s">
        <v>3283</v>
      </c>
      <c r="I1765" s="77">
        <v>29.99</v>
      </c>
      <c r="J1765" s="2">
        <v>1</v>
      </c>
      <c r="K1765" s="119" cm="1">
        <f t="array" ref="K1765">ROUND(IF(C1765="Beer",SUM(LOOKUP(2,1/(SRP!$B$7:$B$9&lt;=E1765)/(SRP!$C$7:$C$9&gt;=E1765),SRP!$D$7:$D$9)*(G1765/100)*(E1765/1000)),IF(C1765="Spirits",SUM(LOOKUP(2,1/(SRP!$B$2:$B$6&lt;=E1765)/(SRP!$C$2:$C$6&gt;=E1765),SRP!$D$2:$D$6)*(G1765/100)*(E1765/1000)),IF(AND(C1765="Wine",D1765="Fortified Wines"),SUM(LOOKUP(2,1/(SRP!$B$20:$B$23&lt;=E1765)/(SRP!$C$20:$C$23&gt;=E1765),SRP!$D$20:$D$23)*(G1765/100)*(E1765/1000)),IF(C1765="Wine",SUM(LOOKUP(2,1/(SRP!$B$15:$B$19&lt;=E1765)/(SRP!$C$15:$C$19&gt;=E1765),SRP!$D$15:$D$19)*(G1765/100)*(E1765/1000)),IF(C1765="Ready to Drink",SUM(LOOKUP(2,1/(SRP!$B$10:$B$14&lt;=E1765)/(SRP!$C$10:$C$14&gt;=E1765),SRP!$D$10:$D$14)*(G1765/100)*(E1765/1000)),0))))),2)</f>
        <v>20.94</v>
      </c>
    </row>
    <row r="1766" spans="1:11" x14ac:dyDescent="0.35">
      <c r="A1766" s="2">
        <v>25711</v>
      </c>
      <c r="B1766" s="76" t="s">
        <v>7235</v>
      </c>
      <c r="C1766" s="76" t="s">
        <v>285</v>
      </c>
      <c r="D1766" s="76" t="s">
        <v>5243</v>
      </c>
      <c r="E1766" s="76">
        <v>750</v>
      </c>
      <c r="F1766" s="76">
        <v>6</v>
      </c>
      <c r="G1766" s="77">
        <v>46</v>
      </c>
      <c r="H1766" s="76" t="s">
        <v>6869</v>
      </c>
      <c r="I1766" s="77">
        <v>54.99</v>
      </c>
      <c r="J1766" s="2">
        <v>1</v>
      </c>
      <c r="K1766" s="119" cm="1">
        <f t="array" ref="K1766">ROUND(IF(C1766="Beer",SUM(LOOKUP(2,1/(SRP!$B$7:$B$9&lt;=E1766)/(SRP!$C$7:$C$9&gt;=E1766),SRP!$D$7:$D$9)*(G1766/100)*(E1766/1000)),IF(C1766="Spirits",SUM(LOOKUP(2,1/(SRP!$B$2:$B$6&lt;=E1766)/(SRP!$C$2:$C$6&gt;=E1766),SRP!$D$2:$D$6)*(G1766/100)*(E1766/1000)),IF(AND(C1766="Wine",D1766="Fortified Wines"),SUM(LOOKUP(2,1/(SRP!$B$20:$B$23&lt;=E1766)/(SRP!$C$20:$C$23&gt;=E1766),SRP!$D$20:$D$23)*(G1766/100)*(E1766/1000)),IF(C1766="Wine",SUM(LOOKUP(2,1/(SRP!$B$15:$B$19&lt;=E1766)/(SRP!$C$15:$C$19&gt;=E1766),SRP!$D$15:$D$19)*(G1766/100)*(E1766/1000)),IF(C1766="Ready to Drink",SUM(LOOKUP(2,1/(SRP!$B$10:$B$14&lt;=E1766)/(SRP!$C$10:$C$14&gt;=E1766),SRP!$D$10:$D$14)*(G1766/100)*(E1766/1000)),0))))),2)</f>
        <v>24.08</v>
      </c>
    </row>
    <row r="1767" spans="1:11" x14ac:dyDescent="0.35">
      <c r="A1767" s="2">
        <v>25744</v>
      </c>
      <c r="B1767" s="76" t="s">
        <v>1360</v>
      </c>
      <c r="C1767" s="76" t="s">
        <v>286</v>
      </c>
      <c r="D1767" s="76" t="s">
        <v>5264</v>
      </c>
      <c r="E1767" s="76">
        <v>3000</v>
      </c>
      <c r="F1767" s="76">
        <v>4</v>
      </c>
      <c r="G1767" s="77">
        <v>12</v>
      </c>
      <c r="H1767" s="76" t="s">
        <v>3303</v>
      </c>
      <c r="I1767" s="77">
        <v>49.99</v>
      </c>
      <c r="J1767" s="2">
        <v>1</v>
      </c>
      <c r="K1767" s="119" cm="1">
        <f t="array" ref="K1767">ROUND(IF(C1767="Beer",SUM(LOOKUP(2,1/(SRP!$B$7:$B$9&lt;=E1767)/(SRP!$C$7:$C$9&gt;=E1767),SRP!$D$7:$D$9)*(G1767/100)*(E1767/1000)),IF(C1767="Spirits",SUM(LOOKUP(2,1/(SRP!$B$2:$B$6&lt;=E1767)/(SRP!$C$2:$C$6&gt;=E1767),SRP!$D$2:$D$6)*(G1767/100)*(E1767/1000)),IF(AND(C1767="Wine",D1767="Fortified Wines"),SUM(LOOKUP(2,1/(SRP!$B$20:$B$23&lt;=E1767)/(SRP!$C$20:$C$23&gt;=E1767),SRP!$D$20:$D$23)*(G1767/100)*(E1767/1000)),IF(C1767="Wine",SUM(LOOKUP(2,1/(SRP!$B$15:$B$19&lt;=E1767)/(SRP!$C$15:$C$19&gt;=E1767),SRP!$D$15:$D$19)*(G1767/100)*(E1767/1000)),IF(C1767="Ready to Drink",SUM(LOOKUP(2,1/(SRP!$B$10:$B$14&lt;=E1767)/(SRP!$C$10:$C$14&gt;=E1767),SRP!$D$10:$D$14)*(G1767/100)*(E1767/1000)),0))))),2)</f>
        <v>25.13</v>
      </c>
    </row>
    <row r="1768" spans="1:11" x14ac:dyDescent="0.35">
      <c r="A1768" s="2">
        <v>25751</v>
      </c>
      <c r="B1768" s="76" t="s">
        <v>1361</v>
      </c>
      <c r="C1768" s="76" t="s">
        <v>287</v>
      </c>
      <c r="D1768" s="76" t="s">
        <v>5271</v>
      </c>
      <c r="E1768" s="76">
        <v>5325</v>
      </c>
      <c r="F1768" s="76">
        <v>1</v>
      </c>
      <c r="G1768" s="77">
        <v>4</v>
      </c>
      <c r="H1768" s="76" t="s">
        <v>3325</v>
      </c>
      <c r="I1768" s="77">
        <v>35.99</v>
      </c>
      <c r="J1768" s="2">
        <v>15</v>
      </c>
      <c r="K1768" s="119" cm="1">
        <f t="array" ref="K1768">ROUND(IF(C1768="Beer",SUM(LOOKUP(2,1/(SRP!$B$7:$B$9&lt;=E1768)/(SRP!$C$7:$C$9&gt;=E1768),SRP!$D$7:$D$9)*(G1768/100)*(E1768/1000)),IF(C1768="Spirits",SUM(LOOKUP(2,1/(SRP!$B$2:$B$6&lt;=E1768)/(SRP!$C$2:$C$6&gt;=E1768),SRP!$D$2:$D$6)*(G1768/100)*(E1768/1000)),IF(AND(C1768="Wine",D1768="Fortified Wines"),SUM(LOOKUP(2,1/(SRP!$B$20:$B$23&lt;=E1768)/(SRP!$C$20:$C$23&gt;=E1768),SRP!$D$20:$D$23)*(G1768/100)*(E1768/1000)),IF(C1768="Wine",SUM(LOOKUP(2,1/(SRP!$B$15:$B$19&lt;=E1768)/(SRP!$C$15:$C$19&gt;=E1768),SRP!$D$15:$D$19)*(G1768/100)*(E1768/1000)),IF(C1768="Ready to Drink",SUM(LOOKUP(2,1/(SRP!$B$10:$B$14&lt;=E1768)/(SRP!$C$10:$C$14&gt;=E1768),SRP!$D$10:$D$14)*(G1768/100)*(E1768/1000)),0))))),2)</f>
        <v>14.87</v>
      </c>
    </row>
    <row r="1769" spans="1:11" x14ac:dyDescent="0.35">
      <c r="A1769" s="2">
        <v>25751</v>
      </c>
      <c r="B1769" s="76" t="s">
        <v>1361</v>
      </c>
      <c r="C1769" s="76" t="s">
        <v>287</v>
      </c>
      <c r="D1769" s="76" t="s">
        <v>5271</v>
      </c>
      <c r="E1769" s="76">
        <v>5325</v>
      </c>
      <c r="F1769" s="76">
        <v>1</v>
      </c>
      <c r="G1769" s="77">
        <v>4</v>
      </c>
      <c r="H1769" s="76" t="s">
        <v>3325</v>
      </c>
      <c r="I1769" s="77">
        <v>35.99</v>
      </c>
      <c r="J1769" s="2">
        <v>15</v>
      </c>
      <c r="K1769" s="119" cm="1">
        <f t="array" ref="K1769">ROUND(IF(C1769="Beer",SUM(LOOKUP(2,1/(SRP!$B$7:$B$9&lt;=E1769)/(SRP!$C$7:$C$9&gt;=E1769),SRP!$D$7:$D$9)*(G1769/100)*(E1769/1000)),IF(C1769="Spirits",SUM(LOOKUP(2,1/(SRP!$B$2:$B$6&lt;=E1769)/(SRP!$C$2:$C$6&gt;=E1769),SRP!$D$2:$D$6)*(G1769/100)*(E1769/1000)),IF(AND(C1769="Wine",D1769="Fortified Wines"),SUM(LOOKUP(2,1/(SRP!$B$20:$B$23&lt;=E1769)/(SRP!$C$20:$C$23&gt;=E1769),SRP!$D$20:$D$23)*(G1769/100)*(E1769/1000)),IF(C1769="Wine",SUM(LOOKUP(2,1/(SRP!$B$15:$B$19&lt;=E1769)/(SRP!$C$15:$C$19&gt;=E1769),SRP!$D$15:$D$19)*(G1769/100)*(E1769/1000)),IF(C1769="Ready to Drink",SUM(LOOKUP(2,1/(SRP!$B$10:$B$14&lt;=E1769)/(SRP!$C$10:$C$14&gt;=E1769),SRP!$D$10:$D$14)*(G1769/100)*(E1769/1000)),0))))),2)</f>
        <v>14.87</v>
      </c>
    </row>
    <row r="1770" spans="1:11" x14ac:dyDescent="0.35">
      <c r="A1770" s="2">
        <v>25757</v>
      </c>
      <c r="B1770" s="76" t="s">
        <v>1362</v>
      </c>
      <c r="C1770" s="76" t="s">
        <v>286</v>
      </c>
      <c r="D1770" s="76" t="s">
        <v>5268</v>
      </c>
      <c r="E1770" s="76">
        <v>4000</v>
      </c>
      <c r="F1770" s="76">
        <v>4</v>
      </c>
      <c r="G1770" s="77">
        <v>13</v>
      </c>
      <c r="H1770" s="76" t="s">
        <v>5939</v>
      </c>
      <c r="I1770" s="77">
        <v>45.99</v>
      </c>
      <c r="J1770" s="2">
        <v>1</v>
      </c>
      <c r="K1770" s="119" cm="1">
        <f t="array" ref="K1770">ROUND(IF(C1770="Beer",SUM(LOOKUP(2,1/(SRP!$B$7:$B$9&lt;=E1770)/(SRP!$C$7:$C$9&gt;=E1770),SRP!$D$7:$D$9)*(G1770/100)*(E1770/1000)),IF(C1770="Spirits",SUM(LOOKUP(2,1/(SRP!$B$2:$B$6&lt;=E1770)/(SRP!$C$2:$C$6&gt;=E1770),SRP!$D$2:$D$6)*(G1770/100)*(E1770/1000)),IF(AND(C1770="Wine",D1770="Fortified Wines"),SUM(LOOKUP(2,1/(SRP!$B$20:$B$23&lt;=E1770)/(SRP!$C$20:$C$23&gt;=E1770),SRP!$D$20:$D$23)*(G1770/100)*(E1770/1000)),IF(C1770="Wine",SUM(LOOKUP(2,1/(SRP!$B$15:$B$19&lt;=E1770)/(SRP!$C$15:$C$19&gt;=E1770),SRP!$D$15:$D$19)*(G1770/100)*(E1770/1000)),IF(C1770="Ready to Drink",SUM(LOOKUP(2,1/(SRP!$B$10:$B$14&lt;=E1770)/(SRP!$C$10:$C$14&gt;=E1770),SRP!$D$10:$D$14)*(G1770/100)*(E1770/1000)),0))))),2)</f>
        <v>30.23</v>
      </c>
    </row>
    <row r="1771" spans="1:11" x14ac:dyDescent="0.35">
      <c r="A1771" s="2">
        <v>25774</v>
      </c>
      <c r="B1771" s="76" t="s">
        <v>1364</v>
      </c>
      <c r="C1771" s="76" t="s">
        <v>285</v>
      </c>
      <c r="D1771" s="76" t="s">
        <v>6936</v>
      </c>
      <c r="E1771" s="76">
        <v>700</v>
      </c>
      <c r="F1771" s="76">
        <v>6</v>
      </c>
      <c r="G1771" s="77">
        <v>46</v>
      </c>
      <c r="H1771" s="76" t="s">
        <v>6283</v>
      </c>
      <c r="I1771" s="77">
        <v>98.31</v>
      </c>
      <c r="J1771" s="2">
        <v>1</v>
      </c>
      <c r="K1771" s="119" cm="1">
        <f t="array" ref="K1771">ROUND(IF(C1771="Beer",SUM(LOOKUP(2,1/(SRP!$B$7:$B$9&lt;=E1771)/(SRP!$C$7:$C$9&gt;=E1771),SRP!$D$7:$D$9)*(G1771/100)*(E1771/1000)),IF(C1771="Spirits",SUM(LOOKUP(2,1/(SRP!$B$2:$B$6&lt;=E1771)/(SRP!$C$2:$C$6&gt;=E1771),SRP!$D$2:$D$6)*(G1771/100)*(E1771/1000)),IF(AND(C1771="Wine",D1771="Fortified Wines"),SUM(LOOKUP(2,1/(SRP!$B$20:$B$23&lt;=E1771)/(SRP!$C$20:$C$23&gt;=E1771),SRP!$D$20:$D$23)*(G1771/100)*(E1771/1000)),IF(C1771="Wine",SUM(LOOKUP(2,1/(SRP!$B$15:$B$19&lt;=E1771)/(SRP!$C$15:$C$19&gt;=E1771),SRP!$D$15:$D$19)*(G1771/100)*(E1771/1000)),IF(C1771="Ready to Drink",SUM(LOOKUP(2,1/(SRP!$B$10:$B$14&lt;=E1771)/(SRP!$C$10:$C$14&gt;=E1771),SRP!$D$10:$D$14)*(G1771/100)*(E1771/1000)),0))))),2)</f>
        <v>22.48</v>
      </c>
    </row>
    <row r="1772" spans="1:11" x14ac:dyDescent="0.35">
      <c r="A1772" s="2">
        <v>25775</v>
      </c>
      <c r="B1772" s="76" t="s">
        <v>1365</v>
      </c>
      <c r="C1772" s="76" t="s">
        <v>286</v>
      </c>
      <c r="D1772" s="76" t="s">
        <v>5244</v>
      </c>
      <c r="E1772" s="76">
        <v>750</v>
      </c>
      <c r="F1772" s="76">
        <v>12</v>
      </c>
      <c r="G1772" s="77">
        <v>12</v>
      </c>
      <c r="H1772" s="76" t="s">
        <v>3303</v>
      </c>
      <c r="I1772" s="77">
        <v>17.989999999999998</v>
      </c>
      <c r="J1772" s="2">
        <v>1</v>
      </c>
      <c r="K1772" s="119" cm="1">
        <f t="array" ref="K1772">ROUND(IF(C1772="Beer",SUM(LOOKUP(2,1/(SRP!$B$7:$B$9&lt;=E1772)/(SRP!$C$7:$C$9&gt;=E1772),SRP!$D$7:$D$9)*(G1772/100)*(E1772/1000)),IF(C1772="Spirits",SUM(LOOKUP(2,1/(SRP!$B$2:$B$6&lt;=E1772)/(SRP!$C$2:$C$6&gt;=E1772),SRP!$D$2:$D$6)*(G1772/100)*(E1772/1000)),IF(AND(C1772="Wine",D1772="Fortified Wines"),SUM(LOOKUP(2,1/(SRP!$B$20:$B$23&lt;=E1772)/(SRP!$C$20:$C$23&gt;=E1772),SRP!$D$20:$D$23)*(G1772/100)*(E1772/1000)),IF(C1772="Wine",SUM(LOOKUP(2,1/(SRP!$B$15:$B$19&lt;=E1772)/(SRP!$C$15:$C$19&gt;=E1772),SRP!$D$15:$D$19)*(G1772/100)*(E1772/1000)),IF(C1772="Ready to Drink",SUM(LOOKUP(2,1/(SRP!$B$10:$B$14&lt;=E1772)/(SRP!$C$10:$C$14&gt;=E1772),SRP!$D$10:$D$14)*(G1772/100)*(E1772/1000)),0))))),2)</f>
        <v>6.28</v>
      </c>
    </row>
    <row r="1773" spans="1:11" x14ac:dyDescent="0.35">
      <c r="A1773" s="2">
        <v>25779</v>
      </c>
      <c r="B1773" s="76" t="s">
        <v>1366</v>
      </c>
      <c r="C1773" s="76" t="s">
        <v>286</v>
      </c>
      <c r="D1773" s="76" t="s">
        <v>5236</v>
      </c>
      <c r="E1773" s="76">
        <v>750</v>
      </c>
      <c r="F1773" s="76">
        <v>12</v>
      </c>
      <c r="G1773" s="77">
        <v>11.5</v>
      </c>
      <c r="H1773" s="76" t="s">
        <v>6695</v>
      </c>
      <c r="I1773" s="77">
        <v>12.99</v>
      </c>
      <c r="J1773" s="2">
        <v>1</v>
      </c>
      <c r="K1773" s="119" cm="1">
        <f t="array" ref="K1773">ROUND(IF(C1773="Beer",SUM(LOOKUP(2,1/(SRP!$B$7:$B$9&lt;=E1773)/(SRP!$C$7:$C$9&gt;=E1773),SRP!$D$7:$D$9)*(G1773/100)*(E1773/1000)),IF(C1773="Spirits",SUM(LOOKUP(2,1/(SRP!$B$2:$B$6&lt;=E1773)/(SRP!$C$2:$C$6&gt;=E1773),SRP!$D$2:$D$6)*(G1773/100)*(E1773/1000)),IF(AND(C1773="Wine",D1773="Fortified Wines"),SUM(LOOKUP(2,1/(SRP!$B$20:$B$23&lt;=E1773)/(SRP!$C$20:$C$23&gt;=E1773),SRP!$D$20:$D$23)*(G1773/100)*(E1773/1000)),IF(C1773="Wine",SUM(LOOKUP(2,1/(SRP!$B$15:$B$19&lt;=E1773)/(SRP!$C$15:$C$19&gt;=E1773),SRP!$D$15:$D$19)*(G1773/100)*(E1773/1000)),IF(C1773="Ready to Drink",SUM(LOOKUP(2,1/(SRP!$B$10:$B$14&lt;=E1773)/(SRP!$C$10:$C$14&gt;=E1773),SRP!$D$10:$D$14)*(G1773/100)*(E1773/1000)),0))))),2)</f>
        <v>6.02</v>
      </c>
    </row>
    <row r="1774" spans="1:11" x14ac:dyDescent="0.35">
      <c r="A1774" s="2">
        <v>25780</v>
      </c>
      <c r="B1774" s="76" t="s">
        <v>1367</v>
      </c>
      <c r="C1774" s="76" t="s">
        <v>285</v>
      </c>
      <c r="D1774" s="76" t="s">
        <v>6942</v>
      </c>
      <c r="E1774" s="76">
        <v>375</v>
      </c>
      <c r="F1774" s="76">
        <v>12</v>
      </c>
      <c r="G1774" s="77">
        <v>45</v>
      </c>
      <c r="H1774" s="76" t="s">
        <v>6694</v>
      </c>
      <c r="I1774" s="77">
        <v>24.99</v>
      </c>
      <c r="J1774" s="2">
        <v>1</v>
      </c>
      <c r="K1774" s="119" cm="1">
        <f t="array" ref="K1774">ROUND(IF(C1774="Beer",SUM(LOOKUP(2,1/(SRP!$B$7:$B$9&lt;=E1774)/(SRP!$C$7:$C$9&gt;=E1774),SRP!$D$7:$D$9)*(G1774/100)*(E1774/1000)),IF(C1774="Spirits",SUM(LOOKUP(2,1/(SRP!$B$2:$B$6&lt;=E1774)/(SRP!$C$2:$C$6&gt;=E1774),SRP!$D$2:$D$6)*(G1774/100)*(E1774/1000)),IF(AND(C1774="Wine",D1774="Fortified Wines"),SUM(LOOKUP(2,1/(SRP!$B$20:$B$23&lt;=E1774)/(SRP!$C$20:$C$23&gt;=E1774),SRP!$D$20:$D$23)*(G1774/100)*(E1774/1000)),IF(C1774="Wine",SUM(LOOKUP(2,1/(SRP!$B$15:$B$19&lt;=E1774)/(SRP!$C$15:$C$19&gt;=E1774),SRP!$D$15:$D$19)*(G1774/100)*(E1774/1000)),IF(C1774="Ready to Drink",SUM(LOOKUP(2,1/(SRP!$B$10:$B$14&lt;=E1774)/(SRP!$C$10:$C$14&gt;=E1774),SRP!$D$10:$D$14)*(G1774/100)*(E1774/1000)),0))))),2)</f>
        <v>13.38</v>
      </c>
    </row>
    <row r="1775" spans="1:11" x14ac:dyDescent="0.35">
      <c r="A1775" s="2">
        <v>25781</v>
      </c>
      <c r="B1775" s="76" t="s">
        <v>1368</v>
      </c>
      <c r="C1775" s="76" t="s">
        <v>286</v>
      </c>
      <c r="D1775" s="76" t="s">
        <v>5246</v>
      </c>
      <c r="E1775" s="76">
        <v>750</v>
      </c>
      <c r="F1775" s="76">
        <v>12</v>
      </c>
      <c r="G1775" s="77">
        <v>13.5</v>
      </c>
      <c r="H1775" s="76" t="s">
        <v>6695</v>
      </c>
      <c r="I1775" s="77">
        <v>15.99</v>
      </c>
      <c r="J1775" s="2">
        <v>1</v>
      </c>
      <c r="K1775" s="119" cm="1">
        <f t="array" ref="K1775">ROUND(IF(C1775="Beer",SUM(LOOKUP(2,1/(SRP!$B$7:$B$9&lt;=E1775)/(SRP!$C$7:$C$9&gt;=E1775),SRP!$D$7:$D$9)*(G1775/100)*(E1775/1000)),IF(C1775="Spirits",SUM(LOOKUP(2,1/(SRP!$B$2:$B$6&lt;=E1775)/(SRP!$C$2:$C$6&gt;=E1775),SRP!$D$2:$D$6)*(G1775/100)*(E1775/1000)),IF(AND(C1775="Wine",D1775="Fortified Wines"),SUM(LOOKUP(2,1/(SRP!$B$20:$B$23&lt;=E1775)/(SRP!$C$20:$C$23&gt;=E1775),SRP!$D$20:$D$23)*(G1775/100)*(E1775/1000)),IF(C1775="Wine",SUM(LOOKUP(2,1/(SRP!$B$15:$B$19&lt;=E1775)/(SRP!$C$15:$C$19&gt;=E1775),SRP!$D$15:$D$19)*(G1775/100)*(E1775/1000)),IF(C1775="Ready to Drink",SUM(LOOKUP(2,1/(SRP!$B$10:$B$14&lt;=E1775)/(SRP!$C$10:$C$14&gt;=E1775),SRP!$D$10:$D$14)*(G1775/100)*(E1775/1000)),0))))),2)</f>
        <v>7.07</v>
      </c>
    </row>
    <row r="1776" spans="1:11" x14ac:dyDescent="0.35">
      <c r="A1776" s="2">
        <v>25785</v>
      </c>
      <c r="B1776" s="76" t="s">
        <v>1369</v>
      </c>
      <c r="C1776" s="76" t="s">
        <v>286</v>
      </c>
      <c r="D1776" s="76" t="s">
        <v>5264</v>
      </c>
      <c r="E1776" s="76">
        <v>750</v>
      </c>
      <c r="F1776" s="76">
        <v>12</v>
      </c>
      <c r="G1776" s="77">
        <v>13</v>
      </c>
      <c r="H1776" s="76" t="s">
        <v>6695</v>
      </c>
      <c r="I1776" s="77">
        <v>15.99</v>
      </c>
      <c r="J1776" s="2">
        <v>1</v>
      </c>
      <c r="K1776" s="119" cm="1">
        <f t="array" ref="K1776">ROUND(IF(C1776="Beer",SUM(LOOKUP(2,1/(SRP!$B$7:$B$9&lt;=E1776)/(SRP!$C$7:$C$9&gt;=E1776),SRP!$D$7:$D$9)*(G1776/100)*(E1776/1000)),IF(C1776="Spirits",SUM(LOOKUP(2,1/(SRP!$B$2:$B$6&lt;=E1776)/(SRP!$C$2:$C$6&gt;=E1776),SRP!$D$2:$D$6)*(G1776/100)*(E1776/1000)),IF(AND(C1776="Wine",D1776="Fortified Wines"),SUM(LOOKUP(2,1/(SRP!$B$20:$B$23&lt;=E1776)/(SRP!$C$20:$C$23&gt;=E1776),SRP!$D$20:$D$23)*(G1776/100)*(E1776/1000)),IF(C1776="Wine",SUM(LOOKUP(2,1/(SRP!$B$15:$B$19&lt;=E1776)/(SRP!$C$15:$C$19&gt;=E1776),SRP!$D$15:$D$19)*(G1776/100)*(E1776/1000)),IF(C1776="Ready to Drink",SUM(LOOKUP(2,1/(SRP!$B$10:$B$14&lt;=E1776)/(SRP!$C$10:$C$14&gt;=E1776),SRP!$D$10:$D$14)*(G1776/100)*(E1776/1000)),0))))),2)</f>
        <v>6.81</v>
      </c>
    </row>
    <row r="1777" spans="1:11" x14ac:dyDescent="0.35">
      <c r="A1777" s="2">
        <v>25787</v>
      </c>
      <c r="B1777" s="76" t="s">
        <v>1370</v>
      </c>
      <c r="C1777" s="76" t="s">
        <v>286</v>
      </c>
      <c r="D1777" s="76" t="s">
        <v>5247</v>
      </c>
      <c r="E1777" s="76">
        <v>750</v>
      </c>
      <c r="F1777" s="76">
        <v>12</v>
      </c>
      <c r="G1777" s="77">
        <v>13.5</v>
      </c>
      <c r="H1777" s="76" t="s">
        <v>6695</v>
      </c>
      <c r="I1777" s="77">
        <v>15.99</v>
      </c>
      <c r="J1777" s="2">
        <v>1</v>
      </c>
      <c r="K1777" s="119" cm="1">
        <f t="array" ref="K1777">ROUND(IF(C1777="Beer",SUM(LOOKUP(2,1/(SRP!$B$7:$B$9&lt;=E1777)/(SRP!$C$7:$C$9&gt;=E1777),SRP!$D$7:$D$9)*(G1777/100)*(E1777/1000)),IF(C1777="Spirits",SUM(LOOKUP(2,1/(SRP!$B$2:$B$6&lt;=E1777)/(SRP!$C$2:$C$6&gt;=E1777),SRP!$D$2:$D$6)*(G1777/100)*(E1777/1000)),IF(AND(C1777="Wine",D1777="Fortified Wines"),SUM(LOOKUP(2,1/(SRP!$B$20:$B$23&lt;=E1777)/(SRP!$C$20:$C$23&gt;=E1777),SRP!$D$20:$D$23)*(G1777/100)*(E1777/1000)),IF(C1777="Wine",SUM(LOOKUP(2,1/(SRP!$B$15:$B$19&lt;=E1777)/(SRP!$C$15:$C$19&gt;=E1777),SRP!$D$15:$D$19)*(G1777/100)*(E1777/1000)),IF(C1777="Ready to Drink",SUM(LOOKUP(2,1/(SRP!$B$10:$B$14&lt;=E1777)/(SRP!$C$10:$C$14&gt;=E1777),SRP!$D$10:$D$14)*(G1777/100)*(E1777/1000)),0))))),2)</f>
        <v>7.07</v>
      </c>
    </row>
    <row r="1778" spans="1:11" x14ac:dyDescent="0.35">
      <c r="A1778" s="2">
        <v>25805</v>
      </c>
      <c r="B1778" s="76" t="s">
        <v>1371</v>
      </c>
      <c r="C1778" s="76" t="s">
        <v>287</v>
      </c>
      <c r="D1778" s="76" t="s">
        <v>5230</v>
      </c>
      <c r="E1778" s="76">
        <v>355</v>
      </c>
      <c r="F1778" s="76">
        <v>24</v>
      </c>
      <c r="G1778" s="77">
        <v>4.5999999999999996</v>
      </c>
      <c r="H1778" s="76" t="s">
        <v>3326</v>
      </c>
      <c r="I1778" s="77">
        <v>2.89</v>
      </c>
      <c r="J1778" s="2">
        <v>1</v>
      </c>
      <c r="K1778" s="119" cm="1">
        <f t="array" ref="K1778">ROUND(IF(C1778="Beer",SUM(LOOKUP(2,1/(SRP!$B$7:$B$9&lt;=E1778)/(SRP!$C$7:$C$9&gt;=E1778),SRP!$D$7:$D$9)*(G1778/100)*(E1778/1000)),IF(C1778="Spirits",SUM(LOOKUP(2,1/(SRP!$B$2:$B$6&lt;=E1778)/(SRP!$C$2:$C$6&gt;=E1778),SRP!$D$2:$D$6)*(G1778/100)*(E1778/1000)),IF(AND(C1778="Wine",D1778="Fortified Wines"),SUM(LOOKUP(2,1/(SRP!$B$20:$B$23&lt;=E1778)/(SRP!$C$20:$C$23&gt;=E1778),SRP!$D$20:$D$23)*(G1778/100)*(E1778/1000)),IF(C1778="Wine",SUM(LOOKUP(2,1/(SRP!$B$15:$B$19&lt;=E1778)/(SRP!$C$15:$C$19&gt;=E1778),SRP!$D$15:$D$19)*(G1778/100)*(E1778/1000)),IF(C1778="Ready to Drink",SUM(LOOKUP(2,1/(SRP!$B$10:$B$14&lt;=E1778)/(SRP!$C$10:$C$14&gt;=E1778),SRP!$D$10:$D$14)*(G1778/100)*(E1778/1000)),0))))),2)</f>
        <v>1.1399999999999999</v>
      </c>
    </row>
    <row r="1779" spans="1:11" x14ac:dyDescent="0.35">
      <c r="A1779" s="2">
        <v>25805</v>
      </c>
      <c r="B1779" s="76" t="s">
        <v>1371</v>
      </c>
      <c r="C1779" s="76" t="s">
        <v>287</v>
      </c>
      <c r="D1779" s="76" t="s">
        <v>5230</v>
      </c>
      <c r="E1779" s="76">
        <v>355</v>
      </c>
      <c r="F1779" s="76">
        <v>24</v>
      </c>
      <c r="G1779" s="77">
        <v>4.5999999999999996</v>
      </c>
      <c r="H1779" s="76" t="s">
        <v>3326</v>
      </c>
      <c r="I1779" s="77">
        <v>2.89</v>
      </c>
      <c r="J1779" s="2">
        <v>1</v>
      </c>
      <c r="K1779" s="119" cm="1">
        <f t="array" ref="K1779">ROUND(IF(C1779="Beer",SUM(LOOKUP(2,1/(SRP!$B$7:$B$9&lt;=E1779)/(SRP!$C$7:$C$9&gt;=E1779),SRP!$D$7:$D$9)*(G1779/100)*(E1779/1000)),IF(C1779="Spirits",SUM(LOOKUP(2,1/(SRP!$B$2:$B$6&lt;=E1779)/(SRP!$C$2:$C$6&gt;=E1779),SRP!$D$2:$D$6)*(G1779/100)*(E1779/1000)),IF(AND(C1779="Wine",D1779="Fortified Wines"),SUM(LOOKUP(2,1/(SRP!$B$20:$B$23&lt;=E1779)/(SRP!$C$20:$C$23&gt;=E1779),SRP!$D$20:$D$23)*(G1779/100)*(E1779/1000)),IF(C1779="Wine",SUM(LOOKUP(2,1/(SRP!$B$15:$B$19&lt;=E1779)/(SRP!$C$15:$C$19&gt;=E1779),SRP!$D$15:$D$19)*(G1779/100)*(E1779/1000)),IF(C1779="Ready to Drink",SUM(LOOKUP(2,1/(SRP!$B$10:$B$14&lt;=E1779)/(SRP!$C$10:$C$14&gt;=E1779),SRP!$D$10:$D$14)*(G1779/100)*(E1779/1000)),0))))),2)</f>
        <v>1.1399999999999999</v>
      </c>
    </row>
    <row r="1780" spans="1:11" x14ac:dyDescent="0.35">
      <c r="A1780" s="2">
        <v>25814</v>
      </c>
      <c r="B1780" s="76" t="s">
        <v>253</v>
      </c>
      <c r="C1780" s="76" t="s">
        <v>285</v>
      </c>
      <c r="D1780" s="76" t="s">
        <v>5281</v>
      </c>
      <c r="E1780" s="76">
        <v>750</v>
      </c>
      <c r="F1780" s="76">
        <v>12</v>
      </c>
      <c r="G1780" s="77">
        <v>21</v>
      </c>
      <c r="H1780" s="76" t="s">
        <v>3279</v>
      </c>
      <c r="I1780" s="77">
        <v>22.67</v>
      </c>
      <c r="J1780" s="2">
        <v>1</v>
      </c>
      <c r="K1780" s="119" cm="1">
        <f t="array" ref="K1780">ROUND(IF(C1780="Beer",SUM(LOOKUP(2,1/(SRP!$B$7:$B$9&lt;=E1780)/(SRP!$C$7:$C$9&gt;=E1780),SRP!$D$7:$D$9)*(G1780/100)*(E1780/1000)),IF(C1780="Spirits",SUM(LOOKUP(2,1/(SRP!$B$2:$B$6&lt;=E1780)/(SRP!$C$2:$C$6&gt;=E1780),SRP!$D$2:$D$6)*(G1780/100)*(E1780/1000)),IF(AND(C1780="Wine",D1780="Fortified Wines"),SUM(LOOKUP(2,1/(SRP!$B$20:$B$23&lt;=E1780)/(SRP!$C$20:$C$23&gt;=E1780),SRP!$D$20:$D$23)*(G1780/100)*(E1780/1000)),IF(C1780="Wine",SUM(LOOKUP(2,1/(SRP!$B$15:$B$19&lt;=E1780)/(SRP!$C$15:$C$19&gt;=E1780),SRP!$D$15:$D$19)*(G1780/100)*(E1780/1000)),IF(C1780="Ready to Drink",SUM(LOOKUP(2,1/(SRP!$B$10:$B$14&lt;=E1780)/(SRP!$C$10:$C$14&gt;=E1780),SRP!$D$10:$D$14)*(G1780/100)*(E1780/1000)),0))))),2)</f>
        <v>11</v>
      </c>
    </row>
    <row r="1781" spans="1:11" x14ac:dyDescent="0.35">
      <c r="A1781" s="2">
        <v>25816</v>
      </c>
      <c r="B1781" s="76" t="s">
        <v>1372</v>
      </c>
      <c r="C1781" s="76" t="s">
        <v>287</v>
      </c>
      <c r="D1781" s="76" t="s">
        <v>5266</v>
      </c>
      <c r="E1781" s="76">
        <v>500</v>
      </c>
      <c r="F1781" s="76">
        <v>24</v>
      </c>
      <c r="G1781" s="77">
        <v>5.2</v>
      </c>
      <c r="H1781" s="76" t="s">
        <v>4849</v>
      </c>
      <c r="I1781" s="77">
        <v>4.29</v>
      </c>
      <c r="J1781" s="2">
        <v>1</v>
      </c>
      <c r="K1781" s="119" cm="1">
        <f t="array" ref="K1781">ROUND(IF(C1781="Beer",SUM(LOOKUP(2,1/(SRP!$B$7:$B$9&lt;=E1781)/(SRP!$C$7:$C$9&gt;=E1781),SRP!$D$7:$D$9)*(G1781/100)*(E1781/1000)),IF(C1781="Spirits",SUM(LOOKUP(2,1/(SRP!$B$2:$B$6&lt;=E1781)/(SRP!$C$2:$C$6&gt;=E1781),SRP!$D$2:$D$6)*(G1781/100)*(E1781/1000)),IF(AND(C1781="Wine",D1781="Fortified Wines"),SUM(LOOKUP(2,1/(SRP!$B$20:$B$23&lt;=E1781)/(SRP!$C$20:$C$23&gt;=E1781),SRP!$D$20:$D$23)*(G1781/100)*(E1781/1000)),IF(C1781="Wine",SUM(LOOKUP(2,1/(SRP!$B$15:$B$19&lt;=E1781)/(SRP!$C$15:$C$19&gt;=E1781),SRP!$D$15:$D$19)*(G1781/100)*(E1781/1000)),IF(C1781="Ready to Drink",SUM(LOOKUP(2,1/(SRP!$B$10:$B$14&lt;=E1781)/(SRP!$C$10:$C$14&gt;=E1781),SRP!$D$10:$D$14)*(G1781/100)*(E1781/1000)),0))))),2)</f>
        <v>1.82</v>
      </c>
    </row>
    <row r="1782" spans="1:11" x14ac:dyDescent="0.35">
      <c r="A1782" s="2">
        <v>25818</v>
      </c>
      <c r="B1782" s="76" t="s">
        <v>4399</v>
      </c>
      <c r="C1782" s="76" t="s">
        <v>287</v>
      </c>
      <c r="D1782" s="76" t="s">
        <v>5266</v>
      </c>
      <c r="E1782" s="76">
        <v>500</v>
      </c>
      <c r="F1782" s="76">
        <v>24</v>
      </c>
      <c r="G1782" s="77">
        <v>5</v>
      </c>
      <c r="H1782" s="76" t="s">
        <v>4849</v>
      </c>
      <c r="I1782" s="77">
        <v>4.1900000000000004</v>
      </c>
      <c r="J1782" s="2">
        <v>1</v>
      </c>
      <c r="K1782" s="119" cm="1">
        <f t="array" ref="K1782">ROUND(IF(C1782="Beer",SUM(LOOKUP(2,1/(SRP!$B$7:$B$9&lt;=E1782)/(SRP!$C$7:$C$9&gt;=E1782),SRP!$D$7:$D$9)*(G1782/100)*(E1782/1000)),IF(C1782="Spirits",SUM(LOOKUP(2,1/(SRP!$B$2:$B$6&lt;=E1782)/(SRP!$C$2:$C$6&gt;=E1782),SRP!$D$2:$D$6)*(G1782/100)*(E1782/1000)),IF(AND(C1782="Wine",D1782="Fortified Wines"),SUM(LOOKUP(2,1/(SRP!$B$20:$B$23&lt;=E1782)/(SRP!$C$20:$C$23&gt;=E1782),SRP!$D$20:$D$23)*(G1782/100)*(E1782/1000)),IF(C1782="Wine",SUM(LOOKUP(2,1/(SRP!$B$15:$B$19&lt;=E1782)/(SRP!$C$15:$C$19&gt;=E1782),SRP!$D$15:$D$19)*(G1782/100)*(E1782/1000)),IF(C1782="Ready to Drink",SUM(LOOKUP(2,1/(SRP!$B$10:$B$14&lt;=E1782)/(SRP!$C$10:$C$14&gt;=E1782),SRP!$D$10:$D$14)*(G1782/100)*(E1782/1000)),0))))),2)</f>
        <v>1.75</v>
      </c>
    </row>
    <row r="1783" spans="1:11" x14ac:dyDescent="0.35">
      <c r="A1783" s="2">
        <v>25847</v>
      </c>
      <c r="B1783" s="76" t="s">
        <v>4018</v>
      </c>
      <c r="C1783" s="76" t="s">
        <v>287</v>
      </c>
      <c r="D1783" s="76" t="s">
        <v>5266</v>
      </c>
      <c r="E1783" s="76">
        <v>473</v>
      </c>
      <c r="F1783" s="76">
        <v>24</v>
      </c>
      <c r="G1783" s="77">
        <v>4.5999999999999996</v>
      </c>
      <c r="H1783" s="76" t="s">
        <v>5000</v>
      </c>
      <c r="I1783" s="77">
        <v>4.25</v>
      </c>
      <c r="J1783" s="2">
        <v>1</v>
      </c>
      <c r="K1783" s="119" cm="1">
        <f t="array" ref="K1783">ROUND(IF(C1783="Beer",SUM(LOOKUP(2,1/(SRP!$B$7:$B$9&lt;=E1783)/(SRP!$C$7:$C$9&gt;=E1783),SRP!$D$7:$D$9)*(G1783/100)*(E1783/1000)),IF(C1783="Spirits",SUM(LOOKUP(2,1/(SRP!$B$2:$B$6&lt;=E1783)/(SRP!$C$2:$C$6&gt;=E1783),SRP!$D$2:$D$6)*(G1783/100)*(E1783/1000)),IF(AND(C1783="Wine",D1783="Fortified Wines"),SUM(LOOKUP(2,1/(SRP!$B$20:$B$23&lt;=E1783)/(SRP!$C$20:$C$23&gt;=E1783),SRP!$D$20:$D$23)*(G1783/100)*(E1783/1000)),IF(C1783="Wine",SUM(LOOKUP(2,1/(SRP!$B$15:$B$19&lt;=E1783)/(SRP!$C$15:$C$19&gt;=E1783),SRP!$D$15:$D$19)*(G1783/100)*(E1783/1000)),IF(C1783="Ready to Drink",SUM(LOOKUP(2,1/(SRP!$B$10:$B$14&lt;=E1783)/(SRP!$C$10:$C$14&gt;=E1783),SRP!$D$10:$D$14)*(G1783/100)*(E1783/1000)),0))))),2)</f>
        <v>1.52</v>
      </c>
    </row>
    <row r="1784" spans="1:11" x14ac:dyDescent="0.35">
      <c r="A1784" s="2">
        <v>25847</v>
      </c>
      <c r="B1784" s="76" t="s">
        <v>4018</v>
      </c>
      <c r="C1784" s="76" t="s">
        <v>287</v>
      </c>
      <c r="D1784" s="76" t="s">
        <v>5266</v>
      </c>
      <c r="E1784" s="76">
        <v>473</v>
      </c>
      <c r="F1784" s="76">
        <v>24</v>
      </c>
      <c r="G1784" s="77">
        <v>4.5999999999999996</v>
      </c>
      <c r="H1784" s="76" t="s">
        <v>5000</v>
      </c>
      <c r="I1784" s="77">
        <v>4.25</v>
      </c>
      <c r="J1784" s="2">
        <v>1</v>
      </c>
      <c r="K1784" s="119" cm="1">
        <f t="array" ref="K1784">ROUND(IF(C1784="Beer",SUM(LOOKUP(2,1/(SRP!$B$7:$B$9&lt;=E1784)/(SRP!$C$7:$C$9&gt;=E1784),SRP!$D$7:$D$9)*(G1784/100)*(E1784/1000)),IF(C1784="Spirits",SUM(LOOKUP(2,1/(SRP!$B$2:$B$6&lt;=E1784)/(SRP!$C$2:$C$6&gt;=E1784),SRP!$D$2:$D$6)*(G1784/100)*(E1784/1000)),IF(AND(C1784="Wine",D1784="Fortified Wines"),SUM(LOOKUP(2,1/(SRP!$B$20:$B$23&lt;=E1784)/(SRP!$C$20:$C$23&gt;=E1784),SRP!$D$20:$D$23)*(G1784/100)*(E1784/1000)),IF(C1784="Wine",SUM(LOOKUP(2,1/(SRP!$B$15:$B$19&lt;=E1784)/(SRP!$C$15:$C$19&gt;=E1784),SRP!$D$15:$D$19)*(G1784/100)*(E1784/1000)),IF(C1784="Ready to Drink",SUM(LOOKUP(2,1/(SRP!$B$10:$B$14&lt;=E1784)/(SRP!$C$10:$C$14&gt;=E1784),SRP!$D$10:$D$14)*(G1784/100)*(E1784/1000)),0))))),2)</f>
        <v>1.52</v>
      </c>
    </row>
    <row r="1785" spans="1:11" x14ac:dyDescent="0.35">
      <c r="A1785" s="2">
        <v>25863</v>
      </c>
      <c r="B1785" s="76" t="s">
        <v>1374</v>
      </c>
      <c r="C1785" s="76" t="s">
        <v>287</v>
      </c>
      <c r="D1785" s="76" t="s">
        <v>5230</v>
      </c>
      <c r="E1785" s="76">
        <v>473</v>
      </c>
      <c r="F1785" s="76">
        <v>24</v>
      </c>
      <c r="G1785" s="77">
        <v>5</v>
      </c>
      <c r="H1785" s="76" t="s">
        <v>5001</v>
      </c>
      <c r="I1785" s="77">
        <v>3.25</v>
      </c>
      <c r="J1785" s="2">
        <v>1</v>
      </c>
      <c r="K1785" s="119" cm="1">
        <f t="array" ref="K1785">ROUND(IF(C1785="Beer",SUM(LOOKUP(2,1/(SRP!$B$7:$B$9&lt;=E1785)/(SRP!$C$7:$C$9&gt;=E1785),SRP!$D$7:$D$9)*(G1785/100)*(E1785/1000)),IF(C1785="Spirits",SUM(LOOKUP(2,1/(SRP!$B$2:$B$6&lt;=E1785)/(SRP!$C$2:$C$6&gt;=E1785),SRP!$D$2:$D$6)*(G1785/100)*(E1785/1000)),IF(AND(C1785="Wine",D1785="Fortified Wines"),SUM(LOOKUP(2,1/(SRP!$B$20:$B$23&lt;=E1785)/(SRP!$C$20:$C$23&gt;=E1785),SRP!$D$20:$D$23)*(G1785/100)*(E1785/1000)),IF(C1785="Wine",SUM(LOOKUP(2,1/(SRP!$B$15:$B$19&lt;=E1785)/(SRP!$C$15:$C$19&gt;=E1785),SRP!$D$15:$D$19)*(G1785/100)*(E1785/1000)),IF(C1785="Ready to Drink",SUM(LOOKUP(2,1/(SRP!$B$10:$B$14&lt;=E1785)/(SRP!$C$10:$C$14&gt;=E1785),SRP!$D$10:$D$14)*(G1785/100)*(E1785/1000)),0))))),2)</f>
        <v>1.65</v>
      </c>
    </row>
    <row r="1786" spans="1:11" x14ac:dyDescent="0.35">
      <c r="A1786" s="2">
        <v>25863</v>
      </c>
      <c r="B1786" s="76" t="s">
        <v>1374</v>
      </c>
      <c r="C1786" s="76" t="s">
        <v>287</v>
      </c>
      <c r="D1786" s="76" t="s">
        <v>5230</v>
      </c>
      <c r="E1786" s="76">
        <v>473</v>
      </c>
      <c r="F1786" s="76">
        <v>24</v>
      </c>
      <c r="G1786" s="77">
        <v>5</v>
      </c>
      <c r="H1786" s="76" t="s">
        <v>5001</v>
      </c>
      <c r="I1786" s="77">
        <v>3.25</v>
      </c>
      <c r="J1786" s="2">
        <v>1</v>
      </c>
      <c r="K1786" s="119" cm="1">
        <f t="array" ref="K1786">ROUND(IF(C1786="Beer",SUM(LOOKUP(2,1/(SRP!$B$7:$B$9&lt;=E1786)/(SRP!$C$7:$C$9&gt;=E1786),SRP!$D$7:$D$9)*(G1786/100)*(E1786/1000)),IF(C1786="Spirits",SUM(LOOKUP(2,1/(SRP!$B$2:$B$6&lt;=E1786)/(SRP!$C$2:$C$6&gt;=E1786),SRP!$D$2:$D$6)*(G1786/100)*(E1786/1000)),IF(AND(C1786="Wine",D1786="Fortified Wines"),SUM(LOOKUP(2,1/(SRP!$B$20:$B$23&lt;=E1786)/(SRP!$C$20:$C$23&gt;=E1786),SRP!$D$20:$D$23)*(G1786/100)*(E1786/1000)),IF(C1786="Wine",SUM(LOOKUP(2,1/(SRP!$B$15:$B$19&lt;=E1786)/(SRP!$C$15:$C$19&gt;=E1786),SRP!$D$15:$D$19)*(G1786/100)*(E1786/1000)),IF(C1786="Ready to Drink",SUM(LOOKUP(2,1/(SRP!$B$10:$B$14&lt;=E1786)/(SRP!$C$10:$C$14&gt;=E1786),SRP!$D$10:$D$14)*(G1786/100)*(E1786/1000)),0))))),2)</f>
        <v>1.65</v>
      </c>
    </row>
    <row r="1787" spans="1:11" x14ac:dyDescent="0.35">
      <c r="A1787" s="2">
        <v>25880</v>
      </c>
      <c r="B1787" s="76" t="s">
        <v>3742</v>
      </c>
      <c r="C1787" s="76" t="s">
        <v>287</v>
      </c>
      <c r="D1787" s="76" t="s">
        <v>5266</v>
      </c>
      <c r="E1787" s="76">
        <v>473</v>
      </c>
      <c r="F1787" s="76">
        <v>24</v>
      </c>
      <c r="G1787" s="77">
        <v>5.5</v>
      </c>
      <c r="H1787" s="76" t="s">
        <v>3375</v>
      </c>
      <c r="I1787" s="77">
        <v>4.29</v>
      </c>
      <c r="J1787" s="2">
        <v>1</v>
      </c>
      <c r="K1787" s="119" cm="1">
        <f t="array" ref="K1787">ROUND(IF(C1787="Beer",SUM(LOOKUP(2,1/(SRP!$B$7:$B$9&lt;=E1787)/(SRP!$C$7:$C$9&gt;=E1787),SRP!$D$7:$D$9)*(G1787/100)*(E1787/1000)),IF(C1787="Spirits",SUM(LOOKUP(2,1/(SRP!$B$2:$B$6&lt;=E1787)/(SRP!$C$2:$C$6&gt;=E1787),SRP!$D$2:$D$6)*(G1787/100)*(E1787/1000)),IF(AND(C1787="Wine",D1787="Fortified Wines"),SUM(LOOKUP(2,1/(SRP!$B$20:$B$23&lt;=E1787)/(SRP!$C$20:$C$23&gt;=E1787),SRP!$D$20:$D$23)*(G1787/100)*(E1787/1000)),IF(C1787="Wine",SUM(LOOKUP(2,1/(SRP!$B$15:$B$19&lt;=E1787)/(SRP!$C$15:$C$19&gt;=E1787),SRP!$D$15:$D$19)*(G1787/100)*(E1787/1000)),IF(C1787="Ready to Drink",SUM(LOOKUP(2,1/(SRP!$B$10:$B$14&lt;=E1787)/(SRP!$C$10:$C$14&gt;=E1787),SRP!$D$10:$D$14)*(G1787/100)*(E1787/1000)),0))))),2)</f>
        <v>1.82</v>
      </c>
    </row>
    <row r="1788" spans="1:11" x14ac:dyDescent="0.35">
      <c r="A1788" s="2">
        <v>25884</v>
      </c>
      <c r="B1788" s="76" t="s">
        <v>1375</v>
      </c>
      <c r="C1788" s="76" t="s">
        <v>287</v>
      </c>
      <c r="D1788" s="76" t="s">
        <v>5240</v>
      </c>
      <c r="E1788" s="76">
        <v>473</v>
      </c>
      <c r="F1788" s="76">
        <v>24</v>
      </c>
      <c r="G1788" s="77">
        <v>6.5</v>
      </c>
      <c r="H1788" s="76" t="s">
        <v>3383</v>
      </c>
      <c r="I1788" s="77">
        <v>3.34</v>
      </c>
      <c r="J1788" s="2">
        <v>1</v>
      </c>
      <c r="K1788" s="119" cm="1">
        <f t="array" ref="K1788">ROUND(IF(C1788="Beer",SUM(LOOKUP(2,1/(SRP!$B$7:$B$9&lt;=E1788)/(SRP!$C$7:$C$9&gt;=E1788),SRP!$D$7:$D$9)*(G1788/100)*(E1788/1000)),IF(C1788="Spirits",SUM(LOOKUP(2,1/(SRP!$B$2:$B$6&lt;=E1788)/(SRP!$C$2:$C$6&gt;=E1788),SRP!$D$2:$D$6)*(G1788/100)*(E1788/1000)),IF(AND(C1788="Wine",D1788="Fortified Wines"),SUM(LOOKUP(2,1/(SRP!$B$20:$B$23&lt;=E1788)/(SRP!$C$20:$C$23&gt;=E1788),SRP!$D$20:$D$23)*(G1788/100)*(E1788/1000)),IF(C1788="Wine",SUM(LOOKUP(2,1/(SRP!$B$15:$B$19&lt;=E1788)/(SRP!$C$15:$C$19&gt;=E1788),SRP!$D$15:$D$19)*(G1788/100)*(E1788/1000)),IF(C1788="Ready to Drink",SUM(LOOKUP(2,1/(SRP!$B$10:$B$14&lt;=E1788)/(SRP!$C$10:$C$14&gt;=E1788),SRP!$D$10:$D$14)*(G1788/100)*(E1788/1000)),0))))),2)</f>
        <v>2.15</v>
      </c>
    </row>
    <row r="1789" spans="1:11" x14ac:dyDescent="0.35">
      <c r="A1789" s="2">
        <v>25884</v>
      </c>
      <c r="B1789" s="76" t="s">
        <v>1375</v>
      </c>
      <c r="C1789" s="76" t="s">
        <v>287</v>
      </c>
      <c r="D1789" s="76" t="s">
        <v>5240</v>
      </c>
      <c r="E1789" s="76">
        <v>473</v>
      </c>
      <c r="F1789" s="76">
        <v>24</v>
      </c>
      <c r="G1789" s="77">
        <v>6.5</v>
      </c>
      <c r="H1789" s="76" t="s">
        <v>3383</v>
      </c>
      <c r="I1789" s="77">
        <v>3.34</v>
      </c>
      <c r="J1789" s="2">
        <v>1</v>
      </c>
      <c r="K1789" s="119" cm="1">
        <f t="array" ref="K1789">ROUND(IF(C1789="Beer",SUM(LOOKUP(2,1/(SRP!$B$7:$B$9&lt;=E1789)/(SRP!$C$7:$C$9&gt;=E1789),SRP!$D$7:$D$9)*(G1789/100)*(E1789/1000)),IF(C1789="Spirits",SUM(LOOKUP(2,1/(SRP!$B$2:$B$6&lt;=E1789)/(SRP!$C$2:$C$6&gt;=E1789),SRP!$D$2:$D$6)*(G1789/100)*(E1789/1000)),IF(AND(C1789="Wine",D1789="Fortified Wines"),SUM(LOOKUP(2,1/(SRP!$B$20:$B$23&lt;=E1789)/(SRP!$C$20:$C$23&gt;=E1789),SRP!$D$20:$D$23)*(G1789/100)*(E1789/1000)),IF(C1789="Wine",SUM(LOOKUP(2,1/(SRP!$B$15:$B$19&lt;=E1789)/(SRP!$C$15:$C$19&gt;=E1789),SRP!$D$15:$D$19)*(G1789/100)*(E1789/1000)),IF(C1789="Ready to Drink",SUM(LOOKUP(2,1/(SRP!$B$10:$B$14&lt;=E1789)/(SRP!$C$10:$C$14&gt;=E1789),SRP!$D$10:$D$14)*(G1789/100)*(E1789/1000)),0))))),2)</f>
        <v>2.15</v>
      </c>
    </row>
    <row r="1790" spans="1:11" x14ac:dyDescent="0.35">
      <c r="A1790" s="2">
        <v>25885</v>
      </c>
      <c r="B1790" s="76" t="s">
        <v>4025</v>
      </c>
      <c r="C1790" s="76" t="s">
        <v>287</v>
      </c>
      <c r="D1790" s="76" t="s">
        <v>5240</v>
      </c>
      <c r="E1790" s="76">
        <v>473</v>
      </c>
      <c r="F1790" s="76">
        <v>24</v>
      </c>
      <c r="G1790" s="77">
        <v>6.5</v>
      </c>
      <c r="H1790" s="76" t="s">
        <v>3375</v>
      </c>
      <c r="I1790" s="77">
        <v>4.79</v>
      </c>
      <c r="J1790" s="2">
        <v>1</v>
      </c>
      <c r="K1790" s="119" cm="1">
        <f t="array" ref="K1790">ROUND(IF(C1790="Beer",SUM(LOOKUP(2,1/(SRP!$B$7:$B$9&lt;=E1790)/(SRP!$C$7:$C$9&gt;=E1790),SRP!$D$7:$D$9)*(G1790/100)*(E1790/1000)),IF(C1790="Spirits",SUM(LOOKUP(2,1/(SRP!$B$2:$B$6&lt;=E1790)/(SRP!$C$2:$C$6&gt;=E1790),SRP!$D$2:$D$6)*(G1790/100)*(E1790/1000)),IF(AND(C1790="Wine",D1790="Fortified Wines"),SUM(LOOKUP(2,1/(SRP!$B$20:$B$23&lt;=E1790)/(SRP!$C$20:$C$23&gt;=E1790),SRP!$D$20:$D$23)*(G1790/100)*(E1790/1000)),IF(C1790="Wine",SUM(LOOKUP(2,1/(SRP!$B$15:$B$19&lt;=E1790)/(SRP!$C$15:$C$19&gt;=E1790),SRP!$D$15:$D$19)*(G1790/100)*(E1790/1000)),IF(C1790="Ready to Drink",SUM(LOOKUP(2,1/(SRP!$B$10:$B$14&lt;=E1790)/(SRP!$C$10:$C$14&gt;=E1790),SRP!$D$10:$D$14)*(G1790/100)*(E1790/1000)),0))))),2)</f>
        <v>2.15</v>
      </c>
    </row>
    <row r="1791" spans="1:11" x14ac:dyDescent="0.35">
      <c r="A1791" s="2">
        <v>25886</v>
      </c>
      <c r="B1791" s="76" t="s">
        <v>1376</v>
      </c>
      <c r="C1791" s="76" t="s">
        <v>287</v>
      </c>
      <c r="D1791" s="76" t="s">
        <v>5240</v>
      </c>
      <c r="E1791" s="76">
        <v>3784</v>
      </c>
      <c r="F1791" s="76">
        <v>3</v>
      </c>
      <c r="G1791" s="77">
        <v>6.7</v>
      </c>
      <c r="H1791" s="76" t="s">
        <v>3375</v>
      </c>
      <c r="I1791" s="77">
        <v>27.99</v>
      </c>
      <c r="J1791" s="2">
        <v>8</v>
      </c>
      <c r="K1791" s="119" cm="1">
        <f t="array" ref="K1791">ROUND(IF(C1791="Beer",SUM(LOOKUP(2,1/(SRP!$B$7:$B$9&lt;=E1791)/(SRP!$C$7:$C$9&gt;=E1791),SRP!$D$7:$D$9)*(G1791/100)*(E1791/1000)),IF(C1791="Spirits",SUM(LOOKUP(2,1/(SRP!$B$2:$B$6&lt;=E1791)/(SRP!$C$2:$C$6&gt;=E1791),SRP!$D$2:$D$6)*(G1791/100)*(E1791/1000)),IF(AND(C1791="Wine",D1791="Fortified Wines"),SUM(LOOKUP(2,1/(SRP!$B$20:$B$23&lt;=E1791)/(SRP!$C$20:$C$23&gt;=E1791),SRP!$D$20:$D$23)*(G1791/100)*(E1791/1000)),IF(C1791="Wine",SUM(LOOKUP(2,1/(SRP!$B$15:$B$19&lt;=E1791)/(SRP!$C$15:$C$19&gt;=E1791),SRP!$D$15:$D$19)*(G1791/100)*(E1791/1000)),IF(C1791="Ready to Drink",SUM(LOOKUP(2,1/(SRP!$B$10:$B$14&lt;=E1791)/(SRP!$C$10:$C$14&gt;=E1791),SRP!$D$10:$D$14)*(G1791/100)*(E1791/1000)),0))))),2)</f>
        <v>17.7</v>
      </c>
    </row>
    <row r="1792" spans="1:11" x14ac:dyDescent="0.35">
      <c r="A1792" s="2">
        <v>25887</v>
      </c>
      <c r="B1792" s="76" t="s">
        <v>1377</v>
      </c>
      <c r="C1792" s="76" t="s">
        <v>287</v>
      </c>
      <c r="D1792" s="76" t="s">
        <v>5230</v>
      </c>
      <c r="E1792" s="76">
        <v>473</v>
      </c>
      <c r="F1792" s="76">
        <v>24</v>
      </c>
      <c r="G1792" s="77">
        <v>5</v>
      </c>
      <c r="H1792" s="76" t="s">
        <v>3383</v>
      </c>
      <c r="I1792" s="77">
        <v>3.34</v>
      </c>
      <c r="J1792" s="2">
        <v>1</v>
      </c>
      <c r="K1792" s="119" cm="1">
        <f t="array" ref="K1792">ROUND(IF(C1792="Beer",SUM(LOOKUP(2,1/(SRP!$B$7:$B$9&lt;=E1792)/(SRP!$C$7:$C$9&gt;=E1792),SRP!$D$7:$D$9)*(G1792/100)*(E1792/1000)),IF(C1792="Spirits",SUM(LOOKUP(2,1/(SRP!$B$2:$B$6&lt;=E1792)/(SRP!$C$2:$C$6&gt;=E1792),SRP!$D$2:$D$6)*(G1792/100)*(E1792/1000)),IF(AND(C1792="Wine",D1792="Fortified Wines"),SUM(LOOKUP(2,1/(SRP!$B$20:$B$23&lt;=E1792)/(SRP!$C$20:$C$23&gt;=E1792),SRP!$D$20:$D$23)*(G1792/100)*(E1792/1000)),IF(C1792="Wine",SUM(LOOKUP(2,1/(SRP!$B$15:$B$19&lt;=E1792)/(SRP!$C$15:$C$19&gt;=E1792),SRP!$D$15:$D$19)*(G1792/100)*(E1792/1000)),IF(C1792="Ready to Drink",SUM(LOOKUP(2,1/(SRP!$B$10:$B$14&lt;=E1792)/(SRP!$C$10:$C$14&gt;=E1792),SRP!$D$10:$D$14)*(G1792/100)*(E1792/1000)),0))))),2)</f>
        <v>1.65</v>
      </c>
    </row>
    <row r="1793" spans="1:11" x14ac:dyDescent="0.35">
      <c r="A1793" s="2">
        <v>25887</v>
      </c>
      <c r="B1793" s="76" t="s">
        <v>1377</v>
      </c>
      <c r="C1793" s="76" t="s">
        <v>287</v>
      </c>
      <c r="D1793" s="76" t="s">
        <v>5230</v>
      </c>
      <c r="E1793" s="76">
        <v>473</v>
      </c>
      <c r="F1793" s="76">
        <v>24</v>
      </c>
      <c r="G1793" s="77">
        <v>5</v>
      </c>
      <c r="H1793" s="76" t="s">
        <v>3383</v>
      </c>
      <c r="I1793" s="77">
        <v>3.34</v>
      </c>
      <c r="J1793" s="2">
        <v>1</v>
      </c>
      <c r="K1793" s="119" cm="1">
        <f t="array" ref="K1793">ROUND(IF(C1793="Beer",SUM(LOOKUP(2,1/(SRP!$B$7:$B$9&lt;=E1793)/(SRP!$C$7:$C$9&gt;=E1793),SRP!$D$7:$D$9)*(G1793/100)*(E1793/1000)),IF(C1793="Spirits",SUM(LOOKUP(2,1/(SRP!$B$2:$B$6&lt;=E1793)/(SRP!$C$2:$C$6&gt;=E1793),SRP!$D$2:$D$6)*(G1793/100)*(E1793/1000)),IF(AND(C1793="Wine",D1793="Fortified Wines"),SUM(LOOKUP(2,1/(SRP!$B$20:$B$23&lt;=E1793)/(SRP!$C$20:$C$23&gt;=E1793),SRP!$D$20:$D$23)*(G1793/100)*(E1793/1000)),IF(C1793="Wine",SUM(LOOKUP(2,1/(SRP!$B$15:$B$19&lt;=E1793)/(SRP!$C$15:$C$19&gt;=E1793),SRP!$D$15:$D$19)*(G1793/100)*(E1793/1000)),IF(C1793="Ready to Drink",SUM(LOOKUP(2,1/(SRP!$B$10:$B$14&lt;=E1793)/(SRP!$C$10:$C$14&gt;=E1793),SRP!$D$10:$D$14)*(G1793/100)*(E1793/1000)),0))))),2)</f>
        <v>1.65</v>
      </c>
    </row>
    <row r="1794" spans="1:11" x14ac:dyDescent="0.35">
      <c r="A1794" s="2">
        <v>25896</v>
      </c>
      <c r="B1794" s="76" t="s">
        <v>6402</v>
      </c>
      <c r="C1794" s="76" t="s">
        <v>287</v>
      </c>
      <c r="D1794" s="76" t="s">
        <v>5271</v>
      </c>
      <c r="E1794" s="76">
        <v>2838</v>
      </c>
      <c r="F1794" s="76">
        <v>4</v>
      </c>
      <c r="G1794" s="77">
        <v>2.5</v>
      </c>
      <c r="H1794" s="76" t="s">
        <v>3326</v>
      </c>
      <c r="I1794" s="77">
        <v>20.99</v>
      </c>
      <c r="J1794" s="2">
        <v>6</v>
      </c>
      <c r="K1794" s="119" cm="1">
        <f t="array" ref="K1794">ROUND(IF(C1794="Beer",SUM(LOOKUP(2,1/(SRP!$B$7:$B$9&lt;=E1794)/(SRP!$C$7:$C$9&gt;=E1794),SRP!$D$7:$D$9)*(G1794/100)*(E1794/1000)),IF(C1794="Spirits",SUM(LOOKUP(2,1/(SRP!$B$2:$B$6&lt;=E1794)/(SRP!$C$2:$C$6&gt;=E1794),SRP!$D$2:$D$6)*(G1794/100)*(E1794/1000)),IF(AND(C1794="Wine",D1794="Fortified Wines"),SUM(LOOKUP(2,1/(SRP!$B$20:$B$23&lt;=E1794)/(SRP!$C$20:$C$23&gt;=E1794),SRP!$D$20:$D$23)*(G1794/100)*(E1794/1000)),IF(C1794="Wine",SUM(LOOKUP(2,1/(SRP!$B$15:$B$19&lt;=E1794)/(SRP!$C$15:$C$19&gt;=E1794),SRP!$D$15:$D$19)*(G1794/100)*(E1794/1000)),IF(C1794="Ready to Drink",SUM(LOOKUP(2,1/(SRP!$B$10:$B$14&lt;=E1794)/(SRP!$C$10:$C$14&gt;=E1794),SRP!$D$10:$D$14)*(G1794/100)*(E1794/1000)),0))))),2)</f>
        <v>4.95</v>
      </c>
    </row>
    <row r="1795" spans="1:11" x14ac:dyDescent="0.35">
      <c r="A1795" s="2">
        <v>25896</v>
      </c>
      <c r="B1795" s="76" t="s">
        <v>6402</v>
      </c>
      <c r="C1795" s="76" t="s">
        <v>287</v>
      </c>
      <c r="D1795" s="76" t="s">
        <v>5271</v>
      </c>
      <c r="E1795" s="76">
        <v>2838</v>
      </c>
      <c r="F1795" s="76">
        <v>4</v>
      </c>
      <c r="G1795" s="77">
        <v>2.5</v>
      </c>
      <c r="H1795" s="76" t="s">
        <v>3326</v>
      </c>
      <c r="I1795" s="77">
        <v>20.99</v>
      </c>
      <c r="J1795" s="2">
        <v>6</v>
      </c>
      <c r="K1795" s="119" cm="1">
        <f t="array" ref="K1795">ROUND(IF(C1795="Beer",SUM(LOOKUP(2,1/(SRP!$B$7:$B$9&lt;=E1795)/(SRP!$C$7:$C$9&gt;=E1795),SRP!$D$7:$D$9)*(G1795/100)*(E1795/1000)),IF(C1795="Spirits",SUM(LOOKUP(2,1/(SRP!$B$2:$B$6&lt;=E1795)/(SRP!$C$2:$C$6&gt;=E1795),SRP!$D$2:$D$6)*(G1795/100)*(E1795/1000)),IF(AND(C1795="Wine",D1795="Fortified Wines"),SUM(LOOKUP(2,1/(SRP!$B$20:$B$23&lt;=E1795)/(SRP!$C$20:$C$23&gt;=E1795),SRP!$D$20:$D$23)*(G1795/100)*(E1795/1000)),IF(C1795="Wine",SUM(LOOKUP(2,1/(SRP!$B$15:$B$19&lt;=E1795)/(SRP!$C$15:$C$19&gt;=E1795),SRP!$D$15:$D$19)*(G1795/100)*(E1795/1000)),IF(C1795="Ready to Drink",SUM(LOOKUP(2,1/(SRP!$B$10:$B$14&lt;=E1795)/(SRP!$C$10:$C$14&gt;=E1795),SRP!$D$10:$D$14)*(G1795/100)*(E1795/1000)),0))))),2)</f>
        <v>4.95</v>
      </c>
    </row>
    <row r="1796" spans="1:11" x14ac:dyDescent="0.35">
      <c r="A1796" s="2">
        <v>25898</v>
      </c>
      <c r="B1796" s="76" t="s">
        <v>1378</v>
      </c>
      <c r="C1796" s="76" t="s">
        <v>287</v>
      </c>
      <c r="D1796" s="76" t="s">
        <v>5266</v>
      </c>
      <c r="E1796" s="76">
        <v>473</v>
      </c>
      <c r="F1796" s="76">
        <v>24</v>
      </c>
      <c r="G1796" s="77">
        <v>5</v>
      </c>
      <c r="H1796" s="76" t="s">
        <v>3383</v>
      </c>
      <c r="I1796" s="77">
        <v>2.83</v>
      </c>
      <c r="J1796" s="2">
        <v>1</v>
      </c>
      <c r="K1796" s="119" cm="1">
        <f t="array" ref="K1796">ROUND(IF(C1796="Beer",SUM(LOOKUP(2,1/(SRP!$B$7:$B$9&lt;=E1796)/(SRP!$C$7:$C$9&gt;=E1796),SRP!$D$7:$D$9)*(G1796/100)*(E1796/1000)),IF(C1796="Spirits",SUM(LOOKUP(2,1/(SRP!$B$2:$B$6&lt;=E1796)/(SRP!$C$2:$C$6&gt;=E1796),SRP!$D$2:$D$6)*(G1796/100)*(E1796/1000)),IF(AND(C1796="Wine",D1796="Fortified Wines"),SUM(LOOKUP(2,1/(SRP!$B$20:$B$23&lt;=E1796)/(SRP!$C$20:$C$23&gt;=E1796),SRP!$D$20:$D$23)*(G1796/100)*(E1796/1000)),IF(C1796="Wine",SUM(LOOKUP(2,1/(SRP!$B$15:$B$19&lt;=E1796)/(SRP!$C$15:$C$19&gt;=E1796),SRP!$D$15:$D$19)*(G1796/100)*(E1796/1000)),IF(C1796="Ready to Drink",SUM(LOOKUP(2,1/(SRP!$B$10:$B$14&lt;=E1796)/(SRP!$C$10:$C$14&gt;=E1796),SRP!$D$10:$D$14)*(G1796/100)*(E1796/1000)),0))))),2)</f>
        <v>1.65</v>
      </c>
    </row>
    <row r="1797" spans="1:11" x14ac:dyDescent="0.35">
      <c r="A1797" s="2">
        <v>25898</v>
      </c>
      <c r="B1797" s="76" t="s">
        <v>1378</v>
      </c>
      <c r="C1797" s="76" t="s">
        <v>287</v>
      </c>
      <c r="D1797" s="76" t="s">
        <v>5266</v>
      </c>
      <c r="E1797" s="76">
        <v>473</v>
      </c>
      <c r="F1797" s="76">
        <v>24</v>
      </c>
      <c r="G1797" s="77">
        <v>5</v>
      </c>
      <c r="H1797" s="76" t="s">
        <v>3383</v>
      </c>
      <c r="I1797" s="77">
        <v>2.83</v>
      </c>
      <c r="J1797" s="2">
        <v>1</v>
      </c>
      <c r="K1797" s="119" cm="1">
        <f t="array" ref="K1797">ROUND(IF(C1797="Beer",SUM(LOOKUP(2,1/(SRP!$B$7:$B$9&lt;=E1797)/(SRP!$C$7:$C$9&gt;=E1797),SRP!$D$7:$D$9)*(G1797/100)*(E1797/1000)),IF(C1797="Spirits",SUM(LOOKUP(2,1/(SRP!$B$2:$B$6&lt;=E1797)/(SRP!$C$2:$C$6&gt;=E1797),SRP!$D$2:$D$6)*(G1797/100)*(E1797/1000)),IF(AND(C1797="Wine",D1797="Fortified Wines"),SUM(LOOKUP(2,1/(SRP!$B$20:$B$23&lt;=E1797)/(SRP!$C$20:$C$23&gt;=E1797),SRP!$D$20:$D$23)*(G1797/100)*(E1797/1000)),IF(C1797="Wine",SUM(LOOKUP(2,1/(SRP!$B$15:$B$19&lt;=E1797)/(SRP!$C$15:$C$19&gt;=E1797),SRP!$D$15:$D$19)*(G1797/100)*(E1797/1000)),IF(C1797="Ready to Drink",SUM(LOOKUP(2,1/(SRP!$B$10:$B$14&lt;=E1797)/(SRP!$C$10:$C$14&gt;=E1797),SRP!$D$10:$D$14)*(G1797/100)*(E1797/1000)),0))))),2)</f>
        <v>1.65</v>
      </c>
    </row>
    <row r="1798" spans="1:11" x14ac:dyDescent="0.35">
      <c r="A1798" s="2">
        <v>25900</v>
      </c>
      <c r="B1798" s="76" t="s">
        <v>5359</v>
      </c>
      <c r="C1798" s="76" t="s">
        <v>287</v>
      </c>
      <c r="D1798" s="76" t="s">
        <v>5266</v>
      </c>
      <c r="E1798" s="76">
        <v>473</v>
      </c>
      <c r="F1798" s="76">
        <v>24</v>
      </c>
      <c r="G1798" s="77">
        <v>5</v>
      </c>
      <c r="H1798" s="76" t="s">
        <v>3383</v>
      </c>
      <c r="I1798" s="77">
        <v>3.34</v>
      </c>
      <c r="J1798" s="2">
        <v>1</v>
      </c>
      <c r="K1798" s="119" cm="1">
        <f t="array" ref="K1798">ROUND(IF(C1798="Beer",SUM(LOOKUP(2,1/(SRP!$B$7:$B$9&lt;=E1798)/(SRP!$C$7:$C$9&gt;=E1798),SRP!$D$7:$D$9)*(G1798/100)*(E1798/1000)),IF(C1798="Spirits",SUM(LOOKUP(2,1/(SRP!$B$2:$B$6&lt;=E1798)/(SRP!$C$2:$C$6&gt;=E1798),SRP!$D$2:$D$6)*(G1798/100)*(E1798/1000)),IF(AND(C1798="Wine",D1798="Fortified Wines"),SUM(LOOKUP(2,1/(SRP!$B$20:$B$23&lt;=E1798)/(SRP!$C$20:$C$23&gt;=E1798),SRP!$D$20:$D$23)*(G1798/100)*(E1798/1000)),IF(C1798="Wine",SUM(LOOKUP(2,1/(SRP!$B$15:$B$19&lt;=E1798)/(SRP!$C$15:$C$19&gt;=E1798),SRP!$D$15:$D$19)*(G1798/100)*(E1798/1000)),IF(C1798="Ready to Drink",SUM(LOOKUP(2,1/(SRP!$B$10:$B$14&lt;=E1798)/(SRP!$C$10:$C$14&gt;=E1798),SRP!$D$10:$D$14)*(G1798/100)*(E1798/1000)),0))))),2)</f>
        <v>1.65</v>
      </c>
    </row>
    <row r="1799" spans="1:11" x14ac:dyDescent="0.35">
      <c r="A1799" s="2">
        <v>25900</v>
      </c>
      <c r="B1799" s="76" t="s">
        <v>5359</v>
      </c>
      <c r="C1799" s="76" t="s">
        <v>287</v>
      </c>
      <c r="D1799" s="76" t="s">
        <v>5266</v>
      </c>
      <c r="E1799" s="76">
        <v>473</v>
      </c>
      <c r="F1799" s="76">
        <v>24</v>
      </c>
      <c r="G1799" s="77">
        <v>5</v>
      </c>
      <c r="H1799" s="76" t="s">
        <v>3383</v>
      </c>
      <c r="I1799" s="77">
        <v>3.34</v>
      </c>
      <c r="J1799" s="2">
        <v>1</v>
      </c>
      <c r="K1799" s="119" cm="1">
        <f t="array" ref="K1799">ROUND(IF(C1799="Beer",SUM(LOOKUP(2,1/(SRP!$B$7:$B$9&lt;=E1799)/(SRP!$C$7:$C$9&gt;=E1799),SRP!$D$7:$D$9)*(G1799/100)*(E1799/1000)),IF(C1799="Spirits",SUM(LOOKUP(2,1/(SRP!$B$2:$B$6&lt;=E1799)/(SRP!$C$2:$C$6&gt;=E1799),SRP!$D$2:$D$6)*(G1799/100)*(E1799/1000)),IF(AND(C1799="Wine",D1799="Fortified Wines"),SUM(LOOKUP(2,1/(SRP!$B$20:$B$23&lt;=E1799)/(SRP!$C$20:$C$23&gt;=E1799),SRP!$D$20:$D$23)*(G1799/100)*(E1799/1000)),IF(C1799="Wine",SUM(LOOKUP(2,1/(SRP!$B$15:$B$19&lt;=E1799)/(SRP!$C$15:$C$19&gt;=E1799),SRP!$D$15:$D$19)*(G1799/100)*(E1799/1000)),IF(C1799="Ready to Drink",SUM(LOOKUP(2,1/(SRP!$B$10:$B$14&lt;=E1799)/(SRP!$C$10:$C$14&gt;=E1799),SRP!$D$10:$D$14)*(G1799/100)*(E1799/1000)),0))))),2)</f>
        <v>1.65</v>
      </c>
    </row>
    <row r="1800" spans="1:11" x14ac:dyDescent="0.35">
      <c r="A1800" s="2">
        <v>25908</v>
      </c>
      <c r="B1800" s="76" t="s">
        <v>1379</v>
      </c>
      <c r="C1800" s="76" t="s">
        <v>287</v>
      </c>
      <c r="D1800" s="76" t="s">
        <v>5230</v>
      </c>
      <c r="E1800" s="76">
        <v>500</v>
      </c>
      <c r="F1800" s="76">
        <v>24</v>
      </c>
      <c r="G1800" s="77">
        <v>5.3</v>
      </c>
      <c r="H1800" s="76" t="s">
        <v>3280</v>
      </c>
      <c r="I1800" s="77">
        <v>3.79</v>
      </c>
      <c r="J1800" s="2">
        <v>1</v>
      </c>
      <c r="K1800" s="119" cm="1">
        <f t="array" ref="K1800">ROUND(IF(C1800="Beer",SUM(LOOKUP(2,1/(SRP!$B$7:$B$9&lt;=E1800)/(SRP!$C$7:$C$9&gt;=E1800),SRP!$D$7:$D$9)*(G1800/100)*(E1800/1000)),IF(C1800="Spirits",SUM(LOOKUP(2,1/(SRP!$B$2:$B$6&lt;=E1800)/(SRP!$C$2:$C$6&gt;=E1800),SRP!$D$2:$D$6)*(G1800/100)*(E1800/1000)),IF(AND(C1800="Wine",D1800="Fortified Wines"),SUM(LOOKUP(2,1/(SRP!$B$20:$B$23&lt;=E1800)/(SRP!$C$20:$C$23&gt;=E1800),SRP!$D$20:$D$23)*(G1800/100)*(E1800/1000)),IF(C1800="Wine",SUM(LOOKUP(2,1/(SRP!$B$15:$B$19&lt;=E1800)/(SRP!$C$15:$C$19&gt;=E1800),SRP!$D$15:$D$19)*(G1800/100)*(E1800/1000)),IF(C1800="Ready to Drink",SUM(LOOKUP(2,1/(SRP!$B$10:$B$14&lt;=E1800)/(SRP!$C$10:$C$14&gt;=E1800),SRP!$D$10:$D$14)*(G1800/100)*(E1800/1000)),0))))),2)</f>
        <v>1.85</v>
      </c>
    </row>
    <row r="1801" spans="1:11" x14ac:dyDescent="0.35">
      <c r="A1801" s="2">
        <v>25908</v>
      </c>
      <c r="B1801" s="76" t="s">
        <v>1379</v>
      </c>
      <c r="C1801" s="76" t="s">
        <v>287</v>
      </c>
      <c r="D1801" s="76" t="s">
        <v>5230</v>
      </c>
      <c r="E1801" s="76">
        <v>500</v>
      </c>
      <c r="F1801" s="76">
        <v>24</v>
      </c>
      <c r="G1801" s="77">
        <v>5.3</v>
      </c>
      <c r="H1801" s="76" t="s">
        <v>3280</v>
      </c>
      <c r="I1801" s="77">
        <v>3.79</v>
      </c>
      <c r="J1801" s="2">
        <v>1</v>
      </c>
      <c r="K1801" s="119" cm="1">
        <f t="array" ref="K1801">ROUND(IF(C1801="Beer",SUM(LOOKUP(2,1/(SRP!$B$7:$B$9&lt;=E1801)/(SRP!$C$7:$C$9&gt;=E1801),SRP!$D$7:$D$9)*(G1801/100)*(E1801/1000)),IF(C1801="Spirits",SUM(LOOKUP(2,1/(SRP!$B$2:$B$6&lt;=E1801)/(SRP!$C$2:$C$6&gt;=E1801),SRP!$D$2:$D$6)*(G1801/100)*(E1801/1000)),IF(AND(C1801="Wine",D1801="Fortified Wines"),SUM(LOOKUP(2,1/(SRP!$B$20:$B$23&lt;=E1801)/(SRP!$C$20:$C$23&gt;=E1801),SRP!$D$20:$D$23)*(G1801/100)*(E1801/1000)),IF(C1801="Wine",SUM(LOOKUP(2,1/(SRP!$B$15:$B$19&lt;=E1801)/(SRP!$C$15:$C$19&gt;=E1801),SRP!$D$15:$D$19)*(G1801/100)*(E1801/1000)),IF(C1801="Ready to Drink",SUM(LOOKUP(2,1/(SRP!$B$10:$B$14&lt;=E1801)/(SRP!$C$10:$C$14&gt;=E1801),SRP!$D$10:$D$14)*(G1801/100)*(E1801/1000)),0))))),2)</f>
        <v>1.85</v>
      </c>
    </row>
    <row r="1802" spans="1:11" x14ac:dyDescent="0.35">
      <c r="A1802" s="2">
        <v>25909</v>
      </c>
      <c r="B1802" s="76" t="s">
        <v>140</v>
      </c>
      <c r="C1802" s="76" t="s">
        <v>286</v>
      </c>
      <c r="D1802" s="76" t="s">
        <v>5251</v>
      </c>
      <c r="E1802" s="76">
        <v>750</v>
      </c>
      <c r="F1802" s="76">
        <v>12</v>
      </c>
      <c r="G1802" s="77">
        <v>20</v>
      </c>
      <c r="H1802" s="76" t="s">
        <v>3305</v>
      </c>
      <c r="I1802" s="77">
        <v>180.08</v>
      </c>
      <c r="J1802" s="2">
        <v>1</v>
      </c>
      <c r="K1802" s="119" cm="1">
        <f t="array" ref="K1802">ROUND(IF(C1802="Beer",SUM(LOOKUP(2,1/(SRP!$B$7:$B$9&lt;=E1802)/(SRP!$C$7:$C$9&gt;=E1802),SRP!$D$7:$D$9)*(G1802/100)*(E1802/1000)),IF(C1802="Spirits",SUM(LOOKUP(2,1/(SRP!$B$2:$B$6&lt;=E1802)/(SRP!$C$2:$C$6&gt;=E1802),SRP!$D$2:$D$6)*(G1802/100)*(E1802/1000)),IF(AND(C1802="Wine",D1802="Fortified Wines"),SUM(LOOKUP(2,1/(SRP!$B$20:$B$23&lt;=E1802)/(SRP!$C$20:$C$23&gt;=E1802),SRP!$D$20:$D$23)*(G1802/100)*(E1802/1000)),IF(C1802="Wine",SUM(LOOKUP(2,1/(SRP!$B$15:$B$19&lt;=E1802)/(SRP!$C$15:$C$19&gt;=E1802),SRP!$D$15:$D$19)*(G1802/100)*(E1802/1000)),IF(C1802="Ready to Drink",SUM(LOOKUP(2,1/(SRP!$B$10:$B$14&lt;=E1802)/(SRP!$C$10:$C$14&gt;=E1802),SRP!$D$10:$D$14)*(G1802/100)*(E1802/1000)),0))))),2)</f>
        <v>10.47</v>
      </c>
    </row>
    <row r="1803" spans="1:11" x14ac:dyDescent="0.35">
      <c r="A1803" s="2">
        <v>25917</v>
      </c>
      <c r="B1803" s="76" t="s">
        <v>1380</v>
      </c>
      <c r="C1803" s="76" t="s">
        <v>287</v>
      </c>
      <c r="D1803" s="76" t="s">
        <v>5240</v>
      </c>
      <c r="E1803" s="76">
        <v>2130</v>
      </c>
      <c r="F1803" s="76">
        <v>4</v>
      </c>
      <c r="G1803" s="77">
        <v>6.4</v>
      </c>
      <c r="H1803" s="76" t="s">
        <v>4999</v>
      </c>
      <c r="I1803" s="77">
        <v>10.62</v>
      </c>
      <c r="J1803" s="2">
        <v>6</v>
      </c>
      <c r="K1803" s="119" cm="1">
        <f t="array" ref="K1803">ROUND(IF(C1803="Beer",SUM(LOOKUP(2,1/(SRP!$B$7:$B$9&lt;=E1803)/(SRP!$C$7:$C$9&gt;=E1803),SRP!$D$7:$D$9)*(G1803/100)*(E1803/1000)),IF(C1803="Spirits",SUM(LOOKUP(2,1/(SRP!$B$2:$B$6&lt;=E1803)/(SRP!$C$2:$C$6&gt;=E1803),SRP!$D$2:$D$6)*(G1803/100)*(E1803/1000)),IF(AND(C1803="Wine",D1803="Fortified Wines"),SUM(LOOKUP(2,1/(SRP!$B$20:$B$23&lt;=E1803)/(SRP!$C$20:$C$23&gt;=E1803),SRP!$D$20:$D$23)*(G1803/100)*(E1803/1000)),IF(C1803="Wine",SUM(LOOKUP(2,1/(SRP!$B$15:$B$19&lt;=E1803)/(SRP!$C$15:$C$19&gt;=E1803),SRP!$D$15:$D$19)*(G1803/100)*(E1803/1000)),IF(C1803="Ready to Drink",SUM(LOOKUP(2,1/(SRP!$B$10:$B$14&lt;=E1803)/(SRP!$C$10:$C$14&gt;=E1803),SRP!$D$10:$D$14)*(G1803/100)*(E1803/1000)),0))))),2)</f>
        <v>9.52</v>
      </c>
    </row>
    <row r="1804" spans="1:11" x14ac:dyDescent="0.35">
      <c r="A1804" s="2">
        <v>25917</v>
      </c>
      <c r="B1804" s="76" t="s">
        <v>1380</v>
      </c>
      <c r="C1804" s="76" t="s">
        <v>287</v>
      </c>
      <c r="D1804" s="76" t="s">
        <v>5240</v>
      </c>
      <c r="E1804" s="76">
        <v>2130</v>
      </c>
      <c r="F1804" s="76">
        <v>4</v>
      </c>
      <c r="G1804" s="77">
        <v>6.4</v>
      </c>
      <c r="H1804" s="76" t="s">
        <v>4999</v>
      </c>
      <c r="I1804" s="77">
        <v>10.62</v>
      </c>
      <c r="J1804" s="2">
        <v>6</v>
      </c>
      <c r="K1804" s="119" cm="1">
        <f t="array" ref="K1804">ROUND(IF(C1804="Beer",SUM(LOOKUP(2,1/(SRP!$B$7:$B$9&lt;=E1804)/(SRP!$C$7:$C$9&gt;=E1804),SRP!$D$7:$D$9)*(G1804/100)*(E1804/1000)),IF(C1804="Spirits",SUM(LOOKUP(2,1/(SRP!$B$2:$B$6&lt;=E1804)/(SRP!$C$2:$C$6&gt;=E1804),SRP!$D$2:$D$6)*(G1804/100)*(E1804/1000)),IF(AND(C1804="Wine",D1804="Fortified Wines"),SUM(LOOKUP(2,1/(SRP!$B$20:$B$23&lt;=E1804)/(SRP!$C$20:$C$23&gt;=E1804),SRP!$D$20:$D$23)*(G1804/100)*(E1804/1000)),IF(C1804="Wine",SUM(LOOKUP(2,1/(SRP!$B$15:$B$19&lt;=E1804)/(SRP!$C$15:$C$19&gt;=E1804),SRP!$D$15:$D$19)*(G1804/100)*(E1804/1000)),IF(C1804="Ready to Drink",SUM(LOOKUP(2,1/(SRP!$B$10:$B$14&lt;=E1804)/(SRP!$C$10:$C$14&gt;=E1804),SRP!$D$10:$D$14)*(G1804/100)*(E1804/1000)),0))))),2)</f>
        <v>9.52</v>
      </c>
    </row>
    <row r="1805" spans="1:11" x14ac:dyDescent="0.35">
      <c r="A1805" s="2">
        <v>25940</v>
      </c>
      <c r="B1805" s="76" t="s">
        <v>1381</v>
      </c>
      <c r="C1805" s="76" t="s">
        <v>287</v>
      </c>
      <c r="D1805" s="76" t="s">
        <v>5230</v>
      </c>
      <c r="E1805" s="76">
        <v>473</v>
      </c>
      <c r="F1805" s="76">
        <v>24</v>
      </c>
      <c r="G1805" s="77">
        <v>4.2</v>
      </c>
      <c r="H1805" s="76" t="s">
        <v>3326</v>
      </c>
      <c r="I1805" s="77">
        <v>2.99</v>
      </c>
      <c r="J1805" s="2">
        <v>1</v>
      </c>
      <c r="K1805" s="119" cm="1">
        <f t="array" ref="K1805">ROUND(IF(C1805="Beer",SUM(LOOKUP(2,1/(SRP!$B$7:$B$9&lt;=E1805)/(SRP!$C$7:$C$9&gt;=E1805),SRP!$D$7:$D$9)*(G1805/100)*(E1805/1000)),IF(C1805="Spirits",SUM(LOOKUP(2,1/(SRP!$B$2:$B$6&lt;=E1805)/(SRP!$C$2:$C$6&gt;=E1805),SRP!$D$2:$D$6)*(G1805/100)*(E1805/1000)),IF(AND(C1805="Wine",D1805="Fortified Wines"),SUM(LOOKUP(2,1/(SRP!$B$20:$B$23&lt;=E1805)/(SRP!$C$20:$C$23&gt;=E1805),SRP!$D$20:$D$23)*(G1805/100)*(E1805/1000)),IF(C1805="Wine",SUM(LOOKUP(2,1/(SRP!$B$15:$B$19&lt;=E1805)/(SRP!$C$15:$C$19&gt;=E1805),SRP!$D$15:$D$19)*(G1805/100)*(E1805/1000)),IF(C1805="Ready to Drink",SUM(LOOKUP(2,1/(SRP!$B$10:$B$14&lt;=E1805)/(SRP!$C$10:$C$14&gt;=E1805),SRP!$D$10:$D$14)*(G1805/100)*(E1805/1000)),0))))),2)</f>
        <v>1.39</v>
      </c>
    </row>
    <row r="1806" spans="1:11" x14ac:dyDescent="0.35">
      <c r="A1806" s="2">
        <v>25940</v>
      </c>
      <c r="B1806" s="76" t="s">
        <v>1381</v>
      </c>
      <c r="C1806" s="76" t="s">
        <v>287</v>
      </c>
      <c r="D1806" s="76" t="s">
        <v>5230</v>
      </c>
      <c r="E1806" s="76">
        <v>473</v>
      </c>
      <c r="F1806" s="76">
        <v>24</v>
      </c>
      <c r="G1806" s="77">
        <v>4.2</v>
      </c>
      <c r="H1806" s="76" t="s">
        <v>3326</v>
      </c>
      <c r="I1806" s="77">
        <v>2.99</v>
      </c>
      <c r="J1806" s="2">
        <v>1</v>
      </c>
      <c r="K1806" s="119" cm="1">
        <f t="array" ref="K1806">ROUND(IF(C1806="Beer",SUM(LOOKUP(2,1/(SRP!$B$7:$B$9&lt;=E1806)/(SRP!$C$7:$C$9&gt;=E1806),SRP!$D$7:$D$9)*(G1806/100)*(E1806/1000)),IF(C1806="Spirits",SUM(LOOKUP(2,1/(SRP!$B$2:$B$6&lt;=E1806)/(SRP!$C$2:$C$6&gt;=E1806),SRP!$D$2:$D$6)*(G1806/100)*(E1806/1000)),IF(AND(C1806="Wine",D1806="Fortified Wines"),SUM(LOOKUP(2,1/(SRP!$B$20:$B$23&lt;=E1806)/(SRP!$C$20:$C$23&gt;=E1806),SRP!$D$20:$D$23)*(G1806/100)*(E1806/1000)),IF(C1806="Wine",SUM(LOOKUP(2,1/(SRP!$B$15:$B$19&lt;=E1806)/(SRP!$C$15:$C$19&gt;=E1806),SRP!$D$15:$D$19)*(G1806/100)*(E1806/1000)),IF(C1806="Ready to Drink",SUM(LOOKUP(2,1/(SRP!$B$10:$B$14&lt;=E1806)/(SRP!$C$10:$C$14&gt;=E1806),SRP!$D$10:$D$14)*(G1806/100)*(E1806/1000)),0))))),2)</f>
        <v>1.39</v>
      </c>
    </row>
    <row r="1807" spans="1:11" x14ac:dyDescent="0.35">
      <c r="A1807" s="2">
        <v>25960</v>
      </c>
      <c r="B1807" s="76" t="s">
        <v>1382</v>
      </c>
      <c r="C1807" s="76" t="s">
        <v>287</v>
      </c>
      <c r="D1807" s="76" t="s">
        <v>5240</v>
      </c>
      <c r="E1807" s="76">
        <v>473</v>
      </c>
      <c r="F1807" s="76">
        <v>24</v>
      </c>
      <c r="G1807" s="77">
        <v>7.1</v>
      </c>
      <c r="H1807" s="76" t="s">
        <v>3325</v>
      </c>
      <c r="I1807" s="77">
        <v>3.09</v>
      </c>
      <c r="J1807" s="2">
        <v>1</v>
      </c>
      <c r="K1807" s="119" cm="1">
        <f t="array" ref="K1807">ROUND(IF(C1807="Beer",SUM(LOOKUP(2,1/(SRP!$B$7:$B$9&lt;=E1807)/(SRP!$C$7:$C$9&gt;=E1807),SRP!$D$7:$D$9)*(G1807/100)*(E1807/1000)),IF(C1807="Spirits",SUM(LOOKUP(2,1/(SRP!$B$2:$B$6&lt;=E1807)/(SRP!$C$2:$C$6&gt;=E1807),SRP!$D$2:$D$6)*(G1807/100)*(E1807/1000)),IF(AND(C1807="Wine",D1807="Fortified Wines"),SUM(LOOKUP(2,1/(SRP!$B$20:$B$23&lt;=E1807)/(SRP!$C$20:$C$23&gt;=E1807),SRP!$D$20:$D$23)*(G1807/100)*(E1807/1000)),IF(C1807="Wine",SUM(LOOKUP(2,1/(SRP!$B$15:$B$19&lt;=E1807)/(SRP!$C$15:$C$19&gt;=E1807),SRP!$D$15:$D$19)*(G1807/100)*(E1807/1000)),IF(C1807="Ready to Drink",SUM(LOOKUP(2,1/(SRP!$B$10:$B$14&lt;=E1807)/(SRP!$C$10:$C$14&gt;=E1807),SRP!$D$10:$D$14)*(G1807/100)*(E1807/1000)),0))))),2)</f>
        <v>2.34</v>
      </c>
    </row>
    <row r="1808" spans="1:11" x14ac:dyDescent="0.35">
      <c r="A1808" s="2">
        <v>25960</v>
      </c>
      <c r="B1808" s="76" t="s">
        <v>1382</v>
      </c>
      <c r="C1808" s="76" t="s">
        <v>287</v>
      </c>
      <c r="D1808" s="76" t="s">
        <v>5240</v>
      </c>
      <c r="E1808" s="76">
        <v>473</v>
      </c>
      <c r="F1808" s="76">
        <v>24</v>
      </c>
      <c r="G1808" s="77">
        <v>7.1</v>
      </c>
      <c r="H1808" s="76" t="s">
        <v>3325</v>
      </c>
      <c r="I1808" s="77">
        <v>3.09</v>
      </c>
      <c r="J1808" s="2">
        <v>1</v>
      </c>
      <c r="K1808" s="119" cm="1">
        <f t="array" ref="K1808">ROUND(IF(C1808="Beer",SUM(LOOKUP(2,1/(SRP!$B$7:$B$9&lt;=E1808)/(SRP!$C$7:$C$9&gt;=E1808),SRP!$D$7:$D$9)*(G1808/100)*(E1808/1000)),IF(C1808="Spirits",SUM(LOOKUP(2,1/(SRP!$B$2:$B$6&lt;=E1808)/(SRP!$C$2:$C$6&gt;=E1808),SRP!$D$2:$D$6)*(G1808/100)*(E1808/1000)),IF(AND(C1808="Wine",D1808="Fortified Wines"),SUM(LOOKUP(2,1/(SRP!$B$20:$B$23&lt;=E1808)/(SRP!$C$20:$C$23&gt;=E1808),SRP!$D$20:$D$23)*(G1808/100)*(E1808/1000)),IF(C1808="Wine",SUM(LOOKUP(2,1/(SRP!$B$15:$B$19&lt;=E1808)/(SRP!$C$15:$C$19&gt;=E1808),SRP!$D$15:$D$19)*(G1808/100)*(E1808/1000)),IF(C1808="Ready to Drink",SUM(LOOKUP(2,1/(SRP!$B$10:$B$14&lt;=E1808)/(SRP!$C$10:$C$14&gt;=E1808),SRP!$D$10:$D$14)*(G1808/100)*(E1808/1000)),0))))),2)</f>
        <v>2.34</v>
      </c>
    </row>
    <row r="1809" spans="1:11" x14ac:dyDescent="0.35">
      <c r="A1809" s="2">
        <v>25961</v>
      </c>
      <c r="B1809" s="76" t="s">
        <v>1383</v>
      </c>
      <c r="C1809" s="76" t="s">
        <v>287</v>
      </c>
      <c r="D1809" s="76" t="s">
        <v>5310</v>
      </c>
      <c r="E1809" s="76">
        <v>1980</v>
      </c>
      <c r="F1809" s="76">
        <v>4</v>
      </c>
      <c r="H1809" s="76" t="s">
        <v>3324</v>
      </c>
      <c r="I1809" s="77">
        <v>11.99</v>
      </c>
      <c r="J1809" s="2">
        <v>6</v>
      </c>
      <c r="K1809" s="119" cm="1">
        <f t="array" ref="K1809">ROUND(IF(C1809="Beer",SUM(LOOKUP(2,1/(SRP!$B$7:$B$9&lt;=E1809)/(SRP!$C$7:$C$9&gt;=E1809),SRP!$D$7:$D$9)*(G1809/100)*(E1809/1000)),IF(C1809="Spirits",SUM(LOOKUP(2,1/(SRP!$B$2:$B$6&lt;=E1809)/(SRP!$C$2:$C$6&gt;=E1809),SRP!$D$2:$D$6)*(G1809/100)*(E1809/1000)),IF(AND(C1809="Wine",D1809="Fortified Wines"),SUM(LOOKUP(2,1/(SRP!$B$20:$B$23&lt;=E1809)/(SRP!$C$20:$C$23&gt;=E1809),SRP!$D$20:$D$23)*(G1809/100)*(E1809/1000)),IF(C1809="Wine",SUM(LOOKUP(2,1/(SRP!$B$15:$B$19&lt;=E1809)/(SRP!$C$15:$C$19&gt;=E1809),SRP!$D$15:$D$19)*(G1809/100)*(E1809/1000)),IF(C1809="Ready to Drink",SUM(LOOKUP(2,1/(SRP!$B$10:$B$14&lt;=E1809)/(SRP!$C$10:$C$14&gt;=E1809),SRP!$D$10:$D$14)*(G1809/100)*(E1809/1000)),0))))),2)</f>
        <v>0</v>
      </c>
    </row>
    <row r="1810" spans="1:11" x14ac:dyDescent="0.35">
      <c r="A1810" s="2">
        <v>25961</v>
      </c>
      <c r="B1810" s="76" t="s">
        <v>1383</v>
      </c>
      <c r="C1810" s="76" t="s">
        <v>287</v>
      </c>
      <c r="D1810" s="76" t="s">
        <v>5310</v>
      </c>
      <c r="E1810" s="76">
        <v>1980</v>
      </c>
      <c r="F1810" s="76">
        <v>4</v>
      </c>
      <c r="H1810" s="76" t="s">
        <v>3324</v>
      </c>
      <c r="I1810" s="77">
        <v>11.99</v>
      </c>
      <c r="J1810" s="2">
        <v>6</v>
      </c>
      <c r="K1810" s="119" cm="1">
        <f t="array" ref="K1810">ROUND(IF(C1810="Beer",SUM(LOOKUP(2,1/(SRP!$B$7:$B$9&lt;=E1810)/(SRP!$C$7:$C$9&gt;=E1810),SRP!$D$7:$D$9)*(G1810/100)*(E1810/1000)),IF(C1810="Spirits",SUM(LOOKUP(2,1/(SRP!$B$2:$B$6&lt;=E1810)/(SRP!$C$2:$C$6&gt;=E1810),SRP!$D$2:$D$6)*(G1810/100)*(E1810/1000)),IF(AND(C1810="Wine",D1810="Fortified Wines"),SUM(LOOKUP(2,1/(SRP!$B$20:$B$23&lt;=E1810)/(SRP!$C$20:$C$23&gt;=E1810),SRP!$D$20:$D$23)*(G1810/100)*(E1810/1000)),IF(C1810="Wine",SUM(LOOKUP(2,1/(SRP!$B$15:$B$19&lt;=E1810)/(SRP!$C$15:$C$19&gt;=E1810),SRP!$D$15:$D$19)*(G1810/100)*(E1810/1000)),IF(C1810="Ready to Drink",SUM(LOOKUP(2,1/(SRP!$B$10:$B$14&lt;=E1810)/(SRP!$C$10:$C$14&gt;=E1810),SRP!$D$10:$D$14)*(G1810/100)*(E1810/1000)),0))))),2)</f>
        <v>0</v>
      </c>
    </row>
    <row r="1811" spans="1:11" x14ac:dyDescent="0.35">
      <c r="A1811" s="2">
        <v>25994</v>
      </c>
      <c r="B1811" s="76" t="s">
        <v>1384</v>
      </c>
      <c r="C1811" s="76" t="s">
        <v>286</v>
      </c>
      <c r="D1811" s="76" t="s">
        <v>5264</v>
      </c>
      <c r="E1811" s="76">
        <v>750</v>
      </c>
      <c r="F1811" s="76">
        <v>12</v>
      </c>
      <c r="G1811" s="77">
        <v>11.5</v>
      </c>
      <c r="H1811" s="76" t="s">
        <v>3311</v>
      </c>
      <c r="I1811" s="77">
        <v>10.99</v>
      </c>
      <c r="J1811" s="2">
        <v>1</v>
      </c>
      <c r="K1811" s="119" cm="1">
        <f t="array" ref="K1811">ROUND(IF(C1811="Beer",SUM(LOOKUP(2,1/(SRP!$B$7:$B$9&lt;=E1811)/(SRP!$C$7:$C$9&gt;=E1811),SRP!$D$7:$D$9)*(G1811/100)*(E1811/1000)),IF(C1811="Spirits",SUM(LOOKUP(2,1/(SRP!$B$2:$B$6&lt;=E1811)/(SRP!$C$2:$C$6&gt;=E1811),SRP!$D$2:$D$6)*(G1811/100)*(E1811/1000)),IF(AND(C1811="Wine",D1811="Fortified Wines"),SUM(LOOKUP(2,1/(SRP!$B$20:$B$23&lt;=E1811)/(SRP!$C$20:$C$23&gt;=E1811),SRP!$D$20:$D$23)*(G1811/100)*(E1811/1000)),IF(C1811="Wine",SUM(LOOKUP(2,1/(SRP!$B$15:$B$19&lt;=E1811)/(SRP!$C$15:$C$19&gt;=E1811),SRP!$D$15:$D$19)*(G1811/100)*(E1811/1000)),IF(C1811="Ready to Drink",SUM(LOOKUP(2,1/(SRP!$B$10:$B$14&lt;=E1811)/(SRP!$C$10:$C$14&gt;=E1811),SRP!$D$10:$D$14)*(G1811/100)*(E1811/1000)),0))))),2)</f>
        <v>6.02</v>
      </c>
    </row>
    <row r="1812" spans="1:11" x14ac:dyDescent="0.35">
      <c r="A1812" s="2">
        <v>26048</v>
      </c>
      <c r="B1812" s="76" t="s">
        <v>4707</v>
      </c>
      <c r="C1812" s="76" t="s">
        <v>287</v>
      </c>
      <c r="D1812" s="76" t="s">
        <v>5266</v>
      </c>
      <c r="E1812" s="76">
        <v>473</v>
      </c>
      <c r="F1812" s="76">
        <v>24</v>
      </c>
      <c r="G1812" s="77">
        <v>4.9000000000000004</v>
      </c>
      <c r="H1812" s="76" t="s">
        <v>3349</v>
      </c>
      <c r="I1812" s="77">
        <v>3.39</v>
      </c>
      <c r="J1812" s="2">
        <v>1</v>
      </c>
      <c r="K1812" s="119" cm="1">
        <f t="array" ref="K1812">ROUND(IF(C1812="Beer",SUM(LOOKUP(2,1/(SRP!$B$7:$B$9&lt;=E1812)/(SRP!$C$7:$C$9&gt;=E1812),SRP!$D$7:$D$9)*(G1812/100)*(E1812/1000)),IF(C1812="Spirits",SUM(LOOKUP(2,1/(SRP!$B$2:$B$6&lt;=E1812)/(SRP!$C$2:$C$6&gt;=E1812),SRP!$D$2:$D$6)*(G1812/100)*(E1812/1000)),IF(AND(C1812="Wine",D1812="Fortified Wines"),SUM(LOOKUP(2,1/(SRP!$B$20:$B$23&lt;=E1812)/(SRP!$C$20:$C$23&gt;=E1812),SRP!$D$20:$D$23)*(G1812/100)*(E1812/1000)),IF(C1812="Wine",SUM(LOOKUP(2,1/(SRP!$B$15:$B$19&lt;=E1812)/(SRP!$C$15:$C$19&gt;=E1812),SRP!$D$15:$D$19)*(G1812/100)*(E1812/1000)),IF(C1812="Ready to Drink",SUM(LOOKUP(2,1/(SRP!$B$10:$B$14&lt;=E1812)/(SRP!$C$10:$C$14&gt;=E1812),SRP!$D$10:$D$14)*(G1812/100)*(E1812/1000)),0))))),2)</f>
        <v>1.62</v>
      </c>
    </row>
    <row r="1813" spans="1:11" x14ac:dyDescent="0.35">
      <c r="A1813" s="2">
        <v>26073</v>
      </c>
      <c r="B1813" s="76" t="s">
        <v>3180</v>
      </c>
      <c r="C1813" s="76" t="s">
        <v>287</v>
      </c>
      <c r="D1813" s="76" t="s">
        <v>5240</v>
      </c>
      <c r="E1813" s="76">
        <v>355</v>
      </c>
      <c r="F1813" s="76">
        <v>24</v>
      </c>
      <c r="G1813" s="77">
        <v>6.8</v>
      </c>
      <c r="H1813" s="76" t="s">
        <v>3376</v>
      </c>
      <c r="I1813" s="77">
        <v>1.8</v>
      </c>
      <c r="J1813" s="2">
        <v>1</v>
      </c>
      <c r="K1813" s="119" cm="1">
        <f t="array" ref="K1813">ROUND(IF(C1813="Beer",SUM(LOOKUP(2,1/(SRP!$B$7:$B$9&lt;=E1813)/(SRP!$C$7:$C$9&gt;=E1813),SRP!$D$7:$D$9)*(G1813/100)*(E1813/1000)),IF(C1813="Spirits",SUM(LOOKUP(2,1/(SRP!$B$2:$B$6&lt;=E1813)/(SRP!$C$2:$C$6&gt;=E1813),SRP!$D$2:$D$6)*(G1813/100)*(E1813/1000)),IF(AND(C1813="Wine",D1813="Fortified Wines"),SUM(LOOKUP(2,1/(SRP!$B$20:$B$23&lt;=E1813)/(SRP!$C$20:$C$23&gt;=E1813),SRP!$D$20:$D$23)*(G1813/100)*(E1813/1000)),IF(C1813="Wine",SUM(LOOKUP(2,1/(SRP!$B$15:$B$19&lt;=E1813)/(SRP!$C$15:$C$19&gt;=E1813),SRP!$D$15:$D$19)*(G1813/100)*(E1813/1000)),IF(C1813="Ready to Drink",SUM(LOOKUP(2,1/(SRP!$B$10:$B$14&lt;=E1813)/(SRP!$C$10:$C$14&gt;=E1813),SRP!$D$10:$D$14)*(G1813/100)*(E1813/1000)),0))))),2)</f>
        <v>1.69</v>
      </c>
    </row>
    <row r="1814" spans="1:11" x14ac:dyDescent="0.35">
      <c r="A1814" s="2">
        <v>26073</v>
      </c>
      <c r="B1814" s="76" t="s">
        <v>3180</v>
      </c>
      <c r="C1814" s="76" t="s">
        <v>287</v>
      </c>
      <c r="D1814" s="76" t="s">
        <v>5240</v>
      </c>
      <c r="E1814" s="76">
        <v>355</v>
      </c>
      <c r="F1814" s="76">
        <v>24</v>
      </c>
      <c r="G1814" s="77">
        <v>6.8</v>
      </c>
      <c r="H1814" s="76" t="s">
        <v>3376</v>
      </c>
      <c r="I1814" s="77">
        <v>1.8</v>
      </c>
      <c r="J1814" s="2">
        <v>1</v>
      </c>
      <c r="K1814" s="119" cm="1">
        <f t="array" ref="K1814">ROUND(IF(C1814="Beer",SUM(LOOKUP(2,1/(SRP!$B$7:$B$9&lt;=E1814)/(SRP!$C$7:$C$9&gt;=E1814),SRP!$D$7:$D$9)*(G1814/100)*(E1814/1000)),IF(C1814="Spirits",SUM(LOOKUP(2,1/(SRP!$B$2:$B$6&lt;=E1814)/(SRP!$C$2:$C$6&gt;=E1814),SRP!$D$2:$D$6)*(G1814/100)*(E1814/1000)),IF(AND(C1814="Wine",D1814="Fortified Wines"),SUM(LOOKUP(2,1/(SRP!$B$20:$B$23&lt;=E1814)/(SRP!$C$20:$C$23&gt;=E1814),SRP!$D$20:$D$23)*(G1814/100)*(E1814/1000)),IF(C1814="Wine",SUM(LOOKUP(2,1/(SRP!$B$15:$B$19&lt;=E1814)/(SRP!$C$15:$C$19&gt;=E1814),SRP!$D$15:$D$19)*(G1814/100)*(E1814/1000)),IF(C1814="Ready to Drink",SUM(LOOKUP(2,1/(SRP!$B$10:$B$14&lt;=E1814)/(SRP!$C$10:$C$14&gt;=E1814),SRP!$D$10:$D$14)*(G1814/100)*(E1814/1000)),0))))),2)</f>
        <v>1.69</v>
      </c>
    </row>
    <row r="1815" spans="1:11" x14ac:dyDescent="0.35">
      <c r="A1815" s="2">
        <v>26081</v>
      </c>
      <c r="B1815" s="76" t="s">
        <v>1385</v>
      </c>
      <c r="C1815" s="76" t="s">
        <v>287</v>
      </c>
      <c r="D1815" s="76" t="s">
        <v>5310</v>
      </c>
      <c r="E1815" s="76">
        <v>4260</v>
      </c>
      <c r="F1815" s="76">
        <v>2</v>
      </c>
      <c r="G1815" s="77">
        <v>0.5</v>
      </c>
      <c r="H1815" s="76" t="s">
        <v>3324</v>
      </c>
      <c r="I1815" s="77">
        <v>17.989999999999998</v>
      </c>
      <c r="J1815" s="2">
        <v>12</v>
      </c>
      <c r="K1815" s="119" cm="1">
        <f t="array" ref="K1815">ROUND(IF(C1815="Beer",SUM(LOOKUP(2,1/(SRP!$B$7:$B$9&lt;=E1815)/(SRP!$C$7:$C$9&gt;=E1815),SRP!$D$7:$D$9)*(G1815/100)*(E1815/1000)),IF(C1815="Spirits",SUM(LOOKUP(2,1/(SRP!$B$2:$B$6&lt;=E1815)/(SRP!$C$2:$C$6&gt;=E1815),SRP!$D$2:$D$6)*(G1815/100)*(E1815/1000)),IF(AND(C1815="Wine",D1815="Fortified Wines"),SUM(LOOKUP(2,1/(SRP!$B$20:$B$23&lt;=E1815)/(SRP!$C$20:$C$23&gt;=E1815),SRP!$D$20:$D$23)*(G1815/100)*(E1815/1000)),IF(C1815="Wine",SUM(LOOKUP(2,1/(SRP!$B$15:$B$19&lt;=E1815)/(SRP!$C$15:$C$19&gt;=E1815),SRP!$D$15:$D$19)*(G1815/100)*(E1815/1000)),IF(C1815="Ready to Drink",SUM(LOOKUP(2,1/(SRP!$B$10:$B$14&lt;=E1815)/(SRP!$C$10:$C$14&gt;=E1815),SRP!$D$10:$D$14)*(G1815/100)*(E1815/1000)),0))))),2)</f>
        <v>1.49</v>
      </c>
    </row>
    <row r="1816" spans="1:11" x14ac:dyDescent="0.35">
      <c r="A1816" s="2">
        <v>26081</v>
      </c>
      <c r="B1816" s="76" t="s">
        <v>1385</v>
      </c>
      <c r="C1816" s="76" t="s">
        <v>287</v>
      </c>
      <c r="D1816" s="76" t="s">
        <v>5310</v>
      </c>
      <c r="E1816" s="76">
        <v>4260</v>
      </c>
      <c r="F1816" s="76">
        <v>2</v>
      </c>
      <c r="G1816" s="77">
        <v>0.5</v>
      </c>
      <c r="H1816" s="76" t="s">
        <v>3324</v>
      </c>
      <c r="I1816" s="77">
        <v>17.989999999999998</v>
      </c>
      <c r="J1816" s="2">
        <v>12</v>
      </c>
      <c r="K1816" s="119" cm="1">
        <f t="array" ref="K1816">ROUND(IF(C1816="Beer",SUM(LOOKUP(2,1/(SRP!$B$7:$B$9&lt;=E1816)/(SRP!$C$7:$C$9&gt;=E1816),SRP!$D$7:$D$9)*(G1816/100)*(E1816/1000)),IF(C1816="Spirits",SUM(LOOKUP(2,1/(SRP!$B$2:$B$6&lt;=E1816)/(SRP!$C$2:$C$6&gt;=E1816),SRP!$D$2:$D$6)*(G1816/100)*(E1816/1000)),IF(AND(C1816="Wine",D1816="Fortified Wines"),SUM(LOOKUP(2,1/(SRP!$B$20:$B$23&lt;=E1816)/(SRP!$C$20:$C$23&gt;=E1816),SRP!$D$20:$D$23)*(G1816/100)*(E1816/1000)),IF(C1816="Wine",SUM(LOOKUP(2,1/(SRP!$B$15:$B$19&lt;=E1816)/(SRP!$C$15:$C$19&gt;=E1816),SRP!$D$15:$D$19)*(G1816/100)*(E1816/1000)),IF(C1816="Ready to Drink",SUM(LOOKUP(2,1/(SRP!$B$10:$B$14&lt;=E1816)/(SRP!$C$10:$C$14&gt;=E1816),SRP!$D$10:$D$14)*(G1816/100)*(E1816/1000)),0))))),2)</f>
        <v>1.49</v>
      </c>
    </row>
    <row r="1817" spans="1:11" x14ac:dyDescent="0.35">
      <c r="A1817" s="2">
        <v>26101</v>
      </c>
      <c r="B1817" s="76" t="s">
        <v>6963</v>
      </c>
      <c r="C1817" s="76" t="s">
        <v>5938</v>
      </c>
      <c r="D1817" s="76" t="s">
        <v>5307</v>
      </c>
      <c r="E1817" s="76">
        <v>30000</v>
      </c>
      <c r="F1817" s="76">
        <v>1</v>
      </c>
      <c r="G1817" s="77">
        <v>5.8</v>
      </c>
      <c r="H1817" s="76" t="s">
        <v>3349</v>
      </c>
      <c r="I1817" s="77">
        <v>356.84</v>
      </c>
      <c r="J1817" s="2">
        <v>1</v>
      </c>
      <c r="K1817" s="119" cm="1">
        <f t="array" ref="K1817">ROUND(IF(C1817="Beer",SUM(LOOKUP(2,1/(SRP!$B$7:$B$9&lt;=E1817)/(SRP!$C$7:$C$9&gt;=E1817),SRP!$D$7:$D$9)*(G1817/100)*(E1817/1000)),IF(C1817="Spirits",SUM(LOOKUP(2,1/(SRP!$B$2:$B$6&lt;=E1817)/(SRP!$C$2:$C$6&gt;=E1817),SRP!$D$2:$D$6)*(G1817/100)*(E1817/1000)),IF(AND(C1817="Wine",D1817="Fortified Wines"),SUM(LOOKUP(2,1/(SRP!$B$20:$B$23&lt;=E1817)/(SRP!$C$20:$C$23&gt;=E1817),SRP!$D$20:$D$23)*(G1817/100)*(E1817/1000)),IF(C1817="Wine",SUM(LOOKUP(2,1/(SRP!$B$15:$B$19&lt;=E1817)/(SRP!$C$15:$C$19&gt;=E1817),SRP!$D$15:$D$19)*(G1817/100)*(E1817/1000)),IF(C1817="Ready to Drink",SUM(LOOKUP(2,1/(SRP!$B$10:$B$14&lt;=E1817)/(SRP!$C$10:$C$14&gt;=E1817),SRP!$D$10:$D$14)*(G1817/100)*(E1817/1000)),0))))),2)</f>
        <v>121.47</v>
      </c>
    </row>
    <row r="1818" spans="1:11" x14ac:dyDescent="0.35">
      <c r="A1818" s="2">
        <v>26128</v>
      </c>
      <c r="B1818" s="76" t="s">
        <v>5962</v>
      </c>
      <c r="C1818" s="76" t="s">
        <v>285</v>
      </c>
      <c r="D1818" s="76" t="s">
        <v>5252</v>
      </c>
      <c r="E1818" s="76">
        <v>750</v>
      </c>
      <c r="F1818" s="76">
        <v>12</v>
      </c>
      <c r="G1818" s="77">
        <v>40</v>
      </c>
      <c r="H1818" s="76" t="s">
        <v>3366</v>
      </c>
      <c r="I1818" s="77">
        <v>26.54</v>
      </c>
      <c r="J1818" s="2">
        <v>1</v>
      </c>
      <c r="K1818" s="119" cm="1">
        <f t="array" ref="K1818">ROUND(IF(C1818="Beer",SUM(LOOKUP(2,1/(SRP!$B$7:$B$9&lt;=E1818)/(SRP!$C$7:$C$9&gt;=E1818),SRP!$D$7:$D$9)*(G1818/100)*(E1818/1000)),IF(C1818="Spirits",SUM(LOOKUP(2,1/(SRP!$B$2:$B$6&lt;=E1818)/(SRP!$C$2:$C$6&gt;=E1818),SRP!$D$2:$D$6)*(G1818/100)*(E1818/1000)),IF(AND(C1818="Wine",D1818="Fortified Wines"),SUM(LOOKUP(2,1/(SRP!$B$20:$B$23&lt;=E1818)/(SRP!$C$20:$C$23&gt;=E1818),SRP!$D$20:$D$23)*(G1818/100)*(E1818/1000)),IF(C1818="Wine",SUM(LOOKUP(2,1/(SRP!$B$15:$B$19&lt;=E1818)/(SRP!$C$15:$C$19&gt;=E1818),SRP!$D$15:$D$19)*(G1818/100)*(E1818/1000)),IF(C1818="Ready to Drink",SUM(LOOKUP(2,1/(SRP!$B$10:$B$14&lt;=E1818)/(SRP!$C$10:$C$14&gt;=E1818),SRP!$D$10:$D$14)*(G1818/100)*(E1818/1000)),0))))),2)</f>
        <v>20.94</v>
      </c>
    </row>
    <row r="1819" spans="1:11" x14ac:dyDescent="0.35">
      <c r="A1819" s="2">
        <v>26134</v>
      </c>
      <c r="B1819" s="76" t="s">
        <v>1386</v>
      </c>
      <c r="C1819" s="76" t="s">
        <v>285</v>
      </c>
      <c r="D1819" s="76" t="s">
        <v>5314</v>
      </c>
      <c r="E1819" s="76">
        <v>750</v>
      </c>
      <c r="F1819" s="76">
        <v>12</v>
      </c>
      <c r="G1819" s="77">
        <v>40</v>
      </c>
      <c r="H1819" s="76" t="s">
        <v>6694</v>
      </c>
      <c r="I1819" s="77">
        <v>62.99</v>
      </c>
      <c r="J1819" s="2">
        <v>1</v>
      </c>
      <c r="K1819" s="119" cm="1">
        <f t="array" ref="K1819">ROUND(IF(C1819="Beer",SUM(LOOKUP(2,1/(SRP!$B$7:$B$9&lt;=E1819)/(SRP!$C$7:$C$9&gt;=E1819),SRP!$D$7:$D$9)*(G1819/100)*(E1819/1000)),IF(C1819="Spirits",SUM(LOOKUP(2,1/(SRP!$B$2:$B$6&lt;=E1819)/(SRP!$C$2:$C$6&gt;=E1819),SRP!$D$2:$D$6)*(G1819/100)*(E1819/1000)),IF(AND(C1819="Wine",D1819="Fortified Wines"),SUM(LOOKUP(2,1/(SRP!$B$20:$B$23&lt;=E1819)/(SRP!$C$20:$C$23&gt;=E1819),SRP!$D$20:$D$23)*(G1819/100)*(E1819/1000)),IF(C1819="Wine",SUM(LOOKUP(2,1/(SRP!$B$15:$B$19&lt;=E1819)/(SRP!$C$15:$C$19&gt;=E1819),SRP!$D$15:$D$19)*(G1819/100)*(E1819/1000)),IF(C1819="Ready to Drink",SUM(LOOKUP(2,1/(SRP!$B$10:$B$14&lt;=E1819)/(SRP!$C$10:$C$14&gt;=E1819),SRP!$D$10:$D$14)*(G1819/100)*(E1819/1000)),0))))),2)</f>
        <v>20.94</v>
      </c>
    </row>
    <row r="1820" spans="1:11" x14ac:dyDescent="0.35">
      <c r="A1820" s="2">
        <v>26137</v>
      </c>
      <c r="B1820" s="76" t="s">
        <v>1387</v>
      </c>
      <c r="C1820" s="76" t="s">
        <v>287</v>
      </c>
      <c r="D1820" s="76" t="s">
        <v>5230</v>
      </c>
      <c r="E1820" s="76">
        <v>4260</v>
      </c>
      <c r="F1820" s="76">
        <v>2</v>
      </c>
      <c r="G1820" s="77">
        <v>4.5999999999999996</v>
      </c>
      <c r="H1820" s="76" t="s">
        <v>3324</v>
      </c>
      <c r="I1820" s="77">
        <v>24.49</v>
      </c>
      <c r="J1820" s="2">
        <v>12</v>
      </c>
      <c r="K1820" s="119" cm="1">
        <f t="array" ref="K1820">ROUND(IF(C1820="Beer",SUM(LOOKUP(2,1/(SRP!$B$7:$B$9&lt;=E1820)/(SRP!$C$7:$C$9&gt;=E1820),SRP!$D$7:$D$9)*(G1820/100)*(E1820/1000)),IF(C1820="Spirits",SUM(LOOKUP(2,1/(SRP!$B$2:$B$6&lt;=E1820)/(SRP!$C$2:$C$6&gt;=E1820),SRP!$D$2:$D$6)*(G1820/100)*(E1820/1000)),IF(AND(C1820="Wine",D1820="Fortified Wines"),SUM(LOOKUP(2,1/(SRP!$B$20:$B$23&lt;=E1820)/(SRP!$C$20:$C$23&gt;=E1820),SRP!$D$20:$D$23)*(G1820/100)*(E1820/1000)),IF(C1820="Wine",SUM(LOOKUP(2,1/(SRP!$B$15:$B$19&lt;=E1820)/(SRP!$C$15:$C$19&gt;=E1820),SRP!$D$15:$D$19)*(G1820/100)*(E1820/1000)),IF(C1820="Ready to Drink",SUM(LOOKUP(2,1/(SRP!$B$10:$B$14&lt;=E1820)/(SRP!$C$10:$C$14&gt;=E1820),SRP!$D$10:$D$14)*(G1820/100)*(E1820/1000)),0))))),2)</f>
        <v>13.68</v>
      </c>
    </row>
    <row r="1821" spans="1:11" x14ac:dyDescent="0.35">
      <c r="A1821" s="2">
        <v>26137</v>
      </c>
      <c r="B1821" s="76" t="s">
        <v>1387</v>
      </c>
      <c r="C1821" s="76" t="s">
        <v>287</v>
      </c>
      <c r="D1821" s="76" t="s">
        <v>5230</v>
      </c>
      <c r="E1821" s="76">
        <v>4260</v>
      </c>
      <c r="F1821" s="76">
        <v>2</v>
      </c>
      <c r="G1821" s="77">
        <v>4.5999999999999996</v>
      </c>
      <c r="H1821" s="76" t="s">
        <v>3324</v>
      </c>
      <c r="I1821" s="77">
        <v>24.49</v>
      </c>
      <c r="J1821" s="2">
        <v>12</v>
      </c>
      <c r="K1821" s="119" cm="1">
        <f t="array" ref="K1821">ROUND(IF(C1821="Beer",SUM(LOOKUP(2,1/(SRP!$B$7:$B$9&lt;=E1821)/(SRP!$C$7:$C$9&gt;=E1821),SRP!$D$7:$D$9)*(G1821/100)*(E1821/1000)),IF(C1821="Spirits",SUM(LOOKUP(2,1/(SRP!$B$2:$B$6&lt;=E1821)/(SRP!$C$2:$C$6&gt;=E1821),SRP!$D$2:$D$6)*(G1821/100)*(E1821/1000)),IF(AND(C1821="Wine",D1821="Fortified Wines"),SUM(LOOKUP(2,1/(SRP!$B$20:$B$23&lt;=E1821)/(SRP!$C$20:$C$23&gt;=E1821),SRP!$D$20:$D$23)*(G1821/100)*(E1821/1000)),IF(C1821="Wine",SUM(LOOKUP(2,1/(SRP!$B$15:$B$19&lt;=E1821)/(SRP!$C$15:$C$19&gt;=E1821),SRP!$D$15:$D$19)*(G1821/100)*(E1821/1000)),IF(C1821="Ready to Drink",SUM(LOOKUP(2,1/(SRP!$B$10:$B$14&lt;=E1821)/(SRP!$C$10:$C$14&gt;=E1821),SRP!$D$10:$D$14)*(G1821/100)*(E1821/1000)),0))))),2)</f>
        <v>13.68</v>
      </c>
    </row>
    <row r="1822" spans="1:11" x14ac:dyDescent="0.35">
      <c r="A1822" s="2">
        <v>26170</v>
      </c>
      <c r="B1822" s="76" t="s">
        <v>1388</v>
      </c>
      <c r="C1822" s="76" t="s">
        <v>287</v>
      </c>
      <c r="D1822" s="76" t="s">
        <v>5266</v>
      </c>
      <c r="E1822" s="76">
        <v>473</v>
      </c>
      <c r="F1822" s="76">
        <v>24</v>
      </c>
      <c r="G1822" s="77">
        <v>5</v>
      </c>
      <c r="H1822" s="76" t="s">
        <v>3374</v>
      </c>
      <c r="I1822" s="77">
        <v>3.99</v>
      </c>
      <c r="J1822" s="2">
        <v>1</v>
      </c>
      <c r="K1822" s="119" cm="1">
        <f t="array" ref="K1822">ROUND(IF(C1822="Beer",SUM(LOOKUP(2,1/(SRP!$B$7:$B$9&lt;=E1822)/(SRP!$C$7:$C$9&gt;=E1822),SRP!$D$7:$D$9)*(G1822/100)*(E1822/1000)),IF(C1822="Spirits",SUM(LOOKUP(2,1/(SRP!$B$2:$B$6&lt;=E1822)/(SRP!$C$2:$C$6&gt;=E1822),SRP!$D$2:$D$6)*(G1822/100)*(E1822/1000)),IF(AND(C1822="Wine",D1822="Fortified Wines"),SUM(LOOKUP(2,1/(SRP!$B$20:$B$23&lt;=E1822)/(SRP!$C$20:$C$23&gt;=E1822),SRP!$D$20:$D$23)*(G1822/100)*(E1822/1000)),IF(C1822="Wine",SUM(LOOKUP(2,1/(SRP!$B$15:$B$19&lt;=E1822)/(SRP!$C$15:$C$19&gt;=E1822),SRP!$D$15:$D$19)*(G1822/100)*(E1822/1000)),IF(C1822="Ready to Drink",SUM(LOOKUP(2,1/(SRP!$B$10:$B$14&lt;=E1822)/(SRP!$C$10:$C$14&gt;=E1822),SRP!$D$10:$D$14)*(G1822/100)*(E1822/1000)),0))))),2)</f>
        <v>1.65</v>
      </c>
    </row>
    <row r="1823" spans="1:11" x14ac:dyDescent="0.35">
      <c r="A1823" s="2">
        <v>26170</v>
      </c>
      <c r="B1823" s="76" t="s">
        <v>1388</v>
      </c>
      <c r="C1823" s="76" t="s">
        <v>287</v>
      </c>
      <c r="D1823" s="76" t="s">
        <v>5266</v>
      </c>
      <c r="E1823" s="76">
        <v>473</v>
      </c>
      <c r="F1823" s="76">
        <v>24</v>
      </c>
      <c r="G1823" s="77">
        <v>5</v>
      </c>
      <c r="H1823" s="76" t="s">
        <v>3374</v>
      </c>
      <c r="I1823" s="77">
        <v>3.99</v>
      </c>
      <c r="J1823" s="2">
        <v>1</v>
      </c>
      <c r="K1823" s="119" cm="1">
        <f t="array" ref="K1823">ROUND(IF(C1823="Beer",SUM(LOOKUP(2,1/(SRP!$B$7:$B$9&lt;=E1823)/(SRP!$C$7:$C$9&gt;=E1823),SRP!$D$7:$D$9)*(G1823/100)*(E1823/1000)),IF(C1823="Spirits",SUM(LOOKUP(2,1/(SRP!$B$2:$B$6&lt;=E1823)/(SRP!$C$2:$C$6&gt;=E1823),SRP!$D$2:$D$6)*(G1823/100)*(E1823/1000)),IF(AND(C1823="Wine",D1823="Fortified Wines"),SUM(LOOKUP(2,1/(SRP!$B$20:$B$23&lt;=E1823)/(SRP!$C$20:$C$23&gt;=E1823),SRP!$D$20:$D$23)*(G1823/100)*(E1823/1000)),IF(C1823="Wine",SUM(LOOKUP(2,1/(SRP!$B$15:$B$19&lt;=E1823)/(SRP!$C$15:$C$19&gt;=E1823),SRP!$D$15:$D$19)*(G1823/100)*(E1823/1000)),IF(C1823="Ready to Drink",SUM(LOOKUP(2,1/(SRP!$B$10:$B$14&lt;=E1823)/(SRP!$C$10:$C$14&gt;=E1823),SRP!$D$10:$D$14)*(G1823/100)*(E1823/1000)),0))))),2)</f>
        <v>1.65</v>
      </c>
    </row>
    <row r="1824" spans="1:11" x14ac:dyDescent="0.35">
      <c r="A1824" s="2">
        <v>26177</v>
      </c>
      <c r="B1824" s="76" t="s">
        <v>1389</v>
      </c>
      <c r="C1824" s="76" t="s">
        <v>287</v>
      </c>
      <c r="D1824" s="76" t="s">
        <v>5266</v>
      </c>
      <c r="E1824" s="76">
        <v>3784</v>
      </c>
      <c r="F1824" s="76">
        <v>3</v>
      </c>
      <c r="G1824" s="77">
        <v>5</v>
      </c>
      <c r="H1824" s="76" t="s">
        <v>3374</v>
      </c>
      <c r="I1824" s="77">
        <v>27.99</v>
      </c>
      <c r="J1824" s="2">
        <v>8</v>
      </c>
      <c r="K1824" s="119" cm="1">
        <f t="array" ref="K1824">ROUND(IF(C1824="Beer",SUM(LOOKUP(2,1/(SRP!$B$7:$B$9&lt;=E1824)/(SRP!$C$7:$C$9&gt;=E1824),SRP!$D$7:$D$9)*(G1824/100)*(E1824/1000)),IF(C1824="Spirits",SUM(LOOKUP(2,1/(SRP!$B$2:$B$6&lt;=E1824)/(SRP!$C$2:$C$6&gt;=E1824),SRP!$D$2:$D$6)*(G1824/100)*(E1824/1000)),IF(AND(C1824="Wine",D1824="Fortified Wines"),SUM(LOOKUP(2,1/(SRP!$B$20:$B$23&lt;=E1824)/(SRP!$C$20:$C$23&gt;=E1824),SRP!$D$20:$D$23)*(G1824/100)*(E1824/1000)),IF(C1824="Wine",SUM(LOOKUP(2,1/(SRP!$B$15:$B$19&lt;=E1824)/(SRP!$C$15:$C$19&gt;=E1824),SRP!$D$15:$D$19)*(G1824/100)*(E1824/1000)),IF(C1824="Ready to Drink",SUM(LOOKUP(2,1/(SRP!$B$10:$B$14&lt;=E1824)/(SRP!$C$10:$C$14&gt;=E1824),SRP!$D$10:$D$14)*(G1824/100)*(E1824/1000)),0))))),2)</f>
        <v>13.21</v>
      </c>
    </row>
    <row r="1825" spans="1:11" x14ac:dyDescent="0.35">
      <c r="A1825" s="2">
        <v>26177</v>
      </c>
      <c r="B1825" s="76" t="s">
        <v>1389</v>
      </c>
      <c r="C1825" s="76" t="s">
        <v>287</v>
      </c>
      <c r="D1825" s="76" t="s">
        <v>5266</v>
      </c>
      <c r="E1825" s="76">
        <v>3784</v>
      </c>
      <c r="F1825" s="76">
        <v>3</v>
      </c>
      <c r="G1825" s="77">
        <v>5</v>
      </c>
      <c r="H1825" s="76" t="s">
        <v>3374</v>
      </c>
      <c r="I1825" s="77">
        <v>27.99</v>
      </c>
      <c r="J1825" s="2">
        <v>8</v>
      </c>
      <c r="K1825" s="119" cm="1">
        <f t="array" ref="K1825">ROUND(IF(C1825="Beer",SUM(LOOKUP(2,1/(SRP!$B$7:$B$9&lt;=E1825)/(SRP!$C$7:$C$9&gt;=E1825),SRP!$D$7:$D$9)*(G1825/100)*(E1825/1000)),IF(C1825="Spirits",SUM(LOOKUP(2,1/(SRP!$B$2:$B$6&lt;=E1825)/(SRP!$C$2:$C$6&gt;=E1825),SRP!$D$2:$D$6)*(G1825/100)*(E1825/1000)),IF(AND(C1825="Wine",D1825="Fortified Wines"),SUM(LOOKUP(2,1/(SRP!$B$20:$B$23&lt;=E1825)/(SRP!$C$20:$C$23&gt;=E1825),SRP!$D$20:$D$23)*(G1825/100)*(E1825/1000)),IF(C1825="Wine",SUM(LOOKUP(2,1/(SRP!$B$15:$B$19&lt;=E1825)/(SRP!$C$15:$C$19&gt;=E1825),SRP!$D$15:$D$19)*(G1825/100)*(E1825/1000)),IF(C1825="Ready to Drink",SUM(LOOKUP(2,1/(SRP!$B$10:$B$14&lt;=E1825)/(SRP!$C$10:$C$14&gt;=E1825),SRP!$D$10:$D$14)*(G1825/100)*(E1825/1000)),0))))),2)</f>
        <v>13.21</v>
      </c>
    </row>
    <row r="1826" spans="1:11" x14ac:dyDescent="0.35">
      <c r="A1826" s="2">
        <v>26182</v>
      </c>
      <c r="B1826" s="76" t="s">
        <v>1390</v>
      </c>
      <c r="C1826" s="76" t="s">
        <v>287</v>
      </c>
      <c r="D1826" s="76" t="s">
        <v>5240</v>
      </c>
      <c r="E1826" s="76">
        <v>473</v>
      </c>
      <c r="F1826" s="76">
        <v>24</v>
      </c>
      <c r="G1826" s="77">
        <v>6.2</v>
      </c>
      <c r="H1826" s="76" t="s">
        <v>3349</v>
      </c>
      <c r="I1826" s="77">
        <v>3.4</v>
      </c>
      <c r="J1826" s="2">
        <v>1</v>
      </c>
      <c r="K1826" s="119" cm="1">
        <f t="array" ref="K1826">ROUND(IF(C1826="Beer",SUM(LOOKUP(2,1/(SRP!$B$7:$B$9&lt;=E1826)/(SRP!$C$7:$C$9&gt;=E1826),SRP!$D$7:$D$9)*(G1826/100)*(E1826/1000)),IF(C1826="Spirits",SUM(LOOKUP(2,1/(SRP!$B$2:$B$6&lt;=E1826)/(SRP!$C$2:$C$6&gt;=E1826),SRP!$D$2:$D$6)*(G1826/100)*(E1826/1000)),IF(AND(C1826="Wine",D1826="Fortified Wines"),SUM(LOOKUP(2,1/(SRP!$B$20:$B$23&lt;=E1826)/(SRP!$C$20:$C$23&gt;=E1826),SRP!$D$20:$D$23)*(G1826/100)*(E1826/1000)),IF(C1826="Wine",SUM(LOOKUP(2,1/(SRP!$B$15:$B$19&lt;=E1826)/(SRP!$C$15:$C$19&gt;=E1826),SRP!$D$15:$D$19)*(G1826/100)*(E1826/1000)),IF(C1826="Ready to Drink",SUM(LOOKUP(2,1/(SRP!$B$10:$B$14&lt;=E1826)/(SRP!$C$10:$C$14&gt;=E1826),SRP!$D$10:$D$14)*(G1826/100)*(E1826/1000)),0))))),2)</f>
        <v>2.0499999999999998</v>
      </c>
    </row>
    <row r="1827" spans="1:11" x14ac:dyDescent="0.35">
      <c r="A1827" s="2">
        <v>26182</v>
      </c>
      <c r="B1827" s="76" t="s">
        <v>1390</v>
      </c>
      <c r="C1827" s="76" t="s">
        <v>287</v>
      </c>
      <c r="D1827" s="76" t="s">
        <v>5240</v>
      </c>
      <c r="E1827" s="76">
        <v>473</v>
      </c>
      <c r="F1827" s="76">
        <v>24</v>
      </c>
      <c r="G1827" s="77">
        <v>6.2</v>
      </c>
      <c r="H1827" s="76" t="s">
        <v>3349</v>
      </c>
      <c r="I1827" s="77">
        <v>3.4</v>
      </c>
      <c r="J1827" s="2">
        <v>1</v>
      </c>
      <c r="K1827" s="119" cm="1">
        <f t="array" ref="K1827">ROUND(IF(C1827="Beer",SUM(LOOKUP(2,1/(SRP!$B$7:$B$9&lt;=E1827)/(SRP!$C$7:$C$9&gt;=E1827),SRP!$D$7:$D$9)*(G1827/100)*(E1827/1000)),IF(C1827="Spirits",SUM(LOOKUP(2,1/(SRP!$B$2:$B$6&lt;=E1827)/(SRP!$C$2:$C$6&gt;=E1827),SRP!$D$2:$D$6)*(G1827/100)*(E1827/1000)),IF(AND(C1827="Wine",D1827="Fortified Wines"),SUM(LOOKUP(2,1/(SRP!$B$20:$B$23&lt;=E1827)/(SRP!$C$20:$C$23&gt;=E1827),SRP!$D$20:$D$23)*(G1827/100)*(E1827/1000)),IF(C1827="Wine",SUM(LOOKUP(2,1/(SRP!$B$15:$B$19&lt;=E1827)/(SRP!$C$15:$C$19&gt;=E1827),SRP!$D$15:$D$19)*(G1827/100)*(E1827/1000)),IF(C1827="Ready to Drink",SUM(LOOKUP(2,1/(SRP!$B$10:$B$14&lt;=E1827)/(SRP!$C$10:$C$14&gt;=E1827),SRP!$D$10:$D$14)*(G1827/100)*(E1827/1000)),0))))),2)</f>
        <v>2.0499999999999998</v>
      </c>
    </row>
    <row r="1828" spans="1:11" x14ac:dyDescent="0.35">
      <c r="A1828" s="2">
        <v>26183</v>
      </c>
      <c r="B1828" s="76" t="s">
        <v>2620</v>
      </c>
      <c r="C1828" s="76" t="s">
        <v>287</v>
      </c>
      <c r="D1828" s="76" t="s">
        <v>5240</v>
      </c>
      <c r="E1828" s="76">
        <v>473</v>
      </c>
      <c r="F1828" s="76">
        <v>24</v>
      </c>
      <c r="G1828" s="77">
        <v>6.2</v>
      </c>
      <c r="H1828" s="76" t="s">
        <v>3367</v>
      </c>
      <c r="I1828" s="77">
        <v>4.8499999999999996</v>
      </c>
      <c r="J1828" s="2">
        <v>1</v>
      </c>
      <c r="K1828" s="119" cm="1">
        <f t="array" ref="K1828">ROUND(IF(C1828="Beer",SUM(LOOKUP(2,1/(SRP!$B$7:$B$9&lt;=E1828)/(SRP!$C$7:$C$9&gt;=E1828),SRP!$D$7:$D$9)*(G1828/100)*(E1828/1000)),IF(C1828="Spirits",SUM(LOOKUP(2,1/(SRP!$B$2:$B$6&lt;=E1828)/(SRP!$C$2:$C$6&gt;=E1828),SRP!$D$2:$D$6)*(G1828/100)*(E1828/1000)),IF(AND(C1828="Wine",D1828="Fortified Wines"),SUM(LOOKUP(2,1/(SRP!$B$20:$B$23&lt;=E1828)/(SRP!$C$20:$C$23&gt;=E1828),SRP!$D$20:$D$23)*(G1828/100)*(E1828/1000)),IF(C1828="Wine",SUM(LOOKUP(2,1/(SRP!$B$15:$B$19&lt;=E1828)/(SRP!$C$15:$C$19&gt;=E1828),SRP!$D$15:$D$19)*(G1828/100)*(E1828/1000)),IF(C1828="Ready to Drink",SUM(LOOKUP(2,1/(SRP!$B$10:$B$14&lt;=E1828)/(SRP!$C$10:$C$14&gt;=E1828),SRP!$D$10:$D$14)*(G1828/100)*(E1828/1000)),0))))),2)</f>
        <v>2.0499999999999998</v>
      </c>
    </row>
    <row r="1829" spans="1:11" x14ac:dyDescent="0.35">
      <c r="A1829" s="2">
        <v>26183</v>
      </c>
      <c r="B1829" s="76" t="s">
        <v>2620</v>
      </c>
      <c r="C1829" s="76" t="s">
        <v>287</v>
      </c>
      <c r="D1829" s="76" t="s">
        <v>5240</v>
      </c>
      <c r="E1829" s="76">
        <v>473</v>
      </c>
      <c r="F1829" s="76">
        <v>24</v>
      </c>
      <c r="G1829" s="77">
        <v>6.2</v>
      </c>
      <c r="H1829" s="76" t="s">
        <v>3367</v>
      </c>
      <c r="I1829" s="77">
        <v>4.8499999999999996</v>
      </c>
      <c r="J1829" s="2">
        <v>1</v>
      </c>
      <c r="K1829" s="119" cm="1">
        <f t="array" ref="K1829">ROUND(IF(C1829="Beer",SUM(LOOKUP(2,1/(SRP!$B$7:$B$9&lt;=E1829)/(SRP!$C$7:$C$9&gt;=E1829),SRP!$D$7:$D$9)*(G1829/100)*(E1829/1000)),IF(C1829="Spirits",SUM(LOOKUP(2,1/(SRP!$B$2:$B$6&lt;=E1829)/(SRP!$C$2:$C$6&gt;=E1829),SRP!$D$2:$D$6)*(G1829/100)*(E1829/1000)),IF(AND(C1829="Wine",D1829="Fortified Wines"),SUM(LOOKUP(2,1/(SRP!$B$20:$B$23&lt;=E1829)/(SRP!$C$20:$C$23&gt;=E1829),SRP!$D$20:$D$23)*(G1829/100)*(E1829/1000)),IF(C1829="Wine",SUM(LOOKUP(2,1/(SRP!$B$15:$B$19&lt;=E1829)/(SRP!$C$15:$C$19&gt;=E1829),SRP!$D$15:$D$19)*(G1829/100)*(E1829/1000)),IF(C1829="Ready to Drink",SUM(LOOKUP(2,1/(SRP!$B$10:$B$14&lt;=E1829)/(SRP!$C$10:$C$14&gt;=E1829),SRP!$D$10:$D$14)*(G1829/100)*(E1829/1000)),0))))),2)</f>
        <v>2.0499999999999998</v>
      </c>
    </row>
    <row r="1830" spans="1:11" x14ac:dyDescent="0.35">
      <c r="A1830" s="2">
        <v>26184</v>
      </c>
      <c r="B1830" s="76" t="s">
        <v>1391</v>
      </c>
      <c r="C1830" s="76" t="s">
        <v>287</v>
      </c>
      <c r="D1830" s="76" t="s">
        <v>5240</v>
      </c>
      <c r="E1830" s="76">
        <v>473</v>
      </c>
      <c r="F1830" s="76">
        <v>24</v>
      </c>
      <c r="G1830" s="77">
        <v>6.6</v>
      </c>
      <c r="H1830" s="76" t="s">
        <v>3367</v>
      </c>
      <c r="I1830" s="77">
        <v>4.79</v>
      </c>
      <c r="J1830" s="2">
        <v>1</v>
      </c>
      <c r="K1830" s="119" cm="1">
        <f t="array" ref="K1830">ROUND(IF(C1830="Beer",SUM(LOOKUP(2,1/(SRP!$B$7:$B$9&lt;=E1830)/(SRP!$C$7:$C$9&gt;=E1830),SRP!$D$7:$D$9)*(G1830/100)*(E1830/1000)),IF(C1830="Spirits",SUM(LOOKUP(2,1/(SRP!$B$2:$B$6&lt;=E1830)/(SRP!$C$2:$C$6&gt;=E1830),SRP!$D$2:$D$6)*(G1830/100)*(E1830/1000)),IF(AND(C1830="Wine",D1830="Fortified Wines"),SUM(LOOKUP(2,1/(SRP!$B$20:$B$23&lt;=E1830)/(SRP!$C$20:$C$23&gt;=E1830),SRP!$D$20:$D$23)*(G1830/100)*(E1830/1000)),IF(C1830="Wine",SUM(LOOKUP(2,1/(SRP!$B$15:$B$19&lt;=E1830)/(SRP!$C$15:$C$19&gt;=E1830),SRP!$D$15:$D$19)*(G1830/100)*(E1830/1000)),IF(C1830="Ready to Drink",SUM(LOOKUP(2,1/(SRP!$B$10:$B$14&lt;=E1830)/(SRP!$C$10:$C$14&gt;=E1830),SRP!$D$10:$D$14)*(G1830/100)*(E1830/1000)),0))))),2)</f>
        <v>2.1800000000000002</v>
      </c>
    </row>
    <row r="1831" spans="1:11" x14ac:dyDescent="0.35">
      <c r="A1831" s="2">
        <v>26184</v>
      </c>
      <c r="B1831" s="76" t="s">
        <v>1391</v>
      </c>
      <c r="C1831" s="76" t="s">
        <v>287</v>
      </c>
      <c r="D1831" s="76" t="s">
        <v>5240</v>
      </c>
      <c r="E1831" s="76">
        <v>473</v>
      </c>
      <c r="F1831" s="76">
        <v>24</v>
      </c>
      <c r="G1831" s="77">
        <v>6.6</v>
      </c>
      <c r="H1831" s="76" t="s">
        <v>3367</v>
      </c>
      <c r="I1831" s="77">
        <v>4.79</v>
      </c>
      <c r="J1831" s="2">
        <v>1</v>
      </c>
      <c r="K1831" s="119" cm="1">
        <f t="array" ref="K1831">ROUND(IF(C1831="Beer",SUM(LOOKUP(2,1/(SRP!$B$7:$B$9&lt;=E1831)/(SRP!$C$7:$C$9&gt;=E1831),SRP!$D$7:$D$9)*(G1831/100)*(E1831/1000)),IF(C1831="Spirits",SUM(LOOKUP(2,1/(SRP!$B$2:$B$6&lt;=E1831)/(SRP!$C$2:$C$6&gt;=E1831),SRP!$D$2:$D$6)*(G1831/100)*(E1831/1000)),IF(AND(C1831="Wine",D1831="Fortified Wines"),SUM(LOOKUP(2,1/(SRP!$B$20:$B$23&lt;=E1831)/(SRP!$C$20:$C$23&gt;=E1831),SRP!$D$20:$D$23)*(G1831/100)*(E1831/1000)),IF(C1831="Wine",SUM(LOOKUP(2,1/(SRP!$B$15:$B$19&lt;=E1831)/(SRP!$C$15:$C$19&gt;=E1831),SRP!$D$15:$D$19)*(G1831/100)*(E1831/1000)),IF(C1831="Ready to Drink",SUM(LOOKUP(2,1/(SRP!$B$10:$B$14&lt;=E1831)/(SRP!$C$10:$C$14&gt;=E1831),SRP!$D$10:$D$14)*(G1831/100)*(E1831/1000)),0))))),2)</f>
        <v>2.1800000000000002</v>
      </c>
    </row>
    <row r="1832" spans="1:11" x14ac:dyDescent="0.35">
      <c r="A1832" s="2">
        <v>26185</v>
      </c>
      <c r="B1832" s="76" t="s">
        <v>1392</v>
      </c>
      <c r="C1832" s="76" t="s">
        <v>287</v>
      </c>
      <c r="D1832" s="76" t="s">
        <v>5230</v>
      </c>
      <c r="E1832" s="76">
        <v>17040</v>
      </c>
      <c r="F1832" s="76">
        <v>1</v>
      </c>
      <c r="G1832" s="77">
        <v>5</v>
      </c>
      <c r="H1832" s="76" t="s">
        <v>3325</v>
      </c>
      <c r="I1832" s="77">
        <v>78.989999999999995</v>
      </c>
      <c r="J1832" s="2">
        <v>48</v>
      </c>
      <c r="K1832" s="119" cm="1">
        <f t="array" ref="K1832">ROUND(IF(C1832="Beer",SUM(LOOKUP(2,1/(SRP!$B$7:$B$9&lt;=E1832)/(SRP!$C$7:$C$9&gt;=E1832),SRP!$D$7:$D$9)*(G1832/100)*(E1832/1000)),IF(C1832="Spirits",SUM(LOOKUP(2,1/(SRP!$B$2:$B$6&lt;=E1832)/(SRP!$C$2:$C$6&gt;=E1832),SRP!$D$2:$D$6)*(G1832/100)*(E1832/1000)),IF(AND(C1832="Wine",D1832="Fortified Wines"),SUM(LOOKUP(2,1/(SRP!$B$20:$B$23&lt;=E1832)/(SRP!$C$20:$C$23&gt;=E1832),SRP!$D$20:$D$23)*(G1832/100)*(E1832/1000)),IF(C1832="Wine",SUM(LOOKUP(2,1/(SRP!$B$15:$B$19&lt;=E1832)/(SRP!$C$15:$C$19&gt;=E1832),SRP!$D$15:$D$19)*(G1832/100)*(E1832/1000)),IF(C1832="Ready to Drink",SUM(LOOKUP(2,1/(SRP!$B$10:$B$14&lt;=E1832)/(SRP!$C$10:$C$14&gt;=E1832),SRP!$D$10:$D$14)*(G1832/100)*(E1832/1000)),0))))),2)</f>
        <v>54.03</v>
      </c>
    </row>
    <row r="1833" spans="1:11" x14ac:dyDescent="0.35">
      <c r="A1833" s="2">
        <v>26185</v>
      </c>
      <c r="B1833" s="76" t="s">
        <v>1392</v>
      </c>
      <c r="C1833" s="76" t="s">
        <v>287</v>
      </c>
      <c r="D1833" s="76" t="s">
        <v>5230</v>
      </c>
      <c r="E1833" s="76">
        <v>17040</v>
      </c>
      <c r="F1833" s="76">
        <v>1</v>
      </c>
      <c r="G1833" s="77">
        <v>5</v>
      </c>
      <c r="H1833" s="76" t="s">
        <v>3325</v>
      </c>
      <c r="I1833" s="77">
        <v>78.989999999999995</v>
      </c>
      <c r="J1833" s="2">
        <v>48</v>
      </c>
      <c r="K1833" s="119" cm="1">
        <f t="array" ref="K1833">ROUND(IF(C1833="Beer",SUM(LOOKUP(2,1/(SRP!$B$7:$B$9&lt;=E1833)/(SRP!$C$7:$C$9&gt;=E1833),SRP!$D$7:$D$9)*(G1833/100)*(E1833/1000)),IF(C1833="Spirits",SUM(LOOKUP(2,1/(SRP!$B$2:$B$6&lt;=E1833)/(SRP!$C$2:$C$6&gt;=E1833),SRP!$D$2:$D$6)*(G1833/100)*(E1833/1000)),IF(AND(C1833="Wine",D1833="Fortified Wines"),SUM(LOOKUP(2,1/(SRP!$B$20:$B$23&lt;=E1833)/(SRP!$C$20:$C$23&gt;=E1833),SRP!$D$20:$D$23)*(G1833/100)*(E1833/1000)),IF(C1833="Wine",SUM(LOOKUP(2,1/(SRP!$B$15:$B$19&lt;=E1833)/(SRP!$C$15:$C$19&gt;=E1833),SRP!$D$15:$D$19)*(G1833/100)*(E1833/1000)),IF(C1833="Ready to Drink",SUM(LOOKUP(2,1/(SRP!$B$10:$B$14&lt;=E1833)/(SRP!$C$10:$C$14&gt;=E1833),SRP!$D$10:$D$14)*(G1833/100)*(E1833/1000)),0))))),2)</f>
        <v>54.03</v>
      </c>
    </row>
    <row r="1834" spans="1:11" x14ac:dyDescent="0.35">
      <c r="A1834" s="2">
        <v>26194</v>
      </c>
      <c r="B1834" s="76" t="s">
        <v>1393</v>
      </c>
      <c r="C1834" s="76" t="s">
        <v>287</v>
      </c>
      <c r="D1834" s="76" t="s">
        <v>5230</v>
      </c>
      <c r="E1834" s="76">
        <v>710</v>
      </c>
      <c r="F1834" s="76">
        <v>12</v>
      </c>
      <c r="G1834" s="77">
        <v>5</v>
      </c>
      <c r="H1834" s="76" t="s">
        <v>3324</v>
      </c>
      <c r="I1834" s="77">
        <v>4.99</v>
      </c>
      <c r="J1834" s="2">
        <v>1</v>
      </c>
      <c r="K1834" s="119" cm="1">
        <f t="array" ref="K1834">ROUND(IF(C1834="Beer",SUM(LOOKUP(2,1/(SRP!$B$7:$B$9&lt;=E1834)/(SRP!$C$7:$C$9&gt;=E1834),SRP!$D$7:$D$9)*(G1834/100)*(E1834/1000)),IF(C1834="Spirits",SUM(LOOKUP(2,1/(SRP!$B$2:$B$6&lt;=E1834)/(SRP!$C$2:$C$6&gt;=E1834),SRP!$D$2:$D$6)*(G1834/100)*(E1834/1000)),IF(AND(C1834="Wine",D1834="Fortified Wines"),SUM(LOOKUP(2,1/(SRP!$B$20:$B$23&lt;=E1834)/(SRP!$C$20:$C$23&gt;=E1834),SRP!$D$20:$D$23)*(G1834/100)*(E1834/1000)),IF(C1834="Wine",SUM(LOOKUP(2,1/(SRP!$B$15:$B$19&lt;=E1834)/(SRP!$C$15:$C$19&gt;=E1834),SRP!$D$15:$D$19)*(G1834/100)*(E1834/1000)),IF(C1834="Ready to Drink",SUM(LOOKUP(2,1/(SRP!$B$10:$B$14&lt;=E1834)/(SRP!$C$10:$C$14&gt;=E1834),SRP!$D$10:$D$14)*(G1834/100)*(E1834/1000)),0))))),2)</f>
        <v>2.48</v>
      </c>
    </row>
    <row r="1835" spans="1:11" x14ac:dyDescent="0.35">
      <c r="A1835" s="2">
        <v>26194</v>
      </c>
      <c r="B1835" s="76" t="s">
        <v>1393</v>
      </c>
      <c r="C1835" s="76" t="s">
        <v>287</v>
      </c>
      <c r="D1835" s="76" t="s">
        <v>5230</v>
      </c>
      <c r="E1835" s="76">
        <v>710</v>
      </c>
      <c r="F1835" s="76">
        <v>12</v>
      </c>
      <c r="G1835" s="77">
        <v>5</v>
      </c>
      <c r="H1835" s="76" t="s">
        <v>3324</v>
      </c>
      <c r="I1835" s="77">
        <v>4.99</v>
      </c>
      <c r="J1835" s="2">
        <v>1</v>
      </c>
      <c r="K1835" s="119" cm="1">
        <f t="array" ref="K1835">ROUND(IF(C1835="Beer",SUM(LOOKUP(2,1/(SRP!$B$7:$B$9&lt;=E1835)/(SRP!$C$7:$C$9&gt;=E1835),SRP!$D$7:$D$9)*(G1835/100)*(E1835/1000)),IF(C1835="Spirits",SUM(LOOKUP(2,1/(SRP!$B$2:$B$6&lt;=E1835)/(SRP!$C$2:$C$6&gt;=E1835),SRP!$D$2:$D$6)*(G1835/100)*(E1835/1000)),IF(AND(C1835="Wine",D1835="Fortified Wines"),SUM(LOOKUP(2,1/(SRP!$B$20:$B$23&lt;=E1835)/(SRP!$C$20:$C$23&gt;=E1835),SRP!$D$20:$D$23)*(G1835/100)*(E1835/1000)),IF(C1835="Wine",SUM(LOOKUP(2,1/(SRP!$B$15:$B$19&lt;=E1835)/(SRP!$C$15:$C$19&gt;=E1835),SRP!$D$15:$D$19)*(G1835/100)*(E1835/1000)),IF(C1835="Ready to Drink",SUM(LOOKUP(2,1/(SRP!$B$10:$B$14&lt;=E1835)/(SRP!$C$10:$C$14&gt;=E1835),SRP!$D$10:$D$14)*(G1835/100)*(E1835/1000)),0))))),2)</f>
        <v>2.48</v>
      </c>
    </row>
    <row r="1836" spans="1:11" x14ac:dyDescent="0.35">
      <c r="A1836" s="2">
        <v>26216</v>
      </c>
      <c r="B1836" s="76" t="s">
        <v>1394</v>
      </c>
      <c r="C1836" s="76" t="s">
        <v>287</v>
      </c>
      <c r="D1836" s="76" t="s">
        <v>5271</v>
      </c>
      <c r="E1836" s="76">
        <v>5325</v>
      </c>
      <c r="F1836" s="76">
        <v>1</v>
      </c>
      <c r="G1836" s="77">
        <v>4</v>
      </c>
      <c r="H1836" s="76" t="s">
        <v>3301</v>
      </c>
      <c r="I1836" s="77">
        <v>25.76</v>
      </c>
      <c r="J1836" s="2">
        <v>15</v>
      </c>
      <c r="K1836" s="119" cm="1">
        <f t="array" ref="K1836">ROUND(IF(C1836="Beer",SUM(LOOKUP(2,1/(SRP!$B$7:$B$9&lt;=E1836)/(SRP!$C$7:$C$9&gt;=E1836),SRP!$D$7:$D$9)*(G1836/100)*(E1836/1000)),IF(C1836="Spirits",SUM(LOOKUP(2,1/(SRP!$B$2:$B$6&lt;=E1836)/(SRP!$C$2:$C$6&gt;=E1836),SRP!$D$2:$D$6)*(G1836/100)*(E1836/1000)),IF(AND(C1836="Wine",D1836="Fortified Wines"),SUM(LOOKUP(2,1/(SRP!$B$20:$B$23&lt;=E1836)/(SRP!$C$20:$C$23&gt;=E1836),SRP!$D$20:$D$23)*(G1836/100)*(E1836/1000)),IF(C1836="Wine",SUM(LOOKUP(2,1/(SRP!$B$15:$B$19&lt;=E1836)/(SRP!$C$15:$C$19&gt;=E1836),SRP!$D$15:$D$19)*(G1836/100)*(E1836/1000)),IF(C1836="Ready to Drink",SUM(LOOKUP(2,1/(SRP!$B$10:$B$14&lt;=E1836)/(SRP!$C$10:$C$14&gt;=E1836),SRP!$D$10:$D$14)*(G1836/100)*(E1836/1000)),0))))),2)</f>
        <v>14.87</v>
      </c>
    </row>
    <row r="1837" spans="1:11" x14ac:dyDescent="0.35">
      <c r="A1837" s="2">
        <v>26216</v>
      </c>
      <c r="B1837" s="76" t="s">
        <v>1394</v>
      </c>
      <c r="C1837" s="76" t="s">
        <v>287</v>
      </c>
      <c r="D1837" s="76" t="s">
        <v>5271</v>
      </c>
      <c r="E1837" s="76">
        <v>5325</v>
      </c>
      <c r="F1837" s="76">
        <v>1</v>
      </c>
      <c r="G1837" s="77">
        <v>4</v>
      </c>
      <c r="H1837" s="76" t="s">
        <v>3301</v>
      </c>
      <c r="I1837" s="77">
        <v>25.76</v>
      </c>
      <c r="J1837" s="2">
        <v>15</v>
      </c>
      <c r="K1837" s="119" cm="1">
        <f t="array" ref="K1837">ROUND(IF(C1837="Beer",SUM(LOOKUP(2,1/(SRP!$B$7:$B$9&lt;=E1837)/(SRP!$C$7:$C$9&gt;=E1837),SRP!$D$7:$D$9)*(G1837/100)*(E1837/1000)),IF(C1837="Spirits",SUM(LOOKUP(2,1/(SRP!$B$2:$B$6&lt;=E1837)/(SRP!$C$2:$C$6&gt;=E1837),SRP!$D$2:$D$6)*(G1837/100)*(E1837/1000)),IF(AND(C1837="Wine",D1837="Fortified Wines"),SUM(LOOKUP(2,1/(SRP!$B$20:$B$23&lt;=E1837)/(SRP!$C$20:$C$23&gt;=E1837),SRP!$D$20:$D$23)*(G1837/100)*(E1837/1000)),IF(C1837="Wine",SUM(LOOKUP(2,1/(SRP!$B$15:$B$19&lt;=E1837)/(SRP!$C$15:$C$19&gt;=E1837),SRP!$D$15:$D$19)*(G1837/100)*(E1837/1000)),IF(C1837="Ready to Drink",SUM(LOOKUP(2,1/(SRP!$B$10:$B$14&lt;=E1837)/(SRP!$C$10:$C$14&gt;=E1837),SRP!$D$10:$D$14)*(G1837/100)*(E1837/1000)),0))))),2)</f>
        <v>14.87</v>
      </c>
    </row>
    <row r="1838" spans="1:11" x14ac:dyDescent="0.35">
      <c r="A1838" s="2">
        <v>26260</v>
      </c>
      <c r="B1838" s="76" t="s">
        <v>1395</v>
      </c>
      <c r="C1838" s="76" t="s">
        <v>287</v>
      </c>
      <c r="D1838" s="76" t="s">
        <v>5266</v>
      </c>
      <c r="E1838" s="76">
        <v>2130</v>
      </c>
      <c r="F1838" s="76">
        <v>4</v>
      </c>
      <c r="G1838" s="77">
        <v>5.5</v>
      </c>
      <c r="H1838" s="76" t="s">
        <v>3378</v>
      </c>
      <c r="I1838" s="77">
        <v>14.12</v>
      </c>
      <c r="J1838" s="2">
        <v>6</v>
      </c>
      <c r="K1838" s="119" cm="1">
        <f t="array" ref="K1838">ROUND(IF(C1838="Beer",SUM(LOOKUP(2,1/(SRP!$B$7:$B$9&lt;=E1838)/(SRP!$C$7:$C$9&gt;=E1838),SRP!$D$7:$D$9)*(G1838/100)*(E1838/1000)),IF(C1838="Spirits",SUM(LOOKUP(2,1/(SRP!$B$2:$B$6&lt;=E1838)/(SRP!$C$2:$C$6&gt;=E1838),SRP!$D$2:$D$6)*(G1838/100)*(E1838/1000)),IF(AND(C1838="Wine",D1838="Fortified Wines"),SUM(LOOKUP(2,1/(SRP!$B$20:$B$23&lt;=E1838)/(SRP!$C$20:$C$23&gt;=E1838),SRP!$D$20:$D$23)*(G1838/100)*(E1838/1000)),IF(C1838="Wine",SUM(LOOKUP(2,1/(SRP!$B$15:$B$19&lt;=E1838)/(SRP!$C$15:$C$19&gt;=E1838),SRP!$D$15:$D$19)*(G1838/100)*(E1838/1000)),IF(C1838="Ready to Drink",SUM(LOOKUP(2,1/(SRP!$B$10:$B$14&lt;=E1838)/(SRP!$C$10:$C$14&gt;=E1838),SRP!$D$10:$D$14)*(G1838/100)*(E1838/1000)),0))))),2)</f>
        <v>8.18</v>
      </c>
    </row>
    <row r="1839" spans="1:11" x14ac:dyDescent="0.35">
      <c r="A1839" s="2">
        <v>26260</v>
      </c>
      <c r="B1839" s="76" t="s">
        <v>1395</v>
      </c>
      <c r="C1839" s="76" t="s">
        <v>287</v>
      </c>
      <c r="D1839" s="76" t="s">
        <v>5266</v>
      </c>
      <c r="E1839" s="76">
        <v>2130</v>
      </c>
      <c r="F1839" s="76">
        <v>4</v>
      </c>
      <c r="G1839" s="77">
        <v>5.5</v>
      </c>
      <c r="H1839" s="76" t="s">
        <v>3378</v>
      </c>
      <c r="I1839" s="77">
        <v>14.12</v>
      </c>
      <c r="J1839" s="2">
        <v>6</v>
      </c>
      <c r="K1839" s="119" cm="1">
        <f t="array" ref="K1839">ROUND(IF(C1839="Beer",SUM(LOOKUP(2,1/(SRP!$B$7:$B$9&lt;=E1839)/(SRP!$C$7:$C$9&gt;=E1839),SRP!$D$7:$D$9)*(G1839/100)*(E1839/1000)),IF(C1839="Spirits",SUM(LOOKUP(2,1/(SRP!$B$2:$B$6&lt;=E1839)/(SRP!$C$2:$C$6&gt;=E1839),SRP!$D$2:$D$6)*(G1839/100)*(E1839/1000)),IF(AND(C1839="Wine",D1839="Fortified Wines"),SUM(LOOKUP(2,1/(SRP!$B$20:$B$23&lt;=E1839)/(SRP!$C$20:$C$23&gt;=E1839),SRP!$D$20:$D$23)*(G1839/100)*(E1839/1000)),IF(C1839="Wine",SUM(LOOKUP(2,1/(SRP!$B$15:$B$19&lt;=E1839)/(SRP!$C$15:$C$19&gt;=E1839),SRP!$D$15:$D$19)*(G1839/100)*(E1839/1000)),IF(C1839="Ready to Drink",SUM(LOOKUP(2,1/(SRP!$B$10:$B$14&lt;=E1839)/(SRP!$C$10:$C$14&gt;=E1839),SRP!$D$10:$D$14)*(G1839/100)*(E1839/1000)),0))))),2)</f>
        <v>8.18</v>
      </c>
    </row>
    <row r="1840" spans="1:11" x14ac:dyDescent="0.35">
      <c r="A1840" s="2">
        <v>26265</v>
      </c>
      <c r="B1840" s="76" t="s">
        <v>1396</v>
      </c>
      <c r="C1840" s="76" t="s">
        <v>286</v>
      </c>
      <c r="D1840" s="76" t="s">
        <v>5268</v>
      </c>
      <c r="E1840" s="76">
        <v>750</v>
      </c>
      <c r="F1840" s="76">
        <v>12</v>
      </c>
      <c r="G1840" s="77">
        <v>13</v>
      </c>
      <c r="H1840" s="76" t="s">
        <v>3326</v>
      </c>
      <c r="I1840" s="77">
        <v>15.49</v>
      </c>
      <c r="J1840" s="2">
        <v>1</v>
      </c>
      <c r="K1840" s="119" cm="1">
        <f t="array" ref="K1840">ROUND(IF(C1840="Beer",SUM(LOOKUP(2,1/(SRP!$B$7:$B$9&lt;=E1840)/(SRP!$C$7:$C$9&gt;=E1840),SRP!$D$7:$D$9)*(G1840/100)*(E1840/1000)),IF(C1840="Spirits",SUM(LOOKUP(2,1/(SRP!$B$2:$B$6&lt;=E1840)/(SRP!$C$2:$C$6&gt;=E1840),SRP!$D$2:$D$6)*(G1840/100)*(E1840/1000)),IF(AND(C1840="Wine",D1840="Fortified Wines"),SUM(LOOKUP(2,1/(SRP!$B$20:$B$23&lt;=E1840)/(SRP!$C$20:$C$23&gt;=E1840),SRP!$D$20:$D$23)*(G1840/100)*(E1840/1000)),IF(C1840="Wine",SUM(LOOKUP(2,1/(SRP!$B$15:$B$19&lt;=E1840)/(SRP!$C$15:$C$19&gt;=E1840),SRP!$D$15:$D$19)*(G1840/100)*(E1840/1000)),IF(C1840="Ready to Drink",SUM(LOOKUP(2,1/(SRP!$B$10:$B$14&lt;=E1840)/(SRP!$C$10:$C$14&gt;=E1840),SRP!$D$10:$D$14)*(G1840/100)*(E1840/1000)),0))))),2)</f>
        <v>6.81</v>
      </c>
    </row>
    <row r="1841" spans="1:11" x14ac:dyDescent="0.35">
      <c r="A1841" s="2">
        <v>26268</v>
      </c>
      <c r="B1841" s="76" t="s">
        <v>255</v>
      </c>
      <c r="C1841" s="76" t="s">
        <v>286</v>
      </c>
      <c r="D1841" s="76" t="s">
        <v>5294</v>
      </c>
      <c r="E1841" s="76">
        <v>750</v>
      </c>
      <c r="F1841" s="76">
        <v>6</v>
      </c>
      <c r="G1841" s="77">
        <v>12</v>
      </c>
      <c r="H1841" s="76" t="s">
        <v>3303</v>
      </c>
      <c r="I1841" s="77">
        <v>24.99</v>
      </c>
      <c r="J1841" s="2">
        <v>1</v>
      </c>
      <c r="K1841" s="119" cm="1">
        <f t="array" ref="K1841">ROUND(IF(C1841="Beer",SUM(LOOKUP(2,1/(SRP!$B$7:$B$9&lt;=E1841)/(SRP!$C$7:$C$9&gt;=E1841),SRP!$D$7:$D$9)*(G1841/100)*(E1841/1000)),IF(C1841="Spirits",SUM(LOOKUP(2,1/(SRP!$B$2:$B$6&lt;=E1841)/(SRP!$C$2:$C$6&gt;=E1841),SRP!$D$2:$D$6)*(G1841/100)*(E1841/1000)),IF(AND(C1841="Wine",D1841="Fortified Wines"),SUM(LOOKUP(2,1/(SRP!$B$20:$B$23&lt;=E1841)/(SRP!$C$20:$C$23&gt;=E1841),SRP!$D$20:$D$23)*(G1841/100)*(E1841/1000)),IF(C1841="Wine",SUM(LOOKUP(2,1/(SRP!$B$15:$B$19&lt;=E1841)/(SRP!$C$15:$C$19&gt;=E1841),SRP!$D$15:$D$19)*(G1841/100)*(E1841/1000)),IF(C1841="Ready to Drink",SUM(LOOKUP(2,1/(SRP!$B$10:$B$14&lt;=E1841)/(SRP!$C$10:$C$14&gt;=E1841),SRP!$D$10:$D$14)*(G1841/100)*(E1841/1000)),0))))),2)</f>
        <v>6.28</v>
      </c>
    </row>
    <row r="1842" spans="1:11" x14ac:dyDescent="0.35">
      <c r="A1842" s="2">
        <v>26277</v>
      </c>
      <c r="B1842" s="76" t="s">
        <v>1397</v>
      </c>
      <c r="C1842" s="76" t="s">
        <v>286</v>
      </c>
      <c r="D1842" s="76" t="s">
        <v>5268</v>
      </c>
      <c r="E1842" s="76">
        <v>750</v>
      </c>
      <c r="F1842" s="76">
        <v>12</v>
      </c>
      <c r="G1842" s="77">
        <v>14.5</v>
      </c>
      <c r="H1842" s="76" t="s">
        <v>3303</v>
      </c>
      <c r="I1842" s="77">
        <v>25.99</v>
      </c>
      <c r="J1842" s="2">
        <v>1</v>
      </c>
      <c r="K1842" s="119" cm="1">
        <f t="array" ref="K1842">ROUND(IF(C1842="Beer",SUM(LOOKUP(2,1/(SRP!$B$7:$B$9&lt;=E1842)/(SRP!$C$7:$C$9&gt;=E1842),SRP!$D$7:$D$9)*(G1842/100)*(E1842/1000)),IF(C1842="Spirits",SUM(LOOKUP(2,1/(SRP!$B$2:$B$6&lt;=E1842)/(SRP!$C$2:$C$6&gt;=E1842),SRP!$D$2:$D$6)*(G1842/100)*(E1842/1000)),IF(AND(C1842="Wine",D1842="Fortified Wines"),SUM(LOOKUP(2,1/(SRP!$B$20:$B$23&lt;=E1842)/(SRP!$C$20:$C$23&gt;=E1842),SRP!$D$20:$D$23)*(G1842/100)*(E1842/1000)),IF(C1842="Wine",SUM(LOOKUP(2,1/(SRP!$B$15:$B$19&lt;=E1842)/(SRP!$C$15:$C$19&gt;=E1842),SRP!$D$15:$D$19)*(G1842/100)*(E1842/1000)),IF(C1842="Ready to Drink",SUM(LOOKUP(2,1/(SRP!$B$10:$B$14&lt;=E1842)/(SRP!$C$10:$C$14&gt;=E1842),SRP!$D$10:$D$14)*(G1842/100)*(E1842/1000)),0))))),2)</f>
        <v>7.59</v>
      </c>
    </row>
    <row r="1843" spans="1:11" x14ac:dyDescent="0.35">
      <c r="A1843" s="2">
        <v>26278</v>
      </c>
      <c r="B1843" s="76" t="s">
        <v>323</v>
      </c>
      <c r="C1843" s="76" t="s">
        <v>286</v>
      </c>
      <c r="D1843" s="76" t="s">
        <v>5236</v>
      </c>
      <c r="E1843" s="76">
        <v>1500</v>
      </c>
      <c r="F1843" s="76">
        <v>6</v>
      </c>
      <c r="G1843" s="77">
        <v>12.5</v>
      </c>
      <c r="H1843" s="76" t="s">
        <v>3303</v>
      </c>
      <c r="I1843" s="77">
        <v>33.99</v>
      </c>
      <c r="J1843" s="2">
        <v>1</v>
      </c>
      <c r="K1843" s="119" cm="1">
        <f t="array" ref="K1843">ROUND(IF(C1843="Beer",SUM(LOOKUP(2,1/(SRP!$B$7:$B$9&lt;=E1843)/(SRP!$C$7:$C$9&gt;=E1843),SRP!$D$7:$D$9)*(G1843/100)*(E1843/1000)),IF(C1843="Spirits",SUM(LOOKUP(2,1/(SRP!$B$2:$B$6&lt;=E1843)/(SRP!$C$2:$C$6&gt;=E1843),SRP!$D$2:$D$6)*(G1843/100)*(E1843/1000)),IF(AND(C1843="Wine",D1843="Fortified Wines"),SUM(LOOKUP(2,1/(SRP!$B$20:$B$23&lt;=E1843)/(SRP!$C$20:$C$23&gt;=E1843),SRP!$D$20:$D$23)*(G1843/100)*(E1843/1000)),IF(C1843="Wine",SUM(LOOKUP(2,1/(SRP!$B$15:$B$19&lt;=E1843)/(SRP!$C$15:$C$19&gt;=E1843),SRP!$D$15:$D$19)*(G1843/100)*(E1843/1000)),IF(C1843="Ready to Drink",SUM(LOOKUP(2,1/(SRP!$B$10:$B$14&lt;=E1843)/(SRP!$C$10:$C$14&gt;=E1843),SRP!$D$10:$D$14)*(G1843/100)*(E1843/1000)),0))))),2)</f>
        <v>13.09</v>
      </c>
    </row>
    <row r="1844" spans="1:11" x14ac:dyDescent="0.35">
      <c r="A1844" s="2">
        <v>26281</v>
      </c>
      <c r="B1844" s="76" t="s">
        <v>1398</v>
      </c>
      <c r="C1844" s="76" t="s">
        <v>285</v>
      </c>
      <c r="D1844" s="76" t="s">
        <v>5315</v>
      </c>
      <c r="E1844" s="76">
        <v>750</v>
      </c>
      <c r="F1844" s="76">
        <v>12</v>
      </c>
      <c r="G1844" s="77">
        <v>41.3</v>
      </c>
      <c r="H1844" s="76" t="s">
        <v>3280</v>
      </c>
      <c r="I1844" s="77">
        <v>30.99</v>
      </c>
      <c r="J1844" s="2">
        <v>1</v>
      </c>
      <c r="K1844" s="119" cm="1">
        <f t="array" ref="K1844">ROUND(IF(C1844="Beer",SUM(LOOKUP(2,1/(SRP!$B$7:$B$9&lt;=E1844)/(SRP!$C$7:$C$9&gt;=E1844),SRP!$D$7:$D$9)*(G1844/100)*(E1844/1000)),IF(C1844="Spirits",SUM(LOOKUP(2,1/(SRP!$B$2:$B$6&lt;=E1844)/(SRP!$C$2:$C$6&gt;=E1844),SRP!$D$2:$D$6)*(G1844/100)*(E1844/1000)),IF(AND(C1844="Wine",D1844="Fortified Wines"),SUM(LOOKUP(2,1/(SRP!$B$20:$B$23&lt;=E1844)/(SRP!$C$20:$C$23&gt;=E1844),SRP!$D$20:$D$23)*(G1844/100)*(E1844/1000)),IF(C1844="Wine",SUM(LOOKUP(2,1/(SRP!$B$15:$B$19&lt;=E1844)/(SRP!$C$15:$C$19&gt;=E1844),SRP!$D$15:$D$19)*(G1844/100)*(E1844/1000)),IF(C1844="Ready to Drink",SUM(LOOKUP(2,1/(SRP!$B$10:$B$14&lt;=E1844)/(SRP!$C$10:$C$14&gt;=E1844),SRP!$D$10:$D$14)*(G1844/100)*(E1844/1000)),0))))),2)</f>
        <v>21.62</v>
      </c>
    </row>
    <row r="1845" spans="1:11" x14ac:dyDescent="0.35">
      <c r="A1845" s="2">
        <v>26284</v>
      </c>
      <c r="B1845" s="76" t="s">
        <v>1399</v>
      </c>
      <c r="C1845" s="76" t="s">
        <v>287</v>
      </c>
      <c r="D1845" s="76" t="s">
        <v>5266</v>
      </c>
      <c r="E1845" s="76">
        <v>2130</v>
      </c>
      <c r="F1845" s="76">
        <v>4</v>
      </c>
      <c r="G1845" s="77">
        <v>5.5</v>
      </c>
      <c r="H1845" s="76" t="s">
        <v>3378</v>
      </c>
      <c r="I1845" s="77">
        <v>14.12</v>
      </c>
      <c r="J1845" s="2">
        <v>6</v>
      </c>
      <c r="K1845" s="119" cm="1">
        <f t="array" ref="K1845">ROUND(IF(C1845="Beer",SUM(LOOKUP(2,1/(SRP!$B$7:$B$9&lt;=E1845)/(SRP!$C$7:$C$9&gt;=E1845),SRP!$D$7:$D$9)*(G1845/100)*(E1845/1000)),IF(C1845="Spirits",SUM(LOOKUP(2,1/(SRP!$B$2:$B$6&lt;=E1845)/(SRP!$C$2:$C$6&gt;=E1845),SRP!$D$2:$D$6)*(G1845/100)*(E1845/1000)),IF(AND(C1845="Wine",D1845="Fortified Wines"),SUM(LOOKUP(2,1/(SRP!$B$20:$B$23&lt;=E1845)/(SRP!$C$20:$C$23&gt;=E1845),SRP!$D$20:$D$23)*(G1845/100)*(E1845/1000)),IF(C1845="Wine",SUM(LOOKUP(2,1/(SRP!$B$15:$B$19&lt;=E1845)/(SRP!$C$15:$C$19&gt;=E1845),SRP!$D$15:$D$19)*(G1845/100)*(E1845/1000)),IF(C1845="Ready to Drink",SUM(LOOKUP(2,1/(SRP!$B$10:$B$14&lt;=E1845)/(SRP!$C$10:$C$14&gt;=E1845),SRP!$D$10:$D$14)*(G1845/100)*(E1845/1000)),0))))),2)</f>
        <v>8.18</v>
      </c>
    </row>
    <row r="1846" spans="1:11" x14ac:dyDescent="0.35">
      <c r="A1846" s="2">
        <v>26284</v>
      </c>
      <c r="B1846" s="76" t="s">
        <v>1399</v>
      </c>
      <c r="C1846" s="76" t="s">
        <v>287</v>
      </c>
      <c r="D1846" s="76" t="s">
        <v>5266</v>
      </c>
      <c r="E1846" s="76">
        <v>2130</v>
      </c>
      <c r="F1846" s="76">
        <v>4</v>
      </c>
      <c r="G1846" s="77">
        <v>5.5</v>
      </c>
      <c r="H1846" s="76" t="s">
        <v>3378</v>
      </c>
      <c r="I1846" s="77">
        <v>14.12</v>
      </c>
      <c r="J1846" s="2">
        <v>6</v>
      </c>
      <c r="K1846" s="119" cm="1">
        <f t="array" ref="K1846">ROUND(IF(C1846="Beer",SUM(LOOKUP(2,1/(SRP!$B$7:$B$9&lt;=E1846)/(SRP!$C$7:$C$9&gt;=E1846),SRP!$D$7:$D$9)*(G1846/100)*(E1846/1000)),IF(C1846="Spirits",SUM(LOOKUP(2,1/(SRP!$B$2:$B$6&lt;=E1846)/(SRP!$C$2:$C$6&gt;=E1846),SRP!$D$2:$D$6)*(G1846/100)*(E1846/1000)),IF(AND(C1846="Wine",D1846="Fortified Wines"),SUM(LOOKUP(2,1/(SRP!$B$20:$B$23&lt;=E1846)/(SRP!$C$20:$C$23&gt;=E1846),SRP!$D$20:$D$23)*(G1846/100)*(E1846/1000)),IF(C1846="Wine",SUM(LOOKUP(2,1/(SRP!$B$15:$B$19&lt;=E1846)/(SRP!$C$15:$C$19&gt;=E1846),SRP!$D$15:$D$19)*(G1846/100)*(E1846/1000)),IF(C1846="Ready to Drink",SUM(LOOKUP(2,1/(SRP!$B$10:$B$14&lt;=E1846)/(SRP!$C$10:$C$14&gt;=E1846),SRP!$D$10:$D$14)*(G1846/100)*(E1846/1000)),0))))),2)</f>
        <v>8.18</v>
      </c>
    </row>
    <row r="1847" spans="1:11" x14ac:dyDescent="0.35">
      <c r="A1847" s="2">
        <v>26324</v>
      </c>
      <c r="B1847" s="76" t="s">
        <v>1400</v>
      </c>
      <c r="C1847" s="76" t="s">
        <v>286</v>
      </c>
      <c r="D1847" s="76" t="s">
        <v>5241</v>
      </c>
      <c r="E1847" s="76">
        <v>750</v>
      </c>
      <c r="F1847" s="76">
        <v>6</v>
      </c>
      <c r="G1847" s="77">
        <v>11.5</v>
      </c>
      <c r="H1847" s="76" t="s">
        <v>6283</v>
      </c>
      <c r="I1847" s="77">
        <v>23.99</v>
      </c>
      <c r="J1847" s="2">
        <v>1</v>
      </c>
      <c r="K1847" s="119" cm="1">
        <f t="array" ref="K1847">ROUND(IF(C1847="Beer",SUM(LOOKUP(2,1/(SRP!$B$7:$B$9&lt;=E1847)/(SRP!$C$7:$C$9&gt;=E1847),SRP!$D$7:$D$9)*(G1847/100)*(E1847/1000)),IF(C1847="Spirits",SUM(LOOKUP(2,1/(SRP!$B$2:$B$6&lt;=E1847)/(SRP!$C$2:$C$6&gt;=E1847),SRP!$D$2:$D$6)*(G1847/100)*(E1847/1000)),IF(AND(C1847="Wine",D1847="Fortified Wines"),SUM(LOOKUP(2,1/(SRP!$B$20:$B$23&lt;=E1847)/(SRP!$C$20:$C$23&gt;=E1847),SRP!$D$20:$D$23)*(G1847/100)*(E1847/1000)),IF(C1847="Wine",SUM(LOOKUP(2,1/(SRP!$B$15:$B$19&lt;=E1847)/(SRP!$C$15:$C$19&gt;=E1847),SRP!$D$15:$D$19)*(G1847/100)*(E1847/1000)),IF(C1847="Ready to Drink",SUM(LOOKUP(2,1/(SRP!$B$10:$B$14&lt;=E1847)/(SRP!$C$10:$C$14&gt;=E1847),SRP!$D$10:$D$14)*(G1847/100)*(E1847/1000)),0))))),2)</f>
        <v>6.02</v>
      </c>
    </row>
    <row r="1848" spans="1:11" x14ac:dyDescent="0.35">
      <c r="A1848" s="2">
        <v>26328</v>
      </c>
      <c r="B1848" s="76" t="s">
        <v>1401</v>
      </c>
      <c r="C1848" s="76" t="s">
        <v>285</v>
      </c>
      <c r="D1848" s="76" t="s">
        <v>5273</v>
      </c>
      <c r="E1848" s="76">
        <v>750</v>
      </c>
      <c r="F1848" s="76">
        <v>6</v>
      </c>
      <c r="G1848" s="77">
        <v>17</v>
      </c>
      <c r="H1848" s="76" t="s">
        <v>3284</v>
      </c>
      <c r="I1848" s="77">
        <v>33.99</v>
      </c>
      <c r="J1848" s="2">
        <v>1</v>
      </c>
      <c r="K1848" s="119" cm="1">
        <f t="array" ref="K1848">ROUND(IF(C1848="Beer",SUM(LOOKUP(2,1/(SRP!$B$7:$B$9&lt;=E1848)/(SRP!$C$7:$C$9&gt;=E1848),SRP!$D$7:$D$9)*(G1848/100)*(E1848/1000)),IF(C1848="Spirits",SUM(LOOKUP(2,1/(SRP!$B$2:$B$6&lt;=E1848)/(SRP!$C$2:$C$6&gt;=E1848),SRP!$D$2:$D$6)*(G1848/100)*(E1848/1000)),IF(AND(C1848="Wine",D1848="Fortified Wines"),SUM(LOOKUP(2,1/(SRP!$B$20:$B$23&lt;=E1848)/(SRP!$C$20:$C$23&gt;=E1848),SRP!$D$20:$D$23)*(G1848/100)*(E1848/1000)),IF(C1848="Wine",SUM(LOOKUP(2,1/(SRP!$B$15:$B$19&lt;=E1848)/(SRP!$C$15:$C$19&gt;=E1848),SRP!$D$15:$D$19)*(G1848/100)*(E1848/1000)),IF(C1848="Ready to Drink",SUM(LOOKUP(2,1/(SRP!$B$10:$B$14&lt;=E1848)/(SRP!$C$10:$C$14&gt;=E1848),SRP!$D$10:$D$14)*(G1848/100)*(E1848/1000)),0))))),2)</f>
        <v>8.9</v>
      </c>
    </row>
    <row r="1849" spans="1:11" x14ac:dyDescent="0.35">
      <c r="A1849" s="2">
        <v>26353</v>
      </c>
      <c r="B1849" s="76" t="s">
        <v>1402</v>
      </c>
      <c r="C1849" s="76" t="s">
        <v>287</v>
      </c>
      <c r="D1849" s="76" t="s">
        <v>5240</v>
      </c>
      <c r="E1849" s="76">
        <v>650</v>
      </c>
      <c r="F1849" s="76">
        <v>12</v>
      </c>
      <c r="G1849" s="77">
        <v>7</v>
      </c>
      <c r="H1849" s="76" t="s">
        <v>3324</v>
      </c>
      <c r="I1849" s="77">
        <v>6.42</v>
      </c>
      <c r="J1849" s="2">
        <v>1</v>
      </c>
      <c r="K1849" s="119" cm="1">
        <f t="array" ref="K1849">ROUND(IF(C1849="Beer",SUM(LOOKUP(2,1/(SRP!$B$7:$B$9&lt;=E1849)/(SRP!$C$7:$C$9&gt;=E1849),SRP!$D$7:$D$9)*(G1849/100)*(E1849/1000)),IF(C1849="Spirits",SUM(LOOKUP(2,1/(SRP!$B$2:$B$6&lt;=E1849)/(SRP!$C$2:$C$6&gt;=E1849),SRP!$D$2:$D$6)*(G1849/100)*(E1849/1000)),IF(AND(C1849="Wine",D1849="Fortified Wines"),SUM(LOOKUP(2,1/(SRP!$B$20:$B$23&lt;=E1849)/(SRP!$C$20:$C$23&gt;=E1849),SRP!$D$20:$D$23)*(G1849/100)*(E1849/1000)),IF(C1849="Wine",SUM(LOOKUP(2,1/(SRP!$B$15:$B$19&lt;=E1849)/(SRP!$C$15:$C$19&gt;=E1849),SRP!$D$15:$D$19)*(G1849/100)*(E1849/1000)),IF(C1849="Ready to Drink",SUM(LOOKUP(2,1/(SRP!$B$10:$B$14&lt;=E1849)/(SRP!$C$10:$C$14&gt;=E1849),SRP!$D$10:$D$14)*(G1849/100)*(E1849/1000)),0))))),2)</f>
        <v>3.18</v>
      </c>
    </row>
    <row r="1850" spans="1:11" x14ac:dyDescent="0.35">
      <c r="A1850" s="2">
        <v>26353</v>
      </c>
      <c r="B1850" s="76" t="s">
        <v>1402</v>
      </c>
      <c r="C1850" s="76" t="s">
        <v>287</v>
      </c>
      <c r="D1850" s="76" t="s">
        <v>5240</v>
      </c>
      <c r="E1850" s="76">
        <v>650</v>
      </c>
      <c r="F1850" s="76">
        <v>12</v>
      </c>
      <c r="G1850" s="77">
        <v>7</v>
      </c>
      <c r="H1850" s="76" t="s">
        <v>3324</v>
      </c>
      <c r="I1850" s="77">
        <v>6.42</v>
      </c>
      <c r="J1850" s="2">
        <v>1</v>
      </c>
      <c r="K1850" s="119" cm="1">
        <f t="array" ref="K1850">ROUND(IF(C1850="Beer",SUM(LOOKUP(2,1/(SRP!$B$7:$B$9&lt;=E1850)/(SRP!$C$7:$C$9&gt;=E1850),SRP!$D$7:$D$9)*(G1850/100)*(E1850/1000)),IF(C1850="Spirits",SUM(LOOKUP(2,1/(SRP!$B$2:$B$6&lt;=E1850)/(SRP!$C$2:$C$6&gt;=E1850),SRP!$D$2:$D$6)*(G1850/100)*(E1850/1000)),IF(AND(C1850="Wine",D1850="Fortified Wines"),SUM(LOOKUP(2,1/(SRP!$B$20:$B$23&lt;=E1850)/(SRP!$C$20:$C$23&gt;=E1850),SRP!$D$20:$D$23)*(G1850/100)*(E1850/1000)),IF(C1850="Wine",SUM(LOOKUP(2,1/(SRP!$B$15:$B$19&lt;=E1850)/(SRP!$C$15:$C$19&gt;=E1850),SRP!$D$15:$D$19)*(G1850/100)*(E1850/1000)),IF(C1850="Ready to Drink",SUM(LOOKUP(2,1/(SRP!$B$10:$B$14&lt;=E1850)/(SRP!$C$10:$C$14&gt;=E1850),SRP!$D$10:$D$14)*(G1850/100)*(E1850/1000)),0))))),2)</f>
        <v>3.18</v>
      </c>
    </row>
    <row r="1851" spans="1:11" x14ac:dyDescent="0.35">
      <c r="A1851" s="2">
        <v>26355</v>
      </c>
      <c r="B1851" s="76" t="s">
        <v>5543</v>
      </c>
      <c r="C1851" s="76" t="s">
        <v>287</v>
      </c>
      <c r="D1851" s="76" t="s">
        <v>5266</v>
      </c>
      <c r="E1851" s="76">
        <v>11352</v>
      </c>
      <c r="F1851" s="76">
        <v>1</v>
      </c>
      <c r="G1851" s="77">
        <v>5</v>
      </c>
      <c r="H1851" s="76" t="s">
        <v>3374</v>
      </c>
      <c r="I1851" s="77">
        <v>95.76</v>
      </c>
      <c r="J1851" s="2">
        <v>24</v>
      </c>
      <c r="K1851" s="119" cm="1">
        <f t="array" ref="K1851">ROUND(IF(C1851="Beer",SUM(LOOKUP(2,1/(SRP!$B$7:$B$9&lt;=E1851)/(SRP!$C$7:$C$9&gt;=E1851),SRP!$D$7:$D$9)*(G1851/100)*(E1851/1000)),IF(C1851="Spirits",SUM(LOOKUP(2,1/(SRP!$B$2:$B$6&lt;=E1851)/(SRP!$C$2:$C$6&gt;=E1851),SRP!$D$2:$D$6)*(G1851/100)*(E1851/1000)),IF(AND(C1851="Wine",D1851="Fortified Wines"),SUM(LOOKUP(2,1/(SRP!$B$20:$B$23&lt;=E1851)/(SRP!$C$20:$C$23&gt;=E1851),SRP!$D$20:$D$23)*(G1851/100)*(E1851/1000)),IF(C1851="Wine",SUM(LOOKUP(2,1/(SRP!$B$15:$B$19&lt;=E1851)/(SRP!$C$15:$C$19&gt;=E1851),SRP!$D$15:$D$19)*(G1851/100)*(E1851/1000)),IF(C1851="Ready to Drink",SUM(LOOKUP(2,1/(SRP!$B$10:$B$14&lt;=E1851)/(SRP!$C$10:$C$14&gt;=E1851),SRP!$D$10:$D$14)*(G1851/100)*(E1851/1000)),0))))),2)</f>
        <v>35.99</v>
      </c>
    </row>
    <row r="1852" spans="1:11" x14ac:dyDescent="0.35">
      <c r="A1852" s="2">
        <v>26355</v>
      </c>
      <c r="B1852" s="76" t="s">
        <v>5543</v>
      </c>
      <c r="C1852" s="76" t="s">
        <v>287</v>
      </c>
      <c r="D1852" s="76" t="s">
        <v>5266</v>
      </c>
      <c r="E1852" s="76">
        <v>11352</v>
      </c>
      <c r="F1852" s="76">
        <v>1</v>
      </c>
      <c r="G1852" s="77">
        <v>5</v>
      </c>
      <c r="H1852" s="76" t="s">
        <v>3374</v>
      </c>
      <c r="I1852" s="77">
        <v>95.76</v>
      </c>
      <c r="J1852" s="2">
        <v>24</v>
      </c>
      <c r="K1852" s="119" cm="1">
        <f t="array" ref="K1852">ROUND(IF(C1852="Beer",SUM(LOOKUP(2,1/(SRP!$B$7:$B$9&lt;=E1852)/(SRP!$C$7:$C$9&gt;=E1852),SRP!$D$7:$D$9)*(G1852/100)*(E1852/1000)),IF(C1852="Spirits",SUM(LOOKUP(2,1/(SRP!$B$2:$B$6&lt;=E1852)/(SRP!$C$2:$C$6&gt;=E1852),SRP!$D$2:$D$6)*(G1852/100)*(E1852/1000)),IF(AND(C1852="Wine",D1852="Fortified Wines"),SUM(LOOKUP(2,1/(SRP!$B$20:$B$23&lt;=E1852)/(SRP!$C$20:$C$23&gt;=E1852),SRP!$D$20:$D$23)*(G1852/100)*(E1852/1000)),IF(C1852="Wine",SUM(LOOKUP(2,1/(SRP!$B$15:$B$19&lt;=E1852)/(SRP!$C$15:$C$19&gt;=E1852),SRP!$D$15:$D$19)*(G1852/100)*(E1852/1000)),IF(C1852="Ready to Drink",SUM(LOOKUP(2,1/(SRP!$B$10:$B$14&lt;=E1852)/(SRP!$C$10:$C$14&gt;=E1852),SRP!$D$10:$D$14)*(G1852/100)*(E1852/1000)),0))))),2)</f>
        <v>35.99</v>
      </c>
    </row>
    <row r="1853" spans="1:11" x14ac:dyDescent="0.35">
      <c r="A1853" s="2">
        <v>26364</v>
      </c>
      <c r="B1853" s="76" t="s">
        <v>1403</v>
      </c>
      <c r="C1853" s="76" t="s">
        <v>286</v>
      </c>
      <c r="D1853" s="76" t="s">
        <v>5278</v>
      </c>
      <c r="E1853" s="76">
        <v>750</v>
      </c>
      <c r="F1853" s="76">
        <v>12</v>
      </c>
      <c r="G1853" s="77">
        <v>12.5</v>
      </c>
      <c r="H1853" s="76" t="s">
        <v>3326</v>
      </c>
      <c r="I1853" s="77">
        <v>19.989999999999998</v>
      </c>
      <c r="J1853" s="2">
        <v>1</v>
      </c>
      <c r="K1853" s="119" cm="1">
        <f t="array" ref="K1853">ROUND(IF(C1853="Beer",SUM(LOOKUP(2,1/(SRP!$B$7:$B$9&lt;=E1853)/(SRP!$C$7:$C$9&gt;=E1853),SRP!$D$7:$D$9)*(G1853/100)*(E1853/1000)),IF(C1853="Spirits",SUM(LOOKUP(2,1/(SRP!$B$2:$B$6&lt;=E1853)/(SRP!$C$2:$C$6&gt;=E1853),SRP!$D$2:$D$6)*(G1853/100)*(E1853/1000)),IF(AND(C1853="Wine",D1853="Fortified Wines"),SUM(LOOKUP(2,1/(SRP!$B$20:$B$23&lt;=E1853)/(SRP!$C$20:$C$23&gt;=E1853),SRP!$D$20:$D$23)*(G1853/100)*(E1853/1000)),IF(C1853="Wine",SUM(LOOKUP(2,1/(SRP!$B$15:$B$19&lt;=E1853)/(SRP!$C$15:$C$19&gt;=E1853),SRP!$D$15:$D$19)*(G1853/100)*(E1853/1000)),IF(C1853="Ready to Drink",SUM(LOOKUP(2,1/(SRP!$B$10:$B$14&lt;=E1853)/(SRP!$C$10:$C$14&gt;=E1853),SRP!$D$10:$D$14)*(G1853/100)*(E1853/1000)),0))))),2)</f>
        <v>6.54</v>
      </c>
    </row>
    <row r="1854" spans="1:11" x14ac:dyDescent="0.35">
      <c r="A1854" s="2">
        <v>26365</v>
      </c>
      <c r="B1854" s="76" t="s">
        <v>4017</v>
      </c>
      <c r="C1854" s="76" t="s">
        <v>287</v>
      </c>
      <c r="D1854" s="76" t="s">
        <v>5313</v>
      </c>
      <c r="E1854" s="76">
        <v>473</v>
      </c>
      <c r="F1854" s="76">
        <v>24</v>
      </c>
      <c r="G1854" s="77">
        <v>5.5</v>
      </c>
      <c r="H1854" s="76" t="s">
        <v>3377</v>
      </c>
      <c r="I1854" s="77">
        <v>3.49</v>
      </c>
      <c r="J1854" s="2">
        <v>1</v>
      </c>
      <c r="K1854" s="119" cm="1">
        <f t="array" ref="K1854">ROUND(IF(C1854="Beer",SUM(LOOKUP(2,1/(SRP!$B$7:$B$9&lt;=E1854)/(SRP!$C$7:$C$9&gt;=E1854),SRP!$D$7:$D$9)*(G1854/100)*(E1854/1000)),IF(C1854="Spirits",SUM(LOOKUP(2,1/(SRP!$B$2:$B$6&lt;=E1854)/(SRP!$C$2:$C$6&gt;=E1854),SRP!$D$2:$D$6)*(G1854/100)*(E1854/1000)),IF(AND(C1854="Wine",D1854="Fortified Wines"),SUM(LOOKUP(2,1/(SRP!$B$20:$B$23&lt;=E1854)/(SRP!$C$20:$C$23&gt;=E1854),SRP!$D$20:$D$23)*(G1854/100)*(E1854/1000)),IF(C1854="Wine",SUM(LOOKUP(2,1/(SRP!$B$15:$B$19&lt;=E1854)/(SRP!$C$15:$C$19&gt;=E1854),SRP!$D$15:$D$19)*(G1854/100)*(E1854/1000)),IF(C1854="Ready to Drink",SUM(LOOKUP(2,1/(SRP!$B$10:$B$14&lt;=E1854)/(SRP!$C$10:$C$14&gt;=E1854),SRP!$D$10:$D$14)*(G1854/100)*(E1854/1000)),0))))),2)</f>
        <v>1.82</v>
      </c>
    </row>
    <row r="1855" spans="1:11" x14ac:dyDescent="0.35">
      <c r="A1855" s="2">
        <v>26365</v>
      </c>
      <c r="B1855" s="76" t="s">
        <v>4017</v>
      </c>
      <c r="C1855" s="76" t="s">
        <v>287</v>
      </c>
      <c r="D1855" s="76" t="s">
        <v>5313</v>
      </c>
      <c r="E1855" s="76">
        <v>473</v>
      </c>
      <c r="F1855" s="76">
        <v>24</v>
      </c>
      <c r="G1855" s="77">
        <v>5.5</v>
      </c>
      <c r="H1855" s="76" t="s">
        <v>3377</v>
      </c>
      <c r="I1855" s="77">
        <v>3.49</v>
      </c>
      <c r="J1855" s="2">
        <v>1</v>
      </c>
      <c r="K1855" s="119" cm="1">
        <f t="array" ref="K1855">ROUND(IF(C1855="Beer",SUM(LOOKUP(2,1/(SRP!$B$7:$B$9&lt;=E1855)/(SRP!$C$7:$C$9&gt;=E1855),SRP!$D$7:$D$9)*(G1855/100)*(E1855/1000)),IF(C1855="Spirits",SUM(LOOKUP(2,1/(SRP!$B$2:$B$6&lt;=E1855)/(SRP!$C$2:$C$6&gt;=E1855),SRP!$D$2:$D$6)*(G1855/100)*(E1855/1000)),IF(AND(C1855="Wine",D1855="Fortified Wines"),SUM(LOOKUP(2,1/(SRP!$B$20:$B$23&lt;=E1855)/(SRP!$C$20:$C$23&gt;=E1855),SRP!$D$20:$D$23)*(G1855/100)*(E1855/1000)),IF(C1855="Wine",SUM(LOOKUP(2,1/(SRP!$B$15:$B$19&lt;=E1855)/(SRP!$C$15:$C$19&gt;=E1855),SRP!$D$15:$D$19)*(G1855/100)*(E1855/1000)),IF(C1855="Ready to Drink",SUM(LOOKUP(2,1/(SRP!$B$10:$B$14&lt;=E1855)/(SRP!$C$10:$C$14&gt;=E1855),SRP!$D$10:$D$14)*(G1855/100)*(E1855/1000)),0))))),2)</f>
        <v>1.82</v>
      </c>
    </row>
    <row r="1856" spans="1:11" x14ac:dyDescent="0.35">
      <c r="A1856" s="2">
        <v>26367</v>
      </c>
      <c r="B1856" s="76" t="s">
        <v>1404</v>
      </c>
      <c r="C1856" s="76" t="s">
        <v>287</v>
      </c>
      <c r="D1856" s="76" t="s">
        <v>5240</v>
      </c>
      <c r="E1856" s="76">
        <v>473</v>
      </c>
      <c r="F1856" s="76">
        <v>24</v>
      </c>
      <c r="G1856" s="77">
        <v>5.9</v>
      </c>
      <c r="H1856" s="76" t="s">
        <v>3377</v>
      </c>
      <c r="I1856" s="77">
        <v>3.49</v>
      </c>
      <c r="J1856" s="2">
        <v>1</v>
      </c>
      <c r="K1856" s="119" cm="1">
        <f t="array" ref="K1856">ROUND(IF(C1856="Beer",SUM(LOOKUP(2,1/(SRP!$B$7:$B$9&lt;=E1856)/(SRP!$C$7:$C$9&gt;=E1856),SRP!$D$7:$D$9)*(G1856/100)*(E1856/1000)),IF(C1856="Spirits",SUM(LOOKUP(2,1/(SRP!$B$2:$B$6&lt;=E1856)/(SRP!$C$2:$C$6&gt;=E1856),SRP!$D$2:$D$6)*(G1856/100)*(E1856/1000)),IF(AND(C1856="Wine",D1856="Fortified Wines"),SUM(LOOKUP(2,1/(SRP!$B$20:$B$23&lt;=E1856)/(SRP!$C$20:$C$23&gt;=E1856),SRP!$D$20:$D$23)*(G1856/100)*(E1856/1000)),IF(C1856="Wine",SUM(LOOKUP(2,1/(SRP!$B$15:$B$19&lt;=E1856)/(SRP!$C$15:$C$19&gt;=E1856),SRP!$D$15:$D$19)*(G1856/100)*(E1856/1000)),IF(C1856="Ready to Drink",SUM(LOOKUP(2,1/(SRP!$B$10:$B$14&lt;=E1856)/(SRP!$C$10:$C$14&gt;=E1856),SRP!$D$10:$D$14)*(G1856/100)*(E1856/1000)),0))))),2)</f>
        <v>1.95</v>
      </c>
    </row>
    <row r="1857" spans="1:11" x14ac:dyDescent="0.35">
      <c r="A1857" s="2">
        <v>26367</v>
      </c>
      <c r="B1857" s="76" t="s">
        <v>1404</v>
      </c>
      <c r="C1857" s="76" t="s">
        <v>287</v>
      </c>
      <c r="D1857" s="76" t="s">
        <v>5240</v>
      </c>
      <c r="E1857" s="76">
        <v>473</v>
      </c>
      <c r="F1857" s="76">
        <v>24</v>
      </c>
      <c r="G1857" s="77">
        <v>5.9</v>
      </c>
      <c r="H1857" s="76" t="s">
        <v>3377</v>
      </c>
      <c r="I1857" s="77">
        <v>3.49</v>
      </c>
      <c r="J1857" s="2">
        <v>1</v>
      </c>
      <c r="K1857" s="119" cm="1">
        <f t="array" ref="K1857">ROUND(IF(C1857="Beer",SUM(LOOKUP(2,1/(SRP!$B$7:$B$9&lt;=E1857)/(SRP!$C$7:$C$9&gt;=E1857),SRP!$D$7:$D$9)*(G1857/100)*(E1857/1000)),IF(C1857="Spirits",SUM(LOOKUP(2,1/(SRP!$B$2:$B$6&lt;=E1857)/(SRP!$C$2:$C$6&gt;=E1857),SRP!$D$2:$D$6)*(G1857/100)*(E1857/1000)),IF(AND(C1857="Wine",D1857="Fortified Wines"),SUM(LOOKUP(2,1/(SRP!$B$20:$B$23&lt;=E1857)/(SRP!$C$20:$C$23&gt;=E1857),SRP!$D$20:$D$23)*(G1857/100)*(E1857/1000)),IF(C1857="Wine",SUM(LOOKUP(2,1/(SRP!$B$15:$B$19&lt;=E1857)/(SRP!$C$15:$C$19&gt;=E1857),SRP!$D$15:$D$19)*(G1857/100)*(E1857/1000)),IF(C1857="Ready to Drink",SUM(LOOKUP(2,1/(SRP!$B$10:$B$14&lt;=E1857)/(SRP!$C$10:$C$14&gt;=E1857),SRP!$D$10:$D$14)*(G1857/100)*(E1857/1000)),0))))),2)</f>
        <v>1.95</v>
      </c>
    </row>
    <row r="1858" spans="1:11" x14ac:dyDescent="0.35">
      <c r="A1858" s="2">
        <v>26368</v>
      </c>
      <c r="B1858" s="76" t="s">
        <v>1405</v>
      </c>
      <c r="C1858" s="76" t="s">
        <v>287</v>
      </c>
      <c r="D1858" s="76" t="s">
        <v>5266</v>
      </c>
      <c r="E1858" s="76">
        <v>473</v>
      </c>
      <c r="F1858" s="76">
        <v>24</v>
      </c>
      <c r="G1858" s="77">
        <v>4.5999999999999996</v>
      </c>
      <c r="H1858" s="76" t="s">
        <v>3377</v>
      </c>
      <c r="I1858" s="77">
        <v>2.99</v>
      </c>
      <c r="J1858" s="2">
        <v>1</v>
      </c>
      <c r="K1858" s="119" cm="1">
        <f t="array" ref="K1858">ROUND(IF(C1858="Beer",SUM(LOOKUP(2,1/(SRP!$B$7:$B$9&lt;=E1858)/(SRP!$C$7:$C$9&gt;=E1858),SRP!$D$7:$D$9)*(G1858/100)*(E1858/1000)),IF(C1858="Spirits",SUM(LOOKUP(2,1/(SRP!$B$2:$B$6&lt;=E1858)/(SRP!$C$2:$C$6&gt;=E1858),SRP!$D$2:$D$6)*(G1858/100)*(E1858/1000)),IF(AND(C1858="Wine",D1858="Fortified Wines"),SUM(LOOKUP(2,1/(SRP!$B$20:$B$23&lt;=E1858)/(SRP!$C$20:$C$23&gt;=E1858),SRP!$D$20:$D$23)*(G1858/100)*(E1858/1000)),IF(C1858="Wine",SUM(LOOKUP(2,1/(SRP!$B$15:$B$19&lt;=E1858)/(SRP!$C$15:$C$19&gt;=E1858),SRP!$D$15:$D$19)*(G1858/100)*(E1858/1000)),IF(C1858="Ready to Drink",SUM(LOOKUP(2,1/(SRP!$B$10:$B$14&lt;=E1858)/(SRP!$C$10:$C$14&gt;=E1858),SRP!$D$10:$D$14)*(G1858/100)*(E1858/1000)),0))))),2)</f>
        <v>1.52</v>
      </c>
    </row>
    <row r="1859" spans="1:11" x14ac:dyDescent="0.35">
      <c r="A1859" s="2">
        <v>26368</v>
      </c>
      <c r="B1859" s="76" t="s">
        <v>1405</v>
      </c>
      <c r="C1859" s="76" t="s">
        <v>287</v>
      </c>
      <c r="D1859" s="76" t="s">
        <v>5266</v>
      </c>
      <c r="E1859" s="76">
        <v>473</v>
      </c>
      <c r="F1859" s="76">
        <v>24</v>
      </c>
      <c r="G1859" s="77">
        <v>4.5999999999999996</v>
      </c>
      <c r="H1859" s="76" t="s">
        <v>3377</v>
      </c>
      <c r="I1859" s="77">
        <v>2.99</v>
      </c>
      <c r="J1859" s="2">
        <v>1</v>
      </c>
      <c r="K1859" s="119" cm="1">
        <f t="array" ref="K1859">ROUND(IF(C1859="Beer",SUM(LOOKUP(2,1/(SRP!$B$7:$B$9&lt;=E1859)/(SRP!$C$7:$C$9&gt;=E1859),SRP!$D$7:$D$9)*(G1859/100)*(E1859/1000)),IF(C1859="Spirits",SUM(LOOKUP(2,1/(SRP!$B$2:$B$6&lt;=E1859)/(SRP!$C$2:$C$6&gt;=E1859),SRP!$D$2:$D$6)*(G1859/100)*(E1859/1000)),IF(AND(C1859="Wine",D1859="Fortified Wines"),SUM(LOOKUP(2,1/(SRP!$B$20:$B$23&lt;=E1859)/(SRP!$C$20:$C$23&gt;=E1859),SRP!$D$20:$D$23)*(G1859/100)*(E1859/1000)),IF(C1859="Wine",SUM(LOOKUP(2,1/(SRP!$B$15:$B$19&lt;=E1859)/(SRP!$C$15:$C$19&gt;=E1859),SRP!$D$15:$D$19)*(G1859/100)*(E1859/1000)),IF(C1859="Ready to Drink",SUM(LOOKUP(2,1/(SRP!$B$10:$B$14&lt;=E1859)/(SRP!$C$10:$C$14&gt;=E1859),SRP!$D$10:$D$14)*(G1859/100)*(E1859/1000)),0))))),2)</f>
        <v>1.52</v>
      </c>
    </row>
    <row r="1860" spans="1:11" x14ac:dyDescent="0.35">
      <c r="A1860" s="2">
        <v>26376</v>
      </c>
      <c r="B1860" s="76" t="s">
        <v>1341</v>
      </c>
      <c r="C1860" s="76" t="s">
        <v>285</v>
      </c>
      <c r="D1860" s="76" t="s">
        <v>5231</v>
      </c>
      <c r="E1860" s="76">
        <v>1140</v>
      </c>
      <c r="F1860" s="76">
        <v>8</v>
      </c>
      <c r="G1860" s="77">
        <v>40</v>
      </c>
      <c r="H1860" s="76" t="s">
        <v>3282</v>
      </c>
      <c r="I1860" s="77">
        <v>51.99</v>
      </c>
      <c r="J1860" s="2">
        <v>1</v>
      </c>
      <c r="K1860" s="119" cm="1">
        <f t="array" ref="K1860">ROUND(IF(C1860="Beer",SUM(LOOKUP(2,1/(SRP!$B$7:$B$9&lt;=E1860)/(SRP!$C$7:$C$9&gt;=E1860),SRP!$D$7:$D$9)*(G1860/100)*(E1860/1000)),IF(C1860="Spirits",SUM(LOOKUP(2,1/(SRP!$B$2:$B$6&lt;=E1860)/(SRP!$C$2:$C$6&gt;=E1860),SRP!$D$2:$D$6)*(G1860/100)*(E1860/1000)),IF(AND(C1860="Wine",D1860="Fortified Wines"),SUM(LOOKUP(2,1/(SRP!$B$20:$B$23&lt;=E1860)/(SRP!$C$20:$C$23&gt;=E1860),SRP!$D$20:$D$23)*(G1860/100)*(E1860/1000)),IF(C1860="Wine",SUM(LOOKUP(2,1/(SRP!$B$15:$B$19&lt;=E1860)/(SRP!$C$15:$C$19&gt;=E1860),SRP!$D$15:$D$19)*(G1860/100)*(E1860/1000)),IF(C1860="Ready to Drink",SUM(LOOKUP(2,1/(SRP!$B$10:$B$14&lt;=E1860)/(SRP!$C$10:$C$14&gt;=E1860),SRP!$D$10:$D$14)*(G1860/100)*(E1860/1000)),0))))),2)</f>
        <v>31.83</v>
      </c>
    </row>
    <row r="1861" spans="1:11" x14ac:dyDescent="0.35">
      <c r="A1861" s="2">
        <v>26417</v>
      </c>
      <c r="B1861" s="76" t="s">
        <v>1406</v>
      </c>
      <c r="C1861" s="76" t="s">
        <v>285</v>
      </c>
      <c r="D1861" s="76" t="s">
        <v>6942</v>
      </c>
      <c r="E1861" s="76">
        <v>750</v>
      </c>
      <c r="F1861" s="76">
        <v>6</v>
      </c>
      <c r="G1861" s="77">
        <v>50</v>
      </c>
      <c r="H1861" s="76" t="s">
        <v>6694</v>
      </c>
      <c r="I1861" s="77">
        <v>52.99</v>
      </c>
      <c r="J1861" s="2">
        <v>1</v>
      </c>
      <c r="K1861" s="119" cm="1">
        <f t="array" ref="K1861">ROUND(IF(C1861="Beer",SUM(LOOKUP(2,1/(SRP!$B$7:$B$9&lt;=E1861)/(SRP!$C$7:$C$9&gt;=E1861),SRP!$D$7:$D$9)*(G1861/100)*(E1861/1000)),IF(C1861="Spirits",SUM(LOOKUP(2,1/(SRP!$B$2:$B$6&lt;=E1861)/(SRP!$C$2:$C$6&gt;=E1861),SRP!$D$2:$D$6)*(G1861/100)*(E1861/1000)),IF(AND(C1861="Wine",D1861="Fortified Wines"),SUM(LOOKUP(2,1/(SRP!$B$20:$B$23&lt;=E1861)/(SRP!$C$20:$C$23&gt;=E1861),SRP!$D$20:$D$23)*(G1861/100)*(E1861/1000)),IF(C1861="Wine",SUM(LOOKUP(2,1/(SRP!$B$15:$B$19&lt;=E1861)/(SRP!$C$15:$C$19&gt;=E1861),SRP!$D$15:$D$19)*(G1861/100)*(E1861/1000)),IF(C1861="Ready to Drink",SUM(LOOKUP(2,1/(SRP!$B$10:$B$14&lt;=E1861)/(SRP!$C$10:$C$14&gt;=E1861),SRP!$D$10:$D$14)*(G1861/100)*(E1861/1000)),0))))),2)</f>
        <v>26.18</v>
      </c>
    </row>
    <row r="1862" spans="1:11" x14ac:dyDescent="0.35">
      <c r="A1862" s="2">
        <v>26438</v>
      </c>
      <c r="B1862" s="76" t="s">
        <v>6403</v>
      </c>
      <c r="C1862" s="76" t="s">
        <v>287</v>
      </c>
      <c r="D1862" s="76" t="s">
        <v>5240</v>
      </c>
      <c r="E1862" s="76">
        <v>473</v>
      </c>
      <c r="F1862" s="76">
        <v>24</v>
      </c>
      <c r="G1862" s="77">
        <v>9.1999999999999993</v>
      </c>
      <c r="H1862" s="76" t="s">
        <v>3349</v>
      </c>
      <c r="I1862" s="77">
        <v>3.77</v>
      </c>
      <c r="J1862" s="2">
        <v>1</v>
      </c>
      <c r="K1862" s="119" cm="1">
        <f t="array" ref="K1862">ROUND(IF(C1862="Beer",SUM(LOOKUP(2,1/(SRP!$B$7:$B$9&lt;=E1862)/(SRP!$C$7:$C$9&gt;=E1862),SRP!$D$7:$D$9)*(G1862/100)*(E1862/1000)),IF(C1862="Spirits",SUM(LOOKUP(2,1/(SRP!$B$2:$B$6&lt;=E1862)/(SRP!$C$2:$C$6&gt;=E1862),SRP!$D$2:$D$6)*(G1862/100)*(E1862/1000)),IF(AND(C1862="Wine",D1862="Fortified Wines"),SUM(LOOKUP(2,1/(SRP!$B$20:$B$23&lt;=E1862)/(SRP!$C$20:$C$23&gt;=E1862),SRP!$D$20:$D$23)*(G1862/100)*(E1862/1000)),IF(C1862="Wine",SUM(LOOKUP(2,1/(SRP!$B$15:$B$19&lt;=E1862)/(SRP!$C$15:$C$19&gt;=E1862),SRP!$D$15:$D$19)*(G1862/100)*(E1862/1000)),IF(C1862="Ready to Drink",SUM(LOOKUP(2,1/(SRP!$B$10:$B$14&lt;=E1862)/(SRP!$C$10:$C$14&gt;=E1862),SRP!$D$10:$D$14)*(G1862/100)*(E1862/1000)),0))))),2)</f>
        <v>3.04</v>
      </c>
    </row>
    <row r="1863" spans="1:11" x14ac:dyDescent="0.35">
      <c r="A1863" s="2">
        <v>26439</v>
      </c>
      <c r="B1863" s="76" t="s">
        <v>4016</v>
      </c>
      <c r="C1863" s="76" t="s">
        <v>285</v>
      </c>
      <c r="D1863" s="76" t="s">
        <v>6933</v>
      </c>
      <c r="E1863" s="76">
        <v>750</v>
      </c>
      <c r="F1863" s="76">
        <v>6</v>
      </c>
      <c r="G1863" s="77">
        <v>40</v>
      </c>
      <c r="H1863" s="76" t="s">
        <v>6694</v>
      </c>
      <c r="I1863" s="77">
        <v>36.03</v>
      </c>
      <c r="J1863" s="2">
        <v>1</v>
      </c>
      <c r="K1863" s="119" cm="1">
        <f t="array" ref="K1863">ROUND(IF(C1863="Beer",SUM(LOOKUP(2,1/(SRP!$B$7:$B$9&lt;=E1863)/(SRP!$C$7:$C$9&gt;=E1863),SRP!$D$7:$D$9)*(G1863/100)*(E1863/1000)),IF(C1863="Spirits",SUM(LOOKUP(2,1/(SRP!$B$2:$B$6&lt;=E1863)/(SRP!$C$2:$C$6&gt;=E1863),SRP!$D$2:$D$6)*(G1863/100)*(E1863/1000)),IF(AND(C1863="Wine",D1863="Fortified Wines"),SUM(LOOKUP(2,1/(SRP!$B$20:$B$23&lt;=E1863)/(SRP!$C$20:$C$23&gt;=E1863),SRP!$D$20:$D$23)*(G1863/100)*(E1863/1000)),IF(C1863="Wine",SUM(LOOKUP(2,1/(SRP!$B$15:$B$19&lt;=E1863)/(SRP!$C$15:$C$19&gt;=E1863),SRP!$D$15:$D$19)*(G1863/100)*(E1863/1000)),IF(C1863="Ready to Drink",SUM(LOOKUP(2,1/(SRP!$B$10:$B$14&lt;=E1863)/(SRP!$C$10:$C$14&gt;=E1863),SRP!$D$10:$D$14)*(G1863/100)*(E1863/1000)),0))))),2)</f>
        <v>20.94</v>
      </c>
    </row>
    <row r="1864" spans="1:11" x14ac:dyDescent="0.35">
      <c r="A1864" s="2">
        <v>26446</v>
      </c>
      <c r="B1864" s="76" t="s">
        <v>4019</v>
      </c>
      <c r="C1864" s="76" t="s">
        <v>286</v>
      </c>
      <c r="D1864" s="76" t="s">
        <v>5236</v>
      </c>
      <c r="E1864" s="76">
        <v>750</v>
      </c>
      <c r="F1864" s="76">
        <v>12</v>
      </c>
      <c r="G1864" s="77">
        <v>13.2</v>
      </c>
      <c r="H1864" s="76" t="s">
        <v>3297</v>
      </c>
      <c r="I1864" s="77">
        <v>19.079999999999998</v>
      </c>
      <c r="J1864" s="2">
        <v>1</v>
      </c>
      <c r="K1864" s="119" cm="1">
        <f t="array" ref="K1864">ROUND(IF(C1864="Beer",SUM(LOOKUP(2,1/(SRP!$B$7:$B$9&lt;=E1864)/(SRP!$C$7:$C$9&gt;=E1864),SRP!$D$7:$D$9)*(G1864/100)*(E1864/1000)),IF(C1864="Spirits",SUM(LOOKUP(2,1/(SRP!$B$2:$B$6&lt;=E1864)/(SRP!$C$2:$C$6&gt;=E1864),SRP!$D$2:$D$6)*(G1864/100)*(E1864/1000)),IF(AND(C1864="Wine",D1864="Fortified Wines"),SUM(LOOKUP(2,1/(SRP!$B$20:$B$23&lt;=E1864)/(SRP!$C$20:$C$23&gt;=E1864),SRP!$D$20:$D$23)*(G1864/100)*(E1864/1000)),IF(C1864="Wine",SUM(LOOKUP(2,1/(SRP!$B$15:$B$19&lt;=E1864)/(SRP!$C$15:$C$19&gt;=E1864),SRP!$D$15:$D$19)*(G1864/100)*(E1864/1000)),IF(C1864="Ready to Drink",SUM(LOOKUP(2,1/(SRP!$B$10:$B$14&lt;=E1864)/(SRP!$C$10:$C$14&gt;=E1864),SRP!$D$10:$D$14)*(G1864/100)*(E1864/1000)),0))))),2)</f>
        <v>6.91</v>
      </c>
    </row>
    <row r="1865" spans="1:11" x14ac:dyDescent="0.35">
      <c r="A1865" s="2">
        <v>26459</v>
      </c>
      <c r="B1865" s="76" t="s">
        <v>1408</v>
      </c>
      <c r="C1865" s="76" t="s">
        <v>285</v>
      </c>
      <c r="D1865" s="76" t="s">
        <v>5273</v>
      </c>
      <c r="E1865" s="76">
        <v>750</v>
      </c>
      <c r="F1865" s="76">
        <v>12</v>
      </c>
      <c r="G1865" s="77">
        <v>15</v>
      </c>
      <c r="H1865" s="76" t="s">
        <v>3285</v>
      </c>
      <c r="I1865" s="77">
        <v>25.99</v>
      </c>
      <c r="J1865" s="2">
        <v>1</v>
      </c>
      <c r="K1865" s="119" cm="1">
        <f t="array" ref="K1865">ROUND(IF(C1865="Beer",SUM(LOOKUP(2,1/(SRP!$B$7:$B$9&lt;=E1865)/(SRP!$C$7:$C$9&gt;=E1865),SRP!$D$7:$D$9)*(G1865/100)*(E1865/1000)),IF(C1865="Spirits",SUM(LOOKUP(2,1/(SRP!$B$2:$B$6&lt;=E1865)/(SRP!$C$2:$C$6&gt;=E1865),SRP!$D$2:$D$6)*(G1865/100)*(E1865/1000)),IF(AND(C1865="Wine",D1865="Fortified Wines"),SUM(LOOKUP(2,1/(SRP!$B$20:$B$23&lt;=E1865)/(SRP!$C$20:$C$23&gt;=E1865),SRP!$D$20:$D$23)*(G1865/100)*(E1865/1000)),IF(C1865="Wine",SUM(LOOKUP(2,1/(SRP!$B$15:$B$19&lt;=E1865)/(SRP!$C$15:$C$19&gt;=E1865),SRP!$D$15:$D$19)*(G1865/100)*(E1865/1000)),IF(C1865="Ready to Drink",SUM(LOOKUP(2,1/(SRP!$B$10:$B$14&lt;=E1865)/(SRP!$C$10:$C$14&gt;=E1865),SRP!$D$10:$D$14)*(G1865/100)*(E1865/1000)),0))))),2)</f>
        <v>7.85</v>
      </c>
    </row>
    <row r="1866" spans="1:11" x14ac:dyDescent="0.35">
      <c r="A1866" s="2">
        <v>26462</v>
      </c>
      <c r="B1866" s="76" t="s">
        <v>1409</v>
      </c>
      <c r="C1866" s="76" t="s">
        <v>286</v>
      </c>
      <c r="D1866" s="76" t="s">
        <v>5232</v>
      </c>
      <c r="E1866" s="76">
        <v>750</v>
      </c>
      <c r="F1866" s="76">
        <v>6</v>
      </c>
      <c r="G1866" s="77">
        <v>8</v>
      </c>
      <c r="H1866" s="76" t="s">
        <v>6283</v>
      </c>
      <c r="I1866" s="77">
        <v>13.99</v>
      </c>
      <c r="J1866" s="2">
        <v>1</v>
      </c>
      <c r="K1866" s="119" cm="1">
        <f t="array" ref="K1866">ROUND(IF(C1866="Beer",SUM(LOOKUP(2,1/(SRP!$B$7:$B$9&lt;=E1866)/(SRP!$C$7:$C$9&gt;=E1866),SRP!$D$7:$D$9)*(G1866/100)*(E1866/1000)),IF(C1866="Spirits",SUM(LOOKUP(2,1/(SRP!$B$2:$B$6&lt;=E1866)/(SRP!$C$2:$C$6&gt;=E1866),SRP!$D$2:$D$6)*(G1866/100)*(E1866/1000)),IF(AND(C1866="Wine",D1866="Fortified Wines"),SUM(LOOKUP(2,1/(SRP!$B$20:$B$23&lt;=E1866)/(SRP!$C$20:$C$23&gt;=E1866),SRP!$D$20:$D$23)*(G1866/100)*(E1866/1000)),IF(C1866="Wine",SUM(LOOKUP(2,1/(SRP!$B$15:$B$19&lt;=E1866)/(SRP!$C$15:$C$19&gt;=E1866),SRP!$D$15:$D$19)*(G1866/100)*(E1866/1000)),IF(C1866="Ready to Drink",SUM(LOOKUP(2,1/(SRP!$B$10:$B$14&lt;=E1866)/(SRP!$C$10:$C$14&gt;=E1866),SRP!$D$10:$D$14)*(G1866/100)*(E1866/1000)),0))))),2)</f>
        <v>4.1900000000000004</v>
      </c>
    </row>
    <row r="1867" spans="1:11" x14ac:dyDescent="0.35">
      <c r="A1867" s="2">
        <v>26471</v>
      </c>
      <c r="B1867" s="76" t="s">
        <v>1410</v>
      </c>
      <c r="C1867" s="76" t="s">
        <v>287</v>
      </c>
      <c r="D1867" s="76" t="s">
        <v>5240</v>
      </c>
      <c r="E1867" s="76">
        <v>2840</v>
      </c>
      <c r="F1867" s="76">
        <v>3</v>
      </c>
      <c r="G1867" s="77">
        <v>6.7</v>
      </c>
      <c r="H1867" s="76" t="s">
        <v>3364</v>
      </c>
      <c r="I1867" s="77">
        <v>14.15</v>
      </c>
      <c r="J1867" s="2">
        <v>8</v>
      </c>
      <c r="K1867" s="119" cm="1">
        <f t="array" ref="K1867">ROUND(IF(C1867="Beer",SUM(LOOKUP(2,1/(SRP!$B$7:$B$9&lt;=E1867)/(SRP!$C$7:$C$9&gt;=E1867),SRP!$D$7:$D$9)*(G1867/100)*(E1867/1000)),IF(C1867="Spirits",SUM(LOOKUP(2,1/(SRP!$B$2:$B$6&lt;=E1867)/(SRP!$C$2:$C$6&gt;=E1867),SRP!$D$2:$D$6)*(G1867/100)*(E1867/1000)),IF(AND(C1867="Wine",D1867="Fortified Wines"),SUM(LOOKUP(2,1/(SRP!$B$20:$B$23&lt;=E1867)/(SRP!$C$20:$C$23&gt;=E1867),SRP!$D$20:$D$23)*(G1867/100)*(E1867/1000)),IF(C1867="Wine",SUM(LOOKUP(2,1/(SRP!$B$15:$B$19&lt;=E1867)/(SRP!$C$15:$C$19&gt;=E1867),SRP!$D$15:$D$19)*(G1867/100)*(E1867/1000)),IF(C1867="Ready to Drink",SUM(LOOKUP(2,1/(SRP!$B$10:$B$14&lt;=E1867)/(SRP!$C$10:$C$14&gt;=E1867),SRP!$D$10:$D$14)*(G1867/100)*(E1867/1000)),0))))),2)</f>
        <v>13.28</v>
      </c>
    </row>
    <row r="1868" spans="1:11" x14ac:dyDescent="0.35">
      <c r="A1868" s="2">
        <v>26471</v>
      </c>
      <c r="B1868" s="76" t="s">
        <v>1410</v>
      </c>
      <c r="C1868" s="76" t="s">
        <v>287</v>
      </c>
      <c r="D1868" s="76" t="s">
        <v>5240</v>
      </c>
      <c r="E1868" s="76">
        <v>2840</v>
      </c>
      <c r="F1868" s="76">
        <v>3</v>
      </c>
      <c r="G1868" s="77">
        <v>6.7</v>
      </c>
      <c r="H1868" s="76" t="s">
        <v>3364</v>
      </c>
      <c r="I1868" s="77">
        <v>14.15</v>
      </c>
      <c r="J1868" s="2">
        <v>8</v>
      </c>
      <c r="K1868" s="119" cm="1">
        <f t="array" ref="K1868">ROUND(IF(C1868="Beer",SUM(LOOKUP(2,1/(SRP!$B$7:$B$9&lt;=E1868)/(SRP!$C$7:$C$9&gt;=E1868),SRP!$D$7:$D$9)*(G1868/100)*(E1868/1000)),IF(C1868="Spirits",SUM(LOOKUP(2,1/(SRP!$B$2:$B$6&lt;=E1868)/(SRP!$C$2:$C$6&gt;=E1868),SRP!$D$2:$D$6)*(G1868/100)*(E1868/1000)),IF(AND(C1868="Wine",D1868="Fortified Wines"),SUM(LOOKUP(2,1/(SRP!$B$20:$B$23&lt;=E1868)/(SRP!$C$20:$C$23&gt;=E1868),SRP!$D$20:$D$23)*(G1868/100)*(E1868/1000)),IF(C1868="Wine",SUM(LOOKUP(2,1/(SRP!$B$15:$B$19&lt;=E1868)/(SRP!$C$15:$C$19&gt;=E1868),SRP!$D$15:$D$19)*(G1868/100)*(E1868/1000)),IF(C1868="Ready to Drink",SUM(LOOKUP(2,1/(SRP!$B$10:$B$14&lt;=E1868)/(SRP!$C$10:$C$14&gt;=E1868),SRP!$D$10:$D$14)*(G1868/100)*(E1868/1000)),0))))),2)</f>
        <v>13.28</v>
      </c>
    </row>
    <row r="1869" spans="1:11" x14ac:dyDescent="0.35">
      <c r="A1869" s="2">
        <v>26522</v>
      </c>
      <c r="B1869" s="76" t="s">
        <v>1412</v>
      </c>
      <c r="C1869" s="76" t="s">
        <v>286</v>
      </c>
      <c r="D1869" s="76" t="s">
        <v>5247</v>
      </c>
      <c r="E1869" s="76">
        <v>750</v>
      </c>
      <c r="F1869" s="76">
        <v>12</v>
      </c>
      <c r="G1869" s="77">
        <v>13</v>
      </c>
      <c r="H1869" s="76" t="s">
        <v>3295</v>
      </c>
      <c r="I1869" s="77">
        <v>13.49</v>
      </c>
      <c r="J1869" s="2">
        <v>1</v>
      </c>
      <c r="K1869" s="119" cm="1">
        <f t="array" ref="K1869">ROUND(IF(C1869="Beer",SUM(LOOKUP(2,1/(SRP!$B$7:$B$9&lt;=E1869)/(SRP!$C$7:$C$9&gt;=E1869),SRP!$D$7:$D$9)*(G1869/100)*(E1869/1000)),IF(C1869="Spirits",SUM(LOOKUP(2,1/(SRP!$B$2:$B$6&lt;=E1869)/(SRP!$C$2:$C$6&gt;=E1869),SRP!$D$2:$D$6)*(G1869/100)*(E1869/1000)),IF(AND(C1869="Wine",D1869="Fortified Wines"),SUM(LOOKUP(2,1/(SRP!$B$20:$B$23&lt;=E1869)/(SRP!$C$20:$C$23&gt;=E1869),SRP!$D$20:$D$23)*(G1869/100)*(E1869/1000)),IF(C1869="Wine",SUM(LOOKUP(2,1/(SRP!$B$15:$B$19&lt;=E1869)/(SRP!$C$15:$C$19&gt;=E1869),SRP!$D$15:$D$19)*(G1869/100)*(E1869/1000)),IF(C1869="Ready to Drink",SUM(LOOKUP(2,1/(SRP!$B$10:$B$14&lt;=E1869)/(SRP!$C$10:$C$14&gt;=E1869),SRP!$D$10:$D$14)*(G1869/100)*(E1869/1000)),0))))),2)</f>
        <v>6.81</v>
      </c>
    </row>
    <row r="1870" spans="1:11" x14ac:dyDescent="0.35">
      <c r="A1870" s="2">
        <v>26527</v>
      </c>
      <c r="B1870" s="76" t="s">
        <v>1413</v>
      </c>
      <c r="C1870" s="76" t="s">
        <v>285</v>
      </c>
      <c r="D1870" s="76" t="s">
        <v>6949</v>
      </c>
      <c r="E1870" s="76">
        <v>750</v>
      </c>
      <c r="F1870" s="76">
        <v>12</v>
      </c>
      <c r="G1870" s="77">
        <v>35</v>
      </c>
      <c r="H1870" s="76" t="s">
        <v>3279</v>
      </c>
      <c r="I1870" s="77">
        <v>31.49</v>
      </c>
      <c r="J1870" s="2">
        <v>1</v>
      </c>
      <c r="K1870" s="119" cm="1">
        <f t="array" ref="K1870">ROUND(IF(C1870="Beer",SUM(LOOKUP(2,1/(SRP!$B$7:$B$9&lt;=E1870)/(SRP!$C$7:$C$9&gt;=E1870),SRP!$D$7:$D$9)*(G1870/100)*(E1870/1000)),IF(C1870="Spirits",SUM(LOOKUP(2,1/(SRP!$B$2:$B$6&lt;=E1870)/(SRP!$C$2:$C$6&gt;=E1870),SRP!$D$2:$D$6)*(G1870/100)*(E1870/1000)),IF(AND(C1870="Wine",D1870="Fortified Wines"),SUM(LOOKUP(2,1/(SRP!$B$20:$B$23&lt;=E1870)/(SRP!$C$20:$C$23&gt;=E1870),SRP!$D$20:$D$23)*(G1870/100)*(E1870/1000)),IF(C1870="Wine",SUM(LOOKUP(2,1/(SRP!$B$15:$B$19&lt;=E1870)/(SRP!$C$15:$C$19&gt;=E1870),SRP!$D$15:$D$19)*(G1870/100)*(E1870/1000)),IF(C1870="Ready to Drink",SUM(LOOKUP(2,1/(SRP!$B$10:$B$14&lt;=E1870)/(SRP!$C$10:$C$14&gt;=E1870),SRP!$D$10:$D$14)*(G1870/100)*(E1870/1000)),0))))),2)</f>
        <v>18.329999999999998</v>
      </c>
    </row>
    <row r="1871" spans="1:11" x14ac:dyDescent="0.35">
      <c r="A1871" s="2">
        <v>26531</v>
      </c>
      <c r="B1871" s="76" t="s">
        <v>1414</v>
      </c>
      <c r="C1871" s="76" t="s">
        <v>286</v>
      </c>
      <c r="D1871" s="76" t="s">
        <v>5236</v>
      </c>
      <c r="E1871" s="76">
        <v>3000</v>
      </c>
      <c r="F1871" s="76">
        <v>6</v>
      </c>
      <c r="G1871" s="77">
        <v>13</v>
      </c>
      <c r="H1871" s="76" t="s">
        <v>3302</v>
      </c>
      <c r="I1871" s="77">
        <v>42.99</v>
      </c>
      <c r="J1871" s="2">
        <v>1</v>
      </c>
      <c r="K1871" s="119" cm="1">
        <f t="array" ref="K1871">ROUND(IF(C1871="Beer",SUM(LOOKUP(2,1/(SRP!$B$7:$B$9&lt;=E1871)/(SRP!$C$7:$C$9&gt;=E1871),SRP!$D$7:$D$9)*(G1871/100)*(E1871/1000)),IF(C1871="Spirits",SUM(LOOKUP(2,1/(SRP!$B$2:$B$6&lt;=E1871)/(SRP!$C$2:$C$6&gt;=E1871),SRP!$D$2:$D$6)*(G1871/100)*(E1871/1000)),IF(AND(C1871="Wine",D1871="Fortified Wines"),SUM(LOOKUP(2,1/(SRP!$B$20:$B$23&lt;=E1871)/(SRP!$C$20:$C$23&gt;=E1871),SRP!$D$20:$D$23)*(G1871/100)*(E1871/1000)),IF(C1871="Wine",SUM(LOOKUP(2,1/(SRP!$B$15:$B$19&lt;=E1871)/(SRP!$C$15:$C$19&gt;=E1871),SRP!$D$15:$D$19)*(G1871/100)*(E1871/1000)),IF(C1871="Ready to Drink",SUM(LOOKUP(2,1/(SRP!$B$10:$B$14&lt;=E1871)/(SRP!$C$10:$C$14&gt;=E1871),SRP!$D$10:$D$14)*(G1871/100)*(E1871/1000)),0))))),2)</f>
        <v>27.23</v>
      </c>
    </row>
    <row r="1872" spans="1:11" x14ac:dyDescent="0.35">
      <c r="A1872" s="2">
        <v>26541</v>
      </c>
      <c r="B1872" s="76" t="s">
        <v>1415</v>
      </c>
      <c r="C1872" s="76" t="s">
        <v>285</v>
      </c>
      <c r="D1872" s="76" t="s">
        <v>6931</v>
      </c>
      <c r="E1872" s="76">
        <v>750</v>
      </c>
      <c r="F1872" s="76">
        <v>6</v>
      </c>
      <c r="G1872" s="77">
        <v>43</v>
      </c>
      <c r="H1872" s="76" t="s">
        <v>3369</v>
      </c>
      <c r="I1872" s="77">
        <v>59.12</v>
      </c>
      <c r="J1872" s="2">
        <v>1</v>
      </c>
      <c r="K1872" s="119" cm="1">
        <f t="array" ref="K1872">ROUND(IF(C1872="Beer",SUM(LOOKUP(2,1/(SRP!$B$7:$B$9&lt;=E1872)/(SRP!$C$7:$C$9&gt;=E1872),SRP!$D$7:$D$9)*(G1872/100)*(E1872/1000)),IF(C1872="Spirits",SUM(LOOKUP(2,1/(SRP!$B$2:$B$6&lt;=E1872)/(SRP!$C$2:$C$6&gt;=E1872),SRP!$D$2:$D$6)*(G1872/100)*(E1872/1000)),IF(AND(C1872="Wine",D1872="Fortified Wines"),SUM(LOOKUP(2,1/(SRP!$B$20:$B$23&lt;=E1872)/(SRP!$C$20:$C$23&gt;=E1872),SRP!$D$20:$D$23)*(G1872/100)*(E1872/1000)),IF(C1872="Wine",SUM(LOOKUP(2,1/(SRP!$B$15:$B$19&lt;=E1872)/(SRP!$C$15:$C$19&gt;=E1872),SRP!$D$15:$D$19)*(G1872/100)*(E1872/1000)),IF(C1872="Ready to Drink",SUM(LOOKUP(2,1/(SRP!$B$10:$B$14&lt;=E1872)/(SRP!$C$10:$C$14&gt;=E1872),SRP!$D$10:$D$14)*(G1872/100)*(E1872/1000)),0))))),2)</f>
        <v>22.51</v>
      </c>
    </row>
    <row r="1873" spans="1:11" x14ac:dyDescent="0.35">
      <c r="A1873" s="2">
        <v>26551</v>
      </c>
      <c r="B1873" s="76" t="s">
        <v>5544</v>
      </c>
      <c r="C1873" s="76" t="s">
        <v>287</v>
      </c>
      <c r="D1873" s="76" t="s">
        <v>5240</v>
      </c>
      <c r="E1873" s="76">
        <v>750</v>
      </c>
      <c r="F1873" s="76">
        <v>12</v>
      </c>
      <c r="G1873" s="77">
        <v>10.5</v>
      </c>
      <c r="H1873" s="76" t="s">
        <v>3355</v>
      </c>
      <c r="I1873" s="77">
        <v>7.46</v>
      </c>
      <c r="J1873" s="2">
        <v>1</v>
      </c>
      <c r="K1873" s="119" cm="1">
        <f t="array" ref="K1873">ROUND(IF(C1873="Beer",SUM(LOOKUP(2,1/(SRP!$B$7:$B$9&lt;=E1873)/(SRP!$C$7:$C$9&gt;=E1873),SRP!$D$7:$D$9)*(G1873/100)*(E1873/1000)),IF(C1873="Spirits",SUM(LOOKUP(2,1/(SRP!$B$2:$B$6&lt;=E1873)/(SRP!$C$2:$C$6&gt;=E1873),SRP!$D$2:$D$6)*(G1873/100)*(E1873/1000)),IF(AND(C1873="Wine",D1873="Fortified Wines"),SUM(LOOKUP(2,1/(SRP!$B$20:$B$23&lt;=E1873)/(SRP!$C$20:$C$23&gt;=E1873),SRP!$D$20:$D$23)*(G1873/100)*(E1873/1000)),IF(C1873="Wine",SUM(LOOKUP(2,1/(SRP!$B$15:$B$19&lt;=E1873)/(SRP!$C$15:$C$19&gt;=E1873),SRP!$D$15:$D$19)*(G1873/100)*(E1873/1000)),IF(C1873="Ready to Drink",SUM(LOOKUP(2,1/(SRP!$B$10:$B$14&lt;=E1873)/(SRP!$C$10:$C$14&gt;=E1873),SRP!$D$10:$D$14)*(G1873/100)*(E1873/1000)),0))))),2)</f>
        <v>5.5</v>
      </c>
    </row>
    <row r="1874" spans="1:11" x14ac:dyDescent="0.35">
      <c r="A1874" s="2">
        <v>26553</v>
      </c>
      <c r="B1874" s="76" t="s">
        <v>1417</v>
      </c>
      <c r="C1874" s="76" t="s">
        <v>287</v>
      </c>
      <c r="D1874" s="76" t="s">
        <v>5240</v>
      </c>
      <c r="E1874" s="76">
        <v>750</v>
      </c>
      <c r="F1874" s="76">
        <v>12</v>
      </c>
      <c r="G1874" s="77">
        <v>10</v>
      </c>
      <c r="H1874" s="76" t="s">
        <v>3355</v>
      </c>
      <c r="I1874" s="77">
        <v>12.34</v>
      </c>
      <c r="J1874" s="2">
        <v>1</v>
      </c>
      <c r="K1874" s="119" cm="1">
        <f t="array" ref="K1874">ROUND(IF(C1874="Beer",SUM(LOOKUP(2,1/(SRP!$B$7:$B$9&lt;=E1874)/(SRP!$C$7:$C$9&gt;=E1874),SRP!$D$7:$D$9)*(G1874/100)*(E1874/1000)),IF(C1874="Spirits",SUM(LOOKUP(2,1/(SRP!$B$2:$B$6&lt;=E1874)/(SRP!$C$2:$C$6&gt;=E1874),SRP!$D$2:$D$6)*(G1874/100)*(E1874/1000)),IF(AND(C1874="Wine",D1874="Fortified Wines"),SUM(LOOKUP(2,1/(SRP!$B$20:$B$23&lt;=E1874)/(SRP!$C$20:$C$23&gt;=E1874),SRP!$D$20:$D$23)*(G1874/100)*(E1874/1000)),IF(C1874="Wine",SUM(LOOKUP(2,1/(SRP!$B$15:$B$19&lt;=E1874)/(SRP!$C$15:$C$19&gt;=E1874),SRP!$D$15:$D$19)*(G1874/100)*(E1874/1000)),IF(C1874="Ready to Drink",SUM(LOOKUP(2,1/(SRP!$B$10:$B$14&lt;=E1874)/(SRP!$C$10:$C$14&gt;=E1874),SRP!$D$10:$D$14)*(G1874/100)*(E1874/1000)),0))))),2)</f>
        <v>5.24</v>
      </c>
    </row>
    <row r="1875" spans="1:11" x14ac:dyDescent="0.35">
      <c r="A1875" s="2">
        <v>26553</v>
      </c>
      <c r="B1875" s="76" t="s">
        <v>1417</v>
      </c>
      <c r="C1875" s="76" t="s">
        <v>287</v>
      </c>
      <c r="D1875" s="76" t="s">
        <v>5240</v>
      </c>
      <c r="E1875" s="76">
        <v>750</v>
      </c>
      <c r="F1875" s="76">
        <v>12</v>
      </c>
      <c r="G1875" s="77">
        <v>10</v>
      </c>
      <c r="H1875" s="76" t="s">
        <v>3355</v>
      </c>
      <c r="I1875" s="77">
        <v>12.34</v>
      </c>
      <c r="J1875" s="2">
        <v>1</v>
      </c>
      <c r="K1875" s="119" cm="1">
        <f t="array" ref="K1875">ROUND(IF(C1875="Beer",SUM(LOOKUP(2,1/(SRP!$B$7:$B$9&lt;=E1875)/(SRP!$C$7:$C$9&gt;=E1875),SRP!$D$7:$D$9)*(G1875/100)*(E1875/1000)),IF(C1875="Spirits",SUM(LOOKUP(2,1/(SRP!$B$2:$B$6&lt;=E1875)/(SRP!$C$2:$C$6&gt;=E1875),SRP!$D$2:$D$6)*(G1875/100)*(E1875/1000)),IF(AND(C1875="Wine",D1875="Fortified Wines"),SUM(LOOKUP(2,1/(SRP!$B$20:$B$23&lt;=E1875)/(SRP!$C$20:$C$23&gt;=E1875),SRP!$D$20:$D$23)*(G1875/100)*(E1875/1000)),IF(C1875="Wine",SUM(LOOKUP(2,1/(SRP!$B$15:$B$19&lt;=E1875)/(SRP!$C$15:$C$19&gt;=E1875),SRP!$D$15:$D$19)*(G1875/100)*(E1875/1000)),IF(C1875="Ready to Drink",SUM(LOOKUP(2,1/(SRP!$B$10:$B$14&lt;=E1875)/(SRP!$C$10:$C$14&gt;=E1875),SRP!$D$10:$D$14)*(G1875/100)*(E1875/1000)),0))))),2)</f>
        <v>5.24</v>
      </c>
    </row>
    <row r="1876" spans="1:11" x14ac:dyDescent="0.35">
      <c r="A1876" s="2">
        <v>26570</v>
      </c>
      <c r="B1876" s="76" t="s">
        <v>1418</v>
      </c>
      <c r="C1876" s="76" t="s">
        <v>286</v>
      </c>
      <c r="D1876" s="76" t="s">
        <v>5294</v>
      </c>
      <c r="E1876" s="76">
        <v>750</v>
      </c>
      <c r="F1876" s="76">
        <v>6</v>
      </c>
      <c r="G1876" s="77">
        <v>12</v>
      </c>
      <c r="H1876" s="76" t="s">
        <v>3302</v>
      </c>
      <c r="I1876" s="77">
        <v>31.49</v>
      </c>
      <c r="J1876" s="2">
        <v>1</v>
      </c>
      <c r="K1876" s="119" cm="1">
        <f t="array" ref="K1876">ROUND(IF(C1876="Beer",SUM(LOOKUP(2,1/(SRP!$B$7:$B$9&lt;=E1876)/(SRP!$C$7:$C$9&gt;=E1876),SRP!$D$7:$D$9)*(G1876/100)*(E1876/1000)),IF(C1876="Spirits",SUM(LOOKUP(2,1/(SRP!$B$2:$B$6&lt;=E1876)/(SRP!$C$2:$C$6&gt;=E1876),SRP!$D$2:$D$6)*(G1876/100)*(E1876/1000)),IF(AND(C1876="Wine",D1876="Fortified Wines"),SUM(LOOKUP(2,1/(SRP!$B$20:$B$23&lt;=E1876)/(SRP!$C$20:$C$23&gt;=E1876),SRP!$D$20:$D$23)*(G1876/100)*(E1876/1000)),IF(C1876="Wine",SUM(LOOKUP(2,1/(SRP!$B$15:$B$19&lt;=E1876)/(SRP!$C$15:$C$19&gt;=E1876),SRP!$D$15:$D$19)*(G1876/100)*(E1876/1000)),IF(C1876="Ready to Drink",SUM(LOOKUP(2,1/(SRP!$B$10:$B$14&lt;=E1876)/(SRP!$C$10:$C$14&gt;=E1876),SRP!$D$10:$D$14)*(G1876/100)*(E1876/1000)),0))))),2)</f>
        <v>6.28</v>
      </c>
    </row>
    <row r="1877" spans="1:11" x14ac:dyDescent="0.35">
      <c r="A1877" s="2">
        <v>26590</v>
      </c>
      <c r="B1877" s="76" t="s">
        <v>5963</v>
      </c>
      <c r="C1877" s="76" t="s">
        <v>285</v>
      </c>
      <c r="D1877" s="76" t="s">
        <v>5231</v>
      </c>
      <c r="E1877" s="76">
        <v>750</v>
      </c>
      <c r="F1877" s="76">
        <v>6</v>
      </c>
      <c r="G1877" s="77">
        <v>40</v>
      </c>
      <c r="H1877" s="76" t="s">
        <v>3283</v>
      </c>
      <c r="I1877" s="77">
        <v>60</v>
      </c>
      <c r="J1877" s="2">
        <v>1</v>
      </c>
      <c r="K1877" s="119" cm="1">
        <f t="array" ref="K1877">ROUND(IF(C1877="Beer",SUM(LOOKUP(2,1/(SRP!$B$7:$B$9&lt;=E1877)/(SRP!$C$7:$C$9&gt;=E1877),SRP!$D$7:$D$9)*(G1877/100)*(E1877/1000)),IF(C1877="Spirits",SUM(LOOKUP(2,1/(SRP!$B$2:$B$6&lt;=E1877)/(SRP!$C$2:$C$6&gt;=E1877),SRP!$D$2:$D$6)*(G1877/100)*(E1877/1000)),IF(AND(C1877="Wine",D1877="Fortified Wines"),SUM(LOOKUP(2,1/(SRP!$B$20:$B$23&lt;=E1877)/(SRP!$C$20:$C$23&gt;=E1877),SRP!$D$20:$D$23)*(G1877/100)*(E1877/1000)),IF(C1877="Wine",SUM(LOOKUP(2,1/(SRP!$B$15:$B$19&lt;=E1877)/(SRP!$C$15:$C$19&gt;=E1877),SRP!$D$15:$D$19)*(G1877/100)*(E1877/1000)),IF(C1877="Ready to Drink",SUM(LOOKUP(2,1/(SRP!$B$10:$B$14&lt;=E1877)/(SRP!$C$10:$C$14&gt;=E1877),SRP!$D$10:$D$14)*(G1877/100)*(E1877/1000)),0))))),2)</f>
        <v>20.94</v>
      </c>
    </row>
    <row r="1878" spans="1:11" x14ac:dyDescent="0.35">
      <c r="A1878" s="2">
        <v>26615</v>
      </c>
      <c r="B1878" s="76" t="s">
        <v>1420</v>
      </c>
      <c r="C1878" s="76" t="s">
        <v>287</v>
      </c>
      <c r="D1878" s="76" t="s">
        <v>5240</v>
      </c>
      <c r="E1878" s="76">
        <v>2046</v>
      </c>
      <c r="F1878" s="76">
        <v>4</v>
      </c>
      <c r="G1878" s="77">
        <v>6</v>
      </c>
      <c r="H1878" s="76" t="s">
        <v>3324</v>
      </c>
      <c r="I1878" s="77">
        <v>12.98</v>
      </c>
      <c r="J1878" s="2">
        <v>6</v>
      </c>
      <c r="K1878" s="119" cm="1">
        <f t="array" ref="K1878">ROUND(IF(C1878="Beer",SUM(LOOKUP(2,1/(SRP!$B$7:$B$9&lt;=E1878)/(SRP!$C$7:$C$9&gt;=E1878),SRP!$D$7:$D$9)*(G1878/100)*(E1878/1000)),IF(C1878="Spirits",SUM(LOOKUP(2,1/(SRP!$B$2:$B$6&lt;=E1878)/(SRP!$C$2:$C$6&gt;=E1878),SRP!$D$2:$D$6)*(G1878/100)*(E1878/1000)),IF(AND(C1878="Wine",D1878="Fortified Wines"),SUM(LOOKUP(2,1/(SRP!$B$20:$B$23&lt;=E1878)/(SRP!$C$20:$C$23&gt;=E1878),SRP!$D$20:$D$23)*(G1878/100)*(E1878/1000)),IF(C1878="Wine",SUM(LOOKUP(2,1/(SRP!$B$15:$B$19&lt;=E1878)/(SRP!$C$15:$C$19&gt;=E1878),SRP!$D$15:$D$19)*(G1878/100)*(E1878/1000)),IF(C1878="Ready to Drink",SUM(LOOKUP(2,1/(SRP!$B$10:$B$14&lt;=E1878)/(SRP!$C$10:$C$14&gt;=E1878),SRP!$D$10:$D$14)*(G1878/100)*(E1878/1000)),0))))),2)</f>
        <v>8.57</v>
      </c>
    </row>
    <row r="1879" spans="1:11" x14ac:dyDescent="0.35">
      <c r="A1879" s="2">
        <v>26615</v>
      </c>
      <c r="B1879" s="76" t="s">
        <v>1420</v>
      </c>
      <c r="C1879" s="76" t="s">
        <v>287</v>
      </c>
      <c r="D1879" s="76" t="s">
        <v>5240</v>
      </c>
      <c r="E1879" s="76">
        <v>2046</v>
      </c>
      <c r="F1879" s="76">
        <v>4</v>
      </c>
      <c r="G1879" s="77">
        <v>6</v>
      </c>
      <c r="H1879" s="76" t="s">
        <v>3324</v>
      </c>
      <c r="I1879" s="77">
        <v>12.98</v>
      </c>
      <c r="J1879" s="2">
        <v>6</v>
      </c>
      <c r="K1879" s="119" cm="1">
        <f t="array" ref="K1879">ROUND(IF(C1879="Beer",SUM(LOOKUP(2,1/(SRP!$B$7:$B$9&lt;=E1879)/(SRP!$C$7:$C$9&gt;=E1879),SRP!$D$7:$D$9)*(G1879/100)*(E1879/1000)),IF(C1879="Spirits",SUM(LOOKUP(2,1/(SRP!$B$2:$B$6&lt;=E1879)/(SRP!$C$2:$C$6&gt;=E1879),SRP!$D$2:$D$6)*(G1879/100)*(E1879/1000)),IF(AND(C1879="Wine",D1879="Fortified Wines"),SUM(LOOKUP(2,1/(SRP!$B$20:$B$23&lt;=E1879)/(SRP!$C$20:$C$23&gt;=E1879),SRP!$D$20:$D$23)*(G1879/100)*(E1879/1000)),IF(C1879="Wine",SUM(LOOKUP(2,1/(SRP!$B$15:$B$19&lt;=E1879)/(SRP!$C$15:$C$19&gt;=E1879),SRP!$D$15:$D$19)*(G1879/100)*(E1879/1000)),IF(C1879="Ready to Drink",SUM(LOOKUP(2,1/(SRP!$B$10:$B$14&lt;=E1879)/(SRP!$C$10:$C$14&gt;=E1879),SRP!$D$10:$D$14)*(G1879/100)*(E1879/1000)),0))))),2)</f>
        <v>8.57</v>
      </c>
    </row>
    <row r="1880" spans="1:11" x14ac:dyDescent="0.35">
      <c r="A1880" s="2">
        <v>26626</v>
      </c>
      <c r="B1880" s="76" t="s">
        <v>5964</v>
      </c>
      <c r="C1880" s="76" t="s">
        <v>285</v>
      </c>
      <c r="D1880" s="76" t="s">
        <v>6945</v>
      </c>
      <c r="E1880" s="76">
        <v>700</v>
      </c>
      <c r="F1880" s="76">
        <v>6</v>
      </c>
      <c r="G1880" s="77">
        <v>40</v>
      </c>
      <c r="H1880" s="76" t="s">
        <v>3992</v>
      </c>
      <c r="I1880" s="77">
        <v>79.989999999999995</v>
      </c>
      <c r="J1880" s="2">
        <v>1</v>
      </c>
      <c r="K1880" s="119" cm="1">
        <f t="array" ref="K1880">ROUND(IF(C1880="Beer",SUM(LOOKUP(2,1/(SRP!$B$7:$B$9&lt;=E1880)/(SRP!$C$7:$C$9&gt;=E1880),SRP!$D$7:$D$9)*(G1880/100)*(E1880/1000)),IF(C1880="Spirits",SUM(LOOKUP(2,1/(SRP!$B$2:$B$6&lt;=E1880)/(SRP!$C$2:$C$6&gt;=E1880),SRP!$D$2:$D$6)*(G1880/100)*(E1880/1000)),IF(AND(C1880="Wine",D1880="Fortified Wines"),SUM(LOOKUP(2,1/(SRP!$B$20:$B$23&lt;=E1880)/(SRP!$C$20:$C$23&gt;=E1880),SRP!$D$20:$D$23)*(G1880/100)*(E1880/1000)),IF(C1880="Wine",SUM(LOOKUP(2,1/(SRP!$B$15:$B$19&lt;=E1880)/(SRP!$C$15:$C$19&gt;=E1880),SRP!$D$15:$D$19)*(G1880/100)*(E1880/1000)),IF(C1880="Ready to Drink",SUM(LOOKUP(2,1/(SRP!$B$10:$B$14&lt;=E1880)/(SRP!$C$10:$C$14&gt;=E1880),SRP!$D$10:$D$14)*(G1880/100)*(E1880/1000)),0))))),2)</f>
        <v>19.55</v>
      </c>
    </row>
    <row r="1881" spans="1:11" x14ac:dyDescent="0.35">
      <c r="A1881" s="2">
        <v>26659</v>
      </c>
      <c r="B1881" s="76" t="s">
        <v>5545</v>
      </c>
      <c r="C1881" s="76" t="s">
        <v>287</v>
      </c>
      <c r="D1881" s="76" t="s">
        <v>5240</v>
      </c>
      <c r="E1881" s="76">
        <v>473</v>
      </c>
      <c r="F1881" s="76">
        <v>24</v>
      </c>
      <c r="G1881" s="77">
        <v>6.2</v>
      </c>
      <c r="H1881" s="76" t="s">
        <v>3370</v>
      </c>
      <c r="I1881" s="77">
        <v>4.49</v>
      </c>
      <c r="J1881" s="2">
        <v>1</v>
      </c>
      <c r="K1881" s="119" cm="1">
        <f t="array" ref="K1881">ROUND(IF(C1881="Beer",SUM(LOOKUP(2,1/(SRP!$B$7:$B$9&lt;=E1881)/(SRP!$C$7:$C$9&gt;=E1881),SRP!$D$7:$D$9)*(G1881/100)*(E1881/1000)),IF(C1881="Spirits",SUM(LOOKUP(2,1/(SRP!$B$2:$B$6&lt;=E1881)/(SRP!$C$2:$C$6&gt;=E1881),SRP!$D$2:$D$6)*(G1881/100)*(E1881/1000)),IF(AND(C1881="Wine",D1881="Fortified Wines"),SUM(LOOKUP(2,1/(SRP!$B$20:$B$23&lt;=E1881)/(SRP!$C$20:$C$23&gt;=E1881),SRP!$D$20:$D$23)*(G1881/100)*(E1881/1000)),IF(C1881="Wine",SUM(LOOKUP(2,1/(SRP!$B$15:$B$19&lt;=E1881)/(SRP!$C$15:$C$19&gt;=E1881),SRP!$D$15:$D$19)*(G1881/100)*(E1881/1000)),IF(C1881="Ready to Drink",SUM(LOOKUP(2,1/(SRP!$B$10:$B$14&lt;=E1881)/(SRP!$C$10:$C$14&gt;=E1881),SRP!$D$10:$D$14)*(G1881/100)*(E1881/1000)),0))))),2)</f>
        <v>2.0499999999999998</v>
      </c>
    </row>
    <row r="1882" spans="1:11" x14ac:dyDescent="0.35">
      <c r="A1882" s="2">
        <v>26659</v>
      </c>
      <c r="B1882" s="76" t="s">
        <v>5545</v>
      </c>
      <c r="C1882" s="76" t="s">
        <v>287</v>
      </c>
      <c r="D1882" s="76" t="s">
        <v>5240</v>
      </c>
      <c r="E1882" s="76">
        <v>473</v>
      </c>
      <c r="F1882" s="76">
        <v>24</v>
      </c>
      <c r="G1882" s="77">
        <v>6.2</v>
      </c>
      <c r="H1882" s="76" t="s">
        <v>3370</v>
      </c>
      <c r="I1882" s="77">
        <v>4.49</v>
      </c>
      <c r="J1882" s="2">
        <v>1</v>
      </c>
      <c r="K1882" s="119" cm="1">
        <f t="array" ref="K1882">ROUND(IF(C1882="Beer",SUM(LOOKUP(2,1/(SRP!$B$7:$B$9&lt;=E1882)/(SRP!$C$7:$C$9&gt;=E1882),SRP!$D$7:$D$9)*(G1882/100)*(E1882/1000)),IF(C1882="Spirits",SUM(LOOKUP(2,1/(SRP!$B$2:$B$6&lt;=E1882)/(SRP!$C$2:$C$6&gt;=E1882),SRP!$D$2:$D$6)*(G1882/100)*(E1882/1000)),IF(AND(C1882="Wine",D1882="Fortified Wines"),SUM(LOOKUP(2,1/(SRP!$B$20:$B$23&lt;=E1882)/(SRP!$C$20:$C$23&gt;=E1882),SRP!$D$20:$D$23)*(G1882/100)*(E1882/1000)),IF(C1882="Wine",SUM(LOOKUP(2,1/(SRP!$B$15:$B$19&lt;=E1882)/(SRP!$C$15:$C$19&gt;=E1882),SRP!$D$15:$D$19)*(G1882/100)*(E1882/1000)),IF(C1882="Ready to Drink",SUM(LOOKUP(2,1/(SRP!$B$10:$B$14&lt;=E1882)/(SRP!$C$10:$C$14&gt;=E1882),SRP!$D$10:$D$14)*(G1882/100)*(E1882/1000)),0))))),2)</f>
        <v>2.0499999999999998</v>
      </c>
    </row>
    <row r="1883" spans="1:11" x14ac:dyDescent="0.35">
      <c r="A1883" s="2">
        <v>26675</v>
      </c>
      <c r="B1883" s="76" t="s">
        <v>1421</v>
      </c>
      <c r="C1883" s="76" t="s">
        <v>287</v>
      </c>
      <c r="D1883" s="76" t="s">
        <v>5240</v>
      </c>
      <c r="E1883" s="76">
        <v>473</v>
      </c>
      <c r="F1883" s="76">
        <v>24</v>
      </c>
      <c r="G1883" s="77">
        <v>6</v>
      </c>
      <c r="H1883" s="76" t="s">
        <v>3334</v>
      </c>
      <c r="I1883" s="77">
        <v>4.6900000000000004</v>
      </c>
      <c r="J1883" s="2">
        <v>1</v>
      </c>
      <c r="K1883" s="119" cm="1">
        <f t="array" ref="K1883">ROUND(IF(C1883="Beer",SUM(LOOKUP(2,1/(SRP!$B$7:$B$9&lt;=E1883)/(SRP!$C$7:$C$9&gt;=E1883),SRP!$D$7:$D$9)*(G1883/100)*(E1883/1000)),IF(C1883="Spirits",SUM(LOOKUP(2,1/(SRP!$B$2:$B$6&lt;=E1883)/(SRP!$C$2:$C$6&gt;=E1883),SRP!$D$2:$D$6)*(G1883/100)*(E1883/1000)),IF(AND(C1883="Wine",D1883="Fortified Wines"),SUM(LOOKUP(2,1/(SRP!$B$20:$B$23&lt;=E1883)/(SRP!$C$20:$C$23&gt;=E1883),SRP!$D$20:$D$23)*(G1883/100)*(E1883/1000)),IF(C1883="Wine",SUM(LOOKUP(2,1/(SRP!$B$15:$B$19&lt;=E1883)/(SRP!$C$15:$C$19&gt;=E1883),SRP!$D$15:$D$19)*(G1883/100)*(E1883/1000)),IF(C1883="Ready to Drink",SUM(LOOKUP(2,1/(SRP!$B$10:$B$14&lt;=E1883)/(SRP!$C$10:$C$14&gt;=E1883),SRP!$D$10:$D$14)*(G1883/100)*(E1883/1000)),0))))),2)</f>
        <v>1.98</v>
      </c>
    </row>
    <row r="1884" spans="1:11" x14ac:dyDescent="0.35">
      <c r="A1884" s="2">
        <v>26675</v>
      </c>
      <c r="B1884" s="76" t="s">
        <v>1421</v>
      </c>
      <c r="C1884" s="76" t="s">
        <v>287</v>
      </c>
      <c r="D1884" s="76" t="s">
        <v>5240</v>
      </c>
      <c r="E1884" s="76">
        <v>473</v>
      </c>
      <c r="F1884" s="76">
        <v>24</v>
      </c>
      <c r="G1884" s="77">
        <v>6</v>
      </c>
      <c r="H1884" s="76" t="s">
        <v>3334</v>
      </c>
      <c r="I1884" s="77">
        <v>4.6900000000000004</v>
      </c>
      <c r="J1884" s="2">
        <v>1</v>
      </c>
      <c r="K1884" s="119" cm="1">
        <f t="array" ref="K1884">ROUND(IF(C1884="Beer",SUM(LOOKUP(2,1/(SRP!$B$7:$B$9&lt;=E1884)/(SRP!$C$7:$C$9&gt;=E1884),SRP!$D$7:$D$9)*(G1884/100)*(E1884/1000)),IF(C1884="Spirits",SUM(LOOKUP(2,1/(SRP!$B$2:$B$6&lt;=E1884)/(SRP!$C$2:$C$6&gt;=E1884),SRP!$D$2:$D$6)*(G1884/100)*(E1884/1000)),IF(AND(C1884="Wine",D1884="Fortified Wines"),SUM(LOOKUP(2,1/(SRP!$B$20:$B$23&lt;=E1884)/(SRP!$C$20:$C$23&gt;=E1884),SRP!$D$20:$D$23)*(G1884/100)*(E1884/1000)),IF(C1884="Wine",SUM(LOOKUP(2,1/(SRP!$B$15:$B$19&lt;=E1884)/(SRP!$C$15:$C$19&gt;=E1884),SRP!$D$15:$D$19)*(G1884/100)*(E1884/1000)),IF(C1884="Ready to Drink",SUM(LOOKUP(2,1/(SRP!$B$10:$B$14&lt;=E1884)/(SRP!$C$10:$C$14&gt;=E1884),SRP!$D$10:$D$14)*(G1884/100)*(E1884/1000)),0))))),2)</f>
        <v>1.98</v>
      </c>
    </row>
    <row r="1885" spans="1:11" x14ac:dyDescent="0.35">
      <c r="A1885" s="2">
        <v>26682</v>
      </c>
      <c r="B1885" s="76" t="s">
        <v>1423</v>
      </c>
      <c r="C1885" s="76" t="s">
        <v>285</v>
      </c>
      <c r="D1885" s="76" t="s">
        <v>5250</v>
      </c>
      <c r="E1885" s="76">
        <v>750</v>
      </c>
      <c r="F1885" s="76">
        <v>6</v>
      </c>
      <c r="G1885" s="77">
        <v>40</v>
      </c>
      <c r="H1885" s="76" t="s">
        <v>6283</v>
      </c>
      <c r="I1885" s="77">
        <v>47.99</v>
      </c>
      <c r="J1885" s="2">
        <v>1</v>
      </c>
      <c r="K1885" s="119" cm="1">
        <f t="array" ref="K1885">ROUND(IF(C1885="Beer",SUM(LOOKUP(2,1/(SRP!$B$7:$B$9&lt;=E1885)/(SRP!$C$7:$C$9&gt;=E1885),SRP!$D$7:$D$9)*(G1885/100)*(E1885/1000)),IF(C1885="Spirits",SUM(LOOKUP(2,1/(SRP!$B$2:$B$6&lt;=E1885)/(SRP!$C$2:$C$6&gt;=E1885),SRP!$D$2:$D$6)*(G1885/100)*(E1885/1000)),IF(AND(C1885="Wine",D1885="Fortified Wines"),SUM(LOOKUP(2,1/(SRP!$B$20:$B$23&lt;=E1885)/(SRP!$C$20:$C$23&gt;=E1885),SRP!$D$20:$D$23)*(G1885/100)*(E1885/1000)),IF(C1885="Wine",SUM(LOOKUP(2,1/(SRP!$B$15:$B$19&lt;=E1885)/(SRP!$C$15:$C$19&gt;=E1885),SRP!$D$15:$D$19)*(G1885/100)*(E1885/1000)),IF(C1885="Ready to Drink",SUM(LOOKUP(2,1/(SRP!$B$10:$B$14&lt;=E1885)/(SRP!$C$10:$C$14&gt;=E1885),SRP!$D$10:$D$14)*(G1885/100)*(E1885/1000)),0))))),2)</f>
        <v>20.94</v>
      </c>
    </row>
    <row r="1886" spans="1:11" x14ac:dyDescent="0.35">
      <c r="A1886" s="2">
        <v>26693</v>
      </c>
      <c r="B1886" s="76" t="s">
        <v>1424</v>
      </c>
      <c r="C1886" s="76" t="s">
        <v>286</v>
      </c>
      <c r="D1886" s="76" t="s">
        <v>5232</v>
      </c>
      <c r="E1886" s="76">
        <v>750</v>
      </c>
      <c r="F1886" s="76">
        <v>6</v>
      </c>
      <c r="G1886" s="77">
        <v>11</v>
      </c>
      <c r="H1886" s="76" t="s">
        <v>3294</v>
      </c>
      <c r="I1886" s="77">
        <v>31.99</v>
      </c>
      <c r="J1886" s="2">
        <v>1</v>
      </c>
      <c r="K1886" s="119" cm="1">
        <f t="array" ref="K1886">ROUND(IF(C1886="Beer",SUM(LOOKUP(2,1/(SRP!$B$7:$B$9&lt;=E1886)/(SRP!$C$7:$C$9&gt;=E1886),SRP!$D$7:$D$9)*(G1886/100)*(E1886/1000)),IF(C1886="Spirits",SUM(LOOKUP(2,1/(SRP!$B$2:$B$6&lt;=E1886)/(SRP!$C$2:$C$6&gt;=E1886),SRP!$D$2:$D$6)*(G1886/100)*(E1886/1000)),IF(AND(C1886="Wine",D1886="Fortified Wines"),SUM(LOOKUP(2,1/(SRP!$B$20:$B$23&lt;=E1886)/(SRP!$C$20:$C$23&gt;=E1886),SRP!$D$20:$D$23)*(G1886/100)*(E1886/1000)),IF(C1886="Wine",SUM(LOOKUP(2,1/(SRP!$B$15:$B$19&lt;=E1886)/(SRP!$C$15:$C$19&gt;=E1886),SRP!$D$15:$D$19)*(G1886/100)*(E1886/1000)),IF(C1886="Ready to Drink",SUM(LOOKUP(2,1/(SRP!$B$10:$B$14&lt;=E1886)/(SRP!$C$10:$C$14&gt;=E1886),SRP!$D$10:$D$14)*(G1886/100)*(E1886/1000)),0))))),2)</f>
        <v>5.76</v>
      </c>
    </row>
    <row r="1887" spans="1:11" x14ac:dyDescent="0.35">
      <c r="A1887" s="2">
        <v>26698</v>
      </c>
      <c r="B1887" s="76" t="s">
        <v>617</v>
      </c>
      <c r="C1887" s="76" t="s">
        <v>285</v>
      </c>
      <c r="D1887" s="76" t="s">
        <v>5231</v>
      </c>
      <c r="E1887" s="76">
        <v>1140</v>
      </c>
      <c r="F1887" s="76">
        <v>6</v>
      </c>
      <c r="G1887" s="77">
        <v>40</v>
      </c>
      <c r="H1887" s="76" t="s">
        <v>3295</v>
      </c>
      <c r="I1887" s="77">
        <v>41.99</v>
      </c>
      <c r="J1887" s="2">
        <v>1</v>
      </c>
      <c r="K1887" s="119" cm="1">
        <f t="array" ref="K1887">ROUND(IF(C1887="Beer",SUM(LOOKUP(2,1/(SRP!$B$7:$B$9&lt;=E1887)/(SRP!$C$7:$C$9&gt;=E1887),SRP!$D$7:$D$9)*(G1887/100)*(E1887/1000)),IF(C1887="Spirits",SUM(LOOKUP(2,1/(SRP!$B$2:$B$6&lt;=E1887)/(SRP!$C$2:$C$6&gt;=E1887),SRP!$D$2:$D$6)*(G1887/100)*(E1887/1000)),IF(AND(C1887="Wine",D1887="Fortified Wines"),SUM(LOOKUP(2,1/(SRP!$B$20:$B$23&lt;=E1887)/(SRP!$C$20:$C$23&gt;=E1887),SRP!$D$20:$D$23)*(G1887/100)*(E1887/1000)),IF(C1887="Wine",SUM(LOOKUP(2,1/(SRP!$B$15:$B$19&lt;=E1887)/(SRP!$C$15:$C$19&gt;=E1887),SRP!$D$15:$D$19)*(G1887/100)*(E1887/1000)),IF(C1887="Ready to Drink",SUM(LOOKUP(2,1/(SRP!$B$10:$B$14&lt;=E1887)/(SRP!$C$10:$C$14&gt;=E1887),SRP!$D$10:$D$14)*(G1887/100)*(E1887/1000)),0))))),2)</f>
        <v>31.83</v>
      </c>
    </row>
    <row r="1888" spans="1:11" x14ac:dyDescent="0.35">
      <c r="A1888" s="2">
        <v>26727</v>
      </c>
      <c r="B1888" s="76" t="s">
        <v>6404</v>
      </c>
      <c r="C1888" s="76" t="s">
        <v>285</v>
      </c>
      <c r="D1888" s="76" t="s">
        <v>5256</v>
      </c>
      <c r="E1888" s="76">
        <v>375</v>
      </c>
      <c r="F1888" s="76">
        <v>12</v>
      </c>
      <c r="G1888" s="77">
        <v>20</v>
      </c>
      <c r="H1888" s="76" t="s">
        <v>3283</v>
      </c>
      <c r="I1888" s="77">
        <v>26.99</v>
      </c>
      <c r="J1888" s="2">
        <v>1</v>
      </c>
      <c r="K1888" s="119" cm="1">
        <f t="array" ref="K1888">ROUND(IF(C1888="Beer",SUM(LOOKUP(2,1/(SRP!$B$7:$B$9&lt;=E1888)/(SRP!$C$7:$C$9&gt;=E1888),SRP!$D$7:$D$9)*(G1888/100)*(E1888/1000)),IF(C1888="Spirits",SUM(LOOKUP(2,1/(SRP!$B$2:$B$6&lt;=E1888)/(SRP!$C$2:$C$6&gt;=E1888),SRP!$D$2:$D$6)*(G1888/100)*(E1888/1000)),IF(AND(C1888="Wine",D1888="Fortified Wines"),SUM(LOOKUP(2,1/(SRP!$B$20:$B$23&lt;=E1888)/(SRP!$C$20:$C$23&gt;=E1888),SRP!$D$20:$D$23)*(G1888/100)*(E1888/1000)),IF(C1888="Wine",SUM(LOOKUP(2,1/(SRP!$B$15:$B$19&lt;=E1888)/(SRP!$C$15:$C$19&gt;=E1888),SRP!$D$15:$D$19)*(G1888/100)*(E1888/1000)),IF(C1888="Ready to Drink",SUM(LOOKUP(2,1/(SRP!$B$10:$B$14&lt;=E1888)/(SRP!$C$10:$C$14&gt;=E1888),SRP!$D$10:$D$14)*(G1888/100)*(E1888/1000)),0))))),2)</f>
        <v>5.95</v>
      </c>
    </row>
    <row r="1889" spans="1:11" x14ac:dyDescent="0.35">
      <c r="A1889" s="2">
        <v>26728</v>
      </c>
      <c r="B1889" s="76" t="s">
        <v>1425</v>
      </c>
      <c r="C1889" s="76" t="s">
        <v>287</v>
      </c>
      <c r="D1889" s="76" t="s">
        <v>5230</v>
      </c>
      <c r="E1889" s="76">
        <v>8520</v>
      </c>
      <c r="F1889" s="76">
        <v>1</v>
      </c>
      <c r="G1889" s="77">
        <v>4.2</v>
      </c>
      <c r="H1889" s="76" t="s">
        <v>3326</v>
      </c>
      <c r="I1889" s="77">
        <v>39.99</v>
      </c>
      <c r="J1889" s="2">
        <v>24</v>
      </c>
      <c r="K1889" s="119" cm="1">
        <f t="array" ref="K1889">ROUND(IF(C1889="Beer",SUM(LOOKUP(2,1/(SRP!$B$7:$B$9&lt;=E1889)/(SRP!$C$7:$C$9&gt;=E1889),SRP!$D$7:$D$9)*(G1889/100)*(E1889/1000)),IF(C1889="Spirits",SUM(LOOKUP(2,1/(SRP!$B$2:$B$6&lt;=E1889)/(SRP!$C$2:$C$6&gt;=E1889),SRP!$D$2:$D$6)*(G1889/100)*(E1889/1000)),IF(AND(C1889="Wine",D1889="Fortified Wines"),SUM(LOOKUP(2,1/(SRP!$B$20:$B$23&lt;=E1889)/(SRP!$C$20:$C$23&gt;=E1889),SRP!$D$20:$D$23)*(G1889/100)*(E1889/1000)),IF(C1889="Wine",SUM(LOOKUP(2,1/(SRP!$B$15:$B$19&lt;=E1889)/(SRP!$C$15:$C$19&gt;=E1889),SRP!$D$15:$D$19)*(G1889/100)*(E1889/1000)),IF(C1889="Ready to Drink",SUM(LOOKUP(2,1/(SRP!$B$10:$B$14&lt;=E1889)/(SRP!$C$10:$C$14&gt;=E1889),SRP!$D$10:$D$14)*(G1889/100)*(E1889/1000)),0))))),2)</f>
        <v>24.98</v>
      </c>
    </row>
    <row r="1890" spans="1:11" x14ac:dyDescent="0.35">
      <c r="A1890" s="2">
        <v>26728</v>
      </c>
      <c r="B1890" s="76" t="s">
        <v>1425</v>
      </c>
      <c r="C1890" s="76" t="s">
        <v>287</v>
      </c>
      <c r="D1890" s="76" t="s">
        <v>5230</v>
      </c>
      <c r="E1890" s="76">
        <v>8520</v>
      </c>
      <c r="F1890" s="76">
        <v>1</v>
      </c>
      <c r="G1890" s="77">
        <v>4.2</v>
      </c>
      <c r="H1890" s="76" t="s">
        <v>3326</v>
      </c>
      <c r="I1890" s="77">
        <v>39.99</v>
      </c>
      <c r="J1890" s="2">
        <v>24</v>
      </c>
      <c r="K1890" s="119" cm="1">
        <f t="array" ref="K1890">ROUND(IF(C1890="Beer",SUM(LOOKUP(2,1/(SRP!$B$7:$B$9&lt;=E1890)/(SRP!$C$7:$C$9&gt;=E1890),SRP!$D$7:$D$9)*(G1890/100)*(E1890/1000)),IF(C1890="Spirits",SUM(LOOKUP(2,1/(SRP!$B$2:$B$6&lt;=E1890)/(SRP!$C$2:$C$6&gt;=E1890),SRP!$D$2:$D$6)*(G1890/100)*(E1890/1000)),IF(AND(C1890="Wine",D1890="Fortified Wines"),SUM(LOOKUP(2,1/(SRP!$B$20:$B$23&lt;=E1890)/(SRP!$C$20:$C$23&gt;=E1890),SRP!$D$20:$D$23)*(G1890/100)*(E1890/1000)),IF(C1890="Wine",SUM(LOOKUP(2,1/(SRP!$B$15:$B$19&lt;=E1890)/(SRP!$C$15:$C$19&gt;=E1890),SRP!$D$15:$D$19)*(G1890/100)*(E1890/1000)),IF(C1890="Ready to Drink",SUM(LOOKUP(2,1/(SRP!$B$10:$B$14&lt;=E1890)/(SRP!$C$10:$C$14&gt;=E1890),SRP!$D$10:$D$14)*(G1890/100)*(E1890/1000)),0))))),2)</f>
        <v>24.98</v>
      </c>
    </row>
    <row r="1891" spans="1:11" x14ac:dyDescent="0.35">
      <c r="A1891" s="2">
        <v>26739</v>
      </c>
      <c r="B1891" s="76" t="s">
        <v>5965</v>
      </c>
      <c r="C1891" s="76" t="s">
        <v>287</v>
      </c>
      <c r="D1891" s="76" t="s">
        <v>5266</v>
      </c>
      <c r="E1891" s="76">
        <v>4260</v>
      </c>
      <c r="F1891" s="76">
        <v>2</v>
      </c>
      <c r="G1891" s="77">
        <v>5</v>
      </c>
      <c r="H1891" s="76" t="s">
        <v>3301</v>
      </c>
      <c r="I1891" s="77">
        <v>27.99</v>
      </c>
      <c r="J1891" s="2">
        <v>12</v>
      </c>
      <c r="K1891" s="119" cm="1">
        <f t="array" ref="K1891">ROUND(IF(C1891="Beer",SUM(LOOKUP(2,1/(SRP!$B$7:$B$9&lt;=E1891)/(SRP!$C$7:$C$9&gt;=E1891),SRP!$D$7:$D$9)*(G1891/100)*(E1891/1000)),IF(C1891="Spirits",SUM(LOOKUP(2,1/(SRP!$B$2:$B$6&lt;=E1891)/(SRP!$C$2:$C$6&gt;=E1891),SRP!$D$2:$D$6)*(G1891/100)*(E1891/1000)),IF(AND(C1891="Wine",D1891="Fortified Wines"),SUM(LOOKUP(2,1/(SRP!$B$20:$B$23&lt;=E1891)/(SRP!$C$20:$C$23&gt;=E1891),SRP!$D$20:$D$23)*(G1891/100)*(E1891/1000)),IF(C1891="Wine",SUM(LOOKUP(2,1/(SRP!$B$15:$B$19&lt;=E1891)/(SRP!$C$15:$C$19&gt;=E1891),SRP!$D$15:$D$19)*(G1891/100)*(E1891/1000)),IF(C1891="Ready to Drink",SUM(LOOKUP(2,1/(SRP!$B$10:$B$14&lt;=E1891)/(SRP!$C$10:$C$14&gt;=E1891),SRP!$D$10:$D$14)*(G1891/100)*(E1891/1000)),0))))),2)</f>
        <v>14.87</v>
      </c>
    </row>
    <row r="1892" spans="1:11" x14ac:dyDescent="0.35">
      <c r="A1892" s="2">
        <v>26742</v>
      </c>
      <c r="B1892" s="76" t="s">
        <v>1426</v>
      </c>
      <c r="C1892" s="76" t="s">
        <v>287</v>
      </c>
      <c r="D1892" s="76" t="s">
        <v>5240</v>
      </c>
      <c r="E1892" s="76">
        <v>500</v>
      </c>
      <c r="F1892" s="76">
        <v>20</v>
      </c>
      <c r="G1892" s="77">
        <v>6</v>
      </c>
      <c r="H1892" s="76" t="s">
        <v>3349</v>
      </c>
      <c r="I1892" s="77">
        <v>5.66</v>
      </c>
      <c r="J1892" s="2">
        <v>1</v>
      </c>
      <c r="K1892" s="119" cm="1">
        <f t="array" ref="K1892">ROUND(IF(C1892="Beer",SUM(LOOKUP(2,1/(SRP!$B$7:$B$9&lt;=E1892)/(SRP!$C$7:$C$9&gt;=E1892),SRP!$D$7:$D$9)*(G1892/100)*(E1892/1000)),IF(C1892="Spirits",SUM(LOOKUP(2,1/(SRP!$B$2:$B$6&lt;=E1892)/(SRP!$C$2:$C$6&gt;=E1892),SRP!$D$2:$D$6)*(G1892/100)*(E1892/1000)),IF(AND(C1892="Wine",D1892="Fortified Wines"),SUM(LOOKUP(2,1/(SRP!$B$20:$B$23&lt;=E1892)/(SRP!$C$20:$C$23&gt;=E1892),SRP!$D$20:$D$23)*(G1892/100)*(E1892/1000)),IF(C1892="Wine",SUM(LOOKUP(2,1/(SRP!$B$15:$B$19&lt;=E1892)/(SRP!$C$15:$C$19&gt;=E1892),SRP!$D$15:$D$19)*(G1892/100)*(E1892/1000)),IF(C1892="Ready to Drink",SUM(LOOKUP(2,1/(SRP!$B$10:$B$14&lt;=E1892)/(SRP!$C$10:$C$14&gt;=E1892),SRP!$D$10:$D$14)*(G1892/100)*(E1892/1000)),0))))),2)</f>
        <v>2.09</v>
      </c>
    </row>
    <row r="1893" spans="1:11" x14ac:dyDescent="0.35">
      <c r="A1893" s="2">
        <v>26757</v>
      </c>
      <c r="B1893" s="76" t="s">
        <v>1427</v>
      </c>
      <c r="C1893" s="76" t="s">
        <v>286</v>
      </c>
      <c r="D1893" s="76" t="s">
        <v>5236</v>
      </c>
      <c r="E1893" s="76">
        <v>1000</v>
      </c>
      <c r="F1893" s="76">
        <v>12</v>
      </c>
      <c r="G1893" s="77">
        <v>13.5</v>
      </c>
      <c r="H1893" s="76" t="s">
        <v>3281</v>
      </c>
      <c r="I1893" s="77">
        <v>14.99</v>
      </c>
      <c r="J1893" s="2">
        <v>1</v>
      </c>
      <c r="K1893" s="119" cm="1">
        <f t="array" ref="K1893">ROUND(IF(C1893="Beer",SUM(LOOKUP(2,1/(SRP!$B$7:$B$9&lt;=E1893)/(SRP!$C$7:$C$9&gt;=E1893),SRP!$D$7:$D$9)*(G1893/100)*(E1893/1000)),IF(C1893="Spirits",SUM(LOOKUP(2,1/(SRP!$B$2:$B$6&lt;=E1893)/(SRP!$C$2:$C$6&gt;=E1893),SRP!$D$2:$D$6)*(G1893/100)*(E1893/1000)),IF(AND(C1893="Wine",D1893="Fortified Wines"),SUM(LOOKUP(2,1/(SRP!$B$20:$B$23&lt;=E1893)/(SRP!$C$20:$C$23&gt;=E1893),SRP!$D$20:$D$23)*(G1893/100)*(E1893/1000)),IF(C1893="Wine",SUM(LOOKUP(2,1/(SRP!$B$15:$B$19&lt;=E1893)/(SRP!$C$15:$C$19&gt;=E1893),SRP!$D$15:$D$19)*(G1893/100)*(E1893/1000)),IF(C1893="Ready to Drink",SUM(LOOKUP(2,1/(SRP!$B$10:$B$14&lt;=E1893)/(SRP!$C$10:$C$14&gt;=E1893),SRP!$D$10:$D$14)*(G1893/100)*(E1893/1000)),0))))),2)</f>
        <v>9.42</v>
      </c>
    </row>
    <row r="1894" spans="1:11" x14ac:dyDescent="0.35">
      <c r="A1894" s="2">
        <v>26758</v>
      </c>
      <c r="B1894" s="76" t="s">
        <v>1428</v>
      </c>
      <c r="C1894" s="76" t="s">
        <v>286</v>
      </c>
      <c r="D1894" s="76" t="s">
        <v>5244</v>
      </c>
      <c r="E1894" s="76">
        <v>1000</v>
      </c>
      <c r="F1894" s="76">
        <v>12</v>
      </c>
      <c r="G1894" s="77">
        <v>12</v>
      </c>
      <c r="H1894" s="76" t="s">
        <v>3281</v>
      </c>
      <c r="I1894" s="77">
        <v>14.99</v>
      </c>
      <c r="J1894" s="2">
        <v>1</v>
      </c>
      <c r="K1894" s="119" cm="1">
        <f t="array" ref="K1894">ROUND(IF(C1894="Beer",SUM(LOOKUP(2,1/(SRP!$B$7:$B$9&lt;=E1894)/(SRP!$C$7:$C$9&gt;=E1894),SRP!$D$7:$D$9)*(G1894/100)*(E1894/1000)),IF(C1894="Spirits",SUM(LOOKUP(2,1/(SRP!$B$2:$B$6&lt;=E1894)/(SRP!$C$2:$C$6&gt;=E1894),SRP!$D$2:$D$6)*(G1894/100)*(E1894/1000)),IF(AND(C1894="Wine",D1894="Fortified Wines"),SUM(LOOKUP(2,1/(SRP!$B$20:$B$23&lt;=E1894)/(SRP!$C$20:$C$23&gt;=E1894),SRP!$D$20:$D$23)*(G1894/100)*(E1894/1000)),IF(C1894="Wine",SUM(LOOKUP(2,1/(SRP!$B$15:$B$19&lt;=E1894)/(SRP!$C$15:$C$19&gt;=E1894),SRP!$D$15:$D$19)*(G1894/100)*(E1894/1000)),IF(C1894="Ready to Drink",SUM(LOOKUP(2,1/(SRP!$B$10:$B$14&lt;=E1894)/(SRP!$C$10:$C$14&gt;=E1894),SRP!$D$10:$D$14)*(G1894/100)*(E1894/1000)),0))))),2)</f>
        <v>8.3800000000000008</v>
      </c>
    </row>
    <row r="1895" spans="1:11" x14ac:dyDescent="0.35">
      <c r="A1895" s="2">
        <v>26792</v>
      </c>
      <c r="B1895" s="76" t="s">
        <v>485</v>
      </c>
      <c r="C1895" s="76" t="s">
        <v>285</v>
      </c>
      <c r="D1895" s="76" t="s">
        <v>6934</v>
      </c>
      <c r="E1895" s="76">
        <v>1750</v>
      </c>
      <c r="F1895" s="76">
        <v>6</v>
      </c>
      <c r="G1895" s="77">
        <v>40</v>
      </c>
      <c r="H1895" s="76" t="s">
        <v>3280</v>
      </c>
      <c r="I1895" s="77">
        <v>114.99</v>
      </c>
      <c r="J1895" s="2">
        <v>1</v>
      </c>
      <c r="K1895" s="119" cm="1">
        <f t="array" ref="K1895">ROUND(IF(C1895="Beer",SUM(LOOKUP(2,1/(SRP!$B$7:$B$9&lt;=E1895)/(SRP!$C$7:$C$9&gt;=E1895),SRP!$D$7:$D$9)*(G1895/100)*(E1895/1000)),IF(C1895="Spirits",SUM(LOOKUP(2,1/(SRP!$B$2:$B$6&lt;=E1895)/(SRP!$C$2:$C$6&gt;=E1895),SRP!$D$2:$D$6)*(G1895/100)*(E1895/1000)),IF(AND(C1895="Wine",D1895="Fortified Wines"),SUM(LOOKUP(2,1/(SRP!$B$20:$B$23&lt;=E1895)/(SRP!$C$20:$C$23&gt;=E1895),SRP!$D$20:$D$23)*(G1895/100)*(E1895/1000)),IF(C1895="Wine",SUM(LOOKUP(2,1/(SRP!$B$15:$B$19&lt;=E1895)/(SRP!$C$15:$C$19&gt;=E1895),SRP!$D$15:$D$19)*(G1895/100)*(E1895/1000)),IF(C1895="Ready to Drink",SUM(LOOKUP(2,1/(SRP!$B$10:$B$14&lt;=E1895)/(SRP!$C$10:$C$14&gt;=E1895),SRP!$D$10:$D$14)*(G1895/100)*(E1895/1000)),0))))),2)</f>
        <v>48.87</v>
      </c>
    </row>
    <row r="1896" spans="1:11" x14ac:dyDescent="0.35">
      <c r="A1896" s="2">
        <v>26793</v>
      </c>
      <c r="B1896" s="76" t="s">
        <v>1430</v>
      </c>
      <c r="C1896" s="76" t="s">
        <v>286</v>
      </c>
      <c r="D1896" s="76" t="s">
        <v>5258</v>
      </c>
      <c r="E1896" s="76">
        <v>750</v>
      </c>
      <c r="F1896" s="76">
        <v>12</v>
      </c>
      <c r="G1896" s="77">
        <v>5.0999999999999996</v>
      </c>
      <c r="H1896" s="76" t="s">
        <v>3365</v>
      </c>
      <c r="I1896" s="77">
        <v>12.5</v>
      </c>
      <c r="J1896" s="2">
        <v>1</v>
      </c>
      <c r="K1896" s="119" cm="1">
        <f t="array" ref="K1896">ROUND(IF(C1896="Beer",SUM(LOOKUP(2,1/(SRP!$B$7:$B$9&lt;=E1896)/(SRP!$C$7:$C$9&gt;=E1896),SRP!$D$7:$D$9)*(G1896/100)*(E1896/1000)),IF(C1896="Spirits",SUM(LOOKUP(2,1/(SRP!$B$2:$B$6&lt;=E1896)/(SRP!$C$2:$C$6&gt;=E1896),SRP!$D$2:$D$6)*(G1896/100)*(E1896/1000)),IF(AND(C1896="Wine",D1896="Fortified Wines"),SUM(LOOKUP(2,1/(SRP!$B$20:$B$23&lt;=E1896)/(SRP!$C$20:$C$23&gt;=E1896),SRP!$D$20:$D$23)*(G1896/100)*(E1896/1000)),IF(C1896="Wine",SUM(LOOKUP(2,1/(SRP!$B$15:$B$19&lt;=E1896)/(SRP!$C$15:$C$19&gt;=E1896),SRP!$D$15:$D$19)*(G1896/100)*(E1896/1000)),IF(C1896="Ready to Drink",SUM(LOOKUP(2,1/(SRP!$B$10:$B$14&lt;=E1896)/(SRP!$C$10:$C$14&gt;=E1896),SRP!$D$10:$D$14)*(G1896/100)*(E1896/1000)),0))))),2)</f>
        <v>2.67</v>
      </c>
    </row>
    <row r="1897" spans="1:11" x14ac:dyDescent="0.35">
      <c r="A1897" s="2">
        <v>26803</v>
      </c>
      <c r="B1897" s="76" t="s">
        <v>5966</v>
      </c>
      <c r="C1897" s="76" t="s">
        <v>286</v>
      </c>
      <c r="D1897" s="76" t="s">
        <v>5246</v>
      </c>
      <c r="E1897" s="76">
        <v>750</v>
      </c>
      <c r="F1897" s="76">
        <v>12</v>
      </c>
      <c r="G1897" s="77">
        <v>14.5</v>
      </c>
      <c r="H1897" s="76" t="s">
        <v>3288</v>
      </c>
      <c r="I1897" s="77">
        <v>9.77</v>
      </c>
      <c r="J1897" s="2">
        <v>1</v>
      </c>
      <c r="K1897" s="119" cm="1">
        <f t="array" ref="K1897">ROUND(IF(C1897="Beer",SUM(LOOKUP(2,1/(SRP!$B$7:$B$9&lt;=E1897)/(SRP!$C$7:$C$9&gt;=E1897),SRP!$D$7:$D$9)*(G1897/100)*(E1897/1000)),IF(C1897="Spirits",SUM(LOOKUP(2,1/(SRP!$B$2:$B$6&lt;=E1897)/(SRP!$C$2:$C$6&gt;=E1897),SRP!$D$2:$D$6)*(G1897/100)*(E1897/1000)),IF(AND(C1897="Wine",D1897="Fortified Wines"),SUM(LOOKUP(2,1/(SRP!$B$20:$B$23&lt;=E1897)/(SRP!$C$20:$C$23&gt;=E1897),SRP!$D$20:$D$23)*(G1897/100)*(E1897/1000)),IF(C1897="Wine",SUM(LOOKUP(2,1/(SRP!$B$15:$B$19&lt;=E1897)/(SRP!$C$15:$C$19&gt;=E1897),SRP!$D$15:$D$19)*(G1897/100)*(E1897/1000)),IF(C1897="Ready to Drink",SUM(LOOKUP(2,1/(SRP!$B$10:$B$14&lt;=E1897)/(SRP!$C$10:$C$14&gt;=E1897),SRP!$D$10:$D$14)*(G1897/100)*(E1897/1000)),0))))),2)</f>
        <v>7.59</v>
      </c>
    </row>
    <row r="1898" spans="1:11" x14ac:dyDescent="0.35">
      <c r="A1898" s="2">
        <v>26804</v>
      </c>
      <c r="B1898" s="76" t="s">
        <v>1431</v>
      </c>
      <c r="C1898" s="76" t="s">
        <v>287</v>
      </c>
      <c r="D1898" s="76" t="s">
        <v>5240</v>
      </c>
      <c r="E1898" s="76">
        <v>473</v>
      </c>
      <c r="F1898" s="76">
        <v>24</v>
      </c>
      <c r="G1898" s="77">
        <v>6</v>
      </c>
      <c r="H1898" s="76" t="s">
        <v>3301</v>
      </c>
      <c r="I1898" s="77">
        <v>3.4</v>
      </c>
      <c r="J1898" s="2">
        <v>1</v>
      </c>
      <c r="K1898" s="119" cm="1">
        <f t="array" ref="K1898">ROUND(IF(C1898="Beer",SUM(LOOKUP(2,1/(SRP!$B$7:$B$9&lt;=E1898)/(SRP!$C$7:$C$9&gt;=E1898),SRP!$D$7:$D$9)*(G1898/100)*(E1898/1000)),IF(C1898="Spirits",SUM(LOOKUP(2,1/(SRP!$B$2:$B$6&lt;=E1898)/(SRP!$C$2:$C$6&gt;=E1898),SRP!$D$2:$D$6)*(G1898/100)*(E1898/1000)),IF(AND(C1898="Wine",D1898="Fortified Wines"),SUM(LOOKUP(2,1/(SRP!$B$20:$B$23&lt;=E1898)/(SRP!$C$20:$C$23&gt;=E1898),SRP!$D$20:$D$23)*(G1898/100)*(E1898/1000)),IF(C1898="Wine",SUM(LOOKUP(2,1/(SRP!$B$15:$B$19&lt;=E1898)/(SRP!$C$15:$C$19&gt;=E1898),SRP!$D$15:$D$19)*(G1898/100)*(E1898/1000)),IF(C1898="Ready to Drink",SUM(LOOKUP(2,1/(SRP!$B$10:$B$14&lt;=E1898)/(SRP!$C$10:$C$14&gt;=E1898),SRP!$D$10:$D$14)*(G1898/100)*(E1898/1000)),0))))),2)</f>
        <v>1.98</v>
      </c>
    </row>
    <row r="1899" spans="1:11" x14ac:dyDescent="0.35">
      <c r="A1899" s="2">
        <v>26804</v>
      </c>
      <c r="B1899" s="76" t="s">
        <v>1431</v>
      </c>
      <c r="C1899" s="76" t="s">
        <v>287</v>
      </c>
      <c r="D1899" s="76" t="s">
        <v>5240</v>
      </c>
      <c r="E1899" s="76">
        <v>473</v>
      </c>
      <c r="F1899" s="76">
        <v>24</v>
      </c>
      <c r="G1899" s="77">
        <v>6</v>
      </c>
      <c r="H1899" s="76" t="s">
        <v>3301</v>
      </c>
      <c r="I1899" s="77">
        <v>3.4</v>
      </c>
      <c r="J1899" s="2">
        <v>1</v>
      </c>
      <c r="K1899" s="119" cm="1">
        <f t="array" ref="K1899">ROUND(IF(C1899="Beer",SUM(LOOKUP(2,1/(SRP!$B$7:$B$9&lt;=E1899)/(SRP!$C$7:$C$9&gt;=E1899),SRP!$D$7:$D$9)*(G1899/100)*(E1899/1000)),IF(C1899="Spirits",SUM(LOOKUP(2,1/(SRP!$B$2:$B$6&lt;=E1899)/(SRP!$C$2:$C$6&gt;=E1899),SRP!$D$2:$D$6)*(G1899/100)*(E1899/1000)),IF(AND(C1899="Wine",D1899="Fortified Wines"),SUM(LOOKUP(2,1/(SRP!$B$20:$B$23&lt;=E1899)/(SRP!$C$20:$C$23&gt;=E1899),SRP!$D$20:$D$23)*(G1899/100)*(E1899/1000)),IF(C1899="Wine",SUM(LOOKUP(2,1/(SRP!$B$15:$B$19&lt;=E1899)/(SRP!$C$15:$C$19&gt;=E1899),SRP!$D$15:$D$19)*(G1899/100)*(E1899/1000)),IF(C1899="Ready to Drink",SUM(LOOKUP(2,1/(SRP!$B$10:$B$14&lt;=E1899)/(SRP!$C$10:$C$14&gt;=E1899),SRP!$D$10:$D$14)*(G1899/100)*(E1899/1000)),0))))),2)</f>
        <v>1.98</v>
      </c>
    </row>
    <row r="1900" spans="1:11" x14ac:dyDescent="0.35">
      <c r="A1900" s="2">
        <v>26812</v>
      </c>
      <c r="B1900" s="76" t="s">
        <v>1432</v>
      </c>
      <c r="C1900" s="76" t="s">
        <v>285</v>
      </c>
      <c r="D1900" s="76" t="s">
        <v>5250</v>
      </c>
      <c r="E1900" s="76">
        <v>750</v>
      </c>
      <c r="F1900" s="76">
        <v>6</v>
      </c>
      <c r="G1900" s="77">
        <v>40</v>
      </c>
      <c r="H1900" s="76" t="s">
        <v>6694</v>
      </c>
      <c r="I1900" s="77">
        <v>73.489999999999995</v>
      </c>
      <c r="J1900" s="2">
        <v>1</v>
      </c>
      <c r="K1900" s="119" cm="1">
        <f t="array" ref="K1900">ROUND(IF(C1900="Beer",SUM(LOOKUP(2,1/(SRP!$B$7:$B$9&lt;=E1900)/(SRP!$C$7:$C$9&gt;=E1900),SRP!$D$7:$D$9)*(G1900/100)*(E1900/1000)),IF(C1900="Spirits",SUM(LOOKUP(2,1/(SRP!$B$2:$B$6&lt;=E1900)/(SRP!$C$2:$C$6&gt;=E1900),SRP!$D$2:$D$6)*(G1900/100)*(E1900/1000)),IF(AND(C1900="Wine",D1900="Fortified Wines"),SUM(LOOKUP(2,1/(SRP!$B$20:$B$23&lt;=E1900)/(SRP!$C$20:$C$23&gt;=E1900),SRP!$D$20:$D$23)*(G1900/100)*(E1900/1000)),IF(C1900="Wine",SUM(LOOKUP(2,1/(SRP!$B$15:$B$19&lt;=E1900)/(SRP!$C$15:$C$19&gt;=E1900),SRP!$D$15:$D$19)*(G1900/100)*(E1900/1000)),IF(C1900="Ready to Drink",SUM(LOOKUP(2,1/(SRP!$B$10:$B$14&lt;=E1900)/(SRP!$C$10:$C$14&gt;=E1900),SRP!$D$10:$D$14)*(G1900/100)*(E1900/1000)),0))))),2)</f>
        <v>20.94</v>
      </c>
    </row>
    <row r="1901" spans="1:11" x14ac:dyDescent="0.35">
      <c r="A1901" s="2">
        <v>26832</v>
      </c>
      <c r="B1901" s="76" t="s">
        <v>1433</v>
      </c>
      <c r="C1901" s="76" t="s">
        <v>286</v>
      </c>
      <c r="D1901" s="76" t="s">
        <v>5236</v>
      </c>
      <c r="E1901" s="76">
        <v>750</v>
      </c>
      <c r="F1901" s="76">
        <v>12</v>
      </c>
      <c r="G1901" s="77">
        <v>14.5</v>
      </c>
      <c r="H1901" s="76" t="s">
        <v>6869</v>
      </c>
      <c r="I1901" s="77">
        <v>38.99</v>
      </c>
      <c r="J1901" s="2">
        <v>1</v>
      </c>
      <c r="K1901" s="119" cm="1">
        <f t="array" ref="K1901">ROUND(IF(C1901="Beer",SUM(LOOKUP(2,1/(SRP!$B$7:$B$9&lt;=E1901)/(SRP!$C$7:$C$9&gt;=E1901),SRP!$D$7:$D$9)*(G1901/100)*(E1901/1000)),IF(C1901="Spirits",SUM(LOOKUP(2,1/(SRP!$B$2:$B$6&lt;=E1901)/(SRP!$C$2:$C$6&gt;=E1901),SRP!$D$2:$D$6)*(G1901/100)*(E1901/1000)),IF(AND(C1901="Wine",D1901="Fortified Wines"),SUM(LOOKUP(2,1/(SRP!$B$20:$B$23&lt;=E1901)/(SRP!$C$20:$C$23&gt;=E1901),SRP!$D$20:$D$23)*(G1901/100)*(E1901/1000)),IF(C1901="Wine",SUM(LOOKUP(2,1/(SRP!$B$15:$B$19&lt;=E1901)/(SRP!$C$15:$C$19&gt;=E1901),SRP!$D$15:$D$19)*(G1901/100)*(E1901/1000)),IF(C1901="Ready to Drink",SUM(LOOKUP(2,1/(SRP!$B$10:$B$14&lt;=E1901)/(SRP!$C$10:$C$14&gt;=E1901),SRP!$D$10:$D$14)*(G1901/100)*(E1901/1000)),0))))),2)</f>
        <v>7.59</v>
      </c>
    </row>
    <row r="1902" spans="1:11" x14ac:dyDescent="0.35">
      <c r="A1902" s="2">
        <v>26856</v>
      </c>
      <c r="B1902" s="76" t="s">
        <v>1434</v>
      </c>
      <c r="C1902" s="76" t="s">
        <v>287</v>
      </c>
      <c r="D1902" s="76" t="s">
        <v>5271</v>
      </c>
      <c r="E1902" s="76">
        <v>5325</v>
      </c>
      <c r="F1902" s="76">
        <v>1</v>
      </c>
      <c r="G1902" s="77">
        <v>4</v>
      </c>
      <c r="H1902" s="76" t="s">
        <v>3327</v>
      </c>
      <c r="I1902" s="77">
        <v>26.49</v>
      </c>
      <c r="J1902" s="2">
        <v>15</v>
      </c>
      <c r="K1902" s="119" cm="1">
        <f t="array" ref="K1902">ROUND(IF(C1902="Beer",SUM(LOOKUP(2,1/(SRP!$B$7:$B$9&lt;=E1902)/(SRP!$C$7:$C$9&gt;=E1902),SRP!$D$7:$D$9)*(G1902/100)*(E1902/1000)),IF(C1902="Spirits",SUM(LOOKUP(2,1/(SRP!$B$2:$B$6&lt;=E1902)/(SRP!$C$2:$C$6&gt;=E1902),SRP!$D$2:$D$6)*(G1902/100)*(E1902/1000)),IF(AND(C1902="Wine",D1902="Fortified Wines"),SUM(LOOKUP(2,1/(SRP!$B$20:$B$23&lt;=E1902)/(SRP!$C$20:$C$23&gt;=E1902),SRP!$D$20:$D$23)*(G1902/100)*(E1902/1000)),IF(C1902="Wine",SUM(LOOKUP(2,1/(SRP!$B$15:$B$19&lt;=E1902)/(SRP!$C$15:$C$19&gt;=E1902),SRP!$D$15:$D$19)*(G1902/100)*(E1902/1000)),IF(C1902="Ready to Drink",SUM(LOOKUP(2,1/(SRP!$B$10:$B$14&lt;=E1902)/(SRP!$C$10:$C$14&gt;=E1902),SRP!$D$10:$D$14)*(G1902/100)*(E1902/1000)),0))))),2)</f>
        <v>14.87</v>
      </c>
    </row>
    <row r="1903" spans="1:11" x14ac:dyDescent="0.35">
      <c r="A1903" s="2">
        <v>26856</v>
      </c>
      <c r="B1903" s="76" t="s">
        <v>1434</v>
      </c>
      <c r="C1903" s="76" t="s">
        <v>287</v>
      </c>
      <c r="D1903" s="76" t="s">
        <v>5271</v>
      </c>
      <c r="E1903" s="76">
        <v>5325</v>
      </c>
      <c r="F1903" s="76">
        <v>1</v>
      </c>
      <c r="G1903" s="77">
        <v>4</v>
      </c>
      <c r="H1903" s="76" t="s">
        <v>3327</v>
      </c>
      <c r="I1903" s="77">
        <v>26.49</v>
      </c>
      <c r="J1903" s="2">
        <v>15</v>
      </c>
      <c r="K1903" s="119" cm="1">
        <f t="array" ref="K1903">ROUND(IF(C1903="Beer",SUM(LOOKUP(2,1/(SRP!$B$7:$B$9&lt;=E1903)/(SRP!$C$7:$C$9&gt;=E1903),SRP!$D$7:$D$9)*(G1903/100)*(E1903/1000)),IF(C1903="Spirits",SUM(LOOKUP(2,1/(SRP!$B$2:$B$6&lt;=E1903)/(SRP!$C$2:$C$6&gt;=E1903),SRP!$D$2:$D$6)*(G1903/100)*(E1903/1000)),IF(AND(C1903="Wine",D1903="Fortified Wines"),SUM(LOOKUP(2,1/(SRP!$B$20:$B$23&lt;=E1903)/(SRP!$C$20:$C$23&gt;=E1903),SRP!$D$20:$D$23)*(G1903/100)*(E1903/1000)),IF(C1903="Wine",SUM(LOOKUP(2,1/(SRP!$B$15:$B$19&lt;=E1903)/(SRP!$C$15:$C$19&gt;=E1903),SRP!$D$15:$D$19)*(G1903/100)*(E1903/1000)),IF(C1903="Ready to Drink",SUM(LOOKUP(2,1/(SRP!$B$10:$B$14&lt;=E1903)/(SRP!$C$10:$C$14&gt;=E1903),SRP!$D$10:$D$14)*(G1903/100)*(E1903/1000)),0))))),2)</f>
        <v>14.87</v>
      </c>
    </row>
    <row r="1904" spans="1:11" x14ac:dyDescent="0.35">
      <c r="A1904" s="2">
        <v>26863</v>
      </c>
      <c r="B1904" s="76" t="s">
        <v>1435</v>
      </c>
      <c r="C1904" s="76" t="s">
        <v>287</v>
      </c>
      <c r="D1904" s="76" t="s">
        <v>5230</v>
      </c>
      <c r="E1904" s="76">
        <v>330</v>
      </c>
      <c r="F1904" s="76">
        <v>24</v>
      </c>
      <c r="G1904" s="77">
        <v>4.8</v>
      </c>
      <c r="H1904" s="76" t="s">
        <v>3294</v>
      </c>
      <c r="I1904" s="77">
        <v>3.21</v>
      </c>
      <c r="J1904" s="2">
        <v>1</v>
      </c>
      <c r="K1904" s="119" cm="1">
        <f t="array" ref="K1904">ROUND(IF(C1904="Beer",SUM(LOOKUP(2,1/(SRP!$B$7:$B$9&lt;=E1904)/(SRP!$C$7:$C$9&gt;=E1904),SRP!$D$7:$D$9)*(G1904/100)*(E1904/1000)),IF(C1904="Spirits",SUM(LOOKUP(2,1/(SRP!$B$2:$B$6&lt;=E1904)/(SRP!$C$2:$C$6&gt;=E1904),SRP!$D$2:$D$6)*(G1904/100)*(E1904/1000)),IF(AND(C1904="Wine",D1904="Fortified Wines"),SUM(LOOKUP(2,1/(SRP!$B$20:$B$23&lt;=E1904)/(SRP!$C$20:$C$23&gt;=E1904),SRP!$D$20:$D$23)*(G1904/100)*(E1904/1000)),IF(C1904="Wine",SUM(LOOKUP(2,1/(SRP!$B$15:$B$19&lt;=E1904)/(SRP!$C$15:$C$19&gt;=E1904),SRP!$D$15:$D$19)*(G1904/100)*(E1904/1000)),IF(C1904="Ready to Drink",SUM(LOOKUP(2,1/(SRP!$B$10:$B$14&lt;=E1904)/(SRP!$C$10:$C$14&gt;=E1904),SRP!$D$10:$D$14)*(G1904/100)*(E1904/1000)),0))))),2)</f>
        <v>1.1100000000000001</v>
      </c>
    </row>
    <row r="1905" spans="1:11" x14ac:dyDescent="0.35">
      <c r="A1905" s="2">
        <v>26886</v>
      </c>
      <c r="B1905" s="76" t="s">
        <v>1437</v>
      </c>
      <c r="C1905" s="76" t="s">
        <v>286</v>
      </c>
      <c r="D1905" s="76" t="s">
        <v>5264</v>
      </c>
      <c r="E1905" s="76">
        <v>750</v>
      </c>
      <c r="F1905" s="76">
        <v>12</v>
      </c>
      <c r="G1905" s="77">
        <v>12.9</v>
      </c>
      <c r="H1905" s="76" t="s">
        <v>3291</v>
      </c>
      <c r="I1905" s="77">
        <v>11.85</v>
      </c>
      <c r="J1905" s="2">
        <v>1</v>
      </c>
      <c r="K1905" s="119" cm="1">
        <f t="array" ref="K1905">ROUND(IF(C1905="Beer",SUM(LOOKUP(2,1/(SRP!$B$7:$B$9&lt;=E1905)/(SRP!$C$7:$C$9&gt;=E1905),SRP!$D$7:$D$9)*(G1905/100)*(E1905/1000)),IF(C1905="Spirits",SUM(LOOKUP(2,1/(SRP!$B$2:$B$6&lt;=E1905)/(SRP!$C$2:$C$6&gt;=E1905),SRP!$D$2:$D$6)*(G1905/100)*(E1905/1000)),IF(AND(C1905="Wine",D1905="Fortified Wines"),SUM(LOOKUP(2,1/(SRP!$B$20:$B$23&lt;=E1905)/(SRP!$C$20:$C$23&gt;=E1905),SRP!$D$20:$D$23)*(G1905/100)*(E1905/1000)),IF(C1905="Wine",SUM(LOOKUP(2,1/(SRP!$B$15:$B$19&lt;=E1905)/(SRP!$C$15:$C$19&gt;=E1905),SRP!$D$15:$D$19)*(G1905/100)*(E1905/1000)),IF(C1905="Ready to Drink",SUM(LOOKUP(2,1/(SRP!$B$10:$B$14&lt;=E1905)/(SRP!$C$10:$C$14&gt;=E1905),SRP!$D$10:$D$14)*(G1905/100)*(E1905/1000)),0))))),2)</f>
        <v>6.75</v>
      </c>
    </row>
    <row r="1906" spans="1:11" x14ac:dyDescent="0.35">
      <c r="A1906" s="2">
        <v>26889</v>
      </c>
      <c r="B1906" s="76" t="s">
        <v>1438</v>
      </c>
      <c r="C1906" s="76" t="s">
        <v>286</v>
      </c>
      <c r="D1906" s="76" t="s">
        <v>5236</v>
      </c>
      <c r="E1906" s="76">
        <v>750</v>
      </c>
      <c r="F1906" s="76">
        <v>12</v>
      </c>
      <c r="G1906" s="77">
        <v>14</v>
      </c>
      <c r="H1906" s="76" t="s">
        <v>6869</v>
      </c>
      <c r="I1906" s="77">
        <v>16.989999999999998</v>
      </c>
      <c r="J1906" s="2">
        <v>1</v>
      </c>
      <c r="K1906" s="119" cm="1">
        <f t="array" ref="K1906">ROUND(IF(C1906="Beer",SUM(LOOKUP(2,1/(SRP!$B$7:$B$9&lt;=E1906)/(SRP!$C$7:$C$9&gt;=E1906),SRP!$D$7:$D$9)*(G1906/100)*(E1906/1000)),IF(C1906="Spirits",SUM(LOOKUP(2,1/(SRP!$B$2:$B$6&lt;=E1906)/(SRP!$C$2:$C$6&gt;=E1906),SRP!$D$2:$D$6)*(G1906/100)*(E1906/1000)),IF(AND(C1906="Wine",D1906="Fortified Wines"),SUM(LOOKUP(2,1/(SRP!$B$20:$B$23&lt;=E1906)/(SRP!$C$20:$C$23&gt;=E1906),SRP!$D$20:$D$23)*(G1906/100)*(E1906/1000)),IF(C1906="Wine",SUM(LOOKUP(2,1/(SRP!$B$15:$B$19&lt;=E1906)/(SRP!$C$15:$C$19&gt;=E1906),SRP!$D$15:$D$19)*(G1906/100)*(E1906/1000)),IF(C1906="Ready to Drink",SUM(LOOKUP(2,1/(SRP!$B$10:$B$14&lt;=E1906)/(SRP!$C$10:$C$14&gt;=E1906),SRP!$D$10:$D$14)*(G1906/100)*(E1906/1000)),0))))),2)</f>
        <v>7.33</v>
      </c>
    </row>
    <row r="1907" spans="1:11" x14ac:dyDescent="0.35">
      <c r="A1907" s="2">
        <v>26908</v>
      </c>
      <c r="B1907" s="76" t="s">
        <v>1439</v>
      </c>
      <c r="C1907" s="76" t="s">
        <v>285</v>
      </c>
      <c r="D1907" s="76" t="s">
        <v>6931</v>
      </c>
      <c r="E1907" s="76">
        <v>750</v>
      </c>
      <c r="F1907" s="76">
        <v>6</v>
      </c>
      <c r="G1907" s="77">
        <v>40</v>
      </c>
      <c r="H1907" s="76" t="s">
        <v>3306</v>
      </c>
      <c r="I1907" s="77">
        <v>39.99</v>
      </c>
      <c r="J1907" s="2">
        <v>1</v>
      </c>
      <c r="K1907" s="119" cm="1">
        <f t="array" ref="K1907">ROUND(IF(C1907="Beer",SUM(LOOKUP(2,1/(SRP!$B$7:$B$9&lt;=E1907)/(SRP!$C$7:$C$9&gt;=E1907),SRP!$D$7:$D$9)*(G1907/100)*(E1907/1000)),IF(C1907="Spirits",SUM(LOOKUP(2,1/(SRP!$B$2:$B$6&lt;=E1907)/(SRP!$C$2:$C$6&gt;=E1907),SRP!$D$2:$D$6)*(G1907/100)*(E1907/1000)),IF(AND(C1907="Wine",D1907="Fortified Wines"),SUM(LOOKUP(2,1/(SRP!$B$20:$B$23&lt;=E1907)/(SRP!$C$20:$C$23&gt;=E1907),SRP!$D$20:$D$23)*(G1907/100)*(E1907/1000)),IF(C1907="Wine",SUM(LOOKUP(2,1/(SRP!$B$15:$B$19&lt;=E1907)/(SRP!$C$15:$C$19&gt;=E1907),SRP!$D$15:$D$19)*(G1907/100)*(E1907/1000)),IF(C1907="Ready to Drink",SUM(LOOKUP(2,1/(SRP!$B$10:$B$14&lt;=E1907)/(SRP!$C$10:$C$14&gt;=E1907),SRP!$D$10:$D$14)*(G1907/100)*(E1907/1000)),0))))),2)</f>
        <v>20.94</v>
      </c>
    </row>
    <row r="1908" spans="1:11" x14ac:dyDescent="0.35">
      <c r="A1908" s="2">
        <v>26927</v>
      </c>
      <c r="B1908" s="76" t="s">
        <v>5967</v>
      </c>
      <c r="C1908" s="76" t="s">
        <v>286</v>
      </c>
      <c r="D1908" s="76" t="s">
        <v>5249</v>
      </c>
      <c r="E1908" s="76">
        <v>3000</v>
      </c>
      <c r="F1908" s="76">
        <v>4</v>
      </c>
      <c r="G1908" s="77">
        <v>13.5</v>
      </c>
      <c r="H1908" s="76" t="s">
        <v>6695</v>
      </c>
      <c r="I1908" s="77">
        <v>46.99</v>
      </c>
      <c r="J1908" s="2">
        <v>1</v>
      </c>
      <c r="K1908" s="119" cm="1">
        <f t="array" ref="K1908">ROUND(IF(C1908="Beer",SUM(LOOKUP(2,1/(SRP!$B$7:$B$9&lt;=E1908)/(SRP!$C$7:$C$9&gt;=E1908),SRP!$D$7:$D$9)*(G1908/100)*(E1908/1000)),IF(C1908="Spirits",SUM(LOOKUP(2,1/(SRP!$B$2:$B$6&lt;=E1908)/(SRP!$C$2:$C$6&gt;=E1908),SRP!$D$2:$D$6)*(G1908/100)*(E1908/1000)),IF(AND(C1908="Wine",D1908="Fortified Wines"),SUM(LOOKUP(2,1/(SRP!$B$20:$B$23&lt;=E1908)/(SRP!$C$20:$C$23&gt;=E1908),SRP!$D$20:$D$23)*(G1908/100)*(E1908/1000)),IF(C1908="Wine",SUM(LOOKUP(2,1/(SRP!$B$15:$B$19&lt;=E1908)/(SRP!$C$15:$C$19&gt;=E1908),SRP!$D$15:$D$19)*(G1908/100)*(E1908/1000)),IF(C1908="Ready to Drink",SUM(LOOKUP(2,1/(SRP!$B$10:$B$14&lt;=E1908)/(SRP!$C$10:$C$14&gt;=E1908),SRP!$D$10:$D$14)*(G1908/100)*(E1908/1000)),0))))),2)</f>
        <v>28.27</v>
      </c>
    </row>
    <row r="1909" spans="1:11" x14ac:dyDescent="0.35">
      <c r="A1909" s="2">
        <v>26944</v>
      </c>
      <c r="B1909" s="76" t="s">
        <v>5968</v>
      </c>
      <c r="C1909" s="76" t="s">
        <v>286</v>
      </c>
      <c r="D1909" s="76" t="s">
        <v>5237</v>
      </c>
      <c r="E1909" s="76">
        <v>750</v>
      </c>
      <c r="F1909" s="76">
        <v>6</v>
      </c>
      <c r="G1909" s="77">
        <v>13</v>
      </c>
      <c r="H1909" s="76" t="s">
        <v>3992</v>
      </c>
      <c r="I1909" s="77">
        <v>8.93</v>
      </c>
      <c r="J1909" s="2">
        <v>1</v>
      </c>
      <c r="K1909" s="119" cm="1">
        <f t="array" ref="K1909">ROUND(IF(C1909="Beer",SUM(LOOKUP(2,1/(SRP!$B$7:$B$9&lt;=E1909)/(SRP!$C$7:$C$9&gt;=E1909),SRP!$D$7:$D$9)*(G1909/100)*(E1909/1000)),IF(C1909="Spirits",SUM(LOOKUP(2,1/(SRP!$B$2:$B$6&lt;=E1909)/(SRP!$C$2:$C$6&gt;=E1909),SRP!$D$2:$D$6)*(G1909/100)*(E1909/1000)),IF(AND(C1909="Wine",D1909="Fortified Wines"),SUM(LOOKUP(2,1/(SRP!$B$20:$B$23&lt;=E1909)/(SRP!$C$20:$C$23&gt;=E1909),SRP!$D$20:$D$23)*(G1909/100)*(E1909/1000)),IF(C1909="Wine",SUM(LOOKUP(2,1/(SRP!$B$15:$B$19&lt;=E1909)/(SRP!$C$15:$C$19&gt;=E1909),SRP!$D$15:$D$19)*(G1909/100)*(E1909/1000)),IF(C1909="Ready to Drink",SUM(LOOKUP(2,1/(SRP!$B$10:$B$14&lt;=E1909)/(SRP!$C$10:$C$14&gt;=E1909),SRP!$D$10:$D$14)*(G1909/100)*(E1909/1000)),0))))),2)</f>
        <v>6.81</v>
      </c>
    </row>
    <row r="1910" spans="1:11" x14ac:dyDescent="0.35">
      <c r="A1910" s="2">
        <v>26951</v>
      </c>
      <c r="B1910" s="76" t="s">
        <v>1440</v>
      </c>
      <c r="C1910" s="76" t="s">
        <v>287</v>
      </c>
      <c r="D1910" s="76" t="s">
        <v>5266</v>
      </c>
      <c r="E1910" s="76">
        <v>473</v>
      </c>
      <c r="F1910" s="76">
        <v>24</v>
      </c>
      <c r="G1910" s="77">
        <v>5.4</v>
      </c>
      <c r="H1910" s="76" t="s">
        <v>3367</v>
      </c>
      <c r="I1910" s="77">
        <v>4.3499999999999996</v>
      </c>
      <c r="J1910" s="2">
        <v>1</v>
      </c>
      <c r="K1910" s="119" cm="1">
        <f t="array" ref="K1910">ROUND(IF(C1910="Beer",SUM(LOOKUP(2,1/(SRP!$B$7:$B$9&lt;=E1910)/(SRP!$C$7:$C$9&gt;=E1910),SRP!$D$7:$D$9)*(G1910/100)*(E1910/1000)),IF(C1910="Spirits",SUM(LOOKUP(2,1/(SRP!$B$2:$B$6&lt;=E1910)/(SRP!$C$2:$C$6&gt;=E1910),SRP!$D$2:$D$6)*(G1910/100)*(E1910/1000)),IF(AND(C1910="Wine",D1910="Fortified Wines"),SUM(LOOKUP(2,1/(SRP!$B$20:$B$23&lt;=E1910)/(SRP!$C$20:$C$23&gt;=E1910),SRP!$D$20:$D$23)*(G1910/100)*(E1910/1000)),IF(C1910="Wine",SUM(LOOKUP(2,1/(SRP!$B$15:$B$19&lt;=E1910)/(SRP!$C$15:$C$19&gt;=E1910),SRP!$D$15:$D$19)*(G1910/100)*(E1910/1000)),IF(C1910="Ready to Drink",SUM(LOOKUP(2,1/(SRP!$B$10:$B$14&lt;=E1910)/(SRP!$C$10:$C$14&gt;=E1910),SRP!$D$10:$D$14)*(G1910/100)*(E1910/1000)),0))))),2)</f>
        <v>1.78</v>
      </c>
    </row>
    <row r="1911" spans="1:11" x14ac:dyDescent="0.35">
      <c r="A1911" s="2">
        <v>26951</v>
      </c>
      <c r="B1911" s="76" t="s">
        <v>1440</v>
      </c>
      <c r="C1911" s="76" t="s">
        <v>287</v>
      </c>
      <c r="D1911" s="76" t="s">
        <v>5266</v>
      </c>
      <c r="E1911" s="76">
        <v>473</v>
      </c>
      <c r="F1911" s="76">
        <v>24</v>
      </c>
      <c r="G1911" s="77">
        <v>5.4</v>
      </c>
      <c r="H1911" s="76" t="s">
        <v>3367</v>
      </c>
      <c r="I1911" s="77">
        <v>4.3499999999999996</v>
      </c>
      <c r="J1911" s="2">
        <v>1</v>
      </c>
      <c r="K1911" s="119" cm="1">
        <f t="array" ref="K1911">ROUND(IF(C1911="Beer",SUM(LOOKUP(2,1/(SRP!$B$7:$B$9&lt;=E1911)/(SRP!$C$7:$C$9&gt;=E1911),SRP!$D$7:$D$9)*(G1911/100)*(E1911/1000)),IF(C1911="Spirits",SUM(LOOKUP(2,1/(SRP!$B$2:$B$6&lt;=E1911)/(SRP!$C$2:$C$6&gt;=E1911),SRP!$D$2:$D$6)*(G1911/100)*(E1911/1000)),IF(AND(C1911="Wine",D1911="Fortified Wines"),SUM(LOOKUP(2,1/(SRP!$B$20:$B$23&lt;=E1911)/(SRP!$C$20:$C$23&gt;=E1911),SRP!$D$20:$D$23)*(G1911/100)*(E1911/1000)),IF(C1911="Wine",SUM(LOOKUP(2,1/(SRP!$B$15:$B$19&lt;=E1911)/(SRP!$C$15:$C$19&gt;=E1911),SRP!$D$15:$D$19)*(G1911/100)*(E1911/1000)),IF(C1911="Ready to Drink",SUM(LOOKUP(2,1/(SRP!$B$10:$B$14&lt;=E1911)/(SRP!$C$10:$C$14&gt;=E1911),SRP!$D$10:$D$14)*(G1911/100)*(E1911/1000)),0))))),2)</f>
        <v>1.78</v>
      </c>
    </row>
    <row r="1912" spans="1:11" x14ac:dyDescent="0.35">
      <c r="A1912" s="2">
        <v>27235</v>
      </c>
      <c r="B1912" s="76" t="s">
        <v>631</v>
      </c>
      <c r="C1912" s="76" t="s">
        <v>285</v>
      </c>
      <c r="D1912" s="76" t="s">
        <v>5265</v>
      </c>
      <c r="E1912" s="76">
        <v>750</v>
      </c>
      <c r="F1912" s="76">
        <v>12</v>
      </c>
      <c r="G1912" s="77">
        <v>40</v>
      </c>
      <c r="H1912" s="76" t="s">
        <v>6694</v>
      </c>
      <c r="I1912" s="77">
        <v>36.49</v>
      </c>
      <c r="J1912" s="2">
        <v>1</v>
      </c>
      <c r="K1912" s="119" cm="1">
        <f t="array" ref="K1912">ROUND(IF(C1912="Beer",SUM(LOOKUP(2,1/(SRP!$B$7:$B$9&lt;=E1912)/(SRP!$C$7:$C$9&gt;=E1912),SRP!$D$7:$D$9)*(G1912/100)*(E1912/1000)),IF(C1912="Spirits",SUM(LOOKUP(2,1/(SRP!$B$2:$B$6&lt;=E1912)/(SRP!$C$2:$C$6&gt;=E1912),SRP!$D$2:$D$6)*(G1912/100)*(E1912/1000)),IF(AND(C1912="Wine",D1912="Fortified Wines"),SUM(LOOKUP(2,1/(SRP!$B$20:$B$23&lt;=E1912)/(SRP!$C$20:$C$23&gt;=E1912),SRP!$D$20:$D$23)*(G1912/100)*(E1912/1000)),IF(C1912="Wine",SUM(LOOKUP(2,1/(SRP!$B$15:$B$19&lt;=E1912)/(SRP!$C$15:$C$19&gt;=E1912),SRP!$D$15:$D$19)*(G1912/100)*(E1912/1000)),IF(C1912="Ready to Drink",SUM(LOOKUP(2,1/(SRP!$B$10:$B$14&lt;=E1912)/(SRP!$C$10:$C$14&gt;=E1912),SRP!$D$10:$D$14)*(G1912/100)*(E1912/1000)),0))))),2)</f>
        <v>20.94</v>
      </c>
    </row>
    <row r="1913" spans="1:11" x14ac:dyDescent="0.35">
      <c r="A1913" s="2">
        <v>27252</v>
      </c>
      <c r="B1913" s="76" t="s">
        <v>1441</v>
      </c>
      <c r="C1913" s="76" t="s">
        <v>5938</v>
      </c>
      <c r="D1913" s="76" t="s">
        <v>5279</v>
      </c>
      <c r="E1913" s="76">
        <v>473</v>
      </c>
      <c r="F1913" s="76">
        <v>24</v>
      </c>
      <c r="G1913" s="77">
        <v>5</v>
      </c>
      <c r="H1913" s="76" t="s">
        <v>3379</v>
      </c>
      <c r="I1913" s="77">
        <v>3.99</v>
      </c>
      <c r="J1913" s="2">
        <v>1</v>
      </c>
      <c r="K1913" s="119" cm="1">
        <f t="array" ref="K1913">ROUND(IF(C1913="Beer",SUM(LOOKUP(2,1/(SRP!$B$7:$B$9&lt;=E1913)/(SRP!$C$7:$C$9&gt;=E1913),SRP!$D$7:$D$9)*(G1913/100)*(E1913/1000)),IF(C1913="Spirits",SUM(LOOKUP(2,1/(SRP!$B$2:$B$6&lt;=E1913)/(SRP!$C$2:$C$6&gt;=E1913),SRP!$D$2:$D$6)*(G1913/100)*(E1913/1000)),IF(AND(C1913="Wine",D1913="Fortified Wines"),SUM(LOOKUP(2,1/(SRP!$B$20:$B$23&lt;=E1913)/(SRP!$C$20:$C$23&gt;=E1913),SRP!$D$20:$D$23)*(G1913/100)*(E1913/1000)),IF(C1913="Wine",SUM(LOOKUP(2,1/(SRP!$B$15:$B$19&lt;=E1913)/(SRP!$C$15:$C$19&gt;=E1913),SRP!$D$15:$D$19)*(G1913/100)*(E1913/1000)),IF(C1913="Ready to Drink",SUM(LOOKUP(2,1/(SRP!$B$10:$B$14&lt;=E1913)/(SRP!$C$10:$C$14&gt;=E1913),SRP!$D$10:$D$14)*(G1913/100)*(E1913/1000)),0))))),2)</f>
        <v>1.75</v>
      </c>
    </row>
    <row r="1914" spans="1:11" x14ac:dyDescent="0.35">
      <c r="A1914" s="2">
        <v>27283</v>
      </c>
      <c r="B1914" s="76" t="s">
        <v>3059</v>
      </c>
      <c r="C1914" s="76" t="s">
        <v>286</v>
      </c>
      <c r="D1914" s="76" t="s">
        <v>5285</v>
      </c>
      <c r="E1914" s="76">
        <v>750</v>
      </c>
      <c r="F1914" s="76">
        <v>12</v>
      </c>
      <c r="G1914" s="77">
        <v>14</v>
      </c>
      <c r="H1914" s="76" t="s">
        <v>3363</v>
      </c>
      <c r="I1914" s="77">
        <v>16.989999999999998</v>
      </c>
      <c r="J1914" s="2">
        <v>1</v>
      </c>
      <c r="K1914" s="119" cm="1">
        <f t="array" ref="K1914">ROUND(IF(C1914="Beer",SUM(LOOKUP(2,1/(SRP!$B$7:$B$9&lt;=E1914)/(SRP!$C$7:$C$9&gt;=E1914),SRP!$D$7:$D$9)*(G1914/100)*(E1914/1000)),IF(C1914="Spirits",SUM(LOOKUP(2,1/(SRP!$B$2:$B$6&lt;=E1914)/(SRP!$C$2:$C$6&gt;=E1914),SRP!$D$2:$D$6)*(G1914/100)*(E1914/1000)),IF(AND(C1914="Wine",D1914="Fortified Wines"),SUM(LOOKUP(2,1/(SRP!$B$20:$B$23&lt;=E1914)/(SRP!$C$20:$C$23&gt;=E1914),SRP!$D$20:$D$23)*(G1914/100)*(E1914/1000)),IF(C1914="Wine",SUM(LOOKUP(2,1/(SRP!$B$15:$B$19&lt;=E1914)/(SRP!$C$15:$C$19&gt;=E1914),SRP!$D$15:$D$19)*(G1914/100)*(E1914/1000)),IF(C1914="Ready to Drink",SUM(LOOKUP(2,1/(SRP!$B$10:$B$14&lt;=E1914)/(SRP!$C$10:$C$14&gt;=E1914),SRP!$D$10:$D$14)*(G1914/100)*(E1914/1000)),0))))),2)</f>
        <v>7.33</v>
      </c>
    </row>
    <row r="1915" spans="1:11" x14ac:dyDescent="0.35">
      <c r="A1915" s="2">
        <v>27287</v>
      </c>
      <c r="B1915" s="76" t="s">
        <v>1442</v>
      </c>
      <c r="C1915" s="76" t="s">
        <v>286</v>
      </c>
      <c r="D1915" s="76" t="s">
        <v>5285</v>
      </c>
      <c r="E1915" s="76">
        <v>750</v>
      </c>
      <c r="F1915" s="76">
        <v>12</v>
      </c>
      <c r="G1915" s="77">
        <v>13.5</v>
      </c>
      <c r="H1915" s="76" t="s">
        <v>3338</v>
      </c>
      <c r="I1915" s="77">
        <v>21.99</v>
      </c>
      <c r="J1915" s="2">
        <v>1</v>
      </c>
      <c r="K1915" s="119" cm="1">
        <f t="array" ref="K1915">ROUND(IF(C1915="Beer",SUM(LOOKUP(2,1/(SRP!$B$7:$B$9&lt;=E1915)/(SRP!$C$7:$C$9&gt;=E1915),SRP!$D$7:$D$9)*(G1915/100)*(E1915/1000)),IF(C1915="Spirits",SUM(LOOKUP(2,1/(SRP!$B$2:$B$6&lt;=E1915)/(SRP!$C$2:$C$6&gt;=E1915),SRP!$D$2:$D$6)*(G1915/100)*(E1915/1000)),IF(AND(C1915="Wine",D1915="Fortified Wines"),SUM(LOOKUP(2,1/(SRP!$B$20:$B$23&lt;=E1915)/(SRP!$C$20:$C$23&gt;=E1915),SRP!$D$20:$D$23)*(G1915/100)*(E1915/1000)),IF(C1915="Wine",SUM(LOOKUP(2,1/(SRP!$B$15:$B$19&lt;=E1915)/(SRP!$C$15:$C$19&gt;=E1915),SRP!$D$15:$D$19)*(G1915/100)*(E1915/1000)),IF(C1915="Ready to Drink",SUM(LOOKUP(2,1/(SRP!$B$10:$B$14&lt;=E1915)/(SRP!$C$10:$C$14&gt;=E1915),SRP!$D$10:$D$14)*(G1915/100)*(E1915/1000)),0))))),2)</f>
        <v>7.07</v>
      </c>
    </row>
    <row r="1916" spans="1:11" x14ac:dyDescent="0.35">
      <c r="A1916" s="2">
        <v>27337</v>
      </c>
      <c r="B1916" s="76" t="s">
        <v>6405</v>
      </c>
      <c r="C1916" s="76" t="s">
        <v>285</v>
      </c>
      <c r="D1916" s="76" t="s">
        <v>6942</v>
      </c>
      <c r="E1916" s="76">
        <v>750</v>
      </c>
      <c r="F1916" s="76">
        <v>6</v>
      </c>
      <c r="G1916" s="77">
        <v>43</v>
      </c>
      <c r="H1916" s="76" t="s">
        <v>3285</v>
      </c>
      <c r="I1916" s="77">
        <v>62.99</v>
      </c>
      <c r="J1916" s="2">
        <v>1</v>
      </c>
      <c r="K1916" s="119" cm="1">
        <f t="array" ref="K1916">ROUND(IF(C1916="Beer",SUM(LOOKUP(2,1/(SRP!$B$7:$B$9&lt;=E1916)/(SRP!$C$7:$C$9&gt;=E1916),SRP!$D$7:$D$9)*(G1916/100)*(E1916/1000)),IF(C1916="Spirits",SUM(LOOKUP(2,1/(SRP!$B$2:$B$6&lt;=E1916)/(SRP!$C$2:$C$6&gt;=E1916),SRP!$D$2:$D$6)*(G1916/100)*(E1916/1000)),IF(AND(C1916="Wine",D1916="Fortified Wines"),SUM(LOOKUP(2,1/(SRP!$B$20:$B$23&lt;=E1916)/(SRP!$C$20:$C$23&gt;=E1916),SRP!$D$20:$D$23)*(G1916/100)*(E1916/1000)),IF(C1916="Wine",SUM(LOOKUP(2,1/(SRP!$B$15:$B$19&lt;=E1916)/(SRP!$C$15:$C$19&gt;=E1916),SRP!$D$15:$D$19)*(G1916/100)*(E1916/1000)),IF(C1916="Ready to Drink",SUM(LOOKUP(2,1/(SRP!$B$10:$B$14&lt;=E1916)/(SRP!$C$10:$C$14&gt;=E1916),SRP!$D$10:$D$14)*(G1916/100)*(E1916/1000)),0))))),2)</f>
        <v>22.51</v>
      </c>
    </row>
    <row r="1917" spans="1:11" x14ac:dyDescent="0.35">
      <c r="A1917" s="2">
        <v>27428</v>
      </c>
      <c r="B1917" s="76" t="s">
        <v>1443</v>
      </c>
      <c r="C1917" s="76" t="s">
        <v>286</v>
      </c>
      <c r="D1917" s="76" t="s">
        <v>5247</v>
      </c>
      <c r="E1917" s="76">
        <v>3000</v>
      </c>
      <c r="F1917" s="76">
        <v>4</v>
      </c>
      <c r="G1917" s="77">
        <v>13</v>
      </c>
      <c r="H1917" s="76" t="s">
        <v>6869</v>
      </c>
      <c r="I1917" s="77">
        <v>34.99</v>
      </c>
      <c r="J1917" s="2">
        <v>1</v>
      </c>
      <c r="K1917" s="119" cm="1">
        <f t="array" ref="K1917">ROUND(IF(C1917="Beer",SUM(LOOKUP(2,1/(SRP!$B$7:$B$9&lt;=E1917)/(SRP!$C$7:$C$9&gt;=E1917),SRP!$D$7:$D$9)*(G1917/100)*(E1917/1000)),IF(C1917="Spirits",SUM(LOOKUP(2,1/(SRP!$B$2:$B$6&lt;=E1917)/(SRP!$C$2:$C$6&gt;=E1917),SRP!$D$2:$D$6)*(G1917/100)*(E1917/1000)),IF(AND(C1917="Wine",D1917="Fortified Wines"),SUM(LOOKUP(2,1/(SRP!$B$20:$B$23&lt;=E1917)/(SRP!$C$20:$C$23&gt;=E1917),SRP!$D$20:$D$23)*(G1917/100)*(E1917/1000)),IF(C1917="Wine",SUM(LOOKUP(2,1/(SRP!$B$15:$B$19&lt;=E1917)/(SRP!$C$15:$C$19&gt;=E1917),SRP!$D$15:$D$19)*(G1917/100)*(E1917/1000)),IF(C1917="Ready to Drink",SUM(LOOKUP(2,1/(SRP!$B$10:$B$14&lt;=E1917)/(SRP!$C$10:$C$14&gt;=E1917),SRP!$D$10:$D$14)*(G1917/100)*(E1917/1000)),0))))),2)</f>
        <v>27.23</v>
      </c>
    </row>
    <row r="1918" spans="1:11" x14ac:dyDescent="0.35">
      <c r="A1918" s="2">
        <v>27455</v>
      </c>
      <c r="B1918" s="76" t="s">
        <v>1444</v>
      </c>
      <c r="C1918" s="76" t="s">
        <v>286</v>
      </c>
      <c r="D1918" s="76" t="s">
        <v>5244</v>
      </c>
      <c r="E1918" s="76">
        <v>3000</v>
      </c>
      <c r="F1918" s="76">
        <v>4</v>
      </c>
      <c r="G1918" s="77">
        <v>12.5</v>
      </c>
      <c r="H1918" s="76" t="s">
        <v>6869</v>
      </c>
      <c r="I1918" s="77">
        <v>34.99</v>
      </c>
      <c r="J1918" s="2">
        <v>1</v>
      </c>
      <c r="K1918" s="119" cm="1">
        <f t="array" ref="K1918">ROUND(IF(C1918="Beer",SUM(LOOKUP(2,1/(SRP!$B$7:$B$9&lt;=E1918)/(SRP!$C$7:$C$9&gt;=E1918),SRP!$D$7:$D$9)*(G1918/100)*(E1918/1000)),IF(C1918="Spirits",SUM(LOOKUP(2,1/(SRP!$B$2:$B$6&lt;=E1918)/(SRP!$C$2:$C$6&gt;=E1918),SRP!$D$2:$D$6)*(G1918/100)*(E1918/1000)),IF(AND(C1918="Wine",D1918="Fortified Wines"),SUM(LOOKUP(2,1/(SRP!$B$20:$B$23&lt;=E1918)/(SRP!$C$20:$C$23&gt;=E1918),SRP!$D$20:$D$23)*(G1918/100)*(E1918/1000)),IF(C1918="Wine",SUM(LOOKUP(2,1/(SRP!$B$15:$B$19&lt;=E1918)/(SRP!$C$15:$C$19&gt;=E1918),SRP!$D$15:$D$19)*(G1918/100)*(E1918/1000)),IF(C1918="Ready to Drink",SUM(LOOKUP(2,1/(SRP!$B$10:$B$14&lt;=E1918)/(SRP!$C$10:$C$14&gt;=E1918),SRP!$D$10:$D$14)*(G1918/100)*(E1918/1000)),0))))),2)</f>
        <v>26.18</v>
      </c>
    </row>
    <row r="1919" spans="1:11" x14ac:dyDescent="0.35">
      <c r="A1919" s="2">
        <v>27467</v>
      </c>
      <c r="B1919" s="76" t="s">
        <v>1445</v>
      </c>
      <c r="C1919" s="76" t="s">
        <v>287</v>
      </c>
      <c r="D1919" s="76" t="s">
        <v>5266</v>
      </c>
      <c r="E1919" s="76">
        <v>473</v>
      </c>
      <c r="F1919" s="76">
        <v>24</v>
      </c>
      <c r="G1919" s="77">
        <v>5.5</v>
      </c>
      <c r="H1919" s="76" t="s">
        <v>3378</v>
      </c>
      <c r="I1919" s="77">
        <v>4.25</v>
      </c>
      <c r="J1919" s="2">
        <v>1</v>
      </c>
      <c r="K1919" s="119" cm="1">
        <f t="array" ref="K1919">ROUND(IF(C1919="Beer",SUM(LOOKUP(2,1/(SRP!$B$7:$B$9&lt;=E1919)/(SRP!$C$7:$C$9&gt;=E1919),SRP!$D$7:$D$9)*(G1919/100)*(E1919/1000)),IF(C1919="Spirits",SUM(LOOKUP(2,1/(SRP!$B$2:$B$6&lt;=E1919)/(SRP!$C$2:$C$6&gt;=E1919),SRP!$D$2:$D$6)*(G1919/100)*(E1919/1000)),IF(AND(C1919="Wine",D1919="Fortified Wines"),SUM(LOOKUP(2,1/(SRP!$B$20:$B$23&lt;=E1919)/(SRP!$C$20:$C$23&gt;=E1919),SRP!$D$20:$D$23)*(G1919/100)*(E1919/1000)),IF(C1919="Wine",SUM(LOOKUP(2,1/(SRP!$B$15:$B$19&lt;=E1919)/(SRP!$C$15:$C$19&gt;=E1919),SRP!$D$15:$D$19)*(G1919/100)*(E1919/1000)),IF(C1919="Ready to Drink",SUM(LOOKUP(2,1/(SRP!$B$10:$B$14&lt;=E1919)/(SRP!$C$10:$C$14&gt;=E1919),SRP!$D$10:$D$14)*(G1919/100)*(E1919/1000)),0))))),2)</f>
        <v>1.82</v>
      </c>
    </row>
    <row r="1920" spans="1:11" x14ac:dyDescent="0.35">
      <c r="A1920" s="2">
        <v>27517</v>
      </c>
      <c r="B1920" s="76" t="s">
        <v>7236</v>
      </c>
      <c r="C1920" s="76" t="s">
        <v>285</v>
      </c>
      <c r="D1920" s="76" t="s">
        <v>6931</v>
      </c>
      <c r="E1920" s="76">
        <v>750</v>
      </c>
      <c r="F1920" s="76">
        <v>12</v>
      </c>
      <c r="G1920" s="77">
        <v>42.5</v>
      </c>
      <c r="H1920" s="76" t="s">
        <v>3288</v>
      </c>
      <c r="I1920" s="77">
        <v>39.99</v>
      </c>
      <c r="J1920" s="2">
        <v>1</v>
      </c>
      <c r="K1920" s="119" cm="1">
        <f t="array" ref="K1920">ROUND(IF(C1920="Beer",SUM(LOOKUP(2,1/(SRP!$B$7:$B$9&lt;=E1920)/(SRP!$C$7:$C$9&gt;=E1920),SRP!$D$7:$D$9)*(G1920/100)*(E1920/1000)),IF(C1920="Spirits",SUM(LOOKUP(2,1/(SRP!$B$2:$B$6&lt;=E1920)/(SRP!$C$2:$C$6&gt;=E1920),SRP!$D$2:$D$6)*(G1920/100)*(E1920/1000)),IF(AND(C1920="Wine",D1920="Fortified Wines"),SUM(LOOKUP(2,1/(SRP!$B$20:$B$23&lt;=E1920)/(SRP!$C$20:$C$23&gt;=E1920),SRP!$D$20:$D$23)*(G1920/100)*(E1920/1000)),IF(C1920="Wine",SUM(LOOKUP(2,1/(SRP!$B$15:$B$19&lt;=E1920)/(SRP!$C$15:$C$19&gt;=E1920),SRP!$D$15:$D$19)*(G1920/100)*(E1920/1000)),IF(C1920="Ready to Drink",SUM(LOOKUP(2,1/(SRP!$B$10:$B$14&lt;=E1920)/(SRP!$C$10:$C$14&gt;=E1920),SRP!$D$10:$D$14)*(G1920/100)*(E1920/1000)),0))))),2)</f>
        <v>22.25</v>
      </c>
    </row>
    <row r="1921" spans="1:11" x14ac:dyDescent="0.35">
      <c r="A1921" s="2">
        <v>27531</v>
      </c>
      <c r="B1921" s="76" t="s">
        <v>1446</v>
      </c>
      <c r="C1921" s="76" t="s">
        <v>286</v>
      </c>
      <c r="D1921" s="76" t="s">
        <v>5246</v>
      </c>
      <c r="E1921" s="76">
        <v>750</v>
      </c>
      <c r="F1921" s="76">
        <v>6</v>
      </c>
      <c r="G1921" s="77">
        <v>9.9999999999999995E-7</v>
      </c>
      <c r="H1921" s="76" t="s">
        <v>4030</v>
      </c>
      <c r="I1921" s="77">
        <v>11.99</v>
      </c>
      <c r="J1921" s="2">
        <v>1</v>
      </c>
      <c r="K1921" s="119" cm="1">
        <f t="array" ref="K1921">ROUND(IF(C1921="Beer",SUM(LOOKUP(2,1/(SRP!$B$7:$B$9&lt;=E1921)/(SRP!$C$7:$C$9&gt;=E1921),SRP!$D$7:$D$9)*(G1921/100)*(E1921/1000)),IF(C1921="Spirits",SUM(LOOKUP(2,1/(SRP!$B$2:$B$6&lt;=E1921)/(SRP!$C$2:$C$6&gt;=E1921),SRP!$D$2:$D$6)*(G1921/100)*(E1921/1000)),IF(AND(C1921="Wine",D1921="Fortified Wines"),SUM(LOOKUP(2,1/(SRP!$B$20:$B$23&lt;=E1921)/(SRP!$C$20:$C$23&gt;=E1921),SRP!$D$20:$D$23)*(G1921/100)*(E1921/1000)),IF(C1921="Wine",SUM(LOOKUP(2,1/(SRP!$B$15:$B$19&lt;=E1921)/(SRP!$C$15:$C$19&gt;=E1921),SRP!$D$15:$D$19)*(G1921/100)*(E1921/1000)),IF(C1921="Ready to Drink",SUM(LOOKUP(2,1/(SRP!$B$10:$B$14&lt;=E1921)/(SRP!$C$10:$C$14&gt;=E1921),SRP!$D$10:$D$14)*(G1921/100)*(E1921/1000)),0))))),2)</f>
        <v>0</v>
      </c>
    </row>
    <row r="1922" spans="1:11" x14ac:dyDescent="0.35">
      <c r="A1922" s="2">
        <v>27544</v>
      </c>
      <c r="B1922" s="76" t="s">
        <v>1447</v>
      </c>
      <c r="C1922" s="76" t="s">
        <v>286</v>
      </c>
      <c r="D1922" s="76" t="s">
        <v>5246</v>
      </c>
      <c r="E1922" s="76">
        <v>4000</v>
      </c>
      <c r="F1922" s="76">
        <v>4</v>
      </c>
      <c r="G1922" s="77">
        <v>12.5</v>
      </c>
      <c r="H1922" s="76" t="s">
        <v>5939</v>
      </c>
      <c r="I1922" s="77">
        <v>44.99</v>
      </c>
      <c r="J1922" s="2">
        <v>1</v>
      </c>
      <c r="K1922" s="119" cm="1">
        <f t="array" ref="K1922">ROUND(IF(C1922="Beer",SUM(LOOKUP(2,1/(SRP!$B$7:$B$9&lt;=E1922)/(SRP!$C$7:$C$9&gt;=E1922),SRP!$D$7:$D$9)*(G1922/100)*(E1922/1000)),IF(C1922="Spirits",SUM(LOOKUP(2,1/(SRP!$B$2:$B$6&lt;=E1922)/(SRP!$C$2:$C$6&gt;=E1922),SRP!$D$2:$D$6)*(G1922/100)*(E1922/1000)),IF(AND(C1922="Wine",D1922="Fortified Wines"),SUM(LOOKUP(2,1/(SRP!$B$20:$B$23&lt;=E1922)/(SRP!$C$20:$C$23&gt;=E1922),SRP!$D$20:$D$23)*(G1922/100)*(E1922/1000)),IF(C1922="Wine",SUM(LOOKUP(2,1/(SRP!$B$15:$B$19&lt;=E1922)/(SRP!$C$15:$C$19&gt;=E1922),SRP!$D$15:$D$19)*(G1922/100)*(E1922/1000)),IF(C1922="Ready to Drink",SUM(LOOKUP(2,1/(SRP!$B$10:$B$14&lt;=E1922)/(SRP!$C$10:$C$14&gt;=E1922),SRP!$D$10:$D$14)*(G1922/100)*(E1922/1000)),0))))),2)</f>
        <v>29.07</v>
      </c>
    </row>
    <row r="1923" spans="1:11" x14ac:dyDescent="0.35">
      <c r="A1923" s="2">
        <v>27547</v>
      </c>
      <c r="B1923" s="76" t="s">
        <v>1448</v>
      </c>
      <c r="C1923" s="76" t="s">
        <v>286</v>
      </c>
      <c r="D1923" s="76" t="s">
        <v>5248</v>
      </c>
      <c r="E1923" s="76">
        <v>4000</v>
      </c>
      <c r="F1923" s="76">
        <v>4</v>
      </c>
      <c r="G1923" s="77">
        <v>13</v>
      </c>
      <c r="H1923" s="76" t="s">
        <v>5939</v>
      </c>
      <c r="I1923" s="77">
        <v>44.99</v>
      </c>
      <c r="J1923" s="2">
        <v>1</v>
      </c>
      <c r="K1923" s="119" cm="1">
        <f t="array" ref="K1923">ROUND(IF(C1923="Beer",SUM(LOOKUP(2,1/(SRP!$B$7:$B$9&lt;=E1923)/(SRP!$C$7:$C$9&gt;=E1923),SRP!$D$7:$D$9)*(G1923/100)*(E1923/1000)),IF(C1923="Spirits",SUM(LOOKUP(2,1/(SRP!$B$2:$B$6&lt;=E1923)/(SRP!$C$2:$C$6&gt;=E1923),SRP!$D$2:$D$6)*(G1923/100)*(E1923/1000)),IF(AND(C1923="Wine",D1923="Fortified Wines"),SUM(LOOKUP(2,1/(SRP!$B$20:$B$23&lt;=E1923)/(SRP!$C$20:$C$23&gt;=E1923),SRP!$D$20:$D$23)*(G1923/100)*(E1923/1000)),IF(C1923="Wine",SUM(LOOKUP(2,1/(SRP!$B$15:$B$19&lt;=E1923)/(SRP!$C$15:$C$19&gt;=E1923),SRP!$D$15:$D$19)*(G1923/100)*(E1923/1000)),IF(C1923="Ready to Drink",SUM(LOOKUP(2,1/(SRP!$B$10:$B$14&lt;=E1923)/(SRP!$C$10:$C$14&gt;=E1923),SRP!$D$10:$D$14)*(G1923/100)*(E1923/1000)),0))))),2)</f>
        <v>30.23</v>
      </c>
    </row>
    <row r="1924" spans="1:11" x14ac:dyDescent="0.35">
      <c r="A1924" s="2">
        <v>27593</v>
      </c>
      <c r="B1924" s="76" t="s">
        <v>1449</v>
      </c>
      <c r="C1924" s="76" t="s">
        <v>286</v>
      </c>
      <c r="D1924" s="76" t="s">
        <v>5249</v>
      </c>
      <c r="E1924" s="76">
        <v>750</v>
      </c>
      <c r="F1924" s="76">
        <v>6</v>
      </c>
      <c r="G1924" s="77">
        <v>9.9999999999999995E-7</v>
      </c>
      <c r="H1924" s="76" t="s">
        <v>4030</v>
      </c>
      <c r="I1924" s="77">
        <v>11.99</v>
      </c>
      <c r="J1924" s="2">
        <v>1</v>
      </c>
      <c r="K1924" s="119" cm="1">
        <f t="array" ref="K1924">ROUND(IF(C1924="Beer",SUM(LOOKUP(2,1/(SRP!$B$7:$B$9&lt;=E1924)/(SRP!$C$7:$C$9&gt;=E1924),SRP!$D$7:$D$9)*(G1924/100)*(E1924/1000)),IF(C1924="Spirits",SUM(LOOKUP(2,1/(SRP!$B$2:$B$6&lt;=E1924)/(SRP!$C$2:$C$6&gt;=E1924),SRP!$D$2:$D$6)*(G1924/100)*(E1924/1000)),IF(AND(C1924="Wine",D1924="Fortified Wines"),SUM(LOOKUP(2,1/(SRP!$B$20:$B$23&lt;=E1924)/(SRP!$C$20:$C$23&gt;=E1924),SRP!$D$20:$D$23)*(G1924/100)*(E1924/1000)),IF(C1924="Wine",SUM(LOOKUP(2,1/(SRP!$B$15:$B$19&lt;=E1924)/(SRP!$C$15:$C$19&gt;=E1924),SRP!$D$15:$D$19)*(G1924/100)*(E1924/1000)),IF(C1924="Ready to Drink",SUM(LOOKUP(2,1/(SRP!$B$10:$B$14&lt;=E1924)/(SRP!$C$10:$C$14&gt;=E1924),SRP!$D$10:$D$14)*(G1924/100)*(E1924/1000)),0))))),2)</f>
        <v>0</v>
      </c>
    </row>
    <row r="1925" spans="1:11" x14ac:dyDescent="0.35">
      <c r="A1925" s="2">
        <v>27594</v>
      </c>
      <c r="B1925" s="76" t="s">
        <v>1450</v>
      </c>
      <c r="C1925" s="76" t="s">
        <v>286</v>
      </c>
      <c r="D1925" s="76" t="s">
        <v>5236</v>
      </c>
      <c r="E1925" s="76">
        <v>750</v>
      </c>
      <c r="F1925" s="76">
        <v>12</v>
      </c>
      <c r="G1925" s="77">
        <v>13.5</v>
      </c>
      <c r="H1925" s="76" t="s">
        <v>3288</v>
      </c>
      <c r="I1925" s="77">
        <v>20.99</v>
      </c>
      <c r="J1925" s="2">
        <v>1</v>
      </c>
      <c r="K1925" s="119" cm="1">
        <f t="array" ref="K1925">ROUND(IF(C1925="Beer",SUM(LOOKUP(2,1/(SRP!$B$7:$B$9&lt;=E1925)/(SRP!$C$7:$C$9&gt;=E1925),SRP!$D$7:$D$9)*(G1925/100)*(E1925/1000)),IF(C1925="Spirits",SUM(LOOKUP(2,1/(SRP!$B$2:$B$6&lt;=E1925)/(SRP!$C$2:$C$6&gt;=E1925),SRP!$D$2:$D$6)*(G1925/100)*(E1925/1000)),IF(AND(C1925="Wine",D1925="Fortified Wines"),SUM(LOOKUP(2,1/(SRP!$B$20:$B$23&lt;=E1925)/(SRP!$C$20:$C$23&gt;=E1925),SRP!$D$20:$D$23)*(G1925/100)*(E1925/1000)),IF(C1925="Wine",SUM(LOOKUP(2,1/(SRP!$B$15:$B$19&lt;=E1925)/(SRP!$C$15:$C$19&gt;=E1925),SRP!$D$15:$D$19)*(G1925/100)*(E1925/1000)),IF(C1925="Ready to Drink",SUM(LOOKUP(2,1/(SRP!$B$10:$B$14&lt;=E1925)/(SRP!$C$10:$C$14&gt;=E1925),SRP!$D$10:$D$14)*(G1925/100)*(E1925/1000)),0))))),2)</f>
        <v>7.07</v>
      </c>
    </row>
    <row r="1926" spans="1:11" x14ac:dyDescent="0.35">
      <c r="A1926" s="2">
        <v>27598</v>
      </c>
      <c r="B1926" s="76" t="s">
        <v>256</v>
      </c>
      <c r="C1926" s="76" t="s">
        <v>286</v>
      </c>
      <c r="D1926" s="76" t="s">
        <v>5245</v>
      </c>
      <c r="E1926" s="76">
        <v>750</v>
      </c>
      <c r="F1926" s="76">
        <v>12</v>
      </c>
      <c r="G1926" s="77">
        <v>12.5</v>
      </c>
      <c r="H1926" s="76" t="s">
        <v>5939</v>
      </c>
      <c r="I1926" s="77">
        <v>11.99</v>
      </c>
      <c r="J1926" s="2">
        <v>1</v>
      </c>
      <c r="K1926" s="119" cm="1">
        <f t="array" ref="K1926">ROUND(IF(C1926="Beer",SUM(LOOKUP(2,1/(SRP!$B$7:$B$9&lt;=E1926)/(SRP!$C$7:$C$9&gt;=E1926),SRP!$D$7:$D$9)*(G1926/100)*(E1926/1000)),IF(C1926="Spirits",SUM(LOOKUP(2,1/(SRP!$B$2:$B$6&lt;=E1926)/(SRP!$C$2:$C$6&gt;=E1926),SRP!$D$2:$D$6)*(G1926/100)*(E1926/1000)),IF(AND(C1926="Wine",D1926="Fortified Wines"),SUM(LOOKUP(2,1/(SRP!$B$20:$B$23&lt;=E1926)/(SRP!$C$20:$C$23&gt;=E1926),SRP!$D$20:$D$23)*(G1926/100)*(E1926/1000)),IF(C1926="Wine",SUM(LOOKUP(2,1/(SRP!$B$15:$B$19&lt;=E1926)/(SRP!$C$15:$C$19&gt;=E1926),SRP!$D$15:$D$19)*(G1926/100)*(E1926/1000)),IF(C1926="Ready to Drink",SUM(LOOKUP(2,1/(SRP!$B$10:$B$14&lt;=E1926)/(SRP!$C$10:$C$14&gt;=E1926),SRP!$D$10:$D$14)*(G1926/100)*(E1926/1000)),0))))),2)</f>
        <v>6.54</v>
      </c>
    </row>
    <row r="1927" spans="1:11" x14ac:dyDescent="0.35">
      <c r="A1927" s="2">
        <v>27603</v>
      </c>
      <c r="B1927" s="76" t="s">
        <v>1451</v>
      </c>
      <c r="C1927" s="76" t="s">
        <v>286</v>
      </c>
      <c r="D1927" s="76" t="s">
        <v>5232</v>
      </c>
      <c r="E1927" s="76">
        <v>750</v>
      </c>
      <c r="F1927" s="76">
        <v>6</v>
      </c>
      <c r="G1927" s="77">
        <v>9.9999999999999995E-7</v>
      </c>
      <c r="H1927" s="76" t="s">
        <v>4030</v>
      </c>
      <c r="I1927" s="77">
        <v>12.99</v>
      </c>
      <c r="J1927" s="2">
        <v>1</v>
      </c>
      <c r="K1927" s="119" cm="1">
        <f t="array" ref="K1927">ROUND(IF(C1927="Beer",SUM(LOOKUP(2,1/(SRP!$B$7:$B$9&lt;=E1927)/(SRP!$C$7:$C$9&gt;=E1927),SRP!$D$7:$D$9)*(G1927/100)*(E1927/1000)),IF(C1927="Spirits",SUM(LOOKUP(2,1/(SRP!$B$2:$B$6&lt;=E1927)/(SRP!$C$2:$C$6&gt;=E1927),SRP!$D$2:$D$6)*(G1927/100)*(E1927/1000)),IF(AND(C1927="Wine",D1927="Fortified Wines"),SUM(LOOKUP(2,1/(SRP!$B$20:$B$23&lt;=E1927)/(SRP!$C$20:$C$23&gt;=E1927),SRP!$D$20:$D$23)*(G1927/100)*(E1927/1000)),IF(C1927="Wine",SUM(LOOKUP(2,1/(SRP!$B$15:$B$19&lt;=E1927)/(SRP!$C$15:$C$19&gt;=E1927),SRP!$D$15:$D$19)*(G1927/100)*(E1927/1000)),IF(C1927="Ready to Drink",SUM(LOOKUP(2,1/(SRP!$B$10:$B$14&lt;=E1927)/(SRP!$C$10:$C$14&gt;=E1927),SRP!$D$10:$D$14)*(G1927/100)*(E1927/1000)),0))))),2)</f>
        <v>0</v>
      </c>
    </row>
    <row r="1928" spans="1:11" x14ac:dyDescent="0.35">
      <c r="A1928" s="2">
        <v>27610</v>
      </c>
      <c r="B1928" s="76" t="s">
        <v>1452</v>
      </c>
      <c r="C1928" s="76" t="s">
        <v>287</v>
      </c>
      <c r="D1928" s="76" t="s">
        <v>5266</v>
      </c>
      <c r="E1928" s="76">
        <v>473</v>
      </c>
      <c r="F1928" s="76">
        <v>24</v>
      </c>
      <c r="G1928" s="77">
        <v>5.5</v>
      </c>
      <c r="H1928" s="76" t="s">
        <v>3378</v>
      </c>
      <c r="I1928" s="77">
        <v>4.25</v>
      </c>
      <c r="J1928" s="2">
        <v>1</v>
      </c>
      <c r="K1928" s="119" cm="1">
        <f t="array" ref="K1928">ROUND(IF(C1928="Beer",SUM(LOOKUP(2,1/(SRP!$B$7:$B$9&lt;=E1928)/(SRP!$C$7:$C$9&gt;=E1928),SRP!$D$7:$D$9)*(G1928/100)*(E1928/1000)),IF(C1928="Spirits",SUM(LOOKUP(2,1/(SRP!$B$2:$B$6&lt;=E1928)/(SRP!$C$2:$C$6&gt;=E1928),SRP!$D$2:$D$6)*(G1928/100)*(E1928/1000)),IF(AND(C1928="Wine",D1928="Fortified Wines"),SUM(LOOKUP(2,1/(SRP!$B$20:$B$23&lt;=E1928)/(SRP!$C$20:$C$23&gt;=E1928),SRP!$D$20:$D$23)*(G1928/100)*(E1928/1000)),IF(C1928="Wine",SUM(LOOKUP(2,1/(SRP!$B$15:$B$19&lt;=E1928)/(SRP!$C$15:$C$19&gt;=E1928),SRP!$D$15:$D$19)*(G1928/100)*(E1928/1000)),IF(C1928="Ready to Drink",SUM(LOOKUP(2,1/(SRP!$B$10:$B$14&lt;=E1928)/(SRP!$C$10:$C$14&gt;=E1928),SRP!$D$10:$D$14)*(G1928/100)*(E1928/1000)),0))))),2)</f>
        <v>1.82</v>
      </c>
    </row>
    <row r="1929" spans="1:11" x14ac:dyDescent="0.35">
      <c r="A1929" s="2">
        <v>27632</v>
      </c>
      <c r="B1929" s="76" t="s">
        <v>884</v>
      </c>
      <c r="C1929" s="76" t="s">
        <v>285</v>
      </c>
      <c r="D1929" s="76" t="s">
        <v>6944</v>
      </c>
      <c r="E1929" s="76">
        <v>750</v>
      </c>
      <c r="F1929" s="76">
        <v>6</v>
      </c>
      <c r="G1929" s="77">
        <v>46</v>
      </c>
      <c r="H1929" s="76" t="s">
        <v>3283</v>
      </c>
      <c r="I1929" s="77">
        <v>59.99</v>
      </c>
      <c r="J1929" s="2">
        <v>1</v>
      </c>
      <c r="K1929" s="119" cm="1">
        <f t="array" ref="K1929">ROUND(IF(C1929="Beer",SUM(LOOKUP(2,1/(SRP!$B$7:$B$9&lt;=E1929)/(SRP!$C$7:$C$9&gt;=E1929),SRP!$D$7:$D$9)*(G1929/100)*(E1929/1000)),IF(C1929="Spirits",SUM(LOOKUP(2,1/(SRP!$B$2:$B$6&lt;=E1929)/(SRP!$C$2:$C$6&gt;=E1929),SRP!$D$2:$D$6)*(G1929/100)*(E1929/1000)),IF(AND(C1929="Wine",D1929="Fortified Wines"),SUM(LOOKUP(2,1/(SRP!$B$20:$B$23&lt;=E1929)/(SRP!$C$20:$C$23&gt;=E1929),SRP!$D$20:$D$23)*(G1929/100)*(E1929/1000)),IF(C1929="Wine",SUM(LOOKUP(2,1/(SRP!$B$15:$B$19&lt;=E1929)/(SRP!$C$15:$C$19&gt;=E1929),SRP!$D$15:$D$19)*(G1929/100)*(E1929/1000)),IF(C1929="Ready to Drink",SUM(LOOKUP(2,1/(SRP!$B$10:$B$14&lt;=E1929)/(SRP!$C$10:$C$14&gt;=E1929),SRP!$D$10:$D$14)*(G1929/100)*(E1929/1000)),0))))),2)</f>
        <v>24.08</v>
      </c>
    </row>
    <row r="1930" spans="1:11" x14ac:dyDescent="0.35">
      <c r="A1930" s="2">
        <v>27649</v>
      </c>
      <c r="B1930" s="76" t="s">
        <v>4833</v>
      </c>
      <c r="C1930" s="76" t="s">
        <v>285</v>
      </c>
      <c r="D1930" s="76" t="s">
        <v>5252</v>
      </c>
      <c r="E1930" s="76">
        <v>375</v>
      </c>
      <c r="F1930" s="76">
        <v>6</v>
      </c>
      <c r="G1930" s="77">
        <v>25</v>
      </c>
      <c r="H1930" s="76" t="s">
        <v>3326</v>
      </c>
      <c r="I1930" s="77">
        <v>27.1</v>
      </c>
      <c r="J1930" s="2">
        <v>1</v>
      </c>
      <c r="K1930" s="119" cm="1">
        <f t="array" ref="K1930">ROUND(IF(C1930="Beer",SUM(LOOKUP(2,1/(SRP!$B$7:$B$9&lt;=E1930)/(SRP!$C$7:$C$9&gt;=E1930),SRP!$D$7:$D$9)*(G1930/100)*(E1930/1000)),IF(C1930="Spirits",SUM(LOOKUP(2,1/(SRP!$B$2:$B$6&lt;=E1930)/(SRP!$C$2:$C$6&gt;=E1930),SRP!$D$2:$D$6)*(G1930/100)*(E1930/1000)),IF(AND(C1930="Wine",D1930="Fortified Wines"),SUM(LOOKUP(2,1/(SRP!$B$20:$B$23&lt;=E1930)/(SRP!$C$20:$C$23&gt;=E1930),SRP!$D$20:$D$23)*(G1930/100)*(E1930/1000)),IF(C1930="Wine",SUM(LOOKUP(2,1/(SRP!$B$15:$B$19&lt;=E1930)/(SRP!$C$15:$C$19&gt;=E1930),SRP!$D$15:$D$19)*(G1930/100)*(E1930/1000)),IF(C1930="Ready to Drink",SUM(LOOKUP(2,1/(SRP!$B$10:$B$14&lt;=E1930)/(SRP!$C$10:$C$14&gt;=E1930),SRP!$D$10:$D$14)*(G1930/100)*(E1930/1000)),0))))),2)</f>
        <v>7.43</v>
      </c>
    </row>
    <row r="1931" spans="1:11" x14ac:dyDescent="0.35">
      <c r="A1931" s="2">
        <v>27654</v>
      </c>
      <c r="B1931" s="76" t="s">
        <v>4034</v>
      </c>
      <c r="C1931" s="76" t="s">
        <v>285</v>
      </c>
      <c r="D1931" s="76" t="s">
        <v>5267</v>
      </c>
      <c r="E1931" s="76">
        <v>750</v>
      </c>
      <c r="F1931" s="76">
        <v>12</v>
      </c>
      <c r="G1931" s="77">
        <v>35</v>
      </c>
      <c r="H1931" s="76" t="s">
        <v>3366</v>
      </c>
      <c r="I1931" s="77">
        <v>35.99</v>
      </c>
      <c r="J1931" s="2">
        <v>1</v>
      </c>
      <c r="K1931" s="119" cm="1">
        <f t="array" ref="K1931">ROUND(IF(C1931="Beer",SUM(LOOKUP(2,1/(SRP!$B$7:$B$9&lt;=E1931)/(SRP!$C$7:$C$9&gt;=E1931),SRP!$D$7:$D$9)*(G1931/100)*(E1931/1000)),IF(C1931="Spirits",SUM(LOOKUP(2,1/(SRP!$B$2:$B$6&lt;=E1931)/(SRP!$C$2:$C$6&gt;=E1931),SRP!$D$2:$D$6)*(G1931/100)*(E1931/1000)),IF(AND(C1931="Wine",D1931="Fortified Wines"),SUM(LOOKUP(2,1/(SRP!$B$20:$B$23&lt;=E1931)/(SRP!$C$20:$C$23&gt;=E1931),SRP!$D$20:$D$23)*(G1931/100)*(E1931/1000)),IF(C1931="Wine",SUM(LOOKUP(2,1/(SRP!$B$15:$B$19&lt;=E1931)/(SRP!$C$15:$C$19&gt;=E1931),SRP!$D$15:$D$19)*(G1931/100)*(E1931/1000)),IF(C1931="Ready to Drink",SUM(LOOKUP(2,1/(SRP!$B$10:$B$14&lt;=E1931)/(SRP!$C$10:$C$14&gt;=E1931),SRP!$D$10:$D$14)*(G1931/100)*(E1931/1000)),0))))),2)</f>
        <v>18.329999999999998</v>
      </c>
    </row>
    <row r="1932" spans="1:11" x14ac:dyDescent="0.35">
      <c r="A1932" s="2">
        <v>27655</v>
      </c>
      <c r="B1932" s="76" t="s">
        <v>1341</v>
      </c>
      <c r="C1932" s="76" t="s">
        <v>285</v>
      </c>
      <c r="D1932" s="76" t="s">
        <v>5231</v>
      </c>
      <c r="E1932" s="76">
        <v>1750</v>
      </c>
      <c r="F1932" s="76">
        <v>6</v>
      </c>
      <c r="G1932" s="77">
        <v>40</v>
      </c>
      <c r="H1932" s="76" t="s">
        <v>3282</v>
      </c>
      <c r="I1932" s="77">
        <v>72.989999999999995</v>
      </c>
      <c r="J1932" s="2">
        <v>1</v>
      </c>
      <c r="K1932" s="119" cm="1">
        <f t="array" ref="K1932">ROUND(IF(C1932="Beer",SUM(LOOKUP(2,1/(SRP!$B$7:$B$9&lt;=E1932)/(SRP!$C$7:$C$9&gt;=E1932),SRP!$D$7:$D$9)*(G1932/100)*(E1932/1000)),IF(C1932="Spirits",SUM(LOOKUP(2,1/(SRP!$B$2:$B$6&lt;=E1932)/(SRP!$C$2:$C$6&gt;=E1932),SRP!$D$2:$D$6)*(G1932/100)*(E1932/1000)),IF(AND(C1932="Wine",D1932="Fortified Wines"),SUM(LOOKUP(2,1/(SRP!$B$20:$B$23&lt;=E1932)/(SRP!$C$20:$C$23&gt;=E1932),SRP!$D$20:$D$23)*(G1932/100)*(E1932/1000)),IF(C1932="Wine",SUM(LOOKUP(2,1/(SRP!$B$15:$B$19&lt;=E1932)/(SRP!$C$15:$C$19&gt;=E1932),SRP!$D$15:$D$19)*(G1932/100)*(E1932/1000)),IF(C1932="Ready to Drink",SUM(LOOKUP(2,1/(SRP!$B$10:$B$14&lt;=E1932)/(SRP!$C$10:$C$14&gt;=E1932),SRP!$D$10:$D$14)*(G1932/100)*(E1932/1000)),0))))),2)</f>
        <v>48.87</v>
      </c>
    </row>
    <row r="1933" spans="1:11" x14ac:dyDescent="0.35">
      <c r="A1933" s="2">
        <v>27657</v>
      </c>
      <c r="B1933" s="76" t="s">
        <v>7237</v>
      </c>
      <c r="C1933" s="76" t="s">
        <v>285</v>
      </c>
      <c r="D1933" s="76" t="s">
        <v>5319</v>
      </c>
      <c r="E1933" s="76">
        <v>750</v>
      </c>
      <c r="F1933" s="76">
        <v>12</v>
      </c>
      <c r="G1933" s="77">
        <v>30</v>
      </c>
      <c r="H1933" s="76" t="s">
        <v>3289</v>
      </c>
      <c r="I1933" s="77">
        <v>31.49</v>
      </c>
      <c r="J1933" s="2">
        <v>1</v>
      </c>
      <c r="K1933" s="119" cm="1">
        <f t="array" ref="K1933">ROUND(IF(C1933="Beer",SUM(LOOKUP(2,1/(SRP!$B$7:$B$9&lt;=E1933)/(SRP!$C$7:$C$9&gt;=E1933),SRP!$D$7:$D$9)*(G1933/100)*(E1933/1000)),IF(C1933="Spirits",SUM(LOOKUP(2,1/(SRP!$B$2:$B$6&lt;=E1933)/(SRP!$C$2:$C$6&gt;=E1933),SRP!$D$2:$D$6)*(G1933/100)*(E1933/1000)),IF(AND(C1933="Wine",D1933="Fortified Wines"),SUM(LOOKUP(2,1/(SRP!$B$20:$B$23&lt;=E1933)/(SRP!$C$20:$C$23&gt;=E1933),SRP!$D$20:$D$23)*(G1933/100)*(E1933/1000)),IF(C1933="Wine",SUM(LOOKUP(2,1/(SRP!$B$15:$B$19&lt;=E1933)/(SRP!$C$15:$C$19&gt;=E1933),SRP!$D$15:$D$19)*(G1933/100)*(E1933/1000)),IF(C1933="Ready to Drink",SUM(LOOKUP(2,1/(SRP!$B$10:$B$14&lt;=E1933)/(SRP!$C$10:$C$14&gt;=E1933),SRP!$D$10:$D$14)*(G1933/100)*(E1933/1000)),0))))),2)</f>
        <v>15.71</v>
      </c>
    </row>
    <row r="1934" spans="1:11" x14ac:dyDescent="0.35">
      <c r="A1934" s="2">
        <v>27659</v>
      </c>
      <c r="B1934" s="76" t="s">
        <v>1453</v>
      </c>
      <c r="C1934" s="76" t="s">
        <v>285</v>
      </c>
      <c r="D1934" s="76" t="s">
        <v>6936</v>
      </c>
      <c r="E1934" s="76">
        <v>750</v>
      </c>
      <c r="F1934" s="76">
        <v>6</v>
      </c>
      <c r="G1934" s="77">
        <v>40</v>
      </c>
      <c r="H1934" s="76" t="s">
        <v>6283</v>
      </c>
      <c r="I1934" s="77">
        <v>65.489999999999995</v>
      </c>
      <c r="J1934" s="2">
        <v>1</v>
      </c>
      <c r="K1934" s="119" cm="1">
        <f t="array" ref="K1934">ROUND(IF(C1934="Beer",SUM(LOOKUP(2,1/(SRP!$B$7:$B$9&lt;=E1934)/(SRP!$C$7:$C$9&gt;=E1934),SRP!$D$7:$D$9)*(G1934/100)*(E1934/1000)),IF(C1934="Spirits",SUM(LOOKUP(2,1/(SRP!$B$2:$B$6&lt;=E1934)/(SRP!$C$2:$C$6&gt;=E1934),SRP!$D$2:$D$6)*(G1934/100)*(E1934/1000)),IF(AND(C1934="Wine",D1934="Fortified Wines"),SUM(LOOKUP(2,1/(SRP!$B$20:$B$23&lt;=E1934)/(SRP!$C$20:$C$23&gt;=E1934),SRP!$D$20:$D$23)*(G1934/100)*(E1934/1000)),IF(C1934="Wine",SUM(LOOKUP(2,1/(SRP!$B$15:$B$19&lt;=E1934)/(SRP!$C$15:$C$19&gt;=E1934),SRP!$D$15:$D$19)*(G1934/100)*(E1934/1000)),IF(C1934="Ready to Drink",SUM(LOOKUP(2,1/(SRP!$B$10:$B$14&lt;=E1934)/(SRP!$C$10:$C$14&gt;=E1934),SRP!$D$10:$D$14)*(G1934/100)*(E1934/1000)),0))))),2)</f>
        <v>20.94</v>
      </c>
    </row>
    <row r="1935" spans="1:11" x14ac:dyDescent="0.35">
      <c r="A1935" s="2">
        <v>27669</v>
      </c>
      <c r="B1935" s="76" t="s">
        <v>1454</v>
      </c>
      <c r="C1935" s="76" t="s">
        <v>287</v>
      </c>
      <c r="D1935" s="76" t="s">
        <v>5240</v>
      </c>
      <c r="E1935" s="76">
        <v>473</v>
      </c>
      <c r="F1935" s="76">
        <v>24</v>
      </c>
      <c r="G1935" s="77">
        <v>6.5</v>
      </c>
      <c r="H1935" s="76" t="s">
        <v>3391</v>
      </c>
      <c r="I1935" s="77">
        <v>4.49</v>
      </c>
      <c r="J1935" s="2">
        <v>1</v>
      </c>
      <c r="K1935" s="119" cm="1">
        <f t="array" ref="K1935">ROUND(IF(C1935="Beer",SUM(LOOKUP(2,1/(SRP!$B$7:$B$9&lt;=E1935)/(SRP!$C$7:$C$9&gt;=E1935),SRP!$D$7:$D$9)*(G1935/100)*(E1935/1000)),IF(C1935="Spirits",SUM(LOOKUP(2,1/(SRP!$B$2:$B$6&lt;=E1935)/(SRP!$C$2:$C$6&gt;=E1935),SRP!$D$2:$D$6)*(G1935/100)*(E1935/1000)),IF(AND(C1935="Wine",D1935="Fortified Wines"),SUM(LOOKUP(2,1/(SRP!$B$20:$B$23&lt;=E1935)/(SRP!$C$20:$C$23&gt;=E1935),SRP!$D$20:$D$23)*(G1935/100)*(E1935/1000)),IF(C1935="Wine",SUM(LOOKUP(2,1/(SRP!$B$15:$B$19&lt;=E1935)/(SRP!$C$15:$C$19&gt;=E1935),SRP!$D$15:$D$19)*(G1935/100)*(E1935/1000)),IF(C1935="Ready to Drink",SUM(LOOKUP(2,1/(SRP!$B$10:$B$14&lt;=E1935)/(SRP!$C$10:$C$14&gt;=E1935),SRP!$D$10:$D$14)*(G1935/100)*(E1935/1000)),0))))),2)</f>
        <v>2.15</v>
      </c>
    </row>
    <row r="1936" spans="1:11" x14ac:dyDescent="0.35">
      <c r="A1936" s="2">
        <v>27669</v>
      </c>
      <c r="B1936" s="76" t="s">
        <v>1454</v>
      </c>
      <c r="C1936" s="76" t="s">
        <v>287</v>
      </c>
      <c r="D1936" s="76" t="s">
        <v>5240</v>
      </c>
      <c r="E1936" s="76">
        <v>473</v>
      </c>
      <c r="F1936" s="76">
        <v>24</v>
      </c>
      <c r="G1936" s="77">
        <v>6.5</v>
      </c>
      <c r="H1936" s="76" t="s">
        <v>3391</v>
      </c>
      <c r="I1936" s="77">
        <v>4.49</v>
      </c>
      <c r="J1936" s="2">
        <v>1</v>
      </c>
      <c r="K1936" s="119" cm="1">
        <f t="array" ref="K1936">ROUND(IF(C1936="Beer",SUM(LOOKUP(2,1/(SRP!$B$7:$B$9&lt;=E1936)/(SRP!$C$7:$C$9&gt;=E1936),SRP!$D$7:$D$9)*(G1936/100)*(E1936/1000)),IF(C1936="Spirits",SUM(LOOKUP(2,1/(SRP!$B$2:$B$6&lt;=E1936)/(SRP!$C$2:$C$6&gt;=E1936),SRP!$D$2:$D$6)*(G1936/100)*(E1936/1000)),IF(AND(C1936="Wine",D1936="Fortified Wines"),SUM(LOOKUP(2,1/(SRP!$B$20:$B$23&lt;=E1936)/(SRP!$C$20:$C$23&gt;=E1936),SRP!$D$20:$D$23)*(G1936/100)*(E1936/1000)),IF(C1936="Wine",SUM(LOOKUP(2,1/(SRP!$B$15:$B$19&lt;=E1936)/(SRP!$C$15:$C$19&gt;=E1936),SRP!$D$15:$D$19)*(G1936/100)*(E1936/1000)),IF(C1936="Ready to Drink",SUM(LOOKUP(2,1/(SRP!$B$10:$B$14&lt;=E1936)/(SRP!$C$10:$C$14&gt;=E1936),SRP!$D$10:$D$14)*(G1936/100)*(E1936/1000)),0))))),2)</f>
        <v>2.15</v>
      </c>
    </row>
    <row r="1937" spans="1:11" x14ac:dyDescent="0.35">
      <c r="A1937" s="2">
        <v>27670</v>
      </c>
      <c r="B1937" s="76" t="s">
        <v>1455</v>
      </c>
      <c r="C1937" s="76" t="s">
        <v>287</v>
      </c>
      <c r="D1937" s="76" t="s">
        <v>5266</v>
      </c>
      <c r="E1937" s="76">
        <v>473</v>
      </c>
      <c r="F1937" s="76">
        <v>24</v>
      </c>
      <c r="G1937" s="77">
        <v>5.4</v>
      </c>
      <c r="H1937" s="76" t="s">
        <v>4409</v>
      </c>
      <c r="I1937" s="77">
        <v>4.25</v>
      </c>
      <c r="J1937" s="2">
        <v>1</v>
      </c>
      <c r="K1937" s="119" cm="1">
        <f t="array" ref="K1937">ROUND(IF(C1937="Beer",SUM(LOOKUP(2,1/(SRP!$B$7:$B$9&lt;=E1937)/(SRP!$C$7:$C$9&gt;=E1937),SRP!$D$7:$D$9)*(G1937/100)*(E1937/1000)),IF(C1937="Spirits",SUM(LOOKUP(2,1/(SRP!$B$2:$B$6&lt;=E1937)/(SRP!$C$2:$C$6&gt;=E1937),SRP!$D$2:$D$6)*(G1937/100)*(E1937/1000)),IF(AND(C1937="Wine",D1937="Fortified Wines"),SUM(LOOKUP(2,1/(SRP!$B$20:$B$23&lt;=E1937)/(SRP!$C$20:$C$23&gt;=E1937),SRP!$D$20:$D$23)*(G1937/100)*(E1937/1000)),IF(C1937="Wine",SUM(LOOKUP(2,1/(SRP!$B$15:$B$19&lt;=E1937)/(SRP!$C$15:$C$19&gt;=E1937),SRP!$D$15:$D$19)*(G1937/100)*(E1937/1000)),IF(C1937="Ready to Drink",SUM(LOOKUP(2,1/(SRP!$B$10:$B$14&lt;=E1937)/(SRP!$C$10:$C$14&gt;=E1937),SRP!$D$10:$D$14)*(G1937/100)*(E1937/1000)),0))))),2)</f>
        <v>1.78</v>
      </c>
    </row>
    <row r="1938" spans="1:11" x14ac:dyDescent="0.35">
      <c r="A1938" s="2">
        <v>27670</v>
      </c>
      <c r="B1938" s="76" t="s">
        <v>1455</v>
      </c>
      <c r="C1938" s="76" t="s">
        <v>287</v>
      </c>
      <c r="D1938" s="76" t="s">
        <v>5266</v>
      </c>
      <c r="E1938" s="76">
        <v>473</v>
      </c>
      <c r="F1938" s="76">
        <v>24</v>
      </c>
      <c r="G1938" s="77">
        <v>5.4</v>
      </c>
      <c r="H1938" s="76" t="s">
        <v>4409</v>
      </c>
      <c r="I1938" s="77">
        <v>4.25</v>
      </c>
      <c r="J1938" s="2">
        <v>1</v>
      </c>
      <c r="K1938" s="119" cm="1">
        <f t="array" ref="K1938">ROUND(IF(C1938="Beer",SUM(LOOKUP(2,1/(SRP!$B$7:$B$9&lt;=E1938)/(SRP!$C$7:$C$9&gt;=E1938),SRP!$D$7:$D$9)*(G1938/100)*(E1938/1000)),IF(C1938="Spirits",SUM(LOOKUP(2,1/(SRP!$B$2:$B$6&lt;=E1938)/(SRP!$C$2:$C$6&gt;=E1938),SRP!$D$2:$D$6)*(G1938/100)*(E1938/1000)),IF(AND(C1938="Wine",D1938="Fortified Wines"),SUM(LOOKUP(2,1/(SRP!$B$20:$B$23&lt;=E1938)/(SRP!$C$20:$C$23&gt;=E1938),SRP!$D$20:$D$23)*(G1938/100)*(E1938/1000)),IF(C1938="Wine",SUM(LOOKUP(2,1/(SRP!$B$15:$B$19&lt;=E1938)/(SRP!$C$15:$C$19&gt;=E1938),SRP!$D$15:$D$19)*(G1938/100)*(E1938/1000)),IF(C1938="Ready to Drink",SUM(LOOKUP(2,1/(SRP!$B$10:$B$14&lt;=E1938)/(SRP!$C$10:$C$14&gt;=E1938),SRP!$D$10:$D$14)*(G1938/100)*(E1938/1000)),0))))),2)</f>
        <v>1.78</v>
      </c>
    </row>
    <row r="1939" spans="1:11" x14ac:dyDescent="0.35">
      <c r="A1939" s="2">
        <v>27716</v>
      </c>
      <c r="B1939" s="76" t="s">
        <v>1456</v>
      </c>
      <c r="C1939" s="76" t="s">
        <v>286</v>
      </c>
      <c r="D1939" s="76" t="s">
        <v>5248</v>
      </c>
      <c r="E1939" s="76">
        <v>750</v>
      </c>
      <c r="F1939" s="76">
        <v>12</v>
      </c>
      <c r="G1939" s="77">
        <v>13</v>
      </c>
      <c r="H1939" s="76" t="s">
        <v>6283</v>
      </c>
      <c r="I1939" s="77">
        <v>48.99</v>
      </c>
      <c r="J1939" s="2">
        <v>1</v>
      </c>
      <c r="K1939" s="119" cm="1">
        <f t="array" ref="K1939">ROUND(IF(C1939="Beer",SUM(LOOKUP(2,1/(SRP!$B$7:$B$9&lt;=E1939)/(SRP!$C$7:$C$9&gt;=E1939),SRP!$D$7:$D$9)*(G1939/100)*(E1939/1000)),IF(C1939="Spirits",SUM(LOOKUP(2,1/(SRP!$B$2:$B$6&lt;=E1939)/(SRP!$C$2:$C$6&gt;=E1939),SRP!$D$2:$D$6)*(G1939/100)*(E1939/1000)),IF(AND(C1939="Wine",D1939="Fortified Wines"),SUM(LOOKUP(2,1/(SRP!$B$20:$B$23&lt;=E1939)/(SRP!$C$20:$C$23&gt;=E1939),SRP!$D$20:$D$23)*(G1939/100)*(E1939/1000)),IF(C1939="Wine",SUM(LOOKUP(2,1/(SRP!$B$15:$B$19&lt;=E1939)/(SRP!$C$15:$C$19&gt;=E1939),SRP!$D$15:$D$19)*(G1939/100)*(E1939/1000)),IF(C1939="Ready to Drink",SUM(LOOKUP(2,1/(SRP!$B$10:$B$14&lt;=E1939)/(SRP!$C$10:$C$14&gt;=E1939),SRP!$D$10:$D$14)*(G1939/100)*(E1939/1000)),0))))),2)</f>
        <v>6.81</v>
      </c>
    </row>
    <row r="1940" spans="1:11" x14ac:dyDescent="0.35">
      <c r="A1940" s="2">
        <v>27774</v>
      </c>
      <c r="B1940" s="76" t="s">
        <v>6406</v>
      </c>
      <c r="C1940" s="76" t="s">
        <v>286</v>
      </c>
      <c r="D1940" s="76" t="s">
        <v>5247</v>
      </c>
      <c r="E1940" s="76">
        <v>750</v>
      </c>
      <c r="F1940" s="76">
        <v>12</v>
      </c>
      <c r="G1940" s="77">
        <v>14.5</v>
      </c>
      <c r="H1940" s="76" t="s">
        <v>3303</v>
      </c>
      <c r="I1940" s="77">
        <v>32.99</v>
      </c>
      <c r="J1940" s="2">
        <v>1</v>
      </c>
      <c r="K1940" s="119" cm="1">
        <f t="array" ref="K1940">ROUND(IF(C1940="Beer",SUM(LOOKUP(2,1/(SRP!$B$7:$B$9&lt;=E1940)/(SRP!$C$7:$C$9&gt;=E1940),SRP!$D$7:$D$9)*(G1940/100)*(E1940/1000)),IF(C1940="Spirits",SUM(LOOKUP(2,1/(SRP!$B$2:$B$6&lt;=E1940)/(SRP!$C$2:$C$6&gt;=E1940),SRP!$D$2:$D$6)*(G1940/100)*(E1940/1000)),IF(AND(C1940="Wine",D1940="Fortified Wines"),SUM(LOOKUP(2,1/(SRP!$B$20:$B$23&lt;=E1940)/(SRP!$C$20:$C$23&gt;=E1940),SRP!$D$20:$D$23)*(G1940/100)*(E1940/1000)),IF(C1940="Wine",SUM(LOOKUP(2,1/(SRP!$B$15:$B$19&lt;=E1940)/(SRP!$C$15:$C$19&gt;=E1940),SRP!$D$15:$D$19)*(G1940/100)*(E1940/1000)),IF(C1940="Ready to Drink",SUM(LOOKUP(2,1/(SRP!$B$10:$B$14&lt;=E1940)/(SRP!$C$10:$C$14&gt;=E1940),SRP!$D$10:$D$14)*(G1940/100)*(E1940/1000)),0))))),2)</f>
        <v>7.59</v>
      </c>
    </row>
    <row r="1941" spans="1:11" x14ac:dyDescent="0.35">
      <c r="A1941" s="2">
        <v>27781</v>
      </c>
      <c r="B1941" s="76" t="s">
        <v>148</v>
      </c>
      <c r="C1941" s="76" t="s">
        <v>285</v>
      </c>
      <c r="D1941" s="76" t="s">
        <v>5259</v>
      </c>
      <c r="E1941" s="76">
        <v>1140</v>
      </c>
      <c r="F1941" s="76">
        <v>12</v>
      </c>
      <c r="G1941" s="77">
        <v>35</v>
      </c>
      <c r="H1941" s="76" t="s">
        <v>3280</v>
      </c>
      <c r="I1941" s="77">
        <v>41.99</v>
      </c>
      <c r="J1941" s="2">
        <v>1</v>
      </c>
      <c r="K1941" s="119" cm="1">
        <f t="array" ref="K1941">ROUND(IF(C1941="Beer",SUM(LOOKUP(2,1/(SRP!$B$7:$B$9&lt;=E1941)/(SRP!$C$7:$C$9&gt;=E1941),SRP!$D$7:$D$9)*(G1941/100)*(E1941/1000)),IF(C1941="Spirits",SUM(LOOKUP(2,1/(SRP!$B$2:$B$6&lt;=E1941)/(SRP!$C$2:$C$6&gt;=E1941),SRP!$D$2:$D$6)*(G1941/100)*(E1941/1000)),IF(AND(C1941="Wine",D1941="Fortified Wines"),SUM(LOOKUP(2,1/(SRP!$B$20:$B$23&lt;=E1941)/(SRP!$C$20:$C$23&gt;=E1941),SRP!$D$20:$D$23)*(G1941/100)*(E1941/1000)),IF(C1941="Wine",SUM(LOOKUP(2,1/(SRP!$B$15:$B$19&lt;=E1941)/(SRP!$C$15:$C$19&gt;=E1941),SRP!$D$15:$D$19)*(G1941/100)*(E1941/1000)),IF(C1941="Ready to Drink",SUM(LOOKUP(2,1/(SRP!$B$10:$B$14&lt;=E1941)/(SRP!$C$10:$C$14&gt;=E1941),SRP!$D$10:$D$14)*(G1941/100)*(E1941/1000)),0))))),2)</f>
        <v>27.85</v>
      </c>
    </row>
    <row r="1942" spans="1:11" x14ac:dyDescent="0.35">
      <c r="A1942" s="2">
        <v>27888</v>
      </c>
      <c r="B1942" s="76" t="s">
        <v>1457</v>
      </c>
      <c r="C1942" s="76" t="s">
        <v>287</v>
      </c>
      <c r="D1942" s="76" t="s">
        <v>5266</v>
      </c>
      <c r="E1942" s="76">
        <v>473</v>
      </c>
      <c r="F1942" s="76">
        <v>24</v>
      </c>
      <c r="G1942" s="77">
        <v>5</v>
      </c>
      <c r="H1942" s="76" t="s">
        <v>3377</v>
      </c>
      <c r="I1942" s="77">
        <v>3.49</v>
      </c>
      <c r="J1942" s="2">
        <v>1</v>
      </c>
      <c r="K1942" s="119" cm="1">
        <f t="array" ref="K1942">ROUND(IF(C1942="Beer",SUM(LOOKUP(2,1/(SRP!$B$7:$B$9&lt;=E1942)/(SRP!$C$7:$C$9&gt;=E1942),SRP!$D$7:$D$9)*(G1942/100)*(E1942/1000)),IF(C1942="Spirits",SUM(LOOKUP(2,1/(SRP!$B$2:$B$6&lt;=E1942)/(SRP!$C$2:$C$6&gt;=E1942),SRP!$D$2:$D$6)*(G1942/100)*(E1942/1000)),IF(AND(C1942="Wine",D1942="Fortified Wines"),SUM(LOOKUP(2,1/(SRP!$B$20:$B$23&lt;=E1942)/(SRP!$C$20:$C$23&gt;=E1942),SRP!$D$20:$D$23)*(G1942/100)*(E1942/1000)),IF(C1942="Wine",SUM(LOOKUP(2,1/(SRP!$B$15:$B$19&lt;=E1942)/(SRP!$C$15:$C$19&gt;=E1942),SRP!$D$15:$D$19)*(G1942/100)*(E1942/1000)),IF(C1942="Ready to Drink",SUM(LOOKUP(2,1/(SRP!$B$10:$B$14&lt;=E1942)/(SRP!$C$10:$C$14&gt;=E1942),SRP!$D$10:$D$14)*(G1942/100)*(E1942/1000)),0))))),2)</f>
        <v>1.65</v>
      </c>
    </row>
    <row r="1943" spans="1:11" x14ac:dyDescent="0.35">
      <c r="A1943" s="2">
        <v>27888</v>
      </c>
      <c r="B1943" s="76" t="s">
        <v>1457</v>
      </c>
      <c r="C1943" s="76" t="s">
        <v>287</v>
      </c>
      <c r="D1943" s="76" t="s">
        <v>5266</v>
      </c>
      <c r="E1943" s="76">
        <v>473</v>
      </c>
      <c r="F1943" s="76">
        <v>24</v>
      </c>
      <c r="G1943" s="77">
        <v>5</v>
      </c>
      <c r="H1943" s="76" t="s">
        <v>3377</v>
      </c>
      <c r="I1943" s="77">
        <v>3.49</v>
      </c>
      <c r="J1943" s="2">
        <v>1</v>
      </c>
      <c r="K1943" s="119" cm="1">
        <f t="array" ref="K1943">ROUND(IF(C1943="Beer",SUM(LOOKUP(2,1/(SRP!$B$7:$B$9&lt;=E1943)/(SRP!$C$7:$C$9&gt;=E1943),SRP!$D$7:$D$9)*(G1943/100)*(E1943/1000)),IF(C1943="Spirits",SUM(LOOKUP(2,1/(SRP!$B$2:$B$6&lt;=E1943)/(SRP!$C$2:$C$6&gt;=E1943),SRP!$D$2:$D$6)*(G1943/100)*(E1943/1000)),IF(AND(C1943="Wine",D1943="Fortified Wines"),SUM(LOOKUP(2,1/(SRP!$B$20:$B$23&lt;=E1943)/(SRP!$C$20:$C$23&gt;=E1943),SRP!$D$20:$D$23)*(G1943/100)*(E1943/1000)),IF(C1943="Wine",SUM(LOOKUP(2,1/(SRP!$B$15:$B$19&lt;=E1943)/(SRP!$C$15:$C$19&gt;=E1943),SRP!$D$15:$D$19)*(G1943/100)*(E1943/1000)),IF(C1943="Ready to Drink",SUM(LOOKUP(2,1/(SRP!$B$10:$B$14&lt;=E1943)/(SRP!$C$10:$C$14&gt;=E1943),SRP!$D$10:$D$14)*(G1943/100)*(E1943/1000)),0))))),2)</f>
        <v>1.65</v>
      </c>
    </row>
    <row r="1944" spans="1:11" x14ac:dyDescent="0.35">
      <c r="A1944" s="2">
        <v>27926</v>
      </c>
      <c r="B1944" s="76" t="s">
        <v>1458</v>
      </c>
      <c r="C1944" s="76" t="s">
        <v>286</v>
      </c>
      <c r="D1944" s="76" t="s">
        <v>5247</v>
      </c>
      <c r="E1944" s="76">
        <v>750</v>
      </c>
      <c r="F1944" s="76">
        <v>6</v>
      </c>
      <c r="G1944" s="77">
        <v>14.5</v>
      </c>
      <c r="H1944" s="76" t="s">
        <v>3288</v>
      </c>
      <c r="I1944" s="77">
        <v>35.99</v>
      </c>
      <c r="J1944" s="2">
        <v>1</v>
      </c>
      <c r="K1944" s="119" cm="1">
        <f t="array" ref="K1944">ROUND(IF(C1944="Beer",SUM(LOOKUP(2,1/(SRP!$B$7:$B$9&lt;=E1944)/(SRP!$C$7:$C$9&gt;=E1944),SRP!$D$7:$D$9)*(G1944/100)*(E1944/1000)),IF(C1944="Spirits",SUM(LOOKUP(2,1/(SRP!$B$2:$B$6&lt;=E1944)/(SRP!$C$2:$C$6&gt;=E1944),SRP!$D$2:$D$6)*(G1944/100)*(E1944/1000)),IF(AND(C1944="Wine",D1944="Fortified Wines"),SUM(LOOKUP(2,1/(SRP!$B$20:$B$23&lt;=E1944)/(SRP!$C$20:$C$23&gt;=E1944),SRP!$D$20:$D$23)*(G1944/100)*(E1944/1000)),IF(C1944="Wine",SUM(LOOKUP(2,1/(SRP!$B$15:$B$19&lt;=E1944)/(SRP!$C$15:$C$19&gt;=E1944),SRP!$D$15:$D$19)*(G1944/100)*(E1944/1000)),IF(C1944="Ready to Drink",SUM(LOOKUP(2,1/(SRP!$B$10:$B$14&lt;=E1944)/(SRP!$C$10:$C$14&gt;=E1944),SRP!$D$10:$D$14)*(G1944/100)*(E1944/1000)),0))))),2)</f>
        <v>7.59</v>
      </c>
    </row>
    <row r="1945" spans="1:11" x14ac:dyDescent="0.35">
      <c r="A1945" s="2">
        <v>27962</v>
      </c>
      <c r="B1945" s="76" t="s">
        <v>1459</v>
      </c>
      <c r="C1945" s="76" t="s">
        <v>287</v>
      </c>
      <c r="D1945" s="76" t="s">
        <v>5266</v>
      </c>
      <c r="E1945" s="76">
        <v>473</v>
      </c>
      <c r="F1945" s="76">
        <v>24</v>
      </c>
      <c r="G1945" s="77">
        <v>5</v>
      </c>
      <c r="H1945" s="76" t="s">
        <v>3354</v>
      </c>
      <c r="I1945" s="77">
        <v>3.99</v>
      </c>
      <c r="J1945" s="2">
        <v>1</v>
      </c>
      <c r="K1945" s="119" cm="1">
        <f t="array" ref="K1945">ROUND(IF(C1945="Beer",SUM(LOOKUP(2,1/(SRP!$B$7:$B$9&lt;=E1945)/(SRP!$C$7:$C$9&gt;=E1945),SRP!$D$7:$D$9)*(G1945/100)*(E1945/1000)),IF(C1945="Spirits",SUM(LOOKUP(2,1/(SRP!$B$2:$B$6&lt;=E1945)/(SRP!$C$2:$C$6&gt;=E1945),SRP!$D$2:$D$6)*(G1945/100)*(E1945/1000)),IF(AND(C1945="Wine",D1945="Fortified Wines"),SUM(LOOKUP(2,1/(SRP!$B$20:$B$23&lt;=E1945)/(SRP!$C$20:$C$23&gt;=E1945),SRP!$D$20:$D$23)*(G1945/100)*(E1945/1000)),IF(C1945="Wine",SUM(LOOKUP(2,1/(SRP!$B$15:$B$19&lt;=E1945)/(SRP!$C$15:$C$19&gt;=E1945),SRP!$D$15:$D$19)*(G1945/100)*(E1945/1000)),IF(C1945="Ready to Drink",SUM(LOOKUP(2,1/(SRP!$B$10:$B$14&lt;=E1945)/(SRP!$C$10:$C$14&gt;=E1945),SRP!$D$10:$D$14)*(G1945/100)*(E1945/1000)),0))))),2)</f>
        <v>1.65</v>
      </c>
    </row>
    <row r="1946" spans="1:11" x14ac:dyDescent="0.35">
      <c r="A1946" s="2">
        <v>27962</v>
      </c>
      <c r="B1946" s="76" t="s">
        <v>1459</v>
      </c>
      <c r="C1946" s="76" t="s">
        <v>287</v>
      </c>
      <c r="D1946" s="76" t="s">
        <v>5266</v>
      </c>
      <c r="E1946" s="76">
        <v>473</v>
      </c>
      <c r="F1946" s="76">
        <v>24</v>
      </c>
      <c r="G1946" s="77">
        <v>5</v>
      </c>
      <c r="H1946" s="76" t="s">
        <v>3354</v>
      </c>
      <c r="I1946" s="77">
        <v>3.99</v>
      </c>
      <c r="J1946" s="2">
        <v>1</v>
      </c>
      <c r="K1946" s="119" cm="1">
        <f t="array" ref="K1946">ROUND(IF(C1946="Beer",SUM(LOOKUP(2,1/(SRP!$B$7:$B$9&lt;=E1946)/(SRP!$C$7:$C$9&gt;=E1946),SRP!$D$7:$D$9)*(G1946/100)*(E1946/1000)),IF(C1946="Spirits",SUM(LOOKUP(2,1/(SRP!$B$2:$B$6&lt;=E1946)/(SRP!$C$2:$C$6&gt;=E1946),SRP!$D$2:$D$6)*(G1946/100)*(E1946/1000)),IF(AND(C1946="Wine",D1946="Fortified Wines"),SUM(LOOKUP(2,1/(SRP!$B$20:$B$23&lt;=E1946)/(SRP!$C$20:$C$23&gt;=E1946),SRP!$D$20:$D$23)*(G1946/100)*(E1946/1000)),IF(C1946="Wine",SUM(LOOKUP(2,1/(SRP!$B$15:$B$19&lt;=E1946)/(SRP!$C$15:$C$19&gt;=E1946),SRP!$D$15:$D$19)*(G1946/100)*(E1946/1000)),IF(C1946="Ready to Drink",SUM(LOOKUP(2,1/(SRP!$B$10:$B$14&lt;=E1946)/(SRP!$C$10:$C$14&gt;=E1946),SRP!$D$10:$D$14)*(G1946/100)*(E1946/1000)),0))))),2)</f>
        <v>1.65</v>
      </c>
    </row>
    <row r="1947" spans="1:11" x14ac:dyDescent="0.35">
      <c r="A1947" s="2">
        <v>27965</v>
      </c>
      <c r="B1947" s="76" t="s">
        <v>1460</v>
      </c>
      <c r="C1947" s="76" t="s">
        <v>287</v>
      </c>
      <c r="D1947" s="76" t="s">
        <v>5266</v>
      </c>
      <c r="E1947" s="76">
        <v>473</v>
      </c>
      <c r="F1947" s="76">
        <v>24</v>
      </c>
      <c r="G1947" s="77">
        <v>5</v>
      </c>
      <c r="H1947" s="76" t="s">
        <v>3354</v>
      </c>
      <c r="I1947" s="77">
        <v>3.89</v>
      </c>
      <c r="J1947" s="2">
        <v>1</v>
      </c>
      <c r="K1947" s="119" cm="1">
        <f t="array" ref="K1947">ROUND(IF(C1947="Beer",SUM(LOOKUP(2,1/(SRP!$B$7:$B$9&lt;=E1947)/(SRP!$C$7:$C$9&gt;=E1947),SRP!$D$7:$D$9)*(G1947/100)*(E1947/1000)),IF(C1947="Spirits",SUM(LOOKUP(2,1/(SRP!$B$2:$B$6&lt;=E1947)/(SRP!$C$2:$C$6&gt;=E1947),SRP!$D$2:$D$6)*(G1947/100)*(E1947/1000)),IF(AND(C1947="Wine",D1947="Fortified Wines"),SUM(LOOKUP(2,1/(SRP!$B$20:$B$23&lt;=E1947)/(SRP!$C$20:$C$23&gt;=E1947),SRP!$D$20:$D$23)*(G1947/100)*(E1947/1000)),IF(C1947="Wine",SUM(LOOKUP(2,1/(SRP!$B$15:$B$19&lt;=E1947)/(SRP!$C$15:$C$19&gt;=E1947),SRP!$D$15:$D$19)*(G1947/100)*(E1947/1000)),IF(C1947="Ready to Drink",SUM(LOOKUP(2,1/(SRP!$B$10:$B$14&lt;=E1947)/(SRP!$C$10:$C$14&gt;=E1947),SRP!$D$10:$D$14)*(G1947/100)*(E1947/1000)),0))))),2)</f>
        <v>1.65</v>
      </c>
    </row>
    <row r="1948" spans="1:11" x14ac:dyDescent="0.35">
      <c r="A1948" s="2">
        <v>27965</v>
      </c>
      <c r="B1948" s="76" t="s">
        <v>1460</v>
      </c>
      <c r="C1948" s="76" t="s">
        <v>287</v>
      </c>
      <c r="D1948" s="76" t="s">
        <v>5266</v>
      </c>
      <c r="E1948" s="76">
        <v>473</v>
      </c>
      <c r="F1948" s="76">
        <v>24</v>
      </c>
      <c r="G1948" s="77">
        <v>5</v>
      </c>
      <c r="H1948" s="76" t="s">
        <v>3354</v>
      </c>
      <c r="I1948" s="77">
        <v>3.89</v>
      </c>
      <c r="J1948" s="2">
        <v>1</v>
      </c>
      <c r="K1948" s="119" cm="1">
        <f t="array" ref="K1948">ROUND(IF(C1948="Beer",SUM(LOOKUP(2,1/(SRP!$B$7:$B$9&lt;=E1948)/(SRP!$C$7:$C$9&gt;=E1948),SRP!$D$7:$D$9)*(G1948/100)*(E1948/1000)),IF(C1948="Spirits",SUM(LOOKUP(2,1/(SRP!$B$2:$B$6&lt;=E1948)/(SRP!$C$2:$C$6&gt;=E1948),SRP!$D$2:$D$6)*(G1948/100)*(E1948/1000)),IF(AND(C1948="Wine",D1948="Fortified Wines"),SUM(LOOKUP(2,1/(SRP!$B$20:$B$23&lt;=E1948)/(SRP!$C$20:$C$23&gt;=E1948),SRP!$D$20:$D$23)*(G1948/100)*(E1948/1000)),IF(C1948="Wine",SUM(LOOKUP(2,1/(SRP!$B$15:$B$19&lt;=E1948)/(SRP!$C$15:$C$19&gt;=E1948),SRP!$D$15:$D$19)*(G1948/100)*(E1948/1000)),IF(C1948="Ready to Drink",SUM(LOOKUP(2,1/(SRP!$B$10:$B$14&lt;=E1948)/(SRP!$C$10:$C$14&gt;=E1948),SRP!$D$10:$D$14)*(G1948/100)*(E1948/1000)),0))))),2)</f>
        <v>1.65</v>
      </c>
    </row>
    <row r="1949" spans="1:11" x14ac:dyDescent="0.35">
      <c r="A1949" s="2">
        <v>27975</v>
      </c>
      <c r="B1949" s="76" t="s">
        <v>1461</v>
      </c>
      <c r="C1949" s="76" t="s">
        <v>286</v>
      </c>
      <c r="D1949" s="76" t="s">
        <v>5236</v>
      </c>
      <c r="E1949" s="76">
        <v>750</v>
      </c>
      <c r="F1949" s="76">
        <v>12</v>
      </c>
      <c r="G1949" s="77">
        <v>13.5</v>
      </c>
      <c r="H1949" s="76" t="s">
        <v>4851</v>
      </c>
      <c r="I1949" s="77">
        <v>14.99</v>
      </c>
      <c r="J1949" s="2">
        <v>1</v>
      </c>
      <c r="K1949" s="119" cm="1">
        <f t="array" ref="K1949">ROUND(IF(C1949="Beer",SUM(LOOKUP(2,1/(SRP!$B$7:$B$9&lt;=E1949)/(SRP!$C$7:$C$9&gt;=E1949),SRP!$D$7:$D$9)*(G1949/100)*(E1949/1000)),IF(C1949="Spirits",SUM(LOOKUP(2,1/(SRP!$B$2:$B$6&lt;=E1949)/(SRP!$C$2:$C$6&gt;=E1949),SRP!$D$2:$D$6)*(G1949/100)*(E1949/1000)),IF(AND(C1949="Wine",D1949="Fortified Wines"),SUM(LOOKUP(2,1/(SRP!$B$20:$B$23&lt;=E1949)/(SRP!$C$20:$C$23&gt;=E1949),SRP!$D$20:$D$23)*(G1949/100)*(E1949/1000)),IF(C1949="Wine",SUM(LOOKUP(2,1/(SRP!$B$15:$B$19&lt;=E1949)/(SRP!$C$15:$C$19&gt;=E1949),SRP!$D$15:$D$19)*(G1949/100)*(E1949/1000)),IF(C1949="Ready to Drink",SUM(LOOKUP(2,1/(SRP!$B$10:$B$14&lt;=E1949)/(SRP!$C$10:$C$14&gt;=E1949),SRP!$D$10:$D$14)*(G1949/100)*(E1949/1000)),0))))),2)</f>
        <v>7.07</v>
      </c>
    </row>
    <row r="1950" spans="1:11" x14ac:dyDescent="0.35">
      <c r="A1950" s="2">
        <v>27999</v>
      </c>
      <c r="B1950" s="76" t="s">
        <v>1462</v>
      </c>
      <c r="C1950" s="76" t="s">
        <v>287</v>
      </c>
      <c r="D1950" s="76" t="s">
        <v>5310</v>
      </c>
      <c r="E1950" s="76">
        <v>2000</v>
      </c>
      <c r="F1950" s="76">
        <v>6</v>
      </c>
      <c r="G1950" s="77">
        <v>9.9999999999999995E-8</v>
      </c>
      <c r="H1950" s="76" t="s">
        <v>3328</v>
      </c>
      <c r="I1950" s="77">
        <v>8.99</v>
      </c>
      <c r="J1950" s="2">
        <v>4</v>
      </c>
      <c r="K1950" s="119" cm="1">
        <f t="array" ref="K1950">ROUND(IF(C1950="Beer",SUM(LOOKUP(2,1/(SRP!$B$7:$B$9&lt;=E1950)/(SRP!$C$7:$C$9&gt;=E1950),SRP!$D$7:$D$9)*(G1950/100)*(E1950/1000)),IF(C1950="Spirits",SUM(LOOKUP(2,1/(SRP!$B$2:$B$6&lt;=E1950)/(SRP!$C$2:$C$6&gt;=E1950),SRP!$D$2:$D$6)*(G1950/100)*(E1950/1000)),IF(AND(C1950="Wine",D1950="Fortified Wines"),SUM(LOOKUP(2,1/(SRP!$B$20:$B$23&lt;=E1950)/(SRP!$C$20:$C$23&gt;=E1950),SRP!$D$20:$D$23)*(G1950/100)*(E1950/1000)),IF(C1950="Wine",SUM(LOOKUP(2,1/(SRP!$B$15:$B$19&lt;=E1950)/(SRP!$C$15:$C$19&gt;=E1950),SRP!$D$15:$D$19)*(G1950/100)*(E1950/1000)),IF(C1950="Ready to Drink",SUM(LOOKUP(2,1/(SRP!$B$10:$B$14&lt;=E1950)/(SRP!$C$10:$C$14&gt;=E1950),SRP!$D$10:$D$14)*(G1950/100)*(E1950/1000)),0))))),2)</f>
        <v>0</v>
      </c>
    </row>
    <row r="1951" spans="1:11" x14ac:dyDescent="0.35">
      <c r="A1951" s="2">
        <v>28003</v>
      </c>
      <c r="B1951" s="76" t="s">
        <v>1463</v>
      </c>
      <c r="C1951" s="76" t="s">
        <v>287</v>
      </c>
      <c r="D1951" s="76" t="s">
        <v>5266</v>
      </c>
      <c r="E1951" s="76">
        <v>650</v>
      </c>
      <c r="F1951" s="76">
        <v>12</v>
      </c>
      <c r="G1951" s="77">
        <v>5</v>
      </c>
      <c r="H1951" s="76" t="s">
        <v>3376</v>
      </c>
      <c r="I1951" s="77">
        <v>7</v>
      </c>
      <c r="J1951" s="2">
        <v>1</v>
      </c>
      <c r="K1951" s="119" cm="1">
        <f t="array" ref="K1951">ROUND(IF(C1951="Beer",SUM(LOOKUP(2,1/(SRP!$B$7:$B$9&lt;=E1951)/(SRP!$C$7:$C$9&gt;=E1951),SRP!$D$7:$D$9)*(G1951/100)*(E1951/1000)),IF(C1951="Spirits",SUM(LOOKUP(2,1/(SRP!$B$2:$B$6&lt;=E1951)/(SRP!$C$2:$C$6&gt;=E1951),SRP!$D$2:$D$6)*(G1951/100)*(E1951/1000)),IF(AND(C1951="Wine",D1951="Fortified Wines"),SUM(LOOKUP(2,1/(SRP!$B$20:$B$23&lt;=E1951)/(SRP!$C$20:$C$23&gt;=E1951),SRP!$D$20:$D$23)*(G1951/100)*(E1951/1000)),IF(C1951="Wine",SUM(LOOKUP(2,1/(SRP!$B$15:$B$19&lt;=E1951)/(SRP!$C$15:$C$19&gt;=E1951),SRP!$D$15:$D$19)*(G1951/100)*(E1951/1000)),IF(C1951="Ready to Drink",SUM(LOOKUP(2,1/(SRP!$B$10:$B$14&lt;=E1951)/(SRP!$C$10:$C$14&gt;=E1951),SRP!$D$10:$D$14)*(G1951/100)*(E1951/1000)),0))))),2)</f>
        <v>2.27</v>
      </c>
    </row>
    <row r="1952" spans="1:11" x14ac:dyDescent="0.35">
      <c r="A1952" s="2">
        <v>28003</v>
      </c>
      <c r="B1952" s="76" t="s">
        <v>1463</v>
      </c>
      <c r="C1952" s="76" t="s">
        <v>287</v>
      </c>
      <c r="D1952" s="76" t="s">
        <v>5266</v>
      </c>
      <c r="E1952" s="76">
        <v>650</v>
      </c>
      <c r="F1952" s="76">
        <v>12</v>
      </c>
      <c r="G1952" s="77">
        <v>5</v>
      </c>
      <c r="H1952" s="76" t="s">
        <v>3376</v>
      </c>
      <c r="I1952" s="77">
        <v>7</v>
      </c>
      <c r="J1952" s="2">
        <v>1</v>
      </c>
      <c r="K1952" s="119" cm="1">
        <f t="array" ref="K1952">ROUND(IF(C1952="Beer",SUM(LOOKUP(2,1/(SRP!$B$7:$B$9&lt;=E1952)/(SRP!$C$7:$C$9&gt;=E1952),SRP!$D$7:$D$9)*(G1952/100)*(E1952/1000)),IF(C1952="Spirits",SUM(LOOKUP(2,1/(SRP!$B$2:$B$6&lt;=E1952)/(SRP!$C$2:$C$6&gt;=E1952),SRP!$D$2:$D$6)*(G1952/100)*(E1952/1000)),IF(AND(C1952="Wine",D1952="Fortified Wines"),SUM(LOOKUP(2,1/(SRP!$B$20:$B$23&lt;=E1952)/(SRP!$C$20:$C$23&gt;=E1952),SRP!$D$20:$D$23)*(G1952/100)*(E1952/1000)),IF(C1952="Wine",SUM(LOOKUP(2,1/(SRP!$B$15:$B$19&lt;=E1952)/(SRP!$C$15:$C$19&gt;=E1952),SRP!$D$15:$D$19)*(G1952/100)*(E1952/1000)),IF(C1952="Ready to Drink",SUM(LOOKUP(2,1/(SRP!$B$10:$B$14&lt;=E1952)/(SRP!$C$10:$C$14&gt;=E1952),SRP!$D$10:$D$14)*(G1952/100)*(E1952/1000)),0))))),2)</f>
        <v>2.27</v>
      </c>
    </row>
    <row r="1953" spans="1:11" x14ac:dyDescent="0.35">
      <c r="A1953" s="2">
        <v>28007</v>
      </c>
      <c r="B1953" s="76" t="s">
        <v>4708</v>
      </c>
      <c r="C1953" s="76" t="s">
        <v>286</v>
      </c>
      <c r="D1953" s="76" t="s">
        <v>5295</v>
      </c>
      <c r="E1953" s="76">
        <v>750</v>
      </c>
      <c r="F1953" s="76">
        <v>12</v>
      </c>
      <c r="G1953" s="77">
        <v>12.1</v>
      </c>
      <c r="H1953" s="76" t="s">
        <v>3365</v>
      </c>
      <c r="I1953" s="77">
        <v>19.63</v>
      </c>
      <c r="J1953" s="2">
        <v>1</v>
      </c>
      <c r="K1953" s="119" cm="1">
        <f t="array" ref="K1953">ROUND(IF(C1953="Beer",SUM(LOOKUP(2,1/(SRP!$B$7:$B$9&lt;=E1953)/(SRP!$C$7:$C$9&gt;=E1953),SRP!$D$7:$D$9)*(G1953/100)*(E1953/1000)),IF(C1953="Spirits",SUM(LOOKUP(2,1/(SRP!$B$2:$B$6&lt;=E1953)/(SRP!$C$2:$C$6&gt;=E1953),SRP!$D$2:$D$6)*(G1953/100)*(E1953/1000)),IF(AND(C1953="Wine",D1953="Fortified Wines"),SUM(LOOKUP(2,1/(SRP!$B$20:$B$23&lt;=E1953)/(SRP!$C$20:$C$23&gt;=E1953),SRP!$D$20:$D$23)*(G1953/100)*(E1953/1000)),IF(C1953="Wine",SUM(LOOKUP(2,1/(SRP!$B$15:$B$19&lt;=E1953)/(SRP!$C$15:$C$19&gt;=E1953),SRP!$D$15:$D$19)*(G1953/100)*(E1953/1000)),IF(C1953="Ready to Drink",SUM(LOOKUP(2,1/(SRP!$B$10:$B$14&lt;=E1953)/(SRP!$C$10:$C$14&gt;=E1953),SRP!$D$10:$D$14)*(G1953/100)*(E1953/1000)),0))))),2)</f>
        <v>6.34</v>
      </c>
    </row>
    <row r="1954" spans="1:11" x14ac:dyDescent="0.35">
      <c r="A1954" s="2">
        <v>28013</v>
      </c>
      <c r="B1954" s="76" t="s">
        <v>3060</v>
      </c>
      <c r="C1954" s="76" t="s">
        <v>285</v>
      </c>
      <c r="D1954" s="76" t="s">
        <v>6931</v>
      </c>
      <c r="E1954" s="76">
        <v>750</v>
      </c>
      <c r="F1954" s="76">
        <v>6</v>
      </c>
      <c r="G1954" s="77">
        <v>40</v>
      </c>
      <c r="H1954" s="76" t="s">
        <v>3306</v>
      </c>
      <c r="I1954" s="77">
        <v>40.19</v>
      </c>
      <c r="J1954" s="2">
        <v>1</v>
      </c>
      <c r="K1954" s="119" cm="1">
        <f t="array" ref="K1954">ROUND(IF(C1954="Beer",SUM(LOOKUP(2,1/(SRP!$B$7:$B$9&lt;=E1954)/(SRP!$C$7:$C$9&gt;=E1954),SRP!$D$7:$D$9)*(G1954/100)*(E1954/1000)),IF(C1954="Spirits",SUM(LOOKUP(2,1/(SRP!$B$2:$B$6&lt;=E1954)/(SRP!$C$2:$C$6&gt;=E1954),SRP!$D$2:$D$6)*(G1954/100)*(E1954/1000)),IF(AND(C1954="Wine",D1954="Fortified Wines"),SUM(LOOKUP(2,1/(SRP!$B$20:$B$23&lt;=E1954)/(SRP!$C$20:$C$23&gt;=E1954),SRP!$D$20:$D$23)*(G1954/100)*(E1954/1000)),IF(C1954="Wine",SUM(LOOKUP(2,1/(SRP!$B$15:$B$19&lt;=E1954)/(SRP!$C$15:$C$19&gt;=E1954),SRP!$D$15:$D$19)*(G1954/100)*(E1954/1000)),IF(C1954="Ready to Drink",SUM(LOOKUP(2,1/(SRP!$B$10:$B$14&lt;=E1954)/(SRP!$C$10:$C$14&gt;=E1954),SRP!$D$10:$D$14)*(G1954/100)*(E1954/1000)),0))))),2)</f>
        <v>20.94</v>
      </c>
    </row>
    <row r="1955" spans="1:11" x14ac:dyDescent="0.35">
      <c r="A1955" s="2">
        <v>28091</v>
      </c>
      <c r="B1955" s="76" t="s">
        <v>1464</v>
      </c>
      <c r="C1955" s="76" t="s">
        <v>285</v>
      </c>
      <c r="D1955" s="76" t="s">
        <v>6931</v>
      </c>
      <c r="E1955" s="76">
        <v>750</v>
      </c>
      <c r="F1955" s="76">
        <v>6</v>
      </c>
      <c r="G1955" s="77">
        <v>41.5</v>
      </c>
      <c r="H1955" s="76" t="s">
        <v>3297</v>
      </c>
      <c r="I1955" s="77">
        <v>54.99</v>
      </c>
      <c r="J1955" s="2">
        <v>1</v>
      </c>
      <c r="K1955" s="119" cm="1">
        <f t="array" ref="K1955">ROUND(IF(C1955="Beer",SUM(LOOKUP(2,1/(SRP!$B$7:$B$9&lt;=E1955)/(SRP!$C$7:$C$9&gt;=E1955),SRP!$D$7:$D$9)*(G1955/100)*(E1955/1000)),IF(C1955="Spirits",SUM(LOOKUP(2,1/(SRP!$B$2:$B$6&lt;=E1955)/(SRP!$C$2:$C$6&gt;=E1955),SRP!$D$2:$D$6)*(G1955/100)*(E1955/1000)),IF(AND(C1955="Wine",D1955="Fortified Wines"),SUM(LOOKUP(2,1/(SRP!$B$20:$B$23&lt;=E1955)/(SRP!$C$20:$C$23&gt;=E1955),SRP!$D$20:$D$23)*(G1955/100)*(E1955/1000)),IF(C1955="Wine",SUM(LOOKUP(2,1/(SRP!$B$15:$B$19&lt;=E1955)/(SRP!$C$15:$C$19&gt;=E1955),SRP!$D$15:$D$19)*(G1955/100)*(E1955/1000)),IF(C1955="Ready to Drink",SUM(LOOKUP(2,1/(SRP!$B$10:$B$14&lt;=E1955)/(SRP!$C$10:$C$14&gt;=E1955),SRP!$D$10:$D$14)*(G1955/100)*(E1955/1000)),0))))),2)</f>
        <v>21.73</v>
      </c>
    </row>
    <row r="1956" spans="1:11" x14ac:dyDescent="0.35">
      <c r="A1956" s="2">
        <v>28107</v>
      </c>
      <c r="B1956" s="76" t="s">
        <v>1465</v>
      </c>
      <c r="C1956" s="76" t="s">
        <v>285</v>
      </c>
      <c r="D1956" s="76" t="s">
        <v>6960</v>
      </c>
      <c r="E1956" s="76">
        <v>750</v>
      </c>
      <c r="F1956" s="76">
        <v>6</v>
      </c>
      <c r="G1956" s="77">
        <v>40</v>
      </c>
      <c r="H1956" s="76" t="s">
        <v>3279</v>
      </c>
      <c r="I1956" s="77">
        <v>94.49</v>
      </c>
      <c r="J1956" s="2">
        <v>1</v>
      </c>
      <c r="K1956" s="119" cm="1">
        <f t="array" ref="K1956">ROUND(IF(C1956="Beer",SUM(LOOKUP(2,1/(SRP!$B$7:$B$9&lt;=E1956)/(SRP!$C$7:$C$9&gt;=E1956),SRP!$D$7:$D$9)*(G1956/100)*(E1956/1000)),IF(C1956="Spirits",SUM(LOOKUP(2,1/(SRP!$B$2:$B$6&lt;=E1956)/(SRP!$C$2:$C$6&gt;=E1956),SRP!$D$2:$D$6)*(G1956/100)*(E1956/1000)),IF(AND(C1956="Wine",D1956="Fortified Wines"),SUM(LOOKUP(2,1/(SRP!$B$20:$B$23&lt;=E1956)/(SRP!$C$20:$C$23&gt;=E1956),SRP!$D$20:$D$23)*(G1956/100)*(E1956/1000)),IF(C1956="Wine",SUM(LOOKUP(2,1/(SRP!$B$15:$B$19&lt;=E1956)/(SRP!$C$15:$C$19&gt;=E1956),SRP!$D$15:$D$19)*(G1956/100)*(E1956/1000)),IF(C1956="Ready to Drink",SUM(LOOKUP(2,1/(SRP!$B$10:$B$14&lt;=E1956)/(SRP!$C$10:$C$14&gt;=E1956),SRP!$D$10:$D$14)*(G1956/100)*(E1956/1000)),0))))),2)</f>
        <v>20.94</v>
      </c>
    </row>
    <row r="1957" spans="1:11" x14ac:dyDescent="0.35">
      <c r="A1957" s="2">
        <v>28111</v>
      </c>
      <c r="B1957" s="76" t="s">
        <v>278</v>
      </c>
      <c r="C1957" s="76" t="s">
        <v>286</v>
      </c>
      <c r="D1957" s="76" t="s">
        <v>5232</v>
      </c>
      <c r="E1957" s="76">
        <v>750</v>
      </c>
      <c r="F1957" s="76">
        <v>12</v>
      </c>
      <c r="G1957" s="77">
        <v>12</v>
      </c>
      <c r="H1957" s="76" t="s">
        <v>3297</v>
      </c>
      <c r="I1957" s="77">
        <v>14.99</v>
      </c>
      <c r="J1957" s="2">
        <v>1</v>
      </c>
      <c r="K1957" s="119" cm="1">
        <f t="array" ref="K1957">ROUND(IF(C1957="Beer",SUM(LOOKUP(2,1/(SRP!$B$7:$B$9&lt;=E1957)/(SRP!$C$7:$C$9&gt;=E1957),SRP!$D$7:$D$9)*(G1957/100)*(E1957/1000)),IF(C1957="Spirits",SUM(LOOKUP(2,1/(SRP!$B$2:$B$6&lt;=E1957)/(SRP!$C$2:$C$6&gt;=E1957),SRP!$D$2:$D$6)*(G1957/100)*(E1957/1000)),IF(AND(C1957="Wine",D1957="Fortified Wines"),SUM(LOOKUP(2,1/(SRP!$B$20:$B$23&lt;=E1957)/(SRP!$C$20:$C$23&gt;=E1957),SRP!$D$20:$D$23)*(G1957/100)*(E1957/1000)),IF(C1957="Wine",SUM(LOOKUP(2,1/(SRP!$B$15:$B$19&lt;=E1957)/(SRP!$C$15:$C$19&gt;=E1957),SRP!$D$15:$D$19)*(G1957/100)*(E1957/1000)),IF(C1957="Ready to Drink",SUM(LOOKUP(2,1/(SRP!$B$10:$B$14&lt;=E1957)/(SRP!$C$10:$C$14&gt;=E1957),SRP!$D$10:$D$14)*(G1957/100)*(E1957/1000)),0))))),2)</f>
        <v>6.28</v>
      </c>
    </row>
    <row r="1958" spans="1:11" x14ac:dyDescent="0.35">
      <c r="A1958" s="2">
        <v>28112</v>
      </c>
      <c r="B1958" s="76" t="s">
        <v>259</v>
      </c>
      <c r="C1958" s="76" t="s">
        <v>286</v>
      </c>
      <c r="D1958" s="76" t="s">
        <v>5264</v>
      </c>
      <c r="E1958" s="76">
        <v>750</v>
      </c>
      <c r="F1958" s="76">
        <v>12</v>
      </c>
      <c r="G1958" s="77">
        <v>8</v>
      </c>
      <c r="H1958" s="76" t="s">
        <v>3297</v>
      </c>
      <c r="I1958" s="77">
        <v>11.99</v>
      </c>
      <c r="J1958" s="2">
        <v>1</v>
      </c>
      <c r="K1958" s="119" cm="1">
        <f t="array" ref="K1958">ROUND(IF(C1958="Beer",SUM(LOOKUP(2,1/(SRP!$B$7:$B$9&lt;=E1958)/(SRP!$C$7:$C$9&gt;=E1958),SRP!$D$7:$D$9)*(G1958/100)*(E1958/1000)),IF(C1958="Spirits",SUM(LOOKUP(2,1/(SRP!$B$2:$B$6&lt;=E1958)/(SRP!$C$2:$C$6&gt;=E1958),SRP!$D$2:$D$6)*(G1958/100)*(E1958/1000)),IF(AND(C1958="Wine",D1958="Fortified Wines"),SUM(LOOKUP(2,1/(SRP!$B$20:$B$23&lt;=E1958)/(SRP!$C$20:$C$23&gt;=E1958),SRP!$D$20:$D$23)*(G1958/100)*(E1958/1000)),IF(C1958="Wine",SUM(LOOKUP(2,1/(SRP!$B$15:$B$19&lt;=E1958)/(SRP!$C$15:$C$19&gt;=E1958),SRP!$D$15:$D$19)*(G1958/100)*(E1958/1000)),IF(C1958="Ready to Drink",SUM(LOOKUP(2,1/(SRP!$B$10:$B$14&lt;=E1958)/(SRP!$C$10:$C$14&gt;=E1958),SRP!$D$10:$D$14)*(G1958/100)*(E1958/1000)),0))))),2)</f>
        <v>4.1900000000000004</v>
      </c>
    </row>
    <row r="1959" spans="1:11" x14ac:dyDescent="0.35">
      <c r="A1959" s="2">
        <v>28120</v>
      </c>
      <c r="B1959" s="76" t="s">
        <v>1466</v>
      </c>
      <c r="C1959" s="76" t="s">
        <v>287</v>
      </c>
      <c r="D1959" s="76" t="s">
        <v>5266</v>
      </c>
      <c r="E1959" s="76">
        <v>4260</v>
      </c>
      <c r="F1959" s="76">
        <v>2</v>
      </c>
      <c r="G1959" s="77">
        <v>5</v>
      </c>
      <c r="H1959" s="76" t="s">
        <v>3375</v>
      </c>
      <c r="I1959" s="77">
        <v>32.99</v>
      </c>
      <c r="J1959" s="2">
        <v>12</v>
      </c>
      <c r="K1959" s="119" cm="1">
        <f t="array" ref="K1959">ROUND(IF(C1959="Beer",SUM(LOOKUP(2,1/(SRP!$B$7:$B$9&lt;=E1959)/(SRP!$C$7:$C$9&gt;=E1959),SRP!$D$7:$D$9)*(G1959/100)*(E1959/1000)),IF(C1959="Spirits",SUM(LOOKUP(2,1/(SRP!$B$2:$B$6&lt;=E1959)/(SRP!$C$2:$C$6&gt;=E1959),SRP!$D$2:$D$6)*(G1959/100)*(E1959/1000)),IF(AND(C1959="Wine",D1959="Fortified Wines"),SUM(LOOKUP(2,1/(SRP!$B$20:$B$23&lt;=E1959)/(SRP!$C$20:$C$23&gt;=E1959),SRP!$D$20:$D$23)*(G1959/100)*(E1959/1000)),IF(C1959="Wine",SUM(LOOKUP(2,1/(SRP!$B$15:$B$19&lt;=E1959)/(SRP!$C$15:$C$19&gt;=E1959),SRP!$D$15:$D$19)*(G1959/100)*(E1959/1000)),IF(C1959="Ready to Drink",SUM(LOOKUP(2,1/(SRP!$B$10:$B$14&lt;=E1959)/(SRP!$C$10:$C$14&gt;=E1959),SRP!$D$10:$D$14)*(G1959/100)*(E1959/1000)),0))))),2)</f>
        <v>14.87</v>
      </c>
    </row>
    <row r="1960" spans="1:11" x14ac:dyDescent="0.35">
      <c r="A1960" s="2">
        <v>28137</v>
      </c>
      <c r="B1960" s="76" t="s">
        <v>257</v>
      </c>
      <c r="C1960" s="76" t="s">
        <v>286</v>
      </c>
      <c r="D1960" s="76" t="s">
        <v>5289</v>
      </c>
      <c r="E1960" s="76">
        <v>750</v>
      </c>
      <c r="F1960" s="76">
        <v>12</v>
      </c>
      <c r="G1960" s="77">
        <v>12</v>
      </c>
      <c r="H1960" s="76" t="s">
        <v>5939</v>
      </c>
      <c r="I1960" s="77">
        <v>11.99</v>
      </c>
      <c r="J1960" s="2">
        <v>1</v>
      </c>
      <c r="K1960" s="119" cm="1">
        <f t="array" ref="K1960">ROUND(IF(C1960="Beer",SUM(LOOKUP(2,1/(SRP!$B$7:$B$9&lt;=E1960)/(SRP!$C$7:$C$9&gt;=E1960),SRP!$D$7:$D$9)*(G1960/100)*(E1960/1000)),IF(C1960="Spirits",SUM(LOOKUP(2,1/(SRP!$B$2:$B$6&lt;=E1960)/(SRP!$C$2:$C$6&gt;=E1960),SRP!$D$2:$D$6)*(G1960/100)*(E1960/1000)),IF(AND(C1960="Wine",D1960="Fortified Wines"),SUM(LOOKUP(2,1/(SRP!$B$20:$B$23&lt;=E1960)/(SRP!$C$20:$C$23&gt;=E1960),SRP!$D$20:$D$23)*(G1960/100)*(E1960/1000)),IF(C1960="Wine",SUM(LOOKUP(2,1/(SRP!$B$15:$B$19&lt;=E1960)/(SRP!$C$15:$C$19&gt;=E1960),SRP!$D$15:$D$19)*(G1960/100)*(E1960/1000)),IF(C1960="Ready to Drink",SUM(LOOKUP(2,1/(SRP!$B$10:$B$14&lt;=E1960)/(SRP!$C$10:$C$14&gt;=E1960),SRP!$D$10:$D$14)*(G1960/100)*(E1960/1000)),0))))),2)</f>
        <v>6.28</v>
      </c>
    </row>
    <row r="1961" spans="1:11" x14ac:dyDescent="0.35">
      <c r="A1961" s="2">
        <v>28190</v>
      </c>
      <c r="B1961" s="76" t="s">
        <v>1468</v>
      </c>
      <c r="C1961" s="76" t="s">
        <v>285</v>
      </c>
      <c r="D1961" s="76" t="s">
        <v>5255</v>
      </c>
      <c r="E1961" s="76">
        <v>750</v>
      </c>
      <c r="F1961" s="76">
        <v>6</v>
      </c>
      <c r="G1961" s="77">
        <v>40</v>
      </c>
      <c r="H1961" s="76" t="s">
        <v>3285</v>
      </c>
      <c r="I1961" s="77">
        <v>99.99</v>
      </c>
      <c r="J1961" s="2">
        <v>1</v>
      </c>
      <c r="K1961" s="119" cm="1">
        <f t="array" ref="K1961">ROUND(IF(C1961="Beer",SUM(LOOKUP(2,1/(SRP!$B$7:$B$9&lt;=E1961)/(SRP!$C$7:$C$9&gt;=E1961),SRP!$D$7:$D$9)*(G1961/100)*(E1961/1000)),IF(C1961="Spirits",SUM(LOOKUP(2,1/(SRP!$B$2:$B$6&lt;=E1961)/(SRP!$C$2:$C$6&gt;=E1961),SRP!$D$2:$D$6)*(G1961/100)*(E1961/1000)),IF(AND(C1961="Wine",D1961="Fortified Wines"),SUM(LOOKUP(2,1/(SRP!$B$20:$B$23&lt;=E1961)/(SRP!$C$20:$C$23&gt;=E1961),SRP!$D$20:$D$23)*(G1961/100)*(E1961/1000)),IF(C1961="Wine",SUM(LOOKUP(2,1/(SRP!$B$15:$B$19&lt;=E1961)/(SRP!$C$15:$C$19&gt;=E1961),SRP!$D$15:$D$19)*(G1961/100)*(E1961/1000)),IF(C1961="Ready to Drink",SUM(LOOKUP(2,1/(SRP!$B$10:$B$14&lt;=E1961)/(SRP!$C$10:$C$14&gt;=E1961),SRP!$D$10:$D$14)*(G1961/100)*(E1961/1000)),0))))),2)</f>
        <v>20.94</v>
      </c>
    </row>
    <row r="1962" spans="1:11" x14ac:dyDescent="0.35">
      <c r="A1962" s="2">
        <v>28221</v>
      </c>
      <c r="B1962" s="76" t="s">
        <v>1469</v>
      </c>
      <c r="C1962" s="76" t="s">
        <v>287</v>
      </c>
      <c r="D1962" s="76" t="s">
        <v>5240</v>
      </c>
      <c r="E1962" s="76">
        <v>473</v>
      </c>
      <c r="F1962" s="76">
        <v>24</v>
      </c>
      <c r="G1962" s="77">
        <v>5.6</v>
      </c>
      <c r="H1962" s="76" t="s">
        <v>4409</v>
      </c>
      <c r="I1962" s="77">
        <v>4.25</v>
      </c>
      <c r="J1962" s="2">
        <v>1</v>
      </c>
      <c r="K1962" s="119" cm="1">
        <f t="array" ref="K1962">ROUND(IF(C1962="Beer",SUM(LOOKUP(2,1/(SRP!$B$7:$B$9&lt;=E1962)/(SRP!$C$7:$C$9&gt;=E1962),SRP!$D$7:$D$9)*(G1962/100)*(E1962/1000)),IF(C1962="Spirits",SUM(LOOKUP(2,1/(SRP!$B$2:$B$6&lt;=E1962)/(SRP!$C$2:$C$6&gt;=E1962),SRP!$D$2:$D$6)*(G1962/100)*(E1962/1000)),IF(AND(C1962="Wine",D1962="Fortified Wines"),SUM(LOOKUP(2,1/(SRP!$B$20:$B$23&lt;=E1962)/(SRP!$C$20:$C$23&gt;=E1962),SRP!$D$20:$D$23)*(G1962/100)*(E1962/1000)),IF(C1962="Wine",SUM(LOOKUP(2,1/(SRP!$B$15:$B$19&lt;=E1962)/(SRP!$C$15:$C$19&gt;=E1962),SRP!$D$15:$D$19)*(G1962/100)*(E1962/1000)),IF(C1962="Ready to Drink",SUM(LOOKUP(2,1/(SRP!$B$10:$B$14&lt;=E1962)/(SRP!$C$10:$C$14&gt;=E1962),SRP!$D$10:$D$14)*(G1962/100)*(E1962/1000)),0))))),2)</f>
        <v>1.85</v>
      </c>
    </row>
    <row r="1963" spans="1:11" x14ac:dyDescent="0.35">
      <c r="A1963" s="2">
        <v>28221</v>
      </c>
      <c r="B1963" s="76" t="s">
        <v>1469</v>
      </c>
      <c r="C1963" s="76" t="s">
        <v>287</v>
      </c>
      <c r="D1963" s="76" t="s">
        <v>5240</v>
      </c>
      <c r="E1963" s="76">
        <v>473</v>
      </c>
      <c r="F1963" s="76">
        <v>24</v>
      </c>
      <c r="G1963" s="77">
        <v>5.6</v>
      </c>
      <c r="H1963" s="76" t="s">
        <v>4409</v>
      </c>
      <c r="I1963" s="77">
        <v>4.25</v>
      </c>
      <c r="J1963" s="2">
        <v>1</v>
      </c>
      <c r="K1963" s="119" cm="1">
        <f t="array" ref="K1963">ROUND(IF(C1963="Beer",SUM(LOOKUP(2,1/(SRP!$B$7:$B$9&lt;=E1963)/(SRP!$C$7:$C$9&gt;=E1963),SRP!$D$7:$D$9)*(G1963/100)*(E1963/1000)),IF(C1963="Spirits",SUM(LOOKUP(2,1/(SRP!$B$2:$B$6&lt;=E1963)/(SRP!$C$2:$C$6&gt;=E1963),SRP!$D$2:$D$6)*(G1963/100)*(E1963/1000)),IF(AND(C1963="Wine",D1963="Fortified Wines"),SUM(LOOKUP(2,1/(SRP!$B$20:$B$23&lt;=E1963)/(SRP!$C$20:$C$23&gt;=E1963),SRP!$D$20:$D$23)*(G1963/100)*(E1963/1000)),IF(C1963="Wine",SUM(LOOKUP(2,1/(SRP!$B$15:$B$19&lt;=E1963)/(SRP!$C$15:$C$19&gt;=E1963),SRP!$D$15:$D$19)*(G1963/100)*(E1963/1000)),IF(C1963="Ready to Drink",SUM(LOOKUP(2,1/(SRP!$B$10:$B$14&lt;=E1963)/(SRP!$C$10:$C$14&gt;=E1963),SRP!$D$10:$D$14)*(G1963/100)*(E1963/1000)),0))))),2)</f>
        <v>1.85</v>
      </c>
    </row>
    <row r="1964" spans="1:11" x14ac:dyDescent="0.35">
      <c r="A1964" s="2">
        <v>28246</v>
      </c>
      <c r="B1964" s="76" t="s">
        <v>1470</v>
      </c>
      <c r="C1964" s="76" t="s">
        <v>286</v>
      </c>
      <c r="D1964" s="76" t="s">
        <v>5247</v>
      </c>
      <c r="E1964" s="76">
        <v>750</v>
      </c>
      <c r="F1964" s="76">
        <v>12</v>
      </c>
      <c r="G1964" s="77">
        <v>14.5</v>
      </c>
      <c r="H1964" s="76" t="s">
        <v>3308</v>
      </c>
      <c r="I1964" s="77">
        <v>25.99</v>
      </c>
      <c r="J1964" s="2">
        <v>1</v>
      </c>
      <c r="K1964" s="119" cm="1">
        <f t="array" ref="K1964">ROUND(IF(C1964="Beer",SUM(LOOKUP(2,1/(SRP!$B$7:$B$9&lt;=E1964)/(SRP!$C$7:$C$9&gt;=E1964),SRP!$D$7:$D$9)*(G1964/100)*(E1964/1000)),IF(C1964="Spirits",SUM(LOOKUP(2,1/(SRP!$B$2:$B$6&lt;=E1964)/(SRP!$C$2:$C$6&gt;=E1964),SRP!$D$2:$D$6)*(G1964/100)*(E1964/1000)),IF(AND(C1964="Wine",D1964="Fortified Wines"),SUM(LOOKUP(2,1/(SRP!$B$20:$B$23&lt;=E1964)/(SRP!$C$20:$C$23&gt;=E1964),SRP!$D$20:$D$23)*(G1964/100)*(E1964/1000)),IF(C1964="Wine",SUM(LOOKUP(2,1/(SRP!$B$15:$B$19&lt;=E1964)/(SRP!$C$15:$C$19&gt;=E1964),SRP!$D$15:$D$19)*(G1964/100)*(E1964/1000)),IF(C1964="Ready to Drink",SUM(LOOKUP(2,1/(SRP!$B$10:$B$14&lt;=E1964)/(SRP!$C$10:$C$14&gt;=E1964),SRP!$D$10:$D$14)*(G1964/100)*(E1964/1000)),0))))),2)</f>
        <v>7.59</v>
      </c>
    </row>
    <row r="1965" spans="1:11" x14ac:dyDescent="0.35">
      <c r="A1965" s="2">
        <v>28258</v>
      </c>
      <c r="B1965" s="76" t="s">
        <v>1472</v>
      </c>
      <c r="C1965" s="76" t="s">
        <v>285</v>
      </c>
      <c r="D1965" s="76" t="s">
        <v>5231</v>
      </c>
      <c r="E1965" s="76">
        <v>750</v>
      </c>
      <c r="F1965" s="76">
        <v>12</v>
      </c>
      <c r="G1965" s="77">
        <v>40</v>
      </c>
      <c r="H1965" s="76" t="s">
        <v>3366</v>
      </c>
      <c r="I1965" s="77">
        <v>22.99</v>
      </c>
      <c r="J1965" s="2">
        <v>1</v>
      </c>
      <c r="K1965" s="119" cm="1">
        <f t="array" ref="K1965">ROUND(IF(C1965="Beer",SUM(LOOKUP(2,1/(SRP!$B$7:$B$9&lt;=E1965)/(SRP!$C$7:$C$9&gt;=E1965),SRP!$D$7:$D$9)*(G1965/100)*(E1965/1000)),IF(C1965="Spirits",SUM(LOOKUP(2,1/(SRP!$B$2:$B$6&lt;=E1965)/(SRP!$C$2:$C$6&gt;=E1965),SRP!$D$2:$D$6)*(G1965/100)*(E1965/1000)),IF(AND(C1965="Wine",D1965="Fortified Wines"),SUM(LOOKUP(2,1/(SRP!$B$20:$B$23&lt;=E1965)/(SRP!$C$20:$C$23&gt;=E1965),SRP!$D$20:$D$23)*(G1965/100)*(E1965/1000)),IF(C1965="Wine",SUM(LOOKUP(2,1/(SRP!$B$15:$B$19&lt;=E1965)/(SRP!$C$15:$C$19&gt;=E1965),SRP!$D$15:$D$19)*(G1965/100)*(E1965/1000)),IF(C1965="Ready to Drink",SUM(LOOKUP(2,1/(SRP!$B$10:$B$14&lt;=E1965)/(SRP!$C$10:$C$14&gt;=E1965),SRP!$D$10:$D$14)*(G1965/100)*(E1965/1000)),0))))),2)</f>
        <v>20.94</v>
      </c>
    </row>
    <row r="1966" spans="1:11" x14ac:dyDescent="0.35">
      <c r="A1966" s="2">
        <v>28266</v>
      </c>
      <c r="B1966" s="76" t="s">
        <v>3390</v>
      </c>
      <c r="C1966" s="76" t="s">
        <v>5938</v>
      </c>
      <c r="D1966" s="76" t="s">
        <v>5298</v>
      </c>
      <c r="E1966" s="76">
        <v>473</v>
      </c>
      <c r="F1966" s="76">
        <v>24</v>
      </c>
      <c r="G1966" s="77">
        <v>4.0999999999999996</v>
      </c>
      <c r="H1966" s="76" t="s">
        <v>3354</v>
      </c>
      <c r="I1966" s="77">
        <v>4.29</v>
      </c>
      <c r="J1966" s="2">
        <v>1</v>
      </c>
      <c r="K1966" s="119" cm="1">
        <f t="array" ref="K1966">ROUND(IF(C1966="Beer",SUM(LOOKUP(2,1/(SRP!$B$7:$B$9&lt;=E1966)/(SRP!$C$7:$C$9&gt;=E1966),SRP!$D$7:$D$9)*(G1966/100)*(E1966/1000)),IF(C1966="Spirits",SUM(LOOKUP(2,1/(SRP!$B$2:$B$6&lt;=E1966)/(SRP!$C$2:$C$6&gt;=E1966),SRP!$D$2:$D$6)*(G1966/100)*(E1966/1000)),IF(AND(C1966="Wine",D1966="Fortified Wines"),SUM(LOOKUP(2,1/(SRP!$B$20:$B$23&lt;=E1966)/(SRP!$C$20:$C$23&gt;=E1966),SRP!$D$20:$D$23)*(G1966/100)*(E1966/1000)),IF(C1966="Wine",SUM(LOOKUP(2,1/(SRP!$B$15:$B$19&lt;=E1966)/(SRP!$C$15:$C$19&gt;=E1966),SRP!$D$15:$D$19)*(G1966/100)*(E1966/1000)),IF(C1966="Ready to Drink",SUM(LOOKUP(2,1/(SRP!$B$10:$B$14&lt;=E1966)/(SRP!$C$10:$C$14&gt;=E1966),SRP!$D$10:$D$14)*(G1966/100)*(E1966/1000)),0))))),2)</f>
        <v>1.43</v>
      </c>
    </row>
    <row r="1967" spans="1:11" x14ac:dyDescent="0.35">
      <c r="A1967" s="2">
        <v>28266</v>
      </c>
      <c r="B1967" s="76" t="s">
        <v>3390</v>
      </c>
      <c r="C1967" s="76" t="s">
        <v>5938</v>
      </c>
      <c r="D1967" s="76" t="s">
        <v>5298</v>
      </c>
      <c r="E1967" s="76">
        <v>473</v>
      </c>
      <c r="F1967" s="76">
        <v>24</v>
      </c>
      <c r="G1967" s="77">
        <v>4.0999999999999996</v>
      </c>
      <c r="H1967" s="76" t="s">
        <v>3354</v>
      </c>
      <c r="I1967" s="77">
        <v>4.29</v>
      </c>
      <c r="J1967" s="2">
        <v>1</v>
      </c>
      <c r="K1967" s="119" cm="1">
        <f t="array" ref="K1967">ROUND(IF(C1967="Beer",SUM(LOOKUP(2,1/(SRP!$B$7:$B$9&lt;=E1967)/(SRP!$C$7:$C$9&gt;=E1967),SRP!$D$7:$D$9)*(G1967/100)*(E1967/1000)),IF(C1967="Spirits",SUM(LOOKUP(2,1/(SRP!$B$2:$B$6&lt;=E1967)/(SRP!$C$2:$C$6&gt;=E1967),SRP!$D$2:$D$6)*(G1967/100)*(E1967/1000)),IF(AND(C1967="Wine",D1967="Fortified Wines"),SUM(LOOKUP(2,1/(SRP!$B$20:$B$23&lt;=E1967)/(SRP!$C$20:$C$23&gt;=E1967),SRP!$D$20:$D$23)*(G1967/100)*(E1967/1000)),IF(C1967="Wine",SUM(LOOKUP(2,1/(SRP!$B$15:$B$19&lt;=E1967)/(SRP!$C$15:$C$19&gt;=E1967),SRP!$D$15:$D$19)*(G1967/100)*(E1967/1000)),IF(C1967="Ready to Drink",SUM(LOOKUP(2,1/(SRP!$B$10:$B$14&lt;=E1967)/(SRP!$C$10:$C$14&gt;=E1967),SRP!$D$10:$D$14)*(G1967/100)*(E1967/1000)),0))))),2)</f>
        <v>1.43</v>
      </c>
    </row>
    <row r="1968" spans="1:11" x14ac:dyDescent="0.35">
      <c r="A1968" s="2">
        <v>28267</v>
      </c>
      <c r="B1968" s="76" t="s">
        <v>1473</v>
      </c>
      <c r="C1968" s="76" t="s">
        <v>5938</v>
      </c>
      <c r="D1968" s="76" t="s">
        <v>5279</v>
      </c>
      <c r="E1968" s="76">
        <v>473</v>
      </c>
      <c r="F1968" s="76">
        <v>24</v>
      </c>
      <c r="G1968" s="77">
        <v>4.0999999999999996</v>
      </c>
      <c r="H1968" s="76" t="s">
        <v>3354</v>
      </c>
      <c r="I1968" s="77">
        <v>4.29</v>
      </c>
      <c r="J1968" s="2">
        <v>1</v>
      </c>
      <c r="K1968" s="119" cm="1">
        <f t="array" ref="K1968">ROUND(IF(C1968="Beer",SUM(LOOKUP(2,1/(SRP!$B$7:$B$9&lt;=E1968)/(SRP!$C$7:$C$9&gt;=E1968),SRP!$D$7:$D$9)*(G1968/100)*(E1968/1000)),IF(C1968="Spirits",SUM(LOOKUP(2,1/(SRP!$B$2:$B$6&lt;=E1968)/(SRP!$C$2:$C$6&gt;=E1968),SRP!$D$2:$D$6)*(G1968/100)*(E1968/1000)),IF(AND(C1968="Wine",D1968="Fortified Wines"),SUM(LOOKUP(2,1/(SRP!$B$20:$B$23&lt;=E1968)/(SRP!$C$20:$C$23&gt;=E1968),SRP!$D$20:$D$23)*(G1968/100)*(E1968/1000)),IF(C1968="Wine",SUM(LOOKUP(2,1/(SRP!$B$15:$B$19&lt;=E1968)/(SRP!$C$15:$C$19&gt;=E1968),SRP!$D$15:$D$19)*(G1968/100)*(E1968/1000)),IF(C1968="Ready to Drink",SUM(LOOKUP(2,1/(SRP!$B$10:$B$14&lt;=E1968)/(SRP!$C$10:$C$14&gt;=E1968),SRP!$D$10:$D$14)*(G1968/100)*(E1968/1000)),0))))),2)</f>
        <v>1.43</v>
      </c>
    </row>
    <row r="1969" spans="1:11" x14ac:dyDescent="0.35">
      <c r="A1969" s="2">
        <v>28267</v>
      </c>
      <c r="B1969" s="76" t="s">
        <v>1473</v>
      </c>
      <c r="C1969" s="76" t="s">
        <v>5938</v>
      </c>
      <c r="D1969" s="76" t="s">
        <v>5279</v>
      </c>
      <c r="E1969" s="76">
        <v>473</v>
      </c>
      <c r="F1969" s="76">
        <v>24</v>
      </c>
      <c r="G1969" s="77">
        <v>4.0999999999999996</v>
      </c>
      <c r="H1969" s="76" t="s">
        <v>3354</v>
      </c>
      <c r="I1969" s="77">
        <v>4.29</v>
      </c>
      <c r="J1969" s="2">
        <v>1</v>
      </c>
      <c r="K1969" s="119" cm="1">
        <f t="array" ref="K1969">ROUND(IF(C1969="Beer",SUM(LOOKUP(2,1/(SRP!$B$7:$B$9&lt;=E1969)/(SRP!$C$7:$C$9&gt;=E1969),SRP!$D$7:$D$9)*(G1969/100)*(E1969/1000)),IF(C1969="Spirits",SUM(LOOKUP(2,1/(SRP!$B$2:$B$6&lt;=E1969)/(SRP!$C$2:$C$6&gt;=E1969),SRP!$D$2:$D$6)*(G1969/100)*(E1969/1000)),IF(AND(C1969="Wine",D1969="Fortified Wines"),SUM(LOOKUP(2,1/(SRP!$B$20:$B$23&lt;=E1969)/(SRP!$C$20:$C$23&gt;=E1969),SRP!$D$20:$D$23)*(G1969/100)*(E1969/1000)),IF(C1969="Wine",SUM(LOOKUP(2,1/(SRP!$B$15:$B$19&lt;=E1969)/(SRP!$C$15:$C$19&gt;=E1969),SRP!$D$15:$D$19)*(G1969/100)*(E1969/1000)),IF(C1969="Ready to Drink",SUM(LOOKUP(2,1/(SRP!$B$10:$B$14&lt;=E1969)/(SRP!$C$10:$C$14&gt;=E1969),SRP!$D$10:$D$14)*(G1969/100)*(E1969/1000)),0))))),2)</f>
        <v>1.43</v>
      </c>
    </row>
    <row r="1970" spans="1:11" x14ac:dyDescent="0.35">
      <c r="A1970" s="2">
        <v>28269</v>
      </c>
      <c r="B1970" s="76" t="s">
        <v>3392</v>
      </c>
      <c r="C1970" s="76" t="s">
        <v>5938</v>
      </c>
      <c r="D1970" s="76" t="s">
        <v>5279</v>
      </c>
      <c r="E1970" s="76">
        <v>473</v>
      </c>
      <c r="F1970" s="76">
        <v>24</v>
      </c>
      <c r="G1970" s="77">
        <v>4</v>
      </c>
      <c r="H1970" s="76" t="s">
        <v>3354</v>
      </c>
      <c r="I1970" s="77">
        <v>4.29</v>
      </c>
      <c r="J1970" s="2">
        <v>1</v>
      </c>
      <c r="K1970" s="119" cm="1">
        <f t="array" ref="K1970">ROUND(IF(C1970="Beer",SUM(LOOKUP(2,1/(SRP!$B$7:$B$9&lt;=E1970)/(SRP!$C$7:$C$9&gt;=E1970),SRP!$D$7:$D$9)*(G1970/100)*(E1970/1000)),IF(C1970="Spirits",SUM(LOOKUP(2,1/(SRP!$B$2:$B$6&lt;=E1970)/(SRP!$C$2:$C$6&gt;=E1970),SRP!$D$2:$D$6)*(G1970/100)*(E1970/1000)),IF(AND(C1970="Wine",D1970="Fortified Wines"),SUM(LOOKUP(2,1/(SRP!$B$20:$B$23&lt;=E1970)/(SRP!$C$20:$C$23&gt;=E1970),SRP!$D$20:$D$23)*(G1970/100)*(E1970/1000)),IF(C1970="Wine",SUM(LOOKUP(2,1/(SRP!$B$15:$B$19&lt;=E1970)/(SRP!$C$15:$C$19&gt;=E1970),SRP!$D$15:$D$19)*(G1970/100)*(E1970/1000)),IF(C1970="Ready to Drink",SUM(LOOKUP(2,1/(SRP!$B$10:$B$14&lt;=E1970)/(SRP!$C$10:$C$14&gt;=E1970),SRP!$D$10:$D$14)*(G1970/100)*(E1970/1000)),0))))),2)</f>
        <v>1.4</v>
      </c>
    </row>
    <row r="1971" spans="1:11" x14ac:dyDescent="0.35">
      <c r="A1971" s="2">
        <v>28269</v>
      </c>
      <c r="B1971" s="76" t="s">
        <v>3392</v>
      </c>
      <c r="C1971" s="76" t="s">
        <v>5938</v>
      </c>
      <c r="D1971" s="76" t="s">
        <v>5279</v>
      </c>
      <c r="E1971" s="76">
        <v>473</v>
      </c>
      <c r="F1971" s="76">
        <v>24</v>
      </c>
      <c r="G1971" s="77">
        <v>4</v>
      </c>
      <c r="H1971" s="76" t="s">
        <v>3354</v>
      </c>
      <c r="I1971" s="77">
        <v>4.29</v>
      </c>
      <c r="J1971" s="2">
        <v>1</v>
      </c>
      <c r="K1971" s="119" cm="1">
        <f t="array" ref="K1971">ROUND(IF(C1971="Beer",SUM(LOOKUP(2,1/(SRP!$B$7:$B$9&lt;=E1971)/(SRP!$C$7:$C$9&gt;=E1971),SRP!$D$7:$D$9)*(G1971/100)*(E1971/1000)),IF(C1971="Spirits",SUM(LOOKUP(2,1/(SRP!$B$2:$B$6&lt;=E1971)/(SRP!$C$2:$C$6&gt;=E1971),SRP!$D$2:$D$6)*(G1971/100)*(E1971/1000)),IF(AND(C1971="Wine",D1971="Fortified Wines"),SUM(LOOKUP(2,1/(SRP!$B$20:$B$23&lt;=E1971)/(SRP!$C$20:$C$23&gt;=E1971),SRP!$D$20:$D$23)*(G1971/100)*(E1971/1000)),IF(C1971="Wine",SUM(LOOKUP(2,1/(SRP!$B$15:$B$19&lt;=E1971)/(SRP!$C$15:$C$19&gt;=E1971),SRP!$D$15:$D$19)*(G1971/100)*(E1971/1000)),IF(C1971="Ready to Drink",SUM(LOOKUP(2,1/(SRP!$B$10:$B$14&lt;=E1971)/(SRP!$C$10:$C$14&gt;=E1971),SRP!$D$10:$D$14)*(G1971/100)*(E1971/1000)),0))))),2)</f>
        <v>1.4</v>
      </c>
    </row>
    <row r="1972" spans="1:11" x14ac:dyDescent="0.35">
      <c r="A1972" s="2">
        <v>28274</v>
      </c>
      <c r="B1972" s="76" t="s">
        <v>1474</v>
      </c>
      <c r="C1972" s="76" t="s">
        <v>287</v>
      </c>
      <c r="D1972" s="76" t="s">
        <v>5240</v>
      </c>
      <c r="E1972" s="76">
        <v>473</v>
      </c>
      <c r="F1972" s="76">
        <v>24</v>
      </c>
      <c r="G1972" s="77">
        <v>6</v>
      </c>
      <c r="H1972" s="76" t="s">
        <v>3377</v>
      </c>
      <c r="I1972" s="77">
        <v>4</v>
      </c>
      <c r="J1972" s="2">
        <v>1</v>
      </c>
      <c r="K1972" s="119" cm="1">
        <f t="array" ref="K1972">ROUND(IF(C1972="Beer",SUM(LOOKUP(2,1/(SRP!$B$7:$B$9&lt;=E1972)/(SRP!$C$7:$C$9&gt;=E1972),SRP!$D$7:$D$9)*(G1972/100)*(E1972/1000)),IF(C1972="Spirits",SUM(LOOKUP(2,1/(SRP!$B$2:$B$6&lt;=E1972)/(SRP!$C$2:$C$6&gt;=E1972),SRP!$D$2:$D$6)*(G1972/100)*(E1972/1000)),IF(AND(C1972="Wine",D1972="Fortified Wines"),SUM(LOOKUP(2,1/(SRP!$B$20:$B$23&lt;=E1972)/(SRP!$C$20:$C$23&gt;=E1972),SRP!$D$20:$D$23)*(G1972/100)*(E1972/1000)),IF(C1972="Wine",SUM(LOOKUP(2,1/(SRP!$B$15:$B$19&lt;=E1972)/(SRP!$C$15:$C$19&gt;=E1972),SRP!$D$15:$D$19)*(G1972/100)*(E1972/1000)),IF(C1972="Ready to Drink",SUM(LOOKUP(2,1/(SRP!$B$10:$B$14&lt;=E1972)/(SRP!$C$10:$C$14&gt;=E1972),SRP!$D$10:$D$14)*(G1972/100)*(E1972/1000)),0))))),2)</f>
        <v>1.98</v>
      </c>
    </row>
    <row r="1973" spans="1:11" x14ac:dyDescent="0.35">
      <c r="A1973" s="2">
        <v>28274</v>
      </c>
      <c r="B1973" s="76" t="s">
        <v>1474</v>
      </c>
      <c r="C1973" s="76" t="s">
        <v>287</v>
      </c>
      <c r="D1973" s="76" t="s">
        <v>5240</v>
      </c>
      <c r="E1973" s="76">
        <v>473</v>
      </c>
      <c r="F1973" s="76">
        <v>24</v>
      </c>
      <c r="G1973" s="77">
        <v>6</v>
      </c>
      <c r="H1973" s="76" t="s">
        <v>3377</v>
      </c>
      <c r="I1973" s="77">
        <v>4</v>
      </c>
      <c r="J1973" s="2">
        <v>1</v>
      </c>
      <c r="K1973" s="119" cm="1">
        <f t="array" ref="K1973">ROUND(IF(C1973="Beer",SUM(LOOKUP(2,1/(SRP!$B$7:$B$9&lt;=E1973)/(SRP!$C$7:$C$9&gt;=E1973),SRP!$D$7:$D$9)*(G1973/100)*(E1973/1000)),IF(C1973="Spirits",SUM(LOOKUP(2,1/(SRP!$B$2:$B$6&lt;=E1973)/(SRP!$C$2:$C$6&gt;=E1973),SRP!$D$2:$D$6)*(G1973/100)*(E1973/1000)),IF(AND(C1973="Wine",D1973="Fortified Wines"),SUM(LOOKUP(2,1/(SRP!$B$20:$B$23&lt;=E1973)/(SRP!$C$20:$C$23&gt;=E1973),SRP!$D$20:$D$23)*(G1973/100)*(E1973/1000)),IF(C1973="Wine",SUM(LOOKUP(2,1/(SRP!$B$15:$B$19&lt;=E1973)/(SRP!$C$15:$C$19&gt;=E1973),SRP!$D$15:$D$19)*(G1973/100)*(E1973/1000)),IF(C1973="Ready to Drink",SUM(LOOKUP(2,1/(SRP!$B$10:$B$14&lt;=E1973)/(SRP!$C$10:$C$14&gt;=E1973),SRP!$D$10:$D$14)*(G1973/100)*(E1973/1000)),0))))),2)</f>
        <v>1.98</v>
      </c>
    </row>
    <row r="1974" spans="1:11" x14ac:dyDescent="0.35">
      <c r="A1974" s="2">
        <v>28286</v>
      </c>
      <c r="B1974" s="76" t="s">
        <v>277</v>
      </c>
      <c r="C1974" s="76" t="s">
        <v>286</v>
      </c>
      <c r="D1974" s="76" t="s">
        <v>5284</v>
      </c>
      <c r="E1974" s="76">
        <v>750</v>
      </c>
      <c r="F1974" s="76">
        <v>6</v>
      </c>
      <c r="G1974" s="77">
        <v>12.5</v>
      </c>
      <c r="H1974" s="76" t="s">
        <v>6869</v>
      </c>
      <c r="I1974" s="77">
        <v>499.99</v>
      </c>
      <c r="J1974" s="2">
        <v>1</v>
      </c>
      <c r="K1974" s="119" cm="1">
        <f t="array" ref="K1974">ROUND(IF(C1974="Beer",SUM(LOOKUP(2,1/(SRP!$B$7:$B$9&lt;=E1974)/(SRP!$C$7:$C$9&gt;=E1974),SRP!$D$7:$D$9)*(G1974/100)*(E1974/1000)),IF(C1974="Spirits",SUM(LOOKUP(2,1/(SRP!$B$2:$B$6&lt;=E1974)/(SRP!$C$2:$C$6&gt;=E1974),SRP!$D$2:$D$6)*(G1974/100)*(E1974/1000)),IF(AND(C1974="Wine",D1974="Fortified Wines"),SUM(LOOKUP(2,1/(SRP!$B$20:$B$23&lt;=E1974)/(SRP!$C$20:$C$23&gt;=E1974),SRP!$D$20:$D$23)*(G1974/100)*(E1974/1000)),IF(C1974="Wine",SUM(LOOKUP(2,1/(SRP!$B$15:$B$19&lt;=E1974)/(SRP!$C$15:$C$19&gt;=E1974),SRP!$D$15:$D$19)*(G1974/100)*(E1974/1000)),IF(C1974="Ready to Drink",SUM(LOOKUP(2,1/(SRP!$B$10:$B$14&lt;=E1974)/(SRP!$C$10:$C$14&gt;=E1974),SRP!$D$10:$D$14)*(G1974/100)*(E1974/1000)),0))))),2)</f>
        <v>6.54</v>
      </c>
    </row>
    <row r="1975" spans="1:11" x14ac:dyDescent="0.35">
      <c r="A1975" s="2">
        <v>28312</v>
      </c>
      <c r="B1975" s="76" t="s">
        <v>1475</v>
      </c>
      <c r="C1975" s="76" t="s">
        <v>286</v>
      </c>
      <c r="D1975" s="76" t="s">
        <v>5236</v>
      </c>
      <c r="E1975" s="76">
        <v>750</v>
      </c>
      <c r="F1975" s="76">
        <v>6</v>
      </c>
      <c r="G1975" s="77">
        <v>13</v>
      </c>
      <c r="H1975" s="76" t="s">
        <v>3300</v>
      </c>
      <c r="I1975" s="77">
        <v>29.99</v>
      </c>
      <c r="J1975" s="2">
        <v>1</v>
      </c>
      <c r="K1975" s="119" cm="1">
        <f t="array" ref="K1975">ROUND(IF(C1975="Beer",SUM(LOOKUP(2,1/(SRP!$B$7:$B$9&lt;=E1975)/(SRP!$C$7:$C$9&gt;=E1975),SRP!$D$7:$D$9)*(G1975/100)*(E1975/1000)),IF(C1975="Spirits",SUM(LOOKUP(2,1/(SRP!$B$2:$B$6&lt;=E1975)/(SRP!$C$2:$C$6&gt;=E1975),SRP!$D$2:$D$6)*(G1975/100)*(E1975/1000)),IF(AND(C1975="Wine",D1975="Fortified Wines"),SUM(LOOKUP(2,1/(SRP!$B$20:$B$23&lt;=E1975)/(SRP!$C$20:$C$23&gt;=E1975),SRP!$D$20:$D$23)*(G1975/100)*(E1975/1000)),IF(C1975="Wine",SUM(LOOKUP(2,1/(SRP!$B$15:$B$19&lt;=E1975)/(SRP!$C$15:$C$19&gt;=E1975),SRP!$D$15:$D$19)*(G1975/100)*(E1975/1000)),IF(C1975="Ready to Drink",SUM(LOOKUP(2,1/(SRP!$B$10:$B$14&lt;=E1975)/(SRP!$C$10:$C$14&gt;=E1975),SRP!$D$10:$D$14)*(G1975/100)*(E1975/1000)),0))))),2)</f>
        <v>6.81</v>
      </c>
    </row>
    <row r="1976" spans="1:11" x14ac:dyDescent="0.35">
      <c r="A1976" s="2">
        <v>28337</v>
      </c>
      <c r="B1976" s="76" t="s">
        <v>5969</v>
      </c>
      <c r="C1976" s="76" t="s">
        <v>287</v>
      </c>
      <c r="D1976" s="76" t="s">
        <v>5266</v>
      </c>
      <c r="E1976" s="76">
        <v>440</v>
      </c>
      <c r="F1976" s="76">
        <v>24</v>
      </c>
      <c r="G1976" s="77">
        <v>4.2</v>
      </c>
      <c r="H1976" s="76" t="s">
        <v>4849</v>
      </c>
      <c r="I1976" s="77">
        <v>4.45</v>
      </c>
      <c r="J1976" s="2">
        <v>1</v>
      </c>
      <c r="K1976" s="119" cm="1">
        <f t="array" ref="K1976">ROUND(IF(C1976="Beer",SUM(LOOKUP(2,1/(SRP!$B$7:$B$9&lt;=E1976)/(SRP!$C$7:$C$9&gt;=E1976),SRP!$D$7:$D$9)*(G1976/100)*(E1976/1000)),IF(C1976="Spirits",SUM(LOOKUP(2,1/(SRP!$B$2:$B$6&lt;=E1976)/(SRP!$C$2:$C$6&gt;=E1976),SRP!$D$2:$D$6)*(G1976/100)*(E1976/1000)),IF(AND(C1976="Wine",D1976="Fortified Wines"),SUM(LOOKUP(2,1/(SRP!$B$20:$B$23&lt;=E1976)/(SRP!$C$20:$C$23&gt;=E1976),SRP!$D$20:$D$23)*(G1976/100)*(E1976/1000)),IF(C1976="Wine",SUM(LOOKUP(2,1/(SRP!$B$15:$B$19&lt;=E1976)/(SRP!$C$15:$C$19&gt;=E1976),SRP!$D$15:$D$19)*(G1976/100)*(E1976/1000)),IF(C1976="Ready to Drink",SUM(LOOKUP(2,1/(SRP!$B$10:$B$14&lt;=E1976)/(SRP!$C$10:$C$14&gt;=E1976),SRP!$D$10:$D$14)*(G1976/100)*(E1976/1000)),0))))),2)</f>
        <v>1.29</v>
      </c>
    </row>
    <row r="1977" spans="1:11" x14ac:dyDescent="0.35">
      <c r="A1977" s="2">
        <v>28361</v>
      </c>
      <c r="B1977" s="76" t="s">
        <v>4673</v>
      </c>
      <c r="C1977" s="76" t="s">
        <v>286</v>
      </c>
      <c r="D1977" s="76" t="s">
        <v>5236</v>
      </c>
      <c r="E1977" s="76">
        <v>750</v>
      </c>
      <c r="F1977" s="76">
        <v>6</v>
      </c>
      <c r="G1977" s="77">
        <v>13.5</v>
      </c>
      <c r="H1977" s="76" t="s">
        <v>3302</v>
      </c>
      <c r="I1977" s="77">
        <v>1056.47</v>
      </c>
      <c r="J1977" s="2">
        <v>1</v>
      </c>
      <c r="K1977" s="119" cm="1">
        <f t="array" ref="K1977">ROUND(IF(C1977="Beer",SUM(LOOKUP(2,1/(SRP!$B$7:$B$9&lt;=E1977)/(SRP!$C$7:$C$9&gt;=E1977),SRP!$D$7:$D$9)*(G1977/100)*(E1977/1000)),IF(C1977="Spirits",SUM(LOOKUP(2,1/(SRP!$B$2:$B$6&lt;=E1977)/(SRP!$C$2:$C$6&gt;=E1977),SRP!$D$2:$D$6)*(G1977/100)*(E1977/1000)),IF(AND(C1977="Wine",D1977="Fortified Wines"),SUM(LOOKUP(2,1/(SRP!$B$20:$B$23&lt;=E1977)/(SRP!$C$20:$C$23&gt;=E1977),SRP!$D$20:$D$23)*(G1977/100)*(E1977/1000)),IF(C1977="Wine",SUM(LOOKUP(2,1/(SRP!$B$15:$B$19&lt;=E1977)/(SRP!$C$15:$C$19&gt;=E1977),SRP!$D$15:$D$19)*(G1977/100)*(E1977/1000)),IF(C1977="Ready to Drink",SUM(LOOKUP(2,1/(SRP!$B$10:$B$14&lt;=E1977)/(SRP!$C$10:$C$14&gt;=E1977),SRP!$D$10:$D$14)*(G1977/100)*(E1977/1000)),0))))),2)</f>
        <v>7.07</v>
      </c>
    </row>
    <row r="1978" spans="1:11" x14ac:dyDescent="0.35">
      <c r="A1978" s="2">
        <v>28371</v>
      </c>
      <c r="B1978" s="76" t="s">
        <v>1476</v>
      </c>
      <c r="C1978" s="76" t="s">
        <v>286</v>
      </c>
      <c r="D1978" s="76" t="s">
        <v>5236</v>
      </c>
      <c r="E1978" s="76">
        <v>750</v>
      </c>
      <c r="F1978" s="76">
        <v>6</v>
      </c>
      <c r="G1978" s="77">
        <v>13</v>
      </c>
      <c r="H1978" s="76" t="s">
        <v>3302</v>
      </c>
      <c r="I1978" s="77">
        <v>173.9</v>
      </c>
      <c r="J1978" s="2">
        <v>1</v>
      </c>
      <c r="K1978" s="119" cm="1">
        <f t="array" ref="K1978">ROUND(IF(C1978="Beer",SUM(LOOKUP(2,1/(SRP!$B$7:$B$9&lt;=E1978)/(SRP!$C$7:$C$9&gt;=E1978),SRP!$D$7:$D$9)*(G1978/100)*(E1978/1000)),IF(C1978="Spirits",SUM(LOOKUP(2,1/(SRP!$B$2:$B$6&lt;=E1978)/(SRP!$C$2:$C$6&gt;=E1978),SRP!$D$2:$D$6)*(G1978/100)*(E1978/1000)),IF(AND(C1978="Wine",D1978="Fortified Wines"),SUM(LOOKUP(2,1/(SRP!$B$20:$B$23&lt;=E1978)/(SRP!$C$20:$C$23&gt;=E1978),SRP!$D$20:$D$23)*(G1978/100)*(E1978/1000)),IF(C1978="Wine",SUM(LOOKUP(2,1/(SRP!$B$15:$B$19&lt;=E1978)/(SRP!$C$15:$C$19&gt;=E1978),SRP!$D$15:$D$19)*(G1978/100)*(E1978/1000)),IF(C1978="Ready to Drink",SUM(LOOKUP(2,1/(SRP!$B$10:$B$14&lt;=E1978)/(SRP!$C$10:$C$14&gt;=E1978),SRP!$D$10:$D$14)*(G1978/100)*(E1978/1000)),0))))),2)</f>
        <v>6.81</v>
      </c>
    </row>
    <row r="1979" spans="1:11" x14ac:dyDescent="0.35">
      <c r="A1979" s="2">
        <v>28374</v>
      </c>
      <c r="B1979" s="76" t="s">
        <v>1477</v>
      </c>
      <c r="C1979" s="76" t="s">
        <v>286</v>
      </c>
      <c r="D1979" s="76" t="s">
        <v>5236</v>
      </c>
      <c r="E1979" s="76">
        <v>750</v>
      </c>
      <c r="F1979" s="76">
        <v>12</v>
      </c>
      <c r="G1979" s="77">
        <v>13.5</v>
      </c>
      <c r="H1979" s="76" t="s">
        <v>3302</v>
      </c>
      <c r="I1979" s="77">
        <v>55.38</v>
      </c>
      <c r="J1979" s="2">
        <v>1</v>
      </c>
      <c r="K1979" s="119" cm="1">
        <f t="array" ref="K1979">ROUND(IF(C1979="Beer",SUM(LOOKUP(2,1/(SRP!$B$7:$B$9&lt;=E1979)/(SRP!$C$7:$C$9&gt;=E1979),SRP!$D$7:$D$9)*(G1979/100)*(E1979/1000)),IF(C1979="Spirits",SUM(LOOKUP(2,1/(SRP!$B$2:$B$6&lt;=E1979)/(SRP!$C$2:$C$6&gt;=E1979),SRP!$D$2:$D$6)*(G1979/100)*(E1979/1000)),IF(AND(C1979="Wine",D1979="Fortified Wines"),SUM(LOOKUP(2,1/(SRP!$B$20:$B$23&lt;=E1979)/(SRP!$C$20:$C$23&gt;=E1979),SRP!$D$20:$D$23)*(G1979/100)*(E1979/1000)),IF(C1979="Wine",SUM(LOOKUP(2,1/(SRP!$B$15:$B$19&lt;=E1979)/(SRP!$C$15:$C$19&gt;=E1979),SRP!$D$15:$D$19)*(G1979/100)*(E1979/1000)),IF(C1979="Ready to Drink",SUM(LOOKUP(2,1/(SRP!$B$10:$B$14&lt;=E1979)/(SRP!$C$10:$C$14&gt;=E1979),SRP!$D$10:$D$14)*(G1979/100)*(E1979/1000)),0))))),2)</f>
        <v>7.07</v>
      </c>
    </row>
    <row r="1980" spans="1:11" x14ac:dyDescent="0.35">
      <c r="A1980" s="2">
        <v>28395</v>
      </c>
      <c r="B1980" s="76" t="s">
        <v>1478</v>
      </c>
      <c r="C1980" s="76" t="s">
        <v>286</v>
      </c>
      <c r="D1980" s="76" t="s">
        <v>5236</v>
      </c>
      <c r="E1980" s="76">
        <v>750</v>
      </c>
      <c r="F1980" s="76">
        <v>6</v>
      </c>
      <c r="G1980" s="77">
        <v>14</v>
      </c>
      <c r="H1980" s="76" t="s">
        <v>3302</v>
      </c>
      <c r="I1980" s="77">
        <v>84.74</v>
      </c>
      <c r="J1980" s="2">
        <v>1</v>
      </c>
      <c r="K1980" s="119" cm="1">
        <f t="array" ref="K1980">ROUND(IF(C1980="Beer",SUM(LOOKUP(2,1/(SRP!$B$7:$B$9&lt;=E1980)/(SRP!$C$7:$C$9&gt;=E1980),SRP!$D$7:$D$9)*(G1980/100)*(E1980/1000)),IF(C1980="Spirits",SUM(LOOKUP(2,1/(SRP!$B$2:$B$6&lt;=E1980)/(SRP!$C$2:$C$6&gt;=E1980),SRP!$D$2:$D$6)*(G1980/100)*(E1980/1000)),IF(AND(C1980="Wine",D1980="Fortified Wines"),SUM(LOOKUP(2,1/(SRP!$B$20:$B$23&lt;=E1980)/(SRP!$C$20:$C$23&gt;=E1980),SRP!$D$20:$D$23)*(G1980/100)*(E1980/1000)),IF(C1980="Wine",SUM(LOOKUP(2,1/(SRP!$B$15:$B$19&lt;=E1980)/(SRP!$C$15:$C$19&gt;=E1980),SRP!$D$15:$D$19)*(G1980/100)*(E1980/1000)),IF(C1980="Ready to Drink",SUM(LOOKUP(2,1/(SRP!$B$10:$B$14&lt;=E1980)/(SRP!$C$10:$C$14&gt;=E1980),SRP!$D$10:$D$14)*(G1980/100)*(E1980/1000)),0))))),2)</f>
        <v>7.33</v>
      </c>
    </row>
    <row r="1981" spans="1:11" x14ac:dyDescent="0.35">
      <c r="A1981" s="2">
        <v>28397</v>
      </c>
      <c r="B1981" s="76" t="s">
        <v>4672</v>
      </c>
      <c r="C1981" s="76" t="s">
        <v>286</v>
      </c>
      <c r="D1981" s="76" t="s">
        <v>5236</v>
      </c>
      <c r="E1981" s="76">
        <v>750</v>
      </c>
      <c r="F1981" s="76">
        <v>12</v>
      </c>
      <c r="G1981" s="77">
        <v>13</v>
      </c>
      <c r="H1981" s="76" t="s">
        <v>3302</v>
      </c>
      <c r="I1981" s="77">
        <v>231.29</v>
      </c>
      <c r="J1981" s="2">
        <v>1</v>
      </c>
      <c r="K1981" s="119" cm="1">
        <f t="array" ref="K1981">ROUND(IF(C1981="Beer",SUM(LOOKUP(2,1/(SRP!$B$7:$B$9&lt;=E1981)/(SRP!$C$7:$C$9&gt;=E1981),SRP!$D$7:$D$9)*(G1981/100)*(E1981/1000)),IF(C1981="Spirits",SUM(LOOKUP(2,1/(SRP!$B$2:$B$6&lt;=E1981)/(SRP!$C$2:$C$6&gt;=E1981),SRP!$D$2:$D$6)*(G1981/100)*(E1981/1000)),IF(AND(C1981="Wine",D1981="Fortified Wines"),SUM(LOOKUP(2,1/(SRP!$B$20:$B$23&lt;=E1981)/(SRP!$C$20:$C$23&gt;=E1981),SRP!$D$20:$D$23)*(G1981/100)*(E1981/1000)),IF(C1981="Wine",SUM(LOOKUP(2,1/(SRP!$B$15:$B$19&lt;=E1981)/(SRP!$C$15:$C$19&gt;=E1981),SRP!$D$15:$D$19)*(G1981/100)*(E1981/1000)),IF(C1981="Ready to Drink",SUM(LOOKUP(2,1/(SRP!$B$10:$B$14&lt;=E1981)/(SRP!$C$10:$C$14&gt;=E1981),SRP!$D$10:$D$14)*(G1981/100)*(E1981/1000)),0))))),2)</f>
        <v>6.81</v>
      </c>
    </row>
    <row r="1982" spans="1:11" x14ac:dyDescent="0.35">
      <c r="A1982" s="2">
        <v>28398</v>
      </c>
      <c r="B1982" s="76" t="s">
        <v>1479</v>
      </c>
      <c r="C1982" s="76" t="s">
        <v>286</v>
      </c>
      <c r="D1982" s="76" t="s">
        <v>5236</v>
      </c>
      <c r="E1982" s="76">
        <v>750</v>
      </c>
      <c r="F1982" s="76">
        <v>12</v>
      </c>
      <c r="G1982" s="77">
        <v>13.5</v>
      </c>
      <c r="H1982" s="76" t="s">
        <v>3302</v>
      </c>
      <c r="I1982" s="77">
        <v>95.32</v>
      </c>
      <c r="J1982" s="2">
        <v>1</v>
      </c>
      <c r="K1982" s="119" cm="1">
        <f t="array" ref="K1982">ROUND(IF(C1982="Beer",SUM(LOOKUP(2,1/(SRP!$B$7:$B$9&lt;=E1982)/(SRP!$C$7:$C$9&gt;=E1982),SRP!$D$7:$D$9)*(G1982/100)*(E1982/1000)),IF(C1982="Spirits",SUM(LOOKUP(2,1/(SRP!$B$2:$B$6&lt;=E1982)/(SRP!$C$2:$C$6&gt;=E1982),SRP!$D$2:$D$6)*(G1982/100)*(E1982/1000)),IF(AND(C1982="Wine",D1982="Fortified Wines"),SUM(LOOKUP(2,1/(SRP!$B$20:$B$23&lt;=E1982)/(SRP!$C$20:$C$23&gt;=E1982),SRP!$D$20:$D$23)*(G1982/100)*(E1982/1000)),IF(C1982="Wine",SUM(LOOKUP(2,1/(SRP!$B$15:$B$19&lt;=E1982)/(SRP!$C$15:$C$19&gt;=E1982),SRP!$D$15:$D$19)*(G1982/100)*(E1982/1000)),IF(C1982="Ready to Drink",SUM(LOOKUP(2,1/(SRP!$B$10:$B$14&lt;=E1982)/(SRP!$C$10:$C$14&gt;=E1982),SRP!$D$10:$D$14)*(G1982/100)*(E1982/1000)),0))))),2)</f>
        <v>7.07</v>
      </c>
    </row>
    <row r="1983" spans="1:11" x14ac:dyDescent="0.35">
      <c r="A1983" s="2">
        <v>28401</v>
      </c>
      <c r="B1983" s="76" t="s">
        <v>1480</v>
      </c>
      <c r="C1983" s="76" t="s">
        <v>287</v>
      </c>
      <c r="D1983" s="76" t="s">
        <v>5240</v>
      </c>
      <c r="E1983" s="76">
        <v>473</v>
      </c>
      <c r="F1983" s="76">
        <v>24</v>
      </c>
      <c r="G1983" s="77">
        <v>7</v>
      </c>
      <c r="H1983" s="76" t="s">
        <v>3375</v>
      </c>
      <c r="I1983" s="77">
        <v>4.49</v>
      </c>
      <c r="J1983" s="2">
        <v>1</v>
      </c>
      <c r="K1983" s="119" cm="1">
        <f t="array" ref="K1983">ROUND(IF(C1983="Beer",SUM(LOOKUP(2,1/(SRP!$B$7:$B$9&lt;=E1983)/(SRP!$C$7:$C$9&gt;=E1983),SRP!$D$7:$D$9)*(G1983/100)*(E1983/1000)),IF(C1983="Spirits",SUM(LOOKUP(2,1/(SRP!$B$2:$B$6&lt;=E1983)/(SRP!$C$2:$C$6&gt;=E1983),SRP!$D$2:$D$6)*(G1983/100)*(E1983/1000)),IF(AND(C1983="Wine",D1983="Fortified Wines"),SUM(LOOKUP(2,1/(SRP!$B$20:$B$23&lt;=E1983)/(SRP!$C$20:$C$23&gt;=E1983),SRP!$D$20:$D$23)*(G1983/100)*(E1983/1000)),IF(C1983="Wine",SUM(LOOKUP(2,1/(SRP!$B$15:$B$19&lt;=E1983)/(SRP!$C$15:$C$19&gt;=E1983),SRP!$D$15:$D$19)*(G1983/100)*(E1983/1000)),IF(C1983="Ready to Drink",SUM(LOOKUP(2,1/(SRP!$B$10:$B$14&lt;=E1983)/(SRP!$C$10:$C$14&gt;=E1983),SRP!$D$10:$D$14)*(G1983/100)*(E1983/1000)),0))))),2)</f>
        <v>2.31</v>
      </c>
    </row>
    <row r="1984" spans="1:11" x14ac:dyDescent="0.35">
      <c r="A1984" s="2">
        <v>28405</v>
      </c>
      <c r="B1984" s="76" t="s">
        <v>1481</v>
      </c>
      <c r="C1984" s="76" t="s">
        <v>285</v>
      </c>
      <c r="D1984" s="76" t="s">
        <v>5270</v>
      </c>
      <c r="E1984" s="76">
        <v>750</v>
      </c>
      <c r="F1984" s="76">
        <v>12</v>
      </c>
      <c r="G1984" s="77">
        <v>40</v>
      </c>
      <c r="H1984" s="76" t="s">
        <v>3366</v>
      </c>
      <c r="I1984" s="77">
        <v>39.99</v>
      </c>
      <c r="J1984" s="2">
        <v>1</v>
      </c>
      <c r="K1984" s="119" cm="1">
        <f t="array" ref="K1984">ROUND(IF(C1984="Beer",SUM(LOOKUP(2,1/(SRP!$B$7:$B$9&lt;=E1984)/(SRP!$C$7:$C$9&gt;=E1984),SRP!$D$7:$D$9)*(G1984/100)*(E1984/1000)),IF(C1984="Spirits",SUM(LOOKUP(2,1/(SRP!$B$2:$B$6&lt;=E1984)/(SRP!$C$2:$C$6&gt;=E1984),SRP!$D$2:$D$6)*(G1984/100)*(E1984/1000)),IF(AND(C1984="Wine",D1984="Fortified Wines"),SUM(LOOKUP(2,1/(SRP!$B$20:$B$23&lt;=E1984)/(SRP!$C$20:$C$23&gt;=E1984),SRP!$D$20:$D$23)*(G1984/100)*(E1984/1000)),IF(C1984="Wine",SUM(LOOKUP(2,1/(SRP!$B$15:$B$19&lt;=E1984)/(SRP!$C$15:$C$19&gt;=E1984),SRP!$D$15:$D$19)*(G1984/100)*(E1984/1000)),IF(C1984="Ready to Drink",SUM(LOOKUP(2,1/(SRP!$B$10:$B$14&lt;=E1984)/(SRP!$C$10:$C$14&gt;=E1984),SRP!$D$10:$D$14)*(G1984/100)*(E1984/1000)),0))))),2)</f>
        <v>20.94</v>
      </c>
    </row>
    <row r="1985" spans="1:11" x14ac:dyDescent="0.35">
      <c r="A1985" s="2">
        <v>28418</v>
      </c>
      <c r="B1985" s="76" t="s">
        <v>1067</v>
      </c>
      <c r="C1985" s="76" t="s">
        <v>286</v>
      </c>
      <c r="D1985" s="76" t="s">
        <v>5236</v>
      </c>
      <c r="E1985" s="76">
        <v>750</v>
      </c>
      <c r="F1985" s="76">
        <v>12</v>
      </c>
      <c r="G1985" s="77">
        <v>12.5</v>
      </c>
      <c r="H1985" s="76" t="s">
        <v>3329</v>
      </c>
      <c r="I1985" s="77">
        <v>16.12</v>
      </c>
      <c r="J1985" s="2">
        <v>1</v>
      </c>
      <c r="K1985" s="119" cm="1">
        <f t="array" ref="K1985">ROUND(IF(C1985="Beer",SUM(LOOKUP(2,1/(SRP!$B$7:$B$9&lt;=E1985)/(SRP!$C$7:$C$9&gt;=E1985),SRP!$D$7:$D$9)*(G1985/100)*(E1985/1000)),IF(C1985="Spirits",SUM(LOOKUP(2,1/(SRP!$B$2:$B$6&lt;=E1985)/(SRP!$C$2:$C$6&gt;=E1985),SRP!$D$2:$D$6)*(G1985/100)*(E1985/1000)),IF(AND(C1985="Wine",D1985="Fortified Wines"),SUM(LOOKUP(2,1/(SRP!$B$20:$B$23&lt;=E1985)/(SRP!$C$20:$C$23&gt;=E1985),SRP!$D$20:$D$23)*(G1985/100)*(E1985/1000)),IF(C1985="Wine",SUM(LOOKUP(2,1/(SRP!$B$15:$B$19&lt;=E1985)/(SRP!$C$15:$C$19&gt;=E1985),SRP!$D$15:$D$19)*(G1985/100)*(E1985/1000)),IF(C1985="Ready to Drink",SUM(LOOKUP(2,1/(SRP!$B$10:$B$14&lt;=E1985)/(SRP!$C$10:$C$14&gt;=E1985),SRP!$D$10:$D$14)*(G1985/100)*(E1985/1000)),0))))),2)</f>
        <v>6.54</v>
      </c>
    </row>
    <row r="1986" spans="1:11" x14ac:dyDescent="0.35">
      <c r="A1986" s="2">
        <v>28454</v>
      </c>
      <c r="B1986" s="76" t="s">
        <v>1482</v>
      </c>
      <c r="C1986" s="76" t="s">
        <v>286</v>
      </c>
      <c r="D1986" s="76" t="s">
        <v>5289</v>
      </c>
      <c r="E1986" s="76">
        <v>750</v>
      </c>
      <c r="F1986" s="76">
        <v>6</v>
      </c>
      <c r="G1986" s="77">
        <v>5.5</v>
      </c>
      <c r="H1986" s="76" t="s">
        <v>3292</v>
      </c>
      <c r="I1986" s="77">
        <v>20.99</v>
      </c>
      <c r="J1986" s="2">
        <v>1</v>
      </c>
      <c r="K1986" s="119" cm="1">
        <f t="array" ref="K1986">ROUND(IF(C1986="Beer",SUM(LOOKUP(2,1/(SRP!$B$7:$B$9&lt;=E1986)/(SRP!$C$7:$C$9&gt;=E1986),SRP!$D$7:$D$9)*(G1986/100)*(E1986/1000)),IF(C1986="Spirits",SUM(LOOKUP(2,1/(SRP!$B$2:$B$6&lt;=E1986)/(SRP!$C$2:$C$6&gt;=E1986),SRP!$D$2:$D$6)*(G1986/100)*(E1986/1000)),IF(AND(C1986="Wine",D1986="Fortified Wines"),SUM(LOOKUP(2,1/(SRP!$B$20:$B$23&lt;=E1986)/(SRP!$C$20:$C$23&gt;=E1986),SRP!$D$20:$D$23)*(G1986/100)*(E1986/1000)),IF(C1986="Wine",SUM(LOOKUP(2,1/(SRP!$B$15:$B$19&lt;=E1986)/(SRP!$C$15:$C$19&gt;=E1986),SRP!$D$15:$D$19)*(G1986/100)*(E1986/1000)),IF(C1986="Ready to Drink",SUM(LOOKUP(2,1/(SRP!$B$10:$B$14&lt;=E1986)/(SRP!$C$10:$C$14&gt;=E1986),SRP!$D$10:$D$14)*(G1986/100)*(E1986/1000)),0))))),2)</f>
        <v>2.88</v>
      </c>
    </row>
    <row r="1987" spans="1:11" x14ac:dyDescent="0.35">
      <c r="A1987" s="2">
        <v>28466</v>
      </c>
      <c r="B1987" s="76" t="s">
        <v>1483</v>
      </c>
      <c r="C1987" s="76" t="s">
        <v>287</v>
      </c>
      <c r="D1987" s="76" t="s">
        <v>5240</v>
      </c>
      <c r="E1987" s="76">
        <v>473</v>
      </c>
      <c r="F1987" s="76">
        <v>24</v>
      </c>
      <c r="G1987" s="77">
        <v>6.3</v>
      </c>
      <c r="H1987" s="76" t="s">
        <v>3391</v>
      </c>
      <c r="I1987" s="77">
        <v>4.75</v>
      </c>
      <c r="J1987" s="2">
        <v>1</v>
      </c>
      <c r="K1987" s="119" cm="1">
        <f t="array" ref="K1987">ROUND(IF(C1987="Beer",SUM(LOOKUP(2,1/(SRP!$B$7:$B$9&lt;=E1987)/(SRP!$C$7:$C$9&gt;=E1987),SRP!$D$7:$D$9)*(G1987/100)*(E1987/1000)),IF(C1987="Spirits",SUM(LOOKUP(2,1/(SRP!$B$2:$B$6&lt;=E1987)/(SRP!$C$2:$C$6&gt;=E1987),SRP!$D$2:$D$6)*(G1987/100)*(E1987/1000)),IF(AND(C1987="Wine",D1987="Fortified Wines"),SUM(LOOKUP(2,1/(SRP!$B$20:$B$23&lt;=E1987)/(SRP!$C$20:$C$23&gt;=E1987),SRP!$D$20:$D$23)*(G1987/100)*(E1987/1000)),IF(C1987="Wine",SUM(LOOKUP(2,1/(SRP!$B$15:$B$19&lt;=E1987)/(SRP!$C$15:$C$19&gt;=E1987),SRP!$D$15:$D$19)*(G1987/100)*(E1987/1000)),IF(C1987="Ready to Drink",SUM(LOOKUP(2,1/(SRP!$B$10:$B$14&lt;=E1987)/(SRP!$C$10:$C$14&gt;=E1987),SRP!$D$10:$D$14)*(G1987/100)*(E1987/1000)),0))))),2)</f>
        <v>2.08</v>
      </c>
    </row>
    <row r="1988" spans="1:11" x14ac:dyDescent="0.35">
      <c r="A1988" s="2">
        <v>28466</v>
      </c>
      <c r="B1988" s="76" t="s">
        <v>1483</v>
      </c>
      <c r="C1988" s="76" t="s">
        <v>287</v>
      </c>
      <c r="D1988" s="76" t="s">
        <v>5240</v>
      </c>
      <c r="E1988" s="76">
        <v>473</v>
      </c>
      <c r="F1988" s="76">
        <v>24</v>
      </c>
      <c r="G1988" s="77">
        <v>6.3</v>
      </c>
      <c r="H1988" s="76" t="s">
        <v>3391</v>
      </c>
      <c r="I1988" s="77">
        <v>4.75</v>
      </c>
      <c r="J1988" s="2">
        <v>1</v>
      </c>
      <c r="K1988" s="119" cm="1">
        <f t="array" ref="K1988">ROUND(IF(C1988="Beer",SUM(LOOKUP(2,1/(SRP!$B$7:$B$9&lt;=E1988)/(SRP!$C$7:$C$9&gt;=E1988),SRP!$D$7:$D$9)*(G1988/100)*(E1988/1000)),IF(C1988="Spirits",SUM(LOOKUP(2,1/(SRP!$B$2:$B$6&lt;=E1988)/(SRP!$C$2:$C$6&gt;=E1988),SRP!$D$2:$D$6)*(G1988/100)*(E1988/1000)),IF(AND(C1988="Wine",D1988="Fortified Wines"),SUM(LOOKUP(2,1/(SRP!$B$20:$B$23&lt;=E1988)/(SRP!$C$20:$C$23&gt;=E1988),SRP!$D$20:$D$23)*(G1988/100)*(E1988/1000)),IF(C1988="Wine",SUM(LOOKUP(2,1/(SRP!$B$15:$B$19&lt;=E1988)/(SRP!$C$15:$C$19&gt;=E1988),SRP!$D$15:$D$19)*(G1988/100)*(E1988/1000)),IF(C1988="Ready to Drink",SUM(LOOKUP(2,1/(SRP!$B$10:$B$14&lt;=E1988)/(SRP!$C$10:$C$14&gt;=E1988),SRP!$D$10:$D$14)*(G1988/100)*(E1988/1000)),0))))),2)</f>
        <v>2.08</v>
      </c>
    </row>
    <row r="1989" spans="1:11" x14ac:dyDescent="0.35">
      <c r="A1989" s="2">
        <v>28469</v>
      </c>
      <c r="B1989" s="76" t="s">
        <v>5970</v>
      </c>
      <c r="C1989" s="76" t="s">
        <v>287</v>
      </c>
      <c r="D1989" s="76" t="s">
        <v>5240</v>
      </c>
      <c r="E1989" s="76">
        <v>473</v>
      </c>
      <c r="F1989" s="76">
        <v>24</v>
      </c>
      <c r="G1989" s="77">
        <v>5.7</v>
      </c>
      <c r="H1989" s="76" t="s">
        <v>3367</v>
      </c>
      <c r="I1989" s="77">
        <v>4.5</v>
      </c>
      <c r="J1989" s="2">
        <v>1</v>
      </c>
      <c r="K1989" s="119" cm="1">
        <f t="array" ref="K1989">ROUND(IF(C1989="Beer",SUM(LOOKUP(2,1/(SRP!$B$7:$B$9&lt;=E1989)/(SRP!$C$7:$C$9&gt;=E1989),SRP!$D$7:$D$9)*(G1989/100)*(E1989/1000)),IF(C1989="Spirits",SUM(LOOKUP(2,1/(SRP!$B$2:$B$6&lt;=E1989)/(SRP!$C$2:$C$6&gt;=E1989),SRP!$D$2:$D$6)*(G1989/100)*(E1989/1000)),IF(AND(C1989="Wine",D1989="Fortified Wines"),SUM(LOOKUP(2,1/(SRP!$B$20:$B$23&lt;=E1989)/(SRP!$C$20:$C$23&gt;=E1989),SRP!$D$20:$D$23)*(G1989/100)*(E1989/1000)),IF(C1989="Wine",SUM(LOOKUP(2,1/(SRP!$B$15:$B$19&lt;=E1989)/(SRP!$C$15:$C$19&gt;=E1989),SRP!$D$15:$D$19)*(G1989/100)*(E1989/1000)),IF(C1989="Ready to Drink",SUM(LOOKUP(2,1/(SRP!$B$10:$B$14&lt;=E1989)/(SRP!$C$10:$C$14&gt;=E1989),SRP!$D$10:$D$14)*(G1989/100)*(E1989/1000)),0))))),2)</f>
        <v>1.88</v>
      </c>
    </row>
    <row r="1990" spans="1:11" x14ac:dyDescent="0.35">
      <c r="A1990" s="2">
        <v>28469</v>
      </c>
      <c r="B1990" s="76" t="s">
        <v>5970</v>
      </c>
      <c r="C1990" s="76" t="s">
        <v>287</v>
      </c>
      <c r="D1990" s="76" t="s">
        <v>5240</v>
      </c>
      <c r="E1990" s="76">
        <v>473</v>
      </c>
      <c r="F1990" s="76">
        <v>24</v>
      </c>
      <c r="G1990" s="77">
        <v>5.7</v>
      </c>
      <c r="H1990" s="76" t="s">
        <v>3367</v>
      </c>
      <c r="I1990" s="77">
        <v>4.5</v>
      </c>
      <c r="J1990" s="2">
        <v>1</v>
      </c>
      <c r="K1990" s="119" cm="1">
        <f t="array" ref="K1990">ROUND(IF(C1990="Beer",SUM(LOOKUP(2,1/(SRP!$B$7:$B$9&lt;=E1990)/(SRP!$C$7:$C$9&gt;=E1990),SRP!$D$7:$D$9)*(G1990/100)*(E1990/1000)),IF(C1990="Spirits",SUM(LOOKUP(2,1/(SRP!$B$2:$B$6&lt;=E1990)/(SRP!$C$2:$C$6&gt;=E1990),SRP!$D$2:$D$6)*(G1990/100)*(E1990/1000)),IF(AND(C1990="Wine",D1990="Fortified Wines"),SUM(LOOKUP(2,1/(SRP!$B$20:$B$23&lt;=E1990)/(SRP!$C$20:$C$23&gt;=E1990),SRP!$D$20:$D$23)*(G1990/100)*(E1990/1000)),IF(C1990="Wine",SUM(LOOKUP(2,1/(SRP!$B$15:$B$19&lt;=E1990)/(SRP!$C$15:$C$19&gt;=E1990),SRP!$D$15:$D$19)*(G1990/100)*(E1990/1000)),IF(C1990="Ready to Drink",SUM(LOOKUP(2,1/(SRP!$B$10:$B$14&lt;=E1990)/(SRP!$C$10:$C$14&gt;=E1990),SRP!$D$10:$D$14)*(G1990/100)*(E1990/1000)),0))))),2)</f>
        <v>1.88</v>
      </c>
    </row>
    <row r="1991" spans="1:11" x14ac:dyDescent="0.35">
      <c r="A1991" s="2">
        <v>28471</v>
      </c>
      <c r="B1991" s="76" t="s">
        <v>1484</v>
      </c>
      <c r="C1991" s="76" t="s">
        <v>286</v>
      </c>
      <c r="D1991" s="76" t="s">
        <v>5261</v>
      </c>
      <c r="E1991" s="76">
        <v>750</v>
      </c>
      <c r="F1991" s="76">
        <v>12</v>
      </c>
      <c r="G1991" s="77">
        <v>12.5</v>
      </c>
      <c r="H1991" s="76" t="s">
        <v>3292</v>
      </c>
      <c r="I1991" s="77">
        <v>19.989999999999998</v>
      </c>
      <c r="J1991" s="2">
        <v>1</v>
      </c>
      <c r="K1991" s="119" cm="1">
        <f t="array" ref="K1991">ROUND(IF(C1991="Beer",SUM(LOOKUP(2,1/(SRP!$B$7:$B$9&lt;=E1991)/(SRP!$C$7:$C$9&gt;=E1991),SRP!$D$7:$D$9)*(G1991/100)*(E1991/1000)),IF(C1991="Spirits",SUM(LOOKUP(2,1/(SRP!$B$2:$B$6&lt;=E1991)/(SRP!$C$2:$C$6&gt;=E1991),SRP!$D$2:$D$6)*(G1991/100)*(E1991/1000)),IF(AND(C1991="Wine",D1991="Fortified Wines"),SUM(LOOKUP(2,1/(SRP!$B$20:$B$23&lt;=E1991)/(SRP!$C$20:$C$23&gt;=E1991),SRP!$D$20:$D$23)*(G1991/100)*(E1991/1000)),IF(C1991="Wine",SUM(LOOKUP(2,1/(SRP!$B$15:$B$19&lt;=E1991)/(SRP!$C$15:$C$19&gt;=E1991),SRP!$D$15:$D$19)*(G1991/100)*(E1991/1000)),IF(C1991="Ready to Drink",SUM(LOOKUP(2,1/(SRP!$B$10:$B$14&lt;=E1991)/(SRP!$C$10:$C$14&gt;=E1991),SRP!$D$10:$D$14)*(G1991/100)*(E1991/1000)),0))))),2)</f>
        <v>6.54</v>
      </c>
    </row>
    <row r="1992" spans="1:11" x14ac:dyDescent="0.35">
      <c r="A1992" s="2">
        <v>28475</v>
      </c>
      <c r="B1992" s="76" t="s">
        <v>284</v>
      </c>
      <c r="C1992" s="76" t="s">
        <v>286</v>
      </c>
      <c r="D1992" s="76" t="s">
        <v>5232</v>
      </c>
      <c r="E1992" s="76">
        <v>750</v>
      </c>
      <c r="F1992" s="76">
        <v>12</v>
      </c>
      <c r="G1992" s="77">
        <v>11.5</v>
      </c>
      <c r="H1992" s="76" t="s">
        <v>3292</v>
      </c>
      <c r="I1992" s="77">
        <v>19.989999999999998</v>
      </c>
      <c r="J1992" s="2">
        <v>1</v>
      </c>
      <c r="K1992" s="119" cm="1">
        <f t="array" ref="K1992">ROUND(IF(C1992="Beer",SUM(LOOKUP(2,1/(SRP!$B$7:$B$9&lt;=E1992)/(SRP!$C$7:$C$9&gt;=E1992),SRP!$D$7:$D$9)*(G1992/100)*(E1992/1000)),IF(C1992="Spirits",SUM(LOOKUP(2,1/(SRP!$B$2:$B$6&lt;=E1992)/(SRP!$C$2:$C$6&gt;=E1992),SRP!$D$2:$D$6)*(G1992/100)*(E1992/1000)),IF(AND(C1992="Wine",D1992="Fortified Wines"),SUM(LOOKUP(2,1/(SRP!$B$20:$B$23&lt;=E1992)/(SRP!$C$20:$C$23&gt;=E1992),SRP!$D$20:$D$23)*(G1992/100)*(E1992/1000)),IF(C1992="Wine",SUM(LOOKUP(2,1/(SRP!$B$15:$B$19&lt;=E1992)/(SRP!$C$15:$C$19&gt;=E1992),SRP!$D$15:$D$19)*(G1992/100)*(E1992/1000)),IF(C1992="Ready to Drink",SUM(LOOKUP(2,1/(SRP!$B$10:$B$14&lt;=E1992)/(SRP!$C$10:$C$14&gt;=E1992),SRP!$D$10:$D$14)*(G1992/100)*(E1992/1000)),0))))),2)</f>
        <v>6.02</v>
      </c>
    </row>
    <row r="1993" spans="1:11" x14ac:dyDescent="0.35">
      <c r="A1993" s="2">
        <v>28489</v>
      </c>
      <c r="B1993" s="76" t="s">
        <v>4709</v>
      </c>
      <c r="C1993" s="76" t="s">
        <v>286</v>
      </c>
      <c r="D1993" s="76" t="s">
        <v>5246</v>
      </c>
      <c r="E1993" s="76">
        <v>750</v>
      </c>
      <c r="F1993" s="76">
        <v>6</v>
      </c>
      <c r="G1993" s="77">
        <v>12</v>
      </c>
      <c r="H1993" s="76" t="s">
        <v>3302</v>
      </c>
      <c r="I1993" s="77">
        <v>17.989999999999998</v>
      </c>
      <c r="J1993" s="2">
        <v>1</v>
      </c>
      <c r="K1993" s="119" cm="1">
        <f t="array" ref="K1993">ROUND(IF(C1993="Beer",SUM(LOOKUP(2,1/(SRP!$B$7:$B$9&lt;=E1993)/(SRP!$C$7:$C$9&gt;=E1993),SRP!$D$7:$D$9)*(G1993/100)*(E1993/1000)),IF(C1993="Spirits",SUM(LOOKUP(2,1/(SRP!$B$2:$B$6&lt;=E1993)/(SRP!$C$2:$C$6&gt;=E1993),SRP!$D$2:$D$6)*(G1993/100)*(E1993/1000)),IF(AND(C1993="Wine",D1993="Fortified Wines"),SUM(LOOKUP(2,1/(SRP!$B$20:$B$23&lt;=E1993)/(SRP!$C$20:$C$23&gt;=E1993),SRP!$D$20:$D$23)*(G1993/100)*(E1993/1000)),IF(C1993="Wine",SUM(LOOKUP(2,1/(SRP!$B$15:$B$19&lt;=E1993)/(SRP!$C$15:$C$19&gt;=E1993),SRP!$D$15:$D$19)*(G1993/100)*(E1993/1000)),IF(C1993="Ready to Drink",SUM(LOOKUP(2,1/(SRP!$B$10:$B$14&lt;=E1993)/(SRP!$C$10:$C$14&gt;=E1993),SRP!$D$10:$D$14)*(G1993/100)*(E1993/1000)),0))))),2)</f>
        <v>6.28</v>
      </c>
    </row>
    <row r="1994" spans="1:11" x14ac:dyDescent="0.35">
      <c r="A1994" s="2">
        <v>28504</v>
      </c>
      <c r="B1994" s="76" t="s">
        <v>1485</v>
      </c>
      <c r="C1994" s="76" t="s">
        <v>286</v>
      </c>
      <c r="D1994" s="76" t="s">
        <v>5236</v>
      </c>
      <c r="E1994" s="76">
        <v>750</v>
      </c>
      <c r="F1994" s="76">
        <v>12</v>
      </c>
      <c r="G1994" s="77">
        <v>13.5</v>
      </c>
      <c r="H1994" s="76" t="s">
        <v>3294</v>
      </c>
      <c r="I1994" s="77">
        <v>24.99</v>
      </c>
      <c r="J1994" s="2">
        <v>1</v>
      </c>
      <c r="K1994" s="119" cm="1">
        <f t="array" ref="K1994">ROUND(IF(C1994="Beer",SUM(LOOKUP(2,1/(SRP!$B$7:$B$9&lt;=E1994)/(SRP!$C$7:$C$9&gt;=E1994),SRP!$D$7:$D$9)*(G1994/100)*(E1994/1000)),IF(C1994="Spirits",SUM(LOOKUP(2,1/(SRP!$B$2:$B$6&lt;=E1994)/(SRP!$C$2:$C$6&gt;=E1994),SRP!$D$2:$D$6)*(G1994/100)*(E1994/1000)),IF(AND(C1994="Wine",D1994="Fortified Wines"),SUM(LOOKUP(2,1/(SRP!$B$20:$B$23&lt;=E1994)/(SRP!$C$20:$C$23&gt;=E1994),SRP!$D$20:$D$23)*(G1994/100)*(E1994/1000)),IF(C1994="Wine",SUM(LOOKUP(2,1/(SRP!$B$15:$B$19&lt;=E1994)/(SRP!$C$15:$C$19&gt;=E1994),SRP!$D$15:$D$19)*(G1994/100)*(E1994/1000)),IF(C1994="Ready to Drink",SUM(LOOKUP(2,1/(SRP!$B$10:$B$14&lt;=E1994)/(SRP!$C$10:$C$14&gt;=E1994),SRP!$D$10:$D$14)*(G1994/100)*(E1994/1000)),0))))),2)</f>
        <v>7.07</v>
      </c>
    </row>
    <row r="1995" spans="1:11" x14ac:dyDescent="0.35">
      <c r="A1995" s="2">
        <v>28508</v>
      </c>
      <c r="B1995" s="76" t="s">
        <v>1486</v>
      </c>
      <c r="C1995" s="76" t="s">
        <v>286</v>
      </c>
      <c r="D1995" s="76" t="s">
        <v>5247</v>
      </c>
      <c r="E1995" s="76">
        <v>1500</v>
      </c>
      <c r="F1995" s="76">
        <v>6</v>
      </c>
      <c r="G1995" s="77">
        <v>14.6</v>
      </c>
      <c r="H1995" s="76" t="s">
        <v>5745</v>
      </c>
      <c r="I1995" s="77">
        <v>224.99</v>
      </c>
      <c r="J1995" s="2">
        <v>1</v>
      </c>
      <c r="K1995" s="119" cm="1">
        <f t="array" ref="K1995">ROUND(IF(C1995="Beer",SUM(LOOKUP(2,1/(SRP!$B$7:$B$9&lt;=E1995)/(SRP!$C$7:$C$9&gt;=E1995),SRP!$D$7:$D$9)*(G1995/100)*(E1995/1000)),IF(C1995="Spirits",SUM(LOOKUP(2,1/(SRP!$B$2:$B$6&lt;=E1995)/(SRP!$C$2:$C$6&gt;=E1995),SRP!$D$2:$D$6)*(G1995/100)*(E1995/1000)),IF(AND(C1995="Wine",D1995="Fortified Wines"),SUM(LOOKUP(2,1/(SRP!$B$20:$B$23&lt;=E1995)/(SRP!$C$20:$C$23&gt;=E1995),SRP!$D$20:$D$23)*(G1995/100)*(E1995/1000)),IF(C1995="Wine",SUM(LOOKUP(2,1/(SRP!$B$15:$B$19&lt;=E1995)/(SRP!$C$15:$C$19&gt;=E1995),SRP!$D$15:$D$19)*(G1995/100)*(E1995/1000)),IF(C1995="Ready to Drink",SUM(LOOKUP(2,1/(SRP!$B$10:$B$14&lt;=E1995)/(SRP!$C$10:$C$14&gt;=E1995),SRP!$D$10:$D$14)*(G1995/100)*(E1995/1000)),0))))),2)</f>
        <v>15.29</v>
      </c>
    </row>
    <row r="1996" spans="1:11" x14ac:dyDescent="0.35">
      <c r="A1996" s="2">
        <v>28527</v>
      </c>
      <c r="B1996" s="76" t="s">
        <v>1487</v>
      </c>
      <c r="C1996" s="76" t="s">
        <v>286</v>
      </c>
      <c r="D1996" s="76" t="s">
        <v>5246</v>
      </c>
      <c r="E1996" s="76">
        <v>750</v>
      </c>
      <c r="F1996" s="76">
        <v>12</v>
      </c>
      <c r="G1996" s="77">
        <v>13.5</v>
      </c>
      <c r="H1996" s="76" t="s">
        <v>3284</v>
      </c>
      <c r="I1996" s="77">
        <v>10.49</v>
      </c>
      <c r="J1996" s="2">
        <v>1</v>
      </c>
      <c r="K1996" s="119" cm="1">
        <f t="array" ref="K1996">ROUND(IF(C1996="Beer",SUM(LOOKUP(2,1/(SRP!$B$7:$B$9&lt;=E1996)/(SRP!$C$7:$C$9&gt;=E1996),SRP!$D$7:$D$9)*(G1996/100)*(E1996/1000)),IF(C1996="Spirits",SUM(LOOKUP(2,1/(SRP!$B$2:$B$6&lt;=E1996)/(SRP!$C$2:$C$6&gt;=E1996),SRP!$D$2:$D$6)*(G1996/100)*(E1996/1000)),IF(AND(C1996="Wine",D1996="Fortified Wines"),SUM(LOOKUP(2,1/(SRP!$B$20:$B$23&lt;=E1996)/(SRP!$C$20:$C$23&gt;=E1996),SRP!$D$20:$D$23)*(G1996/100)*(E1996/1000)),IF(C1996="Wine",SUM(LOOKUP(2,1/(SRP!$B$15:$B$19&lt;=E1996)/(SRP!$C$15:$C$19&gt;=E1996),SRP!$D$15:$D$19)*(G1996/100)*(E1996/1000)),IF(C1996="Ready to Drink",SUM(LOOKUP(2,1/(SRP!$B$10:$B$14&lt;=E1996)/(SRP!$C$10:$C$14&gt;=E1996),SRP!$D$10:$D$14)*(G1996/100)*(E1996/1000)),0))))),2)</f>
        <v>7.07</v>
      </c>
    </row>
    <row r="1997" spans="1:11" x14ac:dyDescent="0.35">
      <c r="A1997" s="2">
        <v>28536</v>
      </c>
      <c r="B1997" s="76" t="s">
        <v>1488</v>
      </c>
      <c r="C1997" s="76" t="s">
        <v>5938</v>
      </c>
      <c r="D1997" s="76" t="s">
        <v>5298</v>
      </c>
      <c r="E1997" s="76">
        <v>4092</v>
      </c>
      <c r="F1997" s="76">
        <v>2</v>
      </c>
      <c r="G1997" s="77">
        <v>5</v>
      </c>
      <c r="H1997" s="76" t="s">
        <v>3301</v>
      </c>
      <c r="I1997" s="77">
        <v>27.99</v>
      </c>
      <c r="J1997" s="2">
        <v>12</v>
      </c>
      <c r="K1997" s="119" cm="1">
        <f t="array" ref="K1997">ROUND(IF(C1997="Beer",SUM(LOOKUP(2,1/(SRP!$B$7:$B$9&lt;=E1997)/(SRP!$C$7:$C$9&gt;=E1997),SRP!$D$7:$D$9)*(G1997/100)*(E1997/1000)),IF(C1997="Spirits",SUM(LOOKUP(2,1/(SRP!$B$2:$B$6&lt;=E1997)/(SRP!$C$2:$C$6&gt;=E1997),SRP!$D$2:$D$6)*(G1997/100)*(E1997/1000)),IF(AND(C1997="Wine",D1997="Fortified Wines"),SUM(LOOKUP(2,1/(SRP!$B$20:$B$23&lt;=E1997)/(SRP!$C$20:$C$23&gt;=E1997),SRP!$D$20:$D$23)*(G1997/100)*(E1997/1000)),IF(C1997="Wine",SUM(LOOKUP(2,1/(SRP!$B$15:$B$19&lt;=E1997)/(SRP!$C$15:$C$19&gt;=E1997),SRP!$D$15:$D$19)*(G1997/100)*(E1997/1000)),IF(C1997="Ready to Drink",SUM(LOOKUP(2,1/(SRP!$B$10:$B$14&lt;=E1997)/(SRP!$C$10:$C$14&gt;=E1997),SRP!$D$10:$D$14)*(G1997/100)*(E1997/1000)),0))))),2)</f>
        <v>14.28</v>
      </c>
    </row>
    <row r="1998" spans="1:11" x14ac:dyDescent="0.35">
      <c r="A1998" s="2">
        <v>28539</v>
      </c>
      <c r="B1998" s="76" t="s">
        <v>1489</v>
      </c>
      <c r="C1998" s="76" t="s">
        <v>285</v>
      </c>
      <c r="D1998" s="76" t="s">
        <v>5281</v>
      </c>
      <c r="E1998" s="76">
        <v>50</v>
      </c>
      <c r="F1998" s="76">
        <v>48</v>
      </c>
      <c r="G1998" s="77">
        <v>20</v>
      </c>
      <c r="H1998" s="76" t="s">
        <v>3282</v>
      </c>
      <c r="I1998" s="77">
        <v>4.99</v>
      </c>
      <c r="J1998" s="2">
        <v>1</v>
      </c>
      <c r="K1998" s="119" cm="1">
        <f t="array" ref="K1998">ROUND(IF(C1998="Beer",SUM(LOOKUP(2,1/(SRP!$B$7:$B$9&lt;=E1998)/(SRP!$C$7:$C$9&gt;=E1998),SRP!$D$7:$D$9)*(G1998/100)*(E1998/1000)),IF(C1998="Spirits",SUM(LOOKUP(2,1/(SRP!$B$2:$B$6&lt;=E1998)/(SRP!$C$2:$C$6&gt;=E1998),SRP!$D$2:$D$6)*(G1998/100)*(E1998/1000)),IF(AND(C1998="Wine",D1998="Fortified Wines"),SUM(LOOKUP(2,1/(SRP!$B$20:$B$23&lt;=E1998)/(SRP!$C$20:$C$23&gt;=E1998),SRP!$D$20:$D$23)*(G1998/100)*(E1998/1000)),IF(C1998="Wine",SUM(LOOKUP(2,1/(SRP!$B$15:$B$19&lt;=E1998)/(SRP!$C$15:$C$19&gt;=E1998),SRP!$D$15:$D$19)*(G1998/100)*(E1998/1000)),IF(C1998="Ready to Drink",SUM(LOOKUP(2,1/(SRP!$B$10:$B$14&lt;=E1998)/(SRP!$C$10:$C$14&gt;=E1998),SRP!$D$10:$D$14)*(G1998/100)*(E1998/1000)),0))))),2)</f>
        <v>1.1599999999999999</v>
      </c>
    </row>
    <row r="1999" spans="1:11" x14ac:dyDescent="0.35">
      <c r="A1999" s="2">
        <v>28542</v>
      </c>
      <c r="B1999" s="76" t="s">
        <v>1490</v>
      </c>
      <c r="C1999" s="76" t="s">
        <v>287</v>
      </c>
      <c r="D1999" s="76" t="s">
        <v>5240</v>
      </c>
      <c r="E1999" s="76">
        <v>473</v>
      </c>
      <c r="F1999" s="76">
        <v>24</v>
      </c>
      <c r="G1999" s="77">
        <v>7</v>
      </c>
      <c r="H1999" s="76" t="s">
        <v>3391</v>
      </c>
      <c r="I1999" s="77">
        <v>4.5</v>
      </c>
      <c r="J1999" s="2">
        <v>1</v>
      </c>
      <c r="K1999" s="119" cm="1">
        <f t="array" ref="K1999">ROUND(IF(C1999="Beer",SUM(LOOKUP(2,1/(SRP!$B$7:$B$9&lt;=E1999)/(SRP!$C$7:$C$9&gt;=E1999),SRP!$D$7:$D$9)*(G1999/100)*(E1999/1000)),IF(C1999="Spirits",SUM(LOOKUP(2,1/(SRP!$B$2:$B$6&lt;=E1999)/(SRP!$C$2:$C$6&gt;=E1999),SRP!$D$2:$D$6)*(G1999/100)*(E1999/1000)),IF(AND(C1999="Wine",D1999="Fortified Wines"),SUM(LOOKUP(2,1/(SRP!$B$20:$B$23&lt;=E1999)/(SRP!$C$20:$C$23&gt;=E1999),SRP!$D$20:$D$23)*(G1999/100)*(E1999/1000)),IF(C1999="Wine",SUM(LOOKUP(2,1/(SRP!$B$15:$B$19&lt;=E1999)/(SRP!$C$15:$C$19&gt;=E1999),SRP!$D$15:$D$19)*(G1999/100)*(E1999/1000)),IF(C1999="Ready to Drink",SUM(LOOKUP(2,1/(SRP!$B$10:$B$14&lt;=E1999)/(SRP!$C$10:$C$14&gt;=E1999),SRP!$D$10:$D$14)*(G1999/100)*(E1999/1000)),0))))),2)</f>
        <v>2.31</v>
      </c>
    </row>
    <row r="2000" spans="1:11" x14ac:dyDescent="0.35">
      <c r="A2000" s="2">
        <v>28542</v>
      </c>
      <c r="B2000" s="76" t="s">
        <v>1490</v>
      </c>
      <c r="C2000" s="76" t="s">
        <v>287</v>
      </c>
      <c r="D2000" s="76" t="s">
        <v>5240</v>
      </c>
      <c r="E2000" s="76">
        <v>473</v>
      </c>
      <c r="F2000" s="76">
        <v>24</v>
      </c>
      <c r="G2000" s="77">
        <v>7</v>
      </c>
      <c r="H2000" s="76" t="s">
        <v>3391</v>
      </c>
      <c r="I2000" s="77">
        <v>4.5</v>
      </c>
      <c r="J2000" s="2">
        <v>1</v>
      </c>
      <c r="K2000" s="119" cm="1">
        <f t="array" ref="K2000">ROUND(IF(C2000="Beer",SUM(LOOKUP(2,1/(SRP!$B$7:$B$9&lt;=E2000)/(SRP!$C$7:$C$9&gt;=E2000),SRP!$D$7:$D$9)*(G2000/100)*(E2000/1000)),IF(C2000="Spirits",SUM(LOOKUP(2,1/(SRP!$B$2:$B$6&lt;=E2000)/(SRP!$C$2:$C$6&gt;=E2000),SRP!$D$2:$D$6)*(G2000/100)*(E2000/1000)),IF(AND(C2000="Wine",D2000="Fortified Wines"),SUM(LOOKUP(2,1/(SRP!$B$20:$B$23&lt;=E2000)/(SRP!$C$20:$C$23&gt;=E2000),SRP!$D$20:$D$23)*(G2000/100)*(E2000/1000)),IF(C2000="Wine",SUM(LOOKUP(2,1/(SRP!$B$15:$B$19&lt;=E2000)/(SRP!$C$15:$C$19&gt;=E2000),SRP!$D$15:$D$19)*(G2000/100)*(E2000/1000)),IF(C2000="Ready to Drink",SUM(LOOKUP(2,1/(SRP!$B$10:$B$14&lt;=E2000)/(SRP!$C$10:$C$14&gt;=E2000),SRP!$D$10:$D$14)*(G2000/100)*(E2000/1000)),0))))),2)</f>
        <v>2.31</v>
      </c>
    </row>
    <row r="2001" spans="1:11" x14ac:dyDescent="0.35">
      <c r="A2001" s="2">
        <v>28582</v>
      </c>
      <c r="B2001" s="76" t="s">
        <v>1491</v>
      </c>
      <c r="C2001" s="76" t="s">
        <v>286</v>
      </c>
      <c r="D2001" s="76" t="s">
        <v>5247</v>
      </c>
      <c r="E2001" s="76">
        <v>750</v>
      </c>
      <c r="F2001" s="76">
        <v>12</v>
      </c>
      <c r="G2001" s="77">
        <v>13.5</v>
      </c>
      <c r="H2001" s="76" t="s">
        <v>3363</v>
      </c>
      <c r="I2001" s="77">
        <v>17.989999999999998</v>
      </c>
      <c r="J2001" s="2">
        <v>1</v>
      </c>
      <c r="K2001" s="119" cm="1">
        <f t="array" ref="K2001">ROUND(IF(C2001="Beer",SUM(LOOKUP(2,1/(SRP!$B$7:$B$9&lt;=E2001)/(SRP!$C$7:$C$9&gt;=E2001),SRP!$D$7:$D$9)*(G2001/100)*(E2001/1000)),IF(C2001="Spirits",SUM(LOOKUP(2,1/(SRP!$B$2:$B$6&lt;=E2001)/(SRP!$C$2:$C$6&gt;=E2001),SRP!$D$2:$D$6)*(G2001/100)*(E2001/1000)),IF(AND(C2001="Wine",D2001="Fortified Wines"),SUM(LOOKUP(2,1/(SRP!$B$20:$B$23&lt;=E2001)/(SRP!$C$20:$C$23&gt;=E2001),SRP!$D$20:$D$23)*(G2001/100)*(E2001/1000)),IF(C2001="Wine",SUM(LOOKUP(2,1/(SRP!$B$15:$B$19&lt;=E2001)/(SRP!$C$15:$C$19&gt;=E2001),SRP!$D$15:$D$19)*(G2001/100)*(E2001/1000)),IF(C2001="Ready to Drink",SUM(LOOKUP(2,1/(SRP!$B$10:$B$14&lt;=E2001)/(SRP!$C$10:$C$14&gt;=E2001),SRP!$D$10:$D$14)*(G2001/100)*(E2001/1000)),0))))),2)</f>
        <v>7.07</v>
      </c>
    </row>
    <row r="2002" spans="1:11" x14ac:dyDescent="0.35">
      <c r="A2002" s="2">
        <v>28583</v>
      </c>
      <c r="B2002" s="76" t="s">
        <v>1492</v>
      </c>
      <c r="C2002" s="76" t="s">
        <v>286</v>
      </c>
      <c r="D2002" s="76" t="s">
        <v>5246</v>
      </c>
      <c r="E2002" s="76">
        <v>750</v>
      </c>
      <c r="F2002" s="76">
        <v>12</v>
      </c>
      <c r="G2002" s="77">
        <v>12.5</v>
      </c>
      <c r="H2002" s="76" t="s">
        <v>3363</v>
      </c>
      <c r="I2002" s="77">
        <v>17.989999999999998</v>
      </c>
      <c r="J2002" s="2">
        <v>1</v>
      </c>
      <c r="K2002" s="119" cm="1">
        <f t="array" ref="K2002">ROUND(IF(C2002="Beer",SUM(LOOKUP(2,1/(SRP!$B$7:$B$9&lt;=E2002)/(SRP!$C$7:$C$9&gt;=E2002),SRP!$D$7:$D$9)*(G2002/100)*(E2002/1000)),IF(C2002="Spirits",SUM(LOOKUP(2,1/(SRP!$B$2:$B$6&lt;=E2002)/(SRP!$C$2:$C$6&gt;=E2002),SRP!$D$2:$D$6)*(G2002/100)*(E2002/1000)),IF(AND(C2002="Wine",D2002="Fortified Wines"),SUM(LOOKUP(2,1/(SRP!$B$20:$B$23&lt;=E2002)/(SRP!$C$20:$C$23&gt;=E2002),SRP!$D$20:$D$23)*(G2002/100)*(E2002/1000)),IF(C2002="Wine",SUM(LOOKUP(2,1/(SRP!$B$15:$B$19&lt;=E2002)/(SRP!$C$15:$C$19&gt;=E2002),SRP!$D$15:$D$19)*(G2002/100)*(E2002/1000)),IF(C2002="Ready to Drink",SUM(LOOKUP(2,1/(SRP!$B$10:$B$14&lt;=E2002)/(SRP!$C$10:$C$14&gt;=E2002),SRP!$D$10:$D$14)*(G2002/100)*(E2002/1000)),0))))),2)</f>
        <v>6.54</v>
      </c>
    </row>
    <row r="2003" spans="1:11" x14ac:dyDescent="0.35">
      <c r="A2003" s="2">
        <v>28588</v>
      </c>
      <c r="B2003" s="76" t="s">
        <v>1493</v>
      </c>
      <c r="C2003" s="76" t="s">
        <v>287</v>
      </c>
      <c r="D2003" s="76" t="s">
        <v>5313</v>
      </c>
      <c r="E2003" s="76">
        <v>1760</v>
      </c>
      <c r="F2003" s="76">
        <v>6</v>
      </c>
      <c r="G2003" s="77">
        <v>4.2</v>
      </c>
      <c r="H2003" s="76" t="s">
        <v>3280</v>
      </c>
      <c r="I2003" s="77">
        <v>13.49</v>
      </c>
      <c r="J2003" s="2">
        <v>4</v>
      </c>
      <c r="K2003" s="119" cm="1">
        <f t="array" ref="K2003">ROUND(IF(C2003="Beer",SUM(LOOKUP(2,1/(SRP!$B$7:$B$9&lt;=E2003)/(SRP!$C$7:$C$9&gt;=E2003),SRP!$D$7:$D$9)*(G2003/100)*(E2003/1000)),IF(C2003="Spirits",SUM(LOOKUP(2,1/(SRP!$B$2:$B$6&lt;=E2003)/(SRP!$C$2:$C$6&gt;=E2003),SRP!$D$2:$D$6)*(G2003/100)*(E2003/1000)),IF(AND(C2003="Wine",D2003="Fortified Wines"),SUM(LOOKUP(2,1/(SRP!$B$20:$B$23&lt;=E2003)/(SRP!$C$20:$C$23&gt;=E2003),SRP!$D$20:$D$23)*(G2003/100)*(E2003/1000)),IF(C2003="Wine",SUM(LOOKUP(2,1/(SRP!$B$15:$B$19&lt;=E2003)/(SRP!$C$15:$C$19&gt;=E2003),SRP!$D$15:$D$19)*(G2003/100)*(E2003/1000)),IF(C2003="Ready to Drink",SUM(LOOKUP(2,1/(SRP!$B$10:$B$14&lt;=E2003)/(SRP!$C$10:$C$14&gt;=E2003),SRP!$D$10:$D$14)*(G2003/100)*(E2003/1000)),0))))),2)</f>
        <v>5.16</v>
      </c>
    </row>
    <row r="2004" spans="1:11" x14ac:dyDescent="0.35">
      <c r="A2004" s="2">
        <v>28588</v>
      </c>
      <c r="B2004" s="76" t="s">
        <v>1493</v>
      </c>
      <c r="C2004" s="76" t="s">
        <v>287</v>
      </c>
      <c r="D2004" s="76" t="s">
        <v>5313</v>
      </c>
      <c r="E2004" s="76">
        <v>1760</v>
      </c>
      <c r="F2004" s="76">
        <v>6</v>
      </c>
      <c r="G2004" s="77">
        <v>4.2</v>
      </c>
      <c r="H2004" s="76" t="s">
        <v>3280</v>
      </c>
      <c r="I2004" s="77">
        <v>13.49</v>
      </c>
      <c r="J2004" s="2">
        <v>4</v>
      </c>
      <c r="K2004" s="119" cm="1">
        <f t="array" ref="K2004">ROUND(IF(C2004="Beer",SUM(LOOKUP(2,1/(SRP!$B$7:$B$9&lt;=E2004)/(SRP!$C$7:$C$9&gt;=E2004),SRP!$D$7:$D$9)*(G2004/100)*(E2004/1000)),IF(C2004="Spirits",SUM(LOOKUP(2,1/(SRP!$B$2:$B$6&lt;=E2004)/(SRP!$C$2:$C$6&gt;=E2004),SRP!$D$2:$D$6)*(G2004/100)*(E2004/1000)),IF(AND(C2004="Wine",D2004="Fortified Wines"),SUM(LOOKUP(2,1/(SRP!$B$20:$B$23&lt;=E2004)/(SRP!$C$20:$C$23&gt;=E2004),SRP!$D$20:$D$23)*(G2004/100)*(E2004/1000)),IF(C2004="Wine",SUM(LOOKUP(2,1/(SRP!$B$15:$B$19&lt;=E2004)/(SRP!$C$15:$C$19&gt;=E2004),SRP!$D$15:$D$19)*(G2004/100)*(E2004/1000)),IF(C2004="Ready to Drink",SUM(LOOKUP(2,1/(SRP!$B$10:$B$14&lt;=E2004)/(SRP!$C$10:$C$14&gt;=E2004),SRP!$D$10:$D$14)*(G2004/100)*(E2004/1000)),0))))),2)</f>
        <v>5.16</v>
      </c>
    </row>
    <row r="2005" spans="1:11" x14ac:dyDescent="0.35">
      <c r="A2005" s="2">
        <v>28600</v>
      </c>
      <c r="B2005" s="76" t="s">
        <v>1494</v>
      </c>
      <c r="C2005" s="76" t="s">
        <v>287</v>
      </c>
      <c r="D2005" s="76" t="s">
        <v>5313</v>
      </c>
      <c r="E2005" s="76">
        <v>500</v>
      </c>
      <c r="F2005" s="76">
        <v>24</v>
      </c>
      <c r="G2005" s="77">
        <v>4.2</v>
      </c>
      <c r="H2005" s="76" t="s">
        <v>3280</v>
      </c>
      <c r="I2005" s="77">
        <v>4.29</v>
      </c>
      <c r="J2005" s="2">
        <v>1</v>
      </c>
      <c r="K2005" s="119" cm="1">
        <f t="array" ref="K2005">ROUND(IF(C2005="Beer",SUM(LOOKUP(2,1/(SRP!$B$7:$B$9&lt;=E2005)/(SRP!$C$7:$C$9&gt;=E2005),SRP!$D$7:$D$9)*(G2005/100)*(E2005/1000)),IF(C2005="Spirits",SUM(LOOKUP(2,1/(SRP!$B$2:$B$6&lt;=E2005)/(SRP!$C$2:$C$6&gt;=E2005),SRP!$D$2:$D$6)*(G2005/100)*(E2005/1000)),IF(AND(C2005="Wine",D2005="Fortified Wines"),SUM(LOOKUP(2,1/(SRP!$B$20:$B$23&lt;=E2005)/(SRP!$C$20:$C$23&gt;=E2005),SRP!$D$20:$D$23)*(G2005/100)*(E2005/1000)),IF(C2005="Wine",SUM(LOOKUP(2,1/(SRP!$B$15:$B$19&lt;=E2005)/(SRP!$C$15:$C$19&gt;=E2005),SRP!$D$15:$D$19)*(G2005/100)*(E2005/1000)),IF(C2005="Ready to Drink",SUM(LOOKUP(2,1/(SRP!$B$10:$B$14&lt;=E2005)/(SRP!$C$10:$C$14&gt;=E2005),SRP!$D$10:$D$14)*(G2005/100)*(E2005/1000)),0))))),2)</f>
        <v>1.47</v>
      </c>
    </row>
    <row r="2006" spans="1:11" x14ac:dyDescent="0.35">
      <c r="A2006" s="2">
        <v>28600</v>
      </c>
      <c r="B2006" s="76" t="s">
        <v>1494</v>
      </c>
      <c r="C2006" s="76" t="s">
        <v>287</v>
      </c>
      <c r="D2006" s="76" t="s">
        <v>5313</v>
      </c>
      <c r="E2006" s="76">
        <v>500</v>
      </c>
      <c r="F2006" s="76">
        <v>24</v>
      </c>
      <c r="G2006" s="77">
        <v>4.2</v>
      </c>
      <c r="H2006" s="76" t="s">
        <v>3280</v>
      </c>
      <c r="I2006" s="77">
        <v>4.29</v>
      </c>
      <c r="J2006" s="2">
        <v>1</v>
      </c>
      <c r="K2006" s="119" cm="1">
        <f t="array" ref="K2006">ROUND(IF(C2006="Beer",SUM(LOOKUP(2,1/(SRP!$B$7:$B$9&lt;=E2006)/(SRP!$C$7:$C$9&gt;=E2006),SRP!$D$7:$D$9)*(G2006/100)*(E2006/1000)),IF(C2006="Spirits",SUM(LOOKUP(2,1/(SRP!$B$2:$B$6&lt;=E2006)/(SRP!$C$2:$C$6&gt;=E2006),SRP!$D$2:$D$6)*(G2006/100)*(E2006/1000)),IF(AND(C2006="Wine",D2006="Fortified Wines"),SUM(LOOKUP(2,1/(SRP!$B$20:$B$23&lt;=E2006)/(SRP!$C$20:$C$23&gt;=E2006),SRP!$D$20:$D$23)*(G2006/100)*(E2006/1000)),IF(C2006="Wine",SUM(LOOKUP(2,1/(SRP!$B$15:$B$19&lt;=E2006)/(SRP!$C$15:$C$19&gt;=E2006),SRP!$D$15:$D$19)*(G2006/100)*(E2006/1000)),IF(C2006="Ready to Drink",SUM(LOOKUP(2,1/(SRP!$B$10:$B$14&lt;=E2006)/(SRP!$C$10:$C$14&gt;=E2006),SRP!$D$10:$D$14)*(G2006/100)*(E2006/1000)),0))))),2)</f>
        <v>1.47</v>
      </c>
    </row>
    <row r="2007" spans="1:11" x14ac:dyDescent="0.35">
      <c r="A2007" s="2">
        <v>28607</v>
      </c>
      <c r="B2007" s="76" t="s">
        <v>4027</v>
      </c>
      <c r="C2007" s="76" t="s">
        <v>286</v>
      </c>
      <c r="D2007" s="76" t="s">
        <v>5247</v>
      </c>
      <c r="E2007" s="76">
        <v>750</v>
      </c>
      <c r="F2007" s="76">
        <v>12</v>
      </c>
      <c r="G2007" s="77">
        <v>0.5</v>
      </c>
      <c r="H2007" s="76" t="s">
        <v>3385</v>
      </c>
      <c r="I2007" s="77">
        <v>9.49</v>
      </c>
      <c r="J2007" s="2">
        <v>1</v>
      </c>
      <c r="K2007" s="119" cm="1">
        <f t="array" ref="K2007">ROUND(IF(C2007="Beer",SUM(LOOKUP(2,1/(SRP!$B$7:$B$9&lt;=E2007)/(SRP!$C$7:$C$9&gt;=E2007),SRP!$D$7:$D$9)*(G2007/100)*(E2007/1000)),IF(C2007="Spirits",SUM(LOOKUP(2,1/(SRP!$B$2:$B$6&lt;=E2007)/(SRP!$C$2:$C$6&gt;=E2007),SRP!$D$2:$D$6)*(G2007/100)*(E2007/1000)),IF(AND(C2007="Wine",D2007="Fortified Wines"),SUM(LOOKUP(2,1/(SRP!$B$20:$B$23&lt;=E2007)/(SRP!$C$20:$C$23&gt;=E2007),SRP!$D$20:$D$23)*(G2007/100)*(E2007/1000)),IF(C2007="Wine",SUM(LOOKUP(2,1/(SRP!$B$15:$B$19&lt;=E2007)/(SRP!$C$15:$C$19&gt;=E2007),SRP!$D$15:$D$19)*(G2007/100)*(E2007/1000)),IF(C2007="Ready to Drink",SUM(LOOKUP(2,1/(SRP!$B$10:$B$14&lt;=E2007)/(SRP!$C$10:$C$14&gt;=E2007),SRP!$D$10:$D$14)*(G2007/100)*(E2007/1000)),0))))),2)</f>
        <v>0.26</v>
      </c>
    </row>
    <row r="2008" spans="1:11" x14ac:dyDescent="0.35">
      <c r="A2008" s="2">
        <v>28617</v>
      </c>
      <c r="B2008" s="76" t="s">
        <v>4026</v>
      </c>
      <c r="C2008" s="76" t="s">
        <v>286</v>
      </c>
      <c r="D2008" s="76" t="s">
        <v>5236</v>
      </c>
      <c r="E2008" s="76">
        <v>750</v>
      </c>
      <c r="F2008" s="76">
        <v>12</v>
      </c>
      <c r="G2008" s="77">
        <v>0.5</v>
      </c>
      <c r="H2008" s="76" t="s">
        <v>3385</v>
      </c>
      <c r="I2008" s="77">
        <v>9.49</v>
      </c>
      <c r="J2008" s="2">
        <v>1</v>
      </c>
      <c r="K2008" s="119" cm="1">
        <f t="array" ref="K2008">ROUND(IF(C2008="Beer",SUM(LOOKUP(2,1/(SRP!$B$7:$B$9&lt;=E2008)/(SRP!$C$7:$C$9&gt;=E2008),SRP!$D$7:$D$9)*(G2008/100)*(E2008/1000)),IF(C2008="Spirits",SUM(LOOKUP(2,1/(SRP!$B$2:$B$6&lt;=E2008)/(SRP!$C$2:$C$6&gt;=E2008),SRP!$D$2:$D$6)*(G2008/100)*(E2008/1000)),IF(AND(C2008="Wine",D2008="Fortified Wines"),SUM(LOOKUP(2,1/(SRP!$B$20:$B$23&lt;=E2008)/(SRP!$C$20:$C$23&gt;=E2008),SRP!$D$20:$D$23)*(G2008/100)*(E2008/1000)),IF(C2008="Wine",SUM(LOOKUP(2,1/(SRP!$B$15:$B$19&lt;=E2008)/(SRP!$C$15:$C$19&gt;=E2008),SRP!$D$15:$D$19)*(G2008/100)*(E2008/1000)),IF(C2008="Ready to Drink",SUM(LOOKUP(2,1/(SRP!$B$10:$B$14&lt;=E2008)/(SRP!$C$10:$C$14&gt;=E2008),SRP!$D$10:$D$14)*(G2008/100)*(E2008/1000)),0))))),2)</f>
        <v>0.26</v>
      </c>
    </row>
    <row r="2009" spans="1:11" x14ac:dyDescent="0.35">
      <c r="A2009" s="2">
        <v>28624</v>
      </c>
      <c r="B2009" s="76" t="s">
        <v>4028</v>
      </c>
      <c r="C2009" s="76" t="s">
        <v>286</v>
      </c>
      <c r="D2009" s="76" t="s">
        <v>5232</v>
      </c>
      <c r="E2009" s="76">
        <v>750</v>
      </c>
      <c r="F2009" s="76">
        <v>12</v>
      </c>
      <c r="G2009" s="77">
        <v>0.5</v>
      </c>
      <c r="H2009" s="76" t="s">
        <v>3385</v>
      </c>
      <c r="I2009" s="77">
        <v>10.49</v>
      </c>
      <c r="J2009" s="2">
        <v>1</v>
      </c>
      <c r="K2009" s="119" cm="1">
        <f t="array" ref="K2009">ROUND(IF(C2009="Beer",SUM(LOOKUP(2,1/(SRP!$B$7:$B$9&lt;=E2009)/(SRP!$C$7:$C$9&gt;=E2009),SRP!$D$7:$D$9)*(G2009/100)*(E2009/1000)),IF(C2009="Spirits",SUM(LOOKUP(2,1/(SRP!$B$2:$B$6&lt;=E2009)/(SRP!$C$2:$C$6&gt;=E2009),SRP!$D$2:$D$6)*(G2009/100)*(E2009/1000)),IF(AND(C2009="Wine",D2009="Fortified Wines"),SUM(LOOKUP(2,1/(SRP!$B$20:$B$23&lt;=E2009)/(SRP!$C$20:$C$23&gt;=E2009),SRP!$D$20:$D$23)*(G2009/100)*(E2009/1000)),IF(C2009="Wine",SUM(LOOKUP(2,1/(SRP!$B$15:$B$19&lt;=E2009)/(SRP!$C$15:$C$19&gt;=E2009),SRP!$D$15:$D$19)*(G2009/100)*(E2009/1000)),IF(C2009="Ready to Drink",SUM(LOOKUP(2,1/(SRP!$B$10:$B$14&lt;=E2009)/(SRP!$C$10:$C$14&gt;=E2009),SRP!$D$10:$D$14)*(G2009/100)*(E2009/1000)),0))))),2)</f>
        <v>0.26</v>
      </c>
    </row>
    <row r="2010" spans="1:11" x14ac:dyDescent="0.35">
      <c r="A2010" s="2">
        <v>28625</v>
      </c>
      <c r="B2010" s="76" t="s">
        <v>1495</v>
      </c>
      <c r="C2010" s="76" t="s">
        <v>287</v>
      </c>
      <c r="D2010" s="76" t="s">
        <v>5240</v>
      </c>
      <c r="E2010" s="76">
        <v>473</v>
      </c>
      <c r="F2010" s="76">
        <v>24</v>
      </c>
      <c r="G2010" s="77">
        <v>8.9</v>
      </c>
      <c r="H2010" s="76" t="s">
        <v>3349</v>
      </c>
      <c r="I2010" s="77">
        <v>4.49</v>
      </c>
      <c r="J2010" s="2">
        <v>1</v>
      </c>
      <c r="K2010" s="119" cm="1">
        <f t="array" ref="K2010">ROUND(IF(C2010="Beer",SUM(LOOKUP(2,1/(SRP!$B$7:$B$9&lt;=E2010)/(SRP!$C$7:$C$9&gt;=E2010),SRP!$D$7:$D$9)*(G2010/100)*(E2010/1000)),IF(C2010="Spirits",SUM(LOOKUP(2,1/(SRP!$B$2:$B$6&lt;=E2010)/(SRP!$C$2:$C$6&gt;=E2010),SRP!$D$2:$D$6)*(G2010/100)*(E2010/1000)),IF(AND(C2010="Wine",D2010="Fortified Wines"),SUM(LOOKUP(2,1/(SRP!$B$20:$B$23&lt;=E2010)/(SRP!$C$20:$C$23&gt;=E2010),SRP!$D$20:$D$23)*(G2010/100)*(E2010/1000)),IF(C2010="Wine",SUM(LOOKUP(2,1/(SRP!$B$15:$B$19&lt;=E2010)/(SRP!$C$15:$C$19&gt;=E2010),SRP!$D$15:$D$19)*(G2010/100)*(E2010/1000)),IF(C2010="Ready to Drink",SUM(LOOKUP(2,1/(SRP!$B$10:$B$14&lt;=E2010)/(SRP!$C$10:$C$14&gt;=E2010),SRP!$D$10:$D$14)*(G2010/100)*(E2010/1000)),0))))),2)</f>
        <v>2.94</v>
      </c>
    </row>
    <row r="2011" spans="1:11" x14ac:dyDescent="0.35">
      <c r="A2011" s="2">
        <v>28625</v>
      </c>
      <c r="B2011" s="76" t="s">
        <v>1495</v>
      </c>
      <c r="C2011" s="76" t="s">
        <v>287</v>
      </c>
      <c r="D2011" s="76" t="s">
        <v>5240</v>
      </c>
      <c r="E2011" s="76">
        <v>473</v>
      </c>
      <c r="F2011" s="76">
        <v>24</v>
      </c>
      <c r="G2011" s="77">
        <v>8.9</v>
      </c>
      <c r="H2011" s="76" t="s">
        <v>3349</v>
      </c>
      <c r="I2011" s="77">
        <v>4.49</v>
      </c>
      <c r="J2011" s="2">
        <v>1</v>
      </c>
      <c r="K2011" s="119" cm="1">
        <f t="array" ref="K2011">ROUND(IF(C2011="Beer",SUM(LOOKUP(2,1/(SRP!$B$7:$B$9&lt;=E2011)/(SRP!$C$7:$C$9&gt;=E2011),SRP!$D$7:$D$9)*(G2011/100)*(E2011/1000)),IF(C2011="Spirits",SUM(LOOKUP(2,1/(SRP!$B$2:$B$6&lt;=E2011)/(SRP!$C$2:$C$6&gt;=E2011),SRP!$D$2:$D$6)*(G2011/100)*(E2011/1000)),IF(AND(C2011="Wine",D2011="Fortified Wines"),SUM(LOOKUP(2,1/(SRP!$B$20:$B$23&lt;=E2011)/(SRP!$C$20:$C$23&gt;=E2011),SRP!$D$20:$D$23)*(G2011/100)*(E2011/1000)),IF(C2011="Wine",SUM(LOOKUP(2,1/(SRP!$B$15:$B$19&lt;=E2011)/(SRP!$C$15:$C$19&gt;=E2011),SRP!$D$15:$D$19)*(G2011/100)*(E2011/1000)),IF(C2011="Ready to Drink",SUM(LOOKUP(2,1/(SRP!$B$10:$B$14&lt;=E2011)/(SRP!$C$10:$C$14&gt;=E2011),SRP!$D$10:$D$14)*(G2011/100)*(E2011/1000)),0))))),2)</f>
        <v>2.94</v>
      </c>
    </row>
    <row r="2012" spans="1:11" x14ac:dyDescent="0.35">
      <c r="A2012" s="2">
        <v>28626</v>
      </c>
      <c r="B2012" s="76" t="s">
        <v>1496</v>
      </c>
      <c r="C2012" s="76" t="s">
        <v>286</v>
      </c>
      <c r="D2012" s="76" t="s">
        <v>5248</v>
      </c>
      <c r="E2012" s="76">
        <v>750</v>
      </c>
      <c r="F2012" s="76">
        <v>12</v>
      </c>
      <c r="G2012" s="77">
        <v>14.5</v>
      </c>
      <c r="H2012" s="76" t="s">
        <v>6695</v>
      </c>
      <c r="I2012" s="77">
        <v>17.989999999999998</v>
      </c>
      <c r="J2012" s="2">
        <v>1</v>
      </c>
      <c r="K2012" s="119" cm="1">
        <f t="array" ref="K2012">ROUND(IF(C2012="Beer",SUM(LOOKUP(2,1/(SRP!$B$7:$B$9&lt;=E2012)/(SRP!$C$7:$C$9&gt;=E2012),SRP!$D$7:$D$9)*(G2012/100)*(E2012/1000)),IF(C2012="Spirits",SUM(LOOKUP(2,1/(SRP!$B$2:$B$6&lt;=E2012)/(SRP!$C$2:$C$6&gt;=E2012),SRP!$D$2:$D$6)*(G2012/100)*(E2012/1000)),IF(AND(C2012="Wine",D2012="Fortified Wines"),SUM(LOOKUP(2,1/(SRP!$B$20:$B$23&lt;=E2012)/(SRP!$C$20:$C$23&gt;=E2012),SRP!$D$20:$D$23)*(G2012/100)*(E2012/1000)),IF(C2012="Wine",SUM(LOOKUP(2,1/(SRP!$B$15:$B$19&lt;=E2012)/(SRP!$C$15:$C$19&gt;=E2012),SRP!$D$15:$D$19)*(G2012/100)*(E2012/1000)),IF(C2012="Ready to Drink",SUM(LOOKUP(2,1/(SRP!$B$10:$B$14&lt;=E2012)/(SRP!$C$10:$C$14&gt;=E2012),SRP!$D$10:$D$14)*(G2012/100)*(E2012/1000)),0))))),2)</f>
        <v>7.59</v>
      </c>
    </row>
    <row r="2013" spans="1:11" x14ac:dyDescent="0.35">
      <c r="A2013" s="2">
        <v>28628</v>
      </c>
      <c r="B2013" s="76" t="s">
        <v>1497</v>
      </c>
      <c r="C2013" s="76" t="s">
        <v>285</v>
      </c>
      <c r="D2013" s="76" t="s">
        <v>5243</v>
      </c>
      <c r="E2013" s="76">
        <v>750</v>
      </c>
      <c r="F2013" s="76">
        <v>6</v>
      </c>
      <c r="G2013" s="77">
        <v>43</v>
      </c>
      <c r="H2013" s="76" t="s">
        <v>6694</v>
      </c>
      <c r="I2013" s="77">
        <v>51.99</v>
      </c>
      <c r="J2013" s="2">
        <v>1</v>
      </c>
      <c r="K2013" s="119" cm="1">
        <f t="array" ref="K2013">ROUND(IF(C2013="Beer",SUM(LOOKUP(2,1/(SRP!$B$7:$B$9&lt;=E2013)/(SRP!$C$7:$C$9&gt;=E2013),SRP!$D$7:$D$9)*(G2013/100)*(E2013/1000)),IF(C2013="Spirits",SUM(LOOKUP(2,1/(SRP!$B$2:$B$6&lt;=E2013)/(SRP!$C$2:$C$6&gt;=E2013),SRP!$D$2:$D$6)*(G2013/100)*(E2013/1000)),IF(AND(C2013="Wine",D2013="Fortified Wines"),SUM(LOOKUP(2,1/(SRP!$B$20:$B$23&lt;=E2013)/(SRP!$C$20:$C$23&gt;=E2013),SRP!$D$20:$D$23)*(G2013/100)*(E2013/1000)),IF(C2013="Wine",SUM(LOOKUP(2,1/(SRP!$B$15:$B$19&lt;=E2013)/(SRP!$C$15:$C$19&gt;=E2013),SRP!$D$15:$D$19)*(G2013/100)*(E2013/1000)),IF(C2013="Ready to Drink",SUM(LOOKUP(2,1/(SRP!$B$10:$B$14&lt;=E2013)/(SRP!$C$10:$C$14&gt;=E2013),SRP!$D$10:$D$14)*(G2013/100)*(E2013/1000)),0))))),2)</f>
        <v>22.51</v>
      </c>
    </row>
    <row r="2014" spans="1:11" x14ac:dyDescent="0.35">
      <c r="A2014" s="2">
        <v>28636</v>
      </c>
      <c r="B2014" s="76" t="s">
        <v>7238</v>
      </c>
      <c r="C2014" s="76" t="s">
        <v>287</v>
      </c>
      <c r="D2014" s="76" t="s">
        <v>5240</v>
      </c>
      <c r="E2014" s="76">
        <v>473</v>
      </c>
      <c r="F2014" s="76">
        <v>24</v>
      </c>
      <c r="G2014" s="77">
        <v>6.2</v>
      </c>
      <c r="H2014" s="76" t="s">
        <v>3349</v>
      </c>
      <c r="I2014" s="77">
        <v>3.95</v>
      </c>
      <c r="J2014" s="2">
        <v>1</v>
      </c>
      <c r="K2014" s="119" cm="1">
        <f t="array" ref="K2014">ROUND(IF(C2014="Beer",SUM(LOOKUP(2,1/(SRP!$B$7:$B$9&lt;=E2014)/(SRP!$C$7:$C$9&gt;=E2014),SRP!$D$7:$D$9)*(G2014/100)*(E2014/1000)),IF(C2014="Spirits",SUM(LOOKUP(2,1/(SRP!$B$2:$B$6&lt;=E2014)/(SRP!$C$2:$C$6&gt;=E2014),SRP!$D$2:$D$6)*(G2014/100)*(E2014/1000)),IF(AND(C2014="Wine",D2014="Fortified Wines"),SUM(LOOKUP(2,1/(SRP!$B$20:$B$23&lt;=E2014)/(SRP!$C$20:$C$23&gt;=E2014),SRP!$D$20:$D$23)*(G2014/100)*(E2014/1000)),IF(C2014="Wine",SUM(LOOKUP(2,1/(SRP!$B$15:$B$19&lt;=E2014)/(SRP!$C$15:$C$19&gt;=E2014),SRP!$D$15:$D$19)*(G2014/100)*(E2014/1000)),IF(C2014="Ready to Drink",SUM(LOOKUP(2,1/(SRP!$B$10:$B$14&lt;=E2014)/(SRP!$C$10:$C$14&gt;=E2014),SRP!$D$10:$D$14)*(G2014/100)*(E2014/1000)),0))))),2)</f>
        <v>2.0499999999999998</v>
      </c>
    </row>
    <row r="2015" spans="1:11" x14ac:dyDescent="0.35">
      <c r="A2015" s="2">
        <v>28636</v>
      </c>
      <c r="B2015" s="76" t="s">
        <v>7238</v>
      </c>
      <c r="C2015" s="76" t="s">
        <v>287</v>
      </c>
      <c r="D2015" s="76" t="s">
        <v>5240</v>
      </c>
      <c r="E2015" s="76">
        <v>473</v>
      </c>
      <c r="F2015" s="76">
        <v>24</v>
      </c>
      <c r="G2015" s="77">
        <v>6.2</v>
      </c>
      <c r="H2015" s="76" t="s">
        <v>3349</v>
      </c>
      <c r="I2015" s="77">
        <v>3.95</v>
      </c>
      <c r="J2015" s="2">
        <v>1</v>
      </c>
      <c r="K2015" s="119" cm="1">
        <f t="array" ref="K2015">ROUND(IF(C2015="Beer",SUM(LOOKUP(2,1/(SRP!$B$7:$B$9&lt;=E2015)/(SRP!$C$7:$C$9&gt;=E2015),SRP!$D$7:$D$9)*(G2015/100)*(E2015/1000)),IF(C2015="Spirits",SUM(LOOKUP(2,1/(SRP!$B$2:$B$6&lt;=E2015)/(SRP!$C$2:$C$6&gt;=E2015),SRP!$D$2:$D$6)*(G2015/100)*(E2015/1000)),IF(AND(C2015="Wine",D2015="Fortified Wines"),SUM(LOOKUP(2,1/(SRP!$B$20:$B$23&lt;=E2015)/(SRP!$C$20:$C$23&gt;=E2015),SRP!$D$20:$D$23)*(G2015/100)*(E2015/1000)),IF(C2015="Wine",SUM(LOOKUP(2,1/(SRP!$B$15:$B$19&lt;=E2015)/(SRP!$C$15:$C$19&gt;=E2015),SRP!$D$15:$D$19)*(G2015/100)*(E2015/1000)),IF(C2015="Ready to Drink",SUM(LOOKUP(2,1/(SRP!$B$10:$B$14&lt;=E2015)/(SRP!$C$10:$C$14&gt;=E2015),SRP!$D$10:$D$14)*(G2015/100)*(E2015/1000)),0))))),2)</f>
        <v>2.0499999999999998</v>
      </c>
    </row>
    <row r="2016" spans="1:11" x14ac:dyDescent="0.35">
      <c r="A2016" s="2">
        <v>28637</v>
      </c>
      <c r="B2016" s="76" t="s">
        <v>4032</v>
      </c>
      <c r="C2016" s="76" t="s">
        <v>287</v>
      </c>
      <c r="D2016" s="76" t="s">
        <v>5240</v>
      </c>
      <c r="E2016" s="76">
        <v>473</v>
      </c>
      <c r="F2016" s="76">
        <v>24</v>
      </c>
      <c r="G2016" s="77">
        <v>10.1</v>
      </c>
      <c r="H2016" s="76" t="s">
        <v>3349</v>
      </c>
      <c r="I2016" s="77">
        <v>4.49</v>
      </c>
      <c r="J2016" s="2">
        <v>1</v>
      </c>
      <c r="K2016" s="119" cm="1">
        <f t="array" ref="K2016">ROUND(IF(C2016="Beer",SUM(LOOKUP(2,1/(SRP!$B$7:$B$9&lt;=E2016)/(SRP!$C$7:$C$9&gt;=E2016),SRP!$D$7:$D$9)*(G2016/100)*(E2016/1000)),IF(C2016="Spirits",SUM(LOOKUP(2,1/(SRP!$B$2:$B$6&lt;=E2016)/(SRP!$C$2:$C$6&gt;=E2016),SRP!$D$2:$D$6)*(G2016/100)*(E2016/1000)),IF(AND(C2016="Wine",D2016="Fortified Wines"),SUM(LOOKUP(2,1/(SRP!$B$20:$B$23&lt;=E2016)/(SRP!$C$20:$C$23&gt;=E2016),SRP!$D$20:$D$23)*(G2016/100)*(E2016/1000)),IF(C2016="Wine",SUM(LOOKUP(2,1/(SRP!$B$15:$B$19&lt;=E2016)/(SRP!$C$15:$C$19&gt;=E2016),SRP!$D$15:$D$19)*(G2016/100)*(E2016/1000)),IF(C2016="Ready to Drink",SUM(LOOKUP(2,1/(SRP!$B$10:$B$14&lt;=E2016)/(SRP!$C$10:$C$14&gt;=E2016),SRP!$D$10:$D$14)*(G2016/100)*(E2016/1000)),0))))),2)</f>
        <v>3.34</v>
      </c>
    </row>
    <row r="2017" spans="1:11" x14ac:dyDescent="0.35">
      <c r="A2017" s="2">
        <v>28637</v>
      </c>
      <c r="B2017" s="76" t="s">
        <v>4032</v>
      </c>
      <c r="C2017" s="76" t="s">
        <v>287</v>
      </c>
      <c r="D2017" s="76" t="s">
        <v>5240</v>
      </c>
      <c r="E2017" s="76">
        <v>473</v>
      </c>
      <c r="F2017" s="76">
        <v>24</v>
      </c>
      <c r="G2017" s="77">
        <v>10.1</v>
      </c>
      <c r="H2017" s="76" t="s">
        <v>3349</v>
      </c>
      <c r="I2017" s="77">
        <v>4.49</v>
      </c>
      <c r="J2017" s="2">
        <v>1</v>
      </c>
      <c r="K2017" s="119" cm="1">
        <f t="array" ref="K2017">ROUND(IF(C2017="Beer",SUM(LOOKUP(2,1/(SRP!$B$7:$B$9&lt;=E2017)/(SRP!$C$7:$C$9&gt;=E2017),SRP!$D$7:$D$9)*(G2017/100)*(E2017/1000)),IF(C2017="Spirits",SUM(LOOKUP(2,1/(SRP!$B$2:$B$6&lt;=E2017)/(SRP!$C$2:$C$6&gt;=E2017),SRP!$D$2:$D$6)*(G2017/100)*(E2017/1000)),IF(AND(C2017="Wine",D2017="Fortified Wines"),SUM(LOOKUP(2,1/(SRP!$B$20:$B$23&lt;=E2017)/(SRP!$C$20:$C$23&gt;=E2017),SRP!$D$20:$D$23)*(G2017/100)*(E2017/1000)),IF(C2017="Wine",SUM(LOOKUP(2,1/(SRP!$B$15:$B$19&lt;=E2017)/(SRP!$C$15:$C$19&gt;=E2017),SRP!$D$15:$D$19)*(G2017/100)*(E2017/1000)),IF(C2017="Ready to Drink",SUM(LOOKUP(2,1/(SRP!$B$10:$B$14&lt;=E2017)/(SRP!$C$10:$C$14&gt;=E2017),SRP!$D$10:$D$14)*(G2017/100)*(E2017/1000)),0))))),2)</f>
        <v>3.34</v>
      </c>
    </row>
    <row r="2018" spans="1:11" x14ac:dyDescent="0.35">
      <c r="A2018" s="2">
        <v>28642</v>
      </c>
      <c r="B2018" s="76" t="s">
        <v>5971</v>
      </c>
      <c r="C2018" s="76" t="s">
        <v>285</v>
      </c>
      <c r="D2018" s="76" t="s">
        <v>5315</v>
      </c>
      <c r="E2018" s="76">
        <v>750</v>
      </c>
      <c r="F2018" s="76">
        <v>12</v>
      </c>
      <c r="G2018" s="77">
        <v>37.5</v>
      </c>
      <c r="H2018" s="76" t="s">
        <v>3279</v>
      </c>
      <c r="I2018" s="77">
        <v>23.04</v>
      </c>
      <c r="J2018" s="2">
        <v>1</v>
      </c>
      <c r="K2018" s="119" cm="1">
        <f t="array" ref="K2018">ROUND(IF(C2018="Beer",SUM(LOOKUP(2,1/(SRP!$B$7:$B$9&lt;=E2018)/(SRP!$C$7:$C$9&gt;=E2018),SRP!$D$7:$D$9)*(G2018/100)*(E2018/1000)),IF(C2018="Spirits",SUM(LOOKUP(2,1/(SRP!$B$2:$B$6&lt;=E2018)/(SRP!$C$2:$C$6&gt;=E2018),SRP!$D$2:$D$6)*(G2018/100)*(E2018/1000)),IF(AND(C2018="Wine",D2018="Fortified Wines"),SUM(LOOKUP(2,1/(SRP!$B$20:$B$23&lt;=E2018)/(SRP!$C$20:$C$23&gt;=E2018),SRP!$D$20:$D$23)*(G2018/100)*(E2018/1000)),IF(C2018="Wine",SUM(LOOKUP(2,1/(SRP!$B$15:$B$19&lt;=E2018)/(SRP!$C$15:$C$19&gt;=E2018),SRP!$D$15:$D$19)*(G2018/100)*(E2018/1000)),IF(C2018="Ready to Drink",SUM(LOOKUP(2,1/(SRP!$B$10:$B$14&lt;=E2018)/(SRP!$C$10:$C$14&gt;=E2018),SRP!$D$10:$D$14)*(G2018/100)*(E2018/1000)),0))))),2)</f>
        <v>19.63</v>
      </c>
    </row>
    <row r="2019" spans="1:11" x14ac:dyDescent="0.35">
      <c r="A2019" s="2">
        <v>28644</v>
      </c>
      <c r="B2019" s="76" t="s">
        <v>3061</v>
      </c>
      <c r="C2019" s="76" t="s">
        <v>286</v>
      </c>
      <c r="D2019" s="76" t="s">
        <v>5247</v>
      </c>
      <c r="E2019" s="76">
        <v>750</v>
      </c>
      <c r="F2019" s="76">
        <v>12</v>
      </c>
      <c r="G2019" s="77">
        <v>13.5</v>
      </c>
      <c r="H2019" s="76" t="s">
        <v>3992</v>
      </c>
      <c r="I2019" s="77">
        <v>23.99</v>
      </c>
      <c r="J2019" s="2">
        <v>1</v>
      </c>
      <c r="K2019" s="119" cm="1">
        <f t="array" ref="K2019">ROUND(IF(C2019="Beer",SUM(LOOKUP(2,1/(SRP!$B$7:$B$9&lt;=E2019)/(SRP!$C$7:$C$9&gt;=E2019),SRP!$D$7:$D$9)*(G2019/100)*(E2019/1000)),IF(C2019="Spirits",SUM(LOOKUP(2,1/(SRP!$B$2:$B$6&lt;=E2019)/(SRP!$C$2:$C$6&gt;=E2019),SRP!$D$2:$D$6)*(G2019/100)*(E2019/1000)),IF(AND(C2019="Wine",D2019="Fortified Wines"),SUM(LOOKUP(2,1/(SRP!$B$20:$B$23&lt;=E2019)/(SRP!$C$20:$C$23&gt;=E2019),SRP!$D$20:$D$23)*(G2019/100)*(E2019/1000)),IF(C2019="Wine",SUM(LOOKUP(2,1/(SRP!$B$15:$B$19&lt;=E2019)/(SRP!$C$15:$C$19&gt;=E2019),SRP!$D$15:$D$19)*(G2019/100)*(E2019/1000)),IF(C2019="Ready to Drink",SUM(LOOKUP(2,1/(SRP!$B$10:$B$14&lt;=E2019)/(SRP!$C$10:$C$14&gt;=E2019),SRP!$D$10:$D$14)*(G2019/100)*(E2019/1000)),0))))),2)</f>
        <v>7.07</v>
      </c>
    </row>
    <row r="2020" spans="1:11" x14ac:dyDescent="0.35">
      <c r="A2020" s="2">
        <v>28646</v>
      </c>
      <c r="B2020" s="76" t="s">
        <v>1498</v>
      </c>
      <c r="C2020" s="76" t="s">
        <v>287</v>
      </c>
      <c r="D2020" s="76" t="s">
        <v>5266</v>
      </c>
      <c r="E2020" s="76">
        <v>473</v>
      </c>
      <c r="F2020" s="76">
        <v>24</v>
      </c>
      <c r="G2020" s="77">
        <v>5.3</v>
      </c>
      <c r="H2020" s="76" t="s">
        <v>4409</v>
      </c>
      <c r="I2020" s="77">
        <v>3.99</v>
      </c>
      <c r="J2020" s="2">
        <v>1</v>
      </c>
      <c r="K2020" s="119" cm="1">
        <f t="array" ref="K2020">ROUND(IF(C2020="Beer",SUM(LOOKUP(2,1/(SRP!$B$7:$B$9&lt;=E2020)/(SRP!$C$7:$C$9&gt;=E2020),SRP!$D$7:$D$9)*(G2020/100)*(E2020/1000)),IF(C2020="Spirits",SUM(LOOKUP(2,1/(SRP!$B$2:$B$6&lt;=E2020)/(SRP!$C$2:$C$6&gt;=E2020),SRP!$D$2:$D$6)*(G2020/100)*(E2020/1000)),IF(AND(C2020="Wine",D2020="Fortified Wines"),SUM(LOOKUP(2,1/(SRP!$B$20:$B$23&lt;=E2020)/(SRP!$C$20:$C$23&gt;=E2020),SRP!$D$20:$D$23)*(G2020/100)*(E2020/1000)),IF(C2020="Wine",SUM(LOOKUP(2,1/(SRP!$B$15:$B$19&lt;=E2020)/(SRP!$C$15:$C$19&gt;=E2020),SRP!$D$15:$D$19)*(G2020/100)*(E2020/1000)),IF(C2020="Ready to Drink",SUM(LOOKUP(2,1/(SRP!$B$10:$B$14&lt;=E2020)/(SRP!$C$10:$C$14&gt;=E2020),SRP!$D$10:$D$14)*(G2020/100)*(E2020/1000)),0))))),2)</f>
        <v>1.75</v>
      </c>
    </row>
    <row r="2021" spans="1:11" x14ac:dyDescent="0.35">
      <c r="A2021" s="2">
        <v>28646</v>
      </c>
      <c r="B2021" s="76" t="s">
        <v>1498</v>
      </c>
      <c r="C2021" s="76" t="s">
        <v>287</v>
      </c>
      <c r="D2021" s="76" t="s">
        <v>5266</v>
      </c>
      <c r="E2021" s="76">
        <v>473</v>
      </c>
      <c r="F2021" s="76">
        <v>24</v>
      </c>
      <c r="G2021" s="77">
        <v>5.3</v>
      </c>
      <c r="H2021" s="76" t="s">
        <v>4409</v>
      </c>
      <c r="I2021" s="77">
        <v>3.99</v>
      </c>
      <c r="J2021" s="2">
        <v>1</v>
      </c>
      <c r="K2021" s="119" cm="1">
        <f t="array" ref="K2021">ROUND(IF(C2021="Beer",SUM(LOOKUP(2,1/(SRP!$B$7:$B$9&lt;=E2021)/(SRP!$C$7:$C$9&gt;=E2021),SRP!$D$7:$D$9)*(G2021/100)*(E2021/1000)),IF(C2021="Spirits",SUM(LOOKUP(2,1/(SRP!$B$2:$B$6&lt;=E2021)/(SRP!$C$2:$C$6&gt;=E2021),SRP!$D$2:$D$6)*(G2021/100)*(E2021/1000)),IF(AND(C2021="Wine",D2021="Fortified Wines"),SUM(LOOKUP(2,1/(SRP!$B$20:$B$23&lt;=E2021)/(SRP!$C$20:$C$23&gt;=E2021),SRP!$D$20:$D$23)*(G2021/100)*(E2021/1000)),IF(C2021="Wine",SUM(LOOKUP(2,1/(SRP!$B$15:$B$19&lt;=E2021)/(SRP!$C$15:$C$19&gt;=E2021),SRP!$D$15:$D$19)*(G2021/100)*(E2021/1000)),IF(C2021="Ready to Drink",SUM(LOOKUP(2,1/(SRP!$B$10:$B$14&lt;=E2021)/(SRP!$C$10:$C$14&gt;=E2021),SRP!$D$10:$D$14)*(G2021/100)*(E2021/1000)),0))))),2)</f>
        <v>1.75</v>
      </c>
    </row>
    <row r="2022" spans="1:11" x14ac:dyDescent="0.35">
      <c r="A2022" s="2">
        <v>28647</v>
      </c>
      <c r="B2022" s="76" t="s">
        <v>4710</v>
      </c>
      <c r="C2022" s="76" t="s">
        <v>286</v>
      </c>
      <c r="D2022" s="76" t="s">
        <v>5236</v>
      </c>
      <c r="E2022" s="76">
        <v>750</v>
      </c>
      <c r="F2022" s="76">
        <v>12</v>
      </c>
      <c r="G2022" s="77">
        <v>12.5</v>
      </c>
      <c r="H2022" s="76" t="s">
        <v>3992</v>
      </c>
      <c r="I2022" s="77">
        <v>23.99</v>
      </c>
      <c r="J2022" s="2">
        <v>1</v>
      </c>
      <c r="K2022" s="119" cm="1">
        <f t="array" ref="K2022">ROUND(IF(C2022="Beer",SUM(LOOKUP(2,1/(SRP!$B$7:$B$9&lt;=E2022)/(SRP!$C$7:$C$9&gt;=E2022),SRP!$D$7:$D$9)*(G2022/100)*(E2022/1000)),IF(C2022="Spirits",SUM(LOOKUP(2,1/(SRP!$B$2:$B$6&lt;=E2022)/(SRP!$C$2:$C$6&gt;=E2022),SRP!$D$2:$D$6)*(G2022/100)*(E2022/1000)),IF(AND(C2022="Wine",D2022="Fortified Wines"),SUM(LOOKUP(2,1/(SRP!$B$20:$B$23&lt;=E2022)/(SRP!$C$20:$C$23&gt;=E2022),SRP!$D$20:$D$23)*(G2022/100)*(E2022/1000)),IF(C2022="Wine",SUM(LOOKUP(2,1/(SRP!$B$15:$B$19&lt;=E2022)/(SRP!$C$15:$C$19&gt;=E2022),SRP!$D$15:$D$19)*(G2022/100)*(E2022/1000)),IF(C2022="Ready to Drink",SUM(LOOKUP(2,1/(SRP!$B$10:$B$14&lt;=E2022)/(SRP!$C$10:$C$14&gt;=E2022),SRP!$D$10:$D$14)*(G2022/100)*(E2022/1000)),0))))),2)</f>
        <v>6.54</v>
      </c>
    </row>
    <row r="2023" spans="1:11" x14ac:dyDescent="0.35">
      <c r="A2023" s="2">
        <v>28648</v>
      </c>
      <c r="B2023" s="76" t="s">
        <v>2586</v>
      </c>
      <c r="C2023" s="76" t="s">
        <v>286</v>
      </c>
      <c r="D2023" s="76" t="s">
        <v>5269</v>
      </c>
      <c r="E2023" s="76">
        <v>750</v>
      </c>
      <c r="F2023" s="76">
        <v>12</v>
      </c>
      <c r="G2023" s="77">
        <v>13.5</v>
      </c>
      <c r="H2023" s="76" t="s">
        <v>3992</v>
      </c>
      <c r="I2023" s="77">
        <v>23.99</v>
      </c>
      <c r="J2023" s="2">
        <v>1</v>
      </c>
      <c r="K2023" s="119" cm="1">
        <f t="array" ref="K2023">ROUND(IF(C2023="Beer",SUM(LOOKUP(2,1/(SRP!$B$7:$B$9&lt;=E2023)/(SRP!$C$7:$C$9&gt;=E2023),SRP!$D$7:$D$9)*(G2023/100)*(E2023/1000)),IF(C2023="Spirits",SUM(LOOKUP(2,1/(SRP!$B$2:$B$6&lt;=E2023)/(SRP!$C$2:$C$6&gt;=E2023),SRP!$D$2:$D$6)*(G2023/100)*(E2023/1000)),IF(AND(C2023="Wine",D2023="Fortified Wines"),SUM(LOOKUP(2,1/(SRP!$B$20:$B$23&lt;=E2023)/(SRP!$C$20:$C$23&gt;=E2023),SRP!$D$20:$D$23)*(G2023/100)*(E2023/1000)),IF(C2023="Wine",SUM(LOOKUP(2,1/(SRP!$B$15:$B$19&lt;=E2023)/(SRP!$C$15:$C$19&gt;=E2023),SRP!$D$15:$D$19)*(G2023/100)*(E2023/1000)),IF(C2023="Ready to Drink",SUM(LOOKUP(2,1/(SRP!$B$10:$B$14&lt;=E2023)/(SRP!$C$10:$C$14&gt;=E2023),SRP!$D$10:$D$14)*(G2023/100)*(E2023/1000)),0))))),2)</f>
        <v>7.07</v>
      </c>
    </row>
    <row r="2024" spans="1:11" x14ac:dyDescent="0.35">
      <c r="A2024" s="2">
        <v>28649</v>
      </c>
      <c r="B2024" s="76" t="s">
        <v>1499</v>
      </c>
      <c r="C2024" s="76" t="s">
        <v>286</v>
      </c>
      <c r="D2024" s="76" t="s">
        <v>5246</v>
      </c>
      <c r="E2024" s="76">
        <v>750</v>
      </c>
      <c r="F2024" s="76">
        <v>12</v>
      </c>
      <c r="G2024" s="77">
        <v>13.5</v>
      </c>
      <c r="H2024" s="76" t="s">
        <v>3992</v>
      </c>
      <c r="I2024" s="77">
        <v>23.99</v>
      </c>
      <c r="J2024" s="2">
        <v>1</v>
      </c>
      <c r="K2024" s="119" cm="1">
        <f t="array" ref="K2024">ROUND(IF(C2024="Beer",SUM(LOOKUP(2,1/(SRP!$B$7:$B$9&lt;=E2024)/(SRP!$C$7:$C$9&gt;=E2024),SRP!$D$7:$D$9)*(G2024/100)*(E2024/1000)),IF(C2024="Spirits",SUM(LOOKUP(2,1/(SRP!$B$2:$B$6&lt;=E2024)/(SRP!$C$2:$C$6&gt;=E2024),SRP!$D$2:$D$6)*(G2024/100)*(E2024/1000)),IF(AND(C2024="Wine",D2024="Fortified Wines"),SUM(LOOKUP(2,1/(SRP!$B$20:$B$23&lt;=E2024)/(SRP!$C$20:$C$23&gt;=E2024),SRP!$D$20:$D$23)*(G2024/100)*(E2024/1000)),IF(C2024="Wine",SUM(LOOKUP(2,1/(SRP!$B$15:$B$19&lt;=E2024)/(SRP!$C$15:$C$19&gt;=E2024),SRP!$D$15:$D$19)*(G2024/100)*(E2024/1000)),IF(C2024="Ready to Drink",SUM(LOOKUP(2,1/(SRP!$B$10:$B$14&lt;=E2024)/(SRP!$C$10:$C$14&gt;=E2024),SRP!$D$10:$D$14)*(G2024/100)*(E2024/1000)),0))))),2)</f>
        <v>7.07</v>
      </c>
    </row>
    <row r="2025" spans="1:11" x14ac:dyDescent="0.35">
      <c r="A2025" s="2">
        <v>28666</v>
      </c>
      <c r="B2025" s="76" t="s">
        <v>4400</v>
      </c>
      <c r="C2025" s="76" t="s">
        <v>287</v>
      </c>
      <c r="D2025" s="76" t="s">
        <v>5240</v>
      </c>
      <c r="E2025" s="76">
        <v>473</v>
      </c>
      <c r="F2025" s="76">
        <v>24</v>
      </c>
      <c r="G2025" s="77">
        <v>7</v>
      </c>
      <c r="H2025" s="76" t="s">
        <v>3360</v>
      </c>
      <c r="I2025" s="77">
        <v>4.24</v>
      </c>
      <c r="J2025" s="2">
        <v>1</v>
      </c>
      <c r="K2025" s="119" cm="1">
        <f t="array" ref="K2025">ROUND(IF(C2025="Beer",SUM(LOOKUP(2,1/(SRP!$B$7:$B$9&lt;=E2025)/(SRP!$C$7:$C$9&gt;=E2025),SRP!$D$7:$D$9)*(G2025/100)*(E2025/1000)),IF(C2025="Spirits",SUM(LOOKUP(2,1/(SRP!$B$2:$B$6&lt;=E2025)/(SRP!$C$2:$C$6&gt;=E2025),SRP!$D$2:$D$6)*(G2025/100)*(E2025/1000)),IF(AND(C2025="Wine",D2025="Fortified Wines"),SUM(LOOKUP(2,1/(SRP!$B$20:$B$23&lt;=E2025)/(SRP!$C$20:$C$23&gt;=E2025),SRP!$D$20:$D$23)*(G2025/100)*(E2025/1000)),IF(C2025="Wine",SUM(LOOKUP(2,1/(SRP!$B$15:$B$19&lt;=E2025)/(SRP!$C$15:$C$19&gt;=E2025),SRP!$D$15:$D$19)*(G2025/100)*(E2025/1000)),IF(C2025="Ready to Drink",SUM(LOOKUP(2,1/(SRP!$B$10:$B$14&lt;=E2025)/(SRP!$C$10:$C$14&gt;=E2025),SRP!$D$10:$D$14)*(G2025/100)*(E2025/1000)),0))))),2)</f>
        <v>2.31</v>
      </c>
    </row>
    <row r="2026" spans="1:11" x14ac:dyDescent="0.35">
      <c r="A2026" s="2">
        <v>28666</v>
      </c>
      <c r="B2026" s="76" t="s">
        <v>4400</v>
      </c>
      <c r="C2026" s="76" t="s">
        <v>287</v>
      </c>
      <c r="D2026" s="76" t="s">
        <v>5240</v>
      </c>
      <c r="E2026" s="76">
        <v>473</v>
      </c>
      <c r="F2026" s="76">
        <v>24</v>
      </c>
      <c r="G2026" s="77">
        <v>7</v>
      </c>
      <c r="H2026" s="76" t="s">
        <v>3360</v>
      </c>
      <c r="I2026" s="77">
        <v>4.24</v>
      </c>
      <c r="J2026" s="2">
        <v>1</v>
      </c>
      <c r="K2026" s="119" cm="1">
        <f t="array" ref="K2026">ROUND(IF(C2026="Beer",SUM(LOOKUP(2,1/(SRP!$B$7:$B$9&lt;=E2026)/(SRP!$C$7:$C$9&gt;=E2026),SRP!$D$7:$D$9)*(G2026/100)*(E2026/1000)),IF(C2026="Spirits",SUM(LOOKUP(2,1/(SRP!$B$2:$B$6&lt;=E2026)/(SRP!$C$2:$C$6&gt;=E2026),SRP!$D$2:$D$6)*(G2026/100)*(E2026/1000)),IF(AND(C2026="Wine",D2026="Fortified Wines"),SUM(LOOKUP(2,1/(SRP!$B$20:$B$23&lt;=E2026)/(SRP!$C$20:$C$23&gt;=E2026),SRP!$D$20:$D$23)*(G2026/100)*(E2026/1000)),IF(C2026="Wine",SUM(LOOKUP(2,1/(SRP!$B$15:$B$19&lt;=E2026)/(SRP!$C$15:$C$19&gt;=E2026),SRP!$D$15:$D$19)*(G2026/100)*(E2026/1000)),IF(C2026="Ready to Drink",SUM(LOOKUP(2,1/(SRP!$B$10:$B$14&lt;=E2026)/(SRP!$C$10:$C$14&gt;=E2026),SRP!$D$10:$D$14)*(G2026/100)*(E2026/1000)),0))))),2)</f>
        <v>2.31</v>
      </c>
    </row>
    <row r="2027" spans="1:11" x14ac:dyDescent="0.35">
      <c r="A2027" s="2">
        <v>28668</v>
      </c>
      <c r="B2027" s="76" t="s">
        <v>1500</v>
      </c>
      <c r="C2027" s="76" t="s">
        <v>287</v>
      </c>
      <c r="D2027" s="76" t="s">
        <v>5266</v>
      </c>
      <c r="E2027" s="76">
        <v>3784</v>
      </c>
      <c r="F2027" s="76">
        <v>3</v>
      </c>
      <c r="G2027" s="77">
        <v>5</v>
      </c>
      <c r="H2027" s="76" t="s">
        <v>3360</v>
      </c>
      <c r="I2027" s="77">
        <v>28.99</v>
      </c>
      <c r="J2027" s="2">
        <v>8</v>
      </c>
      <c r="K2027" s="119" cm="1">
        <f t="array" ref="K2027">ROUND(IF(C2027="Beer",SUM(LOOKUP(2,1/(SRP!$B$7:$B$9&lt;=E2027)/(SRP!$C$7:$C$9&gt;=E2027),SRP!$D$7:$D$9)*(G2027/100)*(E2027/1000)),IF(C2027="Spirits",SUM(LOOKUP(2,1/(SRP!$B$2:$B$6&lt;=E2027)/(SRP!$C$2:$C$6&gt;=E2027),SRP!$D$2:$D$6)*(G2027/100)*(E2027/1000)),IF(AND(C2027="Wine",D2027="Fortified Wines"),SUM(LOOKUP(2,1/(SRP!$B$20:$B$23&lt;=E2027)/(SRP!$C$20:$C$23&gt;=E2027),SRP!$D$20:$D$23)*(G2027/100)*(E2027/1000)),IF(C2027="Wine",SUM(LOOKUP(2,1/(SRP!$B$15:$B$19&lt;=E2027)/(SRP!$C$15:$C$19&gt;=E2027),SRP!$D$15:$D$19)*(G2027/100)*(E2027/1000)),IF(C2027="Ready to Drink",SUM(LOOKUP(2,1/(SRP!$B$10:$B$14&lt;=E2027)/(SRP!$C$10:$C$14&gt;=E2027),SRP!$D$10:$D$14)*(G2027/100)*(E2027/1000)),0))))),2)</f>
        <v>13.21</v>
      </c>
    </row>
    <row r="2028" spans="1:11" x14ac:dyDescent="0.35">
      <c r="A2028" s="2">
        <v>28668</v>
      </c>
      <c r="B2028" s="76" t="s">
        <v>1500</v>
      </c>
      <c r="C2028" s="76" t="s">
        <v>287</v>
      </c>
      <c r="D2028" s="76" t="s">
        <v>5266</v>
      </c>
      <c r="E2028" s="76">
        <v>3784</v>
      </c>
      <c r="F2028" s="76">
        <v>3</v>
      </c>
      <c r="G2028" s="77">
        <v>5</v>
      </c>
      <c r="H2028" s="76" t="s">
        <v>3360</v>
      </c>
      <c r="I2028" s="77">
        <v>28.99</v>
      </c>
      <c r="J2028" s="2">
        <v>8</v>
      </c>
      <c r="K2028" s="119" cm="1">
        <f t="array" ref="K2028">ROUND(IF(C2028="Beer",SUM(LOOKUP(2,1/(SRP!$B$7:$B$9&lt;=E2028)/(SRP!$C$7:$C$9&gt;=E2028),SRP!$D$7:$D$9)*(G2028/100)*(E2028/1000)),IF(C2028="Spirits",SUM(LOOKUP(2,1/(SRP!$B$2:$B$6&lt;=E2028)/(SRP!$C$2:$C$6&gt;=E2028),SRP!$D$2:$D$6)*(G2028/100)*(E2028/1000)),IF(AND(C2028="Wine",D2028="Fortified Wines"),SUM(LOOKUP(2,1/(SRP!$B$20:$B$23&lt;=E2028)/(SRP!$C$20:$C$23&gt;=E2028),SRP!$D$20:$D$23)*(G2028/100)*(E2028/1000)),IF(C2028="Wine",SUM(LOOKUP(2,1/(SRP!$B$15:$B$19&lt;=E2028)/(SRP!$C$15:$C$19&gt;=E2028),SRP!$D$15:$D$19)*(G2028/100)*(E2028/1000)),IF(C2028="Ready to Drink",SUM(LOOKUP(2,1/(SRP!$B$10:$B$14&lt;=E2028)/(SRP!$C$10:$C$14&gt;=E2028),SRP!$D$10:$D$14)*(G2028/100)*(E2028/1000)),0))))),2)</f>
        <v>13.21</v>
      </c>
    </row>
    <row r="2029" spans="1:11" x14ac:dyDescent="0.35">
      <c r="A2029" s="2">
        <v>28669</v>
      </c>
      <c r="B2029" s="76" t="s">
        <v>1501</v>
      </c>
      <c r="C2029" s="76" t="s">
        <v>287</v>
      </c>
      <c r="D2029" s="76" t="s">
        <v>5240</v>
      </c>
      <c r="E2029" s="76">
        <v>3784</v>
      </c>
      <c r="F2029" s="76">
        <v>3</v>
      </c>
      <c r="G2029" s="77">
        <v>7.1</v>
      </c>
      <c r="H2029" s="76" t="s">
        <v>3360</v>
      </c>
      <c r="I2029" s="77">
        <v>29.49</v>
      </c>
      <c r="J2029" s="2">
        <v>8</v>
      </c>
      <c r="K2029" s="119" cm="1">
        <f t="array" ref="K2029">ROUND(IF(C2029="Beer",SUM(LOOKUP(2,1/(SRP!$B$7:$B$9&lt;=E2029)/(SRP!$C$7:$C$9&gt;=E2029),SRP!$D$7:$D$9)*(G2029/100)*(E2029/1000)),IF(C2029="Spirits",SUM(LOOKUP(2,1/(SRP!$B$2:$B$6&lt;=E2029)/(SRP!$C$2:$C$6&gt;=E2029),SRP!$D$2:$D$6)*(G2029/100)*(E2029/1000)),IF(AND(C2029="Wine",D2029="Fortified Wines"),SUM(LOOKUP(2,1/(SRP!$B$20:$B$23&lt;=E2029)/(SRP!$C$20:$C$23&gt;=E2029),SRP!$D$20:$D$23)*(G2029/100)*(E2029/1000)),IF(C2029="Wine",SUM(LOOKUP(2,1/(SRP!$B$15:$B$19&lt;=E2029)/(SRP!$C$15:$C$19&gt;=E2029),SRP!$D$15:$D$19)*(G2029/100)*(E2029/1000)),IF(C2029="Ready to Drink",SUM(LOOKUP(2,1/(SRP!$B$10:$B$14&lt;=E2029)/(SRP!$C$10:$C$14&gt;=E2029),SRP!$D$10:$D$14)*(G2029/100)*(E2029/1000)),0))))),2)</f>
        <v>18.760000000000002</v>
      </c>
    </row>
    <row r="2030" spans="1:11" x14ac:dyDescent="0.35">
      <c r="A2030" s="2">
        <v>28669</v>
      </c>
      <c r="B2030" s="76" t="s">
        <v>1501</v>
      </c>
      <c r="C2030" s="76" t="s">
        <v>287</v>
      </c>
      <c r="D2030" s="76" t="s">
        <v>5240</v>
      </c>
      <c r="E2030" s="76">
        <v>3784</v>
      </c>
      <c r="F2030" s="76">
        <v>3</v>
      </c>
      <c r="G2030" s="77">
        <v>7.1</v>
      </c>
      <c r="H2030" s="76" t="s">
        <v>3360</v>
      </c>
      <c r="I2030" s="77">
        <v>29.49</v>
      </c>
      <c r="J2030" s="2">
        <v>8</v>
      </c>
      <c r="K2030" s="119" cm="1">
        <f t="array" ref="K2030">ROUND(IF(C2030="Beer",SUM(LOOKUP(2,1/(SRP!$B$7:$B$9&lt;=E2030)/(SRP!$C$7:$C$9&gt;=E2030),SRP!$D$7:$D$9)*(G2030/100)*(E2030/1000)),IF(C2030="Spirits",SUM(LOOKUP(2,1/(SRP!$B$2:$B$6&lt;=E2030)/(SRP!$C$2:$C$6&gt;=E2030),SRP!$D$2:$D$6)*(G2030/100)*(E2030/1000)),IF(AND(C2030="Wine",D2030="Fortified Wines"),SUM(LOOKUP(2,1/(SRP!$B$20:$B$23&lt;=E2030)/(SRP!$C$20:$C$23&gt;=E2030),SRP!$D$20:$D$23)*(G2030/100)*(E2030/1000)),IF(C2030="Wine",SUM(LOOKUP(2,1/(SRP!$B$15:$B$19&lt;=E2030)/(SRP!$C$15:$C$19&gt;=E2030),SRP!$D$15:$D$19)*(G2030/100)*(E2030/1000)),IF(C2030="Ready to Drink",SUM(LOOKUP(2,1/(SRP!$B$10:$B$14&lt;=E2030)/(SRP!$C$10:$C$14&gt;=E2030),SRP!$D$10:$D$14)*(G2030/100)*(E2030/1000)),0))))),2)</f>
        <v>18.760000000000002</v>
      </c>
    </row>
    <row r="2031" spans="1:11" x14ac:dyDescent="0.35">
      <c r="A2031" s="2">
        <v>28681</v>
      </c>
      <c r="B2031" s="76" t="s">
        <v>1502</v>
      </c>
      <c r="C2031" s="76" t="s">
        <v>286</v>
      </c>
      <c r="D2031" s="76" t="s">
        <v>5241</v>
      </c>
      <c r="E2031" s="76">
        <v>750</v>
      </c>
      <c r="F2031" s="76">
        <v>12</v>
      </c>
      <c r="G2031" s="77">
        <v>11.5</v>
      </c>
      <c r="H2031" s="76" t="s">
        <v>3281</v>
      </c>
      <c r="I2031" s="77">
        <v>24.99</v>
      </c>
      <c r="J2031" s="2">
        <v>1</v>
      </c>
      <c r="K2031" s="119" cm="1">
        <f t="array" ref="K2031">ROUND(IF(C2031="Beer",SUM(LOOKUP(2,1/(SRP!$B$7:$B$9&lt;=E2031)/(SRP!$C$7:$C$9&gt;=E2031),SRP!$D$7:$D$9)*(G2031/100)*(E2031/1000)),IF(C2031="Spirits",SUM(LOOKUP(2,1/(SRP!$B$2:$B$6&lt;=E2031)/(SRP!$C$2:$C$6&gt;=E2031),SRP!$D$2:$D$6)*(G2031/100)*(E2031/1000)),IF(AND(C2031="Wine",D2031="Fortified Wines"),SUM(LOOKUP(2,1/(SRP!$B$20:$B$23&lt;=E2031)/(SRP!$C$20:$C$23&gt;=E2031),SRP!$D$20:$D$23)*(G2031/100)*(E2031/1000)),IF(C2031="Wine",SUM(LOOKUP(2,1/(SRP!$B$15:$B$19&lt;=E2031)/(SRP!$C$15:$C$19&gt;=E2031),SRP!$D$15:$D$19)*(G2031/100)*(E2031/1000)),IF(C2031="Ready to Drink",SUM(LOOKUP(2,1/(SRP!$B$10:$B$14&lt;=E2031)/(SRP!$C$10:$C$14&gt;=E2031),SRP!$D$10:$D$14)*(G2031/100)*(E2031/1000)),0))))),2)</f>
        <v>6.02</v>
      </c>
    </row>
    <row r="2032" spans="1:11" x14ac:dyDescent="0.35">
      <c r="A2032" s="2">
        <v>28683</v>
      </c>
      <c r="B2032" s="76" t="s">
        <v>626</v>
      </c>
      <c r="C2032" s="76" t="s">
        <v>286</v>
      </c>
      <c r="D2032" s="76" t="s">
        <v>5284</v>
      </c>
      <c r="E2032" s="76">
        <v>1500</v>
      </c>
      <c r="F2032" s="76">
        <v>1</v>
      </c>
      <c r="G2032" s="77">
        <v>12</v>
      </c>
      <c r="H2032" s="76" t="s">
        <v>6869</v>
      </c>
      <c r="I2032" s="77">
        <v>169.98</v>
      </c>
      <c r="J2032" s="2">
        <v>1</v>
      </c>
      <c r="K2032" s="119" cm="1">
        <f t="array" ref="K2032">ROUND(IF(C2032="Beer",SUM(LOOKUP(2,1/(SRP!$B$7:$B$9&lt;=E2032)/(SRP!$C$7:$C$9&gt;=E2032),SRP!$D$7:$D$9)*(G2032/100)*(E2032/1000)),IF(C2032="Spirits",SUM(LOOKUP(2,1/(SRP!$B$2:$B$6&lt;=E2032)/(SRP!$C$2:$C$6&gt;=E2032),SRP!$D$2:$D$6)*(G2032/100)*(E2032/1000)),IF(AND(C2032="Wine",D2032="Fortified Wines"),SUM(LOOKUP(2,1/(SRP!$B$20:$B$23&lt;=E2032)/(SRP!$C$20:$C$23&gt;=E2032),SRP!$D$20:$D$23)*(G2032/100)*(E2032/1000)),IF(C2032="Wine",SUM(LOOKUP(2,1/(SRP!$B$15:$B$19&lt;=E2032)/(SRP!$C$15:$C$19&gt;=E2032),SRP!$D$15:$D$19)*(G2032/100)*(E2032/1000)),IF(C2032="Ready to Drink",SUM(LOOKUP(2,1/(SRP!$B$10:$B$14&lt;=E2032)/(SRP!$C$10:$C$14&gt;=E2032),SRP!$D$10:$D$14)*(G2032/100)*(E2032/1000)),0))))),2)</f>
        <v>12.57</v>
      </c>
    </row>
    <row r="2033" spans="1:11" x14ac:dyDescent="0.35">
      <c r="A2033" s="2">
        <v>28684</v>
      </c>
      <c r="B2033" s="76" t="s">
        <v>1503</v>
      </c>
      <c r="C2033" s="76" t="s">
        <v>287</v>
      </c>
      <c r="D2033" s="76" t="s">
        <v>5240</v>
      </c>
      <c r="E2033" s="76">
        <v>750</v>
      </c>
      <c r="F2033" s="76">
        <v>12</v>
      </c>
      <c r="G2033" s="77">
        <v>8.6999999999999993</v>
      </c>
      <c r="H2033" s="76" t="s">
        <v>3382</v>
      </c>
      <c r="I2033" s="77">
        <v>15</v>
      </c>
      <c r="J2033" s="2">
        <v>1</v>
      </c>
      <c r="K2033" s="119" cm="1">
        <f t="array" ref="K2033">ROUND(IF(C2033="Beer",SUM(LOOKUP(2,1/(SRP!$B$7:$B$9&lt;=E2033)/(SRP!$C$7:$C$9&gt;=E2033),SRP!$D$7:$D$9)*(G2033/100)*(E2033/1000)),IF(C2033="Spirits",SUM(LOOKUP(2,1/(SRP!$B$2:$B$6&lt;=E2033)/(SRP!$C$2:$C$6&gt;=E2033),SRP!$D$2:$D$6)*(G2033/100)*(E2033/1000)),IF(AND(C2033="Wine",D2033="Fortified Wines"),SUM(LOOKUP(2,1/(SRP!$B$20:$B$23&lt;=E2033)/(SRP!$C$20:$C$23&gt;=E2033),SRP!$D$20:$D$23)*(G2033/100)*(E2033/1000)),IF(C2033="Wine",SUM(LOOKUP(2,1/(SRP!$B$15:$B$19&lt;=E2033)/(SRP!$C$15:$C$19&gt;=E2033),SRP!$D$15:$D$19)*(G2033/100)*(E2033/1000)),IF(C2033="Ready to Drink",SUM(LOOKUP(2,1/(SRP!$B$10:$B$14&lt;=E2033)/(SRP!$C$10:$C$14&gt;=E2033),SRP!$D$10:$D$14)*(G2033/100)*(E2033/1000)),0))))),2)</f>
        <v>4.5599999999999996</v>
      </c>
    </row>
    <row r="2034" spans="1:11" x14ac:dyDescent="0.35">
      <c r="A2034" s="2">
        <v>28684</v>
      </c>
      <c r="B2034" s="76" t="s">
        <v>1503</v>
      </c>
      <c r="C2034" s="76" t="s">
        <v>287</v>
      </c>
      <c r="D2034" s="76" t="s">
        <v>5240</v>
      </c>
      <c r="E2034" s="76">
        <v>750</v>
      </c>
      <c r="F2034" s="76">
        <v>12</v>
      </c>
      <c r="G2034" s="77">
        <v>8.6999999999999993</v>
      </c>
      <c r="H2034" s="76" t="s">
        <v>3382</v>
      </c>
      <c r="I2034" s="77">
        <v>15</v>
      </c>
      <c r="J2034" s="2">
        <v>1</v>
      </c>
      <c r="K2034" s="119" cm="1">
        <f t="array" ref="K2034">ROUND(IF(C2034="Beer",SUM(LOOKUP(2,1/(SRP!$B$7:$B$9&lt;=E2034)/(SRP!$C$7:$C$9&gt;=E2034),SRP!$D$7:$D$9)*(G2034/100)*(E2034/1000)),IF(C2034="Spirits",SUM(LOOKUP(2,1/(SRP!$B$2:$B$6&lt;=E2034)/(SRP!$C$2:$C$6&gt;=E2034),SRP!$D$2:$D$6)*(G2034/100)*(E2034/1000)),IF(AND(C2034="Wine",D2034="Fortified Wines"),SUM(LOOKUP(2,1/(SRP!$B$20:$B$23&lt;=E2034)/(SRP!$C$20:$C$23&gt;=E2034),SRP!$D$20:$D$23)*(G2034/100)*(E2034/1000)),IF(C2034="Wine",SUM(LOOKUP(2,1/(SRP!$B$15:$B$19&lt;=E2034)/(SRP!$C$15:$C$19&gt;=E2034),SRP!$D$15:$D$19)*(G2034/100)*(E2034/1000)),IF(C2034="Ready to Drink",SUM(LOOKUP(2,1/(SRP!$B$10:$B$14&lt;=E2034)/(SRP!$C$10:$C$14&gt;=E2034),SRP!$D$10:$D$14)*(G2034/100)*(E2034/1000)),0))))),2)</f>
        <v>4.5599999999999996</v>
      </c>
    </row>
    <row r="2035" spans="1:11" x14ac:dyDescent="0.35">
      <c r="A2035" s="2">
        <v>28687</v>
      </c>
      <c r="B2035" s="76" t="s">
        <v>1504</v>
      </c>
      <c r="C2035" s="76" t="s">
        <v>286</v>
      </c>
      <c r="D2035" s="76" t="s">
        <v>5232</v>
      </c>
      <c r="E2035" s="76">
        <v>750</v>
      </c>
      <c r="F2035" s="76">
        <v>12</v>
      </c>
      <c r="G2035" s="77">
        <v>11.5</v>
      </c>
      <c r="H2035" s="76" t="s">
        <v>3294</v>
      </c>
      <c r="I2035" s="77">
        <v>21.99</v>
      </c>
      <c r="J2035" s="2">
        <v>1</v>
      </c>
      <c r="K2035" s="119" cm="1">
        <f t="array" ref="K2035">ROUND(IF(C2035="Beer",SUM(LOOKUP(2,1/(SRP!$B$7:$B$9&lt;=E2035)/(SRP!$C$7:$C$9&gt;=E2035),SRP!$D$7:$D$9)*(G2035/100)*(E2035/1000)),IF(C2035="Spirits",SUM(LOOKUP(2,1/(SRP!$B$2:$B$6&lt;=E2035)/(SRP!$C$2:$C$6&gt;=E2035),SRP!$D$2:$D$6)*(G2035/100)*(E2035/1000)),IF(AND(C2035="Wine",D2035="Fortified Wines"),SUM(LOOKUP(2,1/(SRP!$B$20:$B$23&lt;=E2035)/(SRP!$C$20:$C$23&gt;=E2035),SRP!$D$20:$D$23)*(G2035/100)*(E2035/1000)),IF(C2035="Wine",SUM(LOOKUP(2,1/(SRP!$B$15:$B$19&lt;=E2035)/(SRP!$C$15:$C$19&gt;=E2035),SRP!$D$15:$D$19)*(G2035/100)*(E2035/1000)),IF(C2035="Ready to Drink",SUM(LOOKUP(2,1/(SRP!$B$10:$B$14&lt;=E2035)/(SRP!$C$10:$C$14&gt;=E2035),SRP!$D$10:$D$14)*(G2035/100)*(E2035/1000)),0))))),2)</f>
        <v>6.02</v>
      </c>
    </row>
    <row r="2036" spans="1:11" x14ac:dyDescent="0.35">
      <c r="A2036" s="2">
        <v>28690</v>
      </c>
      <c r="B2036" s="76" t="s">
        <v>1505</v>
      </c>
      <c r="C2036" s="76" t="s">
        <v>286</v>
      </c>
      <c r="D2036" s="76" t="s">
        <v>5236</v>
      </c>
      <c r="E2036" s="76">
        <v>750</v>
      </c>
      <c r="F2036" s="76">
        <v>12</v>
      </c>
      <c r="G2036" s="77">
        <v>13.5</v>
      </c>
      <c r="H2036" s="76" t="s">
        <v>3295</v>
      </c>
      <c r="I2036" s="77">
        <v>15.99</v>
      </c>
      <c r="J2036" s="2">
        <v>1</v>
      </c>
      <c r="K2036" s="119" cm="1">
        <f t="array" ref="K2036">ROUND(IF(C2036="Beer",SUM(LOOKUP(2,1/(SRP!$B$7:$B$9&lt;=E2036)/(SRP!$C$7:$C$9&gt;=E2036),SRP!$D$7:$D$9)*(G2036/100)*(E2036/1000)),IF(C2036="Spirits",SUM(LOOKUP(2,1/(SRP!$B$2:$B$6&lt;=E2036)/(SRP!$C$2:$C$6&gt;=E2036),SRP!$D$2:$D$6)*(G2036/100)*(E2036/1000)),IF(AND(C2036="Wine",D2036="Fortified Wines"),SUM(LOOKUP(2,1/(SRP!$B$20:$B$23&lt;=E2036)/(SRP!$C$20:$C$23&gt;=E2036),SRP!$D$20:$D$23)*(G2036/100)*(E2036/1000)),IF(C2036="Wine",SUM(LOOKUP(2,1/(SRP!$B$15:$B$19&lt;=E2036)/(SRP!$C$15:$C$19&gt;=E2036),SRP!$D$15:$D$19)*(G2036/100)*(E2036/1000)),IF(C2036="Ready to Drink",SUM(LOOKUP(2,1/(SRP!$B$10:$B$14&lt;=E2036)/(SRP!$C$10:$C$14&gt;=E2036),SRP!$D$10:$D$14)*(G2036/100)*(E2036/1000)),0))))),2)</f>
        <v>7.07</v>
      </c>
    </row>
    <row r="2037" spans="1:11" x14ac:dyDescent="0.35">
      <c r="A2037" s="2">
        <v>28704</v>
      </c>
      <c r="B2037" s="76" t="s">
        <v>1506</v>
      </c>
      <c r="C2037" s="76" t="s">
        <v>285</v>
      </c>
      <c r="D2037" s="76" t="s">
        <v>5267</v>
      </c>
      <c r="E2037" s="76">
        <v>750</v>
      </c>
      <c r="F2037" s="76">
        <v>12</v>
      </c>
      <c r="G2037" s="77">
        <v>35</v>
      </c>
      <c r="H2037" s="76" t="s">
        <v>3280</v>
      </c>
      <c r="I2037" s="77">
        <v>47.99</v>
      </c>
      <c r="J2037" s="2">
        <v>1</v>
      </c>
      <c r="K2037" s="119" cm="1">
        <f t="array" ref="K2037">ROUND(IF(C2037="Beer",SUM(LOOKUP(2,1/(SRP!$B$7:$B$9&lt;=E2037)/(SRP!$C$7:$C$9&gt;=E2037),SRP!$D$7:$D$9)*(G2037/100)*(E2037/1000)),IF(C2037="Spirits",SUM(LOOKUP(2,1/(SRP!$B$2:$B$6&lt;=E2037)/(SRP!$C$2:$C$6&gt;=E2037),SRP!$D$2:$D$6)*(G2037/100)*(E2037/1000)),IF(AND(C2037="Wine",D2037="Fortified Wines"),SUM(LOOKUP(2,1/(SRP!$B$20:$B$23&lt;=E2037)/(SRP!$C$20:$C$23&gt;=E2037),SRP!$D$20:$D$23)*(G2037/100)*(E2037/1000)),IF(C2037="Wine",SUM(LOOKUP(2,1/(SRP!$B$15:$B$19&lt;=E2037)/(SRP!$C$15:$C$19&gt;=E2037),SRP!$D$15:$D$19)*(G2037/100)*(E2037/1000)),IF(C2037="Ready to Drink",SUM(LOOKUP(2,1/(SRP!$B$10:$B$14&lt;=E2037)/(SRP!$C$10:$C$14&gt;=E2037),SRP!$D$10:$D$14)*(G2037/100)*(E2037/1000)),0))))),2)</f>
        <v>18.329999999999998</v>
      </c>
    </row>
    <row r="2038" spans="1:11" x14ac:dyDescent="0.35">
      <c r="A2038" s="2">
        <v>28723</v>
      </c>
      <c r="B2038" s="76" t="s">
        <v>1599</v>
      </c>
      <c r="C2038" s="76" t="s">
        <v>287</v>
      </c>
      <c r="D2038" s="76" t="s">
        <v>5266</v>
      </c>
      <c r="E2038" s="76">
        <v>4260</v>
      </c>
      <c r="F2038" s="76">
        <v>2</v>
      </c>
      <c r="G2038" s="77">
        <v>5</v>
      </c>
      <c r="H2038" s="76" t="s">
        <v>5546</v>
      </c>
      <c r="I2038" s="77">
        <v>23.09</v>
      </c>
      <c r="J2038" s="2">
        <v>12</v>
      </c>
      <c r="K2038" s="119" cm="1">
        <f t="array" ref="K2038">ROUND(IF(C2038="Beer",SUM(LOOKUP(2,1/(SRP!$B$7:$B$9&lt;=E2038)/(SRP!$C$7:$C$9&gt;=E2038),SRP!$D$7:$D$9)*(G2038/100)*(E2038/1000)),IF(C2038="Spirits",SUM(LOOKUP(2,1/(SRP!$B$2:$B$6&lt;=E2038)/(SRP!$C$2:$C$6&gt;=E2038),SRP!$D$2:$D$6)*(G2038/100)*(E2038/1000)),IF(AND(C2038="Wine",D2038="Fortified Wines"),SUM(LOOKUP(2,1/(SRP!$B$20:$B$23&lt;=E2038)/(SRP!$C$20:$C$23&gt;=E2038),SRP!$D$20:$D$23)*(G2038/100)*(E2038/1000)),IF(C2038="Wine",SUM(LOOKUP(2,1/(SRP!$B$15:$B$19&lt;=E2038)/(SRP!$C$15:$C$19&gt;=E2038),SRP!$D$15:$D$19)*(G2038/100)*(E2038/1000)),IF(C2038="Ready to Drink",SUM(LOOKUP(2,1/(SRP!$B$10:$B$14&lt;=E2038)/(SRP!$C$10:$C$14&gt;=E2038),SRP!$D$10:$D$14)*(G2038/100)*(E2038/1000)),0))))),2)</f>
        <v>14.87</v>
      </c>
    </row>
    <row r="2039" spans="1:11" x14ac:dyDescent="0.35">
      <c r="A2039" s="2">
        <v>28739</v>
      </c>
      <c r="B2039" s="76" t="s">
        <v>6407</v>
      </c>
      <c r="C2039" s="76" t="s">
        <v>286</v>
      </c>
      <c r="D2039" s="76" t="s">
        <v>5247</v>
      </c>
      <c r="E2039" s="76">
        <v>750</v>
      </c>
      <c r="F2039" s="76">
        <v>12</v>
      </c>
      <c r="G2039" s="77">
        <v>14</v>
      </c>
      <c r="H2039" s="76" t="s">
        <v>3281</v>
      </c>
      <c r="I2039" s="77">
        <v>26.99</v>
      </c>
      <c r="J2039" s="2">
        <v>1</v>
      </c>
      <c r="K2039" s="119" cm="1">
        <f t="array" ref="K2039">ROUND(IF(C2039="Beer",SUM(LOOKUP(2,1/(SRP!$B$7:$B$9&lt;=E2039)/(SRP!$C$7:$C$9&gt;=E2039),SRP!$D$7:$D$9)*(G2039/100)*(E2039/1000)),IF(C2039="Spirits",SUM(LOOKUP(2,1/(SRP!$B$2:$B$6&lt;=E2039)/(SRP!$C$2:$C$6&gt;=E2039),SRP!$D$2:$D$6)*(G2039/100)*(E2039/1000)),IF(AND(C2039="Wine",D2039="Fortified Wines"),SUM(LOOKUP(2,1/(SRP!$B$20:$B$23&lt;=E2039)/(SRP!$C$20:$C$23&gt;=E2039),SRP!$D$20:$D$23)*(G2039/100)*(E2039/1000)),IF(C2039="Wine",SUM(LOOKUP(2,1/(SRP!$B$15:$B$19&lt;=E2039)/(SRP!$C$15:$C$19&gt;=E2039),SRP!$D$15:$D$19)*(G2039/100)*(E2039/1000)),IF(C2039="Ready to Drink",SUM(LOOKUP(2,1/(SRP!$B$10:$B$14&lt;=E2039)/(SRP!$C$10:$C$14&gt;=E2039),SRP!$D$10:$D$14)*(G2039/100)*(E2039/1000)),0))))),2)</f>
        <v>7.33</v>
      </c>
    </row>
    <row r="2040" spans="1:11" x14ac:dyDescent="0.35">
      <c r="A2040" s="2">
        <v>28747</v>
      </c>
      <c r="B2040" s="76" t="s">
        <v>1507</v>
      </c>
      <c r="C2040" s="76" t="s">
        <v>286</v>
      </c>
      <c r="D2040" s="76" t="s">
        <v>5236</v>
      </c>
      <c r="E2040" s="76">
        <v>3000</v>
      </c>
      <c r="F2040" s="76">
        <v>4</v>
      </c>
      <c r="G2040" s="77">
        <v>14</v>
      </c>
      <c r="H2040" s="76" t="s">
        <v>3303</v>
      </c>
      <c r="I2040" s="77">
        <v>48.99</v>
      </c>
      <c r="J2040" s="2">
        <v>1</v>
      </c>
      <c r="K2040" s="119" cm="1">
        <f t="array" ref="K2040">ROUND(IF(C2040="Beer",SUM(LOOKUP(2,1/(SRP!$B$7:$B$9&lt;=E2040)/(SRP!$C$7:$C$9&gt;=E2040),SRP!$D$7:$D$9)*(G2040/100)*(E2040/1000)),IF(C2040="Spirits",SUM(LOOKUP(2,1/(SRP!$B$2:$B$6&lt;=E2040)/(SRP!$C$2:$C$6&gt;=E2040),SRP!$D$2:$D$6)*(G2040/100)*(E2040/1000)),IF(AND(C2040="Wine",D2040="Fortified Wines"),SUM(LOOKUP(2,1/(SRP!$B$20:$B$23&lt;=E2040)/(SRP!$C$20:$C$23&gt;=E2040),SRP!$D$20:$D$23)*(G2040/100)*(E2040/1000)),IF(C2040="Wine",SUM(LOOKUP(2,1/(SRP!$B$15:$B$19&lt;=E2040)/(SRP!$C$15:$C$19&gt;=E2040),SRP!$D$15:$D$19)*(G2040/100)*(E2040/1000)),IF(C2040="Ready to Drink",SUM(LOOKUP(2,1/(SRP!$B$10:$B$14&lt;=E2040)/(SRP!$C$10:$C$14&gt;=E2040),SRP!$D$10:$D$14)*(G2040/100)*(E2040/1000)),0))))),2)</f>
        <v>29.32</v>
      </c>
    </row>
    <row r="2041" spans="1:11" x14ac:dyDescent="0.35">
      <c r="A2041" s="2">
        <v>28748</v>
      </c>
      <c r="B2041" s="76" t="s">
        <v>1508</v>
      </c>
      <c r="C2041" s="76" t="s">
        <v>287</v>
      </c>
      <c r="D2041" s="76" t="s">
        <v>5240</v>
      </c>
      <c r="E2041" s="76">
        <v>473</v>
      </c>
      <c r="F2041" s="76">
        <v>24</v>
      </c>
      <c r="G2041" s="77">
        <v>7</v>
      </c>
      <c r="H2041" s="76" t="s">
        <v>3349</v>
      </c>
      <c r="I2041" s="77">
        <v>4.49</v>
      </c>
      <c r="J2041" s="2">
        <v>1</v>
      </c>
      <c r="K2041" s="119" cm="1">
        <f t="array" ref="K2041">ROUND(IF(C2041="Beer",SUM(LOOKUP(2,1/(SRP!$B$7:$B$9&lt;=E2041)/(SRP!$C$7:$C$9&gt;=E2041),SRP!$D$7:$D$9)*(G2041/100)*(E2041/1000)),IF(C2041="Spirits",SUM(LOOKUP(2,1/(SRP!$B$2:$B$6&lt;=E2041)/(SRP!$C$2:$C$6&gt;=E2041),SRP!$D$2:$D$6)*(G2041/100)*(E2041/1000)),IF(AND(C2041="Wine",D2041="Fortified Wines"),SUM(LOOKUP(2,1/(SRP!$B$20:$B$23&lt;=E2041)/(SRP!$C$20:$C$23&gt;=E2041),SRP!$D$20:$D$23)*(G2041/100)*(E2041/1000)),IF(C2041="Wine",SUM(LOOKUP(2,1/(SRP!$B$15:$B$19&lt;=E2041)/(SRP!$C$15:$C$19&gt;=E2041),SRP!$D$15:$D$19)*(G2041/100)*(E2041/1000)),IF(C2041="Ready to Drink",SUM(LOOKUP(2,1/(SRP!$B$10:$B$14&lt;=E2041)/(SRP!$C$10:$C$14&gt;=E2041),SRP!$D$10:$D$14)*(G2041/100)*(E2041/1000)),0))))),2)</f>
        <v>2.31</v>
      </c>
    </row>
    <row r="2042" spans="1:11" x14ac:dyDescent="0.35">
      <c r="A2042" s="2">
        <v>28748</v>
      </c>
      <c r="B2042" s="76" t="s">
        <v>1508</v>
      </c>
      <c r="C2042" s="76" t="s">
        <v>287</v>
      </c>
      <c r="D2042" s="76" t="s">
        <v>5240</v>
      </c>
      <c r="E2042" s="76">
        <v>473</v>
      </c>
      <c r="F2042" s="76">
        <v>24</v>
      </c>
      <c r="G2042" s="77">
        <v>7</v>
      </c>
      <c r="H2042" s="76" t="s">
        <v>3349</v>
      </c>
      <c r="I2042" s="77">
        <v>4.49</v>
      </c>
      <c r="J2042" s="2">
        <v>1</v>
      </c>
      <c r="K2042" s="119" cm="1">
        <f t="array" ref="K2042">ROUND(IF(C2042="Beer",SUM(LOOKUP(2,1/(SRP!$B$7:$B$9&lt;=E2042)/(SRP!$C$7:$C$9&gt;=E2042),SRP!$D$7:$D$9)*(G2042/100)*(E2042/1000)),IF(C2042="Spirits",SUM(LOOKUP(2,1/(SRP!$B$2:$B$6&lt;=E2042)/(SRP!$C$2:$C$6&gt;=E2042),SRP!$D$2:$D$6)*(G2042/100)*(E2042/1000)),IF(AND(C2042="Wine",D2042="Fortified Wines"),SUM(LOOKUP(2,1/(SRP!$B$20:$B$23&lt;=E2042)/(SRP!$C$20:$C$23&gt;=E2042),SRP!$D$20:$D$23)*(G2042/100)*(E2042/1000)),IF(C2042="Wine",SUM(LOOKUP(2,1/(SRP!$B$15:$B$19&lt;=E2042)/(SRP!$C$15:$C$19&gt;=E2042),SRP!$D$15:$D$19)*(G2042/100)*(E2042/1000)),IF(C2042="Ready to Drink",SUM(LOOKUP(2,1/(SRP!$B$10:$B$14&lt;=E2042)/(SRP!$C$10:$C$14&gt;=E2042),SRP!$D$10:$D$14)*(G2042/100)*(E2042/1000)),0))))),2)</f>
        <v>2.31</v>
      </c>
    </row>
    <row r="2043" spans="1:11" x14ac:dyDescent="0.35">
      <c r="A2043" s="2">
        <v>28756</v>
      </c>
      <c r="B2043" s="76" t="s">
        <v>1509</v>
      </c>
      <c r="C2043" s="76" t="s">
        <v>286</v>
      </c>
      <c r="D2043" s="76" t="s">
        <v>5285</v>
      </c>
      <c r="E2043" s="76">
        <v>750</v>
      </c>
      <c r="F2043" s="76">
        <v>6</v>
      </c>
      <c r="G2043" s="77">
        <v>14.5</v>
      </c>
      <c r="H2043" s="76" t="s">
        <v>3386</v>
      </c>
      <c r="I2043" s="77">
        <v>29.24</v>
      </c>
      <c r="J2043" s="2">
        <v>1</v>
      </c>
      <c r="K2043" s="119" cm="1">
        <f t="array" ref="K2043">ROUND(IF(C2043="Beer",SUM(LOOKUP(2,1/(SRP!$B$7:$B$9&lt;=E2043)/(SRP!$C$7:$C$9&gt;=E2043),SRP!$D$7:$D$9)*(G2043/100)*(E2043/1000)),IF(C2043="Spirits",SUM(LOOKUP(2,1/(SRP!$B$2:$B$6&lt;=E2043)/(SRP!$C$2:$C$6&gt;=E2043),SRP!$D$2:$D$6)*(G2043/100)*(E2043/1000)),IF(AND(C2043="Wine",D2043="Fortified Wines"),SUM(LOOKUP(2,1/(SRP!$B$20:$B$23&lt;=E2043)/(SRP!$C$20:$C$23&gt;=E2043),SRP!$D$20:$D$23)*(G2043/100)*(E2043/1000)),IF(C2043="Wine",SUM(LOOKUP(2,1/(SRP!$B$15:$B$19&lt;=E2043)/(SRP!$C$15:$C$19&gt;=E2043),SRP!$D$15:$D$19)*(G2043/100)*(E2043/1000)),IF(C2043="Ready to Drink",SUM(LOOKUP(2,1/(SRP!$B$10:$B$14&lt;=E2043)/(SRP!$C$10:$C$14&gt;=E2043),SRP!$D$10:$D$14)*(G2043/100)*(E2043/1000)),0))))),2)</f>
        <v>7.59</v>
      </c>
    </row>
    <row r="2044" spans="1:11" x14ac:dyDescent="0.35">
      <c r="A2044" s="2">
        <v>28766</v>
      </c>
      <c r="B2044" s="76" t="s">
        <v>2983</v>
      </c>
      <c r="C2044" s="76" t="s">
        <v>285</v>
      </c>
      <c r="D2044" s="76" t="s">
        <v>5252</v>
      </c>
      <c r="E2044" s="76">
        <v>700</v>
      </c>
      <c r="F2044" s="76">
        <v>6</v>
      </c>
      <c r="G2044" s="77">
        <v>40</v>
      </c>
      <c r="H2044" s="76" t="s">
        <v>3389</v>
      </c>
      <c r="I2044" s="77">
        <v>99.99</v>
      </c>
      <c r="J2044" s="2">
        <v>1</v>
      </c>
      <c r="K2044" s="119" cm="1">
        <f t="array" ref="K2044">ROUND(IF(C2044="Beer",SUM(LOOKUP(2,1/(SRP!$B$7:$B$9&lt;=E2044)/(SRP!$C$7:$C$9&gt;=E2044),SRP!$D$7:$D$9)*(G2044/100)*(E2044/1000)),IF(C2044="Spirits",SUM(LOOKUP(2,1/(SRP!$B$2:$B$6&lt;=E2044)/(SRP!$C$2:$C$6&gt;=E2044),SRP!$D$2:$D$6)*(G2044/100)*(E2044/1000)),IF(AND(C2044="Wine",D2044="Fortified Wines"),SUM(LOOKUP(2,1/(SRP!$B$20:$B$23&lt;=E2044)/(SRP!$C$20:$C$23&gt;=E2044),SRP!$D$20:$D$23)*(G2044/100)*(E2044/1000)),IF(C2044="Wine",SUM(LOOKUP(2,1/(SRP!$B$15:$B$19&lt;=E2044)/(SRP!$C$15:$C$19&gt;=E2044),SRP!$D$15:$D$19)*(G2044/100)*(E2044/1000)),IF(C2044="Ready to Drink",SUM(LOOKUP(2,1/(SRP!$B$10:$B$14&lt;=E2044)/(SRP!$C$10:$C$14&gt;=E2044),SRP!$D$10:$D$14)*(G2044/100)*(E2044/1000)),0))))),2)</f>
        <v>19.55</v>
      </c>
    </row>
    <row r="2045" spans="1:11" x14ac:dyDescent="0.35">
      <c r="A2045" s="2">
        <v>28771</v>
      </c>
      <c r="B2045" s="76" t="s">
        <v>1510</v>
      </c>
      <c r="C2045" s="76" t="s">
        <v>5938</v>
      </c>
      <c r="D2045" s="76" t="s">
        <v>5295</v>
      </c>
      <c r="E2045" s="76">
        <v>355</v>
      </c>
      <c r="F2045" s="76">
        <v>24</v>
      </c>
      <c r="G2045" s="77">
        <v>9.9999999999999995E-8</v>
      </c>
      <c r="H2045" s="76" t="s">
        <v>3384</v>
      </c>
      <c r="I2045" s="77">
        <v>3.79</v>
      </c>
      <c r="J2045" s="2">
        <v>1</v>
      </c>
      <c r="K2045" s="119" cm="1">
        <f t="array" ref="K2045">ROUND(IF(C2045="Beer",SUM(LOOKUP(2,1/(SRP!$B$7:$B$9&lt;=E2045)/(SRP!$C$7:$C$9&gt;=E2045),SRP!$D$7:$D$9)*(G2045/100)*(E2045/1000)),IF(C2045="Spirits",SUM(LOOKUP(2,1/(SRP!$B$2:$B$6&lt;=E2045)/(SRP!$C$2:$C$6&gt;=E2045),SRP!$D$2:$D$6)*(G2045/100)*(E2045/1000)),IF(AND(C2045="Wine",D2045="Fortified Wines"),SUM(LOOKUP(2,1/(SRP!$B$20:$B$23&lt;=E2045)/(SRP!$C$20:$C$23&gt;=E2045),SRP!$D$20:$D$23)*(G2045/100)*(E2045/1000)),IF(C2045="Wine",SUM(LOOKUP(2,1/(SRP!$B$15:$B$19&lt;=E2045)/(SRP!$C$15:$C$19&gt;=E2045),SRP!$D$15:$D$19)*(G2045/100)*(E2045/1000)),IF(C2045="Ready to Drink",SUM(LOOKUP(2,1/(SRP!$B$10:$B$14&lt;=E2045)/(SRP!$C$10:$C$14&gt;=E2045),SRP!$D$10:$D$14)*(G2045/100)*(E2045/1000)),0))))),2)</f>
        <v>0</v>
      </c>
    </row>
    <row r="2046" spans="1:11" x14ac:dyDescent="0.35">
      <c r="A2046" s="2">
        <v>28775</v>
      </c>
      <c r="B2046" s="76" t="s">
        <v>1511</v>
      </c>
      <c r="C2046" s="76" t="s">
        <v>287</v>
      </c>
      <c r="D2046" s="76" t="s">
        <v>5266</v>
      </c>
      <c r="E2046" s="76">
        <v>473</v>
      </c>
      <c r="F2046" s="76">
        <v>24</v>
      </c>
      <c r="G2046" s="77">
        <v>5</v>
      </c>
      <c r="H2046" s="76" t="s">
        <v>3355</v>
      </c>
      <c r="I2046" s="77">
        <v>4.68</v>
      </c>
      <c r="J2046" s="2">
        <v>1</v>
      </c>
      <c r="K2046" s="119" cm="1">
        <f t="array" ref="K2046">ROUND(IF(C2046="Beer",SUM(LOOKUP(2,1/(SRP!$B$7:$B$9&lt;=E2046)/(SRP!$C$7:$C$9&gt;=E2046),SRP!$D$7:$D$9)*(G2046/100)*(E2046/1000)),IF(C2046="Spirits",SUM(LOOKUP(2,1/(SRP!$B$2:$B$6&lt;=E2046)/(SRP!$C$2:$C$6&gt;=E2046),SRP!$D$2:$D$6)*(G2046/100)*(E2046/1000)),IF(AND(C2046="Wine",D2046="Fortified Wines"),SUM(LOOKUP(2,1/(SRP!$B$20:$B$23&lt;=E2046)/(SRP!$C$20:$C$23&gt;=E2046),SRP!$D$20:$D$23)*(G2046/100)*(E2046/1000)),IF(C2046="Wine",SUM(LOOKUP(2,1/(SRP!$B$15:$B$19&lt;=E2046)/(SRP!$C$15:$C$19&gt;=E2046),SRP!$D$15:$D$19)*(G2046/100)*(E2046/1000)),IF(C2046="Ready to Drink",SUM(LOOKUP(2,1/(SRP!$B$10:$B$14&lt;=E2046)/(SRP!$C$10:$C$14&gt;=E2046),SRP!$D$10:$D$14)*(G2046/100)*(E2046/1000)),0))))),2)</f>
        <v>1.65</v>
      </c>
    </row>
    <row r="2047" spans="1:11" x14ac:dyDescent="0.35">
      <c r="A2047" s="2">
        <v>28775</v>
      </c>
      <c r="B2047" s="76" t="s">
        <v>1511</v>
      </c>
      <c r="C2047" s="76" t="s">
        <v>287</v>
      </c>
      <c r="D2047" s="76" t="s">
        <v>5266</v>
      </c>
      <c r="E2047" s="76">
        <v>473</v>
      </c>
      <c r="F2047" s="76">
        <v>24</v>
      </c>
      <c r="G2047" s="77">
        <v>5</v>
      </c>
      <c r="H2047" s="76" t="s">
        <v>3355</v>
      </c>
      <c r="I2047" s="77">
        <v>4.68</v>
      </c>
      <c r="J2047" s="2">
        <v>1</v>
      </c>
      <c r="K2047" s="119" cm="1">
        <f t="array" ref="K2047">ROUND(IF(C2047="Beer",SUM(LOOKUP(2,1/(SRP!$B$7:$B$9&lt;=E2047)/(SRP!$C$7:$C$9&gt;=E2047),SRP!$D$7:$D$9)*(G2047/100)*(E2047/1000)),IF(C2047="Spirits",SUM(LOOKUP(2,1/(SRP!$B$2:$B$6&lt;=E2047)/(SRP!$C$2:$C$6&gt;=E2047),SRP!$D$2:$D$6)*(G2047/100)*(E2047/1000)),IF(AND(C2047="Wine",D2047="Fortified Wines"),SUM(LOOKUP(2,1/(SRP!$B$20:$B$23&lt;=E2047)/(SRP!$C$20:$C$23&gt;=E2047),SRP!$D$20:$D$23)*(G2047/100)*(E2047/1000)),IF(C2047="Wine",SUM(LOOKUP(2,1/(SRP!$B$15:$B$19&lt;=E2047)/(SRP!$C$15:$C$19&gt;=E2047),SRP!$D$15:$D$19)*(G2047/100)*(E2047/1000)),IF(C2047="Ready to Drink",SUM(LOOKUP(2,1/(SRP!$B$10:$B$14&lt;=E2047)/(SRP!$C$10:$C$14&gt;=E2047),SRP!$D$10:$D$14)*(G2047/100)*(E2047/1000)),0))))),2)</f>
        <v>1.65</v>
      </c>
    </row>
    <row r="2048" spans="1:11" x14ac:dyDescent="0.35">
      <c r="A2048" s="2">
        <v>28778</v>
      </c>
      <c r="B2048" s="76" t="s">
        <v>1512</v>
      </c>
      <c r="C2048" s="76" t="s">
        <v>287</v>
      </c>
      <c r="D2048" s="76" t="s">
        <v>5240</v>
      </c>
      <c r="E2048" s="76">
        <v>473</v>
      </c>
      <c r="F2048" s="76">
        <v>24</v>
      </c>
      <c r="G2048" s="77">
        <v>6.5</v>
      </c>
      <c r="H2048" s="76" t="s">
        <v>3355</v>
      </c>
      <c r="I2048" s="77">
        <v>4.74</v>
      </c>
      <c r="J2048" s="2">
        <v>1</v>
      </c>
      <c r="K2048" s="119" cm="1">
        <f t="array" ref="K2048">ROUND(IF(C2048="Beer",SUM(LOOKUP(2,1/(SRP!$B$7:$B$9&lt;=E2048)/(SRP!$C$7:$C$9&gt;=E2048),SRP!$D$7:$D$9)*(G2048/100)*(E2048/1000)),IF(C2048="Spirits",SUM(LOOKUP(2,1/(SRP!$B$2:$B$6&lt;=E2048)/(SRP!$C$2:$C$6&gt;=E2048),SRP!$D$2:$D$6)*(G2048/100)*(E2048/1000)),IF(AND(C2048="Wine",D2048="Fortified Wines"),SUM(LOOKUP(2,1/(SRP!$B$20:$B$23&lt;=E2048)/(SRP!$C$20:$C$23&gt;=E2048),SRP!$D$20:$D$23)*(G2048/100)*(E2048/1000)),IF(C2048="Wine",SUM(LOOKUP(2,1/(SRP!$B$15:$B$19&lt;=E2048)/(SRP!$C$15:$C$19&gt;=E2048),SRP!$D$15:$D$19)*(G2048/100)*(E2048/1000)),IF(C2048="Ready to Drink",SUM(LOOKUP(2,1/(SRP!$B$10:$B$14&lt;=E2048)/(SRP!$C$10:$C$14&gt;=E2048),SRP!$D$10:$D$14)*(G2048/100)*(E2048/1000)),0))))),2)</f>
        <v>2.15</v>
      </c>
    </row>
    <row r="2049" spans="1:11" x14ac:dyDescent="0.35">
      <c r="A2049" s="2">
        <v>28778</v>
      </c>
      <c r="B2049" s="76" t="s">
        <v>1512</v>
      </c>
      <c r="C2049" s="76" t="s">
        <v>287</v>
      </c>
      <c r="D2049" s="76" t="s">
        <v>5240</v>
      </c>
      <c r="E2049" s="76">
        <v>473</v>
      </c>
      <c r="F2049" s="76">
        <v>24</v>
      </c>
      <c r="G2049" s="77">
        <v>6.5</v>
      </c>
      <c r="H2049" s="76" t="s">
        <v>3355</v>
      </c>
      <c r="I2049" s="77">
        <v>4.74</v>
      </c>
      <c r="J2049" s="2">
        <v>1</v>
      </c>
      <c r="K2049" s="119" cm="1">
        <f t="array" ref="K2049">ROUND(IF(C2049="Beer",SUM(LOOKUP(2,1/(SRP!$B$7:$B$9&lt;=E2049)/(SRP!$C$7:$C$9&gt;=E2049),SRP!$D$7:$D$9)*(G2049/100)*(E2049/1000)),IF(C2049="Spirits",SUM(LOOKUP(2,1/(SRP!$B$2:$B$6&lt;=E2049)/(SRP!$C$2:$C$6&gt;=E2049),SRP!$D$2:$D$6)*(G2049/100)*(E2049/1000)),IF(AND(C2049="Wine",D2049="Fortified Wines"),SUM(LOOKUP(2,1/(SRP!$B$20:$B$23&lt;=E2049)/(SRP!$C$20:$C$23&gt;=E2049),SRP!$D$20:$D$23)*(G2049/100)*(E2049/1000)),IF(C2049="Wine",SUM(LOOKUP(2,1/(SRP!$B$15:$B$19&lt;=E2049)/(SRP!$C$15:$C$19&gt;=E2049),SRP!$D$15:$D$19)*(G2049/100)*(E2049/1000)),IF(C2049="Ready to Drink",SUM(LOOKUP(2,1/(SRP!$B$10:$B$14&lt;=E2049)/(SRP!$C$10:$C$14&gt;=E2049),SRP!$D$10:$D$14)*(G2049/100)*(E2049/1000)),0))))),2)</f>
        <v>2.15</v>
      </c>
    </row>
    <row r="2050" spans="1:11" x14ac:dyDescent="0.35">
      <c r="A2050" s="2">
        <v>28783</v>
      </c>
      <c r="B2050" s="76" t="s">
        <v>1513</v>
      </c>
      <c r="C2050" s="76" t="s">
        <v>287</v>
      </c>
      <c r="D2050" s="76" t="s">
        <v>5310</v>
      </c>
      <c r="E2050" s="76">
        <v>473</v>
      </c>
      <c r="F2050" s="76">
        <v>24</v>
      </c>
      <c r="H2050" s="76" t="s">
        <v>3354</v>
      </c>
      <c r="I2050" s="77">
        <v>3.29</v>
      </c>
      <c r="J2050" s="2">
        <v>1</v>
      </c>
      <c r="K2050" s="119" cm="1">
        <f t="array" ref="K2050">ROUND(IF(C2050="Beer",SUM(LOOKUP(2,1/(SRP!$B$7:$B$9&lt;=E2050)/(SRP!$C$7:$C$9&gt;=E2050),SRP!$D$7:$D$9)*(G2050/100)*(E2050/1000)),IF(C2050="Spirits",SUM(LOOKUP(2,1/(SRP!$B$2:$B$6&lt;=E2050)/(SRP!$C$2:$C$6&gt;=E2050),SRP!$D$2:$D$6)*(G2050/100)*(E2050/1000)),IF(AND(C2050="Wine",D2050="Fortified Wines"),SUM(LOOKUP(2,1/(SRP!$B$20:$B$23&lt;=E2050)/(SRP!$C$20:$C$23&gt;=E2050),SRP!$D$20:$D$23)*(G2050/100)*(E2050/1000)),IF(C2050="Wine",SUM(LOOKUP(2,1/(SRP!$B$15:$B$19&lt;=E2050)/(SRP!$C$15:$C$19&gt;=E2050),SRP!$D$15:$D$19)*(G2050/100)*(E2050/1000)),IF(C2050="Ready to Drink",SUM(LOOKUP(2,1/(SRP!$B$10:$B$14&lt;=E2050)/(SRP!$C$10:$C$14&gt;=E2050),SRP!$D$10:$D$14)*(G2050/100)*(E2050/1000)),0))))),2)</f>
        <v>0</v>
      </c>
    </row>
    <row r="2051" spans="1:11" x14ac:dyDescent="0.35">
      <c r="A2051" s="2">
        <v>28783</v>
      </c>
      <c r="B2051" s="76" t="s">
        <v>1513</v>
      </c>
      <c r="C2051" s="76" t="s">
        <v>287</v>
      </c>
      <c r="D2051" s="76" t="s">
        <v>5310</v>
      </c>
      <c r="E2051" s="76">
        <v>473</v>
      </c>
      <c r="F2051" s="76">
        <v>24</v>
      </c>
      <c r="H2051" s="76" t="s">
        <v>3354</v>
      </c>
      <c r="I2051" s="77">
        <v>3.29</v>
      </c>
      <c r="J2051" s="2">
        <v>1</v>
      </c>
      <c r="K2051" s="119" cm="1">
        <f t="array" ref="K2051">ROUND(IF(C2051="Beer",SUM(LOOKUP(2,1/(SRP!$B$7:$B$9&lt;=E2051)/(SRP!$C$7:$C$9&gt;=E2051),SRP!$D$7:$D$9)*(G2051/100)*(E2051/1000)),IF(C2051="Spirits",SUM(LOOKUP(2,1/(SRP!$B$2:$B$6&lt;=E2051)/(SRP!$C$2:$C$6&gt;=E2051),SRP!$D$2:$D$6)*(G2051/100)*(E2051/1000)),IF(AND(C2051="Wine",D2051="Fortified Wines"),SUM(LOOKUP(2,1/(SRP!$B$20:$B$23&lt;=E2051)/(SRP!$C$20:$C$23&gt;=E2051),SRP!$D$20:$D$23)*(G2051/100)*(E2051/1000)),IF(C2051="Wine",SUM(LOOKUP(2,1/(SRP!$B$15:$B$19&lt;=E2051)/(SRP!$C$15:$C$19&gt;=E2051),SRP!$D$15:$D$19)*(G2051/100)*(E2051/1000)),IF(C2051="Ready to Drink",SUM(LOOKUP(2,1/(SRP!$B$10:$B$14&lt;=E2051)/(SRP!$C$10:$C$14&gt;=E2051),SRP!$D$10:$D$14)*(G2051/100)*(E2051/1000)),0))))),2)</f>
        <v>0</v>
      </c>
    </row>
    <row r="2052" spans="1:11" x14ac:dyDescent="0.35">
      <c r="A2052" s="2">
        <v>28818</v>
      </c>
      <c r="B2052" s="76" t="s">
        <v>1514</v>
      </c>
      <c r="C2052" s="76" t="s">
        <v>287</v>
      </c>
      <c r="D2052" s="76" t="s">
        <v>5240</v>
      </c>
      <c r="E2052" s="76">
        <v>5325</v>
      </c>
      <c r="F2052" s="76">
        <v>1</v>
      </c>
      <c r="G2052" s="77">
        <v>6.4</v>
      </c>
      <c r="H2052" s="76" t="s">
        <v>4999</v>
      </c>
      <c r="I2052" s="77">
        <v>25.45</v>
      </c>
      <c r="J2052" s="2">
        <v>15</v>
      </c>
      <c r="K2052" s="119" cm="1">
        <f t="array" ref="K2052">ROUND(IF(C2052="Beer",SUM(LOOKUP(2,1/(SRP!$B$7:$B$9&lt;=E2052)/(SRP!$C$7:$C$9&gt;=E2052),SRP!$D$7:$D$9)*(G2052/100)*(E2052/1000)),IF(C2052="Spirits",SUM(LOOKUP(2,1/(SRP!$B$2:$B$6&lt;=E2052)/(SRP!$C$2:$C$6&gt;=E2052),SRP!$D$2:$D$6)*(G2052/100)*(E2052/1000)),IF(AND(C2052="Wine",D2052="Fortified Wines"),SUM(LOOKUP(2,1/(SRP!$B$20:$B$23&lt;=E2052)/(SRP!$C$20:$C$23&gt;=E2052),SRP!$D$20:$D$23)*(G2052/100)*(E2052/1000)),IF(C2052="Wine",SUM(LOOKUP(2,1/(SRP!$B$15:$B$19&lt;=E2052)/(SRP!$C$15:$C$19&gt;=E2052),SRP!$D$15:$D$19)*(G2052/100)*(E2052/1000)),IF(C2052="Ready to Drink",SUM(LOOKUP(2,1/(SRP!$B$10:$B$14&lt;=E2052)/(SRP!$C$10:$C$14&gt;=E2052),SRP!$D$10:$D$14)*(G2052/100)*(E2052/1000)),0))))),2)</f>
        <v>23.79</v>
      </c>
    </row>
    <row r="2053" spans="1:11" x14ac:dyDescent="0.35">
      <c r="A2053" s="2">
        <v>28818</v>
      </c>
      <c r="B2053" s="76" t="s">
        <v>1514</v>
      </c>
      <c r="C2053" s="76" t="s">
        <v>287</v>
      </c>
      <c r="D2053" s="76" t="s">
        <v>5240</v>
      </c>
      <c r="E2053" s="76">
        <v>5325</v>
      </c>
      <c r="F2053" s="76">
        <v>1</v>
      </c>
      <c r="G2053" s="77">
        <v>6.4</v>
      </c>
      <c r="H2053" s="76" t="s">
        <v>4999</v>
      </c>
      <c r="I2053" s="77">
        <v>25.45</v>
      </c>
      <c r="J2053" s="2">
        <v>15</v>
      </c>
      <c r="K2053" s="119" cm="1">
        <f t="array" ref="K2053">ROUND(IF(C2053="Beer",SUM(LOOKUP(2,1/(SRP!$B$7:$B$9&lt;=E2053)/(SRP!$C$7:$C$9&gt;=E2053),SRP!$D$7:$D$9)*(G2053/100)*(E2053/1000)),IF(C2053="Spirits",SUM(LOOKUP(2,1/(SRP!$B$2:$B$6&lt;=E2053)/(SRP!$C$2:$C$6&gt;=E2053),SRP!$D$2:$D$6)*(G2053/100)*(E2053/1000)),IF(AND(C2053="Wine",D2053="Fortified Wines"),SUM(LOOKUP(2,1/(SRP!$B$20:$B$23&lt;=E2053)/(SRP!$C$20:$C$23&gt;=E2053),SRP!$D$20:$D$23)*(G2053/100)*(E2053/1000)),IF(C2053="Wine",SUM(LOOKUP(2,1/(SRP!$B$15:$B$19&lt;=E2053)/(SRP!$C$15:$C$19&gt;=E2053),SRP!$D$15:$D$19)*(G2053/100)*(E2053/1000)),IF(C2053="Ready to Drink",SUM(LOOKUP(2,1/(SRP!$B$10:$B$14&lt;=E2053)/(SRP!$C$10:$C$14&gt;=E2053),SRP!$D$10:$D$14)*(G2053/100)*(E2053/1000)),0))))),2)</f>
        <v>23.79</v>
      </c>
    </row>
    <row r="2054" spans="1:11" x14ac:dyDescent="0.35">
      <c r="A2054" s="2">
        <v>28819</v>
      </c>
      <c r="B2054" s="76" t="s">
        <v>1515</v>
      </c>
      <c r="C2054" s="76" t="s">
        <v>5938</v>
      </c>
      <c r="D2054" s="76" t="s">
        <v>5279</v>
      </c>
      <c r="E2054" s="76">
        <v>355</v>
      </c>
      <c r="F2054" s="76">
        <v>24</v>
      </c>
      <c r="G2054" s="77">
        <v>9.9999999999999995E-8</v>
      </c>
      <c r="H2054" s="76" t="s">
        <v>3384</v>
      </c>
      <c r="I2054" s="77">
        <v>3.79</v>
      </c>
      <c r="J2054" s="2">
        <v>1</v>
      </c>
      <c r="K2054" s="119" cm="1">
        <f t="array" ref="K2054">ROUND(IF(C2054="Beer",SUM(LOOKUP(2,1/(SRP!$B$7:$B$9&lt;=E2054)/(SRP!$C$7:$C$9&gt;=E2054),SRP!$D$7:$D$9)*(G2054/100)*(E2054/1000)),IF(C2054="Spirits",SUM(LOOKUP(2,1/(SRP!$B$2:$B$6&lt;=E2054)/(SRP!$C$2:$C$6&gt;=E2054),SRP!$D$2:$D$6)*(G2054/100)*(E2054/1000)),IF(AND(C2054="Wine",D2054="Fortified Wines"),SUM(LOOKUP(2,1/(SRP!$B$20:$B$23&lt;=E2054)/(SRP!$C$20:$C$23&gt;=E2054),SRP!$D$20:$D$23)*(G2054/100)*(E2054/1000)),IF(C2054="Wine",SUM(LOOKUP(2,1/(SRP!$B$15:$B$19&lt;=E2054)/(SRP!$C$15:$C$19&gt;=E2054),SRP!$D$15:$D$19)*(G2054/100)*(E2054/1000)),IF(C2054="Ready to Drink",SUM(LOOKUP(2,1/(SRP!$B$10:$B$14&lt;=E2054)/(SRP!$C$10:$C$14&gt;=E2054),SRP!$D$10:$D$14)*(G2054/100)*(E2054/1000)),0))))),2)</f>
        <v>0</v>
      </c>
    </row>
    <row r="2055" spans="1:11" x14ac:dyDescent="0.35">
      <c r="A2055" s="2">
        <v>28825</v>
      </c>
      <c r="B2055" s="76" t="s">
        <v>1516</v>
      </c>
      <c r="C2055" s="76" t="s">
        <v>287</v>
      </c>
      <c r="D2055" s="76" t="s">
        <v>5240</v>
      </c>
      <c r="E2055" s="76">
        <v>650</v>
      </c>
      <c r="F2055" s="76">
        <v>12</v>
      </c>
      <c r="G2055" s="77">
        <v>7.6</v>
      </c>
      <c r="H2055" s="76" t="s">
        <v>3324</v>
      </c>
      <c r="I2055" s="77">
        <v>6.46</v>
      </c>
      <c r="J2055" s="2">
        <v>1</v>
      </c>
      <c r="K2055" s="119" cm="1">
        <f t="array" ref="K2055">ROUND(IF(C2055="Beer",SUM(LOOKUP(2,1/(SRP!$B$7:$B$9&lt;=E2055)/(SRP!$C$7:$C$9&gt;=E2055),SRP!$D$7:$D$9)*(G2055/100)*(E2055/1000)),IF(C2055="Spirits",SUM(LOOKUP(2,1/(SRP!$B$2:$B$6&lt;=E2055)/(SRP!$C$2:$C$6&gt;=E2055),SRP!$D$2:$D$6)*(G2055/100)*(E2055/1000)),IF(AND(C2055="Wine",D2055="Fortified Wines"),SUM(LOOKUP(2,1/(SRP!$B$20:$B$23&lt;=E2055)/(SRP!$C$20:$C$23&gt;=E2055),SRP!$D$20:$D$23)*(G2055/100)*(E2055/1000)),IF(C2055="Wine",SUM(LOOKUP(2,1/(SRP!$B$15:$B$19&lt;=E2055)/(SRP!$C$15:$C$19&gt;=E2055),SRP!$D$15:$D$19)*(G2055/100)*(E2055/1000)),IF(C2055="Ready to Drink",SUM(LOOKUP(2,1/(SRP!$B$10:$B$14&lt;=E2055)/(SRP!$C$10:$C$14&gt;=E2055),SRP!$D$10:$D$14)*(G2055/100)*(E2055/1000)),0))))),2)</f>
        <v>3.45</v>
      </c>
    </row>
    <row r="2056" spans="1:11" x14ac:dyDescent="0.35">
      <c r="A2056" s="2">
        <v>28825</v>
      </c>
      <c r="B2056" s="76" t="s">
        <v>1516</v>
      </c>
      <c r="C2056" s="76" t="s">
        <v>287</v>
      </c>
      <c r="D2056" s="76" t="s">
        <v>5240</v>
      </c>
      <c r="E2056" s="76">
        <v>650</v>
      </c>
      <c r="F2056" s="76">
        <v>12</v>
      </c>
      <c r="G2056" s="77">
        <v>7.6</v>
      </c>
      <c r="H2056" s="76" t="s">
        <v>3324</v>
      </c>
      <c r="I2056" s="77">
        <v>6.46</v>
      </c>
      <c r="J2056" s="2">
        <v>1</v>
      </c>
      <c r="K2056" s="119" cm="1">
        <f t="array" ref="K2056">ROUND(IF(C2056="Beer",SUM(LOOKUP(2,1/(SRP!$B$7:$B$9&lt;=E2056)/(SRP!$C$7:$C$9&gt;=E2056),SRP!$D$7:$D$9)*(G2056/100)*(E2056/1000)),IF(C2056="Spirits",SUM(LOOKUP(2,1/(SRP!$B$2:$B$6&lt;=E2056)/(SRP!$C$2:$C$6&gt;=E2056),SRP!$D$2:$D$6)*(G2056/100)*(E2056/1000)),IF(AND(C2056="Wine",D2056="Fortified Wines"),SUM(LOOKUP(2,1/(SRP!$B$20:$B$23&lt;=E2056)/(SRP!$C$20:$C$23&gt;=E2056),SRP!$D$20:$D$23)*(G2056/100)*(E2056/1000)),IF(C2056="Wine",SUM(LOOKUP(2,1/(SRP!$B$15:$B$19&lt;=E2056)/(SRP!$C$15:$C$19&gt;=E2056),SRP!$D$15:$D$19)*(G2056/100)*(E2056/1000)),IF(C2056="Ready to Drink",SUM(LOOKUP(2,1/(SRP!$B$10:$B$14&lt;=E2056)/(SRP!$C$10:$C$14&gt;=E2056),SRP!$D$10:$D$14)*(G2056/100)*(E2056/1000)),0))))),2)</f>
        <v>3.45</v>
      </c>
    </row>
    <row r="2057" spans="1:11" x14ac:dyDescent="0.35">
      <c r="A2057" s="2">
        <v>28826</v>
      </c>
      <c r="B2057" s="76" t="s">
        <v>1517</v>
      </c>
      <c r="C2057" s="76" t="s">
        <v>5938</v>
      </c>
      <c r="D2057" s="76" t="s">
        <v>5279</v>
      </c>
      <c r="E2057" s="76">
        <v>341</v>
      </c>
      <c r="F2057" s="76">
        <v>24</v>
      </c>
      <c r="H2057" s="76" t="s">
        <v>3384</v>
      </c>
      <c r="I2057" s="77">
        <v>1.76</v>
      </c>
      <c r="J2057" s="2">
        <v>1</v>
      </c>
      <c r="K2057" s="119" cm="1">
        <f t="array" ref="K2057">ROUND(IF(C2057="Beer",SUM(LOOKUP(2,1/(SRP!$B$7:$B$9&lt;=E2057)/(SRP!$C$7:$C$9&gt;=E2057),SRP!$D$7:$D$9)*(G2057/100)*(E2057/1000)),IF(C2057="Spirits",SUM(LOOKUP(2,1/(SRP!$B$2:$B$6&lt;=E2057)/(SRP!$C$2:$C$6&gt;=E2057),SRP!$D$2:$D$6)*(G2057/100)*(E2057/1000)),IF(AND(C2057="Wine",D2057="Fortified Wines"),SUM(LOOKUP(2,1/(SRP!$B$20:$B$23&lt;=E2057)/(SRP!$C$20:$C$23&gt;=E2057),SRP!$D$20:$D$23)*(G2057/100)*(E2057/1000)),IF(C2057="Wine",SUM(LOOKUP(2,1/(SRP!$B$15:$B$19&lt;=E2057)/(SRP!$C$15:$C$19&gt;=E2057),SRP!$D$15:$D$19)*(G2057/100)*(E2057/1000)),IF(C2057="Ready to Drink",SUM(LOOKUP(2,1/(SRP!$B$10:$B$14&lt;=E2057)/(SRP!$C$10:$C$14&gt;=E2057),SRP!$D$10:$D$14)*(G2057/100)*(E2057/1000)),0))))),2)</f>
        <v>0</v>
      </c>
    </row>
    <row r="2058" spans="1:11" x14ac:dyDescent="0.35">
      <c r="A2058" s="2">
        <v>28827</v>
      </c>
      <c r="B2058" s="76" t="s">
        <v>1518</v>
      </c>
      <c r="C2058" s="76" t="s">
        <v>5938</v>
      </c>
      <c r="D2058" s="76" t="s">
        <v>5295</v>
      </c>
      <c r="E2058" s="76">
        <v>341</v>
      </c>
      <c r="F2058" s="76">
        <v>24</v>
      </c>
      <c r="H2058" s="76" t="s">
        <v>3384</v>
      </c>
      <c r="I2058" s="77">
        <v>1.76</v>
      </c>
      <c r="J2058" s="2">
        <v>1</v>
      </c>
      <c r="K2058" s="119" cm="1">
        <f t="array" ref="K2058">ROUND(IF(C2058="Beer",SUM(LOOKUP(2,1/(SRP!$B$7:$B$9&lt;=E2058)/(SRP!$C$7:$C$9&gt;=E2058),SRP!$D$7:$D$9)*(G2058/100)*(E2058/1000)),IF(C2058="Spirits",SUM(LOOKUP(2,1/(SRP!$B$2:$B$6&lt;=E2058)/(SRP!$C$2:$C$6&gt;=E2058),SRP!$D$2:$D$6)*(G2058/100)*(E2058/1000)),IF(AND(C2058="Wine",D2058="Fortified Wines"),SUM(LOOKUP(2,1/(SRP!$B$20:$B$23&lt;=E2058)/(SRP!$C$20:$C$23&gt;=E2058),SRP!$D$20:$D$23)*(G2058/100)*(E2058/1000)),IF(C2058="Wine",SUM(LOOKUP(2,1/(SRP!$B$15:$B$19&lt;=E2058)/(SRP!$C$15:$C$19&gt;=E2058),SRP!$D$15:$D$19)*(G2058/100)*(E2058/1000)),IF(C2058="Ready to Drink",SUM(LOOKUP(2,1/(SRP!$B$10:$B$14&lt;=E2058)/(SRP!$C$10:$C$14&gt;=E2058),SRP!$D$10:$D$14)*(G2058/100)*(E2058/1000)),0))))),2)</f>
        <v>0</v>
      </c>
    </row>
    <row r="2059" spans="1:11" x14ac:dyDescent="0.35">
      <c r="A2059" s="2">
        <v>28835</v>
      </c>
      <c r="B2059" s="76" t="s">
        <v>4033</v>
      </c>
      <c r="C2059" s="76" t="s">
        <v>286</v>
      </c>
      <c r="D2059" s="76" t="s">
        <v>5289</v>
      </c>
      <c r="E2059" s="76">
        <v>750</v>
      </c>
      <c r="F2059" s="76">
        <v>12</v>
      </c>
      <c r="G2059" s="77">
        <v>0.5</v>
      </c>
      <c r="H2059" s="76" t="s">
        <v>3385</v>
      </c>
      <c r="I2059" s="77">
        <v>9.49</v>
      </c>
      <c r="J2059" s="2">
        <v>1</v>
      </c>
      <c r="K2059" s="119" cm="1">
        <f t="array" ref="K2059">ROUND(IF(C2059="Beer",SUM(LOOKUP(2,1/(SRP!$B$7:$B$9&lt;=E2059)/(SRP!$C$7:$C$9&gt;=E2059),SRP!$D$7:$D$9)*(G2059/100)*(E2059/1000)),IF(C2059="Spirits",SUM(LOOKUP(2,1/(SRP!$B$2:$B$6&lt;=E2059)/(SRP!$C$2:$C$6&gt;=E2059),SRP!$D$2:$D$6)*(G2059/100)*(E2059/1000)),IF(AND(C2059="Wine",D2059="Fortified Wines"),SUM(LOOKUP(2,1/(SRP!$B$20:$B$23&lt;=E2059)/(SRP!$C$20:$C$23&gt;=E2059),SRP!$D$20:$D$23)*(G2059/100)*(E2059/1000)),IF(C2059="Wine",SUM(LOOKUP(2,1/(SRP!$B$15:$B$19&lt;=E2059)/(SRP!$C$15:$C$19&gt;=E2059),SRP!$D$15:$D$19)*(G2059/100)*(E2059/1000)),IF(C2059="Ready to Drink",SUM(LOOKUP(2,1/(SRP!$B$10:$B$14&lt;=E2059)/(SRP!$C$10:$C$14&gt;=E2059),SRP!$D$10:$D$14)*(G2059/100)*(E2059/1000)),0))))),2)</f>
        <v>0.26</v>
      </c>
    </row>
    <row r="2060" spans="1:11" x14ac:dyDescent="0.35">
      <c r="A2060" s="2">
        <v>28842</v>
      </c>
      <c r="B2060" s="76" t="s">
        <v>1519</v>
      </c>
      <c r="C2060" s="76" t="s">
        <v>285</v>
      </c>
      <c r="D2060" s="76" t="s">
        <v>5231</v>
      </c>
      <c r="E2060" s="76">
        <v>1750</v>
      </c>
      <c r="F2060" s="76">
        <v>6</v>
      </c>
      <c r="G2060" s="77">
        <v>40</v>
      </c>
      <c r="H2060" s="76" t="s">
        <v>3303</v>
      </c>
      <c r="I2060" s="77">
        <v>48.96</v>
      </c>
      <c r="J2060" s="2">
        <v>1</v>
      </c>
      <c r="K2060" s="119" cm="1">
        <f t="array" ref="K2060">ROUND(IF(C2060="Beer",SUM(LOOKUP(2,1/(SRP!$B$7:$B$9&lt;=E2060)/(SRP!$C$7:$C$9&gt;=E2060),SRP!$D$7:$D$9)*(G2060/100)*(E2060/1000)),IF(C2060="Spirits",SUM(LOOKUP(2,1/(SRP!$B$2:$B$6&lt;=E2060)/(SRP!$C$2:$C$6&gt;=E2060),SRP!$D$2:$D$6)*(G2060/100)*(E2060/1000)),IF(AND(C2060="Wine",D2060="Fortified Wines"),SUM(LOOKUP(2,1/(SRP!$B$20:$B$23&lt;=E2060)/(SRP!$C$20:$C$23&gt;=E2060),SRP!$D$20:$D$23)*(G2060/100)*(E2060/1000)),IF(C2060="Wine",SUM(LOOKUP(2,1/(SRP!$B$15:$B$19&lt;=E2060)/(SRP!$C$15:$C$19&gt;=E2060),SRP!$D$15:$D$19)*(G2060/100)*(E2060/1000)),IF(C2060="Ready to Drink",SUM(LOOKUP(2,1/(SRP!$B$10:$B$14&lt;=E2060)/(SRP!$C$10:$C$14&gt;=E2060),SRP!$D$10:$D$14)*(G2060/100)*(E2060/1000)),0))))),2)</f>
        <v>48.87</v>
      </c>
    </row>
    <row r="2061" spans="1:11" x14ac:dyDescent="0.35">
      <c r="A2061" s="2">
        <v>28859</v>
      </c>
      <c r="B2061" s="76" t="s">
        <v>2587</v>
      </c>
      <c r="C2061" s="76" t="s">
        <v>286</v>
      </c>
      <c r="D2061" s="76" t="s">
        <v>5247</v>
      </c>
      <c r="E2061" s="76">
        <v>750</v>
      </c>
      <c r="F2061" s="76">
        <v>12</v>
      </c>
      <c r="G2061" s="77">
        <v>14.5</v>
      </c>
      <c r="H2061" s="76" t="s">
        <v>3288</v>
      </c>
      <c r="I2061" s="77">
        <v>40.99</v>
      </c>
      <c r="J2061" s="2">
        <v>1</v>
      </c>
      <c r="K2061" s="119" cm="1">
        <f t="array" ref="K2061">ROUND(IF(C2061="Beer",SUM(LOOKUP(2,1/(SRP!$B$7:$B$9&lt;=E2061)/(SRP!$C$7:$C$9&gt;=E2061),SRP!$D$7:$D$9)*(G2061/100)*(E2061/1000)),IF(C2061="Spirits",SUM(LOOKUP(2,1/(SRP!$B$2:$B$6&lt;=E2061)/(SRP!$C$2:$C$6&gt;=E2061),SRP!$D$2:$D$6)*(G2061/100)*(E2061/1000)),IF(AND(C2061="Wine",D2061="Fortified Wines"),SUM(LOOKUP(2,1/(SRP!$B$20:$B$23&lt;=E2061)/(SRP!$C$20:$C$23&gt;=E2061),SRP!$D$20:$D$23)*(G2061/100)*(E2061/1000)),IF(C2061="Wine",SUM(LOOKUP(2,1/(SRP!$B$15:$B$19&lt;=E2061)/(SRP!$C$15:$C$19&gt;=E2061),SRP!$D$15:$D$19)*(G2061/100)*(E2061/1000)),IF(C2061="Ready to Drink",SUM(LOOKUP(2,1/(SRP!$B$10:$B$14&lt;=E2061)/(SRP!$C$10:$C$14&gt;=E2061),SRP!$D$10:$D$14)*(G2061/100)*(E2061/1000)),0))))),2)</f>
        <v>7.59</v>
      </c>
    </row>
    <row r="2062" spans="1:11" x14ac:dyDescent="0.35">
      <c r="A2062" s="2">
        <v>28868</v>
      </c>
      <c r="B2062" s="76" t="s">
        <v>2622</v>
      </c>
      <c r="C2062" s="76" t="s">
        <v>285</v>
      </c>
      <c r="D2062" s="76" t="s">
        <v>5272</v>
      </c>
      <c r="E2062" s="76">
        <v>750</v>
      </c>
      <c r="F2062" s="76">
        <v>6</v>
      </c>
      <c r="G2062" s="77">
        <v>40</v>
      </c>
      <c r="H2062" s="76" t="s">
        <v>3301</v>
      </c>
      <c r="I2062" s="77">
        <v>149.99</v>
      </c>
      <c r="J2062" s="2">
        <v>1</v>
      </c>
      <c r="K2062" s="119" cm="1">
        <f t="array" ref="K2062">ROUND(IF(C2062="Beer",SUM(LOOKUP(2,1/(SRP!$B$7:$B$9&lt;=E2062)/(SRP!$C$7:$C$9&gt;=E2062),SRP!$D$7:$D$9)*(G2062/100)*(E2062/1000)),IF(C2062="Spirits",SUM(LOOKUP(2,1/(SRP!$B$2:$B$6&lt;=E2062)/(SRP!$C$2:$C$6&gt;=E2062),SRP!$D$2:$D$6)*(G2062/100)*(E2062/1000)),IF(AND(C2062="Wine",D2062="Fortified Wines"),SUM(LOOKUP(2,1/(SRP!$B$20:$B$23&lt;=E2062)/(SRP!$C$20:$C$23&gt;=E2062),SRP!$D$20:$D$23)*(G2062/100)*(E2062/1000)),IF(C2062="Wine",SUM(LOOKUP(2,1/(SRP!$B$15:$B$19&lt;=E2062)/(SRP!$C$15:$C$19&gt;=E2062),SRP!$D$15:$D$19)*(G2062/100)*(E2062/1000)),IF(C2062="Ready to Drink",SUM(LOOKUP(2,1/(SRP!$B$10:$B$14&lt;=E2062)/(SRP!$C$10:$C$14&gt;=E2062),SRP!$D$10:$D$14)*(G2062/100)*(E2062/1000)),0))))),2)</f>
        <v>20.94</v>
      </c>
    </row>
    <row r="2063" spans="1:11" x14ac:dyDescent="0.35">
      <c r="A2063" s="2">
        <v>28892</v>
      </c>
      <c r="B2063" s="76" t="s">
        <v>1521</v>
      </c>
      <c r="C2063" s="76" t="s">
        <v>286</v>
      </c>
      <c r="D2063" s="76" t="s">
        <v>5248</v>
      </c>
      <c r="E2063" s="76">
        <v>750</v>
      </c>
      <c r="F2063" s="76">
        <v>12</v>
      </c>
      <c r="G2063" s="77">
        <v>13.5</v>
      </c>
      <c r="H2063" s="76" t="s">
        <v>3338</v>
      </c>
      <c r="I2063" s="77">
        <v>18.989999999999998</v>
      </c>
      <c r="J2063" s="2">
        <v>1</v>
      </c>
      <c r="K2063" s="119" cm="1">
        <f t="array" ref="K2063">ROUND(IF(C2063="Beer",SUM(LOOKUP(2,1/(SRP!$B$7:$B$9&lt;=E2063)/(SRP!$C$7:$C$9&gt;=E2063),SRP!$D$7:$D$9)*(G2063/100)*(E2063/1000)),IF(C2063="Spirits",SUM(LOOKUP(2,1/(SRP!$B$2:$B$6&lt;=E2063)/(SRP!$C$2:$C$6&gt;=E2063),SRP!$D$2:$D$6)*(G2063/100)*(E2063/1000)),IF(AND(C2063="Wine",D2063="Fortified Wines"),SUM(LOOKUP(2,1/(SRP!$B$20:$B$23&lt;=E2063)/(SRP!$C$20:$C$23&gt;=E2063),SRP!$D$20:$D$23)*(G2063/100)*(E2063/1000)),IF(C2063="Wine",SUM(LOOKUP(2,1/(SRP!$B$15:$B$19&lt;=E2063)/(SRP!$C$15:$C$19&gt;=E2063),SRP!$D$15:$D$19)*(G2063/100)*(E2063/1000)),IF(C2063="Ready to Drink",SUM(LOOKUP(2,1/(SRP!$B$10:$B$14&lt;=E2063)/(SRP!$C$10:$C$14&gt;=E2063),SRP!$D$10:$D$14)*(G2063/100)*(E2063/1000)),0))))),2)</f>
        <v>7.07</v>
      </c>
    </row>
    <row r="2064" spans="1:11" x14ac:dyDescent="0.35">
      <c r="A2064" s="2">
        <v>28894</v>
      </c>
      <c r="B2064" s="76" t="s">
        <v>1522</v>
      </c>
      <c r="C2064" s="76" t="s">
        <v>286</v>
      </c>
      <c r="D2064" s="76" t="s">
        <v>5244</v>
      </c>
      <c r="E2064" s="76">
        <v>750</v>
      </c>
      <c r="F2064" s="76">
        <v>12</v>
      </c>
      <c r="G2064" s="77">
        <v>12</v>
      </c>
      <c r="H2064" s="76" t="s">
        <v>3338</v>
      </c>
      <c r="I2064" s="77">
        <v>18.989999999999998</v>
      </c>
      <c r="J2064" s="2">
        <v>1</v>
      </c>
      <c r="K2064" s="119" cm="1">
        <f t="array" ref="K2064">ROUND(IF(C2064="Beer",SUM(LOOKUP(2,1/(SRP!$B$7:$B$9&lt;=E2064)/(SRP!$C$7:$C$9&gt;=E2064),SRP!$D$7:$D$9)*(G2064/100)*(E2064/1000)),IF(C2064="Spirits",SUM(LOOKUP(2,1/(SRP!$B$2:$B$6&lt;=E2064)/(SRP!$C$2:$C$6&gt;=E2064),SRP!$D$2:$D$6)*(G2064/100)*(E2064/1000)),IF(AND(C2064="Wine",D2064="Fortified Wines"),SUM(LOOKUP(2,1/(SRP!$B$20:$B$23&lt;=E2064)/(SRP!$C$20:$C$23&gt;=E2064),SRP!$D$20:$D$23)*(G2064/100)*(E2064/1000)),IF(C2064="Wine",SUM(LOOKUP(2,1/(SRP!$B$15:$B$19&lt;=E2064)/(SRP!$C$15:$C$19&gt;=E2064),SRP!$D$15:$D$19)*(G2064/100)*(E2064/1000)),IF(C2064="Ready to Drink",SUM(LOOKUP(2,1/(SRP!$B$10:$B$14&lt;=E2064)/(SRP!$C$10:$C$14&gt;=E2064),SRP!$D$10:$D$14)*(G2064/100)*(E2064/1000)),0))))),2)</f>
        <v>6.28</v>
      </c>
    </row>
    <row r="2065" spans="1:11" x14ac:dyDescent="0.35">
      <c r="A2065" s="2">
        <v>28895</v>
      </c>
      <c r="B2065" s="76" t="s">
        <v>1523</v>
      </c>
      <c r="C2065" s="76" t="s">
        <v>286</v>
      </c>
      <c r="D2065" s="76" t="s">
        <v>5236</v>
      </c>
      <c r="E2065" s="76">
        <v>750</v>
      </c>
      <c r="F2065" s="76">
        <v>6</v>
      </c>
      <c r="G2065" s="77">
        <v>14</v>
      </c>
      <c r="H2065" s="76" t="s">
        <v>6938</v>
      </c>
      <c r="I2065" s="77">
        <v>19.989999999999998</v>
      </c>
      <c r="J2065" s="2">
        <v>1</v>
      </c>
      <c r="K2065" s="119" cm="1">
        <f t="array" ref="K2065">ROUND(IF(C2065="Beer",SUM(LOOKUP(2,1/(SRP!$B$7:$B$9&lt;=E2065)/(SRP!$C$7:$C$9&gt;=E2065),SRP!$D$7:$D$9)*(G2065/100)*(E2065/1000)),IF(C2065="Spirits",SUM(LOOKUP(2,1/(SRP!$B$2:$B$6&lt;=E2065)/(SRP!$C$2:$C$6&gt;=E2065),SRP!$D$2:$D$6)*(G2065/100)*(E2065/1000)),IF(AND(C2065="Wine",D2065="Fortified Wines"),SUM(LOOKUP(2,1/(SRP!$B$20:$B$23&lt;=E2065)/(SRP!$C$20:$C$23&gt;=E2065),SRP!$D$20:$D$23)*(G2065/100)*(E2065/1000)),IF(C2065="Wine",SUM(LOOKUP(2,1/(SRP!$B$15:$B$19&lt;=E2065)/(SRP!$C$15:$C$19&gt;=E2065),SRP!$D$15:$D$19)*(G2065/100)*(E2065/1000)),IF(C2065="Ready to Drink",SUM(LOOKUP(2,1/(SRP!$B$10:$B$14&lt;=E2065)/(SRP!$C$10:$C$14&gt;=E2065),SRP!$D$10:$D$14)*(G2065/100)*(E2065/1000)),0))))),2)</f>
        <v>7.33</v>
      </c>
    </row>
    <row r="2066" spans="1:11" x14ac:dyDescent="0.35">
      <c r="A2066" s="2">
        <v>28916</v>
      </c>
      <c r="B2066" s="76" t="s">
        <v>1524</v>
      </c>
      <c r="C2066" s="76" t="s">
        <v>285</v>
      </c>
      <c r="D2066" s="76" t="s">
        <v>5311</v>
      </c>
      <c r="E2066" s="76">
        <v>750</v>
      </c>
      <c r="F2066" s="76">
        <v>6</v>
      </c>
      <c r="G2066" s="77">
        <v>40</v>
      </c>
      <c r="H2066" s="76" t="s">
        <v>6697</v>
      </c>
      <c r="I2066" s="77">
        <v>102.99</v>
      </c>
      <c r="J2066" s="2">
        <v>1</v>
      </c>
      <c r="K2066" s="119" cm="1">
        <f t="array" ref="K2066">ROUND(IF(C2066="Beer",SUM(LOOKUP(2,1/(SRP!$B$7:$B$9&lt;=E2066)/(SRP!$C$7:$C$9&gt;=E2066),SRP!$D$7:$D$9)*(G2066/100)*(E2066/1000)),IF(C2066="Spirits",SUM(LOOKUP(2,1/(SRP!$B$2:$B$6&lt;=E2066)/(SRP!$C$2:$C$6&gt;=E2066),SRP!$D$2:$D$6)*(G2066/100)*(E2066/1000)),IF(AND(C2066="Wine",D2066="Fortified Wines"),SUM(LOOKUP(2,1/(SRP!$B$20:$B$23&lt;=E2066)/(SRP!$C$20:$C$23&gt;=E2066),SRP!$D$20:$D$23)*(G2066/100)*(E2066/1000)),IF(C2066="Wine",SUM(LOOKUP(2,1/(SRP!$B$15:$B$19&lt;=E2066)/(SRP!$C$15:$C$19&gt;=E2066),SRP!$D$15:$D$19)*(G2066/100)*(E2066/1000)),IF(C2066="Ready to Drink",SUM(LOOKUP(2,1/(SRP!$B$10:$B$14&lt;=E2066)/(SRP!$C$10:$C$14&gt;=E2066),SRP!$D$10:$D$14)*(G2066/100)*(E2066/1000)),0))))),2)</f>
        <v>20.94</v>
      </c>
    </row>
    <row r="2067" spans="1:11" x14ac:dyDescent="0.35">
      <c r="A2067" s="2">
        <v>28917</v>
      </c>
      <c r="B2067" s="76" t="s">
        <v>1525</v>
      </c>
      <c r="C2067" s="76" t="s">
        <v>287</v>
      </c>
      <c r="D2067" s="76" t="s">
        <v>5240</v>
      </c>
      <c r="E2067" s="76">
        <v>473</v>
      </c>
      <c r="F2067" s="76">
        <v>24</v>
      </c>
      <c r="G2067" s="77">
        <v>6.7</v>
      </c>
      <c r="H2067" s="76" t="s">
        <v>3391</v>
      </c>
      <c r="I2067" s="77">
        <v>4.5</v>
      </c>
      <c r="J2067" s="2">
        <v>1</v>
      </c>
      <c r="K2067" s="119" cm="1">
        <f t="array" ref="K2067">ROUND(IF(C2067="Beer",SUM(LOOKUP(2,1/(SRP!$B$7:$B$9&lt;=E2067)/(SRP!$C$7:$C$9&gt;=E2067),SRP!$D$7:$D$9)*(G2067/100)*(E2067/1000)),IF(C2067="Spirits",SUM(LOOKUP(2,1/(SRP!$B$2:$B$6&lt;=E2067)/(SRP!$C$2:$C$6&gt;=E2067),SRP!$D$2:$D$6)*(G2067/100)*(E2067/1000)),IF(AND(C2067="Wine",D2067="Fortified Wines"),SUM(LOOKUP(2,1/(SRP!$B$20:$B$23&lt;=E2067)/(SRP!$C$20:$C$23&gt;=E2067),SRP!$D$20:$D$23)*(G2067/100)*(E2067/1000)),IF(C2067="Wine",SUM(LOOKUP(2,1/(SRP!$B$15:$B$19&lt;=E2067)/(SRP!$C$15:$C$19&gt;=E2067),SRP!$D$15:$D$19)*(G2067/100)*(E2067/1000)),IF(C2067="Ready to Drink",SUM(LOOKUP(2,1/(SRP!$B$10:$B$14&lt;=E2067)/(SRP!$C$10:$C$14&gt;=E2067),SRP!$D$10:$D$14)*(G2067/100)*(E2067/1000)),0))))),2)</f>
        <v>2.21</v>
      </c>
    </row>
    <row r="2068" spans="1:11" x14ac:dyDescent="0.35">
      <c r="A2068" s="2">
        <v>28917</v>
      </c>
      <c r="B2068" s="76" t="s">
        <v>1525</v>
      </c>
      <c r="C2068" s="76" t="s">
        <v>287</v>
      </c>
      <c r="D2068" s="76" t="s">
        <v>5240</v>
      </c>
      <c r="E2068" s="76">
        <v>473</v>
      </c>
      <c r="F2068" s="76">
        <v>24</v>
      </c>
      <c r="G2068" s="77">
        <v>6.7</v>
      </c>
      <c r="H2068" s="76" t="s">
        <v>3391</v>
      </c>
      <c r="I2068" s="77">
        <v>4.5</v>
      </c>
      <c r="J2068" s="2">
        <v>1</v>
      </c>
      <c r="K2068" s="119" cm="1">
        <f t="array" ref="K2068">ROUND(IF(C2068="Beer",SUM(LOOKUP(2,1/(SRP!$B$7:$B$9&lt;=E2068)/(SRP!$C$7:$C$9&gt;=E2068),SRP!$D$7:$D$9)*(G2068/100)*(E2068/1000)),IF(C2068="Spirits",SUM(LOOKUP(2,1/(SRP!$B$2:$B$6&lt;=E2068)/(SRP!$C$2:$C$6&gt;=E2068),SRP!$D$2:$D$6)*(G2068/100)*(E2068/1000)),IF(AND(C2068="Wine",D2068="Fortified Wines"),SUM(LOOKUP(2,1/(SRP!$B$20:$B$23&lt;=E2068)/(SRP!$C$20:$C$23&gt;=E2068),SRP!$D$20:$D$23)*(G2068/100)*(E2068/1000)),IF(C2068="Wine",SUM(LOOKUP(2,1/(SRP!$B$15:$B$19&lt;=E2068)/(SRP!$C$15:$C$19&gt;=E2068),SRP!$D$15:$D$19)*(G2068/100)*(E2068/1000)),IF(C2068="Ready to Drink",SUM(LOOKUP(2,1/(SRP!$B$10:$B$14&lt;=E2068)/(SRP!$C$10:$C$14&gt;=E2068),SRP!$D$10:$D$14)*(G2068/100)*(E2068/1000)),0))))),2)</f>
        <v>2.21</v>
      </c>
    </row>
    <row r="2069" spans="1:11" x14ac:dyDescent="0.35">
      <c r="A2069" s="2">
        <v>28926</v>
      </c>
      <c r="B2069" s="76" t="s">
        <v>1526</v>
      </c>
      <c r="C2069" s="76" t="s">
        <v>286</v>
      </c>
      <c r="D2069" s="76" t="s">
        <v>300</v>
      </c>
      <c r="E2069" s="76">
        <v>750</v>
      </c>
      <c r="F2069" s="76">
        <v>12</v>
      </c>
      <c r="G2069" s="77">
        <v>13.5</v>
      </c>
      <c r="H2069" s="76" t="s">
        <v>6938</v>
      </c>
      <c r="I2069" s="77">
        <v>15.99</v>
      </c>
      <c r="J2069" s="2">
        <v>1</v>
      </c>
      <c r="K2069" s="119" cm="1">
        <f t="array" ref="K2069">ROUND(IF(C2069="Beer",SUM(LOOKUP(2,1/(SRP!$B$7:$B$9&lt;=E2069)/(SRP!$C$7:$C$9&gt;=E2069),SRP!$D$7:$D$9)*(G2069/100)*(E2069/1000)),IF(C2069="Spirits",SUM(LOOKUP(2,1/(SRP!$B$2:$B$6&lt;=E2069)/(SRP!$C$2:$C$6&gt;=E2069),SRP!$D$2:$D$6)*(G2069/100)*(E2069/1000)),IF(AND(C2069="Wine",D2069="Fortified Wines"),SUM(LOOKUP(2,1/(SRP!$B$20:$B$23&lt;=E2069)/(SRP!$C$20:$C$23&gt;=E2069),SRP!$D$20:$D$23)*(G2069/100)*(E2069/1000)),IF(C2069="Wine",SUM(LOOKUP(2,1/(SRP!$B$15:$B$19&lt;=E2069)/(SRP!$C$15:$C$19&gt;=E2069),SRP!$D$15:$D$19)*(G2069/100)*(E2069/1000)),IF(C2069="Ready to Drink",SUM(LOOKUP(2,1/(SRP!$B$10:$B$14&lt;=E2069)/(SRP!$C$10:$C$14&gt;=E2069),SRP!$D$10:$D$14)*(G2069/100)*(E2069/1000)),0))))),2)</f>
        <v>7.07</v>
      </c>
    </row>
    <row r="2070" spans="1:11" x14ac:dyDescent="0.35">
      <c r="A2070" s="2">
        <v>28937</v>
      </c>
      <c r="B2070" s="76" t="s">
        <v>2588</v>
      </c>
      <c r="C2070" s="76" t="s">
        <v>286</v>
      </c>
      <c r="D2070" s="76" t="s">
        <v>5236</v>
      </c>
      <c r="E2070" s="76">
        <v>750</v>
      </c>
      <c r="F2070" s="76">
        <v>12</v>
      </c>
      <c r="G2070" s="77">
        <v>12.5</v>
      </c>
      <c r="H2070" s="76" t="s">
        <v>6283</v>
      </c>
      <c r="I2070" s="77">
        <v>21.99</v>
      </c>
      <c r="J2070" s="2">
        <v>1</v>
      </c>
      <c r="K2070" s="119" cm="1">
        <f t="array" ref="K2070">ROUND(IF(C2070="Beer",SUM(LOOKUP(2,1/(SRP!$B$7:$B$9&lt;=E2070)/(SRP!$C$7:$C$9&gt;=E2070),SRP!$D$7:$D$9)*(G2070/100)*(E2070/1000)),IF(C2070="Spirits",SUM(LOOKUP(2,1/(SRP!$B$2:$B$6&lt;=E2070)/(SRP!$C$2:$C$6&gt;=E2070),SRP!$D$2:$D$6)*(G2070/100)*(E2070/1000)),IF(AND(C2070="Wine",D2070="Fortified Wines"),SUM(LOOKUP(2,1/(SRP!$B$20:$B$23&lt;=E2070)/(SRP!$C$20:$C$23&gt;=E2070),SRP!$D$20:$D$23)*(G2070/100)*(E2070/1000)),IF(C2070="Wine",SUM(LOOKUP(2,1/(SRP!$B$15:$B$19&lt;=E2070)/(SRP!$C$15:$C$19&gt;=E2070),SRP!$D$15:$D$19)*(G2070/100)*(E2070/1000)),IF(C2070="Ready to Drink",SUM(LOOKUP(2,1/(SRP!$B$10:$B$14&lt;=E2070)/(SRP!$C$10:$C$14&gt;=E2070),SRP!$D$10:$D$14)*(G2070/100)*(E2070/1000)),0))))),2)</f>
        <v>6.54</v>
      </c>
    </row>
    <row r="2071" spans="1:11" x14ac:dyDescent="0.35">
      <c r="A2071" s="2">
        <v>28938</v>
      </c>
      <c r="B2071" s="76" t="s">
        <v>4711</v>
      </c>
      <c r="C2071" s="76" t="s">
        <v>286</v>
      </c>
      <c r="D2071" s="76" t="s">
        <v>5247</v>
      </c>
      <c r="E2071" s="76">
        <v>750</v>
      </c>
      <c r="F2071" s="76">
        <v>12</v>
      </c>
      <c r="G2071" s="77">
        <v>14</v>
      </c>
      <c r="H2071" s="76" t="s">
        <v>6283</v>
      </c>
      <c r="I2071" s="77">
        <v>19.989999999999998</v>
      </c>
      <c r="J2071" s="2">
        <v>1</v>
      </c>
      <c r="K2071" s="119" cm="1">
        <f t="array" ref="K2071">ROUND(IF(C2071="Beer",SUM(LOOKUP(2,1/(SRP!$B$7:$B$9&lt;=E2071)/(SRP!$C$7:$C$9&gt;=E2071),SRP!$D$7:$D$9)*(G2071/100)*(E2071/1000)),IF(C2071="Spirits",SUM(LOOKUP(2,1/(SRP!$B$2:$B$6&lt;=E2071)/(SRP!$C$2:$C$6&gt;=E2071),SRP!$D$2:$D$6)*(G2071/100)*(E2071/1000)),IF(AND(C2071="Wine",D2071="Fortified Wines"),SUM(LOOKUP(2,1/(SRP!$B$20:$B$23&lt;=E2071)/(SRP!$C$20:$C$23&gt;=E2071),SRP!$D$20:$D$23)*(G2071/100)*(E2071/1000)),IF(C2071="Wine",SUM(LOOKUP(2,1/(SRP!$B$15:$B$19&lt;=E2071)/(SRP!$C$15:$C$19&gt;=E2071),SRP!$D$15:$D$19)*(G2071/100)*(E2071/1000)),IF(C2071="Ready to Drink",SUM(LOOKUP(2,1/(SRP!$B$10:$B$14&lt;=E2071)/(SRP!$C$10:$C$14&gt;=E2071),SRP!$D$10:$D$14)*(G2071/100)*(E2071/1000)),0))))),2)</f>
        <v>7.33</v>
      </c>
    </row>
    <row r="2072" spans="1:11" x14ac:dyDescent="0.35">
      <c r="A2072" s="2">
        <v>29004</v>
      </c>
      <c r="B2072" s="76" t="s">
        <v>1527</v>
      </c>
      <c r="C2072" s="76" t="s">
        <v>5938</v>
      </c>
      <c r="D2072" s="76" t="s">
        <v>5279</v>
      </c>
      <c r="E2072" s="76">
        <v>2130</v>
      </c>
      <c r="F2072" s="76">
        <v>4</v>
      </c>
      <c r="G2072" s="77">
        <v>5</v>
      </c>
      <c r="H2072" s="76" t="s">
        <v>3379</v>
      </c>
      <c r="I2072" s="77">
        <v>16.989999999999998</v>
      </c>
      <c r="J2072" s="2">
        <v>6</v>
      </c>
      <c r="K2072" s="119" cm="1">
        <f t="array" ref="K2072">ROUND(IF(C2072="Beer",SUM(LOOKUP(2,1/(SRP!$B$7:$B$9&lt;=E2072)/(SRP!$C$7:$C$9&gt;=E2072),SRP!$D$7:$D$9)*(G2072/100)*(E2072/1000)),IF(C2072="Spirits",SUM(LOOKUP(2,1/(SRP!$B$2:$B$6&lt;=E2072)/(SRP!$C$2:$C$6&gt;=E2072),SRP!$D$2:$D$6)*(G2072/100)*(E2072/1000)),IF(AND(C2072="Wine",D2072="Fortified Wines"),SUM(LOOKUP(2,1/(SRP!$B$20:$B$23&lt;=E2072)/(SRP!$C$20:$C$23&gt;=E2072),SRP!$D$20:$D$23)*(G2072/100)*(E2072/1000)),IF(C2072="Wine",SUM(LOOKUP(2,1/(SRP!$B$15:$B$19&lt;=E2072)/(SRP!$C$15:$C$19&gt;=E2072),SRP!$D$15:$D$19)*(G2072/100)*(E2072/1000)),IF(C2072="Ready to Drink",SUM(LOOKUP(2,1/(SRP!$B$10:$B$14&lt;=E2072)/(SRP!$C$10:$C$14&gt;=E2072),SRP!$D$10:$D$14)*(G2072/100)*(E2072/1000)),0))))),2)</f>
        <v>7.43</v>
      </c>
    </row>
    <row r="2073" spans="1:11" x14ac:dyDescent="0.35">
      <c r="A2073" s="2">
        <v>29027</v>
      </c>
      <c r="B2073" s="76" t="s">
        <v>276</v>
      </c>
      <c r="C2073" s="76" t="s">
        <v>285</v>
      </c>
      <c r="D2073" s="76" t="s">
        <v>5233</v>
      </c>
      <c r="E2073" s="76">
        <v>1140</v>
      </c>
      <c r="F2073" s="76">
        <v>6</v>
      </c>
      <c r="G2073" s="77">
        <v>40</v>
      </c>
      <c r="H2073" s="76" t="s">
        <v>3283</v>
      </c>
      <c r="I2073" s="77">
        <v>33.99</v>
      </c>
      <c r="J2073" s="2">
        <v>1</v>
      </c>
      <c r="K2073" s="119" cm="1">
        <f t="array" ref="K2073">ROUND(IF(C2073="Beer",SUM(LOOKUP(2,1/(SRP!$B$7:$B$9&lt;=E2073)/(SRP!$C$7:$C$9&gt;=E2073),SRP!$D$7:$D$9)*(G2073/100)*(E2073/1000)),IF(C2073="Spirits",SUM(LOOKUP(2,1/(SRP!$B$2:$B$6&lt;=E2073)/(SRP!$C$2:$C$6&gt;=E2073),SRP!$D$2:$D$6)*(G2073/100)*(E2073/1000)),IF(AND(C2073="Wine",D2073="Fortified Wines"),SUM(LOOKUP(2,1/(SRP!$B$20:$B$23&lt;=E2073)/(SRP!$C$20:$C$23&gt;=E2073),SRP!$D$20:$D$23)*(G2073/100)*(E2073/1000)),IF(C2073="Wine",SUM(LOOKUP(2,1/(SRP!$B$15:$B$19&lt;=E2073)/(SRP!$C$15:$C$19&gt;=E2073),SRP!$D$15:$D$19)*(G2073/100)*(E2073/1000)),IF(C2073="Ready to Drink",SUM(LOOKUP(2,1/(SRP!$B$10:$B$14&lt;=E2073)/(SRP!$C$10:$C$14&gt;=E2073),SRP!$D$10:$D$14)*(G2073/100)*(E2073/1000)),0))))),2)</f>
        <v>31.83</v>
      </c>
    </row>
    <row r="2074" spans="1:11" x14ac:dyDescent="0.35">
      <c r="A2074" s="2">
        <v>29030</v>
      </c>
      <c r="B2074" s="76" t="s">
        <v>1528</v>
      </c>
      <c r="C2074" s="76" t="s">
        <v>287</v>
      </c>
      <c r="D2074" s="76" t="s">
        <v>5310</v>
      </c>
      <c r="E2074" s="76">
        <v>355</v>
      </c>
      <c r="F2074" s="76">
        <v>24</v>
      </c>
      <c r="G2074" s="77">
        <v>0.3</v>
      </c>
      <c r="H2074" s="76" t="s">
        <v>3375</v>
      </c>
      <c r="I2074" s="77">
        <v>2.29</v>
      </c>
      <c r="J2074" s="2">
        <v>1</v>
      </c>
      <c r="K2074" s="119" cm="1">
        <f t="array" ref="K2074">ROUND(IF(C2074="Beer",SUM(LOOKUP(2,1/(SRP!$B$7:$B$9&lt;=E2074)/(SRP!$C$7:$C$9&gt;=E2074),SRP!$D$7:$D$9)*(G2074/100)*(E2074/1000)),IF(C2074="Spirits",SUM(LOOKUP(2,1/(SRP!$B$2:$B$6&lt;=E2074)/(SRP!$C$2:$C$6&gt;=E2074),SRP!$D$2:$D$6)*(G2074/100)*(E2074/1000)),IF(AND(C2074="Wine",D2074="Fortified Wines"),SUM(LOOKUP(2,1/(SRP!$B$20:$B$23&lt;=E2074)/(SRP!$C$20:$C$23&gt;=E2074),SRP!$D$20:$D$23)*(G2074/100)*(E2074/1000)),IF(C2074="Wine",SUM(LOOKUP(2,1/(SRP!$B$15:$B$19&lt;=E2074)/(SRP!$C$15:$C$19&gt;=E2074),SRP!$D$15:$D$19)*(G2074/100)*(E2074/1000)),IF(C2074="Ready to Drink",SUM(LOOKUP(2,1/(SRP!$B$10:$B$14&lt;=E2074)/(SRP!$C$10:$C$14&gt;=E2074),SRP!$D$10:$D$14)*(G2074/100)*(E2074/1000)),0))))),2)</f>
        <v>7.0000000000000007E-2</v>
      </c>
    </row>
    <row r="2075" spans="1:11" x14ac:dyDescent="0.35">
      <c r="A2075" s="2">
        <v>29032</v>
      </c>
      <c r="B2075" s="76" t="s">
        <v>1529</v>
      </c>
      <c r="C2075" s="76" t="s">
        <v>5938</v>
      </c>
      <c r="D2075" s="76" t="s">
        <v>5283</v>
      </c>
      <c r="E2075" s="76">
        <v>2046</v>
      </c>
      <c r="F2075" s="76">
        <v>4</v>
      </c>
      <c r="G2075" s="77">
        <v>5.5</v>
      </c>
      <c r="H2075" s="76" t="s">
        <v>6870</v>
      </c>
      <c r="I2075" s="77">
        <v>18.489999999999998</v>
      </c>
      <c r="J2075" s="2">
        <v>6</v>
      </c>
      <c r="K2075" s="119" cm="1">
        <f t="array" ref="K2075">ROUND(IF(C2075="Beer",SUM(LOOKUP(2,1/(SRP!$B$7:$B$9&lt;=E2075)/(SRP!$C$7:$C$9&gt;=E2075),SRP!$D$7:$D$9)*(G2075/100)*(E2075/1000)),IF(C2075="Spirits",SUM(LOOKUP(2,1/(SRP!$B$2:$B$6&lt;=E2075)/(SRP!$C$2:$C$6&gt;=E2075),SRP!$D$2:$D$6)*(G2075/100)*(E2075/1000)),IF(AND(C2075="Wine",D2075="Fortified Wines"),SUM(LOOKUP(2,1/(SRP!$B$20:$B$23&lt;=E2075)/(SRP!$C$20:$C$23&gt;=E2075),SRP!$D$20:$D$23)*(G2075/100)*(E2075/1000)),IF(C2075="Wine",SUM(LOOKUP(2,1/(SRP!$B$15:$B$19&lt;=E2075)/(SRP!$C$15:$C$19&gt;=E2075),SRP!$D$15:$D$19)*(G2075/100)*(E2075/1000)),IF(C2075="Ready to Drink",SUM(LOOKUP(2,1/(SRP!$B$10:$B$14&lt;=E2075)/(SRP!$C$10:$C$14&gt;=E2075),SRP!$D$10:$D$14)*(G2075/100)*(E2075/1000)),0))))),2)</f>
        <v>7.86</v>
      </c>
    </row>
    <row r="2076" spans="1:11" x14ac:dyDescent="0.35">
      <c r="A2076" s="2">
        <v>29034</v>
      </c>
      <c r="B2076" s="76" t="s">
        <v>1530</v>
      </c>
      <c r="C2076" s="76" t="s">
        <v>286</v>
      </c>
      <c r="D2076" s="76" t="s">
        <v>5236</v>
      </c>
      <c r="E2076" s="76">
        <v>1000</v>
      </c>
      <c r="F2076" s="76">
        <v>12</v>
      </c>
      <c r="G2076" s="77">
        <v>13</v>
      </c>
      <c r="H2076" s="76" t="s">
        <v>6869</v>
      </c>
      <c r="I2076" s="77">
        <v>15.99</v>
      </c>
      <c r="J2076" s="2">
        <v>1</v>
      </c>
      <c r="K2076" s="119" cm="1">
        <f t="array" ref="K2076">ROUND(IF(C2076="Beer",SUM(LOOKUP(2,1/(SRP!$B$7:$B$9&lt;=E2076)/(SRP!$C$7:$C$9&gt;=E2076),SRP!$D$7:$D$9)*(G2076/100)*(E2076/1000)),IF(C2076="Spirits",SUM(LOOKUP(2,1/(SRP!$B$2:$B$6&lt;=E2076)/(SRP!$C$2:$C$6&gt;=E2076),SRP!$D$2:$D$6)*(G2076/100)*(E2076/1000)),IF(AND(C2076="Wine",D2076="Fortified Wines"),SUM(LOOKUP(2,1/(SRP!$B$20:$B$23&lt;=E2076)/(SRP!$C$20:$C$23&gt;=E2076),SRP!$D$20:$D$23)*(G2076/100)*(E2076/1000)),IF(C2076="Wine",SUM(LOOKUP(2,1/(SRP!$B$15:$B$19&lt;=E2076)/(SRP!$C$15:$C$19&gt;=E2076),SRP!$D$15:$D$19)*(G2076/100)*(E2076/1000)),IF(C2076="Ready to Drink",SUM(LOOKUP(2,1/(SRP!$B$10:$B$14&lt;=E2076)/(SRP!$C$10:$C$14&gt;=E2076),SRP!$D$10:$D$14)*(G2076/100)*(E2076/1000)),0))))),2)</f>
        <v>9.08</v>
      </c>
    </row>
    <row r="2077" spans="1:11" x14ac:dyDescent="0.35">
      <c r="A2077" s="2">
        <v>29061</v>
      </c>
      <c r="B2077" s="76" t="s">
        <v>6408</v>
      </c>
      <c r="C2077" s="76" t="s">
        <v>5938</v>
      </c>
      <c r="D2077" s="76" t="s">
        <v>5748</v>
      </c>
      <c r="E2077" s="76">
        <v>1420</v>
      </c>
      <c r="F2077" s="76">
        <v>6</v>
      </c>
      <c r="G2077" s="77">
        <v>4.5</v>
      </c>
      <c r="H2077" s="76" t="s">
        <v>3280</v>
      </c>
      <c r="I2077" s="77">
        <v>6.42</v>
      </c>
      <c r="J2077" s="2">
        <v>4</v>
      </c>
      <c r="K2077" s="119" cm="1">
        <f t="array" ref="K2077">ROUND(IF(C2077="Beer",SUM(LOOKUP(2,1/(SRP!$B$7:$B$9&lt;=E2077)/(SRP!$C$7:$C$9&gt;=E2077),SRP!$D$7:$D$9)*(G2077/100)*(E2077/1000)),IF(C2077="Spirits",SUM(LOOKUP(2,1/(SRP!$B$2:$B$6&lt;=E2077)/(SRP!$C$2:$C$6&gt;=E2077),SRP!$D$2:$D$6)*(G2077/100)*(E2077/1000)),IF(AND(C2077="Wine",D2077="Fortified Wines"),SUM(LOOKUP(2,1/(SRP!$B$20:$B$23&lt;=E2077)/(SRP!$C$20:$C$23&gt;=E2077),SRP!$D$20:$D$23)*(G2077/100)*(E2077/1000)),IF(C2077="Wine",SUM(LOOKUP(2,1/(SRP!$B$15:$B$19&lt;=E2077)/(SRP!$C$15:$C$19&gt;=E2077),SRP!$D$15:$D$19)*(G2077/100)*(E2077/1000)),IF(C2077="Ready to Drink",SUM(LOOKUP(2,1/(SRP!$B$10:$B$14&lt;=E2077)/(SRP!$C$10:$C$14&gt;=E2077),SRP!$D$10:$D$14)*(G2077/100)*(E2077/1000)),0))))),2)</f>
        <v>4.46</v>
      </c>
    </row>
    <row r="2078" spans="1:11" x14ac:dyDescent="0.35">
      <c r="A2078" s="2">
        <v>29066</v>
      </c>
      <c r="B2078" s="76" t="s">
        <v>3181</v>
      </c>
      <c r="C2078" s="76" t="s">
        <v>287</v>
      </c>
      <c r="D2078" s="76" t="s">
        <v>5240</v>
      </c>
      <c r="E2078" s="76">
        <v>5325</v>
      </c>
      <c r="F2078" s="76">
        <v>1</v>
      </c>
      <c r="G2078" s="77">
        <v>6</v>
      </c>
      <c r="H2078" s="76" t="s">
        <v>3325</v>
      </c>
      <c r="I2078" s="77">
        <v>28.99</v>
      </c>
      <c r="J2078" s="2">
        <v>15</v>
      </c>
      <c r="K2078" s="119" cm="1">
        <f t="array" ref="K2078">ROUND(IF(C2078="Beer",SUM(LOOKUP(2,1/(SRP!$B$7:$B$9&lt;=E2078)/(SRP!$C$7:$C$9&gt;=E2078),SRP!$D$7:$D$9)*(G2078/100)*(E2078/1000)),IF(C2078="Spirits",SUM(LOOKUP(2,1/(SRP!$B$2:$B$6&lt;=E2078)/(SRP!$C$2:$C$6&gt;=E2078),SRP!$D$2:$D$6)*(G2078/100)*(E2078/1000)),IF(AND(C2078="Wine",D2078="Fortified Wines"),SUM(LOOKUP(2,1/(SRP!$B$20:$B$23&lt;=E2078)/(SRP!$C$20:$C$23&gt;=E2078),SRP!$D$20:$D$23)*(G2078/100)*(E2078/1000)),IF(C2078="Wine",SUM(LOOKUP(2,1/(SRP!$B$15:$B$19&lt;=E2078)/(SRP!$C$15:$C$19&gt;=E2078),SRP!$D$15:$D$19)*(G2078/100)*(E2078/1000)),IF(C2078="Ready to Drink",SUM(LOOKUP(2,1/(SRP!$B$10:$B$14&lt;=E2078)/(SRP!$C$10:$C$14&gt;=E2078),SRP!$D$10:$D$14)*(G2078/100)*(E2078/1000)),0))))),2)</f>
        <v>22.3</v>
      </c>
    </row>
    <row r="2079" spans="1:11" x14ac:dyDescent="0.35">
      <c r="A2079" s="2">
        <v>29066</v>
      </c>
      <c r="B2079" s="76" t="s">
        <v>3181</v>
      </c>
      <c r="C2079" s="76" t="s">
        <v>287</v>
      </c>
      <c r="D2079" s="76" t="s">
        <v>5240</v>
      </c>
      <c r="E2079" s="76">
        <v>5325</v>
      </c>
      <c r="F2079" s="76">
        <v>1</v>
      </c>
      <c r="G2079" s="77">
        <v>6</v>
      </c>
      <c r="H2079" s="76" t="s">
        <v>3325</v>
      </c>
      <c r="I2079" s="77">
        <v>28.99</v>
      </c>
      <c r="J2079" s="2">
        <v>15</v>
      </c>
      <c r="K2079" s="119" cm="1">
        <f t="array" ref="K2079">ROUND(IF(C2079="Beer",SUM(LOOKUP(2,1/(SRP!$B$7:$B$9&lt;=E2079)/(SRP!$C$7:$C$9&gt;=E2079),SRP!$D$7:$D$9)*(G2079/100)*(E2079/1000)),IF(C2079="Spirits",SUM(LOOKUP(2,1/(SRP!$B$2:$B$6&lt;=E2079)/(SRP!$C$2:$C$6&gt;=E2079),SRP!$D$2:$D$6)*(G2079/100)*(E2079/1000)),IF(AND(C2079="Wine",D2079="Fortified Wines"),SUM(LOOKUP(2,1/(SRP!$B$20:$B$23&lt;=E2079)/(SRP!$C$20:$C$23&gt;=E2079),SRP!$D$20:$D$23)*(G2079/100)*(E2079/1000)),IF(C2079="Wine",SUM(LOOKUP(2,1/(SRP!$B$15:$B$19&lt;=E2079)/(SRP!$C$15:$C$19&gt;=E2079),SRP!$D$15:$D$19)*(G2079/100)*(E2079/1000)),IF(C2079="Ready to Drink",SUM(LOOKUP(2,1/(SRP!$B$10:$B$14&lt;=E2079)/(SRP!$C$10:$C$14&gt;=E2079),SRP!$D$10:$D$14)*(G2079/100)*(E2079/1000)),0))))),2)</f>
        <v>22.3</v>
      </c>
    </row>
    <row r="2080" spans="1:11" x14ac:dyDescent="0.35">
      <c r="A2080" s="2">
        <v>29068</v>
      </c>
      <c r="B2080" s="76" t="s">
        <v>1531</v>
      </c>
      <c r="C2080" s="76" t="s">
        <v>285</v>
      </c>
      <c r="D2080" s="76" t="s">
        <v>5303</v>
      </c>
      <c r="E2080" s="76">
        <v>750</v>
      </c>
      <c r="F2080" s="76">
        <v>12</v>
      </c>
      <c r="G2080" s="77">
        <v>47</v>
      </c>
      <c r="H2080" s="76" t="s">
        <v>3289</v>
      </c>
      <c r="I2080" s="77">
        <v>29.49</v>
      </c>
      <c r="J2080" s="2">
        <v>1</v>
      </c>
      <c r="K2080" s="119" cm="1">
        <f t="array" ref="K2080">ROUND(IF(C2080="Beer",SUM(LOOKUP(2,1/(SRP!$B$7:$B$9&lt;=E2080)/(SRP!$C$7:$C$9&gt;=E2080),SRP!$D$7:$D$9)*(G2080/100)*(E2080/1000)),IF(C2080="Spirits",SUM(LOOKUP(2,1/(SRP!$B$2:$B$6&lt;=E2080)/(SRP!$C$2:$C$6&gt;=E2080),SRP!$D$2:$D$6)*(G2080/100)*(E2080/1000)),IF(AND(C2080="Wine",D2080="Fortified Wines"),SUM(LOOKUP(2,1/(SRP!$B$20:$B$23&lt;=E2080)/(SRP!$C$20:$C$23&gt;=E2080),SRP!$D$20:$D$23)*(G2080/100)*(E2080/1000)),IF(C2080="Wine",SUM(LOOKUP(2,1/(SRP!$B$15:$B$19&lt;=E2080)/(SRP!$C$15:$C$19&gt;=E2080),SRP!$D$15:$D$19)*(G2080/100)*(E2080/1000)),IF(C2080="Ready to Drink",SUM(LOOKUP(2,1/(SRP!$B$10:$B$14&lt;=E2080)/(SRP!$C$10:$C$14&gt;=E2080),SRP!$D$10:$D$14)*(G2080/100)*(E2080/1000)),0))))),2)</f>
        <v>24.61</v>
      </c>
    </row>
    <row r="2081" spans="1:11" x14ac:dyDescent="0.35">
      <c r="A2081" s="2">
        <v>29069</v>
      </c>
      <c r="B2081" s="76" t="s">
        <v>5972</v>
      </c>
      <c r="C2081" s="76" t="s">
        <v>287</v>
      </c>
      <c r="D2081" s="76" t="s">
        <v>5240</v>
      </c>
      <c r="E2081" s="76">
        <v>2840</v>
      </c>
      <c r="F2081" s="76">
        <v>3</v>
      </c>
      <c r="G2081" s="77">
        <v>6</v>
      </c>
      <c r="H2081" s="76" t="s">
        <v>3325</v>
      </c>
      <c r="I2081" s="77">
        <v>14.99</v>
      </c>
      <c r="J2081" s="2">
        <v>8</v>
      </c>
      <c r="K2081" s="119" cm="1">
        <f t="array" ref="K2081">ROUND(IF(C2081="Beer",SUM(LOOKUP(2,1/(SRP!$B$7:$B$9&lt;=E2081)/(SRP!$C$7:$C$9&gt;=E2081),SRP!$D$7:$D$9)*(G2081/100)*(E2081/1000)),IF(C2081="Spirits",SUM(LOOKUP(2,1/(SRP!$B$2:$B$6&lt;=E2081)/(SRP!$C$2:$C$6&gt;=E2081),SRP!$D$2:$D$6)*(G2081/100)*(E2081/1000)),IF(AND(C2081="Wine",D2081="Fortified Wines"),SUM(LOOKUP(2,1/(SRP!$B$20:$B$23&lt;=E2081)/(SRP!$C$20:$C$23&gt;=E2081),SRP!$D$20:$D$23)*(G2081/100)*(E2081/1000)),IF(C2081="Wine",SUM(LOOKUP(2,1/(SRP!$B$15:$B$19&lt;=E2081)/(SRP!$C$15:$C$19&gt;=E2081),SRP!$D$15:$D$19)*(G2081/100)*(E2081/1000)),IF(C2081="Ready to Drink",SUM(LOOKUP(2,1/(SRP!$B$10:$B$14&lt;=E2081)/(SRP!$C$10:$C$14&gt;=E2081),SRP!$D$10:$D$14)*(G2081/100)*(E2081/1000)),0))))),2)</f>
        <v>11.9</v>
      </c>
    </row>
    <row r="2082" spans="1:11" x14ac:dyDescent="0.35">
      <c r="A2082" s="2">
        <v>29069</v>
      </c>
      <c r="B2082" s="76" t="s">
        <v>5972</v>
      </c>
      <c r="C2082" s="76" t="s">
        <v>287</v>
      </c>
      <c r="D2082" s="76" t="s">
        <v>5240</v>
      </c>
      <c r="E2082" s="76">
        <v>2840</v>
      </c>
      <c r="F2082" s="76">
        <v>3</v>
      </c>
      <c r="G2082" s="77">
        <v>6</v>
      </c>
      <c r="H2082" s="76" t="s">
        <v>3325</v>
      </c>
      <c r="I2082" s="77">
        <v>14.99</v>
      </c>
      <c r="J2082" s="2">
        <v>8</v>
      </c>
      <c r="K2082" s="119" cm="1">
        <f t="array" ref="K2082">ROUND(IF(C2082="Beer",SUM(LOOKUP(2,1/(SRP!$B$7:$B$9&lt;=E2082)/(SRP!$C$7:$C$9&gt;=E2082),SRP!$D$7:$D$9)*(G2082/100)*(E2082/1000)),IF(C2082="Spirits",SUM(LOOKUP(2,1/(SRP!$B$2:$B$6&lt;=E2082)/(SRP!$C$2:$C$6&gt;=E2082),SRP!$D$2:$D$6)*(G2082/100)*(E2082/1000)),IF(AND(C2082="Wine",D2082="Fortified Wines"),SUM(LOOKUP(2,1/(SRP!$B$20:$B$23&lt;=E2082)/(SRP!$C$20:$C$23&gt;=E2082),SRP!$D$20:$D$23)*(G2082/100)*(E2082/1000)),IF(C2082="Wine",SUM(LOOKUP(2,1/(SRP!$B$15:$B$19&lt;=E2082)/(SRP!$C$15:$C$19&gt;=E2082),SRP!$D$15:$D$19)*(G2082/100)*(E2082/1000)),IF(C2082="Ready to Drink",SUM(LOOKUP(2,1/(SRP!$B$10:$B$14&lt;=E2082)/(SRP!$C$10:$C$14&gt;=E2082),SRP!$D$10:$D$14)*(G2082/100)*(E2082/1000)),0))))),2)</f>
        <v>11.9</v>
      </c>
    </row>
    <row r="2083" spans="1:11" x14ac:dyDescent="0.35">
      <c r="A2083" s="2">
        <v>29073</v>
      </c>
      <c r="B2083" s="76" t="s">
        <v>1532</v>
      </c>
      <c r="C2083" s="76" t="s">
        <v>286</v>
      </c>
      <c r="D2083" s="76" t="s">
        <v>5236</v>
      </c>
      <c r="E2083" s="76">
        <v>750</v>
      </c>
      <c r="F2083" s="76">
        <v>12</v>
      </c>
      <c r="G2083" s="77">
        <v>12.5</v>
      </c>
      <c r="H2083" s="76" t="s">
        <v>4851</v>
      </c>
      <c r="I2083" s="77">
        <v>14.99</v>
      </c>
      <c r="J2083" s="2">
        <v>1</v>
      </c>
      <c r="K2083" s="119" cm="1">
        <f t="array" ref="K2083">ROUND(IF(C2083="Beer",SUM(LOOKUP(2,1/(SRP!$B$7:$B$9&lt;=E2083)/(SRP!$C$7:$C$9&gt;=E2083),SRP!$D$7:$D$9)*(G2083/100)*(E2083/1000)),IF(C2083="Spirits",SUM(LOOKUP(2,1/(SRP!$B$2:$B$6&lt;=E2083)/(SRP!$C$2:$C$6&gt;=E2083),SRP!$D$2:$D$6)*(G2083/100)*(E2083/1000)),IF(AND(C2083="Wine",D2083="Fortified Wines"),SUM(LOOKUP(2,1/(SRP!$B$20:$B$23&lt;=E2083)/(SRP!$C$20:$C$23&gt;=E2083),SRP!$D$20:$D$23)*(G2083/100)*(E2083/1000)),IF(C2083="Wine",SUM(LOOKUP(2,1/(SRP!$B$15:$B$19&lt;=E2083)/(SRP!$C$15:$C$19&gt;=E2083),SRP!$D$15:$D$19)*(G2083/100)*(E2083/1000)),IF(C2083="Ready to Drink",SUM(LOOKUP(2,1/(SRP!$B$10:$B$14&lt;=E2083)/(SRP!$C$10:$C$14&gt;=E2083),SRP!$D$10:$D$14)*(G2083/100)*(E2083/1000)),0))))),2)</f>
        <v>6.54</v>
      </c>
    </row>
    <row r="2084" spans="1:11" x14ac:dyDescent="0.35">
      <c r="A2084" s="2">
        <v>29074</v>
      </c>
      <c r="B2084" s="76" t="s">
        <v>4031</v>
      </c>
      <c r="C2084" s="76" t="s">
        <v>287</v>
      </c>
      <c r="D2084" s="76" t="s">
        <v>5266</v>
      </c>
      <c r="E2084" s="76">
        <v>473</v>
      </c>
      <c r="F2084" s="76">
        <v>24</v>
      </c>
      <c r="G2084" s="77">
        <v>5</v>
      </c>
      <c r="H2084" s="76" t="s">
        <v>3349</v>
      </c>
      <c r="I2084" s="77">
        <v>3.99</v>
      </c>
      <c r="J2084" s="2">
        <v>1</v>
      </c>
      <c r="K2084" s="119" cm="1">
        <f t="array" ref="K2084">ROUND(IF(C2084="Beer",SUM(LOOKUP(2,1/(SRP!$B$7:$B$9&lt;=E2084)/(SRP!$C$7:$C$9&gt;=E2084),SRP!$D$7:$D$9)*(G2084/100)*(E2084/1000)),IF(C2084="Spirits",SUM(LOOKUP(2,1/(SRP!$B$2:$B$6&lt;=E2084)/(SRP!$C$2:$C$6&gt;=E2084),SRP!$D$2:$D$6)*(G2084/100)*(E2084/1000)),IF(AND(C2084="Wine",D2084="Fortified Wines"),SUM(LOOKUP(2,1/(SRP!$B$20:$B$23&lt;=E2084)/(SRP!$C$20:$C$23&gt;=E2084),SRP!$D$20:$D$23)*(G2084/100)*(E2084/1000)),IF(C2084="Wine",SUM(LOOKUP(2,1/(SRP!$B$15:$B$19&lt;=E2084)/(SRP!$C$15:$C$19&gt;=E2084),SRP!$D$15:$D$19)*(G2084/100)*(E2084/1000)),IF(C2084="Ready to Drink",SUM(LOOKUP(2,1/(SRP!$B$10:$B$14&lt;=E2084)/(SRP!$C$10:$C$14&gt;=E2084),SRP!$D$10:$D$14)*(G2084/100)*(E2084/1000)),0))))),2)</f>
        <v>1.65</v>
      </c>
    </row>
    <row r="2085" spans="1:11" x14ac:dyDescent="0.35">
      <c r="A2085" s="2">
        <v>29074</v>
      </c>
      <c r="B2085" s="76" t="s">
        <v>4031</v>
      </c>
      <c r="C2085" s="76" t="s">
        <v>287</v>
      </c>
      <c r="D2085" s="76" t="s">
        <v>5266</v>
      </c>
      <c r="E2085" s="76">
        <v>473</v>
      </c>
      <c r="F2085" s="76">
        <v>24</v>
      </c>
      <c r="G2085" s="77">
        <v>5</v>
      </c>
      <c r="H2085" s="76" t="s">
        <v>3349</v>
      </c>
      <c r="I2085" s="77">
        <v>3.99</v>
      </c>
      <c r="J2085" s="2">
        <v>1</v>
      </c>
      <c r="K2085" s="119" cm="1">
        <f t="array" ref="K2085">ROUND(IF(C2085="Beer",SUM(LOOKUP(2,1/(SRP!$B$7:$B$9&lt;=E2085)/(SRP!$C$7:$C$9&gt;=E2085),SRP!$D$7:$D$9)*(G2085/100)*(E2085/1000)),IF(C2085="Spirits",SUM(LOOKUP(2,1/(SRP!$B$2:$B$6&lt;=E2085)/(SRP!$C$2:$C$6&gt;=E2085),SRP!$D$2:$D$6)*(G2085/100)*(E2085/1000)),IF(AND(C2085="Wine",D2085="Fortified Wines"),SUM(LOOKUP(2,1/(SRP!$B$20:$B$23&lt;=E2085)/(SRP!$C$20:$C$23&gt;=E2085),SRP!$D$20:$D$23)*(G2085/100)*(E2085/1000)),IF(C2085="Wine",SUM(LOOKUP(2,1/(SRP!$B$15:$B$19&lt;=E2085)/(SRP!$C$15:$C$19&gt;=E2085),SRP!$D$15:$D$19)*(G2085/100)*(E2085/1000)),IF(C2085="Ready to Drink",SUM(LOOKUP(2,1/(SRP!$B$10:$B$14&lt;=E2085)/(SRP!$C$10:$C$14&gt;=E2085),SRP!$D$10:$D$14)*(G2085/100)*(E2085/1000)),0))))),2)</f>
        <v>1.65</v>
      </c>
    </row>
    <row r="2086" spans="1:11" x14ac:dyDescent="0.35">
      <c r="A2086" s="2">
        <v>29075</v>
      </c>
      <c r="B2086" s="76" t="s">
        <v>4029</v>
      </c>
      <c r="C2086" s="76" t="s">
        <v>287</v>
      </c>
      <c r="D2086" s="76" t="s">
        <v>5240</v>
      </c>
      <c r="E2086" s="76">
        <v>473</v>
      </c>
      <c r="F2086" s="76">
        <v>24</v>
      </c>
      <c r="G2086" s="77">
        <v>8.5</v>
      </c>
      <c r="H2086" s="76" t="s">
        <v>3349</v>
      </c>
      <c r="I2086" s="77">
        <v>4.59</v>
      </c>
      <c r="J2086" s="2">
        <v>1</v>
      </c>
      <c r="K2086" s="119" cm="1">
        <f t="array" ref="K2086">ROUND(IF(C2086="Beer",SUM(LOOKUP(2,1/(SRP!$B$7:$B$9&lt;=E2086)/(SRP!$C$7:$C$9&gt;=E2086),SRP!$D$7:$D$9)*(G2086/100)*(E2086/1000)),IF(C2086="Spirits",SUM(LOOKUP(2,1/(SRP!$B$2:$B$6&lt;=E2086)/(SRP!$C$2:$C$6&gt;=E2086),SRP!$D$2:$D$6)*(G2086/100)*(E2086/1000)),IF(AND(C2086="Wine",D2086="Fortified Wines"),SUM(LOOKUP(2,1/(SRP!$B$20:$B$23&lt;=E2086)/(SRP!$C$20:$C$23&gt;=E2086),SRP!$D$20:$D$23)*(G2086/100)*(E2086/1000)),IF(C2086="Wine",SUM(LOOKUP(2,1/(SRP!$B$15:$B$19&lt;=E2086)/(SRP!$C$15:$C$19&gt;=E2086),SRP!$D$15:$D$19)*(G2086/100)*(E2086/1000)),IF(C2086="Ready to Drink",SUM(LOOKUP(2,1/(SRP!$B$10:$B$14&lt;=E2086)/(SRP!$C$10:$C$14&gt;=E2086),SRP!$D$10:$D$14)*(G2086/100)*(E2086/1000)),0))))),2)</f>
        <v>2.81</v>
      </c>
    </row>
    <row r="2087" spans="1:11" x14ac:dyDescent="0.35">
      <c r="A2087" s="2">
        <v>29075</v>
      </c>
      <c r="B2087" s="76" t="s">
        <v>4029</v>
      </c>
      <c r="C2087" s="76" t="s">
        <v>287</v>
      </c>
      <c r="D2087" s="76" t="s">
        <v>5240</v>
      </c>
      <c r="E2087" s="76">
        <v>473</v>
      </c>
      <c r="F2087" s="76">
        <v>24</v>
      </c>
      <c r="G2087" s="77">
        <v>8.5</v>
      </c>
      <c r="H2087" s="76" t="s">
        <v>3349</v>
      </c>
      <c r="I2087" s="77">
        <v>4.59</v>
      </c>
      <c r="J2087" s="2">
        <v>1</v>
      </c>
      <c r="K2087" s="119" cm="1">
        <f t="array" ref="K2087">ROUND(IF(C2087="Beer",SUM(LOOKUP(2,1/(SRP!$B$7:$B$9&lt;=E2087)/(SRP!$C$7:$C$9&gt;=E2087),SRP!$D$7:$D$9)*(G2087/100)*(E2087/1000)),IF(C2087="Spirits",SUM(LOOKUP(2,1/(SRP!$B$2:$B$6&lt;=E2087)/(SRP!$C$2:$C$6&gt;=E2087),SRP!$D$2:$D$6)*(G2087/100)*(E2087/1000)),IF(AND(C2087="Wine",D2087="Fortified Wines"),SUM(LOOKUP(2,1/(SRP!$B$20:$B$23&lt;=E2087)/(SRP!$C$20:$C$23&gt;=E2087),SRP!$D$20:$D$23)*(G2087/100)*(E2087/1000)),IF(C2087="Wine",SUM(LOOKUP(2,1/(SRP!$B$15:$B$19&lt;=E2087)/(SRP!$C$15:$C$19&gt;=E2087),SRP!$D$15:$D$19)*(G2087/100)*(E2087/1000)),IF(C2087="Ready to Drink",SUM(LOOKUP(2,1/(SRP!$B$10:$B$14&lt;=E2087)/(SRP!$C$10:$C$14&gt;=E2087),SRP!$D$10:$D$14)*(G2087/100)*(E2087/1000)),0))))),2)</f>
        <v>2.81</v>
      </c>
    </row>
    <row r="2088" spans="1:11" x14ac:dyDescent="0.35">
      <c r="A2088" s="2">
        <v>29077</v>
      </c>
      <c r="B2088" s="76" t="s">
        <v>1533</v>
      </c>
      <c r="C2088" s="76" t="s">
        <v>287</v>
      </c>
      <c r="D2088" s="76" t="s">
        <v>5266</v>
      </c>
      <c r="E2088" s="76">
        <v>473</v>
      </c>
      <c r="F2088" s="76">
        <v>24</v>
      </c>
      <c r="G2088" s="77">
        <v>5.5</v>
      </c>
      <c r="H2088" s="76" t="s">
        <v>3349</v>
      </c>
      <c r="I2088" s="77">
        <v>3.09</v>
      </c>
      <c r="J2088" s="2">
        <v>1</v>
      </c>
      <c r="K2088" s="119" cm="1">
        <f t="array" ref="K2088">ROUND(IF(C2088="Beer",SUM(LOOKUP(2,1/(SRP!$B$7:$B$9&lt;=E2088)/(SRP!$C$7:$C$9&gt;=E2088),SRP!$D$7:$D$9)*(G2088/100)*(E2088/1000)),IF(C2088="Spirits",SUM(LOOKUP(2,1/(SRP!$B$2:$B$6&lt;=E2088)/(SRP!$C$2:$C$6&gt;=E2088),SRP!$D$2:$D$6)*(G2088/100)*(E2088/1000)),IF(AND(C2088="Wine",D2088="Fortified Wines"),SUM(LOOKUP(2,1/(SRP!$B$20:$B$23&lt;=E2088)/(SRP!$C$20:$C$23&gt;=E2088),SRP!$D$20:$D$23)*(G2088/100)*(E2088/1000)),IF(C2088="Wine",SUM(LOOKUP(2,1/(SRP!$B$15:$B$19&lt;=E2088)/(SRP!$C$15:$C$19&gt;=E2088),SRP!$D$15:$D$19)*(G2088/100)*(E2088/1000)),IF(C2088="Ready to Drink",SUM(LOOKUP(2,1/(SRP!$B$10:$B$14&lt;=E2088)/(SRP!$C$10:$C$14&gt;=E2088),SRP!$D$10:$D$14)*(G2088/100)*(E2088/1000)),0))))),2)</f>
        <v>1.82</v>
      </c>
    </row>
    <row r="2089" spans="1:11" x14ac:dyDescent="0.35">
      <c r="A2089" s="2">
        <v>29077</v>
      </c>
      <c r="B2089" s="76" t="s">
        <v>1533</v>
      </c>
      <c r="C2089" s="76" t="s">
        <v>287</v>
      </c>
      <c r="D2089" s="76" t="s">
        <v>5266</v>
      </c>
      <c r="E2089" s="76">
        <v>473</v>
      </c>
      <c r="F2089" s="76">
        <v>24</v>
      </c>
      <c r="G2089" s="77">
        <v>5.5</v>
      </c>
      <c r="H2089" s="76" t="s">
        <v>3349</v>
      </c>
      <c r="I2089" s="77">
        <v>3.09</v>
      </c>
      <c r="J2089" s="2">
        <v>1</v>
      </c>
      <c r="K2089" s="119" cm="1">
        <f t="array" ref="K2089">ROUND(IF(C2089="Beer",SUM(LOOKUP(2,1/(SRP!$B$7:$B$9&lt;=E2089)/(SRP!$C$7:$C$9&gt;=E2089),SRP!$D$7:$D$9)*(G2089/100)*(E2089/1000)),IF(C2089="Spirits",SUM(LOOKUP(2,1/(SRP!$B$2:$B$6&lt;=E2089)/(SRP!$C$2:$C$6&gt;=E2089),SRP!$D$2:$D$6)*(G2089/100)*(E2089/1000)),IF(AND(C2089="Wine",D2089="Fortified Wines"),SUM(LOOKUP(2,1/(SRP!$B$20:$B$23&lt;=E2089)/(SRP!$C$20:$C$23&gt;=E2089),SRP!$D$20:$D$23)*(G2089/100)*(E2089/1000)),IF(C2089="Wine",SUM(LOOKUP(2,1/(SRP!$B$15:$B$19&lt;=E2089)/(SRP!$C$15:$C$19&gt;=E2089),SRP!$D$15:$D$19)*(G2089/100)*(E2089/1000)),IF(C2089="Ready to Drink",SUM(LOOKUP(2,1/(SRP!$B$10:$B$14&lt;=E2089)/(SRP!$C$10:$C$14&gt;=E2089),SRP!$D$10:$D$14)*(G2089/100)*(E2089/1000)),0))))),2)</f>
        <v>1.82</v>
      </c>
    </row>
    <row r="2090" spans="1:11" x14ac:dyDescent="0.35">
      <c r="A2090" s="2">
        <v>29090</v>
      </c>
      <c r="B2090" s="76" t="s">
        <v>1534</v>
      </c>
      <c r="C2090" s="76" t="s">
        <v>287</v>
      </c>
      <c r="D2090" s="76" t="s">
        <v>5230</v>
      </c>
      <c r="E2090" s="76">
        <v>5325</v>
      </c>
      <c r="F2090" s="76">
        <v>1</v>
      </c>
      <c r="G2090" s="77">
        <v>4.8</v>
      </c>
      <c r="H2090" s="76" t="s">
        <v>3301</v>
      </c>
      <c r="I2090" s="77">
        <v>29.54</v>
      </c>
      <c r="J2090" s="2">
        <v>15</v>
      </c>
      <c r="K2090" s="119" cm="1">
        <f t="array" ref="K2090">ROUND(IF(C2090="Beer",SUM(LOOKUP(2,1/(SRP!$B$7:$B$9&lt;=E2090)/(SRP!$C$7:$C$9&gt;=E2090),SRP!$D$7:$D$9)*(G2090/100)*(E2090/1000)),IF(C2090="Spirits",SUM(LOOKUP(2,1/(SRP!$B$2:$B$6&lt;=E2090)/(SRP!$C$2:$C$6&gt;=E2090),SRP!$D$2:$D$6)*(G2090/100)*(E2090/1000)),IF(AND(C2090="Wine",D2090="Fortified Wines"),SUM(LOOKUP(2,1/(SRP!$B$20:$B$23&lt;=E2090)/(SRP!$C$20:$C$23&gt;=E2090),SRP!$D$20:$D$23)*(G2090/100)*(E2090/1000)),IF(C2090="Wine",SUM(LOOKUP(2,1/(SRP!$B$15:$B$19&lt;=E2090)/(SRP!$C$15:$C$19&gt;=E2090),SRP!$D$15:$D$19)*(G2090/100)*(E2090/1000)),IF(C2090="Ready to Drink",SUM(LOOKUP(2,1/(SRP!$B$10:$B$14&lt;=E2090)/(SRP!$C$10:$C$14&gt;=E2090),SRP!$D$10:$D$14)*(G2090/100)*(E2090/1000)),0))))),2)</f>
        <v>17.84</v>
      </c>
    </row>
    <row r="2091" spans="1:11" x14ac:dyDescent="0.35">
      <c r="A2091" s="2">
        <v>29090</v>
      </c>
      <c r="B2091" s="76" t="s">
        <v>1534</v>
      </c>
      <c r="C2091" s="76" t="s">
        <v>287</v>
      </c>
      <c r="D2091" s="76" t="s">
        <v>5230</v>
      </c>
      <c r="E2091" s="76">
        <v>5325</v>
      </c>
      <c r="F2091" s="76">
        <v>1</v>
      </c>
      <c r="G2091" s="77">
        <v>4.8</v>
      </c>
      <c r="H2091" s="76" t="s">
        <v>3301</v>
      </c>
      <c r="I2091" s="77">
        <v>29.54</v>
      </c>
      <c r="J2091" s="2">
        <v>15</v>
      </c>
      <c r="K2091" s="119" cm="1">
        <f t="array" ref="K2091">ROUND(IF(C2091="Beer",SUM(LOOKUP(2,1/(SRP!$B$7:$B$9&lt;=E2091)/(SRP!$C$7:$C$9&gt;=E2091),SRP!$D$7:$D$9)*(G2091/100)*(E2091/1000)),IF(C2091="Spirits",SUM(LOOKUP(2,1/(SRP!$B$2:$B$6&lt;=E2091)/(SRP!$C$2:$C$6&gt;=E2091),SRP!$D$2:$D$6)*(G2091/100)*(E2091/1000)),IF(AND(C2091="Wine",D2091="Fortified Wines"),SUM(LOOKUP(2,1/(SRP!$B$20:$B$23&lt;=E2091)/(SRP!$C$20:$C$23&gt;=E2091),SRP!$D$20:$D$23)*(G2091/100)*(E2091/1000)),IF(C2091="Wine",SUM(LOOKUP(2,1/(SRP!$B$15:$B$19&lt;=E2091)/(SRP!$C$15:$C$19&gt;=E2091),SRP!$D$15:$D$19)*(G2091/100)*(E2091/1000)),IF(C2091="Ready to Drink",SUM(LOOKUP(2,1/(SRP!$B$10:$B$14&lt;=E2091)/(SRP!$C$10:$C$14&gt;=E2091),SRP!$D$10:$D$14)*(G2091/100)*(E2091/1000)),0))))),2)</f>
        <v>17.84</v>
      </c>
    </row>
    <row r="2092" spans="1:11" x14ac:dyDescent="0.35">
      <c r="A2092" s="2">
        <v>29095</v>
      </c>
      <c r="B2092" s="76" t="s">
        <v>1535</v>
      </c>
      <c r="C2092" s="76" t="s">
        <v>287</v>
      </c>
      <c r="D2092" s="76" t="s">
        <v>5230</v>
      </c>
      <c r="E2092" s="76">
        <v>2130</v>
      </c>
      <c r="F2092" s="76">
        <v>4</v>
      </c>
      <c r="G2092" s="77">
        <v>4.8</v>
      </c>
      <c r="H2092" s="76" t="s">
        <v>3301</v>
      </c>
      <c r="I2092" s="77">
        <v>12.89</v>
      </c>
      <c r="J2092" s="2">
        <v>6</v>
      </c>
      <c r="K2092" s="119" cm="1">
        <f t="array" ref="K2092">ROUND(IF(C2092="Beer",SUM(LOOKUP(2,1/(SRP!$B$7:$B$9&lt;=E2092)/(SRP!$C$7:$C$9&gt;=E2092),SRP!$D$7:$D$9)*(G2092/100)*(E2092/1000)),IF(C2092="Spirits",SUM(LOOKUP(2,1/(SRP!$B$2:$B$6&lt;=E2092)/(SRP!$C$2:$C$6&gt;=E2092),SRP!$D$2:$D$6)*(G2092/100)*(E2092/1000)),IF(AND(C2092="Wine",D2092="Fortified Wines"),SUM(LOOKUP(2,1/(SRP!$B$20:$B$23&lt;=E2092)/(SRP!$C$20:$C$23&gt;=E2092),SRP!$D$20:$D$23)*(G2092/100)*(E2092/1000)),IF(C2092="Wine",SUM(LOOKUP(2,1/(SRP!$B$15:$B$19&lt;=E2092)/(SRP!$C$15:$C$19&gt;=E2092),SRP!$D$15:$D$19)*(G2092/100)*(E2092/1000)),IF(C2092="Ready to Drink",SUM(LOOKUP(2,1/(SRP!$B$10:$B$14&lt;=E2092)/(SRP!$C$10:$C$14&gt;=E2092),SRP!$D$10:$D$14)*(G2092/100)*(E2092/1000)),0))))),2)</f>
        <v>7.14</v>
      </c>
    </row>
    <row r="2093" spans="1:11" x14ac:dyDescent="0.35">
      <c r="A2093" s="2">
        <v>29095</v>
      </c>
      <c r="B2093" s="76" t="s">
        <v>1535</v>
      </c>
      <c r="C2093" s="76" t="s">
        <v>287</v>
      </c>
      <c r="D2093" s="76" t="s">
        <v>5230</v>
      </c>
      <c r="E2093" s="76">
        <v>2130</v>
      </c>
      <c r="F2093" s="76">
        <v>4</v>
      </c>
      <c r="G2093" s="77">
        <v>4.8</v>
      </c>
      <c r="H2093" s="76" t="s">
        <v>3301</v>
      </c>
      <c r="I2093" s="77">
        <v>12.89</v>
      </c>
      <c r="J2093" s="2">
        <v>6</v>
      </c>
      <c r="K2093" s="119" cm="1">
        <f t="array" ref="K2093">ROUND(IF(C2093="Beer",SUM(LOOKUP(2,1/(SRP!$B$7:$B$9&lt;=E2093)/(SRP!$C$7:$C$9&gt;=E2093),SRP!$D$7:$D$9)*(G2093/100)*(E2093/1000)),IF(C2093="Spirits",SUM(LOOKUP(2,1/(SRP!$B$2:$B$6&lt;=E2093)/(SRP!$C$2:$C$6&gt;=E2093),SRP!$D$2:$D$6)*(G2093/100)*(E2093/1000)),IF(AND(C2093="Wine",D2093="Fortified Wines"),SUM(LOOKUP(2,1/(SRP!$B$20:$B$23&lt;=E2093)/(SRP!$C$20:$C$23&gt;=E2093),SRP!$D$20:$D$23)*(G2093/100)*(E2093/1000)),IF(C2093="Wine",SUM(LOOKUP(2,1/(SRP!$B$15:$B$19&lt;=E2093)/(SRP!$C$15:$C$19&gt;=E2093),SRP!$D$15:$D$19)*(G2093/100)*(E2093/1000)),IF(C2093="Ready to Drink",SUM(LOOKUP(2,1/(SRP!$B$10:$B$14&lt;=E2093)/(SRP!$C$10:$C$14&gt;=E2093),SRP!$D$10:$D$14)*(G2093/100)*(E2093/1000)),0))))),2)</f>
        <v>7.14</v>
      </c>
    </row>
    <row r="2094" spans="1:11" x14ac:dyDescent="0.35">
      <c r="A2094" s="2">
        <v>29099</v>
      </c>
      <c r="B2094" s="76" t="s">
        <v>1536</v>
      </c>
      <c r="C2094" s="76" t="s">
        <v>287</v>
      </c>
      <c r="D2094" s="76" t="s">
        <v>5240</v>
      </c>
      <c r="E2094" s="76">
        <v>473</v>
      </c>
      <c r="F2094" s="76">
        <v>24</v>
      </c>
      <c r="G2094" s="77">
        <v>8</v>
      </c>
      <c r="H2094" s="76" t="s">
        <v>4409</v>
      </c>
      <c r="I2094" s="77">
        <v>5.25</v>
      </c>
      <c r="J2094" s="2">
        <v>1</v>
      </c>
      <c r="K2094" s="119" cm="1">
        <f t="array" ref="K2094">ROUND(IF(C2094="Beer",SUM(LOOKUP(2,1/(SRP!$B$7:$B$9&lt;=E2094)/(SRP!$C$7:$C$9&gt;=E2094),SRP!$D$7:$D$9)*(G2094/100)*(E2094/1000)),IF(C2094="Spirits",SUM(LOOKUP(2,1/(SRP!$B$2:$B$6&lt;=E2094)/(SRP!$C$2:$C$6&gt;=E2094),SRP!$D$2:$D$6)*(G2094/100)*(E2094/1000)),IF(AND(C2094="Wine",D2094="Fortified Wines"),SUM(LOOKUP(2,1/(SRP!$B$20:$B$23&lt;=E2094)/(SRP!$C$20:$C$23&gt;=E2094),SRP!$D$20:$D$23)*(G2094/100)*(E2094/1000)),IF(C2094="Wine",SUM(LOOKUP(2,1/(SRP!$B$15:$B$19&lt;=E2094)/(SRP!$C$15:$C$19&gt;=E2094),SRP!$D$15:$D$19)*(G2094/100)*(E2094/1000)),IF(C2094="Ready to Drink",SUM(LOOKUP(2,1/(SRP!$B$10:$B$14&lt;=E2094)/(SRP!$C$10:$C$14&gt;=E2094),SRP!$D$10:$D$14)*(G2094/100)*(E2094/1000)),0))))),2)</f>
        <v>2.64</v>
      </c>
    </row>
    <row r="2095" spans="1:11" x14ac:dyDescent="0.35">
      <c r="A2095" s="2">
        <v>29099</v>
      </c>
      <c r="B2095" s="76" t="s">
        <v>1536</v>
      </c>
      <c r="C2095" s="76" t="s">
        <v>287</v>
      </c>
      <c r="D2095" s="76" t="s">
        <v>5240</v>
      </c>
      <c r="E2095" s="76">
        <v>473</v>
      </c>
      <c r="F2095" s="76">
        <v>24</v>
      </c>
      <c r="G2095" s="77">
        <v>8</v>
      </c>
      <c r="H2095" s="76" t="s">
        <v>4409</v>
      </c>
      <c r="I2095" s="77">
        <v>5.25</v>
      </c>
      <c r="J2095" s="2">
        <v>1</v>
      </c>
      <c r="K2095" s="119" cm="1">
        <f t="array" ref="K2095">ROUND(IF(C2095="Beer",SUM(LOOKUP(2,1/(SRP!$B$7:$B$9&lt;=E2095)/(SRP!$C$7:$C$9&gt;=E2095),SRP!$D$7:$D$9)*(G2095/100)*(E2095/1000)),IF(C2095="Spirits",SUM(LOOKUP(2,1/(SRP!$B$2:$B$6&lt;=E2095)/(SRP!$C$2:$C$6&gt;=E2095),SRP!$D$2:$D$6)*(G2095/100)*(E2095/1000)),IF(AND(C2095="Wine",D2095="Fortified Wines"),SUM(LOOKUP(2,1/(SRP!$B$20:$B$23&lt;=E2095)/(SRP!$C$20:$C$23&gt;=E2095),SRP!$D$20:$D$23)*(G2095/100)*(E2095/1000)),IF(C2095="Wine",SUM(LOOKUP(2,1/(SRP!$B$15:$B$19&lt;=E2095)/(SRP!$C$15:$C$19&gt;=E2095),SRP!$D$15:$D$19)*(G2095/100)*(E2095/1000)),IF(C2095="Ready to Drink",SUM(LOOKUP(2,1/(SRP!$B$10:$B$14&lt;=E2095)/(SRP!$C$10:$C$14&gt;=E2095),SRP!$D$10:$D$14)*(G2095/100)*(E2095/1000)),0))))),2)</f>
        <v>2.64</v>
      </c>
    </row>
    <row r="2096" spans="1:11" x14ac:dyDescent="0.35">
      <c r="A2096" s="2">
        <v>29103</v>
      </c>
      <c r="B2096" s="76" t="s">
        <v>1537</v>
      </c>
      <c r="C2096" s="76" t="s">
        <v>287</v>
      </c>
      <c r="D2096" s="76" t="s">
        <v>5240</v>
      </c>
      <c r="E2096" s="76">
        <v>473</v>
      </c>
      <c r="F2096" s="76">
        <v>24</v>
      </c>
      <c r="G2096" s="77">
        <v>6</v>
      </c>
      <c r="H2096" s="76" t="s">
        <v>4409</v>
      </c>
      <c r="I2096" s="77">
        <v>4.25</v>
      </c>
      <c r="J2096" s="2">
        <v>1</v>
      </c>
      <c r="K2096" s="119" cm="1">
        <f t="array" ref="K2096">ROUND(IF(C2096="Beer",SUM(LOOKUP(2,1/(SRP!$B$7:$B$9&lt;=E2096)/(SRP!$C$7:$C$9&gt;=E2096),SRP!$D$7:$D$9)*(G2096/100)*(E2096/1000)),IF(C2096="Spirits",SUM(LOOKUP(2,1/(SRP!$B$2:$B$6&lt;=E2096)/(SRP!$C$2:$C$6&gt;=E2096),SRP!$D$2:$D$6)*(G2096/100)*(E2096/1000)),IF(AND(C2096="Wine",D2096="Fortified Wines"),SUM(LOOKUP(2,1/(SRP!$B$20:$B$23&lt;=E2096)/(SRP!$C$20:$C$23&gt;=E2096),SRP!$D$20:$D$23)*(G2096/100)*(E2096/1000)),IF(C2096="Wine",SUM(LOOKUP(2,1/(SRP!$B$15:$B$19&lt;=E2096)/(SRP!$C$15:$C$19&gt;=E2096),SRP!$D$15:$D$19)*(G2096/100)*(E2096/1000)),IF(C2096="Ready to Drink",SUM(LOOKUP(2,1/(SRP!$B$10:$B$14&lt;=E2096)/(SRP!$C$10:$C$14&gt;=E2096),SRP!$D$10:$D$14)*(G2096/100)*(E2096/1000)),0))))),2)</f>
        <v>1.98</v>
      </c>
    </row>
    <row r="2097" spans="1:11" x14ac:dyDescent="0.35">
      <c r="A2097" s="2">
        <v>29103</v>
      </c>
      <c r="B2097" s="76" t="s">
        <v>1537</v>
      </c>
      <c r="C2097" s="76" t="s">
        <v>287</v>
      </c>
      <c r="D2097" s="76" t="s">
        <v>5240</v>
      </c>
      <c r="E2097" s="76">
        <v>473</v>
      </c>
      <c r="F2097" s="76">
        <v>24</v>
      </c>
      <c r="G2097" s="77">
        <v>6</v>
      </c>
      <c r="H2097" s="76" t="s">
        <v>4409</v>
      </c>
      <c r="I2097" s="77">
        <v>4.25</v>
      </c>
      <c r="J2097" s="2">
        <v>1</v>
      </c>
      <c r="K2097" s="119" cm="1">
        <f t="array" ref="K2097">ROUND(IF(C2097="Beer",SUM(LOOKUP(2,1/(SRP!$B$7:$B$9&lt;=E2097)/(SRP!$C$7:$C$9&gt;=E2097),SRP!$D$7:$D$9)*(G2097/100)*(E2097/1000)),IF(C2097="Spirits",SUM(LOOKUP(2,1/(SRP!$B$2:$B$6&lt;=E2097)/(SRP!$C$2:$C$6&gt;=E2097),SRP!$D$2:$D$6)*(G2097/100)*(E2097/1000)),IF(AND(C2097="Wine",D2097="Fortified Wines"),SUM(LOOKUP(2,1/(SRP!$B$20:$B$23&lt;=E2097)/(SRP!$C$20:$C$23&gt;=E2097),SRP!$D$20:$D$23)*(G2097/100)*(E2097/1000)),IF(C2097="Wine",SUM(LOOKUP(2,1/(SRP!$B$15:$B$19&lt;=E2097)/(SRP!$C$15:$C$19&gt;=E2097),SRP!$D$15:$D$19)*(G2097/100)*(E2097/1000)),IF(C2097="Ready to Drink",SUM(LOOKUP(2,1/(SRP!$B$10:$B$14&lt;=E2097)/(SRP!$C$10:$C$14&gt;=E2097),SRP!$D$10:$D$14)*(G2097/100)*(E2097/1000)),0))))),2)</f>
        <v>1.98</v>
      </c>
    </row>
    <row r="2098" spans="1:11" x14ac:dyDescent="0.35">
      <c r="A2098" s="2">
        <v>29119</v>
      </c>
      <c r="B2098" s="76" t="s">
        <v>1538</v>
      </c>
      <c r="C2098" s="76" t="s">
        <v>286</v>
      </c>
      <c r="D2098" s="76" t="s">
        <v>5264</v>
      </c>
      <c r="E2098" s="76">
        <v>750</v>
      </c>
      <c r="F2098" s="76">
        <v>12</v>
      </c>
      <c r="G2098" s="77">
        <v>13</v>
      </c>
      <c r="H2098" s="76" t="s">
        <v>5939</v>
      </c>
      <c r="I2098" s="77">
        <v>17.989999999999998</v>
      </c>
      <c r="J2098" s="2">
        <v>1</v>
      </c>
      <c r="K2098" s="119" cm="1">
        <f t="array" ref="K2098">ROUND(IF(C2098="Beer",SUM(LOOKUP(2,1/(SRP!$B$7:$B$9&lt;=E2098)/(SRP!$C$7:$C$9&gt;=E2098),SRP!$D$7:$D$9)*(G2098/100)*(E2098/1000)),IF(C2098="Spirits",SUM(LOOKUP(2,1/(SRP!$B$2:$B$6&lt;=E2098)/(SRP!$C$2:$C$6&gt;=E2098),SRP!$D$2:$D$6)*(G2098/100)*(E2098/1000)),IF(AND(C2098="Wine",D2098="Fortified Wines"),SUM(LOOKUP(2,1/(SRP!$B$20:$B$23&lt;=E2098)/(SRP!$C$20:$C$23&gt;=E2098),SRP!$D$20:$D$23)*(G2098/100)*(E2098/1000)),IF(C2098="Wine",SUM(LOOKUP(2,1/(SRP!$B$15:$B$19&lt;=E2098)/(SRP!$C$15:$C$19&gt;=E2098),SRP!$D$15:$D$19)*(G2098/100)*(E2098/1000)),IF(C2098="Ready to Drink",SUM(LOOKUP(2,1/(SRP!$B$10:$B$14&lt;=E2098)/(SRP!$C$10:$C$14&gt;=E2098),SRP!$D$10:$D$14)*(G2098/100)*(E2098/1000)),0))))),2)</f>
        <v>6.81</v>
      </c>
    </row>
    <row r="2099" spans="1:11" x14ac:dyDescent="0.35">
      <c r="A2099" s="2">
        <v>29139</v>
      </c>
      <c r="B2099" s="76" t="s">
        <v>1539</v>
      </c>
      <c r="C2099" s="76" t="s">
        <v>287</v>
      </c>
      <c r="D2099" s="76" t="s">
        <v>5310</v>
      </c>
      <c r="E2099" s="76">
        <v>355</v>
      </c>
      <c r="F2099" s="76">
        <v>24</v>
      </c>
      <c r="G2099" s="77">
        <v>0.3</v>
      </c>
      <c r="H2099" s="76" t="s">
        <v>3375</v>
      </c>
      <c r="I2099" s="77">
        <v>2.29</v>
      </c>
      <c r="J2099" s="2">
        <v>1</v>
      </c>
      <c r="K2099" s="119" cm="1">
        <f t="array" ref="K2099">ROUND(IF(C2099="Beer",SUM(LOOKUP(2,1/(SRP!$B$7:$B$9&lt;=E2099)/(SRP!$C$7:$C$9&gt;=E2099),SRP!$D$7:$D$9)*(G2099/100)*(E2099/1000)),IF(C2099="Spirits",SUM(LOOKUP(2,1/(SRP!$B$2:$B$6&lt;=E2099)/(SRP!$C$2:$C$6&gt;=E2099),SRP!$D$2:$D$6)*(G2099/100)*(E2099/1000)),IF(AND(C2099="Wine",D2099="Fortified Wines"),SUM(LOOKUP(2,1/(SRP!$B$20:$B$23&lt;=E2099)/(SRP!$C$20:$C$23&gt;=E2099),SRP!$D$20:$D$23)*(G2099/100)*(E2099/1000)),IF(C2099="Wine",SUM(LOOKUP(2,1/(SRP!$B$15:$B$19&lt;=E2099)/(SRP!$C$15:$C$19&gt;=E2099),SRP!$D$15:$D$19)*(G2099/100)*(E2099/1000)),IF(C2099="Ready to Drink",SUM(LOOKUP(2,1/(SRP!$B$10:$B$14&lt;=E2099)/(SRP!$C$10:$C$14&gt;=E2099),SRP!$D$10:$D$14)*(G2099/100)*(E2099/1000)),0))))),2)</f>
        <v>7.0000000000000007E-2</v>
      </c>
    </row>
    <row r="2100" spans="1:11" x14ac:dyDescent="0.35">
      <c r="A2100" s="2">
        <v>29142</v>
      </c>
      <c r="B2100" s="76" t="s">
        <v>1540</v>
      </c>
      <c r="C2100" s="76" t="s">
        <v>5938</v>
      </c>
      <c r="D2100" s="76" t="s">
        <v>5279</v>
      </c>
      <c r="E2100" s="76">
        <v>2130</v>
      </c>
      <c r="F2100" s="76">
        <v>4</v>
      </c>
      <c r="G2100" s="77">
        <v>5</v>
      </c>
      <c r="H2100" s="76" t="s">
        <v>3280</v>
      </c>
      <c r="I2100" s="77">
        <v>17.989999999999998</v>
      </c>
      <c r="J2100" s="2">
        <v>6</v>
      </c>
      <c r="K2100" s="119" cm="1">
        <f t="array" ref="K2100">ROUND(IF(C2100="Beer",SUM(LOOKUP(2,1/(SRP!$B$7:$B$9&lt;=E2100)/(SRP!$C$7:$C$9&gt;=E2100),SRP!$D$7:$D$9)*(G2100/100)*(E2100/1000)),IF(C2100="Spirits",SUM(LOOKUP(2,1/(SRP!$B$2:$B$6&lt;=E2100)/(SRP!$C$2:$C$6&gt;=E2100),SRP!$D$2:$D$6)*(G2100/100)*(E2100/1000)),IF(AND(C2100="Wine",D2100="Fortified Wines"),SUM(LOOKUP(2,1/(SRP!$B$20:$B$23&lt;=E2100)/(SRP!$C$20:$C$23&gt;=E2100),SRP!$D$20:$D$23)*(G2100/100)*(E2100/1000)),IF(C2100="Wine",SUM(LOOKUP(2,1/(SRP!$B$15:$B$19&lt;=E2100)/(SRP!$C$15:$C$19&gt;=E2100),SRP!$D$15:$D$19)*(G2100/100)*(E2100/1000)),IF(C2100="Ready to Drink",SUM(LOOKUP(2,1/(SRP!$B$10:$B$14&lt;=E2100)/(SRP!$C$10:$C$14&gt;=E2100),SRP!$D$10:$D$14)*(G2100/100)*(E2100/1000)),0))))),2)</f>
        <v>7.43</v>
      </c>
    </row>
    <row r="2101" spans="1:11" x14ac:dyDescent="0.35">
      <c r="A2101" s="2">
        <v>29187</v>
      </c>
      <c r="B2101" s="76" t="s">
        <v>1472</v>
      </c>
      <c r="C2101" s="76" t="s">
        <v>285</v>
      </c>
      <c r="D2101" s="76" t="s">
        <v>5231</v>
      </c>
      <c r="E2101" s="76">
        <v>1750</v>
      </c>
      <c r="F2101" s="76">
        <v>6</v>
      </c>
      <c r="G2101" s="77">
        <v>40</v>
      </c>
      <c r="H2101" s="76" t="s">
        <v>3366</v>
      </c>
      <c r="I2101" s="77">
        <v>52.05</v>
      </c>
      <c r="J2101" s="2">
        <v>1</v>
      </c>
      <c r="K2101" s="119" cm="1">
        <f t="array" ref="K2101">ROUND(IF(C2101="Beer",SUM(LOOKUP(2,1/(SRP!$B$7:$B$9&lt;=E2101)/(SRP!$C$7:$C$9&gt;=E2101),SRP!$D$7:$D$9)*(G2101/100)*(E2101/1000)),IF(C2101="Spirits",SUM(LOOKUP(2,1/(SRP!$B$2:$B$6&lt;=E2101)/(SRP!$C$2:$C$6&gt;=E2101),SRP!$D$2:$D$6)*(G2101/100)*(E2101/1000)),IF(AND(C2101="Wine",D2101="Fortified Wines"),SUM(LOOKUP(2,1/(SRP!$B$20:$B$23&lt;=E2101)/(SRP!$C$20:$C$23&gt;=E2101),SRP!$D$20:$D$23)*(G2101/100)*(E2101/1000)),IF(C2101="Wine",SUM(LOOKUP(2,1/(SRP!$B$15:$B$19&lt;=E2101)/(SRP!$C$15:$C$19&gt;=E2101),SRP!$D$15:$D$19)*(G2101/100)*(E2101/1000)),IF(C2101="Ready to Drink",SUM(LOOKUP(2,1/(SRP!$B$10:$B$14&lt;=E2101)/(SRP!$C$10:$C$14&gt;=E2101),SRP!$D$10:$D$14)*(G2101/100)*(E2101/1000)),0))))),2)</f>
        <v>48.87</v>
      </c>
    </row>
    <row r="2102" spans="1:11" x14ac:dyDescent="0.35">
      <c r="A2102" s="2">
        <v>29190</v>
      </c>
      <c r="B2102" s="76" t="s">
        <v>5973</v>
      </c>
      <c r="C2102" s="76" t="s">
        <v>285</v>
      </c>
      <c r="D2102" s="76" t="s">
        <v>5303</v>
      </c>
      <c r="E2102" s="76">
        <v>50</v>
      </c>
      <c r="F2102" s="76">
        <v>120</v>
      </c>
      <c r="G2102" s="77">
        <v>35</v>
      </c>
      <c r="H2102" s="76" t="s">
        <v>3283</v>
      </c>
      <c r="I2102" s="77">
        <v>2.04</v>
      </c>
      <c r="J2102" s="2">
        <v>1</v>
      </c>
      <c r="K2102" s="119" cm="1">
        <f t="array" ref="K2102">ROUND(IF(C2102="Beer",SUM(LOOKUP(2,1/(SRP!$B$7:$B$9&lt;=E2102)/(SRP!$C$7:$C$9&gt;=E2102),SRP!$D$7:$D$9)*(G2102/100)*(E2102/1000)),IF(C2102="Spirits",SUM(LOOKUP(2,1/(SRP!$B$2:$B$6&lt;=E2102)/(SRP!$C$2:$C$6&gt;=E2102),SRP!$D$2:$D$6)*(G2102/100)*(E2102/1000)),IF(AND(C2102="Wine",D2102="Fortified Wines"),SUM(LOOKUP(2,1/(SRP!$B$20:$B$23&lt;=E2102)/(SRP!$C$20:$C$23&gt;=E2102),SRP!$D$20:$D$23)*(G2102/100)*(E2102/1000)),IF(C2102="Wine",SUM(LOOKUP(2,1/(SRP!$B$15:$B$19&lt;=E2102)/(SRP!$C$15:$C$19&gt;=E2102),SRP!$D$15:$D$19)*(G2102/100)*(E2102/1000)),IF(C2102="Ready to Drink",SUM(LOOKUP(2,1/(SRP!$B$10:$B$14&lt;=E2102)/(SRP!$C$10:$C$14&gt;=E2102),SRP!$D$10:$D$14)*(G2102/100)*(E2102/1000)),0))))),2)</f>
        <v>2.0299999999999998</v>
      </c>
    </row>
    <row r="2103" spans="1:11" x14ac:dyDescent="0.35">
      <c r="A2103" s="2">
        <v>29198</v>
      </c>
      <c r="B2103" s="76" t="s">
        <v>1541</v>
      </c>
      <c r="C2103" s="76" t="s">
        <v>286</v>
      </c>
      <c r="D2103" s="76" t="s">
        <v>5249</v>
      </c>
      <c r="E2103" s="76">
        <v>750</v>
      </c>
      <c r="F2103" s="76">
        <v>6</v>
      </c>
      <c r="G2103" s="77">
        <v>14</v>
      </c>
      <c r="H2103" s="76" t="s">
        <v>3301</v>
      </c>
      <c r="I2103" s="77">
        <v>53.63</v>
      </c>
      <c r="J2103" s="2">
        <v>1</v>
      </c>
      <c r="K2103" s="119" cm="1">
        <f t="array" ref="K2103">ROUND(IF(C2103="Beer",SUM(LOOKUP(2,1/(SRP!$B$7:$B$9&lt;=E2103)/(SRP!$C$7:$C$9&gt;=E2103),SRP!$D$7:$D$9)*(G2103/100)*(E2103/1000)),IF(C2103="Spirits",SUM(LOOKUP(2,1/(SRP!$B$2:$B$6&lt;=E2103)/(SRP!$C$2:$C$6&gt;=E2103),SRP!$D$2:$D$6)*(G2103/100)*(E2103/1000)),IF(AND(C2103="Wine",D2103="Fortified Wines"),SUM(LOOKUP(2,1/(SRP!$B$20:$B$23&lt;=E2103)/(SRP!$C$20:$C$23&gt;=E2103),SRP!$D$20:$D$23)*(G2103/100)*(E2103/1000)),IF(C2103="Wine",SUM(LOOKUP(2,1/(SRP!$B$15:$B$19&lt;=E2103)/(SRP!$C$15:$C$19&gt;=E2103),SRP!$D$15:$D$19)*(G2103/100)*(E2103/1000)),IF(C2103="Ready to Drink",SUM(LOOKUP(2,1/(SRP!$B$10:$B$14&lt;=E2103)/(SRP!$C$10:$C$14&gt;=E2103),SRP!$D$10:$D$14)*(G2103/100)*(E2103/1000)),0))))),2)</f>
        <v>7.33</v>
      </c>
    </row>
    <row r="2104" spans="1:11" x14ac:dyDescent="0.35">
      <c r="A2104" s="2">
        <v>29244</v>
      </c>
      <c r="B2104" s="76" t="s">
        <v>1542</v>
      </c>
      <c r="C2104" s="76" t="s">
        <v>287</v>
      </c>
      <c r="D2104" s="76" t="s">
        <v>5266</v>
      </c>
      <c r="E2104" s="76">
        <v>473</v>
      </c>
      <c r="F2104" s="76">
        <v>24</v>
      </c>
      <c r="G2104" s="77">
        <v>4.5</v>
      </c>
      <c r="H2104" s="76" t="s">
        <v>3370</v>
      </c>
      <c r="I2104" s="77">
        <v>3.29</v>
      </c>
      <c r="J2104" s="2">
        <v>1</v>
      </c>
      <c r="K2104" s="119" cm="1">
        <f t="array" ref="K2104">ROUND(IF(C2104="Beer",SUM(LOOKUP(2,1/(SRP!$B$7:$B$9&lt;=E2104)/(SRP!$C$7:$C$9&gt;=E2104),SRP!$D$7:$D$9)*(G2104/100)*(E2104/1000)),IF(C2104="Spirits",SUM(LOOKUP(2,1/(SRP!$B$2:$B$6&lt;=E2104)/(SRP!$C$2:$C$6&gt;=E2104),SRP!$D$2:$D$6)*(G2104/100)*(E2104/1000)),IF(AND(C2104="Wine",D2104="Fortified Wines"),SUM(LOOKUP(2,1/(SRP!$B$20:$B$23&lt;=E2104)/(SRP!$C$20:$C$23&gt;=E2104),SRP!$D$20:$D$23)*(G2104/100)*(E2104/1000)),IF(C2104="Wine",SUM(LOOKUP(2,1/(SRP!$B$15:$B$19&lt;=E2104)/(SRP!$C$15:$C$19&gt;=E2104),SRP!$D$15:$D$19)*(G2104/100)*(E2104/1000)),IF(C2104="Ready to Drink",SUM(LOOKUP(2,1/(SRP!$B$10:$B$14&lt;=E2104)/(SRP!$C$10:$C$14&gt;=E2104),SRP!$D$10:$D$14)*(G2104/100)*(E2104/1000)),0))))),2)</f>
        <v>1.49</v>
      </c>
    </row>
    <row r="2105" spans="1:11" x14ac:dyDescent="0.35">
      <c r="A2105" s="2">
        <v>29244</v>
      </c>
      <c r="B2105" s="76" t="s">
        <v>1542</v>
      </c>
      <c r="C2105" s="76" t="s">
        <v>287</v>
      </c>
      <c r="D2105" s="76" t="s">
        <v>5266</v>
      </c>
      <c r="E2105" s="76">
        <v>473</v>
      </c>
      <c r="F2105" s="76">
        <v>24</v>
      </c>
      <c r="G2105" s="77">
        <v>4.5</v>
      </c>
      <c r="H2105" s="76" t="s">
        <v>3370</v>
      </c>
      <c r="I2105" s="77">
        <v>3.29</v>
      </c>
      <c r="J2105" s="2">
        <v>1</v>
      </c>
      <c r="K2105" s="119" cm="1">
        <f t="array" ref="K2105">ROUND(IF(C2105="Beer",SUM(LOOKUP(2,1/(SRP!$B$7:$B$9&lt;=E2105)/(SRP!$C$7:$C$9&gt;=E2105),SRP!$D$7:$D$9)*(G2105/100)*(E2105/1000)),IF(C2105="Spirits",SUM(LOOKUP(2,1/(SRP!$B$2:$B$6&lt;=E2105)/(SRP!$C$2:$C$6&gt;=E2105),SRP!$D$2:$D$6)*(G2105/100)*(E2105/1000)),IF(AND(C2105="Wine",D2105="Fortified Wines"),SUM(LOOKUP(2,1/(SRP!$B$20:$B$23&lt;=E2105)/(SRP!$C$20:$C$23&gt;=E2105),SRP!$D$20:$D$23)*(G2105/100)*(E2105/1000)),IF(C2105="Wine",SUM(LOOKUP(2,1/(SRP!$B$15:$B$19&lt;=E2105)/(SRP!$C$15:$C$19&gt;=E2105),SRP!$D$15:$D$19)*(G2105/100)*(E2105/1000)),IF(C2105="Ready to Drink",SUM(LOOKUP(2,1/(SRP!$B$10:$B$14&lt;=E2105)/(SRP!$C$10:$C$14&gt;=E2105),SRP!$D$10:$D$14)*(G2105/100)*(E2105/1000)),0))))),2)</f>
        <v>1.49</v>
      </c>
    </row>
    <row r="2106" spans="1:11" x14ac:dyDescent="0.35">
      <c r="A2106" s="2">
        <v>29264</v>
      </c>
      <c r="B2106" s="76" t="s">
        <v>1543</v>
      </c>
      <c r="C2106" s="76" t="s">
        <v>287</v>
      </c>
      <c r="D2106" s="76" t="s">
        <v>5240</v>
      </c>
      <c r="E2106" s="76">
        <v>473</v>
      </c>
      <c r="F2106" s="76">
        <v>24</v>
      </c>
      <c r="G2106" s="77">
        <v>7</v>
      </c>
      <c r="H2106" s="76" t="s">
        <v>3391</v>
      </c>
      <c r="I2106" s="77">
        <v>4.5</v>
      </c>
      <c r="J2106" s="2">
        <v>1</v>
      </c>
      <c r="K2106" s="119" cm="1">
        <f t="array" ref="K2106">ROUND(IF(C2106="Beer",SUM(LOOKUP(2,1/(SRP!$B$7:$B$9&lt;=E2106)/(SRP!$C$7:$C$9&gt;=E2106),SRP!$D$7:$D$9)*(G2106/100)*(E2106/1000)),IF(C2106="Spirits",SUM(LOOKUP(2,1/(SRP!$B$2:$B$6&lt;=E2106)/(SRP!$C$2:$C$6&gt;=E2106),SRP!$D$2:$D$6)*(G2106/100)*(E2106/1000)),IF(AND(C2106="Wine",D2106="Fortified Wines"),SUM(LOOKUP(2,1/(SRP!$B$20:$B$23&lt;=E2106)/(SRP!$C$20:$C$23&gt;=E2106),SRP!$D$20:$D$23)*(G2106/100)*(E2106/1000)),IF(C2106="Wine",SUM(LOOKUP(2,1/(SRP!$B$15:$B$19&lt;=E2106)/(SRP!$C$15:$C$19&gt;=E2106),SRP!$D$15:$D$19)*(G2106/100)*(E2106/1000)),IF(C2106="Ready to Drink",SUM(LOOKUP(2,1/(SRP!$B$10:$B$14&lt;=E2106)/(SRP!$C$10:$C$14&gt;=E2106),SRP!$D$10:$D$14)*(G2106/100)*(E2106/1000)),0))))),2)</f>
        <v>2.31</v>
      </c>
    </row>
    <row r="2107" spans="1:11" x14ac:dyDescent="0.35">
      <c r="A2107" s="2">
        <v>29264</v>
      </c>
      <c r="B2107" s="76" t="s">
        <v>1543</v>
      </c>
      <c r="C2107" s="76" t="s">
        <v>287</v>
      </c>
      <c r="D2107" s="76" t="s">
        <v>5240</v>
      </c>
      <c r="E2107" s="76">
        <v>473</v>
      </c>
      <c r="F2107" s="76">
        <v>24</v>
      </c>
      <c r="G2107" s="77">
        <v>7</v>
      </c>
      <c r="H2107" s="76" t="s">
        <v>3391</v>
      </c>
      <c r="I2107" s="77">
        <v>4.5</v>
      </c>
      <c r="J2107" s="2">
        <v>1</v>
      </c>
      <c r="K2107" s="119" cm="1">
        <f t="array" ref="K2107">ROUND(IF(C2107="Beer",SUM(LOOKUP(2,1/(SRP!$B$7:$B$9&lt;=E2107)/(SRP!$C$7:$C$9&gt;=E2107),SRP!$D$7:$D$9)*(G2107/100)*(E2107/1000)),IF(C2107="Spirits",SUM(LOOKUP(2,1/(SRP!$B$2:$B$6&lt;=E2107)/(SRP!$C$2:$C$6&gt;=E2107),SRP!$D$2:$D$6)*(G2107/100)*(E2107/1000)),IF(AND(C2107="Wine",D2107="Fortified Wines"),SUM(LOOKUP(2,1/(SRP!$B$20:$B$23&lt;=E2107)/(SRP!$C$20:$C$23&gt;=E2107),SRP!$D$20:$D$23)*(G2107/100)*(E2107/1000)),IF(C2107="Wine",SUM(LOOKUP(2,1/(SRP!$B$15:$B$19&lt;=E2107)/(SRP!$C$15:$C$19&gt;=E2107),SRP!$D$15:$D$19)*(G2107/100)*(E2107/1000)),IF(C2107="Ready to Drink",SUM(LOOKUP(2,1/(SRP!$B$10:$B$14&lt;=E2107)/(SRP!$C$10:$C$14&gt;=E2107),SRP!$D$10:$D$14)*(G2107/100)*(E2107/1000)),0))))),2)</f>
        <v>2.31</v>
      </c>
    </row>
    <row r="2108" spans="1:11" x14ac:dyDescent="0.35">
      <c r="A2108" s="2">
        <v>29265</v>
      </c>
      <c r="B2108" s="76" t="s">
        <v>1544</v>
      </c>
      <c r="C2108" s="76" t="s">
        <v>287</v>
      </c>
      <c r="D2108" s="76" t="s">
        <v>5271</v>
      </c>
      <c r="E2108" s="76">
        <v>473</v>
      </c>
      <c r="F2108" s="76">
        <v>24</v>
      </c>
      <c r="G2108" s="77">
        <v>4</v>
      </c>
      <c r="H2108" s="76" t="s">
        <v>3354</v>
      </c>
      <c r="I2108" s="77">
        <v>3.99</v>
      </c>
      <c r="J2108" s="2">
        <v>1</v>
      </c>
      <c r="K2108" s="119" cm="1">
        <f t="array" ref="K2108">ROUND(IF(C2108="Beer",SUM(LOOKUP(2,1/(SRP!$B$7:$B$9&lt;=E2108)/(SRP!$C$7:$C$9&gt;=E2108),SRP!$D$7:$D$9)*(G2108/100)*(E2108/1000)),IF(C2108="Spirits",SUM(LOOKUP(2,1/(SRP!$B$2:$B$6&lt;=E2108)/(SRP!$C$2:$C$6&gt;=E2108),SRP!$D$2:$D$6)*(G2108/100)*(E2108/1000)),IF(AND(C2108="Wine",D2108="Fortified Wines"),SUM(LOOKUP(2,1/(SRP!$B$20:$B$23&lt;=E2108)/(SRP!$C$20:$C$23&gt;=E2108),SRP!$D$20:$D$23)*(G2108/100)*(E2108/1000)),IF(C2108="Wine",SUM(LOOKUP(2,1/(SRP!$B$15:$B$19&lt;=E2108)/(SRP!$C$15:$C$19&gt;=E2108),SRP!$D$15:$D$19)*(G2108/100)*(E2108/1000)),IF(C2108="Ready to Drink",SUM(LOOKUP(2,1/(SRP!$B$10:$B$14&lt;=E2108)/(SRP!$C$10:$C$14&gt;=E2108),SRP!$D$10:$D$14)*(G2108/100)*(E2108/1000)),0))))),2)</f>
        <v>1.32</v>
      </c>
    </row>
    <row r="2109" spans="1:11" x14ac:dyDescent="0.35">
      <c r="A2109" s="2">
        <v>29265</v>
      </c>
      <c r="B2109" s="76" t="s">
        <v>1544</v>
      </c>
      <c r="C2109" s="76" t="s">
        <v>287</v>
      </c>
      <c r="D2109" s="76" t="s">
        <v>5271</v>
      </c>
      <c r="E2109" s="76">
        <v>473</v>
      </c>
      <c r="F2109" s="76">
        <v>24</v>
      </c>
      <c r="G2109" s="77">
        <v>4</v>
      </c>
      <c r="H2109" s="76" t="s">
        <v>3354</v>
      </c>
      <c r="I2109" s="77">
        <v>3.99</v>
      </c>
      <c r="J2109" s="2">
        <v>1</v>
      </c>
      <c r="K2109" s="119" cm="1">
        <f t="array" ref="K2109">ROUND(IF(C2109="Beer",SUM(LOOKUP(2,1/(SRP!$B$7:$B$9&lt;=E2109)/(SRP!$C$7:$C$9&gt;=E2109),SRP!$D$7:$D$9)*(G2109/100)*(E2109/1000)),IF(C2109="Spirits",SUM(LOOKUP(2,1/(SRP!$B$2:$B$6&lt;=E2109)/(SRP!$C$2:$C$6&gt;=E2109),SRP!$D$2:$D$6)*(G2109/100)*(E2109/1000)),IF(AND(C2109="Wine",D2109="Fortified Wines"),SUM(LOOKUP(2,1/(SRP!$B$20:$B$23&lt;=E2109)/(SRP!$C$20:$C$23&gt;=E2109),SRP!$D$20:$D$23)*(G2109/100)*(E2109/1000)),IF(C2109="Wine",SUM(LOOKUP(2,1/(SRP!$B$15:$B$19&lt;=E2109)/(SRP!$C$15:$C$19&gt;=E2109),SRP!$D$15:$D$19)*(G2109/100)*(E2109/1000)),IF(C2109="Ready to Drink",SUM(LOOKUP(2,1/(SRP!$B$10:$B$14&lt;=E2109)/(SRP!$C$10:$C$14&gt;=E2109),SRP!$D$10:$D$14)*(G2109/100)*(E2109/1000)),0))))),2)</f>
        <v>1.32</v>
      </c>
    </row>
    <row r="2110" spans="1:11" x14ac:dyDescent="0.35">
      <c r="A2110" s="2">
        <v>29268</v>
      </c>
      <c r="B2110" s="76" t="s">
        <v>1545</v>
      </c>
      <c r="C2110" s="76" t="s">
        <v>5938</v>
      </c>
      <c r="D2110" s="76" t="s">
        <v>5279</v>
      </c>
      <c r="E2110" s="76">
        <v>2130</v>
      </c>
      <c r="F2110" s="76">
        <v>4</v>
      </c>
      <c r="G2110" s="77">
        <v>4</v>
      </c>
      <c r="H2110" s="76" t="s">
        <v>3354</v>
      </c>
      <c r="I2110" s="77">
        <v>16.98</v>
      </c>
      <c r="J2110" s="2">
        <v>6</v>
      </c>
      <c r="K2110" s="119" cm="1">
        <f t="array" ref="K2110">ROUND(IF(C2110="Beer",SUM(LOOKUP(2,1/(SRP!$B$7:$B$9&lt;=E2110)/(SRP!$C$7:$C$9&gt;=E2110),SRP!$D$7:$D$9)*(G2110/100)*(E2110/1000)),IF(C2110="Spirits",SUM(LOOKUP(2,1/(SRP!$B$2:$B$6&lt;=E2110)/(SRP!$C$2:$C$6&gt;=E2110),SRP!$D$2:$D$6)*(G2110/100)*(E2110/1000)),IF(AND(C2110="Wine",D2110="Fortified Wines"),SUM(LOOKUP(2,1/(SRP!$B$20:$B$23&lt;=E2110)/(SRP!$C$20:$C$23&gt;=E2110),SRP!$D$20:$D$23)*(G2110/100)*(E2110/1000)),IF(C2110="Wine",SUM(LOOKUP(2,1/(SRP!$B$15:$B$19&lt;=E2110)/(SRP!$C$15:$C$19&gt;=E2110),SRP!$D$15:$D$19)*(G2110/100)*(E2110/1000)),IF(C2110="Ready to Drink",SUM(LOOKUP(2,1/(SRP!$B$10:$B$14&lt;=E2110)/(SRP!$C$10:$C$14&gt;=E2110),SRP!$D$10:$D$14)*(G2110/100)*(E2110/1000)),0))))),2)</f>
        <v>5.95</v>
      </c>
    </row>
    <row r="2111" spans="1:11" x14ac:dyDescent="0.35">
      <c r="A2111" s="2">
        <v>29268</v>
      </c>
      <c r="B2111" s="76" t="s">
        <v>1545</v>
      </c>
      <c r="C2111" s="76" t="s">
        <v>5938</v>
      </c>
      <c r="D2111" s="76" t="s">
        <v>5279</v>
      </c>
      <c r="E2111" s="76">
        <v>2130</v>
      </c>
      <c r="F2111" s="76">
        <v>4</v>
      </c>
      <c r="G2111" s="77">
        <v>4</v>
      </c>
      <c r="H2111" s="76" t="s">
        <v>3354</v>
      </c>
      <c r="I2111" s="77">
        <v>16.98</v>
      </c>
      <c r="J2111" s="2">
        <v>6</v>
      </c>
      <c r="K2111" s="119" cm="1">
        <f t="array" ref="K2111">ROUND(IF(C2111="Beer",SUM(LOOKUP(2,1/(SRP!$B$7:$B$9&lt;=E2111)/(SRP!$C$7:$C$9&gt;=E2111),SRP!$D$7:$D$9)*(G2111/100)*(E2111/1000)),IF(C2111="Spirits",SUM(LOOKUP(2,1/(SRP!$B$2:$B$6&lt;=E2111)/(SRP!$C$2:$C$6&gt;=E2111),SRP!$D$2:$D$6)*(G2111/100)*(E2111/1000)),IF(AND(C2111="Wine",D2111="Fortified Wines"),SUM(LOOKUP(2,1/(SRP!$B$20:$B$23&lt;=E2111)/(SRP!$C$20:$C$23&gt;=E2111),SRP!$D$20:$D$23)*(G2111/100)*(E2111/1000)),IF(C2111="Wine",SUM(LOOKUP(2,1/(SRP!$B$15:$B$19&lt;=E2111)/(SRP!$C$15:$C$19&gt;=E2111),SRP!$D$15:$D$19)*(G2111/100)*(E2111/1000)),IF(C2111="Ready to Drink",SUM(LOOKUP(2,1/(SRP!$B$10:$B$14&lt;=E2111)/(SRP!$C$10:$C$14&gt;=E2111),SRP!$D$10:$D$14)*(G2111/100)*(E2111/1000)),0))))),2)</f>
        <v>5.95</v>
      </c>
    </row>
    <row r="2112" spans="1:11" x14ac:dyDescent="0.35">
      <c r="A2112" s="2">
        <v>29287</v>
      </c>
      <c r="B2112" s="76" t="s">
        <v>1546</v>
      </c>
      <c r="C2112" s="76" t="s">
        <v>287</v>
      </c>
      <c r="D2112" s="76" t="s">
        <v>5240</v>
      </c>
      <c r="E2112" s="76">
        <v>750</v>
      </c>
      <c r="F2112" s="76">
        <v>12</v>
      </c>
      <c r="G2112" s="77">
        <v>6</v>
      </c>
      <c r="H2112" s="76" t="s">
        <v>3355</v>
      </c>
      <c r="I2112" s="77">
        <v>9.2899999999999991</v>
      </c>
      <c r="J2112" s="2">
        <v>1</v>
      </c>
      <c r="K2112" s="119" cm="1">
        <f t="array" ref="K2112">ROUND(IF(C2112="Beer",SUM(LOOKUP(2,1/(SRP!$B$7:$B$9&lt;=E2112)/(SRP!$C$7:$C$9&gt;=E2112),SRP!$D$7:$D$9)*(G2112/100)*(E2112/1000)),IF(C2112="Spirits",SUM(LOOKUP(2,1/(SRP!$B$2:$B$6&lt;=E2112)/(SRP!$C$2:$C$6&gt;=E2112),SRP!$D$2:$D$6)*(G2112/100)*(E2112/1000)),IF(AND(C2112="Wine",D2112="Fortified Wines"),SUM(LOOKUP(2,1/(SRP!$B$20:$B$23&lt;=E2112)/(SRP!$C$20:$C$23&gt;=E2112),SRP!$D$20:$D$23)*(G2112/100)*(E2112/1000)),IF(C2112="Wine",SUM(LOOKUP(2,1/(SRP!$B$15:$B$19&lt;=E2112)/(SRP!$C$15:$C$19&gt;=E2112),SRP!$D$15:$D$19)*(G2112/100)*(E2112/1000)),IF(C2112="Ready to Drink",SUM(LOOKUP(2,1/(SRP!$B$10:$B$14&lt;=E2112)/(SRP!$C$10:$C$14&gt;=E2112),SRP!$D$10:$D$14)*(G2112/100)*(E2112/1000)),0))))),2)</f>
        <v>3.14</v>
      </c>
    </row>
    <row r="2113" spans="1:11" x14ac:dyDescent="0.35">
      <c r="A2113" s="2">
        <v>29287</v>
      </c>
      <c r="B2113" s="76" t="s">
        <v>1546</v>
      </c>
      <c r="C2113" s="76" t="s">
        <v>287</v>
      </c>
      <c r="D2113" s="76" t="s">
        <v>5240</v>
      </c>
      <c r="E2113" s="76">
        <v>750</v>
      </c>
      <c r="F2113" s="76">
        <v>12</v>
      </c>
      <c r="G2113" s="77">
        <v>6</v>
      </c>
      <c r="H2113" s="76" t="s">
        <v>3355</v>
      </c>
      <c r="I2113" s="77">
        <v>9.2899999999999991</v>
      </c>
      <c r="J2113" s="2">
        <v>1</v>
      </c>
      <c r="K2113" s="119" cm="1">
        <f t="array" ref="K2113">ROUND(IF(C2113="Beer",SUM(LOOKUP(2,1/(SRP!$B$7:$B$9&lt;=E2113)/(SRP!$C$7:$C$9&gt;=E2113),SRP!$D$7:$D$9)*(G2113/100)*(E2113/1000)),IF(C2113="Spirits",SUM(LOOKUP(2,1/(SRP!$B$2:$B$6&lt;=E2113)/(SRP!$C$2:$C$6&gt;=E2113),SRP!$D$2:$D$6)*(G2113/100)*(E2113/1000)),IF(AND(C2113="Wine",D2113="Fortified Wines"),SUM(LOOKUP(2,1/(SRP!$B$20:$B$23&lt;=E2113)/(SRP!$C$20:$C$23&gt;=E2113),SRP!$D$20:$D$23)*(G2113/100)*(E2113/1000)),IF(C2113="Wine",SUM(LOOKUP(2,1/(SRP!$B$15:$B$19&lt;=E2113)/(SRP!$C$15:$C$19&gt;=E2113),SRP!$D$15:$D$19)*(G2113/100)*(E2113/1000)),IF(C2113="Ready to Drink",SUM(LOOKUP(2,1/(SRP!$B$10:$B$14&lt;=E2113)/(SRP!$C$10:$C$14&gt;=E2113),SRP!$D$10:$D$14)*(G2113/100)*(E2113/1000)),0))))),2)</f>
        <v>3.14</v>
      </c>
    </row>
    <row r="2114" spans="1:11" x14ac:dyDescent="0.35">
      <c r="A2114" s="2">
        <v>29288</v>
      </c>
      <c r="B2114" s="76" t="s">
        <v>1547</v>
      </c>
      <c r="C2114" s="76" t="s">
        <v>287</v>
      </c>
      <c r="D2114" s="76" t="s">
        <v>5266</v>
      </c>
      <c r="E2114" s="76">
        <v>750</v>
      </c>
      <c r="F2114" s="76">
        <v>12</v>
      </c>
      <c r="G2114" s="77">
        <v>5</v>
      </c>
      <c r="H2114" s="76" t="s">
        <v>3376</v>
      </c>
      <c r="I2114" s="77">
        <v>10.74</v>
      </c>
      <c r="J2114" s="2">
        <v>1</v>
      </c>
      <c r="K2114" s="119" cm="1">
        <f t="array" ref="K2114">ROUND(IF(C2114="Beer",SUM(LOOKUP(2,1/(SRP!$B$7:$B$9&lt;=E2114)/(SRP!$C$7:$C$9&gt;=E2114),SRP!$D$7:$D$9)*(G2114/100)*(E2114/1000)),IF(C2114="Spirits",SUM(LOOKUP(2,1/(SRP!$B$2:$B$6&lt;=E2114)/(SRP!$C$2:$C$6&gt;=E2114),SRP!$D$2:$D$6)*(G2114/100)*(E2114/1000)),IF(AND(C2114="Wine",D2114="Fortified Wines"),SUM(LOOKUP(2,1/(SRP!$B$20:$B$23&lt;=E2114)/(SRP!$C$20:$C$23&gt;=E2114),SRP!$D$20:$D$23)*(G2114/100)*(E2114/1000)),IF(C2114="Wine",SUM(LOOKUP(2,1/(SRP!$B$15:$B$19&lt;=E2114)/(SRP!$C$15:$C$19&gt;=E2114),SRP!$D$15:$D$19)*(G2114/100)*(E2114/1000)),IF(C2114="Ready to Drink",SUM(LOOKUP(2,1/(SRP!$B$10:$B$14&lt;=E2114)/(SRP!$C$10:$C$14&gt;=E2114),SRP!$D$10:$D$14)*(G2114/100)*(E2114/1000)),0))))),2)</f>
        <v>2.62</v>
      </c>
    </row>
    <row r="2115" spans="1:11" x14ac:dyDescent="0.35">
      <c r="A2115" s="2">
        <v>29288</v>
      </c>
      <c r="B2115" s="76" t="s">
        <v>1547</v>
      </c>
      <c r="C2115" s="76" t="s">
        <v>287</v>
      </c>
      <c r="D2115" s="76" t="s">
        <v>5266</v>
      </c>
      <c r="E2115" s="76">
        <v>750</v>
      </c>
      <c r="F2115" s="76">
        <v>12</v>
      </c>
      <c r="G2115" s="77">
        <v>5</v>
      </c>
      <c r="H2115" s="76" t="s">
        <v>3376</v>
      </c>
      <c r="I2115" s="77">
        <v>10.74</v>
      </c>
      <c r="J2115" s="2">
        <v>1</v>
      </c>
      <c r="K2115" s="119" cm="1">
        <f t="array" ref="K2115">ROUND(IF(C2115="Beer",SUM(LOOKUP(2,1/(SRP!$B$7:$B$9&lt;=E2115)/(SRP!$C$7:$C$9&gt;=E2115),SRP!$D$7:$D$9)*(G2115/100)*(E2115/1000)),IF(C2115="Spirits",SUM(LOOKUP(2,1/(SRP!$B$2:$B$6&lt;=E2115)/(SRP!$C$2:$C$6&gt;=E2115),SRP!$D$2:$D$6)*(G2115/100)*(E2115/1000)),IF(AND(C2115="Wine",D2115="Fortified Wines"),SUM(LOOKUP(2,1/(SRP!$B$20:$B$23&lt;=E2115)/(SRP!$C$20:$C$23&gt;=E2115),SRP!$D$20:$D$23)*(G2115/100)*(E2115/1000)),IF(C2115="Wine",SUM(LOOKUP(2,1/(SRP!$B$15:$B$19&lt;=E2115)/(SRP!$C$15:$C$19&gt;=E2115),SRP!$D$15:$D$19)*(G2115/100)*(E2115/1000)),IF(C2115="Ready to Drink",SUM(LOOKUP(2,1/(SRP!$B$10:$B$14&lt;=E2115)/(SRP!$C$10:$C$14&gt;=E2115),SRP!$D$10:$D$14)*(G2115/100)*(E2115/1000)),0))))),2)</f>
        <v>2.62</v>
      </c>
    </row>
    <row r="2116" spans="1:11" x14ac:dyDescent="0.35">
      <c r="A2116" s="2">
        <v>29292</v>
      </c>
      <c r="B2116" s="76" t="s">
        <v>1548</v>
      </c>
      <c r="C2116" s="76" t="s">
        <v>5938</v>
      </c>
      <c r="D2116" s="76" t="s">
        <v>5748</v>
      </c>
      <c r="E2116" s="76">
        <v>2130</v>
      </c>
      <c r="F2116" s="76">
        <v>4</v>
      </c>
      <c r="G2116" s="77">
        <v>5</v>
      </c>
      <c r="H2116" s="76" t="s">
        <v>3321</v>
      </c>
      <c r="I2116" s="77">
        <v>18.79</v>
      </c>
      <c r="J2116" s="2">
        <v>6</v>
      </c>
      <c r="K2116" s="119" cm="1">
        <f t="array" ref="K2116">ROUND(IF(C2116="Beer",SUM(LOOKUP(2,1/(SRP!$B$7:$B$9&lt;=E2116)/(SRP!$C$7:$C$9&gt;=E2116),SRP!$D$7:$D$9)*(G2116/100)*(E2116/1000)),IF(C2116="Spirits",SUM(LOOKUP(2,1/(SRP!$B$2:$B$6&lt;=E2116)/(SRP!$C$2:$C$6&gt;=E2116),SRP!$D$2:$D$6)*(G2116/100)*(E2116/1000)),IF(AND(C2116="Wine",D2116="Fortified Wines"),SUM(LOOKUP(2,1/(SRP!$B$20:$B$23&lt;=E2116)/(SRP!$C$20:$C$23&gt;=E2116),SRP!$D$20:$D$23)*(G2116/100)*(E2116/1000)),IF(C2116="Wine",SUM(LOOKUP(2,1/(SRP!$B$15:$B$19&lt;=E2116)/(SRP!$C$15:$C$19&gt;=E2116),SRP!$D$15:$D$19)*(G2116/100)*(E2116/1000)),IF(C2116="Ready to Drink",SUM(LOOKUP(2,1/(SRP!$B$10:$B$14&lt;=E2116)/(SRP!$C$10:$C$14&gt;=E2116),SRP!$D$10:$D$14)*(G2116/100)*(E2116/1000)),0))))),2)</f>
        <v>7.43</v>
      </c>
    </row>
    <row r="2117" spans="1:11" x14ac:dyDescent="0.35">
      <c r="A2117" s="2">
        <v>29294</v>
      </c>
      <c r="B2117" s="76" t="s">
        <v>1549</v>
      </c>
      <c r="C2117" s="76" t="s">
        <v>287</v>
      </c>
      <c r="D2117" s="76" t="s">
        <v>5240</v>
      </c>
      <c r="E2117" s="76">
        <v>473</v>
      </c>
      <c r="F2117" s="76">
        <v>24</v>
      </c>
      <c r="G2117" s="77">
        <v>6.5</v>
      </c>
      <c r="H2117" s="76" t="s">
        <v>3382</v>
      </c>
      <c r="I2117" s="77">
        <v>4.5</v>
      </c>
      <c r="J2117" s="2">
        <v>1</v>
      </c>
      <c r="K2117" s="119" cm="1">
        <f t="array" ref="K2117">ROUND(IF(C2117="Beer",SUM(LOOKUP(2,1/(SRP!$B$7:$B$9&lt;=E2117)/(SRP!$C$7:$C$9&gt;=E2117),SRP!$D$7:$D$9)*(G2117/100)*(E2117/1000)),IF(C2117="Spirits",SUM(LOOKUP(2,1/(SRP!$B$2:$B$6&lt;=E2117)/(SRP!$C$2:$C$6&gt;=E2117),SRP!$D$2:$D$6)*(G2117/100)*(E2117/1000)),IF(AND(C2117="Wine",D2117="Fortified Wines"),SUM(LOOKUP(2,1/(SRP!$B$20:$B$23&lt;=E2117)/(SRP!$C$20:$C$23&gt;=E2117),SRP!$D$20:$D$23)*(G2117/100)*(E2117/1000)),IF(C2117="Wine",SUM(LOOKUP(2,1/(SRP!$B$15:$B$19&lt;=E2117)/(SRP!$C$15:$C$19&gt;=E2117),SRP!$D$15:$D$19)*(G2117/100)*(E2117/1000)),IF(C2117="Ready to Drink",SUM(LOOKUP(2,1/(SRP!$B$10:$B$14&lt;=E2117)/(SRP!$C$10:$C$14&gt;=E2117),SRP!$D$10:$D$14)*(G2117/100)*(E2117/1000)),0))))),2)</f>
        <v>2.15</v>
      </c>
    </row>
    <row r="2118" spans="1:11" x14ac:dyDescent="0.35">
      <c r="A2118" s="2">
        <v>29294</v>
      </c>
      <c r="B2118" s="76" t="s">
        <v>1549</v>
      </c>
      <c r="C2118" s="76" t="s">
        <v>287</v>
      </c>
      <c r="D2118" s="76" t="s">
        <v>5240</v>
      </c>
      <c r="E2118" s="76">
        <v>473</v>
      </c>
      <c r="F2118" s="76">
        <v>24</v>
      </c>
      <c r="G2118" s="77">
        <v>6.5</v>
      </c>
      <c r="H2118" s="76" t="s">
        <v>3382</v>
      </c>
      <c r="I2118" s="77">
        <v>4.5</v>
      </c>
      <c r="J2118" s="2">
        <v>1</v>
      </c>
      <c r="K2118" s="119" cm="1">
        <f t="array" ref="K2118">ROUND(IF(C2118="Beer",SUM(LOOKUP(2,1/(SRP!$B$7:$B$9&lt;=E2118)/(SRP!$C$7:$C$9&gt;=E2118),SRP!$D$7:$D$9)*(G2118/100)*(E2118/1000)),IF(C2118="Spirits",SUM(LOOKUP(2,1/(SRP!$B$2:$B$6&lt;=E2118)/(SRP!$C$2:$C$6&gt;=E2118),SRP!$D$2:$D$6)*(G2118/100)*(E2118/1000)),IF(AND(C2118="Wine",D2118="Fortified Wines"),SUM(LOOKUP(2,1/(SRP!$B$20:$B$23&lt;=E2118)/(SRP!$C$20:$C$23&gt;=E2118),SRP!$D$20:$D$23)*(G2118/100)*(E2118/1000)),IF(C2118="Wine",SUM(LOOKUP(2,1/(SRP!$B$15:$B$19&lt;=E2118)/(SRP!$C$15:$C$19&gt;=E2118),SRP!$D$15:$D$19)*(G2118/100)*(E2118/1000)),IF(C2118="Ready to Drink",SUM(LOOKUP(2,1/(SRP!$B$10:$B$14&lt;=E2118)/(SRP!$C$10:$C$14&gt;=E2118),SRP!$D$10:$D$14)*(G2118/100)*(E2118/1000)),0))))),2)</f>
        <v>2.15</v>
      </c>
    </row>
    <row r="2119" spans="1:11" x14ac:dyDescent="0.35">
      <c r="A2119" s="2">
        <v>29320</v>
      </c>
      <c r="B2119" s="76" t="s">
        <v>1550</v>
      </c>
      <c r="C2119" s="76" t="s">
        <v>286</v>
      </c>
      <c r="D2119" s="76" t="s">
        <v>5261</v>
      </c>
      <c r="E2119" s="76">
        <v>750</v>
      </c>
      <c r="F2119" s="76">
        <v>6</v>
      </c>
      <c r="G2119" s="77">
        <v>13.5</v>
      </c>
      <c r="H2119" s="76" t="s">
        <v>3308</v>
      </c>
      <c r="I2119" s="77">
        <v>578</v>
      </c>
      <c r="J2119" s="2">
        <v>1</v>
      </c>
      <c r="K2119" s="119" cm="1">
        <f t="array" ref="K2119">ROUND(IF(C2119="Beer",SUM(LOOKUP(2,1/(SRP!$B$7:$B$9&lt;=E2119)/(SRP!$C$7:$C$9&gt;=E2119),SRP!$D$7:$D$9)*(G2119/100)*(E2119/1000)),IF(C2119="Spirits",SUM(LOOKUP(2,1/(SRP!$B$2:$B$6&lt;=E2119)/(SRP!$C$2:$C$6&gt;=E2119),SRP!$D$2:$D$6)*(G2119/100)*(E2119/1000)),IF(AND(C2119="Wine",D2119="Fortified Wines"),SUM(LOOKUP(2,1/(SRP!$B$20:$B$23&lt;=E2119)/(SRP!$C$20:$C$23&gt;=E2119),SRP!$D$20:$D$23)*(G2119/100)*(E2119/1000)),IF(C2119="Wine",SUM(LOOKUP(2,1/(SRP!$B$15:$B$19&lt;=E2119)/(SRP!$C$15:$C$19&gt;=E2119),SRP!$D$15:$D$19)*(G2119/100)*(E2119/1000)),IF(C2119="Ready to Drink",SUM(LOOKUP(2,1/(SRP!$B$10:$B$14&lt;=E2119)/(SRP!$C$10:$C$14&gt;=E2119),SRP!$D$10:$D$14)*(G2119/100)*(E2119/1000)),0))))),2)</f>
        <v>7.07</v>
      </c>
    </row>
    <row r="2120" spans="1:11" x14ac:dyDescent="0.35">
      <c r="A2120" s="2">
        <v>29321</v>
      </c>
      <c r="B2120" s="76" t="s">
        <v>1551</v>
      </c>
      <c r="C2120" s="76" t="s">
        <v>286</v>
      </c>
      <c r="D2120" s="76" t="s">
        <v>5236</v>
      </c>
      <c r="E2120" s="76">
        <v>750</v>
      </c>
      <c r="F2120" s="76">
        <v>6</v>
      </c>
      <c r="G2120" s="77">
        <v>13.5</v>
      </c>
      <c r="H2120" s="76" t="s">
        <v>3308</v>
      </c>
      <c r="I2120" s="77">
        <v>142.94999999999999</v>
      </c>
      <c r="J2120" s="2">
        <v>1</v>
      </c>
      <c r="K2120" s="119" cm="1">
        <f t="array" ref="K2120">ROUND(IF(C2120="Beer",SUM(LOOKUP(2,1/(SRP!$B$7:$B$9&lt;=E2120)/(SRP!$C$7:$C$9&gt;=E2120),SRP!$D$7:$D$9)*(G2120/100)*(E2120/1000)),IF(C2120="Spirits",SUM(LOOKUP(2,1/(SRP!$B$2:$B$6&lt;=E2120)/(SRP!$C$2:$C$6&gt;=E2120),SRP!$D$2:$D$6)*(G2120/100)*(E2120/1000)),IF(AND(C2120="Wine",D2120="Fortified Wines"),SUM(LOOKUP(2,1/(SRP!$B$20:$B$23&lt;=E2120)/(SRP!$C$20:$C$23&gt;=E2120),SRP!$D$20:$D$23)*(G2120/100)*(E2120/1000)),IF(C2120="Wine",SUM(LOOKUP(2,1/(SRP!$B$15:$B$19&lt;=E2120)/(SRP!$C$15:$C$19&gt;=E2120),SRP!$D$15:$D$19)*(G2120/100)*(E2120/1000)),IF(C2120="Ready to Drink",SUM(LOOKUP(2,1/(SRP!$B$10:$B$14&lt;=E2120)/(SRP!$C$10:$C$14&gt;=E2120),SRP!$D$10:$D$14)*(G2120/100)*(E2120/1000)),0))))),2)</f>
        <v>7.07</v>
      </c>
    </row>
    <row r="2121" spans="1:11" x14ac:dyDescent="0.35">
      <c r="A2121" s="2">
        <v>29325</v>
      </c>
      <c r="B2121" s="76" t="s">
        <v>1552</v>
      </c>
      <c r="C2121" s="76" t="s">
        <v>286</v>
      </c>
      <c r="D2121" s="76" t="s">
        <v>5236</v>
      </c>
      <c r="E2121" s="76">
        <v>750</v>
      </c>
      <c r="F2121" s="76">
        <v>12</v>
      </c>
      <c r="G2121" s="77">
        <v>13.5</v>
      </c>
      <c r="H2121" s="76" t="s">
        <v>3308</v>
      </c>
      <c r="I2121" s="77">
        <v>64.03</v>
      </c>
      <c r="J2121" s="2">
        <v>1</v>
      </c>
      <c r="K2121" s="119" cm="1">
        <f t="array" ref="K2121">ROUND(IF(C2121="Beer",SUM(LOOKUP(2,1/(SRP!$B$7:$B$9&lt;=E2121)/(SRP!$C$7:$C$9&gt;=E2121),SRP!$D$7:$D$9)*(G2121/100)*(E2121/1000)),IF(C2121="Spirits",SUM(LOOKUP(2,1/(SRP!$B$2:$B$6&lt;=E2121)/(SRP!$C$2:$C$6&gt;=E2121),SRP!$D$2:$D$6)*(G2121/100)*(E2121/1000)),IF(AND(C2121="Wine",D2121="Fortified Wines"),SUM(LOOKUP(2,1/(SRP!$B$20:$B$23&lt;=E2121)/(SRP!$C$20:$C$23&gt;=E2121),SRP!$D$20:$D$23)*(G2121/100)*(E2121/1000)),IF(C2121="Wine",SUM(LOOKUP(2,1/(SRP!$B$15:$B$19&lt;=E2121)/(SRP!$C$15:$C$19&gt;=E2121),SRP!$D$15:$D$19)*(G2121/100)*(E2121/1000)),IF(C2121="Ready to Drink",SUM(LOOKUP(2,1/(SRP!$B$10:$B$14&lt;=E2121)/(SRP!$C$10:$C$14&gt;=E2121),SRP!$D$10:$D$14)*(G2121/100)*(E2121/1000)),0))))),2)</f>
        <v>7.07</v>
      </c>
    </row>
    <row r="2122" spans="1:11" x14ac:dyDescent="0.35">
      <c r="A2122" s="2">
        <v>29327</v>
      </c>
      <c r="B2122" s="76" t="s">
        <v>1553</v>
      </c>
      <c r="C2122" s="76" t="s">
        <v>287</v>
      </c>
      <c r="D2122" s="76" t="s">
        <v>5240</v>
      </c>
      <c r="E2122" s="76">
        <v>473</v>
      </c>
      <c r="F2122" s="76">
        <v>24</v>
      </c>
      <c r="G2122" s="77">
        <v>7</v>
      </c>
      <c r="H2122" s="76" t="s">
        <v>3382</v>
      </c>
      <c r="I2122" s="77">
        <v>4.3</v>
      </c>
      <c r="J2122" s="2">
        <v>1</v>
      </c>
      <c r="K2122" s="119" cm="1">
        <f t="array" ref="K2122">ROUND(IF(C2122="Beer",SUM(LOOKUP(2,1/(SRP!$B$7:$B$9&lt;=E2122)/(SRP!$C$7:$C$9&gt;=E2122),SRP!$D$7:$D$9)*(G2122/100)*(E2122/1000)),IF(C2122="Spirits",SUM(LOOKUP(2,1/(SRP!$B$2:$B$6&lt;=E2122)/(SRP!$C$2:$C$6&gt;=E2122),SRP!$D$2:$D$6)*(G2122/100)*(E2122/1000)),IF(AND(C2122="Wine",D2122="Fortified Wines"),SUM(LOOKUP(2,1/(SRP!$B$20:$B$23&lt;=E2122)/(SRP!$C$20:$C$23&gt;=E2122),SRP!$D$20:$D$23)*(G2122/100)*(E2122/1000)),IF(C2122="Wine",SUM(LOOKUP(2,1/(SRP!$B$15:$B$19&lt;=E2122)/(SRP!$C$15:$C$19&gt;=E2122),SRP!$D$15:$D$19)*(G2122/100)*(E2122/1000)),IF(C2122="Ready to Drink",SUM(LOOKUP(2,1/(SRP!$B$10:$B$14&lt;=E2122)/(SRP!$C$10:$C$14&gt;=E2122),SRP!$D$10:$D$14)*(G2122/100)*(E2122/1000)),0))))),2)</f>
        <v>2.31</v>
      </c>
    </row>
    <row r="2123" spans="1:11" x14ac:dyDescent="0.35">
      <c r="A2123" s="2">
        <v>29327</v>
      </c>
      <c r="B2123" s="76" t="s">
        <v>1553</v>
      </c>
      <c r="C2123" s="76" t="s">
        <v>287</v>
      </c>
      <c r="D2123" s="76" t="s">
        <v>5240</v>
      </c>
      <c r="E2123" s="76">
        <v>473</v>
      </c>
      <c r="F2123" s="76">
        <v>24</v>
      </c>
      <c r="G2123" s="77">
        <v>7</v>
      </c>
      <c r="H2123" s="76" t="s">
        <v>3382</v>
      </c>
      <c r="I2123" s="77">
        <v>4.3</v>
      </c>
      <c r="J2123" s="2">
        <v>1</v>
      </c>
      <c r="K2123" s="119" cm="1">
        <f t="array" ref="K2123">ROUND(IF(C2123="Beer",SUM(LOOKUP(2,1/(SRP!$B$7:$B$9&lt;=E2123)/(SRP!$C$7:$C$9&gt;=E2123),SRP!$D$7:$D$9)*(G2123/100)*(E2123/1000)),IF(C2123="Spirits",SUM(LOOKUP(2,1/(SRP!$B$2:$B$6&lt;=E2123)/(SRP!$C$2:$C$6&gt;=E2123),SRP!$D$2:$D$6)*(G2123/100)*(E2123/1000)),IF(AND(C2123="Wine",D2123="Fortified Wines"),SUM(LOOKUP(2,1/(SRP!$B$20:$B$23&lt;=E2123)/(SRP!$C$20:$C$23&gt;=E2123),SRP!$D$20:$D$23)*(G2123/100)*(E2123/1000)),IF(C2123="Wine",SUM(LOOKUP(2,1/(SRP!$B$15:$B$19&lt;=E2123)/(SRP!$C$15:$C$19&gt;=E2123),SRP!$D$15:$D$19)*(G2123/100)*(E2123/1000)),IF(C2123="Ready to Drink",SUM(LOOKUP(2,1/(SRP!$B$10:$B$14&lt;=E2123)/(SRP!$C$10:$C$14&gt;=E2123),SRP!$D$10:$D$14)*(G2123/100)*(E2123/1000)),0))))),2)</f>
        <v>2.31</v>
      </c>
    </row>
    <row r="2124" spans="1:11" x14ac:dyDescent="0.35">
      <c r="A2124" s="2">
        <v>29328</v>
      </c>
      <c r="B2124" s="76" t="s">
        <v>1554</v>
      </c>
      <c r="C2124" s="76" t="s">
        <v>287</v>
      </c>
      <c r="D2124" s="76" t="s">
        <v>5266</v>
      </c>
      <c r="E2124" s="76">
        <v>473</v>
      </c>
      <c r="F2124" s="76">
        <v>24</v>
      </c>
      <c r="G2124" s="77">
        <v>5</v>
      </c>
      <c r="H2124" s="76" t="s">
        <v>3324</v>
      </c>
      <c r="I2124" s="77">
        <v>2.99</v>
      </c>
      <c r="J2124" s="2">
        <v>1</v>
      </c>
      <c r="K2124" s="119" cm="1">
        <f t="array" ref="K2124">ROUND(IF(C2124="Beer",SUM(LOOKUP(2,1/(SRP!$B$7:$B$9&lt;=E2124)/(SRP!$C$7:$C$9&gt;=E2124),SRP!$D$7:$D$9)*(G2124/100)*(E2124/1000)),IF(C2124="Spirits",SUM(LOOKUP(2,1/(SRP!$B$2:$B$6&lt;=E2124)/(SRP!$C$2:$C$6&gt;=E2124),SRP!$D$2:$D$6)*(G2124/100)*(E2124/1000)),IF(AND(C2124="Wine",D2124="Fortified Wines"),SUM(LOOKUP(2,1/(SRP!$B$20:$B$23&lt;=E2124)/(SRP!$C$20:$C$23&gt;=E2124),SRP!$D$20:$D$23)*(G2124/100)*(E2124/1000)),IF(C2124="Wine",SUM(LOOKUP(2,1/(SRP!$B$15:$B$19&lt;=E2124)/(SRP!$C$15:$C$19&gt;=E2124),SRP!$D$15:$D$19)*(G2124/100)*(E2124/1000)),IF(C2124="Ready to Drink",SUM(LOOKUP(2,1/(SRP!$B$10:$B$14&lt;=E2124)/(SRP!$C$10:$C$14&gt;=E2124),SRP!$D$10:$D$14)*(G2124/100)*(E2124/1000)),0))))),2)</f>
        <v>1.65</v>
      </c>
    </row>
    <row r="2125" spans="1:11" x14ac:dyDescent="0.35">
      <c r="A2125" s="2">
        <v>29328</v>
      </c>
      <c r="B2125" s="76" t="s">
        <v>1554</v>
      </c>
      <c r="C2125" s="76" t="s">
        <v>287</v>
      </c>
      <c r="D2125" s="76" t="s">
        <v>5266</v>
      </c>
      <c r="E2125" s="76">
        <v>473</v>
      </c>
      <c r="F2125" s="76">
        <v>24</v>
      </c>
      <c r="G2125" s="77">
        <v>5</v>
      </c>
      <c r="H2125" s="76" t="s">
        <v>3324</v>
      </c>
      <c r="I2125" s="77">
        <v>2.99</v>
      </c>
      <c r="J2125" s="2">
        <v>1</v>
      </c>
      <c r="K2125" s="119" cm="1">
        <f t="array" ref="K2125">ROUND(IF(C2125="Beer",SUM(LOOKUP(2,1/(SRP!$B$7:$B$9&lt;=E2125)/(SRP!$C$7:$C$9&gt;=E2125),SRP!$D$7:$D$9)*(G2125/100)*(E2125/1000)),IF(C2125="Spirits",SUM(LOOKUP(2,1/(SRP!$B$2:$B$6&lt;=E2125)/(SRP!$C$2:$C$6&gt;=E2125),SRP!$D$2:$D$6)*(G2125/100)*(E2125/1000)),IF(AND(C2125="Wine",D2125="Fortified Wines"),SUM(LOOKUP(2,1/(SRP!$B$20:$B$23&lt;=E2125)/(SRP!$C$20:$C$23&gt;=E2125),SRP!$D$20:$D$23)*(G2125/100)*(E2125/1000)),IF(C2125="Wine",SUM(LOOKUP(2,1/(SRP!$B$15:$B$19&lt;=E2125)/(SRP!$C$15:$C$19&gt;=E2125),SRP!$D$15:$D$19)*(G2125/100)*(E2125/1000)),IF(C2125="Ready to Drink",SUM(LOOKUP(2,1/(SRP!$B$10:$B$14&lt;=E2125)/(SRP!$C$10:$C$14&gt;=E2125),SRP!$D$10:$D$14)*(G2125/100)*(E2125/1000)),0))))),2)</f>
        <v>1.65</v>
      </c>
    </row>
    <row r="2126" spans="1:11" x14ac:dyDescent="0.35">
      <c r="A2126" s="2">
        <v>29329</v>
      </c>
      <c r="B2126" s="76" t="s">
        <v>1555</v>
      </c>
      <c r="C2126" s="76" t="s">
        <v>286</v>
      </c>
      <c r="D2126" s="76" t="s">
        <v>5236</v>
      </c>
      <c r="E2126" s="76">
        <v>750</v>
      </c>
      <c r="F2126" s="76">
        <v>6</v>
      </c>
      <c r="G2126" s="77">
        <v>14.7</v>
      </c>
      <c r="H2126" s="76" t="s">
        <v>3281</v>
      </c>
      <c r="I2126" s="77">
        <v>379.99</v>
      </c>
      <c r="J2126" s="2">
        <v>1</v>
      </c>
      <c r="K2126" s="119" cm="1">
        <f t="array" ref="K2126">ROUND(IF(C2126="Beer",SUM(LOOKUP(2,1/(SRP!$B$7:$B$9&lt;=E2126)/(SRP!$C$7:$C$9&gt;=E2126),SRP!$D$7:$D$9)*(G2126/100)*(E2126/1000)),IF(C2126="Spirits",SUM(LOOKUP(2,1/(SRP!$B$2:$B$6&lt;=E2126)/(SRP!$C$2:$C$6&gt;=E2126),SRP!$D$2:$D$6)*(G2126/100)*(E2126/1000)),IF(AND(C2126="Wine",D2126="Fortified Wines"),SUM(LOOKUP(2,1/(SRP!$B$20:$B$23&lt;=E2126)/(SRP!$C$20:$C$23&gt;=E2126),SRP!$D$20:$D$23)*(G2126/100)*(E2126/1000)),IF(C2126="Wine",SUM(LOOKUP(2,1/(SRP!$B$15:$B$19&lt;=E2126)/(SRP!$C$15:$C$19&gt;=E2126),SRP!$D$15:$D$19)*(G2126/100)*(E2126/1000)),IF(C2126="Ready to Drink",SUM(LOOKUP(2,1/(SRP!$B$10:$B$14&lt;=E2126)/(SRP!$C$10:$C$14&gt;=E2126),SRP!$D$10:$D$14)*(G2126/100)*(E2126/1000)),0))))),2)</f>
        <v>7.7</v>
      </c>
    </row>
    <row r="2127" spans="1:11" x14ac:dyDescent="0.35">
      <c r="A2127" s="2">
        <v>29330</v>
      </c>
      <c r="B2127" s="76" t="s">
        <v>1556</v>
      </c>
      <c r="C2127" s="76" t="s">
        <v>287</v>
      </c>
      <c r="D2127" s="76" t="s">
        <v>5266</v>
      </c>
      <c r="E2127" s="76">
        <v>4260</v>
      </c>
      <c r="F2127" s="76">
        <v>2</v>
      </c>
      <c r="G2127" s="77">
        <v>5</v>
      </c>
      <c r="H2127" s="76" t="s">
        <v>3324</v>
      </c>
      <c r="I2127" s="77">
        <v>23.49</v>
      </c>
      <c r="J2127" s="2">
        <v>12</v>
      </c>
      <c r="K2127" s="119" cm="1">
        <f t="array" ref="K2127">ROUND(IF(C2127="Beer",SUM(LOOKUP(2,1/(SRP!$B$7:$B$9&lt;=E2127)/(SRP!$C$7:$C$9&gt;=E2127),SRP!$D$7:$D$9)*(G2127/100)*(E2127/1000)),IF(C2127="Spirits",SUM(LOOKUP(2,1/(SRP!$B$2:$B$6&lt;=E2127)/(SRP!$C$2:$C$6&gt;=E2127),SRP!$D$2:$D$6)*(G2127/100)*(E2127/1000)),IF(AND(C2127="Wine",D2127="Fortified Wines"),SUM(LOOKUP(2,1/(SRP!$B$20:$B$23&lt;=E2127)/(SRP!$C$20:$C$23&gt;=E2127),SRP!$D$20:$D$23)*(G2127/100)*(E2127/1000)),IF(C2127="Wine",SUM(LOOKUP(2,1/(SRP!$B$15:$B$19&lt;=E2127)/(SRP!$C$15:$C$19&gt;=E2127),SRP!$D$15:$D$19)*(G2127/100)*(E2127/1000)),IF(C2127="Ready to Drink",SUM(LOOKUP(2,1/(SRP!$B$10:$B$14&lt;=E2127)/(SRP!$C$10:$C$14&gt;=E2127),SRP!$D$10:$D$14)*(G2127/100)*(E2127/1000)),0))))),2)</f>
        <v>14.87</v>
      </c>
    </row>
    <row r="2128" spans="1:11" x14ac:dyDescent="0.35">
      <c r="A2128" s="2">
        <v>29330</v>
      </c>
      <c r="B2128" s="76" t="s">
        <v>1556</v>
      </c>
      <c r="C2128" s="76" t="s">
        <v>287</v>
      </c>
      <c r="D2128" s="76" t="s">
        <v>5266</v>
      </c>
      <c r="E2128" s="76">
        <v>4260</v>
      </c>
      <c r="F2128" s="76">
        <v>2</v>
      </c>
      <c r="G2128" s="77">
        <v>5</v>
      </c>
      <c r="H2128" s="76" t="s">
        <v>3324</v>
      </c>
      <c r="I2128" s="77">
        <v>23.49</v>
      </c>
      <c r="J2128" s="2">
        <v>12</v>
      </c>
      <c r="K2128" s="119" cm="1">
        <f t="array" ref="K2128">ROUND(IF(C2128="Beer",SUM(LOOKUP(2,1/(SRP!$B$7:$B$9&lt;=E2128)/(SRP!$C$7:$C$9&gt;=E2128),SRP!$D$7:$D$9)*(G2128/100)*(E2128/1000)),IF(C2128="Spirits",SUM(LOOKUP(2,1/(SRP!$B$2:$B$6&lt;=E2128)/(SRP!$C$2:$C$6&gt;=E2128),SRP!$D$2:$D$6)*(G2128/100)*(E2128/1000)),IF(AND(C2128="Wine",D2128="Fortified Wines"),SUM(LOOKUP(2,1/(SRP!$B$20:$B$23&lt;=E2128)/(SRP!$C$20:$C$23&gt;=E2128),SRP!$D$20:$D$23)*(G2128/100)*(E2128/1000)),IF(C2128="Wine",SUM(LOOKUP(2,1/(SRP!$B$15:$B$19&lt;=E2128)/(SRP!$C$15:$C$19&gt;=E2128),SRP!$D$15:$D$19)*(G2128/100)*(E2128/1000)),IF(C2128="Ready to Drink",SUM(LOOKUP(2,1/(SRP!$B$10:$B$14&lt;=E2128)/(SRP!$C$10:$C$14&gt;=E2128),SRP!$D$10:$D$14)*(G2128/100)*(E2128/1000)),0))))),2)</f>
        <v>14.87</v>
      </c>
    </row>
    <row r="2129" spans="1:11" x14ac:dyDescent="0.35">
      <c r="A2129" s="2">
        <v>29332</v>
      </c>
      <c r="B2129" s="76" t="s">
        <v>1557</v>
      </c>
      <c r="C2129" s="76" t="s">
        <v>287</v>
      </c>
      <c r="D2129" s="76" t="s">
        <v>5230</v>
      </c>
      <c r="E2129" s="76">
        <v>740</v>
      </c>
      <c r="F2129" s="76">
        <v>12</v>
      </c>
      <c r="G2129" s="77">
        <v>4.7</v>
      </c>
      <c r="H2129" s="76" t="s">
        <v>3325</v>
      </c>
      <c r="I2129" s="77">
        <v>4.29</v>
      </c>
      <c r="J2129" s="2">
        <v>1</v>
      </c>
      <c r="K2129" s="119" cm="1">
        <f t="array" ref="K2129">ROUND(IF(C2129="Beer",SUM(LOOKUP(2,1/(SRP!$B$7:$B$9&lt;=E2129)/(SRP!$C$7:$C$9&gt;=E2129),SRP!$D$7:$D$9)*(G2129/100)*(E2129/1000)),IF(C2129="Spirits",SUM(LOOKUP(2,1/(SRP!$B$2:$B$6&lt;=E2129)/(SRP!$C$2:$C$6&gt;=E2129),SRP!$D$2:$D$6)*(G2129/100)*(E2129/1000)),IF(AND(C2129="Wine",D2129="Fortified Wines"),SUM(LOOKUP(2,1/(SRP!$B$20:$B$23&lt;=E2129)/(SRP!$C$20:$C$23&gt;=E2129),SRP!$D$20:$D$23)*(G2129/100)*(E2129/1000)),IF(C2129="Wine",SUM(LOOKUP(2,1/(SRP!$B$15:$B$19&lt;=E2129)/(SRP!$C$15:$C$19&gt;=E2129),SRP!$D$15:$D$19)*(G2129/100)*(E2129/1000)),IF(C2129="Ready to Drink",SUM(LOOKUP(2,1/(SRP!$B$10:$B$14&lt;=E2129)/(SRP!$C$10:$C$14&gt;=E2129),SRP!$D$10:$D$14)*(G2129/100)*(E2129/1000)),0))))),2)</f>
        <v>2.4300000000000002</v>
      </c>
    </row>
    <row r="2130" spans="1:11" x14ac:dyDescent="0.35">
      <c r="A2130" s="2">
        <v>29332</v>
      </c>
      <c r="B2130" s="76" t="s">
        <v>1557</v>
      </c>
      <c r="C2130" s="76" t="s">
        <v>287</v>
      </c>
      <c r="D2130" s="76" t="s">
        <v>5230</v>
      </c>
      <c r="E2130" s="76">
        <v>740</v>
      </c>
      <c r="F2130" s="76">
        <v>12</v>
      </c>
      <c r="G2130" s="77">
        <v>4.7</v>
      </c>
      <c r="H2130" s="76" t="s">
        <v>3325</v>
      </c>
      <c r="I2130" s="77">
        <v>4.29</v>
      </c>
      <c r="J2130" s="2">
        <v>1</v>
      </c>
      <c r="K2130" s="119" cm="1">
        <f t="array" ref="K2130">ROUND(IF(C2130="Beer",SUM(LOOKUP(2,1/(SRP!$B$7:$B$9&lt;=E2130)/(SRP!$C$7:$C$9&gt;=E2130),SRP!$D$7:$D$9)*(G2130/100)*(E2130/1000)),IF(C2130="Spirits",SUM(LOOKUP(2,1/(SRP!$B$2:$B$6&lt;=E2130)/(SRP!$C$2:$C$6&gt;=E2130),SRP!$D$2:$D$6)*(G2130/100)*(E2130/1000)),IF(AND(C2130="Wine",D2130="Fortified Wines"),SUM(LOOKUP(2,1/(SRP!$B$20:$B$23&lt;=E2130)/(SRP!$C$20:$C$23&gt;=E2130),SRP!$D$20:$D$23)*(G2130/100)*(E2130/1000)),IF(C2130="Wine",SUM(LOOKUP(2,1/(SRP!$B$15:$B$19&lt;=E2130)/(SRP!$C$15:$C$19&gt;=E2130),SRP!$D$15:$D$19)*(G2130/100)*(E2130/1000)),IF(C2130="Ready to Drink",SUM(LOOKUP(2,1/(SRP!$B$10:$B$14&lt;=E2130)/(SRP!$C$10:$C$14&gt;=E2130),SRP!$D$10:$D$14)*(G2130/100)*(E2130/1000)),0))))),2)</f>
        <v>2.4300000000000002</v>
      </c>
    </row>
    <row r="2131" spans="1:11" x14ac:dyDescent="0.35">
      <c r="A2131" s="2">
        <v>29333</v>
      </c>
      <c r="B2131" s="76" t="s">
        <v>1558</v>
      </c>
      <c r="C2131" s="76" t="s">
        <v>287</v>
      </c>
      <c r="D2131" s="76" t="s">
        <v>5230</v>
      </c>
      <c r="E2131" s="76">
        <v>2130</v>
      </c>
      <c r="F2131" s="76">
        <v>4</v>
      </c>
      <c r="G2131" s="77">
        <v>5</v>
      </c>
      <c r="H2131" s="76" t="s">
        <v>4999</v>
      </c>
      <c r="I2131" s="77">
        <v>12.79</v>
      </c>
      <c r="J2131" s="2">
        <v>6</v>
      </c>
      <c r="K2131" s="119" cm="1">
        <f t="array" ref="K2131">ROUND(IF(C2131="Beer",SUM(LOOKUP(2,1/(SRP!$B$7:$B$9&lt;=E2131)/(SRP!$C$7:$C$9&gt;=E2131),SRP!$D$7:$D$9)*(G2131/100)*(E2131/1000)),IF(C2131="Spirits",SUM(LOOKUP(2,1/(SRP!$B$2:$B$6&lt;=E2131)/(SRP!$C$2:$C$6&gt;=E2131),SRP!$D$2:$D$6)*(G2131/100)*(E2131/1000)),IF(AND(C2131="Wine",D2131="Fortified Wines"),SUM(LOOKUP(2,1/(SRP!$B$20:$B$23&lt;=E2131)/(SRP!$C$20:$C$23&gt;=E2131),SRP!$D$20:$D$23)*(G2131/100)*(E2131/1000)),IF(C2131="Wine",SUM(LOOKUP(2,1/(SRP!$B$15:$B$19&lt;=E2131)/(SRP!$C$15:$C$19&gt;=E2131),SRP!$D$15:$D$19)*(G2131/100)*(E2131/1000)),IF(C2131="Ready to Drink",SUM(LOOKUP(2,1/(SRP!$B$10:$B$14&lt;=E2131)/(SRP!$C$10:$C$14&gt;=E2131),SRP!$D$10:$D$14)*(G2131/100)*(E2131/1000)),0))))),2)</f>
        <v>7.43</v>
      </c>
    </row>
    <row r="2132" spans="1:11" x14ac:dyDescent="0.35">
      <c r="A2132" s="2">
        <v>29333</v>
      </c>
      <c r="B2132" s="76" t="s">
        <v>1558</v>
      </c>
      <c r="C2132" s="76" t="s">
        <v>287</v>
      </c>
      <c r="D2132" s="76" t="s">
        <v>5230</v>
      </c>
      <c r="E2132" s="76">
        <v>2130</v>
      </c>
      <c r="F2132" s="76">
        <v>4</v>
      </c>
      <c r="G2132" s="77">
        <v>5</v>
      </c>
      <c r="H2132" s="76" t="s">
        <v>4999</v>
      </c>
      <c r="I2132" s="77">
        <v>12.79</v>
      </c>
      <c r="J2132" s="2">
        <v>6</v>
      </c>
      <c r="K2132" s="119" cm="1">
        <f t="array" ref="K2132">ROUND(IF(C2132="Beer",SUM(LOOKUP(2,1/(SRP!$B$7:$B$9&lt;=E2132)/(SRP!$C$7:$C$9&gt;=E2132),SRP!$D$7:$D$9)*(G2132/100)*(E2132/1000)),IF(C2132="Spirits",SUM(LOOKUP(2,1/(SRP!$B$2:$B$6&lt;=E2132)/(SRP!$C$2:$C$6&gt;=E2132),SRP!$D$2:$D$6)*(G2132/100)*(E2132/1000)),IF(AND(C2132="Wine",D2132="Fortified Wines"),SUM(LOOKUP(2,1/(SRP!$B$20:$B$23&lt;=E2132)/(SRP!$C$20:$C$23&gt;=E2132),SRP!$D$20:$D$23)*(G2132/100)*(E2132/1000)),IF(C2132="Wine",SUM(LOOKUP(2,1/(SRP!$B$15:$B$19&lt;=E2132)/(SRP!$C$15:$C$19&gt;=E2132),SRP!$D$15:$D$19)*(G2132/100)*(E2132/1000)),IF(C2132="Ready to Drink",SUM(LOOKUP(2,1/(SRP!$B$10:$B$14&lt;=E2132)/(SRP!$C$10:$C$14&gt;=E2132),SRP!$D$10:$D$14)*(G2132/100)*(E2132/1000)),0))))),2)</f>
        <v>7.43</v>
      </c>
    </row>
    <row r="2133" spans="1:11" x14ac:dyDescent="0.35">
      <c r="A2133" s="2">
        <v>29337</v>
      </c>
      <c r="B2133" s="76" t="s">
        <v>1559</v>
      </c>
      <c r="C2133" s="76" t="s">
        <v>287</v>
      </c>
      <c r="D2133" s="76" t="s">
        <v>5240</v>
      </c>
      <c r="E2133" s="76">
        <v>473</v>
      </c>
      <c r="F2133" s="76">
        <v>24</v>
      </c>
      <c r="G2133" s="77">
        <v>7.5</v>
      </c>
      <c r="H2133" s="76" t="s">
        <v>3377</v>
      </c>
      <c r="I2133" s="77">
        <v>3.89</v>
      </c>
      <c r="J2133" s="2">
        <v>1</v>
      </c>
      <c r="K2133" s="119" cm="1">
        <f t="array" ref="K2133">ROUND(IF(C2133="Beer",SUM(LOOKUP(2,1/(SRP!$B$7:$B$9&lt;=E2133)/(SRP!$C$7:$C$9&gt;=E2133),SRP!$D$7:$D$9)*(G2133/100)*(E2133/1000)),IF(C2133="Spirits",SUM(LOOKUP(2,1/(SRP!$B$2:$B$6&lt;=E2133)/(SRP!$C$2:$C$6&gt;=E2133),SRP!$D$2:$D$6)*(G2133/100)*(E2133/1000)),IF(AND(C2133="Wine",D2133="Fortified Wines"),SUM(LOOKUP(2,1/(SRP!$B$20:$B$23&lt;=E2133)/(SRP!$C$20:$C$23&gt;=E2133),SRP!$D$20:$D$23)*(G2133/100)*(E2133/1000)),IF(C2133="Wine",SUM(LOOKUP(2,1/(SRP!$B$15:$B$19&lt;=E2133)/(SRP!$C$15:$C$19&gt;=E2133),SRP!$D$15:$D$19)*(G2133/100)*(E2133/1000)),IF(C2133="Ready to Drink",SUM(LOOKUP(2,1/(SRP!$B$10:$B$14&lt;=E2133)/(SRP!$C$10:$C$14&gt;=E2133),SRP!$D$10:$D$14)*(G2133/100)*(E2133/1000)),0))))),2)</f>
        <v>2.48</v>
      </c>
    </row>
    <row r="2134" spans="1:11" x14ac:dyDescent="0.35">
      <c r="A2134" s="2">
        <v>29337</v>
      </c>
      <c r="B2134" s="76" t="s">
        <v>1559</v>
      </c>
      <c r="C2134" s="76" t="s">
        <v>287</v>
      </c>
      <c r="D2134" s="76" t="s">
        <v>5240</v>
      </c>
      <c r="E2134" s="76">
        <v>473</v>
      </c>
      <c r="F2134" s="76">
        <v>24</v>
      </c>
      <c r="G2134" s="77">
        <v>7.5</v>
      </c>
      <c r="H2134" s="76" t="s">
        <v>3377</v>
      </c>
      <c r="I2134" s="77">
        <v>3.89</v>
      </c>
      <c r="J2134" s="2">
        <v>1</v>
      </c>
      <c r="K2134" s="119" cm="1">
        <f t="array" ref="K2134">ROUND(IF(C2134="Beer",SUM(LOOKUP(2,1/(SRP!$B$7:$B$9&lt;=E2134)/(SRP!$C$7:$C$9&gt;=E2134),SRP!$D$7:$D$9)*(G2134/100)*(E2134/1000)),IF(C2134="Spirits",SUM(LOOKUP(2,1/(SRP!$B$2:$B$6&lt;=E2134)/(SRP!$C$2:$C$6&gt;=E2134),SRP!$D$2:$D$6)*(G2134/100)*(E2134/1000)),IF(AND(C2134="Wine",D2134="Fortified Wines"),SUM(LOOKUP(2,1/(SRP!$B$20:$B$23&lt;=E2134)/(SRP!$C$20:$C$23&gt;=E2134),SRP!$D$20:$D$23)*(G2134/100)*(E2134/1000)),IF(C2134="Wine",SUM(LOOKUP(2,1/(SRP!$B$15:$B$19&lt;=E2134)/(SRP!$C$15:$C$19&gt;=E2134),SRP!$D$15:$D$19)*(G2134/100)*(E2134/1000)),IF(C2134="Ready to Drink",SUM(LOOKUP(2,1/(SRP!$B$10:$B$14&lt;=E2134)/(SRP!$C$10:$C$14&gt;=E2134),SRP!$D$10:$D$14)*(G2134/100)*(E2134/1000)),0))))),2)</f>
        <v>2.48</v>
      </c>
    </row>
    <row r="2135" spans="1:11" x14ac:dyDescent="0.35">
      <c r="A2135" s="2">
        <v>29352</v>
      </c>
      <c r="B2135" s="76" t="s">
        <v>1560</v>
      </c>
      <c r="C2135" s="76" t="s">
        <v>5938</v>
      </c>
      <c r="D2135" s="76" t="s">
        <v>5279</v>
      </c>
      <c r="E2135" s="76">
        <v>2130</v>
      </c>
      <c r="F2135" s="76">
        <v>4</v>
      </c>
      <c r="G2135" s="77">
        <v>5</v>
      </c>
      <c r="H2135" s="76" t="s">
        <v>3321</v>
      </c>
      <c r="I2135" s="77">
        <v>18.79</v>
      </c>
      <c r="J2135" s="2">
        <v>6</v>
      </c>
      <c r="K2135" s="119" cm="1">
        <f t="array" ref="K2135">ROUND(IF(C2135="Beer",SUM(LOOKUP(2,1/(SRP!$B$7:$B$9&lt;=E2135)/(SRP!$C$7:$C$9&gt;=E2135),SRP!$D$7:$D$9)*(G2135/100)*(E2135/1000)),IF(C2135="Spirits",SUM(LOOKUP(2,1/(SRP!$B$2:$B$6&lt;=E2135)/(SRP!$C$2:$C$6&gt;=E2135),SRP!$D$2:$D$6)*(G2135/100)*(E2135/1000)),IF(AND(C2135="Wine",D2135="Fortified Wines"),SUM(LOOKUP(2,1/(SRP!$B$20:$B$23&lt;=E2135)/(SRP!$C$20:$C$23&gt;=E2135),SRP!$D$20:$D$23)*(G2135/100)*(E2135/1000)),IF(C2135="Wine",SUM(LOOKUP(2,1/(SRP!$B$15:$B$19&lt;=E2135)/(SRP!$C$15:$C$19&gt;=E2135),SRP!$D$15:$D$19)*(G2135/100)*(E2135/1000)),IF(C2135="Ready to Drink",SUM(LOOKUP(2,1/(SRP!$B$10:$B$14&lt;=E2135)/(SRP!$C$10:$C$14&gt;=E2135),SRP!$D$10:$D$14)*(G2135/100)*(E2135/1000)),0))))),2)</f>
        <v>7.43</v>
      </c>
    </row>
    <row r="2136" spans="1:11" x14ac:dyDescent="0.35">
      <c r="A2136" s="2">
        <v>29373</v>
      </c>
      <c r="B2136" s="76" t="s">
        <v>1561</v>
      </c>
      <c r="C2136" s="76" t="s">
        <v>286</v>
      </c>
      <c r="D2136" s="76" t="s">
        <v>5258</v>
      </c>
      <c r="E2136" s="76">
        <v>750</v>
      </c>
      <c r="F2136" s="76">
        <v>12</v>
      </c>
      <c r="G2136" s="77">
        <v>6.5</v>
      </c>
      <c r="H2136" s="76" t="s">
        <v>6283</v>
      </c>
      <c r="I2136" s="77">
        <v>11.99</v>
      </c>
      <c r="J2136" s="2">
        <v>1</v>
      </c>
      <c r="K2136" s="119" cm="1">
        <f t="array" ref="K2136">ROUND(IF(C2136="Beer",SUM(LOOKUP(2,1/(SRP!$B$7:$B$9&lt;=E2136)/(SRP!$C$7:$C$9&gt;=E2136),SRP!$D$7:$D$9)*(G2136/100)*(E2136/1000)),IF(C2136="Spirits",SUM(LOOKUP(2,1/(SRP!$B$2:$B$6&lt;=E2136)/(SRP!$C$2:$C$6&gt;=E2136),SRP!$D$2:$D$6)*(G2136/100)*(E2136/1000)),IF(AND(C2136="Wine",D2136="Fortified Wines"),SUM(LOOKUP(2,1/(SRP!$B$20:$B$23&lt;=E2136)/(SRP!$C$20:$C$23&gt;=E2136),SRP!$D$20:$D$23)*(G2136/100)*(E2136/1000)),IF(C2136="Wine",SUM(LOOKUP(2,1/(SRP!$B$15:$B$19&lt;=E2136)/(SRP!$C$15:$C$19&gt;=E2136),SRP!$D$15:$D$19)*(G2136/100)*(E2136/1000)),IF(C2136="Ready to Drink",SUM(LOOKUP(2,1/(SRP!$B$10:$B$14&lt;=E2136)/(SRP!$C$10:$C$14&gt;=E2136),SRP!$D$10:$D$14)*(G2136/100)*(E2136/1000)),0))))),2)</f>
        <v>3.4</v>
      </c>
    </row>
    <row r="2137" spans="1:11" x14ac:dyDescent="0.35">
      <c r="A2137" s="2">
        <v>29375</v>
      </c>
      <c r="B2137" s="76" t="s">
        <v>1562</v>
      </c>
      <c r="C2137" s="76" t="s">
        <v>286</v>
      </c>
      <c r="D2137" s="76" t="s">
        <v>5248</v>
      </c>
      <c r="E2137" s="76">
        <v>750</v>
      </c>
      <c r="F2137" s="76">
        <v>3</v>
      </c>
      <c r="G2137" s="77">
        <v>13.5</v>
      </c>
      <c r="H2137" s="76" t="s">
        <v>6283</v>
      </c>
      <c r="I2137" s="77">
        <v>550.04999999999995</v>
      </c>
      <c r="J2137" s="2">
        <v>1</v>
      </c>
      <c r="K2137" s="119" cm="1">
        <f t="array" ref="K2137">ROUND(IF(C2137="Beer",SUM(LOOKUP(2,1/(SRP!$B$7:$B$9&lt;=E2137)/(SRP!$C$7:$C$9&gt;=E2137),SRP!$D$7:$D$9)*(G2137/100)*(E2137/1000)),IF(C2137="Spirits",SUM(LOOKUP(2,1/(SRP!$B$2:$B$6&lt;=E2137)/(SRP!$C$2:$C$6&gt;=E2137),SRP!$D$2:$D$6)*(G2137/100)*(E2137/1000)),IF(AND(C2137="Wine",D2137="Fortified Wines"),SUM(LOOKUP(2,1/(SRP!$B$20:$B$23&lt;=E2137)/(SRP!$C$20:$C$23&gt;=E2137),SRP!$D$20:$D$23)*(G2137/100)*(E2137/1000)),IF(C2137="Wine",SUM(LOOKUP(2,1/(SRP!$B$15:$B$19&lt;=E2137)/(SRP!$C$15:$C$19&gt;=E2137),SRP!$D$15:$D$19)*(G2137/100)*(E2137/1000)),IF(C2137="Ready to Drink",SUM(LOOKUP(2,1/(SRP!$B$10:$B$14&lt;=E2137)/(SRP!$C$10:$C$14&gt;=E2137),SRP!$D$10:$D$14)*(G2137/100)*(E2137/1000)),0))))),2)</f>
        <v>7.07</v>
      </c>
    </row>
    <row r="2138" spans="1:11" x14ac:dyDescent="0.35">
      <c r="A2138" s="2">
        <v>29377</v>
      </c>
      <c r="B2138" s="76" t="s">
        <v>2476</v>
      </c>
      <c r="C2138" s="76" t="s">
        <v>285</v>
      </c>
      <c r="D2138" s="76" t="s">
        <v>6949</v>
      </c>
      <c r="E2138" s="76">
        <v>750</v>
      </c>
      <c r="F2138" s="76">
        <v>12</v>
      </c>
      <c r="G2138" s="77">
        <v>35</v>
      </c>
      <c r="H2138" s="76" t="s">
        <v>3280</v>
      </c>
      <c r="I2138" s="77">
        <v>33.99</v>
      </c>
      <c r="J2138" s="2">
        <v>1</v>
      </c>
      <c r="K2138" s="119" cm="1">
        <f t="array" ref="K2138">ROUND(IF(C2138="Beer",SUM(LOOKUP(2,1/(SRP!$B$7:$B$9&lt;=E2138)/(SRP!$C$7:$C$9&gt;=E2138),SRP!$D$7:$D$9)*(G2138/100)*(E2138/1000)),IF(C2138="Spirits",SUM(LOOKUP(2,1/(SRP!$B$2:$B$6&lt;=E2138)/(SRP!$C$2:$C$6&gt;=E2138),SRP!$D$2:$D$6)*(G2138/100)*(E2138/1000)),IF(AND(C2138="Wine",D2138="Fortified Wines"),SUM(LOOKUP(2,1/(SRP!$B$20:$B$23&lt;=E2138)/(SRP!$C$20:$C$23&gt;=E2138),SRP!$D$20:$D$23)*(G2138/100)*(E2138/1000)),IF(C2138="Wine",SUM(LOOKUP(2,1/(SRP!$B$15:$B$19&lt;=E2138)/(SRP!$C$15:$C$19&gt;=E2138),SRP!$D$15:$D$19)*(G2138/100)*(E2138/1000)),IF(C2138="Ready to Drink",SUM(LOOKUP(2,1/(SRP!$B$10:$B$14&lt;=E2138)/(SRP!$C$10:$C$14&gt;=E2138),SRP!$D$10:$D$14)*(G2138/100)*(E2138/1000)),0))))),2)</f>
        <v>18.329999999999998</v>
      </c>
    </row>
    <row r="2139" spans="1:11" x14ac:dyDescent="0.35">
      <c r="A2139" s="2">
        <v>29400</v>
      </c>
      <c r="B2139" s="76" t="s">
        <v>2465</v>
      </c>
      <c r="C2139" s="76" t="s">
        <v>287</v>
      </c>
      <c r="D2139" s="76" t="s">
        <v>5240</v>
      </c>
      <c r="E2139" s="76">
        <v>750</v>
      </c>
      <c r="F2139" s="76">
        <v>12</v>
      </c>
      <c r="G2139" s="77">
        <v>6</v>
      </c>
      <c r="H2139" s="76" t="s">
        <v>3355</v>
      </c>
      <c r="I2139" s="77">
        <v>10.050000000000001</v>
      </c>
      <c r="J2139" s="2">
        <v>1</v>
      </c>
      <c r="K2139" s="119" cm="1">
        <f t="array" ref="K2139">ROUND(IF(C2139="Beer",SUM(LOOKUP(2,1/(SRP!$B$7:$B$9&lt;=E2139)/(SRP!$C$7:$C$9&gt;=E2139),SRP!$D$7:$D$9)*(G2139/100)*(E2139/1000)),IF(C2139="Spirits",SUM(LOOKUP(2,1/(SRP!$B$2:$B$6&lt;=E2139)/(SRP!$C$2:$C$6&gt;=E2139),SRP!$D$2:$D$6)*(G2139/100)*(E2139/1000)),IF(AND(C2139="Wine",D2139="Fortified Wines"),SUM(LOOKUP(2,1/(SRP!$B$20:$B$23&lt;=E2139)/(SRP!$C$20:$C$23&gt;=E2139),SRP!$D$20:$D$23)*(G2139/100)*(E2139/1000)),IF(C2139="Wine",SUM(LOOKUP(2,1/(SRP!$B$15:$B$19&lt;=E2139)/(SRP!$C$15:$C$19&gt;=E2139),SRP!$D$15:$D$19)*(G2139/100)*(E2139/1000)),IF(C2139="Ready to Drink",SUM(LOOKUP(2,1/(SRP!$B$10:$B$14&lt;=E2139)/(SRP!$C$10:$C$14&gt;=E2139),SRP!$D$10:$D$14)*(G2139/100)*(E2139/1000)),0))))),2)</f>
        <v>3.14</v>
      </c>
    </row>
    <row r="2140" spans="1:11" x14ac:dyDescent="0.35">
      <c r="A2140" s="2">
        <v>29400</v>
      </c>
      <c r="B2140" s="76" t="s">
        <v>2465</v>
      </c>
      <c r="C2140" s="76" t="s">
        <v>287</v>
      </c>
      <c r="D2140" s="76" t="s">
        <v>5240</v>
      </c>
      <c r="E2140" s="76">
        <v>750</v>
      </c>
      <c r="F2140" s="76">
        <v>12</v>
      </c>
      <c r="G2140" s="77">
        <v>6</v>
      </c>
      <c r="H2140" s="76" t="s">
        <v>3355</v>
      </c>
      <c r="I2140" s="77">
        <v>10.050000000000001</v>
      </c>
      <c r="J2140" s="2">
        <v>1</v>
      </c>
      <c r="K2140" s="119" cm="1">
        <f t="array" ref="K2140">ROUND(IF(C2140="Beer",SUM(LOOKUP(2,1/(SRP!$B$7:$B$9&lt;=E2140)/(SRP!$C$7:$C$9&gt;=E2140),SRP!$D$7:$D$9)*(G2140/100)*(E2140/1000)),IF(C2140="Spirits",SUM(LOOKUP(2,1/(SRP!$B$2:$B$6&lt;=E2140)/(SRP!$C$2:$C$6&gt;=E2140),SRP!$D$2:$D$6)*(G2140/100)*(E2140/1000)),IF(AND(C2140="Wine",D2140="Fortified Wines"),SUM(LOOKUP(2,1/(SRP!$B$20:$B$23&lt;=E2140)/(SRP!$C$20:$C$23&gt;=E2140),SRP!$D$20:$D$23)*(G2140/100)*(E2140/1000)),IF(C2140="Wine",SUM(LOOKUP(2,1/(SRP!$B$15:$B$19&lt;=E2140)/(SRP!$C$15:$C$19&gt;=E2140),SRP!$D$15:$D$19)*(G2140/100)*(E2140/1000)),IF(C2140="Ready to Drink",SUM(LOOKUP(2,1/(SRP!$B$10:$B$14&lt;=E2140)/(SRP!$C$10:$C$14&gt;=E2140),SRP!$D$10:$D$14)*(G2140/100)*(E2140/1000)),0))))),2)</f>
        <v>3.14</v>
      </c>
    </row>
    <row r="2141" spans="1:11" x14ac:dyDescent="0.35">
      <c r="A2141" s="2">
        <v>29420</v>
      </c>
      <c r="B2141" s="76" t="s">
        <v>2477</v>
      </c>
      <c r="C2141" s="76" t="s">
        <v>285</v>
      </c>
      <c r="D2141" s="76" t="s">
        <v>5270</v>
      </c>
      <c r="E2141" s="76">
        <v>50</v>
      </c>
      <c r="F2141" s="76">
        <v>120</v>
      </c>
      <c r="G2141" s="77">
        <v>33</v>
      </c>
      <c r="H2141" s="76" t="s">
        <v>3303</v>
      </c>
      <c r="I2141" s="77">
        <v>2.4900000000000002</v>
      </c>
      <c r="J2141" s="2">
        <v>1</v>
      </c>
      <c r="K2141" s="119" cm="1">
        <f t="array" ref="K2141">ROUND(IF(C2141="Beer",SUM(LOOKUP(2,1/(SRP!$B$7:$B$9&lt;=E2141)/(SRP!$C$7:$C$9&gt;=E2141),SRP!$D$7:$D$9)*(G2141/100)*(E2141/1000)),IF(C2141="Spirits",SUM(LOOKUP(2,1/(SRP!$B$2:$B$6&lt;=E2141)/(SRP!$C$2:$C$6&gt;=E2141),SRP!$D$2:$D$6)*(G2141/100)*(E2141/1000)),IF(AND(C2141="Wine",D2141="Fortified Wines"),SUM(LOOKUP(2,1/(SRP!$B$20:$B$23&lt;=E2141)/(SRP!$C$20:$C$23&gt;=E2141),SRP!$D$20:$D$23)*(G2141/100)*(E2141/1000)),IF(C2141="Wine",SUM(LOOKUP(2,1/(SRP!$B$15:$B$19&lt;=E2141)/(SRP!$C$15:$C$19&gt;=E2141),SRP!$D$15:$D$19)*(G2141/100)*(E2141/1000)),IF(C2141="Ready to Drink",SUM(LOOKUP(2,1/(SRP!$B$10:$B$14&lt;=E2141)/(SRP!$C$10:$C$14&gt;=E2141),SRP!$D$10:$D$14)*(G2141/100)*(E2141/1000)),0))))),2)</f>
        <v>1.92</v>
      </c>
    </row>
    <row r="2142" spans="1:11" x14ac:dyDescent="0.35">
      <c r="A2142" s="2">
        <v>29442</v>
      </c>
      <c r="B2142" s="76" t="s">
        <v>2478</v>
      </c>
      <c r="C2142" s="76" t="s">
        <v>285</v>
      </c>
      <c r="D2142" s="76" t="s">
        <v>5259</v>
      </c>
      <c r="E2142" s="76">
        <v>750</v>
      </c>
      <c r="F2142" s="76">
        <v>6</v>
      </c>
      <c r="G2142" s="77">
        <v>40</v>
      </c>
      <c r="H2142" s="76" t="s">
        <v>3279</v>
      </c>
      <c r="I2142" s="77">
        <v>70.290000000000006</v>
      </c>
      <c r="J2142" s="2">
        <v>1</v>
      </c>
      <c r="K2142" s="119" cm="1">
        <f t="array" ref="K2142">ROUND(IF(C2142="Beer",SUM(LOOKUP(2,1/(SRP!$B$7:$B$9&lt;=E2142)/(SRP!$C$7:$C$9&gt;=E2142),SRP!$D$7:$D$9)*(G2142/100)*(E2142/1000)),IF(C2142="Spirits",SUM(LOOKUP(2,1/(SRP!$B$2:$B$6&lt;=E2142)/(SRP!$C$2:$C$6&gt;=E2142),SRP!$D$2:$D$6)*(G2142/100)*(E2142/1000)),IF(AND(C2142="Wine",D2142="Fortified Wines"),SUM(LOOKUP(2,1/(SRP!$B$20:$B$23&lt;=E2142)/(SRP!$C$20:$C$23&gt;=E2142),SRP!$D$20:$D$23)*(G2142/100)*(E2142/1000)),IF(C2142="Wine",SUM(LOOKUP(2,1/(SRP!$B$15:$B$19&lt;=E2142)/(SRP!$C$15:$C$19&gt;=E2142),SRP!$D$15:$D$19)*(G2142/100)*(E2142/1000)),IF(C2142="Ready to Drink",SUM(LOOKUP(2,1/(SRP!$B$10:$B$14&lt;=E2142)/(SRP!$C$10:$C$14&gt;=E2142),SRP!$D$10:$D$14)*(G2142/100)*(E2142/1000)),0))))),2)</f>
        <v>20.94</v>
      </c>
    </row>
    <row r="2143" spans="1:11" x14ac:dyDescent="0.35">
      <c r="A2143" s="2">
        <v>29443</v>
      </c>
      <c r="B2143" s="76" t="s">
        <v>5974</v>
      </c>
      <c r="C2143" s="76" t="s">
        <v>286</v>
      </c>
      <c r="D2143" s="76" t="s">
        <v>5258</v>
      </c>
      <c r="E2143" s="76">
        <v>750</v>
      </c>
      <c r="F2143" s="76">
        <v>6</v>
      </c>
      <c r="G2143" s="77">
        <v>7</v>
      </c>
      <c r="H2143" s="76" t="s">
        <v>3992</v>
      </c>
      <c r="I2143" s="77">
        <v>15.4</v>
      </c>
      <c r="J2143" s="2">
        <v>1</v>
      </c>
      <c r="K2143" s="119" cm="1">
        <f t="array" ref="K2143">ROUND(IF(C2143="Beer",SUM(LOOKUP(2,1/(SRP!$B$7:$B$9&lt;=E2143)/(SRP!$C$7:$C$9&gt;=E2143),SRP!$D$7:$D$9)*(G2143/100)*(E2143/1000)),IF(C2143="Spirits",SUM(LOOKUP(2,1/(SRP!$B$2:$B$6&lt;=E2143)/(SRP!$C$2:$C$6&gt;=E2143),SRP!$D$2:$D$6)*(G2143/100)*(E2143/1000)),IF(AND(C2143="Wine",D2143="Fortified Wines"),SUM(LOOKUP(2,1/(SRP!$B$20:$B$23&lt;=E2143)/(SRP!$C$20:$C$23&gt;=E2143),SRP!$D$20:$D$23)*(G2143/100)*(E2143/1000)),IF(C2143="Wine",SUM(LOOKUP(2,1/(SRP!$B$15:$B$19&lt;=E2143)/(SRP!$C$15:$C$19&gt;=E2143),SRP!$D$15:$D$19)*(G2143/100)*(E2143/1000)),IF(C2143="Ready to Drink",SUM(LOOKUP(2,1/(SRP!$B$10:$B$14&lt;=E2143)/(SRP!$C$10:$C$14&gt;=E2143),SRP!$D$10:$D$14)*(G2143/100)*(E2143/1000)),0))))),2)</f>
        <v>3.67</v>
      </c>
    </row>
    <row r="2144" spans="1:11" x14ac:dyDescent="0.35">
      <c r="A2144" s="2">
        <v>29467</v>
      </c>
      <c r="B2144" s="76" t="s">
        <v>2166</v>
      </c>
      <c r="C2144" s="76" t="s">
        <v>287</v>
      </c>
      <c r="D2144" s="76" t="s">
        <v>5240</v>
      </c>
      <c r="E2144" s="76">
        <v>473</v>
      </c>
      <c r="F2144" s="76">
        <v>24</v>
      </c>
      <c r="G2144" s="77">
        <v>8</v>
      </c>
      <c r="H2144" s="76" t="s">
        <v>3391</v>
      </c>
      <c r="I2144" s="77">
        <v>4.8499999999999996</v>
      </c>
      <c r="J2144" s="2">
        <v>1</v>
      </c>
      <c r="K2144" s="119" cm="1">
        <f t="array" ref="K2144">ROUND(IF(C2144="Beer",SUM(LOOKUP(2,1/(SRP!$B$7:$B$9&lt;=E2144)/(SRP!$C$7:$C$9&gt;=E2144),SRP!$D$7:$D$9)*(G2144/100)*(E2144/1000)),IF(C2144="Spirits",SUM(LOOKUP(2,1/(SRP!$B$2:$B$6&lt;=E2144)/(SRP!$C$2:$C$6&gt;=E2144),SRP!$D$2:$D$6)*(G2144/100)*(E2144/1000)),IF(AND(C2144="Wine",D2144="Fortified Wines"),SUM(LOOKUP(2,1/(SRP!$B$20:$B$23&lt;=E2144)/(SRP!$C$20:$C$23&gt;=E2144),SRP!$D$20:$D$23)*(G2144/100)*(E2144/1000)),IF(C2144="Wine",SUM(LOOKUP(2,1/(SRP!$B$15:$B$19&lt;=E2144)/(SRP!$C$15:$C$19&gt;=E2144),SRP!$D$15:$D$19)*(G2144/100)*(E2144/1000)),IF(C2144="Ready to Drink",SUM(LOOKUP(2,1/(SRP!$B$10:$B$14&lt;=E2144)/(SRP!$C$10:$C$14&gt;=E2144),SRP!$D$10:$D$14)*(G2144/100)*(E2144/1000)),0))))),2)</f>
        <v>2.64</v>
      </c>
    </row>
    <row r="2145" spans="1:11" x14ac:dyDescent="0.35">
      <c r="A2145" s="2">
        <v>29467</v>
      </c>
      <c r="B2145" s="76" t="s">
        <v>2166</v>
      </c>
      <c r="C2145" s="76" t="s">
        <v>287</v>
      </c>
      <c r="D2145" s="76" t="s">
        <v>5240</v>
      </c>
      <c r="E2145" s="76">
        <v>473</v>
      </c>
      <c r="F2145" s="76">
        <v>24</v>
      </c>
      <c r="G2145" s="77">
        <v>8</v>
      </c>
      <c r="H2145" s="76" t="s">
        <v>3391</v>
      </c>
      <c r="I2145" s="77">
        <v>4.8499999999999996</v>
      </c>
      <c r="J2145" s="2">
        <v>1</v>
      </c>
      <c r="K2145" s="119" cm="1">
        <f t="array" ref="K2145">ROUND(IF(C2145="Beer",SUM(LOOKUP(2,1/(SRP!$B$7:$B$9&lt;=E2145)/(SRP!$C$7:$C$9&gt;=E2145),SRP!$D$7:$D$9)*(G2145/100)*(E2145/1000)),IF(C2145="Spirits",SUM(LOOKUP(2,1/(SRP!$B$2:$B$6&lt;=E2145)/(SRP!$C$2:$C$6&gt;=E2145),SRP!$D$2:$D$6)*(G2145/100)*(E2145/1000)),IF(AND(C2145="Wine",D2145="Fortified Wines"),SUM(LOOKUP(2,1/(SRP!$B$20:$B$23&lt;=E2145)/(SRP!$C$20:$C$23&gt;=E2145),SRP!$D$20:$D$23)*(G2145/100)*(E2145/1000)),IF(C2145="Wine",SUM(LOOKUP(2,1/(SRP!$B$15:$B$19&lt;=E2145)/(SRP!$C$15:$C$19&gt;=E2145),SRP!$D$15:$D$19)*(G2145/100)*(E2145/1000)),IF(C2145="Ready to Drink",SUM(LOOKUP(2,1/(SRP!$B$10:$B$14&lt;=E2145)/(SRP!$C$10:$C$14&gt;=E2145),SRP!$D$10:$D$14)*(G2145/100)*(E2145/1000)),0))))),2)</f>
        <v>2.64</v>
      </c>
    </row>
    <row r="2146" spans="1:11" x14ac:dyDescent="0.35">
      <c r="A2146" s="2">
        <v>29476</v>
      </c>
      <c r="B2146" s="76" t="s">
        <v>2199</v>
      </c>
      <c r="C2146" s="76" t="s">
        <v>287</v>
      </c>
      <c r="D2146" s="76" t="s">
        <v>5271</v>
      </c>
      <c r="E2146" s="76">
        <v>8520</v>
      </c>
      <c r="F2146" s="76">
        <v>1</v>
      </c>
      <c r="G2146" s="77">
        <v>4</v>
      </c>
      <c r="H2146" s="76" t="s">
        <v>3330</v>
      </c>
      <c r="I2146" s="77">
        <v>47.99</v>
      </c>
      <c r="J2146" s="2">
        <v>24</v>
      </c>
      <c r="K2146" s="119" cm="1">
        <f t="array" ref="K2146">ROUND(IF(C2146="Beer",SUM(LOOKUP(2,1/(SRP!$B$7:$B$9&lt;=E2146)/(SRP!$C$7:$C$9&gt;=E2146),SRP!$D$7:$D$9)*(G2146/100)*(E2146/1000)),IF(C2146="Spirits",SUM(LOOKUP(2,1/(SRP!$B$2:$B$6&lt;=E2146)/(SRP!$C$2:$C$6&gt;=E2146),SRP!$D$2:$D$6)*(G2146/100)*(E2146/1000)),IF(AND(C2146="Wine",D2146="Fortified Wines"),SUM(LOOKUP(2,1/(SRP!$B$20:$B$23&lt;=E2146)/(SRP!$C$20:$C$23&gt;=E2146),SRP!$D$20:$D$23)*(G2146/100)*(E2146/1000)),IF(C2146="Wine",SUM(LOOKUP(2,1/(SRP!$B$15:$B$19&lt;=E2146)/(SRP!$C$15:$C$19&gt;=E2146),SRP!$D$15:$D$19)*(G2146/100)*(E2146/1000)),IF(C2146="Ready to Drink",SUM(LOOKUP(2,1/(SRP!$B$10:$B$14&lt;=E2146)/(SRP!$C$10:$C$14&gt;=E2146),SRP!$D$10:$D$14)*(G2146/100)*(E2146/1000)),0))))),2)</f>
        <v>23.79</v>
      </c>
    </row>
    <row r="2147" spans="1:11" x14ac:dyDescent="0.35">
      <c r="A2147" s="2">
        <v>29476</v>
      </c>
      <c r="B2147" s="76" t="s">
        <v>2199</v>
      </c>
      <c r="C2147" s="76" t="s">
        <v>287</v>
      </c>
      <c r="D2147" s="76" t="s">
        <v>5271</v>
      </c>
      <c r="E2147" s="76">
        <v>8520</v>
      </c>
      <c r="F2147" s="76">
        <v>1</v>
      </c>
      <c r="G2147" s="77">
        <v>4</v>
      </c>
      <c r="H2147" s="76" t="s">
        <v>3330</v>
      </c>
      <c r="I2147" s="77">
        <v>47.99</v>
      </c>
      <c r="J2147" s="2">
        <v>24</v>
      </c>
      <c r="K2147" s="119" cm="1">
        <f t="array" ref="K2147">ROUND(IF(C2147="Beer",SUM(LOOKUP(2,1/(SRP!$B$7:$B$9&lt;=E2147)/(SRP!$C$7:$C$9&gt;=E2147),SRP!$D$7:$D$9)*(G2147/100)*(E2147/1000)),IF(C2147="Spirits",SUM(LOOKUP(2,1/(SRP!$B$2:$B$6&lt;=E2147)/(SRP!$C$2:$C$6&gt;=E2147),SRP!$D$2:$D$6)*(G2147/100)*(E2147/1000)),IF(AND(C2147="Wine",D2147="Fortified Wines"),SUM(LOOKUP(2,1/(SRP!$B$20:$B$23&lt;=E2147)/(SRP!$C$20:$C$23&gt;=E2147),SRP!$D$20:$D$23)*(G2147/100)*(E2147/1000)),IF(C2147="Wine",SUM(LOOKUP(2,1/(SRP!$B$15:$B$19&lt;=E2147)/(SRP!$C$15:$C$19&gt;=E2147),SRP!$D$15:$D$19)*(G2147/100)*(E2147/1000)),IF(C2147="Ready to Drink",SUM(LOOKUP(2,1/(SRP!$B$10:$B$14&lt;=E2147)/(SRP!$C$10:$C$14&gt;=E2147),SRP!$D$10:$D$14)*(G2147/100)*(E2147/1000)),0))))),2)</f>
        <v>23.79</v>
      </c>
    </row>
    <row r="2148" spans="1:11" x14ac:dyDescent="0.35">
      <c r="A2148" s="2">
        <v>29512</v>
      </c>
      <c r="B2148" s="76" t="s">
        <v>2230</v>
      </c>
      <c r="C2148" s="76" t="s">
        <v>287</v>
      </c>
      <c r="D2148" s="76" t="s">
        <v>5240</v>
      </c>
      <c r="E2148" s="76">
        <v>473</v>
      </c>
      <c r="F2148" s="76">
        <v>24</v>
      </c>
      <c r="G2148" s="77">
        <v>7</v>
      </c>
      <c r="H2148" s="76" t="s">
        <v>3375</v>
      </c>
      <c r="I2148" s="77">
        <v>4.49</v>
      </c>
      <c r="J2148" s="2">
        <v>1</v>
      </c>
      <c r="K2148" s="119" cm="1">
        <f t="array" ref="K2148">ROUND(IF(C2148="Beer",SUM(LOOKUP(2,1/(SRP!$B$7:$B$9&lt;=E2148)/(SRP!$C$7:$C$9&gt;=E2148),SRP!$D$7:$D$9)*(G2148/100)*(E2148/1000)),IF(C2148="Spirits",SUM(LOOKUP(2,1/(SRP!$B$2:$B$6&lt;=E2148)/(SRP!$C$2:$C$6&gt;=E2148),SRP!$D$2:$D$6)*(G2148/100)*(E2148/1000)),IF(AND(C2148="Wine",D2148="Fortified Wines"),SUM(LOOKUP(2,1/(SRP!$B$20:$B$23&lt;=E2148)/(SRP!$C$20:$C$23&gt;=E2148),SRP!$D$20:$D$23)*(G2148/100)*(E2148/1000)),IF(C2148="Wine",SUM(LOOKUP(2,1/(SRP!$B$15:$B$19&lt;=E2148)/(SRP!$C$15:$C$19&gt;=E2148),SRP!$D$15:$D$19)*(G2148/100)*(E2148/1000)),IF(C2148="Ready to Drink",SUM(LOOKUP(2,1/(SRP!$B$10:$B$14&lt;=E2148)/(SRP!$C$10:$C$14&gt;=E2148),SRP!$D$10:$D$14)*(G2148/100)*(E2148/1000)),0))))),2)</f>
        <v>2.31</v>
      </c>
    </row>
    <row r="2149" spans="1:11" x14ac:dyDescent="0.35">
      <c r="A2149" s="2">
        <v>29525</v>
      </c>
      <c r="B2149" s="76" t="s">
        <v>2175</v>
      </c>
      <c r="C2149" s="76" t="s">
        <v>287</v>
      </c>
      <c r="D2149" s="76" t="s">
        <v>5230</v>
      </c>
      <c r="E2149" s="76">
        <v>473</v>
      </c>
      <c r="F2149" s="76">
        <v>24</v>
      </c>
      <c r="G2149" s="77">
        <v>5</v>
      </c>
      <c r="H2149" s="76" t="s">
        <v>3387</v>
      </c>
      <c r="I2149" s="77">
        <v>3.99</v>
      </c>
      <c r="J2149" s="2">
        <v>1</v>
      </c>
      <c r="K2149" s="119" cm="1">
        <f t="array" ref="K2149">ROUND(IF(C2149="Beer",SUM(LOOKUP(2,1/(SRP!$B$7:$B$9&lt;=E2149)/(SRP!$C$7:$C$9&gt;=E2149),SRP!$D$7:$D$9)*(G2149/100)*(E2149/1000)),IF(C2149="Spirits",SUM(LOOKUP(2,1/(SRP!$B$2:$B$6&lt;=E2149)/(SRP!$C$2:$C$6&gt;=E2149),SRP!$D$2:$D$6)*(G2149/100)*(E2149/1000)),IF(AND(C2149="Wine",D2149="Fortified Wines"),SUM(LOOKUP(2,1/(SRP!$B$20:$B$23&lt;=E2149)/(SRP!$C$20:$C$23&gt;=E2149),SRP!$D$20:$D$23)*(G2149/100)*(E2149/1000)),IF(C2149="Wine",SUM(LOOKUP(2,1/(SRP!$B$15:$B$19&lt;=E2149)/(SRP!$C$15:$C$19&gt;=E2149),SRP!$D$15:$D$19)*(G2149/100)*(E2149/1000)),IF(C2149="Ready to Drink",SUM(LOOKUP(2,1/(SRP!$B$10:$B$14&lt;=E2149)/(SRP!$C$10:$C$14&gt;=E2149),SRP!$D$10:$D$14)*(G2149/100)*(E2149/1000)),0))))),2)</f>
        <v>1.65</v>
      </c>
    </row>
    <row r="2150" spans="1:11" x14ac:dyDescent="0.35">
      <c r="A2150" s="2">
        <v>29525</v>
      </c>
      <c r="B2150" s="76" t="s">
        <v>2175</v>
      </c>
      <c r="C2150" s="76" t="s">
        <v>287</v>
      </c>
      <c r="D2150" s="76" t="s">
        <v>5230</v>
      </c>
      <c r="E2150" s="76">
        <v>473</v>
      </c>
      <c r="F2150" s="76">
        <v>24</v>
      </c>
      <c r="G2150" s="77">
        <v>5</v>
      </c>
      <c r="H2150" s="76" t="s">
        <v>3387</v>
      </c>
      <c r="I2150" s="77">
        <v>3.99</v>
      </c>
      <c r="J2150" s="2">
        <v>1</v>
      </c>
      <c r="K2150" s="119" cm="1">
        <f t="array" ref="K2150">ROUND(IF(C2150="Beer",SUM(LOOKUP(2,1/(SRP!$B$7:$B$9&lt;=E2150)/(SRP!$C$7:$C$9&gt;=E2150),SRP!$D$7:$D$9)*(G2150/100)*(E2150/1000)),IF(C2150="Spirits",SUM(LOOKUP(2,1/(SRP!$B$2:$B$6&lt;=E2150)/(SRP!$C$2:$C$6&gt;=E2150),SRP!$D$2:$D$6)*(G2150/100)*(E2150/1000)),IF(AND(C2150="Wine",D2150="Fortified Wines"),SUM(LOOKUP(2,1/(SRP!$B$20:$B$23&lt;=E2150)/(SRP!$C$20:$C$23&gt;=E2150),SRP!$D$20:$D$23)*(G2150/100)*(E2150/1000)),IF(C2150="Wine",SUM(LOOKUP(2,1/(SRP!$B$15:$B$19&lt;=E2150)/(SRP!$C$15:$C$19&gt;=E2150),SRP!$D$15:$D$19)*(G2150/100)*(E2150/1000)),IF(C2150="Ready to Drink",SUM(LOOKUP(2,1/(SRP!$B$10:$B$14&lt;=E2150)/(SRP!$C$10:$C$14&gt;=E2150),SRP!$D$10:$D$14)*(G2150/100)*(E2150/1000)),0))))),2)</f>
        <v>1.65</v>
      </c>
    </row>
    <row r="2151" spans="1:11" x14ac:dyDescent="0.35">
      <c r="A2151" s="2">
        <v>29526</v>
      </c>
      <c r="B2151" s="76" t="s">
        <v>2176</v>
      </c>
      <c r="C2151" s="76" t="s">
        <v>287</v>
      </c>
      <c r="D2151" s="76" t="s">
        <v>5240</v>
      </c>
      <c r="E2151" s="76">
        <v>473</v>
      </c>
      <c r="F2151" s="76">
        <v>24</v>
      </c>
      <c r="G2151" s="77">
        <v>6.5</v>
      </c>
      <c r="H2151" s="76" t="s">
        <v>3387</v>
      </c>
      <c r="I2151" s="77">
        <v>4.49</v>
      </c>
      <c r="J2151" s="2">
        <v>1</v>
      </c>
      <c r="K2151" s="119" cm="1">
        <f t="array" ref="K2151">ROUND(IF(C2151="Beer",SUM(LOOKUP(2,1/(SRP!$B$7:$B$9&lt;=E2151)/(SRP!$C$7:$C$9&gt;=E2151),SRP!$D$7:$D$9)*(G2151/100)*(E2151/1000)),IF(C2151="Spirits",SUM(LOOKUP(2,1/(SRP!$B$2:$B$6&lt;=E2151)/(SRP!$C$2:$C$6&gt;=E2151),SRP!$D$2:$D$6)*(G2151/100)*(E2151/1000)),IF(AND(C2151="Wine",D2151="Fortified Wines"),SUM(LOOKUP(2,1/(SRP!$B$20:$B$23&lt;=E2151)/(SRP!$C$20:$C$23&gt;=E2151),SRP!$D$20:$D$23)*(G2151/100)*(E2151/1000)),IF(C2151="Wine",SUM(LOOKUP(2,1/(SRP!$B$15:$B$19&lt;=E2151)/(SRP!$C$15:$C$19&gt;=E2151),SRP!$D$15:$D$19)*(G2151/100)*(E2151/1000)),IF(C2151="Ready to Drink",SUM(LOOKUP(2,1/(SRP!$B$10:$B$14&lt;=E2151)/(SRP!$C$10:$C$14&gt;=E2151),SRP!$D$10:$D$14)*(G2151/100)*(E2151/1000)),0))))),2)</f>
        <v>2.15</v>
      </c>
    </row>
    <row r="2152" spans="1:11" x14ac:dyDescent="0.35">
      <c r="A2152" s="2">
        <v>29526</v>
      </c>
      <c r="B2152" s="76" t="s">
        <v>2176</v>
      </c>
      <c r="C2152" s="76" t="s">
        <v>287</v>
      </c>
      <c r="D2152" s="76" t="s">
        <v>5240</v>
      </c>
      <c r="E2152" s="76">
        <v>473</v>
      </c>
      <c r="F2152" s="76">
        <v>24</v>
      </c>
      <c r="G2152" s="77">
        <v>6.5</v>
      </c>
      <c r="H2152" s="76" t="s">
        <v>3387</v>
      </c>
      <c r="I2152" s="77">
        <v>4.49</v>
      </c>
      <c r="J2152" s="2">
        <v>1</v>
      </c>
      <c r="K2152" s="119" cm="1">
        <f t="array" ref="K2152">ROUND(IF(C2152="Beer",SUM(LOOKUP(2,1/(SRP!$B$7:$B$9&lt;=E2152)/(SRP!$C$7:$C$9&gt;=E2152),SRP!$D$7:$D$9)*(G2152/100)*(E2152/1000)),IF(C2152="Spirits",SUM(LOOKUP(2,1/(SRP!$B$2:$B$6&lt;=E2152)/(SRP!$C$2:$C$6&gt;=E2152),SRP!$D$2:$D$6)*(G2152/100)*(E2152/1000)),IF(AND(C2152="Wine",D2152="Fortified Wines"),SUM(LOOKUP(2,1/(SRP!$B$20:$B$23&lt;=E2152)/(SRP!$C$20:$C$23&gt;=E2152),SRP!$D$20:$D$23)*(G2152/100)*(E2152/1000)),IF(C2152="Wine",SUM(LOOKUP(2,1/(SRP!$B$15:$B$19&lt;=E2152)/(SRP!$C$15:$C$19&gt;=E2152),SRP!$D$15:$D$19)*(G2152/100)*(E2152/1000)),IF(C2152="Ready to Drink",SUM(LOOKUP(2,1/(SRP!$B$10:$B$14&lt;=E2152)/(SRP!$C$10:$C$14&gt;=E2152),SRP!$D$10:$D$14)*(G2152/100)*(E2152/1000)),0))))),2)</f>
        <v>2.15</v>
      </c>
    </row>
    <row r="2153" spans="1:11" x14ac:dyDescent="0.35">
      <c r="A2153" s="2">
        <v>29527</v>
      </c>
      <c r="B2153" s="76" t="s">
        <v>2177</v>
      </c>
      <c r="C2153" s="76" t="s">
        <v>287</v>
      </c>
      <c r="D2153" s="76" t="s">
        <v>5230</v>
      </c>
      <c r="E2153" s="76">
        <v>473</v>
      </c>
      <c r="F2153" s="76">
        <v>24</v>
      </c>
      <c r="G2153" s="77">
        <v>5</v>
      </c>
      <c r="H2153" s="76" t="s">
        <v>3387</v>
      </c>
      <c r="I2153" s="77">
        <v>3.99</v>
      </c>
      <c r="J2153" s="2">
        <v>1</v>
      </c>
      <c r="K2153" s="119" cm="1">
        <f t="array" ref="K2153">ROUND(IF(C2153="Beer",SUM(LOOKUP(2,1/(SRP!$B$7:$B$9&lt;=E2153)/(SRP!$C$7:$C$9&gt;=E2153),SRP!$D$7:$D$9)*(G2153/100)*(E2153/1000)),IF(C2153="Spirits",SUM(LOOKUP(2,1/(SRP!$B$2:$B$6&lt;=E2153)/(SRP!$C$2:$C$6&gt;=E2153),SRP!$D$2:$D$6)*(G2153/100)*(E2153/1000)),IF(AND(C2153="Wine",D2153="Fortified Wines"),SUM(LOOKUP(2,1/(SRP!$B$20:$B$23&lt;=E2153)/(SRP!$C$20:$C$23&gt;=E2153),SRP!$D$20:$D$23)*(G2153/100)*(E2153/1000)),IF(C2153="Wine",SUM(LOOKUP(2,1/(SRP!$B$15:$B$19&lt;=E2153)/(SRP!$C$15:$C$19&gt;=E2153),SRP!$D$15:$D$19)*(G2153/100)*(E2153/1000)),IF(C2153="Ready to Drink",SUM(LOOKUP(2,1/(SRP!$B$10:$B$14&lt;=E2153)/(SRP!$C$10:$C$14&gt;=E2153),SRP!$D$10:$D$14)*(G2153/100)*(E2153/1000)),0))))),2)</f>
        <v>1.65</v>
      </c>
    </row>
    <row r="2154" spans="1:11" x14ac:dyDescent="0.35">
      <c r="A2154" s="2">
        <v>29527</v>
      </c>
      <c r="B2154" s="76" t="s">
        <v>2177</v>
      </c>
      <c r="C2154" s="76" t="s">
        <v>287</v>
      </c>
      <c r="D2154" s="76" t="s">
        <v>5230</v>
      </c>
      <c r="E2154" s="76">
        <v>473</v>
      </c>
      <c r="F2154" s="76">
        <v>24</v>
      </c>
      <c r="G2154" s="77">
        <v>5</v>
      </c>
      <c r="H2154" s="76" t="s">
        <v>3387</v>
      </c>
      <c r="I2154" s="77">
        <v>3.99</v>
      </c>
      <c r="J2154" s="2">
        <v>1</v>
      </c>
      <c r="K2154" s="119" cm="1">
        <f t="array" ref="K2154">ROUND(IF(C2154="Beer",SUM(LOOKUP(2,1/(SRP!$B$7:$B$9&lt;=E2154)/(SRP!$C$7:$C$9&gt;=E2154),SRP!$D$7:$D$9)*(G2154/100)*(E2154/1000)),IF(C2154="Spirits",SUM(LOOKUP(2,1/(SRP!$B$2:$B$6&lt;=E2154)/(SRP!$C$2:$C$6&gt;=E2154),SRP!$D$2:$D$6)*(G2154/100)*(E2154/1000)),IF(AND(C2154="Wine",D2154="Fortified Wines"),SUM(LOOKUP(2,1/(SRP!$B$20:$B$23&lt;=E2154)/(SRP!$C$20:$C$23&gt;=E2154),SRP!$D$20:$D$23)*(G2154/100)*(E2154/1000)),IF(C2154="Wine",SUM(LOOKUP(2,1/(SRP!$B$15:$B$19&lt;=E2154)/(SRP!$C$15:$C$19&gt;=E2154),SRP!$D$15:$D$19)*(G2154/100)*(E2154/1000)),IF(C2154="Ready to Drink",SUM(LOOKUP(2,1/(SRP!$B$10:$B$14&lt;=E2154)/(SRP!$C$10:$C$14&gt;=E2154),SRP!$D$10:$D$14)*(G2154/100)*(E2154/1000)),0))))),2)</f>
        <v>1.65</v>
      </c>
    </row>
    <row r="2155" spans="1:11" x14ac:dyDescent="0.35">
      <c r="A2155" s="2">
        <v>29545</v>
      </c>
      <c r="B2155" s="76" t="s">
        <v>5547</v>
      </c>
      <c r="C2155" s="76" t="s">
        <v>286</v>
      </c>
      <c r="D2155" s="76" t="s">
        <v>5236</v>
      </c>
      <c r="E2155" s="76">
        <v>750</v>
      </c>
      <c r="F2155" s="76">
        <v>12</v>
      </c>
      <c r="G2155" s="77">
        <v>11.8</v>
      </c>
      <c r="H2155" s="76" t="s">
        <v>3314</v>
      </c>
      <c r="I2155" s="77">
        <v>19.989999999999998</v>
      </c>
      <c r="J2155" s="2">
        <v>1</v>
      </c>
      <c r="K2155" s="119" cm="1">
        <f t="array" ref="K2155">ROUND(IF(C2155="Beer",SUM(LOOKUP(2,1/(SRP!$B$7:$B$9&lt;=E2155)/(SRP!$C$7:$C$9&gt;=E2155),SRP!$D$7:$D$9)*(G2155/100)*(E2155/1000)),IF(C2155="Spirits",SUM(LOOKUP(2,1/(SRP!$B$2:$B$6&lt;=E2155)/(SRP!$C$2:$C$6&gt;=E2155),SRP!$D$2:$D$6)*(G2155/100)*(E2155/1000)),IF(AND(C2155="Wine",D2155="Fortified Wines"),SUM(LOOKUP(2,1/(SRP!$B$20:$B$23&lt;=E2155)/(SRP!$C$20:$C$23&gt;=E2155),SRP!$D$20:$D$23)*(G2155/100)*(E2155/1000)),IF(C2155="Wine",SUM(LOOKUP(2,1/(SRP!$B$15:$B$19&lt;=E2155)/(SRP!$C$15:$C$19&gt;=E2155),SRP!$D$15:$D$19)*(G2155/100)*(E2155/1000)),IF(C2155="Ready to Drink",SUM(LOOKUP(2,1/(SRP!$B$10:$B$14&lt;=E2155)/(SRP!$C$10:$C$14&gt;=E2155),SRP!$D$10:$D$14)*(G2155/100)*(E2155/1000)),0))))),2)</f>
        <v>6.18</v>
      </c>
    </row>
    <row r="2156" spans="1:11" x14ac:dyDescent="0.35">
      <c r="A2156" s="2">
        <v>29546</v>
      </c>
      <c r="B2156" s="76" t="s">
        <v>2231</v>
      </c>
      <c r="C2156" s="76" t="s">
        <v>285</v>
      </c>
      <c r="D2156" s="76" t="s">
        <v>5231</v>
      </c>
      <c r="E2156" s="76">
        <v>750</v>
      </c>
      <c r="F2156" s="76">
        <v>12</v>
      </c>
      <c r="G2156" s="77">
        <v>40</v>
      </c>
      <c r="H2156" s="76" t="s">
        <v>3388</v>
      </c>
      <c r="I2156" s="77">
        <v>23.49</v>
      </c>
      <c r="J2156" s="2">
        <v>1</v>
      </c>
      <c r="K2156" s="119" cm="1">
        <f t="array" ref="K2156">ROUND(IF(C2156="Beer",SUM(LOOKUP(2,1/(SRP!$B$7:$B$9&lt;=E2156)/(SRP!$C$7:$C$9&gt;=E2156),SRP!$D$7:$D$9)*(G2156/100)*(E2156/1000)),IF(C2156="Spirits",SUM(LOOKUP(2,1/(SRP!$B$2:$B$6&lt;=E2156)/(SRP!$C$2:$C$6&gt;=E2156),SRP!$D$2:$D$6)*(G2156/100)*(E2156/1000)),IF(AND(C2156="Wine",D2156="Fortified Wines"),SUM(LOOKUP(2,1/(SRP!$B$20:$B$23&lt;=E2156)/(SRP!$C$20:$C$23&gt;=E2156),SRP!$D$20:$D$23)*(G2156/100)*(E2156/1000)),IF(C2156="Wine",SUM(LOOKUP(2,1/(SRP!$B$15:$B$19&lt;=E2156)/(SRP!$C$15:$C$19&gt;=E2156),SRP!$D$15:$D$19)*(G2156/100)*(E2156/1000)),IF(C2156="Ready to Drink",SUM(LOOKUP(2,1/(SRP!$B$10:$B$14&lt;=E2156)/(SRP!$C$10:$C$14&gt;=E2156),SRP!$D$10:$D$14)*(G2156/100)*(E2156/1000)),0))))),2)</f>
        <v>20.94</v>
      </c>
    </row>
    <row r="2157" spans="1:11" x14ac:dyDescent="0.35">
      <c r="A2157" s="2">
        <v>29561</v>
      </c>
      <c r="B2157" s="76" t="s">
        <v>2233</v>
      </c>
      <c r="C2157" s="76" t="s">
        <v>285</v>
      </c>
      <c r="D2157" s="76" t="s">
        <v>5231</v>
      </c>
      <c r="E2157" s="76">
        <v>750</v>
      </c>
      <c r="F2157" s="76">
        <v>12</v>
      </c>
      <c r="G2157" s="77">
        <v>40</v>
      </c>
      <c r="H2157" s="76" t="s">
        <v>6699</v>
      </c>
      <c r="I2157" s="77">
        <v>42.95</v>
      </c>
      <c r="J2157" s="2">
        <v>1</v>
      </c>
      <c r="K2157" s="119" cm="1">
        <f t="array" ref="K2157">ROUND(IF(C2157="Beer",SUM(LOOKUP(2,1/(SRP!$B$7:$B$9&lt;=E2157)/(SRP!$C$7:$C$9&gt;=E2157),SRP!$D$7:$D$9)*(G2157/100)*(E2157/1000)),IF(C2157="Spirits",SUM(LOOKUP(2,1/(SRP!$B$2:$B$6&lt;=E2157)/(SRP!$C$2:$C$6&gt;=E2157),SRP!$D$2:$D$6)*(G2157/100)*(E2157/1000)),IF(AND(C2157="Wine",D2157="Fortified Wines"),SUM(LOOKUP(2,1/(SRP!$B$20:$B$23&lt;=E2157)/(SRP!$C$20:$C$23&gt;=E2157),SRP!$D$20:$D$23)*(G2157/100)*(E2157/1000)),IF(C2157="Wine",SUM(LOOKUP(2,1/(SRP!$B$15:$B$19&lt;=E2157)/(SRP!$C$15:$C$19&gt;=E2157),SRP!$D$15:$D$19)*(G2157/100)*(E2157/1000)),IF(C2157="Ready to Drink",SUM(LOOKUP(2,1/(SRP!$B$10:$B$14&lt;=E2157)/(SRP!$C$10:$C$14&gt;=E2157),SRP!$D$10:$D$14)*(G2157/100)*(E2157/1000)),0))))),2)</f>
        <v>20.94</v>
      </c>
    </row>
    <row r="2158" spans="1:11" x14ac:dyDescent="0.35">
      <c r="A2158" s="2">
        <v>29563</v>
      </c>
      <c r="B2158" s="76" t="s">
        <v>2634</v>
      </c>
      <c r="C2158" s="76" t="s">
        <v>285</v>
      </c>
      <c r="D2158" s="76" t="s">
        <v>5267</v>
      </c>
      <c r="E2158" s="76">
        <v>750</v>
      </c>
      <c r="F2158" s="76">
        <v>12</v>
      </c>
      <c r="G2158" s="77">
        <v>30</v>
      </c>
      <c r="H2158" s="76" t="s">
        <v>3388</v>
      </c>
      <c r="I2158" s="77">
        <v>25.99</v>
      </c>
      <c r="J2158" s="2">
        <v>1</v>
      </c>
      <c r="K2158" s="119" cm="1">
        <f t="array" ref="K2158">ROUND(IF(C2158="Beer",SUM(LOOKUP(2,1/(SRP!$B$7:$B$9&lt;=E2158)/(SRP!$C$7:$C$9&gt;=E2158),SRP!$D$7:$D$9)*(G2158/100)*(E2158/1000)),IF(C2158="Spirits",SUM(LOOKUP(2,1/(SRP!$B$2:$B$6&lt;=E2158)/(SRP!$C$2:$C$6&gt;=E2158),SRP!$D$2:$D$6)*(G2158/100)*(E2158/1000)),IF(AND(C2158="Wine",D2158="Fortified Wines"),SUM(LOOKUP(2,1/(SRP!$B$20:$B$23&lt;=E2158)/(SRP!$C$20:$C$23&gt;=E2158),SRP!$D$20:$D$23)*(G2158/100)*(E2158/1000)),IF(C2158="Wine",SUM(LOOKUP(2,1/(SRP!$B$15:$B$19&lt;=E2158)/(SRP!$C$15:$C$19&gt;=E2158),SRP!$D$15:$D$19)*(G2158/100)*(E2158/1000)),IF(C2158="Ready to Drink",SUM(LOOKUP(2,1/(SRP!$B$10:$B$14&lt;=E2158)/(SRP!$C$10:$C$14&gt;=E2158),SRP!$D$10:$D$14)*(G2158/100)*(E2158/1000)),0))))),2)</f>
        <v>15.71</v>
      </c>
    </row>
    <row r="2159" spans="1:11" x14ac:dyDescent="0.35">
      <c r="A2159" s="2">
        <v>29574</v>
      </c>
      <c r="B2159" s="76" t="s">
        <v>2235</v>
      </c>
      <c r="C2159" s="76" t="s">
        <v>286</v>
      </c>
      <c r="D2159" s="76" t="s">
        <v>5236</v>
      </c>
      <c r="E2159" s="76">
        <v>750</v>
      </c>
      <c r="F2159" s="76">
        <v>12</v>
      </c>
      <c r="G2159" s="77">
        <v>12.5</v>
      </c>
      <c r="H2159" s="76" t="s">
        <v>6869</v>
      </c>
      <c r="I2159" s="77">
        <v>22.99</v>
      </c>
      <c r="J2159" s="2">
        <v>1</v>
      </c>
      <c r="K2159" s="119" cm="1">
        <f t="array" ref="K2159">ROUND(IF(C2159="Beer",SUM(LOOKUP(2,1/(SRP!$B$7:$B$9&lt;=E2159)/(SRP!$C$7:$C$9&gt;=E2159),SRP!$D$7:$D$9)*(G2159/100)*(E2159/1000)),IF(C2159="Spirits",SUM(LOOKUP(2,1/(SRP!$B$2:$B$6&lt;=E2159)/(SRP!$C$2:$C$6&gt;=E2159),SRP!$D$2:$D$6)*(G2159/100)*(E2159/1000)),IF(AND(C2159="Wine",D2159="Fortified Wines"),SUM(LOOKUP(2,1/(SRP!$B$20:$B$23&lt;=E2159)/(SRP!$C$20:$C$23&gt;=E2159),SRP!$D$20:$D$23)*(G2159/100)*(E2159/1000)),IF(C2159="Wine",SUM(LOOKUP(2,1/(SRP!$B$15:$B$19&lt;=E2159)/(SRP!$C$15:$C$19&gt;=E2159),SRP!$D$15:$D$19)*(G2159/100)*(E2159/1000)),IF(C2159="Ready to Drink",SUM(LOOKUP(2,1/(SRP!$B$10:$B$14&lt;=E2159)/(SRP!$C$10:$C$14&gt;=E2159),SRP!$D$10:$D$14)*(G2159/100)*(E2159/1000)),0))))),2)</f>
        <v>6.54</v>
      </c>
    </row>
    <row r="2160" spans="1:11" x14ac:dyDescent="0.35">
      <c r="A2160" s="2">
        <v>29575</v>
      </c>
      <c r="B2160" s="76" t="s">
        <v>2178</v>
      </c>
      <c r="C2160" s="76" t="s">
        <v>287</v>
      </c>
      <c r="D2160" s="76" t="s">
        <v>5266</v>
      </c>
      <c r="E2160" s="76">
        <v>473</v>
      </c>
      <c r="F2160" s="76">
        <v>24</v>
      </c>
      <c r="G2160" s="77">
        <v>4.7</v>
      </c>
      <c r="H2160" s="76" t="s">
        <v>3387</v>
      </c>
      <c r="I2160" s="77">
        <v>4.49</v>
      </c>
      <c r="J2160" s="2">
        <v>1</v>
      </c>
      <c r="K2160" s="119" cm="1">
        <f t="array" ref="K2160">ROUND(IF(C2160="Beer",SUM(LOOKUP(2,1/(SRP!$B$7:$B$9&lt;=E2160)/(SRP!$C$7:$C$9&gt;=E2160),SRP!$D$7:$D$9)*(G2160/100)*(E2160/1000)),IF(C2160="Spirits",SUM(LOOKUP(2,1/(SRP!$B$2:$B$6&lt;=E2160)/(SRP!$C$2:$C$6&gt;=E2160),SRP!$D$2:$D$6)*(G2160/100)*(E2160/1000)),IF(AND(C2160="Wine",D2160="Fortified Wines"),SUM(LOOKUP(2,1/(SRP!$B$20:$B$23&lt;=E2160)/(SRP!$C$20:$C$23&gt;=E2160),SRP!$D$20:$D$23)*(G2160/100)*(E2160/1000)),IF(C2160="Wine",SUM(LOOKUP(2,1/(SRP!$B$15:$B$19&lt;=E2160)/(SRP!$C$15:$C$19&gt;=E2160),SRP!$D$15:$D$19)*(G2160/100)*(E2160/1000)),IF(C2160="Ready to Drink",SUM(LOOKUP(2,1/(SRP!$B$10:$B$14&lt;=E2160)/(SRP!$C$10:$C$14&gt;=E2160),SRP!$D$10:$D$14)*(G2160/100)*(E2160/1000)),0))))),2)</f>
        <v>1.55</v>
      </c>
    </row>
    <row r="2161" spans="1:11" x14ac:dyDescent="0.35">
      <c r="A2161" s="2">
        <v>29575</v>
      </c>
      <c r="B2161" s="76" t="s">
        <v>2178</v>
      </c>
      <c r="C2161" s="76" t="s">
        <v>287</v>
      </c>
      <c r="D2161" s="76" t="s">
        <v>5266</v>
      </c>
      <c r="E2161" s="76">
        <v>473</v>
      </c>
      <c r="F2161" s="76">
        <v>24</v>
      </c>
      <c r="G2161" s="77">
        <v>4.7</v>
      </c>
      <c r="H2161" s="76" t="s">
        <v>3387</v>
      </c>
      <c r="I2161" s="77">
        <v>4.49</v>
      </c>
      <c r="J2161" s="2">
        <v>1</v>
      </c>
      <c r="K2161" s="119" cm="1">
        <f t="array" ref="K2161">ROUND(IF(C2161="Beer",SUM(LOOKUP(2,1/(SRP!$B$7:$B$9&lt;=E2161)/(SRP!$C$7:$C$9&gt;=E2161),SRP!$D$7:$D$9)*(G2161/100)*(E2161/1000)),IF(C2161="Spirits",SUM(LOOKUP(2,1/(SRP!$B$2:$B$6&lt;=E2161)/(SRP!$C$2:$C$6&gt;=E2161),SRP!$D$2:$D$6)*(G2161/100)*(E2161/1000)),IF(AND(C2161="Wine",D2161="Fortified Wines"),SUM(LOOKUP(2,1/(SRP!$B$20:$B$23&lt;=E2161)/(SRP!$C$20:$C$23&gt;=E2161),SRP!$D$20:$D$23)*(G2161/100)*(E2161/1000)),IF(C2161="Wine",SUM(LOOKUP(2,1/(SRP!$B$15:$B$19&lt;=E2161)/(SRP!$C$15:$C$19&gt;=E2161),SRP!$D$15:$D$19)*(G2161/100)*(E2161/1000)),IF(C2161="Ready to Drink",SUM(LOOKUP(2,1/(SRP!$B$10:$B$14&lt;=E2161)/(SRP!$C$10:$C$14&gt;=E2161),SRP!$D$10:$D$14)*(G2161/100)*(E2161/1000)),0))))),2)</f>
        <v>1.55</v>
      </c>
    </row>
    <row r="2162" spans="1:11" x14ac:dyDescent="0.35">
      <c r="A2162" s="2">
        <v>29593</v>
      </c>
      <c r="B2162" s="76" t="s">
        <v>2200</v>
      </c>
      <c r="C2162" s="76" t="s">
        <v>287</v>
      </c>
      <c r="D2162" s="76" t="s">
        <v>5271</v>
      </c>
      <c r="E2162" s="76">
        <v>2130</v>
      </c>
      <c r="F2162" s="76">
        <v>4</v>
      </c>
      <c r="G2162" s="77">
        <v>4</v>
      </c>
      <c r="H2162" s="76" t="s">
        <v>3325</v>
      </c>
      <c r="I2162" s="77">
        <v>14.69</v>
      </c>
      <c r="J2162" s="2">
        <v>6</v>
      </c>
      <c r="K2162" s="119" cm="1">
        <f t="array" ref="K2162">ROUND(IF(C2162="Beer",SUM(LOOKUP(2,1/(SRP!$B$7:$B$9&lt;=E2162)/(SRP!$C$7:$C$9&gt;=E2162),SRP!$D$7:$D$9)*(G2162/100)*(E2162/1000)),IF(C2162="Spirits",SUM(LOOKUP(2,1/(SRP!$B$2:$B$6&lt;=E2162)/(SRP!$C$2:$C$6&gt;=E2162),SRP!$D$2:$D$6)*(G2162/100)*(E2162/1000)),IF(AND(C2162="Wine",D2162="Fortified Wines"),SUM(LOOKUP(2,1/(SRP!$B$20:$B$23&lt;=E2162)/(SRP!$C$20:$C$23&gt;=E2162),SRP!$D$20:$D$23)*(G2162/100)*(E2162/1000)),IF(C2162="Wine",SUM(LOOKUP(2,1/(SRP!$B$15:$B$19&lt;=E2162)/(SRP!$C$15:$C$19&gt;=E2162),SRP!$D$15:$D$19)*(G2162/100)*(E2162/1000)),IF(C2162="Ready to Drink",SUM(LOOKUP(2,1/(SRP!$B$10:$B$14&lt;=E2162)/(SRP!$C$10:$C$14&gt;=E2162),SRP!$D$10:$D$14)*(G2162/100)*(E2162/1000)),0))))),2)</f>
        <v>5.95</v>
      </c>
    </row>
    <row r="2163" spans="1:11" x14ac:dyDescent="0.35">
      <c r="A2163" s="2">
        <v>29593</v>
      </c>
      <c r="B2163" s="76" t="s">
        <v>2200</v>
      </c>
      <c r="C2163" s="76" t="s">
        <v>287</v>
      </c>
      <c r="D2163" s="76" t="s">
        <v>5271</v>
      </c>
      <c r="E2163" s="76">
        <v>2130</v>
      </c>
      <c r="F2163" s="76">
        <v>4</v>
      </c>
      <c r="G2163" s="77">
        <v>4</v>
      </c>
      <c r="H2163" s="76" t="s">
        <v>3325</v>
      </c>
      <c r="I2163" s="77">
        <v>14.69</v>
      </c>
      <c r="J2163" s="2">
        <v>6</v>
      </c>
      <c r="K2163" s="119" cm="1">
        <f t="array" ref="K2163">ROUND(IF(C2163="Beer",SUM(LOOKUP(2,1/(SRP!$B$7:$B$9&lt;=E2163)/(SRP!$C$7:$C$9&gt;=E2163),SRP!$D$7:$D$9)*(G2163/100)*(E2163/1000)),IF(C2163="Spirits",SUM(LOOKUP(2,1/(SRP!$B$2:$B$6&lt;=E2163)/(SRP!$C$2:$C$6&gt;=E2163),SRP!$D$2:$D$6)*(G2163/100)*(E2163/1000)),IF(AND(C2163="Wine",D2163="Fortified Wines"),SUM(LOOKUP(2,1/(SRP!$B$20:$B$23&lt;=E2163)/(SRP!$C$20:$C$23&gt;=E2163),SRP!$D$20:$D$23)*(G2163/100)*(E2163/1000)),IF(C2163="Wine",SUM(LOOKUP(2,1/(SRP!$B$15:$B$19&lt;=E2163)/(SRP!$C$15:$C$19&gt;=E2163),SRP!$D$15:$D$19)*(G2163/100)*(E2163/1000)),IF(C2163="Ready to Drink",SUM(LOOKUP(2,1/(SRP!$B$10:$B$14&lt;=E2163)/(SRP!$C$10:$C$14&gt;=E2163),SRP!$D$10:$D$14)*(G2163/100)*(E2163/1000)),0))))),2)</f>
        <v>5.95</v>
      </c>
    </row>
    <row r="2164" spans="1:11" x14ac:dyDescent="0.35">
      <c r="A2164" s="2">
        <v>29598</v>
      </c>
      <c r="B2164" s="76" t="s">
        <v>2236</v>
      </c>
      <c r="C2164" s="76" t="s">
        <v>286</v>
      </c>
      <c r="D2164" s="76" t="s">
        <v>5269</v>
      </c>
      <c r="E2164" s="76">
        <v>750</v>
      </c>
      <c r="F2164" s="76">
        <v>12</v>
      </c>
      <c r="G2164" s="77">
        <v>13</v>
      </c>
      <c r="H2164" s="76" t="s">
        <v>3288</v>
      </c>
      <c r="I2164" s="77">
        <v>99.99</v>
      </c>
      <c r="J2164" s="2">
        <v>1</v>
      </c>
      <c r="K2164" s="119" cm="1">
        <f t="array" ref="K2164">ROUND(IF(C2164="Beer",SUM(LOOKUP(2,1/(SRP!$B$7:$B$9&lt;=E2164)/(SRP!$C$7:$C$9&gt;=E2164),SRP!$D$7:$D$9)*(G2164/100)*(E2164/1000)),IF(C2164="Spirits",SUM(LOOKUP(2,1/(SRP!$B$2:$B$6&lt;=E2164)/(SRP!$C$2:$C$6&gt;=E2164),SRP!$D$2:$D$6)*(G2164/100)*(E2164/1000)),IF(AND(C2164="Wine",D2164="Fortified Wines"),SUM(LOOKUP(2,1/(SRP!$B$20:$B$23&lt;=E2164)/(SRP!$C$20:$C$23&gt;=E2164),SRP!$D$20:$D$23)*(G2164/100)*(E2164/1000)),IF(C2164="Wine",SUM(LOOKUP(2,1/(SRP!$B$15:$B$19&lt;=E2164)/(SRP!$C$15:$C$19&gt;=E2164),SRP!$D$15:$D$19)*(G2164/100)*(E2164/1000)),IF(C2164="Ready to Drink",SUM(LOOKUP(2,1/(SRP!$B$10:$B$14&lt;=E2164)/(SRP!$C$10:$C$14&gt;=E2164),SRP!$D$10:$D$14)*(G2164/100)*(E2164/1000)),0))))),2)</f>
        <v>6.81</v>
      </c>
    </row>
    <row r="2165" spans="1:11" x14ac:dyDescent="0.35">
      <c r="A2165" s="2">
        <v>29610</v>
      </c>
      <c r="B2165" s="76" t="s">
        <v>2237</v>
      </c>
      <c r="C2165" s="76" t="s">
        <v>287</v>
      </c>
      <c r="D2165" s="76" t="s">
        <v>5240</v>
      </c>
      <c r="E2165" s="76">
        <v>473</v>
      </c>
      <c r="F2165" s="76">
        <v>24</v>
      </c>
      <c r="G2165" s="77">
        <v>6.4</v>
      </c>
      <c r="H2165" s="76" t="s">
        <v>3383</v>
      </c>
      <c r="I2165" s="77">
        <v>3.34</v>
      </c>
      <c r="J2165" s="2">
        <v>1</v>
      </c>
      <c r="K2165" s="119" cm="1">
        <f t="array" ref="K2165">ROUND(IF(C2165="Beer",SUM(LOOKUP(2,1/(SRP!$B$7:$B$9&lt;=E2165)/(SRP!$C$7:$C$9&gt;=E2165),SRP!$D$7:$D$9)*(G2165/100)*(E2165/1000)),IF(C2165="Spirits",SUM(LOOKUP(2,1/(SRP!$B$2:$B$6&lt;=E2165)/(SRP!$C$2:$C$6&gt;=E2165),SRP!$D$2:$D$6)*(G2165/100)*(E2165/1000)),IF(AND(C2165="Wine",D2165="Fortified Wines"),SUM(LOOKUP(2,1/(SRP!$B$20:$B$23&lt;=E2165)/(SRP!$C$20:$C$23&gt;=E2165),SRP!$D$20:$D$23)*(G2165/100)*(E2165/1000)),IF(C2165="Wine",SUM(LOOKUP(2,1/(SRP!$B$15:$B$19&lt;=E2165)/(SRP!$C$15:$C$19&gt;=E2165),SRP!$D$15:$D$19)*(G2165/100)*(E2165/1000)),IF(C2165="Ready to Drink",SUM(LOOKUP(2,1/(SRP!$B$10:$B$14&lt;=E2165)/(SRP!$C$10:$C$14&gt;=E2165),SRP!$D$10:$D$14)*(G2165/100)*(E2165/1000)),0))))),2)</f>
        <v>2.11</v>
      </c>
    </row>
    <row r="2166" spans="1:11" x14ac:dyDescent="0.35">
      <c r="A2166" s="2">
        <v>29610</v>
      </c>
      <c r="B2166" s="76" t="s">
        <v>2237</v>
      </c>
      <c r="C2166" s="76" t="s">
        <v>287</v>
      </c>
      <c r="D2166" s="76" t="s">
        <v>5240</v>
      </c>
      <c r="E2166" s="76">
        <v>473</v>
      </c>
      <c r="F2166" s="76">
        <v>24</v>
      </c>
      <c r="G2166" s="77">
        <v>6.4</v>
      </c>
      <c r="H2166" s="76" t="s">
        <v>3383</v>
      </c>
      <c r="I2166" s="77">
        <v>3.34</v>
      </c>
      <c r="J2166" s="2">
        <v>1</v>
      </c>
      <c r="K2166" s="119" cm="1">
        <f t="array" ref="K2166">ROUND(IF(C2166="Beer",SUM(LOOKUP(2,1/(SRP!$B$7:$B$9&lt;=E2166)/(SRP!$C$7:$C$9&gt;=E2166),SRP!$D$7:$D$9)*(G2166/100)*(E2166/1000)),IF(C2166="Spirits",SUM(LOOKUP(2,1/(SRP!$B$2:$B$6&lt;=E2166)/(SRP!$C$2:$C$6&gt;=E2166),SRP!$D$2:$D$6)*(G2166/100)*(E2166/1000)),IF(AND(C2166="Wine",D2166="Fortified Wines"),SUM(LOOKUP(2,1/(SRP!$B$20:$B$23&lt;=E2166)/(SRP!$C$20:$C$23&gt;=E2166),SRP!$D$20:$D$23)*(G2166/100)*(E2166/1000)),IF(C2166="Wine",SUM(LOOKUP(2,1/(SRP!$B$15:$B$19&lt;=E2166)/(SRP!$C$15:$C$19&gt;=E2166),SRP!$D$15:$D$19)*(G2166/100)*(E2166/1000)),IF(C2166="Ready to Drink",SUM(LOOKUP(2,1/(SRP!$B$10:$B$14&lt;=E2166)/(SRP!$C$10:$C$14&gt;=E2166),SRP!$D$10:$D$14)*(G2166/100)*(E2166/1000)),0))))),2)</f>
        <v>2.11</v>
      </c>
    </row>
    <row r="2167" spans="1:11" x14ac:dyDescent="0.35">
      <c r="A2167" s="2">
        <v>29614</v>
      </c>
      <c r="B2167" s="76" t="s">
        <v>2238</v>
      </c>
      <c r="C2167" s="76" t="s">
        <v>287</v>
      </c>
      <c r="D2167" s="76" t="s">
        <v>5230</v>
      </c>
      <c r="E2167" s="76">
        <v>8520</v>
      </c>
      <c r="F2167" s="76">
        <v>1</v>
      </c>
      <c r="G2167" s="77">
        <v>5</v>
      </c>
      <c r="H2167" s="76" t="s">
        <v>3326</v>
      </c>
      <c r="I2167" s="77">
        <v>47.99</v>
      </c>
      <c r="J2167" s="2">
        <v>24</v>
      </c>
      <c r="K2167" s="119" cm="1">
        <f t="array" ref="K2167">ROUND(IF(C2167="Beer",SUM(LOOKUP(2,1/(SRP!$B$7:$B$9&lt;=E2167)/(SRP!$C$7:$C$9&gt;=E2167),SRP!$D$7:$D$9)*(G2167/100)*(E2167/1000)),IF(C2167="Spirits",SUM(LOOKUP(2,1/(SRP!$B$2:$B$6&lt;=E2167)/(SRP!$C$2:$C$6&gt;=E2167),SRP!$D$2:$D$6)*(G2167/100)*(E2167/1000)),IF(AND(C2167="Wine",D2167="Fortified Wines"),SUM(LOOKUP(2,1/(SRP!$B$20:$B$23&lt;=E2167)/(SRP!$C$20:$C$23&gt;=E2167),SRP!$D$20:$D$23)*(G2167/100)*(E2167/1000)),IF(C2167="Wine",SUM(LOOKUP(2,1/(SRP!$B$15:$B$19&lt;=E2167)/(SRP!$C$15:$C$19&gt;=E2167),SRP!$D$15:$D$19)*(G2167/100)*(E2167/1000)),IF(C2167="Ready to Drink",SUM(LOOKUP(2,1/(SRP!$B$10:$B$14&lt;=E2167)/(SRP!$C$10:$C$14&gt;=E2167),SRP!$D$10:$D$14)*(G2167/100)*(E2167/1000)),0))))),2)</f>
        <v>29.74</v>
      </c>
    </row>
    <row r="2168" spans="1:11" x14ac:dyDescent="0.35">
      <c r="A2168" s="2">
        <v>29614</v>
      </c>
      <c r="B2168" s="76" t="s">
        <v>2238</v>
      </c>
      <c r="C2168" s="76" t="s">
        <v>287</v>
      </c>
      <c r="D2168" s="76" t="s">
        <v>5230</v>
      </c>
      <c r="E2168" s="76">
        <v>8520</v>
      </c>
      <c r="F2168" s="76">
        <v>1</v>
      </c>
      <c r="G2168" s="77">
        <v>5</v>
      </c>
      <c r="H2168" s="76" t="s">
        <v>3326</v>
      </c>
      <c r="I2168" s="77">
        <v>47.99</v>
      </c>
      <c r="J2168" s="2">
        <v>24</v>
      </c>
      <c r="K2168" s="119" cm="1">
        <f t="array" ref="K2168">ROUND(IF(C2168="Beer",SUM(LOOKUP(2,1/(SRP!$B$7:$B$9&lt;=E2168)/(SRP!$C$7:$C$9&gt;=E2168),SRP!$D$7:$D$9)*(G2168/100)*(E2168/1000)),IF(C2168="Spirits",SUM(LOOKUP(2,1/(SRP!$B$2:$B$6&lt;=E2168)/(SRP!$C$2:$C$6&gt;=E2168),SRP!$D$2:$D$6)*(G2168/100)*(E2168/1000)),IF(AND(C2168="Wine",D2168="Fortified Wines"),SUM(LOOKUP(2,1/(SRP!$B$20:$B$23&lt;=E2168)/(SRP!$C$20:$C$23&gt;=E2168),SRP!$D$20:$D$23)*(G2168/100)*(E2168/1000)),IF(C2168="Wine",SUM(LOOKUP(2,1/(SRP!$B$15:$B$19&lt;=E2168)/(SRP!$C$15:$C$19&gt;=E2168),SRP!$D$15:$D$19)*(G2168/100)*(E2168/1000)),IF(C2168="Ready to Drink",SUM(LOOKUP(2,1/(SRP!$B$10:$B$14&lt;=E2168)/(SRP!$C$10:$C$14&gt;=E2168),SRP!$D$10:$D$14)*(G2168/100)*(E2168/1000)),0))))),2)</f>
        <v>29.74</v>
      </c>
    </row>
    <row r="2169" spans="1:11" x14ac:dyDescent="0.35">
      <c r="A2169" s="2">
        <v>29617</v>
      </c>
      <c r="B2169" s="76" t="s">
        <v>2239</v>
      </c>
      <c r="C2169" s="76" t="s">
        <v>285</v>
      </c>
      <c r="D2169" s="76" t="s">
        <v>6942</v>
      </c>
      <c r="E2169" s="76">
        <v>750</v>
      </c>
      <c r="F2169" s="76">
        <v>6</v>
      </c>
      <c r="G2169" s="77">
        <v>47</v>
      </c>
      <c r="H2169" s="76" t="s">
        <v>6694</v>
      </c>
      <c r="I2169" s="77">
        <v>60.99</v>
      </c>
      <c r="J2169" s="2">
        <v>1</v>
      </c>
      <c r="K2169" s="119" cm="1">
        <f t="array" ref="K2169">ROUND(IF(C2169="Beer",SUM(LOOKUP(2,1/(SRP!$B$7:$B$9&lt;=E2169)/(SRP!$C$7:$C$9&gt;=E2169),SRP!$D$7:$D$9)*(G2169/100)*(E2169/1000)),IF(C2169="Spirits",SUM(LOOKUP(2,1/(SRP!$B$2:$B$6&lt;=E2169)/(SRP!$C$2:$C$6&gt;=E2169),SRP!$D$2:$D$6)*(G2169/100)*(E2169/1000)),IF(AND(C2169="Wine",D2169="Fortified Wines"),SUM(LOOKUP(2,1/(SRP!$B$20:$B$23&lt;=E2169)/(SRP!$C$20:$C$23&gt;=E2169),SRP!$D$20:$D$23)*(G2169/100)*(E2169/1000)),IF(C2169="Wine",SUM(LOOKUP(2,1/(SRP!$B$15:$B$19&lt;=E2169)/(SRP!$C$15:$C$19&gt;=E2169),SRP!$D$15:$D$19)*(G2169/100)*(E2169/1000)),IF(C2169="Ready to Drink",SUM(LOOKUP(2,1/(SRP!$B$10:$B$14&lt;=E2169)/(SRP!$C$10:$C$14&gt;=E2169),SRP!$D$10:$D$14)*(G2169/100)*(E2169/1000)),0))))),2)</f>
        <v>24.61</v>
      </c>
    </row>
    <row r="2170" spans="1:11" x14ac:dyDescent="0.35">
      <c r="A2170" s="2">
        <v>29625</v>
      </c>
      <c r="B2170" s="76" t="s">
        <v>2240</v>
      </c>
      <c r="C2170" s="76" t="s">
        <v>286</v>
      </c>
      <c r="D2170" s="76" t="s">
        <v>5236</v>
      </c>
      <c r="E2170" s="76">
        <v>750</v>
      </c>
      <c r="F2170" s="76">
        <v>12</v>
      </c>
      <c r="G2170" s="77">
        <v>13</v>
      </c>
      <c r="H2170" s="76" t="s">
        <v>3314</v>
      </c>
      <c r="I2170" s="77">
        <v>12.79</v>
      </c>
      <c r="J2170" s="2">
        <v>1</v>
      </c>
      <c r="K2170" s="119" cm="1">
        <f t="array" ref="K2170">ROUND(IF(C2170="Beer",SUM(LOOKUP(2,1/(SRP!$B$7:$B$9&lt;=E2170)/(SRP!$C$7:$C$9&gt;=E2170),SRP!$D$7:$D$9)*(G2170/100)*(E2170/1000)),IF(C2170="Spirits",SUM(LOOKUP(2,1/(SRP!$B$2:$B$6&lt;=E2170)/(SRP!$C$2:$C$6&gt;=E2170),SRP!$D$2:$D$6)*(G2170/100)*(E2170/1000)),IF(AND(C2170="Wine",D2170="Fortified Wines"),SUM(LOOKUP(2,1/(SRP!$B$20:$B$23&lt;=E2170)/(SRP!$C$20:$C$23&gt;=E2170),SRP!$D$20:$D$23)*(G2170/100)*(E2170/1000)),IF(C2170="Wine",SUM(LOOKUP(2,1/(SRP!$B$15:$B$19&lt;=E2170)/(SRP!$C$15:$C$19&gt;=E2170),SRP!$D$15:$D$19)*(G2170/100)*(E2170/1000)),IF(C2170="Ready to Drink",SUM(LOOKUP(2,1/(SRP!$B$10:$B$14&lt;=E2170)/(SRP!$C$10:$C$14&gt;=E2170),SRP!$D$10:$D$14)*(G2170/100)*(E2170/1000)),0))))),2)</f>
        <v>6.81</v>
      </c>
    </row>
    <row r="2171" spans="1:11" x14ac:dyDescent="0.35">
      <c r="A2171" s="2">
        <v>29627</v>
      </c>
      <c r="B2171" s="76" t="s">
        <v>2241</v>
      </c>
      <c r="C2171" s="76" t="s">
        <v>286</v>
      </c>
      <c r="D2171" s="76" t="s">
        <v>5245</v>
      </c>
      <c r="E2171" s="76">
        <v>750</v>
      </c>
      <c r="F2171" s="76">
        <v>12</v>
      </c>
      <c r="G2171" s="77">
        <v>12.5</v>
      </c>
      <c r="H2171" s="76" t="s">
        <v>3297</v>
      </c>
      <c r="I2171" s="77">
        <v>11.99</v>
      </c>
      <c r="J2171" s="2">
        <v>1</v>
      </c>
      <c r="K2171" s="119" cm="1">
        <f t="array" ref="K2171">ROUND(IF(C2171="Beer",SUM(LOOKUP(2,1/(SRP!$B$7:$B$9&lt;=E2171)/(SRP!$C$7:$C$9&gt;=E2171),SRP!$D$7:$D$9)*(G2171/100)*(E2171/1000)),IF(C2171="Spirits",SUM(LOOKUP(2,1/(SRP!$B$2:$B$6&lt;=E2171)/(SRP!$C$2:$C$6&gt;=E2171),SRP!$D$2:$D$6)*(G2171/100)*(E2171/1000)),IF(AND(C2171="Wine",D2171="Fortified Wines"),SUM(LOOKUP(2,1/(SRP!$B$20:$B$23&lt;=E2171)/(SRP!$C$20:$C$23&gt;=E2171),SRP!$D$20:$D$23)*(G2171/100)*(E2171/1000)),IF(C2171="Wine",SUM(LOOKUP(2,1/(SRP!$B$15:$B$19&lt;=E2171)/(SRP!$C$15:$C$19&gt;=E2171),SRP!$D$15:$D$19)*(G2171/100)*(E2171/1000)),IF(C2171="Ready to Drink",SUM(LOOKUP(2,1/(SRP!$B$10:$B$14&lt;=E2171)/(SRP!$C$10:$C$14&gt;=E2171),SRP!$D$10:$D$14)*(G2171/100)*(E2171/1000)),0))))),2)</f>
        <v>6.54</v>
      </c>
    </row>
    <row r="2172" spans="1:11" x14ac:dyDescent="0.35">
      <c r="A2172" s="2">
        <v>29647</v>
      </c>
      <c r="B2172" s="76" t="s">
        <v>2242</v>
      </c>
      <c r="C2172" s="76" t="s">
        <v>286</v>
      </c>
      <c r="D2172" s="76" t="s">
        <v>5236</v>
      </c>
      <c r="E2172" s="76">
        <v>4000</v>
      </c>
      <c r="F2172" s="76">
        <v>4</v>
      </c>
      <c r="G2172" s="77">
        <v>12.5</v>
      </c>
      <c r="H2172" s="76" t="s">
        <v>3297</v>
      </c>
      <c r="I2172" s="77">
        <v>40.99</v>
      </c>
      <c r="J2172" s="2">
        <v>1</v>
      </c>
      <c r="K2172" s="119" cm="1">
        <f t="array" ref="K2172">ROUND(IF(C2172="Beer",SUM(LOOKUP(2,1/(SRP!$B$7:$B$9&lt;=E2172)/(SRP!$C$7:$C$9&gt;=E2172),SRP!$D$7:$D$9)*(G2172/100)*(E2172/1000)),IF(C2172="Spirits",SUM(LOOKUP(2,1/(SRP!$B$2:$B$6&lt;=E2172)/(SRP!$C$2:$C$6&gt;=E2172),SRP!$D$2:$D$6)*(G2172/100)*(E2172/1000)),IF(AND(C2172="Wine",D2172="Fortified Wines"),SUM(LOOKUP(2,1/(SRP!$B$20:$B$23&lt;=E2172)/(SRP!$C$20:$C$23&gt;=E2172),SRP!$D$20:$D$23)*(G2172/100)*(E2172/1000)),IF(C2172="Wine",SUM(LOOKUP(2,1/(SRP!$B$15:$B$19&lt;=E2172)/(SRP!$C$15:$C$19&gt;=E2172),SRP!$D$15:$D$19)*(G2172/100)*(E2172/1000)),IF(C2172="Ready to Drink",SUM(LOOKUP(2,1/(SRP!$B$10:$B$14&lt;=E2172)/(SRP!$C$10:$C$14&gt;=E2172),SRP!$D$10:$D$14)*(G2172/100)*(E2172/1000)),0))))),2)</f>
        <v>29.07</v>
      </c>
    </row>
    <row r="2173" spans="1:11" x14ac:dyDescent="0.35">
      <c r="A2173" s="2">
        <v>29654</v>
      </c>
      <c r="B2173" s="76" t="s">
        <v>2783</v>
      </c>
      <c r="C2173" s="76" t="s">
        <v>287</v>
      </c>
      <c r="D2173" s="76" t="s">
        <v>5240</v>
      </c>
      <c r="E2173" s="76">
        <v>500</v>
      </c>
      <c r="F2173" s="76">
        <v>12</v>
      </c>
      <c r="G2173" s="77">
        <v>10.7</v>
      </c>
      <c r="H2173" s="76" t="s">
        <v>3370</v>
      </c>
      <c r="I2173" s="77">
        <v>10.99</v>
      </c>
      <c r="J2173" s="2">
        <v>1</v>
      </c>
      <c r="K2173" s="119" cm="1">
        <f t="array" ref="K2173">ROUND(IF(C2173="Beer",SUM(LOOKUP(2,1/(SRP!$B$7:$B$9&lt;=E2173)/(SRP!$C$7:$C$9&gt;=E2173),SRP!$D$7:$D$9)*(G2173/100)*(E2173/1000)),IF(C2173="Spirits",SUM(LOOKUP(2,1/(SRP!$B$2:$B$6&lt;=E2173)/(SRP!$C$2:$C$6&gt;=E2173),SRP!$D$2:$D$6)*(G2173/100)*(E2173/1000)),IF(AND(C2173="Wine",D2173="Fortified Wines"),SUM(LOOKUP(2,1/(SRP!$B$20:$B$23&lt;=E2173)/(SRP!$C$20:$C$23&gt;=E2173),SRP!$D$20:$D$23)*(G2173/100)*(E2173/1000)),IF(C2173="Wine",SUM(LOOKUP(2,1/(SRP!$B$15:$B$19&lt;=E2173)/(SRP!$C$15:$C$19&gt;=E2173),SRP!$D$15:$D$19)*(G2173/100)*(E2173/1000)),IF(C2173="Ready to Drink",SUM(LOOKUP(2,1/(SRP!$B$10:$B$14&lt;=E2173)/(SRP!$C$10:$C$14&gt;=E2173),SRP!$D$10:$D$14)*(G2173/100)*(E2173/1000)),0))))),2)</f>
        <v>3.73</v>
      </c>
    </row>
    <row r="2174" spans="1:11" x14ac:dyDescent="0.35">
      <c r="A2174" s="2">
        <v>29654</v>
      </c>
      <c r="B2174" s="76" t="s">
        <v>2783</v>
      </c>
      <c r="C2174" s="76" t="s">
        <v>287</v>
      </c>
      <c r="D2174" s="76" t="s">
        <v>5240</v>
      </c>
      <c r="E2174" s="76">
        <v>500</v>
      </c>
      <c r="F2174" s="76">
        <v>12</v>
      </c>
      <c r="G2174" s="77">
        <v>10.7</v>
      </c>
      <c r="H2174" s="76" t="s">
        <v>3370</v>
      </c>
      <c r="I2174" s="77">
        <v>10.99</v>
      </c>
      <c r="J2174" s="2">
        <v>1</v>
      </c>
      <c r="K2174" s="119" cm="1">
        <f t="array" ref="K2174">ROUND(IF(C2174="Beer",SUM(LOOKUP(2,1/(SRP!$B$7:$B$9&lt;=E2174)/(SRP!$C$7:$C$9&gt;=E2174),SRP!$D$7:$D$9)*(G2174/100)*(E2174/1000)),IF(C2174="Spirits",SUM(LOOKUP(2,1/(SRP!$B$2:$B$6&lt;=E2174)/(SRP!$C$2:$C$6&gt;=E2174),SRP!$D$2:$D$6)*(G2174/100)*(E2174/1000)),IF(AND(C2174="Wine",D2174="Fortified Wines"),SUM(LOOKUP(2,1/(SRP!$B$20:$B$23&lt;=E2174)/(SRP!$C$20:$C$23&gt;=E2174),SRP!$D$20:$D$23)*(G2174/100)*(E2174/1000)),IF(C2174="Wine",SUM(LOOKUP(2,1/(SRP!$B$15:$B$19&lt;=E2174)/(SRP!$C$15:$C$19&gt;=E2174),SRP!$D$15:$D$19)*(G2174/100)*(E2174/1000)),IF(C2174="Ready to Drink",SUM(LOOKUP(2,1/(SRP!$B$10:$B$14&lt;=E2174)/(SRP!$C$10:$C$14&gt;=E2174),SRP!$D$10:$D$14)*(G2174/100)*(E2174/1000)),0))))),2)</f>
        <v>3.73</v>
      </c>
    </row>
    <row r="2175" spans="1:11" x14ac:dyDescent="0.35">
      <c r="A2175" s="2">
        <v>29685</v>
      </c>
      <c r="B2175" s="76" t="s">
        <v>2182</v>
      </c>
      <c r="C2175" s="76" t="s">
        <v>287</v>
      </c>
      <c r="D2175" s="76" t="s">
        <v>5240</v>
      </c>
      <c r="E2175" s="76">
        <v>473</v>
      </c>
      <c r="F2175" s="76">
        <v>24</v>
      </c>
      <c r="G2175" s="77">
        <v>6.3</v>
      </c>
      <c r="H2175" s="76" t="s">
        <v>3370</v>
      </c>
      <c r="I2175" s="77">
        <v>5.25</v>
      </c>
      <c r="J2175" s="2">
        <v>1</v>
      </c>
      <c r="K2175" s="119" cm="1">
        <f t="array" ref="K2175">ROUND(IF(C2175="Beer",SUM(LOOKUP(2,1/(SRP!$B$7:$B$9&lt;=E2175)/(SRP!$C$7:$C$9&gt;=E2175),SRP!$D$7:$D$9)*(G2175/100)*(E2175/1000)),IF(C2175="Spirits",SUM(LOOKUP(2,1/(SRP!$B$2:$B$6&lt;=E2175)/(SRP!$C$2:$C$6&gt;=E2175),SRP!$D$2:$D$6)*(G2175/100)*(E2175/1000)),IF(AND(C2175="Wine",D2175="Fortified Wines"),SUM(LOOKUP(2,1/(SRP!$B$20:$B$23&lt;=E2175)/(SRP!$C$20:$C$23&gt;=E2175),SRP!$D$20:$D$23)*(G2175/100)*(E2175/1000)),IF(C2175="Wine",SUM(LOOKUP(2,1/(SRP!$B$15:$B$19&lt;=E2175)/(SRP!$C$15:$C$19&gt;=E2175),SRP!$D$15:$D$19)*(G2175/100)*(E2175/1000)),IF(C2175="Ready to Drink",SUM(LOOKUP(2,1/(SRP!$B$10:$B$14&lt;=E2175)/(SRP!$C$10:$C$14&gt;=E2175),SRP!$D$10:$D$14)*(G2175/100)*(E2175/1000)),0))))),2)</f>
        <v>2.08</v>
      </c>
    </row>
    <row r="2176" spans="1:11" x14ac:dyDescent="0.35">
      <c r="A2176" s="2">
        <v>29685</v>
      </c>
      <c r="B2176" s="76" t="s">
        <v>2182</v>
      </c>
      <c r="C2176" s="76" t="s">
        <v>287</v>
      </c>
      <c r="D2176" s="76" t="s">
        <v>5240</v>
      </c>
      <c r="E2176" s="76">
        <v>473</v>
      </c>
      <c r="F2176" s="76">
        <v>24</v>
      </c>
      <c r="G2176" s="77">
        <v>6.3</v>
      </c>
      <c r="H2176" s="76" t="s">
        <v>3370</v>
      </c>
      <c r="I2176" s="77">
        <v>5.25</v>
      </c>
      <c r="J2176" s="2">
        <v>1</v>
      </c>
      <c r="K2176" s="119" cm="1">
        <f t="array" ref="K2176">ROUND(IF(C2176="Beer",SUM(LOOKUP(2,1/(SRP!$B$7:$B$9&lt;=E2176)/(SRP!$C$7:$C$9&gt;=E2176),SRP!$D$7:$D$9)*(G2176/100)*(E2176/1000)),IF(C2176="Spirits",SUM(LOOKUP(2,1/(SRP!$B$2:$B$6&lt;=E2176)/(SRP!$C$2:$C$6&gt;=E2176),SRP!$D$2:$D$6)*(G2176/100)*(E2176/1000)),IF(AND(C2176="Wine",D2176="Fortified Wines"),SUM(LOOKUP(2,1/(SRP!$B$20:$B$23&lt;=E2176)/(SRP!$C$20:$C$23&gt;=E2176),SRP!$D$20:$D$23)*(G2176/100)*(E2176/1000)),IF(C2176="Wine",SUM(LOOKUP(2,1/(SRP!$B$15:$B$19&lt;=E2176)/(SRP!$C$15:$C$19&gt;=E2176),SRP!$D$15:$D$19)*(G2176/100)*(E2176/1000)),IF(C2176="Ready to Drink",SUM(LOOKUP(2,1/(SRP!$B$10:$B$14&lt;=E2176)/(SRP!$C$10:$C$14&gt;=E2176),SRP!$D$10:$D$14)*(G2176/100)*(E2176/1000)),0))))),2)</f>
        <v>2.08</v>
      </c>
    </row>
    <row r="2177" spans="1:11" x14ac:dyDescent="0.35">
      <c r="A2177" s="2">
        <v>29687</v>
      </c>
      <c r="B2177" s="76" t="s">
        <v>2243</v>
      </c>
      <c r="C2177" s="76" t="s">
        <v>287</v>
      </c>
      <c r="D2177" s="76" t="s">
        <v>5266</v>
      </c>
      <c r="E2177" s="76">
        <v>1892</v>
      </c>
      <c r="F2177" s="76">
        <v>6</v>
      </c>
      <c r="G2177" s="77">
        <v>5</v>
      </c>
      <c r="H2177" s="76" t="s">
        <v>3354</v>
      </c>
      <c r="I2177" s="77">
        <v>12.95</v>
      </c>
      <c r="J2177" s="2">
        <v>4</v>
      </c>
      <c r="K2177" s="119" cm="1">
        <f t="array" ref="K2177">ROUND(IF(C2177="Beer",SUM(LOOKUP(2,1/(SRP!$B$7:$B$9&lt;=E2177)/(SRP!$C$7:$C$9&gt;=E2177),SRP!$D$7:$D$9)*(G2177/100)*(E2177/1000)),IF(C2177="Spirits",SUM(LOOKUP(2,1/(SRP!$B$2:$B$6&lt;=E2177)/(SRP!$C$2:$C$6&gt;=E2177),SRP!$D$2:$D$6)*(G2177/100)*(E2177/1000)),IF(AND(C2177="Wine",D2177="Fortified Wines"),SUM(LOOKUP(2,1/(SRP!$B$20:$B$23&lt;=E2177)/(SRP!$C$20:$C$23&gt;=E2177),SRP!$D$20:$D$23)*(G2177/100)*(E2177/1000)),IF(C2177="Wine",SUM(LOOKUP(2,1/(SRP!$B$15:$B$19&lt;=E2177)/(SRP!$C$15:$C$19&gt;=E2177),SRP!$D$15:$D$19)*(G2177/100)*(E2177/1000)),IF(C2177="Ready to Drink",SUM(LOOKUP(2,1/(SRP!$B$10:$B$14&lt;=E2177)/(SRP!$C$10:$C$14&gt;=E2177),SRP!$D$10:$D$14)*(G2177/100)*(E2177/1000)),0))))),2)</f>
        <v>6.6</v>
      </c>
    </row>
    <row r="2178" spans="1:11" x14ac:dyDescent="0.35">
      <c r="A2178" s="2">
        <v>29687</v>
      </c>
      <c r="B2178" s="76" t="s">
        <v>2243</v>
      </c>
      <c r="C2178" s="76" t="s">
        <v>287</v>
      </c>
      <c r="D2178" s="76" t="s">
        <v>5266</v>
      </c>
      <c r="E2178" s="76">
        <v>1892</v>
      </c>
      <c r="F2178" s="76">
        <v>6</v>
      </c>
      <c r="G2178" s="77">
        <v>5</v>
      </c>
      <c r="H2178" s="76" t="s">
        <v>3354</v>
      </c>
      <c r="I2178" s="77">
        <v>12.95</v>
      </c>
      <c r="J2178" s="2">
        <v>4</v>
      </c>
      <c r="K2178" s="119" cm="1">
        <f t="array" ref="K2178">ROUND(IF(C2178="Beer",SUM(LOOKUP(2,1/(SRP!$B$7:$B$9&lt;=E2178)/(SRP!$C$7:$C$9&gt;=E2178),SRP!$D$7:$D$9)*(G2178/100)*(E2178/1000)),IF(C2178="Spirits",SUM(LOOKUP(2,1/(SRP!$B$2:$B$6&lt;=E2178)/(SRP!$C$2:$C$6&gt;=E2178),SRP!$D$2:$D$6)*(G2178/100)*(E2178/1000)),IF(AND(C2178="Wine",D2178="Fortified Wines"),SUM(LOOKUP(2,1/(SRP!$B$20:$B$23&lt;=E2178)/(SRP!$C$20:$C$23&gt;=E2178),SRP!$D$20:$D$23)*(G2178/100)*(E2178/1000)),IF(C2178="Wine",SUM(LOOKUP(2,1/(SRP!$B$15:$B$19&lt;=E2178)/(SRP!$C$15:$C$19&gt;=E2178),SRP!$D$15:$D$19)*(G2178/100)*(E2178/1000)),IF(C2178="Ready to Drink",SUM(LOOKUP(2,1/(SRP!$B$10:$B$14&lt;=E2178)/(SRP!$C$10:$C$14&gt;=E2178),SRP!$D$10:$D$14)*(G2178/100)*(E2178/1000)),0))))),2)</f>
        <v>6.6</v>
      </c>
    </row>
    <row r="2179" spans="1:11" x14ac:dyDescent="0.35">
      <c r="A2179" s="2">
        <v>29688</v>
      </c>
      <c r="B2179" s="76" t="s">
        <v>281</v>
      </c>
      <c r="C2179" s="76" t="s">
        <v>285</v>
      </c>
      <c r="D2179" s="76" t="s">
        <v>5231</v>
      </c>
      <c r="E2179" s="76">
        <v>1140</v>
      </c>
      <c r="F2179" s="76">
        <v>12</v>
      </c>
      <c r="G2179" s="77">
        <v>40</v>
      </c>
      <c r="H2179" s="76" t="s">
        <v>3280</v>
      </c>
      <c r="I2179" s="77">
        <v>36.99</v>
      </c>
      <c r="J2179" s="2">
        <v>1</v>
      </c>
      <c r="K2179" s="119" cm="1">
        <f t="array" ref="K2179">ROUND(IF(C2179="Beer",SUM(LOOKUP(2,1/(SRP!$B$7:$B$9&lt;=E2179)/(SRP!$C$7:$C$9&gt;=E2179),SRP!$D$7:$D$9)*(G2179/100)*(E2179/1000)),IF(C2179="Spirits",SUM(LOOKUP(2,1/(SRP!$B$2:$B$6&lt;=E2179)/(SRP!$C$2:$C$6&gt;=E2179),SRP!$D$2:$D$6)*(G2179/100)*(E2179/1000)),IF(AND(C2179="Wine",D2179="Fortified Wines"),SUM(LOOKUP(2,1/(SRP!$B$20:$B$23&lt;=E2179)/(SRP!$C$20:$C$23&gt;=E2179),SRP!$D$20:$D$23)*(G2179/100)*(E2179/1000)),IF(C2179="Wine",SUM(LOOKUP(2,1/(SRP!$B$15:$B$19&lt;=E2179)/(SRP!$C$15:$C$19&gt;=E2179),SRP!$D$15:$D$19)*(G2179/100)*(E2179/1000)),IF(C2179="Ready to Drink",SUM(LOOKUP(2,1/(SRP!$B$10:$B$14&lt;=E2179)/(SRP!$C$10:$C$14&gt;=E2179),SRP!$D$10:$D$14)*(G2179/100)*(E2179/1000)),0))))),2)</f>
        <v>31.83</v>
      </c>
    </row>
    <row r="2180" spans="1:11" x14ac:dyDescent="0.35">
      <c r="A2180" s="2">
        <v>29689</v>
      </c>
      <c r="B2180" s="76" t="s">
        <v>5329</v>
      </c>
      <c r="C2180" s="76" t="s">
        <v>285</v>
      </c>
      <c r="D2180" s="76" t="s">
        <v>6949</v>
      </c>
      <c r="E2180" s="76">
        <v>750</v>
      </c>
      <c r="F2180" s="76">
        <v>12</v>
      </c>
      <c r="G2180" s="77">
        <v>45</v>
      </c>
      <c r="H2180" s="76" t="s">
        <v>3282</v>
      </c>
      <c r="I2180" s="77">
        <v>30.03</v>
      </c>
      <c r="J2180" s="2">
        <v>1</v>
      </c>
      <c r="K2180" s="119" cm="1">
        <f t="array" ref="K2180">ROUND(IF(C2180="Beer",SUM(LOOKUP(2,1/(SRP!$B$7:$B$9&lt;=E2180)/(SRP!$C$7:$C$9&gt;=E2180),SRP!$D$7:$D$9)*(G2180/100)*(E2180/1000)),IF(C2180="Spirits",SUM(LOOKUP(2,1/(SRP!$B$2:$B$6&lt;=E2180)/(SRP!$C$2:$C$6&gt;=E2180),SRP!$D$2:$D$6)*(G2180/100)*(E2180/1000)),IF(AND(C2180="Wine",D2180="Fortified Wines"),SUM(LOOKUP(2,1/(SRP!$B$20:$B$23&lt;=E2180)/(SRP!$C$20:$C$23&gt;=E2180),SRP!$D$20:$D$23)*(G2180/100)*(E2180/1000)),IF(C2180="Wine",SUM(LOOKUP(2,1/(SRP!$B$15:$B$19&lt;=E2180)/(SRP!$C$15:$C$19&gt;=E2180),SRP!$D$15:$D$19)*(G2180/100)*(E2180/1000)),IF(C2180="Ready to Drink",SUM(LOOKUP(2,1/(SRP!$B$10:$B$14&lt;=E2180)/(SRP!$C$10:$C$14&gt;=E2180),SRP!$D$10:$D$14)*(G2180/100)*(E2180/1000)),0))))),2)</f>
        <v>23.56</v>
      </c>
    </row>
    <row r="2181" spans="1:11" x14ac:dyDescent="0.35">
      <c r="A2181" s="2">
        <v>29692</v>
      </c>
      <c r="B2181" s="76" t="s">
        <v>2244</v>
      </c>
      <c r="C2181" s="76" t="s">
        <v>287</v>
      </c>
      <c r="D2181" s="76" t="s">
        <v>5266</v>
      </c>
      <c r="E2181" s="76">
        <v>1892</v>
      </c>
      <c r="F2181" s="76">
        <v>6</v>
      </c>
      <c r="G2181" s="77">
        <v>5</v>
      </c>
      <c r="H2181" s="76" t="s">
        <v>3354</v>
      </c>
      <c r="I2181" s="77">
        <v>11.95</v>
      </c>
      <c r="J2181" s="2">
        <v>4</v>
      </c>
      <c r="K2181" s="119" cm="1">
        <f t="array" ref="K2181">ROUND(IF(C2181="Beer",SUM(LOOKUP(2,1/(SRP!$B$7:$B$9&lt;=E2181)/(SRP!$C$7:$C$9&gt;=E2181),SRP!$D$7:$D$9)*(G2181/100)*(E2181/1000)),IF(C2181="Spirits",SUM(LOOKUP(2,1/(SRP!$B$2:$B$6&lt;=E2181)/(SRP!$C$2:$C$6&gt;=E2181),SRP!$D$2:$D$6)*(G2181/100)*(E2181/1000)),IF(AND(C2181="Wine",D2181="Fortified Wines"),SUM(LOOKUP(2,1/(SRP!$B$20:$B$23&lt;=E2181)/(SRP!$C$20:$C$23&gt;=E2181),SRP!$D$20:$D$23)*(G2181/100)*(E2181/1000)),IF(C2181="Wine",SUM(LOOKUP(2,1/(SRP!$B$15:$B$19&lt;=E2181)/(SRP!$C$15:$C$19&gt;=E2181),SRP!$D$15:$D$19)*(G2181/100)*(E2181/1000)),IF(C2181="Ready to Drink",SUM(LOOKUP(2,1/(SRP!$B$10:$B$14&lt;=E2181)/(SRP!$C$10:$C$14&gt;=E2181),SRP!$D$10:$D$14)*(G2181/100)*(E2181/1000)),0))))),2)</f>
        <v>6.6</v>
      </c>
    </row>
    <row r="2182" spans="1:11" x14ac:dyDescent="0.35">
      <c r="A2182" s="2">
        <v>29692</v>
      </c>
      <c r="B2182" s="76" t="s">
        <v>2244</v>
      </c>
      <c r="C2182" s="76" t="s">
        <v>287</v>
      </c>
      <c r="D2182" s="76" t="s">
        <v>5266</v>
      </c>
      <c r="E2182" s="76">
        <v>1892</v>
      </c>
      <c r="F2182" s="76">
        <v>6</v>
      </c>
      <c r="G2182" s="77">
        <v>5</v>
      </c>
      <c r="H2182" s="76" t="s">
        <v>3354</v>
      </c>
      <c r="I2182" s="77">
        <v>11.95</v>
      </c>
      <c r="J2182" s="2">
        <v>4</v>
      </c>
      <c r="K2182" s="119" cm="1">
        <f t="array" ref="K2182">ROUND(IF(C2182="Beer",SUM(LOOKUP(2,1/(SRP!$B$7:$B$9&lt;=E2182)/(SRP!$C$7:$C$9&gt;=E2182),SRP!$D$7:$D$9)*(G2182/100)*(E2182/1000)),IF(C2182="Spirits",SUM(LOOKUP(2,1/(SRP!$B$2:$B$6&lt;=E2182)/(SRP!$C$2:$C$6&gt;=E2182),SRP!$D$2:$D$6)*(G2182/100)*(E2182/1000)),IF(AND(C2182="Wine",D2182="Fortified Wines"),SUM(LOOKUP(2,1/(SRP!$B$20:$B$23&lt;=E2182)/(SRP!$C$20:$C$23&gt;=E2182),SRP!$D$20:$D$23)*(G2182/100)*(E2182/1000)),IF(C2182="Wine",SUM(LOOKUP(2,1/(SRP!$B$15:$B$19&lt;=E2182)/(SRP!$C$15:$C$19&gt;=E2182),SRP!$D$15:$D$19)*(G2182/100)*(E2182/1000)),IF(C2182="Ready to Drink",SUM(LOOKUP(2,1/(SRP!$B$10:$B$14&lt;=E2182)/(SRP!$C$10:$C$14&gt;=E2182),SRP!$D$10:$D$14)*(G2182/100)*(E2182/1000)),0))))),2)</f>
        <v>6.6</v>
      </c>
    </row>
    <row r="2183" spans="1:11" x14ac:dyDescent="0.35">
      <c r="A2183" s="2">
        <v>29693</v>
      </c>
      <c r="B2183" s="76" t="s">
        <v>5328</v>
      </c>
      <c r="C2183" s="76" t="s">
        <v>285</v>
      </c>
      <c r="D2183" s="76" t="s">
        <v>6949</v>
      </c>
      <c r="E2183" s="76">
        <v>750</v>
      </c>
      <c r="F2183" s="76">
        <v>12</v>
      </c>
      <c r="G2183" s="77">
        <v>35</v>
      </c>
      <c r="H2183" s="76" t="s">
        <v>3282</v>
      </c>
      <c r="I2183" s="77">
        <v>28.03</v>
      </c>
      <c r="J2183" s="2">
        <v>1</v>
      </c>
      <c r="K2183" s="119" cm="1">
        <f t="array" ref="K2183">ROUND(IF(C2183="Beer",SUM(LOOKUP(2,1/(SRP!$B$7:$B$9&lt;=E2183)/(SRP!$C$7:$C$9&gt;=E2183),SRP!$D$7:$D$9)*(G2183/100)*(E2183/1000)),IF(C2183="Spirits",SUM(LOOKUP(2,1/(SRP!$B$2:$B$6&lt;=E2183)/(SRP!$C$2:$C$6&gt;=E2183),SRP!$D$2:$D$6)*(G2183/100)*(E2183/1000)),IF(AND(C2183="Wine",D2183="Fortified Wines"),SUM(LOOKUP(2,1/(SRP!$B$20:$B$23&lt;=E2183)/(SRP!$C$20:$C$23&gt;=E2183),SRP!$D$20:$D$23)*(G2183/100)*(E2183/1000)),IF(C2183="Wine",SUM(LOOKUP(2,1/(SRP!$B$15:$B$19&lt;=E2183)/(SRP!$C$15:$C$19&gt;=E2183),SRP!$D$15:$D$19)*(G2183/100)*(E2183/1000)),IF(C2183="Ready to Drink",SUM(LOOKUP(2,1/(SRP!$B$10:$B$14&lt;=E2183)/(SRP!$C$10:$C$14&gt;=E2183),SRP!$D$10:$D$14)*(G2183/100)*(E2183/1000)),0))))),2)</f>
        <v>18.329999999999998</v>
      </c>
    </row>
    <row r="2184" spans="1:11" x14ac:dyDescent="0.35">
      <c r="A2184" s="2">
        <v>29694</v>
      </c>
      <c r="B2184" s="76" t="s">
        <v>2201</v>
      </c>
      <c r="C2184" s="76" t="s">
        <v>287</v>
      </c>
      <c r="D2184" s="76" t="s">
        <v>5240</v>
      </c>
      <c r="E2184" s="76">
        <v>710</v>
      </c>
      <c r="F2184" s="76">
        <v>12</v>
      </c>
      <c r="G2184" s="77">
        <v>5.9</v>
      </c>
      <c r="H2184" s="76" t="s">
        <v>3330</v>
      </c>
      <c r="I2184" s="77">
        <v>3.79</v>
      </c>
      <c r="J2184" s="2">
        <v>1</v>
      </c>
      <c r="K2184" s="119" cm="1">
        <f t="array" ref="K2184">ROUND(IF(C2184="Beer",SUM(LOOKUP(2,1/(SRP!$B$7:$B$9&lt;=E2184)/(SRP!$C$7:$C$9&gt;=E2184),SRP!$D$7:$D$9)*(G2184/100)*(E2184/1000)),IF(C2184="Spirits",SUM(LOOKUP(2,1/(SRP!$B$2:$B$6&lt;=E2184)/(SRP!$C$2:$C$6&gt;=E2184),SRP!$D$2:$D$6)*(G2184/100)*(E2184/1000)),IF(AND(C2184="Wine",D2184="Fortified Wines"),SUM(LOOKUP(2,1/(SRP!$B$20:$B$23&lt;=E2184)/(SRP!$C$20:$C$23&gt;=E2184),SRP!$D$20:$D$23)*(G2184/100)*(E2184/1000)),IF(C2184="Wine",SUM(LOOKUP(2,1/(SRP!$B$15:$B$19&lt;=E2184)/(SRP!$C$15:$C$19&gt;=E2184),SRP!$D$15:$D$19)*(G2184/100)*(E2184/1000)),IF(C2184="Ready to Drink",SUM(LOOKUP(2,1/(SRP!$B$10:$B$14&lt;=E2184)/(SRP!$C$10:$C$14&gt;=E2184),SRP!$D$10:$D$14)*(G2184/100)*(E2184/1000)),0))))),2)</f>
        <v>2.92</v>
      </c>
    </row>
    <row r="2185" spans="1:11" x14ac:dyDescent="0.35">
      <c r="A2185" s="2">
        <v>29694</v>
      </c>
      <c r="B2185" s="76" t="s">
        <v>2201</v>
      </c>
      <c r="C2185" s="76" t="s">
        <v>287</v>
      </c>
      <c r="D2185" s="76" t="s">
        <v>5240</v>
      </c>
      <c r="E2185" s="76">
        <v>710</v>
      </c>
      <c r="F2185" s="76">
        <v>12</v>
      </c>
      <c r="G2185" s="77">
        <v>5.9</v>
      </c>
      <c r="H2185" s="76" t="s">
        <v>3330</v>
      </c>
      <c r="I2185" s="77">
        <v>3.79</v>
      </c>
      <c r="J2185" s="2">
        <v>1</v>
      </c>
      <c r="K2185" s="119" cm="1">
        <f t="array" ref="K2185">ROUND(IF(C2185="Beer",SUM(LOOKUP(2,1/(SRP!$B$7:$B$9&lt;=E2185)/(SRP!$C$7:$C$9&gt;=E2185),SRP!$D$7:$D$9)*(G2185/100)*(E2185/1000)),IF(C2185="Spirits",SUM(LOOKUP(2,1/(SRP!$B$2:$B$6&lt;=E2185)/(SRP!$C$2:$C$6&gt;=E2185),SRP!$D$2:$D$6)*(G2185/100)*(E2185/1000)),IF(AND(C2185="Wine",D2185="Fortified Wines"),SUM(LOOKUP(2,1/(SRP!$B$20:$B$23&lt;=E2185)/(SRP!$C$20:$C$23&gt;=E2185),SRP!$D$20:$D$23)*(G2185/100)*(E2185/1000)),IF(C2185="Wine",SUM(LOOKUP(2,1/(SRP!$B$15:$B$19&lt;=E2185)/(SRP!$C$15:$C$19&gt;=E2185),SRP!$D$15:$D$19)*(G2185/100)*(E2185/1000)),IF(C2185="Ready to Drink",SUM(LOOKUP(2,1/(SRP!$B$10:$B$14&lt;=E2185)/(SRP!$C$10:$C$14&gt;=E2185),SRP!$D$10:$D$14)*(G2185/100)*(E2185/1000)),0))))),2)</f>
        <v>2.92</v>
      </c>
    </row>
    <row r="2186" spans="1:11" x14ac:dyDescent="0.35">
      <c r="A2186" s="2">
        <v>29695</v>
      </c>
      <c r="B2186" s="76" t="s">
        <v>282</v>
      </c>
      <c r="C2186" s="76" t="s">
        <v>285</v>
      </c>
      <c r="D2186" s="76" t="s">
        <v>5231</v>
      </c>
      <c r="E2186" s="76">
        <v>750</v>
      </c>
      <c r="F2186" s="76">
        <v>12</v>
      </c>
      <c r="G2186" s="77">
        <v>40</v>
      </c>
      <c r="H2186" s="76" t="s">
        <v>3282</v>
      </c>
      <c r="I2186" s="77">
        <v>24.03</v>
      </c>
      <c r="J2186" s="2">
        <v>1</v>
      </c>
      <c r="K2186" s="119" cm="1">
        <f t="array" ref="K2186">ROUND(IF(C2186="Beer",SUM(LOOKUP(2,1/(SRP!$B$7:$B$9&lt;=E2186)/(SRP!$C$7:$C$9&gt;=E2186),SRP!$D$7:$D$9)*(G2186/100)*(E2186/1000)),IF(C2186="Spirits",SUM(LOOKUP(2,1/(SRP!$B$2:$B$6&lt;=E2186)/(SRP!$C$2:$C$6&gt;=E2186),SRP!$D$2:$D$6)*(G2186/100)*(E2186/1000)),IF(AND(C2186="Wine",D2186="Fortified Wines"),SUM(LOOKUP(2,1/(SRP!$B$20:$B$23&lt;=E2186)/(SRP!$C$20:$C$23&gt;=E2186),SRP!$D$20:$D$23)*(G2186/100)*(E2186/1000)),IF(C2186="Wine",SUM(LOOKUP(2,1/(SRP!$B$15:$B$19&lt;=E2186)/(SRP!$C$15:$C$19&gt;=E2186),SRP!$D$15:$D$19)*(G2186/100)*(E2186/1000)),IF(C2186="Ready to Drink",SUM(LOOKUP(2,1/(SRP!$B$10:$B$14&lt;=E2186)/(SRP!$C$10:$C$14&gt;=E2186),SRP!$D$10:$D$14)*(G2186/100)*(E2186/1000)),0))))),2)</f>
        <v>20.94</v>
      </c>
    </row>
    <row r="2187" spans="1:11" x14ac:dyDescent="0.35">
      <c r="A2187" s="2">
        <v>29719</v>
      </c>
      <c r="B2187" s="76" t="s">
        <v>2194</v>
      </c>
      <c r="C2187" s="76" t="s">
        <v>285</v>
      </c>
      <c r="D2187" s="76" t="s">
        <v>5255</v>
      </c>
      <c r="E2187" s="76">
        <v>750</v>
      </c>
      <c r="F2187" s="76">
        <v>6</v>
      </c>
      <c r="G2187" s="77">
        <v>30</v>
      </c>
      <c r="H2187" s="76" t="s">
        <v>3281</v>
      </c>
      <c r="I2187" s="77">
        <v>45.72</v>
      </c>
      <c r="J2187" s="2">
        <v>1</v>
      </c>
      <c r="K2187" s="119" cm="1">
        <f t="array" ref="K2187">ROUND(IF(C2187="Beer",SUM(LOOKUP(2,1/(SRP!$B$7:$B$9&lt;=E2187)/(SRP!$C$7:$C$9&gt;=E2187),SRP!$D$7:$D$9)*(G2187/100)*(E2187/1000)),IF(C2187="Spirits",SUM(LOOKUP(2,1/(SRP!$B$2:$B$6&lt;=E2187)/(SRP!$C$2:$C$6&gt;=E2187),SRP!$D$2:$D$6)*(G2187/100)*(E2187/1000)),IF(AND(C2187="Wine",D2187="Fortified Wines"),SUM(LOOKUP(2,1/(SRP!$B$20:$B$23&lt;=E2187)/(SRP!$C$20:$C$23&gt;=E2187),SRP!$D$20:$D$23)*(G2187/100)*(E2187/1000)),IF(C2187="Wine",SUM(LOOKUP(2,1/(SRP!$B$15:$B$19&lt;=E2187)/(SRP!$C$15:$C$19&gt;=E2187),SRP!$D$15:$D$19)*(G2187/100)*(E2187/1000)),IF(C2187="Ready to Drink",SUM(LOOKUP(2,1/(SRP!$B$10:$B$14&lt;=E2187)/(SRP!$C$10:$C$14&gt;=E2187),SRP!$D$10:$D$14)*(G2187/100)*(E2187/1000)),0))))),2)</f>
        <v>15.71</v>
      </c>
    </row>
    <row r="2188" spans="1:11" x14ac:dyDescent="0.35">
      <c r="A2188" s="2">
        <v>29740</v>
      </c>
      <c r="B2188" s="76" t="s">
        <v>2195</v>
      </c>
      <c r="C2188" s="76" t="s">
        <v>287</v>
      </c>
      <c r="D2188" s="76" t="s">
        <v>5240</v>
      </c>
      <c r="E2188" s="76">
        <v>740</v>
      </c>
      <c r="F2188" s="76">
        <v>12</v>
      </c>
      <c r="G2188" s="77">
        <v>6</v>
      </c>
      <c r="H2188" s="76" t="s">
        <v>3325</v>
      </c>
      <c r="I2188" s="77">
        <v>4.29</v>
      </c>
      <c r="J2188" s="2">
        <v>1</v>
      </c>
      <c r="K2188" s="119" cm="1">
        <f t="array" ref="K2188">ROUND(IF(C2188="Beer",SUM(LOOKUP(2,1/(SRP!$B$7:$B$9&lt;=E2188)/(SRP!$C$7:$C$9&gt;=E2188),SRP!$D$7:$D$9)*(G2188/100)*(E2188/1000)),IF(C2188="Spirits",SUM(LOOKUP(2,1/(SRP!$B$2:$B$6&lt;=E2188)/(SRP!$C$2:$C$6&gt;=E2188),SRP!$D$2:$D$6)*(G2188/100)*(E2188/1000)),IF(AND(C2188="Wine",D2188="Fortified Wines"),SUM(LOOKUP(2,1/(SRP!$B$20:$B$23&lt;=E2188)/(SRP!$C$20:$C$23&gt;=E2188),SRP!$D$20:$D$23)*(G2188/100)*(E2188/1000)),IF(C2188="Wine",SUM(LOOKUP(2,1/(SRP!$B$15:$B$19&lt;=E2188)/(SRP!$C$15:$C$19&gt;=E2188),SRP!$D$15:$D$19)*(G2188/100)*(E2188/1000)),IF(C2188="Ready to Drink",SUM(LOOKUP(2,1/(SRP!$B$10:$B$14&lt;=E2188)/(SRP!$C$10:$C$14&gt;=E2188),SRP!$D$10:$D$14)*(G2188/100)*(E2188/1000)),0))))),2)</f>
        <v>3.1</v>
      </c>
    </row>
    <row r="2189" spans="1:11" x14ac:dyDescent="0.35">
      <c r="A2189" s="2">
        <v>29740</v>
      </c>
      <c r="B2189" s="76" t="s">
        <v>2195</v>
      </c>
      <c r="C2189" s="76" t="s">
        <v>287</v>
      </c>
      <c r="D2189" s="76" t="s">
        <v>5240</v>
      </c>
      <c r="E2189" s="76">
        <v>740</v>
      </c>
      <c r="F2189" s="76">
        <v>12</v>
      </c>
      <c r="G2189" s="77">
        <v>6</v>
      </c>
      <c r="H2189" s="76" t="s">
        <v>3325</v>
      </c>
      <c r="I2189" s="77">
        <v>4.29</v>
      </c>
      <c r="J2189" s="2">
        <v>1</v>
      </c>
      <c r="K2189" s="119" cm="1">
        <f t="array" ref="K2189">ROUND(IF(C2189="Beer",SUM(LOOKUP(2,1/(SRP!$B$7:$B$9&lt;=E2189)/(SRP!$C$7:$C$9&gt;=E2189),SRP!$D$7:$D$9)*(G2189/100)*(E2189/1000)),IF(C2189="Spirits",SUM(LOOKUP(2,1/(SRP!$B$2:$B$6&lt;=E2189)/(SRP!$C$2:$C$6&gt;=E2189),SRP!$D$2:$D$6)*(G2189/100)*(E2189/1000)),IF(AND(C2189="Wine",D2189="Fortified Wines"),SUM(LOOKUP(2,1/(SRP!$B$20:$B$23&lt;=E2189)/(SRP!$C$20:$C$23&gt;=E2189),SRP!$D$20:$D$23)*(G2189/100)*(E2189/1000)),IF(C2189="Wine",SUM(LOOKUP(2,1/(SRP!$B$15:$B$19&lt;=E2189)/(SRP!$C$15:$C$19&gt;=E2189),SRP!$D$15:$D$19)*(G2189/100)*(E2189/1000)),IF(C2189="Ready to Drink",SUM(LOOKUP(2,1/(SRP!$B$10:$B$14&lt;=E2189)/(SRP!$C$10:$C$14&gt;=E2189),SRP!$D$10:$D$14)*(G2189/100)*(E2189/1000)),0))))),2)</f>
        <v>3.1</v>
      </c>
    </row>
    <row r="2190" spans="1:11" x14ac:dyDescent="0.35">
      <c r="A2190" s="2">
        <v>29750</v>
      </c>
      <c r="B2190" s="76" t="s">
        <v>2196</v>
      </c>
      <c r="C2190" s="76" t="s">
        <v>286</v>
      </c>
      <c r="D2190" s="76" t="s">
        <v>300</v>
      </c>
      <c r="E2190" s="76">
        <v>300</v>
      </c>
      <c r="F2190" s="76">
        <v>12</v>
      </c>
      <c r="G2190" s="77">
        <v>14</v>
      </c>
      <c r="H2190" s="76" t="s">
        <v>3307</v>
      </c>
      <c r="I2190" s="77">
        <v>6.49</v>
      </c>
      <c r="J2190" s="2">
        <v>1</v>
      </c>
      <c r="K2190" s="119" cm="1">
        <f t="array" ref="K2190">ROUND(IF(C2190="Beer",SUM(LOOKUP(2,1/(SRP!$B$7:$B$9&lt;=E2190)/(SRP!$C$7:$C$9&gt;=E2190),SRP!$D$7:$D$9)*(G2190/100)*(E2190/1000)),IF(C2190="Spirits",SUM(LOOKUP(2,1/(SRP!$B$2:$B$6&lt;=E2190)/(SRP!$C$2:$C$6&gt;=E2190),SRP!$D$2:$D$6)*(G2190/100)*(E2190/1000)),IF(AND(C2190="Wine",D2190="Fortified Wines"),SUM(LOOKUP(2,1/(SRP!$B$20:$B$23&lt;=E2190)/(SRP!$C$20:$C$23&gt;=E2190),SRP!$D$20:$D$23)*(G2190/100)*(E2190/1000)),IF(C2190="Wine",SUM(LOOKUP(2,1/(SRP!$B$15:$B$19&lt;=E2190)/(SRP!$C$15:$C$19&gt;=E2190),SRP!$D$15:$D$19)*(G2190/100)*(E2190/1000)),IF(C2190="Ready to Drink",SUM(LOOKUP(2,1/(SRP!$B$10:$B$14&lt;=E2190)/(SRP!$C$10:$C$14&gt;=E2190),SRP!$D$10:$D$14)*(G2190/100)*(E2190/1000)),0))))),2)</f>
        <v>4.22</v>
      </c>
    </row>
    <row r="2191" spans="1:11" x14ac:dyDescent="0.35">
      <c r="A2191" s="2">
        <v>29759</v>
      </c>
      <c r="B2191" s="76" t="s">
        <v>2197</v>
      </c>
      <c r="C2191" s="76" t="s">
        <v>285</v>
      </c>
      <c r="D2191" s="76" t="s">
        <v>5273</v>
      </c>
      <c r="E2191" s="76">
        <v>750</v>
      </c>
      <c r="F2191" s="76">
        <v>12</v>
      </c>
      <c r="G2191" s="77">
        <v>12.5</v>
      </c>
      <c r="H2191" s="76" t="s">
        <v>3282</v>
      </c>
      <c r="I2191" s="77">
        <v>30.99</v>
      </c>
      <c r="J2191" s="2">
        <v>1</v>
      </c>
      <c r="K2191" s="119" cm="1">
        <f t="array" ref="K2191">ROUND(IF(C2191="Beer",SUM(LOOKUP(2,1/(SRP!$B$7:$B$9&lt;=E2191)/(SRP!$C$7:$C$9&gt;=E2191),SRP!$D$7:$D$9)*(G2191/100)*(E2191/1000)),IF(C2191="Spirits",SUM(LOOKUP(2,1/(SRP!$B$2:$B$6&lt;=E2191)/(SRP!$C$2:$C$6&gt;=E2191),SRP!$D$2:$D$6)*(G2191/100)*(E2191/1000)),IF(AND(C2191="Wine",D2191="Fortified Wines"),SUM(LOOKUP(2,1/(SRP!$B$20:$B$23&lt;=E2191)/(SRP!$C$20:$C$23&gt;=E2191),SRP!$D$20:$D$23)*(G2191/100)*(E2191/1000)),IF(C2191="Wine",SUM(LOOKUP(2,1/(SRP!$B$15:$B$19&lt;=E2191)/(SRP!$C$15:$C$19&gt;=E2191),SRP!$D$15:$D$19)*(G2191/100)*(E2191/1000)),IF(C2191="Ready to Drink",SUM(LOOKUP(2,1/(SRP!$B$10:$B$14&lt;=E2191)/(SRP!$C$10:$C$14&gt;=E2191),SRP!$D$10:$D$14)*(G2191/100)*(E2191/1000)),0))))),2)</f>
        <v>6.54</v>
      </c>
    </row>
    <row r="2192" spans="1:11" x14ac:dyDescent="0.35">
      <c r="A2192" s="2">
        <v>29790</v>
      </c>
      <c r="B2192" s="76" t="s">
        <v>2198</v>
      </c>
      <c r="C2192" s="76" t="s">
        <v>286</v>
      </c>
      <c r="D2192" s="76" t="s">
        <v>5295</v>
      </c>
      <c r="E2192" s="76">
        <v>750</v>
      </c>
      <c r="F2192" s="76">
        <v>12</v>
      </c>
      <c r="G2192" s="77">
        <v>13.4</v>
      </c>
      <c r="H2192" s="76" t="s">
        <v>3365</v>
      </c>
      <c r="I2192" s="77">
        <v>17.850000000000001</v>
      </c>
      <c r="J2192" s="2">
        <v>1</v>
      </c>
      <c r="K2192" s="119" cm="1">
        <f t="array" ref="K2192">ROUND(IF(C2192="Beer",SUM(LOOKUP(2,1/(SRP!$B$7:$B$9&lt;=E2192)/(SRP!$C$7:$C$9&gt;=E2192),SRP!$D$7:$D$9)*(G2192/100)*(E2192/1000)),IF(C2192="Spirits",SUM(LOOKUP(2,1/(SRP!$B$2:$B$6&lt;=E2192)/(SRP!$C$2:$C$6&gt;=E2192),SRP!$D$2:$D$6)*(G2192/100)*(E2192/1000)),IF(AND(C2192="Wine",D2192="Fortified Wines"),SUM(LOOKUP(2,1/(SRP!$B$20:$B$23&lt;=E2192)/(SRP!$C$20:$C$23&gt;=E2192),SRP!$D$20:$D$23)*(G2192/100)*(E2192/1000)),IF(C2192="Wine",SUM(LOOKUP(2,1/(SRP!$B$15:$B$19&lt;=E2192)/(SRP!$C$15:$C$19&gt;=E2192),SRP!$D$15:$D$19)*(G2192/100)*(E2192/1000)),IF(C2192="Ready to Drink",SUM(LOOKUP(2,1/(SRP!$B$10:$B$14&lt;=E2192)/(SRP!$C$10:$C$14&gt;=E2192),SRP!$D$10:$D$14)*(G2192/100)*(E2192/1000)),0))))),2)</f>
        <v>7.02</v>
      </c>
    </row>
    <row r="2193" spans="1:11" x14ac:dyDescent="0.35">
      <c r="A2193" s="2">
        <v>29799</v>
      </c>
      <c r="B2193" s="76" t="s">
        <v>4714</v>
      </c>
      <c r="C2193" s="76" t="s">
        <v>287</v>
      </c>
      <c r="D2193" s="76" t="s">
        <v>5240</v>
      </c>
      <c r="E2193" s="76">
        <v>473</v>
      </c>
      <c r="F2193" s="76">
        <v>24</v>
      </c>
      <c r="G2193" s="77">
        <v>6.1</v>
      </c>
      <c r="H2193" s="76" t="s">
        <v>3349</v>
      </c>
      <c r="I2193" s="77">
        <v>3.5</v>
      </c>
      <c r="J2193" s="2">
        <v>1</v>
      </c>
      <c r="K2193" s="119" cm="1">
        <f t="array" ref="K2193">ROUND(IF(C2193="Beer",SUM(LOOKUP(2,1/(SRP!$B$7:$B$9&lt;=E2193)/(SRP!$C$7:$C$9&gt;=E2193),SRP!$D$7:$D$9)*(G2193/100)*(E2193/1000)),IF(C2193="Spirits",SUM(LOOKUP(2,1/(SRP!$B$2:$B$6&lt;=E2193)/(SRP!$C$2:$C$6&gt;=E2193),SRP!$D$2:$D$6)*(G2193/100)*(E2193/1000)),IF(AND(C2193="Wine",D2193="Fortified Wines"),SUM(LOOKUP(2,1/(SRP!$B$20:$B$23&lt;=E2193)/(SRP!$C$20:$C$23&gt;=E2193),SRP!$D$20:$D$23)*(G2193/100)*(E2193/1000)),IF(C2193="Wine",SUM(LOOKUP(2,1/(SRP!$B$15:$B$19&lt;=E2193)/(SRP!$C$15:$C$19&gt;=E2193),SRP!$D$15:$D$19)*(G2193/100)*(E2193/1000)),IF(C2193="Ready to Drink",SUM(LOOKUP(2,1/(SRP!$B$10:$B$14&lt;=E2193)/(SRP!$C$10:$C$14&gt;=E2193),SRP!$D$10:$D$14)*(G2193/100)*(E2193/1000)),0))))),2)</f>
        <v>2.0099999999999998</v>
      </c>
    </row>
    <row r="2194" spans="1:11" x14ac:dyDescent="0.35">
      <c r="A2194" s="2">
        <v>29801</v>
      </c>
      <c r="B2194" s="76" t="s">
        <v>4658</v>
      </c>
      <c r="C2194" s="76" t="s">
        <v>287</v>
      </c>
      <c r="D2194" s="76" t="s">
        <v>5230</v>
      </c>
      <c r="E2194" s="76">
        <v>473</v>
      </c>
      <c r="F2194" s="76">
        <v>24</v>
      </c>
      <c r="G2194" s="77">
        <v>5</v>
      </c>
      <c r="H2194" s="76" t="s">
        <v>4999</v>
      </c>
      <c r="I2194" s="77">
        <v>3.69</v>
      </c>
      <c r="J2194" s="2">
        <v>1</v>
      </c>
      <c r="K2194" s="119" cm="1">
        <f t="array" ref="K2194">ROUND(IF(C2194="Beer",SUM(LOOKUP(2,1/(SRP!$B$7:$B$9&lt;=E2194)/(SRP!$C$7:$C$9&gt;=E2194),SRP!$D$7:$D$9)*(G2194/100)*(E2194/1000)),IF(C2194="Spirits",SUM(LOOKUP(2,1/(SRP!$B$2:$B$6&lt;=E2194)/(SRP!$C$2:$C$6&gt;=E2194),SRP!$D$2:$D$6)*(G2194/100)*(E2194/1000)),IF(AND(C2194="Wine",D2194="Fortified Wines"),SUM(LOOKUP(2,1/(SRP!$B$20:$B$23&lt;=E2194)/(SRP!$C$20:$C$23&gt;=E2194),SRP!$D$20:$D$23)*(G2194/100)*(E2194/1000)),IF(C2194="Wine",SUM(LOOKUP(2,1/(SRP!$B$15:$B$19&lt;=E2194)/(SRP!$C$15:$C$19&gt;=E2194),SRP!$D$15:$D$19)*(G2194/100)*(E2194/1000)),IF(C2194="Ready to Drink",SUM(LOOKUP(2,1/(SRP!$B$10:$B$14&lt;=E2194)/(SRP!$C$10:$C$14&gt;=E2194),SRP!$D$10:$D$14)*(G2194/100)*(E2194/1000)),0))))),2)</f>
        <v>1.65</v>
      </c>
    </row>
    <row r="2195" spans="1:11" x14ac:dyDescent="0.35">
      <c r="A2195" s="2">
        <v>29801</v>
      </c>
      <c r="B2195" s="76" t="s">
        <v>4658</v>
      </c>
      <c r="C2195" s="76" t="s">
        <v>287</v>
      </c>
      <c r="D2195" s="76" t="s">
        <v>5230</v>
      </c>
      <c r="E2195" s="76">
        <v>473</v>
      </c>
      <c r="F2195" s="76">
        <v>24</v>
      </c>
      <c r="G2195" s="77">
        <v>5</v>
      </c>
      <c r="H2195" s="76" t="s">
        <v>4999</v>
      </c>
      <c r="I2195" s="77">
        <v>3.69</v>
      </c>
      <c r="J2195" s="2">
        <v>1</v>
      </c>
      <c r="K2195" s="119" cm="1">
        <f t="array" ref="K2195">ROUND(IF(C2195="Beer",SUM(LOOKUP(2,1/(SRP!$B$7:$B$9&lt;=E2195)/(SRP!$C$7:$C$9&gt;=E2195),SRP!$D$7:$D$9)*(G2195/100)*(E2195/1000)),IF(C2195="Spirits",SUM(LOOKUP(2,1/(SRP!$B$2:$B$6&lt;=E2195)/(SRP!$C$2:$C$6&gt;=E2195),SRP!$D$2:$D$6)*(G2195/100)*(E2195/1000)),IF(AND(C2195="Wine",D2195="Fortified Wines"),SUM(LOOKUP(2,1/(SRP!$B$20:$B$23&lt;=E2195)/(SRP!$C$20:$C$23&gt;=E2195),SRP!$D$20:$D$23)*(G2195/100)*(E2195/1000)),IF(C2195="Wine",SUM(LOOKUP(2,1/(SRP!$B$15:$B$19&lt;=E2195)/(SRP!$C$15:$C$19&gt;=E2195),SRP!$D$15:$D$19)*(G2195/100)*(E2195/1000)),IF(C2195="Ready to Drink",SUM(LOOKUP(2,1/(SRP!$B$10:$B$14&lt;=E2195)/(SRP!$C$10:$C$14&gt;=E2195),SRP!$D$10:$D$14)*(G2195/100)*(E2195/1000)),0))))),2)</f>
        <v>1.65</v>
      </c>
    </row>
    <row r="2196" spans="1:11" x14ac:dyDescent="0.35">
      <c r="A2196" s="2">
        <v>29815</v>
      </c>
      <c r="B2196" s="76" t="s">
        <v>2481</v>
      </c>
      <c r="C2196" s="76" t="s">
        <v>286</v>
      </c>
      <c r="D2196" s="76" t="s">
        <v>5236</v>
      </c>
      <c r="E2196" s="76">
        <v>1500</v>
      </c>
      <c r="F2196" s="76">
        <v>6</v>
      </c>
      <c r="G2196" s="77">
        <v>11</v>
      </c>
      <c r="H2196" s="76" t="s">
        <v>6869</v>
      </c>
      <c r="I2196" s="77">
        <v>20.99</v>
      </c>
      <c r="J2196" s="2">
        <v>1</v>
      </c>
      <c r="K2196" s="119" cm="1">
        <f t="array" ref="K2196">ROUND(IF(C2196="Beer",SUM(LOOKUP(2,1/(SRP!$B$7:$B$9&lt;=E2196)/(SRP!$C$7:$C$9&gt;=E2196),SRP!$D$7:$D$9)*(G2196/100)*(E2196/1000)),IF(C2196="Spirits",SUM(LOOKUP(2,1/(SRP!$B$2:$B$6&lt;=E2196)/(SRP!$C$2:$C$6&gt;=E2196),SRP!$D$2:$D$6)*(G2196/100)*(E2196/1000)),IF(AND(C2196="Wine",D2196="Fortified Wines"),SUM(LOOKUP(2,1/(SRP!$B$20:$B$23&lt;=E2196)/(SRP!$C$20:$C$23&gt;=E2196),SRP!$D$20:$D$23)*(G2196/100)*(E2196/1000)),IF(C2196="Wine",SUM(LOOKUP(2,1/(SRP!$B$15:$B$19&lt;=E2196)/(SRP!$C$15:$C$19&gt;=E2196),SRP!$D$15:$D$19)*(G2196/100)*(E2196/1000)),IF(C2196="Ready to Drink",SUM(LOOKUP(2,1/(SRP!$B$10:$B$14&lt;=E2196)/(SRP!$C$10:$C$14&gt;=E2196),SRP!$D$10:$D$14)*(G2196/100)*(E2196/1000)),0))))),2)</f>
        <v>11.52</v>
      </c>
    </row>
    <row r="2197" spans="1:11" x14ac:dyDescent="0.35">
      <c r="A2197" s="2">
        <v>29856</v>
      </c>
      <c r="B2197" s="76" t="s">
        <v>2262</v>
      </c>
      <c r="C2197" s="76" t="s">
        <v>287</v>
      </c>
      <c r="D2197" s="76" t="s">
        <v>5266</v>
      </c>
      <c r="E2197" s="76">
        <v>3000</v>
      </c>
      <c r="F2197" s="76">
        <v>4</v>
      </c>
      <c r="G2197" s="77">
        <v>5</v>
      </c>
      <c r="H2197" s="76" t="s">
        <v>3369</v>
      </c>
      <c r="I2197" s="77">
        <v>19.649999999999999</v>
      </c>
      <c r="J2197" s="2">
        <v>6</v>
      </c>
      <c r="K2197" s="119" cm="1">
        <f t="array" ref="K2197">ROUND(IF(C2197="Beer",SUM(LOOKUP(2,1/(SRP!$B$7:$B$9&lt;=E2197)/(SRP!$C$7:$C$9&gt;=E2197),SRP!$D$7:$D$9)*(G2197/100)*(E2197/1000)),IF(C2197="Spirits",SUM(LOOKUP(2,1/(SRP!$B$2:$B$6&lt;=E2197)/(SRP!$C$2:$C$6&gt;=E2197),SRP!$D$2:$D$6)*(G2197/100)*(E2197/1000)),IF(AND(C2197="Wine",D2197="Fortified Wines"),SUM(LOOKUP(2,1/(SRP!$B$20:$B$23&lt;=E2197)/(SRP!$C$20:$C$23&gt;=E2197),SRP!$D$20:$D$23)*(G2197/100)*(E2197/1000)),IF(C2197="Wine",SUM(LOOKUP(2,1/(SRP!$B$15:$B$19&lt;=E2197)/(SRP!$C$15:$C$19&gt;=E2197),SRP!$D$15:$D$19)*(G2197/100)*(E2197/1000)),IF(C2197="Ready to Drink",SUM(LOOKUP(2,1/(SRP!$B$10:$B$14&lt;=E2197)/(SRP!$C$10:$C$14&gt;=E2197),SRP!$D$10:$D$14)*(G2197/100)*(E2197/1000)),0))))),2)</f>
        <v>10.47</v>
      </c>
    </row>
    <row r="2198" spans="1:11" x14ac:dyDescent="0.35">
      <c r="A2198" s="2">
        <v>29856</v>
      </c>
      <c r="B2198" s="76" t="s">
        <v>2262</v>
      </c>
      <c r="C2198" s="76" t="s">
        <v>287</v>
      </c>
      <c r="D2198" s="76" t="s">
        <v>5266</v>
      </c>
      <c r="E2198" s="76">
        <v>3000</v>
      </c>
      <c r="F2198" s="76">
        <v>4</v>
      </c>
      <c r="G2198" s="77">
        <v>5</v>
      </c>
      <c r="H2198" s="76" t="s">
        <v>3369</v>
      </c>
      <c r="I2198" s="77">
        <v>19.649999999999999</v>
      </c>
      <c r="J2198" s="2">
        <v>6</v>
      </c>
      <c r="K2198" s="119" cm="1">
        <f t="array" ref="K2198">ROUND(IF(C2198="Beer",SUM(LOOKUP(2,1/(SRP!$B$7:$B$9&lt;=E2198)/(SRP!$C$7:$C$9&gt;=E2198),SRP!$D$7:$D$9)*(G2198/100)*(E2198/1000)),IF(C2198="Spirits",SUM(LOOKUP(2,1/(SRP!$B$2:$B$6&lt;=E2198)/(SRP!$C$2:$C$6&gt;=E2198),SRP!$D$2:$D$6)*(G2198/100)*(E2198/1000)),IF(AND(C2198="Wine",D2198="Fortified Wines"),SUM(LOOKUP(2,1/(SRP!$B$20:$B$23&lt;=E2198)/(SRP!$C$20:$C$23&gt;=E2198),SRP!$D$20:$D$23)*(G2198/100)*(E2198/1000)),IF(C2198="Wine",SUM(LOOKUP(2,1/(SRP!$B$15:$B$19&lt;=E2198)/(SRP!$C$15:$C$19&gt;=E2198),SRP!$D$15:$D$19)*(G2198/100)*(E2198/1000)),IF(C2198="Ready to Drink",SUM(LOOKUP(2,1/(SRP!$B$10:$B$14&lt;=E2198)/(SRP!$C$10:$C$14&gt;=E2198),SRP!$D$10:$D$14)*(G2198/100)*(E2198/1000)),0))))),2)</f>
        <v>10.47</v>
      </c>
    </row>
    <row r="2199" spans="1:11" x14ac:dyDescent="0.35">
      <c r="A2199" s="2">
        <v>29898</v>
      </c>
      <c r="B2199" s="76" t="s">
        <v>3404</v>
      </c>
      <c r="C2199" s="76" t="s">
        <v>5938</v>
      </c>
      <c r="D2199" s="76" t="s">
        <v>5307</v>
      </c>
      <c r="E2199" s="76">
        <v>2130</v>
      </c>
      <c r="F2199" s="76">
        <v>4</v>
      </c>
      <c r="G2199" s="77">
        <v>5.5</v>
      </c>
      <c r="H2199" s="76" t="s">
        <v>3301</v>
      </c>
      <c r="I2199" s="77">
        <v>15.36</v>
      </c>
      <c r="J2199" s="2">
        <v>6</v>
      </c>
      <c r="K2199" s="119" cm="1">
        <f t="array" ref="K2199">ROUND(IF(C2199="Beer",SUM(LOOKUP(2,1/(SRP!$B$7:$B$9&lt;=E2199)/(SRP!$C$7:$C$9&gt;=E2199),SRP!$D$7:$D$9)*(G2199/100)*(E2199/1000)),IF(C2199="Spirits",SUM(LOOKUP(2,1/(SRP!$B$2:$B$6&lt;=E2199)/(SRP!$C$2:$C$6&gt;=E2199),SRP!$D$2:$D$6)*(G2199/100)*(E2199/1000)),IF(AND(C2199="Wine",D2199="Fortified Wines"),SUM(LOOKUP(2,1/(SRP!$B$20:$B$23&lt;=E2199)/(SRP!$C$20:$C$23&gt;=E2199),SRP!$D$20:$D$23)*(G2199/100)*(E2199/1000)),IF(C2199="Wine",SUM(LOOKUP(2,1/(SRP!$B$15:$B$19&lt;=E2199)/(SRP!$C$15:$C$19&gt;=E2199),SRP!$D$15:$D$19)*(G2199/100)*(E2199/1000)),IF(C2199="Ready to Drink",SUM(LOOKUP(2,1/(SRP!$B$10:$B$14&lt;=E2199)/(SRP!$C$10:$C$14&gt;=E2199),SRP!$D$10:$D$14)*(G2199/100)*(E2199/1000)),0))))),2)</f>
        <v>8.18</v>
      </c>
    </row>
    <row r="2200" spans="1:11" x14ac:dyDescent="0.35">
      <c r="A2200" s="2">
        <v>29898</v>
      </c>
      <c r="B2200" s="76" t="s">
        <v>3404</v>
      </c>
      <c r="C2200" s="76" t="s">
        <v>5938</v>
      </c>
      <c r="D2200" s="76" t="s">
        <v>5307</v>
      </c>
      <c r="E2200" s="76">
        <v>2130</v>
      </c>
      <c r="F2200" s="76">
        <v>4</v>
      </c>
      <c r="G2200" s="77">
        <v>5.5</v>
      </c>
      <c r="H2200" s="76" t="s">
        <v>3301</v>
      </c>
      <c r="I2200" s="77">
        <v>15.36</v>
      </c>
      <c r="J2200" s="2">
        <v>6</v>
      </c>
      <c r="K2200" s="119" cm="1">
        <f t="array" ref="K2200">ROUND(IF(C2200="Beer",SUM(LOOKUP(2,1/(SRP!$B$7:$B$9&lt;=E2200)/(SRP!$C$7:$C$9&gt;=E2200),SRP!$D$7:$D$9)*(G2200/100)*(E2200/1000)),IF(C2200="Spirits",SUM(LOOKUP(2,1/(SRP!$B$2:$B$6&lt;=E2200)/(SRP!$C$2:$C$6&gt;=E2200),SRP!$D$2:$D$6)*(G2200/100)*(E2200/1000)),IF(AND(C2200="Wine",D2200="Fortified Wines"),SUM(LOOKUP(2,1/(SRP!$B$20:$B$23&lt;=E2200)/(SRP!$C$20:$C$23&gt;=E2200),SRP!$D$20:$D$23)*(G2200/100)*(E2200/1000)),IF(C2200="Wine",SUM(LOOKUP(2,1/(SRP!$B$15:$B$19&lt;=E2200)/(SRP!$C$15:$C$19&gt;=E2200),SRP!$D$15:$D$19)*(G2200/100)*(E2200/1000)),IF(C2200="Ready to Drink",SUM(LOOKUP(2,1/(SRP!$B$10:$B$14&lt;=E2200)/(SRP!$C$10:$C$14&gt;=E2200),SRP!$D$10:$D$14)*(G2200/100)*(E2200/1000)),0))))),2)</f>
        <v>8.18</v>
      </c>
    </row>
    <row r="2201" spans="1:11" x14ac:dyDescent="0.35">
      <c r="A2201" s="2">
        <v>29905</v>
      </c>
      <c r="B2201" s="76" t="s">
        <v>2633</v>
      </c>
      <c r="C2201" s="76" t="s">
        <v>287</v>
      </c>
      <c r="D2201" s="76" t="s">
        <v>5240</v>
      </c>
      <c r="E2201" s="76">
        <v>473</v>
      </c>
      <c r="F2201" s="76">
        <v>24</v>
      </c>
      <c r="G2201" s="77">
        <v>6.5</v>
      </c>
      <c r="H2201" s="76" t="s">
        <v>3391</v>
      </c>
      <c r="I2201" s="77">
        <v>4.5</v>
      </c>
      <c r="J2201" s="2">
        <v>1</v>
      </c>
      <c r="K2201" s="119" cm="1">
        <f t="array" ref="K2201">ROUND(IF(C2201="Beer",SUM(LOOKUP(2,1/(SRP!$B$7:$B$9&lt;=E2201)/(SRP!$C$7:$C$9&gt;=E2201),SRP!$D$7:$D$9)*(G2201/100)*(E2201/1000)),IF(C2201="Spirits",SUM(LOOKUP(2,1/(SRP!$B$2:$B$6&lt;=E2201)/(SRP!$C$2:$C$6&gt;=E2201),SRP!$D$2:$D$6)*(G2201/100)*(E2201/1000)),IF(AND(C2201="Wine",D2201="Fortified Wines"),SUM(LOOKUP(2,1/(SRP!$B$20:$B$23&lt;=E2201)/(SRP!$C$20:$C$23&gt;=E2201),SRP!$D$20:$D$23)*(G2201/100)*(E2201/1000)),IF(C2201="Wine",SUM(LOOKUP(2,1/(SRP!$B$15:$B$19&lt;=E2201)/(SRP!$C$15:$C$19&gt;=E2201),SRP!$D$15:$D$19)*(G2201/100)*(E2201/1000)),IF(C2201="Ready to Drink",SUM(LOOKUP(2,1/(SRP!$B$10:$B$14&lt;=E2201)/(SRP!$C$10:$C$14&gt;=E2201),SRP!$D$10:$D$14)*(G2201/100)*(E2201/1000)),0))))),2)</f>
        <v>2.15</v>
      </c>
    </row>
    <row r="2202" spans="1:11" x14ac:dyDescent="0.35">
      <c r="A2202" s="2">
        <v>29905</v>
      </c>
      <c r="B2202" s="76" t="s">
        <v>2633</v>
      </c>
      <c r="C2202" s="76" t="s">
        <v>287</v>
      </c>
      <c r="D2202" s="76" t="s">
        <v>5240</v>
      </c>
      <c r="E2202" s="76">
        <v>473</v>
      </c>
      <c r="F2202" s="76">
        <v>24</v>
      </c>
      <c r="G2202" s="77">
        <v>6.5</v>
      </c>
      <c r="H2202" s="76" t="s">
        <v>3391</v>
      </c>
      <c r="I2202" s="77">
        <v>4.5</v>
      </c>
      <c r="J2202" s="2">
        <v>1</v>
      </c>
      <c r="K2202" s="119" cm="1">
        <f t="array" ref="K2202">ROUND(IF(C2202="Beer",SUM(LOOKUP(2,1/(SRP!$B$7:$B$9&lt;=E2202)/(SRP!$C$7:$C$9&gt;=E2202),SRP!$D$7:$D$9)*(G2202/100)*(E2202/1000)),IF(C2202="Spirits",SUM(LOOKUP(2,1/(SRP!$B$2:$B$6&lt;=E2202)/(SRP!$C$2:$C$6&gt;=E2202),SRP!$D$2:$D$6)*(G2202/100)*(E2202/1000)),IF(AND(C2202="Wine",D2202="Fortified Wines"),SUM(LOOKUP(2,1/(SRP!$B$20:$B$23&lt;=E2202)/(SRP!$C$20:$C$23&gt;=E2202),SRP!$D$20:$D$23)*(G2202/100)*(E2202/1000)),IF(C2202="Wine",SUM(LOOKUP(2,1/(SRP!$B$15:$B$19&lt;=E2202)/(SRP!$C$15:$C$19&gt;=E2202),SRP!$D$15:$D$19)*(G2202/100)*(E2202/1000)),IF(C2202="Ready to Drink",SUM(LOOKUP(2,1/(SRP!$B$10:$B$14&lt;=E2202)/(SRP!$C$10:$C$14&gt;=E2202),SRP!$D$10:$D$14)*(G2202/100)*(E2202/1000)),0))))),2)</f>
        <v>2.15</v>
      </c>
    </row>
    <row r="2203" spans="1:11" x14ac:dyDescent="0.35">
      <c r="A2203" s="2">
        <v>29911</v>
      </c>
      <c r="B2203" s="76" t="s">
        <v>2183</v>
      </c>
      <c r="C2203" s="76" t="s">
        <v>287</v>
      </c>
      <c r="D2203" s="76" t="s">
        <v>5240</v>
      </c>
      <c r="E2203" s="76">
        <v>2000</v>
      </c>
      <c r="F2203" s="76">
        <v>6</v>
      </c>
      <c r="G2203" s="77">
        <v>6.5</v>
      </c>
      <c r="H2203" s="76" t="s">
        <v>3369</v>
      </c>
      <c r="I2203" s="77">
        <v>13.26</v>
      </c>
      <c r="J2203" s="2">
        <v>4</v>
      </c>
      <c r="K2203" s="119" cm="1">
        <f t="array" ref="K2203">ROUND(IF(C2203="Beer",SUM(LOOKUP(2,1/(SRP!$B$7:$B$9&lt;=E2203)/(SRP!$C$7:$C$9&gt;=E2203),SRP!$D$7:$D$9)*(G2203/100)*(E2203/1000)),IF(C2203="Spirits",SUM(LOOKUP(2,1/(SRP!$B$2:$B$6&lt;=E2203)/(SRP!$C$2:$C$6&gt;=E2203),SRP!$D$2:$D$6)*(G2203/100)*(E2203/1000)),IF(AND(C2203="Wine",D2203="Fortified Wines"),SUM(LOOKUP(2,1/(SRP!$B$20:$B$23&lt;=E2203)/(SRP!$C$20:$C$23&gt;=E2203),SRP!$D$20:$D$23)*(G2203/100)*(E2203/1000)),IF(C2203="Wine",SUM(LOOKUP(2,1/(SRP!$B$15:$B$19&lt;=E2203)/(SRP!$C$15:$C$19&gt;=E2203),SRP!$D$15:$D$19)*(G2203/100)*(E2203/1000)),IF(C2203="Ready to Drink",SUM(LOOKUP(2,1/(SRP!$B$10:$B$14&lt;=E2203)/(SRP!$C$10:$C$14&gt;=E2203),SRP!$D$10:$D$14)*(G2203/100)*(E2203/1000)),0))))),2)</f>
        <v>9.08</v>
      </c>
    </row>
    <row r="2204" spans="1:11" x14ac:dyDescent="0.35">
      <c r="A2204" s="2">
        <v>29911</v>
      </c>
      <c r="B2204" s="76" t="s">
        <v>2183</v>
      </c>
      <c r="C2204" s="76" t="s">
        <v>287</v>
      </c>
      <c r="D2204" s="76" t="s">
        <v>5240</v>
      </c>
      <c r="E2204" s="76">
        <v>2000</v>
      </c>
      <c r="F2204" s="76">
        <v>6</v>
      </c>
      <c r="G2204" s="77">
        <v>6.5</v>
      </c>
      <c r="H2204" s="76" t="s">
        <v>3369</v>
      </c>
      <c r="I2204" s="77">
        <v>13.26</v>
      </c>
      <c r="J2204" s="2">
        <v>4</v>
      </c>
      <c r="K2204" s="119" cm="1">
        <f t="array" ref="K2204">ROUND(IF(C2204="Beer",SUM(LOOKUP(2,1/(SRP!$B$7:$B$9&lt;=E2204)/(SRP!$C$7:$C$9&gt;=E2204),SRP!$D$7:$D$9)*(G2204/100)*(E2204/1000)),IF(C2204="Spirits",SUM(LOOKUP(2,1/(SRP!$B$2:$B$6&lt;=E2204)/(SRP!$C$2:$C$6&gt;=E2204),SRP!$D$2:$D$6)*(G2204/100)*(E2204/1000)),IF(AND(C2204="Wine",D2204="Fortified Wines"),SUM(LOOKUP(2,1/(SRP!$B$20:$B$23&lt;=E2204)/(SRP!$C$20:$C$23&gt;=E2204),SRP!$D$20:$D$23)*(G2204/100)*(E2204/1000)),IF(C2204="Wine",SUM(LOOKUP(2,1/(SRP!$B$15:$B$19&lt;=E2204)/(SRP!$C$15:$C$19&gt;=E2204),SRP!$D$15:$D$19)*(G2204/100)*(E2204/1000)),IF(C2204="Ready to Drink",SUM(LOOKUP(2,1/(SRP!$B$10:$B$14&lt;=E2204)/(SRP!$C$10:$C$14&gt;=E2204),SRP!$D$10:$D$14)*(G2204/100)*(E2204/1000)),0))))),2)</f>
        <v>9.08</v>
      </c>
    </row>
    <row r="2205" spans="1:11" x14ac:dyDescent="0.35">
      <c r="A2205" s="2">
        <v>29918</v>
      </c>
      <c r="B2205" s="76" t="s">
        <v>2167</v>
      </c>
      <c r="C2205" s="76" t="s">
        <v>287</v>
      </c>
      <c r="D2205" s="76" t="s">
        <v>5240</v>
      </c>
      <c r="E2205" s="76">
        <v>473</v>
      </c>
      <c r="F2205" s="76">
        <v>24</v>
      </c>
      <c r="G2205" s="77">
        <v>11.5</v>
      </c>
      <c r="H2205" s="76" t="s">
        <v>4409</v>
      </c>
      <c r="I2205" s="77">
        <v>5.99</v>
      </c>
      <c r="J2205" s="2">
        <v>1</v>
      </c>
      <c r="K2205" s="119" cm="1">
        <f t="array" ref="K2205">ROUND(IF(C2205="Beer",SUM(LOOKUP(2,1/(SRP!$B$7:$B$9&lt;=E2205)/(SRP!$C$7:$C$9&gt;=E2205),SRP!$D$7:$D$9)*(G2205/100)*(E2205/1000)),IF(C2205="Spirits",SUM(LOOKUP(2,1/(SRP!$B$2:$B$6&lt;=E2205)/(SRP!$C$2:$C$6&gt;=E2205),SRP!$D$2:$D$6)*(G2205/100)*(E2205/1000)),IF(AND(C2205="Wine",D2205="Fortified Wines"),SUM(LOOKUP(2,1/(SRP!$B$20:$B$23&lt;=E2205)/(SRP!$C$20:$C$23&gt;=E2205),SRP!$D$20:$D$23)*(G2205/100)*(E2205/1000)),IF(C2205="Wine",SUM(LOOKUP(2,1/(SRP!$B$15:$B$19&lt;=E2205)/(SRP!$C$15:$C$19&gt;=E2205),SRP!$D$15:$D$19)*(G2205/100)*(E2205/1000)),IF(C2205="Ready to Drink",SUM(LOOKUP(2,1/(SRP!$B$10:$B$14&lt;=E2205)/(SRP!$C$10:$C$14&gt;=E2205),SRP!$D$10:$D$14)*(G2205/100)*(E2205/1000)),0))))),2)</f>
        <v>3.8</v>
      </c>
    </row>
    <row r="2206" spans="1:11" x14ac:dyDescent="0.35">
      <c r="A2206" s="2">
        <v>29918</v>
      </c>
      <c r="B2206" s="76" t="s">
        <v>2167</v>
      </c>
      <c r="C2206" s="76" t="s">
        <v>287</v>
      </c>
      <c r="D2206" s="76" t="s">
        <v>5240</v>
      </c>
      <c r="E2206" s="76">
        <v>473</v>
      </c>
      <c r="F2206" s="76">
        <v>24</v>
      </c>
      <c r="G2206" s="77">
        <v>11.5</v>
      </c>
      <c r="H2206" s="76" t="s">
        <v>4409</v>
      </c>
      <c r="I2206" s="77">
        <v>5.99</v>
      </c>
      <c r="J2206" s="2">
        <v>1</v>
      </c>
      <c r="K2206" s="119" cm="1">
        <f t="array" ref="K2206">ROUND(IF(C2206="Beer",SUM(LOOKUP(2,1/(SRP!$B$7:$B$9&lt;=E2206)/(SRP!$C$7:$C$9&gt;=E2206),SRP!$D$7:$D$9)*(G2206/100)*(E2206/1000)),IF(C2206="Spirits",SUM(LOOKUP(2,1/(SRP!$B$2:$B$6&lt;=E2206)/(SRP!$C$2:$C$6&gt;=E2206),SRP!$D$2:$D$6)*(G2206/100)*(E2206/1000)),IF(AND(C2206="Wine",D2206="Fortified Wines"),SUM(LOOKUP(2,1/(SRP!$B$20:$B$23&lt;=E2206)/(SRP!$C$20:$C$23&gt;=E2206),SRP!$D$20:$D$23)*(G2206/100)*(E2206/1000)),IF(C2206="Wine",SUM(LOOKUP(2,1/(SRP!$B$15:$B$19&lt;=E2206)/(SRP!$C$15:$C$19&gt;=E2206),SRP!$D$15:$D$19)*(G2206/100)*(E2206/1000)),IF(C2206="Ready to Drink",SUM(LOOKUP(2,1/(SRP!$B$10:$B$14&lt;=E2206)/(SRP!$C$10:$C$14&gt;=E2206),SRP!$D$10:$D$14)*(G2206/100)*(E2206/1000)),0))))),2)</f>
        <v>3.8</v>
      </c>
    </row>
    <row r="2207" spans="1:11" x14ac:dyDescent="0.35">
      <c r="A2207" s="2">
        <v>29930</v>
      </c>
      <c r="B2207" s="76" t="s">
        <v>4402</v>
      </c>
      <c r="C2207" s="76" t="s">
        <v>287</v>
      </c>
      <c r="D2207" s="76" t="s">
        <v>5266</v>
      </c>
      <c r="E2207" s="76">
        <v>1892</v>
      </c>
      <c r="F2207" s="76">
        <v>6</v>
      </c>
      <c r="G2207" s="77">
        <v>5.4</v>
      </c>
      <c r="H2207" s="76" t="s">
        <v>3324</v>
      </c>
      <c r="I2207" s="77">
        <v>14.29</v>
      </c>
      <c r="J2207" s="2">
        <v>4</v>
      </c>
      <c r="K2207" s="119" cm="1">
        <f t="array" ref="K2207">ROUND(IF(C2207="Beer",SUM(LOOKUP(2,1/(SRP!$B$7:$B$9&lt;=E2207)/(SRP!$C$7:$C$9&gt;=E2207),SRP!$D$7:$D$9)*(G2207/100)*(E2207/1000)),IF(C2207="Spirits",SUM(LOOKUP(2,1/(SRP!$B$2:$B$6&lt;=E2207)/(SRP!$C$2:$C$6&gt;=E2207),SRP!$D$2:$D$6)*(G2207/100)*(E2207/1000)),IF(AND(C2207="Wine",D2207="Fortified Wines"),SUM(LOOKUP(2,1/(SRP!$B$20:$B$23&lt;=E2207)/(SRP!$C$20:$C$23&gt;=E2207),SRP!$D$20:$D$23)*(G2207/100)*(E2207/1000)),IF(C2207="Wine",SUM(LOOKUP(2,1/(SRP!$B$15:$B$19&lt;=E2207)/(SRP!$C$15:$C$19&gt;=E2207),SRP!$D$15:$D$19)*(G2207/100)*(E2207/1000)),IF(C2207="Ready to Drink",SUM(LOOKUP(2,1/(SRP!$B$10:$B$14&lt;=E2207)/(SRP!$C$10:$C$14&gt;=E2207),SRP!$D$10:$D$14)*(G2207/100)*(E2207/1000)),0))))),2)</f>
        <v>7.13</v>
      </c>
    </row>
    <row r="2208" spans="1:11" x14ac:dyDescent="0.35">
      <c r="A2208" s="2">
        <v>29930</v>
      </c>
      <c r="B2208" s="76" t="s">
        <v>4402</v>
      </c>
      <c r="C2208" s="76" t="s">
        <v>287</v>
      </c>
      <c r="D2208" s="76" t="s">
        <v>5266</v>
      </c>
      <c r="E2208" s="76">
        <v>1892</v>
      </c>
      <c r="F2208" s="76">
        <v>6</v>
      </c>
      <c r="G2208" s="77">
        <v>5.4</v>
      </c>
      <c r="H2208" s="76" t="s">
        <v>3324</v>
      </c>
      <c r="I2208" s="77">
        <v>14.29</v>
      </c>
      <c r="J2208" s="2">
        <v>4</v>
      </c>
      <c r="K2208" s="119" cm="1">
        <f t="array" ref="K2208">ROUND(IF(C2208="Beer",SUM(LOOKUP(2,1/(SRP!$B$7:$B$9&lt;=E2208)/(SRP!$C$7:$C$9&gt;=E2208),SRP!$D$7:$D$9)*(G2208/100)*(E2208/1000)),IF(C2208="Spirits",SUM(LOOKUP(2,1/(SRP!$B$2:$B$6&lt;=E2208)/(SRP!$C$2:$C$6&gt;=E2208),SRP!$D$2:$D$6)*(G2208/100)*(E2208/1000)),IF(AND(C2208="Wine",D2208="Fortified Wines"),SUM(LOOKUP(2,1/(SRP!$B$20:$B$23&lt;=E2208)/(SRP!$C$20:$C$23&gt;=E2208),SRP!$D$20:$D$23)*(G2208/100)*(E2208/1000)),IF(C2208="Wine",SUM(LOOKUP(2,1/(SRP!$B$15:$B$19&lt;=E2208)/(SRP!$C$15:$C$19&gt;=E2208),SRP!$D$15:$D$19)*(G2208/100)*(E2208/1000)),IF(C2208="Ready to Drink",SUM(LOOKUP(2,1/(SRP!$B$10:$B$14&lt;=E2208)/(SRP!$C$10:$C$14&gt;=E2208),SRP!$D$10:$D$14)*(G2208/100)*(E2208/1000)),0))))),2)</f>
        <v>7.13</v>
      </c>
    </row>
    <row r="2209" spans="1:11" x14ac:dyDescent="0.35">
      <c r="A2209" s="2">
        <v>29931</v>
      </c>
      <c r="B2209" s="76" t="s">
        <v>2551</v>
      </c>
      <c r="C2209" s="76" t="s">
        <v>287</v>
      </c>
      <c r="D2209" s="76" t="s">
        <v>5230</v>
      </c>
      <c r="E2209" s="76">
        <v>473</v>
      </c>
      <c r="F2209" s="76">
        <v>24</v>
      </c>
      <c r="G2209" s="77">
        <v>4.5</v>
      </c>
      <c r="H2209" s="76" t="s">
        <v>3324</v>
      </c>
      <c r="I2209" s="77">
        <v>3.99</v>
      </c>
      <c r="J2209" s="2">
        <v>1</v>
      </c>
      <c r="K2209" s="119" cm="1">
        <f t="array" ref="K2209">ROUND(IF(C2209="Beer",SUM(LOOKUP(2,1/(SRP!$B$7:$B$9&lt;=E2209)/(SRP!$C$7:$C$9&gt;=E2209),SRP!$D$7:$D$9)*(G2209/100)*(E2209/1000)),IF(C2209="Spirits",SUM(LOOKUP(2,1/(SRP!$B$2:$B$6&lt;=E2209)/(SRP!$C$2:$C$6&gt;=E2209),SRP!$D$2:$D$6)*(G2209/100)*(E2209/1000)),IF(AND(C2209="Wine",D2209="Fortified Wines"),SUM(LOOKUP(2,1/(SRP!$B$20:$B$23&lt;=E2209)/(SRP!$C$20:$C$23&gt;=E2209),SRP!$D$20:$D$23)*(G2209/100)*(E2209/1000)),IF(C2209="Wine",SUM(LOOKUP(2,1/(SRP!$B$15:$B$19&lt;=E2209)/(SRP!$C$15:$C$19&gt;=E2209),SRP!$D$15:$D$19)*(G2209/100)*(E2209/1000)),IF(C2209="Ready to Drink",SUM(LOOKUP(2,1/(SRP!$B$10:$B$14&lt;=E2209)/(SRP!$C$10:$C$14&gt;=E2209),SRP!$D$10:$D$14)*(G2209/100)*(E2209/1000)),0))))),2)</f>
        <v>1.49</v>
      </c>
    </row>
    <row r="2210" spans="1:11" x14ac:dyDescent="0.35">
      <c r="A2210" s="2">
        <v>29931</v>
      </c>
      <c r="B2210" s="76" t="s">
        <v>2551</v>
      </c>
      <c r="C2210" s="76" t="s">
        <v>287</v>
      </c>
      <c r="D2210" s="76" t="s">
        <v>5230</v>
      </c>
      <c r="E2210" s="76">
        <v>473</v>
      </c>
      <c r="F2210" s="76">
        <v>24</v>
      </c>
      <c r="G2210" s="77">
        <v>4.5</v>
      </c>
      <c r="H2210" s="76" t="s">
        <v>3324</v>
      </c>
      <c r="I2210" s="77">
        <v>3.99</v>
      </c>
      <c r="J2210" s="2">
        <v>1</v>
      </c>
      <c r="K2210" s="119" cm="1">
        <f t="array" ref="K2210">ROUND(IF(C2210="Beer",SUM(LOOKUP(2,1/(SRP!$B$7:$B$9&lt;=E2210)/(SRP!$C$7:$C$9&gt;=E2210),SRP!$D$7:$D$9)*(G2210/100)*(E2210/1000)),IF(C2210="Spirits",SUM(LOOKUP(2,1/(SRP!$B$2:$B$6&lt;=E2210)/(SRP!$C$2:$C$6&gt;=E2210),SRP!$D$2:$D$6)*(G2210/100)*(E2210/1000)),IF(AND(C2210="Wine",D2210="Fortified Wines"),SUM(LOOKUP(2,1/(SRP!$B$20:$B$23&lt;=E2210)/(SRP!$C$20:$C$23&gt;=E2210),SRP!$D$20:$D$23)*(G2210/100)*(E2210/1000)),IF(C2210="Wine",SUM(LOOKUP(2,1/(SRP!$B$15:$B$19&lt;=E2210)/(SRP!$C$15:$C$19&gt;=E2210),SRP!$D$15:$D$19)*(G2210/100)*(E2210/1000)),IF(C2210="Ready to Drink",SUM(LOOKUP(2,1/(SRP!$B$10:$B$14&lt;=E2210)/(SRP!$C$10:$C$14&gt;=E2210),SRP!$D$10:$D$14)*(G2210/100)*(E2210/1000)),0))))),2)</f>
        <v>1.49</v>
      </c>
    </row>
    <row r="2211" spans="1:11" x14ac:dyDescent="0.35">
      <c r="A2211" s="2">
        <v>29939</v>
      </c>
      <c r="B2211" s="76" t="s">
        <v>2184</v>
      </c>
      <c r="C2211" s="76" t="s">
        <v>287</v>
      </c>
      <c r="D2211" s="76" t="s">
        <v>5230</v>
      </c>
      <c r="E2211" s="76">
        <v>4260</v>
      </c>
      <c r="F2211" s="76">
        <v>1</v>
      </c>
      <c r="G2211" s="77">
        <v>4.2</v>
      </c>
      <c r="H2211" s="76" t="s">
        <v>3324</v>
      </c>
      <c r="I2211" s="77">
        <v>26.29</v>
      </c>
      <c r="J2211" s="2">
        <v>12</v>
      </c>
      <c r="K2211" s="119" cm="1">
        <f t="array" ref="K2211">ROUND(IF(C2211="Beer",SUM(LOOKUP(2,1/(SRP!$B$7:$B$9&lt;=E2211)/(SRP!$C$7:$C$9&gt;=E2211),SRP!$D$7:$D$9)*(G2211/100)*(E2211/1000)),IF(C2211="Spirits",SUM(LOOKUP(2,1/(SRP!$B$2:$B$6&lt;=E2211)/(SRP!$C$2:$C$6&gt;=E2211),SRP!$D$2:$D$6)*(G2211/100)*(E2211/1000)),IF(AND(C2211="Wine",D2211="Fortified Wines"),SUM(LOOKUP(2,1/(SRP!$B$20:$B$23&lt;=E2211)/(SRP!$C$20:$C$23&gt;=E2211),SRP!$D$20:$D$23)*(G2211/100)*(E2211/1000)),IF(C2211="Wine",SUM(LOOKUP(2,1/(SRP!$B$15:$B$19&lt;=E2211)/(SRP!$C$15:$C$19&gt;=E2211),SRP!$D$15:$D$19)*(G2211/100)*(E2211/1000)),IF(C2211="Ready to Drink",SUM(LOOKUP(2,1/(SRP!$B$10:$B$14&lt;=E2211)/(SRP!$C$10:$C$14&gt;=E2211),SRP!$D$10:$D$14)*(G2211/100)*(E2211/1000)),0))))),2)</f>
        <v>12.49</v>
      </c>
    </row>
    <row r="2212" spans="1:11" x14ac:dyDescent="0.35">
      <c r="A2212" s="2">
        <v>29939</v>
      </c>
      <c r="B2212" s="76" t="s">
        <v>2184</v>
      </c>
      <c r="C2212" s="76" t="s">
        <v>287</v>
      </c>
      <c r="D2212" s="76" t="s">
        <v>5230</v>
      </c>
      <c r="E2212" s="76">
        <v>4260</v>
      </c>
      <c r="F2212" s="76">
        <v>1</v>
      </c>
      <c r="G2212" s="77">
        <v>4.2</v>
      </c>
      <c r="H2212" s="76" t="s">
        <v>3324</v>
      </c>
      <c r="I2212" s="77">
        <v>26.29</v>
      </c>
      <c r="J2212" s="2">
        <v>12</v>
      </c>
      <c r="K2212" s="119" cm="1">
        <f t="array" ref="K2212">ROUND(IF(C2212="Beer",SUM(LOOKUP(2,1/(SRP!$B$7:$B$9&lt;=E2212)/(SRP!$C$7:$C$9&gt;=E2212),SRP!$D$7:$D$9)*(G2212/100)*(E2212/1000)),IF(C2212="Spirits",SUM(LOOKUP(2,1/(SRP!$B$2:$B$6&lt;=E2212)/(SRP!$C$2:$C$6&gt;=E2212),SRP!$D$2:$D$6)*(G2212/100)*(E2212/1000)),IF(AND(C2212="Wine",D2212="Fortified Wines"),SUM(LOOKUP(2,1/(SRP!$B$20:$B$23&lt;=E2212)/(SRP!$C$20:$C$23&gt;=E2212),SRP!$D$20:$D$23)*(G2212/100)*(E2212/1000)),IF(C2212="Wine",SUM(LOOKUP(2,1/(SRP!$B$15:$B$19&lt;=E2212)/(SRP!$C$15:$C$19&gt;=E2212),SRP!$D$15:$D$19)*(G2212/100)*(E2212/1000)),IF(C2212="Ready to Drink",SUM(LOOKUP(2,1/(SRP!$B$10:$B$14&lt;=E2212)/(SRP!$C$10:$C$14&gt;=E2212),SRP!$D$10:$D$14)*(G2212/100)*(E2212/1000)),0))))),2)</f>
        <v>12.49</v>
      </c>
    </row>
    <row r="2213" spans="1:11" x14ac:dyDescent="0.35">
      <c r="A2213" s="2">
        <v>29940</v>
      </c>
      <c r="B2213" s="76" t="s">
        <v>2185</v>
      </c>
      <c r="C2213" s="76" t="s">
        <v>287</v>
      </c>
      <c r="D2213" s="76" t="s">
        <v>5230</v>
      </c>
      <c r="E2213" s="76">
        <v>473</v>
      </c>
      <c r="F2213" s="76">
        <v>24</v>
      </c>
      <c r="G2213" s="77">
        <v>4.2</v>
      </c>
      <c r="H2213" s="76" t="s">
        <v>3324</v>
      </c>
      <c r="I2213" s="77">
        <v>3.59</v>
      </c>
      <c r="J2213" s="2">
        <v>1</v>
      </c>
      <c r="K2213" s="119" cm="1">
        <f t="array" ref="K2213">ROUND(IF(C2213="Beer",SUM(LOOKUP(2,1/(SRP!$B$7:$B$9&lt;=E2213)/(SRP!$C$7:$C$9&gt;=E2213),SRP!$D$7:$D$9)*(G2213/100)*(E2213/1000)),IF(C2213="Spirits",SUM(LOOKUP(2,1/(SRP!$B$2:$B$6&lt;=E2213)/(SRP!$C$2:$C$6&gt;=E2213),SRP!$D$2:$D$6)*(G2213/100)*(E2213/1000)),IF(AND(C2213="Wine",D2213="Fortified Wines"),SUM(LOOKUP(2,1/(SRP!$B$20:$B$23&lt;=E2213)/(SRP!$C$20:$C$23&gt;=E2213),SRP!$D$20:$D$23)*(G2213/100)*(E2213/1000)),IF(C2213="Wine",SUM(LOOKUP(2,1/(SRP!$B$15:$B$19&lt;=E2213)/(SRP!$C$15:$C$19&gt;=E2213),SRP!$D$15:$D$19)*(G2213/100)*(E2213/1000)),IF(C2213="Ready to Drink",SUM(LOOKUP(2,1/(SRP!$B$10:$B$14&lt;=E2213)/(SRP!$C$10:$C$14&gt;=E2213),SRP!$D$10:$D$14)*(G2213/100)*(E2213/1000)),0))))),2)</f>
        <v>1.39</v>
      </c>
    </row>
    <row r="2214" spans="1:11" x14ac:dyDescent="0.35">
      <c r="A2214" s="2">
        <v>29940</v>
      </c>
      <c r="B2214" s="76" t="s">
        <v>2185</v>
      </c>
      <c r="C2214" s="76" t="s">
        <v>287</v>
      </c>
      <c r="D2214" s="76" t="s">
        <v>5230</v>
      </c>
      <c r="E2214" s="76">
        <v>473</v>
      </c>
      <c r="F2214" s="76">
        <v>24</v>
      </c>
      <c r="G2214" s="77">
        <v>4.2</v>
      </c>
      <c r="H2214" s="76" t="s">
        <v>3324</v>
      </c>
      <c r="I2214" s="77">
        <v>3.59</v>
      </c>
      <c r="J2214" s="2">
        <v>1</v>
      </c>
      <c r="K2214" s="119" cm="1">
        <f t="array" ref="K2214">ROUND(IF(C2214="Beer",SUM(LOOKUP(2,1/(SRP!$B$7:$B$9&lt;=E2214)/(SRP!$C$7:$C$9&gt;=E2214),SRP!$D$7:$D$9)*(G2214/100)*(E2214/1000)),IF(C2214="Spirits",SUM(LOOKUP(2,1/(SRP!$B$2:$B$6&lt;=E2214)/(SRP!$C$2:$C$6&gt;=E2214),SRP!$D$2:$D$6)*(G2214/100)*(E2214/1000)),IF(AND(C2214="Wine",D2214="Fortified Wines"),SUM(LOOKUP(2,1/(SRP!$B$20:$B$23&lt;=E2214)/(SRP!$C$20:$C$23&gt;=E2214),SRP!$D$20:$D$23)*(G2214/100)*(E2214/1000)),IF(C2214="Wine",SUM(LOOKUP(2,1/(SRP!$B$15:$B$19&lt;=E2214)/(SRP!$C$15:$C$19&gt;=E2214),SRP!$D$15:$D$19)*(G2214/100)*(E2214/1000)),IF(C2214="Ready to Drink",SUM(LOOKUP(2,1/(SRP!$B$10:$B$14&lt;=E2214)/(SRP!$C$10:$C$14&gt;=E2214),SRP!$D$10:$D$14)*(G2214/100)*(E2214/1000)),0))))),2)</f>
        <v>1.39</v>
      </c>
    </row>
    <row r="2215" spans="1:11" x14ac:dyDescent="0.35">
      <c r="A2215" s="2">
        <v>29947</v>
      </c>
      <c r="B2215" s="76" t="s">
        <v>2186</v>
      </c>
      <c r="C2215" s="76" t="s">
        <v>287</v>
      </c>
      <c r="D2215" s="76" t="s">
        <v>5240</v>
      </c>
      <c r="E2215" s="76">
        <v>500</v>
      </c>
      <c r="F2215" s="76">
        <v>12</v>
      </c>
      <c r="G2215" s="77">
        <v>6</v>
      </c>
      <c r="H2215" s="76" t="s">
        <v>3355</v>
      </c>
      <c r="I2215" s="77">
        <v>8.49</v>
      </c>
      <c r="J2215" s="2">
        <v>1</v>
      </c>
      <c r="K2215" s="119" cm="1">
        <f t="array" ref="K2215">ROUND(IF(C2215="Beer",SUM(LOOKUP(2,1/(SRP!$B$7:$B$9&lt;=E2215)/(SRP!$C$7:$C$9&gt;=E2215),SRP!$D$7:$D$9)*(G2215/100)*(E2215/1000)),IF(C2215="Spirits",SUM(LOOKUP(2,1/(SRP!$B$2:$B$6&lt;=E2215)/(SRP!$C$2:$C$6&gt;=E2215),SRP!$D$2:$D$6)*(G2215/100)*(E2215/1000)),IF(AND(C2215="Wine",D2215="Fortified Wines"),SUM(LOOKUP(2,1/(SRP!$B$20:$B$23&lt;=E2215)/(SRP!$C$20:$C$23&gt;=E2215),SRP!$D$20:$D$23)*(G2215/100)*(E2215/1000)),IF(C2215="Wine",SUM(LOOKUP(2,1/(SRP!$B$15:$B$19&lt;=E2215)/(SRP!$C$15:$C$19&gt;=E2215),SRP!$D$15:$D$19)*(G2215/100)*(E2215/1000)),IF(C2215="Ready to Drink",SUM(LOOKUP(2,1/(SRP!$B$10:$B$14&lt;=E2215)/(SRP!$C$10:$C$14&gt;=E2215),SRP!$D$10:$D$14)*(G2215/100)*(E2215/1000)),0))))),2)</f>
        <v>2.09</v>
      </c>
    </row>
    <row r="2216" spans="1:11" x14ac:dyDescent="0.35">
      <c r="A2216" s="2">
        <v>29947</v>
      </c>
      <c r="B2216" s="76" t="s">
        <v>2186</v>
      </c>
      <c r="C2216" s="76" t="s">
        <v>287</v>
      </c>
      <c r="D2216" s="76" t="s">
        <v>5240</v>
      </c>
      <c r="E2216" s="76">
        <v>500</v>
      </c>
      <c r="F2216" s="76">
        <v>12</v>
      </c>
      <c r="G2216" s="77">
        <v>6</v>
      </c>
      <c r="H2216" s="76" t="s">
        <v>3355</v>
      </c>
      <c r="I2216" s="77">
        <v>8.49</v>
      </c>
      <c r="J2216" s="2">
        <v>1</v>
      </c>
      <c r="K2216" s="119" cm="1">
        <f t="array" ref="K2216">ROUND(IF(C2216="Beer",SUM(LOOKUP(2,1/(SRP!$B$7:$B$9&lt;=E2216)/(SRP!$C$7:$C$9&gt;=E2216),SRP!$D$7:$D$9)*(G2216/100)*(E2216/1000)),IF(C2216="Spirits",SUM(LOOKUP(2,1/(SRP!$B$2:$B$6&lt;=E2216)/(SRP!$C$2:$C$6&gt;=E2216),SRP!$D$2:$D$6)*(G2216/100)*(E2216/1000)),IF(AND(C2216="Wine",D2216="Fortified Wines"),SUM(LOOKUP(2,1/(SRP!$B$20:$B$23&lt;=E2216)/(SRP!$C$20:$C$23&gt;=E2216),SRP!$D$20:$D$23)*(G2216/100)*(E2216/1000)),IF(C2216="Wine",SUM(LOOKUP(2,1/(SRP!$B$15:$B$19&lt;=E2216)/(SRP!$C$15:$C$19&gt;=E2216),SRP!$D$15:$D$19)*(G2216/100)*(E2216/1000)),IF(C2216="Ready to Drink",SUM(LOOKUP(2,1/(SRP!$B$10:$B$14&lt;=E2216)/(SRP!$C$10:$C$14&gt;=E2216),SRP!$D$10:$D$14)*(G2216/100)*(E2216/1000)),0))))),2)</f>
        <v>2.09</v>
      </c>
    </row>
    <row r="2217" spans="1:11" x14ac:dyDescent="0.35">
      <c r="A2217" s="2">
        <v>29954</v>
      </c>
      <c r="B2217" s="76" t="s">
        <v>2187</v>
      </c>
      <c r="C2217" s="76" t="s">
        <v>287</v>
      </c>
      <c r="D2217" s="76" t="s">
        <v>5266</v>
      </c>
      <c r="E2217" s="76">
        <v>473</v>
      </c>
      <c r="F2217" s="76">
        <v>24</v>
      </c>
      <c r="G2217" s="77">
        <v>4.5</v>
      </c>
      <c r="H2217" s="76" t="s">
        <v>3355</v>
      </c>
      <c r="I2217" s="77">
        <v>3.74</v>
      </c>
      <c r="J2217" s="2">
        <v>1</v>
      </c>
      <c r="K2217" s="119" cm="1">
        <f t="array" ref="K2217">ROUND(IF(C2217="Beer",SUM(LOOKUP(2,1/(SRP!$B$7:$B$9&lt;=E2217)/(SRP!$C$7:$C$9&gt;=E2217),SRP!$D$7:$D$9)*(G2217/100)*(E2217/1000)),IF(C2217="Spirits",SUM(LOOKUP(2,1/(SRP!$B$2:$B$6&lt;=E2217)/(SRP!$C$2:$C$6&gt;=E2217),SRP!$D$2:$D$6)*(G2217/100)*(E2217/1000)),IF(AND(C2217="Wine",D2217="Fortified Wines"),SUM(LOOKUP(2,1/(SRP!$B$20:$B$23&lt;=E2217)/(SRP!$C$20:$C$23&gt;=E2217),SRP!$D$20:$D$23)*(G2217/100)*(E2217/1000)),IF(C2217="Wine",SUM(LOOKUP(2,1/(SRP!$B$15:$B$19&lt;=E2217)/(SRP!$C$15:$C$19&gt;=E2217),SRP!$D$15:$D$19)*(G2217/100)*(E2217/1000)),IF(C2217="Ready to Drink",SUM(LOOKUP(2,1/(SRP!$B$10:$B$14&lt;=E2217)/(SRP!$C$10:$C$14&gt;=E2217),SRP!$D$10:$D$14)*(G2217/100)*(E2217/1000)),0))))),2)</f>
        <v>1.49</v>
      </c>
    </row>
    <row r="2218" spans="1:11" x14ac:dyDescent="0.35">
      <c r="A2218" s="2">
        <v>29954</v>
      </c>
      <c r="B2218" s="76" t="s">
        <v>2187</v>
      </c>
      <c r="C2218" s="76" t="s">
        <v>287</v>
      </c>
      <c r="D2218" s="76" t="s">
        <v>5266</v>
      </c>
      <c r="E2218" s="76">
        <v>473</v>
      </c>
      <c r="F2218" s="76">
        <v>24</v>
      </c>
      <c r="G2218" s="77">
        <v>4.5</v>
      </c>
      <c r="H2218" s="76" t="s">
        <v>3355</v>
      </c>
      <c r="I2218" s="77">
        <v>3.74</v>
      </c>
      <c r="J2218" s="2">
        <v>1</v>
      </c>
      <c r="K2218" s="119" cm="1">
        <f t="array" ref="K2218">ROUND(IF(C2218="Beer",SUM(LOOKUP(2,1/(SRP!$B$7:$B$9&lt;=E2218)/(SRP!$C$7:$C$9&gt;=E2218),SRP!$D$7:$D$9)*(G2218/100)*(E2218/1000)),IF(C2218="Spirits",SUM(LOOKUP(2,1/(SRP!$B$2:$B$6&lt;=E2218)/(SRP!$C$2:$C$6&gt;=E2218),SRP!$D$2:$D$6)*(G2218/100)*(E2218/1000)),IF(AND(C2218="Wine",D2218="Fortified Wines"),SUM(LOOKUP(2,1/(SRP!$B$20:$B$23&lt;=E2218)/(SRP!$C$20:$C$23&gt;=E2218),SRP!$D$20:$D$23)*(G2218/100)*(E2218/1000)),IF(C2218="Wine",SUM(LOOKUP(2,1/(SRP!$B$15:$B$19&lt;=E2218)/(SRP!$C$15:$C$19&gt;=E2218),SRP!$D$15:$D$19)*(G2218/100)*(E2218/1000)),IF(C2218="Ready to Drink",SUM(LOOKUP(2,1/(SRP!$B$10:$B$14&lt;=E2218)/(SRP!$C$10:$C$14&gt;=E2218),SRP!$D$10:$D$14)*(G2218/100)*(E2218/1000)),0))))),2)</f>
        <v>1.49</v>
      </c>
    </row>
    <row r="2219" spans="1:11" x14ac:dyDescent="0.35">
      <c r="A2219" s="2">
        <v>29958</v>
      </c>
      <c r="B2219" s="76" t="s">
        <v>2188</v>
      </c>
      <c r="C2219" s="76" t="s">
        <v>287</v>
      </c>
      <c r="D2219" s="76" t="s">
        <v>5266</v>
      </c>
      <c r="E2219" s="76">
        <v>473</v>
      </c>
      <c r="F2219" s="76">
        <v>24</v>
      </c>
      <c r="G2219" s="77">
        <v>4.2</v>
      </c>
      <c r="H2219" s="76" t="s">
        <v>3355</v>
      </c>
      <c r="I2219" s="77">
        <v>3.74</v>
      </c>
      <c r="J2219" s="2">
        <v>1</v>
      </c>
      <c r="K2219" s="119" cm="1">
        <f t="array" ref="K2219">ROUND(IF(C2219="Beer",SUM(LOOKUP(2,1/(SRP!$B$7:$B$9&lt;=E2219)/(SRP!$C$7:$C$9&gt;=E2219),SRP!$D$7:$D$9)*(G2219/100)*(E2219/1000)),IF(C2219="Spirits",SUM(LOOKUP(2,1/(SRP!$B$2:$B$6&lt;=E2219)/(SRP!$C$2:$C$6&gt;=E2219),SRP!$D$2:$D$6)*(G2219/100)*(E2219/1000)),IF(AND(C2219="Wine",D2219="Fortified Wines"),SUM(LOOKUP(2,1/(SRP!$B$20:$B$23&lt;=E2219)/(SRP!$C$20:$C$23&gt;=E2219),SRP!$D$20:$D$23)*(G2219/100)*(E2219/1000)),IF(C2219="Wine",SUM(LOOKUP(2,1/(SRP!$B$15:$B$19&lt;=E2219)/(SRP!$C$15:$C$19&gt;=E2219),SRP!$D$15:$D$19)*(G2219/100)*(E2219/1000)),IF(C2219="Ready to Drink",SUM(LOOKUP(2,1/(SRP!$B$10:$B$14&lt;=E2219)/(SRP!$C$10:$C$14&gt;=E2219),SRP!$D$10:$D$14)*(G2219/100)*(E2219/1000)),0))))),2)</f>
        <v>1.39</v>
      </c>
    </row>
    <row r="2220" spans="1:11" x14ac:dyDescent="0.35">
      <c r="A2220" s="2">
        <v>29958</v>
      </c>
      <c r="B2220" s="76" t="s">
        <v>2188</v>
      </c>
      <c r="C2220" s="76" t="s">
        <v>287</v>
      </c>
      <c r="D2220" s="76" t="s">
        <v>5266</v>
      </c>
      <c r="E2220" s="76">
        <v>473</v>
      </c>
      <c r="F2220" s="76">
        <v>24</v>
      </c>
      <c r="G2220" s="77">
        <v>4.2</v>
      </c>
      <c r="H2220" s="76" t="s">
        <v>3355</v>
      </c>
      <c r="I2220" s="77">
        <v>3.74</v>
      </c>
      <c r="J2220" s="2">
        <v>1</v>
      </c>
      <c r="K2220" s="119" cm="1">
        <f t="array" ref="K2220">ROUND(IF(C2220="Beer",SUM(LOOKUP(2,1/(SRP!$B$7:$B$9&lt;=E2220)/(SRP!$C$7:$C$9&gt;=E2220),SRP!$D$7:$D$9)*(G2220/100)*(E2220/1000)),IF(C2220="Spirits",SUM(LOOKUP(2,1/(SRP!$B$2:$B$6&lt;=E2220)/(SRP!$C$2:$C$6&gt;=E2220),SRP!$D$2:$D$6)*(G2220/100)*(E2220/1000)),IF(AND(C2220="Wine",D2220="Fortified Wines"),SUM(LOOKUP(2,1/(SRP!$B$20:$B$23&lt;=E2220)/(SRP!$C$20:$C$23&gt;=E2220),SRP!$D$20:$D$23)*(G2220/100)*(E2220/1000)),IF(C2220="Wine",SUM(LOOKUP(2,1/(SRP!$B$15:$B$19&lt;=E2220)/(SRP!$C$15:$C$19&gt;=E2220),SRP!$D$15:$D$19)*(G2220/100)*(E2220/1000)),IF(C2220="Ready to Drink",SUM(LOOKUP(2,1/(SRP!$B$10:$B$14&lt;=E2220)/(SRP!$C$10:$C$14&gt;=E2220),SRP!$D$10:$D$14)*(G2220/100)*(E2220/1000)),0))))),2)</f>
        <v>1.39</v>
      </c>
    </row>
    <row r="2221" spans="1:11" x14ac:dyDescent="0.35">
      <c r="A2221" s="2">
        <v>29961</v>
      </c>
      <c r="B2221" s="76" t="s">
        <v>3401</v>
      </c>
      <c r="C2221" s="76" t="s">
        <v>287</v>
      </c>
      <c r="D2221" s="76" t="s">
        <v>5266</v>
      </c>
      <c r="E2221" s="76">
        <v>473</v>
      </c>
      <c r="F2221" s="76">
        <v>24</v>
      </c>
      <c r="G2221" s="77">
        <v>5.5</v>
      </c>
      <c r="H2221" s="76" t="s">
        <v>3355</v>
      </c>
      <c r="I2221" s="77">
        <v>5.49</v>
      </c>
      <c r="J2221" s="2">
        <v>1</v>
      </c>
      <c r="K2221" s="119" cm="1">
        <f t="array" ref="K2221">ROUND(IF(C2221="Beer",SUM(LOOKUP(2,1/(SRP!$B$7:$B$9&lt;=E2221)/(SRP!$C$7:$C$9&gt;=E2221),SRP!$D$7:$D$9)*(G2221/100)*(E2221/1000)),IF(C2221="Spirits",SUM(LOOKUP(2,1/(SRP!$B$2:$B$6&lt;=E2221)/(SRP!$C$2:$C$6&gt;=E2221),SRP!$D$2:$D$6)*(G2221/100)*(E2221/1000)),IF(AND(C2221="Wine",D2221="Fortified Wines"),SUM(LOOKUP(2,1/(SRP!$B$20:$B$23&lt;=E2221)/(SRP!$C$20:$C$23&gt;=E2221),SRP!$D$20:$D$23)*(G2221/100)*(E2221/1000)),IF(C2221="Wine",SUM(LOOKUP(2,1/(SRP!$B$15:$B$19&lt;=E2221)/(SRP!$C$15:$C$19&gt;=E2221),SRP!$D$15:$D$19)*(G2221/100)*(E2221/1000)),IF(C2221="Ready to Drink",SUM(LOOKUP(2,1/(SRP!$B$10:$B$14&lt;=E2221)/(SRP!$C$10:$C$14&gt;=E2221),SRP!$D$10:$D$14)*(G2221/100)*(E2221/1000)),0))))),2)</f>
        <v>1.82</v>
      </c>
    </row>
    <row r="2222" spans="1:11" x14ac:dyDescent="0.35">
      <c r="A2222" s="2">
        <v>29961</v>
      </c>
      <c r="B2222" s="76" t="s">
        <v>3401</v>
      </c>
      <c r="C2222" s="76" t="s">
        <v>287</v>
      </c>
      <c r="D2222" s="76" t="s">
        <v>5266</v>
      </c>
      <c r="E2222" s="76">
        <v>473</v>
      </c>
      <c r="F2222" s="76">
        <v>24</v>
      </c>
      <c r="G2222" s="77">
        <v>5.5</v>
      </c>
      <c r="H2222" s="76" t="s">
        <v>3355</v>
      </c>
      <c r="I2222" s="77">
        <v>5.49</v>
      </c>
      <c r="J2222" s="2">
        <v>1</v>
      </c>
      <c r="K2222" s="119" cm="1">
        <f t="array" ref="K2222">ROUND(IF(C2222="Beer",SUM(LOOKUP(2,1/(SRP!$B$7:$B$9&lt;=E2222)/(SRP!$C$7:$C$9&gt;=E2222),SRP!$D$7:$D$9)*(G2222/100)*(E2222/1000)),IF(C2222="Spirits",SUM(LOOKUP(2,1/(SRP!$B$2:$B$6&lt;=E2222)/(SRP!$C$2:$C$6&gt;=E2222),SRP!$D$2:$D$6)*(G2222/100)*(E2222/1000)),IF(AND(C2222="Wine",D2222="Fortified Wines"),SUM(LOOKUP(2,1/(SRP!$B$20:$B$23&lt;=E2222)/(SRP!$C$20:$C$23&gt;=E2222),SRP!$D$20:$D$23)*(G2222/100)*(E2222/1000)),IF(C2222="Wine",SUM(LOOKUP(2,1/(SRP!$B$15:$B$19&lt;=E2222)/(SRP!$C$15:$C$19&gt;=E2222),SRP!$D$15:$D$19)*(G2222/100)*(E2222/1000)),IF(C2222="Ready to Drink",SUM(LOOKUP(2,1/(SRP!$B$10:$B$14&lt;=E2222)/(SRP!$C$10:$C$14&gt;=E2222),SRP!$D$10:$D$14)*(G2222/100)*(E2222/1000)),0))))),2)</f>
        <v>1.82</v>
      </c>
    </row>
    <row r="2223" spans="1:11" x14ac:dyDescent="0.35">
      <c r="A2223" s="2">
        <v>29962</v>
      </c>
      <c r="B2223" s="76" t="s">
        <v>3398</v>
      </c>
      <c r="C2223" s="76" t="s">
        <v>287</v>
      </c>
      <c r="D2223" s="76" t="s">
        <v>5240</v>
      </c>
      <c r="E2223" s="76">
        <v>473</v>
      </c>
      <c r="F2223" s="76">
        <v>24</v>
      </c>
      <c r="G2223" s="77">
        <v>8.1</v>
      </c>
      <c r="H2223" s="76" t="s">
        <v>3355</v>
      </c>
      <c r="I2223" s="77">
        <v>5.49</v>
      </c>
      <c r="J2223" s="2">
        <v>1</v>
      </c>
      <c r="K2223" s="119" cm="1">
        <f t="array" ref="K2223">ROUND(IF(C2223="Beer",SUM(LOOKUP(2,1/(SRP!$B$7:$B$9&lt;=E2223)/(SRP!$C$7:$C$9&gt;=E2223),SRP!$D$7:$D$9)*(G2223/100)*(E2223/1000)),IF(C2223="Spirits",SUM(LOOKUP(2,1/(SRP!$B$2:$B$6&lt;=E2223)/(SRP!$C$2:$C$6&gt;=E2223),SRP!$D$2:$D$6)*(G2223/100)*(E2223/1000)),IF(AND(C2223="Wine",D2223="Fortified Wines"),SUM(LOOKUP(2,1/(SRP!$B$20:$B$23&lt;=E2223)/(SRP!$C$20:$C$23&gt;=E2223),SRP!$D$20:$D$23)*(G2223/100)*(E2223/1000)),IF(C2223="Wine",SUM(LOOKUP(2,1/(SRP!$B$15:$B$19&lt;=E2223)/(SRP!$C$15:$C$19&gt;=E2223),SRP!$D$15:$D$19)*(G2223/100)*(E2223/1000)),IF(C2223="Ready to Drink",SUM(LOOKUP(2,1/(SRP!$B$10:$B$14&lt;=E2223)/(SRP!$C$10:$C$14&gt;=E2223),SRP!$D$10:$D$14)*(G2223/100)*(E2223/1000)),0))))),2)</f>
        <v>2.67</v>
      </c>
    </row>
    <row r="2224" spans="1:11" x14ac:dyDescent="0.35">
      <c r="A2224" s="2">
        <v>29962</v>
      </c>
      <c r="B2224" s="76" t="s">
        <v>3398</v>
      </c>
      <c r="C2224" s="76" t="s">
        <v>287</v>
      </c>
      <c r="D2224" s="76" t="s">
        <v>5240</v>
      </c>
      <c r="E2224" s="76">
        <v>473</v>
      </c>
      <c r="F2224" s="76">
        <v>24</v>
      </c>
      <c r="G2224" s="77">
        <v>8.1</v>
      </c>
      <c r="H2224" s="76" t="s">
        <v>3355</v>
      </c>
      <c r="I2224" s="77">
        <v>5.49</v>
      </c>
      <c r="J2224" s="2">
        <v>1</v>
      </c>
      <c r="K2224" s="119" cm="1">
        <f t="array" ref="K2224">ROUND(IF(C2224="Beer",SUM(LOOKUP(2,1/(SRP!$B$7:$B$9&lt;=E2224)/(SRP!$C$7:$C$9&gt;=E2224),SRP!$D$7:$D$9)*(G2224/100)*(E2224/1000)),IF(C2224="Spirits",SUM(LOOKUP(2,1/(SRP!$B$2:$B$6&lt;=E2224)/(SRP!$C$2:$C$6&gt;=E2224),SRP!$D$2:$D$6)*(G2224/100)*(E2224/1000)),IF(AND(C2224="Wine",D2224="Fortified Wines"),SUM(LOOKUP(2,1/(SRP!$B$20:$B$23&lt;=E2224)/(SRP!$C$20:$C$23&gt;=E2224),SRP!$D$20:$D$23)*(G2224/100)*(E2224/1000)),IF(C2224="Wine",SUM(LOOKUP(2,1/(SRP!$B$15:$B$19&lt;=E2224)/(SRP!$C$15:$C$19&gt;=E2224),SRP!$D$15:$D$19)*(G2224/100)*(E2224/1000)),IF(C2224="Ready to Drink",SUM(LOOKUP(2,1/(SRP!$B$10:$B$14&lt;=E2224)/(SRP!$C$10:$C$14&gt;=E2224),SRP!$D$10:$D$14)*(G2224/100)*(E2224/1000)),0))))),2)</f>
        <v>2.67</v>
      </c>
    </row>
    <row r="2225" spans="1:11" x14ac:dyDescent="0.35">
      <c r="A2225" s="2">
        <v>29966</v>
      </c>
      <c r="B2225" s="76" t="s">
        <v>3399</v>
      </c>
      <c r="C2225" s="76" t="s">
        <v>287</v>
      </c>
      <c r="D2225" s="76" t="s">
        <v>5240</v>
      </c>
      <c r="E2225" s="76">
        <v>473</v>
      </c>
      <c r="F2225" s="76">
        <v>24</v>
      </c>
      <c r="G2225" s="77">
        <v>6.8</v>
      </c>
      <c r="H2225" s="76" t="s">
        <v>3355</v>
      </c>
      <c r="I2225" s="77">
        <v>5.49</v>
      </c>
      <c r="J2225" s="2">
        <v>1</v>
      </c>
      <c r="K2225" s="119" cm="1">
        <f t="array" ref="K2225">ROUND(IF(C2225="Beer",SUM(LOOKUP(2,1/(SRP!$B$7:$B$9&lt;=E2225)/(SRP!$C$7:$C$9&gt;=E2225),SRP!$D$7:$D$9)*(G2225/100)*(E2225/1000)),IF(C2225="Spirits",SUM(LOOKUP(2,1/(SRP!$B$2:$B$6&lt;=E2225)/(SRP!$C$2:$C$6&gt;=E2225),SRP!$D$2:$D$6)*(G2225/100)*(E2225/1000)),IF(AND(C2225="Wine",D2225="Fortified Wines"),SUM(LOOKUP(2,1/(SRP!$B$20:$B$23&lt;=E2225)/(SRP!$C$20:$C$23&gt;=E2225),SRP!$D$20:$D$23)*(G2225/100)*(E2225/1000)),IF(C2225="Wine",SUM(LOOKUP(2,1/(SRP!$B$15:$B$19&lt;=E2225)/(SRP!$C$15:$C$19&gt;=E2225),SRP!$D$15:$D$19)*(G2225/100)*(E2225/1000)),IF(C2225="Ready to Drink",SUM(LOOKUP(2,1/(SRP!$B$10:$B$14&lt;=E2225)/(SRP!$C$10:$C$14&gt;=E2225),SRP!$D$10:$D$14)*(G2225/100)*(E2225/1000)),0))))),2)</f>
        <v>2.25</v>
      </c>
    </row>
    <row r="2226" spans="1:11" x14ac:dyDescent="0.35">
      <c r="A2226" s="2">
        <v>29966</v>
      </c>
      <c r="B2226" s="76" t="s">
        <v>3399</v>
      </c>
      <c r="C2226" s="76" t="s">
        <v>287</v>
      </c>
      <c r="D2226" s="76" t="s">
        <v>5240</v>
      </c>
      <c r="E2226" s="76">
        <v>473</v>
      </c>
      <c r="F2226" s="76">
        <v>24</v>
      </c>
      <c r="G2226" s="77">
        <v>6.8</v>
      </c>
      <c r="H2226" s="76" t="s">
        <v>3355</v>
      </c>
      <c r="I2226" s="77">
        <v>5.49</v>
      </c>
      <c r="J2226" s="2">
        <v>1</v>
      </c>
      <c r="K2226" s="119" cm="1">
        <f t="array" ref="K2226">ROUND(IF(C2226="Beer",SUM(LOOKUP(2,1/(SRP!$B$7:$B$9&lt;=E2226)/(SRP!$C$7:$C$9&gt;=E2226),SRP!$D$7:$D$9)*(G2226/100)*(E2226/1000)),IF(C2226="Spirits",SUM(LOOKUP(2,1/(SRP!$B$2:$B$6&lt;=E2226)/(SRP!$C$2:$C$6&gt;=E2226),SRP!$D$2:$D$6)*(G2226/100)*(E2226/1000)),IF(AND(C2226="Wine",D2226="Fortified Wines"),SUM(LOOKUP(2,1/(SRP!$B$20:$B$23&lt;=E2226)/(SRP!$C$20:$C$23&gt;=E2226),SRP!$D$20:$D$23)*(G2226/100)*(E2226/1000)),IF(C2226="Wine",SUM(LOOKUP(2,1/(SRP!$B$15:$B$19&lt;=E2226)/(SRP!$C$15:$C$19&gt;=E2226),SRP!$D$15:$D$19)*(G2226/100)*(E2226/1000)),IF(C2226="Ready to Drink",SUM(LOOKUP(2,1/(SRP!$B$10:$B$14&lt;=E2226)/(SRP!$C$10:$C$14&gt;=E2226),SRP!$D$10:$D$14)*(G2226/100)*(E2226/1000)),0))))),2)</f>
        <v>2.25</v>
      </c>
    </row>
    <row r="2227" spans="1:11" x14ac:dyDescent="0.35">
      <c r="A2227" s="2">
        <v>29968</v>
      </c>
      <c r="B2227" s="76" t="s">
        <v>2189</v>
      </c>
      <c r="C2227" s="76" t="s">
        <v>287</v>
      </c>
      <c r="D2227" s="76" t="s">
        <v>5240</v>
      </c>
      <c r="E2227" s="76">
        <v>2130</v>
      </c>
      <c r="F2227" s="76">
        <v>4</v>
      </c>
      <c r="G2227" s="77">
        <v>7</v>
      </c>
      <c r="H2227" s="76" t="s">
        <v>3355</v>
      </c>
      <c r="I2227" s="77">
        <v>23.62</v>
      </c>
      <c r="J2227" s="2">
        <v>6</v>
      </c>
      <c r="K2227" s="119" cm="1">
        <f t="array" ref="K2227">ROUND(IF(C2227="Beer",SUM(LOOKUP(2,1/(SRP!$B$7:$B$9&lt;=E2227)/(SRP!$C$7:$C$9&gt;=E2227),SRP!$D$7:$D$9)*(G2227/100)*(E2227/1000)),IF(C2227="Spirits",SUM(LOOKUP(2,1/(SRP!$B$2:$B$6&lt;=E2227)/(SRP!$C$2:$C$6&gt;=E2227),SRP!$D$2:$D$6)*(G2227/100)*(E2227/1000)),IF(AND(C2227="Wine",D2227="Fortified Wines"),SUM(LOOKUP(2,1/(SRP!$B$20:$B$23&lt;=E2227)/(SRP!$C$20:$C$23&gt;=E2227),SRP!$D$20:$D$23)*(G2227/100)*(E2227/1000)),IF(C2227="Wine",SUM(LOOKUP(2,1/(SRP!$B$15:$B$19&lt;=E2227)/(SRP!$C$15:$C$19&gt;=E2227),SRP!$D$15:$D$19)*(G2227/100)*(E2227/1000)),IF(C2227="Ready to Drink",SUM(LOOKUP(2,1/(SRP!$B$10:$B$14&lt;=E2227)/(SRP!$C$10:$C$14&gt;=E2227),SRP!$D$10:$D$14)*(G2227/100)*(E2227/1000)),0))))),2)</f>
        <v>10.41</v>
      </c>
    </row>
    <row r="2228" spans="1:11" x14ac:dyDescent="0.35">
      <c r="A2228" s="2">
        <v>29968</v>
      </c>
      <c r="B2228" s="76" t="s">
        <v>2189</v>
      </c>
      <c r="C2228" s="76" t="s">
        <v>287</v>
      </c>
      <c r="D2228" s="76" t="s">
        <v>5240</v>
      </c>
      <c r="E2228" s="76">
        <v>2130</v>
      </c>
      <c r="F2228" s="76">
        <v>4</v>
      </c>
      <c r="G2228" s="77">
        <v>7</v>
      </c>
      <c r="H2228" s="76" t="s">
        <v>3355</v>
      </c>
      <c r="I2228" s="77">
        <v>23.62</v>
      </c>
      <c r="J2228" s="2">
        <v>6</v>
      </c>
      <c r="K2228" s="119" cm="1">
        <f t="array" ref="K2228">ROUND(IF(C2228="Beer",SUM(LOOKUP(2,1/(SRP!$B$7:$B$9&lt;=E2228)/(SRP!$C$7:$C$9&gt;=E2228),SRP!$D$7:$D$9)*(G2228/100)*(E2228/1000)),IF(C2228="Spirits",SUM(LOOKUP(2,1/(SRP!$B$2:$B$6&lt;=E2228)/(SRP!$C$2:$C$6&gt;=E2228),SRP!$D$2:$D$6)*(G2228/100)*(E2228/1000)),IF(AND(C2228="Wine",D2228="Fortified Wines"),SUM(LOOKUP(2,1/(SRP!$B$20:$B$23&lt;=E2228)/(SRP!$C$20:$C$23&gt;=E2228),SRP!$D$20:$D$23)*(G2228/100)*(E2228/1000)),IF(C2228="Wine",SUM(LOOKUP(2,1/(SRP!$B$15:$B$19&lt;=E2228)/(SRP!$C$15:$C$19&gt;=E2228),SRP!$D$15:$D$19)*(G2228/100)*(E2228/1000)),IF(C2228="Ready to Drink",SUM(LOOKUP(2,1/(SRP!$B$10:$B$14&lt;=E2228)/(SRP!$C$10:$C$14&gt;=E2228),SRP!$D$10:$D$14)*(G2228/100)*(E2228/1000)),0))))),2)</f>
        <v>10.41</v>
      </c>
    </row>
    <row r="2229" spans="1:11" x14ac:dyDescent="0.35">
      <c r="A2229" s="2">
        <v>29972</v>
      </c>
      <c r="B2229" s="76" t="s">
        <v>2190</v>
      </c>
      <c r="C2229" s="76" t="s">
        <v>287</v>
      </c>
      <c r="D2229" s="76" t="s">
        <v>5230</v>
      </c>
      <c r="E2229" s="76">
        <v>2046</v>
      </c>
      <c r="F2229" s="76">
        <v>4</v>
      </c>
      <c r="G2229" s="77">
        <v>5</v>
      </c>
      <c r="H2229" s="76" t="s">
        <v>3282</v>
      </c>
      <c r="I2229" s="77">
        <v>14.95</v>
      </c>
      <c r="J2229" s="2">
        <v>6</v>
      </c>
      <c r="K2229" s="119" cm="1">
        <f t="array" ref="K2229">ROUND(IF(C2229="Beer",SUM(LOOKUP(2,1/(SRP!$B$7:$B$9&lt;=E2229)/(SRP!$C$7:$C$9&gt;=E2229),SRP!$D$7:$D$9)*(G2229/100)*(E2229/1000)),IF(C2229="Spirits",SUM(LOOKUP(2,1/(SRP!$B$2:$B$6&lt;=E2229)/(SRP!$C$2:$C$6&gt;=E2229),SRP!$D$2:$D$6)*(G2229/100)*(E2229/1000)),IF(AND(C2229="Wine",D2229="Fortified Wines"),SUM(LOOKUP(2,1/(SRP!$B$20:$B$23&lt;=E2229)/(SRP!$C$20:$C$23&gt;=E2229),SRP!$D$20:$D$23)*(G2229/100)*(E2229/1000)),IF(C2229="Wine",SUM(LOOKUP(2,1/(SRP!$B$15:$B$19&lt;=E2229)/(SRP!$C$15:$C$19&gt;=E2229),SRP!$D$15:$D$19)*(G2229/100)*(E2229/1000)),IF(C2229="Ready to Drink",SUM(LOOKUP(2,1/(SRP!$B$10:$B$14&lt;=E2229)/(SRP!$C$10:$C$14&gt;=E2229),SRP!$D$10:$D$14)*(G2229/100)*(E2229/1000)),0))))),2)</f>
        <v>7.14</v>
      </c>
    </row>
    <row r="2230" spans="1:11" x14ac:dyDescent="0.35">
      <c r="A2230" s="2">
        <v>29972</v>
      </c>
      <c r="B2230" s="76" t="s">
        <v>2190</v>
      </c>
      <c r="C2230" s="76" t="s">
        <v>287</v>
      </c>
      <c r="D2230" s="76" t="s">
        <v>5230</v>
      </c>
      <c r="E2230" s="76">
        <v>2046</v>
      </c>
      <c r="F2230" s="76">
        <v>4</v>
      </c>
      <c r="G2230" s="77">
        <v>5</v>
      </c>
      <c r="H2230" s="76" t="s">
        <v>3282</v>
      </c>
      <c r="I2230" s="77">
        <v>14.95</v>
      </c>
      <c r="J2230" s="2">
        <v>6</v>
      </c>
      <c r="K2230" s="119" cm="1">
        <f t="array" ref="K2230">ROUND(IF(C2230="Beer",SUM(LOOKUP(2,1/(SRP!$B$7:$B$9&lt;=E2230)/(SRP!$C$7:$C$9&gt;=E2230),SRP!$D$7:$D$9)*(G2230/100)*(E2230/1000)),IF(C2230="Spirits",SUM(LOOKUP(2,1/(SRP!$B$2:$B$6&lt;=E2230)/(SRP!$C$2:$C$6&gt;=E2230),SRP!$D$2:$D$6)*(G2230/100)*(E2230/1000)),IF(AND(C2230="Wine",D2230="Fortified Wines"),SUM(LOOKUP(2,1/(SRP!$B$20:$B$23&lt;=E2230)/(SRP!$C$20:$C$23&gt;=E2230),SRP!$D$20:$D$23)*(G2230/100)*(E2230/1000)),IF(C2230="Wine",SUM(LOOKUP(2,1/(SRP!$B$15:$B$19&lt;=E2230)/(SRP!$C$15:$C$19&gt;=E2230),SRP!$D$15:$D$19)*(G2230/100)*(E2230/1000)),IF(C2230="Ready to Drink",SUM(LOOKUP(2,1/(SRP!$B$10:$B$14&lt;=E2230)/(SRP!$C$10:$C$14&gt;=E2230),SRP!$D$10:$D$14)*(G2230/100)*(E2230/1000)),0))))),2)</f>
        <v>7.14</v>
      </c>
    </row>
    <row r="2231" spans="1:11" x14ac:dyDescent="0.35">
      <c r="A2231" s="2">
        <v>29973</v>
      </c>
      <c r="B2231" s="76" t="s">
        <v>2191</v>
      </c>
      <c r="C2231" s="76" t="s">
        <v>287</v>
      </c>
      <c r="D2231" s="76" t="s">
        <v>5266</v>
      </c>
      <c r="E2231" s="76">
        <v>1892</v>
      </c>
      <c r="F2231" s="76">
        <v>6</v>
      </c>
      <c r="G2231" s="77">
        <v>5.2</v>
      </c>
      <c r="H2231" s="76" t="s">
        <v>3355</v>
      </c>
      <c r="I2231" s="77">
        <v>17.91</v>
      </c>
      <c r="J2231" s="2">
        <v>4</v>
      </c>
      <c r="K2231" s="119" cm="1">
        <f t="array" ref="K2231">ROUND(IF(C2231="Beer",SUM(LOOKUP(2,1/(SRP!$B$7:$B$9&lt;=E2231)/(SRP!$C$7:$C$9&gt;=E2231),SRP!$D$7:$D$9)*(G2231/100)*(E2231/1000)),IF(C2231="Spirits",SUM(LOOKUP(2,1/(SRP!$B$2:$B$6&lt;=E2231)/(SRP!$C$2:$C$6&gt;=E2231),SRP!$D$2:$D$6)*(G2231/100)*(E2231/1000)),IF(AND(C2231="Wine",D2231="Fortified Wines"),SUM(LOOKUP(2,1/(SRP!$B$20:$B$23&lt;=E2231)/(SRP!$C$20:$C$23&gt;=E2231),SRP!$D$20:$D$23)*(G2231/100)*(E2231/1000)),IF(C2231="Wine",SUM(LOOKUP(2,1/(SRP!$B$15:$B$19&lt;=E2231)/(SRP!$C$15:$C$19&gt;=E2231),SRP!$D$15:$D$19)*(G2231/100)*(E2231/1000)),IF(C2231="Ready to Drink",SUM(LOOKUP(2,1/(SRP!$B$10:$B$14&lt;=E2231)/(SRP!$C$10:$C$14&gt;=E2231),SRP!$D$10:$D$14)*(G2231/100)*(E2231/1000)),0))))),2)</f>
        <v>6.87</v>
      </c>
    </row>
    <row r="2232" spans="1:11" x14ac:dyDescent="0.35">
      <c r="A2232" s="2">
        <v>29973</v>
      </c>
      <c r="B2232" s="76" t="s">
        <v>2191</v>
      </c>
      <c r="C2232" s="76" t="s">
        <v>287</v>
      </c>
      <c r="D2232" s="76" t="s">
        <v>5266</v>
      </c>
      <c r="E2232" s="76">
        <v>1892</v>
      </c>
      <c r="F2232" s="76">
        <v>6</v>
      </c>
      <c r="G2232" s="77">
        <v>5.2</v>
      </c>
      <c r="H2232" s="76" t="s">
        <v>3355</v>
      </c>
      <c r="I2232" s="77">
        <v>17.91</v>
      </c>
      <c r="J2232" s="2">
        <v>4</v>
      </c>
      <c r="K2232" s="119" cm="1">
        <f t="array" ref="K2232">ROUND(IF(C2232="Beer",SUM(LOOKUP(2,1/(SRP!$B$7:$B$9&lt;=E2232)/(SRP!$C$7:$C$9&gt;=E2232),SRP!$D$7:$D$9)*(G2232/100)*(E2232/1000)),IF(C2232="Spirits",SUM(LOOKUP(2,1/(SRP!$B$2:$B$6&lt;=E2232)/(SRP!$C$2:$C$6&gt;=E2232),SRP!$D$2:$D$6)*(G2232/100)*(E2232/1000)),IF(AND(C2232="Wine",D2232="Fortified Wines"),SUM(LOOKUP(2,1/(SRP!$B$20:$B$23&lt;=E2232)/(SRP!$C$20:$C$23&gt;=E2232),SRP!$D$20:$D$23)*(G2232/100)*(E2232/1000)),IF(C2232="Wine",SUM(LOOKUP(2,1/(SRP!$B$15:$B$19&lt;=E2232)/(SRP!$C$15:$C$19&gt;=E2232),SRP!$D$15:$D$19)*(G2232/100)*(E2232/1000)),IF(C2232="Ready to Drink",SUM(LOOKUP(2,1/(SRP!$B$10:$B$14&lt;=E2232)/(SRP!$C$10:$C$14&gt;=E2232),SRP!$D$10:$D$14)*(G2232/100)*(E2232/1000)),0))))),2)</f>
        <v>6.87</v>
      </c>
    </row>
    <row r="2233" spans="1:11" x14ac:dyDescent="0.35">
      <c r="A2233" s="2">
        <v>29974</v>
      </c>
      <c r="B2233" s="76" t="s">
        <v>5548</v>
      </c>
      <c r="C2233" s="76" t="s">
        <v>287</v>
      </c>
      <c r="D2233" s="76" t="s">
        <v>5266</v>
      </c>
      <c r="E2233" s="76">
        <v>473</v>
      </c>
      <c r="F2233" s="76">
        <v>24</v>
      </c>
      <c r="G2233" s="77">
        <v>5.2</v>
      </c>
      <c r="H2233" s="76" t="s">
        <v>3282</v>
      </c>
      <c r="I2233" s="77">
        <v>3.09</v>
      </c>
      <c r="J2233" s="2">
        <v>1</v>
      </c>
      <c r="K2233" s="119" cm="1">
        <f t="array" ref="K2233">ROUND(IF(C2233="Beer",SUM(LOOKUP(2,1/(SRP!$B$7:$B$9&lt;=E2233)/(SRP!$C$7:$C$9&gt;=E2233),SRP!$D$7:$D$9)*(G2233/100)*(E2233/1000)),IF(C2233="Spirits",SUM(LOOKUP(2,1/(SRP!$B$2:$B$6&lt;=E2233)/(SRP!$C$2:$C$6&gt;=E2233),SRP!$D$2:$D$6)*(G2233/100)*(E2233/1000)),IF(AND(C2233="Wine",D2233="Fortified Wines"),SUM(LOOKUP(2,1/(SRP!$B$20:$B$23&lt;=E2233)/(SRP!$C$20:$C$23&gt;=E2233),SRP!$D$20:$D$23)*(G2233/100)*(E2233/1000)),IF(C2233="Wine",SUM(LOOKUP(2,1/(SRP!$B$15:$B$19&lt;=E2233)/(SRP!$C$15:$C$19&gt;=E2233),SRP!$D$15:$D$19)*(G2233/100)*(E2233/1000)),IF(C2233="Ready to Drink",SUM(LOOKUP(2,1/(SRP!$B$10:$B$14&lt;=E2233)/(SRP!$C$10:$C$14&gt;=E2233),SRP!$D$10:$D$14)*(G2233/100)*(E2233/1000)),0))))),2)</f>
        <v>1.72</v>
      </c>
    </row>
    <row r="2234" spans="1:11" x14ac:dyDescent="0.35">
      <c r="A2234" s="2">
        <v>29974</v>
      </c>
      <c r="B2234" s="76" t="s">
        <v>5548</v>
      </c>
      <c r="C2234" s="76" t="s">
        <v>287</v>
      </c>
      <c r="D2234" s="76" t="s">
        <v>5266</v>
      </c>
      <c r="E2234" s="76">
        <v>473</v>
      </c>
      <c r="F2234" s="76">
        <v>24</v>
      </c>
      <c r="G2234" s="77">
        <v>5.2</v>
      </c>
      <c r="H2234" s="76" t="s">
        <v>3282</v>
      </c>
      <c r="I2234" s="77">
        <v>3.09</v>
      </c>
      <c r="J2234" s="2">
        <v>1</v>
      </c>
      <c r="K2234" s="119" cm="1">
        <f t="array" ref="K2234">ROUND(IF(C2234="Beer",SUM(LOOKUP(2,1/(SRP!$B$7:$B$9&lt;=E2234)/(SRP!$C$7:$C$9&gt;=E2234),SRP!$D$7:$D$9)*(G2234/100)*(E2234/1000)),IF(C2234="Spirits",SUM(LOOKUP(2,1/(SRP!$B$2:$B$6&lt;=E2234)/(SRP!$C$2:$C$6&gt;=E2234),SRP!$D$2:$D$6)*(G2234/100)*(E2234/1000)),IF(AND(C2234="Wine",D2234="Fortified Wines"),SUM(LOOKUP(2,1/(SRP!$B$20:$B$23&lt;=E2234)/(SRP!$C$20:$C$23&gt;=E2234),SRP!$D$20:$D$23)*(G2234/100)*(E2234/1000)),IF(C2234="Wine",SUM(LOOKUP(2,1/(SRP!$B$15:$B$19&lt;=E2234)/(SRP!$C$15:$C$19&gt;=E2234),SRP!$D$15:$D$19)*(G2234/100)*(E2234/1000)),IF(C2234="Ready to Drink",SUM(LOOKUP(2,1/(SRP!$B$10:$B$14&lt;=E2234)/(SRP!$C$10:$C$14&gt;=E2234),SRP!$D$10:$D$14)*(G2234/100)*(E2234/1000)),0))))),2)</f>
        <v>1.72</v>
      </c>
    </row>
    <row r="2235" spans="1:11" x14ac:dyDescent="0.35">
      <c r="A2235" s="2">
        <v>29975</v>
      </c>
      <c r="B2235" s="76" t="s">
        <v>2192</v>
      </c>
      <c r="C2235" s="76" t="s">
        <v>287</v>
      </c>
      <c r="D2235" s="76" t="s">
        <v>5266</v>
      </c>
      <c r="E2235" s="76">
        <v>1892</v>
      </c>
      <c r="F2235" s="76">
        <v>6</v>
      </c>
      <c r="G2235" s="77">
        <v>5.2</v>
      </c>
      <c r="H2235" s="76" t="s">
        <v>3355</v>
      </c>
      <c r="I2235" s="77">
        <v>17.57</v>
      </c>
      <c r="J2235" s="2">
        <v>4</v>
      </c>
      <c r="K2235" s="119" cm="1">
        <f t="array" ref="K2235">ROUND(IF(C2235="Beer",SUM(LOOKUP(2,1/(SRP!$B$7:$B$9&lt;=E2235)/(SRP!$C$7:$C$9&gt;=E2235),SRP!$D$7:$D$9)*(G2235/100)*(E2235/1000)),IF(C2235="Spirits",SUM(LOOKUP(2,1/(SRP!$B$2:$B$6&lt;=E2235)/(SRP!$C$2:$C$6&gt;=E2235),SRP!$D$2:$D$6)*(G2235/100)*(E2235/1000)),IF(AND(C2235="Wine",D2235="Fortified Wines"),SUM(LOOKUP(2,1/(SRP!$B$20:$B$23&lt;=E2235)/(SRP!$C$20:$C$23&gt;=E2235),SRP!$D$20:$D$23)*(G2235/100)*(E2235/1000)),IF(C2235="Wine",SUM(LOOKUP(2,1/(SRP!$B$15:$B$19&lt;=E2235)/(SRP!$C$15:$C$19&gt;=E2235),SRP!$D$15:$D$19)*(G2235/100)*(E2235/1000)),IF(C2235="Ready to Drink",SUM(LOOKUP(2,1/(SRP!$B$10:$B$14&lt;=E2235)/(SRP!$C$10:$C$14&gt;=E2235),SRP!$D$10:$D$14)*(G2235/100)*(E2235/1000)),0))))),2)</f>
        <v>6.87</v>
      </c>
    </row>
    <row r="2236" spans="1:11" x14ac:dyDescent="0.35">
      <c r="A2236" s="2">
        <v>29975</v>
      </c>
      <c r="B2236" s="76" t="s">
        <v>2192</v>
      </c>
      <c r="C2236" s="76" t="s">
        <v>287</v>
      </c>
      <c r="D2236" s="76" t="s">
        <v>5266</v>
      </c>
      <c r="E2236" s="76">
        <v>1892</v>
      </c>
      <c r="F2236" s="76">
        <v>6</v>
      </c>
      <c r="G2236" s="77">
        <v>5.2</v>
      </c>
      <c r="H2236" s="76" t="s">
        <v>3355</v>
      </c>
      <c r="I2236" s="77">
        <v>17.57</v>
      </c>
      <c r="J2236" s="2">
        <v>4</v>
      </c>
      <c r="K2236" s="119" cm="1">
        <f t="array" ref="K2236">ROUND(IF(C2236="Beer",SUM(LOOKUP(2,1/(SRP!$B$7:$B$9&lt;=E2236)/(SRP!$C$7:$C$9&gt;=E2236),SRP!$D$7:$D$9)*(G2236/100)*(E2236/1000)),IF(C2236="Spirits",SUM(LOOKUP(2,1/(SRP!$B$2:$B$6&lt;=E2236)/(SRP!$C$2:$C$6&gt;=E2236),SRP!$D$2:$D$6)*(G2236/100)*(E2236/1000)),IF(AND(C2236="Wine",D2236="Fortified Wines"),SUM(LOOKUP(2,1/(SRP!$B$20:$B$23&lt;=E2236)/(SRP!$C$20:$C$23&gt;=E2236),SRP!$D$20:$D$23)*(G2236/100)*(E2236/1000)),IF(C2236="Wine",SUM(LOOKUP(2,1/(SRP!$B$15:$B$19&lt;=E2236)/(SRP!$C$15:$C$19&gt;=E2236),SRP!$D$15:$D$19)*(G2236/100)*(E2236/1000)),IF(C2236="Ready to Drink",SUM(LOOKUP(2,1/(SRP!$B$10:$B$14&lt;=E2236)/(SRP!$C$10:$C$14&gt;=E2236),SRP!$D$10:$D$14)*(G2236/100)*(E2236/1000)),0))))),2)</f>
        <v>6.87</v>
      </c>
    </row>
    <row r="2237" spans="1:11" x14ac:dyDescent="0.35">
      <c r="A2237" s="2">
        <v>29979</v>
      </c>
      <c r="B2237" s="76" t="s">
        <v>3062</v>
      </c>
      <c r="C2237" s="76" t="s">
        <v>287</v>
      </c>
      <c r="D2237" s="76" t="s">
        <v>5292</v>
      </c>
      <c r="E2237" s="76">
        <v>473</v>
      </c>
      <c r="F2237" s="76">
        <v>24</v>
      </c>
      <c r="G2237" s="77">
        <v>5</v>
      </c>
      <c r="H2237" s="76" t="s">
        <v>4999</v>
      </c>
      <c r="I2237" s="77">
        <v>4.49</v>
      </c>
      <c r="J2237" s="2">
        <v>1</v>
      </c>
      <c r="K2237" s="119" cm="1">
        <f t="array" ref="K2237">ROUND(IF(C2237="Beer",SUM(LOOKUP(2,1/(SRP!$B$7:$B$9&lt;=E2237)/(SRP!$C$7:$C$9&gt;=E2237),SRP!$D$7:$D$9)*(G2237/100)*(E2237/1000)),IF(C2237="Spirits",SUM(LOOKUP(2,1/(SRP!$B$2:$B$6&lt;=E2237)/(SRP!$C$2:$C$6&gt;=E2237),SRP!$D$2:$D$6)*(G2237/100)*(E2237/1000)),IF(AND(C2237="Wine",D2237="Fortified Wines"),SUM(LOOKUP(2,1/(SRP!$B$20:$B$23&lt;=E2237)/(SRP!$C$20:$C$23&gt;=E2237),SRP!$D$20:$D$23)*(G2237/100)*(E2237/1000)),IF(C2237="Wine",SUM(LOOKUP(2,1/(SRP!$B$15:$B$19&lt;=E2237)/(SRP!$C$15:$C$19&gt;=E2237),SRP!$D$15:$D$19)*(G2237/100)*(E2237/1000)),IF(C2237="Ready to Drink",SUM(LOOKUP(2,1/(SRP!$B$10:$B$14&lt;=E2237)/(SRP!$C$10:$C$14&gt;=E2237),SRP!$D$10:$D$14)*(G2237/100)*(E2237/1000)),0))))),2)</f>
        <v>1.65</v>
      </c>
    </row>
    <row r="2238" spans="1:11" x14ac:dyDescent="0.35">
      <c r="A2238" s="2">
        <v>29979</v>
      </c>
      <c r="B2238" s="76" t="s">
        <v>3062</v>
      </c>
      <c r="C2238" s="76" t="s">
        <v>287</v>
      </c>
      <c r="D2238" s="76" t="s">
        <v>5292</v>
      </c>
      <c r="E2238" s="76">
        <v>473</v>
      </c>
      <c r="F2238" s="76">
        <v>24</v>
      </c>
      <c r="G2238" s="77">
        <v>5</v>
      </c>
      <c r="H2238" s="76" t="s">
        <v>4999</v>
      </c>
      <c r="I2238" s="77">
        <v>4.49</v>
      </c>
      <c r="J2238" s="2">
        <v>1</v>
      </c>
      <c r="K2238" s="119" cm="1">
        <f t="array" ref="K2238">ROUND(IF(C2238="Beer",SUM(LOOKUP(2,1/(SRP!$B$7:$B$9&lt;=E2238)/(SRP!$C$7:$C$9&gt;=E2238),SRP!$D$7:$D$9)*(G2238/100)*(E2238/1000)),IF(C2238="Spirits",SUM(LOOKUP(2,1/(SRP!$B$2:$B$6&lt;=E2238)/(SRP!$C$2:$C$6&gt;=E2238),SRP!$D$2:$D$6)*(G2238/100)*(E2238/1000)),IF(AND(C2238="Wine",D2238="Fortified Wines"),SUM(LOOKUP(2,1/(SRP!$B$20:$B$23&lt;=E2238)/(SRP!$C$20:$C$23&gt;=E2238),SRP!$D$20:$D$23)*(G2238/100)*(E2238/1000)),IF(C2238="Wine",SUM(LOOKUP(2,1/(SRP!$B$15:$B$19&lt;=E2238)/(SRP!$C$15:$C$19&gt;=E2238),SRP!$D$15:$D$19)*(G2238/100)*(E2238/1000)),IF(C2238="Ready to Drink",SUM(LOOKUP(2,1/(SRP!$B$10:$B$14&lt;=E2238)/(SRP!$C$10:$C$14&gt;=E2238),SRP!$D$10:$D$14)*(G2238/100)*(E2238/1000)),0))))),2)</f>
        <v>1.65</v>
      </c>
    </row>
    <row r="2239" spans="1:11" x14ac:dyDescent="0.35">
      <c r="A2239" s="2">
        <v>29991</v>
      </c>
      <c r="B2239" s="76" t="s">
        <v>2193</v>
      </c>
      <c r="C2239" s="76" t="s">
        <v>287</v>
      </c>
      <c r="D2239" s="76" t="s">
        <v>5240</v>
      </c>
      <c r="E2239" s="76">
        <v>1500</v>
      </c>
      <c r="F2239" s="76">
        <v>5</v>
      </c>
      <c r="G2239" s="77">
        <v>6</v>
      </c>
      <c r="H2239" s="76" t="s">
        <v>3290</v>
      </c>
      <c r="I2239" s="77">
        <v>14.99</v>
      </c>
      <c r="J2239" s="2">
        <v>2</v>
      </c>
      <c r="K2239" s="119" cm="1">
        <f t="array" ref="K2239">ROUND(IF(C2239="Beer",SUM(LOOKUP(2,1/(SRP!$B$7:$B$9&lt;=E2239)/(SRP!$C$7:$C$9&gt;=E2239),SRP!$D$7:$D$9)*(G2239/100)*(E2239/1000)),IF(C2239="Spirits",SUM(LOOKUP(2,1/(SRP!$B$2:$B$6&lt;=E2239)/(SRP!$C$2:$C$6&gt;=E2239),SRP!$D$2:$D$6)*(G2239/100)*(E2239/1000)),IF(AND(C2239="Wine",D2239="Fortified Wines"),SUM(LOOKUP(2,1/(SRP!$B$20:$B$23&lt;=E2239)/(SRP!$C$20:$C$23&gt;=E2239),SRP!$D$20:$D$23)*(G2239/100)*(E2239/1000)),IF(C2239="Wine",SUM(LOOKUP(2,1/(SRP!$B$15:$B$19&lt;=E2239)/(SRP!$C$15:$C$19&gt;=E2239),SRP!$D$15:$D$19)*(G2239/100)*(E2239/1000)),IF(C2239="Ready to Drink",SUM(LOOKUP(2,1/(SRP!$B$10:$B$14&lt;=E2239)/(SRP!$C$10:$C$14&gt;=E2239),SRP!$D$10:$D$14)*(G2239/100)*(E2239/1000)),0))))),2)</f>
        <v>6.28</v>
      </c>
    </row>
    <row r="2240" spans="1:11" x14ac:dyDescent="0.35">
      <c r="A2240" s="2">
        <v>29991</v>
      </c>
      <c r="B2240" s="76" t="s">
        <v>2193</v>
      </c>
      <c r="C2240" s="76" t="s">
        <v>287</v>
      </c>
      <c r="D2240" s="76" t="s">
        <v>5240</v>
      </c>
      <c r="E2240" s="76">
        <v>1500</v>
      </c>
      <c r="F2240" s="76">
        <v>5</v>
      </c>
      <c r="G2240" s="77">
        <v>6</v>
      </c>
      <c r="H2240" s="76" t="s">
        <v>3290</v>
      </c>
      <c r="I2240" s="77">
        <v>14.99</v>
      </c>
      <c r="J2240" s="2">
        <v>2</v>
      </c>
      <c r="K2240" s="119" cm="1">
        <f t="array" ref="K2240">ROUND(IF(C2240="Beer",SUM(LOOKUP(2,1/(SRP!$B$7:$B$9&lt;=E2240)/(SRP!$C$7:$C$9&gt;=E2240),SRP!$D$7:$D$9)*(G2240/100)*(E2240/1000)),IF(C2240="Spirits",SUM(LOOKUP(2,1/(SRP!$B$2:$B$6&lt;=E2240)/(SRP!$C$2:$C$6&gt;=E2240),SRP!$D$2:$D$6)*(G2240/100)*(E2240/1000)),IF(AND(C2240="Wine",D2240="Fortified Wines"),SUM(LOOKUP(2,1/(SRP!$B$20:$B$23&lt;=E2240)/(SRP!$C$20:$C$23&gt;=E2240),SRP!$D$20:$D$23)*(G2240/100)*(E2240/1000)),IF(C2240="Wine",SUM(LOOKUP(2,1/(SRP!$B$15:$B$19&lt;=E2240)/(SRP!$C$15:$C$19&gt;=E2240),SRP!$D$15:$D$19)*(G2240/100)*(E2240/1000)),IF(C2240="Ready to Drink",SUM(LOOKUP(2,1/(SRP!$B$10:$B$14&lt;=E2240)/(SRP!$C$10:$C$14&gt;=E2240),SRP!$D$10:$D$14)*(G2240/100)*(E2240/1000)),0))))),2)</f>
        <v>6.28</v>
      </c>
    </row>
    <row r="2241" spans="1:11" x14ac:dyDescent="0.35">
      <c r="A2241" s="2">
        <v>30000</v>
      </c>
      <c r="B2241" s="76" t="s">
        <v>2319</v>
      </c>
      <c r="C2241" s="76" t="s">
        <v>287</v>
      </c>
      <c r="D2241" s="76" t="s">
        <v>5266</v>
      </c>
      <c r="E2241" s="76">
        <v>5325</v>
      </c>
      <c r="F2241" s="76">
        <v>1</v>
      </c>
      <c r="G2241" s="77">
        <v>5</v>
      </c>
      <c r="H2241" s="76" t="s">
        <v>3370</v>
      </c>
      <c r="I2241" s="77">
        <v>29.99</v>
      </c>
      <c r="J2241" s="2">
        <v>15</v>
      </c>
      <c r="K2241" s="119" cm="1">
        <f t="array" ref="K2241">ROUND(IF(C2241="Beer",SUM(LOOKUP(2,1/(SRP!$B$7:$B$9&lt;=E2241)/(SRP!$C$7:$C$9&gt;=E2241),SRP!$D$7:$D$9)*(G2241/100)*(E2241/1000)),IF(C2241="Spirits",SUM(LOOKUP(2,1/(SRP!$B$2:$B$6&lt;=E2241)/(SRP!$C$2:$C$6&gt;=E2241),SRP!$D$2:$D$6)*(G2241/100)*(E2241/1000)),IF(AND(C2241="Wine",D2241="Fortified Wines"),SUM(LOOKUP(2,1/(SRP!$B$20:$B$23&lt;=E2241)/(SRP!$C$20:$C$23&gt;=E2241),SRP!$D$20:$D$23)*(G2241/100)*(E2241/1000)),IF(C2241="Wine",SUM(LOOKUP(2,1/(SRP!$B$15:$B$19&lt;=E2241)/(SRP!$C$15:$C$19&gt;=E2241),SRP!$D$15:$D$19)*(G2241/100)*(E2241/1000)),IF(C2241="Ready to Drink",SUM(LOOKUP(2,1/(SRP!$B$10:$B$14&lt;=E2241)/(SRP!$C$10:$C$14&gt;=E2241),SRP!$D$10:$D$14)*(G2241/100)*(E2241/1000)),0))))),2)</f>
        <v>18.59</v>
      </c>
    </row>
    <row r="2242" spans="1:11" x14ac:dyDescent="0.35">
      <c r="A2242" s="2">
        <v>30000</v>
      </c>
      <c r="B2242" s="76" t="s">
        <v>2319</v>
      </c>
      <c r="C2242" s="76" t="s">
        <v>287</v>
      </c>
      <c r="D2242" s="76" t="s">
        <v>5266</v>
      </c>
      <c r="E2242" s="76">
        <v>5325</v>
      </c>
      <c r="F2242" s="76">
        <v>1</v>
      </c>
      <c r="G2242" s="77">
        <v>5</v>
      </c>
      <c r="H2242" s="76" t="s">
        <v>3370</v>
      </c>
      <c r="I2242" s="77">
        <v>29.99</v>
      </c>
      <c r="J2242" s="2">
        <v>15</v>
      </c>
      <c r="K2242" s="119" cm="1">
        <f t="array" ref="K2242">ROUND(IF(C2242="Beer",SUM(LOOKUP(2,1/(SRP!$B$7:$B$9&lt;=E2242)/(SRP!$C$7:$C$9&gt;=E2242),SRP!$D$7:$D$9)*(G2242/100)*(E2242/1000)),IF(C2242="Spirits",SUM(LOOKUP(2,1/(SRP!$B$2:$B$6&lt;=E2242)/(SRP!$C$2:$C$6&gt;=E2242),SRP!$D$2:$D$6)*(G2242/100)*(E2242/1000)),IF(AND(C2242="Wine",D2242="Fortified Wines"),SUM(LOOKUP(2,1/(SRP!$B$20:$B$23&lt;=E2242)/(SRP!$C$20:$C$23&gt;=E2242),SRP!$D$20:$D$23)*(G2242/100)*(E2242/1000)),IF(C2242="Wine",SUM(LOOKUP(2,1/(SRP!$B$15:$B$19&lt;=E2242)/(SRP!$C$15:$C$19&gt;=E2242),SRP!$D$15:$D$19)*(G2242/100)*(E2242/1000)),IF(C2242="Ready to Drink",SUM(LOOKUP(2,1/(SRP!$B$10:$B$14&lt;=E2242)/(SRP!$C$10:$C$14&gt;=E2242),SRP!$D$10:$D$14)*(G2242/100)*(E2242/1000)),0))))),2)</f>
        <v>18.59</v>
      </c>
    </row>
    <row r="2243" spans="1:11" x14ac:dyDescent="0.35">
      <c r="A2243" s="2">
        <v>30012</v>
      </c>
      <c r="B2243" s="76" t="s">
        <v>560</v>
      </c>
      <c r="C2243" s="76" t="s">
        <v>285</v>
      </c>
      <c r="D2243" s="76" t="s">
        <v>6944</v>
      </c>
      <c r="E2243" s="76">
        <v>1750</v>
      </c>
      <c r="F2243" s="76">
        <v>6</v>
      </c>
      <c r="G2243" s="77">
        <v>40</v>
      </c>
      <c r="H2243" s="76" t="s">
        <v>3279</v>
      </c>
      <c r="I2243" s="77">
        <v>81.99</v>
      </c>
      <c r="J2243" s="2">
        <v>1</v>
      </c>
      <c r="K2243" s="119" cm="1">
        <f t="array" ref="K2243">ROUND(IF(C2243="Beer",SUM(LOOKUP(2,1/(SRP!$B$7:$B$9&lt;=E2243)/(SRP!$C$7:$C$9&gt;=E2243),SRP!$D$7:$D$9)*(G2243/100)*(E2243/1000)),IF(C2243="Spirits",SUM(LOOKUP(2,1/(SRP!$B$2:$B$6&lt;=E2243)/(SRP!$C$2:$C$6&gt;=E2243),SRP!$D$2:$D$6)*(G2243/100)*(E2243/1000)),IF(AND(C2243="Wine",D2243="Fortified Wines"),SUM(LOOKUP(2,1/(SRP!$B$20:$B$23&lt;=E2243)/(SRP!$C$20:$C$23&gt;=E2243),SRP!$D$20:$D$23)*(G2243/100)*(E2243/1000)),IF(C2243="Wine",SUM(LOOKUP(2,1/(SRP!$B$15:$B$19&lt;=E2243)/(SRP!$C$15:$C$19&gt;=E2243),SRP!$D$15:$D$19)*(G2243/100)*(E2243/1000)),IF(C2243="Ready to Drink",SUM(LOOKUP(2,1/(SRP!$B$10:$B$14&lt;=E2243)/(SRP!$C$10:$C$14&gt;=E2243),SRP!$D$10:$D$14)*(G2243/100)*(E2243/1000)),0))))),2)</f>
        <v>48.87</v>
      </c>
    </row>
    <row r="2244" spans="1:11" x14ac:dyDescent="0.35">
      <c r="A2244" s="2">
        <v>30013</v>
      </c>
      <c r="B2244" s="76" t="s">
        <v>2490</v>
      </c>
      <c r="C2244" s="76" t="s">
        <v>285</v>
      </c>
      <c r="D2244" s="76" t="s">
        <v>6944</v>
      </c>
      <c r="E2244" s="76">
        <v>750</v>
      </c>
      <c r="F2244" s="76">
        <v>12</v>
      </c>
      <c r="G2244" s="77">
        <v>40</v>
      </c>
      <c r="H2244" s="76" t="s">
        <v>3289</v>
      </c>
      <c r="I2244" s="77">
        <v>39.99</v>
      </c>
      <c r="J2244" s="2">
        <v>1</v>
      </c>
      <c r="K2244" s="119" cm="1">
        <f t="array" ref="K2244">ROUND(IF(C2244="Beer",SUM(LOOKUP(2,1/(SRP!$B$7:$B$9&lt;=E2244)/(SRP!$C$7:$C$9&gt;=E2244),SRP!$D$7:$D$9)*(G2244/100)*(E2244/1000)),IF(C2244="Spirits",SUM(LOOKUP(2,1/(SRP!$B$2:$B$6&lt;=E2244)/(SRP!$C$2:$C$6&gt;=E2244),SRP!$D$2:$D$6)*(G2244/100)*(E2244/1000)),IF(AND(C2244="Wine",D2244="Fortified Wines"),SUM(LOOKUP(2,1/(SRP!$B$20:$B$23&lt;=E2244)/(SRP!$C$20:$C$23&gt;=E2244),SRP!$D$20:$D$23)*(G2244/100)*(E2244/1000)),IF(C2244="Wine",SUM(LOOKUP(2,1/(SRP!$B$15:$B$19&lt;=E2244)/(SRP!$C$15:$C$19&gt;=E2244),SRP!$D$15:$D$19)*(G2244/100)*(E2244/1000)),IF(C2244="Ready to Drink",SUM(LOOKUP(2,1/(SRP!$B$10:$B$14&lt;=E2244)/(SRP!$C$10:$C$14&gt;=E2244),SRP!$D$10:$D$14)*(G2244/100)*(E2244/1000)),0))))),2)</f>
        <v>20.94</v>
      </c>
    </row>
    <row r="2245" spans="1:11" x14ac:dyDescent="0.35">
      <c r="A2245" s="2">
        <v>30014</v>
      </c>
      <c r="B2245" s="76" t="s">
        <v>777</v>
      </c>
      <c r="C2245" s="76" t="s">
        <v>285</v>
      </c>
      <c r="D2245" s="76" t="s">
        <v>6944</v>
      </c>
      <c r="E2245" s="76">
        <v>375</v>
      </c>
      <c r="F2245" s="76">
        <v>24</v>
      </c>
      <c r="G2245" s="77">
        <v>40</v>
      </c>
      <c r="H2245" s="76" t="s">
        <v>3289</v>
      </c>
      <c r="I2245" s="77">
        <v>18.489999999999998</v>
      </c>
      <c r="J2245" s="2">
        <v>1</v>
      </c>
      <c r="K2245" s="119" cm="1">
        <f t="array" ref="K2245">ROUND(IF(C2245="Beer",SUM(LOOKUP(2,1/(SRP!$B$7:$B$9&lt;=E2245)/(SRP!$C$7:$C$9&gt;=E2245),SRP!$D$7:$D$9)*(G2245/100)*(E2245/1000)),IF(C2245="Spirits",SUM(LOOKUP(2,1/(SRP!$B$2:$B$6&lt;=E2245)/(SRP!$C$2:$C$6&gt;=E2245),SRP!$D$2:$D$6)*(G2245/100)*(E2245/1000)),IF(AND(C2245="Wine",D2245="Fortified Wines"),SUM(LOOKUP(2,1/(SRP!$B$20:$B$23&lt;=E2245)/(SRP!$C$20:$C$23&gt;=E2245),SRP!$D$20:$D$23)*(G2245/100)*(E2245/1000)),IF(C2245="Wine",SUM(LOOKUP(2,1/(SRP!$B$15:$B$19&lt;=E2245)/(SRP!$C$15:$C$19&gt;=E2245),SRP!$D$15:$D$19)*(G2245/100)*(E2245/1000)),IF(C2245="Ready to Drink",SUM(LOOKUP(2,1/(SRP!$B$10:$B$14&lt;=E2245)/(SRP!$C$10:$C$14&gt;=E2245),SRP!$D$10:$D$14)*(G2245/100)*(E2245/1000)),0))))),2)</f>
        <v>11.89</v>
      </c>
    </row>
    <row r="2246" spans="1:11" x14ac:dyDescent="0.35">
      <c r="A2246" s="2">
        <v>30024</v>
      </c>
      <c r="B2246" s="76" t="s">
        <v>283</v>
      </c>
      <c r="C2246" s="76" t="s">
        <v>285</v>
      </c>
      <c r="D2246" s="76" t="s">
        <v>6949</v>
      </c>
      <c r="E2246" s="76">
        <v>750</v>
      </c>
      <c r="F2246" s="76">
        <v>12</v>
      </c>
      <c r="G2246" s="77">
        <v>35</v>
      </c>
      <c r="H2246" s="76" t="s">
        <v>3280</v>
      </c>
      <c r="I2246" s="77">
        <v>29.99</v>
      </c>
      <c r="J2246" s="2">
        <v>1</v>
      </c>
      <c r="K2246" s="119" cm="1">
        <f t="array" ref="K2246">ROUND(IF(C2246="Beer",SUM(LOOKUP(2,1/(SRP!$B$7:$B$9&lt;=E2246)/(SRP!$C$7:$C$9&gt;=E2246),SRP!$D$7:$D$9)*(G2246/100)*(E2246/1000)),IF(C2246="Spirits",SUM(LOOKUP(2,1/(SRP!$B$2:$B$6&lt;=E2246)/(SRP!$C$2:$C$6&gt;=E2246),SRP!$D$2:$D$6)*(G2246/100)*(E2246/1000)),IF(AND(C2246="Wine",D2246="Fortified Wines"),SUM(LOOKUP(2,1/(SRP!$B$20:$B$23&lt;=E2246)/(SRP!$C$20:$C$23&gt;=E2246),SRP!$D$20:$D$23)*(G2246/100)*(E2246/1000)),IF(C2246="Wine",SUM(LOOKUP(2,1/(SRP!$B$15:$B$19&lt;=E2246)/(SRP!$C$15:$C$19&gt;=E2246),SRP!$D$15:$D$19)*(G2246/100)*(E2246/1000)),IF(C2246="Ready to Drink",SUM(LOOKUP(2,1/(SRP!$B$10:$B$14&lt;=E2246)/(SRP!$C$10:$C$14&gt;=E2246),SRP!$D$10:$D$14)*(G2246/100)*(E2246/1000)),0))))),2)</f>
        <v>18.329999999999998</v>
      </c>
    </row>
    <row r="2247" spans="1:11" x14ac:dyDescent="0.35">
      <c r="A2247" s="2">
        <v>30083</v>
      </c>
      <c r="B2247" s="76" t="s">
        <v>2162</v>
      </c>
      <c r="C2247" s="76" t="s">
        <v>287</v>
      </c>
      <c r="D2247" s="76" t="s">
        <v>5266</v>
      </c>
      <c r="E2247" s="76">
        <v>473</v>
      </c>
      <c r="F2247" s="76">
        <v>24</v>
      </c>
      <c r="G2247" s="77">
        <v>4.8</v>
      </c>
      <c r="H2247" s="76" t="s">
        <v>3334</v>
      </c>
      <c r="I2247" s="77">
        <v>3.69</v>
      </c>
      <c r="J2247" s="2">
        <v>1</v>
      </c>
      <c r="K2247" s="119" cm="1">
        <f t="array" ref="K2247">ROUND(IF(C2247="Beer",SUM(LOOKUP(2,1/(SRP!$B$7:$B$9&lt;=E2247)/(SRP!$C$7:$C$9&gt;=E2247),SRP!$D$7:$D$9)*(G2247/100)*(E2247/1000)),IF(C2247="Spirits",SUM(LOOKUP(2,1/(SRP!$B$2:$B$6&lt;=E2247)/(SRP!$C$2:$C$6&gt;=E2247),SRP!$D$2:$D$6)*(G2247/100)*(E2247/1000)),IF(AND(C2247="Wine",D2247="Fortified Wines"),SUM(LOOKUP(2,1/(SRP!$B$20:$B$23&lt;=E2247)/(SRP!$C$20:$C$23&gt;=E2247),SRP!$D$20:$D$23)*(G2247/100)*(E2247/1000)),IF(C2247="Wine",SUM(LOOKUP(2,1/(SRP!$B$15:$B$19&lt;=E2247)/(SRP!$C$15:$C$19&gt;=E2247),SRP!$D$15:$D$19)*(G2247/100)*(E2247/1000)),IF(C2247="Ready to Drink",SUM(LOOKUP(2,1/(SRP!$B$10:$B$14&lt;=E2247)/(SRP!$C$10:$C$14&gt;=E2247),SRP!$D$10:$D$14)*(G2247/100)*(E2247/1000)),0))))),2)</f>
        <v>1.58</v>
      </c>
    </row>
    <row r="2248" spans="1:11" x14ac:dyDescent="0.35">
      <c r="A2248" s="2">
        <v>30083</v>
      </c>
      <c r="B2248" s="76" t="s">
        <v>2162</v>
      </c>
      <c r="C2248" s="76" t="s">
        <v>287</v>
      </c>
      <c r="D2248" s="76" t="s">
        <v>5266</v>
      </c>
      <c r="E2248" s="76">
        <v>473</v>
      </c>
      <c r="F2248" s="76">
        <v>24</v>
      </c>
      <c r="G2248" s="77">
        <v>4.8</v>
      </c>
      <c r="H2248" s="76" t="s">
        <v>3334</v>
      </c>
      <c r="I2248" s="77">
        <v>3.69</v>
      </c>
      <c r="J2248" s="2">
        <v>1</v>
      </c>
      <c r="K2248" s="119" cm="1">
        <f t="array" ref="K2248">ROUND(IF(C2248="Beer",SUM(LOOKUP(2,1/(SRP!$B$7:$B$9&lt;=E2248)/(SRP!$C$7:$C$9&gt;=E2248),SRP!$D$7:$D$9)*(G2248/100)*(E2248/1000)),IF(C2248="Spirits",SUM(LOOKUP(2,1/(SRP!$B$2:$B$6&lt;=E2248)/(SRP!$C$2:$C$6&gt;=E2248),SRP!$D$2:$D$6)*(G2248/100)*(E2248/1000)),IF(AND(C2248="Wine",D2248="Fortified Wines"),SUM(LOOKUP(2,1/(SRP!$B$20:$B$23&lt;=E2248)/(SRP!$C$20:$C$23&gt;=E2248),SRP!$D$20:$D$23)*(G2248/100)*(E2248/1000)),IF(C2248="Wine",SUM(LOOKUP(2,1/(SRP!$B$15:$B$19&lt;=E2248)/(SRP!$C$15:$C$19&gt;=E2248),SRP!$D$15:$D$19)*(G2248/100)*(E2248/1000)),IF(C2248="Ready to Drink",SUM(LOOKUP(2,1/(SRP!$B$10:$B$14&lt;=E2248)/(SRP!$C$10:$C$14&gt;=E2248),SRP!$D$10:$D$14)*(G2248/100)*(E2248/1000)),0))))),2)</f>
        <v>1.58</v>
      </c>
    </row>
    <row r="2249" spans="1:11" x14ac:dyDescent="0.35">
      <c r="A2249" s="2">
        <v>30089</v>
      </c>
      <c r="B2249" s="76" t="s">
        <v>4040</v>
      </c>
      <c r="C2249" s="76" t="s">
        <v>287</v>
      </c>
      <c r="D2249" s="76" t="s">
        <v>5230</v>
      </c>
      <c r="E2249" s="76">
        <v>4260</v>
      </c>
      <c r="F2249" s="76">
        <v>2</v>
      </c>
      <c r="G2249" s="77">
        <v>5</v>
      </c>
      <c r="H2249" s="76" t="s">
        <v>3349</v>
      </c>
      <c r="I2249" s="77">
        <v>29.99</v>
      </c>
      <c r="J2249" s="2">
        <v>12</v>
      </c>
      <c r="K2249" s="119" cm="1">
        <f t="array" ref="K2249">ROUND(IF(C2249="Beer",SUM(LOOKUP(2,1/(SRP!$B$7:$B$9&lt;=E2249)/(SRP!$C$7:$C$9&gt;=E2249),SRP!$D$7:$D$9)*(G2249/100)*(E2249/1000)),IF(C2249="Spirits",SUM(LOOKUP(2,1/(SRP!$B$2:$B$6&lt;=E2249)/(SRP!$C$2:$C$6&gt;=E2249),SRP!$D$2:$D$6)*(G2249/100)*(E2249/1000)),IF(AND(C2249="Wine",D2249="Fortified Wines"),SUM(LOOKUP(2,1/(SRP!$B$20:$B$23&lt;=E2249)/(SRP!$C$20:$C$23&gt;=E2249),SRP!$D$20:$D$23)*(G2249/100)*(E2249/1000)),IF(C2249="Wine",SUM(LOOKUP(2,1/(SRP!$B$15:$B$19&lt;=E2249)/(SRP!$C$15:$C$19&gt;=E2249),SRP!$D$15:$D$19)*(G2249/100)*(E2249/1000)),IF(C2249="Ready to Drink",SUM(LOOKUP(2,1/(SRP!$B$10:$B$14&lt;=E2249)/(SRP!$C$10:$C$14&gt;=E2249),SRP!$D$10:$D$14)*(G2249/100)*(E2249/1000)),0))))),2)</f>
        <v>14.87</v>
      </c>
    </row>
    <row r="2250" spans="1:11" x14ac:dyDescent="0.35">
      <c r="A2250" s="2">
        <v>30089</v>
      </c>
      <c r="B2250" s="76" t="s">
        <v>4040</v>
      </c>
      <c r="C2250" s="76" t="s">
        <v>287</v>
      </c>
      <c r="D2250" s="76" t="s">
        <v>5230</v>
      </c>
      <c r="E2250" s="76">
        <v>4260</v>
      </c>
      <c r="F2250" s="76">
        <v>2</v>
      </c>
      <c r="G2250" s="77">
        <v>5</v>
      </c>
      <c r="H2250" s="76" t="s">
        <v>3349</v>
      </c>
      <c r="I2250" s="77">
        <v>29.99</v>
      </c>
      <c r="J2250" s="2">
        <v>12</v>
      </c>
      <c r="K2250" s="119" cm="1">
        <f t="array" ref="K2250">ROUND(IF(C2250="Beer",SUM(LOOKUP(2,1/(SRP!$B$7:$B$9&lt;=E2250)/(SRP!$C$7:$C$9&gt;=E2250),SRP!$D$7:$D$9)*(G2250/100)*(E2250/1000)),IF(C2250="Spirits",SUM(LOOKUP(2,1/(SRP!$B$2:$B$6&lt;=E2250)/(SRP!$C$2:$C$6&gt;=E2250),SRP!$D$2:$D$6)*(G2250/100)*(E2250/1000)),IF(AND(C2250="Wine",D2250="Fortified Wines"),SUM(LOOKUP(2,1/(SRP!$B$20:$B$23&lt;=E2250)/(SRP!$C$20:$C$23&gt;=E2250),SRP!$D$20:$D$23)*(G2250/100)*(E2250/1000)),IF(C2250="Wine",SUM(LOOKUP(2,1/(SRP!$B$15:$B$19&lt;=E2250)/(SRP!$C$15:$C$19&gt;=E2250),SRP!$D$15:$D$19)*(G2250/100)*(E2250/1000)),IF(C2250="Ready to Drink",SUM(LOOKUP(2,1/(SRP!$B$10:$B$14&lt;=E2250)/(SRP!$C$10:$C$14&gt;=E2250),SRP!$D$10:$D$14)*(G2250/100)*(E2250/1000)),0))))),2)</f>
        <v>14.87</v>
      </c>
    </row>
    <row r="2251" spans="1:11" x14ac:dyDescent="0.35">
      <c r="A2251" s="2">
        <v>30106</v>
      </c>
      <c r="B2251" s="76" t="s">
        <v>6964</v>
      </c>
      <c r="C2251" s="76" t="s">
        <v>286</v>
      </c>
      <c r="D2251" s="76" t="s">
        <v>5276</v>
      </c>
      <c r="E2251" s="76">
        <v>750</v>
      </c>
      <c r="F2251" s="76">
        <v>6</v>
      </c>
      <c r="G2251" s="77">
        <v>14.5</v>
      </c>
      <c r="H2251" s="76" t="s">
        <v>3300</v>
      </c>
      <c r="I2251" s="77">
        <v>59.99</v>
      </c>
      <c r="J2251" s="2">
        <v>1</v>
      </c>
      <c r="K2251" s="119" cm="1">
        <f t="array" ref="K2251">ROUND(IF(C2251="Beer",SUM(LOOKUP(2,1/(SRP!$B$7:$B$9&lt;=E2251)/(SRP!$C$7:$C$9&gt;=E2251),SRP!$D$7:$D$9)*(G2251/100)*(E2251/1000)),IF(C2251="Spirits",SUM(LOOKUP(2,1/(SRP!$B$2:$B$6&lt;=E2251)/(SRP!$C$2:$C$6&gt;=E2251),SRP!$D$2:$D$6)*(G2251/100)*(E2251/1000)),IF(AND(C2251="Wine",D2251="Fortified Wines"),SUM(LOOKUP(2,1/(SRP!$B$20:$B$23&lt;=E2251)/(SRP!$C$20:$C$23&gt;=E2251),SRP!$D$20:$D$23)*(G2251/100)*(E2251/1000)),IF(C2251="Wine",SUM(LOOKUP(2,1/(SRP!$B$15:$B$19&lt;=E2251)/(SRP!$C$15:$C$19&gt;=E2251),SRP!$D$15:$D$19)*(G2251/100)*(E2251/1000)),IF(C2251="Ready to Drink",SUM(LOOKUP(2,1/(SRP!$B$10:$B$14&lt;=E2251)/(SRP!$C$10:$C$14&gt;=E2251),SRP!$D$10:$D$14)*(G2251/100)*(E2251/1000)),0))))),2)</f>
        <v>7.59</v>
      </c>
    </row>
    <row r="2252" spans="1:11" x14ac:dyDescent="0.35">
      <c r="A2252" s="2">
        <v>30128</v>
      </c>
      <c r="B2252" s="76" t="s">
        <v>2163</v>
      </c>
      <c r="C2252" s="76" t="s">
        <v>287</v>
      </c>
      <c r="D2252" s="76" t="s">
        <v>5240</v>
      </c>
      <c r="E2252" s="76">
        <v>473</v>
      </c>
      <c r="F2252" s="76">
        <v>24</v>
      </c>
      <c r="G2252" s="77">
        <v>6</v>
      </c>
      <c r="H2252" s="76" t="s">
        <v>3334</v>
      </c>
      <c r="I2252" s="77">
        <v>4.29</v>
      </c>
      <c r="J2252" s="2">
        <v>1</v>
      </c>
      <c r="K2252" s="119" cm="1">
        <f t="array" ref="K2252">ROUND(IF(C2252="Beer",SUM(LOOKUP(2,1/(SRP!$B$7:$B$9&lt;=E2252)/(SRP!$C$7:$C$9&gt;=E2252),SRP!$D$7:$D$9)*(G2252/100)*(E2252/1000)),IF(C2252="Spirits",SUM(LOOKUP(2,1/(SRP!$B$2:$B$6&lt;=E2252)/(SRP!$C$2:$C$6&gt;=E2252),SRP!$D$2:$D$6)*(G2252/100)*(E2252/1000)),IF(AND(C2252="Wine",D2252="Fortified Wines"),SUM(LOOKUP(2,1/(SRP!$B$20:$B$23&lt;=E2252)/(SRP!$C$20:$C$23&gt;=E2252),SRP!$D$20:$D$23)*(G2252/100)*(E2252/1000)),IF(C2252="Wine",SUM(LOOKUP(2,1/(SRP!$B$15:$B$19&lt;=E2252)/(SRP!$C$15:$C$19&gt;=E2252),SRP!$D$15:$D$19)*(G2252/100)*(E2252/1000)),IF(C2252="Ready to Drink",SUM(LOOKUP(2,1/(SRP!$B$10:$B$14&lt;=E2252)/(SRP!$C$10:$C$14&gt;=E2252),SRP!$D$10:$D$14)*(G2252/100)*(E2252/1000)),0))))),2)</f>
        <v>1.98</v>
      </c>
    </row>
    <row r="2253" spans="1:11" x14ac:dyDescent="0.35">
      <c r="A2253" s="2">
        <v>30128</v>
      </c>
      <c r="B2253" s="76" t="s">
        <v>2163</v>
      </c>
      <c r="C2253" s="76" t="s">
        <v>287</v>
      </c>
      <c r="D2253" s="76" t="s">
        <v>5240</v>
      </c>
      <c r="E2253" s="76">
        <v>473</v>
      </c>
      <c r="F2253" s="76">
        <v>24</v>
      </c>
      <c r="G2253" s="77">
        <v>6</v>
      </c>
      <c r="H2253" s="76" t="s">
        <v>3334</v>
      </c>
      <c r="I2253" s="77">
        <v>4.29</v>
      </c>
      <c r="J2253" s="2">
        <v>1</v>
      </c>
      <c r="K2253" s="119" cm="1">
        <f t="array" ref="K2253">ROUND(IF(C2253="Beer",SUM(LOOKUP(2,1/(SRP!$B$7:$B$9&lt;=E2253)/(SRP!$C$7:$C$9&gt;=E2253),SRP!$D$7:$D$9)*(G2253/100)*(E2253/1000)),IF(C2253="Spirits",SUM(LOOKUP(2,1/(SRP!$B$2:$B$6&lt;=E2253)/(SRP!$C$2:$C$6&gt;=E2253),SRP!$D$2:$D$6)*(G2253/100)*(E2253/1000)),IF(AND(C2253="Wine",D2253="Fortified Wines"),SUM(LOOKUP(2,1/(SRP!$B$20:$B$23&lt;=E2253)/(SRP!$C$20:$C$23&gt;=E2253),SRP!$D$20:$D$23)*(G2253/100)*(E2253/1000)),IF(C2253="Wine",SUM(LOOKUP(2,1/(SRP!$B$15:$B$19&lt;=E2253)/(SRP!$C$15:$C$19&gt;=E2253),SRP!$D$15:$D$19)*(G2253/100)*(E2253/1000)),IF(C2253="Ready to Drink",SUM(LOOKUP(2,1/(SRP!$B$10:$B$14&lt;=E2253)/(SRP!$C$10:$C$14&gt;=E2253),SRP!$D$10:$D$14)*(G2253/100)*(E2253/1000)),0))))),2)</f>
        <v>1.98</v>
      </c>
    </row>
    <row r="2254" spans="1:11" x14ac:dyDescent="0.35">
      <c r="A2254" s="2">
        <v>30141</v>
      </c>
      <c r="B2254" s="76" t="s">
        <v>2320</v>
      </c>
      <c r="C2254" s="76" t="s">
        <v>287</v>
      </c>
      <c r="D2254" s="76" t="s">
        <v>5271</v>
      </c>
      <c r="E2254" s="76">
        <v>473</v>
      </c>
      <c r="F2254" s="76">
        <v>24</v>
      </c>
      <c r="G2254" s="77">
        <v>3.9</v>
      </c>
      <c r="H2254" s="76" t="s">
        <v>3349</v>
      </c>
      <c r="I2254" s="77">
        <v>3.49</v>
      </c>
      <c r="J2254" s="2">
        <v>1</v>
      </c>
      <c r="K2254" s="119" cm="1">
        <f t="array" ref="K2254">ROUND(IF(C2254="Beer",SUM(LOOKUP(2,1/(SRP!$B$7:$B$9&lt;=E2254)/(SRP!$C$7:$C$9&gt;=E2254),SRP!$D$7:$D$9)*(G2254/100)*(E2254/1000)),IF(C2254="Spirits",SUM(LOOKUP(2,1/(SRP!$B$2:$B$6&lt;=E2254)/(SRP!$C$2:$C$6&gt;=E2254),SRP!$D$2:$D$6)*(G2254/100)*(E2254/1000)),IF(AND(C2254="Wine",D2254="Fortified Wines"),SUM(LOOKUP(2,1/(SRP!$B$20:$B$23&lt;=E2254)/(SRP!$C$20:$C$23&gt;=E2254),SRP!$D$20:$D$23)*(G2254/100)*(E2254/1000)),IF(C2254="Wine",SUM(LOOKUP(2,1/(SRP!$B$15:$B$19&lt;=E2254)/(SRP!$C$15:$C$19&gt;=E2254),SRP!$D$15:$D$19)*(G2254/100)*(E2254/1000)),IF(C2254="Ready to Drink",SUM(LOOKUP(2,1/(SRP!$B$10:$B$14&lt;=E2254)/(SRP!$C$10:$C$14&gt;=E2254),SRP!$D$10:$D$14)*(G2254/100)*(E2254/1000)),0))))),2)</f>
        <v>1.29</v>
      </c>
    </row>
    <row r="2255" spans="1:11" x14ac:dyDescent="0.35">
      <c r="A2255" s="2">
        <v>30141</v>
      </c>
      <c r="B2255" s="76" t="s">
        <v>2320</v>
      </c>
      <c r="C2255" s="76" t="s">
        <v>287</v>
      </c>
      <c r="D2255" s="76" t="s">
        <v>5271</v>
      </c>
      <c r="E2255" s="76">
        <v>473</v>
      </c>
      <c r="F2255" s="76">
        <v>24</v>
      </c>
      <c r="G2255" s="77">
        <v>3.9</v>
      </c>
      <c r="H2255" s="76" t="s">
        <v>3349</v>
      </c>
      <c r="I2255" s="77">
        <v>3.49</v>
      </c>
      <c r="J2255" s="2">
        <v>1</v>
      </c>
      <c r="K2255" s="119" cm="1">
        <f t="array" ref="K2255">ROUND(IF(C2255="Beer",SUM(LOOKUP(2,1/(SRP!$B$7:$B$9&lt;=E2255)/(SRP!$C$7:$C$9&gt;=E2255),SRP!$D$7:$D$9)*(G2255/100)*(E2255/1000)),IF(C2255="Spirits",SUM(LOOKUP(2,1/(SRP!$B$2:$B$6&lt;=E2255)/(SRP!$C$2:$C$6&gt;=E2255),SRP!$D$2:$D$6)*(G2255/100)*(E2255/1000)),IF(AND(C2255="Wine",D2255="Fortified Wines"),SUM(LOOKUP(2,1/(SRP!$B$20:$B$23&lt;=E2255)/(SRP!$C$20:$C$23&gt;=E2255),SRP!$D$20:$D$23)*(G2255/100)*(E2255/1000)),IF(C2255="Wine",SUM(LOOKUP(2,1/(SRP!$B$15:$B$19&lt;=E2255)/(SRP!$C$15:$C$19&gt;=E2255),SRP!$D$15:$D$19)*(G2255/100)*(E2255/1000)),IF(C2255="Ready to Drink",SUM(LOOKUP(2,1/(SRP!$B$10:$B$14&lt;=E2255)/(SRP!$C$10:$C$14&gt;=E2255),SRP!$D$10:$D$14)*(G2255/100)*(E2255/1000)),0))))),2)</f>
        <v>1.29</v>
      </c>
    </row>
    <row r="2256" spans="1:11" x14ac:dyDescent="0.35">
      <c r="A2256" s="2">
        <v>30152</v>
      </c>
      <c r="B2256" s="76" t="s">
        <v>7239</v>
      </c>
      <c r="C2256" s="76" t="s">
        <v>286</v>
      </c>
      <c r="D2256" s="76" t="s">
        <v>5244</v>
      </c>
      <c r="E2256" s="76">
        <v>750</v>
      </c>
      <c r="F2256" s="76">
        <v>12</v>
      </c>
      <c r="G2256" s="77">
        <v>12.5</v>
      </c>
      <c r="H2256" s="76" t="s">
        <v>3835</v>
      </c>
      <c r="I2256" s="77">
        <v>21.99</v>
      </c>
      <c r="J2256" s="2">
        <v>1</v>
      </c>
      <c r="K2256" s="119" cm="1">
        <f t="array" ref="K2256">ROUND(IF(C2256="Beer",SUM(LOOKUP(2,1/(SRP!$B$7:$B$9&lt;=E2256)/(SRP!$C$7:$C$9&gt;=E2256),SRP!$D$7:$D$9)*(G2256/100)*(E2256/1000)),IF(C2256="Spirits",SUM(LOOKUP(2,1/(SRP!$B$2:$B$6&lt;=E2256)/(SRP!$C$2:$C$6&gt;=E2256),SRP!$D$2:$D$6)*(G2256/100)*(E2256/1000)),IF(AND(C2256="Wine",D2256="Fortified Wines"),SUM(LOOKUP(2,1/(SRP!$B$20:$B$23&lt;=E2256)/(SRP!$C$20:$C$23&gt;=E2256),SRP!$D$20:$D$23)*(G2256/100)*(E2256/1000)),IF(C2256="Wine",SUM(LOOKUP(2,1/(SRP!$B$15:$B$19&lt;=E2256)/(SRP!$C$15:$C$19&gt;=E2256),SRP!$D$15:$D$19)*(G2256/100)*(E2256/1000)),IF(C2256="Ready to Drink",SUM(LOOKUP(2,1/(SRP!$B$10:$B$14&lt;=E2256)/(SRP!$C$10:$C$14&gt;=E2256),SRP!$D$10:$D$14)*(G2256/100)*(E2256/1000)),0))))),2)</f>
        <v>6.54</v>
      </c>
    </row>
    <row r="2257" spans="1:11" x14ac:dyDescent="0.35">
      <c r="A2257" s="2">
        <v>30162</v>
      </c>
      <c r="B2257" s="76" t="s">
        <v>2164</v>
      </c>
      <c r="C2257" s="76" t="s">
        <v>287</v>
      </c>
      <c r="D2257" s="76" t="s">
        <v>5292</v>
      </c>
      <c r="E2257" s="76">
        <v>473</v>
      </c>
      <c r="F2257" s="76">
        <v>24</v>
      </c>
      <c r="G2257" s="77">
        <v>4.5</v>
      </c>
      <c r="H2257" s="76" t="s">
        <v>3334</v>
      </c>
      <c r="I2257" s="77">
        <v>4.29</v>
      </c>
      <c r="J2257" s="2">
        <v>1</v>
      </c>
      <c r="K2257" s="119" cm="1">
        <f t="array" ref="K2257">ROUND(IF(C2257="Beer",SUM(LOOKUP(2,1/(SRP!$B$7:$B$9&lt;=E2257)/(SRP!$C$7:$C$9&gt;=E2257),SRP!$D$7:$D$9)*(G2257/100)*(E2257/1000)),IF(C2257="Spirits",SUM(LOOKUP(2,1/(SRP!$B$2:$B$6&lt;=E2257)/(SRP!$C$2:$C$6&gt;=E2257),SRP!$D$2:$D$6)*(G2257/100)*(E2257/1000)),IF(AND(C2257="Wine",D2257="Fortified Wines"),SUM(LOOKUP(2,1/(SRP!$B$20:$B$23&lt;=E2257)/(SRP!$C$20:$C$23&gt;=E2257),SRP!$D$20:$D$23)*(G2257/100)*(E2257/1000)),IF(C2257="Wine",SUM(LOOKUP(2,1/(SRP!$B$15:$B$19&lt;=E2257)/(SRP!$C$15:$C$19&gt;=E2257),SRP!$D$15:$D$19)*(G2257/100)*(E2257/1000)),IF(C2257="Ready to Drink",SUM(LOOKUP(2,1/(SRP!$B$10:$B$14&lt;=E2257)/(SRP!$C$10:$C$14&gt;=E2257),SRP!$D$10:$D$14)*(G2257/100)*(E2257/1000)),0))))),2)</f>
        <v>1.49</v>
      </c>
    </row>
    <row r="2258" spans="1:11" x14ac:dyDescent="0.35">
      <c r="A2258" s="2">
        <v>30162</v>
      </c>
      <c r="B2258" s="76" t="s">
        <v>2164</v>
      </c>
      <c r="C2258" s="76" t="s">
        <v>287</v>
      </c>
      <c r="D2258" s="76" t="s">
        <v>5292</v>
      </c>
      <c r="E2258" s="76">
        <v>473</v>
      </c>
      <c r="F2258" s="76">
        <v>24</v>
      </c>
      <c r="G2258" s="77">
        <v>4.5</v>
      </c>
      <c r="H2258" s="76" t="s">
        <v>3334</v>
      </c>
      <c r="I2258" s="77">
        <v>4.29</v>
      </c>
      <c r="J2258" s="2">
        <v>1</v>
      </c>
      <c r="K2258" s="119" cm="1">
        <f t="array" ref="K2258">ROUND(IF(C2258="Beer",SUM(LOOKUP(2,1/(SRP!$B$7:$B$9&lt;=E2258)/(SRP!$C$7:$C$9&gt;=E2258),SRP!$D$7:$D$9)*(G2258/100)*(E2258/1000)),IF(C2258="Spirits",SUM(LOOKUP(2,1/(SRP!$B$2:$B$6&lt;=E2258)/(SRP!$C$2:$C$6&gt;=E2258),SRP!$D$2:$D$6)*(G2258/100)*(E2258/1000)),IF(AND(C2258="Wine",D2258="Fortified Wines"),SUM(LOOKUP(2,1/(SRP!$B$20:$B$23&lt;=E2258)/(SRP!$C$20:$C$23&gt;=E2258),SRP!$D$20:$D$23)*(G2258/100)*(E2258/1000)),IF(C2258="Wine",SUM(LOOKUP(2,1/(SRP!$B$15:$B$19&lt;=E2258)/(SRP!$C$15:$C$19&gt;=E2258),SRP!$D$15:$D$19)*(G2258/100)*(E2258/1000)),IF(C2258="Ready to Drink",SUM(LOOKUP(2,1/(SRP!$B$10:$B$14&lt;=E2258)/(SRP!$C$10:$C$14&gt;=E2258),SRP!$D$10:$D$14)*(G2258/100)*(E2258/1000)),0))))),2)</f>
        <v>1.49</v>
      </c>
    </row>
    <row r="2259" spans="1:11" x14ac:dyDescent="0.35">
      <c r="A2259" s="2">
        <v>30192</v>
      </c>
      <c r="B2259" s="76" t="s">
        <v>2361</v>
      </c>
      <c r="C2259" s="76" t="s">
        <v>287</v>
      </c>
      <c r="D2259" s="76" t="s">
        <v>5230</v>
      </c>
      <c r="E2259" s="76">
        <v>500</v>
      </c>
      <c r="F2259" s="76">
        <v>24</v>
      </c>
      <c r="G2259" s="77">
        <v>5</v>
      </c>
      <c r="H2259" s="76" t="s">
        <v>4849</v>
      </c>
      <c r="I2259" s="77">
        <v>3.49</v>
      </c>
      <c r="J2259" s="2">
        <v>1</v>
      </c>
      <c r="K2259" s="119" cm="1">
        <f t="array" ref="K2259">ROUND(IF(C2259="Beer",SUM(LOOKUP(2,1/(SRP!$B$7:$B$9&lt;=E2259)/(SRP!$C$7:$C$9&gt;=E2259),SRP!$D$7:$D$9)*(G2259/100)*(E2259/1000)),IF(C2259="Spirits",SUM(LOOKUP(2,1/(SRP!$B$2:$B$6&lt;=E2259)/(SRP!$C$2:$C$6&gt;=E2259),SRP!$D$2:$D$6)*(G2259/100)*(E2259/1000)),IF(AND(C2259="Wine",D2259="Fortified Wines"),SUM(LOOKUP(2,1/(SRP!$B$20:$B$23&lt;=E2259)/(SRP!$C$20:$C$23&gt;=E2259),SRP!$D$20:$D$23)*(G2259/100)*(E2259/1000)),IF(C2259="Wine",SUM(LOOKUP(2,1/(SRP!$B$15:$B$19&lt;=E2259)/(SRP!$C$15:$C$19&gt;=E2259),SRP!$D$15:$D$19)*(G2259/100)*(E2259/1000)),IF(C2259="Ready to Drink",SUM(LOOKUP(2,1/(SRP!$B$10:$B$14&lt;=E2259)/(SRP!$C$10:$C$14&gt;=E2259),SRP!$D$10:$D$14)*(G2259/100)*(E2259/1000)),0))))),2)</f>
        <v>1.75</v>
      </c>
    </row>
    <row r="2260" spans="1:11" x14ac:dyDescent="0.35">
      <c r="A2260" s="2">
        <v>30193</v>
      </c>
      <c r="B2260" s="76" t="s">
        <v>2263</v>
      </c>
      <c r="C2260" s="76" t="s">
        <v>287</v>
      </c>
      <c r="D2260" s="76" t="s">
        <v>5230</v>
      </c>
      <c r="E2260" s="76">
        <v>2838</v>
      </c>
      <c r="F2260" s="76">
        <v>4</v>
      </c>
      <c r="G2260" s="77">
        <v>4.8</v>
      </c>
      <c r="H2260" s="76" t="s">
        <v>3354</v>
      </c>
      <c r="I2260" s="77">
        <v>10.130000000000001</v>
      </c>
      <c r="J2260" s="2">
        <v>6</v>
      </c>
      <c r="K2260" s="119" cm="1">
        <f t="array" ref="K2260">ROUND(IF(C2260="Beer",SUM(LOOKUP(2,1/(SRP!$B$7:$B$9&lt;=E2260)/(SRP!$C$7:$C$9&gt;=E2260),SRP!$D$7:$D$9)*(G2260/100)*(E2260/1000)),IF(C2260="Spirits",SUM(LOOKUP(2,1/(SRP!$B$2:$B$6&lt;=E2260)/(SRP!$C$2:$C$6&gt;=E2260),SRP!$D$2:$D$6)*(G2260/100)*(E2260/1000)),IF(AND(C2260="Wine",D2260="Fortified Wines"),SUM(LOOKUP(2,1/(SRP!$B$20:$B$23&lt;=E2260)/(SRP!$C$20:$C$23&gt;=E2260),SRP!$D$20:$D$23)*(G2260/100)*(E2260/1000)),IF(C2260="Wine",SUM(LOOKUP(2,1/(SRP!$B$15:$B$19&lt;=E2260)/(SRP!$C$15:$C$19&gt;=E2260),SRP!$D$15:$D$19)*(G2260/100)*(E2260/1000)),IF(C2260="Ready to Drink",SUM(LOOKUP(2,1/(SRP!$B$10:$B$14&lt;=E2260)/(SRP!$C$10:$C$14&gt;=E2260),SRP!$D$10:$D$14)*(G2260/100)*(E2260/1000)),0))))),2)</f>
        <v>9.51</v>
      </c>
    </row>
    <row r="2261" spans="1:11" x14ac:dyDescent="0.35">
      <c r="A2261" s="2">
        <v>30193</v>
      </c>
      <c r="B2261" s="76" t="s">
        <v>2263</v>
      </c>
      <c r="C2261" s="76" t="s">
        <v>287</v>
      </c>
      <c r="D2261" s="76" t="s">
        <v>5230</v>
      </c>
      <c r="E2261" s="76">
        <v>2838</v>
      </c>
      <c r="F2261" s="76">
        <v>4</v>
      </c>
      <c r="G2261" s="77">
        <v>4.8</v>
      </c>
      <c r="H2261" s="76" t="s">
        <v>3354</v>
      </c>
      <c r="I2261" s="77">
        <v>10.130000000000001</v>
      </c>
      <c r="J2261" s="2">
        <v>6</v>
      </c>
      <c r="K2261" s="119" cm="1">
        <f t="array" ref="K2261">ROUND(IF(C2261="Beer",SUM(LOOKUP(2,1/(SRP!$B$7:$B$9&lt;=E2261)/(SRP!$C$7:$C$9&gt;=E2261),SRP!$D$7:$D$9)*(G2261/100)*(E2261/1000)),IF(C2261="Spirits",SUM(LOOKUP(2,1/(SRP!$B$2:$B$6&lt;=E2261)/(SRP!$C$2:$C$6&gt;=E2261),SRP!$D$2:$D$6)*(G2261/100)*(E2261/1000)),IF(AND(C2261="Wine",D2261="Fortified Wines"),SUM(LOOKUP(2,1/(SRP!$B$20:$B$23&lt;=E2261)/(SRP!$C$20:$C$23&gt;=E2261),SRP!$D$20:$D$23)*(G2261/100)*(E2261/1000)),IF(C2261="Wine",SUM(LOOKUP(2,1/(SRP!$B$15:$B$19&lt;=E2261)/(SRP!$C$15:$C$19&gt;=E2261),SRP!$D$15:$D$19)*(G2261/100)*(E2261/1000)),IF(C2261="Ready to Drink",SUM(LOOKUP(2,1/(SRP!$B$10:$B$14&lt;=E2261)/(SRP!$C$10:$C$14&gt;=E2261),SRP!$D$10:$D$14)*(G2261/100)*(E2261/1000)),0))))),2)</f>
        <v>9.51</v>
      </c>
    </row>
    <row r="2262" spans="1:11" x14ac:dyDescent="0.35">
      <c r="A2262" s="2">
        <v>30207</v>
      </c>
      <c r="B2262" s="76" t="s">
        <v>576</v>
      </c>
      <c r="C2262" s="76" t="s">
        <v>285</v>
      </c>
      <c r="D2262" s="76" t="s">
        <v>5238</v>
      </c>
      <c r="E2262" s="76">
        <v>750</v>
      </c>
      <c r="F2262" s="76">
        <v>12</v>
      </c>
      <c r="G2262" s="77">
        <v>16</v>
      </c>
      <c r="H2262" s="76" t="s">
        <v>3279</v>
      </c>
      <c r="I2262" s="77">
        <v>34.29</v>
      </c>
      <c r="J2262" s="2">
        <v>1</v>
      </c>
      <c r="K2262" s="119" cm="1">
        <f t="array" ref="K2262">ROUND(IF(C2262="Beer",SUM(LOOKUP(2,1/(SRP!$B$7:$B$9&lt;=E2262)/(SRP!$C$7:$C$9&gt;=E2262),SRP!$D$7:$D$9)*(G2262/100)*(E2262/1000)),IF(C2262="Spirits",SUM(LOOKUP(2,1/(SRP!$B$2:$B$6&lt;=E2262)/(SRP!$C$2:$C$6&gt;=E2262),SRP!$D$2:$D$6)*(G2262/100)*(E2262/1000)),IF(AND(C2262="Wine",D2262="Fortified Wines"),SUM(LOOKUP(2,1/(SRP!$B$20:$B$23&lt;=E2262)/(SRP!$C$20:$C$23&gt;=E2262),SRP!$D$20:$D$23)*(G2262/100)*(E2262/1000)),IF(C2262="Wine",SUM(LOOKUP(2,1/(SRP!$B$15:$B$19&lt;=E2262)/(SRP!$C$15:$C$19&gt;=E2262),SRP!$D$15:$D$19)*(G2262/100)*(E2262/1000)),IF(C2262="Ready to Drink",SUM(LOOKUP(2,1/(SRP!$B$10:$B$14&lt;=E2262)/(SRP!$C$10:$C$14&gt;=E2262),SRP!$D$10:$D$14)*(G2262/100)*(E2262/1000)),0))))),2)</f>
        <v>8.3800000000000008</v>
      </c>
    </row>
    <row r="2263" spans="1:11" x14ac:dyDescent="0.35">
      <c r="A2263" s="2">
        <v>30208</v>
      </c>
      <c r="B2263" s="76" t="s">
        <v>576</v>
      </c>
      <c r="C2263" s="76" t="s">
        <v>285</v>
      </c>
      <c r="D2263" s="76" t="s">
        <v>5238</v>
      </c>
      <c r="E2263" s="76">
        <v>375</v>
      </c>
      <c r="F2263" s="76">
        <v>12</v>
      </c>
      <c r="G2263" s="77">
        <v>16</v>
      </c>
      <c r="H2263" s="76" t="s">
        <v>3279</v>
      </c>
      <c r="I2263" s="77">
        <v>19.79</v>
      </c>
      <c r="J2263" s="2">
        <v>1</v>
      </c>
      <c r="K2263" s="119" cm="1">
        <f t="array" ref="K2263">ROUND(IF(C2263="Beer",SUM(LOOKUP(2,1/(SRP!$B$7:$B$9&lt;=E2263)/(SRP!$C$7:$C$9&gt;=E2263),SRP!$D$7:$D$9)*(G2263/100)*(E2263/1000)),IF(C2263="Spirits",SUM(LOOKUP(2,1/(SRP!$B$2:$B$6&lt;=E2263)/(SRP!$C$2:$C$6&gt;=E2263),SRP!$D$2:$D$6)*(G2263/100)*(E2263/1000)),IF(AND(C2263="Wine",D2263="Fortified Wines"),SUM(LOOKUP(2,1/(SRP!$B$20:$B$23&lt;=E2263)/(SRP!$C$20:$C$23&gt;=E2263),SRP!$D$20:$D$23)*(G2263/100)*(E2263/1000)),IF(C2263="Wine",SUM(LOOKUP(2,1/(SRP!$B$15:$B$19&lt;=E2263)/(SRP!$C$15:$C$19&gt;=E2263),SRP!$D$15:$D$19)*(G2263/100)*(E2263/1000)),IF(C2263="Ready to Drink",SUM(LOOKUP(2,1/(SRP!$B$10:$B$14&lt;=E2263)/(SRP!$C$10:$C$14&gt;=E2263),SRP!$D$10:$D$14)*(G2263/100)*(E2263/1000)),0))))),2)</f>
        <v>4.76</v>
      </c>
    </row>
    <row r="2264" spans="1:11" x14ac:dyDescent="0.35">
      <c r="A2264" s="2">
        <v>30210</v>
      </c>
      <c r="B2264" s="76" t="s">
        <v>576</v>
      </c>
      <c r="C2264" s="76" t="s">
        <v>285</v>
      </c>
      <c r="D2264" s="76" t="s">
        <v>5238</v>
      </c>
      <c r="E2264" s="76">
        <v>1140</v>
      </c>
      <c r="F2264" s="76">
        <v>6</v>
      </c>
      <c r="G2264" s="77">
        <v>16</v>
      </c>
      <c r="H2264" s="76" t="s">
        <v>3279</v>
      </c>
      <c r="I2264" s="77">
        <v>45.79</v>
      </c>
      <c r="J2264" s="2">
        <v>1</v>
      </c>
      <c r="K2264" s="119" cm="1">
        <f t="array" ref="K2264">ROUND(IF(C2264="Beer",SUM(LOOKUP(2,1/(SRP!$B$7:$B$9&lt;=E2264)/(SRP!$C$7:$C$9&gt;=E2264),SRP!$D$7:$D$9)*(G2264/100)*(E2264/1000)),IF(C2264="Spirits",SUM(LOOKUP(2,1/(SRP!$B$2:$B$6&lt;=E2264)/(SRP!$C$2:$C$6&gt;=E2264),SRP!$D$2:$D$6)*(G2264/100)*(E2264/1000)),IF(AND(C2264="Wine",D2264="Fortified Wines"),SUM(LOOKUP(2,1/(SRP!$B$20:$B$23&lt;=E2264)/(SRP!$C$20:$C$23&gt;=E2264),SRP!$D$20:$D$23)*(G2264/100)*(E2264/1000)),IF(C2264="Wine",SUM(LOOKUP(2,1/(SRP!$B$15:$B$19&lt;=E2264)/(SRP!$C$15:$C$19&gt;=E2264),SRP!$D$15:$D$19)*(G2264/100)*(E2264/1000)),IF(C2264="Ready to Drink",SUM(LOOKUP(2,1/(SRP!$B$10:$B$14&lt;=E2264)/(SRP!$C$10:$C$14&gt;=E2264),SRP!$D$10:$D$14)*(G2264/100)*(E2264/1000)),0))))),2)</f>
        <v>12.73</v>
      </c>
    </row>
    <row r="2265" spans="1:11" x14ac:dyDescent="0.35">
      <c r="A2265" s="2">
        <v>30211</v>
      </c>
      <c r="B2265" s="76" t="s">
        <v>576</v>
      </c>
      <c r="C2265" s="76" t="s">
        <v>285</v>
      </c>
      <c r="D2265" s="76" t="s">
        <v>5238</v>
      </c>
      <c r="E2265" s="76">
        <v>1750</v>
      </c>
      <c r="F2265" s="76">
        <v>6</v>
      </c>
      <c r="G2265" s="77">
        <v>16</v>
      </c>
      <c r="H2265" s="76" t="s">
        <v>3279</v>
      </c>
      <c r="I2265" s="77">
        <v>66.989999999999995</v>
      </c>
      <c r="J2265" s="2">
        <v>1</v>
      </c>
      <c r="K2265" s="119" cm="1">
        <f t="array" ref="K2265">ROUND(IF(C2265="Beer",SUM(LOOKUP(2,1/(SRP!$B$7:$B$9&lt;=E2265)/(SRP!$C$7:$C$9&gt;=E2265),SRP!$D$7:$D$9)*(G2265/100)*(E2265/1000)),IF(C2265="Spirits",SUM(LOOKUP(2,1/(SRP!$B$2:$B$6&lt;=E2265)/(SRP!$C$2:$C$6&gt;=E2265),SRP!$D$2:$D$6)*(G2265/100)*(E2265/1000)),IF(AND(C2265="Wine",D2265="Fortified Wines"),SUM(LOOKUP(2,1/(SRP!$B$20:$B$23&lt;=E2265)/(SRP!$C$20:$C$23&gt;=E2265),SRP!$D$20:$D$23)*(G2265/100)*(E2265/1000)),IF(C2265="Wine",SUM(LOOKUP(2,1/(SRP!$B$15:$B$19&lt;=E2265)/(SRP!$C$15:$C$19&gt;=E2265),SRP!$D$15:$D$19)*(G2265/100)*(E2265/1000)),IF(C2265="Ready to Drink",SUM(LOOKUP(2,1/(SRP!$B$10:$B$14&lt;=E2265)/(SRP!$C$10:$C$14&gt;=E2265),SRP!$D$10:$D$14)*(G2265/100)*(E2265/1000)),0))))),2)</f>
        <v>19.55</v>
      </c>
    </row>
    <row r="2266" spans="1:11" x14ac:dyDescent="0.35">
      <c r="A2266" s="2">
        <v>30212</v>
      </c>
      <c r="B2266" s="76" t="s">
        <v>4034</v>
      </c>
      <c r="C2266" s="76" t="s">
        <v>285</v>
      </c>
      <c r="D2266" s="76" t="s">
        <v>5267</v>
      </c>
      <c r="E2266" s="76">
        <v>375</v>
      </c>
      <c r="F2266" s="76">
        <v>12</v>
      </c>
      <c r="G2266" s="77">
        <v>35</v>
      </c>
      <c r="H2266" s="76" t="s">
        <v>3366</v>
      </c>
      <c r="I2266" s="77">
        <v>20.49</v>
      </c>
      <c r="J2266" s="2">
        <v>1</v>
      </c>
      <c r="K2266" s="119" cm="1">
        <f t="array" ref="K2266">ROUND(IF(C2266="Beer",SUM(LOOKUP(2,1/(SRP!$B$7:$B$9&lt;=E2266)/(SRP!$C$7:$C$9&gt;=E2266),SRP!$D$7:$D$9)*(G2266/100)*(E2266/1000)),IF(C2266="Spirits",SUM(LOOKUP(2,1/(SRP!$B$2:$B$6&lt;=E2266)/(SRP!$C$2:$C$6&gt;=E2266),SRP!$D$2:$D$6)*(G2266/100)*(E2266/1000)),IF(AND(C2266="Wine",D2266="Fortified Wines"),SUM(LOOKUP(2,1/(SRP!$B$20:$B$23&lt;=E2266)/(SRP!$C$20:$C$23&gt;=E2266),SRP!$D$20:$D$23)*(G2266/100)*(E2266/1000)),IF(C2266="Wine",SUM(LOOKUP(2,1/(SRP!$B$15:$B$19&lt;=E2266)/(SRP!$C$15:$C$19&gt;=E2266),SRP!$D$15:$D$19)*(G2266/100)*(E2266/1000)),IF(C2266="Ready to Drink",SUM(LOOKUP(2,1/(SRP!$B$10:$B$14&lt;=E2266)/(SRP!$C$10:$C$14&gt;=E2266),SRP!$D$10:$D$14)*(G2266/100)*(E2266/1000)),0))))),2)</f>
        <v>10.4</v>
      </c>
    </row>
    <row r="2267" spans="1:11" x14ac:dyDescent="0.35">
      <c r="A2267" s="2">
        <v>30216</v>
      </c>
      <c r="B2267" s="76" t="s">
        <v>2251</v>
      </c>
      <c r="C2267" s="76" t="s">
        <v>285</v>
      </c>
      <c r="D2267" s="76" t="s">
        <v>6942</v>
      </c>
      <c r="E2267" s="76">
        <v>750</v>
      </c>
      <c r="F2267" s="76">
        <v>12</v>
      </c>
      <c r="G2267" s="77">
        <v>40</v>
      </c>
      <c r="H2267" s="76" t="s">
        <v>3992</v>
      </c>
      <c r="I2267" s="77">
        <v>39.99</v>
      </c>
      <c r="J2267" s="2">
        <v>1</v>
      </c>
      <c r="K2267" s="119" cm="1">
        <f t="array" ref="K2267">ROUND(IF(C2267="Beer",SUM(LOOKUP(2,1/(SRP!$B$7:$B$9&lt;=E2267)/(SRP!$C$7:$C$9&gt;=E2267),SRP!$D$7:$D$9)*(G2267/100)*(E2267/1000)),IF(C2267="Spirits",SUM(LOOKUP(2,1/(SRP!$B$2:$B$6&lt;=E2267)/(SRP!$C$2:$C$6&gt;=E2267),SRP!$D$2:$D$6)*(G2267/100)*(E2267/1000)),IF(AND(C2267="Wine",D2267="Fortified Wines"),SUM(LOOKUP(2,1/(SRP!$B$20:$B$23&lt;=E2267)/(SRP!$C$20:$C$23&gt;=E2267),SRP!$D$20:$D$23)*(G2267/100)*(E2267/1000)),IF(C2267="Wine",SUM(LOOKUP(2,1/(SRP!$B$15:$B$19&lt;=E2267)/(SRP!$C$15:$C$19&gt;=E2267),SRP!$D$15:$D$19)*(G2267/100)*(E2267/1000)),IF(C2267="Ready to Drink",SUM(LOOKUP(2,1/(SRP!$B$10:$B$14&lt;=E2267)/(SRP!$C$10:$C$14&gt;=E2267),SRP!$D$10:$D$14)*(G2267/100)*(E2267/1000)),0))))),2)</f>
        <v>20.94</v>
      </c>
    </row>
    <row r="2268" spans="1:11" x14ac:dyDescent="0.35">
      <c r="A2268" s="2">
        <v>30225</v>
      </c>
      <c r="B2268" s="76" t="s">
        <v>2252</v>
      </c>
      <c r="C2268" s="76" t="s">
        <v>286</v>
      </c>
      <c r="D2268" s="76" t="s">
        <v>5247</v>
      </c>
      <c r="E2268" s="76">
        <v>1500</v>
      </c>
      <c r="F2268" s="76">
        <v>6</v>
      </c>
      <c r="G2268" s="77">
        <v>13.5</v>
      </c>
      <c r="H2268" s="76" t="s">
        <v>3282</v>
      </c>
      <c r="I2268" s="77">
        <v>20.99</v>
      </c>
      <c r="J2268" s="2">
        <v>1</v>
      </c>
      <c r="K2268" s="119" cm="1">
        <f t="array" ref="K2268">ROUND(IF(C2268="Beer",SUM(LOOKUP(2,1/(SRP!$B$7:$B$9&lt;=E2268)/(SRP!$C$7:$C$9&gt;=E2268),SRP!$D$7:$D$9)*(G2268/100)*(E2268/1000)),IF(C2268="Spirits",SUM(LOOKUP(2,1/(SRP!$B$2:$B$6&lt;=E2268)/(SRP!$C$2:$C$6&gt;=E2268),SRP!$D$2:$D$6)*(G2268/100)*(E2268/1000)),IF(AND(C2268="Wine",D2268="Fortified Wines"),SUM(LOOKUP(2,1/(SRP!$B$20:$B$23&lt;=E2268)/(SRP!$C$20:$C$23&gt;=E2268),SRP!$D$20:$D$23)*(G2268/100)*(E2268/1000)),IF(C2268="Wine",SUM(LOOKUP(2,1/(SRP!$B$15:$B$19&lt;=E2268)/(SRP!$C$15:$C$19&gt;=E2268),SRP!$D$15:$D$19)*(G2268/100)*(E2268/1000)),IF(C2268="Ready to Drink",SUM(LOOKUP(2,1/(SRP!$B$10:$B$14&lt;=E2268)/(SRP!$C$10:$C$14&gt;=E2268),SRP!$D$10:$D$14)*(G2268/100)*(E2268/1000)),0))))),2)</f>
        <v>14.14</v>
      </c>
    </row>
    <row r="2269" spans="1:11" x14ac:dyDescent="0.35">
      <c r="A2269" s="2">
        <v>30227</v>
      </c>
      <c r="B2269" s="76" t="s">
        <v>3844</v>
      </c>
      <c r="C2269" s="76" t="s">
        <v>286</v>
      </c>
      <c r="D2269" s="76" t="s">
        <v>5244</v>
      </c>
      <c r="E2269" s="76">
        <v>1500</v>
      </c>
      <c r="F2269" s="76">
        <v>6</v>
      </c>
      <c r="G2269" s="77">
        <v>12.5</v>
      </c>
      <c r="H2269" s="76" t="s">
        <v>3282</v>
      </c>
      <c r="I2269" s="77">
        <v>20.99</v>
      </c>
      <c r="J2269" s="2">
        <v>1</v>
      </c>
      <c r="K2269" s="119" cm="1">
        <f t="array" ref="K2269">ROUND(IF(C2269="Beer",SUM(LOOKUP(2,1/(SRP!$B$7:$B$9&lt;=E2269)/(SRP!$C$7:$C$9&gt;=E2269),SRP!$D$7:$D$9)*(G2269/100)*(E2269/1000)),IF(C2269="Spirits",SUM(LOOKUP(2,1/(SRP!$B$2:$B$6&lt;=E2269)/(SRP!$C$2:$C$6&gt;=E2269),SRP!$D$2:$D$6)*(G2269/100)*(E2269/1000)),IF(AND(C2269="Wine",D2269="Fortified Wines"),SUM(LOOKUP(2,1/(SRP!$B$20:$B$23&lt;=E2269)/(SRP!$C$20:$C$23&gt;=E2269),SRP!$D$20:$D$23)*(G2269/100)*(E2269/1000)),IF(C2269="Wine",SUM(LOOKUP(2,1/(SRP!$B$15:$B$19&lt;=E2269)/(SRP!$C$15:$C$19&gt;=E2269),SRP!$D$15:$D$19)*(G2269/100)*(E2269/1000)),IF(C2269="Ready to Drink",SUM(LOOKUP(2,1/(SRP!$B$10:$B$14&lt;=E2269)/(SRP!$C$10:$C$14&gt;=E2269),SRP!$D$10:$D$14)*(G2269/100)*(E2269/1000)),0))))),2)</f>
        <v>13.09</v>
      </c>
    </row>
    <row r="2270" spans="1:11" x14ac:dyDescent="0.35">
      <c r="A2270" s="2">
        <v>30251</v>
      </c>
      <c r="B2270" s="76" t="s">
        <v>2202</v>
      </c>
      <c r="C2270" s="76" t="s">
        <v>287</v>
      </c>
      <c r="D2270" s="76" t="s">
        <v>5230</v>
      </c>
      <c r="E2270" s="76">
        <v>473</v>
      </c>
      <c r="F2270" s="76">
        <v>12</v>
      </c>
      <c r="G2270" s="77">
        <v>5</v>
      </c>
      <c r="H2270" s="76" t="s">
        <v>3324</v>
      </c>
      <c r="I2270" s="77">
        <v>3.69</v>
      </c>
      <c r="J2270" s="2">
        <v>1</v>
      </c>
      <c r="K2270" s="119" cm="1">
        <f t="array" ref="K2270">ROUND(IF(C2270="Beer",SUM(LOOKUP(2,1/(SRP!$B$7:$B$9&lt;=E2270)/(SRP!$C$7:$C$9&gt;=E2270),SRP!$D$7:$D$9)*(G2270/100)*(E2270/1000)),IF(C2270="Spirits",SUM(LOOKUP(2,1/(SRP!$B$2:$B$6&lt;=E2270)/(SRP!$C$2:$C$6&gt;=E2270),SRP!$D$2:$D$6)*(G2270/100)*(E2270/1000)),IF(AND(C2270="Wine",D2270="Fortified Wines"),SUM(LOOKUP(2,1/(SRP!$B$20:$B$23&lt;=E2270)/(SRP!$C$20:$C$23&gt;=E2270),SRP!$D$20:$D$23)*(G2270/100)*(E2270/1000)),IF(C2270="Wine",SUM(LOOKUP(2,1/(SRP!$B$15:$B$19&lt;=E2270)/(SRP!$C$15:$C$19&gt;=E2270),SRP!$D$15:$D$19)*(G2270/100)*(E2270/1000)),IF(C2270="Ready to Drink",SUM(LOOKUP(2,1/(SRP!$B$10:$B$14&lt;=E2270)/(SRP!$C$10:$C$14&gt;=E2270),SRP!$D$10:$D$14)*(G2270/100)*(E2270/1000)),0))))),2)</f>
        <v>1.65</v>
      </c>
    </row>
    <row r="2271" spans="1:11" x14ac:dyDescent="0.35">
      <c r="A2271" s="2">
        <v>30251</v>
      </c>
      <c r="B2271" s="76" t="s">
        <v>2202</v>
      </c>
      <c r="C2271" s="76" t="s">
        <v>287</v>
      </c>
      <c r="D2271" s="76" t="s">
        <v>5230</v>
      </c>
      <c r="E2271" s="76">
        <v>473</v>
      </c>
      <c r="F2271" s="76">
        <v>12</v>
      </c>
      <c r="G2271" s="77">
        <v>5</v>
      </c>
      <c r="H2271" s="76" t="s">
        <v>3324</v>
      </c>
      <c r="I2271" s="77">
        <v>3.69</v>
      </c>
      <c r="J2271" s="2">
        <v>1</v>
      </c>
      <c r="K2271" s="119" cm="1">
        <f t="array" ref="K2271">ROUND(IF(C2271="Beer",SUM(LOOKUP(2,1/(SRP!$B$7:$B$9&lt;=E2271)/(SRP!$C$7:$C$9&gt;=E2271),SRP!$D$7:$D$9)*(G2271/100)*(E2271/1000)),IF(C2271="Spirits",SUM(LOOKUP(2,1/(SRP!$B$2:$B$6&lt;=E2271)/(SRP!$C$2:$C$6&gt;=E2271),SRP!$D$2:$D$6)*(G2271/100)*(E2271/1000)),IF(AND(C2271="Wine",D2271="Fortified Wines"),SUM(LOOKUP(2,1/(SRP!$B$20:$B$23&lt;=E2271)/(SRP!$C$20:$C$23&gt;=E2271),SRP!$D$20:$D$23)*(G2271/100)*(E2271/1000)),IF(C2271="Wine",SUM(LOOKUP(2,1/(SRP!$B$15:$B$19&lt;=E2271)/(SRP!$C$15:$C$19&gt;=E2271),SRP!$D$15:$D$19)*(G2271/100)*(E2271/1000)),IF(C2271="Ready to Drink",SUM(LOOKUP(2,1/(SRP!$B$10:$B$14&lt;=E2271)/(SRP!$C$10:$C$14&gt;=E2271),SRP!$D$10:$D$14)*(G2271/100)*(E2271/1000)),0))))),2)</f>
        <v>1.65</v>
      </c>
    </row>
    <row r="2272" spans="1:11" x14ac:dyDescent="0.35">
      <c r="A2272" s="2">
        <v>30253</v>
      </c>
      <c r="B2272" s="76" t="s">
        <v>2203</v>
      </c>
      <c r="C2272" s="76" t="s">
        <v>287</v>
      </c>
      <c r="D2272" s="76" t="s">
        <v>5271</v>
      </c>
      <c r="E2272" s="76">
        <v>473</v>
      </c>
      <c r="F2272" s="76">
        <v>12</v>
      </c>
      <c r="G2272" s="77">
        <v>4</v>
      </c>
      <c r="H2272" s="76" t="s">
        <v>3324</v>
      </c>
      <c r="I2272" s="77">
        <v>3.69</v>
      </c>
      <c r="J2272" s="2">
        <v>1</v>
      </c>
      <c r="K2272" s="119" cm="1">
        <f t="array" ref="K2272">ROUND(IF(C2272="Beer",SUM(LOOKUP(2,1/(SRP!$B$7:$B$9&lt;=E2272)/(SRP!$C$7:$C$9&gt;=E2272),SRP!$D$7:$D$9)*(G2272/100)*(E2272/1000)),IF(C2272="Spirits",SUM(LOOKUP(2,1/(SRP!$B$2:$B$6&lt;=E2272)/(SRP!$C$2:$C$6&gt;=E2272),SRP!$D$2:$D$6)*(G2272/100)*(E2272/1000)),IF(AND(C2272="Wine",D2272="Fortified Wines"),SUM(LOOKUP(2,1/(SRP!$B$20:$B$23&lt;=E2272)/(SRP!$C$20:$C$23&gt;=E2272),SRP!$D$20:$D$23)*(G2272/100)*(E2272/1000)),IF(C2272="Wine",SUM(LOOKUP(2,1/(SRP!$B$15:$B$19&lt;=E2272)/(SRP!$C$15:$C$19&gt;=E2272),SRP!$D$15:$D$19)*(G2272/100)*(E2272/1000)),IF(C2272="Ready to Drink",SUM(LOOKUP(2,1/(SRP!$B$10:$B$14&lt;=E2272)/(SRP!$C$10:$C$14&gt;=E2272),SRP!$D$10:$D$14)*(G2272/100)*(E2272/1000)),0))))),2)</f>
        <v>1.32</v>
      </c>
    </row>
    <row r="2273" spans="1:11" x14ac:dyDescent="0.35">
      <c r="A2273" s="2">
        <v>30253</v>
      </c>
      <c r="B2273" s="76" t="s">
        <v>2203</v>
      </c>
      <c r="C2273" s="76" t="s">
        <v>287</v>
      </c>
      <c r="D2273" s="76" t="s">
        <v>5271</v>
      </c>
      <c r="E2273" s="76">
        <v>473</v>
      </c>
      <c r="F2273" s="76">
        <v>12</v>
      </c>
      <c r="G2273" s="77">
        <v>4</v>
      </c>
      <c r="H2273" s="76" t="s">
        <v>3324</v>
      </c>
      <c r="I2273" s="77">
        <v>3.69</v>
      </c>
      <c r="J2273" s="2">
        <v>1</v>
      </c>
      <c r="K2273" s="119" cm="1">
        <f t="array" ref="K2273">ROUND(IF(C2273="Beer",SUM(LOOKUP(2,1/(SRP!$B$7:$B$9&lt;=E2273)/(SRP!$C$7:$C$9&gt;=E2273),SRP!$D$7:$D$9)*(G2273/100)*(E2273/1000)),IF(C2273="Spirits",SUM(LOOKUP(2,1/(SRP!$B$2:$B$6&lt;=E2273)/(SRP!$C$2:$C$6&gt;=E2273),SRP!$D$2:$D$6)*(G2273/100)*(E2273/1000)),IF(AND(C2273="Wine",D2273="Fortified Wines"),SUM(LOOKUP(2,1/(SRP!$B$20:$B$23&lt;=E2273)/(SRP!$C$20:$C$23&gt;=E2273),SRP!$D$20:$D$23)*(G2273/100)*(E2273/1000)),IF(C2273="Wine",SUM(LOOKUP(2,1/(SRP!$B$15:$B$19&lt;=E2273)/(SRP!$C$15:$C$19&gt;=E2273),SRP!$D$15:$D$19)*(G2273/100)*(E2273/1000)),IF(C2273="Ready to Drink",SUM(LOOKUP(2,1/(SRP!$B$10:$B$14&lt;=E2273)/(SRP!$C$10:$C$14&gt;=E2273),SRP!$D$10:$D$14)*(G2273/100)*(E2273/1000)),0))))),2)</f>
        <v>1.32</v>
      </c>
    </row>
    <row r="2274" spans="1:11" x14ac:dyDescent="0.35">
      <c r="A2274" s="2">
        <v>30284</v>
      </c>
      <c r="B2274" s="76" t="s">
        <v>3629</v>
      </c>
      <c r="C2274" s="76" t="s">
        <v>287</v>
      </c>
      <c r="D2274" s="76" t="s">
        <v>5271</v>
      </c>
      <c r="E2274" s="76">
        <v>3960</v>
      </c>
      <c r="F2274" s="76">
        <v>2</v>
      </c>
      <c r="G2274" s="77">
        <v>3.7</v>
      </c>
      <c r="H2274" s="76" t="s">
        <v>3325</v>
      </c>
      <c r="I2274" s="77">
        <v>32.49</v>
      </c>
      <c r="J2274" s="2">
        <v>12</v>
      </c>
      <c r="K2274" s="119" cm="1">
        <f t="array" ref="K2274">ROUND(IF(C2274="Beer",SUM(LOOKUP(2,1/(SRP!$B$7:$B$9&lt;=E2274)/(SRP!$C$7:$C$9&gt;=E2274),SRP!$D$7:$D$9)*(G2274/100)*(E2274/1000)),IF(C2274="Spirits",SUM(LOOKUP(2,1/(SRP!$B$2:$B$6&lt;=E2274)/(SRP!$C$2:$C$6&gt;=E2274),SRP!$D$2:$D$6)*(G2274/100)*(E2274/1000)),IF(AND(C2274="Wine",D2274="Fortified Wines"),SUM(LOOKUP(2,1/(SRP!$B$20:$B$23&lt;=E2274)/(SRP!$C$20:$C$23&gt;=E2274),SRP!$D$20:$D$23)*(G2274/100)*(E2274/1000)),IF(C2274="Wine",SUM(LOOKUP(2,1/(SRP!$B$15:$B$19&lt;=E2274)/(SRP!$C$15:$C$19&gt;=E2274),SRP!$D$15:$D$19)*(G2274/100)*(E2274/1000)),IF(C2274="Ready to Drink",SUM(LOOKUP(2,1/(SRP!$B$10:$B$14&lt;=E2274)/(SRP!$C$10:$C$14&gt;=E2274),SRP!$D$10:$D$14)*(G2274/100)*(E2274/1000)),0))))),2)</f>
        <v>10.23</v>
      </c>
    </row>
    <row r="2275" spans="1:11" x14ac:dyDescent="0.35">
      <c r="A2275" s="2">
        <v>30284</v>
      </c>
      <c r="B2275" s="76" t="s">
        <v>3629</v>
      </c>
      <c r="C2275" s="76" t="s">
        <v>287</v>
      </c>
      <c r="D2275" s="76" t="s">
        <v>5271</v>
      </c>
      <c r="E2275" s="76">
        <v>3960</v>
      </c>
      <c r="F2275" s="76">
        <v>2</v>
      </c>
      <c r="G2275" s="77">
        <v>3.7</v>
      </c>
      <c r="H2275" s="76" t="s">
        <v>3325</v>
      </c>
      <c r="I2275" s="77">
        <v>32.49</v>
      </c>
      <c r="J2275" s="2">
        <v>12</v>
      </c>
      <c r="K2275" s="119" cm="1">
        <f t="array" ref="K2275">ROUND(IF(C2275="Beer",SUM(LOOKUP(2,1/(SRP!$B$7:$B$9&lt;=E2275)/(SRP!$C$7:$C$9&gt;=E2275),SRP!$D$7:$D$9)*(G2275/100)*(E2275/1000)),IF(C2275="Spirits",SUM(LOOKUP(2,1/(SRP!$B$2:$B$6&lt;=E2275)/(SRP!$C$2:$C$6&gt;=E2275),SRP!$D$2:$D$6)*(G2275/100)*(E2275/1000)),IF(AND(C2275="Wine",D2275="Fortified Wines"),SUM(LOOKUP(2,1/(SRP!$B$20:$B$23&lt;=E2275)/(SRP!$C$20:$C$23&gt;=E2275),SRP!$D$20:$D$23)*(G2275/100)*(E2275/1000)),IF(C2275="Wine",SUM(LOOKUP(2,1/(SRP!$B$15:$B$19&lt;=E2275)/(SRP!$C$15:$C$19&gt;=E2275),SRP!$D$15:$D$19)*(G2275/100)*(E2275/1000)),IF(C2275="Ready to Drink",SUM(LOOKUP(2,1/(SRP!$B$10:$B$14&lt;=E2275)/(SRP!$C$10:$C$14&gt;=E2275),SRP!$D$10:$D$14)*(G2275/100)*(E2275/1000)),0))))),2)</f>
        <v>10.23</v>
      </c>
    </row>
    <row r="2276" spans="1:11" x14ac:dyDescent="0.35">
      <c r="A2276" s="2">
        <v>30304</v>
      </c>
      <c r="B2276" s="76" t="s">
        <v>2292</v>
      </c>
      <c r="C2276" s="76" t="s">
        <v>285</v>
      </c>
      <c r="D2276" s="76" t="s">
        <v>6936</v>
      </c>
      <c r="E2276" s="76">
        <v>750</v>
      </c>
      <c r="F2276" s="76">
        <v>6</v>
      </c>
      <c r="G2276" s="77">
        <v>46</v>
      </c>
      <c r="H2276" s="76" t="s">
        <v>6283</v>
      </c>
      <c r="I2276" s="77">
        <v>108.99</v>
      </c>
      <c r="J2276" s="2">
        <v>1</v>
      </c>
      <c r="K2276" s="119" cm="1">
        <f t="array" ref="K2276">ROUND(IF(C2276="Beer",SUM(LOOKUP(2,1/(SRP!$B$7:$B$9&lt;=E2276)/(SRP!$C$7:$C$9&gt;=E2276),SRP!$D$7:$D$9)*(G2276/100)*(E2276/1000)),IF(C2276="Spirits",SUM(LOOKUP(2,1/(SRP!$B$2:$B$6&lt;=E2276)/(SRP!$C$2:$C$6&gt;=E2276),SRP!$D$2:$D$6)*(G2276/100)*(E2276/1000)),IF(AND(C2276="Wine",D2276="Fortified Wines"),SUM(LOOKUP(2,1/(SRP!$B$20:$B$23&lt;=E2276)/(SRP!$C$20:$C$23&gt;=E2276),SRP!$D$20:$D$23)*(G2276/100)*(E2276/1000)),IF(C2276="Wine",SUM(LOOKUP(2,1/(SRP!$B$15:$B$19&lt;=E2276)/(SRP!$C$15:$C$19&gt;=E2276),SRP!$D$15:$D$19)*(G2276/100)*(E2276/1000)),IF(C2276="Ready to Drink",SUM(LOOKUP(2,1/(SRP!$B$10:$B$14&lt;=E2276)/(SRP!$C$10:$C$14&gt;=E2276),SRP!$D$10:$D$14)*(G2276/100)*(E2276/1000)),0))))),2)</f>
        <v>24.08</v>
      </c>
    </row>
    <row r="2277" spans="1:11" x14ac:dyDescent="0.35">
      <c r="A2277" s="2">
        <v>30305</v>
      </c>
      <c r="B2277" s="76" t="s">
        <v>2228</v>
      </c>
      <c r="C2277" s="76" t="s">
        <v>287</v>
      </c>
      <c r="D2277" s="76" t="s">
        <v>5240</v>
      </c>
      <c r="E2277" s="76">
        <v>473</v>
      </c>
      <c r="F2277" s="76">
        <v>24</v>
      </c>
      <c r="G2277" s="77">
        <v>6.5</v>
      </c>
      <c r="H2277" s="76" t="s">
        <v>3374</v>
      </c>
      <c r="I2277" s="77">
        <v>4.3600000000000003</v>
      </c>
      <c r="J2277" s="2">
        <v>1</v>
      </c>
      <c r="K2277" s="119" cm="1">
        <f t="array" ref="K2277">ROUND(IF(C2277="Beer",SUM(LOOKUP(2,1/(SRP!$B$7:$B$9&lt;=E2277)/(SRP!$C$7:$C$9&gt;=E2277),SRP!$D$7:$D$9)*(G2277/100)*(E2277/1000)),IF(C2277="Spirits",SUM(LOOKUP(2,1/(SRP!$B$2:$B$6&lt;=E2277)/(SRP!$C$2:$C$6&gt;=E2277),SRP!$D$2:$D$6)*(G2277/100)*(E2277/1000)),IF(AND(C2277="Wine",D2277="Fortified Wines"),SUM(LOOKUP(2,1/(SRP!$B$20:$B$23&lt;=E2277)/(SRP!$C$20:$C$23&gt;=E2277),SRP!$D$20:$D$23)*(G2277/100)*(E2277/1000)),IF(C2277="Wine",SUM(LOOKUP(2,1/(SRP!$B$15:$B$19&lt;=E2277)/(SRP!$C$15:$C$19&gt;=E2277),SRP!$D$15:$D$19)*(G2277/100)*(E2277/1000)),IF(C2277="Ready to Drink",SUM(LOOKUP(2,1/(SRP!$B$10:$B$14&lt;=E2277)/(SRP!$C$10:$C$14&gt;=E2277),SRP!$D$10:$D$14)*(G2277/100)*(E2277/1000)),0))))),2)</f>
        <v>2.15</v>
      </c>
    </row>
    <row r="2278" spans="1:11" x14ac:dyDescent="0.35">
      <c r="A2278" s="2">
        <v>30305</v>
      </c>
      <c r="B2278" s="76" t="s">
        <v>2228</v>
      </c>
      <c r="C2278" s="76" t="s">
        <v>287</v>
      </c>
      <c r="D2278" s="76" t="s">
        <v>5240</v>
      </c>
      <c r="E2278" s="76">
        <v>473</v>
      </c>
      <c r="F2278" s="76">
        <v>24</v>
      </c>
      <c r="G2278" s="77">
        <v>6.5</v>
      </c>
      <c r="H2278" s="76" t="s">
        <v>3374</v>
      </c>
      <c r="I2278" s="77">
        <v>4.3600000000000003</v>
      </c>
      <c r="J2278" s="2">
        <v>1</v>
      </c>
      <c r="K2278" s="119" cm="1">
        <f t="array" ref="K2278">ROUND(IF(C2278="Beer",SUM(LOOKUP(2,1/(SRP!$B$7:$B$9&lt;=E2278)/(SRP!$C$7:$C$9&gt;=E2278),SRP!$D$7:$D$9)*(G2278/100)*(E2278/1000)),IF(C2278="Spirits",SUM(LOOKUP(2,1/(SRP!$B$2:$B$6&lt;=E2278)/(SRP!$C$2:$C$6&gt;=E2278),SRP!$D$2:$D$6)*(G2278/100)*(E2278/1000)),IF(AND(C2278="Wine",D2278="Fortified Wines"),SUM(LOOKUP(2,1/(SRP!$B$20:$B$23&lt;=E2278)/(SRP!$C$20:$C$23&gt;=E2278),SRP!$D$20:$D$23)*(G2278/100)*(E2278/1000)),IF(C2278="Wine",SUM(LOOKUP(2,1/(SRP!$B$15:$B$19&lt;=E2278)/(SRP!$C$15:$C$19&gt;=E2278),SRP!$D$15:$D$19)*(G2278/100)*(E2278/1000)),IF(C2278="Ready to Drink",SUM(LOOKUP(2,1/(SRP!$B$10:$B$14&lt;=E2278)/(SRP!$C$10:$C$14&gt;=E2278),SRP!$D$10:$D$14)*(G2278/100)*(E2278/1000)),0))))),2)</f>
        <v>2.15</v>
      </c>
    </row>
    <row r="2279" spans="1:11" x14ac:dyDescent="0.35">
      <c r="A2279" s="2">
        <v>30308</v>
      </c>
      <c r="B2279" s="76" t="s">
        <v>2264</v>
      </c>
      <c r="C2279" s="76" t="s">
        <v>287</v>
      </c>
      <c r="D2279" s="76" t="s">
        <v>5240</v>
      </c>
      <c r="E2279" s="76">
        <v>473</v>
      </c>
      <c r="F2279" s="76">
        <v>24</v>
      </c>
      <c r="G2279" s="77">
        <v>6.2</v>
      </c>
      <c r="H2279" s="76" t="s">
        <v>3394</v>
      </c>
      <c r="I2279" s="77">
        <v>3.41</v>
      </c>
      <c r="J2279" s="2">
        <v>1</v>
      </c>
      <c r="K2279" s="119" cm="1">
        <f t="array" ref="K2279">ROUND(IF(C2279="Beer",SUM(LOOKUP(2,1/(SRP!$B$7:$B$9&lt;=E2279)/(SRP!$C$7:$C$9&gt;=E2279),SRP!$D$7:$D$9)*(G2279/100)*(E2279/1000)),IF(C2279="Spirits",SUM(LOOKUP(2,1/(SRP!$B$2:$B$6&lt;=E2279)/(SRP!$C$2:$C$6&gt;=E2279),SRP!$D$2:$D$6)*(G2279/100)*(E2279/1000)),IF(AND(C2279="Wine",D2279="Fortified Wines"),SUM(LOOKUP(2,1/(SRP!$B$20:$B$23&lt;=E2279)/(SRP!$C$20:$C$23&gt;=E2279),SRP!$D$20:$D$23)*(G2279/100)*(E2279/1000)),IF(C2279="Wine",SUM(LOOKUP(2,1/(SRP!$B$15:$B$19&lt;=E2279)/(SRP!$C$15:$C$19&gt;=E2279),SRP!$D$15:$D$19)*(G2279/100)*(E2279/1000)),IF(C2279="Ready to Drink",SUM(LOOKUP(2,1/(SRP!$B$10:$B$14&lt;=E2279)/(SRP!$C$10:$C$14&gt;=E2279),SRP!$D$10:$D$14)*(G2279/100)*(E2279/1000)),0))))),2)</f>
        <v>2.0499999999999998</v>
      </c>
    </row>
    <row r="2280" spans="1:11" x14ac:dyDescent="0.35">
      <c r="A2280" s="2">
        <v>30308</v>
      </c>
      <c r="B2280" s="76" t="s">
        <v>2264</v>
      </c>
      <c r="C2280" s="76" t="s">
        <v>287</v>
      </c>
      <c r="D2280" s="76" t="s">
        <v>5240</v>
      </c>
      <c r="E2280" s="76">
        <v>473</v>
      </c>
      <c r="F2280" s="76">
        <v>24</v>
      </c>
      <c r="G2280" s="77">
        <v>6.2</v>
      </c>
      <c r="H2280" s="76" t="s">
        <v>3394</v>
      </c>
      <c r="I2280" s="77">
        <v>3.41</v>
      </c>
      <c r="J2280" s="2">
        <v>1</v>
      </c>
      <c r="K2280" s="119" cm="1">
        <f t="array" ref="K2280">ROUND(IF(C2280="Beer",SUM(LOOKUP(2,1/(SRP!$B$7:$B$9&lt;=E2280)/(SRP!$C$7:$C$9&gt;=E2280),SRP!$D$7:$D$9)*(G2280/100)*(E2280/1000)),IF(C2280="Spirits",SUM(LOOKUP(2,1/(SRP!$B$2:$B$6&lt;=E2280)/(SRP!$C$2:$C$6&gt;=E2280),SRP!$D$2:$D$6)*(G2280/100)*(E2280/1000)),IF(AND(C2280="Wine",D2280="Fortified Wines"),SUM(LOOKUP(2,1/(SRP!$B$20:$B$23&lt;=E2280)/(SRP!$C$20:$C$23&gt;=E2280),SRP!$D$20:$D$23)*(G2280/100)*(E2280/1000)),IF(C2280="Wine",SUM(LOOKUP(2,1/(SRP!$B$15:$B$19&lt;=E2280)/(SRP!$C$15:$C$19&gt;=E2280),SRP!$D$15:$D$19)*(G2280/100)*(E2280/1000)),IF(C2280="Ready to Drink",SUM(LOOKUP(2,1/(SRP!$B$10:$B$14&lt;=E2280)/(SRP!$C$10:$C$14&gt;=E2280),SRP!$D$10:$D$14)*(G2280/100)*(E2280/1000)),0))))),2)</f>
        <v>2.0499999999999998</v>
      </c>
    </row>
    <row r="2281" spans="1:11" x14ac:dyDescent="0.35">
      <c r="A2281" s="2">
        <v>30315</v>
      </c>
      <c r="B2281" s="76" t="s">
        <v>2265</v>
      </c>
      <c r="C2281" s="76" t="s">
        <v>287</v>
      </c>
      <c r="D2281" s="76" t="s">
        <v>5240</v>
      </c>
      <c r="E2281" s="76">
        <v>473</v>
      </c>
      <c r="F2281" s="76">
        <v>24</v>
      </c>
      <c r="G2281" s="77">
        <v>6.2</v>
      </c>
      <c r="H2281" s="76" t="s">
        <v>3394</v>
      </c>
      <c r="I2281" s="77">
        <v>3.41</v>
      </c>
      <c r="J2281" s="2">
        <v>1</v>
      </c>
      <c r="K2281" s="119" cm="1">
        <f t="array" ref="K2281">ROUND(IF(C2281="Beer",SUM(LOOKUP(2,1/(SRP!$B$7:$B$9&lt;=E2281)/(SRP!$C$7:$C$9&gt;=E2281),SRP!$D$7:$D$9)*(G2281/100)*(E2281/1000)),IF(C2281="Spirits",SUM(LOOKUP(2,1/(SRP!$B$2:$B$6&lt;=E2281)/(SRP!$C$2:$C$6&gt;=E2281),SRP!$D$2:$D$6)*(G2281/100)*(E2281/1000)),IF(AND(C2281="Wine",D2281="Fortified Wines"),SUM(LOOKUP(2,1/(SRP!$B$20:$B$23&lt;=E2281)/(SRP!$C$20:$C$23&gt;=E2281),SRP!$D$20:$D$23)*(G2281/100)*(E2281/1000)),IF(C2281="Wine",SUM(LOOKUP(2,1/(SRP!$B$15:$B$19&lt;=E2281)/(SRP!$C$15:$C$19&gt;=E2281),SRP!$D$15:$D$19)*(G2281/100)*(E2281/1000)),IF(C2281="Ready to Drink",SUM(LOOKUP(2,1/(SRP!$B$10:$B$14&lt;=E2281)/(SRP!$C$10:$C$14&gt;=E2281),SRP!$D$10:$D$14)*(G2281/100)*(E2281/1000)),0))))),2)</f>
        <v>2.0499999999999998</v>
      </c>
    </row>
    <row r="2282" spans="1:11" x14ac:dyDescent="0.35">
      <c r="A2282" s="2">
        <v>30315</v>
      </c>
      <c r="B2282" s="76" t="s">
        <v>2265</v>
      </c>
      <c r="C2282" s="76" t="s">
        <v>287</v>
      </c>
      <c r="D2282" s="76" t="s">
        <v>5240</v>
      </c>
      <c r="E2282" s="76">
        <v>473</v>
      </c>
      <c r="F2282" s="76">
        <v>24</v>
      </c>
      <c r="G2282" s="77">
        <v>6.2</v>
      </c>
      <c r="H2282" s="76" t="s">
        <v>3394</v>
      </c>
      <c r="I2282" s="77">
        <v>3.41</v>
      </c>
      <c r="J2282" s="2">
        <v>1</v>
      </c>
      <c r="K2282" s="119" cm="1">
        <f t="array" ref="K2282">ROUND(IF(C2282="Beer",SUM(LOOKUP(2,1/(SRP!$B$7:$B$9&lt;=E2282)/(SRP!$C$7:$C$9&gt;=E2282),SRP!$D$7:$D$9)*(G2282/100)*(E2282/1000)),IF(C2282="Spirits",SUM(LOOKUP(2,1/(SRP!$B$2:$B$6&lt;=E2282)/(SRP!$C$2:$C$6&gt;=E2282),SRP!$D$2:$D$6)*(G2282/100)*(E2282/1000)),IF(AND(C2282="Wine",D2282="Fortified Wines"),SUM(LOOKUP(2,1/(SRP!$B$20:$B$23&lt;=E2282)/(SRP!$C$20:$C$23&gt;=E2282),SRP!$D$20:$D$23)*(G2282/100)*(E2282/1000)),IF(C2282="Wine",SUM(LOOKUP(2,1/(SRP!$B$15:$B$19&lt;=E2282)/(SRP!$C$15:$C$19&gt;=E2282),SRP!$D$15:$D$19)*(G2282/100)*(E2282/1000)),IF(C2282="Ready to Drink",SUM(LOOKUP(2,1/(SRP!$B$10:$B$14&lt;=E2282)/(SRP!$C$10:$C$14&gt;=E2282),SRP!$D$10:$D$14)*(G2282/100)*(E2282/1000)),0))))),2)</f>
        <v>2.0499999999999998</v>
      </c>
    </row>
    <row r="2283" spans="1:11" x14ac:dyDescent="0.35">
      <c r="A2283" s="2">
        <v>30353</v>
      </c>
      <c r="B2283" s="76" t="s">
        <v>2293</v>
      </c>
      <c r="C2283" s="76" t="s">
        <v>286</v>
      </c>
      <c r="D2283" s="76" t="s">
        <v>5251</v>
      </c>
      <c r="E2283" s="76">
        <v>750</v>
      </c>
      <c r="F2283" s="76">
        <v>6</v>
      </c>
      <c r="G2283" s="77">
        <v>20</v>
      </c>
      <c r="H2283" s="76" t="s">
        <v>6869</v>
      </c>
      <c r="I2283" s="77">
        <v>249.99</v>
      </c>
      <c r="J2283" s="2">
        <v>1</v>
      </c>
      <c r="K2283" s="119" cm="1">
        <f t="array" ref="K2283">ROUND(IF(C2283="Beer",SUM(LOOKUP(2,1/(SRP!$B$7:$B$9&lt;=E2283)/(SRP!$C$7:$C$9&gt;=E2283),SRP!$D$7:$D$9)*(G2283/100)*(E2283/1000)),IF(C2283="Spirits",SUM(LOOKUP(2,1/(SRP!$B$2:$B$6&lt;=E2283)/(SRP!$C$2:$C$6&gt;=E2283),SRP!$D$2:$D$6)*(G2283/100)*(E2283/1000)),IF(AND(C2283="Wine",D2283="Fortified Wines"),SUM(LOOKUP(2,1/(SRP!$B$20:$B$23&lt;=E2283)/(SRP!$C$20:$C$23&gt;=E2283),SRP!$D$20:$D$23)*(G2283/100)*(E2283/1000)),IF(C2283="Wine",SUM(LOOKUP(2,1/(SRP!$B$15:$B$19&lt;=E2283)/(SRP!$C$15:$C$19&gt;=E2283),SRP!$D$15:$D$19)*(G2283/100)*(E2283/1000)),IF(C2283="Ready to Drink",SUM(LOOKUP(2,1/(SRP!$B$10:$B$14&lt;=E2283)/(SRP!$C$10:$C$14&gt;=E2283),SRP!$D$10:$D$14)*(G2283/100)*(E2283/1000)),0))))),2)</f>
        <v>10.47</v>
      </c>
    </row>
    <row r="2284" spans="1:11" x14ac:dyDescent="0.35">
      <c r="A2284" s="2">
        <v>30390</v>
      </c>
      <c r="B2284" s="76" t="s">
        <v>3396</v>
      </c>
      <c r="C2284" s="76" t="s">
        <v>285</v>
      </c>
      <c r="D2284" s="76" t="s">
        <v>6965</v>
      </c>
      <c r="E2284" s="76">
        <v>750</v>
      </c>
      <c r="F2284" s="76">
        <v>6</v>
      </c>
      <c r="G2284" s="77">
        <v>43</v>
      </c>
      <c r="H2284" s="76" t="s">
        <v>6694</v>
      </c>
      <c r="I2284" s="77">
        <v>46.99</v>
      </c>
      <c r="J2284" s="2">
        <v>1</v>
      </c>
      <c r="K2284" s="119" cm="1">
        <f t="array" ref="K2284">ROUND(IF(C2284="Beer",SUM(LOOKUP(2,1/(SRP!$B$7:$B$9&lt;=E2284)/(SRP!$C$7:$C$9&gt;=E2284),SRP!$D$7:$D$9)*(G2284/100)*(E2284/1000)),IF(C2284="Spirits",SUM(LOOKUP(2,1/(SRP!$B$2:$B$6&lt;=E2284)/(SRP!$C$2:$C$6&gt;=E2284),SRP!$D$2:$D$6)*(G2284/100)*(E2284/1000)),IF(AND(C2284="Wine",D2284="Fortified Wines"),SUM(LOOKUP(2,1/(SRP!$B$20:$B$23&lt;=E2284)/(SRP!$C$20:$C$23&gt;=E2284),SRP!$D$20:$D$23)*(G2284/100)*(E2284/1000)),IF(C2284="Wine",SUM(LOOKUP(2,1/(SRP!$B$15:$B$19&lt;=E2284)/(SRP!$C$15:$C$19&gt;=E2284),SRP!$D$15:$D$19)*(G2284/100)*(E2284/1000)),IF(C2284="Ready to Drink",SUM(LOOKUP(2,1/(SRP!$B$10:$B$14&lt;=E2284)/(SRP!$C$10:$C$14&gt;=E2284),SRP!$D$10:$D$14)*(G2284/100)*(E2284/1000)),0))))),2)</f>
        <v>22.51</v>
      </c>
    </row>
    <row r="2285" spans="1:11" x14ac:dyDescent="0.35">
      <c r="A2285" s="2">
        <v>30396</v>
      </c>
      <c r="B2285" s="76" t="s">
        <v>2266</v>
      </c>
      <c r="C2285" s="76" t="s">
        <v>287</v>
      </c>
      <c r="D2285" s="76" t="s">
        <v>5266</v>
      </c>
      <c r="E2285" s="76">
        <v>473</v>
      </c>
      <c r="F2285" s="76">
        <v>24</v>
      </c>
      <c r="G2285" s="77">
        <v>5.3</v>
      </c>
      <c r="H2285" s="76" t="s">
        <v>3355</v>
      </c>
      <c r="I2285" s="77">
        <v>3.74</v>
      </c>
      <c r="J2285" s="2">
        <v>1</v>
      </c>
      <c r="K2285" s="119" cm="1">
        <f t="array" ref="K2285">ROUND(IF(C2285="Beer",SUM(LOOKUP(2,1/(SRP!$B$7:$B$9&lt;=E2285)/(SRP!$C$7:$C$9&gt;=E2285),SRP!$D$7:$D$9)*(G2285/100)*(E2285/1000)),IF(C2285="Spirits",SUM(LOOKUP(2,1/(SRP!$B$2:$B$6&lt;=E2285)/(SRP!$C$2:$C$6&gt;=E2285),SRP!$D$2:$D$6)*(G2285/100)*(E2285/1000)),IF(AND(C2285="Wine",D2285="Fortified Wines"),SUM(LOOKUP(2,1/(SRP!$B$20:$B$23&lt;=E2285)/(SRP!$C$20:$C$23&gt;=E2285),SRP!$D$20:$D$23)*(G2285/100)*(E2285/1000)),IF(C2285="Wine",SUM(LOOKUP(2,1/(SRP!$B$15:$B$19&lt;=E2285)/(SRP!$C$15:$C$19&gt;=E2285),SRP!$D$15:$D$19)*(G2285/100)*(E2285/1000)),IF(C2285="Ready to Drink",SUM(LOOKUP(2,1/(SRP!$B$10:$B$14&lt;=E2285)/(SRP!$C$10:$C$14&gt;=E2285),SRP!$D$10:$D$14)*(G2285/100)*(E2285/1000)),0))))),2)</f>
        <v>1.75</v>
      </c>
    </row>
    <row r="2286" spans="1:11" x14ac:dyDescent="0.35">
      <c r="A2286" s="2">
        <v>30396</v>
      </c>
      <c r="B2286" s="76" t="s">
        <v>2266</v>
      </c>
      <c r="C2286" s="76" t="s">
        <v>287</v>
      </c>
      <c r="D2286" s="76" t="s">
        <v>5266</v>
      </c>
      <c r="E2286" s="76">
        <v>473</v>
      </c>
      <c r="F2286" s="76">
        <v>24</v>
      </c>
      <c r="G2286" s="77">
        <v>5.3</v>
      </c>
      <c r="H2286" s="76" t="s">
        <v>3355</v>
      </c>
      <c r="I2286" s="77">
        <v>3.74</v>
      </c>
      <c r="J2286" s="2">
        <v>1</v>
      </c>
      <c r="K2286" s="119" cm="1">
        <f t="array" ref="K2286">ROUND(IF(C2286="Beer",SUM(LOOKUP(2,1/(SRP!$B$7:$B$9&lt;=E2286)/(SRP!$C$7:$C$9&gt;=E2286),SRP!$D$7:$D$9)*(G2286/100)*(E2286/1000)),IF(C2286="Spirits",SUM(LOOKUP(2,1/(SRP!$B$2:$B$6&lt;=E2286)/(SRP!$C$2:$C$6&gt;=E2286),SRP!$D$2:$D$6)*(G2286/100)*(E2286/1000)),IF(AND(C2286="Wine",D2286="Fortified Wines"),SUM(LOOKUP(2,1/(SRP!$B$20:$B$23&lt;=E2286)/(SRP!$C$20:$C$23&gt;=E2286),SRP!$D$20:$D$23)*(G2286/100)*(E2286/1000)),IF(C2286="Wine",SUM(LOOKUP(2,1/(SRP!$B$15:$B$19&lt;=E2286)/(SRP!$C$15:$C$19&gt;=E2286),SRP!$D$15:$D$19)*(G2286/100)*(E2286/1000)),IF(C2286="Ready to Drink",SUM(LOOKUP(2,1/(SRP!$B$10:$B$14&lt;=E2286)/(SRP!$C$10:$C$14&gt;=E2286),SRP!$D$10:$D$14)*(G2286/100)*(E2286/1000)),0))))),2)</f>
        <v>1.75</v>
      </c>
    </row>
    <row r="2287" spans="1:11" x14ac:dyDescent="0.35">
      <c r="A2287" s="2">
        <v>30398</v>
      </c>
      <c r="B2287" s="76" t="s">
        <v>2294</v>
      </c>
      <c r="C2287" s="76" t="s">
        <v>285</v>
      </c>
      <c r="D2287" s="76" t="s">
        <v>6935</v>
      </c>
      <c r="E2287" s="76">
        <v>750</v>
      </c>
      <c r="F2287" s="76">
        <v>6</v>
      </c>
      <c r="G2287" s="77">
        <v>40</v>
      </c>
      <c r="H2287" s="76" t="s">
        <v>6694</v>
      </c>
      <c r="I2287" s="77">
        <v>78.989999999999995</v>
      </c>
      <c r="J2287" s="2">
        <v>1</v>
      </c>
      <c r="K2287" s="119" cm="1">
        <f t="array" ref="K2287">ROUND(IF(C2287="Beer",SUM(LOOKUP(2,1/(SRP!$B$7:$B$9&lt;=E2287)/(SRP!$C$7:$C$9&gt;=E2287),SRP!$D$7:$D$9)*(G2287/100)*(E2287/1000)),IF(C2287="Spirits",SUM(LOOKUP(2,1/(SRP!$B$2:$B$6&lt;=E2287)/(SRP!$C$2:$C$6&gt;=E2287),SRP!$D$2:$D$6)*(G2287/100)*(E2287/1000)),IF(AND(C2287="Wine",D2287="Fortified Wines"),SUM(LOOKUP(2,1/(SRP!$B$20:$B$23&lt;=E2287)/(SRP!$C$20:$C$23&gt;=E2287),SRP!$D$20:$D$23)*(G2287/100)*(E2287/1000)),IF(C2287="Wine",SUM(LOOKUP(2,1/(SRP!$B$15:$B$19&lt;=E2287)/(SRP!$C$15:$C$19&gt;=E2287),SRP!$D$15:$D$19)*(G2287/100)*(E2287/1000)),IF(C2287="Ready to Drink",SUM(LOOKUP(2,1/(SRP!$B$10:$B$14&lt;=E2287)/(SRP!$C$10:$C$14&gt;=E2287),SRP!$D$10:$D$14)*(G2287/100)*(E2287/1000)),0))))),2)</f>
        <v>20.94</v>
      </c>
    </row>
    <row r="2288" spans="1:11" x14ac:dyDescent="0.35">
      <c r="A2288" s="2">
        <v>30416</v>
      </c>
      <c r="B2288" s="76" t="s">
        <v>2267</v>
      </c>
      <c r="C2288" s="76" t="s">
        <v>287</v>
      </c>
      <c r="D2288" s="76" t="s">
        <v>5240</v>
      </c>
      <c r="E2288" s="76">
        <v>750</v>
      </c>
      <c r="F2288" s="76">
        <v>12</v>
      </c>
      <c r="G2288" s="77">
        <v>5.6</v>
      </c>
      <c r="H2288" s="76" t="s">
        <v>3355</v>
      </c>
      <c r="I2288" s="77">
        <v>10.29</v>
      </c>
      <c r="J2288" s="2">
        <v>1</v>
      </c>
      <c r="K2288" s="119" cm="1">
        <f t="array" ref="K2288">ROUND(IF(C2288="Beer",SUM(LOOKUP(2,1/(SRP!$B$7:$B$9&lt;=E2288)/(SRP!$C$7:$C$9&gt;=E2288),SRP!$D$7:$D$9)*(G2288/100)*(E2288/1000)),IF(C2288="Spirits",SUM(LOOKUP(2,1/(SRP!$B$2:$B$6&lt;=E2288)/(SRP!$C$2:$C$6&gt;=E2288),SRP!$D$2:$D$6)*(G2288/100)*(E2288/1000)),IF(AND(C2288="Wine",D2288="Fortified Wines"),SUM(LOOKUP(2,1/(SRP!$B$20:$B$23&lt;=E2288)/(SRP!$C$20:$C$23&gt;=E2288),SRP!$D$20:$D$23)*(G2288/100)*(E2288/1000)),IF(C2288="Wine",SUM(LOOKUP(2,1/(SRP!$B$15:$B$19&lt;=E2288)/(SRP!$C$15:$C$19&gt;=E2288),SRP!$D$15:$D$19)*(G2288/100)*(E2288/1000)),IF(C2288="Ready to Drink",SUM(LOOKUP(2,1/(SRP!$B$10:$B$14&lt;=E2288)/(SRP!$C$10:$C$14&gt;=E2288),SRP!$D$10:$D$14)*(G2288/100)*(E2288/1000)),0))))),2)</f>
        <v>2.93</v>
      </c>
    </row>
    <row r="2289" spans="1:11" x14ac:dyDescent="0.35">
      <c r="A2289" s="2">
        <v>30416</v>
      </c>
      <c r="B2289" s="76" t="s">
        <v>2267</v>
      </c>
      <c r="C2289" s="76" t="s">
        <v>287</v>
      </c>
      <c r="D2289" s="76" t="s">
        <v>5240</v>
      </c>
      <c r="E2289" s="76">
        <v>750</v>
      </c>
      <c r="F2289" s="76">
        <v>12</v>
      </c>
      <c r="G2289" s="77">
        <v>5.6</v>
      </c>
      <c r="H2289" s="76" t="s">
        <v>3355</v>
      </c>
      <c r="I2289" s="77">
        <v>10.29</v>
      </c>
      <c r="J2289" s="2">
        <v>1</v>
      </c>
      <c r="K2289" s="119" cm="1">
        <f t="array" ref="K2289">ROUND(IF(C2289="Beer",SUM(LOOKUP(2,1/(SRP!$B$7:$B$9&lt;=E2289)/(SRP!$C$7:$C$9&gt;=E2289),SRP!$D$7:$D$9)*(G2289/100)*(E2289/1000)),IF(C2289="Spirits",SUM(LOOKUP(2,1/(SRP!$B$2:$B$6&lt;=E2289)/(SRP!$C$2:$C$6&gt;=E2289),SRP!$D$2:$D$6)*(G2289/100)*(E2289/1000)),IF(AND(C2289="Wine",D2289="Fortified Wines"),SUM(LOOKUP(2,1/(SRP!$B$20:$B$23&lt;=E2289)/(SRP!$C$20:$C$23&gt;=E2289),SRP!$D$20:$D$23)*(G2289/100)*(E2289/1000)),IF(C2289="Wine",SUM(LOOKUP(2,1/(SRP!$B$15:$B$19&lt;=E2289)/(SRP!$C$15:$C$19&gt;=E2289),SRP!$D$15:$D$19)*(G2289/100)*(E2289/1000)),IF(C2289="Ready to Drink",SUM(LOOKUP(2,1/(SRP!$B$10:$B$14&lt;=E2289)/(SRP!$C$10:$C$14&gt;=E2289),SRP!$D$10:$D$14)*(G2289/100)*(E2289/1000)),0))))),2)</f>
        <v>2.93</v>
      </c>
    </row>
    <row r="2290" spans="1:11" x14ac:dyDescent="0.35">
      <c r="A2290" s="2">
        <v>30419</v>
      </c>
      <c r="B2290" s="76" t="s">
        <v>2268</v>
      </c>
      <c r="C2290" s="76" t="s">
        <v>287</v>
      </c>
      <c r="D2290" s="76" t="s">
        <v>5230</v>
      </c>
      <c r="E2290" s="76">
        <v>473</v>
      </c>
      <c r="F2290" s="76">
        <v>24</v>
      </c>
      <c r="G2290" s="77">
        <v>5.2</v>
      </c>
      <c r="H2290" s="76" t="s">
        <v>3355</v>
      </c>
      <c r="I2290" s="77">
        <v>5.74</v>
      </c>
      <c r="J2290" s="2">
        <v>1</v>
      </c>
      <c r="K2290" s="119" cm="1">
        <f t="array" ref="K2290">ROUND(IF(C2290="Beer",SUM(LOOKUP(2,1/(SRP!$B$7:$B$9&lt;=E2290)/(SRP!$C$7:$C$9&gt;=E2290),SRP!$D$7:$D$9)*(G2290/100)*(E2290/1000)),IF(C2290="Spirits",SUM(LOOKUP(2,1/(SRP!$B$2:$B$6&lt;=E2290)/(SRP!$C$2:$C$6&gt;=E2290),SRP!$D$2:$D$6)*(G2290/100)*(E2290/1000)),IF(AND(C2290="Wine",D2290="Fortified Wines"),SUM(LOOKUP(2,1/(SRP!$B$20:$B$23&lt;=E2290)/(SRP!$C$20:$C$23&gt;=E2290),SRP!$D$20:$D$23)*(G2290/100)*(E2290/1000)),IF(C2290="Wine",SUM(LOOKUP(2,1/(SRP!$B$15:$B$19&lt;=E2290)/(SRP!$C$15:$C$19&gt;=E2290),SRP!$D$15:$D$19)*(G2290/100)*(E2290/1000)),IF(C2290="Ready to Drink",SUM(LOOKUP(2,1/(SRP!$B$10:$B$14&lt;=E2290)/(SRP!$C$10:$C$14&gt;=E2290),SRP!$D$10:$D$14)*(G2290/100)*(E2290/1000)),0))))),2)</f>
        <v>1.72</v>
      </c>
    </row>
    <row r="2291" spans="1:11" x14ac:dyDescent="0.35">
      <c r="A2291" s="2">
        <v>30419</v>
      </c>
      <c r="B2291" s="76" t="s">
        <v>2268</v>
      </c>
      <c r="C2291" s="76" t="s">
        <v>287</v>
      </c>
      <c r="D2291" s="76" t="s">
        <v>5230</v>
      </c>
      <c r="E2291" s="76">
        <v>473</v>
      </c>
      <c r="F2291" s="76">
        <v>24</v>
      </c>
      <c r="G2291" s="77">
        <v>5.2</v>
      </c>
      <c r="H2291" s="76" t="s">
        <v>3355</v>
      </c>
      <c r="I2291" s="77">
        <v>5.74</v>
      </c>
      <c r="J2291" s="2">
        <v>1</v>
      </c>
      <c r="K2291" s="119" cm="1">
        <f t="array" ref="K2291">ROUND(IF(C2291="Beer",SUM(LOOKUP(2,1/(SRP!$B$7:$B$9&lt;=E2291)/(SRP!$C$7:$C$9&gt;=E2291),SRP!$D$7:$D$9)*(G2291/100)*(E2291/1000)),IF(C2291="Spirits",SUM(LOOKUP(2,1/(SRP!$B$2:$B$6&lt;=E2291)/(SRP!$C$2:$C$6&gt;=E2291),SRP!$D$2:$D$6)*(G2291/100)*(E2291/1000)),IF(AND(C2291="Wine",D2291="Fortified Wines"),SUM(LOOKUP(2,1/(SRP!$B$20:$B$23&lt;=E2291)/(SRP!$C$20:$C$23&gt;=E2291),SRP!$D$20:$D$23)*(G2291/100)*(E2291/1000)),IF(C2291="Wine",SUM(LOOKUP(2,1/(SRP!$B$15:$B$19&lt;=E2291)/(SRP!$C$15:$C$19&gt;=E2291),SRP!$D$15:$D$19)*(G2291/100)*(E2291/1000)),IF(C2291="Ready to Drink",SUM(LOOKUP(2,1/(SRP!$B$10:$B$14&lt;=E2291)/(SRP!$C$10:$C$14&gt;=E2291),SRP!$D$10:$D$14)*(G2291/100)*(E2291/1000)),0))))),2)</f>
        <v>1.72</v>
      </c>
    </row>
    <row r="2292" spans="1:11" x14ac:dyDescent="0.35">
      <c r="A2292" s="2">
        <v>30424</v>
      </c>
      <c r="B2292" s="76" t="s">
        <v>2269</v>
      </c>
      <c r="C2292" s="76" t="s">
        <v>287</v>
      </c>
      <c r="D2292" s="76" t="s">
        <v>5240</v>
      </c>
      <c r="E2292" s="76">
        <v>500</v>
      </c>
      <c r="F2292" s="76">
        <v>12</v>
      </c>
      <c r="G2292" s="77">
        <v>6</v>
      </c>
      <c r="H2292" s="76" t="s">
        <v>3355</v>
      </c>
      <c r="I2292" s="77">
        <v>8.49</v>
      </c>
      <c r="J2292" s="2">
        <v>1</v>
      </c>
      <c r="K2292" s="119" cm="1">
        <f t="array" ref="K2292">ROUND(IF(C2292="Beer",SUM(LOOKUP(2,1/(SRP!$B$7:$B$9&lt;=E2292)/(SRP!$C$7:$C$9&gt;=E2292),SRP!$D$7:$D$9)*(G2292/100)*(E2292/1000)),IF(C2292="Spirits",SUM(LOOKUP(2,1/(SRP!$B$2:$B$6&lt;=E2292)/(SRP!$C$2:$C$6&gt;=E2292),SRP!$D$2:$D$6)*(G2292/100)*(E2292/1000)),IF(AND(C2292="Wine",D2292="Fortified Wines"),SUM(LOOKUP(2,1/(SRP!$B$20:$B$23&lt;=E2292)/(SRP!$C$20:$C$23&gt;=E2292),SRP!$D$20:$D$23)*(G2292/100)*(E2292/1000)),IF(C2292="Wine",SUM(LOOKUP(2,1/(SRP!$B$15:$B$19&lt;=E2292)/(SRP!$C$15:$C$19&gt;=E2292),SRP!$D$15:$D$19)*(G2292/100)*(E2292/1000)),IF(C2292="Ready to Drink",SUM(LOOKUP(2,1/(SRP!$B$10:$B$14&lt;=E2292)/(SRP!$C$10:$C$14&gt;=E2292),SRP!$D$10:$D$14)*(G2292/100)*(E2292/1000)),0))))),2)</f>
        <v>2.09</v>
      </c>
    </row>
    <row r="2293" spans="1:11" x14ac:dyDescent="0.35">
      <c r="A2293" s="2">
        <v>30424</v>
      </c>
      <c r="B2293" s="76" t="s">
        <v>2269</v>
      </c>
      <c r="C2293" s="76" t="s">
        <v>287</v>
      </c>
      <c r="D2293" s="76" t="s">
        <v>5240</v>
      </c>
      <c r="E2293" s="76">
        <v>500</v>
      </c>
      <c r="F2293" s="76">
        <v>12</v>
      </c>
      <c r="G2293" s="77">
        <v>6</v>
      </c>
      <c r="H2293" s="76" t="s">
        <v>3355</v>
      </c>
      <c r="I2293" s="77">
        <v>8.49</v>
      </c>
      <c r="J2293" s="2">
        <v>1</v>
      </c>
      <c r="K2293" s="119" cm="1">
        <f t="array" ref="K2293">ROUND(IF(C2293="Beer",SUM(LOOKUP(2,1/(SRP!$B$7:$B$9&lt;=E2293)/(SRP!$C$7:$C$9&gt;=E2293),SRP!$D$7:$D$9)*(G2293/100)*(E2293/1000)),IF(C2293="Spirits",SUM(LOOKUP(2,1/(SRP!$B$2:$B$6&lt;=E2293)/(SRP!$C$2:$C$6&gt;=E2293),SRP!$D$2:$D$6)*(G2293/100)*(E2293/1000)),IF(AND(C2293="Wine",D2293="Fortified Wines"),SUM(LOOKUP(2,1/(SRP!$B$20:$B$23&lt;=E2293)/(SRP!$C$20:$C$23&gt;=E2293),SRP!$D$20:$D$23)*(G2293/100)*(E2293/1000)),IF(C2293="Wine",SUM(LOOKUP(2,1/(SRP!$B$15:$B$19&lt;=E2293)/(SRP!$C$15:$C$19&gt;=E2293),SRP!$D$15:$D$19)*(G2293/100)*(E2293/1000)),IF(C2293="Ready to Drink",SUM(LOOKUP(2,1/(SRP!$B$10:$B$14&lt;=E2293)/(SRP!$C$10:$C$14&gt;=E2293),SRP!$D$10:$D$14)*(G2293/100)*(E2293/1000)),0))))),2)</f>
        <v>2.09</v>
      </c>
    </row>
    <row r="2294" spans="1:11" x14ac:dyDescent="0.35">
      <c r="A2294" s="2">
        <v>30433</v>
      </c>
      <c r="B2294" s="76" t="s">
        <v>2270</v>
      </c>
      <c r="C2294" s="76" t="s">
        <v>287</v>
      </c>
      <c r="D2294" s="76" t="s">
        <v>5266</v>
      </c>
      <c r="E2294" s="76">
        <v>473</v>
      </c>
      <c r="F2294" s="76">
        <v>24</v>
      </c>
      <c r="G2294" s="77">
        <v>5</v>
      </c>
      <c r="H2294" s="76" t="s">
        <v>3355</v>
      </c>
      <c r="I2294" s="77">
        <v>4.46</v>
      </c>
      <c r="J2294" s="2">
        <v>1</v>
      </c>
      <c r="K2294" s="119" cm="1">
        <f t="array" ref="K2294">ROUND(IF(C2294="Beer",SUM(LOOKUP(2,1/(SRP!$B$7:$B$9&lt;=E2294)/(SRP!$C$7:$C$9&gt;=E2294),SRP!$D$7:$D$9)*(G2294/100)*(E2294/1000)),IF(C2294="Spirits",SUM(LOOKUP(2,1/(SRP!$B$2:$B$6&lt;=E2294)/(SRP!$C$2:$C$6&gt;=E2294),SRP!$D$2:$D$6)*(G2294/100)*(E2294/1000)),IF(AND(C2294="Wine",D2294="Fortified Wines"),SUM(LOOKUP(2,1/(SRP!$B$20:$B$23&lt;=E2294)/(SRP!$C$20:$C$23&gt;=E2294),SRP!$D$20:$D$23)*(G2294/100)*(E2294/1000)),IF(C2294="Wine",SUM(LOOKUP(2,1/(SRP!$B$15:$B$19&lt;=E2294)/(SRP!$C$15:$C$19&gt;=E2294),SRP!$D$15:$D$19)*(G2294/100)*(E2294/1000)),IF(C2294="Ready to Drink",SUM(LOOKUP(2,1/(SRP!$B$10:$B$14&lt;=E2294)/(SRP!$C$10:$C$14&gt;=E2294),SRP!$D$10:$D$14)*(G2294/100)*(E2294/1000)),0))))),2)</f>
        <v>1.65</v>
      </c>
    </row>
    <row r="2295" spans="1:11" x14ac:dyDescent="0.35">
      <c r="A2295" s="2">
        <v>30433</v>
      </c>
      <c r="B2295" s="76" t="s">
        <v>2270</v>
      </c>
      <c r="C2295" s="76" t="s">
        <v>287</v>
      </c>
      <c r="D2295" s="76" t="s">
        <v>5266</v>
      </c>
      <c r="E2295" s="76">
        <v>473</v>
      </c>
      <c r="F2295" s="76">
        <v>24</v>
      </c>
      <c r="G2295" s="77">
        <v>5</v>
      </c>
      <c r="H2295" s="76" t="s">
        <v>3355</v>
      </c>
      <c r="I2295" s="77">
        <v>4.46</v>
      </c>
      <c r="J2295" s="2">
        <v>1</v>
      </c>
      <c r="K2295" s="119" cm="1">
        <f t="array" ref="K2295">ROUND(IF(C2295="Beer",SUM(LOOKUP(2,1/(SRP!$B$7:$B$9&lt;=E2295)/(SRP!$C$7:$C$9&gt;=E2295),SRP!$D$7:$D$9)*(G2295/100)*(E2295/1000)),IF(C2295="Spirits",SUM(LOOKUP(2,1/(SRP!$B$2:$B$6&lt;=E2295)/(SRP!$C$2:$C$6&gt;=E2295),SRP!$D$2:$D$6)*(G2295/100)*(E2295/1000)),IF(AND(C2295="Wine",D2295="Fortified Wines"),SUM(LOOKUP(2,1/(SRP!$B$20:$B$23&lt;=E2295)/(SRP!$C$20:$C$23&gt;=E2295),SRP!$D$20:$D$23)*(G2295/100)*(E2295/1000)),IF(C2295="Wine",SUM(LOOKUP(2,1/(SRP!$B$15:$B$19&lt;=E2295)/(SRP!$C$15:$C$19&gt;=E2295),SRP!$D$15:$D$19)*(G2295/100)*(E2295/1000)),IF(C2295="Ready to Drink",SUM(LOOKUP(2,1/(SRP!$B$10:$B$14&lt;=E2295)/(SRP!$C$10:$C$14&gt;=E2295),SRP!$D$10:$D$14)*(G2295/100)*(E2295/1000)),0))))),2)</f>
        <v>1.65</v>
      </c>
    </row>
    <row r="2296" spans="1:11" x14ac:dyDescent="0.35">
      <c r="A2296" s="2">
        <v>30439</v>
      </c>
      <c r="B2296" s="76" t="s">
        <v>2271</v>
      </c>
      <c r="C2296" s="76" t="s">
        <v>287</v>
      </c>
      <c r="D2296" s="76" t="s">
        <v>5240</v>
      </c>
      <c r="E2296" s="76">
        <v>473</v>
      </c>
      <c r="F2296" s="76">
        <v>24</v>
      </c>
      <c r="G2296" s="77">
        <v>5.6</v>
      </c>
      <c r="H2296" s="76" t="s">
        <v>3355</v>
      </c>
      <c r="I2296" s="77">
        <v>5.86</v>
      </c>
      <c r="J2296" s="2">
        <v>1</v>
      </c>
      <c r="K2296" s="119" cm="1">
        <f t="array" ref="K2296">ROUND(IF(C2296="Beer",SUM(LOOKUP(2,1/(SRP!$B$7:$B$9&lt;=E2296)/(SRP!$C$7:$C$9&gt;=E2296),SRP!$D$7:$D$9)*(G2296/100)*(E2296/1000)),IF(C2296="Spirits",SUM(LOOKUP(2,1/(SRP!$B$2:$B$6&lt;=E2296)/(SRP!$C$2:$C$6&gt;=E2296),SRP!$D$2:$D$6)*(G2296/100)*(E2296/1000)),IF(AND(C2296="Wine",D2296="Fortified Wines"),SUM(LOOKUP(2,1/(SRP!$B$20:$B$23&lt;=E2296)/(SRP!$C$20:$C$23&gt;=E2296),SRP!$D$20:$D$23)*(G2296/100)*(E2296/1000)),IF(C2296="Wine",SUM(LOOKUP(2,1/(SRP!$B$15:$B$19&lt;=E2296)/(SRP!$C$15:$C$19&gt;=E2296),SRP!$D$15:$D$19)*(G2296/100)*(E2296/1000)),IF(C2296="Ready to Drink",SUM(LOOKUP(2,1/(SRP!$B$10:$B$14&lt;=E2296)/(SRP!$C$10:$C$14&gt;=E2296),SRP!$D$10:$D$14)*(G2296/100)*(E2296/1000)),0))))),2)</f>
        <v>1.85</v>
      </c>
    </row>
    <row r="2297" spans="1:11" x14ac:dyDescent="0.35">
      <c r="A2297" s="2">
        <v>30439</v>
      </c>
      <c r="B2297" s="76" t="s">
        <v>2271</v>
      </c>
      <c r="C2297" s="76" t="s">
        <v>287</v>
      </c>
      <c r="D2297" s="76" t="s">
        <v>5240</v>
      </c>
      <c r="E2297" s="76">
        <v>473</v>
      </c>
      <c r="F2297" s="76">
        <v>24</v>
      </c>
      <c r="G2297" s="77">
        <v>5.6</v>
      </c>
      <c r="H2297" s="76" t="s">
        <v>3355</v>
      </c>
      <c r="I2297" s="77">
        <v>5.86</v>
      </c>
      <c r="J2297" s="2">
        <v>1</v>
      </c>
      <c r="K2297" s="119" cm="1">
        <f t="array" ref="K2297">ROUND(IF(C2297="Beer",SUM(LOOKUP(2,1/(SRP!$B$7:$B$9&lt;=E2297)/(SRP!$C$7:$C$9&gt;=E2297),SRP!$D$7:$D$9)*(G2297/100)*(E2297/1000)),IF(C2297="Spirits",SUM(LOOKUP(2,1/(SRP!$B$2:$B$6&lt;=E2297)/(SRP!$C$2:$C$6&gt;=E2297),SRP!$D$2:$D$6)*(G2297/100)*(E2297/1000)),IF(AND(C2297="Wine",D2297="Fortified Wines"),SUM(LOOKUP(2,1/(SRP!$B$20:$B$23&lt;=E2297)/(SRP!$C$20:$C$23&gt;=E2297),SRP!$D$20:$D$23)*(G2297/100)*(E2297/1000)),IF(C2297="Wine",SUM(LOOKUP(2,1/(SRP!$B$15:$B$19&lt;=E2297)/(SRP!$C$15:$C$19&gt;=E2297),SRP!$D$15:$D$19)*(G2297/100)*(E2297/1000)),IF(C2297="Ready to Drink",SUM(LOOKUP(2,1/(SRP!$B$10:$B$14&lt;=E2297)/(SRP!$C$10:$C$14&gt;=E2297),SRP!$D$10:$D$14)*(G2297/100)*(E2297/1000)),0))))),2)</f>
        <v>1.85</v>
      </c>
    </row>
    <row r="2298" spans="1:11" x14ac:dyDescent="0.35">
      <c r="A2298" s="2">
        <v>30452</v>
      </c>
      <c r="B2298" s="76" t="s">
        <v>2470</v>
      </c>
      <c r="C2298" s="76" t="s">
        <v>286</v>
      </c>
      <c r="D2298" s="76" t="s">
        <v>5236</v>
      </c>
      <c r="E2298" s="76">
        <v>750</v>
      </c>
      <c r="F2298" s="76">
        <v>12</v>
      </c>
      <c r="G2298" s="77">
        <v>13.9</v>
      </c>
      <c r="H2298" s="76" t="s">
        <v>6283</v>
      </c>
      <c r="I2298" s="77">
        <v>18.489999999999998</v>
      </c>
      <c r="J2298" s="2">
        <v>1</v>
      </c>
      <c r="K2298" s="119" cm="1">
        <f t="array" ref="K2298">ROUND(IF(C2298="Beer",SUM(LOOKUP(2,1/(SRP!$B$7:$B$9&lt;=E2298)/(SRP!$C$7:$C$9&gt;=E2298),SRP!$D$7:$D$9)*(G2298/100)*(E2298/1000)),IF(C2298="Spirits",SUM(LOOKUP(2,1/(SRP!$B$2:$B$6&lt;=E2298)/(SRP!$C$2:$C$6&gt;=E2298),SRP!$D$2:$D$6)*(G2298/100)*(E2298/1000)),IF(AND(C2298="Wine",D2298="Fortified Wines"),SUM(LOOKUP(2,1/(SRP!$B$20:$B$23&lt;=E2298)/(SRP!$C$20:$C$23&gt;=E2298),SRP!$D$20:$D$23)*(G2298/100)*(E2298/1000)),IF(C2298="Wine",SUM(LOOKUP(2,1/(SRP!$B$15:$B$19&lt;=E2298)/(SRP!$C$15:$C$19&gt;=E2298),SRP!$D$15:$D$19)*(G2298/100)*(E2298/1000)),IF(C2298="Ready to Drink",SUM(LOOKUP(2,1/(SRP!$B$10:$B$14&lt;=E2298)/(SRP!$C$10:$C$14&gt;=E2298),SRP!$D$10:$D$14)*(G2298/100)*(E2298/1000)),0))))),2)</f>
        <v>7.28</v>
      </c>
    </row>
    <row r="2299" spans="1:11" x14ac:dyDescent="0.35">
      <c r="A2299" s="2">
        <v>30453</v>
      </c>
      <c r="B2299" s="76" t="s">
        <v>2471</v>
      </c>
      <c r="C2299" s="76" t="s">
        <v>285</v>
      </c>
      <c r="D2299" s="76" t="s">
        <v>5273</v>
      </c>
      <c r="E2299" s="76">
        <v>750</v>
      </c>
      <c r="F2299" s="76">
        <v>12</v>
      </c>
      <c r="G2299" s="77">
        <v>17</v>
      </c>
      <c r="H2299" s="76" t="s">
        <v>3280</v>
      </c>
      <c r="I2299" s="77">
        <v>36.49</v>
      </c>
      <c r="J2299" s="2">
        <v>1</v>
      </c>
      <c r="K2299" s="119" cm="1">
        <f t="array" ref="K2299">ROUND(IF(C2299="Beer",SUM(LOOKUP(2,1/(SRP!$B$7:$B$9&lt;=E2299)/(SRP!$C$7:$C$9&gt;=E2299),SRP!$D$7:$D$9)*(G2299/100)*(E2299/1000)),IF(C2299="Spirits",SUM(LOOKUP(2,1/(SRP!$B$2:$B$6&lt;=E2299)/(SRP!$C$2:$C$6&gt;=E2299),SRP!$D$2:$D$6)*(G2299/100)*(E2299/1000)),IF(AND(C2299="Wine",D2299="Fortified Wines"),SUM(LOOKUP(2,1/(SRP!$B$20:$B$23&lt;=E2299)/(SRP!$C$20:$C$23&gt;=E2299),SRP!$D$20:$D$23)*(G2299/100)*(E2299/1000)),IF(C2299="Wine",SUM(LOOKUP(2,1/(SRP!$B$15:$B$19&lt;=E2299)/(SRP!$C$15:$C$19&gt;=E2299),SRP!$D$15:$D$19)*(G2299/100)*(E2299/1000)),IF(C2299="Ready to Drink",SUM(LOOKUP(2,1/(SRP!$B$10:$B$14&lt;=E2299)/(SRP!$C$10:$C$14&gt;=E2299),SRP!$D$10:$D$14)*(G2299/100)*(E2299/1000)),0))))),2)</f>
        <v>8.9</v>
      </c>
    </row>
    <row r="2300" spans="1:11" x14ac:dyDescent="0.35">
      <c r="A2300" s="2">
        <v>30464</v>
      </c>
      <c r="B2300" s="76" t="s">
        <v>2204</v>
      </c>
      <c r="C2300" s="76" t="s">
        <v>287</v>
      </c>
      <c r="D2300" s="76" t="s">
        <v>5240</v>
      </c>
      <c r="E2300" s="76">
        <v>1892</v>
      </c>
      <c r="F2300" s="76">
        <v>6</v>
      </c>
      <c r="G2300" s="77">
        <v>6</v>
      </c>
      <c r="H2300" s="76" t="s">
        <v>3301</v>
      </c>
      <c r="I2300" s="77">
        <v>13.75</v>
      </c>
      <c r="J2300" s="2">
        <v>4</v>
      </c>
      <c r="K2300" s="119" cm="1">
        <f t="array" ref="K2300">ROUND(IF(C2300="Beer",SUM(LOOKUP(2,1/(SRP!$B$7:$B$9&lt;=E2300)/(SRP!$C$7:$C$9&gt;=E2300),SRP!$D$7:$D$9)*(G2300/100)*(E2300/1000)),IF(C2300="Spirits",SUM(LOOKUP(2,1/(SRP!$B$2:$B$6&lt;=E2300)/(SRP!$C$2:$C$6&gt;=E2300),SRP!$D$2:$D$6)*(G2300/100)*(E2300/1000)),IF(AND(C2300="Wine",D2300="Fortified Wines"),SUM(LOOKUP(2,1/(SRP!$B$20:$B$23&lt;=E2300)/(SRP!$C$20:$C$23&gt;=E2300),SRP!$D$20:$D$23)*(G2300/100)*(E2300/1000)),IF(C2300="Wine",SUM(LOOKUP(2,1/(SRP!$B$15:$B$19&lt;=E2300)/(SRP!$C$15:$C$19&gt;=E2300),SRP!$D$15:$D$19)*(G2300/100)*(E2300/1000)),IF(C2300="Ready to Drink",SUM(LOOKUP(2,1/(SRP!$B$10:$B$14&lt;=E2300)/(SRP!$C$10:$C$14&gt;=E2300),SRP!$D$10:$D$14)*(G2300/100)*(E2300/1000)),0))))),2)</f>
        <v>7.92</v>
      </c>
    </row>
    <row r="2301" spans="1:11" x14ac:dyDescent="0.35">
      <c r="A2301" s="2">
        <v>30464</v>
      </c>
      <c r="B2301" s="76" t="s">
        <v>2204</v>
      </c>
      <c r="C2301" s="76" t="s">
        <v>287</v>
      </c>
      <c r="D2301" s="76" t="s">
        <v>5240</v>
      </c>
      <c r="E2301" s="76">
        <v>1892</v>
      </c>
      <c r="F2301" s="76">
        <v>6</v>
      </c>
      <c r="G2301" s="77">
        <v>6</v>
      </c>
      <c r="H2301" s="76" t="s">
        <v>3301</v>
      </c>
      <c r="I2301" s="77">
        <v>13.75</v>
      </c>
      <c r="J2301" s="2">
        <v>4</v>
      </c>
      <c r="K2301" s="119" cm="1">
        <f t="array" ref="K2301">ROUND(IF(C2301="Beer",SUM(LOOKUP(2,1/(SRP!$B$7:$B$9&lt;=E2301)/(SRP!$C$7:$C$9&gt;=E2301),SRP!$D$7:$D$9)*(G2301/100)*(E2301/1000)),IF(C2301="Spirits",SUM(LOOKUP(2,1/(SRP!$B$2:$B$6&lt;=E2301)/(SRP!$C$2:$C$6&gt;=E2301),SRP!$D$2:$D$6)*(G2301/100)*(E2301/1000)),IF(AND(C2301="Wine",D2301="Fortified Wines"),SUM(LOOKUP(2,1/(SRP!$B$20:$B$23&lt;=E2301)/(SRP!$C$20:$C$23&gt;=E2301),SRP!$D$20:$D$23)*(G2301/100)*(E2301/1000)),IF(C2301="Wine",SUM(LOOKUP(2,1/(SRP!$B$15:$B$19&lt;=E2301)/(SRP!$C$15:$C$19&gt;=E2301),SRP!$D$15:$D$19)*(G2301/100)*(E2301/1000)),IF(C2301="Ready to Drink",SUM(LOOKUP(2,1/(SRP!$B$10:$B$14&lt;=E2301)/(SRP!$C$10:$C$14&gt;=E2301),SRP!$D$10:$D$14)*(G2301/100)*(E2301/1000)),0))))),2)</f>
        <v>7.92</v>
      </c>
    </row>
    <row r="2302" spans="1:11" x14ac:dyDescent="0.35">
      <c r="A2302" s="2">
        <v>30510</v>
      </c>
      <c r="B2302" s="76" t="s">
        <v>2473</v>
      </c>
      <c r="C2302" s="76" t="s">
        <v>286</v>
      </c>
      <c r="D2302" s="76" t="s">
        <v>5245</v>
      </c>
      <c r="E2302" s="76">
        <v>200</v>
      </c>
      <c r="F2302" s="76">
        <v>24</v>
      </c>
      <c r="G2302" s="77">
        <v>7</v>
      </c>
      <c r="H2302" s="76" t="s">
        <v>3318</v>
      </c>
      <c r="I2302" s="77">
        <v>4.49</v>
      </c>
      <c r="J2302" s="2">
        <v>1</v>
      </c>
      <c r="K2302" s="119" cm="1">
        <f t="array" ref="K2302">ROUND(IF(C2302="Beer",SUM(LOOKUP(2,1/(SRP!$B$7:$B$9&lt;=E2302)/(SRP!$C$7:$C$9&gt;=E2302),SRP!$D$7:$D$9)*(G2302/100)*(E2302/1000)),IF(C2302="Spirits",SUM(LOOKUP(2,1/(SRP!$B$2:$B$6&lt;=E2302)/(SRP!$C$2:$C$6&gt;=E2302),SRP!$D$2:$D$6)*(G2302/100)*(E2302/1000)),IF(AND(C2302="Wine",D2302="Fortified Wines"),SUM(LOOKUP(2,1/(SRP!$B$20:$B$23&lt;=E2302)/(SRP!$C$20:$C$23&gt;=E2302),SRP!$D$20:$D$23)*(G2302/100)*(E2302/1000)),IF(C2302="Wine",SUM(LOOKUP(2,1/(SRP!$B$15:$B$19&lt;=E2302)/(SRP!$C$15:$C$19&gt;=E2302),SRP!$D$15:$D$19)*(G2302/100)*(E2302/1000)),IF(C2302="Ready to Drink",SUM(LOOKUP(2,1/(SRP!$B$10:$B$14&lt;=E2302)/(SRP!$C$10:$C$14&gt;=E2302),SRP!$D$10:$D$14)*(G2302/100)*(E2302/1000)),0))))),2)</f>
        <v>1.41</v>
      </c>
    </row>
    <row r="2303" spans="1:11" x14ac:dyDescent="0.35">
      <c r="A2303" s="2">
        <v>30542</v>
      </c>
      <c r="B2303" s="76" t="s">
        <v>4042</v>
      </c>
      <c r="C2303" s="76" t="s">
        <v>286</v>
      </c>
      <c r="D2303" s="76" t="s">
        <v>5232</v>
      </c>
      <c r="E2303" s="76">
        <v>750</v>
      </c>
      <c r="F2303" s="76">
        <v>6</v>
      </c>
      <c r="G2303" s="77">
        <v>11.5</v>
      </c>
      <c r="H2303" s="76" t="s">
        <v>3283</v>
      </c>
      <c r="I2303" s="77">
        <v>17.989999999999998</v>
      </c>
      <c r="J2303" s="2">
        <v>1</v>
      </c>
      <c r="K2303" s="119" cm="1">
        <f t="array" ref="K2303">ROUND(IF(C2303="Beer",SUM(LOOKUP(2,1/(SRP!$B$7:$B$9&lt;=E2303)/(SRP!$C$7:$C$9&gt;=E2303),SRP!$D$7:$D$9)*(G2303/100)*(E2303/1000)),IF(C2303="Spirits",SUM(LOOKUP(2,1/(SRP!$B$2:$B$6&lt;=E2303)/(SRP!$C$2:$C$6&gt;=E2303),SRP!$D$2:$D$6)*(G2303/100)*(E2303/1000)),IF(AND(C2303="Wine",D2303="Fortified Wines"),SUM(LOOKUP(2,1/(SRP!$B$20:$B$23&lt;=E2303)/(SRP!$C$20:$C$23&gt;=E2303),SRP!$D$20:$D$23)*(G2303/100)*(E2303/1000)),IF(C2303="Wine",SUM(LOOKUP(2,1/(SRP!$B$15:$B$19&lt;=E2303)/(SRP!$C$15:$C$19&gt;=E2303),SRP!$D$15:$D$19)*(G2303/100)*(E2303/1000)),IF(C2303="Ready to Drink",SUM(LOOKUP(2,1/(SRP!$B$10:$B$14&lt;=E2303)/(SRP!$C$10:$C$14&gt;=E2303),SRP!$D$10:$D$14)*(G2303/100)*(E2303/1000)),0))))),2)</f>
        <v>6.02</v>
      </c>
    </row>
    <row r="2304" spans="1:11" x14ac:dyDescent="0.35">
      <c r="A2304" s="2">
        <v>30550</v>
      </c>
      <c r="B2304" s="76" t="s">
        <v>2272</v>
      </c>
      <c r="C2304" s="76" t="s">
        <v>287</v>
      </c>
      <c r="D2304" s="76" t="s">
        <v>5230</v>
      </c>
      <c r="E2304" s="76">
        <v>2130</v>
      </c>
      <c r="F2304" s="76">
        <v>4</v>
      </c>
      <c r="G2304" s="77">
        <v>4.5</v>
      </c>
      <c r="H2304" s="76" t="s">
        <v>3355</v>
      </c>
      <c r="I2304" s="77">
        <v>18.100000000000001</v>
      </c>
      <c r="J2304" s="2">
        <v>6</v>
      </c>
      <c r="K2304" s="119" cm="1">
        <f t="array" ref="K2304">ROUND(IF(C2304="Beer",SUM(LOOKUP(2,1/(SRP!$B$7:$B$9&lt;=E2304)/(SRP!$C$7:$C$9&gt;=E2304),SRP!$D$7:$D$9)*(G2304/100)*(E2304/1000)),IF(C2304="Spirits",SUM(LOOKUP(2,1/(SRP!$B$2:$B$6&lt;=E2304)/(SRP!$C$2:$C$6&gt;=E2304),SRP!$D$2:$D$6)*(G2304/100)*(E2304/1000)),IF(AND(C2304="Wine",D2304="Fortified Wines"),SUM(LOOKUP(2,1/(SRP!$B$20:$B$23&lt;=E2304)/(SRP!$C$20:$C$23&gt;=E2304),SRP!$D$20:$D$23)*(G2304/100)*(E2304/1000)),IF(C2304="Wine",SUM(LOOKUP(2,1/(SRP!$B$15:$B$19&lt;=E2304)/(SRP!$C$15:$C$19&gt;=E2304),SRP!$D$15:$D$19)*(G2304/100)*(E2304/1000)),IF(C2304="Ready to Drink",SUM(LOOKUP(2,1/(SRP!$B$10:$B$14&lt;=E2304)/(SRP!$C$10:$C$14&gt;=E2304),SRP!$D$10:$D$14)*(G2304/100)*(E2304/1000)),0))))),2)</f>
        <v>6.69</v>
      </c>
    </row>
    <row r="2305" spans="1:11" x14ac:dyDescent="0.35">
      <c r="A2305" s="2">
        <v>30550</v>
      </c>
      <c r="B2305" s="76" t="s">
        <v>2272</v>
      </c>
      <c r="C2305" s="76" t="s">
        <v>287</v>
      </c>
      <c r="D2305" s="76" t="s">
        <v>5230</v>
      </c>
      <c r="E2305" s="76">
        <v>2130</v>
      </c>
      <c r="F2305" s="76">
        <v>4</v>
      </c>
      <c r="G2305" s="77">
        <v>4.5</v>
      </c>
      <c r="H2305" s="76" t="s">
        <v>3355</v>
      </c>
      <c r="I2305" s="77">
        <v>18.100000000000001</v>
      </c>
      <c r="J2305" s="2">
        <v>6</v>
      </c>
      <c r="K2305" s="119" cm="1">
        <f t="array" ref="K2305">ROUND(IF(C2305="Beer",SUM(LOOKUP(2,1/(SRP!$B$7:$B$9&lt;=E2305)/(SRP!$C$7:$C$9&gt;=E2305),SRP!$D$7:$D$9)*(G2305/100)*(E2305/1000)),IF(C2305="Spirits",SUM(LOOKUP(2,1/(SRP!$B$2:$B$6&lt;=E2305)/(SRP!$C$2:$C$6&gt;=E2305),SRP!$D$2:$D$6)*(G2305/100)*(E2305/1000)),IF(AND(C2305="Wine",D2305="Fortified Wines"),SUM(LOOKUP(2,1/(SRP!$B$20:$B$23&lt;=E2305)/(SRP!$C$20:$C$23&gt;=E2305),SRP!$D$20:$D$23)*(G2305/100)*(E2305/1000)),IF(C2305="Wine",SUM(LOOKUP(2,1/(SRP!$B$15:$B$19&lt;=E2305)/(SRP!$C$15:$C$19&gt;=E2305),SRP!$D$15:$D$19)*(G2305/100)*(E2305/1000)),IF(C2305="Ready to Drink",SUM(LOOKUP(2,1/(SRP!$B$10:$B$14&lt;=E2305)/(SRP!$C$10:$C$14&gt;=E2305),SRP!$D$10:$D$14)*(G2305/100)*(E2305/1000)),0))))),2)</f>
        <v>6.69</v>
      </c>
    </row>
    <row r="2306" spans="1:11" x14ac:dyDescent="0.35">
      <c r="A2306" s="2">
        <v>30552</v>
      </c>
      <c r="B2306" s="76" t="s">
        <v>2273</v>
      </c>
      <c r="C2306" s="76" t="s">
        <v>287</v>
      </c>
      <c r="D2306" s="76" t="s">
        <v>5266</v>
      </c>
      <c r="E2306" s="76">
        <v>2130</v>
      </c>
      <c r="F2306" s="76">
        <v>4</v>
      </c>
      <c r="G2306" s="77">
        <v>5</v>
      </c>
      <c r="H2306" s="76" t="s">
        <v>3355</v>
      </c>
      <c r="I2306" s="77">
        <v>18.100000000000001</v>
      </c>
      <c r="J2306" s="2">
        <v>6</v>
      </c>
      <c r="K2306" s="119" cm="1">
        <f t="array" ref="K2306">ROUND(IF(C2306="Beer",SUM(LOOKUP(2,1/(SRP!$B$7:$B$9&lt;=E2306)/(SRP!$C$7:$C$9&gt;=E2306),SRP!$D$7:$D$9)*(G2306/100)*(E2306/1000)),IF(C2306="Spirits",SUM(LOOKUP(2,1/(SRP!$B$2:$B$6&lt;=E2306)/(SRP!$C$2:$C$6&gt;=E2306),SRP!$D$2:$D$6)*(G2306/100)*(E2306/1000)),IF(AND(C2306="Wine",D2306="Fortified Wines"),SUM(LOOKUP(2,1/(SRP!$B$20:$B$23&lt;=E2306)/(SRP!$C$20:$C$23&gt;=E2306),SRP!$D$20:$D$23)*(G2306/100)*(E2306/1000)),IF(C2306="Wine",SUM(LOOKUP(2,1/(SRP!$B$15:$B$19&lt;=E2306)/(SRP!$C$15:$C$19&gt;=E2306),SRP!$D$15:$D$19)*(G2306/100)*(E2306/1000)),IF(C2306="Ready to Drink",SUM(LOOKUP(2,1/(SRP!$B$10:$B$14&lt;=E2306)/(SRP!$C$10:$C$14&gt;=E2306),SRP!$D$10:$D$14)*(G2306/100)*(E2306/1000)),0))))),2)</f>
        <v>7.43</v>
      </c>
    </row>
    <row r="2307" spans="1:11" x14ac:dyDescent="0.35">
      <c r="A2307" s="2">
        <v>30552</v>
      </c>
      <c r="B2307" s="76" t="s">
        <v>2273</v>
      </c>
      <c r="C2307" s="76" t="s">
        <v>287</v>
      </c>
      <c r="D2307" s="76" t="s">
        <v>5266</v>
      </c>
      <c r="E2307" s="76">
        <v>2130</v>
      </c>
      <c r="F2307" s="76">
        <v>4</v>
      </c>
      <c r="G2307" s="77">
        <v>5</v>
      </c>
      <c r="H2307" s="76" t="s">
        <v>3355</v>
      </c>
      <c r="I2307" s="77">
        <v>18.100000000000001</v>
      </c>
      <c r="J2307" s="2">
        <v>6</v>
      </c>
      <c r="K2307" s="119" cm="1">
        <f t="array" ref="K2307">ROUND(IF(C2307="Beer",SUM(LOOKUP(2,1/(SRP!$B$7:$B$9&lt;=E2307)/(SRP!$C$7:$C$9&gt;=E2307),SRP!$D$7:$D$9)*(G2307/100)*(E2307/1000)),IF(C2307="Spirits",SUM(LOOKUP(2,1/(SRP!$B$2:$B$6&lt;=E2307)/(SRP!$C$2:$C$6&gt;=E2307),SRP!$D$2:$D$6)*(G2307/100)*(E2307/1000)),IF(AND(C2307="Wine",D2307="Fortified Wines"),SUM(LOOKUP(2,1/(SRP!$B$20:$B$23&lt;=E2307)/(SRP!$C$20:$C$23&gt;=E2307),SRP!$D$20:$D$23)*(G2307/100)*(E2307/1000)),IF(C2307="Wine",SUM(LOOKUP(2,1/(SRP!$B$15:$B$19&lt;=E2307)/(SRP!$C$15:$C$19&gt;=E2307),SRP!$D$15:$D$19)*(G2307/100)*(E2307/1000)),IF(C2307="Ready to Drink",SUM(LOOKUP(2,1/(SRP!$B$10:$B$14&lt;=E2307)/(SRP!$C$10:$C$14&gt;=E2307),SRP!$D$10:$D$14)*(G2307/100)*(E2307/1000)),0))))),2)</f>
        <v>7.43</v>
      </c>
    </row>
    <row r="2308" spans="1:11" x14ac:dyDescent="0.35">
      <c r="A2308" s="2">
        <v>30553</v>
      </c>
      <c r="B2308" s="76" t="s">
        <v>2274</v>
      </c>
      <c r="C2308" s="76" t="s">
        <v>287</v>
      </c>
      <c r="D2308" s="76" t="s">
        <v>5240</v>
      </c>
      <c r="E2308" s="76">
        <v>650</v>
      </c>
      <c r="F2308" s="76">
        <v>12</v>
      </c>
      <c r="G2308" s="77">
        <v>6.5</v>
      </c>
      <c r="H2308" s="76" t="s">
        <v>3355</v>
      </c>
      <c r="I2308" s="77">
        <v>8.25</v>
      </c>
      <c r="J2308" s="2">
        <v>1</v>
      </c>
      <c r="K2308" s="119" cm="1">
        <f t="array" ref="K2308">ROUND(IF(C2308="Beer",SUM(LOOKUP(2,1/(SRP!$B$7:$B$9&lt;=E2308)/(SRP!$C$7:$C$9&gt;=E2308),SRP!$D$7:$D$9)*(G2308/100)*(E2308/1000)),IF(C2308="Spirits",SUM(LOOKUP(2,1/(SRP!$B$2:$B$6&lt;=E2308)/(SRP!$C$2:$C$6&gt;=E2308),SRP!$D$2:$D$6)*(G2308/100)*(E2308/1000)),IF(AND(C2308="Wine",D2308="Fortified Wines"),SUM(LOOKUP(2,1/(SRP!$B$20:$B$23&lt;=E2308)/(SRP!$C$20:$C$23&gt;=E2308),SRP!$D$20:$D$23)*(G2308/100)*(E2308/1000)),IF(C2308="Wine",SUM(LOOKUP(2,1/(SRP!$B$15:$B$19&lt;=E2308)/(SRP!$C$15:$C$19&gt;=E2308),SRP!$D$15:$D$19)*(G2308/100)*(E2308/1000)),IF(C2308="Ready to Drink",SUM(LOOKUP(2,1/(SRP!$B$10:$B$14&lt;=E2308)/(SRP!$C$10:$C$14&gt;=E2308),SRP!$D$10:$D$14)*(G2308/100)*(E2308/1000)),0))))),2)</f>
        <v>2.95</v>
      </c>
    </row>
    <row r="2309" spans="1:11" x14ac:dyDescent="0.35">
      <c r="A2309" s="2">
        <v>30553</v>
      </c>
      <c r="B2309" s="76" t="s">
        <v>2274</v>
      </c>
      <c r="C2309" s="76" t="s">
        <v>287</v>
      </c>
      <c r="D2309" s="76" t="s">
        <v>5240</v>
      </c>
      <c r="E2309" s="76">
        <v>650</v>
      </c>
      <c r="F2309" s="76">
        <v>12</v>
      </c>
      <c r="G2309" s="77">
        <v>6.5</v>
      </c>
      <c r="H2309" s="76" t="s">
        <v>3355</v>
      </c>
      <c r="I2309" s="77">
        <v>8.25</v>
      </c>
      <c r="J2309" s="2">
        <v>1</v>
      </c>
      <c r="K2309" s="119" cm="1">
        <f t="array" ref="K2309">ROUND(IF(C2309="Beer",SUM(LOOKUP(2,1/(SRP!$B$7:$B$9&lt;=E2309)/(SRP!$C$7:$C$9&gt;=E2309),SRP!$D$7:$D$9)*(G2309/100)*(E2309/1000)),IF(C2309="Spirits",SUM(LOOKUP(2,1/(SRP!$B$2:$B$6&lt;=E2309)/(SRP!$C$2:$C$6&gt;=E2309),SRP!$D$2:$D$6)*(G2309/100)*(E2309/1000)),IF(AND(C2309="Wine",D2309="Fortified Wines"),SUM(LOOKUP(2,1/(SRP!$B$20:$B$23&lt;=E2309)/(SRP!$C$20:$C$23&gt;=E2309),SRP!$D$20:$D$23)*(G2309/100)*(E2309/1000)),IF(C2309="Wine",SUM(LOOKUP(2,1/(SRP!$B$15:$B$19&lt;=E2309)/(SRP!$C$15:$C$19&gt;=E2309),SRP!$D$15:$D$19)*(G2309/100)*(E2309/1000)),IF(C2309="Ready to Drink",SUM(LOOKUP(2,1/(SRP!$B$10:$B$14&lt;=E2309)/(SRP!$C$10:$C$14&gt;=E2309),SRP!$D$10:$D$14)*(G2309/100)*(E2309/1000)),0))))),2)</f>
        <v>2.95</v>
      </c>
    </row>
    <row r="2310" spans="1:11" x14ac:dyDescent="0.35">
      <c r="A2310" s="2">
        <v>30568</v>
      </c>
      <c r="B2310" s="76" t="s">
        <v>2474</v>
      </c>
      <c r="C2310" s="76" t="s">
        <v>286</v>
      </c>
      <c r="D2310" s="76" t="s">
        <v>5251</v>
      </c>
      <c r="E2310" s="76">
        <v>750</v>
      </c>
      <c r="F2310" s="76">
        <v>12</v>
      </c>
      <c r="G2310" s="77">
        <v>20</v>
      </c>
      <c r="H2310" s="76" t="s">
        <v>6283</v>
      </c>
      <c r="I2310" s="77">
        <v>25.99</v>
      </c>
      <c r="J2310" s="2">
        <v>1</v>
      </c>
      <c r="K2310" s="119" cm="1">
        <f t="array" ref="K2310">ROUND(IF(C2310="Beer",SUM(LOOKUP(2,1/(SRP!$B$7:$B$9&lt;=E2310)/(SRP!$C$7:$C$9&gt;=E2310),SRP!$D$7:$D$9)*(G2310/100)*(E2310/1000)),IF(C2310="Spirits",SUM(LOOKUP(2,1/(SRP!$B$2:$B$6&lt;=E2310)/(SRP!$C$2:$C$6&gt;=E2310),SRP!$D$2:$D$6)*(G2310/100)*(E2310/1000)),IF(AND(C2310="Wine",D2310="Fortified Wines"),SUM(LOOKUP(2,1/(SRP!$B$20:$B$23&lt;=E2310)/(SRP!$C$20:$C$23&gt;=E2310),SRP!$D$20:$D$23)*(G2310/100)*(E2310/1000)),IF(C2310="Wine",SUM(LOOKUP(2,1/(SRP!$B$15:$B$19&lt;=E2310)/(SRP!$C$15:$C$19&gt;=E2310),SRP!$D$15:$D$19)*(G2310/100)*(E2310/1000)),IF(C2310="Ready to Drink",SUM(LOOKUP(2,1/(SRP!$B$10:$B$14&lt;=E2310)/(SRP!$C$10:$C$14&gt;=E2310),SRP!$D$10:$D$14)*(G2310/100)*(E2310/1000)),0))))),2)</f>
        <v>10.47</v>
      </c>
    </row>
    <row r="2311" spans="1:11" x14ac:dyDescent="0.35">
      <c r="A2311" s="2">
        <v>30575</v>
      </c>
      <c r="B2311" s="76" t="s">
        <v>2205</v>
      </c>
      <c r="C2311" s="76" t="s">
        <v>287</v>
      </c>
      <c r="D2311" s="76" t="s">
        <v>5292</v>
      </c>
      <c r="E2311" s="76">
        <v>473</v>
      </c>
      <c r="F2311" s="76">
        <v>24</v>
      </c>
      <c r="G2311" s="77">
        <v>4</v>
      </c>
      <c r="H2311" s="76" t="s">
        <v>3325</v>
      </c>
      <c r="I2311" s="77">
        <v>3.89</v>
      </c>
      <c r="J2311" s="2">
        <v>1</v>
      </c>
      <c r="K2311" s="119" cm="1">
        <f t="array" ref="K2311">ROUND(IF(C2311="Beer",SUM(LOOKUP(2,1/(SRP!$B$7:$B$9&lt;=E2311)/(SRP!$C$7:$C$9&gt;=E2311),SRP!$D$7:$D$9)*(G2311/100)*(E2311/1000)),IF(C2311="Spirits",SUM(LOOKUP(2,1/(SRP!$B$2:$B$6&lt;=E2311)/(SRP!$C$2:$C$6&gt;=E2311),SRP!$D$2:$D$6)*(G2311/100)*(E2311/1000)),IF(AND(C2311="Wine",D2311="Fortified Wines"),SUM(LOOKUP(2,1/(SRP!$B$20:$B$23&lt;=E2311)/(SRP!$C$20:$C$23&gt;=E2311),SRP!$D$20:$D$23)*(G2311/100)*(E2311/1000)),IF(C2311="Wine",SUM(LOOKUP(2,1/(SRP!$B$15:$B$19&lt;=E2311)/(SRP!$C$15:$C$19&gt;=E2311),SRP!$D$15:$D$19)*(G2311/100)*(E2311/1000)),IF(C2311="Ready to Drink",SUM(LOOKUP(2,1/(SRP!$B$10:$B$14&lt;=E2311)/(SRP!$C$10:$C$14&gt;=E2311),SRP!$D$10:$D$14)*(G2311/100)*(E2311/1000)),0))))),2)</f>
        <v>1.32</v>
      </c>
    </row>
    <row r="2312" spans="1:11" x14ac:dyDescent="0.35">
      <c r="A2312" s="2">
        <v>30575</v>
      </c>
      <c r="B2312" s="76" t="s">
        <v>2205</v>
      </c>
      <c r="C2312" s="76" t="s">
        <v>287</v>
      </c>
      <c r="D2312" s="76" t="s">
        <v>5292</v>
      </c>
      <c r="E2312" s="76">
        <v>473</v>
      </c>
      <c r="F2312" s="76">
        <v>24</v>
      </c>
      <c r="G2312" s="77">
        <v>4</v>
      </c>
      <c r="H2312" s="76" t="s">
        <v>3325</v>
      </c>
      <c r="I2312" s="77">
        <v>3.89</v>
      </c>
      <c r="J2312" s="2">
        <v>1</v>
      </c>
      <c r="K2312" s="119" cm="1">
        <f t="array" ref="K2312">ROUND(IF(C2312="Beer",SUM(LOOKUP(2,1/(SRP!$B$7:$B$9&lt;=E2312)/(SRP!$C$7:$C$9&gt;=E2312),SRP!$D$7:$D$9)*(G2312/100)*(E2312/1000)),IF(C2312="Spirits",SUM(LOOKUP(2,1/(SRP!$B$2:$B$6&lt;=E2312)/(SRP!$C$2:$C$6&gt;=E2312),SRP!$D$2:$D$6)*(G2312/100)*(E2312/1000)),IF(AND(C2312="Wine",D2312="Fortified Wines"),SUM(LOOKUP(2,1/(SRP!$B$20:$B$23&lt;=E2312)/(SRP!$C$20:$C$23&gt;=E2312),SRP!$D$20:$D$23)*(G2312/100)*(E2312/1000)),IF(C2312="Wine",SUM(LOOKUP(2,1/(SRP!$B$15:$B$19&lt;=E2312)/(SRP!$C$15:$C$19&gt;=E2312),SRP!$D$15:$D$19)*(G2312/100)*(E2312/1000)),IF(C2312="Ready to Drink",SUM(LOOKUP(2,1/(SRP!$B$10:$B$14&lt;=E2312)/(SRP!$C$10:$C$14&gt;=E2312),SRP!$D$10:$D$14)*(G2312/100)*(E2312/1000)),0))))),2)</f>
        <v>1.32</v>
      </c>
    </row>
    <row r="2313" spans="1:11" x14ac:dyDescent="0.35">
      <c r="A2313" s="2">
        <v>30578</v>
      </c>
      <c r="B2313" s="76" t="s">
        <v>2475</v>
      </c>
      <c r="C2313" s="76" t="s">
        <v>286</v>
      </c>
      <c r="D2313" s="76" t="s">
        <v>5236</v>
      </c>
      <c r="E2313" s="76">
        <v>750</v>
      </c>
      <c r="F2313" s="76">
        <v>12</v>
      </c>
      <c r="G2313" s="77">
        <v>13.5</v>
      </c>
      <c r="H2313" s="76" t="s">
        <v>3300</v>
      </c>
      <c r="I2313" s="77">
        <v>14.49</v>
      </c>
      <c r="J2313" s="2">
        <v>1</v>
      </c>
      <c r="K2313" s="119" cm="1">
        <f t="array" ref="K2313">ROUND(IF(C2313="Beer",SUM(LOOKUP(2,1/(SRP!$B$7:$B$9&lt;=E2313)/(SRP!$C$7:$C$9&gt;=E2313),SRP!$D$7:$D$9)*(G2313/100)*(E2313/1000)),IF(C2313="Spirits",SUM(LOOKUP(2,1/(SRP!$B$2:$B$6&lt;=E2313)/(SRP!$C$2:$C$6&gt;=E2313),SRP!$D$2:$D$6)*(G2313/100)*(E2313/1000)),IF(AND(C2313="Wine",D2313="Fortified Wines"),SUM(LOOKUP(2,1/(SRP!$B$20:$B$23&lt;=E2313)/(SRP!$C$20:$C$23&gt;=E2313),SRP!$D$20:$D$23)*(G2313/100)*(E2313/1000)),IF(C2313="Wine",SUM(LOOKUP(2,1/(SRP!$B$15:$B$19&lt;=E2313)/(SRP!$C$15:$C$19&gt;=E2313),SRP!$D$15:$D$19)*(G2313/100)*(E2313/1000)),IF(C2313="Ready to Drink",SUM(LOOKUP(2,1/(SRP!$B$10:$B$14&lt;=E2313)/(SRP!$C$10:$C$14&gt;=E2313),SRP!$D$10:$D$14)*(G2313/100)*(E2313/1000)),0))))),2)</f>
        <v>7.07</v>
      </c>
    </row>
    <row r="2314" spans="1:11" x14ac:dyDescent="0.35">
      <c r="A2314" s="2">
        <v>30585</v>
      </c>
      <c r="B2314" s="76" t="s">
        <v>2168</v>
      </c>
      <c r="C2314" s="76" t="s">
        <v>287</v>
      </c>
      <c r="D2314" s="76" t="s">
        <v>5240</v>
      </c>
      <c r="E2314" s="76">
        <v>473</v>
      </c>
      <c r="F2314" s="76">
        <v>24</v>
      </c>
      <c r="G2314" s="77">
        <v>6.7</v>
      </c>
      <c r="H2314" s="76" t="s">
        <v>3391</v>
      </c>
      <c r="I2314" s="77">
        <v>4.75</v>
      </c>
      <c r="J2314" s="2">
        <v>1</v>
      </c>
      <c r="K2314" s="119" cm="1">
        <f t="array" ref="K2314">ROUND(IF(C2314="Beer",SUM(LOOKUP(2,1/(SRP!$B$7:$B$9&lt;=E2314)/(SRP!$C$7:$C$9&gt;=E2314),SRP!$D$7:$D$9)*(G2314/100)*(E2314/1000)),IF(C2314="Spirits",SUM(LOOKUP(2,1/(SRP!$B$2:$B$6&lt;=E2314)/(SRP!$C$2:$C$6&gt;=E2314),SRP!$D$2:$D$6)*(G2314/100)*(E2314/1000)),IF(AND(C2314="Wine",D2314="Fortified Wines"),SUM(LOOKUP(2,1/(SRP!$B$20:$B$23&lt;=E2314)/(SRP!$C$20:$C$23&gt;=E2314),SRP!$D$20:$D$23)*(G2314/100)*(E2314/1000)),IF(C2314="Wine",SUM(LOOKUP(2,1/(SRP!$B$15:$B$19&lt;=E2314)/(SRP!$C$15:$C$19&gt;=E2314),SRP!$D$15:$D$19)*(G2314/100)*(E2314/1000)),IF(C2314="Ready to Drink",SUM(LOOKUP(2,1/(SRP!$B$10:$B$14&lt;=E2314)/(SRP!$C$10:$C$14&gt;=E2314),SRP!$D$10:$D$14)*(G2314/100)*(E2314/1000)),0))))),2)</f>
        <v>2.21</v>
      </c>
    </row>
    <row r="2315" spans="1:11" x14ac:dyDescent="0.35">
      <c r="A2315" s="2">
        <v>30585</v>
      </c>
      <c r="B2315" s="76" t="s">
        <v>2168</v>
      </c>
      <c r="C2315" s="76" t="s">
        <v>287</v>
      </c>
      <c r="D2315" s="76" t="s">
        <v>5240</v>
      </c>
      <c r="E2315" s="76">
        <v>473</v>
      </c>
      <c r="F2315" s="76">
        <v>24</v>
      </c>
      <c r="G2315" s="77">
        <v>6.7</v>
      </c>
      <c r="H2315" s="76" t="s">
        <v>3391</v>
      </c>
      <c r="I2315" s="77">
        <v>4.75</v>
      </c>
      <c r="J2315" s="2">
        <v>1</v>
      </c>
      <c r="K2315" s="119" cm="1">
        <f t="array" ref="K2315">ROUND(IF(C2315="Beer",SUM(LOOKUP(2,1/(SRP!$B$7:$B$9&lt;=E2315)/(SRP!$C$7:$C$9&gt;=E2315),SRP!$D$7:$D$9)*(G2315/100)*(E2315/1000)),IF(C2315="Spirits",SUM(LOOKUP(2,1/(SRP!$B$2:$B$6&lt;=E2315)/(SRP!$C$2:$C$6&gt;=E2315),SRP!$D$2:$D$6)*(G2315/100)*(E2315/1000)),IF(AND(C2315="Wine",D2315="Fortified Wines"),SUM(LOOKUP(2,1/(SRP!$B$20:$B$23&lt;=E2315)/(SRP!$C$20:$C$23&gt;=E2315),SRP!$D$20:$D$23)*(G2315/100)*(E2315/1000)),IF(C2315="Wine",SUM(LOOKUP(2,1/(SRP!$B$15:$B$19&lt;=E2315)/(SRP!$C$15:$C$19&gt;=E2315),SRP!$D$15:$D$19)*(G2315/100)*(E2315/1000)),IF(C2315="Ready to Drink",SUM(LOOKUP(2,1/(SRP!$B$10:$B$14&lt;=E2315)/(SRP!$C$10:$C$14&gt;=E2315),SRP!$D$10:$D$14)*(G2315/100)*(E2315/1000)),0))))),2)</f>
        <v>2.21</v>
      </c>
    </row>
    <row r="2316" spans="1:11" x14ac:dyDescent="0.35">
      <c r="A2316" s="2">
        <v>30597</v>
      </c>
      <c r="B2316" s="76" t="s">
        <v>1563</v>
      </c>
      <c r="C2316" s="76" t="s">
        <v>287</v>
      </c>
      <c r="D2316" s="76" t="s">
        <v>5266</v>
      </c>
      <c r="E2316" s="76">
        <v>355</v>
      </c>
      <c r="F2316" s="76">
        <v>24</v>
      </c>
      <c r="G2316" s="77">
        <v>5.3</v>
      </c>
      <c r="H2316" s="76" t="s">
        <v>3376</v>
      </c>
      <c r="I2316" s="77">
        <v>2.94</v>
      </c>
      <c r="J2316" s="2">
        <v>1</v>
      </c>
      <c r="K2316" s="119" cm="1">
        <f t="array" ref="K2316">ROUND(IF(C2316="Beer",SUM(LOOKUP(2,1/(SRP!$B$7:$B$9&lt;=E2316)/(SRP!$C$7:$C$9&gt;=E2316),SRP!$D$7:$D$9)*(G2316/100)*(E2316/1000)),IF(C2316="Spirits",SUM(LOOKUP(2,1/(SRP!$B$2:$B$6&lt;=E2316)/(SRP!$C$2:$C$6&gt;=E2316),SRP!$D$2:$D$6)*(G2316/100)*(E2316/1000)),IF(AND(C2316="Wine",D2316="Fortified Wines"),SUM(LOOKUP(2,1/(SRP!$B$20:$B$23&lt;=E2316)/(SRP!$C$20:$C$23&gt;=E2316),SRP!$D$20:$D$23)*(G2316/100)*(E2316/1000)),IF(C2316="Wine",SUM(LOOKUP(2,1/(SRP!$B$15:$B$19&lt;=E2316)/(SRP!$C$15:$C$19&gt;=E2316),SRP!$D$15:$D$19)*(G2316/100)*(E2316/1000)),IF(C2316="Ready to Drink",SUM(LOOKUP(2,1/(SRP!$B$10:$B$14&lt;=E2316)/(SRP!$C$10:$C$14&gt;=E2316),SRP!$D$10:$D$14)*(G2316/100)*(E2316/1000)),0))))),2)</f>
        <v>1.31</v>
      </c>
    </row>
    <row r="2317" spans="1:11" x14ac:dyDescent="0.35">
      <c r="A2317" s="2">
        <v>30597</v>
      </c>
      <c r="B2317" s="76" t="s">
        <v>1563</v>
      </c>
      <c r="C2317" s="76" t="s">
        <v>287</v>
      </c>
      <c r="D2317" s="76" t="s">
        <v>5266</v>
      </c>
      <c r="E2317" s="76">
        <v>355</v>
      </c>
      <c r="F2317" s="76">
        <v>24</v>
      </c>
      <c r="G2317" s="77">
        <v>5.3</v>
      </c>
      <c r="H2317" s="76" t="s">
        <v>3376</v>
      </c>
      <c r="I2317" s="77">
        <v>2.94</v>
      </c>
      <c r="J2317" s="2">
        <v>1</v>
      </c>
      <c r="K2317" s="119" cm="1">
        <f t="array" ref="K2317">ROUND(IF(C2317="Beer",SUM(LOOKUP(2,1/(SRP!$B$7:$B$9&lt;=E2317)/(SRP!$C$7:$C$9&gt;=E2317),SRP!$D$7:$D$9)*(G2317/100)*(E2317/1000)),IF(C2317="Spirits",SUM(LOOKUP(2,1/(SRP!$B$2:$B$6&lt;=E2317)/(SRP!$C$2:$C$6&gt;=E2317),SRP!$D$2:$D$6)*(G2317/100)*(E2317/1000)),IF(AND(C2317="Wine",D2317="Fortified Wines"),SUM(LOOKUP(2,1/(SRP!$B$20:$B$23&lt;=E2317)/(SRP!$C$20:$C$23&gt;=E2317),SRP!$D$20:$D$23)*(G2317/100)*(E2317/1000)),IF(C2317="Wine",SUM(LOOKUP(2,1/(SRP!$B$15:$B$19&lt;=E2317)/(SRP!$C$15:$C$19&gt;=E2317),SRP!$D$15:$D$19)*(G2317/100)*(E2317/1000)),IF(C2317="Ready to Drink",SUM(LOOKUP(2,1/(SRP!$B$10:$B$14&lt;=E2317)/(SRP!$C$10:$C$14&gt;=E2317),SRP!$D$10:$D$14)*(G2317/100)*(E2317/1000)),0))))),2)</f>
        <v>1.31</v>
      </c>
    </row>
    <row r="2318" spans="1:11" x14ac:dyDescent="0.35">
      <c r="A2318" s="2">
        <v>30600</v>
      </c>
      <c r="B2318" s="76" t="s">
        <v>1564</v>
      </c>
      <c r="C2318" s="76" t="s">
        <v>287</v>
      </c>
      <c r="D2318" s="76" t="s">
        <v>5266</v>
      </c>
      <c r="E2318" s="76">
        <v>355</v>
      </c>
      <c r="F2318" s="76">
        <v>24</v>
      </c>
      <c r="G2318" s="77">
        <v>5</v>
      </c>
      <c r="H2318" s="76" t="s">
        <v>3376</v>
      </c>
      <c r="I2318" s="77">
        <v>2.74</v>
      </c>
      <c r="J2318" s="2">
        <v>1</v>
      </c>
      <c r="K2318" s="119" cm="1">
        <f t="array" ref="K2318">ROUND(IF(C2318="Beer",SUM(LOOKUP(2,1/(SRP!$B$7:$B$9&lt;=E2318)/(SRP!$C$7:$C$9&gt;=E2318),SRP!$D$7:$D$9)*(G2318/100)*(E2318/1000)),IF(C2318="Spirits",SUM(LOOKUP(2,1/(SRP!$B$2:$B$6&lt;=E2318)/(SRP!$C$2:$C$6&gt;=E2318),SRP!$D$2:$D$6)*(G2318/100)*(E2318/1000)),IF(AND(C2318="Wine",D2318="Fortified Wines"),SUM(LOOKUP(2,1/(SRP!$B$20:$B$23&lt;=E2318)/(SRP!$C$20:$C$23&gt;=E2318),SRP!$D$20:$D$23)*(G2318/100)*(E2318/1000)),IF(C2318="Wine",SUM(LOOKUP(2,1/(SRP!$B$15:$B$19&lt;=E2318)/(SRP!$C$15:$C$19&gt;=E2318),SRP!$D$15:$D$19)*(G2318/100)*(E2318/1000)),IF(C2318="Ready to Drink",SUM(LOOKUP(2,1/(SRP!$B$10:$B$14&lt;=E2318)/(SRP!$C$10:$C$14&gt;=E2318),SRP!$D$10:$D$14)*(G2318/100)*(E2318/1000)),0))))),2)</f>
        <v>1.24</v>
      </c>
    </row>
    <row r="2319" spans="1:11" x14ac:dyDescent="0.35">
      <c r="A2319" s="2">
        <v>30600</v>
      </c>
      <c r="B2319" s="76" t="s">
        <v>1564</v>
      </c>
      <c r="C2319" s="76" t="s">
        <v>287</v>
      </c>
      <c r="D2319" s="76" t="s">
        <v>5266</v>
      </c>
      <c r="E2319" s="76">
        <v>355</v>
      </c>
      <c r="F2319" s="76">
        <v>24</v>
      </c>
      <c r="G2319" s="77">
        <v>5</v>
      </c>
      <c r="H2319" s="76" t="s">
        <v>3376</v>
      </c>
      <c r="I2319" s="77">
        <v>2.74</v>
      </c>
      <c r="J2319" s="2">
        <v>1</v>
      </c>
      <c r="K2319" s="119" cm="1">
        <f t="array" ref="K2319">ROUND(IF(C2319="Beer",SUM(LOOKUP(2,1/(SRP!$B$7:$B$9&lt;=E2319)/(SRP!$C$7:$C$9&gt;=E2319),SRP!$D$7:$D$9)*(G2319/100)*(E2319/1000)),IF(C2319="Spirits",SUM(LOOKUP(2,1/(SRP!$B$2:$B$6&lt;=E2319)/(SRP!$C$2:$C$6&gt;=E2319),SRP!$D$2:$D$6)*(G2319/100)*(E2319/1000)),IF(AND(C2319="Wine",D2319="Fortified Wines"),SUM(LOOKUP(2,1/(SRP!$B$20:$B$23&lt;=E2319)/(SRP!$C$20:$C$23&gt;=E2319),SRP!$D$20:$D$23)*(G2319/100)*(E2319/1000)),IF(C2319="Wine",SUM(LOOKUP(2,1/(SRP!$B$15:$B$19&lt;=E2319)/(SRP!$C$15:$C$19&gt;=E2319),SRP!$D$15:$D$19)*(G2319/100)*(E2319/1000)),IF(C2319="Ready to Drink",SUM(LOOKUP(2,1/(SRP!$B$10:$B$14&lt;=E2319)/(SRP!$C$10:$C$14&gt;=E2319),SRP!$D$10:$D$14)*(G2319/100)*(E2319/1000)),0))))),2)</f>
        <v>1.24</v>
      </c>
    </row>
    <row r="2320" spans="1:11" x14ac:dyDescent="0.35">
      <c r="A2320" s="2">
        <v>30608</v>
      </c>
      <c r="B2320" s="76" t="s">
        <v>1565</v>
      </c>
      <c r="C2320" s="76" t="s">
        <v>287</v>
      </c>
      <c r="D2320" s="76" t="s">
        <v>5240</v>
      </c>
      <c r="E2320" s="76">
        <v>500</v>
      </c>
      <c r="F2320" s="76">
        <v>24</v>
      </c>
      <c r="G2320" s="77">
        <v>7</v>
      </c>
      <c r="H2320" s="76" t="s">
        <v>3326</v>
      </c>
      <c r="I2320" s="77">
        <v>3.49</v>
      </c>
      <c r="J2320" s="2">
        <v>1</v>
      </c>
      <c r="K2320" s="119" cm="1">
        <f t="array" ref="K2320">ROUND(IF(C2320="Beer",SUM(LOOKUP(2,1/(SRP!$B$7:$B$9&lt;=E2320)/(SRP!$C$7:$C$9&gt;=E2320),SRP!$D$7:$D$9)*(G2320/100)*(E2320/1000)),IF(C2320="Spirits",SUM(LOOKUP(2,1/(SRP!$B$2:$B$6&lt;=E2320)/(SRP!$C$2:$C$6&gt;=E2320),SRP!$D$2:$D$6)*(G2320/100)*(E2320/1000)),IF(AND(C2320="Wine",D2320="Fortified Wines"),SUM(LOOKUP(2,1/(SRP!$B$20:$B$23&lt;=E2320)/(SRP!$C$20:$C$23&gt;=E2320),SRP!$D$20:$D$23)*(G2320/100)*(E2320/1000)),IF(C2320="Wine",SUM(LOOKUP(2,1/(SRP!$B$15:$B$19&lt;=E2320)/(SRP!$C$15:$C$19&gt;=E2320),SRP!$D$15:$D$19)*(G2320/100)*(E2320/1000)),IF(C2320="Ready to Drink",SUM(LOOKUP(2,1/(SRP!$B$10:$B$14&lt;=E2320)/(SRP!$C$10:$C$14&gt;=E2320),SRP!$D$10:$D$14)*(G2320/100)*(E2320/1000)),0))))),2)</f>
        <v>2.44</v>
      </c>
    </row>
    <row r="2321" spans="1:11" x14ac:dyDescent="0.35">
      <c r="A2321" s="2">
        <v>30608</v>
      </c>
      <c r="B2321" s="76" t="s">
        <v>1565</v>
      </c>
      <c r="C2321" s="76" t="s">
        <v>287</v>
      </c>
      <c r="D2321" s="76" t="s">
        <v>5240</v>
      </c>
      <c r="E2321" s="76">
        <v>500</v>
      </c>
      <c r="F2321" s="76">
        <v>24</v>
      </c>
      <c r="G2321" s="77">
        <v>7</v>
      </c>
      <c r="H2321" s="76" t="s">
        <v>3326</v>
      </c>
      <c r="I2321" s="77">
        <v>3.49</v>
      </c>
      <c r="J2321" s="2">
        <v>1</v>
      </c>
      <c r="K2321" s="119" cm="1">
        <f t="array" ref="K2321">ROUND(IF(C2321="Beer",SUM(LOOKUP(2,1/(SRP!$B$7:$B$9&lt;=E2321)/(SRP!$C$7:$C$9&gt;=E2321),SRP!$D$7:$D$9)*(G2321/100)*(E2321/1000)),IF(C2321="Spirits",SUM(LOOKUP(2,1/(SRP!$B$2:$B$6&lt;=E2321)/(SRP!$C$2:$C$6&gt;=E2321),SRP!$D$2:$D$6)*(G2321/100)*(E2321/1000)),IF(AND(C2321="Wine",D2321="Fortified Wines"),SUM(LOOKUP(2,1/(SRP!$B$20:$B$23&lt;=E2321)/(SRP!$C$20:$C$23&gt;=E2321),SRP!$D$20:$D$23)*(G2321/100)*(E2321/1000)),IF(C2321="Wine",SUM(LOOKUP(2,1/(SRP!$B$15:$B$19&lt;=E2321)/(SRP!$C$15:$C$19&gt;=E2321),SRP!$D$15:$D$19)*(G2321/100)*(E2321/1000)),IF(C2321="Ready to Drink",SUM(LOOKUP(2,1/(SRP!$B$10:$B$14&lt;=E2321)/(SRP!$C$10:$C$14&gt;=E2321),SRP!$D$10:$D$14)*(G2321/100)*(E2321/1000)),0))))),2)</f>
        <v>2.44</v>
      </c>
    </row>
    <row r="2322" spans="1:11" x14ac:dyDescent="0.35">
      <c r="A2322" s="2">
        <v>30648</v>
      </c>
      <c r="B2322" s="76" t="s">
        <v>1566</v>
      </c>
      <c r="C2322" s="76" t="s">
        <v>287</v>
      </c>
      <c r="D2322" s="76" t="s">
        <v>5240</v>
      </c>
      <c r="E2322" s="76">
        <v>473</v>
      </c>
      <c r="F2322" s="76">
        <v>24</v>
      </c>
      <c r="G2322" s="77">
        <v>6.5</v>
      </c>
      <c r="H2322" s="76" t="s">
        <v>3349</v>
      </c>
      <c r="I2322" s="77">
        <v>3.95</v>
      </c>
      <c r="J2322" s="2">
        <v>1</v>
      </c>
      <c r="K2322" s="119" cm="1">
        <f t="array" ref="K2322">ROUND(IF(C2322="Beer",SUM(LOOKUP(2,1/(SRP!$B$7:$B$9&lt;=E2322)/(SRP!$C$7:$C$9&gt;=E2322),SRP!$D$7:$D$9)*(G2322/100)*(E2322/1000)),IF(C2322="Spirits",SUM(LOOKUP(2,1/(SRP!$B$2:$B$6&lt;=E2322)/(SRP!$C$2:$C$6&gt;=E2322),SRP!$D$2:$D$6)*(G2322/100)*(E2322/1000)),IF(AND(C2322="Wine",D2322="Fortified Wines"),SUM(LOOKUP(2,1/(SRP!$B$20:$B$23&lt;=E2322)/(SRP!$C$20:$C$23&gt;=E2322),SRP!$D$20:$D$23)*(G2322/100)*(E2322/1000)),IF(C2322="Wine",SUM(LOOKUP(2,1/(SRP!$B$15:$B$19&lt;=E2322)/(SRP!$C$15:$C$19&gt;=E2322),SRP!$D$15:$D$19)*(G2322/100)*(E2322/1000)),IF(C2322="Ready to Drink",SUM(LOOKUP(2,1/(SRP!$B$10:$B$14&lt;=E2322)/(SRP!$C$10:$C$14&gt;=E2322),SRP!$D$10:$D$14)*(G2322/100)*(E2322/1000)),0))))),2)</f>
        <v>2.15</v>
      </c>
    </row>
    <row r="2323" spans="1:11" x14ac:dyDescent="0.35">
      <c r="A2323" s="2">
        <v>30648</v>
      </c>
      <c r="B2323" s="76" t="s">
        <v>1566</v>
      </c>
      <c r="C2323" s="76" t="s">
        <v>287</v>
      </c>
      <c r="D2323" s="76" t="s">
        <v>5240</v>
      </c>
      <c r="E2323" s="76">
        <v>473</v>
      </c>
      <c r="F2323" s="76">
        <v>24</v>
      </c>
      <c r="G2323" s="77">
        <v>6.5</v>
      </c>
      <c r="H2323" s="76" t="s">
        <v>3349</v>
      </c>
      <c r="I2323" s="77">
        <v>3.95</v>
      </c>
      <c r="J2323" s="2">
        <v>1</v>
      </c>
      <c r="K2323" s="119" cm="1">
        <f t="array" ref="K2323">ROUND(IF(C2323="Beer",SUM(LOOKUP(2,1/(SRP!$B$7:$B$9&lt;=E2323)/(SRP!$C$7:$C$9&gt;=E2323),SRP!$D$7:$D$9)*(G2323/100)*(E2323/1000)),IF(C2323="Spirits",SUM(LOOKUP(2,1/(SRP!$B$2:$B$6&lt;=E2323)/(SRP!$C$2:$C$6&gt;=E2323),SRP!$D$2:$D$6)*(G2323/100)*(E2323/1000)),IF(AND(C2323="Wine",D2323="Fortified Wines"),SUM(LOOKUP(2,1/(SRP!$B$20:$B$23&lt;=E2323)/(SRP!$C$20:$C$23&gt;=E2323),SRP!$D$20:$D$23)*(G2323/100)*(E2323/1000)),IF(C2323="Wine",SUM(LOOKUP(2,1/(SRP!$B$15:$B$19&lt;=E2323)/(SRP!$C$15:$C$19&gt;=E2323),SRP!$D$15:$D$19)*(G2323/100)*(E2323/1000)),IF(C2323="Ready to Drink",SUM(LOOKUP(2,1/(SRP!$B$10:$B$14&lt;=E2323)/(SRP!$C$10:$C$14&gt;=E2323),SRP!$D$10:$D$14)*(G2323/100)*(E2323/1000)),0))))),2)</f>
        <v>2.15</v>
      </c>
    </row>
    <row r="2324" spans="1:11" x14ac:dyDescent="0.35">
      <c r="A2324" s="2">
        <v>30660</v>
      </c>
      <c r="B2324" s="76" t="s">
        <v>1208</v>
      </c>
      <c r="C2324" s="76" t="s">
        <v>286</v>
      </c>
      <c r="D2324" s="76" t="s">
        <v>5293</v>
      </c>
      <c r="E2324" s="76">
        <v>750</v>
      </c>
      <c r="F2324" s="76">
        <v>12</v>
      </c>
      <c r="G2324" s="77">
        <v>17.5</v>
      </c>
      <c r="H2324" s="76" t="s">
        <v>3288</v>
      </c>
      <c r="I2324" s="77">
        <v>14.7</v>
      </c>
      <c r="J2324" s="2">
        <v>1</v>
      </c>
      <c r="K2324" s="119" cm="1">
        <f t="array" ref="K2324">ROUND(IF(C2324="Beer",SUM(LOOKUP(2,1/(SRP!$B$7:$B$9&lt;=E2324)/(SRP!$C$7:$C$9&gt;=E2324),SRP!$D$7:$D$9)*(G2324/100)*(E2324/1000)),IF(C2324="Spirits",SUM(LOOKUP(2,1/(SRP!$B$2:$B$6&lt;=E2324)/(SRP!$C$2:$C$6&gt;=E2324),SRP!$D$2:$D$6)*(G2324/100)*(E2324/1000)),IF(AND(C2324="Wine",D2324="Fortified Wines"),SUM(LOOKUP(2,1/(SRP!$B$20:$B$23&lt;=E2324)/(SRP!$C$20:$C$23&gt;=E2324),SRP!$D$20:$D$23)*(G2324/100)*(E2324/1000)),IF(C2324="Wine",SUM(LOOKUP(2,1/(SRP!$B$15:$B$19&lt;=E2324)/(SRP!$C$15:$C$19&gt;=E2324),SRP!$D$15:$D$19)*(G2324/100)*(E2324/1000)),IF(C2324="Ready to Drink",SUM(LOOKUP(2,1/(SRP!$B$10:$B$14&lt;=E2324)/(SRP!$C$10:$C$14&gt;=E2324),SRP!$D$10:$D$14)*(G2324/100)*(E2324/1000)),0))))),2)</f>
        <v>9.16</v>
      </c>
    </row>
    <row r="2325" spans="1:11" x14ac:dyDescent="0.35">
      <c r="A2325" s="2">
        <v>30661</v>
      </c>
      <c r="B2325" s="76" t="s">
        <v>1567</v>
      </c>
      <c r="C2325" s="76" t="s">
        <v>286</v>
      </c>
      <c r="D2325" s="76" t="s">
        <v>5284</v>
      </c>
      <c r="E2325" s="76">
        <v>750</v>
      </c>
      <c r="F2325" s="76">
        <v>6</v>
      </c>
      <c r="G2325" s="77">
        <v>12</v>
      </c>
      <c r="H2325" s="76" t="s">
        <v>3303</v>
      </c>
      <c r="I2325" s="77">
        <v>74.989999999999995</v>
      </c>
      <c r="J2325" s="2">
        <v>1</v>
      </c>
      <c r="K2325" s="119" cm="1">
        <f t="array" ref="K2325">ROUND(IF(C2325="Beer",SUM(LOOKUP(2,1/(SRP!$B$7:$B$9&lt;=E2325)/(SRP!$C$7:$C$9&gt;=E2325),SRP!$D$7:$D$9)*(G2325/100)*(E2325/1000)),IF(C2325="Spirits",SUM(LOOKUP(2,1/(SRP!$B$2:$B$6&lt;=E2325)/(SRP!$C$2:$C$6&gt;=E2325),SRP!$D$2:$D$6)*(G2325/100)*(E2325/1000)),IF(AND(C2325="Wine",D2325="Fortified Wines"),SUM(LOOKUP(2,1/(SRP!$B$20:$B$23&lt;=E2325)/(SRP!$C$20:$C$23&gt;=E2325),SRP!$D$20:$D$23)*(G2325/100)*(E2325/1000)),IF(C2325="Wine",SUM(LOOKUP(2,1/(SRP!$B$15:$B$19&lt;=E2325)/(SRP!$C$15:$C$19&gt;=E2325),SRP!$D$15:$D$19)*(G2325/100)*(E2325/1000)),IF(C2325="Ready to Drink",SUM(LOOKUP(2,1/(SRP!$B$10:$B$14&lt;=E2325)/(SRP!$C$10:$C$14&gt;=E2325),SRP!$D$10:$D$14)*(G2325/100)*(E2325/1000)),0))))),2)</f>
        <v>6.28</v>
      </c>
    </row>
    <row r="2326" spans="1:11" x14ac:dyDescent="0.35">
      <c r="A2326" s="2">
        <v>30680</v>
      </c>
      <c r="B2326" s="76" t="s">
        <v>289</v>
      </c>
      <c r="C2326" s="76" t="s">
        <v>286</v>
      </c>
      <c r="D2326" s="76" t="s">
        <v>5284</v>
      </c>
      <c r="E2326" s="76">
        <v>750</v>
      </c>
      <c r="F2326" s="76">
        <v>12</v>
      </c>
      <c r="G2326" s="77">
        <v>12.5</v>
      </c>
      <c r="H2326" s="76" t="s">
        <v>3348</v>
      </c>
      <c r="I2326" s="77">
        <v>73.8</v>
      </c>
      <c r="J2326" s="2">
        <v>1</v>
      </c>
      <c r="K2326" s="119" cm="1">
        <f t="array" ref="K2326">ROUND(IF(C2326="Beer",SUM(LOOKUP(2,1/(SRP!$B$7:$B$9&lt;=E2326)/(SRP!$C$7:$C$9&gt;=E2326),SRP!$D$7:$D$9)*(G2326/100)*(E2326/1000)),IF(C2326="Spirits",SUM(LOOKUP(2,1/(SRP!$B$2:$B$6&lt;=E2326)/(SRP!$C$2:$C$6&gt;=E2326),SRP!$D$2:$D$6)*(G2326/100)*(E2326/1000)),IF(AND(C2326="Wine",D2326="Fortified Wines"),SUM(LOOKUP(2,1/(SRP!$B$20:$B$23&lt;=E2326)/(SRP!$C$20:$C$23&gt;=E2326),SRP!$D$20:$D$23)*(G2326/100)*(E2326/1000)),IF(C2326="Wine",SUM(LOOKUP(2,1/(SRP!$B$15:$B$19&lt;=E2326)/(SRP!$C$15:$C$19&gt;=E2326),SRP!$D$15:$D$19)*(G2326/100)*(E2326/1000)),IF(C2326="Ready to Drink",SUM(LOOKUP(2,1/(SRP!$B$10:$B$14&lt;=E2326)/(SRP!$C$10:$C$14&gt;=E2326),SRP!$D$10:$D$14)*(G2326/100)*(E2326/1000)),0))))),2)</f>
        <v>6.54</v>
      </c>
    </row>
    <row r="2327" spans="1:11" x14ac:dyDescent="0.35">
      <c r="A2327" s="2">
        <v>30682</v>
      </c>
      <c r="B2327" s="76" t="s">
        <v>1568</v>
      </c>
      <c r="C2327" s="76" t="s">
        <v>287</v>
      </c>
      <c r="D2327" s="76" t="s">
        <v>5266</v>
      </c>
      <c r="E2327" s="76">
        <v>2840</v>
      </c>
      <c r="F2327" s="76">
        <v>3</v>
      </c>
      <c r="G2327" s="77">
        <v>4.5</v>
      </c>
      <c r="H2327" s="76" t="s">
        <v>3376</v>
      </c>
      <c r="I2327" s="77">
        <v>20.94</v>
      </c>
      <c r="J2327" s="2">
        <v>8</v>
      </c>
      <c r="K2327" s="119" cm="1">
        <f t="array" ref="K2327">ROUND(IF(C2327="Beer",SUM(LOOKUP(2,1/(SRP!$B$7:$B$9&lt;=E2327)/(SRP!$C$7:$C$9&gt;=E2327),SRP!$D$7:$D$9)*(G2327/100)*(E2327/1000)),IF(C2327="Spirits",SUM(LOOKUP(2,1/(SRP!$B$2:$B$6&lt;=E2327)/(SRP!$C$2:$C$6&gt;=E2327),SRP!$D$2:$D$6)*(G2327/100)*(E2327/1000)),IF(AND(C2327="Wine",D2327="Fortified Wines"),SUM(LOOKUP(2,1/(SRP!$B$20:$B$23&lt;=E2327)/(SRP!$C$20:$C$23&gt;=E2327),SRP!$D$20:$D$23)*(G2327/100)*(E2327/1000)),IF(C2327="Wine",SUM(LOOKUP(2,1/(SRP!$B$15:$B$19&lt;=E2327)/(SRP!$C$15:$C$19&gt;=E2327),SRP!$D$15:$D$19)*(G2327/100)*(E2327/1000)),IF(C2327="Ready to Drink",SUM(LOOKUP(2,1/(SRP!$B$10:$B$14&lt;=E2327)/(SRP!$C$10:$C$14&gt;=E2327),SRP!$D$10:$D$14)*(G2327/100)*(E2327/1000)),0))))),2)</f>
        <v>8.92</v>
      </c>
    </row>
    <row r="2328" spans="1:11" x14ac:dyDescent="0.35">
      <c r="A2328" s="2">
        <v>30682</v>
      </c>
      <c r="B2328" s="76" t="s">
        <v>1568</v>
      </c>
      <c r="C2328" s="76" t="s">
        <v>287</v>
      </c>
      <c r="D2328" s="76" t="s">
        <v>5266</v>
      </c>
      <c r="E2328" s="76">
        <v>2840</v>
      </c>
      <c r="F2328" s="76">
        <v>3</v>
      </c>
      <c r="G2328" s="77">
        <v>4.5</v>
      </c>
      <c r="H2328" s="76" t="s">
        <v>3376</v>
      </c>
      <c r="I2328" s="77">
        <v>20.94</v>
      </c>
      <c r="J2328" s="2">
        <v>8</v>
      </c>
      <c r="K2328" s="119" cm="1">
        <f t="array" ref="K2328">ROUND(IF(C2328="Beer",SUM(LOOKUP(2,1/(SRP!$B$7:$B$9&lt;=E2328)/(SRP!$C$7:$C$9&gt;=E2328),SRP!$D$7:$D$9)*(G2328/100)*(E2328/1000)),IF(C2328="Spirits",SUM(LOOKUP(2,1/(SRP!$B$2:$B$6&lt;=E2328)/(SRP!$C$2:$C$6&gt;=E2328),SRP!$D$2:$D$6)*(G2328/100)*(E2328/1000)),IF(AND(C2328="Wine",D2328="Fortified Wines"),SUM(LOOKUP(2,1/(SRP!$B$20:$B$23&lt;=E2328)/(SRP!$C$20:$C$23&gt;=E2328),SRP!$D$20:$D$23)*(G2328/100)*(E2328/1000)),IF(C2328="Wine",SUM(LOOKUP(2,1/(SRP!$B$15:$B$19&lt;=E2328)/(SRP!$C$15:$C$19&gt;=E2328),SRP!$D$15:$D$19)*(G2328/100)*(E2328/1000)),IF(C2328="Ready to Drink",SUM(LOOKUP(2,1/(SRP!$B$10:$B$14&lt;=E2328)/(SRP!$C$10:$C$14&gt;=E2328),SRP!$D$10:$D$14)*(G2328/100)*(E2328/1000)),0))))),2)</f>
        <v>8.92</v>
      </c>
    </row>
    <row r="2329" spans="1:11" x14ac:dyDescent="0.35">
      <c r="A2329" s="2">
        <v>30683</v>
      </c>
      <c r="B2329" s="76" t="s">
        <v>4041</v>
      </c>
      <c r="C2329" s="76" t="s">
        <v>285</v>
      </c>
      <c r="D2329" s="76" t="s">
        <v>5303</v>
      </c>
      <c r="E2329" s="76">
        <v>750</v>
      </c>
      <c r="F2329" s="76">
        <v>12</v>
      </c>
      <c r="G2329" s="77">
        <v>30</v>
      </c>
      <c r="H2329" s="76" t="s">
        <v>3280</v>
      </c>
      <c r="I2329" s="77">
        <v>24</v>
      </c>
      <c r="J2329" s="2">
        <v>1</v>
      </c>
      <c r="K2329" s="119" cm="1">
        <f t="array" ref="K2329">ROUND(IF(C2329="Beer",SUM(LOOKUP(2,1/(SRP!$B$7:$B$9&lt;=E2329)/(SRP!$C$7:$C$9&gt;=E2329),SRP!$D$7:$D$9)*(G2329/100)*(E2329/1000)),IF(C2329="Spirits",SUM(LOOKUP(2,1/(SRP!$B$2:$B$6&lt;=E2329)/(SRP!$C$2:$C$6&gt;=E2329),SRP!$D$2:$D$6)*(G2329/100)*(E2329/1000)),IF(AND(C2329="Wine",D2329="Fortified Wines"),SUM(LOOKUP(2,1/(SRP!$B$20:$B$23&lt;=E2329)/(SRP!$C$20:$C$23&gt;=E2329),SRP!$D$20:$D$23)*(G2329/100)*(E2329/1000)),IF(C2329="Wine",SUM(LOOKUP(2,1/(SRP!$B$15:$B$19&lt;=E2329)/(SRP!$C$15:$C$19&gt;=E2329),SRP!$D$15:$D$19)*(G2329/100)*(E2329/1000)),IF(C2329="Ready to Drink",SUM(LOOKUP(2,1/(SRP!$B$10:$B$14&lt;=E2329)/(SRP!$C$10:$C$14&gt;=E2329),SRP!$D$10:$D$14)*(G2329/100)*(E2329/1000)),0))))),2)</f>
        <v>15.71</v>
      </c>
    </row>
    <row r="2330" spans="1:11" x14ac:dyDescent="0.35">
      <c r="A2330" s="2">
        <v>30688</v>
      </c>
      <c r="B2330" s="76" t="s">
        <v>1569</v>
      </c>
      <c r="C2330" s="76" t="s">
        <v>287</v>
      </c>
      <c r="D2330" s="76" t="s">
        <v>5266</v>
      </c>
      <c r="E2330" s="76">
        <v>473</v>
      </c>
      <c r="F2330" s="76">
        <v>24</v>
      </c>
      <c r="G2330" s="77">
        <v>5.4</v>
      </c>
      <c r="H2330" s="76" t="s">
        <v>4409</v>
      </c>
      <c r="I2330" s="77">
        <v>4.25</v>
      </c>
      <c r="J2330" s="2">
        <v>1</v>
      </c>
      <c r="K2330" s="119" cm="1">
        <f t="array" ref="K2330">ROUND(IF(C2330="Beer",SUM(LOOKUP(2,1/(SRP!$B$7:$B$9&lt;=E2330)/(SRP!$C$7:$C$9&gt;=E2330),SRP!$D$7:$D$9)*(G2330/100)*(E2330/1000)),IF(C2330="Spirits",SUM(LOOKUP(2,1/(SRP!$B$2:$B$6&lt;=E2330)/(SRP!$C$2:$C$6&gt;=E2330),SRP!$D$2:$D$6)*(G2330/100)*(E2330/1000)),IF(AND(C2330="Wine",D2330="Fortified Wines"),SUM(LOOKUP(2,1/(SRP!$B$20:$B$23&lt;=E2330)/(SRP!$C$20:$C$23&gt;=E2330),SRP!$D$20:$D$23)*(G2330/100)*(E2330/1000)),IF(C2330="Wine",SUM(LOOKUP(2,1/(SRP!$B$15:$B$19&lt;=E2330)/(SRP!$C$15:$C$19&gt;=E2330),SRP!$D$15:$D$19)*(G2330/100)*(E2330/1000)),IF(C2330="Ready to Drink",SUM(LOOKUP(2,1/(SRP!$B$10:$B$14&lt;=E2330)/(SRP!$C$10:$C$14&gt;=E2330),SRP!$D$10:$D$14)*(G2330/100)*(E2330/1000)),0))))),2)</f>
        <v>1.78</v>
      </c>
    </row>
    <row r="2331" spans="1:11" x14ac:dyDescent="0.35">
      <c r="A2331" s="2">
        <v>30688</v>
      </c>
      <c r="B2331" s="76" t="s">
        <v>1569</v>
      </c>
      <c r="C2331" s="76" t="s">
        <v>287</v>
      </c>
      <c r="D2331" s="76" t="s">
        <v>5266</v>
      </c>
      <c r="E2331" s="76">
        <v>473</v>
      </c>
      <c r="F2331" s="76">
        <v>24</v>
      </c>
      <c r="G2331" s="77">
        <v>5.4</v>
      </c>
      <c r="H2331" s="76" t="s">
        <v>4409</v>
      </c>
      <c r="I2331" s="77">
        <v>4.25</v>
      </c>
      <c r="J2331" s="2">
        <v>1</v>
      </c>
      <c r="K2331" s="119" cm="1">
        <f t="array" ref="K2331">ROUND(IF(C2331="Beer",SUM(LOOKUP(2,1/(SRP!$B$7:$B$9&lt;=E2331)/(SRP!$C$7:$C$9&gt;=E2331),SRP!$D$7:$D$9)*(G2331/100)*(E2331/1000)),IF(C2331="Spirits",SUM(LOOKUP(2,1/(SRP!$B$2:$B$6&lt;=E2331)/(SRP!$C$2:$C$6&gt;=E2331),SRP!$D$2:$D$6)*(G2331/100)*(E2331/1000)),IF(AND(C2331="Wine",D2331="Fortified Wines"),SUM(LOOKUP(2,1/(SRP!$B$20:$B$23&lt;=E2331)/(SRP!$C$20:$C$23&gt;=E2331),SRP!$D$20:$D$23)*(G2331/100)*(E2331/1000)),IF(C2331="Wine",SUM(LOOKUP(2,1/(SRP!$B$15:$B$19&lt;=E2331)/(SRP!$C$15:$C$19&gt;=E2331),SRP!$D$15:$D$19)*(G2331/100)*(E2331/1000)),IF(C2331="Ready to Drink",SUM(LOOKUP(2,1/(SRP!$B$10:$B$14&lt;=E2331)/(SRP!$C$10:$C$14&gt;=E2331),SRP!$D$10:$D$14)*(G2331/100)*(E2331/1000)),0))))),2)</f>
        <v>1.78</v>
      </c>
    </row>
    <row r="2332" spans="1:11" x14ac:dyDescent="0.35">
      <c r="A2332" s="2">
        <v>30694</v>
      </c>
      <c r="B2332" s="76" t="s">
        <v>1570</v>
      </c>
      <c r="C2332" s="76" t="s">
        <v>287</v>
      </c>
      <c r="D2332" s="76" t="s">
        <v>5266</v>
      </c>
      <c r="E2332" s="76">
        <v>473</v>
      </c>
      <c r="F2332" s="76">
        <v>24</v>
      </c>
      <c r="G2332" s="77">
        <v>5.2</v>
      </c>
      <c r="H2332" s="76" t="s">
        <v>3376</v>
      </c>
      <c r="I2332" s="77">
        <v>3.74</v>
      </c>
      <c r="J2332" s="2">
        <v>1</v>
      </c>
      <c r="K2332" s="119" cm="1">
        <f t="array" ref="K2332">ROUND(IF(C2332="Beer",SUM(LOOKUP(2,1/(SRP!$B$7:$B$9&lt;=E2332)/(SRP!$C$7:$C$9&gt;=E2332),SRP!$D$7:$D$9)*(G2332/100)*(E2332/1000)),IF(C2332="Spirits",SUM(LOOKUP(2,1/(SRP!$B$2:$B$6&lt;=E2332)/(SRP!$C$2:$C$6&gt;=E2332),SRP!$D$2:$D$6)*(G2332/100)*(E2332/1000)),IF(AND(C2332="Wine",D2332="Fortified Wines"),SUM(LOOKUP(2,1/(SRP!$B$20:$B$23&lt;=E2332)/(SRP!$C$20:$C$23&gt;=E2332),SRP!$D$20:$D$23)*(G2332/100)*(E2332/1000)),IF(C2332="Wine",SUM(LOOKUP(2,1/(SRP!$B$15:$B$19&lt;=E2332)/(SRP!$C$15:$C$19&gt;=E2332),SRP!$D$15:$D$19)*(G2332/100)*(E2332/1000)),IF(C2332="Ready to Drink",SUM(LOOKUP(2,1/(SRP!$B$10:$B$14&lt;=E2332)/(SRP!$C$10:$C$14&gt;=E2332),SRP!$D$10:$D$14)*(G2332/100)*(E2332/1000)),0))))),2)</f>
        <v>1.72</v>
      </c>
    </row>
    <row r="2333" spans="1:11" x14ac:dyDescent="0.35">
      <c r="A2333" s="2">
        <v>30694</v>
      </c>
      <c r="B2333" s="76" t="s">
        <v>1570</v>
      </c>
      <c r="C2333" s="76" t="s">
        <v>287</v>
      </c>
      <c r="D2333" s="76" t="s">
        <v>5266</v>
      </c>
      <c r="E2333" s="76">
        <v>473</v>
      </c>
      <c r="F2333" s="76">
        <v>24</v>
      </c>
      <c r="G2333" s="77">
        <v>5.2</v>
      </c>
      <c r="H2333" s="76" t="s">
        <v>3376</v>
      </c>
      <c r="I2333" s="77">
        <v>3.74</v>
      </c>
      <c r="J2333" s="2">
        <v>1</v>
      </c>
      <c r="K2333" s="119" cm="1">
        <f t="array" ref="K2333">ROUND(IF(C2333="Beer",SUM(LOOKUP(2,1/(SRP!$B$7:$B$9&lt;=E2333)/(SRP!$C$7:$C$9&gt;=E2333),SRP!$D$7:$D$9)*(G2333/100)*(E2333/1000)),IF(C2333="Spirits",SUM(LOOKUP(2,1/(SRP!$B$2:$B$6&lt;=E2333)/(SRP!$C$2:$C$6&gt;=E2333),SRP!$D$2:$D$6)*(G2333/100)*(E2333/1000)),IF(AND(C2333="Wine",D2333="Fortified Wines"),SUM(LOOKUP(2,1/(SRP!$B$20:$B$23&lt;=E2333)/(SRP!$C$20:$C$23&gt;=E2333),SRP!$D$20:$D$23)*(G2333/100)*(E2333/1000)),IF(C2333="Wine",SUM(LOOKUP(2,1/(SRP!$B$15:$B$19&lt;=E2333)/(SRP!$C$15:$C$19&gt;=E2333),SRP!$D$15:$D$19)*(G2333/100)*(E2333/1000)),IF(C2333="Ready to Drink",SUM(LOOKUP(2,1/(SRP!$B$10:$B$14&lt;=E2333)/(SRP!$C$10:$C$14&gt;=E2333),SRP!$D$10:$D$14)*(G2333/100)*(E2333/1000)),0))))),2)</f>
        <v>1.72</v>
      </c>
    </row>
    <row r="2334" spans="1:11" x14ac:dyDescent="0.35">
      <c r="A2334" s="2">
        <v>30705</v>
      </c>
      <c r="B2334" s="76" t="s">
        <v>6747</v>
      </c>
      <c r="C2334" s="76" t="s">
        <v>286</v>
      </c>
      <c r="D2334" s="76" t="s">
        <v>5305</v>
      </c>
      <c r="E2334" s="76">
        <v>375</v>
      </c>
      <c r="F2334" s="76">
        <v>12</v>
      </c>
      <c r="G2334" s="77">
        <v>11</v>
      </c>
      <c r="H2334" s="76" t="s">
        <v>3297</v>
      </c>
      <c r="I2334" s="77">
        <v>37.79</v>
      </c>
      <c r="J2334" s="2">
        <v>1</v>
      </c>
      <c r="K2334" s="119" cm="1">
        <f t="array" ref="K2334">ROUND(IF(C2334="Beer",SUM(LOOKUP(2,1/(SRP!$B$7:$B$9&lt;=E2334)/(SRP!$C$7:$C$9&gt;=E2334),SRP!$D$7:$D$9)*(G2334/100)*(E2334/1000)),IF(C2334="Spirits",SUM(LOOKUP(2,1/(SRP!$B$2:$B$6&lt;=E2334)/(SRP!$C$2:$C$6&gt;=E2334),SRP!$D$2:$D$6)*(G2334/100)*(E2334/1000)),IF(AND(C2334="Wine",D2334="Fortified Wines"),SUM(LOOKUP(2,1/(SRP!$B$20:$B$23&lt;=E2334)/(SRP!$C$20:$C$23&gt;=E2334),SRP!$D$20:$D$23)*(G2334/100)*(E2334/1000)),IF(C2334="Wine",SUM(LOOKUP(2,1/(SRP!$B$15:$B$19&lt;=E2334)/(SRP!$C$15:$C$19&gt;=E2334),SRP!$D$15:$D$19)*(G2334/100)*(E2334/1000)),IF(C2334="Ready to Drink",SUM(LOOKUP(2,1/(SRP!$B$10:$B$14&lt;=E2334)/(SRP!$C$10:$C$14&gt;=E2334),SRP!$D$10:$D$14)*(G2334/100)*(E2334/1000)),0))))),2)</f>
        <v>3.05</v>
      </c>
    </row>
    <row r="2335" spans="1:11" x14ac:dyDescent="0.35">
      <c r="A2335" s="2">
        <v>30710</v>
      </c>
      <c r="B2335" s="76" t="s">
        <v>2248</v>
      </c>
      <c r="C2335" s="76" t="s">
        <v>286</v>
      </c>
      <c r="D2335" s="76" t="s">
        <v>5253</v>
      </c>
      <c r="E2335" s="76">
        <v>375</v>
      </c>
      <c r="F2335" s="76">
        <v>6</v>
      </c>
      <c r="G2335" s="77">
        <v>9.5</v>
      </c>
      <c r="H2335" s="76" t="s">
        <v>5939</v>
      </c>
      <c r="I2335" s="77">
        <v>80.989999999999995</v>
      </c>
      <c r="J2335" s="2">
        <v>1</v>
      </c>
      <c r="K2335" s="119" cm="1">
        <f t="array" ref="K2335">ROUND(IF(C2335="Beer",SUM(LOOKUP(2,1/(SRP!$B$7:$B$9&lt;=E2335)/(SRP!$C$7:$C$9&gt;=E2335),SRP!$D$7:$D$9)*(G2335/100)*(E2335/1000)),IF(C2335="Spirits",SUM(LOOKUP(2,1/(SRP!$B$2:$B$6&lt;=E2335)/(SRP!$C$2:$C$6&gt;=E2335),SRP!$D$2:$D$6)*(G2335/100)*(E2335/1000)),IF(AND(C2335="Wine",D2335="Fortified Wines"),SUM(LOOKUP(2,1/(SRP!$B$20:$B$23&lt;=E2335)/(SRP!$C$20:$C$23&gt;=E2335),SRP!$D$20:$D$23)*(G2335/100)*(E2335/1000)),IF(C2335="Wine",SUM(LOOKUP(2,1/(SRP!$B$15:$B$19&lt;=E2335)/(SRP!$C$15:$C$19&gt;=E2335),SRP!$D$15:$D$19)*(G2335/100)*(E2335/1000)),IF(C2335="Ready to Drink",SUM(LOOKUP(2,1/(SRP!$B$10:$B$14&lt;=E2335)/(SRP!$C$10:$C$14&gt;=E2335),SRP!$D$10:$D$14)*(G2335/100)*(E2335/1000)),0))))),2)</f>
        <v>2.64</v>
      </c>
    </row>
    <row r="2336" spans="1:11" x14ac:dyDescent="0.35">
      <c r="A2336" s="2">
        <v>30716</v>
      </c>
      <c r="B2336" s="76" t="s">
        <v>1489</v>
      </c>
      <c r="C2336" s="76" t="s">
        <v>285</v>
      </c>
      <c r="D2336" s="76" t="s">
        <v>5281</v>
      </c>
      <c r="E2336" s="76">
        <v>750</v>
      </c>
      <c r="F2336" s="76">
        <v>6</v>
      </c>
      <c r="G2336" s="77">
        <v>20</v>
      </c>
      <c r="H2336" s="76" t="s">
        <v>3282</v>
      </c>
      <c r="I2336" s="77">
        <v>32.99</v>
      </c>
      <c r="J2336" s="2">
        <v>1</v>
      </c>
      <c r="K2336" s="119" cm="1">
        <f t="array" ref="K2336">ROUND(IF(C2336="Beer",SUM(LOOKUP(2,1/(SRP!$B$7:$B$9&lt;=E2336)/(SRP!$C$7:$C$9&gt;=E2336),SRP!$D$7:$D$9)*(G2336/100)*(E2336/1000)),IF(C2336="Spirits",SUM(LOOKUP(2,1/(SRP!$B$2:$B$6&lt;=E2336)/(SRP!$C$2:$C$6&gt;=E2336),SRP!$D$2:$D$6)*(G2336/100)*(E2336/1000)),IF(AND(C2336="Wine",D2336="Fortified Wines"),SUM(LOOKUP(2,1/(SRP!$B$20:$B$23&lt;=E2336)/(SRP!$C$20:$C$23&gt;=E2336),SRP!$D$20:$D$23)*(G2336/100)*(E2336/1000)),IF(C2336="Wine",SUM(LOOKUP(2,1/(SRP!$B$15:$B$19&lt;=E2336)/(SRP!$C$15:$C$19&gt;=E2336),SRP!$D$15:$D$19)*(G2336/100)*(E2336/1000)),IF(C2336="Ready to Drink",SUM(LOOKUP(2,1/(SRP!$B$10:$B$14&lt;=E2336)/(SRP!$C$10:$C$14&gt;=E2336),SRP!$D$10:$D$14)*(G2336/100)*(E2336/1000)),0))))),2)</f>
        <v>10.47</v>
      </c>
    </row>
    <row r="2337" spans="1:11" x14ac:dyDescent="0.35">
      <c r="A2337" s="2">
        <v>30723</v>
      </c>
      <c r="B2337" s="76" t="s">
        <v>2249</v>
      </c>
      <c r="C2337" s="76" t="s">
        <v>286</v>
      </c>
      <c r="D2337" s="76" t="s">
        <v>5278</v>
      </c>
      <c r="E2337" s="76">
        <v>200</v>
      </c>
      <c r="F2337" s="76">
        <v>12</v>
      </c>
      <c r="G2337" s="77">
        <v>11</v>
      </c>
      <c r="H2337" s="76" t="s">
        <v>3306</v>
      </c>
      <c r="I2337" s="77">
        <v>34.99</v>
      </c>
      <c r="J2337" s="2">
        <v>1</v>
      </c>
      <c r="K2337" s="119" cm="1">
        <f t="array" ref="K2337">ROUND(IF(C2337="Beer",SUM(LOOKUP(2,1/(SRP!$B$7:$B$9&lt;=E2337)/(SRP!$C$7:$C$9&gt;=E2337),SRP!$D$7:$D$9)*(G2337/100)*(E2337/1000)),IF(C2337="Spirits",SUM(LOOKUP(2,1/(SRP!$B$2:$B$6&lt;=E2337)/(SRP!$C$2:$C$6&gt;=E2337),SRP!$D$2:$D$6)*(G2337/100)*(E2337/1000)),IF(AND(C2337="Wine",D2337="Fortified Wines"),SUM(LOOKUP(2,1/(SRP!$B$20:$B$23&lt;=E2337)/(SRP!$C$20:$C$23&gt;=E2337),SRP!$D$20:$D$23)*(G2337/100)*(E2337/1000)),IF(C2337="Wine",SUM(LOOKUP(2,1/(SRP!$B$15:$B$19&lt;=E2337)/(SRP!$C$15:$C$19&gt;=E2337),SRP!$D$15:$D$19)*(G2337/100)*(E2337/1000)),IF(C2337="Ready to Drink",SUM(LOOKUP(2,1/(SRP!$B$10:$B$14&lt;=E2337)/(SRP!$C$10:$C$14&gt;=E2337),SRP!$D$10:$D$14)*(G2337/100)*(E2337/1000)),0))))),2)</f>
        <v>2.21</v>
      </c>
    </row>
    <row r="2338" spans="1:11" x14ac:dyDescent="0.35">
      <c r="A2338" s="2">
        <v>30727</v>
      </c>
      <c r="B2338" s="76" t="s">
        <v>4715</v>
      </c>
      <c r="C2338" s="76" t="s">
        <v>287</v>
      </c>
      <c r="D2338" s="76" t="s">
        <v>5313</v>
      </c>
      <c r="E2338" s="76">
        <v>473</v>
      </c>
      <c r="F2338" s="76">
        <v>24</v>
      </c>
      <c r="G2338" s="77">
        <v>5</v>
      </c>
      <c r="H2338" s="76" t="s">
        <v>3355</v>
      </c>
      <c r="I2338" s="77">
        <v>4.99</v>
      </c>
      <c r="J2338" s="2">
        <v>1</v>
      </c>
      <c r="K2338" s="119" cm="1">
        <f t="array" ref="K2338">ROUND(IF(C2338="Beer",SUM(LOOKUP(2,1/(SRP!$B$7:$B$9&lt;=E2338)/(SRP!$C$7:$C$9&gt;=E2338),SRP!$D$7:$D$9)*(G2338/100)*(E2338/1000)),IF(C2338="Spirits",SUM(LOOKUP(2,1/(SRP!$B$2:$B$6&lt;=E2338)/(SRP!$C$2:$C$6&gt;=E2338),SRP!$D$2:$D$6)*(G2338/100)*(E2338/1000)),IF(AND(C2338="Wine",D2338="Fortified Wines"),SUM(LOOKUP(2,1/(SRP!$B$20:$B$23&lt;=E2338)/(SRP!$C$20:$C$23&gt;=E2338),SRP!$D$20:$D$23)*(G2338/100)*(E2338/1000)),IF(C2338="Wine",SUM(LOOKUP(2,1/(SRP!$B$15:$B$19&lt;=E2338)/(SRP!$C$15:$C$19&gt;=E2338),SRP!$D$15:$D$19)*(G2338/100)*(E2338/1000)),IF(C2338="Ready to Drink",SUM(LOOKUP(2,1/(SRP!$B$10:$B$14&lt;=E2338)/(SRP!$C$10:$C$14&gt;=E2338),SRP!$D$10:$D$14)*(G2338/100)*(E2338/1000)),0))))),2)</f>
        <v>1.65</v>
      </c>
    </row>
    <row r="2339" spans="1:11" x14ac:dyDescent="0.35">
      <c r="A2339" s="2">
        <v>30727</v>
      </c>
      <c r="B2339" s="76" t="s">
        <v>4715</v>
      </c>
      <c r="C2339" s="76" t="s">
        <v>287</v>
      </c>
      <c r="D2339" s="76" t="s">
        <v>5313</v>
      </c>
      <c r="E2339" s="76">
        <v>473</v>
      </c>
      <c r="F2339" s="76">
        <v>24</v>
      </c>
      <c r="G2339" s="77">
        <v>5</v>
      </c>
      <c r="H2339" s="76" t="s">
        <v>3355</v>
      </c>
      <c r="I2339" s="77">
        <v>4.99</v>
      </c>
      <c r="J2339" s="2">
        <v>1</v>
      </c>
      <c r="K2339" s="119" cm="1">
        <f t="array" ref="K2339">ROUND(IF(C2339="Beer",SUM(LOOKUP(2,1/(SRP!$B$7:$B$9&lt;=E2339)/(SRP!$C$7:$C$9&gt;=E2339),SRP!$D$7:$D$9)*(G2339/100)*(E2339/1000)),IF(C2339="Spirits",SUM(LOOKUP(2,1/(SRP!$B$2:$B$6&lt;=E2339)/(SRP!$C$2:$C$6&gt;=E2339),SRP!$D$2:$D$6)*(G2339/100)*(E2339/1000)),IF(AND(C2339="Wine",D2339="Fortified Wines"),SUM(LOOKUP(2,1/(SRP!$B$20:$B$23&lt;=E2339)/(SRP!$C$20:$C$23&gt;=E2339),SRP!$D$20:$D$23)*(G2339/100)*(E2339/1000)),IF(C2339="Wine",SUM(LOOKUP(2,1/(SRP!$B$15:$B$19&lt;=E2339)/(SRP!$C$15:$C$19&gt;=E2339),SRP!$D$15:$D$19)*(G2339/100)*(E2339/1000)),IF(C2339="Ready to Drink",SUM(LOOKUP(2,1/(SRP!$B$10:$B$14&lt;=E2339)/(SRP!$C$10:$C$14&gt;=E2339),SRP!$D$10:$D$14)*(G2339/100)*(E2339/1000)),0))))),2)</f>
        <v>1.65</v>
      </c>
    </row>
    <row r="2340" spans="1:11" x14ac:dyDescent="0.35">
      <c r="A2340" s="2">
        <v>30740</v>
      </c>
      <c r="B2340" s="76" t="s">
        <v>5975</v>
      </c>
      <c r="C2340" s="76" t="s">
        <v>287</v>
      </c>
      <c r="D2340" s="76" t="s">
        <v>5266</v>
      </c>
      <c r="E2340" s="76">
        <v>3784</v>
      </c>
      <c r="F2340" s="76">
        <v>3</v>
      </c>
      <c r="G2340" s="77">
        <v>5.5</v>
      </c>
      <c r="H2340" s="76" t="s">
        <v>3349</v>
      </c>
      <c r="I2340" s="77">
        <v>26.99</v>
      </c>
      <c r="J2340" s="2">
        <v>8</v>
      </c>
      <c r="K2340" s="119" cm="1">
        <f t="array" ref="K2340">ROUND(IF(C2340="Beer",SUM(LOOKUP(2,1/(SRP!$B$7:$B$9&lt;=E2340)/(SRP!$C$7:$C$9&gt;=E2340),SRP!$D$7:$D$9)*(G2340/100)*(E2340/1000)),IF(C2340="Spirits",SUM(LOOKUP(2,1/(SRP!$B$2:$B$6&lt;=E2340)/(SRP!$C$2:$C$6&gt;=E2340),SRP!$D$2:$D$6)*(G2340/100)*(E2340/1000)),IF(AND(C2340="Wine",D2340="Fortified Wines"),SUM(LOOKUP(2,1/(SRP!$B$20:$B$23&lt;=E2340)/(SRP!$C$20:$C$23&gt;=E2340),SRP!$D$20:$D$23)*(G2340/100)*(E2340/1000)),IF(C2340="Wine",SUM(LOOKUP(2,1/(SRP!$B$15:$B$19&lt;=E2340)/(SRP!$C$15:$C$19&gt;=E2340),SRP!$D$15:$D$19)*(G2340/100)*(E2340/1000)),IF(C2340="Ready to Drink",SUM(LOOKUP(2,1/(SRP!$B$10:$B$14&lt;=E2340)/(SRP!$C$10:$C$14&gt;=E2340),SRP!$D$10:$D$14)*(G2340/100)*(E2340/1000)),0))))),2)</f>
        <v>14.53</v>
      </c>
    </row>
    <row r="2341" spans="1:11" x14ac:dyDescent="0.35">
      <c r="A2341" s="2">
        <v>30740</v>
      </c>
      <c r="B2341" s="76" t="s">
        <v>5975</v>
      </c>
      <c r="C2341" s="76" t="s">
        <v>287</v>
      </c>
      <c r="D2341" s="76" t="s">
        <v>5266</v>
      </c>
      <c r="E2341" s="76">
        <v>3784</v>
      </c>
      <c r="F2341" s="76">
        <v>3</v>
      </c>
      <c r="G2341" s="77">
        <v>5.5</v>
      </c>
      <c r="H2341" s="76" t="s">
        <v>3349</v>
      </c>
      <c r="I2341" s="77">
        <v>26.99</v>
      </c>
      <c r="J2341" s="2">
        <v>8</v>
      </c>
      <c r="K2341" s="119" cm="1">
        <f t="array" ref="K2341">ROUND(IF(C2341="Beer",SUM(LOOKUP(2,1/(SRP!$B$7:$B$9&lt;=E2341)/(SRP!$C$7:$C$9&gt;=E2341),SRP!$D$7:$D$9)*(G2341/100)*(E2341/1000)),IF(C2341="Spirits",SUM(LOOKUP(2,1/(SRP!$B$2:$B$6&lt;=E2341)/(SRP!$C$2:$C$6&gt;=E2341),SRP!$D$2:$D$6)*(G2341/100)*(E2341/1000)),IF(AND(C2341="Wine",D2341="Fortified Wines"),SUM(LOOKUP(2,1/(SRP!$B$20:$B$23&lt;=E2341)/(SRP!$C$20:$C$23&gt;=E2341),SRP!$D$20:$D$23)*(G2341/100)*(E2341/1000)),IF(C2341="Wine",SUM(LOOKUP(2,1/(SRP!$B$15:$B$19&lt;=E2341)/(SRP!$C$15:$C$19&gt;=E2341),SRP!$D$15:$D$19)*(G2341/100)*(E2341/1000)),IF(C2341="Ready to Drink",SUM(LOOKUP(2,1/(SRP!$B$10:$B$14&lt;=E2341)/(SRP!$C$10:$C$14&gt;=E2341),SRP!$D$10:$D$14)*(G2341/100)*(E2341/1000)),0))))),2)</f>
        <v>14.53</v>
      </c>
    </row>
    <row r="2342" spans="1:11" x14ac:dyDescent="0.35">
      <c r="A2342" s="2">
        <v>30746</v>
      </c>
      <c r="B2342" s="76" t="s">
        <v>2250</v>
      </c>
      <c r="C2342" s="76" t="s">
        <v>286</v>
      </c>
      <c r="D2342" s="76" t="s">
        <v>5236</v>
      </c>
      <c r="E2342" s="76">
        <v>750</v>
      </c>
      <c r="F2342" s="76">
        <v>12</v>
      </c>
      <c r="G2342" s="77">
        <v>11.5</v>
      </c>
      <c r="H2342" s="76" t="s">
        <v>3314</v>
      </c>
      <c r="I2342" s="77">
        <v>12.79</v>
      </c>
      <c r="J2342" s="2">
        <v>1</v>
      </c>
      <c r="K2342" s="119" cm="1">
        <f t="array" ref="K2342">ROUND(IF(C2342="Beer",SUM(LOOKUP(2,1/(SRP!$B$7:$B$9&lt;=E2342)/(SRP!$C$7:$C$9&gt;=E2342),SRP!$D$7:$D$9)*(G2342/100)*(E2342/1000)),IF(C2342="Spirits",SUM(LOOKUP(2,1/(SRP!$B$2:$B$6&lt;=E2342)/(SRP!$C$2:$C$6&gt;=E2342),SRP!$D$2:$D$6)*(G2342/100)*(E2342/1000)),IF(AND(C2342="Wine",D2342="Fortified Wines"),SUM(LOOKUP(2,1/(SRP!$B$20:$B$23&lt;=E2342)/(SRP!$C$20:$C$23&gt;=E2342),SRP!$D$20:$D$23)*(G2342/100)*(E2342/1000)),IF(C2342="Wine",SUM(LOOKUP(2,1/(SRP!$B$15:$B$19&lt;=E2342)/(SRP!$C$15:$C$19&gt;=E2342),SRP!$D$15:$D$19)*(G2342/100)*(E2342/1000)),IF(C2342="Ready to Drink",SUM(LOOKUP(2,1/(SRP!$B$10:$B$14&lt;=E2342)/(SRP!$C$10:$C$14&gt;=E2342),SRP!$D$10:$D$14)*(G2342/100)*(E2342/1000)),0))))),2)</f>
        <v>6.02</v>
      </c>
    </row>
    <row r="2343" spans="1:11" x14ac:dyDescent="0.35">
      <c r="A2343" s="2">
        <v>30816</v>
      </c>
      <c r="B2343" s="76" t="s">
        <v>2400</v>
      </c>
      <c r="C2343" s="76" t="s">
        <v>286</v>
      </c>
      <c r="D2343" s="76" t="s">
        <v>5236</v>
      </c>
      <c r="E2343" s="76">
        <v>750</v>
      </c>
      <c r="F2343" s="76">
        <v>12</v>
      </c>
      <c r="G2343" s="77">
        <v>14.9</v>
      </c>
      <c r="H2343" s="76" t="s">
        <v>3288</v>
      </c>
      <c r="I2343" s="77">
        <v>32.99</v>
      </c>
      <c r="J2343" s="2">
        <v>1</v>
      </c>
      <c r="K2343" s="119" cm="1">
        <f t="array" ref="K2343">ROUND(IF(C2343="Beer",SUM(LOOKUP(2,1/(SRP!$B$7:$B$9&lt;=E2343)/(SRP!$C$7:$C$9&gt;=E2343),SRP!$D$7:$D$9)*(G2343/100)*(E2343/1000)),IF(C2343="Spirits",SUM(LOOKUP(2,1/(SRP!$B$2:$B$6&lt;=E2343)/(SRP!$C$2:$C$6&gt;=E2343),SRP!$D$2:$D$6)*(G2343/100)*(E2343/1000)),IF(AND(C2343="Wine",D2343="Fortified Wines"),SUM(LOOKUP(2,1/(SRP!$B$20:$B$23&lt;=E2343)/(SRP!$C$20:$C$23&gt;=E2343),SRP!$D$20:$D$23)*(G2343/100)*(E2343/1000)),IF(C2343="Wine",SUM(LOOKUP(2,1/(SRP!$B$15:$B$19&lt;=E2343)/(SRP!$C$15:$C$19&gt;=E2343),SRP!$D$15:$D$19)*(G2343/100)*(E2343/1000)),IF(C2343="Ready to Drink",SUM(LOOKUP(2,1/(SRP!$B$10:$B$14&lt;=E2343)/(SRP!$C$10:$C$14&gt;=E2343),SRP!$D$10:$D$14)*(G2343/100)*(E2343/1000)),0))))),2)</f>
        <v>7.8</v>
      </c>
    </row>
    <row r="2344" spans="1:11" x14ac:dyDescent="0.35">
      <c r="A2344" s="2">
        <v>30823</v>
      </c>
      <c r="B2344" s="76" t="s">
        <v>4037</v>
      </c>
      <c r="C2344" s="76" t="s">
        <v>287</v>
      </c>
      <c r="D2344" s="76" t="s">
        <v>5310</v>
      </c>
      <c r="E2344" s="76">
        <v>1980</v>
      </c>
      <c r="F2344" s="76">
        <v>4</v>
      </c>
      <c r="H2344" s="76" t="s">
        <v>3325</v>
      </c>
      <c r="I2344" s="77">
        <v>14.49</v>
      </c>
      <c r="J2344" s="2">
        <v>6</v>
      </c>
      <c r="K2344" s="119" cm="1">
        <f t="array" ref="K2344">ROUND(IF(C2344="Beer",SUM(LOOKUP(2,1/(SRP!$B$7:$B$9&lt;=E2344)/(SRP!$C$7:$C$9&gt;=E2344),SRP!$D$7:$D$9)*(G2344/100)*(E2344/1000)),IF(C2344="Spirits",SUM(LOOKUP(2,1/(SRP!$B$2:$B$6&lt;=E2344)/(SRP!$C$2:$C$6&gt;=E2344),SRP!$D$2:$D$6)*(G2344/100)*(E2344/1000)),IF(AND(C2344="Wine",D2344="Fortified Wines"),SUM(LOOKUP(2,1/(SRP!$B$20:$B$23&lt;=E2344)/(SRP!$C$20:$C$23&gt;=E2344),SRP!$D$20:$D$23)*(G2344/100)*(E2344/1000)),IF(C2344="Wine",SUM(LOOKUP(2,1/(SRP!$B$15:$B$19&lt;=E2344)/(SRP!$C$15:$C$19&gt;=E2344),SRP!$D$15:$D$19)*(G2344/100)*(E2344/1000)),IF(C2344="Ready to Drink",SUM(LOOKUP(2,1/(SRP!$B$10:$B$14&lt;=E2344)/(SRP!$C$10:$C$14&gt;=E2344),SRP!$D$10:$D$14)*(G2344/100)*(E2344/1000)),0))))),2)</f>
        <v>0</v>
      </c>
    </row>
    <row r="2345" spans="1:11" x14ac:dyDescent="0.35">
      <c r="A2345" s="2">
        <v>30823</v>
      </c>
      <c r="B2345" s="76" t="s">
        <v>4037</v>
      </c>
      <c r="C2345" s="76" t="s">
        <v>287</v>
      </c>
      <c r="D2345" s="76" t="s">
        <v>5310</v>
      </c>
      <c r="E2345" s="76">
        <v>1980</v>
      </c>
      <c r="F2345" s="76">
        <v>4</v>
      </c>
      <c r="H2345" s="76" t="s">
        <v>3325</v>
      </c>
      <c r="I2345" s="77">
        <v>14.49</v>
      </c>
      <c r="J2345" s="2">
        <v>6</v>
      </c>
      <c r="K2345" s="119" cm="1">
        <f t="array" ref="K2345">ROUND(IF(C2345="Beer",SUM(LOOKUP(2,1/(SRP!$B$7:$B$9&lt;=E2345)/(SRP!$C$7:$C$9&gt;=E2345),SRP!$D$7:$D$9)*(G2345/100)*(E2345/1000)),IF(C2345="Spirits",SUM(LOOKUP(2,1/(SRP!$B$2:$B$6&lt;=E2345)/(SRP!$C$2:$C$6&gt;=E2345),SRP!$D$2:$D$6)*(G2345/100)*(E2345/1000)),IF(AND(C2345="Wine",D2345="Fortified Wines"),SUM(LOOKUP(2,1/(SRP!$B$20:$B$23&lt;=E2345)/(SRP!$C$20:$C$23&gt;=E2345),SRP!$D$20:$D$23)*(G2345/100)*(E2345/1000)),IF(C2345="Wine",SUM(LOOKUP(2,1/(SRP!$B$15:$B$19&lt;=E2345)/(SRP!$C$15:$C$19&gt;=E2345),SRP!$D$15:$D$19)*(G2345/100)*(E2345/1000)),IF(C2345="Ready to Drink",SUM(LOOKUP(2,1/(SRP!$B$10:$B$14&lt;=E2345)/(SRP!$C$10:$C$14&gt;=E2345),SRP!$D$10:$D$14)*(G2345/100)*(E2345/1000)),0))))),2)</f>
        <v>0</v>
      </c>
    </row>
    <row r="2346" spans="1:11" x14ac:dyDescent="0.35">
      <c r="A2346" s="2">
        <v>30846</v>
      </c>
      <c r="B2346" s="76" t="s">
        <v>2401</v>
      </c>
      <c r="C2346" s="76" t="s">
        <v>287</v>
      </c>
      <c r="D2346" s="76" t="s">
        <v>5240</v>
      </c>
      <c r="E2346" s="76">
        <v>8520</v>
      </c>
      <c r="F2346" s="76">
        <v>1</v>
      </c>
      <c r="G2346" s="77">
        <v>6</v>
      </c>
      <c r="H2346" s="76" t="s">
        <v>3369</v>
      </c>
      <c r="I2346" s="77">
        <v>99.98</v>
      </c>
      <c r="J2346" s="2">
        <v>24</v>
      </c>
      <c r="K2346" s="119" cm="1">
        <f t="array" ref="K2346">ROUND(IF(C2346="Beer",SUM(LOOKUP(2,1/(SRP!$B$7:$B$9&lt;=E2346)/(SRP!$C$7:$C$9&gt;=E2346),SRP!$D$7:$D$9)*(G2346/100)*(E2346/1000)),IF(C2346="Spirits",SUM(LOOKUP(2,1/(SRP!$B$2:$B$6&lt;=E2346)/(SRP!$C$2:$C$6&gt;=E2346),SRP!$D$2:$D$6)*(G2346/100)*(E2346/1000)),IF(AND(C2346="Wine",D2346="Fortified Wines"),SUM(LOOKUP(2,1/(SRP!$B$20:$B$23&lt;=E2346)/(SRP!$C$20:$C$23&gt;=E2346),SRP!$D$20:$D$23)*(G2346/100)*(E2346/1000)),IF(C2346="Wine",SUM(LOOKUP(2,1/(SRP!$B$15:$B$19&lt;=E2346)/(SRP!$C$15:$C$19&gt;=E2346),SRP!$D$15:$D$19)*(G2346/100)*(E2346/1000)),IF(C2346="Ready to Drink",SUM(LOOKUP(2,1/(SRP!$B$10:$B$14&lt;=E2346)/(SRP!$C$10:$C$14&gt;=E2346),SRP!$D$10:$D$14)*(G2346/100)*(E2346/1000)),0))))),2)</f>
        <v>35.69</v>
      </c>
    </row>
    <row r="2347" spans="1:11" x14ac:dyDescent="0.35">
      <c r="A2347" s="2">
        <v>30849</v>
      </c>
      <c r="B2347" s="76" t="s">
        <v>2275</v>
      </c>
      <c r="C2347" s="76" t="s">
        <v>287</v>
      </c>
      <c r="D2347" s="76" t="s">
        <v>5240</v>
      </c>
      <c r="E2347" s="76">
        <v>500</v>
      </c>
      <c r="F2347" s="76">
        <v>12</v>
      </c>
      <c r="G2347" s="77">
        <v>6</v>
      </c>
      <c r="H2347" s="76" t="s">
        <v>3349</v>
      </c>
      <c r="I2347" s="77">
        <v>9.49</v>
      </c>
      <c r="J2347" s="2">
        <v>1</v>
      </c>
      <c r="K2347" s="119" cm="1">
        <f t="array" ref="K2347">ROUND(IF(C2347="Beer",SUM(LOOKUP(2,1/(SRP!$B$7:$B$9&lt;=E2347)/(SRP!$C$7:$C$9&gt;=E2347),SRP!$D$7:$D$9)*(G2347/100)*(E2347/1000)),IF(C2347="Spirits",SUM(LOOKUP(2,1/(SRP!$B$2:$B$6&lt;=E2347)/(SRP!$C$2:$C$6&gt;=E2347),SRP!$D$2:$D$6)*(G2347/100)*(E2347/1000)),IF(AND(C2347="Wine",D2347="Fortified Wines"),SUM(LOOKUP(2,1/(SRP!$B$20:$B$23&lt;=E2347)/(SRP!$C$20:$C$23&gt;=E2347),SRP!$D$20:$D$23)*(G2347/100)*(E2347/1000)),IF(C2347="Wine",SUM(LOOKUP(2,1/(SRP!$B$15:$B$19&lt;=E2347)/(SRP!$C$15:$C$19&gt;=E2347),SRP!$D$15:$D$19)*(G2347/100)*(E2347/1000)),IF(C2347="Ready to Drink",SUM(LOOKUP(2,1/(SRP!$B$10:$B$14&lt;=E2347)/(SRP!$C$10:$C$14&gt;=E2347),SRP!$D$10:$D$14)*(G2347/100)*(E2347/1000)),0))))),2)</f>
        <v>2.09</v>
      </c>
    </row>
    <row r="2348" spans="1:11" x14ac:dyDescent="0.35">
      <c r="A2348" s="2">
        <v>30849</v>
      </c>
      <c r="B2348" s="76" t="s">
        <v>2275</v>
      </c>
      <c r="C2348" s="76" t="s">
        <v>287</v>
      </c>
      <c r="D2348" s="76" t="s">
        <v>5240</v>
      </c>
      <c r="E2348" s="76">
        <v>500</v>
      </c>
      <c r="F2348" s="76">
        <v>12</v>
      </c>
      <c r="G2348" s="77">
        <v>6</v>
      </c>
      <c r="H2348" s="76" t="s">
        <v>3349</v>
      </c>
      <c r="I2348" s="77">
        <v>9.49</v>
      </c>
      <c r="J2348" s="2">
        <v>1</v>
      </c>
      <c r="K2348" s="119" cm="1">
        <f t="array" ref="K2348">ROUND(IF(C2348="Beer",SUM(LOOKUP(2,1/(SRP!$B$7:$B$9&lt;=E2348)/(SRP!$C$7:$C$9&gt;=E2348),SRP!$D$7:$D$9)*(G2348/100)*(E2348/1000)),IF(C2348="Spirits",SUM(LOOKUP(2,1/(SRP!$B$2:$B$6&lt;=E2348)/(SRP!$C$2:$C$6&gt;=E2348),SRP!$D$2:$D$6)*(G2348/100)*(E2348/1000)),IF(AND(C2348="Wine",D2348="Fortified Wines"),SUM(LOOKUP(2,1/(SRP!$B$20:$B$23&lt;=E2348)/(SRP!$C$20:$C$23&gt;=E2348),SRP!$D$20:$D$23)*(G2348/100)*(E2348/1000)),IF(C2348="Wine",SUM(LOOKUP(2,1/(SRP!$B$15:$B$19&lt;=E2348)/(SRP!$C$15:$C$19&gt;=E2348),SRP!$D$15:$D$19)*(G2348/100)*(E2348/1000)),IF(C2348="Ready to Drink",SUM(LOOKUP(2,1/(SRP!$B$10:$B$14&lt;=E2348)/(SRP!$C$10:$C$14&gt;=E2348),SRP!$D$10:$D$14)*(G2348/100)*(E2348/1000)),0))))),2)</f>
        <v>2.09</v>
      </c>
    </row>
    <row r="2349" spans="1:11" x14ac:dyDescent="0.35">
      <c r="A2349" s="2">
        <v>30860</v>
      </c>
      <c r="B2349" s="76" t="s">
        <v>2276</v>
      </c>
      <c r="C2349" s="76" t="s">
        <v>287</v>
      </c>
      <c r="D2349" s="76" t="s">
        <v>5240</v>
      </c>
      <c r="E2349" s="76">
        <v>500</v>
      </c>
      <c r="F2349" s="76">
        <v>12</v>
      </c>
      <c r="G2349" s="77">
        <v>6</v>
      </c>
      <c r="H2349" s="76" t="s">
        <v>3349</v>
      </c>
      <c r="I2349" s="77">
        <v>9.49</v>
      </c>
      <c r="J2349" s="2">
        <v>1</v>
      </c>
      <c r="K2349" s="119" cm="1">
        <f t="array" ref="K2349">ROUND(IF(C2349="Beer",SUM(LOOKUP(2,1/(SRP!$B$7:$B$9&lt;=E2349)/(SRP!$C$7:$C$9&gt;=E2349),SRP!$D$7:$D$9)*(G2349/100)*(E2349/1000)),IF(C2349="Spirits",SUM(LOOKUP(2,1/(SRP!$B$2:$B$6&lt;=E2349)/(SRP!$C$2:$C$6&gt;=E2349),SRP!$D$2:$D$6)*(G2349/100)*(E2349/1000)),IF(AND(C2349="Wine",D2349="Fortified Wines"),SUM(LOOKUP(2,1/(SRP!$B$20:$B$23&lt;=E2349)/(SRP!$C$20:$C$23&gt;=E2349),SRP!$D$20:$D$23)*(G2349/100)*(E2349/1000)),IF(C2349="Wine",SUM(LOOKUP(2,1/(SRP!$B$15:$B$19&lt;=E2349)/(SRP!$C$15:$C$19&gt;=E2349),SRP!$D$15:$D$19)*(G2349/100)*(E2349/1000)),IF(C2349="Ready to Drink",SUM(LOOKUP(2,1/(SRP!$B$10:$B$14&lt;=E2349)/(SRP!$C$10:$C$14&gt;=E2349),SRP!$D$10:$D$14)*(G2349/100)*(E2349/1000)),0))))),2)</f>
        <v>2.09</v>
      </c>
    </row>
    <row r="2350" spans="1:11" x14ac:dyDescent="0.35">
      <c r="A2350" s="2">
        <v>30860</v>
      </c>
      <c r="B2350" s="76" t="s">
        <v>2276</v>
      </c>
      <c r="C2350" s="76" t="s">
        <v>287</v>
      </c>
      <c r="D2350" s="76" t="s">
        <v>5240</v>
      </c>
      <c r="E2350" s="76">
        <v>500</v>
      </c>
      <c r="F2350" s="76">
        <v>12</v>
      </c>
      <c r="G2350" s="77">
        <v>6</v>
      </c>
      <c r="H2350" s="76" t="s">
        <v>3349</v>
      </c>
      <c r="I2350" s="77">
        <v>9.49</v>
      </c>
      <c r="J2350" s="2">
        <v>1</v>
      </c>
      <c r="K2350" s="119" cm="1">
        <f t="array" ref="K2350">ROUND(IF(C2350="Beer",SUM(LOOKUP(2,1/(SRP!$B$7:$B$9&lt;=E2350)/(SRP!$C$7:$C$9&gt;=E2350),SRP!$D$7:$D$9)*(G2350/100)*(E2350/1000)),IF(C2350="Spirits",SUM(LOOKUP(2,1/(SRP!$B$2:$B$6&lt;=E2350)/(SRP!$C$2:$C$6&gt;=E2350),SRP!$D$2:$D$6)*(G2350/100)*(E2350/1000)),IF(AND(C2350="Wine",D2350="Fortified Wines"),SUM(LOOKUP(2,1/(SRP!$B$20:$B$23&lt;=E2350)/(SRP!$C$20:$C$23&gt;=E2350),SRP!$D$20:$D$23)*(G2350/100)*(E2350/1000)),IF(C2350="Wine",SUM(LOOKUP(2,1/(SRP!$B$15:$B$19&lt;=E2350)/(SRP!$C$15:$C$19&gt;=E2350),SRP!$D$15:$D$19)*(G2350/100)*(E2350/1000)),IF(C2350="Ready to Drink",SUM(LOOKUP(2,1/(SRP!$B$10:$B$14&lt;=E2350)/(SRP!$C$10:$C$14&gt;=E2350),SRP!$D$10:$D$14)*(G2350/100)*(E2350/1000)),0))))),2)</f>
        <v>2.09</v>
      </c>
    </row>
    <row r="2351" spans="1:11" x14ac:dyDescent="0.35">
      <c r="A2351" s="2">
        <v>30863</v>
      </c>
      <c r="B2351" s="76" t="s">
        <v>2277</v>
      </c>
      <c r="C2351" s="76" t="s">
        <v>287</v>
      </c>
      <c r="D2351" s="76" t="s">
        <v>5266</v>
      </c>
      <c r="E2351" s="76">
        <v>473</v>
      </c>
      <c r="F2351" s="76">
        <v>24</v>
      </c>
      <c r="G2351" s="77">
        <v>5</v>
      </c>
      <c r="H2351" s="76" t="s">
        <v>3376</v>
      </c>
      <c r="I2351" s="77">
        <v>3.94</v>
      </c>
      <c r="J2351" s="2">
        <v>1</v>
      </c>
      <c r="K2351" s="119" cm="1">
        <f t="array" ref="K2351">ROUND(IF(C2351="Beer",SUM(LOOKUP(2,1/(SRP!$B$7:$B$9&lt;=E2351)/(SRP!$C$7:$C$9&gt;=E2351),SRP!$D$7:$D$9)*(G2351/100)*(E2351/1000)),IF(C2351="Spirits",SUM(LOOKUP(2,1/(SRP!$B$2:$B$6&lt;=E2351)/(SRP!$C$2:$C$6&gt;=E2351),SRP!$D$2:$D$6)*(G2351/100)*(E2351/1000)),IF(AND(C2351="Wine",D2351="Fortified Wines"),SUM(LOOKUP(2,1/(SRP!$B$20:$B$23&lt;=E2351)/(SRP!$C$20:$C$23&gt;=E2351),SRP!$D$20:$D$23)*(G2351/100)*(E2351/1000)),IF(C2351="Wine",SUM(LOOKUP(2,1/(SRP!$B$15:$B$19&lt;=E2351)/(SRP!$C$15:$C$19&gt;=E2351),SRP!$D$15:$D$19)*(G2351/100)*(E2351/1000)),IF(C2351="Ready to Drink",SUM(LOOKUP(2,1/(SRP!$B$10:$B$14&lt;=E2351)/(SRP!$C$10:$C$14&gt;=E2351),SRP!$D$10:$D$14)*(G2351/100)*(E2351/1000)),0))))),2)</f>
        <v>1.65</v>
      </c>
    </row>
    <row r="2352" spans="1:11" x14ac:dyDescent="0.35">
      <c r="A2352" s="2">
        <v>30863</v>
      </c>
      <c r="B2352" s="76" t="s">
        <v>2277</v>
      </c>
      <c r="C2352" s="76" t="s">
        <v>287</v>
      </c>
      <c r="D2352" s="76" t="s">
        <v>5266</v>
      </c>
      <c r="E2352" s="76">
        <v>473</v>
      </c>
      <c r="F2352" s="76">
        <v>24</v>
      </c>
      <c r="G2352" s="77">
        <v>5</v>
      </c>
      <c r="H2352" s="76" t="s">
        <v>3376</v>
      </c>
      <c r="I2352" s="77">
        <v>3.94</v>
      </c>
      <c r="J2352" s="2">
        <v>1</v>
      </c>
      <c r="K2352" s="119" cm="1">
        <f t="array" ref="K2352">ROUND(IF(C2352="Beer",SUM(LOOKUP(2,1/(SRP!$B$7:$B$9&lt;=E2352)/(SRP!$C$7:$C$9&gt;=E2352),SRP!$D$7:$D$9)*(G2352/100)*(E2352/1000)),IF(C2352="Spirits",SUM(LOOKUP(2,1/(SRP!$B$2:$B$6&lt;=E2352)/(SRP!$C$2:$C$6&gt;=E2352),SRP!$D$2:$D$6)*(G2352/100)*(E2352/1000)),IF(AND(C2352="Wine",D2352="Fortified Wines"),SUM(LOOKUP(2,1/(SRP!$B$20:$B$23&lt;=E2352)/(SRP!$C$20:$C$23&gt;=E2352),SRP!$D$20:$D$23)*(G2352/100)*(E2352/1000)),IF(C2352="Wine",SUM(LOOKUP(2,1/(SRP!$B$15:$B$19&lt;=E2352)/(SRP!$C$15:$C$19&gt;=E2352),SRP!$D$15:$D$19)*(G2352/100)*(E2352/1000)),IF(C2352="Ready to Drink",SUM(LOOKUP(2,1/(SRP!$B$10:$B$14&lt;=E2352)/(SRP!$C$10:$C$14&gt;=E2352),SRP!$D$10:$D$14)*(G2352/100)*(E2352/1000)),0))))),2)</f>
        <v>1.65</v>
      </c>
    </row>
    <row r="2353" spans="1:11" x14ac:dyDescent="0.35">
      <c r="A2353" s="2">
        <v>30864</v>
      </c>
      <c r="B2353" s="76" t="s">
        <v>2278</v>
      </c>
      <c r="C2353" s="76" t="s">
        <v>287</v>
      </c>
      <c r="D2353" s="76" t="s">
        <v>5266</v>
      </c>
      <c r="E2353" s="76">
        <v>473</v>
      </c>
      <c r="F2353" s="76">
        <v>24</v>
      </c>
      <c r="G2353" s="77">
        <v>5</v>
      </c>
      <c r="H2353" s="76" t="s">
        <v>3376</v>
      </c>
      <c r="I2353" s="77">
        <v>3.44</v>
      </c>
      <c r="J2353" s="2">
        <v>1</v>
      </c>
      <c r="K2353" s="119" cm="1">
        <f t="array" ref="K2353">ROUND(IF(C2353="Beer",SUM(LOOKUP(2,1/(SRP!$B$7:$B$9&lt;=E2353)/(SRP!$C$7:$C$9&gt;=E2353),SRP!$D$7:$D$9)*(G2353/100)*(E2353/1000)),IF(C2353="Spirits",SUM(LOOKUP(2,1/(SRP!$B$2:$B$6&lt;=E2353)/(SRP!$C$2:$C$6&gt;=E2353),SRP!$D$2:$D$6)*(G2353/100)*(E2353/1000)),IF(AND(C2353="Wine",D2353="Fortified Wines"),SUM(LOOKUP(2,1/(SRP!$B$20:$B$23&lt;=E2353)/(SRP!$C$20:$C$23&gt;=E2353),SRP!$D$20:$D$23)*(G2353/100)*(E2353/1000)),IF(C2353="Wine",SUM(LOOKUP(2,1/(SRP!$B$15:$B$19&lt;=E2353)/(SRP!$C$15:$C$19&gt;=E2353),SRP!$D$15:$D$19)*(G2353/100)*(E2353/1000)),IF(C2353="Ready to Drink",SUM(LOOKUP(2,1/(SRP!$B$10:$B$14&lt;=E2353)/(SRP!$C$10:$C$14&gt;=E2353),SRP!$D$10:$D$14)*(G2353/100)*(E2353/1000)),0))))),2)</f>
        <v>1.65</v>
      </c>
    </row>
    <row r="2354" spans="1:11" x14ac:dyDescent="0.35">
      <c r="A2354" s="2">
        <v>30864</v>
      </c>
      <c r="B2354" s="76" t="s">
        <v>2278</v>
      </c>
      <c r="C2354" s="76" t="s">
        <v>287</v>
      </c>
      <c r="D2354" s="76" t="s">
        <v>5266</v>
      </c>
      <c r="E2354" s="76">
        <v>473</v>
      </c>
      <c r="F2354" s="76">
        <v>24</v>
      </c>
      <c r="G2354" s="77">
        <v>5</v>
      </c>
      <c r="H2354" s="76" t="s">
        <v>3376</v>
      </c>
      <c r="I2354" s="77">
        <v>3.44</v>
      </c>
      <c r="J2354" s="2">
        <v>1</v>
      </c>
      <c r="K2354" s="119" cm="1">
        <f t="array" ref="K2354">ROUND(IF(C2354="Beer",SUM(LOOKUP(2,1/(SRP!$B$7:$B$9&lt;=E2354)/(SRP!$C$7:$C$9&gt;=E2354),SRP!$D$7:$D$9)*(G2354/100)*(E2354/1000)),IF(C2354="Spirits",SUM(LOOKUP(2,1/(SRP!$B$2:$B$6&lt;=E2354)/(SRP!$C$2:$C$6&gt;=E2354),SRP!$D$2:$D$6)*(G2354/100)*(E2354/1000)),IF(AND(C2354="Wine",D2354="Fortified Wines"),SUM(LOOKUP(2,1/(SRP!$B$20:$B$23&lt;=E2354)/(SRP!$C$20:$C$23&gt;=E2354),SRP!$D$20:$D$23)*(G2354/100)*(E2354/1000)),IF(C2354="Wine",SUM(LOOKUP(2,1/(SRP!$B$15:$B$19&lt;=E2354)/(SRP!$C$15:$C$19&gt;=E2354),SRP!$D$15:$D$19)*(G2354/100)*(E2354/1000)),IF(C2354="Ready to Drink",SUM(LOOKUP(2,1/(SRP!$B$10:$B$14&lt;=E2354)/(SRP!$C$10:$C$14&gt;=E2354),SRP!$D$10:$D$14)*(G2354/100)*(E2354/1000)),0))))),2)</f>
        <v>1.65</v>
      </c>
    </row>
    <row r="2355" spans="1:11" x14ac:dyDescent="0.35">
      <c r="A2355" s="2">
        <v>30867</v>
      </c>
      <c r="B2355" s="76" t="s">
        <v>2279</v>
      </c>
      <c r="C2355" s="76" t="s">
        <v>287</v>
      </c>
      <c r="D2355" s="76" t="s">
        <v>5266</v>
      </c>
      <c r="E2355" s="76">
        <v>473</v>
      </c>
      <c r="F2355" s="76">
        <v>24</v>
      </c>
      <c r="G2355" s="77">
        <v>5</v>
      </c>
      <c r="H2355" s="76" t="s">
        <v>3376</v>
      </c>
      <c r="I2355" s="77">
        <v>3.74</v>
      </c>
      <c r="J2355" s="2">
        <v>1</v>
      </c>
      <c r="K2355" s="119" cm="1">
        <f t="array" ref="K2355">ROUND(IF(C2355="Beer",SUM(LOOKUP(2,1/(SRP!$B$7:$B$9&lt;=E2355)/(SRP!$C$7:$C$9&gt;=E2355),SRP!$D$7:$D$9)*(G2355/100)*(E2355/1000)),IF(C2355="Spirits",SUM(LOOKUP(2,1/(SRP!$B$2:$B$6&lt;=E2355)/(SRP!$C$2:$C$6&gt;=E2355),SRP!$D$2:$D$6)*(G2355/100)*(E2355/1000)),IF(AND(C2355="Wine",D2355="Fortified Wines"),SUM(LOOKUP(2,1/(SRP!$B$20:$B$23&lt;=E2355)/(SRP!$C$20:$C$23&gt;=E2355),SRP!$D$20:$D$23)*(G2355/100)*(E2355/1000)),IF(C2355="Wine",SUM(LOOKUP(2,1/(SRP!$B$15:$B$19&lt;=E2355)/(SRP!$C$15:$C$19&gt;=E2355),SRP!$D$15:$D$19)*(G2355/100)*(E2355/1000)),IF(C2355="Ready to Drink",SUM(LOOKUP(2,1/(SRP!$B$10:$B$14&lt;=E2355)/(SRP!$C$10:$C$14&gt;=E2355),SRP!$D$10:$D$14)*(G2355/100)*(E2355/1000)),0))))),2)</f>
        <v>1.65</v>
      </c>
    </row>
    <row r="2356" spans="1:11" x14ac:dyDescent="0.35">
      <c r="A2356" s="2">
        <v>30867</v>
      </c>
      <c r="B2356" s="76" t="s">
        <v>2279</v>
      </c>
      <c r="C2356" s="76" t="s">
        <v>287</v>
      </c>
      <c r="D2356" s="76" t="s">
        <v>5266</v>
      </c>
      <c r="E2356" s="76">
        <v>473</v>
      </c>
      <c r="F2356" s="76">
        <v>24</v>
      </c>
      <c r="G2356" s="77">
        <v>5</v>
      </c>
      <c r="H2356" s="76" t="s">
        <v>3376</v>
      </c>
      <c r="I2356" s="77">
        <v>3.74</v>
      </c>
      <c r="J2356" s="2">
        <v>1</v>
      </c>
      <c r="K2356" s="119" cm="1">
        <f t="array" ref="K2356">ROUND(IF(C2356="Beer",SUM(LOOKUP(2,1/(SRP!$B$7:$B$9&lt;=E2356)/(SRP!$C$7:$C$9&gt;=E2356),SRP!$D$7:$D$9)*(G2356/100)*(E2356/1000)),IF(C2356="Spirits",SUM(LOOKUP(2,1/(SRP!$B$2:$B$6&lt;=E2356)/(SRP!$C$2:$C$6&gt;=E2356),SRP!$D$2:$D$6)*(G2356/100)*(E2356/1000)),IF(AND(C2356="Wine",D2356="Fortified Wines"),SUM(LOOKUP(2,1/(SRP!$B$20:$B$23&lt;=E2356)/(SRP!$C$20:$C$23&gt;=E2356),SRP!$D$20:$D$23)*(G2356/100)*(E2356/1000)),IF(C2356="Wine",SUM(LOOKUP(2,1/(SRP!$B$15:$B$19&lt;=E2356)/(SRP!$C$15:$C$19&gt;=E2356),SRP!$D$15:$D$19)*(G2356/100)*(E2356/1000)),IF(C2356="Ready to Drink",SUM(LOOKUP(2,1/(SRP!$B$10:$B$14&lt;=E2356)/(SRP!$C$10:$C$14&gt;=E2356),SRP!$D$10:$D$14)*(G2356/100)*(E2356/1000)),0))))),2)</f>
        <v>1.65</v>
      </c>
    </row>
    <row r="2357" spans="1:11" x14ac:dyDescent="0.35">
      <c r="A2357" s="2">
        <v>30868</v>
      </c>
      <c r="B2357" s="76" t="s">
        <v>2280</v>
      </c>
      <c r="C2357" s="76" t="s">
        <v>287</v>
      </c>
      <c r="D2357" s="76" t="s">
        <v>5292</v>
      </c>
      <c r="E2357" s="76">
        <v>473</v>
      </c>
      <c r="F2357" s="76">
        <v>24</v>
      </c>
      <c r="G2357" s="77">
        <v>4.3</v>
      </c>
      <c r="H2357" s="76" t="s">
        <v>3376</v>
      </c>
      <c r="I2357" s="77">
        <v>4.4400000000000004</v>
      </c>
      <c r="J2357" s="2">
        <v>1</v>
      </c>
      <c r="K2357" s="119" cm="1">
        <f t="array" ref="K2357">ROUND(IF(C2357="Beer",SUM(LOOKUP(2,1/(SRP!$B$7:$B$9&lt;=E2357)/(SRP!$C$7:$C$9&gt;=E2357),SRP!$D$7:$D$9)*(G2357/100)*(E2357/1000)),IF(C2357="Spirits",SUM(LOOKUP(2,1/(SRP!$B$2:$B$6&lt;=E2357)/(SRP!$C$2:$C$6&gt;=E2357),SRP!$D$2:$D$6)*(G2357/100)*(E2357/1000)),IF(AND(C2357="Wine",D2357="Fortified Wines"),SUM(LOOKUP(2,1/(SRP!$B$20:$B$23&lt;=E2357)/(SRP!$C$20:$C$23&gt;=E2357),SRP!$D$20:$D$23)*(G2357/100)*(E2357/1000)),IF(C2357="Wine",SUM(LOOKUP(2,1/(SRP!$B$15:$B$19&lt;=E2357)/(SRP!$C$15:$C$19&gt;=E2357),SRP!$D$15:$D$19)*(G2357/100)*(E2357/1000)),IF(C2357="Ready to Drink",SUM(LOOKUP(2,1/(SRP!$B$10:$B$14&lt;=E2357)/(SRP!$C$10:$C$14&gt;=E2357),SRP!$D$10:$D$14)*(G2357/100)*(E2357/1000)),0))))),2)</f>
        <v>1.42</v>
      </c>
    </row>
    <row r="2358" spans="1:11" x14ac:dyDescent="0.35">
      <c r="A2358" s="2">
        <v>30868</v>
      </c>
      <c r="B2358" s="76" t="s">
        <v>2280</v>
      </c>
      <c r="C2358" s="76" t="s">
        <v>287</v>
      </c>
      <c r="D2358" s="76" t="s">
        <v>5292</v>
      </c>
      <c r="E2358" s="76">
        <v>473</v>
      </c>
      <c r="F2358" s="76">
        <v>24</v>
      </c>
      <c r="G2358" s="77">
        <v>4.3</v>
      </c>
      <c r="H2358" s="76" t="s">
        <v>3376</v>
      </c>
      <c r="I2358" s="77">
        <v>4.4400000000000004</v>
      </c>
      <c r="J2358" s="2">
        <v>1</v>
      </c>
      <c r="K2358" s="119" cm="1">
        <f t="array" ref="K2358">ROUND(IF(C2358="Beer",SUM(LOOKUP(2,1/(SRP!$B$7:$B$9&lt;=E2358)/(SRP!$C$7:$C$9&gt;=E2358),SRP!$D$7:$D$9)*(G2358/100)*(E2358/1000)),IF(C2358="Spirits",SUM(LOOKUP(2,1/(SRP!$B$2:$B$6&lt;=E2358)/(SRP!$C$2:$C$6&gt;=E2358),SRP!$D$2:$D$6)*(G2358/100)*(E2358/1000)),IF(AND(C2358="Wine",D2358="Fortified Wines"),SUM(LOOKUP(2,1/(SRP!$B$20:$B$23&lt;=E2358)/(SRP!$C$20:$C$23&gt;=E2358),SRP!$D$20:$D$23)*(G2358/100)*(E2358/1000)),IF(C2358="Wine",SUM(LOOKUP(2,1/(SRP!$B$15:$B$19&lt;=E2358)/(SRP!$C$15:$C$19&gt;=E2358),SRP!$D$15:$D$19)*(G2358/100)*(E2358/1000)),IF(C2358="Ready to Drink",SUM(LOOKUP(2,1/(SRP!$B$10:$B$14&lt;=E2358)/(SRP!$C$10:$C$14&gt;=E2358),SRP!$D$10:$D$14)*(G2358/100)*(E2358/1000)),0))))),2)</f>
        <v>1.42</v>
      </c>
    </row>
    <row r="2359" spans="1:11" x14ac:dyDescent="0.35">
      <c r="A2359" s="2">
        <v>30872</v>
      </c>
      <c r="B2359" s="76" t="s">
        <v>5976</v>
      </c>
      <c r="C2359" s="76" t="s">
        <v>287</v>
      </c>
      <c r="D2359" s="76" t="s">
        <v>5292</v>
      </c>
      <c r="E2359" s="76">
        <v>473</v>
      </c>
      <c r="F2359" s="76">
        <v>24</v>
      </c>
      <c r="G2359" s="77">
        <v>4.3</v>
      </c>
      <c r="H2359" s="76" t="s">
        <v>3376</v>
      </c>
      <c r="I2359" s="77">
        <v>4.4400000000000004</v>
      </c>
      <c r="J2359" s="2">
        <v>1</v>
      </c>
      <c r="K2359" s="119" cm="1">
        <f t="array" ref="K2359">ROUND(IF(C2359="Beer",SUM(LOOKUP(2,1/(SRP!$B$7:$B$9&lt;=E2359)/(SRP!$C$7:$C$9&gt;=E2359),SRP!$D$7:$D$9)*(G2359/100)*(E2359/1000)),IF(C2359="Spirits",SUM(LOOKUP(2,1/(SRP!$B$2:$B$6&lt;=E2359)/(SRP!$C$2:$C$6&gt;=E2359),SRP!$D$2:$D$6)*(G2359/100)*(E2359/1000)),IF(AND(C2359="Wine",D2359="Fortified Wines"),SUM(LOOKUP(2,1/(SRP!$B$20:$B$23&lt;=E2359)/(SRP!$C$20:$C$23&gt;=E2359),SRP!$D$20:$D$23)*(G2359/100)*(E2359/1000)),IF(C2359="Wine",SUM(LOOKUP(2,1/(SRP!$B$15:$B$19&lt;=E2359)/(SRP!$C$15:$C$19&gt;=E2359),SRP!$D$15:$D$19)*(G2359/100)*(E2359/1000)),IF(C2359="Ready to Drink",SUM(LOOKUP(2,1/(SRP!$B$10:$B$14&lt;=E2359)/(SRP!$C$10:$C$14&gt;=E2359),SRP!$D$10:$D$14)*(G2359/100)*(E2359/1000)),0))))),2)</f>
        <v>1.42</v>
      </c>
    </row>
    <row r="2360" spans="1:11" x14ac:dyDescent="0.35">
      <c r="A2360" s="2">
        <v>30872</v>
      </c>
      <c r="B2360" s="76" t="s">
        <v>5976</v>
      </c>
      <c r="C2360" s="76" t="s">
        <v>287</v>
      </c>
      <c r="D2360" s="76" t="s">
        <v>5292</v>
      </c>
      <c r="E2360" s="76">
        <v>473</v>
      </c>
      <c r="F2360" s="76">
        <v>24</v>
      </c>
      <c r="G2360" s="77">
        <v>4.3</v>
      </c>
      <c r="H2360" s="76" t="s">
        <v>3376</v>
      </c>
      <c r="I2360" s="77">
        <v>4.4400000000000004</v>
      </c>
      <c r="J2360" s="2">
        <v>1</v>
      </c>
      <c r="K2360" s="119" cm="1">
        <f t="array" ref="K2360">ROUND(IF(C2360="Beer",SUM(LOOKUP(2,1/(SRP!$B$7:$B$9&lt;=E2360)/(SRP!$C$7:$C$9&gt;=E2360),SRP!$D$7:$D$9)*(G2360/100)*(E2360/1000)),IF(C2360="Spirits",SUM(LOOKUP(2,1/(SRP!$B$2:$B$6&lt;=E2360)/(SRP!$C$2:$C$6&gt;=E2360),SRP!$D$2:$D$6)*(G2360/100)*(E2360/1000)),IF(AND(C2360="Wine",D2360="Fortified Wines"),SUM(LOOKUP(2,1/(SRP!$B$20:$B$23&lt;=E2360)/(SRP!$C$20:$C$23&gt;=E2360),SRP!$D$20:$D$23)*(G2360/100)*(E2360/1000)),IF(C2360="Wine",SUM(LOOKUP(2,1/(SRP!$B$15:$B$19&lt;=E2360)/(SRP!$C$15:$C$19&gt;=E2360),SRP!$D$15:$D$19)*(G2360/100)*(E2360/1000)),IF(C2360="Ready to Drink",SUM(LOOKUP(2,1/(SRP!$B$10:$B$14&lt;=E2360)/(SRP!$C$10:$C$14&gt;=E2360),SRP!$D$10:$D$14)*(G2360/100)*(E2360/1000)),0))))),2)</f>
        <v>1.42</v>
      </c>
    </row>
    <row r="2361" spans="1:11" x14ac:dyDescent="0.35">
      <c r="A2361" s="2">
        <v>30873</v>
      </c>
      <c r="B2361" s="76" t="s">
        <v>3184</v>
      </c>
      <c r="C2361" s="76" t="s">
        <v>287</v>
      </c>
      <c r="D2361" s="76" t="s">
        <v>5266</v>
      </c>
      <c r="E2361" s="76">
        <v>2840</v>
      </c>
      <c r="F2361" s="76">
        <v>3</v>
      </c>
      <c r="G2361" s="77">
        <v>5.2</v>
      </c>
      <c r="H2361" s="76" t="s">
        <v>3376</v>
      </c>
      <c r="I2361" s="77">
        <v>19.940000000000001</v>
      </c>
      <c r="J2361" s="2">
        <v>8</v>
      </c>
      <c r="K2361" s="119" cm="1">
        <f t="array" ref="K2361">ROUND(IF(C2361="Beer",SUM(LOOKUP(2,1/(SRP!$B$7:$B$9&lt;=E2361)/(SRP!$C$7:$C$9&gt;=E2361),SRP!$D$7:$D$9)*(G2361/100)*(E2361/1000)),IF(C2361="Spirits",SUM(LOOKUP(2,1/(SRP!$B$2:$B$6&lt;=E2361)/(SRP!$C$2:$C$6&gt;=E2361),SRP!$D$2:$D$6)*(G2361/100)*(E2361/1000)),IF(AND(C2361="Wine",D2361="Fortified Wines"),SUM(LOOKUP(2,1/(SRP!$B$20:$B$23&lt;=E2361)/(SRP!$C$20:$C$23&gt;=E2361),SRP!$D$20:$D$23)*(G2361/100)*(E2361/1000)),IF(C2361="Wine",SUM(LOOKUP(2,1/(SRP!$B$15:$B$19&lt;=E2361)/(SRP!$C$15:$C$19&gt;=E2361),SRP!$D$15:$D$19)*(G2361/100)*(E2361/1000)),IF(C2361="Ready to Drink",SUM(LOOKUP(2,1/(SRP!$B$10:$B$14&lt;=E2361)/(SRP!$C$10:$C$14&gt;=E2361),SRP!$D$10:$D$14)*(G2361/100)*(E2361/1000)),0))))),2)</f>
        <v>10.31</v>
      </c>
    </row>
    <row r="2362" spans="1:11" x14ac:dyDescent="0.35">
      <c r="A2362" s="2">
        <v>30873</v>
      </c>
      <c r="B2362" s="76" t="s">
        <v>3184</v>
      </c>
      <c r="C2362" s="76" t="s">
        <v>287</v>
      </c>
      <c r="D2362" s="76" t="s">
        <v>5266</v>
      </c>
      <c r="E2362" s="76">
        <v>2840</v>
      </c>
      <c r="F2362" s="76">
        <v>3</v>
      </c>
      <c r="G2362" s="77">
        <v>5.2</v>
      </c>
      <c r="H2362" s="76" t="s">
        <v>3376</v>
      </c>
      <c r="I2362" s="77">
        <v>19.940000000000001</v>
      </c>
      <c r="J2362" s="2">
        <v>8</v>
      </c>
      <c r="K2362" s="119" cm="1">
        <f t="array" ref="K2362">ROUND(IF(C2362="Beer",SUM(LOOKUP(2,1/(SRP!$B$7:$B$9&lt;=E2362)/(SRP!$C$7:$C$9&gt;=E2362),SRP!$D$7:$D$9)*(G2362/100)*(E2362/1000)),IF(C2362="Spirits",SUM(LOOKUP(2,1/(SRP!$B$2:$B$6&lt;=E2362)/(SRP!$C$2:$C$6&gt;=E2362),SRP!$D$2:$D$6)*(G2362/100)*(E2362/1000)),IF(AND(C2362="Wine",D2362="Fortified Wines"),SUM(LOOKUP(2,1/(SRP!$B$20:$B$23&lt;=E2362)/(SRP!$C$20:$C$23&gt;=E2362),SRP!$D$20:$D$23)*(G2362/100)*(E2362/1000)),IF(C2362="Wine",SUM(LOOKUP(2,1/(SRP!$B$15:$B$19&lt;=E2362)/(SRP!$C$15:$C$19&gt;=E2362),SRP!$D$15:$D$19)*(G2362/100)*(E2362/1000)),IF(C2362="Ready to Drink",SUM(LOOKUP(2,1/(SRP!$B$10:$B$14&lt;=E2362)/(SRP!$C$10:$C$14&gt;=E2362),SRP!$D$10:$D$14)*(G2362/100)*(E2362/1000)),0))))),2)</f>
        <v>10.31</v>
      </c>
    </row>
    <row r="2363" spans="1:11" x14ac:dyDescent="0.35">
      <c r="A2363" s="2">
        <v>30875</v>
      </c>
      <c r="B2363" s="76" t="s">
        <v>3185</v>
      </c>
      <c r="C2363" s="76" t="s">
        <v>287</v>
      </c>
      <c r="D2363" s="76" t="s">
        <v>5240</v>
      </c>
      <c r="E2363" s="76">
        <v>2840</v>
      </c>
      <c r="F2363" s="76">
        <v>3</v>
      </c>
      <c r="G2363" s="77">
        <v>6.8</v>
      </c>
      <c r="H2363" s="76" t="s">
        <v>3376</v>
      </c>
      <c r="I2363" s="77">
        <v>20.94</v>
      </c>
      <c r="J2363" s="2">
        <v>8</v>
      </c>
      <c r="K2363" s="119" cm="1">
        <f t="array" ref="K2363">ROUND(IF(C2363="Beer",SUM(LOOKUP(2,1/(SRP!$B$7:$B$9&lt;=E2363)/(SRP!$C$7:$C$9&gt;=E2363),SRP!$D$7:$D$9)*(G2363/100)*(E2363/1000)),IF(C2363="Spirits",SUM(LOOKUP(2,1/(SRP!$B$2:$B$6&lt;=E2363)/(SRP!$C$2:$C$6&gt;=E2363),SRP!$D$2:$D$6)*(G2363/100)*(E2363/1000)),IF(AND(C2363="Wine",D2363="Fortified Wines"),SUM(LOOKUP(2,1/(SRP!$B$20:$B$23&lt;=E2363)/(SRP!$C$20:$C$23&gt;=E2363),SRP!$D$20:$D$23)*(G2363/100)*(E2363/1000)),IF(C2363="Wine",SUM(LOOKUP(2,1/(SRP!$B$15:$B$19&lt;=E2363)/(SRP!$C$15:$C$19&gt;=E2363),SRP!$D$15:$D$19)*(G2363/100)*(E2363/1000)),IF(C2363="Ready to Drink",SUM(LOOKUP(2,1/(SRP!$B$10:$B$14&lt;=E2363)/(SRP!$C$10:$C$14&gt;=E2363),SRP!$D$10:$D$14)*(G2363/100)*(E2363/1000)),0))))),2)</f>
        <v>13.48</v>
      </c>
    </row>
    <row r="2364" spans="1:11" x14ac:dyDescent="0.35">
      <c r="A2364" s="2">
        <v>30875</v>
      </c>
      <c r="B2364" s="76" t="s">
        <v>3185</v>
      </c>
      <c r="C2364" s="76" t="s">
        <v>287</v>
      </c>
      <c r="D2364" s="76" t="s">
        <v>5240</v>
      </c>
      <c r="E2364" s="76">
        <v>2840</v>
      </c>
      <c r="F2364" s="76">
        <v>3</v>
      </c>
      <c r="G2364" s="77">
        <v>6.8</v>
      </c>
      <c r="H2364" s="76" t="s">
        <v>3376</v>
      </c>
      <c r="I2364" s="77">
        <v>20.94</v>
      </c>
      <c r="J2364" s="2">
        <v>8</v>
      </c>
      <c r="K2364" s="119" cm="1">
        <f t="array" ref="K2364">ROUND(IF(C2364="Beer",SUM(LOOKUP(2,1/(SRP!$B$7:$B$9&lt;=E2364)/(SRP!$C$7:$C$9&gt;=E2364),SRP!$D$7:$D$9)*(G2364/100)*(E2364/1000)),IF(C2364="Spirits",SUM(LOOKUP(2,1/(SRP!$B$2:$B$6&lt;=E2364)/(SRP!$C$2:$C$6&gt;=E2364),SRP!$D$2:$D$6)*(G2364/100)*(E2364/1000)),IF(AND(C2364="Wine",D2364="Fortified Wines"),SUM(LOOKUP(2,1/(SRP!$B$20:$B$23&lt;=E2364)/(SRP!$C$20:$C$23&gt;=E2364),SRP!$D$20:$D$23)*(G2364/100)*(E2364/1000)),IF(C2364="Wine",SUM(LOOKUP(2,1/(SRP!$B$15:$B$19&lt;=E2364)/(SRP!$C$15:$C$19&gt;=E2364),SRP!$D$15:$D$19)*(G2364/100)*(E2364/1000)),IF(C2364="Ready to Drink",SUM(LOOKUP(2,1/(SRP!$B$10:$B$14&lt;=E2364)/(SRP!$C$10:$C$14&gt;=E2364),SRP!$D$10:$D$14)*(G2364/100)*(E2364/1000)),0))))),2)</f>
        <v>13.48</v>
      </c>
    </row>
    <row r="2365" spans="1:11" x14ac:dyDescent="0.35">
      <c r="A2365" s="2">
        <v>30876</v>
      </c>
      <c r="B2365" s="76" t="s">
        <v>2402</v>
      </c>
      <c r="C2365" s="76" t="s">
        <v>285</v>
      </c>
      <c r="D2365" s="76" t="s">
        <v>5243</v>
      </c>
      <c r="E2365" s="76">
        <v>750</v>
      </c>
      <c r="F2365" s="76">
        <v>12</v>
      </c>
      <c r="G2365" s="77">
        <v>40</v>
      </c>
      <c r="H2365" s="76" t="s">
        <v>6699</v>
      </c>
      <c r="I2365" s="77">
        <v>49.95</v>
      </c>
      <c r="J2365" s="2">
        <v>1</v>
      </c>
      <c r="K2365" s="119" cm="1">
        <f t="array" ref="K2365">ROUND(IF(C2365="Beer",SUM(LOOKUP(2,1/(SRP!$B$7:$B$9&lt;=E2365)/(SRP!$C$7:$C$9&gt;=E2365),SRP!$D$7:$D$9)*(G2365/100)*(E2365/1000)),IF(C2365="Spirits",SUM(LOOKUP(2,1/(SRP!$B$2:$B$6&lt;=E2365)/(SRP!$C$2:$C$6&gt;=E2365),SRP!$D$2:$D$6)*(G2365/100)*(E2365/1000)),IF(AND(C2365="Wine",D2365="Fortified Wines"),SUM(LOOKUP(2,1/(SRP!$B$20:$B$23&lt;=E2365)/(SRP!$C$20:$C$23&gt;=E2365),SRP!$D$20:$D$23)*(G2365/100)*(E2365/1000)),IF(C2365="Wine",SUM(LOOKUP(2,1/(SRP!$B$15:$B$19&lt;=E2365)/(SRP!$C$15:$C$19&gt;=E2365),SRP!$D$15:$D$19)*(G2365/100)*(E2365/1000)),IF(C2365="Ready to Drink",SUM(LOOKUP(2,1/(SRP!$B$10:$B$14&lt;=E2365)/(SRP!$C$10:$C$14&gt;=E2365),SRP!$D$10:$D$14)*(G2365/100)*(E2365/1000)),0))))),2)</f>
        <v>20.94</v>
      </c>
    </row>
    <row r="2366" spans="1:11" x14ac:dyDescent="0.35">
      <c r="A2366" s="2">
        <v>30877</v>
      </c>
      <c r="B2366" s="76" t="s">
        <v>2403</v>
      </c>
      <c r="C2366" s="76" t="s">
        <v>286</v>
      </c>
      <c r="D2366" s="76" t="s">
        <v>5236</v>
      </c>
      <c r="E2366" s="76">
        <v>750</v>
      </c>
      <c r="F2366" s="76">
        <v>12</v>
      </c>
      <c r="G2366" s="77">
        <v>13.5</v>
      </c>
      <c r="H2366" s="76" t="s">
        <v>4851</v>
      </c>
      <c r="I2366" s="77">
        <v>14.99</v>
      </c>
      <c r="J2366" s="2">
        <v>1</v>
      </c>
      <c r="K2366" s="119" cm="1">
        <f t="array" ref="K2366">ROUND(IF(C2366="Beer",SUM(LOOKUP(2,1/(SRP!$B$7:$B$9&lt;=E2366)/(SRP!$C$7:$C$9&gt;=E2366),SRP!$D$7:$D$9)*(G2366/100)*(E2366/1000)),IF(C2366="Spirits",SUM(LOOKUP(2,1/(SRP!$B$2:$B$6&lt;=E2366)/(SRP!$C$2:$C$6&gt;=E2366),SRP!$D$2:$D$6)*(G2366/100)*(E2366/1000)),IF(AND(C2366="Wine",D2366="Fortified Wines"),SUM(LOOKUP(2,1/(SRP!$B$20:$B$23&lt;=E2366)/(SRP!$C$20:$C$23&gt;=E2366),SRP!$D$20:$D$23)*(G2366/100)*(E2366/1000)),IF(C2366="Wine",SUM(LOOKUP(2,1/(SRP!$B$15:$B$19&lt;=E2366)/(SRP!$C$15:$C$19&gt;=E2366),SRP!$D$15:$D$19)*(G2366/100)*(E2366/1000)),IF(C2366="Ready to Drink",SUM(LOOKUP(2,1/(SRP!$B$10:$B$14&lt;=E2366)/(SRP!$C$10:$C$14&gt;=E2366),SRP!$D$10:$D$14)*(G2366/100)*(E2366/1000)),0))))),2)</f>
        <v>7.07</v>
      </c>
    </row>
    <row r="2367" spans="1:11" x14ac:dyDescent="0.35">
      <c r="A2367" s="2">
        <v>30878</v>
      </c>
      <c r="B2367" s="76" t="s">
        <v>6409</v>
      </c>
      <c r="C2367" s="76" t="s">
        <v>285</v>
      </c>
      <c r="D2367" s="76" t="s">
        <v>5316</v>
      </c>
      <c r="E2367" s="76">
        <v>240</v>
      </c>
      <c r="F2367" s="76">
        <v>9</v>
      </c>
      <c r="G2367" s="77">
        <v>16</v>
      </c>
      <c r="H2367" s="76" t="s">
        <v>3314</v>
      </c>
      <c r="I2367" s="77">
        <v>19.989999999999998</v>
      </c>
      <c r="J2367" s="2">
        <v>8</v>
      </c>
      <c r="K2367" s="119" cm="1">
        <f t="array" ref="K2367">ROUND(IF(C2367="Beer",SUM(LOOKUP(2,1/(SRP!$B$7:$B$9&lt;=E2367)/(SRP!$C$7:$C$9&gt;=E2367),SRP!$D$7:$D$9)*(G2367/100)*(E2367/1000)),IF(C2367="Spirits",SUM(LOOKUP(2,1/(SRP!$B$2:$B$6&lt;=E2367)/(SRP!$C$2:$C$6&gt;=E2367),SRP!$D$2:$D$6)*(G2367/100)*(E2367/1000)),IF(AND(C2367="Wine",D2367="Fortified Wines"),SUM(LOOKUP(2,1/(SRP!$B$20:$B$23&lt;=E2367)/(SRP!$C$20:$C$23&gt;=E2367),SRP!$D$20:$D$23)*(G2367/100)*(E2367/1000)),IF(C2367="Wine",SUM(LOOKUP(2,1/(SRP!$B$15:$B$19&lt;=E2367)/(SRP!$C$15:$C$19&gt;=E2367),SRP!$D$15:$D$19)*(G2367/100)*(E2367/1000)),IF(C2367="Ready to Drink",SUM(LOOKUP(2,1/(SRP!$B$10:$B$14&lt;=E2367)/(SRP!$C$10:$C$14&gt;=E2367),SRP!$D$10:$D$14)*(G2367/100)*(E2367/1000)),0))))),2)</f>
        <v>3.65</v>
      </c>
    </row>
    <row r="2368" spans="1:11" x14ac:dyDescent="0.35">
      <c r="A2368" s="2">
        <v>30879</v>
      </c>
      <c r="B2368" s="76" t="s">
        <v>2404</v>
      </c>
      <c r="C2368" s="76" t="s">
        <v>287</v>
      </c>
      <c r="D2368" s="76" t="s">
        <v>5230</v>
      </c>
      <c r="E2368" s="76">
        <v>2000</v>
      </c>
      <c r="F2368" s="76">
        <v>2</v>
      </c>
      <c r="G2368" s="77">
        <v>5</v>
      </c>
      <c r="H2368" s="76" t="s">
        <v>5534</v>
      </c>
      <c r="I2368" s="77">
        <v>24.95</v>
      </c>
      <c r="J2368" s="2">
        <v>4</v>
      </c>
      <c r="K2368" s="119" cm="1">
        <f t="array" ref="K2368">ROUND(IF(C2368="Beer",SUM(LOOKUP(2,1/(SRP!$B$7:$B$9&lt;=E2368)/(SRP!$C$7:$C$9&gt;=E2368),SRP!$D$7:$D$9)*(G2368/100)*(E2368/1000)),IF(C2368="Spirits",SUM(LOOKUP(2,1/(SRP!$B$2:$B$6&lt;=E2368)/(SRP!$C$2:$C$6&gt;=E2368),SRP!$D$2:$D$6)*(G2368/100)*(E2368/1000)),IF(AND(C2368="Wine",D2368="Fortified Wines"),SUM(LOOKUP(2,1/(SRP!$B$20:$B$23&lt;=E2368)/(SRP!$C$20:$C$23&gt;=E2368),SRP!$D$20:$D$23)*(G2368/100)*(E2368/1000)),IF(C2368="Wine",SUM(LOOKUP(2,1/(SRP!$B$15:$B$19&lt;=E2368)/(SRP!$C$15:$C$19&gt;=E2368),SRP!$D$15:$D$19)*(G2368/100)*(E2368/1000)),IF(C2368="Ready to Drink",SUM(LOOKUP(2,1/(SRP!$B$10:$B$14&lt;=E2368)/(SRP!$C$10:$C$14&gt;=E2368),SRP!$D$10:$D$14)*(G2368/100)*(E2368/1000)),0))))),2)</f>
        <v>6.98</v>
      </c>
    </row>
    <row r="2369" spans="1:11" x14ac:dyDescent="0.35">
      <c r="A2369" s="2">
        <v>30887</v>
      </c>
      <c r="B2369" s="76" t="s">
        <v>6410</v>
      </c>
      <c r="C2369" s="76" t="s">
        <v>285</v>
      </c>
      <c r="D2369" s="76" t="s">
        <v>5243</v>
      </c>
      <c r="E2369" s="76">
        <v>750</v>
      </c>
      <c r="F2369" s="76">
        <v>12</v>
      </c>
      <c r="G2369" s="77">
        <v>57.1</v>
      </c>
      <c r="H2369" s="76" t="s">
        <v>6699</v>
      </c>
      <c r="I2369" s="77">
        <v>67.95</v>
      </c>
      <c r="J2369" s="2">
        <v>1</v>
      </c>
      <c r="K2369" s="119" cm="1">
        <f t="array" ref="K2369">ROUND(IF(C2369="Beer",SUM(LOOKUP(2,1/(SRP!$B$7:$B$9&lt;=E2369)/(SRP!$C$7:$C$9&gt;=E2369),SRP!$D$7:$D$9)*(G2369/100)*(E2369/1000)),IF(C2369="Spirits",SUM(LOOKUP(2,1/(SRP!$B$2:$B$6&lt;=E2369)/(SRP!$C$2:$C$6&gt;=E2369),SRP!$D$2:$D$6)*(G2369/100)*(E2369/1000)),IF(AND(C2369="Wine",D2369="Fortified Wines"),SUM(LOOKUP(2,1/(SRP!$B$20:$B$23&lt;=E2369)/(SRP!$C$20:$C$23&gt;=E2369),SRP!$D$20:$D$23)*(G2369/100)*(E2369/1000)),IF(C2369="Wine",SUM(LOOKUP(2,1/(SRP!$B$15:$B$19&lt;=E2369)/(SRP!$C$15:$C$19&gt;=E2369),SRP!$D$15:$D$19)*(G2369/100)*(E2369/1000)),IF(C2369="Ready to Drink",SUM(LOOKUP(2,1/(SRP!$B$10:$B$14&lt;=E2369)/(SRP!$C$10:$C$14&gt;=E2369),SRP!$D$10:$D$14)*(G2369/100)*(E2369/1000)),0))))),2)</f>
        <v>29.9</v>
      </c>
    </row>
    <row r="2370" spans="1:11" x14ac:dyDescent="0.35">
      <c r="A2370" s="2">
        <v>30919</v>
      </c>
      <c r="B2370" s="76" t="s">
        <v>2290</v>
      </c>
      <c r="C2370" s="76" t="s">
        <v>285</v>
      </c>
      <c r="D2370" s="76" t="s">
        <v>6931</v>
      </c>
      <c r="E2370" s="76">
        <v>750</v>
      </c>
      <c r="F2370" s="76">
        <v>12</v>
      </c>
      <c r="G2370" s="77">
        <v>40</v>
      </c>
      <c r="H2370" s="76" t="s">
        <v>3285</v>
      </c>
      <c r="I2370" s="77">
        <v>41.99</v>
      </c>
      <c r="J2370" s="2">
        <v>1</v>
      </c>
      <c r="K2370" s="119" cm="1">
        <f t="array" ref="K2370">ROUND(IF(C2370="Beer",SUM(LOOKUP(2,1/(SRP!$B$7:$B$9&lt;=E2370)/(SRP!$C$7:$C$9&gt;=E2370),SRP!$D$7:$D$9)*(G2370/100)*(E2370/1000)),IF(C2370="Spirits",SUM(LOOKUP(2,1/(SRP!$B$2:$B$6&lt;=E2370)/(SRP!$C$2:$C$6&gt;=E2370),SRP!$D$2:$D$6)*(G2370/100)*(E2370/1000)),IF(AND(C2370="Wine",D2370="Fortified Wines"),SUM(LOOKUP(2,1/(SRP!$B$20:$B$23&lt;=E2370)/(SRP!$C$20:$C$23&gt;=E2370),SRP!$D$20:$D$23)*(G2370/100)*(E2370/1000)),IF(C2370="Wine",SUM(LOOKUP(2,1/(SRP!$B$15:$B$19&lt;=E2370)/(SRP!$C$15:$C$19&gt;=E2370),SRP!$D$15:$D$19)*(G2370/100)*(E2370/1000)),IF(C2370="Ready to Drink",SUM(LOOKUP(2,1/(SRP!$B$10:$B$14&lt;=E2370)/(SRP!$C$10:$C$14&gt;=E2370),SRP!$D$10:$D$14)*(G2370/100)*(E2370/1000)),0))))),2)</f>
        <v>20.94</v>
      </c>
    </row>
    <row r="2371" spans="1:11" x14ac:dyDescent="0.35">
      <c r="A2371" s="2">
        <v>30920</v>
      </c>
      <c r="B2371" s="76" t="s">
        <v>4716</v>
      </c>
      <c r="C2371" s="76" t="s">
        <v>287</v>
      </c>
      <c r="D2371" s="76" t="s">
        <v>5266</v>
      </c>
      <c r="E2371" s="76">
        <v>473</v>
      </c>
      <c r="F2371" s="76">
        <v>24</v>
      </c>
      <c r="G2371" s="77">
        <v>5.4</v>
      </c>
      <c r="H2371" s="76" t="s">
        <v>3325</v>
      </c>
      <c r="I2371" s="77">
        <v>4.09</v>
      </c>
      <c r="J2371" s="2">
        <v>1</v>
      </c>
      <c r="K2371" s="119" cm="1">
        <f t="array" ref="K2371">ROUND(IF(C2371="Beer",SUM(LOOKUP(2,1/(SRP!$B$7:$B$9&lt;=E2371)/(SRP!$C$7:$C$9&gt;=E2371),SRP!$D$7:$D$9)*(G2371/100)*(E2371/1000)),IF(C2371="Spirits",SUM(LOOKUP(2,1/(SRP!$B$2:$B$6&lt;=E2371)/(SRP!$C$2:$C$6&gt;=E2371),SRP!$D$2:$D$6)*(G2371/100)*(E2371/1000)),IF(AND(C2371="Wine",D2371="Fortified Wines"),SUM(LOOKUP(2,1/(SRP!$B$20:$B$23&lt;=E2371)/(SRP!$C$20:$C$23&gt;=E2371),SRP!$D$20:$D$23)*(G2371/100)*(E2371/1000)),IF(C2371="Wine",SUM(LOOKUP(2,1/(SRP!$B$15:$B$19&lt;=E2371)/(SRP!$C$15:$C$19&gt;=E2371),SRP!$D$15:$D$19)*(G2371/100)*(E2371/1000)),IF(C2371="Ready to Drink",SUM(LOOKUP(2,1/(SRP!$B$10:$B$14&lt;=E2371)/(SRP!$C$10:$C$14&gt;=E2371),SRP!$D$10:$D$14)*(G2371/100)*(E2371/1000)),0))))),2)</f>
        <v>1.78</v>
      </c>
    </row>
    <row r="2372" spans="1:11" x14ac:dyDescent="0.35">
      <c r="A2372" s="2">
        <v>30920</v>
      </c>
      <c r="B2372" s="76" t="s">
        <v>4716</v>
      </c>
      <c r="C2372" s="76" t="s">
        <v>287</v>
      </c>
      <c r="D2372" s="76" t="s">
        <v>5266</v>
      </c>
      <c r="E2372" s="76">
        <v>473</v>
      </c>
      <c r="F2372" s="76">
        <v>24</v>
      </c>
      <c r="G2372" s="77">
        <v>5.4</v>
      </c>
      <c r="H2372" s="76" t="s">
        <v>3325</v>
      </c>
      <c r="I2372" s="77">
        <v>4.09</v>
      </c>
      <c r="J2372" s="2">
        <v>1</v>
      </c>
      <c r="K2372" s="119" cm="1">
        <f t="array" ref="K2372">ROUND(IF(C2372="Beer",SUM(LOOKUP(2,1/(SRP!$B$7:$B$9&lt;=E2372)/(SRP!$C$7:$C$9&gt;=E2372),SRP!$D$7:$D$9)*(G2372/100)*(E2372/1000)),IF(C2372="Spirits",SUM(LOOKUP(2,1/(SRP!$B$2:$B$6&lt;=E2372)/(SRP!$C$2:$C$6&gt;=E2372),SRP!$D$2:$D$6)*(G2372/100)*(E2372/1000)),IF(AND(C2372="Wine",D2372="Fortified Wines"),SUM(LOOKUP(2,1/(SRP!$B$20:$B$23&lt;=E2372)/(SRP!$C$20:$C$23&gt;=E2372),SRP!$D$20:$D$23)*(G2372/100)*(E2372/1000)),IF(C2372="Wine",SUM(LOOKUP(2,1/(SRP!$B$15:$B$19&lt;=E2372)/(SRP!$C$15:$C$19&gt;=E2372),SRP!$D$15:$D$19)*(G2372/100)*(E2372/1000)),IF(C2372="Ready to Drink",SUM(LOOKUP(2,1/(SRP!$B$10:$B$14&lt;=E2372)/(SRP!$C$10:$C$14&gt;=E2372),SRP!$D$10:$D$14)*(G2372/100)*(E2372/1000)),0))))),2)</f>
        <v>1.78</v>
      </c>
    </row>
    <row r="2373" spans="1:11" x14ac:dyDescent="0.35">
      <c r="A2373" s="2">
        <v>30936</v>
      </c>
      <c r="B2373" s="76" t="s">
        <v>4038</v>
      </c>
      <c r="C2373" s="76" t="s">
        <v>286</v>
      </c>
      <c r="D2373" s="76" t="s">
        <v>5236</v>
      </c>
      <c r="E2373" s="76">
        <v>1500</v>
      </c>
      <c r="F2373" s="76">
        <v>6</v>
      </c>
      <c r="G2373" s="77">
        <v>14.9</v>
      </c>
      <c r="H2373" s="76" t="s">
        <v>5745</v>
      </c>
      <c r="I2373" s="77">
        <v>139.99</v>
      </c>
      <c r="J2373" s="2">
        <v>1</v>
      </c>
      <c r="K2373" s="119" cm="1">
        <f t="array" ref="K2373">ROUND(IF(C2373="Beer",SUM(LOOKUP(2,1/(SRP!$B$7:$B$9&lt;=E2373)/(SRP!$C$7:$C$9&gt;=E2373),SRP!$D$7:$D$9)*(G2373/100)*(E2373/1000)),IF(C2373="Spirits",SUM(LOOKUP(2,1/(SRP!$B$2:$B$6&lt;=E2373)/(SRP!$C$2:$C$6&gt;=E2373),SRP!$D$2:$D$6)*(G2373/100)*(E2373/1000)),IF(AND(C2373="Wine",D2373="Fortified Wines"),SUM(LOOKUP(2,1/(SRP!$B$20:$B$23&lt;=E2373)/(SRP!$C$20:$C$23&gt;=E2373),SRP!$D$20:$D$23)*(G2373/100)*(E2373/1000)),IF(C2373="Wine",SUM(LOOKUP(2,1/(SRP!$B$15:$B$19&lt;=E2373)/(SRP!$C$15:$C$19&gt;=E2373),SRP!$D$15:$D$19)*(G2373/100)*(E2373/1000)),IF(C2373="Ready to Drink",SUM(LOOKUP(2,1/(SRP!$B$10:$B$14&lt;=E2373)/(SRP!$C$10:$C$14&gt;=E2373),SRP!$D$10:$D$14)*(G2373/100)*(E2373/1000)),0))))),2)</f>
        <v>15.6</v>
      </c>
    </row>
    <row r="2374" spans="1:11" x14ac:dyDescent="0.35">
      <c r="A2374" s="2">
        <v>31025</v>
      </c>
      <c r="B2374" s="76" t="s">
        <v>2206</v>
      </c>
      <c r="C2374" s="76" t="s">
        <v>287</v>
      </c>
      <c r="D2374" s="76" t="s">
        <v>5266</v>
      </c>
      <c r="E2374" s="76">
        <v>3784</v>
      </c>
      <c r="F2374" s="76">
        <v>3</v>
      </c>
      <c r="G2374" s="77">
        <v>5.5</v>
      </c>
      <c r="H2374" s="76" t="s">
        <v>3324</v>
      </c>
      <c r="I2374" s="77">
        <v>23.28</v>
      </c>
      <c r="J2374" s="2">
        <v>8</v>
      </c>
      <c r="K2374" s="119" cm="1">
        <f t="array" ref="K2374">ROUND(IF(C2374="Beer",SUM(LOOKUP(2,1/(SRP!$B$7:$B$9&lt;=E2374)/(SRP!$C$7:$C$9&gt;=E2374),SRP!$D$7:$D$9)*(G2374/100)*(E2374/1000)),IF(C2374="Spirits",SUM(LOOKUP(2,1/(SRP!$B$2:$B$6&lt;=E2374)/(SRP!$C$2:$C$6&gt;=E2374),SRP!$D$2:$D$6)*(G2374/100)*(E2374/1000)),IF(AND(C2374="Wine",D2374="Fortified Wines"),SUM(LOOKUP(2,1/(SRP!$B$20:$B$23&lt;=E2374)/(SRP!$C$20:$C$23&gt;=E2374),SRP!$D$20:$D$23)*(G2374/100)*(E2374/1000)),IF(C2374="Wine",SUM(LOOKUP(2,1/(SRP!$B$15:$B$19&lt;=E2374)/(SRP!$C$15:$C$19&gt;=E2374),SRP!$D$15:$D$19)*(G2374/100)*(E2374/1000)),IF(C2374="Ready to Drink",SUM(LOOKUP(2,1/(SRP!$B$10:$B$14&lt;=E2374)/(SRP!$C$10:$C$14&gt;=E2374),SRP!$D$10:$D$14)*(G2374/100)*(E2374/1000)),0))))),2)</f>
        <v>14.53</v>
      </c>
    </row>
    <row r="2375" spans="1:11" x14ac:dyDescent="0.35">
      <c r="A2375" s="2">
        <v>31025</v>
      </c>
      <c r="B2375" s="76" t="s">
        <v>2206</v>
      </c>
      <c r="C2375" s="76" t="s">
        <v>287</v>
      </c>
      <c r="D2375" s="76" t="s">
        <v>5266</v>
      </c>
      <c r="E2375" s="76">
        <v>3784</v>
      </c>
      <c r="F2375" s="76">
        <v>3</v>
      </c>
      <c r="G2375" s="77">
        <v>5.5</v>
      </c>
      <c r="H2375" s="76" t="s">
        <v>3324</v>
      </c>
      <c r="I2375" s="77">
        <v>23.28</v>
      </c>
      <c r="J2375" s="2">
        <v>8</v>
      </c>
      <c r="K2375" s="119" cm="1">
        <f t="array" ref="K2375">ROUND(IF(C2375="Beer",SUM(LOOKUP(2,1/(SRP!$B$7:$B$9&lt;=E2375)/(SRP!$C$7:$C$9&gt;=E2375),SRP!$D$7:$D$9)*(G2375/100)*(E2375/1000)),IF(C2375="Spirits",SUM(LOOKUP(2,1/(SRP!$B$2:$B$6&lt;=E2375)/(SRP!$C$2:$C$6&gt;=E2375),SRP!$D$2:$D$6)*(G2375/100)*(E2375/1000)),IF(AND(C2375="Wine",D2375="Fortified Wines"),SUM(LOOKUP(2,1/(SRP!$B$20:$B$23&lt;=E2375)/(SRP!$C$20:$C$23&gt;=E2375),SRP!$D$20:$D$23)*(G2375/100)*(E2375/1000)),IF(C2375="Wine",SUM(LOOKUP(2,1/(SRP!$B$15:$B$19&lt;=E2375)/(SRP!$C$15:$C$19&gt;=E2375),SRP!$D$15:$D$19)*(G2375/100)*(E2375/1000)),IF(C2375="Ready to Drink",SUM(LOOKUP(2,1/(SRP!$B$10:$B$14&lt;=E2375)/(SRP!$C$10:$C$14&gt;=E2375),SRP!$D$10:$D$14)*(G2375/100)*(E2375/1000)),0))))),2)</f>
        <v>14.53</v>
      </c>
    </row>
    <row r="2376" spans="1:11" x14ac:dyDescent="0.35">
      <c r="A2376" s="2">
        <v>31027</v>
      </c>
      <c r="B2376" s="76" t="s">
        <v>2398</v>
      </c>
      <c r="C2376" s="76" t="s">
        <v>287</v>
      </c>
      <c r="D2376" s="76" t="s">
        <v>5266</v>
      </c>
      <c r="E2376" s="76">
        <v>473</v>
      </c>
      <c r="F2376" s="76">
        <v>24</v>
      </c>
      <c r="G2376" s="77">
        <v>5</v>
      </c>
      <c r="H2376" s="76" t="s">
        <v>3282</v>
      </c>
      <c r="I2376" s="77">
        <v>3.09</v>
      </c>
      <c r="J2376" s="2">
        <v>1</v>
      </c>
      <c r="K2376" s="119" cm="1">
        <f t="array" ref="K2376">ROUND(IF(C2376="Beer",SUM(LOOKUP(2,1/(SRP!$B$7:$B$9&lt;=E2376)/(SRP!$C$7:$C$9&gt;=E2376),SRP!$D$7:$D$9)*(G2376/100)*(E2376/1000)),IF(C2376="Spirits",SUM(LOOKUP(2,1/(SRP!$B$2:$B$6&lt;=E2376)/(SRP!$C$2:$C$6&gt;=E2376),SRP!$D$2:$D$6)*(G2376/100)*(E2376/1000)),IF(AND(C2376="Wine",D2376="Fortified Wines"),SUM(LOOKUP(2,1/(SRP!$B$20:$B$23&lt;=E2376)/(SRP!$C$20:$C$23&gt;=E2376),SRP!$D$20:$D$23)*(G2376/100)*(E2376/1000)),IF(C2376="Wine",SUM(LOOKUP(2,1/(SRP!$B$15:$B$19&lt;=E2376)/(SRP!$C$15:$C$19&gt;=E2376),SRP!$D$15:$D$19)*(G2376/100)*(E2376/1000)),IF(C2376="Ready to Drink",SUM(LOOKUP(2,1/(SRP!$B$10:$B$14&lt;=E2376)/(SRP!$C$10:$C$14&gt;=E2376),SRP!$D$10:$D$14)*(G2376/100)*(E2376/1000)),0))))),2)</f>
        <v>1.65</v>
      </c>
    </row>
    <row r="2377" spans="1:11" x14ac:dyDescent="0.35">
      <c r="A2377" s="2">
        <v>31027</v>
      </c>
      <c r="B2377" s="76" t="s">
        <v>2398</v>
      </c>
      <c r="C2377" s="76" t="s">
        <v>287</v>
      </c>
      <c r="D2377" s="76" t="s">
        <v>5266</v>
      </c>
      <c r="E2377" s="76">
        <v>473</v>
      </c>
      <c r="F2377" s="76">
        <v>24</v>
      </c>
      <c r="G2377" s="77">
        <v>5</v>
      </c>
      <c r="H2377" s="76" t="s">
        <v>3282</v>
      </c>
      <c r="I2377" s="77">
        <v>3.09</v>
      </c>
      <c r="J2377" s="2">
        <v>1</v>
      </c>
      <c r="K2377" s="119" cm="1">
        <f t="array" ref="K2377">ROUND(IF(C2377="Beer",SUM(LOOKUP(2,1/(SRP!$B$7:$B$9&lt;=E2377)/(SRP!$C$7:$C$9&gt;=E2377),SRP!$D$7:$D$9)*(G2377/100)*(E2377/1000)),IF(C2377="Spirits",SUM(LOOKUP(2,1/(SRP!$B$2:$B$6&lt;=E2377)/(SRP!$C$2:$C$6&gt;=E2377),SRP!$D$2:$D$6)*(G2377/100)*(E2377/1000)),IF(AND(C2377="Wine",D2377="Fortified Wines"),SUM(LOOKUP(2,1/(SRP!$B$20:$B$23&lt;=E2377)/(SRP!$C$20:$C$23&gt;=E2377),SRP!$D$20:$D$23)*(G2377/100)*(E2377/1000)),IF(C2377="Wine",SUM(LOOKUP(2,1/(SRP!$B$15:$B$19&lt;=E2377)/(SRP!$C$15:$C$19&gt;=E2377),SRP!$D$15:$D$19)*(G2377/100)*(E2377/1000)),IF(C2377="Ready to Drink",SUM(LOOKUP(2,1/(SRP!$B$10:$B$14&lt;=E2377)/(SRP!$C$10:$C$14&gt;=E2377),SRP!$D$10:$D$14)*(G2377/100)*(E2377/1000)),0))))),2)</f>
        <v>1.65</v>
      </c>
    </row>
    <row r="2378" spans="1:11" x14ac:dyDescent="0.35">
      <c r="A2378" s="2">
        <v>31042</v>
      </c>
      <c r="B2378" s="76" t="s">
        <v>2179</v>
      </c>
      <c r="C2378" s="76" t="s">
        <v>287</v>
      </c>
      <c r="D2378" s="76" t="s">
        <v>5240</v>
      </c>
      <c r="E2378" s="76">
        <v>473</v>
      </c>
      <c r="F2378" s="76">
        <v>24</v>
      </c>
      <c r="G2378" s="77">
        <v>6.3</v>
      </c>
      <c r="H2378" s="76" t="s">
        <v>3387</v>
      </c>
      <c r="I2378" s="77">
        <v>4.29</v>
      </c>
      <c r="J2378" s="2">
        <v>1</v>
      </c>
      <c r="K2378" s="119" cm="1">
        <f t="array" ref="K2378">ROUND(IF(C2378="Beer",SUM(LOOKUP(2,1/(SRP!$B$7:$B$9&lt;=E2378)/(SRP!$C$7:$C$9&gt;=E2378),SRP!$D$7:$D$9)*(G2378/100)*(E2378/1000)),IF(C2378="Spirits",SUM(LOOKUP(2,1/(SRP!$B$2:$B$6&lt;=E2378)/(SRP!$C$2:$C$6&gt;=E2378),SRP!$D$2:$D$6)*(G2378/100)*(E2378/1000)),IF(AND(C2378="Wine",D2378="Fortified Wines"),SUM(LOOKUP(2,1/(SRP!$B$20:$B$23&lt;=E2378)/(SRP!$C$20:$C$23&gt;=E2378),SRP!$D$20:$D$23)*(G2378/100)*(E2378/1000)),IF(C2378="Wine",SUM(LOOKUP(2,1/(SRP!$B$15:$B$19&lt;=E2378)/(SRP!$C$15:$C$19&gt;=E2378),SRP!$D$15:$D$19)*(G2378/100)*(E2378/1000)),IF(C2378="Ready to Drink",SUM(LOOKUP(2,1/(SRP!$B$10:$B$14&lt;=E2378)/(SRP!$C$10:$C$14&gt;=E2378),SRP!$D$10:$D$14)*(G2378/100)*(E2378/1000)),0))))),2)</f>
        <v>2.08</v>
      </c>
    </row>
    <row r="2379" spans="1:11" x14ac:dyDescent="0.35">
      <c r="A2379" s="2">
        <v>31042</v>
      </c>
      <c r="B2379" s="76" t="s">
        <v>2179</v>
      </c>
      <c r="C2379" s="76" t="s">
        <v>287</v>
      </c>
      <c r="D2379" s="76" t="s">
        <v>5240</v>
      </c>
      <c r="E2379" s="76">
        <v>473</v>
      </c>
      <c r="F2379" s="76">
        <v>24</v>
      </c>
      <c r="G2379" s="77">
        <v>6.3</v>
      </c>
      <c r="H2379" s="76" t="s">
        <v>3387</v>
      </c>
      <c r="I2379" s="77">
        <v>4.29</v>
      </c>
      <c r="J2379" s="2">
        <v>1</v>
      </c>
      <c r="K2379" s="119" cm="1">
        <f t="array" ref="K2379">ROUND(IF(C2379="Beer",SUM(LOOKUP(2,1/(SRP!$B$7:$B$9&lt;=E2379)/(SRP!$C$7:$C$9&gt;=E2379),SRP!$D$7:$D$9)*(G2379/100)*(E2379/1000)),IF(C2379="Spirits",SUM(LOOKUP(2,1/(SRP!$B$2:$B$6&lt;=E2379)/(SRP!$C$2:$C$6&gt;=E2379),SRP!$D$2:$D$6)*(G2379/100)*(E2379/1000)),IF(AND(C2379="Wine",D2379="Fortified Wines"),SUM(LOOKUP(2,1/(SRP!$B$20:$B$23&lt;=E2379)/(SRP!$C$20:$C$23&gt;=E2379),SRP!$D$20:$D$23)*(G2379/100)*(E2379/1000)),IF(C2379="Wine",SUM(LOOKUP(2,1/(SRP!$B$15:$B$19&lt;=E2379)/(SRP!$C$15:$C$19&gt;=E2379),SRP!$D$15:$D$19)*(G2379/100)*(E2379/1000)),IF(C2379="Ready to Drink",SUM(LOOKUP(2,1/(SRP!$B$10:$B$14&lt;=E2379)/(SRP!$C$10:$C$14&gt;=E2379),SRP!$D$10:$D$14)*(G2379/100)*(E2379/1000)),0))))),2)</f>
        <v>2.08</v>
      </c>
    </row>
    <row r="2380" spans="1:11" x14ac:dyDescent="0.35">
      <c r="A2380" s="2">
        <v>31048</v>
      </c>
      <c r="B2380" s="76" t="s">
        <v>2207</v>
      </c>
      <c r="C2380" s="76" t="s">
        <v>287</v>
      </c>
      <c r="D2380" s="76" t="s">
        <v>5230</v>
      </c>
      <c r="E2380" s="76">
        <v>1892</v>
      </c>
      <c r="F2380" s="76">
        <v>6</v>
      </c>
      <c r="G2380" s="77">
        <v>4.5999999999999996</v>
      </c>
      <c r="H2380" s="76" t="s">
        <v>3324</v>
      </c>
      <c r="I2380" s="77">
        <v>11.79</v>
      </c>
      <c r="J2380" s="2">
        <v>4</v>
      </c>
      <c r="K2380" s="119" cm="1">
        <f t="array" ref="K2380">ROUND(IF(C2380="Beer",SUM(LOOKUP(2,1/(SRP!$B$7:$B$9&lt;=E2380)/(SRP!$C$7:$C$9&gt;=E2380),SRP!$D$7:$D$9)*(G2380/100)*(E2380/1000)),IF(C2380="Spirits",SUM(LOOKUP(2,1/(SRP!$B$2:$B$6&lt;=E2380)/(SRP!$C$2:$C$6&gt;=E2380),SRP!$D$2:$D$6)*(G2380/100)*(E2380/1000)),IF(AND(C2380="Wine",D2380="Fortified Wines"),SUM(LOOKUP(2,1/(SRP!$B$20:$B$23&lt;=E2380)/(SRP!$C$20:$C$23&gt;=E2380),SRP!$D$20:$D$23)*(G2380/100)*(E2380/1000)),IF(C2380="Wine",SUM(LOOKUP(2,1/(SRP!$B$15:$B$19&lt;=E2380)/(SRP!$C$15:$C$19&gt;=E2380),SRP!$D$15:$D$19)*(G2380/100)*(E2380/1000)),IF(C2380="Ready to Drink",SUM(LOOKUP(2,1/(SRP!$B$10:$B$14&lt;=E2380)/(SRP!$C$10:$C$14&gt;=E2380),SRP!$D$10:$D$14)*(G2380/100)*(E2380/1000)),0))))),2)</f>
        <v>6.08</v>
      </c>
    </row>
    <row r="2381" spans="1:11" x14ac:dyDescent="0.35">
      <c r="A2381" s="2">
        <v>31048</v>
      </c>
      <c r="B2381" s="76" t="s">
        <v>2207</v>
      </c>
      <c r="C2381" s="76" t="s">
        <v>287</v>
      </c>
      <c r="D2381" s="76" t="s">
        <v>5230</v>
      </c>
      <c r="E2381" s="76">
        <v>1892</v>
      </c>
      <c r="F2381" s="76">
        <v>6</v>
      </c>
      <c r="G2381" s="77">
        <v>4.5999999999999996</v>
      </c>
      <c r="H2381" s="76" t="s">
        <v>3324</v>
      </c>
      <c r="I2381" s="77">
        <v>11.79</v>
      </c>
      <c r="J2381" s="2">
        <v>4</v>
      </c>
      <c r="K2381" s="119" cm="1">
        <f t="array" ref="K2381">ROUND(IF(C2381="Beer",SUM(LOOKUP(2,1/(SRP!$B$7:$B$9&lt;=E2381)/(SRP!$C$7:$C$9&gt;=E2381),SRP!$D$7:$D$9)*(G2381/100)*(E2381/1000)),IF(C2381="Spirits",SUM(LOOKUP(2,1/(SRP!$B$2:$B$6&lt;=E2381)/(SRP!$C$2:$C$6&gt;=E2381),SRP!$D$2:$D$6)*(G2381/100)*(E2381/1000)),IF(AND(C2381="Wine",D2381="Fortified Wines"),SUM(LOOKUP(2,1/(SRP!$B$20:$B$23&lt;=E2381)/(SRP!$C$20:$C$23&gt;=E2381),SRP!$D$20:$D$23)*(G2381/100)*(E2381/1000)),IF(C2381="Wine",SUM(LOOKUP(2,1/(SRP!$B$15:$B$19&lt;=E2381)/(SRP!$C$15:$C$19&gt;=E2381),SRP!$D$15:$D$19)*(G2381/100)*(E2381/1000)),IF(C2381="Ready to Drink",SUM(LOOKUP(2,1/(SRP!$B$10:$B$14&lt;=E2381)/(SRP!$C$10:$C$14&gt;=E2381),SRP!$D$10:$D$14)*(G2381/100)*(E2381/1000)),0))))),2)</f>
        <v>6.08</v>
      </c>
    </row>
    <row r="2382" spans="1:11" x14ac:dyDescent="0.35">
      <c r="A2382" s="2">
        <v>31050</v>
      </c>
      <c r="B2382" s="76" t="s">
        <v>2208</v>
      </c>
      <c r="C2382" s="76" t="s">
        <v>287</v>
      </c>
      <c r="D2382" s="76" t="s">
        <v>5230</v>
      </c>
      <c r="E2382" s="76">
        <v>473</v>
      </c>
      <c r="F2382" s="76">
        <v>24</v>
      </c>
      <c r="G2382" s="77">
        <v>4.5999999999999996</v>
      </c>
      <c r="H2382" s="76" t="s">
        <v>3324</v>
      </c>
      <c r="I2382" s="77">
        <v>3.25</v>
      </c>
      <c r="J2382" s="2">
        <v>1</v>
      </c>
      <c r="K2382" s="119" cm="1">
        <f t="array" ref="K2382">ROUND(IF(C2382="Beer",SUM(LOOKUP(2,1/(SRP!$B$7:$B$9&lt;=E2382)/(SRP!$C$7:$C$9&gt;=E2382),SRP!$D$7:$D$9)*(G2382/100)*(E2382/1000)),IF(C2382="Spirits",SUM(LOOKUP(2,1/(SRP!$B$2:$B$6&lt;=E2382)/(SRP!$C$2:$C$6&gt;=E2382),SRP!$D$2:$D$6)*(G2382/100)*(E2382/1000)),IF(AND(C2382="Wine",D2382="Fortified Wines"),SUM(LOOKUP(2,1/(SRP!$B$20:$B$23&lt;=E2382)/(SRP!$C$20:$C$23&gt;=E2382),SRP!$D$20:$D$23)*(G2382/100)*(E2382/1000)),IF(C2382="Wine",SUM(LOOKUP(2,1/(SRP!$B$15:$B$19&lt;=E2382)/(SRP!$C$15:$C$19&gt;=E2382),SRP!$D$15:$D$19)*(G2382/100)*(E2382/1000)),IF(C2382="Ready to Drink",SUM(LOOKUP(2,1/(SRP!$B$10:$B$14&lt;=E2382)/(SRP!$C$10:$C$14&gt;=E2382),SRP!$D$10:$D$14)*(G2382/100)*(E2382/1000)),0))))),2)</f>
        <v>1.52</v>
      </c>
    </row>
    <row r="2383" spans="1:11" x14ac:dyDescent="0.35">
      <c r="A2383" s="2">
        <v>31050</v>
      </c>
      <c r="B2383" s="76" t="s">
        <v>2208</v>
      </c>
      <c r="C2383" s="76" t="s">
        <v>287</v>
      </c>
      <c r="D2383" s="76" t="s">
        <v>5230</v>
      </c>
      <c r="E2383" s="76">
        <v>473</v>
      </c>
      <c r="F2383" s="76">
        <v>24</v>
      </c>
      <c r="G2383" s="77">
        <v>4.5999999999999996</v>
      </c>
      <c r="H2383" s="76" t="s">
        <v>3324</v>
      </c>
      <c r="I2383" s="77">
        <v>3.25</v>
      </c>
      <c r="J2383" s="2">
        <v>1</v>
      </c>
      <c r="K2383" s="119" cm="1">
        <f t="array" ref="K2383">ROUND(IF(C2383="Beer",SUM(LOOKUP(2,1/(SRP!$B$7:$B$9&lt;=E2383)/(SRP!$C$7:$C$9&gt;=E2383),SRP!$D$7:$D$9)*(G2383/100)*(E2383/1000)),IF(C2383="Spirits",SUM(LOOKUP(2,1/(SRP!$B$2:$B$6&lt;=E2383)/(SRP!$C$2:$C$6&gt;=E2383),SRP!$D$2:$D$6)*(G2383/100)*(E2383/1000)),IF(AND(C2383="Wine",D2383="Fortified Wines"),SUM(LOOKUP(2,1/(SRP!$B$20:$B$23&lt;=E2383)/(SRP!$C$20:$C$23&gt;=E2383),SRP!$D$20:$D$23)*(G2383/100)*(E2383/1000)),IF(C2383="Wine",SUM(LOOKUP(2,1/(SRP!$B$15:$B$19&lt;=E2383)/(SRP!$C$15:$C$19&gt;=E2383),SRP!$D$15:$D$19)*(G2383/100)*(E2383/1000)),IF(C2383="Ready to Drink",SUM(LOOKUP(2,1/(SRP!$B$10:$B$14&lt;=E2383)/(SRP!$C$10:$C$14&gt;=E2383),SRP!$D$10:$D$14)*(G2383/100)*(E2383/1000)),0))))),2)</f>
        <v>1.52</v>
      </c>
    </row>
    <row r="2384" spans="1:11" x14ac:dyDescent="0.35">
      <c r="A2384" s="2">
        <v>31112</v>
      </c>
      <c r="B2384" s="76" t="s">
        <v>2399</v>
      </c>
      <c r="C2384" s="76" t="s">
        <v>285</v>
      </c>
      <c r="D2384" s="76" t="s">
        <v>6934</v>
      </c>
      <c r="E2384" s="76">
        <v>750</v>
      </c>
      <c r="F2384" s="76">
        <v>12</v>
      </c>
      <c r="G2384" s="77">
        <v>40</v>
      </c>
      <c r="H2384" s="76" t="s">
        <v>3284</v>
      </c>
      <c r="I2384" s="77">
        <v>34.950000000000003</v>
      </c>
      <c r="J2384" s="2">
        <v>1</v>
      </c>
      <c r="K2384" s="119" cm="1">
        <f t="array" ref="K2384">ROUND(IF(C2384="Beer",SUM(LOOKUP(2,1/(SRP!$B$7:$B$9&lt;=E2384)/(SRP!$C$7:$C$9&gt;=E2384),SRP!$D$7:$D$9)*(G2384/100)*(E2384/1000)),IF(C2384="Spirits",SUM(LOOKUP(2,1/(SRP!$B$2:$B$6&lt;=E2384)/(SRP!$C$2:$C$6&gt;=E2384),SRP!$D$2:$D$6)*(G2384/100)*(E2384/1000)),IF(AND(C2384="Wine",D2384="Fortified Wines"),SUM(LOOKUP(2,1/(SRP!$B$20:$B$23&lt;=E2384)/(SRP!$C$20:$C$23&gt;=E2384),SRP!$D$20:$D$23)*(G2384/100)*(E2384/1000)),IF(C2384="Wine",SUM(LOOKUP(2,1/(SRP!$B$15:$B$19&lt;=E2384)/(SRP!$C$15:$C$19&gt;=E2384),SRP!$D$15:$D$19)*(G2384/100)*(E2384/1000)),IF(C2384="Ready to Drink",SUM(LOOKUP(2,1/(SRP!$B$10:$B$14&lt;=E2384)/(SRP!$C$10:$C$14&gt;=E2384),SRP!$D$10:$D$14)*(G2384/100)*(E2384/1000)),0))))),2)</f>
        <v>20.94</v>
      </c>
    </row>
    <row r="2385" spans="1:11" x14ac:dyDescent="0.35">
      <c r="A2385" s="2">
        <v>31118</v>
      </c>
      <c r="B2385" s="76" t="s">
        <v>2321</v>
      </c>
      <c r="C2385" s="76" t="s">
        <v>287</v>
      </c>
      <c r="D2385" s="76" t="s">
        <v>5266</v>
      </c>
      <c r="E2385" s="76">
        <v>473</v>
      </c>
      <c r="F2385" s="76">
        <v>24</v>
      </c>
      <c r="G2385" s="77">
        <v>5.5</v>
      </c>
      <c r="H2385" s="76" t="s">
        <v>6374</v>
      </c>
      <c r="I2385" s="77">
        <v>3.89</v>
      </c>
      <c r="J2385" s="2">
        <v>1</v>
      </c>
      <c r="K2385" s="119" cm="1">
        <f t="array" ref="K2385">ROUND(IF(C2385="Beer",SUM(LOOKUP(2,1/(SRP!$B$7:$B$9&lt;=E2385)/(SRP!$C$7:$C$9&gt;=E2385),SRP!$D$7:$D$9)*(G2385/100)*(E2385/1000)),IF(C2385="Spirits",SUM(LOOKUP(2,1/(SRP!$B$2:$B$6&lt;=E2385)/(SRP!$C$2:$C$6&gt;=E2385),SRP!$D$2:$D$6)*(G2385/100)*(E2385/1000)),IF(AND(C2385="Wine",D2385="Fortified Wines"),SUM(LOOKUP(2,1/(SRP!$B$20:$B$23&lt;=E2385)/(SRP!$C$20:$C$23&gt;=E2385),SRP!$D$20:$D$23)*(G2385/100)*(E2385/1000)),IF(C2385="Wine",SUM(LOOKUP(2,1/(SRP!$B$15:$B$19&lt;=E2385)/(SRP!$C$15:$C$19&gt;=E2385),SRP!$D$15:$D$19)*(G2385/100)*(E2385/1000)),IF(C2385="Ready to Drink",SUM(LOOKUP(2,1/(SRP!$B$10:$B$14&lt;=E2385)/(SRP!$C$10:$C$14&gt;=E2385),SRP!$D$10:$D$14)*(G2385/100)*(E2385/1000)),0))))),2)</f>
        <v>1.82</v>
      </c>
    </row>
    <row r="2386" spans="1:11" x14ac:dyDescent="0.35">
      <c r="A2386" s="2">
        <v>31118</v>
      </c>
      <c r="B2386" s="76" t="s">
        <v>2321</v>
      </c>
      <c r="C2386" s="76" t="s">
        <v>287</v>
      </c>
      <c r="D2386" s="76" t="s">
        <v>5266</v>
      </c>
      <c r="E2386" s="76">
        <v>473</v>
      </c>
      <c r="F2386" s="76">
        <v>24</v>
      </c>
      <c r="G2386" s="77">
        <v>5.5</v>
      </c>
      <c r="H2386" s="76" t="s">
        <v>3370</v>
      </c>
      <c r="I2386" s="77">
        <v>3.89</v>
      </c>
      <c r="J2386" s="2">
        <v>1</v>
      </c>
      <c r="K2386" s="119" cm="1">
        <f t="array" ref="K2386">ROUND(IF(C2386="Beer",SUM(LOOKUP(2,1/(SRP!$B$7:$B$9&lt;=E2386)/(SRP!$C$7:$C$9&gt;=E2386),SRP!$D$7:$D$9)*(G2386/100)*(E2386/1000)),IF(C2386="Spirits",SUM(LOOKUP(2,1/(SRP!$B$2:$B$6&lt;=E2386)/(SRP!$C$2:$C$6&gt;=E2386),SRP!$D$2:$D$6)*(G2386/100)*(E2386/1000)),IF(AND(C2386="Wine",D2386="Fortified Wines"),SUM(LOOKUP(2,1/(SRP!$B$20:$B$23&lt;=E2386)/(SRP!$C$20:$C$23&gt;=E2386),SRP!$D$20:$D$23)*(G2386/100)*(E2386/1000)),IF(C2386="Wine",SUM(LOOKUP(2,1/(SRP!$B$15:$B$19&lt;=E2386)/(SRP!$C$15:$C$19&gt;=E2386),SRP!$D$15:$D$19)*(G2386/100)*(E2386/1000)),IF(C2386="Ready to Drink",SUM(LOOKUP(2,1/(SRP!$B$10:$B$14&lt;=E2386)/(SRP!$C$10:$C$14&gt;=E2386),SRP!$D$10:$D$14)*(G2386/100)*(E2386/1000)),0))))),2)</f>
        <v>1.82</v>
      </c>
    </row>
    <row r="2387" spans="1:11" x14ac:dyDescent="0.35">
      <c r="A2387" s="2">
        <v>31217</v>
      </c>
      <c r="B2387" s="76" t="s">
        <v>3549</v>
      </c>
      <c r="C2387" s="76" t="s">
        <v>287</v>
      </c>
      <c r="D2387" s="76" t="s">
        <v>5271</v>
      </c>
      <c r="E2387" s="76">
        <v>473</v>
      </c>
      <c r="F2387" s="76">
        <v>24</v>
      </c>
      <c r="G2387" s="77">
        <v>4</v>
      </c>
      <c r="H2387" s="76" t="s">
        <v>3360</v>
      </c>
      <c r="I2387" s="77">
        <v>3.99</v>
      </c>
      <c r="J2387" s="2">
        <v>1</v>
      </c>
      <c r="K2387" s="119" cm="1">
        <f t="array" ref="K2387">ROUND(IF(C2387="Beer",SUM(LOOKUP(2,1/(SRP!$B$7:$B$9&lt;=E2387)/(SRP!$C$7:$C$9&gt;=E2387),SRP!$D$7:$D$9)*(G2387/100)*(E2387/1000)),IF(C2387="Spirits",SUM(LOOKUP(2,1/(SRP!$B$2:$B$6&lt;=E2387)/(SRP!$C$2:$C$6&gt;=E2387),SRP!$D$2:$D$6)*(G2387/100)*(E2387/1000)),IF(AND(C2387="Wine",D2387="Fortified Wines"),SUM(LOOKUP(2,1/(SRP!$B$20:$B$23&lt;=E2387)/(SRP!$C$20:$C$23&gt;=E2387),SRP!$D$20:$D$23)*(G2387/100)*(E2387/1000)),IF(C2387="Wine",SUM(LOOKUP(2,1/(SRP!$B$15:$B$19&lt;=E2387)/(SRP!$C$15:$C$19&gt;=E2387),SRP!$D$15:$D$19)*(G2387/100)*(E2387/1000)),IF(C2387="Ready to Drink",SUM(LOOKUP(2,1/(SRP!$B$10:$B$14&lt;=E2387)/(SRP!$C$10:$C$14&gt;=E2387),SRP!$D$10:$D$14)*(G2387/100)*(E2387/1000)),0))))),2)</f>
        <v>1.32</v>
      </c>
    </row>
    <row r="2388" spans="1:11" x14ac:dyDescent="0.35">
      <c r="A2388" s="2">
        <v>31217</v>
      </c>
      <c r="B2388" s="76" t="s">
        <v>3549</v>
      </c>
      <c r="C2388" s="76" t="s">
        <v>287</v>
      </c>
      <c r="D2388" s="76" t="s">
        <v>5271</v>
      </c>
      <c r="E2388" s="76">
        <v>473</v>
      </c>
      <c r="F2388" s="76">
        <v>24</v>
      </c>
      <c r="G2388" s="77">
        <v>4</v>
      </c>
      <c r="H2388" s="76" t="s">
        <v>3360</v>
      </c>
      <c r="I2388" s="77">
        <v>3.99</v>
      </c>
      <c r="J2388" s="2">
        <v>1</v>
      </c>
      <c r="K2388" s="119" cm="1">
        <f t="array" ref="K2388">ROUND(IF(C2388="Beer",SUM(LOOKUP(2,1/(SRP!$B$7:$B$9&lt;=E2388)/(SRP!$C$7:$C$9&gt;=E2388),SRP!$D$7:$D$9)*(G2388/100)*(E2388/1000)),IF(C2388="Spirits",SUM(LOOKUP(2,1/(SRP!$B$2:$B$6&lt;=E2388)/(SRP!$C$2:$C$6&gt;=E2388),SRP!$D$2:$D$6)*(G2388/100)*(E2388/1000)),IF(AND(C2388="Wine",D2388="Fortified Wines"),SUM(LOOKUP(2,1/(SRP!$B$20:$B$23&lt;=E2388)/(SRP!$C$20:$C$23&gt;=E2388),SRP!$D$20:$D$23)*(G2388/100)*(E2388/1000)),IF(C2388="Wine",SUM(LOOKUP(2,1/(SRP!$B$15:$B$19&lt;=E2388)/(SRP!$C$15:$C$19&gt;=E2388),SRP!$D$15:$D$19)*(G2388/100)*(E2388/1000)),IF(C2388="Ready to Drink",SUM(LOOKUP(2,1/(SRP!$B$10:$B$14&lt;=E2388)/(SRP!$C$10:$C$14&gt;=E2388),SRP!$D$10:$D$14)*(G2388/100)*(E2388/1000)),0))))),2)</f>
        <v>1.32</v>
      </c>
    </row>
    <row r="2389" spans="1:11" x14ac:dyDescent="0.35">
      <c r="A2389" s="2">
        <v>31219</v>
      </c>
      <c r="B2389" s="76" t="s">
        <v>2415</v>
      </c>
      <c r="C2389" s="76" t="s">
        <v>286</v>
      </c>
      <c r="D2389" s="76" t="s">
        <v>5236</v>
      </c>
      <c r="E2389" s="76">
        <v>750</v>
      </c>
      <c r="F2389" s="76">
        <v>12</v>
      </c>
      <c r="G2389" s="77">
        <v>14.5</v>
      </c>
      <c r="H2389" s="76" t="s">
        <v>3302</v>
      </c>
      <c r="I2389" s="77">
        <v>29.91</v>
      </c>
      <c r="J2389" s="2">
        <v>1</v>
      </c>
      <c r="K2389" s="119" cm="1">
        <f t="array" ref="K2389">ROUND(IF(C2389="Beer",SUM(LOOKUP(2,1/(SRP!$B$7:$B$9&lt;=E2389)/(SRP!$C$7:$C$9&gt;=E2389),SRP!$D$7:$D$9)*(G2389/100)*(E2389/1000)),IF(C2389="Spirits",SUM(LOOKUP(2,1/(SRP!$B$2:$B$6&lt;=E2389)/(SRP!$C$2:$C$6&gt;=E2389),SRP!$D$2:$D$6)*(G2389/100)*(E2389/1000)),IF(AND(C2389="Wine",D2389="Fortified Wines"),SUM(LOOKUP(2,1/(SRP!$B$20:$B$23&lt;=E2389)/(SRP!$C$20:$C$23&gt;=E2389),SRP!$D$20:$D$23)*(G2389/100)*(E2389/1000)),IF(C2389="Wine",SUM(LOOKUP(2,1/(SRP!$B$15:$B$19&lt;=E2389)/(SRP!$C$15:$C$19&gt;=E2389),SRP!$D$15:$D$19)*(G2389/100)*(E2389/1000)),IF(C2389="Ready to Drink",SUM(LOOKUP(2,1/(SRP!$B$10:$B$14&lt;=E2389)/(SRP!$C$10:$C$14&gt;=E2389),SRP!$D$10:$D$14)*(G2389/100)*(E2389/1000)),0))))),2)</f>
        <v>7.59</v>
      </c>
    </row>
    <row r="2390" spans="1:11" x14ac:dyDescent="0.35">
      <c r="A2390" s="2">
        <v>31227</v>
      </c>
      <c r="B2390" s="76" t="s">
        <v>2253</v>
      </c>
      <c r="C2390" s="76" t="s">
        <v>286</v>
      </c>
      <c r="D2390" s="76" t="s">
        <v>5236</v>
      </c>
      <c r="E2390" s="76">
        <v>750</v>
      </c>
      <c r="F2390" s="76">
        <v>6</v>
      </c>
      <c r="G2390" s="77">
        <v>14.5</v>
      </c>
      <c r="H2390" s="76" t="s">
        <v>3302</v>
      </c>
      <c r="I2390" s="77">
        <v>185.87</v>
      </c>
      <c r="J2390" s="2">
        <v>1</v>
      </c>
      <c r="K2390" s="119" cm="1">
        <f t="array" ref="K2390">ROUND(IF(C2390="Beer",SUM(LOOKUP(2,1/(SRP!$B$7:$B$9&lt;=E2390)/(SRP!$C$7:$C$9&gt;=E2390),SRP!$D$7:$D$9)*(G2390/100)*(E2390/1000)),IF(C2390="Spirits",SUM(LOOKUP(2,1/(SRP!$B$2:$B$6&lt;=E2390)/(SRP!$C$2:$C$6&gt;=E2390),SRP!$D$2:$D$6)*(G2390/100)*(E2390/1000)),IF(AND(C2390="Wine",D2390="Fortified Wines"),SUM(LOOKUP(2,1/(SRP!$B$20:$B$23&lt;=E2390)/(SRP!$C$20:$C$23&gt;=E2390),SRP!$D$20:$D$23)*(G2390/100)*(E2390/1000)),IF(C2390="Wine",SUM(LOOKUP(2,1/(SRP!$B$15:$B$19&lt;=E2390)/(SRP!$C$15:$C$19&gt;=E2390),SRP!$D$15:$D$19)*(G2390/100)*(E2390/1000)),IF(C2390="Ready to Drink",SUM(LOOKUP(2,1/(SRP!$B$10:$B$14&lt;=E2390)/(SRP!$C$10:$C$14&gt;=E2390),SRP!$D$10:$D$14)*(G2390/100)*(E2390/1000)),0))))),2)</f>
        <v>7.59</v>
      </c>
    </row>
    <row r="2391" spans="1:11" x14ac:dyDescent="0.35">
      <c r="A2391" s="2">
        <v>31228</v>
      </c>
      <c r="B2391" s="76" t="s">
        <v>4661</v>
      </c>
      <c r="C2391" s="76" t="s">
        <v>286</v>
      </c>
      <c r="D2391" s="76" t="s">
        <v>5236</v>
      </c>
      <c r="E2391" s="76">
        <v>750</v>
      </c>
      <c r="F2391" s="76">
        <v>6</v>
      </c>
      <c r="G2391" s="77">
        <v>14.5</v>
      </c>
      <c r="H2391" s="76" t="s">
        <v>3302</v>
      </c>
      <c r="I2391" s="77">
        <v>185.87</v>
      </c>
      <c r="J2391" s="2">
        <v>1</v>
      </c>
      <c r="K2391" s="119" cm="1">
        <f t="array" ref="K2391">ROUND(IF(C2391="Beer",SUM(LOOKUP(2,1/(SRP!$B$7:$B$9&lt;=E2391)/(SRP!$C$7:$C$9&gt;=E2391),SRP!$D$7:$D$9)*(G2391/100)*(E2391/1000)),IF(C2391="Spirits",SUM(LOOKUP(2,1/(SRP!$B$2:$B$6&lt;=E2391)/(SRP!$C$2:$C$6&gt;=E2391),SRP!$D$2:$D$6)*(G2391/100)*(E2391/1000)),IF(AND(C2391="Wine",D2391="Fortified Wines"),SUM(LOOKUP(2,1/(SRP!$B$20:$B$23&lt;=E2391)/(SRP!$C$20:$C$23&gt;=E2391),SRP!$D$20:$D$23)*(G2391/100)*(E2391/1000)),IF(C2391="Wine",SUM(LOOKUP(2,1/(SRP!$B$15:$B$19&lt;=E2391)/(SRP!$C$15:$C$19&gt;=E2391),SRP!$D$15:$D$19)*(G2391/100)*(E2391/1000)),IF(C2391="Ready to Drink",SUM(LOOKUP(2,1/(SRP!$B$10:$B$14&lt;=E2391)/(SRP!$C$10:$C$14&gt;=E2391),SRP!$D$10:$D$14)*(G2391/100)*(E2391/1000)),0))))),2)</f>
        <v>7.59</v>
      </c>
    </row>
    <row r="2392" spans="1:11" x14ac:dyDescent="0.35">
      <c r="A2392" s="2">
        <v>31229</v>
      </c>
      <c r="B2392" s="76" t="s">
        <v>2254</v>
      </c>
      <c r="C2392" s="76" t="s">
        <v>286</v>
      </c>
      <c r="D2392" s="76" t="s">
        <v>5236</v>
      </c>
      <c r="E2392" s="76">
        <v>750</v>
      </c>
      <c r="F2392" s="76">
        <v>12</v>
      </c>
      <c r="G2392" s="77">
        <v>14</v>
      </c>
      <c r="H2392" s="76" t="s">
        <v>3302</v>
      </c>
      <c r="I2392" s="77">
        <v>57.11</v>
      </c>
      <c r="J2392" s="2">
        <v>1</v>
      </c>
      <c r="K2392" s="119" cm="1">
        <f t="array" ref="K2392">ROUND(IF(C2392="Beer",SUM(LOOKUP(2,1/(SRP!$B$7:$B$9&lt;=E2392)/(SRP!$C$7:$C$9&gt;=E2392),SRP!$D$7:$D$9)*(G2392/100)*(E2392/1000)),IF(C2392="Spirits",SUM(LOOKUP(2,1/(SRP!$B$2:$B$6&lt;=E2392)/(SRP!$C$2:$C$6&gt;=E2392),SRP!$D$2:$D$6)*(G2392/100)*(E2392/1000)),IF(AND(C2392="Wine",D2392="Fortified Wines"),SUM(LOOKUP(2,1/(SRP!$B$20:$B$23&lt;=E2392)/(SRP!$C$20:$C$23&gt;=E2392),SRP!$D$20:$D$23)*(G2392/100)*(E2392/1000)),IF(C2392="Wine",SUM(LOOKUP(2,1/(SRP!$B$15:$B$19&lt;=E2392)/(SRP!$C$15:$C$19&gt;=E2392),SRP!$D$15:$D$19)*(G2392/100)*(E2392/1000)),IF(C2392="Ready to Drink",SUM(LOOKUP(2,1/(SRP!$B$10:$B$14&lt;=E2392)/(SRP!$C$10:$C$14&gt;=E2392),SRP!$D$10:$D$14)*(G2392/100)*(E2392/1000)),0))))),2)</f>
        <v>7.33</v>
      </c>
    </row>
    <row r="2393" spans="1:11" x14ac:dyDescent="0.35">
      <c r="A2393" s="2">
        <v>31233</v>
      </c>
      <c r="B2393" s="76" t="s">
        <v>2255</v>
      </c>
      <c r="C2393" s="76" t="s">
        <v>286</v>
      </c>
      <c r="D2393" s="76" t="s">
        <v>5236</v>
      </c>
      <c r="E2393" s="76">
        <v>750</v>
      </c>
      <c r="F2393" s="76">
        <v>12</v>
      </c>
      <c r="G2393" s="77">
        <v>13.5</v>
      </c>
      <c r="H2393" s="76" t="s">
        <v>3302</v>
      </c>
      <c r="I2393" s="77">
        <v>36.25</v>
      </c>
      <c r="J2393" s="2">
        <v>1</v>
      </c>
      <c r="K2393" s="119" cm="1">
        <f t="array" ref="K2393">ROUND(IF(C2393="Beer",SUM(LOOKUP(2,1/(SRP!$B$7:$B$9&lt;=E2393)/(SRP!$C$7:$C$9&gt;=E2393),SRP!$D$7:$D$9)*(G2393/100)*(E2393/1000)),IF(C2393="Spirits",SUM(LOOKUP(2,1/(SRP!$B$2:$B$6&lt;=E2393)/(SRP!$C$2:$C$6&gt;=E2393),SRP!$D$2:$D$6)*(G2393/100)*(E2393/1000)),IF(AND(C2393="Wine",D2393="Fortified Wines"),SUM(LOOKUP(2,1/(SRP!$B$20:$B$23&lt;=E2393)/(SRP!$C$20:$C$23&gt;=E2393),SRP!$D$20:$D$23)*(G2393/100)*(E2393/1000)),IF(C2393="Wine",SUM(LOOKUP(2,1/(SRP!$B$15:$B$19&lt;=E2393)/(SRP!$C$15:$C$19&gt;=E2393),SRP!$D$15:$D$19)*(G2393/100)*(E2393/1000)),IF(C2393="Ready to Drink",SUM(LOOKUP(2,1/(SRP!$B$10:$B$14&lt;=E2393)/(SRP!$C$10:$C$14&gt;=E2393),SRP!$D$10:$D$14)*(G2393/100)*(E2393/1000)),0))))),2)</f>
        <v>7.07</v>
      </c>
    </row>
    <row r="2394" spans="1:11" x14ac:dyDescent="0.35">
      <c r="A2394" s="2">
        <v>31234</v>
      </c>
      <c r="B2394" s="76" t="s">
        <v>2256</v>
      </c>
      <c r="C2394" s="76" t="s">
        <v>286</v>
      </c>
      <c r="D2394" s="76" t="s">
        <v>5236</v>
      </c>
      <c r="E2394" s="76">
        <v>750</v>
      </c>
      <c r="F2394" s="76">
        <v>12</v>
      </c>
      <c r="G2394" s="77">
        <v>14.5</v>
      </c>
      <c r="H2394" s="76" t="s">
        <v>3302</v>
      </c>
      <c r="I2394" s="77">
        <v>107.89</v>
      </c>
      <c r="J2394" s="2">
        <v>1</v>
      </c>
      <c r="K2394" s="119" cm="1">
        <f t="array" ref="K2394">ROUND(IF(C2394="Beer",SUM(LOOKUP(2,1/(SRP!$B$7:$B$9&lt;=E2394)/(SRP!$C$7:$C$9&gt;=E2394),SRP!$D$7:$D$9)*(G2394/100)*(E2394/1000)),IF(C2394="Spirits",SUM(LOOKUP(2,1/(SRP!$B$2:$B$6&lt;=E2394)/(SRP!$C$2:$C$6&gt;=E2394),SRP!$D$2:$D$6)*(G2394/100)*(E2394/1000)),IF(AND(C2394="Wine",D2394="Fortified Wines"),SUM(LOOKUP(2,1/(SRP!$B$20:$B$23&lt;=E2394)/(SRP!$C$20:$C$23&gt;=E2394),SRP!$D$20:$D$23)*(G2394/100)*(E2394/1000)),IF(C2394="Wine",SUM(LOOKUP(2,1/(SRP!$B$15:$B$19&lt;=E2394)/(SRP!$C$15:$C$19&gt;=E2394),SRP!$D$15:$D$19)*(G2394/100)*(E2394/1000)),IF(C2394="Ready to Drink",SUM(LOOKUP(2,1/(SRP!$B$10:$B$14&lt;=E2394)/(SRP!$C$10:$C$14&gt;=E2394),SRP!$D$10:$D$14)*(G2394/100)*(E2394/1000)),0))))),2)</f>
        <v>7.59</v>
      </c>
    </row>
    <row r="2395" spans="1:11" x14ac:dyDescent="0.35">
      <c r="A2395" s="2">
        <v>31236</v>
      </c>
      <c r="B2395" s="76" t="s">
        <v>2257</v>
      </c>
      <c r="C2395" s="76" t="s">
        <v>286</v>
      </c>
      <c r="D2395" s="76" t="s">
        <v>5236</v>
      </c>
      <c r="E2395" s="76">
        <v>750</v>
      </c>
      <c r="F2395" s="76">
        <v>12</v>
      </c>
      <c r="G2395" s="77">
        <v>14</v>
      </c>
      <c r="H2395" s="76" t="s">
        <v>3302</v>
      </c>
      <c r="I2395" s="77">
        <v>98.82</v>
      </c>
      <c r="J2395" s="2">
        <v>1</v>
      </c>
      <c r="K2395" s="119" cm="1">
        <f t="array" ref="K2395">ROUND(IF(C2395="Beer",SUM(LOOKUP(2,1/(SRP!$B$7:$B$9&lt;=E2395)/(SRP!$C$7:$C$9&gt;=E2395),SRP!$D$7:$D$9)*(G2395/100)*(E2395/1000)),IF(C2395="Spirits",SUM(LOOKUP(2,1/(SRP!$B$2:$B$6&lt;=E2395)/(SRP!$C$2:$C$6&gt;=E2395),SRP!$D$2:$D$6)*(G2395/100)*(E2395/1000)),IF(AND(C2395="Wine",D2395="Fortified Wines"),SUM(LOOKUP(2,1/(SRP!$B$20:$B$23&lt;=E2395)/(SRP!$C$20:$C$23&gt;=E2395),SRP!$D$20:$D$23)*(G2395/100)*(E2395/1000)),IF(C2395="Wine",SUM(LOOKUP(2,1/(SRP!$B$15:$B$19&lt;=E2395)/(SRP!$C$15:$C$19&gt;=E2395),SRP!$D$15:$D$19)*(G2395/100)*(E2395/1000)),IF(C2395="Ready to Drink",SUM(LOOKUP(2,1/(SRP!$B$10:$B$14&lt;=E2395)/(SRP!$C$10:$C$14&gt;=E2395),SRP!$D$10:$D$14)*(G2395/100)*(E2395/1000)),0))))),2)</f>
        <v>7.33</v>
      </c>
    </row>
    <row r="2396" spans="1:11" x14ac:dyDescent="0.35">
      <c r="A2396" s="2">
        <v>31237</v>
      </c>
      <c r="B2396" s="76" t="s">
        <v>2258</v>
      </c>
      <c r="C2396" s="76" t="s">
        <v>286</v>
      </c>
      <c r="D2396" s="76" t="s">
        <v>5236</v>
      </c>
      <c r="E2396" s="76">
        <v>750</v>
      </c>
      <c r="F2396" s="76">
        <v>12</v>
      </c>
      <c r="G2396" s="77">
        <v>14</v>
      </c>
      <c r="H2396" s="76" t="s">
        <v>3302</v>
      </c>
      <c r="I2396" s="77">
        <v>52.42</v>
      </c>
      <c r="J2396" s="2">
        <v>1</v>
      </c>
      <c r="K2396" s="119" cm="1">
        <f t="array" ref="K2396">ROUND(IF(C2396="Beer",SUM(LOOKUP(2,1/(SRP!$B$7:$B$9&lt;=E2396)/(SRP!$C$7:$C$9&gt;=E2396),SRP!$D$7:$D$9)*(G2396/100)*(E2396/1000)),IF(C2396="Spirits",SUM(LOOKUP(2,1/(SRP!$B$2:$B$6&lt;=E2396)/(SRP!$C$2:$C$6&gt;=E2396),SRP!$D$2:$D$6)*(G2396/100)*(E2396/1000)),IF(AND(C2396="Wine",D2396="Fortified Wines"),SUM(LOOKUP(2,1/(SRP!$B$20:$B$23&lt;=E2396)/(SRP!$C$20:$C$23&gt;=E2396),SRP!$D$20:$D$23)*(G2396/100)*(E2396/1000)),IF(C2396="Wine",SUM(LOOKUP(2,1/(SRP!$B$15:$B$19&lt;=E2396)/(SRP!$C$15:$C$19&gt;=E2396),SRP!$D$15:$D$19)*(G2396/100)*(E2396/1000)),IF(C2396="Ready to Drink",SUM(LOOKUP(2,1/(SRP!$B$10:$B$14&lt;=E2396)/(SRP!$C$10:$C$14&gt;=E2396),SRP!$D$10:$D$14)*(G2396/100)*(E2396/1000)),0))))),2)</f>
        <v>7.33</v>
      </c>
    </row>
    <row r="2397" spans="1:11" x14ac:dyDescent="0.35">
      <c r="A2397" s="2">
        <v>31240</v>
      </c>
      <c r="B2397" s="76" t="s">
        <v>2259</v>
      </c>
      <c r="C2397" s="76" t="s">
        <v>286</v>
      </c>
      <c r="D2397" s="76" t="s">
        <v>5236</v>
      </c>
      <c r="E2397" s="76">
        <v>750</v>
      </c>
      <c r="F2397" s="76">
        <v>6</v>
      </c>
      <c r="G2397" s="77">
        <v>14.5</v>
      </c>
      <c r="H2397" s="76" t="s">
        <v>3302</v>
      </c>
      <c r="I2397" s="77">
        <v>197.96</v>
      </c>
      <c r="J2397" s="2">
        <v>1</v>
      </c>
      <c r="K2397" s="119" cm="1">
        <f t="array" ref="K2397">ROUND(IF(C2397="Beer",SUM(LOOKUP(2,1/(SRP!$B$7:$B$9&lt;=E2397)/(SRP!$C$7:$C$9&gt;=E2397),SRP!$D$7:$D$9)*(G2397/100)*(E2397/1000)),IF(C2397="Spirits",SUM(LOOKUP(2,1/(SRP!$B$2:$B$6&lt;=E2397)/(SRP!$C$2:$C$6&gt;=E2397),SRP!$D$2:$D$6)*(G2397/100)*(E2397/1000)),IF(AND(C2397="Wine",D2397="Fortified Wines"),SUM(LOOKUP(2,1/(SRP!$B$20:$B$23&lt;=E2397)/(SRP!$C$20:$C$23&gt;=E2397),SRP!$D$20:$D$23)*(G2397/100)*(E2397/1000)),IF(C2397="Wine",SUM(LOOKUP(2,1/(SRP!$B$15:$B$19&lt;=E2397)/(SRP!$C$15:$C$19&gt;=E2397),SRP!$D$15:$D$19)*(G2397/100)*(E2397/1000)),IF(C2397="Ready to Drink",SUM(LOOKUP(2,1/(SRP!$B$10:$B$14&lt;=E2397)/(SRP!$C$10:$C$14&gt;=E2397),SRP!$D$10:$D$14)*(G2397/100)*(E2397/1000)),0))))),2)</f>
        <v>7.59</v>
      </c>
    </row>
    <row r="2398" spans="1:11" x14ac:dyDescent="0.35">
      <c r="A2398" s="2">
        <v>31242</v>
      </c>
      <c r="B2398" s="76" t="s">
        <v>2260</v>
      </c>
      <c r="C2398" s="76" t="s">
        <v>286</v>
      </c>
      <c r="D2398" s="76" t="s">
        <v>5236</v>
      </c>
      <c r="E2398" s="76">
        <v>750</v>
      </c>
      <c r="F2398" s="76">
        <v>12</v>
      </c>
      <c r="G2398" s="77">
        <v>14.5</v>
      </c>
      <c r="H2398" s="76" t="s">
        <v>3302</v>
      </c>
      <c r="I2398" s="77">
        <v>60.74</v>
      </c>
      <c r="J2398" s="2">
        <v>1</v>
      </c>
      <c r="K2398" s="119" cm="1">
        <f t="array" ref="K2398">ROUND(IF(C2398="Beer",SUM(LOOKUP(2,1/(SRP!$B$7:$B$9&lt;=E2398)/(SRP!$C$7:$C$9&gt;=E2398),SRP!$D$7:$D$9)*(G2398/100)*(E2398/1000)),IF(C2398="Spirits",SUM(LOOKUP(2,1/(SRP!$B$2:$B$6&lt;=E2398)/(SRP!$C$2:$C$6&gt;=E2398),SRP!$D$2:$D$6)*(G2398/100)*(E2398/1000)),IF(AND(C2398="Wine",D2398="Fortified Wines"),SUM(LOOKUP(2,1/(SRP!$B$20:$B$23&lt;=E2398)/(SRP!$C$20:$C$23&gt;=E2398),SRP!$D$20:$D$23)*(G2398/100)*(E2398/1000)),IF(C2398="Wine",SUM(LOOKUP(2,1/(SRP!$B$15:$B$19&lt;=E2398)/(SRP!$C$15:$C$19&gt;=E2398),SRP!$D$15:$D$19)*(G2398/100)*(E2398/1000)),IF(C2398="Ready to Drink",SUM(LOOKUP(2,1/(SRP!$B$10:$B$14&lt;=E2398)/(SRP!$C$10:$C$14&gt;=E2398),SRP!$D$10:$D$14)*(G2398/100)*(E2398/1000)),0))))),2)</f>
        <v>7.59</v>
      </c>
    </row>
    <row r="2399" spans="1:11" x14ac:dyDescent="0.35">
      <c r="A2399" s="2">
        <v>31247</v>
      </c>
      <c r="B2399" s="76" t="s">
        <v>4660</v>
      </c>
      <c r="C2399" s="76" t="s">
        <v>286</v>
      </c>
      <c r="D2399" s="76" t="s">
        <v>5236</v>
      </c>
      <c r="E2399" s="76">
        <v>750</v>
      </c>
      <c r="F2399" s="76">
        <v>6</v>
      </c>
      <c r="G2399" s="77">
        <v>14</v>
      </c>
      <c r="H2399" s="76" t="s">
        <v>3302</v>
      </c>
      <c r="I2399" s="77">
        <v>1237.7</v>
      </c>
      <c r="J2399" s="2">
        <v>1</v>
      </c>
      <c r="K2399" s="119" cm="1">
        <f t="array" ref="K2399">ROUND(IF(C2399="Beer",SUM(LOOKUP(2,1/(SRP!$B$7:$B$9&lt;=E2399)/(SRP!$C$7:$C$9&gt;=E2399),SRP!$D$7:$D$9)*(G2399/100)*(E2399/1000)),IF(C2399="Spirits",SUM(LOOKUP(2,1/(SRP!$B$2:$B$6&lt;=E2399)/(SRP!$C$2:$C$6&gt;=E2399),SRP!$D$2:$D$6)*(G2399/100)*(E2399/1000)),IF(AND(C2399="Wine",D2399="Fortified Wines"),SUM(LOOKUP(2,1/(SRP!$B$20:$B$23&lt;=E2399)/(SRP!$C$20:$C$23&gt;=E2399),SRP!$D$20:$D$23)*(G2399/100)*(E2399/1000)),IF(C2399="Wine",SUM(LOOKUP(2,1/(SRP!$B$15:$B$19&lt;=E2399)/(SRP!$C$15:$C$19&gt;=E2399),SRP!$D$15:$D$19)*(G2399/100)*(E2399/1000)),IF(C2399="Ready to Drink",SUM(LOOKUP(2,1/(SRP!$B$10:$B$14&lt;=E2399)/(SRP!$C$10:$C$14&gt;=E2399),SRP!$D$10:$D$14)*(G2399/100)*(E2399/1000)),0))))),2)</f>
        <v>7.33</v>
      </c>
    </row>
    <row r="2400" spans="1:11" x14ac:dyDescent="0.35">
      <c r="A2400" s="2">
        <v>31300</v>
      </c>
      <c r="B2400" s="76" t="s">
        <v>2209</v>
      </c>
      <c r="C2400" s="76" t="s">
        <v>287</v>
      </c>
      <c r="D2400" s="76" t="s">
        <v>5271</v>
      </c>
      <c r="E2400" s="76">
        <v>5325</v>
      </c>
      <c r="F2400" s="76">
        <v>1</v>
      </c>
      <c r="G2400" s="77">
        <v>4</v>
      </c>
      <c r="H2400" s="76" t="s">
        <v>3325</v>
      </c>
      <c r="I2400" s="77">
        <v>24.75</v>
      </c>
      <c r="J2400" s="2">
        <v>15</v>
      </c>
      <c r="K2400" s="119" cm="1">
        <f t="array" ref="K2400">ROUND(IF(C2400="Beer",SUM(LOOKUP(2,1/(SRP!$B$7:$B$9&lt;=E2400)/(SRP!$C$7:$C$9&gt;=E2400),SRP!$D$7:$D$9)*(G2400/100)*(E2400/1000)),IF(C2400="Spirits",SUM(LOOKUP(2,1/(SRP!$B$2:$B$6&lt;=E2400)/(SRP!$C$2:$C$6&gt;=E2400),SRP!$D$2:$D$6)*(G2400/100)*(E2400/1000)),IF(AND(C2400="Wine",D2400="Fortified Wines"),SUM(LOOKUP(2,1/(SRP!$B$20:$B$23&lt;=E2400)/(SRP!$C$20:$C$23&gt;=E2400),SRP!$D$20:$D$23)*(G2400/100)*(E2400/1000)),IF(C2400="Wine",SUM(LOOKUP(2,1/(SRP!$B$15:$B$19&lt;=E2400)/(SRP!$C$15:$C$19&gt;=E2400),SRP!$D$15:$D$19)*(G2400/100)*(E2400/1000)),IF(C2400="Ready to Drink",SUM(LOOKUP(2,1/(SRP!$B$10:$B$14&lt;=E2400)/(SRP!$C$10:$C$14&gt;=E2400),SRP!$D$10:$D$14)*(G2400/100)*(E2400/1000)),0))))),2)</f>
        <v>14.87</v>
      </c>
    </row>
    <row r="2401" spans="1:11" x14ac:dyDescent="0.35">
      <c r="A2401" s="2">
        <v>31300</v>
      </c>
      <c r="B2401" s="76" t="s">
        <v>2209</v>
      </c>
      <c r="C2401" s="76" t="s">
        <v>287</v>
      </c>
      <c r="D2401" s="76" t="s">
        <v>5271</v>
      </c>
      <c r="E2401" s="76">
        <v>5325</v>
      </c>
      <c r="F2401" s="76">
        <v>1</v>
      </c>
      <c r="G2401" s="77">
        <v>4</v>
      </c>
      <c r="H2401" s="76" t="s">
        <v>3325</v>
      </c>
      <c r="I2401" s="77">
        <v>24.75</v>
      </c>
      <c r="J2401" s="2">
        <v>15</v>
      </c>
      <c r="K2401" s="119" cm="1">
        <f t="array" ref="K2401">ROUND(IF(C2401="Beer",SUM(LOOKUP(2,1/(SRP!$B$7:$B$9&lt;=E2401)/(SRP!$C$7:$C$9&gt;=E2401),SRP!$D$7:$D$9)*(G2401/100)*(E2401/1000)),IF(C2401="Spirits",SUM(LOOKUP(2,1/(SRP!$B$2:$B$6&lt;=E2401)/(SRP!$C$2:$C$6&gt;=E2401),SRP!$D$2:$D$6)*(G2401/100)*(E2401/1000)),IF(AND(C2401="Wine",D2401="Fortified Wines"),SUM(LOOKUP(2,1/(SRP!$B$20:$B$23&lt;=E2401)/(SRP!$C$20:$C$23&gt;=E2401),SRP!$D$20:$D$23)*(G2401/100)*(E2401/1000)),IF(C2401="Wine",SUM(LOOKUP(2,1/(SRP!$B$15:$B$19&lt;=E2401)/(SRP!$C$15:$C$19&gt;=E2401),SRP!$D$15:$D$19)*(G2401/100)*(E2401/1000)),IF(C2401="Ready to Drink",SUM(LOOKUP(2,1/(SRP!$B$10:$B$14&lt;=E2401)/(SRP!$C$10:$C$14&gt;=E2401),SRP!$D$10:$D$14)*(G2401/100)*(E2401/1000)),0))))),2)</f>
        <v>14.87</v>
      </c>
    </row>
    <row r="2402" spans="1:11" x14ac:dyDescent="0.35">
      <c r="A2402" s="2">
        <v>31311</v>
      </c>
      <c r="B2402" s="76" t="s">
        <v>2180</v>
      </c>
      <c r="C2402" s="76" t="s">
        <v>287</v>
      </c>
      <c r="D2402" s="76" t="s">
        <v>5266</v>
      </c>
      <c r="E2402" s="76">
        <v>473</v>
      </c>
      <c r="F2402" s="76">
        <v>24</v>
      </c>
      <c r="G2402" s="77">
        <v>6</v>
      </c>
      <c r="H2402" s="76" t="s">
        <v>3387</v>
      </c>
      <c r="I2402" s="77">
        <v>4.6900000000000004</v>
      </c>
      <c r="J2402" s="2">
        <v>1</v>
      </c>
      <c r="K2402" s="119" cm="1">
        <f t="array" ref="K2402">ROUND(IF(C2402="Beer",SUM(LOOKUP(2,1/(SRP!$B$7:$B$9&lt;=E2402)/(SRP!$C$7:$C$9&gt;=E2402),SRP!$D$7:$D$9)*(G2402/100)*(E2402/1000)),IF(C2402="Spirits",SUM(LOOKUP(2,1/(SRP!$B$2:$B$6&lt;=E2402)/(SRP!$C$2:$C$6&gt;=E2402),SRP!$D$2:$D$6)*(G2402/100)*(E2402/1000)),IF(AND(C2402="Wine",D2402="Fortified Wines"),SUM(LOOKUP(2,1/(SRP!$B$20:$B$23&lt;=E2402)/(SRP!$C$20:$C$23&gt;=E2402),SRP!$D$20:$D$23)*(G2402/100)*(E2402/1000)),IF(C2402="Wine",SUM(LOOKUP(2,1/(SRP!$B$15:$B$19&lt;=E2402)/(SRP!$C$15:$C$19&gt;=E2402),SRP!$D$15:$D$19)*(G2402/100)*(E2402/1000)),IF(C2402="Ready to Drink",SUM(LOOKUP(2,1/(SRP!$B$10:$B$14&lt;=E2402)/(SRP!$C$10:$C$14&gt;=E2402),SRP!$D$10:$D$14)*(G2402/100)*(E2402/1000)),0))))),2)</f>
        <v>1.98</v>
      </c>
    </row>
    <row r="2403" spans="1:11" x14ac:dyDescent="0.35">
      <c r="A2403" s="2">
        <v>31311</v>
      </c>
      <c r="B2403" s="76" t="s">
        <v>2180</v>
      </c>
      <c r="C2403" s="76" t="s">
        <v>287</v>
      </c>
      <c r="D2403" s="76" t="s">
        <v>5266</v>
      </c>
      <c r="E2403" s="76">
        <v>473</v>
      </c>
      <c r="F2403" s="76">
        <v>24</v>
      </c>
      <c r="G2403" s="77">
        <v>6</v>
      </c>
      <c r="H2403" s="76" t="s">
        <v>3387</v>
      </c>
      <c r="I2403" s="77">
        <v>4.6900000000000004</v>
      </c>
      <c r="J2403" s="2">
        <v>1</v>
      </c>
      <c r="K2403" s="119" cm="1">
        <f t="array" ref="K2403">ROUND(IF(C2403="Beer",SUM(LOOKUP(2,1/(SRP!$B$7:$B$9&lt;=E2403)/(SRP!$C$7:$C$9&gt;=E2403),SRP!$D$7:$D$9)*(G2403/100)*(E2403/1000)),IF(C2403="Spirits",SUM(LOOKUP(2,1/(SRP!$B$2:$B$6&lt;=E2403)/(SRP!$C$2:$C$6&gt;=E2403),SRP!$D$2:$D$6)*(G2403/100)*(E2403/1000)),IF(AND(C2403="Wine",D2403="Fortified Wines"),SUM(LOOKUP(2,1/(SRP!$B$20:$B$23&lt;=E2403)/(SRP!$C$20:$C$23&gt;=E2403),SRP!$D$20:$D$23)*(G2403/100)*(E2403/1000)),IF(C2403="Wine",SUM(LOOKUP(2,1/(SRP!$B$15:$B$19&lt;=E2403)/(SRP!$C$15:$C$19&gt;=E2403),SRP!$D$15:$D$19)*(G2403/100)*(E2403/1000)),IF(C2403="Ready to Drink",SUM(LOOKUP(2,1/(SRP!$B$10:$B$14&lt;=E2403)/(SRP!$C$10:$C$14&gt;=E2403),SRP!$D$10:$D$14)*(G2403/100)*(E2403/1000)),0))))),2)</f>
        <v>1.98</v>
      </c>
    </row>
    <row r="2404" spans="1:11" x14ac:dyDescent="0.35">
      <c r="A2404" s="2">
        <v>31313</v>
      </c>
      <c r="B2404" s="76" t="s">
        <v>6748</v>
      </c>
      <c r="C2404" s="76" t="s">
        <v>287</v>
      </c>
      <c r="D2404" s="76" t="s">
        <v>5266</v>
      </c>
      <c r="E2404" s="76">
        <v>473</v>
      </c>
      <c r="F2404" s="76">
        <v>24</v>
      </c>
      <c r="G2404" s="77">
        <v>5</v>
      </c>
      <c r="H2404" s="76" t="s">
        <v>3380</v>
      </c>
      <c r="I2404" s="77">
        <v>3.75</v>
      </c>
      <c r="J2404" s="2">
        <v>1</v>
      </c>
      <c r="K2404" s="119" cm="1">
        <f t="array" ref="K2404">ROUND(IF(C2404="Beer",SUM(LOOKUP(2,1/(SRP!$B$7:$B$9&lt;=E2404)/(SRP!$C$7:$C$9&gt;=E2404),SRP!$D$7:$D$9)*(G2404/100)*(E2404/1000)),IF(C2404="Spirits",SUM(LOOKUP(2,1/(SRP!$B$2:$B$6&lt;=E2404)/(SRP!$C$2:$C$6&gt;=E2404),SRP!$D$2:$D$6)*(G2404/100)*(E2404/1000)),IF(AND(C2404="Wine",D2404="Fortified Wines"),SUM(LOOKUP(2,1/(SRP!$B$20:$B$23&lt;=E2404)/(SRP!$C$20:$C$23&gt;=E2404),SRP!$D$20:$D$23)*(G2404/100)*(E2404/1000)),IF(C2404="Wine",SUM(LOOKUP(2,1/(SRP!$B$15:$B$19&lt;=E2404)/(SRP!$C$15:$C$19&gt;=E2404),SRP!$D$15:$D$19)*(G2404/100)*(E2404/1000)),IF(C2404="Ready to Drink",SUM(LOOKUP(2,1/(SRP!$B$10:$B$14&lt;=E2404)/(SRP!$C$10:$C$14&gt;=E2404),SRP!$D$10:$D$14)*(G2404/100)*(E2404/1000)),0))))),2)</f>
        <v>1.65</v>
      </c>
    </row>
    <row r="2405" spans="1:11" x14ac:dyDescent="0.35">
      <c r="A2405" s="2">
        <v>31313</v>
      </c>
      <c r="B2405" s="76" t="s">
        <v>6748</v>
      </c>
      <c r="C2405" s="76" t="s">
        <v>287</v>
      </c>
      <c r="D2405" s="76" t="s">
        <v>5266</v>
      </c>
      <c r="E2405" s="76">
        <v>473</v>
      </c>
      <c r="F2405" s="76">
        <v>24</v>
      </c>
      <c r="G2405" s="77">
        <v>5</v>
      </c>
      <c r="H2405" s="76" t="s">
        <v>3380</v>
      </c>
      <c r="I2405" s="77">
        <v>3.75</v>
      </c>
      <c r="J2405" s="2">
        <v>1</v>
      </c>
      <c r="K2405" s="119" cm="1">
        <f t="array" ref="K2405">ROUND(IF(C2405="Beer",SUM(LOOKUP(2,1/(SRP!$B$7:$B$9&lt;=E2405)/(SRP!$C$7:$C$9&gt;=E2405),SRP!$D$7:$D$9)*(G2405/100)*(E2405/1000)),IF(C2405="Spirits",SUM(LOOKUP(2,1/(SRP!$B$2:$B$6&lt;=E2405)/(SRP!$C$2:$C$6&gt;=E2405),SRP!$D$2:$D$6)*(G2405/100)*(E2405/1000)),IF(AND(C2405="Wine",D2405="Fortified Wines"),SUM(LOOKUP(2,1/(SRP!$B$20:$B$23&lt;=E2405)/(SRP!$C$20:$C$23&gt;=E2405),SRP!$D$20:$D$23)*(G2405/100)*(E2405/1000)),IF(C2405="Wine",SUM(LOOKUP(2,1/(SRP!$B$15:$B$19&lt;=E2405)/(SRP!$C$15:$C$19&gt;=E2405),SRP!$D$15:$D$19)*(G2405/100)*(E2405/1000)),IF(C2405="Ready to Drink",SUM(LOOKUP(2,1/(SRP!$B$10:$B$14&lt;=E2405)/(SRP!$C$10:$C$14&gt;=E2405),SRP!$D$10:$D$14)*(G2405/100)*(E2405/1000)),0))))),2)</f>
        <v>1.65</v>
      </c>
    </row>
    <row r="2406" spans="1:11" x14ac:dyDescent="0.35">
      <c r="A2406" s="2">
        <v>31315</v>
      </c>
      <c r="B2406" s="76" t="s">
        <v>2261</v>
      </c>
      <c r="C2406" s="76" t="s">
        <v>285</v>
      </c>
      <c r="D2406" s="76" t="s">
        <v>5270</v>
      </c>
      <c r="E2406" s="76">
        <v>120</v>
      </c>
      <c r="F2406" s="76">
        <v>18</v>
      </c>
      <c r="G2406" s="77">
        <v>20</v>
      </c>
      <c r="H2406" s="76" t="s">
        <v>3314</v>
      </c>
      <c r="I2406" s="77">
        <v>11.49</v>
      </c>
      <c r="J2406" s="2">
        <v>4</v>
      </c>
      <c r="K2406" s="119" cm="1">
        <f t="array" ref="K2406">ROUND(IF(C2406="Beer",SUM(LOOKUP(2,1/(SRP!$B$7:$B$9&lt;=E2406)/(SRP!$C$7:$C$9&gt;=E2406),SRP!$D$7:$D$9)*(G2406/100)*(E2406/1000)),IF(C2406="Spirits",SUM(LOOKUP(2,1/(SRP!$B$2:$B$6&lt;=E2406)/(SRP!$C$2:$C$6&gt;=E2406),SRP!$D$2:$D$6)*(G2406/100)*(E2406/1000)),IF(AND(C2406="Wine",D2406="Fortified Wines"),SUM(LOOKUP(2,1/(SRP!$B$20:$B$23&lt;=E2406)/(SRP!$C$20:$C$23&gt;=E2406),SRP!$D$20:$D$23)*(G2406/100)*(E2406/1000)),IF(C2406="Wine",SUM(LOOKUP(2,1/(SRP!$B$15:$B$19&lt;=E2406)/(SRP!$C$15:$C$19&gt;=E2406),SRP!$D$15:$D$19)*(G2406/100)*(E2406/1000)),IF(C2406="Ready to Drink",SUM(LOOKUP(2,1/(SRP!$B$10:$B$14&lt;=E2406)/(SRP!$C$10:$C$14&gt;=E2406),SRP!$D$10:$D$14)*(G2406/100)*(E2406/1000)),0))))),2)</f>
        <v>2.2799999999999998</v>
      </c>
    </row>
    <row r="2407" spans="1:11" x14ac:dyDescent="0.35">
      <c r="A2407" s="2">
        <v>31343</v>
      </c>
      <c r="B2407" s="76" t="s">
        <v>2304</v>
      </c>
      <c r="C2407" s="76" t="s">
        <v>286</v>
      </c>
      <c r="D2407" s="76" t="s">
        <v>5247</v>
      </c>
      <c r="E2407" s="76">
        <v>750</v>
      </c>
      <c r="F2407" s="76">
        <v>12</v>
      </c>
      <c r="G2407" s="77">
        <v>8</v>
      </c>
      <c r="H2407" s="76" t="s">
        <v>5939</v>
      </c>
      <c r="I2407" s="77">
        <v>11.99</v>
      </c>
      <c r="J2407" s="2">
        <v>1</v>
      </c>
      <c r="K2407" s="119" cm="1">
        <f t="array" ref="K2407">ROUND(IF(C2407="Beer",SUM(LOOKUP(2,1/(SRP!$B$7:$B$9&lt;=E2407)/(SRP!$C$7:$C$9&gt;=E2407),SRP!$D$7:$D$9)*(G2407/100)*(E2407/1000)),IF(C2407="Spirits",SUM(LOOKUP(2,1/(SRP!$B$2:$B$6&lt;=E2407)/(SRP!$C$2:$C$6&gt;=E2407),SRP!$D$2:$D$6)*(G2407/100)*(E2407/1000)),IF(AND(C2407="Wine",D2407="Fortified Wines"),SUM(LOOKUP(2,1/(SRP!$B$20:$B$23&lt;=E2407)/(SRP!$C$20:$C$23&gt;=E2407),SRP!$D$20:$D$23)*(G2407/100)*(E2407/1000)),IF(C2407="Wine",SUM(LOOKUP(2,1/(SRP!$B$15:$B$19&lt;=E2407)/(SRP!$C$15:$C$19&gt;=E2407),SRP!$D$15:$D$19)*(G2407/100)*(E2407/1000)),IF(C2407="Ready to Drink",SUM(LOOKUP(2,1/(SRP!$B$10:$B$14&lt;=E2407)/(SRP!$C$10:$C$14&gt;=E2407),SRP!$D$10:$D$14)*(G2407/100)*(E2407/1000)),0))))),2)</f>
        <v>4.1900000000000004</v>
      </c>
    </row>
    <row r="2408" spans="1:11" x14ac:dyDescent="0.35">
      <c r="A2408" s="2">
        <v>31345</v>
      </c>
      <c r="B2408" s="76" t="s">
        <v>944</v>
      </c>
      <c r="C2408" s="76" t="s">
        <v>286</v>
      </c>
      <c r="D2408" s="76" t="s">
        <v>5269</v>
      </c>
      <c r="E2408" s="76">
        <v>1000</v>
      </c>
      <c r="F2408" s="76">
        <v>12</v>
      </c>
      <c r="G2408" s="77">
        <v>13</v>
      </c>
      <c r="H2408" s="76" t="s">
        <v>3281</v>
      </c>
      <c r="I2408" s="77">
        <v>14.99</v>
      </c>
      <c r="J2408" s="2">
        <v>1</v>
      </c>
      <c r="K2408" s="119" cm="1">
        <f t="array" ref="K2408">ROUND(IF(C2408="Beer",SUM(LOOKUP(2,1/(SRP!$B$7:$B$9&lt;=E2408)/(SRP!$C$7:$C$9&gt;=E2408),SRP!$D$7:$D$9)*(G2408/100)*(E2408/1000)),IF(C2408="Spirits",SUM(LOOKUP(2,1/(SRP!$B$2:$B$6&lt;=E2408)/(SRP!$C$2:$C$6&gt;=E2408),SRP!$D$2:$D$6)*(G2408/100)*(E2408/1000)),IF(AND(C2408="Wine",D2408="Fortified Wines"),SUM(LOOKUP(2,1/(SRP!$B$20:$B$23&lt;=E2408)/(SRP!$C$20:$C$23&gt;=E2408),SRP!$D$20:$D$23)*(G2408/100)*(E2408/1000)),IF(C2408="Wine",SUM(LOOKUP(2,1/(SRP!$B$15:$B$19&lt;=E2408)/(SRP!$C$15:$C$19&gt;=E2408),SRP!$D$15:$D$19)*(G2408/100)*(E2408/1000)),IF(C2408="Ready to Drink",SUM(LOOKUP(2,1/(SRP!$B$10:$B$14&lt;=E2408)/(SRP!$C$10:$C$14&gt;=E2408),SRP!$D$10:$D$14)*(G2408/100)*(E2408/1000)),0))))),2)</f>
        <v>9.08</v>
      </c>
    </row>
    <row r="2409" spans="1:11" x14ac:dyDescent="0.35">
      <c r="A2409" s="2">
        <v>31347</v>
      </c>
      <c r="B2409" s="76" t="s">
        <v>2305</v>
      </c>
      <c r="C2409" s="76" t="s">
        <v>286</v>
      </c>
      <c r="D2409" s="76" t="s">
        <v>5264</v>
      </c>
      <c r="E2409" s="76">
        <v>750</v>
      </c>
      <c r="F2409" s="76">
        <v>12</v>
      </c>
      <c r="G2409" s="77">
        <v>8</v>
      </c>
      <c r="H2409" s="76" t="s">
        <v>5939</v>
      </c>
      <c r="I2409" s="77">
        <v>11.99</v>
      </c>
      <c r="J2409" s="2">
        <v>1</v>
      </c>
      <c r="K2409" s="119" cm="1">
        <f t="array" ref="K2409">ROUND(IF(C2409="Beer",SUM(LOOKUP(2,1/(SRP!$B$7:$B$9&lt;=E2409)/(SRP!$C$7:$C$9&gt;=E2409),SRP!$D$7:$D$9)*(G2409/100)*(E2409/1000)),IF(C2409="Spirits",SUM(LOOKUP(2,1/(SRP!$B$2:$B$6&lt;=E2409)/(SRP!$C$2:$C$6&gt;=E2409),SRP!$D$2:$D$6)*(G2409/100)*(E2409/1000)),IF(AND(C2409="Wine",D2409="Fortified Wines"),SUM(LOOKUP(2,1/(SRP!$B$20:$B$23&lt;=E2409)/(SRP!$C$20:$C$23&gt;=E2409),SRP!$D$20:$D$23)*(G2409/100)*(E2409/1000)),IF(C2409="Wine",SUM(LOOKUP(2,1/(SRP!$B$15:$B$19&lt;=E2409)/(SRP!$C$15:$C$19&gt;=E2409),SRP!$D$15:$D$19)*(G2409/100)*(E2409/1000)),IF(C2409="Ready to Drink",SUM(LOOKUP(2,1/(SRP!$B$10:$B$14&lt;=E2409)/(SRP!$C$10:$C$14&gt;=E2409),SRP!$D$10:$D$14)*(G2409/100)*(E2409/1000)),0))))),2)</f>
        <v>4.1900000000000004</v>
      </c>
    </row>
    <row r="2410" spans="1:11" x14ac:dyDescent="0.35">
      <c r="A2410" s="2">
        <v>31352</v>
      </c>
      <c r="B2410" s="76" t="s">
        <v>2306</v>
      </c>
      <c r="C2410" s="76" t="s">
        <v>286</v>
      </c>
      <c r="D2410" s="76" t="s">
        <v>5245</v>
      </c>
      <c r="E2410" s="76">
        <v>750</v>
      </c>
      <c r="F2410" s="76">
        <v>12</v>
      </c>
      <c r="G2410" s="77">
        <v>8</v>
      </c>
      <c r="H2410" s="76" t="s">
        <v>5939</v>
      </c>
      <c r="I2410" s="77">
        <v>11.99</v>
      </c>
      <c r="J2410" s="2">
        <v>1</v>
      </c>
      <c r="K2410" s="119" cm="1">
        <f t="array" ref="K2410">ROUND(IF(C2410="Beer",SUM(LOOKUP(2,1/(SRP!$B$7:$B$9&lt;=E2410)/(SRP!$C$7:$C$9&gt;=E2410),SRP!$D$7:$D$9)*(G2410/100)*(E2410/1000)),IF(C2410="Spirits",SUM(LOOKUP(2,1/(SRP!$B$2:$B$6&lt;=E2410)/(SRP!$C$2:$C$6&gt;=E2410),SRP!$D$2:$D$6)*(G2410/100)*(E2410/1000)),IF(AND(C2410="Wine",D2410="Fortified Wines"),SUM(LOOKUP(2,1/(SRP!$B$20:$B$23&lt;=E2410)/(SRP!$C$20:$C$23&gt;=E2410),SRP!$D$20:$D$23)*(G2410/100)*(E2410/1000)),IF(C2410="Wine",SUM(LOOKUP(2,1/(SRP!$B$15:$B$19&lt;=E2410)/(SRP!$C$15:$C$19&gt;=E2410),SRP!$D$15:$D$19)*(G2410/100)*(E2410/1000)),IF(C2410="Ready to Drink",SUM(LOOKUP(2,1/(SRP!$B$10:$B$14&lt;=E2410)/(SRP!$C$10:$C$14&gt;=E2410),SRP!$D$10:$D$14)*(G2410/100)*(E2410/1000)),0))))),2)</f>
        <v>4.1900000000000004</v>
      </c>
    </row>
    <row r="2411" spans="1:11" x14ac:dyDescent="0.35">
      <c r="A2411" s="2">
        <v>31367</v>
      </c>
      <c r="B2411" s="76" t="s">
        <v>2307</v>
      </c>
      <c r="C2411" s="76" t="s">
        <v>286</v>
      </c>
      <c r="D2411" s="76" t="s">
        <v>5245</v>
      </c>
      <c r="E2411" s="76">
        <v>750</v>
      </c>
      <c r="F2411" s="76">
        <v>12</v>
      </c>
      <c r="G2411" s="77">
        <v>13</v>
      </c>
      <c r="H2411" s="76" t="s">
        <v>5939</v>
      </c>
      <c r="I2411" s="77">
        <v>15.69</v>
      </c>
      <c r="J2411" s="2">
        <v>1</v>
      </c>
      <c r="K2411" s="119" cm="1">
        <f t="array" ref="K2411">ROUND(IF(C2411="Beer",SUM(LOOKUP(2,1/(SRP!$B$7:$B$9&lt;=E2411)/(SRP!$C$7:$C$9&gt;=E2411),SRP!$D$7:$D$9)*(G2411/100)*(E2411/1000)),IF(C2411="Spirits",SUM(LOOKUP(2,1/(SRP!$B$2:$B$6&lt;=E2411)/(SRP!$C$2:$C$6&gt;=E2411),SRP!$D$2:$D$6)*(G2411/100)*(E2411/1000)),IF(AND(C2411="Wine",D2411="Fortified Wines"),SUM(LOOKUP(2,1/(SRP!$B$20:$B$23&lt;=E2411)/(SRP!$C$20:$C$23&gt;=E2411),SRP!$D$20:$D$23)*(G2411/100)*(E2411/1000)),IF(C2411="Wine",SUM(LOOKUP(2,1/(SRP!$B$15:$B$19&lt;=E2411)/(SRP!$C$15:$C$19&gt;=E2411),SRP!$D$15:$D$19)*(G2411/100)*(E2411/1000)),IF(C2411="Ready to Drink",SUM(LOOKUP(2,1/(SRP!$B$10:$B$14&lt;=E2411)/(SRP!$C$10:$C$14&gt;=E2411),SRP!$D$10:$D$14)*(G2411/100)*(E2411/1000)),0))))),2)</f>
        <v>6.81</v>
      </c>
    </row>
    <row r="2412" spans="1:11" x14ac:dyDescent="0.35">
      <c r="A2412" s="2">
        <v>31379</v>
      </c>
      <c r="B2412" s="76" t="s">
        <v>6749</v>
      </c>
      <c r="C2412" s="76" t="s">
        <v>287</v>
      </c>
      <c r="D2412" s="76" t="s">
        <v>5240</v>
      </c>
      <c r="E2412" s="76">
        <v>473</v>
      </c>
      <c r="F2412" s="76">
        <v>24</v>
      </c>
      <c r="G2412" s="77">
        <v>6.5</v>
      </c>
      <c r="H2412" s="76" t="s">
        <v>3380</v>
      </c>
      <c r="I2412" s="77">
        <v>4.1500000000000004</v>
      </c>
      <c r="J2412" s="2">
        <v>1</v>
      </c>
      <c r="K2412" s="119" cm="1">
        <f t="array" ref="K2412">ROUND(IF(C2412="Beer",SUM(LOOKUP(2,1/(SRP!$B$7:$B$9&lt;=E2412)/(SRP!$C$7:$C$9&gt;=E2412),SRP!$D$7:$D$9)*(G2412/100)*(E2412/1000)),IF(C2412="Spirits",SUM(LOOKUP(2,1/(SRP!$B$2:$B$6&lt;=E2412)/(SRP!$C$2:$C$6&gt;=E2412),SRP!$D$2:$D$6)*(G2412/100)*(E2412/1000)),IF(AND(C2412="Wine",D2412="Fortified Wines"),SUM(LOOKUP(2,1/(SRP!$B$20:$B$23&lt;=E2412)/(SRP!$C$20:$C$23&gt;=E2412),SRP!$D$20:$D$23)*(G2412/100)*(E2412/1000)),IF(C2412="Wine",SUM(LOOKUP(2,1/(SRP!$B$15:$B$19&lt;=E2412)/(SRP!$C$15:$C$19&gt;=E2412),SRP!$D$15:$D$19)*(G2412/100)*(E2412/1000)),IF(C2412="Ready to Drink",SUM(LOOKUP(2,1/(SRP!$B$10:$B$14&lt;=E2412)/(SRP!$C$10:$C$14&gt;=E2412),SRP!$D$10:$D$14)*(G2412/100)*(E2412/1000)),0))))),2)</f>
        <v>2.15</v>
      </c>
    </row>
    <row r="2413" spans="1:11" x14ac:dyDescent="0.35">
      <c r="A2413" s="2">
        <v>31379</v>
      </c>
      <c r="B2413" s="76" t="s">
        <v>6749</v>
      </c>
      <c r="C2413" s="76" t="s">
        <v>287</v>
      </c>
      <c r="D2413" s="76" t="s">
        <v>5240</v>
      </c>
      <c r="E2413" s="76">
        <v>473</v>
      </c>
      <c r="F2413" s="76">
        <v>24</v>
      </c>
      <c r="G2413" s="77">
        <v>6.5</v>
      </c>
      <c r="H2413" s="76" t="s">
        <v>3380</v>
      </c>
      <c r="I2413" s="77">
        <v>4.1500000000000004</v>
      </c>
      <c r="J2413" s="2">
        <v>1</v>
      </c>
      <c r="K2413" s="119" cm="1">
        <f t="array" ref="K2413">ROUND(IF(C2413="Beer",SUM(LOOKUP(2,1/(SRP!$B$7:$B$9&lt;=E2413)/(SRP!$C$7:$C$9&gt;=E2413),SRP!$D$7:$D$9)*(G2413/100)*(E2413/1000)),IF(C2413="Spirits",SUM(LOOKUP(2,1/(SRP!$B$2:$B$6&lt;=E2413)/(SRP!$C$2:$C$6&gt;=E2413),SRP!$D$2:$D$6)*(G2413/100)*(E2413/1000)),IF(AND(C2413="Wine",D2413="Fortified Wines"),SUM(LOOKUP(2,1/(SRP!$B$20:$B$23&lt;=E2413)/(SRP!$C$20:$C$23&gt;=E2413),SRP!$D$20:$D$23)*(G2413/100)*(E2413/1000)),IF(C2413="Wine",SUM(LOOKUP(2,1/(SRP!$B$15:$B$19&lt;=E2413)/(SRP!$C$15:$C$19&gt;=E2413),SRP!$D$15:$D$19)*(G2413/100)*(E2413/1000)),IF(C2413="Ready to Drink",SUM(LOOKUP(2,1/(SRP!$B$10:$B$14&lt;=E2413)/(SRP!$C$10:$C$14&gt;=E2413),SRP!$D$10:$D$14)*(G2413/100)*(E2413/1000)),0))))),2)</f>
        <v>2.15</v>
      </c>
    </row>
    <row r="2414" spans="1:11" x14ac:dyDescent="0.35">
      <c r="A2414" s="2">
        <v>31380</v>
      </c>
      <c r="B2414" s="76" t="s">
        <v>2308</v>
      </c>
      <c r="C2414" s="76" t="s">
        <v>286</v>
      </c>
      <c r="D2414" s="76" t="s">
        <v>5236</v>
      </c>
      <c r="E2414" s="76">
        <v>750</v>
      </c>
      <c r="F2414" s="76">
        <v>12</v>
      </c>
      <c r="G2414" s="77">
        <v>13</v>
      </c>
      <c r="H2414" s="76" t="s">
        <v>3326</v>
      </c>
      <c r="I2414" s="77">
        <v>16.989999999999998</v>
      </c>
      <c r="J2414" s="2">
        <v>1</v>
      </c>
      <c r="K2414" s="119" cm="1">
        <f t="array" ref="K2414">ROUND(IF(C2414="Beer",SUM(LOOKUP(2,1/(SRP!$B$7:$B$9&lt;=E2414)/(SRP!$C$7:$C$9&gt;=E2414),SRP!$D$7:$D$9)*(G2414/100)*(E2414/1000)),IF(C2414="Spirits",SUM(LOOKUP(2,1/(SRP!$B$2:$B$6&lt;=E2414)/(SRP!$C$2:$C$6&gt;=E2414),SRP!$D$2:$D$6)*(G2414/100)*(E2414/1000)),IF(AND(C2414="Wine",D2414="Fortified Wines"),SUM(LOOKUP(2,1/(SRP!$B$20:$B$23&lt;=E2414)/(SRP!$C$20:$C$23&gt;=E2414),SRP!$D$20:$D$23)*(G2414/100)*(E2414/1000)),IF(C2414="Wine",SUM(LOOKUP(2,1/(SRP!$B$15:$B$19&lt;=E2414)/(SRP!$C$15:$C$19&gt;=E2414),SRP!$D$15:$D$19)*(G2414/100)*(E2414/1000)),IF(C2414="Ready to Drink",SUM(LOOKUP(2,1/(SRP!$B$10:$B$14&lt;=E2414)/(SRP!$C$10:$C$14&gt;=E2414),SRP!$D$10:$D$14)*(G2414/100)*(E2414/1000)),0))))),2)</f>
        <v>6.81</v>
      </c>
    </row>
    <row r="2415" spans="1:11" x14ac:dyDescent="0.35">
      <c r="A2415" s="2">
        <v>31383</v>
      </c>
      <c r="B2415" s="76" t="s">
        <v>2281</v>
      </c>
      <c r="C2415" s="76" t="s">
        <v>287</v>
      </c>
      <c r="D2415" s="76" t="s">
        <v>5292</v>
      </c>
      <c r="E2415" s="76">
        <v>500</v>
      </c>
      <c r="F2415" s="76">
        <v>24</v>
      </c>
      <c r="G2415" s="77">
        <v>2.5</v>
      </c>
      <c r="H2415" s="76" t="s">
        <v>3301</v>
      </c>
      <c r="I2415" s="77">
        <v>2.89</v>
      </c>
      <c r="J2415" s="2">
        <v>1</v>
      </c>
      <c r="K2415" s="119" cm="1">
        <f t="array" ref="K2415">ROUND(IF(C2415="Beer",SUM(LOOKUP(2,1/(SRP!$B$7:$B$9&lt;=E2415)/(SRP!$C$7:$C$9&gt;=E2415),SRP!$D$7:$D$9)*(G2415/100)*(E2415/1000)),IF(C2415="Spirits",SUM(LOOKUP(2,1/(SRP!$B$2:$B$6&lt;=E2415)/(SRP!$C$2:$C$6&gt;=E2415),SRP!$D$2:$D$6)*(G2415/100)*(E2415/1000)),IF(AND(C2415="Wine",D2415="Fortified Wines"),SUM(LOOKUP(2,1/(SRP!$B$20:$B$23&lt;=E2415)/(SRP!$C$20:$C$23&gt;=E2415),SRP!$D$20:$D$23)*(G2415/100)*(E2415/1000)),IF(C2415="Wine",SUM(LOOKUP(2,1/(SRP!$B$15:$B$19&lt;=E2415)/(SRP!$C$15:$C$19&gt;=E2415),SRP!$D$15:$D$19)*(G2415/100)*(E2415/1000)),IF(C2415="Ready to Drink",SUM(LOOKUP(2,1/(SRP!$B$10:$B$14&lt;=E2415)/(SRP!$C$10:$C$14&gt;=E2415),SRP!$D$10:$D$14)*(G2415/100)*(E2415/1000)),0))))),2)</f>
        <v>0.87</v>
      </c>
    </row>
    <row r="2416" spans="1:11" x14ac:dyDescent="0.35">
      <c r="A2416" s="2">
        <v>31383</v>
      </c>
      <c r="B2416" s="76" t="s">
        <v>2281</v>
      </c>
      <c r="C2416" s="76" t="s">
        <v>287</v>
      </c>
      <c r="D2416" s="76" t="s">
        <v>5292</v>
      </c>
      <c r="E2416" s="76">
        <v>500</v>
      </c>
      <c r="F2416" s="76">
        <v>24</v>
      </c>
      <c r="G2416" s="77">
        <v>2.5</v>
      </c>
      <c r="H2416" s="76" t="s">
        <v>3301</v>
      </c>
      <c r="I2416" s="77">
        <v>2.89</v>
      </c>
      <c r="J2416" s="2">
        <v>1</v>
      </c>
      <c r="K2416" s="119" cm="1">
        <f t="array" ref="K2416">ROUND(IF(C2416="Beer",SUM(LOOKUP(2,1/(SRP!$B$7:$B$9&lt;=E2416)/(SRP!$C$7:$C$9&gt;=E2416),SRP!$D$7:$D$9)*(G2416/100)*(E2416/1000)),IF(C2416="Spirits",SUM(LOOKUP(2,1/(SRP!$B$2:$B$6&lt;=E2416)/(SRP!$C$2:$C$6&gt;=E2416),SRP!$D$2:$D$6)*(G2416/100)*(E2416/1000)),IF(AND(C2416="Wine",D2416="Fortified Wines"),SUM(LOOKUP(2,1/(SRP!$B$20:$B$23&lt;=E2416)/(SRP!$C$20:$C$23&gt;=E2416),SRP!$D$20:$D$23)*(G2416/100)*(E2416/1000)),IF(C2416="Wine",SUM(LOOKUP(2,1/(SRP!$B$15:$B$19&lt;=E2416)/(SRP!$C$15:$C$19&gt;=E2416),SRP!$D$15:$D$19)*(G2416/100)*(E2416/1000)),IF(C2416="Ready to Drink",SUM(LOOKUP(2,1/(SRP!$B$10:$B$14&lt;=E2416)/(SRP!$C$10:$C$14&gt;=E2416),SRP!$D$10:$D$14)*(G2416/100)*(E2416/1000)),0))))),2)</f>
        <v>0.87</v>
      </c>
    </row>
    <row r="2417" spans="1:11" x14ac:dyDescent="0.35">
      <c r="A2417" s="2">
        <v>31384</v>
      </c>
      <c r="B2417" s="76" t="s">
        <v>2282</v>
      </c>
      <c r="C2417" s="76" t="s">
        <v>287</v>
      </c>
      <c r="D2417" s="76" t="s">
        <v>5230</v>
      </c>
      <c r="E2417" s="76">
        <v>500</v>
      </c>
      <c r="F2417" s="76">
        <v>24</v>
      </c>
      <c r="G2417" s="77">
        <v>5</v>
      </c>
      <c r="H2417" s="76" t="s">
        <v>3301</v>
      </c>
      <c r="I2417" s="77">
        <v>3.59</v>
      </c>
      <c r="J2417" s="2">
        <v>1</v>
      </c>
      <c r="K2417" s="119" cm="1">
        <f t="array" ref="K2417">ROUND(IF(C2417="Beer",SUM(LOOKUP(2,1/(SRP!$B$7:$B$9&lt;=E2417)/(SRP!$C$7:$C$9&gt;=E2417),SRP!$D$7:$D$9)*(G2417/100)*(E2417/1000)),IF(C2417="Spirits",SUM(LOOKUP(2,1/(SRP!$B$2:$B$6&lt;=E2417)/(SRP!$C$2:$C$6&gt;=E2417),SRP!$D$2:$D$6)*(G2417/100)*(E2417/1000)),IF(AND(C2417="Wine",D2417="Fortified Wines"),SUM(LOOKUP(2,1/(SRP!$B$20:$B$23&lt;=E2417)/(SRP!$C$20:$C$23&gt;=E2417),SRP!$D$20:$D$23)*(G2417/100)*(E2417/1000)),IF(C2417="Wine",SUM(LOOKUP(2,1/(SRP!$B$15:$B$19&lt;=E2417)/(SRP!$C$15:$C$19&gt;=E2417),SRP!$D$15:$D$19)*(G2417/100)*(E2417/1000)),IF(C2417="Ready to Drink",SUM(LOOKUP(2,1/(SRP!$B$10:$B$14&lt;=E2417)/(SRP!$C$10:$C$14&gt;=E2417),SRP!$D$10:$D$14)*(G2417/100)*(E2417/1000)),0))))),2)</f>
        <v>1.75</v>
      </c>
    </row>
    <row r="2418" spans="1:11" x14ac:dyDescent="0.35">
      <c r="A2418" s="2">
        <v>31384</v>
      </c>
      <c r="B2418" s="76" t="s">
        <v>2282</v>
      </c>
      <c r="C2418" s="76" t="s">
        <v>287</v>
      </c>
      <c r="D2418" s="76" t="s">
        <v>5230</v>
      </c>
      <c r="E2418" s="76">
        <v>500</v>
      </c>
      <c r="F2418" s="76">
        <v>24</v>
      </c>
      <c r="G2418" s="77">
        <v>5</v>
      </c>
      <c r="H2418" s="76" t="s">
        <v>3301</v>
      </c>
      <c r="I2418" s="77">
        <v>3.59</v>
      </c>
      <c r="J2418" s="2">
        <v>1</v>
      </c>
      <c r="K2418" s="119" cm="1">
        <f t="array" ref="K2418">ROUND(IF(C2418="Beer",SUM(LOOKUP(2,1/(SRP!$B$7:$B$9&lt;=E2418)/(SRP!$C$7:$C$9&gt;=E2418),SRP!$D$7:$D$9)*(G2418/100)*(E2418/1000)),IF(C2418="Spirits",SUM(LOOKUP(2,1/(SRP!$B$2:$B$6&lt;=E2418)/(SRP!$C$2:$C$6&gt;=E2418),SRP!$D$2:$D$6)*(G2418/100)*(E2418/1000)),IF(AND(C2418="Wine",D2418="Fortified Wines"),SUM(LOOKUP(2,1/(SRP!$B$20:$B$23&lt;=E2418)/(SRP!$C$20:$C$23&gt;=E2418),SRP!$D$20:$D$23)*(G2418/100)*(E2418/1000)),IF(C2418="Wine",SUM(LOOKUP(2,1/(SRP!$B$15:$B$19&lt;=E2418)/(SRP!$C$15:$C$19&gt;=E2418),SRP!$D$15:$D$19)*(G2418/100)*(E2418/1000)),IF(C2418="Ready to Drink",SUM(LOOKUP(2,1/(SRP!$B$10:$B$14&lt;=E2418)/(SRP!$C$10:$C$14&gt;=E2418),SRP!$D$10:$D$14)*(G2418/100)*(E2418/1000)),0))))),2)</f>
        <v>1.75</v>
      </c>
    </row>
    <row r="2419" spans="1:11" x14ac:dyDescent="0.35">
      <c r="A2419" s="2">
        <v>31410</v>
      </c>
      <c r="B2419" s="76" t="s">
        <v>2309</v>
      </c>
      <c r="C2419" s="76" t="s">
        <v>286</v>
      </c>
      <c r="D2419" s="76" t="s">
        <v>5285</v>
      </c>
      <c r="E2419" s="76">
        <v>750</v>
      </c>
      <c r="F2419" s="76">
        <v>12</v>
      </c>
      <c r="G2419" s="77">
        <v>14</v>
      </c>
      <c r="H2419" s="76" t="s">
        <v>3300</v>
      </c>
      <c r="I2419" s="77">
        <v>15.99</v>
      </c>
      <c r="J2419" s="2">
        <v>1</v>
      </c>
      <c r="K2419" s="119" cm="1">
        <f t="array" ref="K2419">ROUND(IF(C2419="Beer",SUM(LOOKUP(2,1/(SRP!$B$7:$B$9&lt;=E2419)/(SRP!$C$7:$C$9&gt;=E2419),SRP!$D$7:$D$9)*(G2419/100)*(E2419/1000)),IF(C2419="Spirits",SUM(LOOKUP(2,1/(SRP!$B$2:$B$6&lt;=E2419)/(SRP!$C$2:$C$6&gt;=E2419),SRP!$D$2:$D$6)*(G2419/100)*(E2419/1000)),IF(AND(C2419="Wine",D2419="Fortified Wines"),SUM(LOOKUP(2,1/(SRP!$B$20:$B$23&lt;=E2419)/(SRP!$C$20:$C$23&gt;=E2419),SRP!$D$20:$D$23)*(G2419/100)*(E2419/1000)),IF(C2419="Wine",SUM(LOOKUP(2,1/(SRP!$B$15:$B$19&lt;=E2419)/(SRP!$C$15:$C$19&gt;=E2419),SRP!$D$15:$D$19)*(G2419/100)*(E2419/1000)),IF(C2419="Ready to Drink",SUM(LOOKUP(2,1/(SRP!$B$10:$B$14&lt;=E2419)/(SRP!$C$10:$C$14&gt;=E2419),SRP!$D$10:$D$14)*(G2419/100)*(E2419/1000)),0))))),2)</f>
        <v>7.33</v>
      </c>
    </row>
    <row r="2420" spans="1:11" x14ac:dyDescent="0.35">
      <c r="A2420" s="2">
        <v>31418</v>
      </c>
      <c r="B2420" s="76" t="s">
        <v>3395</v>
      </c>
      <c r="C2420" s="76" t="s">
        <v>287</v>
      </c>
      <c r="D2420" s="76" t="s">
        <v>5266</v>
      </c>
      <c r="E2420" s="76">
        <v>473</v>
      </c>
      <c r="F2420" s="76">
        <v>24</v>
      </c>
      <c r="G2420" s="77">
        <v>5.2</v>
      </c>
      <c r="H2420" s="76" t="s">
        <v>3367</v>
      </c>
      <c r="I2420" s="77">
        <v>4.3499999999999996</v>
      </c>
      <c r="J2420" s="2">
        <v>1</v>
      </c>
      <c r="K2420" s="119" cm="1">
        <f t="array" ref="K2420">ROUND(IF(C2420="Beer",SUM(LOOKUP(2,1/(SRP!$B$7:$B$9&lt;=E2420)/(SRP!$C$7:$C$9&gt;=E2420),SRP!$D$7:$D$9)*(G2420/100)*(E2420/1000)),IF(C2420="Spirits",SUM(LOOKUP(2,1/(SRP!$B$2:$B$6&lt;=E2420)/(SRP!$C$2:$C$6&gt;=E2420),SRP!$D$2:$D$6)*(G2420/100)*(E2420/1000)),IF(AND(C2420="Wine",D2420="Fortified Wines"),SUM(LOOKUP(2,1/(SRP!$B$20:$B$23&lt;=E2420)/(SRP!$C$20:$C$23&gt;=E2420),SRP!$D$20:$D$23)*(G2420/100)*(E2420/1000)),IF(C2420="Wine",SUM(LOOKUP(2,1/(SRP!$B$15:$B$19&lt;=E2420)/(SRP!$C$15:$C$19&gt;=E2420),SRP!$D$15:$D$19)*(G2420/100)*(E2420/1000)),IF(C2420="Ready to Drink",SUM(LOOKUP(2,1/(SRP!$B$10:$B$14&lt;=E2420)/(SRP!$C$10:$C$14&gt;=E2420),SRP!$D$10:$D$14)*(G2420/100)*(E2420/1000)),0))))),2)</f>
        <v>1.72</v>
      </c>
    </row>
    <row r="2421" spans="1:11" x14ac:dyDescent="0.35">
      <c r="A2421" s="2">
        <v>31418</v>
      </c>
      <c r="B2421" s="76" t="s">
        <v>3395</v>
      </c>
      <c r="C2421" s="76" t="s">
        <v>287</v>
      </c>
      <c r="D2421" s="76" t="s">
        <v>5266</v>
      </c>
      <c r="E2421" s="76">
        <v>473</v>
      </c>
      <c r="F2421" s="76">
        <v>24</v>
      </c>
      <c r="G2421" s="77">
        <v>5.2</v>
      </c>
      <c r="H2421" s="76" t="s">
        <v>3367</v>
      </c>
      <c r="I2421" s="77">
        <v>4.3499999999999996</v>
      </c>
      <c r="J2421" s="2">
        <v>1</v>
      </c>
      <c r="K2421" s="119" cm="1">
        <f t="array" ref="K2421">ROUND(IF(C2421="Beer",SUM(LOOKUP(2,1/(SRP!$B$7:$B$9&lt;=E2421)/(SRP!$C$7:$C$9&gt;=E2421),SRP!$D$7:$D$9)*(G2421/100)*(E2421/1000)),IF(C2421="Spirits",SUM(LOOKUP(2,1/(SRP!$B$2:$B$6&lt;=E2421)/(SRP!$C$2:$C$6&gt;=E2421),SRP!$D$2:$D$6)*(G2421/100)*(E2421/1000)),IF(AND(C2421="Wine",D2421="Fortified Wines"),SUM(LOOKUP(2,1/(SRP!$B$20:$B$23&lt;=E2421)/(SRP!$C$20:$C$23&gt;=E2421),SRP!$D$20:$D$23)*(G2421/100)*(E2421/1000)),IF(C2421="Wine",SUM(LOOKUP(2,1/(SRP!$B$15:$B$19&lt;=E2421)/(SRP!$C$15:$C$19&gt;=E2421),SRP!$D$15:$D$19)*(G2421/100)*(E2421/1000)),IF(C2421="Ready to Drink",SUM(LOOKUP(2,1/(SRP!$B$10:$B$14&lt;=E2421)/(SRP!$C$10:$C$14&gt;=E2421),SRP!$D$10:$D$14)*(G2421/100)*(E2421/1000)),0))))),2)</f>
        <v>1.72</v>
      </c>
    </row>
    <row r="2422" spans="1:11" x14ac:dyDescent="0.35">
      <c r="A2422" s="2">
        <v>31419</v>
      </c>
      <c r="B2422" s="76" t="s">
        <v>2310</v>
      </c>
      <c r="C2422" s="76" t="s">
        <v>286</v>
      </c>
      <c r="D2422" s="76" t="s">
        <v>5235</v>
      </c>
      <c r="E2422" s="76">
        <v>750</v>
      </c>
      <c r="F2422" s="76">
        <v>12</v>
      </c>
      <c r="G2422" s="77">
        <v>12.5</v>
      </c>
      <c r="H2422" s="76" t="s">
        <v>3326</v>
      </c>
      <c r="I2422" s="77">
        <v>15.99</v>
      </c>
      <c r="J2422" s="2">
        <v>1</v>
      </c>
      <c r="K2422" s="119" cm="1">
        <f t="array" ref="K2422">ROUND(IF(C2422="Beer",SUM(LOOKUP(2,1/(SRP!$B$7:$B$9&lt;=E2422)/(SRP!$C$7:$C$9&gt;=E2422),SRP!$D$7:$D$9)*(G2422/100)*(E2422/1000)),IF(C2422="Spirits",SUM(LOOKUP(2,1/(SRP!$B$2:$B$6&lt;=E2422)/(SRP!$C$2:$C$6&gt;=E2422),SRP!$D$2:$D$6)*(G2422/100)*(E2422/1000)),IF(AND(C2422="Wine",D2422="Fortified Wines"),SUM(LOOKUP(2,1/(SRP!$B$20:$B$23&lt;=E2422)/(SRP!$C$20:$C$23&gt;=E2422),SRP!$D$20:$D$23)*(G2422/100)*(E2422/1000)),IF(C2422="Wine",SUM(LOOKUP(2,1/(SRP!$B$15:$B$19&lt;=E2422)/(SRP!$C$15:$C$19&gt;=E2422),SRP!$D$15:$D$19)*(G2422/100)*(E2422/1000)),IF(C2422="Ready to Drink",SUM(LOOKUP(2,1/(SRP!$B$10:$B$14&lt;=E2422)/(SRP!$C$10:$C$14&gt;=E2422),SRP!$D$10:$D$14)*(G2422/100)*(E2422/1000)),0))))),2)</f>
        <v>6.54</v>
      </c>
    </row>
    <row r="2423" spans="1:11" x14ac:dyDescent="0.35">
      <c r="A2423" s="2">
        <v>31455</v>
      </c>
      <c r="B2423" s="76" t="s">
        <v>2283</v>
      </c>
      <c r="C2423" s="76" t="s">
        <v>287</v>
      </c>
      <c r="D2423" s="76" t="s">
        <v>5266</v>
      </c>
      <c r="E2423" s="76">
        <v>473</v>
      </c>
      <c r="F2423" s="76">
        <v>24</v>
      </c>
      <c r="G2423" s="77">
        <v>5.0999999999999996</v>
      </c>
      <c r="H2423" s="76" t="s">
        <v>3355</v>
      </c>
      <c r="I2423" s="77">
        <v>4.22</v>
      </c>
      <c r="J2423" s="2">
        <v>1</v>
      </c>
      <c r="K2423" s="119" cm="1">
        <f t="array" ref="K2423">ROUND(IF(C2423="Beer",SUM(LOOKUP(2,1/(SRP!$B$7:$B$9&lt;=E2423)/(SRP!$C$7:$C$9&gt;=E2423),SRP!$D$7:$D$9)*(G2423/100)*(E2423/1000)),IF(C2423="Spirits",SUM(LOOKUP(2,1/(SRP!$B$2:$B$6&lt;=E2423)/(SRP!$C$2:$C$6&gt;=E2423),SRP!$D$2:$D$6)*(G2423/100)*(E2423/1000)),IF(AND(C2423="Wine",D2423="Fortified Wines"),SUM(LOOKUP(2,1/(SRP!$B$20:$B$23&lt;=E2423)/(SRP!$C$20:$C$23&gt;=E2423),SRP!$D$20:$D$23)*(G2423/100)*(E2423/1000)),IF(C2423="Wine",SUM(LOOKUP(2,1/(SRP!$B$15:$B$19&lt;=E2423)/(SRP!$C$15:$C$19&gt;=E2423),SRP!$D$15:$D$19)*(G2423/100)*(E2423/1000)),IF(C2423="Ready to Drink",SUM(LOOKUP(2,1/(SRP!$B$10:$B$14&lt;=E2423)/(SRP!$C$10:$C$14&gt;=E2423),SRP!$D$10:$D$14)*(G2423/100)*(E2423/1000)),0))))),2)</f>
        <v>1.68</v>
      </c>
    </row>
    <row r="2424" spans="1:11" x14ac:dyDescent="0.35">
      <c r="A2424" s="2">
        <v>31455</v>
      </c>
      <c r="B2424" s="76" t="s">
        <v>2283</v>
      </c>
      <c r="C2424" s="76" t="s">
        <v>287</v>
      </c>
      <c r="D2424" s="76" t="s">
        <v>5266</v>
      </c>
      <c r="E2424" s="76">
        <v>473</v>
      </c>
      <c r="F2424" s="76">
        <v>24</v>
      </c>
      <c r="G2424" s="77">
        <v>5.0999999999999996</v>
      </c>
      <c r="H2424" s="76" t="s">
        <v>3355</v>
      </c>
      <c r="I2424" s="77">
        <v>4.22</v>
      </c>
      <c r="J2424" s="2">
        <v>1</v>
      </c>
      <c r="K2424" s="119" cm="1">
        <f t="array" ref="K2424">ROUND(IF(C2424="Beer",SUM(LOOKUP(2,1/(SRP!$B$7:$B$9&lt;=E2424)/(SRP!$C$7:$C$9&gt;=E2424),SRP!$D$7:$D$9)*(G2424/100)*(E2424/1000)),IF(C2424="Spirits",SUM(LOOKUP(2,1/(SRP!$B$2:$B$6&lt;=E2424)/(SRP!$C$2:$C$6&gt;=E2424),SRP!$D$2:$D$6)*(G2424/100)*(E2424/1000)),IF(AND(C2424="Wine",D2424="Fortified Wines"),SUM(LOOKUP(2,1/(SRP!$B$20:$B$23&lt;=E2424)/(SRP!$C$20:$C$23&gt;=E2424),SRP!$D$20:$D$23)*(G2424/100)*(E2424/1000)),IF(C2424="Wine",SUM(LOOKUP(2,1/(SRP!$B$15:$B$19&lt;=E2424)/(SRP!$C$15:$C$19&gt;=E2424),SRP!$D$15:$D$19)*(G2424/100)*(E2424/1000)),IF(C2424="Ready to Drink",SUM(LOOKUP(2,1/(SRP!$B$10:$B$14&lt;=E2424)/(SRP!$C$10:$C$14&gt;=E2424),SRP!$D$10:$D$14)*(G2424/100)*(E2424/1000)),0))))),2)</f>
        <v>1.68</v>
      </c>
    </row>
    <row r="2425" spans="1:11" x14ac:dyDescent="0.35">
      <c r="A2425" s="2">
        <v>31460</v>
      </c>
      <c r="B2425" s="76" t="s">
        <v>1923</v>
      </c>
      <c r="C2425" s="76" t="s">
        <v>285</v>
      </c>
      <c r="D2425" s="76" t="s">
        <v>5259</v>
      </c>
      <c r="E2425" s="76">
        <v>1140</v>
      </c>
      <c r="F2425" s="76">
        <v>6</v>
      </c>
      <c r="G2425" s="77">
        <v>35</v>
      </c>
      <c r="H2425" s="76" t="s">
        <v>3283</v>
      </c>
      <c r="I2425" s="77">
        <v>41.99</v>
      </c>
      <c r="J2425" s="2">
        <v>1</v>
      </c>
      <c r="K2425" s="119" cm="1">
        <f t="array" ref="K2425">ROUND(IF(C2425="Beer",SUM(LOOKUP(2,1/(SRP!$B$7:$B$9&lt;=E2425)/(SRP!$C$7:$C$9&gt;=E2425),SRP!$D$7:$D$9)*(G2425/100)*(E2425/1000)),IF(C2425="Spirits",SUM(LOOKUP(2,1/(SRP!$B$2:$B$6&lt;=E2425)/(SRP!$C$2:$C$6&gt;=E2425),SRP!$D$2:$D$6)*(G2425/100)*(E2425/1000)),IF(AND(C2425="Wine",D2425="Fortified Wines"),SUM(LOOKUP(2,1/(SRP!$B$20:$B$23&lt;=E2425)/(SRP!$C$20:$C$23&gt;=E2425),SRP!$D$20:$D$23)*(G2425/100)*(E2425/1000)),IF(C2425="Wine",SUM(LOOKUP(2,1/(SRP!$B$15:$B$19&lt;=E2425)/(SRP!$C$15:$C$19&gt;=E2425),SRP!$D$15:$D$19)*(G2425/100)*(E2425/1000)),IF(C2425="Ready to Drink",SUM(LOOKUP(2,1/(SRP!$B$10:$B$14&lt;=E2425)/(SRP!$C$10:$C$14&gt;=E2425),SRP!$D$10:$D$14)*(G2425/100)*(E2425/1000)),0))))),2)</f>
        <v>27.85</v>
      </c>
    </row>
    <row r="2426" spans="1:11" x14ac:dyDescent="0.35">
      <c r="A2426" s="2">
        <v>31461</v>
      </c>
      <c r="B2426" s="76" t="s">
        <v>2284</v>
      </c>
      <c r="C2426" s="76" t="s">
        <v>287</v>
      </c>
      <c r="D2426" s="76" t="s">
        <v>5266</v>
      </c>
      <c r="E2426" s="76">
        <v>473</v>
      </c>
      <c r="F2426" s="76">
        <v>24</v>
      </c>
      <c r="G2426" s="77">
        <v>4.8</v>
      </c>
      <c r="H2426" s="76" t="s">
        <v>3355</v>
      </c>
      <c r="I2426" s="77">
        <v>4.55</v>
      </c>
      <c r="J2426" s="2">
        <v>1</v>
      </c>
      <c r="K2426" s="119" cm="1">
        <f t="array" ref="K2426">ROUND(IF(C2426="Beer",SUM(LOOKUP(2,1/(SRP!$B$7:$B$9&lt;=E2426)/(SRP!$C$7:$C$9&gt;=E2426),SRP!$D$7:$D$9)*(G2426/100)*(E2426/1000)),IF(C2426="Spirits",SUM(LOOKUP(2,1/(SRP!$B$2:$B$6&lt;=E2426)/(SRP!$C$2:$C$6&gt;=E2426),SRP!$D$2:$D$6)*(G2426/100)*(E2426/1000)),IF(AND(C2426="Wine",D2426="Fortified Wines"),SUM(LOOKUP(2,1/(SRP!$B$20:$B$23&lt;=E2426)/(SRP!$C$20:$C$23&gt;=E2426),SRP!$D$20:$D$23)*(G2426/100)*(E2426/1000)),IF(C2426="Wine",SUM(LOOKUP(2,1/(SRP!$B$15:$B$19&lt;=E2426)/(SRP!$C$15:$C$19&gt;=E2426),SRP!$D$15:$D$19)*(G2426/100)*(E2426/1000)),IF(C2426="Ready to Drink",SUM(LOOKUP(2,1/(SRP!$B$10:$B$14&lt;=E2426)/(SRP!$C$10:$C$14&gt;=E2426),SRP!$D$10:$D$14)*(G2426/100)*(E2426/1000)),0))))),2)</f>
        <v>1.58</v>
      </c>
    </row>
    <row r="2427" spans="1:11" x14ac:dyDescent="0.35">
      <c r="A2427" s="2">
        <v>31461</v>
      </c>
      <c r="B2427" s="76" t="s">
        <v>2284</v>
      </c>
      <c r="C2427" s="76" t="s">
        <v>287</v>
      </c>
      <c r="D2427" s="76" t="s">
        <v>5266</v>
      </c>
      <c r="E2427" s="76">
        <v>473</v>
      </c>
      <c r="F2427" s="76">
        <v>24</v>
      </c>
      <c r="G2427" s="77">
        <v>4.8</v>
      </c>
      <c r="H2427" s="76" t="s">
        <v>3355</v>
      </c>
      <c r="I2427" s="77">
        <v>4.55</v>
      </c>
      <c r="J2427" s="2">
        <v>1</v>
      </c>
      <c r="K2427" s="119" cm="1">
        <f t="array" ref="K2427">ROUND(IF(C2427="Beer",SUM(LOOKUP(2,1/(SRP!$B$7:$B$9&lt;=E2427)/(SRP!$C$7:$C$9&gt;=E2427),SRP!$D$7:$D$9)*(G2427/100)*(E2427/1000)),IF(C2427="Spirits",SUM(LOOKUP(2,1/(SRP!$B$2:$B$6&lt;=E2427)/(SRP!$C$2:$C$6&gt;=E2427),SRP!$D$2:$D$6)*(G2427/100)*(E2427/1000)),IF(AND(C2427="Wine",D2427="Fortified Wines"),SUM(LOOKUP(2,1/(SRP!$B$20:$B$23&lt;=E2427)/(SRP!$C$20:$C$23&gt;=E2427),SRP!$D$20:$D$23)*(G2427/100)*(E2427/1000)),IF(C2427="Wine",SUM(LOOKUP(2,1/(SRP!$B$15:$B$19&lt;=E2427)/(SRP!$C$15:$C$19&gt;=E2427),SRP!$D$15:$D$19)*(G2427/100)*(E2427/1000)),IF(C2427="Ready to Drink",SUM(LOOKUP(2,1/(SRP!$B$10:$B$14&lt;=E2427)/(SRP!$C$10:$C$14&gt;=E2427),SRP!$D$10:$D$14)*(G2427/100)*(E2427/1000)),0))))),2)</f>
        <v>1.58</v>
      </c>
    </row>
    <row r="2428" spans="1:11" x14ac:dyDescent="0.35">
      <c r="A2428" s="2">
        <v>31462</v>
      </c>
      <c r="B2428" s="76" t="s">
        <v>2285</v>
      </c>
      <c r="C2428" s="76" t="s">
        <v>287</v>
      </c>
      <c r="D2428" s="76" t="s">
        <v>5240</v>
      </c>
      <c r="E2428" s="76">
        <v>473</v>
      </c>
      <c r="F2428" s="76">
        <v>24</v>
      </c>
      <c r="G2428" s="77">
        <v>7.3</v>
      </c>
      <c r="H2428" s="76" t="s">
        <v>3355</v>
      </c>
      <c r="I2428" s="77">
        <v>4.54</v>
      </c>
      <c r="J2428" s="2">
        <v>1</v>
      </c>
      <c r="K2428" s="119" cm="1">
        <f t="array" ref="K2428">ROUND(IF(C2428="Beer",SUM(LOOKUP(2,1/(SRP!$B$7:$B$9&lt;=E2428)/(SRP!$C$7:$C$9&gt;=E2428),SRP!$D$7:$D$9)*(G2428/100)*(E2428/1000)),IF(C2428="Spirits",SUM(LOOKUP(2,1/(SRP!$B$2:$B$6&lt;=E2428)/(SRP!$C$2:$C$6&gt;=E2428),SRP!$D$2:$D$6)*(G2428/100)*(E2428/1000)),IF(AND(C2428="Wine",D2428="Fortified Wines"),SUM(LOOKUP(2,1/(SRP!$B$20:$B$23&lt;=E2428)/(SRP!$C$20:$C$23&gt;=E2428),SRP!$D$20:$D$23)*(G2428/100)*(E2428/1000)),IF(C2428="Wine",SUM(LOOKUP(2,1/(SRP!$B$15:$B$19&lt;=E2428)/(SRP!$C$15:$C$19&gt;=E2428),SRP!$D$15:$D$19)*(G2428/100)*(E2428/1000)),IF(C2428="Ready to Drink",SUM(LOOKUP(2,1/(SRP!$B$10:$B$14&lt;=E2428)/(SRP!$C$10:$C$14&gt;=E2428),SRP!$D$10:$D$14)*(G2428/100)*(E2428/1000)),0))))),2)</f>
        <v>2.41</v>
      </c>
    </row>
    <row r="2429" spans="1:11" x14ac:dyDescent="0.35">
      <c r="A2429" s="2">
        <v>31462</v>
      </c>
      <c r="B2429" s="76" t="s">
        <v>2285</v>
      </c>
      <c r="C2429" s="76" t="s">
        <v>287</v>
      </c>
      <c r="D2429" s="76" t="s">
        <v>5240</v>
      </c>
      <c r="E2429" s="76">
        <v>473</v>
      </c>
      <c r="F2429" s="76">
        <v>24</v>
      </c>
      <c r="G2429" s="77">
        <v>7.3</v>
      </c>
      <c r="H2429" s="76" t="s">
        <v>3355</v>
      </c>
      <c r="I2429" s="77">
        <v>4.54</v>
      </c>
      <c r="J2429" s="2">
        <v>1</v>
      </c>
      <c r="K2429" s="119" cm="1">
        <f t="array" ref="K2429">ROUND(IF(C2429="Beer",SUM(LOOKUP(2,1/(SRP!$B$7:$B$9&lt;=E2429)/(SRP!$C$7:$C$9&gt;=E2429),SRP!$D$7:$D$9)*(G2429/100)*(E2429/1000)),IF(C2429="Spirits",SUM(LOOKUP(2,1/(SRP!$B$2:$B$6&lt;=E2429)/(SRP!$C$2:$C$6&gt;=E2429),SRP!$D$2:$D$6)*(G2429/100)*(E2429/1000)),IF(AND(C2429="Wine",D2429="Fortified Wines"),SUM(LOOKUP(2,1/(SRP!$B$20:$B$23&lt;=E2429)/(SRP!$C$20:$C$23&gt;=E2429),SRP!$D$20:$D$23)*(G2429/100)*(E2429/1000)),IF(C2429="Wine",SUM(LOOKUP(2,1/(SRP!$B$15:$B$19&lt;=E2429)/(SRP!$C$15:$C$19&gt;=E2429),SRP!$D$15:$D$19)*(G2429/100)*(E2429/1000)),IF(C2429="Ready to Drink",SUM(LOOKUP(2,1/(SRP!$B$10:$B$14&lt;=E2429)/(SRP!$C$10:$C$14&gt;=E2429),SRP!$D$10:$D$14)*(G2429/100)*(E2429/1000)),0))))),2)</f>
        <v>2.41</v>
      </c>
    </row>
    <row r="2430" spans="1:11" x14ac:dyDescent="0.35">
      <c r="A2430" s="2">
        <v>31463</v>
      </c>
      <c r="B2430" s="76" t="s">
        <v>2286</v>
      </c>
      <c r="C2430" s="76" t="s">
        <v>287</v>
      </c>
      <c r="D2430" s="76" t="s">
        <v>5266</v>
      </c>
      <c r="E2430" s="76">
        <v>473</v>
      </c>
      <c r="F2430" s="76">
        <v>24</v>
      </c>
      <c r="G2430" s="77">
        <v>5.4</v>
      </c>
      <c r="H2430" s="76" t="s">
        <v>3355</v>
      </c>
      <c r="I2430" s="77">
        <v>6.06</v>
      </c>
      <c r="J2430" s="2">
        <v>1</v>
      </c>
      <c r="K2430" s="119" cm="1">
        <f t="array" ref="K2430">ROUND(IF(C2430="Beer",SUM(LOOKUP(2,1/(SRP!$B$7:$B$9&lt;=E2430)/(SRP!$C$7:$C$9&gt;=E2430),SRP!$D$7:$D$9)*(G2430/100)*(E2430/1000)),IF(C2430="Spirits",SUM(LOOKUP(2,1/(SRP!$B$2:$B$6&lt;=E2430)/(SRP!$C$2:$C$6&gt;=E2430),SRP!$D$2:$D$6)*(G2430/100)*(E2430/1000)),IF(AND(C2430="Wine",D2430="Fortified Wines"),SUM(LOOKUP(2,1/(SRP!$B$20:$B$23&lt;=E2430)/(SRP!$C$20:$C$23&gt;=E2430),SRP!$D$20:$D$23)*(G2430/100)*(E2430/1000)),IF(C2430="Wine",SUM(LOOKUP(2,1/(SRP!$B$15:$B$19&lt;=E2430)/(SRP!$C$15:$C$19&gt;=E2430),SRP!$D$15:$D$19)*(G2430/100)*(E2430/1000)),IF(C2430="Ready to Drink",SUM(LOOKUP(2,1/(SRP!$B$10:$B$14&lt;=E2430)/(SRP!$C$10:$C$14&gt;=E2430),SRP!$D$10:$D$14)*(G2430/100)*(E2430/1000)),0))))),2)</f>
        <v>1.78</v>
      </c>
    </row>
    <row r="2431" spans="1:11" x14ac:dyDescent="0.35">
      <c r="A2431" s="2">
        <v>31463</v>
      </c>
      <c r="B2431" s="76" t="s">
        <v>2286</v>
      </c>
      <c r="C2431" s="76" t="s">
        <v>287</v>
      </c>
      <c r="D2431" s="76" t="s">
        <v>5266</v>
      </c>
      <c r="E2431" s="76">
        <v>473</v>
      </c>
      <c r="F2431" s="76">
        <v>24</v>
      </c>
      <c r="G2431" s="77">
        <v>5.4</v>
      </c>
      <c r="H2431" s="76" t="s">
        <v>3355</v>
      </c>
      <c r="I2431" s="77">
        <v>6.06</v>
      </c>
      <c r="J2431" s="2">
        <v>1</v>
      </c>
      <c r="K2431" s="119" cm="1">
        <f t="array" ref="K2431">ROUND(IF(C2431="Beer",SUM(LOOKUP(2,1/(SRP!$B$7:$B$9&lt;=E2431)/(SRP!$C$7:$C$9&gt;=E2431),SRP!$D$7:$D$9)*(G2431/100)*(E2431/1000)),IF(C2431="Spirits",SUM(LOOKUP(2,1/(SRP!$B$2:$B$6&lt;=E2431)/(SRP!$C$2:$C$6&gt;=E2431),SRP!$D$2:$D$6)*(G2431/100)*(E2431/1000)),IF(AND(C2431="Wine",D2431="Fortified Wines"),SUM(LOOKUP(2,1/(SRP!$B$20:$B$23&lt;=E2431)/(SRP!$C$20:$C$23&gt;=E2431),SRP!$D$20:$D$23)*(G2431/100)*(E2431/1000)),IF(C2431="Wine",SUM(LOOKUP(2,1/(SRP!$B$15:$B$19&lt;=E2431)/(SRP!$C$15:$C$19&gt;=E2431),SRP!$D$15:$D$19)*(G2431/100)*(E2431/1000)),IF(C2431="Ready to Drink",SUM(LOOKUP(2,1/(SRP!$B$10:$B$14&lt;=E2431)/(SRP!$C$10:$C$14&gt;=E2431),SRP!$D$10:$D$14)*(G2431/100)*(E2431/1000)),0))))),2)</f>
        <v>1.78</v>
      </c>
    </row>
    <row r="2432" spans="1:11" x14ac:dyDescent="0.35">
      <c r="A2432" s="2">
        <v>31464</v>
      </c>
      <c r="B2432" s="76" t="s">
        <v>2287</v>
      </c>
      <c r="C2432" s="76" t="s">
        <v>287</v>
      </c>
      <c r="D2432" s="76" t="s">
        <v>5240</v>
      </c>
      <c r="E2432" s="76">
        <v>473</v>
      </c>
      <c r="F2432" s="76">
        <v>24</v>
      </c>
      <c r="G2432" s="77">
        <v>5.8</v>
      </c>
      <c r="H2432" s="76" t="s">
        <v>3355</v>
      </c>
      <c r="I2432" s="77">
        <v>6.06</v>
      </c>
      <c r="J2432" s="2">
        <v>1</v>
      </c>
      <c r="K2432" s="119" cm="1">
        <f t="array" ref="K2432">ROUND(IF(C2432="Beer",SUM(LOOKUP(2,1/(SRP!$B$7:$B$9&lt;=E2432)/(SRP!$C$7:$C$9&gt;=E2432),SRP!$D$7:$D$9)*(G2432/100)*(E2432/1000)),IF(C2432="Spirits",SUM(LOOKUP(2,1/(SRP!$B$2:$B$6&lt;=E2432)/(SRP!$C$2:$C$6&gt;=E2432),SRP!$D$2:$D$6)*(G2432/100)*(E2432/1000)),IF(AND(C2432="Wine",D2432="Fortified Wines"),SUM(LOOKUP(2,1/(SRP!$B$20:$B$23&lt;=E2432)/(SRP!$C$20:$C$23&gt;=E2432),SRP!$D$20:$D$23)*(G2432/100)*(E2432/1000)),IF(C2432="Wine",SUM(LOOKUP(2,1/(SRP!$B$15:$B$19&lt;=E2432)/(SRP!$C$15:$C$19&gt;=E2432),SRP!$D$15:$D$19)*(G2432/100)*(E2432/1000)),IF(C2432="Ready to Drink",SUM(LOOKUP(2,1/(SRP!$B$10:$B$14&lt;=E2432)/(SRP!$C$10:$C$14&gt;=E2432),SRP!$D$10:$D$14)*(G2432/100)*(E2432/1000)),0))))),2)</f>
        <v>1.92</v>
      </c>
    </row>
    <row r="2433" spans="1:11" x14ac:dyDescent="0.35">
      <c r="A2433" s="2">
        <v>31464</v>
      </c>
      <c r="B2433" s="76" t="s">
        <v>2287</v>
      </c>
      <c r="C2433" s="76" t="s">
        <v>287</v>
      </c>
      <c r="D2433" s="76" t="s">
        <v>5240</v>
      </c>
      <c r="E2433" s="76">
        <v>473</v>
      </c>
      <c r="F2433" s="76">
        <v>24</v>
      </c>
      <c r="G2433" s="77">
        <v>5.8</v>
      </c>
      <c r="H2433" s="76" t="s">
        <v>3355</v>
      </c>
      <c r="I2433" s="77">
        <v>6.06</v>
      </c>
      <c r="J2433" s="2">
        <v>1</v>
      </c>
      <c r="K2433" s="119" cm="1">
        <f t="array" ref="K2433">ROUND(IF(C2433="Beer",SUM(LOOKUP(2,1/(SRP!$B$7:$B$9&lt;=E2433)/(SRP!$C$7:$C$9&gt;=E2433),SRP!$D$7:$D$9)*(G2433/100)*(E2433/1000)),IF(C2433="Spirits",SUM(LOOKUP(2,1/(SRP!$B$2:$B$6&lt;=E2433)/(SRP!$C$2:$C$6&gt;=E2433),SRP!$D$2:$D$6)*(G2433/100)*(E2433/1000)),IF(AND(C2433="Wine",D2433="Fortified Wines"),SUM(LOOKUP(2,1/(SRP!$B$20:$B$23&lt;=E2433)/(SRP!$C$20:$C$23&gt;=E2433),SRP!$D$20:$D$23)*(G2433/100)*(E2433/1000)),IF(C2433="Wine",SUM(LOOKUP(2,1/(SRP!$B$15:$B$19&lt;=E2433)/(SRP!$C$15:$C$19&gt;=E2433),SRP!$D$15:$D$19)*(G2433/100)*(E2433/1000)),IF(C2433="Ready to Drink",SUM(LOOKUP(2,1/(SRP!$B$10:$B$14&lt;=E2433)/(SRP!$C$10:$C$14&gt;=E2433),SRP!$D$10:$D$14)*(G2433/100)*(E2433/1000)),0))))),2)</f>
        <v>1.92</v>
      </c>
    </row>
    <row r="2434" spans="1:11" x14ac:dyDescent="0.35">
      <c r="A2434" s="2">
        <v>31466</v>
      </c>
      <c r="B2434" s="76" t="s">
        <v>2331</v>
      </c>
      <c r="C2434" s="76" t="s">
        <v>287</v>
      </c>
      <c r="D2434" s="76" t="s">
        <v>5230</v>
      </c>
      <c r="E2434" s="76">
        <v>473</v>
      </c>
      <c r="F2434" s="76">
        <v>24</v>
      </c>
      <c r="G2434" s="77">
        <v>5.5</v>
      </c>
      <c r="H2434" s="76" t="s">
        <v>3355</v>
      </c>
      <c r="I2434" s="77">
        <v>4.55</v>
      </c>
      <c r="J2434" s="2">
        <v>1</v>
      </c>
      <c r="K2434" s="119" cm="1">
        <f t="array" ref="K2434">ROUND(IF(C2434="Beer",SUM(LOOKUP(2,1/(SRP!$B$7:$B$9&lt;=E2434)/(SRP!$C$7:$C$9&gt;=E2434),SRP!$D$7:$D$9)*(G2434/100)*(E2434/1000)),IF(C2434="Spirits",SUM(LOOKUP(2,1/(SRP!$B$2:$B$6&lt;=E2434)/(SRP!$C$2:$C$6&gt;=E2434),SRP!$D$2:$D$6)*(G2434/100)*(E2434/1000)),IF(AND(C2434="Wine",D2434="Fortified Wines"),SUM(LOOKUP(2,1/(SRP!$B$20:$B$23&lt;=E2434)/(SRP!$C$20:$C$23&gt;=E2434),SRP!$D$20:$D$23)*(G2434/100)*(E2434/1000)),IF(C2434="Wine",SUM(LOOKUP(2,1/(SRP!$B$15:$B$19&lt;=E2434)/(SRP!$C$15:$C$19&gt;=E2434),SRP!$D$15:$D$19)*(G2434/100)*(E2434/1000)),IF(C2434="Ready to Drink",SUM(LOOKUP(2,1/(SRP!$B$10:$B$14&lt;=E2434)/(SRP!$C$10:$C$14&gt;=E2434),SRP!$D$10:$D$14)*(G2434/100)*(E2434/1000)),0))))),2)</f>
        <v>1.82</v>
      </c>
    </row>
    <row r="2435" spans="1:11" x14ac:dyDescent="0.35">
      <c r="A2435" s="2">
        <v>31466</v>
      </c>
      <c r="B2435" s="76" t="s">
        <v>2331</v>
      </c>
      <c r="C2435" s="76" t="s">
        <v>287</v>
      </c>
      <c r="D2435" s="76" t="s">
        <v>5230</v>
      </c>
      <c r="E2435" s="76">
        <v>473</v>
      </c>
      <c r="F2435" s="76">
        <v>24</v>
      </c>
      <c r="G2435" s="77">
        <v>5.5</v>
      </c>
      <c r="H2435" s="76" t="s">
        <v>3355</v>
      </c>
      <c r="I2435" s="77">
        <v>4.55</v>
      </c>
      <c r="J2435" s="2">
        <v>1</v>
      </c>
      <c r="K2435" s="119" cm="1">
        <f t="array" ref="K2435">ROUND(IF(C2435="Beer",SUM(LOOKUP(2,1/(SRP!$B$7:$B$9&lt;=E2435)/(SRP!$C$7:$C$9&gt;=E2435),SRP!$D$7:$D$9)*(G2435/100)*(E2435/1000)),IF(C2435="Spirits",SUM(LOOKUP(2,1/(SRP!$B$2:$B$6&lt;=E2435)/(SRP!$C$2:$C$6&gt;=E2435),SRP!$D$2:$D$6)*(G2435/100)*(E2435/1000)),IF(AND(C2435="Wine",D2435="Fortified Wines"),SUM(LOOKUP(2,1/(SRP!$B$20:$B$23&lt;=E2435)/(SRP!$C$20:$C$23&gt;=E2435),SRP!$D$20:$D$23)*(G2435/100)*(E2435/1000)),IF(C2435="Wine",SUM(LOOKUP(2,1/(SRP!$B$15:$B$19&lt;=E2435)/(SRP!$C$15:$C$19&gt;=E2435),SRP!$D$15:$D$19)*(G2435/100)*(E2435/1000)),IF(C2435="Ready to Drink",SUM(LOOKUP(2,1/(SRP!$B$10:$B$14&lt;=E2435)/(SRP!$C$10:$C$14&gt;=E2435),SRP!$D$10:$D$14)*(G2435/100)*(E2435/1000)),0))))),2)</f>
        <v>1.82</v>
      </c>
    </row>
    <row r="2436" spans="1:11" x14ac:dyDescent="0.35">
      <c r="A2436" s="2">
        <v>31474</v>
      </c>
      <c r="B2436" s="76" t="s">
        <v>2332</v>
      </c>
      <c r="C2436" s="76" t="s">
        <v>286</v>
      </c>
      <c r="D2436" s="76" t="s">
        <v>5236</v>
      </c>
      <c r="E2436" s="76">
        <v>1000</v>
      </c>
      <c r="F2436" s="76">
        <v>12</v>
      </c>
      <c r="G2436" s="77">
        <v>12.5</v>
      </c>
      <c r="H2436" s="76" t="s">
        <v>3300</v>
      </c>
      <c r="I2436" s="77">
        <v>15.99</v>
      </c>
      <c r="J2436" s="2">
        <v>1</v>
      </c>
      <c r="K2436" s="119" cm="1">
        <f t="array" ref="K2436">ROUND(IF(C2436="Beer",SUM(LOOKUP(2,1/(SRP!$B$7:$B$9&lt;=E2436)/(SRP!$C$7:$C$9&gt;=E2436),SRP!$D$7:$D$9)*(G2436/100)*(E2436/1000)),IF(C2436="Spirits",SUM(LOOKUP(2,1/(SRP!$B$2:$B$6&lt;=E2436)/(SRP!$C$2:$C$6&gt;=E2436),SRP!$D$2:$D$6)*(G2436/100)*(E2436/1000)),IF(AND(C2436="Wine",D2436="Fortified Wines"),SUM(LOOKUP(2,1/(SRP!$B$20:$B$23&lt;=E2436)/(SRP!$C$20:$C$23&gt;=E2436),SRP!$D$20:$D$23)*(G2436/100)*(E2436/1000)),IF(C2436="Wine",SUM(LOOKUP(2,1/(SRP!$B$15:$B$19&lt;=E2436)/(SRP!$C$15:$C$19&gt;=E2436),SRP!$D$15:$D$19)*(G2436/100)*(E2436/1000)),IF(C2436="Ready to Drink",SUM(LOOKUP(2,1/(SRP!$B$10:$B$14&lt;=E2436)/(SRP!$C$10:$C$14&gt;=E2436),SRP!$D$10:$D$14)*(G2436/100)*(E2436/1000)),0))))),2)</f>
        <v>8.73</v>
      </c>
    </row>
    <row r="2437" spans="1:11" x14ac:dyDescent="0.35">
      <c r="A2437" s="2">
        <v>31485</v>
      </c>
      <c r="B2437" s="76" t="s">
        <v>2333</v>
      </c>
      <c r="C2437" s="76" t="s">
        <v>286</v>
      </c>
      <c r="D2437" s="76" t="s">
        <v>5236</v>
      </c>
      <c r="E2437" s="76">
        <v>750</v>
      </c>
      <c r="F2437" s="76">
        <v>12</v>
      </c>
      <c r="G2437" s="77">
        <v>10.5</v>
      </c>
      <c r="H2437" s="76" t="s">
        <v>3303</v>
      </c>
      <c r="I2437" s="77">
        <v>14.99</v>
      </c>
      <c r="J2437" s="2">
        <v>1</v>
      </c>
      <c r="K2437" s="119" cm="1">
        <f t="array" ref="K2437">ROUND(IF(C2437="Beer",SUM(LOOKUP(2,1/(SRP!$B$7:$B$9&lt;=E2437)/(SRP!$C$7:$C$9&gt;=E2437),SRP!$D$7:$D$9)*(G2437/100)*(E2437/1000)),IF(C2437="Spirits",SUM(LOOKUP(2,1/(SRP!$B$2:$B$6&lt;=E2437)/(SRP!$C$2:$C$6&gt;=E2437),SRP!$D$2:$D$6)*(G2437/100)*(E2437/1000)),IF(AND(C2437="Wine",D2437="Fortified Wines"),SUM(LOOKUP(2,1/(SRP!$B$20:$B$23&lt;=E2437)/(SRP!$C$20:$C$23&gt;=E2437),SRP!$D$20:$D$23)*(G2437/100)*(E2437/1000)),IF(C2437="Wine",SUM(LOOKUP(2,1/(SRP!$B$15:$B$19&lt;=E2437)/(SRP!$C$15:$C$19&gt;=E2437),SRP!$D$15:$D$19)*(G2437/100)*(E2437/1000)),IF(C2437="Ready to Drink",SUM(LOOKUP(2,1/(SRP!$B$10:$B$14&lt;=E2437)/(SRP!$C$10:$C$14&gt;=E2437),SRP!$D$10:$D$14)*(G2437/100)*(E2437/1000)),0))))),2)</f>
        <v>5.5</v>
      </c>
    </row>
    <row r="2438" spans="1:11" x14ac:dyDescent="0.35">
      <c r="A2438" s="2">
        <v>31494</v>
      </c>
      <c r="B2438" s="76" t="s">
        <v>2169</v>
      </c>
      <c r="C2438" s="76" t="s">
        <v>287</v>
      </c>
      <c r="D2438" s="76" t="s">
        <v>5240</v>
      </c>
      <c r="E2438" s="76">
        <v>473</v>
      </c>
      <c r="F2438" s="76">
        <v>24</v>
      </c>
      <c r="G2438" s="77">
        <v>7.2</v>
      </c>
      <c r="H2438" s="76" t="s">
        <v>3391</v>
      </c>
      <c r="I2438" s="77">
        <v>4.75</v>
      </c>
      <c r="J2438" s="2">
        <v>1</v>
      </c>
      <c r="K2438" s="119" cm="1">
        <f t="array" ref="K2438">ROUND(IF(C2438="Beer",SUM(LOOKUP(2,1/(SRP!$B$7:$B$9&lt;=E2438)/(SRP!$C$7:$C$9&gt;=E2438),SRP!$D$7:$D$9)*(G2438/100)*(E2438/1000)),IF(C2438="Spirits",SUM(LOOKUP(2,1/(SRP!$B$2:$B$6&lt;=E2438)/(SRP!$C$2:$C$6&gt;=E2438),SRP!$D$2:$D$6)*(G2438/100)*(E2438/1000)),IF(AND(C2438="Wine",D2438="Fortified Wines"),SUM(LOOKUP(2,1/(SRP!$B$20:$B$23&lt;=E2438)/(SRP!$C$20:$C$23&gt;=E2438),SRP!$D$20:$D$23)*(G2438/100)*(E2438/1000)),IF(C2438="Wine",SUM(LOOKUP(2,1/(SRP!$B$15:$B$19&lt;=E2438)/(SRP!$C$15:$C$19&gt;=E2438),SRP!$D$15:$D$19)*(G2438/100)*(E2438/1000)),IF(C2438="Ready to Drink",SUM(LOOKUP(2,1/(SRP!$B$10:$B$14&lt;=E2438)/(SRP!$C$10:$C$14&gt;=E2438),SRP!$D$10:$D$14)*(G2438/100)*(E2438/1000)),0))))),2)</f>
        <v>2.38</v>
      </c>
    </row>
    <row r="2439" spans="1:11" x14ac:dyDescent="0.35">
      <c r="A2439" s="2">
        <v>31494</v>
      </c>
      <c r="B2439" s="76" t="s">
        <v>2169</v>
      </c>
      <c r="C2439" s="76" t="s">
        <v>287</v>
      </c>
      <c r="D2439" s="76" t="s">
        <v>5240</v>
      </c>
      <c r="E2439" s="76">
        <v>473</v>
      </c>
      <c r="F2439" s="76">
        <v>24</v>
      </c>
      <c r="G2439" s="77">
        <v>7.2</v>
      </c>
      <c r="H2439" s="76" t="s">
        <v>3391</v>
      </c>
      <c r="I2439" s="77">
        <v>4.75</v>
      </c>
      <c r="J2439" s="2">
        <v>1</v>
      </c>
      <c r="K2439" s="119" cm="1">
        <f t="array" ref="K2439">ROUND(IF(C2439="Beer",SUM(LOOKUP(2,1/(SRP!$B$7:$B$9&lt;=E2439)/(SRP!$C$7:$C$9&gt;=E2439),SRP!$D$7:$D$9)*(G2439/100)*(E2439/1000)),IF(C2439="Spirits",SUM(LOOKUP(2,1/(SRP!$B$2:$B$6&lt;=E2439)/(SRP!$C$2:$C$6&gt;=E2439),SRP!$D$2:$D$6)*(G2439/100)*(E2439/1000)),IF(AND(C2439="Wine",D2439="Fortified Wines"),SUM(LOOKUP(2,1/(SRP!$B$20:$B$23&lt;=E2439)/(SRP!$C$20:$C$23&gt;=E2439),SRP!$D$20:$D$23)*(G2439/100)*(E2439/1000)),IF(C2439="Wine",SUM(LOOKUP(2,1/(SRP!$B$15:$B$19&lt;=E2439)/(SRP!$C$15:$C$19&gt;=E2439),SRP!$D$15:$D$19)*(G2439/100)*(E2439/1000)),IF(C2439="Ready to Drink",SUM(LOOKUP(2,1/(SRP!$B$10:$B$14&lt;=E2439)/(SRP!$C$10:$C$14&gt;=E2439),SRP!$D$10:$D$14)*(G2439/100)*(E2439/1000)),0))))),2)</f>
        <v>2.38</v>
      </c>
    </row>
    <row r="2440" spans="1:11" x14ac:dyDescent="0.35">
      <c r="A2440" s="2">
        <v>31504</v>
      </c>
      <c r="B2440" s="76" t="s">
        <v>2170</v>
      </c>
      <c r="C2440" s="76" t="s">
        <v>287</v>
      </c>
      <c r="D2440" s="76" t="s">
        <v>5240</v>
      </c>
      <c r="E2440" s="76">
        <v>473</v>
      </c>
      <c r="F2440" s="76">
        <v>24</v>
      </c>
      <c r="G2440" s="77">
        <v>6.9</v>
      </c>
      <c r="H2440" s="76" t="s">
        <v>4409</v>
      </c>
      <c r="I2440" s="77">
        <v>4.49</v>
      </c>
      <c r="J2440" s="2">
        <v>1</v>
      </c>
      <c r="K2440" s="119" cm="1">
        <f t="array" ref="K2440">ROUND(IF(C2440="Beer",SUM(LOOKUP(2,1/(SRP!$B$7:$B$9&lt;=E2440)/(SRP!$C$7:$C$9&gt;=E2440),SRP!$D$7:$D$9)*(G2440/100)*(E2440/1000)),IF(C2440="Spirits",SUM(LOOKUP(2,1/(SRP!$B$2:$B$6&lt;=E2440)/(SRP!$C$2:$C$6&gt;=E2440),SRP!$D$2:$D$6)*(G2440/100)*(E2440/1000)),IF(AND(C2440="Wine",D2440="Fortified Wines"),SUM(LOOKUP(2,1/(SRP!$B$20:$B$23&lt;=E2440)/(SRP!$C$20:$C$23&gt;=E2440),SRP!$D$20:$D$23)*(G2440/100)*(E2440/1000)),IF(C2440="Wine",SUM(LOOKUP(2,1/(SRP!$B$15:$B$19&lt;=E2440)/(SRP!$C$15:$C$19&gt;=E2440),SRP!$D$15:$D$19)*(G2440/100)*(E2440/1000)),IF(C2440="Ready to Drink",SUM(LOOKUP(2,1/(SRP!$B$10:$B$14&lt;=E2440)/(SRP!$C$10:$C$14&gt;=E2440),SRP!$D$10:$D$14)*(G2440/100)*(E2440/1000)),0))))),2)</f>
        <v>2.2799999999999998</v>
      </c>
    </row>
    <row r="2441" spans="1:11" x14ac:dyDescent="0.35">
      <c r="A2441" s="2">
        <v>31504</v>
      </c>
      <c r="B2441" s="76" t="s">
        <v>2170</v>
      </c>
      <c r="C2441" s="76" t="s">
        <v>287</v>
      </c>
      <c r="D2441" s="76" t="s">
        <v>5240</v>
      </c>
      <c r="E2441" s="76">
        <v>473</v>
      </c>
      <c r="F2441" s="76">
        <v>24</v>
      </c>
      <c r="G2441" s="77">
        <v>6.9</v>
      </c>
      <c r="H2441" s="76" t="s">
        <v>4409</v>
      </c>
      <c r="I2441" s="77">
        <v>4.49</v>
      </c>
      <c r="J2441" s="2">
        <v>1</v>
      </c>
      <c r="K2441" s="119" cm="1">
        <f t="array" ref="K2441">ROUND(IF(C2441="Beer",SUM(LOOKUP(2,1/(SRP!$B$7:$B$9&lt;=E2441)/(SRP!$C$7:$C$9&gt;=E2441),SRP!$D$7:$D$9)*(G2441/100)*(E2441/1000)),IF(C2441="Spirits",SUM(LOOKUP(2,1/(SRP!$B$2:$B$6&lt;=E2441)/(SRP!$C$2:$C$6&gt;=E2441),SRP!$D$2:$D$6)*(G2441/100)*(E2441/1000)),IF(AND(C2441="Wine",D2441="Fortified Wines"),SUM(LOOKUP(2,1/(SRP!$B$20:$B$23&lt;=E2441)/(SRP!$C$20:$C$23&gt;=E2441),SRP!$D$20:$D$23)*(G2441/100)*(E2441/1000)),IF(C2441="Wine",SUM(LOOKUP(2,1/(SRP!$B$15:$B$19&lt;=E2441)/(SRP!$C$15:$C$19&gt;=E2441),SRP!$D$15:$D$19)*(G2441/100)*(E2441/1000)),IF(C2441="Ready to Drink",SUM(LOOKUP(2,1/(SRP!$B$10:$B$14&lt;=E2441)/(SRP!$C$10:$C$14&gt;=E2441),SRP!$D$10:$D$14)*(G2441/100)*(E2441/1000)),0))))),2)</f>
        <v>2.2799999999999998</v>
      </c>
    </row>
    <row r="2442" spans="1:11" x14ac:dyDescent="0.35">
      <c r="A2442" s="2">
        <v>31513</v>
      </c>
      <c r="B2442" s="76" t="s">
        <v>2334</v>
      </c>
      <c r="C2442" s="76" t="s">
        <v>286</v>
      </c>
      <c r="D2442" s="76" t="s">
        <v>5236</v>
      </c>
      <c r="E2442" s="76">
        <v>750</v>
      </c>
      <c r="F2442" s="76">
        <v>12</v>
      </c>
      <c r="G2442" s="77">
        <v>13.5</v>
      </c>
      <c r="H2442" s="76" t="s">
        <v>3363</v>
      </c>
      <c r="I2442" s="77">
        <v>20.99</v>
      </c>
      <c r="J2442" s="2">
        <v>1</v>
      </c>
      <c r="K2442" s="119" cm="1">
        <f t="array" ref="K2442">ROUND(IF(C2442="Beer",SUM(LOOKUP(2,1/(SRP!$B$7:$B$9&lt;=E2442)/(SRP!$C$7:$C$9&gt;=E2442),SRP!$D$7:$D$9)*(G2442/100)*(E2442/1000)),IF(C2442="Spirits",SUM(LOOKUP(2,1/(SRP!$B$2:$B$6&lt;=E2442)/(SRP!$C$2:$C$6&gt;=E2442),SRP!$D$2:$D$6)*(G2442/100)*(E2442/1000)),IF(AND(C2442="Wine",D2442="Fortified Wines"),SUM(LOOKUP(2,1/(SRP!$B$20:$B$23&lt;=E2442)/(SRP!$C$20:$C$23&gt;=E2442),SRP!$D$20:$D$23)*(G2442/100)*(E2442/1000)),IF(C2442="Wine",SUM(LOOKUP(2,1/(SRP!$B$15:$B$19&lt;=E2442)/(SRP!$C$15:$C$19&gt;=E2442),SRP!$D$15:$D$19)*(G2442/100)*(E2442/1000)),IF(C2442="Ready to Drink",SUM(LOOKUP(2,1/(SRP!$B$10:$B$14&lt;=E2442)/(SRP!$C$10:$C$14&gt;=E2442),SRP!$D$10:$D$14)*(G2442/100)*(E2442/1000)),0))))),2)</f>
        <v>7.07</v>
      </c>
    </row>
    <row r="2443" spans="1:11" x14ac:dyDescent="0.35">
      <c r="A2443" s="2">
        <v>31523</v>
      </c>
      <c r="B2443" s="76" t="s">
        <v>2335</v>
      </c>
      <c r="C2443" s="76" t="s">
        <v>287</v>
      </c>
      <c r="D2443" s="76" t="s">
        <v>5240</v>
      </c>
      <c r="E2443" s="76">
        <v>473</v>
      </c>
      <c r="F2443" s="76">
        <v>24</v>
      </c>
      <c r="G2443" s="77">
        <v>6.8</v>
      </c>
      <c r="H2443" s="76" t="s">
        <v>3382</v>
      </c>
      <c r="I2443" s="77">
        <v>4.8</v>
      </c>
      <c r="J2443" s="2">
        <v>1</v>
      </c>
      <c r="K2443" s="119" cm="1">
        <f t="array" ref="K2443">ROUND(IF(C2443="Beer",SUM(LOOKUP(2,1/(SRP!$B$7:$B$9&lt;=E2443)/(SRP!$C$7:$C$9&gt;=E2443),SRP!$D$7:$D$9)*(G2443/100)*(E2443/1000)),IF(C2443="Spirits",SUM(LOOKUP(2,1/(SRP!$B$2:$B$6&lt;=E2443)/(SRP!$C$2:$C$6&gt;=E2443),SRP!$D$2:$D$6)*(G2443/100)*(E2443/1000)),IF(AND(C2443="Wine",D2443="Fortified Wines"),SUM(LOOKUP(2,1/(SRP!$B$20:$B$23&lt;=E2443)/(SRP!$C$20:$C$23&gt;=E2443),SRP!$D$20:$D$23)*(G2443/100)*(E2443/1000)),IF(C2443="Wine",SUM(LOOKUP(2,1/(SRP!$B$15:$B$19&lt;=E2443)/(SRP!$C$15:$C$19&gt;=E2443),SRP!$D$15:$D$19)*(G2443/100)*(E2443/1000)),IF(C2443="Ready to Drink",SUM(LOOKUP(2,1/(SRP!$B$10:$B$14&lt;=E2443)/(SRP!$C$10:$C$14&gt;=E2443),SRP!$D$10:$D$14)*(G2443/100)*(E2443/1000)),0))))),2)</f>
        <v>2.25</v>
      </c>
    </row>
    <row r="2444" spans="1:11" x14ac:dyDescent="0.35">
      <c r="A2444" s="2">
        <v>31523</v>
      </c>
      <c r="B2444" s="76" t="s">
        <v>2335</v>
      </c>
      <c r="C2444" s="76" t="s">
        <v>287</v>
      </c>
      <c r="D2444" s="76" t="s">
        <v>5240</v>
      </c>
      <c r="E2444" s="76">
        <v>473</v>
      </c>
      <c r="F2444" s="76">
        <v>24</v>
      </c>
      <c r="G2444" s="77">
        <v>6.8</v>
      </c>
      <c r="H2444" s="76" t="s">
        <v>3382</v>
      </c>
      <c r="I2444" s="77">
        <v>4.8</v>
      </c>
      <c r="J2444" s="2">
        <v>1</v>
      </c>
      <c r="K2444" s="119" cm="1">
        <f t="array" ref="K2444">ROUND(IF(C2444="Beer",SUM(LOOKUP(2,1/(SRP!$B$7:$B$9&lt;=E2444)/(SRP!$C$7:$C$9&gt;=E2444),SRP!$D$7:$D$9)*(G2444/100)*(E2444/1000)),IF(C2444="Spirits",SUM(LOOKUP(2,1/(SRP!$B$2:$B$6&lt;=E2444)/(SRP!$C$2:$C$6&gt;=E2444),SRP!$D$2:$D$6)*(G2444/100)*(E2444/1000)),IF(AND(C2444="Wine",D2444="Fortified Wines"),SUM(LOOKUP(2,1/(SRP!$B$20:$B$23&lt;=E2444)/(SRP!$C$20:$C$23&gt;=E2444),SRP!$D$20:$D$23)*(G2444/100)*(E2444/1000)),IF(C2444="Wine",SUM(LOOKUP(2,1/(SRP!$B$15:$B$19&lt;=E2444)/(SRP!$C$15:$C$19&gt;=E2444),SRP!$D$15:$D$19)*(G2444/100)*(E2444/1000)),IF(C2444="Ready to Drink",SUM(LOOKUP(2,1/(SRP!$B$10:$B$14&lt;=E2444)/(SRP!$C$10:$C$14&gt;=E2444),SRP!$D$10:$D$14)*(G2444/100)*(E2444/1000)),0))))),2)</f>
        <v>2.25</v>
      </c>
    </row>
    <row r="2445" spans="1:11" x14ac:dyDescent="0.35">
      <c r="A2445" s="2">
        <v>31535</v>
      </c>
      <c r="B2445" s="76" t="s">
        <v>2636</v>
      </c>
      <c r="C2445" s="76" t="s">
        <v>287</v>
      </c>
      <c r="D2445" s="76" t="s">
        <v>5240</v>
      </c>
      <c r="E2445" s="76">
        <v>473</v>
      </c>
      <c r="F2445" s="76">
        <v>24</v>
      </c>
      <c r="G2445" s="77">
        <v>6.5</v>
      </c>
      <c r="H2445" s="76" t="s">
        <v>3374</v>
      </c>
      <c r="I2445" s="77">
        <v>4.1900000000000004</v>
      </c>
      <c r="J2445" s="2">
        <v>1</v>
      </c>
      <c r="K2445" s="119" cm="1">
        <f t="array" ref="K2445">ROUND(IF(C2445="Beer",SUM(LOOKUP(2,1/(SRP!$B$7:$B$9&lt;=E2445)/(SRP!$C$7:$C$9&gt;=E2445),SRP!$D$7:$D$9)*(G2445/100)*(E2445/1000)),IF(C2445="Spirits",SUM(LOOKUP(2,1/(SRP!$B$2:$B$6&lt;=E2445)/(SRP!$C$2:$C$6&gt;=E2445),SRP!$D$2:$D$6)*(G2445/100)*(E2445/1000)),IF(AND(C2445="Wine",D2445="Fortified Wines"),SUM(LOOKUP(2,1/(SRP!$B$20:$B$23&lt;=E2445)/(SRP!$C$20:$C$23&gt;=E2445),SRP!$D$20:$D$23)*(G2445/100)*(E2445/1000)),IF(C2445="Wine",SUM(LOOKUP(2,1/(SRP!$B$15:$B$19&lt;=E2445)/(SRP!$C$15:$C$19&gt;=E2445),SRP!$D$15:$D$19)*(G2445/100)*(E2445/1000)),IF(C2445="Ready to Drink",SUM(LOOKUP(2,1/(SRP!$B$10:$B$14&lt;=E2445)/(SRP!$C$10:$C$14&gt;=E2445),SRP!$D$10:$D$14)*(G2445/100)*(E2445/1000)),0))))),2)</f>
        <v>2.15</v>
      </c>
    </row>
    <row r="2446" spans="1:11" x14ac:dyDescent="0.35">
      <c r="A2446" s="2">
        <v>31535</v>
      </c>
      <c r="B2446" s="76" t="s">
        <v>2636</v>
      </c>
      <c r="C2446" s="76" t="s">
        <v>287</v>
      </c>
      <c r="D2446" s="76" t="s">
        <v>5240</v>
      </c>
      <c r="E2446" s="76">
        <v>473</v>
      </c>
      <c r="F2446" s="76">
        <v>24</v>
      </c>
      <c r="G2446" s="77">
        <v>6.5</v>
      </c>
      <c r="H2446" s="76" t="s">
        <v>3374</v>
      </c>
      <c r="I2446" s="77">
        <v>4.1900000000000004</v>
      </c>
      <c r="J2446" s="2">
        <v>1</v>
      </c>
      <c r="K2446" s="119" cm="1">
        <f t="array" ref="K2446">ROUND(IF(C2446="Beer",SUM(LOOKUP(2,1/(SRP!$B$7:$B$9&lt;=E2446)/(SRP!$C$7:$C$9&gt;=E2446),SRP!$D$7:$D$9)*(G2446/100)*(E2446/1000)),IF(C2446="Spirits",SUM(LOOKUP(2,1/(SRP!$B$2:$B$6&lt;=E2446)/(SRP!$C$2:$C$6&gt;=E2446),SRP!$D$2:$D$6)*(G2446/100)*(E2446/1000)),IF(AND(C2446="Wine",D2446="Fortified Wines"),SUM(LOOKUP(2,1/(SRP!$B$20:$B$23&lt;=E2446)/(SRP!$C$20:$C$23&gt;=E2446),SRP!$D$20:$D$23)*(G2446/100)*(E2446/1000)),IF(C2446="Wine",SUM(LOOKUP(2,1/(SRP!$B$15:$B$19&lt;=E2446)/(SRP!$C$15:$C$19&gt;=E2446),SRP!$D$15:$D$19)*(G2446/100)*(E2446/1000)),IF(C2446="Ready to Drink",SUM(LOOKUP(2,1/(SRP!$B$10:$B$14&lt;=E2446)/(SRP!$C$10:$C$14&gt;=E2446),SRP!$D$10:$D$14)*(G2446/100)*(E2446/1000)),0))))),2)</f>
        <v>2.15</v>
      </c>
    </row>
    <row r="2447" spans="1:11" x14ac:dyDescent="0.35">
      <c r="A2447" s="2">
        <v>31540</v>
      </c>
      <c r="B2447" s="76" t="s">
        <v>2336</v>
      </c>
      <c r="C2447" s="76" t="s">
        <v>286</v>
      </c>
      <c r="D2447" s="76" t="s">
        <v>5249</v>
      </c>
      <c r="E2447" s="76">
        <v>750</v>
      </c>
      <c r="F2447" s="76">
        <v>12</v>
      </c>
      <c r="G2447" s="77">
        <v>14</v>
      </c>
      <c r="H2447" s="76" t="s">
        <v>3284</v>
      </c>
      <c r="I2447" s="77">
        <v>21.79</v>
      </c>
      <c r="J2447" s="2">
        <v>1</v>
      </c>
      <c r="K2447" s="119" cm="1">
        <f t="array" ref="K2447">ROUND(IF(C2447="Beer",SUM(LOOKUP(2,1/(SRP!$B$7:$B$9&lt;=E2447)/(SRP!$C$7:$C$9&gt;=E2447),SRP!$D$7:$D$9)*(G2447/100)*(E2447/1000)),IF(C2447="Spirits",SUM(LOOKUP(2,1/(SRP!$B$2:$B$6&lt;=E2447)/(SRP!$C$2:$C$6&gt;=E2447),SRP!$D$2:$D$6)*(G2447/100)*(E2447/1000)),IF(AND(C2447="Wine",D2447="Fortified Wines"),SUM(LOOKUP(2,1/(SRP!$B$20:$B$23&lt;=E2447)/(SRP!$C$20:$C$23&gt;=E2447),SRP!$D$20:$D$23)*(G2447/100)*(E2447/1000)),IF(C2447="Wine",SUM(LOOKUP(2,1/(SRP!$B$15:$B$19&lt;=E2447)/(SRP!$C$15:$C$19&gt;=E2447),SRP!$D$15:$D$19)*(G2447/100)*(E2447/1000)),IF(C2447="Ready to Drink",SUM(LOOKUP(2,1/(SRP!$B$10:$B$14&lt;=E2447)/(SRP!$C$10:$C$14&gt;=E2447),SRP!$D$10:$D$14)*(G2447/100)*(E2447/1000)),0))))),2)</f>
        <v>7.33</v>
      </c>
    </row>
    <row r="2448" spans="1:11" x14ac:dyDescent="0.35">
      <c r="A2448" s="2">
        <v>31545</v>
      </c>
      <c r="B2448" s="76" t="s">
        <v>2210</v>
      </c>
      <c r="C2448" s="76" t="s">
        <v>287</v>
      </c>
      <c r="D2448" s="76" t="s">
        <v>5271</v>
      </c>
      <c r="E2448" s="76">
        <v>4260</v>
      </c>
      <c r="F2448" s="76">
        <v>1</v>
      </c>
      <c r="G2448" s="77">
        <v>3</v>
      </c>
      <c r="H2448" s="76" t="s">
        <v>3324</v>
      </c>
      <c r="I2448" s="77">
        <v>24.69</v>
      </c>
      <c r="J2448" s="2">
        <v>12</v>
      </c>
      <c r="K2448" s="119" cm="1">
        <f t="array" ref="K2448">ROUND(IF(C2448="Beer",SUM(LOOKUP(2,1/(SRP!$B$7:$B$9&lt;=E2448)/(SRP!$C$7:$C$9&gt;=E2448),SRP!$D$7:$D$9)*(G2448/100)*(E2448/1000)),IF(C2448="Spirits",SUM(LOOKUP(2,1/(SRP!$B$2:$B$6&lt;=E2448)/(SRP!$C$2:$C$6&gt;=E2448),SRP!$D$2:$D$6)*(G2448/100)*(E2448/1000)),IF(AND(C2448="Wine",D2448="Fortified Wines"),SUM(LOOKUP(2,1/(SRP!$B$20:$B$23&lt;=E2448)/(SRP!$C$20:$C$23&gt;=E2448),SRP!$D$20:$D$23)*(G2448/100)*(E2448/1000)),IF(C2448="Wine",SUM(LOOKUP(2,1/(SRP!$B$15:$B$19&lt;=E2448)/(SRP!$C$15:$C$19&gt;=E2448),SRP!$D$15:$D$19)*(G2448/100)*(E2448/1000)),IF(C2448="Ready to Drink",SUM(LOOKUP(2,1/(SRP!$B$10:$B$14&lt;=E2448)/(SRP!$C$10:$C$14&gt;=E2448),SRP!$D$10:$D$14)*(G2448/100)*(E2448/1000)),0))))),2)</f>
        <v>8.92</v>
      </c>
    </row>
    <row r="2449" spans="1:11" x14ac:dyDescent="0.35">
      <c r="A2449" s="2">
        <v>31545</v>
      </c>
      <c r="B2449" s="76" t="s">
        <v>2210</v>
      </c>
      <c r="C2449" s="76" t="s">
        <v>287</v>
      </c>
      <c r="D2449" s="76" t="s">
        <v>5271</v>
      </c>
      <c r="E2449" s="76">
        <v>4260</v>
      </c>
      <c r="F2449" s="76">
        <v>1</v>
      </c>
      <c r="G2449" s="77">
        <v>3</v>
      </c>
      <c r="H2449" s="76" t="s">
        <v>3324</v>
      </c>
      <c r="I2449" s="77">
        <v>24.69</v>
      </c>
      <c r="J2449" s="2">
        <v>12</v>
      </c>
      <c r="K2449" s="119" cm="1">
        <f t="array" ref="K2449">ROUND(IF(C2449="Beer",SUM(LOOKUP(2,1/(SRP!$B$7:$B$9&lt;=E2449)/(SRP!$C$7:$C$9&gt;=E2449),SRP!$D$7:$D$9)*(G2449/100)*(E2449/1000)),IF(C2449="Spirits",SUM(LOOKUP(2,1/(SRP!$B$2:$B$6&lt;=E2449)/(SRP!$C$2:$C$6&gt;=E2449),SRP!$D$2:$D$6)*(G2449/100)*(E2449/1000)),IF(AND(C2449="Wine",D2449="Fortified Wines"),SUM(LOOKUP(2,1/(SRP!$B$20:$B$23&lt;=E2449)/(SRP!$C$20:$C$23&gt;=E2449),SRP!$D$20:$D$23)*(G2449/100)*(E2449/1000)),IF(C2449="Wine",SUM(LOOKUP(2,1/(SRP!$B$15:$B$19&lt;=E2449)/(SRP!$C$15:$C$19&gt;=E2449),SRP!$D$15:$D$19)*(G2449/100)*(E2449/1000)),IF(C2449="Ready to Drink",SUM(LOOKUP(2,1/(SRP!$B$10:$B$14&lt;=E2449)/(SRP!$C$10:$C$14&gt;=E2449),SRP!$D$10:$D$14)*(G2449/100)*(E2449/1000)),0))))),2)</f>
        <v>8.92</v>
      </c>
    </row>
    <row r="2450" spans="1:11" x14ac:dyDescent="0.35">
      <c r="A2450" s="2">
        <v>31548</v>
      </c>
      <c r="B2450" s="76" t="s">
        <v>2211</v>
      </c>
      <c r="C2450" s="76" t="s">
        <v>287</v>
      </c>
      <c r="D2450" s="76" t="s">
        <v>5271</v>
      </c>
      <c r="E2450" s="76">
        <v>4092</v>
      </c>
      <c r="F2450" s="76">
        <v>1</v>
      </c>
      <c r="G2450" s="77">
        <v>3</v>
      </c>
      <c r="H2450" s="76" t="s">
        <v>3324</v>
      </c>
      <c r="I2450" s="77">
        <v>30.99</v>
      </c>
      <c r="J2450" s="2">
        <v>12</v>
      </c>
      <c r="K2450" s="119" cm="1">
        <f t="array" ref="K2450">ROUND(IF(C2450="Beer",SUM(LOOKUP(2,1/(SRP!$B$7:$B$9&lt;=E2450)/(SRP!$C$7:$C$9&gt;=E2450),SRP!$D$7:$D$9)*(G2450/100)*(E2450/1000)),IF(C2450="Spirits",SUM(LOOKUP(2,1/(SRP!$B$2:$B$6&lt;=E2450)/(SRP!$C$2:$C$6&gt;=E2450),SRP!$D$2:$D$6)*(G2450/100)*(E2450/1000)),IF(AND(C2450="Wine",D2450="Fortified Wines"),SUM(LOOKUP(2,1/(SRP!$B$20:$B$23&lt;=E2450)/(SRP!$C$20:$C$23&gt;=E2450),SRP!$D$20:$D$23)*(G2450/100)*(E2450/1000)),IF(C2450="Wine",SUM(LOOKUP(2,1/(SRP!$B$15:$B$19&lt;=E2450)/(SRP!$C$15:$C$19&gt;=E2450),SRP!$D$15:$D$19)*(G2450/100)*(E2450/1000)),IF(C2450="Ready to Drink",SUM(LOOKUP(2,1/(SRP!$B$10:$B$14&lt;=E2450)/(SRP!$C$10:$C$14&gt;=E2450),SRP!$D$10:$D$14)*(G2450/100)*(E2450/1000)),0))))),2)</f>
        <v>8.57</v>
      </c>
    </row>
    <row r="2451" spans="1:11" x14ac:dyDescent="0.35">
      <c r="A2451" s="2">
        <v>31548</v>
      </c>
      <c r="B2451" s="76" t="s">
        <v>2211</v>
      </c>
      <c r="C2451" s="76" t="s">
        <v>287</v>
      </c>
      <c r="D2451" s="76" t="s">
        <v>5271</v>
      </c>
      <c r="E2451" s="76">
        <v>4092</v>
      </c>
      <c r="F2451" s="76">
        <v>1</v>
      </c>
      <c r="G2451" s="77">
        <v>3</v>
      </c>
      <c r="H2451" s="76" t="s">
        <v>3324</v>
      </c>
      <c r="I2451" s="77">
        <v>30.99</v>
      </c>
      <c r="J2451" s="2">
        <v>12</v>
      </c>
      <c r="K2451" s="119" cm="1">
        <f t="array" ref="K2451">ROUND(IF(C2451="Beer",SUM(LOOKUP(2,1/(SRP!$B$7:$B$9&lt;=E2451)/(SRP!$C$7:$C$9&gt;=E2451),SRP!$D$7:$D$9)*(G2451/100)*(E2451/1000)),IF(C2451="Spirits",SUM(LOOKUP(2,1/(SRP!$B$2:$B$6&lt;=E2451)/(SRP!$C$2:$C$6&gt;=E2451),SRP!$D$2:$D$6)*(G2451/100)*(E2451/1000)),IF(AND(C2451="Wine",D2451="Fortified Wines"),SUM(LOOKUP(2,1/(SRP!$B$20:$B$23&lt;=E2451)/(SRP!$C$20:$C$23&gt;=E2451),SRP!$D$20:$D$23)*(G2451/100)*(E2451/1000)),IF(C2451="Wine",SUM(LOOKUP(2,1/(SRP!$B$15:$B$19&lt;=E2451)/(SRP!$C$15:$C$19&gt;=E2451),SRP!$D$15:$D$19)*(G2451/100)*(E2451/1000)),IF(C2451="Ready to Drink",SUM(LOOKUP(2,1/(SRP!$B$10:$B$14&lt;=E2451)/(SRP!$C$10:$C$14&gt;=E2451),SRP!$D$10:$D$14)*(G2451/100)*(E2451/1000)),0))))),2)</f>
        <v>8.57</v>
      </c>
    </row>
    <row r="2452" spans="1:11" x14ac:dyDescent="0.35">
      <c r="A2452" s="2">
        <v>31550</v>
      </c>
      <c r="B2452" s="76" t="s">
        <v>2212</v>
      </c>
      <c r="C2452" s="76" t="s">
        <v>287</v>
      </c>
      <c r="D2452" s="76" t="s">
        <v>5271</v>
      </c>
      <c r="E2452" s="76">
        <v>12780</v>
      </c>
      <c r="F2452" s="76">
        <v>1</v>
      </c>
      <c r="G2452" s="77">
        <v>4</v>
      </c>
      <c r="H2452" s="76" t="s">
        <v>3324</v>
      </c>
      <c r="I2452" s="77">
        <v>61.29</v>
      </c>
      <c r="J2452" s="2">
        <v>36</v>
      </c>
      <c r="K2452" s="119" cm="1">
        <f t="array" ref="K2452">ROUND(IF(C2452="Beer",SUM(LOOKUP(2,1/(SRP!$B$7:$B$9&lt;=E2452)/(SRP!$C$7:$C$9&gt;=E2452),SRP!$D$7:$D$9)*(G2452/100)*(E2452/1000)),IF(C2452="Spirits",SUM(LOOKUP(2,1/(SRP!$B$2:$B$6&lt;=E2452)/(SRP!$C$2:$C$6&gt;=E2452),SRP!$D$2:$D$6)*(G2452/100)*(E2452/1000)),IF(AND(C2452="Wine",D2452="Fortified Wines"),SUM(LOOKUP(2,1/(SRP!$B$20:$B$23&lt;=E2452)/(SRP!$C$20:$C$23&gt;=E2452),SRP!$D$20:$D$23)*(G2452/100)*(E2452/1000)),IF(C2452="Wine",SUM(LOOKUP(2,1/(SRP!$B$15:$B$19&lt;=E2452)/(SRP!$C$15:$C$19&gt;=E2452),SRP!$D$15:$D$19)*(G2452/100)*(E2452/1000)),IF(C2452="Ready to Drink",SUM(LOOKUP(2,1/(SRP!$B$10:$B$14&lt;=E2452)/(SRP!$C$10:$C$14&gt;=E2452),SRP!$D$10:$D$14)*(G2452/100)*(E2452/1000)),0))))),2)</f>
        <v>32.42</v>
      </c>
    </row>
    <row r="2453" spans="1:11" x14ac:dyDescent="0.35">
      <c r="A2453" s="2">
        <v>31550</v>
      </c>
      <c r="B2453" s="76" t="s">
        <v>2212</v>
      </c>
      <c r="C2453" s="76" t="s">
        <v>287</v>
      </c>
      <c r="D2453" s="76" t="s">
        <v>5271</v>
      </c>
      <c r="E2453" s="76">
        <v>12780</v>
      </c>
      <c r="F2453" s="76">
        <v>1</v>
      </c>
      <c r="G2453" s="77">
        <v>4</v>
      </c>
      <c r="H2453" s="76" t="s">
        <v>3324</v>
      </c>
      <c r="I2453" s="77">
        <v>61.29</v>
      </c>
      <c r="J2453" s="2">
        <v>36</v>
      </c>
      <c r="K2453" s="119" cm="1">
        <f t="array" ref="K2453">ROUND(IF(C2453="Beer",SUM(LOOKUP(2,1/(SRP!$B$7:$B$9&lt;=E2453)/(SRP!$C$7:$C$9&gt;=E2453),SRP!$D$7:$D$9)*(G2453/100)*(E2453/1000)),IF(C2453="Spirits",SUM(LOOKUP(2,1/(SRP!$B$2:$B$6&lt;=E2453)/(SRP!$C$2:$C$6&gt;=E2453),SRP!$D$2:$D$6)*(G2453/100)*(E2453/1000)),IF(AND(C2453="Wine",D2453="Fortified Wines"),SUM(LOOKUP(2,1/(SRP!$B$20:$B$23&lt;=E2453)/(SRP!$C$20:$C$23&gt;=E2453),SRP!$D$20:$D$23)*(G2453/100)*(E2453/1000)),IF(C2453="Wine",SUM(LOOKUP(2,1/(SRP!$B$15:$B$19&lt;=E2453)/(SRP!$C$15:$C$19&gt;=E2453),SRP!$D$15:$D$19)*(G2453/100)*(E2453/1000)),IF(C2453="Ready to Drink",SUM(LOOKUP(2,1/(SRP!$B$10:$B$14&lt;=E2453)/(SRP!$C$10:$C$14&gt;=E2453),SRP!$D$10:$D$14)*(G2453/100)*(E2453/1000)),0))))),2)</f>
        <v>32.42</v>
      </c>
    </row>
    <row r="2454" spans="1:11" x14ac:dyDescent="0.35">
      <c r="A2454" s="2">
        <v>31615</v>
      </c>
      <c r="B2454" s="76" t="s">
        <v>5749</v>
      </c>
      <c r="C2454" s="76" t="s">
        <v>287</v>
      </c>
      <c r="D2454" s="76" t="s">
        <v>5266</v>
      </c>
      <c r="E2454" s="76">
        <v>473</v>
      </c>
      <c r="F2454" s="76">
        <v>24</v>
      </c>
      <c r="G2454" s="77">
        <v>5</v>
      </c>
      <c r="H2454" s="76" t="s">
        <v>3370</v>
      </c>
      <c r="I2454" s="77">
        <v>4.1900000000000004</v>
      </c>
      <c r="J2454" s="2">
        <v>1</v>
      </c>
      <c r="K2454" s="119" cm="1">
        <f t="array" ref="K2454">ROUND(IF(C2454="Beer",SUM(LOOKUP(2,1/(SRP!$B$7:$B$9&lt;=E2454)/(SRP!$C$7:$C$9&gt;=E2454),SRP!$D$7:$D$9)*(G2454/100)*(E2454/1000)),IF(C2454="Spirits",SUM(LOOKUP(2,1/(SRP!$B$2:$B$6&lt;=E2454)/(SRP!$C$2:$C$6&gt;=E2454),SRP!$D$2:$D$6)*(G2454/100)*(E2454/1000)),IF(AND(C2454="Wine",D2454="Fortified Wines"),SUM(LOOKUP(2,1/(SRP!$B$20:$B$23&lt;=E2454)/(SRP!$C$20:$C$23&gt;=E2454),SRP!$D$20:$D$23)*(G2454/100)*(E2454/1000)),IF(C2454="Wine",SUM(LOOKUP(2,1/(SRP!$B$15:$B$19&lt;=E2454)/(SRP!$C$15:$C$19&gt;=E2454),SRP!$D$15:$D$19)*(G2454/100)*(E2454/1000)),IF(C2454="Ready to Drink",SUM(LOOKUP(2,1/(SRP!$B$10:$B$14&lt;=E2454)/(SRP!$C$10:$C$14&gt;=E2454),SRP!$D$10:$D$14)*(G2454/100)*(E2454/1000)),0))))),2)</f>
        <v>1.65</v>
      </c>
    </row>
    <row r="2455" spans="1:11" x14ac:dyDescent="0.35">
      <c r="A2455" s="2">
        <v>31615</v>
      </c>
      <c r="B2455" s="76" t="s">
        <v>5749</v>
      </c>
      <c r="C2455" s="76" t="s">
        <v>287</v>
      </c>
      <c r="D2455" s="76" t="s">
        <v>5266</v>
      </c>
      <c r="E2455" s="76">
        <v>473</v>
      </c>
      <c r="F2455" s="76">
        <v>24</v>
      </c>
      <c r="G2455" s="77">
        <v>5</v>
      </c>
      <c r="H2455" s="76" t="s">
        <v>3370</v>
      </c>
      <c r="I2455" s="77">
        <v>4.1900000000000004</v>
      </c>
      <c r="J2455" s="2">
        <v>1</v>
      </c>
      <c r="K2455" s="119" cm="1">
        <f t="array" ref="K2455">ROUND(IF(C2455="Beer",SUM(LOOKUP(2,1/(SRP!$B$7:$B$9&lt;=E2455)/(SRP!$C$7:$C$9&gt;=E2455),SRP!$D$7:$D$9)*(G2455/100)*(E2455/1000)),IF(C2455="Spirits",SUM(LOOKUP(2,1/(SRP!$B$2:$B$6&lt;=E2455)/(SRP!$C$2:$C$6&gt;=E2455),SRP!$D$2:$D$6)*(G2455/100)*(E2455/1000)),IF(AND(C2455="Wine",D2455="Fortified Wines"),SUM(LOOKUP(2,1/(SRP!$B$20:$B$23&lt;=E2455)/(SRP!$C$20:$C$23&gt;=E2455),SRP!$D$20:$D$23)*(G2455/100)*(E2455/1000)),IF(C2455="Wine",SUM(LOOKUP(2,1/(SRP!$B$15:$B$19&lt;=E2455)/(SRP!$C$15:$C$19&gt;=E2455),SRP!$D$15:$D$19)*(G2455/100)*(E2455/1000)),IF(C2455="Ready to Drink",SUM(LOOKUP(2,1/(SRP!$B$10:$B$14&lt;=E2455)/(SRP!$C$10:$C$14&gt;=E2455),SRP!$D$10:$D$14)*(G2455/100)*(E2455/1000)),0))))),2)</f>
        <v>1.65</v>
      </c>
    </row>
    <row r="2456" spans="1:11" x14ac:dyDescent="0.35">
      <c r="A2456" s="2">
        <v>31631</v>
      </c>
      <c r="B2456" s="76" t="s">
        <v>2440</v>
      </c>
      <c r="C2456" s="76" t="s">
        <v>287</v>
      </c>
      <c r="D2456" s="76" t="s">
        <v>5240</v>
      </c>
      <c r="E2456" s="76">
        <v>473</v>
      </c>
      <c r="F2456" s="76">
        <v>24</v>
      </c>
      <c r="G2456" s="77">
        <v>6.7</v>
      </c>
      <c r="H2456" s="76" t="s">
        <v>3355</v>
      </c>
      <c r="I2456" s="77">
        <v>4.1900000000000004</v>
      </c>
      <c r="J2456" s="2">
        <v>1</v>
      </c>
      <c r="K2456" s="119" cm="1">
        <f t="array" ref="K2456">ROUND(IF(C2456="Beer",SUM(LOOKUP(2,1/(SRP!$B$7:$B$9&lt;=E2456)/(SRP!$C$7:$C$9&gt;=E2456),SRP!$D$7:$D$9)*(G2456/100)*(E2456/1000)),IF(C2456="Spirits",SUM(LOOKUP(2,1/(SRP!$B$2:$B$6&lt;=E2456)/(SRP!$C$2:$C$6&gt;=E2456),SRP!$D$2:$D$6)*(G2456/100)*(E2456/1000)),IF(AND(C2456="Wine",D2456="Fortified Wines"),SUM(LOOKUP(2,1/(SRP!$B$20:$B$23&lt;=E2456)/(SRP!$C$20:$C$23&gt;=E2456),SRP!$D$20:$D$23)*(G2456/100)*(E2456/1000)),IF(C2456="Wine",SUM(LOOKUP(2,1/(SRP!$B$15:$B$19&lt;=E2456)/(SRP!$C$15:$C$19&gt;=E2456),SRP!$D$15:$D$19)*(G2456/100)*(E2456/1000)),IF(C2456="Ready to Drink",SUM(LOOKUP(2,1/(SRP!$B$10:$B$14&lt;=E2456)/(SRP!$C$10:$C$14&gt;=E2456),SRP!$D$10:$D$14)*(G2456/100)*(E2456/1000)),0))))),2)</f>
        <v>2.21</v>
      </c>
    </row>
    <row r="2457" spans="1:11" x14ac:dyDescent="0.35">
      <c r="A2457" s="2">
        <v>31631</v>
      </c>
      <c r="B2457" s="76" t="s">
        <v>2440</v>
      </c>
      <c r="C2457" s="76" t="s">
        <v>287</v>
      </c>
      <c r="D2457" s="76" t="s">
        <v>5240</v>
      </c>
      <c r="E2457" s="76">
        <v>473</v>
      </c>
      <c r="F2457" s="76">
        <v>24</v>
      </c>
      <c r="G2457" s="77">
        <v>6.7</v>
      </c>
      <c r="H2457" s="76" t="s">
        <v>3355</v>
      </c>
      <c r="I2457" s="77">
        <v>4.1900000000000004</v>
      </c>
      <c r="J2457" s="2">
        <v>1</v>
      </c>
      <c r="K2457" s="119" cm="1">
        <f t="array" ref="K2457">ROUND(IF(C2457="Beer",SUM(LOOKUP(2,1/(SRP!$B$7:$B$9&lt;=E2457)/(SRP!$C$7:$C$9&gt;=E2457),SRP!$D$7:$D$9)*(G2457/100)*(E2457/1000)),IF(C2457="Spirits",SUM(LOOKUP(2,1/(SRP!$B$2:$B$6&lt;=E2457)/(SRP!$C$2:$C$6&gt;=E2457),SRP!$D$2:$D$6)*(G2457/100)*(E2457/1000)),IF(AND(C2457="Wine",D2457="Fortified Wines"),SUM(LOOKUP(2,1/(SRP!$B$20:$B$23&lt;=E2457)/(SRP!$C$20:$C$23&gt;=E2457),SRP!$D$20:$D$23)*(G2457/100)*(E2457/1000)),IF(C2457="Wine",SUM(LOOKUP(2,1/(SRP!$B$15:$B$19&lt;=E2457)/(SRP!$C$15:$C$19&gt;=E2457),SRP!$D$15:$D$19)*(G2457/100)*(E2457/1000)),IF(C2457="Ready to Drink",SUM(LOOKUP(2,1/(SRP!$B$10:$B$14&lt;=E2457)/(SRP!$C$10:$C$14&gt;=E2457),SRP!$D$10:$D$14)*(G2457/100)*(E2457/1000)),0))))),2)</f>
        <v>2.21</v>
      </c>
    </row>
    <row r="2458" spans="1:11" x14ac:dyDescent="0.35">
      <c r="A2458" s="2">
        <v>31632</v>
      </c>
      <c r="B2458" s="76" t="s">
        <v>2441</v>
      </c>
      <c r="C2458" s="76" t="s">
        <v>287</v>
      </c>
      <c r="D2458" s="76" t="s">
        <v>5266</v>
      </c>
      <c r="E2458" s="76">
        <v>473</v>
      </c>
      <c r="F2458" s="76">
        <v>24</v>
      </c>
      <c r="G2458" s="77">
        <v>5.4</v>
      </c>
      <c r="H2458" s="76" t="s">
        <v>3355</v>
      </c>
      <c r="I2458" s="77">
        <v>3.74</v>
      </c>
      <c r="J2458" s="2">
        <v>1</v>
      </c>
      <c r="K2458" s="119" cm="1">
        <f t="array" ref="K2458">ROUND(IF(C2458="Beer",SUM(LOOKUP(2,1/(SRP!$B$7:$B$9&lt;=E2458)/(SRP!$C$7:$C$9&gt;=E2458),SRP!$D$7:$D$9)*(G2458/100)*(E2458/1000)),IF(C2458="Spirits",SUM(LOOKUP(2,1/(SRP!$B$2:$B$6&lt;=E2458)/(SRP!$C$2:$C$6&gt;=E2458),SRP!$D$2:$D$6)*(G2458/100)*(E2458/1000)),IF(AND(C2458="Wine",D2458="Fortified Wines"),SUM(LOOKUP(2,1/(SRP!$B$20:$B$23&lt;=E2458)/(SRP!$C$20:$C$23&gt;=E2458),SRP!$D$20:$D$23)*(G2458/100)*(E2458/1000)),IF(C2458="Wine",SUM(LOOKUP(2,1/(SRP!$B$15:$B$19&lt;=E2458)/(SRP!$C$15:$C$19&gt;=E2458),SRP!$D$15:$D$19)*(G2458/100)*(E2458/1000)),IF(C2458="Ready to Drink",SUM(LOOKUP(2,1/(SRP!$B$10:$B$14&lt;=E2458)/(SRP!$C$10:$C$14&gt;=E2458),SRP!$D$10:$D$14)*(G2458/100)*(E2458/1000)),0))))),2)</f>
        <v>1.78</v>
      </c>
    </row>
    <row r="2459" spans="1:11" x14ac:dyDescent="0.35">
      <c r="A2459" s="2">
        <v>31632</v>
      </c>
      <c r="B2459" s="76" t="s">
        <v>2441</v>
      </c>
      <c r="C2459" s="76" t="s">
        <v>287</v>
      </c>
      <c r="D2459" s="76" t="s">
        <v>5266</v>
      </c>
      <c r="E2459" s="76">
        <v>473</v>
      </c>
      <c r="F2459" s="76">
        <v>24</v>
      </c>
      <c r="G2459" s="77">
        <v>5.4</v>
      </c>
      <c r="H2459" s="76" t="s">
        <v>3355</v>
      </c>
      <c r="I2459" s="77">
        <v>3.74</v>
      </c>
      <c r="J2459" s="2">
        <v>1</v>
      </c>
      <c r="K2459" s="119" cm="1">
        <f t="array" ref="K2459">ROUND(IF(C2459="Beer",SUM(LOOKUP(2,1/(SRP!$B$7:$B$9&lt;=E2459)/(SRP!$C$7:$C$9&gt;=E2459),SRP!$D$7:$D$9)*(G2459/100)*(E2459/1000)),IF(C2459="Spirits",SUM(LOOKUP(2,1/(SRP!$B$2:$B$6&lt;=E2459)/(SRP!$C$2:$C$6&gt;=E2459),SRP!$D$2:$D$6)*(G2459/100)*(E2459/1000)),IF(AND(C2459="Wine",D2459="Fortified Wines"),SUM(LOOKUP(2,1/(SRP!$B$20:$B$23&lt;=E2459)/(SRP!$C$20:$C$23&gt;=E2459),SRP!$D$20:$D$23)*(G2459/100)*(E2459/1000)),IF(C2459="Wine",SUM(LOOKUP(2,1/(SRP!$B$15:$B$19&lt;=E2459)/(SRP!$C$15:$C$19&gt;=E2459),SRP!$D$15:$D$19)*(G2459/100)*(E2459/1000)),IF(C2459="Ready to Drink",SUM(LOOKUP(2,1/(SRP!$B$10:$B$14&lt;=E2459)/(SRP!$C$10:$C$14&gt;=E2459),SRP!$D$10:$D$14)*(G2459/100)*(E2459/1000)),0))))),2)</f>
        <v>1.78</v>
      </c>
    </row>
    <row r="2460" spans="1:11" x14ac:dyDescent="0.35">
      <c r="A2460" s="2">
        <v>31633</v>
      </c>
      <c r="B2460" s="76" t="s">
        <v>2442</v>
      </c>
      <c r="C2460" s="76" t="s">
        <v>287</v>
      </c>
      <c r="D2460" s="76" t="s">
        <v>5266</v>
      </c>
      <c r="E2460" s="76">
        <v>500</v>
      </c>
      <c r="F2460" s="76">
        <v>12</v>
      </c>
      <c r="G2460" s="77">
        <v>4.2</v>
      </c>
      <c r="H2460" s="76" t="s">
        <v>3355</v>
      </c>
      <c r="I2460" s="77">
        <v>10.76</v>
      </c>
      <c r="J2460" s="2">
        <v>1</v>
      </c>
      <c r="K2460" s="119" cm="1">
        <f t="array" ref="K2460">ROUND(IF(C2460="Beer",SUM(LOOKUP(2,1/(SRP!$B$7:$B$9&lt;=E2460)/(SRP!$C$7:$C$9&gt;=E2460),SRP!$D$7:$D$9)*(G2460/100)*(E2460/1000)),IF(C2460="Spirits",SUM(LOOKUP(2,1/(SRP!$B$2:$B$6&lt;=E2460)/(SRP!$C$2:$C$6&gt;=E2460),SRP!$D$2:$D$6)*(G2460/100)*(E2460/1000)),IF(AND(C2460="Wine",D2460="Fortified Wines"),SUM(LOOKUP(2,1/(SRP!$B$20:$B$23&lt;=E2460)/(SRP!$C$20:$C$23&gt;=E2460),SRP!$D$20:$D$23)*(G2460/100)*(E2460/1000)),IF(C2460="Wine",SUM(LOOKUP(2,1/(SRP!$B$15:$B$19&lt;=E2460)/(SRP!$C$15:$C$19&gt;=E2460),SRP!$D$15:$D$19)*(G2460/100)*(E2460/1000)),IF(C2460="Ready to Drink",SUM(LOOKUP(2,1/(SRP!$B$10:$B$14&lt;=E2460)/(SRP!$C$10:$C$14&gt;=E2460),SRP!$D$10:$D$14)*(G2460/100)*(E2460/1000)),0))))),2)</f>
        <v>1.47</v>
      </c>
    </row>
    <row r="2461" spans="1:11" x14ac:dyDescent="0.35">
      <c r="A2461" s="2">
        <v>31633</v>
      </c>
      <c r="B2461" s="76" t="s">
        <v>2442</v>
      </c>
      <c r="C2461" s="76" t="s">
        <v>287</v>
      </c>
      <c r="D2461" s="76" t="s">
        <v>5266</v>
      </c>
      <c r="E2461" s="76">
        <v>500</v>
      </c>
      <c r="F2461" s="76">
        <v>12</v>
      </c>
      <c r="G2461" s="77">
        <v>4.2</v>
      </c>
      <c r="H2461" s="76" t="s">
        <v>3355</v>
      </c>
      <c r="I2461" s="77">
        <v>10.76</v>
      </c>
      <c r="J2461" s="2">
        <v>1</v>
      </c>
      <c r="K2461" s="119" cm="1">
        <f t="array" ref="K2461">ROUND(IF(C2461="Beer",SUM(LOOKUP(2,1/(SRP!$B$7:$B$9&lt;=E2461)/(SRP!$C$7:$C$9&gt;=E2461),SRP!$D$7:$D$9)*(G2461/100)*(E2461/1000)),IF(C2461="Spirits",SUM(LOOKUP(2,1/(SRP!$B$2:$B$6&lt;=E2461)/(SRP!$C$2:$C$6&gt;=E2461),SRP!$D$2:$D$6)*(G2461/100)*(E2461/1000)),IF(AND(C2461="Wine",D2461="Fortified Wines"),SUM(LOOKUP(2,1/(SRP!$B$20:$B$23&lt;=E2461)/(SRP!$C$20:$C$23&gt;=E2461),SRP!$D$20:$D$23)*(G2461/100)*(E2461/1000)),IF(C2461="Wine",SUM(LOOKUP(2,1/(SRP!$B$15:$B$19&lt;=E2461)/(SRP!$C$15:$C$19&gt;=E2461),SRP!$D$15:$D$19)*(G2461/100)*(E2461/1000)),IF(C2461="Ready to Drink",SUM(LOOKUP(2,1/(SRP!$B$10:$B$14&lt;=E2461)/(SRP!$C$10:$C$14&gt;=E2461),SRP!$D$10:$D$14)*(G2461/100)*(E2461/1000)),0))))),2)</f>
        <v>1.47</v>
      </c>
    </row>
    <row r="2462" spans="1:11" x14ac:dyDescent="0.35">
      <c r="A2462" s="2">
        <v>31634</v>
      </c>
      <c r="B2462" s="76" t="s">
        <v>2443</v>
      </c>
      <c r="C2462" s="76" t="s">
        <v>287</v>
      </c>
      <c r="D2462" s="76" t="s">
        <v>5240</v>
      </c>
      <c r="E2462" s="76">
        <v>500</v>
      </c>
      <c r="F2462" s="76">
        <v>12</v>
      </c>
      <c r="G2462" s="77">
        <v>7.1</v>
      </c>
      <c r="H2462" s="76" t="s">
        <v>3355</v>
      </c>
      <c r="I2462" s="77">
        <v>14.88</v>
      </c>
      <c r="J2462" s="2">
        <v>1</v>
      </c>
      <c r="K2462" s="119" cm="1">
        <f t="array" ref="K2462">ROUND(IF(C2462="Beer",SUM(LOOKUP(2,1/(SRP!$B$7:$B$9&lt;=E2462)/(SRP!$C$7:$C$9&gt;=E2462),SRP!$D$7:$D$9)*(G2462/100)*(E2462/1000)),IF(C2462="Spirits",SUM(LOOKUP(2,1/(SRP!$B$2:$B$6&lt;=E2462)/(SRP!$C$2:$C$6&gt;=E2462),SRP!$D$2:$D$6)*(G2462/100)*(E2462/1000)),IF(AND(C2462="Wine",D2462="Fortified Wines"),SUM(LOOKUP(2,1/(SRP!$B$20:$B$23&lt;=E2462)/(SRP!$C$20:$C$23&gt;=E2462),SRP!$D$20:$D$23)*(G2462/100)*(E2462/1000)),IF(C2462="Wine",SUM(LOOKUP(2,1/(SRP!$B$15:$B$19&lt;=E2462)/(SRP!$C$15:$C$19&gt;=E2462),SRP!$D$15:$D$19)*(G2462/100)*(E2462/1000)),IF(C2462="Ready to Drink",SUM(LOOKUP(2,1/(SRP!$B$10:$B$14&lt;=E2462)/(SRP!$C$10:$C$14&gt;=E2462),SRP!$D$10:$D$14)*(G2462/100)*(E2462/1000)),0))))),2)</f>
        <v>2.48</v>
      </c>
    </row>
    <row r="2463" spans="1:11" x14ac:dyDescent="0.35">
      <c r="A2463" s="2">
        <v>31634</v>
      </c>
      <c r="B2463" s="76" t="s">
        <v>2443</v>
      </c>
      <c r="C2463" s="76" t="s">
        <v>287</v>
      </c>
      <c r="D2463" s="76" t="s">
        <v>5240</v>
      </c>
      <c r="E2463" s="76">
        <v>500</v>
      </c>
      <c r="F2463" s="76">
        <v>12</v>
      </c>
      <c r="G2463" s="77">
        <v>7.1</v>
      </c>
      <c r="H2463" s="76" t="s">
        <v>3355</v>
      </c>
      <c r="I2463" s="77">
        <v>14.88</v>
      </c>
      <c r="J2463" s="2">
        <v>1</v>
      </c>
      <c r="K2463" s="119" cm="1">
        <f t="array" ref="K2463">ROUND(IF(C2463="Beer",SUM(LOOKUP(2,1/(SRP!$B$7:$B$9&lt;=E2463)/(SRP!$C$7:$C$9&gt;=E2463),SRP!$D$7:$D$9)*(G2463/100)*(E2463/1000)),IF(C2463="Spirits",SUM(LOOKUP(2,1/(SRP!$B$2:$B$6&lt;=E2463)/(SRP!$C$2:$C$6&gt;=E2463),SRP!$D$2:$D$6)*(G2463/100)*(E2463/1000)),IF(AND(C2463="Wine",D2463="Fortified Wines"),SUM(LOOKUP(2,1/(SRP!$B$20:$B$23&lt;=E2463)/(SRP!$C$20:$C$23&gt;=E2463),SRP!$D$20:$D$23)*(G2463/100)*(E2463/1000)),IF(C2463="Wine",SUM(LOOKUP(2,1/(SRP!$B$15:$B$19&lt;=E2463)/(SRP!$C$15:$C$19&gt;=E2463),SRP!$D$15:$D$19)*(G2463/100)*(E2463/1000)),IF(C2463="Ready to Drink",SUM(LOOKUP(2,1/(SRP!$B$10:$B$14&lt;=E2463)/(SRP!$C$10:$C$14&gt;=E2463),SRP!$D$10:$D$14)*(G2463/100)*(E2463/1000)),0))))),2)</f>
        <v>2.48</v>
      </c>
    </row>
    <row r="2464" spans="1:11" x14ac:dyDescent="0.35">
      <c r="A2464" s="2">
        <v>31637</v>
      </c>
      <c r="B2464" s="76" t="s">
        <v>2444</v>
      </c>
      <c r="C2464" s="76" t="s">
        <v>287</v>
      </c>
      <c r="D2464" s="76" t="s">
        <v>5230</v>
      </c>
      <c r="E2464" s="76">
        <v>473</v>
      </c>
      <c r="F2464" s="76">
        <v>24</v>
      </c>
      <c r="G2464" s="77">
        <v>5.5</v>
      </c>
      <c r="H2464" s="76" t="s">
        <v>3376</v>
      </c>
      <c r="I2464" s="77">
        <v>3.94</v>
      </c>
      <c r="J2464" s="2">
        <v>1</v>
      </c>
      <c r="K2464" s="119" cm="1">
        <f t="array" ref="K2464">ROUND(IF(C2464="Beer",SUM(LOOKUP(2,1/(SRP!$B$7:$B$9&lt;=E2464)/(SRP!$C$7:$C$9&gt;=E2464),SRP!$D$7:$D$9)*(G2464/100)*(E2464/1000)),IF(C2464="Spirits",SUM(LOOKUP(2,1/(SRP!$B$2:$B$6&lt;=E2464)/(SRP!$C$2:$C$6&gt;=E2464),SRP!$D$2:$D$6)*(G2464/100)*(E2464/1000)),IF(AND(C2464="Wine",D2464="Fortified Wines"),SUM(LOOKUP(2,1/(SRP!$B$20:$B$23&lt;=E2464)/(SRP!$C$20:$C$23&gt;=E2464),SRP!$D$20:$D$23)*(G2464/100)*(E2464/1000)),IF(C2464="Wine",SUM(LOOKUP(2,1/(SRP!$B$15:$B$19&lt;=E2464)/(SRP!$C$15:$C$19&gt;=E2464),SRP!$D$15:$D$19)*(G2464/100)*(E2464/1000)),IF(C2464="Ready to Drink",SUM(LOOKUP(2,1/(SRP!$B$10:$B$14&lt;=E2464)/(SRP!$C$10:$C$14&gt;=E2464),SRP!$D$10:$D$14)*(G2464/100)*(E2464/1000)),0))))),2)</f>
        <v>1.82</v>
      </c>
    </row>
    <row r="2465" spans="1:11" x14ac:dyDescent="0.35">
      <c r="A2465" s="2">
        <v>31637</v>
      </c>
      <c r="B2465" s="76" t="s">
        <v>2444</v>
      </c>
      <c r="C2465" s="76" t="s">
        <v>287</v>
      </c>
      <c r="D2465" s="76" t="s">
        <v>5230</v>
      </c>
      <c r="E2465" s="76">
        <v>473</v>
      </c>
      <c r="F2465" s="76">
        <v>24</v>
      </c>
      <c r="G2465" s="77">
        <v>5.5</v>
      </c>
      <c r="H2465" s="76" t="s">
        <v>3376</v>
      </c>
      <c r="I2465" s="77">
        <v>3.94</v>
      </c>
      <c r="J2465" s="2">
        <v>1</v>
      </c>
      <c r="K2465" s="119" cm="1">
        <f t="array" ref="K2465">ROUND(IF(C2465="Beer",SUM(LOOKUP(2,1/(SRP!$B$7:$B$9&lt;=E2465)/(SRP!$C$7:$C$9&gt;=E2465),SRP!$D$7:$D$9)*(G2465/100)*(E2465/1000)),IF(C2465="Spirits",SUM(LOOKUP(2,1/(SRP!$B$2:$B$6&lt;=E2465)/(SRP!$C$2:$C$6&gt;=E2465),SRP!$D$2:$D$6)*(G2465/100)*(E2465/1000)),IF(AND(C2465="Wine",D2465="Fortified Wines"),SUM(LOOKUP(2,1/(SRP!$B$20:$B$23&lt;=E2465)/(SRP!$C$20:$C$23&gt;=E2465),SRP!$D$20:$D$23)*(G2465/100)*(E2465/1000)),IF(C2465="Wine",SUM(LOOKUP(2,1/(SRP!$B$15:$B$19&lt;=E2465)/(SRP!$C$15:$C$19&gt;=E2465),SRP!$D$15:$D$19)*(G2465/100)*(E2465/1000)),IF(C2465="Ready to Drink",SUM(LOOKUP(2,1/(SRP!$B$10:$B$14&lt;=E2465)/(SRP!$C$10:$C$14&gt;=E2465),SRP!$D$10:$D$14)*(G2465/100)*(E2465/1000)),0))))),2)</f>
        <v>1.82</v>
      </c>
    </row>
    <row r="2466" spans="1:11" x14ac:dyDescent="0.35">
      <c r="A2466" s="2">
        <v>31676</v>
      </c>
      <c r="B2466" s="76" t="s">
        <v>5977</v>
      </c>
      <c r="C2466" s="76" t="s">
        <v>287</v>
      </c>
      <c r="D2466" s="76" t="s">
        <v>5240</v>
      </c>
      <c r="E2466" s="76">
        <v>4260</v>
      </c>
      <c r="F2466" s="76">
        <v>1</v>
      </c>
      <c r="G2466" s="77">
        <v>6.8</v>
      </c>
      <c r="H2466" s="76" t="s">
        <v>3325</v>
      </c>
      <c r="I2466" s="77">
        <v>29.99</v>
      </c>
      <c r="J2466" s="2">
        <v>12</v>
      </c>
      <c r="K2466" s="119" cm="1">
        <f t="array" ref="K2466">ROUND(IF(C2466="Beer",SUM(LOOKUP(2,1/(SRP!$B$7:$B$9&lt;=E2466)/(SRP!$C$7:$C$9&gt;=E2466),SRP!$D$7:$D$9)*(G2466/100)*(E2466/1000)),IF(C2466="Spirits",SUM(LOOKUP(2,1/(SRP!$B$2:$B$6&lt;=E2466)/(SRP!$C$2:$C$6&gt;=E2466),SRP!$D$2:$D$6)*(G2466/100)*(E2466/1000)),IF(AND(C2466="Wine",D2466="Fortified Wines"),SUM(LOOKUP(2,1/(SRP!$B$20:$B$23&lt;=E2466)/(SRP!$C$20:$C$23&gt;=E2466),SRP!$D$20:$D$23)*(G2466/100)*(E2466/1000)),IF(C2466="Wine",SUM(LOOKUP(2,1/(SRP!$B$15:$B$19&lt;=E2466)/(SRP!$C$15:$C$19&gt;=E2466),SRP!$D$15:$D$19)*(G2466/100)*(E2466/1000)),IF(C2466="Ready to Drink",SUM(LOOKUP(2,1/(SRP!$B$10:$B$14&lt;=E2466)/(SRP!$C$10:$C$14&gt;=E2466),SRP!$D$10:$D$14)*(G2466/100)*(E2466/1000)),0))))),2)</f>
        <v>20.22</v>
      </c>
    </row>
    <row r="2467" spans="1:11" x14ac:dyDescent="0.35">
      <c r="A2467" s="2">
        <v>31676</v>
      </c>
      <c r="B2467" s="76" t="s">
        <v>5977</v>
      </c>
      <c r="C2467" s="76" t="s">
        <v>287</v>
      </c>
      <c r="D2467" s="76" t="s">
        <v>5240</v>
      </c>
      <c r="E2467" s="76">
        <v>4260</v>
      </c>
      <c r="F2467" s="76">
        <v>1</v>
      </c>
      <c r="G2467" s="77">
        <v>6.8</v>
      </c>
      <c r="H2467" s="76" t="s">
        <v>3325</v>
      </c>
      <c r="I2467" s="77">
        <v>29.99</v>
      </c>
      <c r="J2467" s="2">
        <v>12</v>
      </c>
      <c r="K2467" s="119" cm="1">
        <f t="array" ref="K2467">ROUND(IF(C2467="Beer",SUM(LOOKUP(2,1/(SRP!$B$7:$B$9&lt;=E2467)/(SRP!$C$7:$C$9&gt;=E2467),SRP!$D$7:$D$9)*(G2467/100)*(E2467/1000)),IF(C2467="Spirits",SUM(LOOKUP(2,1/(SRP!$B$2:$B$6&lt;=E2467)/(SRP!$C$2:$C$6&gt;=E2467),SRP!$D$2:$D$6)*(G2467/100)*(E2467/1000)),IF(AND(C2467="Wine",D2467="Fortified Wines"),SUM(LOOKUP(2,1/(SRP!$B$20:$B$23&lt;=E2467)/(SRP!$C$20:$C$23&gt;=E2467),SRP!$D$20:$D$23)*(G2467/100)*(E2467/1000)),IF(C2467="Wine",SUM(LOOKUP(2,1/(SRP!$B$15:$B$19&lt;=E2467)/(SRP!$C$15:$C$19&gt;=E2467),SRP!$D$15:$D$19)*(G2467/100)*(E2467/1000)),IF(C2467="Ready to Drink",SUM(LOOKUP(2,1/(SRP!$B$10:$B$14&lt;=E2467)/(SRP!$C$10:$C$14&gt;=E2467),SRP!$D$10:$D$14)*(G2467/100)*(E2467/1000)),0))))),2)</f>
        <v>20.22</v>
      </c>
    </row>
    <row r="2468" spans="1:11" x14ac:dyDescent="0.35">
      <c r="A2468" s="2">
        <v>31687</v>
      </c>
      <c r="B2468" s="76" t="s">
        <v>2171</v>
      </c>
      <c r="C2468" s="76" t="s">
        <v>287</v>
      </c>
      <c r="D2468" s="76" t="s">
        <v>5230</v>
      </c>
      <c r="E2468" s="76">
        <v>473</v>
      </c>
      <c r="F2468" s="76">
        <v>24</v>
      </c>
      <c r="G2468" s="77">
        <v>5.5</v>
      </c>
      <c r="H2468" s="76" t="s">
        <v>4409</v>
      </c>
      <c r="I2468" s="77">
        <v>4.25</v>
      </c>
      <c r="J2468" s="2">
        <v>1</v>
      </c>
      <c r="K2468" s="119" cm="1">
        <f t="array" ref="K2468">ROUND(IF(C2468="Beer",SUM(LOOKUP(2,1/(SRP!$B$7:$B$9&lt;=E2468)/(SRP!$C$7:$C$9&gt;=E2468),SRP!$D$7:$D$9)*(G2468/100)*(E2468/1000)),IF(C2468="Spirits",SUM(LOOKUP(2,1/(SRP!$B$2:$B$6&lt;=E2468)/(SRP!$C$2:$C$6&gt;=E2468),SRP!$D$2:$D$6)*(G2468/100)*(E2468/1000)),IF(AND(C2468="Wine",D2468="Fortified Wines"),SUM(LOOKUP(2,1/(SRP!$B$20:$B$23&lt;=E2468)/(SRP!$C$20:$C$23&gt;=E2468),SRP!$D$20:$D$23)*(G2468/100)*(E2468/1000)),IF(C2468="Wine",SUM(LOOKUP(2,1/(SRP!$B$15:$B$19&lt;=E2468)/(SRP!$C$15:$C$19&gt;=E2468),SRP!$D$15:$D$19)*(G2468/100)*(E2468/1000)),IF(C2468="Ready to Drink",SUM(LOOKUP(2,1/(SRP!$B$10:$B$14&lt;=E2468)/(SRP!$C$10:$C$14&gt;=E2468),SRP!$D$10:$D$14)*(G2468/100)*(E2468/1000)),0))))),2)</f>
        <v>1.82</v>
      </c>
    </row>
    <row r="2469" spans="1:11" x14ac:dyDescent="0.35">
      <c r="A2469" s="2">
        <v>31687</v>
      </c>
      <c r="B2469" s="76" t="s">
        <v>2171</v>
      </c>
      <c r="C2469" s="76" t="s">
        <v>287</v>
      </c>
      <c r="D2469" s="76" t="s">
        <v>5230</v>
      </c>
      <c r="E2469" s="76">
        <v>473</v>
      </c>
      <c r="F2469" s="76">
        <v>24</v>
      </c>
      <c r="G2469" s="77">
        <v>5.5</v>
      </c>
      <c r="H2469" s="76" t="s">
        <v>4409</v>
      </c>
      <c r="I2469" s="77">
        <v>4.25</v>
      </c>
      <c r="J2469" s="2">
        <v>1</v>
      </c>
      <c r="K2469" s="119" cm="1">
        <f t="array" ref="K2469">ROUND(IF(C2469="Beer",SUM(LOOKUP(2,1/(SRP!$B$7:$B$9&lt;=E2469)/(SRP!$C$7:$C$9&gt;=E2469),SRP!$D$7:$D$9)*(G2469/100)*(E2469/1000)),IF(C2469="Spirits",SUM(LOOKUP(2,1/(SRP!$B$2:$B$6&lt;=E2469)/(SRP!$C$2:$C$6&gt;=E2469),SRP!$D$2:$D$6)*(G2469/100)*(E2469/1000)),IF(AND(C2469="Wine",D2469="Fortified Wines"),SUM(LOOKUP(2,1/(SRP!$B$20:$B$23&lt;=E2469)/(SRP!$C$20:$C$23&gt;=E2469),SRP!$D$20:$D$23)*(G2469/100)*(E2469/1000)),IF(C2469="Wine",SUM(LOOKUP(2,1/(SRP!$B$15:$B$19&lt;=E2469)/(SRP!$C$15:$C$19&gt;=E2469),SRP!$D$15:$D$19)*(G2469/100)*(E2469/1000)),IF(C2469="Ready to Drink",SUM(LOOKUP(2,1/(SRP!$B$10:$B$14&lt;=E2469)/(SRP!$C$10:$C$14&gt;=E2469),SRP!$D$10:$D$14)*(G2469/100)*(E2469/1000)),0))))),2)</f>
        <v>1.82</v>
      </c>
    </row>
    <row r="2470" spans="1:11" x14ac:dyDescent="0.35">
      <c r="A2470" s="2">
        <v>31694</v>
      </c>
      <c r="B2470" s="76" t="s">
        <v>3063</v>
      </c>
      <c r="C2470" s="76" t="s">
        <v>287</v>
      </c>
      <c r="D2470" s="76" t="s">
        <v>5292</v>
      </c>
      <c r="E2470" s="76">
        <v>473</v>
      </c>
      <c r="F2470" s="76">
        <v>24</v>
      </c>
      <c r="G2470" s="77">
        <v>5.5</v>
      </c>
      <c r="H2470" s="76" t="s">
        <v>6374</v>
      </c>
      <c r="I2470" s="77">
        <v>3.89</v>
      </c>
      <c r="J2470" s="2">
        <v>1</v>
      </c>
      <c r="K2470" s="119" cm="1">
        <f t="array" ref="K2470">ROUND(IF(C2470="Beer",SUM(LOOKUP(2,1/(SRP!$B$7:$B$9&lt;=E2470)/(SRP!$C$7:$C$9&gt;=E2470),SRP!$D$7:$D$9)*(G2470/100)*(E2470/1000)),IF(C2470="Spirits",SUM(LOOKUP(2,1/(SRP!$B$2:$B$6&lt;=E2470)/(SRP!$C$2:$C$6&gt;=E2470),SRP!$D$2:$D$6)*(G2470/100)*(E2470/1000)),IF(AND(C2470="Wine",D2470="Fortified Wines"),SUM(LOOKUP(2,1/(SRP!$B$20:$B$23&lt;=E2470)/(SRP!$C$20:$C$23&gt;=E2470),SRP!$D$20:$D$23)*(G2470/100)*(E2470/1000)),IF(C2470="Wine",SUM(LOOKUP(2,1/(SRP!$B$15:$B$19&lt;=E2470)/(SRP!$C$15:$C$19&gt;=E2470),SRP!$D$15:$D$19)*(G2470/100)*(E2470/1000)),IF(C2470="Ready to Drink",SUM(LOOKUP(2,1/(SRP!$B$10:$B$14&lt;=E2470)/(SRP!$C$10:$C$14&gt;=E2470),SRP!$D$10:$D$14)*(G2470/100)*(E2470/1000)),0))))),2)</f>
        <v>1.82</v>
      </c>
    </row>
    <row r="2471" spans="1:11" x14ac:dyDescent="0.35">
      <c r="A2471" s="2">
        <v>31694</v>
      </c>
      <c r="B2471" s="76" t="s">
        <v>3063</v>
      </c>
      <c r="C2471" s="76" t="s">
        <v>287</v>
      </c>
      <c r="D2471" s="76" t="s">
        <v>5292</v>
      </c>
      <c r="E2471" s="76">
        <v>473</v>
      </c>
      <c r="F2471" s="76">
        <v>24</v>
      </c>
      <c r="G2471" s="77">
        <v>5.5</v>
      </c>
      <c r="H2471" s="76" t="s">
        <v>6374</v>
      </c>
      <c r="I2471" s="77">
        <v>3.89</v>
      </c>
      <c r="J2471" s="2">
        <v>1</v>
      </c>
      <c r="K2471" s="119" cm="1">
        <f t="array" ref="K2471">ROUND(IF(C2471="Beer",SUM(LOOKUP(2,1/(SRP!$B$7:$B$9&lt;=E2471)/(SRP!$C$7:$C$9&gt;=E2471),SRP!$D$7:$D$9)*(G2471/100)*(E2471/1000)),IF(C2471="Spirits",SUM(LOOKUP(2,1/(SRP!$B$2:$B$6&lt;=E2471)/(SRP!$C$2:$C$6&gt;=E2471),SRP!$D$2:$D$6)*(G2471/100)*(E2471/1000)),IF(AND(C2471="Wine",D2471="Fortified Wines"),SUM(LOOKUP(2,1/(SRP!$B$20:$B$23&lt;=E2471)/(SRP!$C$20:$C$23&gt;=E2471),SRP!$D$20:$D$23)*(G2471/100)*(E2471/1000)),IF(C2471="Wine",SUM(LOOKUP(2,1/(SRP!$B$15:$B$19&lt;=E2471)/(SRP!$C$15:$C$19&gt;=E2471),SRP!$D$15:$D$19)*(G2471/100)*(E2471/1000)),IF(C2471="Ready to Drink",SUM(LOOKUP(2,1/(SRP!$B$10:$B$14&lt;=E2471)/(SRP!$C$10:$C$14&gt;=E2471),SRP!$D$10:$D$14)*(G2471/100)*(E2471/1000)),0))))),2)</f>
        <v>1.82</v>
      </c>
    </row>
    <row r="2472" spans="1:11" x14ac:dyDescent="0.35">
      <c r="A2472" s="2">
        <v>31696</v>
      </c>
      <c r="B2472" s="76" t="s">
        <v>3400</v>
      </c>
      <c r="C2472" s="76" t="s">
        <v>285</v>
      </c>
      <c r="D2472" s="76" t="s">
        <v>6932</v>
      </c>
      <c r="E2472" s="76">
        <v>750</v>
      </c>
      <c r="F2472" s="76">
        <v>6</v>
      </c>
      <c r="G2472" s="77">
        <v>50</v>
      </c>
      <c r="H2472" s="76" t="s">
        <v>3282</v>
      </c>
      <c r="I2472" s="77">
        <v>124.99</v>
      </c>
      <c r="J2472" s="2">
        <v>1</v>
      </c>
      <c r="K2472" s="119" cm="1">
        <f t="array" ref="K2472">ROUND(IF(C2472="Beer",SUM(LOOKUP(2,1/(SRP!$B$7:$B$9&lt;=E2472)/(SRP!$C$7:$C$9&gt;=E2472),SRP!$D$7:$D$9)*(G2472/100)*(E2472/1000)),IF(C2472="Spirits",SUM(LOOKUP(2,1/(SRP!$B$2:$B$6&lt;=E2472)/(SRP!$C$2:$C$6&gt;=E2472),SRP!$D$2:$D$6)*(G2472/100)*(E2472/1000)),IF(AND(C2472="Wine",D2472="Fortified Wines"),SUM(LOOKUP(2,1/(SRP!$B$20:$B$23&lt;=E2472)/(SRP!$C$20:$C$23&gt;=E2472),SRP!$D$20:$D$23)*(G2472/100)*(E2472/1000)),IF(C2472="Wine",SUM(LOOKUP(2,1/(SRP!$B$15:$B$19&lt;=E2472)/(SRP!$C$15:$C$19&gt;=E2472),SRP!$D$15:$D$19)*(G2472/100)*(E2472/1000)),IF(C2472="Ready to Drink",SUM(LOOKUP(2,1/(SRP!$B$10:$B$14&lt;=E2472)/(SRP!$C$10:$C$14&gt;=E2472),SRP!$D$10:$D$14)*(G2472/100)*(E2472/1000)),0))))),2)</f>
        <v>26.18</v>
      </c>
    </row>
    <row r="2473" spans="1:11" x14ac:dyDescent="0.35">
      <c r="A2473" s="2">
        <v>31715</v>
      </c>
      <c r="B2473" s="76" t="s">
        <v>2291</v>
      </c>
      <c r="C2473" s="76" t="s">
        <v>286</v>
      </c>
      <c r="D2473" s="76" t="s">
        <v>5253</v>
      </c>
      <c r="E2473" s="76">
        <v>750</v>
      </c>
      <c r="F2473" s="76">
        <v>12</v>
      </c>
      <c r="G2473" s="77">
        <v>12</v>
      </c>
      <c r="H2473" s="76" t="s">
        <v>3318</v>
      </c>
      <c r="I2473" s="77">
        <v>17.989999999999998</v>
      </c>
      <c r="J2473" s="2">
        <v>1</v>
      </c>
      <c r="K2473" s="119" cm="1">
        <f t="array" ref="K2473">ROUND(IF(C2473="Beer",SUM(LOOKUP(2,1/(SRP!$B$7:$B$9&lt;=E2473)/(SRP!$C$7:$C$9&gt;=E2473),SRP!$D$7:$D$9)*(G2473/100)*(E2473/1000)),IF(C2473="Spirits",SUM(LOOKUP(2,1/(SRP!$B$2:$B$6&lt;=E2473)/(SRP!$C$2:$C$6&gt;=E2473),SRP!$D$2:$D$6)*(G2473/100)*(E2473/1000)),IF(AND(C2473="Wine",D2473="Fortified Wines"),SUM(LOOKUP(2,1/(SRP!$B$20:$B$23&lt;=E2473)/(SRP!$C$20:$C$23&gt;=E2473),SRP!$D$20:$D$23)*(G2473/100)*(E2473/1000)),IF(C2473="Wine",SUM(LOOKUP(2,1/(SRP!$B$15:$B$19&lt;=E2473)/(SRP!$C$15:$C$19&gt;=E2473),SRP!$D$15:$D$19)*(G2473/100)*(E2473/1000)),IF(C2473="Ready to Drink",SUM(LOOKUP(2,1/(SRP!$B$10:$B$14&lt;=E2473)/(SRP!$C$10:$C$14&gt;=E2473),SRP!$D$10:$D$14)*(G2473/100)*(E2473/1000)),0))))),2)</f>
        <v>6.28</v>
      </c>
    </row>
    <row r="2474" spans="1:11" x14ac:dyDescent="0.35">
      <c r="A2474" s="2">
        <v>31757</v>
      </c>
      <c r="B2474" s="76" t="s">
        <v>5017</v>
      </c>
      <c r="C2474" s="76" t="s">
        <v>287</v>
      </c>
      <c r="D2474" s="76" t="s">
        <v>5292</v>
      </c>
      <c r="E2474" s="76">
        <v>473</v>
      </c>
      <c r="F2474" s="76">
        <v>24</v>
      </c>
      <c r="G2474" s="77">
        <v>5</v>
      </c>
      <c r="H2474" s="76" t="s">
        <v>3387</v>
      </c>
      <c r="I2474" s="77">
        <v>4.49</v>
      </c>
      <c r="J2474" s="2">
        <v>1</v>
      </c>
      <c r="K2474" s="119" cm="1">
        <f t="array" ref="K2474">ROUND(IF(C2474="Beer",SUM(LOOKUP(2,1/(SRP!$B$7:$B$9&lt;=E2474)/(SRP!$C$7:$C$9&gt;=E2474),SRP!$D$7:$D$9)*(G2474/100)*(E2474/1000)),IF(C2474="Spirits",SUM(LOOKUP(2,1/(SRP!$B$2:$B$6&lt;=E2474)/(SRP!$C$2:$C$6&gt;=E2474),SRP!$D$2:$D$6)*(G2474/100)*(E2474/1000)),IF(AND(C2474="Wine",D2474="Fortified Wines"),SUM(LOOKUP(2,1/(SRP!$B$20:$B$23&lt;=E2474)/(SRP!$C$20:$C$23&gt;=E2474),SRP!$D$20:$D$23)*(G2474/100)*(E2474/1000)),IF(C2474="Wine",SUM(LOOKUP(2,1/(SRP!$B$15:$B$19&lt;=E2474)/(SRP!$C$15:$C$19&gt;=E2474),SRP!$D$15:$D$19)*(G2474/100)*(E2474/1000)),IF(C2474="Ready to Drink",SUM(LOOKUP(2,1/(SRP!$B$10:$B$14&lt;=E2474)/(SRP!$C$10:$C$14&gt;=E2474),SRP!$D$10:$D$14)*(G2474/100)*(E2474/1000)),0))))),2)</f>
        <v>1.65</v>
      </c>
    </row>
    <row r="2475" spans="1:11" x14ac:dyDescent="0.35">
      <c r="A2475" s="2">
        <v>31757</v>
      </c>
      <c r="B2475" s="76" t="s">
        <v>5017</v>
      </c>
      <c r="C2475" s="76" t="s">
        <v>287</v>
      </c>
      <c r="D2475" s="76" t="s">
        <v>5292</v>
      </c>
      <c r="E2475" s="76">
        <v>473</v>
      </c>
      <c r="F2475" s="76">
        <v>24</v>
      </c>
      <c r="G2475" s="77">
        <v>5</v>
      </c>
      <c r="H2475" s="76" t="s">
        <v>3387</v>
      </c>
      <c r="I2475" s="77">
        <v>4.49</v>
      </c>
      <c r="J2475" s="2">
        <v>1</v>
      </c>
      <c r="K2475" s="119" cm="1">
        <f t="array" ref="K2475">ROUND(IF(C2475="Beer",SUM(LOOKUP(2,1/(SRP!$B$7:$B$9&lt;=E2475)/(SRP!$C$7:$C$9&gt;=E2475),SRP!$D$7:$D$9)*(G2475/100)*(E2475/1000)),IF(C2475="Spirits",SUM(LOOKUP(2,1/(SRP!$B$2:$B$6&lt;=E2475)/(SRP!$C$2:$C$6&gt;=E2475),SRP!$D$2:$D$6)*(G2475/100)*(E2475/1000)),IF(AND(C2475="Wine",D2475="Fortified Wines"),SUM(LOOKUP(2,1/(SRP!$B$20:$B$23&lt;=E2475)/(SRP!$C$20:$C$23&gt;=E2475),SRP!$D$20:$D$23)*(G2475/100)*(E2475/1000)),IF(C2475="Wine",SUM(LOOKUP(2,1/(SRP!$B$15:$B$19&lt;=E2475)/(SRP!$C$15:$C$19&gt;=E2475),SRP!$D$15:$D$19)*(G2475/100)*(E2475/1000)),IF(C2475="Ready to Drink",SUM(LOOKUP(2,1/(SRP!$B$10:$B$14&lt;=E2475)/(SRP!$C$10:$C$14&gt;=E2475),SRP!$D$10:$D$14)*(G2475/100)*(E2475/1000)),0))))),2)</f>
        <v>1.65</v>
      </c>
    </row>
    <row r="2476" spans="1:11" x14ac:dyDescent="0.35">
      <c r="A2476" s="2">
        <v>31768</v>
      </c>
      <c r="B2476" s="76" t="s">
        <v>5978</v>
      </c>
      <c r="C2476" s="76" t="s">
        <v>286</v>
      </c>
      <c r="D2476" s="76" t="s">
        <v>5236</v>
      </c>
      <c r="E2476" s="76">
        <v>750</v>
      </c>
      <c r="F2476" s="76">
        <v>12</v>
      </c>
      <c r="G2476" s="77">
        <v>12.5</v>
      </c>
      <c r="H2476" s="76" t="s">
        <v>3303</v>
      </c>
      <c r="I2476" s="77">
        <v>12.99</v>
      </c>
      <c r="J2476" s="2">
        <v>1</v>
      </c>
      <c r="K2476" s="119" cm="1">
        <f t="array" ref="K2476">ROUND(IF(C2476="Beer",SUM(LOOKUP(2,1/(SRP!$B$7:$B$9&lt;=E2476)/(SRP!$C$7:$C$9&gt;=E2476),SRP!$D$7:$D$9)*(G2476/100)*(E2476/1000)),IF(C2476="Spirits",SUM(LOOKUP(2,1/(SRP!$B$2:$B$6&lt;=E2476)/(SRP!$C$2:$C$6&gt;=E2476),SRP!$D$2:$D$6)*(G2476/100)*(E2476/1000)),IF(AND(C2476="Wine",D2476="Fortified Wines"),SUM(LOOKUP(2,1/(SRP!$B$20:$B$23&lt;=E2476)/(SRP!$C$20:$C$23&gt;=E2476),SRP!$D$20:$D$23)*(G2476/100)*(E2476/1000)),IF(C2476="Wine",SUM(LOOKUP(2,1/(SRP!$B$15:$B$19&lt;=E2476)/(SRP!$C$15:$C$19&gt;=E2476),SRP!$D$15:$D$19)*(G2476/100)*(E2476/1000)),IF(C2476="Ready to Drink",SUM(LOOKUP(2,1/(SRP!$B$10:$B$14&lt;=E2476)/(SRP!$C$10:$C$14&gt;=E2476),SRP!$D$10:$D$14)*(G2476/100)*(E2476/1000)),0))))),2)</f>
        <v>6.54</v>
      </c>
    </row>
    <row r="2477" spans="1:11" x14ac:dyDescent="0.35">
      <c r="A2477" s="2">
        <v>31769</v>
      </c>
      <c r="B2477" s="76" t="s">
        <v>2387</v>
      </c>
      <c r="C2477" s="76" t="s">
        <v>287</v>
      </c>
      <c r="D2477" s="76" t="s">
        <v>5240</v>
      </c>
      <c r="E2477" s="76">
        <v>750</v>
      </c>
      <c r="F2477" s="76">
        <v>12</v>
      </c>
      <c r="G2477" s="77">
        <v>7</v>
      </c>
      <c r="H2477" s="76" t="s">
        <v>3376</v>
      </c>
      <c r="I2477" s="77">
        <v>13.74</v>
      </c>
      <c r="J2477" s="2">
        <v>1</v>
      </c>
      <c r="K2477" s="119" cm="1">
        <f t="array" ref="K2477">ROUND(IF(C2477="Beer",SUM(LOOKUP(2,1/(SRP!$B$7:$B$9&lt;=E2477)/(SRP!$C$7:$C$9&gt;=E2477),SRP!$D$7:$D$9)*(G2477/100)*(E2477/1000)),IF(C2477="Spirits",SUM(LOOKUP(2,1/(SRP!$B$2:$B$6&lt;=E2477)/(SRP!$C$2:$C$6&gt;=E2477),SRP!$D$2:$D$6)*(G2477/100)*(E2477/1000)),IF(AND(C2477="Wine",D2477="Fortified Wines"),SUM(LOOKUP(2,1/(SRP!$B$20:$B$23&lt;=E2477)/(SRP!$C$20:$C$23&gt;=E2477),SRP!$D$20:$D$23)*(G2477/100)*(E2477/1000)),IF(C2477="Wine",SUM(LOOKUP(2,1/(SRP!$B$15:$B$19&lt;=E2477)/(SRP!$C$15:$C$19&gt;=E2477),SRP!$D$15:$D$19)*(G2477/100)*(E2477/1000)),IF(C2477="Ready to Drink",SUM(LOOKUP(2,1/(SRP!$B$10:$B$14&lt;=E2477)/(SRP!$C$10:$C$14&gt;=E2477),SRP!$D$10:$D$14)*(G2477/100)*(E2477/1000)),0))))),2)</f>
        <v>3.67</v>
      </c>
    </row>
    <row r="2478" spans="1:11" x14ac:dyDescent="0.35">
      <c r="A2478" s="2">
        <v>31769</v>
      </c>
      <c r="B2478" s="76" t="s">
        <v>2387</v>
      </c>
      <c r="C2478" s="76" t="s">
        <v>287</v>
      </c>
      <c r="D2478" s="76" t="s">
        <v>5240</v>
      </c>
      <c r="E2478" s="76">
        <v>750</v>
      </c>
      <c r="F2478" s="76">
        <v>12</v>
      </c>
      <c r="G2478" s="77">
        <v>7</v>
      </c>
      <c r="H2478" s="76" t="s">
        <v>3376</v>
      </c>
      <c r="I2478" s="77">
        <v>13.74</v>
      </c>
      <c r="J2478" s="2">
        <v>1</v>
      </c>
      <c r="K2478" s="119" cm="1">
        <f t="array" ref="K2478">ROUND(IF(C2478="Beer",SUM(LOOKUP(2,1/(SRP!$B$7:$B$9&lt;=E2478)/(SRP!$C$7:$C$9&gt;=E2478),SRP!$D$7:$D$9)*(G2478/100)*(E2478/1000)),IF(C2478="Spirits",SUM(LOOKUP(2,1/(SRP!$B$2:$B$6&lt;=E2478)/(SRP!$C$2:$C$6&gt;=E2478),SRP!$D$2:$D$6)*(G2478/100)*(E2478/1000)),IF(AND(C2478="Wine",D2478="Fortified Wines"),SUM(LOOKUP(2,1/(SRP!$B$20:$B$23&lt;=E2478)/(SRP!$C$20:$C$23&gt;=E2478),SRP!$D$20:$D$23)*(G2478/100)*(E2478/1000)),IF(C2478="Wine",SUM(LOOKUP(2,1/(SRP!$B$15:$B$19&lt;=E2478)/(SRP!$C$15:$C$19&gt;=E2478),SRP!$D$15:$D$19)*(G2478/100)*(E2478/1000)),IF(C2478="Ready to Drink",SUM(LOOKUP(2,1/(SRP!$B$10:$B$14&lt;=E2478)/(SRP!$C$10:$C$14&gt;=E2478),SRP!$D$10:$D$14)*(G2478/100)*(E2478/1000)),0))))),2)</f>
        <v>3.67</v>
      </c>
    </row>
    <row r="2479" spans="1:11" x14ac:dyDescent="0.35">
      <c r="A2479" s="2">
        <v>31777</v>
      </c>
      <c r="B2479" s="76" t="s">
        <v>2388</v>
      </c>
      <c r="C2479" s="76" t="s">
        <v>286</v>
      </c>
      <c r="D2479" s="76" t="s">
        <v>5276</v>
      </c>
      <c r="E2479" s="76">
        <v>750</v>
      </c>
      <c r="F2479" s="76">
        <v>12</v>
      </c>
      <c r="G2479" s="77">
        <v>14</v>
      </c>
      <c r="H2479" s="76" t="s">
        <v>3288</v>
      </c>
      <c r="I2479" s="77">
        <v>23.99</v>
      </c>
      <c r="J2479" s="2">
        <v>1</v>
      </c>
      <c r="K2479" s="119" cm="1">
        <f t="array" ref="K2479">ROUND(IF(C2479="Beer",SUM(LOOKUP(2,1/(SRP!$B$7:$B$9&lt;=E2479)/(SRP!$C$7:$C$9&gt;=E2479),SRP!$D$7:$D$9)*(G2479/100)*(E2479/1000)),IF(C2479="Spirits",SUM(LOOKUP(2,1/(SRP!$B$2:$B$6&lt;=E2479)/(SRP!$C$2:$C$6&gt;=E2479),SRP!$D$2:$D$6)*(G2479/100)*(E2479/1000)),IF(AND(C2479="Wine",D2479="Fortified Wines"),SUM(LOOKUP(2,1/(SRP!$B$20:$B$23&lt;=E2479)/(SRP!$C$20:$C$23&gt;=E2479),SRP!$D$20:$D$23)*(G2479/100)*(E2479/1000)),IF(C2479="Wine",SUM(LOOKUP(2,1/(SRP!$B$15:$B$19&lt;=E2479)/(SRP!$C$15:$C$19&gt;=E2479),SRP!$D$15:$D$19)*(G2479/100)*(E2479/1000)),IF(C2479="Ready to Drink",SUM(LOOKUP(2,1/(SRP!$B$10:$B$14&lt;=E2479)/(SRP!$C$10:$C$14&gt;=E2479),SRP!$D$10:$D$14)*(G2479/100)*(E2479/1000)),0))))),2)</f>
        <v>7.33</v>
      </c>
    </row>
    <row r="2480" spans="1:11" x14ac:dyDescent="0.35">
      <c r="A2480" s="2">
        <v>31779</v>
      </c>
      <c r="B2480" s="76" t="s">
        <v>2362</v>
      </c>
      <c r="C2480" s="76" t="s">
        <v>287</v>
      </c>
      <c r="D2480" s="76" t="s">
        <v>5266</v>
      </c>
      <c r="E2480" s="76">
        <v>473</v>
      </c>
      <c r="F2480" s="76">
        <v>24</v>
      </c>
      <c r="G2480" s="77">
        <v>4.5</v>
      </c>
      <c r="H2480" s="76" t="s">
        <v>3380</v>
      </c>
      <c r="I2480" s="77">
        <v>3.75</v>
      </c>
      <c r="J2480" s="2">
        <v>1</v>
      </c>
      <c r="K2480" s="119" cm="1">
        <f t="array" ref="K2480">ROUND(IF(C2480="Beer",SUM(LOOKUP(2,1/(SRP!$B$7:$B$9&lt;=E2480)/(SRP!$C$7:$C$9&gt;=E2480),SRP!$D$7:$D$9)*(G2480/100)*(E2480/1000)),IF(C2480="Spirits",SUM(LOOKUP(2,1/(SRP!$B$2:$B$6&lt;=E2480)/(SRP!$C$2:$C$6&gt;=E2480),SRP!$D$2:$D$6)*(G2480/100)*(E2480/1000)),IF(AND(C2480="Wine",D2480="Fortified Wines"),SUM(LOOKUP(2,1/(SRP!$B$20:$B$23&lt;=E2480)/(SRP!$C$20:$C$23&gt;=E2480),SRP!$D$20:$D$23)*(G2480/100)*(E2480/1000)),IF(C2480="Wine",SUM(LOOKUP(2,1/(SRP!$B$15:$B$19&lt;=E2480)/(SRP!$C$15:$C$19&gt;=E2480),SRP!$D$15:$D$19)*(G2480/100)*(E2480/1000)),IF(C2480="Ready to Drink",SUM(LOOKUP(2,1/(SRP!$B$10:$B$14&lt;=E2480)/(SRP!$C$10:$C$14&gt;=E2480),SRP!$D$10:$D$14)*(G2480/100)*(E2480/1000)),0))))),2)</f>
        <v>1.49</v>
      </c>
    </row>
    <row r="2481" spans="1:11" x14ac:dyDescent="0.35">
      <c r="A2481" s="2">
        <v>31779</v>
      </c>
      <c r="B2481" s="76" t="s">
        <v>2362</v>
      </c>
      <c r="C2481" s="76" t="s">
        <v>287</v>
      </c>
      <c r="D2481" s="76" t="s">
        <v>5266</v>
      </c>
      <c r="E2481" s="76">
        <v>473</v>
      </c>
      <c r="F2481" s="76">
        <v>24</v>
      </c>
      <c r="G2481" s="77">
        <v>4.5</v>
      </c>
      <c r="H2481" s="76" t="s">
        <v>3380</v>
      </c>
      <c r="I2481" s="77">
        <v>3.75</v>
      </c>
      <c r="J2481" s="2">
        <v>1</v>
      </c>
      <c r="K2481" s="119" cm="1">
        <f t="array" ref="K2481">ROUND(IF(C2481="Beer",SUM(LOOKUP(2,1/(SRP!$B$7:$B$9&lt;=E2481)/(SRP!$C$7:$C$9&gt;=E2481),SRP!$D$7:$D$9)*(G2481/100)*(E2481/1000)),IF(C2481="Spirits",SUM(LOOKUP(2,1/(SRP!$B$2:$B$6&lt;=E2481)/(SRP!$C$2:$C$6&gt;=E2481),SRP!$D$2:$D$6)*(G2481/100)*(E2481/1000)),IF(AND(C2481="Wine",D2481="Fortified Wines"),SUM(LOOKUP(2,1/(SRP!$B$20:$B$23&lt;=E2481)/(SRP!$C$20:$C$23&gt;=E2481),SRP!$D$20:$D$23)*(G2481/100)*(E2481/1000)),IF(C2481="Wine",SUM(LOOKUP(2,1/(SRP!$B$15:$B$19&lt;=E2481)/(SRP!$C$15:$C$19&gt;=E2481),SRP!$D$15:$D$19)*(G2481/100)*(E2481/1000)),IF(C2481="Ready to Drink",SUM(LOOKUP(2,1/(SRP!$B$10:$B$14&lt;=E2481)/(SRP!$C$10:$C$14&gt;=E2481),SRP!$D$10:$D$14)*(G2481/100)*(E2481/1000)),0))))),2)</f>
        <v>1.49</v>
      </c>
    </row>
    <row r="2482" spans="1:11" x14ac:dyDescent="0.35">
      <c r="A2482" s="2">
        <v>31784</v>
      </c>
      <c r="B2482" s="76" t="s">
        <v>2389</v>
      </c>
      <c r="C2482" s="76" t="s">
        <v>286</v>
      </c>
      <c r="D2482" s="76" t="s">
        <v>5236</v>
      </c>
      <c r="E2482" s="76">
        <v>750</v>
      </c>
      <c r="F2482" s="76">
        <v>12</v>
      </c>
      <c r="G2482" s="77">
        <v>13</v>
      </c>
      <c r="H2482" s="76" t="s">
        <v>3326</v>
      </c>
      <c r="I2482" s="77">
        <v>15.49</v>
      </c>
      <c r="J2482" s="2">
        <v>1</v>
      </c>
      <c r="K2482" s="119" cm="1">
        <f t="array" ref="K2482">ROUND(IF(C2482="Beer",SUM(LOOKUP(2,1/(SRP!$B$7:$B$9&lt;=E2482)/(SRP!$C$7:$C$9&gt;=E2482),SRP!$D$7:$D$9)*(G2482/100)*(E2482/1000)),IF(C2482="Spirits",SUM(LOOKUP(2,1/(SRP!$B$2:$B$6&lt;=E2482)/(SRP!$C$2:$C$6&gt;=E2482),SRP!$D$2:$D$6)*(G2482/100)*(E2482/1000)),IF(AND(C2482="Wine",D2482="Fortified Wines"),SUM(LOOKUP(2,1/(SRP!$B$20:$B$23&lt;=E2482)/(SRP!$C$20:$C$23&gt;=E2482),SRP!$D$20:$D$23)*(G2482/100)*(E2482/1000)),IF(C2482="Wine",SUM(LOOKUP(2,1/(SRP!$B$15:$B$19&lt;=E2482)/(SRP!$C$15:$C$19&gt;=E2482),SRP!$D$15:$D$19)*(G2482/100)*(E2482/1000)),IF(C2482="Ready to Drink",SUM(LOOKUP(2,1/(SRP!$B$10:$B$14&lt;=E2482)/(SRP!$C$10:$C$14&gt;=E2482),SRP!$D$10:$D$14)*(G2482/100)*(E2482/1000)),0))))),2)</f>
        <v>6.81</v>
      </c>
    </row>
    <row r="2483" spans="1:11" x14ac:dyDescent="0.35">
      <c r="A2483" s="2">
        <v>31796</v>
      </c>
      <c r="B2483" s="76" t="s">
        <v>4039</v>
      </c>
      <c r="C2483" s="76" t="s">
        <v>286</v>
      </c>
      <c r="D2483" s="76" t="s">
        <v>5276</v>
      </c>
      <c r="E2483" s="76">
        <v>750</v>
      </c>
      <c r="F2483" s="76">
        <v>6</v>
      </c>
      <c r="G2483" s="77">
        <v>13.5</v>
      </c>
      <c r="H2483" s="76" t="s">
        <v>3288</v>
      </c>
      <c r="I2483" s="77">
        <v>44.99</v>
      </c>
      <c r="J2483" s="2">
        <v>1</v>
      </c>
      <c r="K2483" s="119" cm="1">
        <f t="array" ref="K2483">ROUND(IF(C2483="Beer",SUM(LOOKUP(2,1/(SRP!$B$7:$B$9&lt;=E2483)/(SRP!$C$7:$C$9&gt;=E2483),SRP!$D$7:$D$9)*(G2483/100)*(E2483/1000)),IF(C2483="Spirits",SUM(LOOKUP(2,1/(SRP!$B$2:$B$6&lt;=E2483)/(SRP!$C$2:$C$6&gt;=E2483),SRP!$D$2:$D$6)*(G2483/100)*(E2483/1000)),IF(AND(C2483="Wine",D2483="Fortified Wines"),SUM(LOOKUP(2,1/(SRP!$B$20:$B$23&lt;=E2483)/(SRP!$C$20:$C$23&gt;=E2483),SRP!$D$20:$D$23)*(G2483/100)*(E2483/1000)),IF(C2483="Wine",SUM(LOOKUP(2,1/(SRP!$B$15:$B$19&lt;=E2483)/(SRP!$C$15:$C$19&gt;=E2483),SRP!$D$15:$D$19)*(G2483/100)*(E2483/1000)),IF(C2483="Ready to Drink",SUM(LOOKUP(2,1/(SRP!$B$10:$B$14&lt;=E2483)/(SRP!$C$10:$C$14&gt;=E2483),SRP!$D$10:$D$14)*(G2483/100)*(E2483/1000)),0))))),2)</f>
        <v>7.07</v>
      </c>
    </row>
    <row r="2484" spans="1:11" x14ac:dyDescent="0.35">
      <c r="A2484" s="2">
        <v>31802</v>
      </c>
      <c r="B2484" s="76" t="s">
        <v>2390</v>
      </c>
      <c r="C2484" s="76" t="s">
        <v>287</v>
      </c>
      <c r="D2484" s="76" t="s">
        <v>5230</v>
      </c>
      <c r="E2484" s="76">
        <v>8520</v>
      </c>
      <c r="F2484" s="76">
        <v>1</v>
      </c>
      <c r="G2484" s="77">
        <v>5.5</v>
      </c>
      <c r="H2484" s="76" t="s">
        <v>3376</v>
      </c>
      <c r="I2484" s="77">
        <v>49.94</v>
      </c>
      <c r="J2484" s="2">
        <v>24</v>
      </c>
      <c r="K2484" s="119" cm="1">
        <f t="array" ref="K2484">ROUND(IF(C2484="Beer",SUM(LOOKUP(2,1/(SRP!$B$7:$B$9&lt;=E2484)/(SRP!$C$7:$C$9&gt;=E2484),SRP!$D$7:$D$9)*(G2484/100)*(E2484/1000)),IF(C2484="Spirits",SUM(LOOKUP(2,1/(SRP!$B$2:$B$6&lt;=E2484)/(SRP!$C$2:$C$6&gt;=E2484),SRP!$D$2:$D$6)*(G2484/100)*(E2484/1000)),IF(AND(C2484="Wine",D2484="Fortified Wines"),SUM(LOOKUP(2,1/(SRP!$B$20:$B$23&lt;=E2484)/(SRP!$C$20:$C$23&gt;=E2484),SRP!$D$20:$D$23)*(G2484/100)*(E2484/1000)),IF(C2484="Wine",SUM(LOOKUP(2,1/(SRP!$B$15:$B$19&lt;=E2484)/(SRP!$C$15:$C$19&gt;=E2484),SRP!$D$15:$D$19)*(G2484/100)*(E2484/1000)),IF(C2484="Ready to Drink",SUM(LOOKUP(2,1/(SRP!$B$10:$B$14&lt;=E2484)/(SRP!$C$10:$C$14&gt;=E2484),SRP!$D$10:$D$14)*(G2484/100)*(E2484/1000)),0))))),2)</f>
        <v>32.71</v>
      </c>
    </row>
    <row r="2485" spans="1:11" x14ac:dyDescent="0.35">
      <c r="A2485" s="2">
        <v>31802</v>
      </c>
      <c r="B2485" s="76" t="s">
        <v>2390</v>
      </c>
      <c r="C2485" s="76" t="s">
        <v>287</v>
      </c>
      <c r="D2485" s="76" t="s">
        <v>5230</v>
      </c>
      <c r="E2485" s="76">
        <v>8520</v>
      </c>
      <c r="F2485" s="76">
        <v>1</v>
      </c>
      <c r="G2485" s="77">
        <v>5.5</v>
      </c>
      <c r="H2485" s="76" t="s">
        <v>3376</v>
      </c>
      <c r="I2485" s="77">
        <v>49.94</v>
      </c>
      <c r="J2485" s="2">
        <v>24</v>
      </c>
      <c r="K2485" s="119" cm="1">
        <f t="array" ref="K2485">ROUND(IF(C2485="Beer",SUM(LOOKUP(2,1/(SRP!$B$7:$B$9&lt;=E2485)/(SRP!$C$7:$C$9&gt;=E2485),SRP!$D$7:$D$9)*(G2485/100)*(E2485/1000)),IF(C2485="Spirits",SUM(LOOKUP(2,1/(SRP!$B$2:$B$6&lt;=E2485)/(SRP!$C$2:$C$6&gt;=E2485),SRP!$D$2:$D$6)*(G2485/100)*(E2485/1000)),IF(AND(C2485="Wine",D2485="Fortified Wines"),SUM(LOOKUP(2,1/(SRP!$B$20:$B$23&lt;=E2485)/(SRP!$C$20:$C$23&gt;=E2485),SRP!$D$20:$D$23)*(G2485/100)*(E2485/1000)),IF(C2485="Wine",SUM(LOOKUP(2,1/(SRP!$B$15:$B$19&lt;=E2485)/(SRP!$C$15:$C$19&gt;=E2485),SRP!$D$15:$D$19)*(G2485/100)*(E2485/1000)),IF(C2485="Ready to Drink",SUM(LOOKUP(2,1/(SRP!$B$10:$B$14&lt;=E2485)/(SRP!$C$10:$C$14&gt;=E2485),SRP!$D$10:$D$14)*(G2485/100)*(E2485/1000)),0))))),2)</f>
        <v>32.71</v>
      </c>
    </row>
    <row r="2486" spans="1:11" x14ac:dyDescent="0.35">
      <c r="A2486" s="2">
        <v>31803</v>
      </c>
      <c r="B2486" s="76" t="s">
        <v>2391</v>
      </c>
      <c r="C2486" s="76" t="s">
        <v>287</v>
      </c>
      <c r="D2486" s="76" t="s">
        <v>5230</v>
      </c>
      <c r="E2486" s="76">
        <v>8520</v>
      </c>
      <c r="F2486" s="76">
        <v>1</v>
      </c>
      <c r="G2486" s="77">
        <v>5.5</v>
      </c>
      <c r="H2486" s="76" t="s">
        <v>3376</v>
      </c>
      <c r="I2486" s="77">
        <v>49.94</v>
      </c>
      <c r="J2486" s="2">
        <v>24</v>
      </c>
      <c r="K2486" s="119" cm="1">
        <f t="array" ref="K2486">ROUND(IF(C2486="Beer",SUM(LOOKUP(2,1/(SRP!$B$7:$B$9&lt;=E2486)/(SRP!$C$7:$C$9&gt;=E2486),SRP!$D$7:$D$9)*(G2486/100)*(E2486/1000)),IF(C2486="Spirits",SUM(LOOKUP(2,1/(SRP!$B$2:$B$6&lt;=E2486)/(SRP!$C$2:$C$6&gt;=E2486),SRP!$D$2:$D$6)*(G2486/100)*(E2486/1000)),IF(AND(C2486="Wine",D2486="Fortified Wines"),SUM(LOOKUP(2,1/(SRP!$B$20:$B$23&lt;=E2486)/(SRP!$C$20:$C$23&gt;=E2486),SRP!$D$20:$D$23)*(G2486/100)*(E2486/1000)),IF(C2486="Wine",SUM(LOOKUP(2,1/(SRP!$B$15:$B$19&lt;=E2486)/(SRP!$C$15:$C$19&gt;=E2486),SRP!$D$15:$D$19)*(G2486/100)*(E2486/1000)),IF(C2486="Ready to Drink",SUM(LOOKUP(2,1/(SRP!$B$10:$B$14&lt;=E2486)/(SRP!$C$10:$C$14&gt;=E2486),SRP!$D$10:$D$14)*(G2486/100)*(E2486/1000)),0))))),2)</f>
        <v>32.71</v>
      </c>
    </row>
    <row r="2487" spans="1:11" x14ac:dyDescent="0.35">
      <c r="A2487" s="2">
        <v>31803</v>
      </c>
      <c r="B2487" s="76" t="s">
        <v>2391</v>
      </c>
      <c r="C2487" s="76" t="s">
        <v>287</v>
      </c>
      <c r="D2487" s="76" t="s">
        <v>5230</v>
      </c>
      <c r="E2487" s="76">
        <v>8520</v>
      </c>
      <c r="F2487" s="76">
        <v>1</v>
      </c>
      <c r="G2487" s="77">
        <v>5.5</v>
      </c>
      <c r="H2487" s="76" t="s">
        <v>3376</v>
      </c>
      <c r="I2487" s="77">
        <v>49.94</v>
      </c>
      <c r="J2487" s="2">
        <v>24</v>
      </c>
      <c r="K2487" s="119" cm="1">
        <f t="array" ref="K2487">ROUND(IF(C2487="Beer",SUM(LOOKUP(2,1/(SRP!$B$7:$B$9&lt;=E2487)/(SRP!$C$7:$C$9&gt;=E2487),SRP!$D$7:$D$9)*(G2487/100)*(E2487/1000)),IF(C2487="Spirits",SUM(LOOKUP(2,1/(SRP!$B$2:$B$6&lt;=E2487)/(SRP!$C$2:$C$6&gt;=E2487),SRP!$D$2:$D$6)*(G2487/100)*(E2487/1000)),IF(AND(C2487="Wine",D2487="Fortified Wines"),SUM(LOOKUP(2,1/(SRP!$B$20:$B$23&lt;=E2487)/(SRP!$C$20:$C$23&gt;=E2487),SRP!$D$20:$D$23)*(G2487/100)*(E2487/1000)),IF(C2487="Wine",SUM(LOOKUP(2,1/(SRP!$B$15:$B$19&lt;=E2487)/(SRP!$C$15:$C$19&gt;=E2487),SRP!$D$15:$D$19)*(G2487/100)*(E2487/1000)),IF(C2487="Ready to Drink",SUM(LOOKUP(2,1/(SRP!$B$10:$B$14&lt;=E2487)/(SRP!$C$10:$C$14&gt;=E2487),SRP!$D$10:$D$14)*(G2487/100)*(E2487/1000)),0))))),2)</f>
        <v>32.71</v>
      </c>
    </row>
    <row r="2488" spans="1:11" x14ac:dyDescent="0.35">
      <c r="A2488" s="2">
        <v>31806</v>
      </c>
      <c r="B2488" s="76" t="s">
        <v>2392</v>
      </c>
      <c r="C2488" s="76" t="s">
        <v>287</v>
      </c>
      <c r="D2488" s="76" t="s">
        <v>5230</v>
      </c>
      <c r="E2488" s="76">
        <v>8520</v>
      </c>
      <c r="F2488" s="76">
        <v>1</v>
      </c>
      <c r="G2488" s="77">
        <v>5.5</v>
      </c>
      <c r="H2488" s="76" t="s">
        <v>3376</v>
      </c>
      <c r="I2488" s="77">
        <v>53.94</v>
      </c>
      <c r="J2488" s="2">
        <v>24</v>
      </c>
      <c r="K2488" s="119" cm="1">
        <f t="array" ref="K2488">ROUND(IF(C2488="Beer",SUM(LOOKUP(2,1/(SRP!$B$7:$B$9&lt;=E2488)/(SRP!$C$7:$C$9&gt;=E2488),SRP!$D$7:$D$9)*(G2488/100)*(E2488/1000)),IF(C2488="Spirits",SUM(LOOKUP(2,1/(SRP!$B$2:$B$6&lt;=E2488)/(SRP!$C$2:$C$6&gt;=E2488),SRP!$D$2:$D$6)*(G2488/100)*(E2488/1000)),IF(AND(C2488="Wine",D2488="Fortified Wines"),SUM(LOOKUP(2,1/(SRP!$B$20:$B$23&lt;=E2488)/(SRP!$C$20:$C$23&gt;=E2488),SRP!$D$20:$D$23)*(G2488/100)*(E2488/1000)),IF(C2488="Wine",SUM(LOOKUP(2,1/(SRP!$B$15:$B$19&lt;=E2488)/(SRP!$C$15:$C$19&gt;=E2488),SRP!$D$15:$D$19)*(G2488/100)*(E2488/1000)),IF(C2488="Ready to Drink",SUM(LOOKUP(2,1/(SRP!$B$10:$B$14&lt;=E2488)/(SRP!$C$10:$C$14&gt;=E2488),SRP!$D$10:$D$14)*(G2488/100)*(E2488/1000)),0))))),2)</f>
        <v>32.71</v>
      </c>
    </row>
    <row r="2489" spans="1:11" x14ac:dyDescent="0.35">
      <c r="A2489" s="2">
        <v>31806</v>
      </c>
      <c r="B2489" s="76" t="s">
        <v>2392</v>
      </c>
      <c r="C2489" s="76" t="s">
        <v>287</v>
      </c>
      <c r="D2489" s="76" t="s">
        <v>5230</v>
      </c>
      <c r="E2489" s="76">
        <v>8520</v>
      </c>
      <c r="F2489" s="76">
        <v>1</v>
      </c>
      <c r="G2489" s="77">
        <v>5.5</v>
      </c>
      <c r="H2489" s="76" t="s">
        <v>3376</v>
      </c>
      <c r="I2489" s="77">
        <v>53.94</v>
      </c>
      <c r="J2489" s="2">
        <v>24</v>
      </c>
      <c r="K2489" s="119" cm="1">
        <f t="array" ref="K2489">ROUND(IF(C2489="Beer",SUM(LOOKUP(2,1/(SRP!$B$7:$B$9&lt;=E2489)/(SRP!$C$7:$C$9&gt;=E2489),SRP!$D$7:$D$9)*(G2489/100)*(E2489/1000)),IF(C2489="Spirits",SUM(LOOKUP(2,1/(SRP!$B$2:$B$6&lt;=E2489)/(SRP!$C$2:$C$6&gt;=E2489),SRP!$D$2:$D$6)*(G2489/100)*(E2489/1000)),IF(AND(C2489="Wine",D2489="Fortified Wines"),SUM(LOOKUP(2,1/(SRP!$B$20:$B$23&lt;=E2489)/(SRP!$C$20:$C$23&gt;=E2489),SRP!$D$20:$D$23)*(G2489/100)*(E2489/1000)),IF(C2489="Wine",SUM(LOOKUP(2,1/(SRP!$B$15:$B$19&lt;=E2489)/(SRP!$C$15:$C$19&gt;=E2489),SRP!$D$15:$D$19)*(G2489/100)*(E2489/1000)),IF(C2489="Ready to Drink",SUM(LOOKUP(2,1/(SRP!$B$10:$B$14&lt;=E2489)/(SRP!$C$10:$C$14&gt;=E2489),SRP!$D$10:$D$14)*(G2489/100)*(E2489/1000)),0))))),2)</f>
        <v>32.71</v>
      </c>
    </row>
    <row r="2490" spans="1:11" x14ac:dyDescent="0.35">
      <c r="A2490" s="2">
        <v>31807</v>
      </c>
      <c r="B2490" s="76" t="s">
        <v>2393</v>
      </c>
      <c r="C2490" s="76" t="s">
        <v>287</v>
      </c>
      <c r="D2490" s="76" t="s">
        <v>5230</v>
      </c>
      <c r="E2490" s="76">
        <v>8520</v>
      </c>
      <c r="F2490" s="76">
        <v>1</v>
      </c>
      <c r="G2490" s="77">
        <v>5.5</v>
      </c>
      <c r="H2490" s="76" t="s">
        <v>3376</v>
      </c>
      <c r="I2490" s="77">
        <v>53.94</v>
      </c>
      <c r="J2490" s="2">
        <v>24</v>
      </c>
      <c r="K2490" s="119" cm="1">
        <f t="array" ref="K2490">ROUND(IF(C2490="Beer",SUM(LOOKUP(2,1/(SRP!$B$7:$B$9&lt;=E2490)/(SRP!$C$7:$C$9&gt;=E2490),SRP!$D$7:$D$9)*(G2490/100)*(E2490/1000)),IF(C2490="Spirits",SUM(LOOKUP(2,1/(SRP!$B$2:$B$6&lt;=E2490)/(SRP!$C$2:$C$6&gt;=E2490),SRP!$D$2:$D$6)*(G2490/100)*(E2490/1000)),IF(AND(C2490="Wine",D2490="Fortified Wines"),SUM(LOOKUP(2,1/(SRP!$B$20:$B$23&lt;=E2490)/(SRP!$C$20:$C$23&gt;=E2490),SRP!$D$20:$D$23)*(G2490/100)*(E2490/1000)),IF(C2490="Wine",SUM(LOOKUP(2,1/(SRP!$B$15:$B$19&lt;=E2490)/(SRP!$C$15:$C$19&gt;=E2490),SRP!$D$15:$D$19)*(G2490/100)*(E2490/1000)),IF(C2490="Ready to Drink",SUM(LOOKUP(2,1/(SRP!$B$10:$B$14&lt;=E2490)/(SRP!$C$10:$C$14&gt;=E2490),SRP!$D$10:$D$14)*(G2490/100)*(E2490/1000)),0))))),2)</f>
        <v>32.71</v>
      </c>
    </row>
    <row r="2491" spans="1:11" x14ac:dyDescent="0.35">
      <c r="A2491" s="2">
        <v>31807</v>
      </c>
      <c r="B2491" s="76" t="s">
        <v>2393</v>
      </c>
      <c r="C2491" s="76" t="s">
        <v>287</v>
      </c>
      <c r="D2491" s="76" t="s">
        <v>5230</v>
      </c>
      <c r="E2491" s="76">
        <v>8520</v>
      </c>
      <c r="F2491" s="76">
        <v>1</v>
      </c>
      <c r="G2491" s="77">
        <v>5.5</v>
      </c>
      <c r="H2491" s="76" t="s">
        <v>3376</v>
      </c>
      <c r="I2491" s="77">
        <v>53.94</v>
      </c>
      <c r="J2491" s="2">
        <v>24</v>
      </c>
      <c r="K2491" s="119" cm="1">
        <f t="array" ref="K2491">ROUND(IF(C2491="Beer",SUM(LOOKUP(2,1/(SRP!$B$7:$B$9&lt;=E2491)/(SRP!$C$7:$C$9&gt;=E2491),SRP!$D$7:$D$9)*(G2491/100)*(E2491/1000)),IF(C2491="Spirits",SUM(LOOKUP(2,1/(SRP!$B$2:$B$6&lt;=E2491)/(SRP!$C$2:$C$6&gt;=E2491),SRP!$D$2:$D$6)*(G2491/100)*(E2491/1000)),IF(AND(C2491="Wine",D2491="Fortified Wines"),SUM(LOOKUP(2,1/(SRP!$B$20:$B$23&lt;=E2491)/(SRP!$C$20:$C$23&gt;=E2491),SRP!$D$20:$D$23)*(G2491/100)*(E2491/1000)),IF(C2491="Wine",SUM(LOOKUP(2,1/(SRP!$B$15:$B$19&lt;=E2491)/(SRP!$C$15:$C$19&gt;=E2491),SRP!$D$15:$D$19)*(G2491/100)*(E2491/1000)),IF(C2491="Ready to Drink",SUM(LOOKUP(2,1/(SRP!$B$10:$B$14&lt;=E2491)/(SRP!$C$10:$C$14&gt;=E2491),SRP!$D$10:$D$14)*(G2491/100)*(E2491/1000)),0))))),2)</f>
        <v>32.71</v>
      </c>
    </row>
    <row r="2492" spans="1:11" x14ac:dyDescent="0.35">
      <c r="A2492" s="2">
        <v>31817</v>
      </c>
      <c r="B2492" s="76" t="s">
        <v>2394</v>
      </c>
      <c r="C2492" s="76" t="s">
        <v>286</v>
      </c>
      <c r="D2492" s="76" t="s">
        <v>5247</v>
      </c>
      <c r="E2492" s="76">
        <v>750</v>
      </c>
      <c r="F2492" s="76">
        <v>12</v>
      </c>
      <c r="G2492" s="77">
        <v>13.8</v>
      </c>
      <c r="H2492" s="76" t="s">
        <v>5745</v>
      </c>
      <c r="I2492" s="77">
        <v>29.99</v>
      </c>
      <c r="J2492" s="2">
        <v>1</v>
      </c>
      <c r="K2492" s="119" cm="1">
        <f t="array" ref="K2492">ROUND(IF(C2492="Beer",SUM(LOOKUP(2,1/(SRP!$B$7:$B$9&lt;=E2492)/(SRP!$C$7:$C$9&gt;=E2492),SRP!$D$7:$D$9)*(G2492/100)*(E2492/1000)),IF(C2492="Spirits",SUM(LOOKUP(2,1/(SRP!$B$2:$B$6&lt;=E2492)/(SRP!$C$2:$C$6&gt;=E2492),SRP!$D$2:$D$6)*(G2492/100)*(E2492/1000)),IF(AND(C2492="Wine",D2492="Fortified Wines"),SUM(LOOKUP(2,1/(SRP!$B$20:$B$23&lt;=E2492)/(SRP!$C$20:$C$23&gt;=E2492),SRP!$D$20:$D$23)*(G2492/100)*(E2492/1000)),IF(C2492="Wine",SUM(LOOKUP(2,1/(SRP!$B$15:$B$19&lt;=E2492)/(SRP!$C$15:$C$19&gt;=E2492),SRP!$D$15:$D$19)*(G2492/100)*(E2492/1000)),IF(C2492="Ready to Drink",SUM(LOOKUP(2,1/(SRP!$B$10:$B$14&lt;=E2492)/(SRP!$C$10:$C$14&gt;=E2492),SRP!$D$10:$D$14)*(G2492/100)*(E2492/1000)),0))))),2)</f>
        <v>7.23</v>
      </c>
    </row>
    <row r="2493" spans="1:11" x14ac:dyDescent="0.35">
      <c r="A2493" s="2">
        <v>31818</v>
      </c>
      <c r="B2493" s="76" t="s">
        <v>2395</v>
      </c>
      <c r="C2493" s="76" t="s">
        <v>285</v>
      </c>
      <c r="D2493" s="76" t="s">
        <v>5272</v>
      </c>
      <c r="E2493" s="76">
        <v>750</v>
      </c>
      <c r="F2493" s="76">
        <v>3</v>
      </c>
      <c r="G2493" s="77">
        <v>40</v>
      </c>
      <c r="H2493" s="76" t="s">
        <v>3318</v>
      </c>
      <c r="I2493" s="77">
        <v>189.99</v>
      </c>
      <c r="J2493" s="2">
        <v>1</v>
      </c>
      <c r="K2493" s="119" cm="1">
        <f t="array" ref="K2493">ROUND(IF(C2493="Beer",SUM(LOOKUP(2,1/(SRP!$B$7:$B$9&lt;=E2493)/(SRP!$C$7:$C$9&gt;=E2493),SRP!$D$7:$D$9)*(G2493/100)*(E2493/1000)),IF(C2493="Spirits",SUM(LOOKUP(2,1/(SRP!$B$2:$B$6&lt;=E2493)/(SRP!$C$2:$C$6&gt;=E2493),SRP!$D$2:$D$6)*(G2493/100)*(E2493/1000)),IF(AND(C2493="Wine",D2493="Fortified Wines"),SUM(LOOKUP(2,1/(SRP!$B$20:$B$23&lt;=E2493)/(SRP!$C$20:$C$23&gt;=E2493),SRP!$D$20:$D$23)*(G2493/100)*(E2493/1000)),IF(C2493="Wine",SUM(LOOKUP(2,1/(SRP!$B$15:$B$19&lt;=E2493)/(SRP!$C$15:$C$19&gt;=E2493),SRP!$D$15:$D$19)*(G2493/100)*(E2493/1000)),IF(C2493="Ready to Drink",SUM(LOOKUP(2,1/(SRP!$B$10:$B$14&lt;=E2493)/(SRP!$C$10:$C$14&gt;=E2493),SRP!$D$10:$D$14)*(G2493/100)*(E2493/1000)),0))))),2)</f>
        <v>20.94</v>
      </c>
    </row>
    <row r="2494" spans="1:11" x14ac:dyDescent="0.35">
      <c r="A2494" s="2">
        <v>31821</v>
      </c>
      <c r="B2494" s="76" t="s">
        <v>2172</v>
      </c>
      <c r="C2494" s="76" t="s">
        <v>287</v>
      </c>
      <c r="D2494" s="76" t="s">
        <v>5240</v>
      </c>
      <c r="E2494" s="76">
        <v>473</v>
      </c>
      <c r="F2494" s="76">
        <v>24</v>
      </c>
      <c r="G2494" s="77">
        <v>7.5</v>
      </c>
      <c r="H2494" s="76" t="s">
        <v>3391</v>
      </c>
      <c r="I2494" s="77">
        <v>4.5</v>
      </c>
      <c r="J2494" s="2">
        <v>1</v>
      </c>
      <c r="K2494" s="119" cm="1">
        <f t="array" ref="K2494">ROUND(IF(C2494="Beer",SUM(LOOKUP(2,1/(SRP!$B$7:$B$9&lt;=E2494)/(SRP!$C$7:$C$9&gt;=E2494),SRP!$D$7:$D$9)*(G2494/100)*(E2494/1000)),IF(C2494="Spirits",SUM(LOOKUP(2,1/(SRP!$B$2:$B$6&lt;=E2494)/(SRP!$C$2:$C$6&gt;=E2494),SRP!$D$2:$D$6)*(G2494/100)*(E2494/1000)),IF(AND(C2494="Wine",D2494="Fortified Wines"),SUM(LOOKUP(2,1/(SRP!$B$20:$B$23&lt;=E2494)/(SRP!$C$20:$C$23&gt;=E2494),SRP!$D$20:$D$23)*(G2494/100)*(E2494/1000)),IF(C2494="Wine",SUM(LOOKUP(2,1/(SRP!$B$15:$B$19&lt;=E2494)/(SRP!$C$15:$C$19&gt;=E2494),SRP!$D$15:$D$19)*(G2494/100)*(E2494/1000)),IF(C2494="Ready to Drink",SUM(LOOKUP(2,1/(SRP!$B$10:$B$14&lt;=E2494)/(SRP!$C$10:$C$14&gt;=E2494),SRP!$D$10:$D$14)*(G2494/100)*(E2494/1000)),0))))),2)</f>
        <v>2.48</v>
      </c>
    </row>
    <row r="2495" spans="1:11" x14ac:dyDescent="0.35">
      <c r="A2495" s="2">
        <v>31821</v>
      </c>
      <c r="B2495" s="76" t="s">
        <v>2172</v>
      </c>
      <c r="C2495" s="76" t="s">
        <v>287</v>
      </c>
      <c r="D2495" s="76" t="s">
        <v>5240</v>
      </c>
      <c r="E2495" s="76">
        <v>473</v>
      </c>
      <c r="F2495" s="76">
        <v>24</v>
      </c>
      <c r="G2495" s="77">
        <v>7.5</v>
      </c>
      <c r="H2495" s="76" t="s">
        <v>3391</v>
      </c>
      <c r="I2495" s="77">
        <v>4.5</v>
      </c>
      <c r="J2495" s="2">
        <v>1</v>
      </c>
      <c r="K2495" s="119" cm="1">
        <f t="array" ref="K2495">ROUND(IF(C2495="Beer",SUM(LOOKUP(2,1/(SRP!$B$7:$B$9&lt;=E2495)/(SRP!$C$7:$C$9&gt;=E2495),SRP!$D$7:$D$9)*(G2495/100)*(E2495/1000)),IF(C2495="Spirits",SUM(LOOKUP(2,1/(SRP!$B$2:$B$6&lt;=E2495)/(SRP!$C$2:$C$6&gt;=E2495),SRP!$D$2:$D$6)*(G2495/100)*(E2495/1000)),IF(AND(C2495="Wine",D2495="Fortified Wines"),SUM(LOOKUP(2,1/(SRP!$B$20:$B$23&lt;=E2495)/(SRP!$C$20:$C$23&gt;=E2495),SRP!$D$20:$D$23)*(G2495/100)*(E2495/1000)),IF(C2495="Wine",SUM(LOOKUP(2,1/(SRP!$B$15:$B$19&lt;=E2495)/(SRP!$C$15:$C$19&gt;=E2495),SRP!$D$15:$D$19)*(G2495/100)*(E2495/1000)),IF(C2495="Ready to Drink",SUM(LOOKUP(2,1/(SRP!$B$10:$B$14&lt;=E2495)/(SRP!$C$10:$C$14&gt;=E2495),SRP!$D$10:$D$14)*(G2495/100)*(E2495/1000)),0))))),2)</f>
        <v>2.48</v>
      </c>
    </row>
    <row r="2496" spans="1:11" x14ac:dyDescent="0.35">
      <c r="A2496" s="2">
        <v>31823</v>
      </c>
      <c r="B2496" s="76" t="s">
        <v>2396</v>
      </c>
      <c r="C2496" s="76" t="s">
        <v>286</v>
      </c>
      <c r="D2496" s="76" t="s">
        <v>5246</v>
      </c>
      <c r="E2496" s="76">
        <v>750</v>
      </c>
      <c r="F2496" s="76">
        <v>12</v>
      </c>
      <c r="G2496" s="77">
        <v>12.5</v>
      </c>
      <c r="H2496" s="76" t="s">
        <v>3300</v>
      </c>
      <c r="I2496" s="77">
        <v>13.99</v>
      </c>
      <c r="J2496" s="2">
        <v>1</v>
      </c>
      <c r="K2496" s="119" cm="1">
        <f t="array" ref="K2496">ROUND(IF(C2496="Beer",SUM(LOOKUP(2,1/(SRP!$B$7:$B$9&lt;=E2496)/(SRP!$C$7:$C$9&gt;=E2496),SRP!$D$7:$D$9)*(G2496/100)*(E2496/1000)),IF(C2496="Spirits",SUM(LOOKUP(2,1/(SRP!$B$2:$B$6&lt;=E2496)/(SRP!$C$2:$C$6&gt;=E2496),SRP!$D$2:$D$6)*(G2496/100)*(E2496/1000)),IF(AND(C2496="Wine",D2496="Fortified Wines"),SUM(LOOKUP(2,1/(SRP!$B$20:$B$23&lt;=E2496)/(SRP!$C$20:$C$23&gt;=E2496),SRP!$D$20:$D$23)*(G2496/100)*(E2496/1000)),IF(C2496="Wine",SUM(LOOKUP(2,1/(SRP!$B$15:$B$19&lt;=E2496)/(SRP!$C$15:$C$19&gt;=E2496),SRP!$D$15:$D$19)*(G2496/100)*(E2496/1000)),IF(C2496="Ready to Drink",SUM(LOOKUP(2,1/(SRP!$B$10:$B$14&lt;=E2496)/(SRP!$C$10:$C$14&gt;=E2496),SRP!$D$10:$D$14)*(G2496/100)*(E2496/1000)),0))))),2)</f>
        <v>6.54</v>
      </c>
    </row>
    <row r="2497" spans="1:11" x14ac:dyDescent="0.35">
      <c r="A2497" s="2">
        <v>31827</v>
      </c>
      <c r="B2497" s="76" t="s">
        <v>1367</v>
      </c>
      <c r="C2497" s="76" t="s">
        <v>285</v>
      </c>
      <c r="D2497" s="76" t="s">
        <v>6942</v>
      </c>
      <c r="E2497" s="76">
        <v>1750</v>
      </c>
      <c r="F2497" s="76">
        <v>6</v>
      </c>
      <c r="G2497" s="77">
        <v>45</v>
      </c>
      <c r="H2497" s="76" t="s">
        <v>6694</v>
      </c>
      <c r="I2497" s="77">
        <v>83.99</v>
      </c>
      <c r="J2497" s="2">
        <v>1</v>
      </c>
      <c r="K2497" s="119" cm="1">
        <f t="array" ref="K2497">ROUND(IF(C2497="Beer",SUM(LOOKUP(2,1/(SRP!$B$7:$B$9&lt;=E2497)/(SRP!$C$7:$C$9&gt;=E2497),SRP!$D$7:$D$9)*(G2497/100)*(E2497/1000)),IF(C2497="Spirits",SUM(LOOKUP(2,1/(SRP!$B$2:$B$6&lt;=E2497)/(SRP!$C$2:$C$6&gt;=E2497),SRP!$D$2:$D$6)*(G2497/100)*(E2497/1000)),IF(AND(C2497="Wine",D2497="Fortified Wines"),SUM(LOOKUP(2,1/(SRP!$B$20:$B$23&lt;=E2497)/(SRP!$C$20:$C$23&gt;=E2497),SRP!$D$20:$D$23)*(G2497/100)*(E2497/1000)),IF(C2497="Wine",SUM(LOOKUP(2,1/(SRP!$B$15:$B$19&lt;=E2497)/(SRP!$C$15:$C$19&gt;=E2497),SRP!$D$15:$D$19)*(G2497/100)*(E2497/1000)),IF(C2497="Ready to Drink",SUM(LOOKUP(2,1/(SRP!$B$10:$B$14&lt;=E2497)/(SRP!$C$10:$C$14&gt;=E2497),SRP!$D$10:$D$14)*(G2497/100)*(E2497/1000)),0))))),2)</f>
        <v>54.98</v>
      </c>
    </row>
    <row r="2498" spans="1:11" x14ac:dyDescent="0.35">
      <c r="A2498" s="2">
        <v>31835</v>
      </c>
      <c r="B2498" s="76" t="s">
        <v>2397</v>
      </c>
      <c r="C2498" s="76" t="s">
        <v>286</v>
      </c>
      <c r="D2498" s="76" t="s">
        <v>5297</v>
      </c>
      <c r="E2498" s="76">
        <v>750</v>
      </c>
      <c r="F2498" s="76">
        <v>12</v>
      </c>
      <c r="G2498" s="77">
        <v>13.5</v>
      </c>
      <c r="H2498" s="76" t="s">
        <v>6283</v>
      </c>
      <c r="I2498" s="77">
        <v>15.99</v>
      </c>
      <c r="J2498" s="2">
        <v>1</v>
      </c>
      <c r="K2498" s="119" cm="1">
        <f t="array" ref="K2498">ROUND(IF(C2498="Beer",SUM(LOOKUP(2,1/(SRP!$B$7:$B$9&lt;=E2498)/(SRP!$C$7:$C$9&gt;=E2498),SRP!$D$7:$D$9)*(G2498/100)*(E2498/1000)),IF(C2498="Spirits",SUM(LOOKUP(2,1/(SRP!$B$2:$B$6&lt;=E2498)/(SRP!$C$2:$C$6&gt;=E2498),SRP!$D$2:$D$6)*(G2498/100)*(E2498/1000)),IF(AND(C2498="Wine",D2498="Fortified Wines"),SUM(LOOKUP(2,1/(SRP!$B$20:$B$23&lt;=E2498)/(SRP!$C$20:$C$23&gt;=E2498),SRP!$D$20:$D$23)*(G2498/100)*(E2498/1000)),IF(C2498="Wine",SUM(LOOKUP(2,1/(SRP!$B$15:$B$19&lt;=E2498)/(SRP!$C$15:$C$19&gt;=E2498),SRP!$D$15:$D$19)*(G2498/100)*(E2498/1000)),IF(C2498="Ready to Drink",SUM(LOOKUP(2,1/(SRP!$B$10:$B$14&lt;=E2498)/(SRP!$C$10:$C$14&gt;=E2498),SRP!$D$10:$D$14)*(G2498/100)*(E2498/1000)),0))))),2)</f>
        <v>7.07</v>
      </c>
    </row>
    <row r="2499" spans="1:11" x14ac:dyDescent="0.35">
      <c r="A2499" s="2">
        <v>31838</v>
      </c>
      <c r="B2499" s="76" t="s">
        <v>2213</v>
      </c>
      <c r="C2499" s="76" t="s">
        <v>287</v>
      </c>
      <c r="D2499" s="76" t="s">
        <v>5310</v>
      </c>
      <c r="E2499" s="76">
        <v>4260</v>
      </c>
      <c r="F2499" s="76">
        <v>1</v>
      </c>
      <c r="G2499" s="77">
        <v>0.5</v>
      </c>
      <c r="H2499" s="76" t="s">
        <v>3324</v>
      </c>
      <c r="I2499" s="77">
        <v>8.99</v>
      </c>
      <c r="J2499" s="2">
        <v>12</v>
      </c>
      <c r="K2499" s="119" cm="1">
        <f t="array" ref="K2499">ROUND(IF(C2499="Beer",SUM(LOOKUP(2,1/(SRP!$B$7:$B$9&lt;=E2499)/(SRP!$C$7:$C$9&gt;=E2499),SRP!$D$7:$D$9)*(G2499/100)*(E2499/1000)),IF(C2499="Spirits",SUM(LOOKUP(2,1/(SRP!$B$2:$B$6&lt;=E2499)/(SRP!$C$2:$C$6&gt;=E2499),SRP!$D$2:$D$6)*(G2499/100)*(E2499/1000)),IF(AND(C2499="Wine",D2499="Fortified Wines"),SUM(LOOKUP(2,1/(SRP!$B$20:$B$23&lt;=E2499)/(SRP!$C$20:$C$23&gt;=E2499),SRP!$D$20:$D$23)*(G2499/100)*(E2499/1000)),IF(C2499="Wine",SUM(LOOKUP(2,1/(SRP!$B$15:$B$19&lt;=E2499)/(SRP!$C$15:$C$19&gt;=E2499),SRP!$D$15:$D$19)*(G2499/100)*(E2499/1000)),IF(C2499="Ready to Drink",SUM(LOOKUP(2,1/(SRP!$B$10:$B$14&lt;=E2499)/(SRP!$C$10:$C$14&gt;=E2499),SRP!$D$10:$D$14)*(G2499/100)*(E2499/1000)),0))))),2)</f>
        <v>1.49</v>
      </c>
    </row>
    <row r="2500" spans="1:11" x14ac:dyDescent="0.35">
      <c r="A2500" s="2">
        <v>31838</v>
      </c>
      <c r="B2500" s="76" t="s">
        <v>2213</v>
      </c>
      <c r="C2500" s="76" t="s">
        <v>287</v>
      </c>
      <c r="D2500" s="76" t="s">
        <v>5310</v>
      </c>
      <c r="E2500" s="76">
        <v>4260</v>
      </c>
      <c r="F2500" s="76">
        <v>1</v>
      </c>
      <c r="G2500" s="77">
        <v>0.5</v>
      </c>
      <c r="H2500" s="76" t="s">
        <v>3324</v>
      </c>
      <c r="I2500" s="77">
        <v>8.99</v>
      </c>
      <c r="J2500" s="2">
        <v>12</v>
      </c>
      <c r="K2500" s="119" cm="1">
        <f t="array" ref="K2500">ROUND(IF(C2500="Beer",SUM(LOOKUP(2,1/(SRP!$B$7:$B$9&lt;=E2500)/(SRP!$C$7:$C$9&gt;=E2500),SRP!$D$7:$D$9)*(G2500/100)*(E2500/1000)),IF(C2500="Spirits",SUM(LOOKUP(2,1/(SRP!$B$2:$B$6&lt;=E2500)/(SRP!$C$2:$C$6&gt;=E2500),SRP!$D$2:$D$6)*(G2500/100)*(E2500/1000)),IF(AND(C2500="Wine",D2500="Fortified Wines"),SUM(LOOKUP(2,1/(SRP!$B$20:$B$23&lt;=E2500)/(SRP!$C$20:$C$23&gt;=E2500),SRP!$D$20:$D$23)*(G2500/100)*(E2500/1000)),IF(C2500="Wine",SUM(LOOKUP(2,1/(SRP!$B$15:$B$19&lt;=E2500)/(SRP!$C$15:$C$19&gt;=E2500),SRP!$D$15:$D$19)*(G2500/100)*(E2500/1000)),IF(C2500="Ready to Drink",SUM(LOOKUP(2,1/(SRP!$B$10:$B$14&lt;=E2500)/(SRP!$C$10:$C$14&gt;=E2500),SRP!$D$10:$D$14)*(G2500/100)*(E2500/1000)),0))))),2)</f>
        <v>1.49</v>
      </c>
    </row>
    <row r="2501" spans="1:11" x14ac:dyDescent="0.35">
      <c r="A2501" s="2">
        <v>31861</v>
      </c>
      <c r="B2501" s="76" t="s">
        <v>4401</v>
      </c>
      <c r="C2501" s="76" t="s">
        <v>287</v>
      </c>
      <c r="D2501" s="76" t="s">
        <v>5292</v>
      </c>
      <c r="E2501" s="76">
        <v>473</v>
      </c>
      <c r="F2501" s="76">
        <v>24</v>
      </c>
      <c r="G2501" s="77">
        <v>5.5</v>
      </c>
      <c r="H2501" s="76" t="s">
        <v>3367</v>
      </c>
      <c r="I2501" s="77">
        <v>4.25</v>
      </c>
      <c r="J2501" s="2">
        <v>1</v>
      </c>
      <c r="K2501" s="119" cm="1">
        <f t="array" ref="K2501">ROUND(IF(C2501="Beer",SUM(LOOKUP(2,1/(SRP!$B$7:$B$9&lt;=E2501)/(SRP!$C$7:$C$9&gt;=E2501),SRP!$D$7:$D$9)*(G2501/100)*(E2501/1000)),IF(C2501="Spirits",SUM(LOOKUP(2,1/(SRP!$B$2:$B$6&lt;=E2501)/(SRP!$C$2:$C$6&gt;=E2501),SRP!$D$2:$D$6)*(G2501/100)*(E2501/1000)),IF(AND(C2501="Wine",D2501="Fortified Wines"),SUM(LOOKUP(2,1/(SRP!$B$20:$B$23&lt;=E2501)/(SRP!$C$20:$C$23&gt;=E2501),SRP!$D$20:$D$23)*(G2501/100)*(E2501/1000)),IF(C2501="Wine",SUM(LOOKUP(2,1/(SRP!$B$15:$B$19&lt;=E2501)/(SRP!$C$15:$C$19&gt;=E2501),SRP!$D$15:$D$19)*(G2501/100)*(E2501/1000)),IF(C2501="Ready to Drink",SUM(LOOKUP(2,1/(SRP!$B$10:$B$14&lt;=E2501)/(SRP!$C$10:$C$14&gt;=E2501),SRP!$D$10:$D$14)*(G2501/100)*(E2501/1000)),0))))),2)</f>
        <v>1.82</v>
      </c>
    </row>
    <row r="2502" spans="1:11" x14ac:dyDescent="0.35">
      <c r="A2502" s="2">
        <v>31861</v>
      </c>
      <c r="B2502" s="76" t="s">
        <v>4401</v>
      </c>
      <c r="C2502" s="76" t="s">
        <v>287</v>
      </c>
      <c r="D2502" s="76" t="s">
        <v>5292</v>
      </c>
      <c r="E2502" s="76">
        <v>473</v>
      </c>
      <c r="F2502" s="76">
        <v>24</v>
      </c>
      <c r="G2502" s="77">
        <v>5.5</v>
      </c>
      <c r="H2502" s="76" t="s">
        <v>3367</v>
      </c>
      <c r="I2502" s="77">
        <v>4.25</v>
      </c>
      <c r="J2502" s="2">
        <v>1</v>
      </c>
      <c r="K2502" s="119" cm="1">
        <f t="array" ref="K2502">ROUND(IF(C2502="Beer",SUM(LOOKUP(2,1/(SRP!$B$7:$B$9&lt;=E2502)/(SRP!$C$7:$C$9&gt;=E2502),SRP!$D$7:$D$9)*(G2502/100)*(E2502/1000)),IF(C2502="Spirits",SUM(LOOKUP(2,1/(SRP!$B$2:$B$6&lt;=E2502)/(SRP!$C$2:$C$6&gt;=E2502),SRP!$D$2:$D$6)*(G2502/100)*(E2502/1000)),IF(AND(C2502="Wine",D2502="Fortified Wines"),SUM(LOOKUP(2,1/(SRP!$B$20:$B$23&lt;=E2502)/(SRP!$C$20:$C$23&gt;=E2502),SRP!$D$20:$D$23)*(G2502/100)*(E2502/1000)),IF(C2502="Wine",SUM(LOOKUP(2,1/(SRP!$B$15:$B$19&lt;=E2502)/(SRP!$C$15:$C$19&gt;=E2502),SRP!$D$15:$D$19)*(G2502/100)*(E2502/1000)),IF(C2502="Ready to Drink",SUM(LOOKUP(2,1/(SRP!$B$10:$B$14&lt;=E2502)/(SRP!$C$10:$C$14&gt;=E2502),SRP!$D$10:$D$14)*(G2502/100)*(E2502/1000)),0))))),2)</f>
        <v>1.82</v>
      </c>
    </row>
    <row r="2503" spans="1:11" x14ac:dyDescent="0.35">
      <c r="A2503" s="2">
        <v>31864</v>
      </c>
      <c r="B2503" s="76" t="s">
        <v>359</v>
      </c>
      <c r="C2503" s="76" t="s">
        <v>285</v>
      </c>
      <c r="D2503" s="76" t="s">
        <v>5263</v>
      </c>
      <c r="E2503" s="76">
        <v>375</v>
      </c>
      <c r="F2503" s="76">
        <v>12</v>
      </c>
      <c r="G2503" s="77">
        <v>28</v>
      </c>
      <c r="H2503" s="76" t="s">
        <v>3303</v>
      </c>
      <c r="I2503" s="77">
        <v>21.99</v>
      </c>
      <c r="J2503" s="2">
        <v>1</v>
      </c>
      <c r="K2503" s="119" cm="1">
        <f t="array" ref="K2503">ROUND(IF(C2503="Beer",SUM(LOOKUP(2,1/(SRP!$B$7:$B$9&lt;=E2503)/(SRP!$C$7:$C$9&gt;=E2503),SRP!$D$7:$D$9)*(G2503/100)*(E2503/1000)),IF(C2503="Spirits",SUM(LOOKUP(2,1/(SRP!$B$2:$B$6&lt;=E2503)/(SRP!$C$2:$C$6&gt;=E2503),SRP!$D$2:$D$6)*(G2503/100)*(E2503/1000)),IF(AND(C2503="Wine",D2503="Fortified Wines"),SUM(LOOKUP(2,1/(SRP!$B$20:$B$23&lt;=E2503)/(SRP!$C$20:$C$23&gt;=E2503),SRP!$D$20:$D$23)*(G2503/100)*(E2503/1000)),IF(C2503="Wine",SUM(LOOKUP(2,1/(SRP!$B$15:$B$19&lt;=E2503)/(SRP!$C$15:$C$19&gt;=E2503),SRP!$D$15:$D$19)*(G2503/100)*(E2503/1000)),IF(C2503="Ready to Drink",SUM(LOOKUP(2,1/(SRP!$B$10:$B$14&lt;=E2503)/(SRP!$C$10:$C$14&gt;=E2503),SRP!$D$10:$D$14)*(G2503/100)*(E2503/1000)),0))))),2)</f>
        <v>8.32</v>
      </c>
    </row>
    <row r="2504" spans="1:11" x14ac:dyDescent="0.35">
      <c r="A2504" s="2">
        <v>31865</v>
      </c>
      <c r="B2504" s="76" t="s">
        <v>2405</v>
      </c>
      <c r="C2504" s="76" t="s">
        <v>286</v>
      </c>
      <c r="D2504" s="76" t="s">
        <v>5268</v>
      </c>
      <c r="E2504" s="76">
        <v>750</v>
      </c>
      <c r="F2504" s="76">
        <v>12</v>
      </c>
      <c r="G2504" s="77">
        <v>13.5</v>
      </c>
      <c r="H2504" s="76" t="s">
        <v>6283</v>
      </c>
      <c r="I2504" s="77">
        <v>17.989999999999998</v>
      </c>
      <c r="J2504" s="2">
        <v>1</v>
      </c>
      <c r="K2504" s="119" cm="1">
        <f t="array" ref="K2504">ROUND(IF(C2504="Beer",SUM(LOOKUP(2,1/(SRP!$B$7:$B$9&lt;=E2504)/(SRP!$C$7:$C$9&gt;=E2504),SRP!$D$7:$D$9)*(G2504/100)*(E2504/1000)),IF(C2504="Spirits",SUM(LOOKUP(2,1/(SRP!$B$2:$B$6&lt;=E2504)/(SRP!$C$2:$C$6&gt;=E2504),SRP!$D$2:$D$6)*(G2504/100)*(E2504/1000)),IF(AND(C2504="Wine",D2504="Fortified Wines"),SUM(LOOKUP(2,1/(SRP!$B$20:$B$23&lt;=E2504)/(SRP!$C$20:$C$23&gt;=E2504),SRP!$D$20:$D$23)*(G2504/100)*(E2504/1000)),IF(C2504="Wine",SUM(LOOKUP(2,1/(SRP!$B$15:$B$19&lt;=E2504)/(SRP!$C$15:$C$19&gt;=E2504),SRP!$D$15:$D$19)*(G2504/100)*(E2504/1000)),IF(C2504="Ready to Drink",SUM(LOOKUP(2,1/(SRP!$B$10:$B$14&lt;=E2504)/(SRP!$C$10:$C$14&gt;=E2504),SRP!$D$10:$D$14)*(G2504/100)*(E2504/1000)),0))))),2)</f>
        <v>7.07</v>
      </c>
    </row>
    <row r="2505" spans="1:11" x14ac:dyDescent="0.35">
      <c r="A2505" s="2">
        <v>31884</v>
      </c>
      <c r="B2505" s="76" t="s">
        <v>291</v>
      </c>
      <c r="C2505" s="76" t="s">
        <v>286</v>
      </c>
      <c r="D2505" s="76" t="s">
        <v>5236</v>
      </c>
      <c r="E2505" s="76">
        <v>4000</v>
      </c>
      <c r="F2505" s="76">
        <v>4</v>
      </c>
      <c r="G2505" s="77">
        <v>12</v>
      </c>
      <c r="H2505" s="76" t="s">
        <v>3297</v>
      </c>
      <c r="I2505" s="77">
        <v>45.99</v>
      </c>
      <c r="J2505" s="2">
        <v>1</v>
      </c>
      <c r="K2505" s="119" cm="1">
        <f t="array" ref="K2505">ROUND(IF(C2505="Beer",SUM(LOOKUP(2,1/(SRP!$B$7:$B$9&lt;=E2505)/(SRP!$C$7:$C$9&gt;=E2505),SRP!$D$7:$D$9)*(G2505/100)*(E2505/1000)),IF(C2505="Spirits",SUM(LOOKUP(2,1/(SRP!$B$2:$B$6&lt;=E2505)/(SRP!$C$2:$C$6&gt;=E2505),SRP!$D$2:$D$6)*(G2505/100)*(E2505/1000)),IF(AND(C2505="Wine",D2505="Fortified Wines"),SUM(LOOKUP(2,1/(SRP!$B$20:$B$23&lt;=E2505)/(SRP!$C$20:$C$23&gt;=E2505),SRP!$D$20:$D$23)*(G2505/100)*(E2505/1000)),IF(C2505="Wine",SUM(LOOKUP(2,1/(SRP!$B$15:$B$19&lt;=E2505)/(SRP!$C$15:$C$19&gt;=E2505),SRP!$D$15:$D$19)*(G2505/100)*(E2505/1000)),IF(C2505="Ready to Drink",SUM(LOOKUP(2,1/(SRP!$B$10:$B$14&lt;=E2505)/(SRP!$C$10:$C$14&gt;=E2505),SRP!$D$10:$D$14)*(G2505/100)*(E2505/1000)),0))))),2)</f>
        <v>27.9</v>
      </c>
    </row>
    <row r="2506" spans="1:11" x14ac:dyDescent="0.35">
      <c r="A2506" s="2">
        <v>31886</v>
      </c>
      <c r="B2506" s="76" t="s">
        <v>2406</v>
      </c>
      <c r="C2506" s="76" t="s">
        <v>287</v>
      </c>
      <c r="D2506" s="76" t="s">
        <v>5292</v>
      </c>
      <c r="E2506" s="76">
        <v>375</v>
      </c>
      <c r="F2506" s="76">
        <v>24</v>
      </c>
      <c r="G2506" s="77">
        <v>4.3</v>
      </c>
      <c r="H2506" s="76" t="s">
        <v>3355</v>
      </c>
      <c r="I2506" s="77">
        <v>8.93</v>
      </c>
      <c r="J2506" s="2">
        <v>1</v>
      </c>
      <c r="K2506" s="119" cm="1">
        <f t="array" ref="K2506">ROUND(IF(C2506="Beer",SUM(LOOKUP(2,1/(SRP!$B$7:$B$9&lt;=E2506)/(SRP!$C$7:$C$9&gt;=E2506),SRP!$D$7:$D$9)*(G2506/100)*(E2506/1000)),IF(C2506="Spirits",SUM(LOOKUP(2,1/(SRP!$B$2:$B$6&lt;=E2506)/(SRP!$C$2:$C$6&gt;=E2506),SRP!$D$2:$D$6)*(G2506/100)*(E2506/1000)),IF(AND(C2506="Wine",D2506="Fortified Wines"),SUM(LOOKUP(2,1/(SRP!$B$20:$B$23&lt;=E2506)/(SRP!$C$20:$C$23&gt;=E2506),SRP!$D$20:$D$23)*(G2506/100)*(E2506/1000)),IF(C2506="Wine",SUM(LOOKUP(2,1/(SRP!$B$15:$B$19&lt;=E2506)/(SRP!$C$15:$C$19&gt;=E2506),SRP!$D$15:$D$19)*(G2506/100)*(E2506/1000)),IF(C2506="Ready to Drink",SUM(LOOKUP(2,1/(SRP!$B$10:$B$14&lt;=E2506)/(SRP!$C$10:$C$14&gt;=E2506),SRP!$D$10:$D$14)*(G2506/100)*(E2506/1000)),0))))),2)</f>
        <v>1.1299999999999999</v>
      </c>
    </row>
    <row r="2507" spans="1:11" x14ac:dyDescent="0.35">
      <c r="A2507" s="2">
        <v>31886</v>
      </c>
      <c r="B2507" s="76" t="s">
        <v>2406</v>
      </c>
      <c r="C2507" s="76" t="s">
        <v>287</v>
      </c>
      <c r="D2507" s="76" t="s">
        <v>5292</v>
      </c>
      <c r="E2507" s="76">
        <v>375</v>
      </c>
      <c r="F2507" s="76">
        <v>24</v>
      </c>
      <c r="G2507" s="77">
        <v>4.3</v>
      </c>
      <c r="H2507" s="76" t="s">
        <v>3355</v>
      </c>
      <c r="I2507" s="77">
        <v>8.93</v>
      </c>
      <c r="J2507" s="2">
        <v>1</v>
      </c>
      <c r="K2507" s="119" cm="1">
        <f t="array" ref="K2507">ROUND(IF(C2507="Beer",SUM(LOOKUP(2,1/(SRP!$B$7:$B$9&lt;=E2507)/(SRP!$C$7:$C$9&gt;=E2507),SRP!$D$7:$D$9)*(G2507/100)*(E2507/1000)),IF(C2507="Spirits",SUM(LOOKUP(2,1/(SRP!$B$2:$B$6&lt;=E2507)/(SRP!$C$2:$C$6&gt;=E2507),SRP!$D$2:$D$6)*(G2507/100)*(E2507/1000)),IF(AND(C2507="Wine",D2507="Fortified Wines"),SUM(LOOKUP(2,1/(SRP!$B$20:$B$23&lt;=E2507)/(SRP!$C$20:$C$23&gt;=E2507),SRP!$D$20:$D$23)*(G2507/100)*(E2507/1000)),IF(C2507="Wine",SUM(LOOKUP(2,1/(SRP!$B$15:$B$19&lt;=E2507)/(SRP!$C$15:$C$19&gt;=E2507),SRP!$D$15:$D$19)*(G2507/100)*(E2507/1000)),IF(C2507="Ready to Drink",SUM(LOOKUP(2,1/(SRP!$B$10:$B$14&lt;=E2507)/(SRP!$C$10:$C$14&gt;=E2507),SRP!$D$10:$D$14)*(G2507/100)*(E2507/1000)),0))))),2)</f>
        <v>1.1299999999999999</v>
      </c>
    </row>
    <row r="2508" spans="1:11" x14ac:dyDescent="0.35">
      <c r="A2508" s="2">
        <v>31906</v>
      </c>
      <c r="B2508" s="76" t="s">
        <v>2407</v>
      </c>
      <c r="C2508" s="76" t="s">
        <v>287</v>
      </c>
      <c r="D2508" s="76" t="s">
        <v>5240</v>
      </c>
      <c r="E2508" s="76">
        <v>355</v>
      </c>
      <c r="F2508" s="76">
        <v>24</v>
      </c>
      <c r="G2508" s="77">
        <v>10.5</v>
      </c>
      <c r="H2508" s="76" t="s">
        <v>3387</v>
      </c>
      <c r="I2508" s="77">
        <v>4.9800000000000004</v>
      </c>
      <c r="J2508" s="2">
        <v>1</v>
      </c>
      <c r="K2508" s="119" cm="1">
        <f t="array" ref="K2508">ROUND(IF(C2508="Beer",SUM(LOOKUP(2,1/(SRP!$B$7:$B$9&lt;=E2508)/(SRP!$C$7:$C$9&gt;=E2508),SRP!$D$7:$D$9)*(G2508/100)*(E2508/1000)),IF(C2508="Spirits",SUM(LOOKUP(2,1/(SRP!$B$2:$B$6&lt;=E2508)/(SRP!$C$2:$C$6&gt;=E2508),SRP!$D$2:$D$6)*(G2508/100)*(E2508/1000)),IF(AND(C2508="Wine",D2508="Fortified Wines"),SUM(LOOKUP(2,1/(SRP!$B$20:$B$23&lt;=E2508)/(SRP!$C$20:$C$23&gt;=E2508),SRP!$D$20:$D$23)*(G2508/100)*(E2508/1000)),IF(C2508="Wine",SUM(LOOKUP(2,1/(SRP!$B$15:$B$19&lt;=E2508)/(SRP!$C$15:$C$19&gt;=E2508),SRP!$D$15:$D$19)*(G2508/100)*(E2508/1000)),IF(C2508="Ready to Drink",SUM(LOOKUP(2,1/(SRP!$B$10:$B$14&lt;=E2508)/(SRP!$C$10:$C$14&gt;=E2508),SRP!$D$10:$D$14)*(G2508/100)*(E2508/1000)),0))))),2)</f>
        <v>2.6</v>
      </c>
    </row>
    <row r="2509" spans="1:11" x14ac:dyDescent="0.35">
      <c r="A2509" s="2">
        <v>31906</v>
      </c>
      <c r="B2509" s="76" t="s">
        <v>2407</v>
      </c>
      <c r="C2509" s="76" t="s">
        <v>287</v>
      </c>
      <c r="D2509" s="76" t="s">
        <v>5240</v>
      </c>
      <c r="E2509" s="76">
        <v>355</v>
      </c>
      <c r="F2509" s="76">
        <v>24</v>
      </c>
      <c r="G2509" s="77">
        <v>10.5</v>
      </c>
      <c r="H2509" s="76" t="s">
        <v>3387</v>
      </c>
      <c r="I2509" s="77">
        <v>4.9800000000000004</v>
      </c>
      <c r="J2509" s="2">
        <v>1</v>
      </c>
      <c r="K2509" s="119" cm="1">
        <f t="array" ref="K2509">ROUND(IF(C2509="Beer",SUM(LOOKUP(2,1/(SRP!$B$7:$B$9&lt;=E2509)/(SRP!$C$7:$C$9&gt;=E2509),SRP!$D$7:$D$9)*(G2509/100)*(E2509/1000)),IF(C2509="Spirits",SUM(LOOKUP(2,1/(SRP!$B$2:$B$6&lt;=E2509)/(SRP!$C$2:$C$6&gt;=E2509),SRP!$D$2:$D$6)*(G2509/100)*(E2509/1000)),IF(AND(C2509="Wine",D2509="Fortified Wines"),SUM(LOOKUP(2,1/(SRP!$B$20:$B$23&lt;=E2509)/(SRP!$C$20:$C$23&gt;=E2509),SRP!$D$20:$D$23)*(G2509/100)*(E2509/1000)),IF(C2509="Wine",SUM(LOOKUP(2,1/(SRP!$B$15:$B$19&lt;=E2509)/(SRP!$C$15:$C$19&gt;=E2509),SRP!$D$15:$D$19)*(G2509/100)*(E2509/1000)),IF(C2509="Ready to Drink",SUM(LOOKUP(2,1/(SRP!$B$10:$B$14&lt;=E2509)/(SRP!$C$10:$C$14&gt;=E2509),SRP!$D$10:$D$14)*(G2509/100)*(E2509/1000)),0))))),2)</f>
        <v>2.6</v>
      </c>
    </row>
    <row r="2510" spans="1:11" x14ac:dyDescent="0.35">
      <c r="A2510" s="2">
        <v>31911</v>
      </c>
      <c r="B2510" s="76" t="s">
        <v>2322</v>
      </c>
      <c r="C2510" s="76" t="s">
        <v>287</v>
      </c>
      <c r="D2510" s="76" t="s">
        <v>5230</v>
      </c>
      <c r="E2510" s="76">
        <v>473</v>
      </c>
      <c r="F2510" s="76">
        <v>24</v>
      </c>
      <c r="G2510" s="77">
        <v>5</v>
      </c>
      <c r="H2510" s="76" t="s">
        <v>3349</v>
      </c>
      <c r="I2510" s="77">
        <v>4.26</v>
      </c>
      <c r="J2510" s="2">
        <v>1</v>
      </c>
      <c r="K2510" s="119" cm="1">
        <f t="array" ref="K2510">ROUND(IF(C2510="Beer",SUM(LOOKUP(2,1/(SRP!$B$7:$B$9&lt;=E2510)/(SRP!$C$7:$C$9&gt;=E2510),SRP!$D$7:$D$9)*(G2510/100)*(E2510/1000)),IF(C2510="Spirits",SUM(LOOKUP(2,1/(SRP!$B$2:$B$6&lt;=E2510)/(SRP!$C$2:$C$6&gt;=E2510),SRP!$D$2:$D$6)*(G2510/100)*(E2510/1000)),IF(AND(C2510="Wine",D2510="Fortified Wines"),SUM(LOOKUP(2,1/(SRP!$B$20:$B$23&lt;=E2510)/(SRP!$C$20:$C$23&gt;=E2510),SRP!$D$20:$D$23)*(G2510/100)*(E2510/1000)),IF(C2510="Wine",SUM(LOOKUP(2,1/(SRP!$B$15:$B$19&lt;=E2510)/(SRP!$C$15:$C$19&gt;=E2510),SRP!$D$15:$D$19)*(G2510/100)*(E2510/1000)),IF(C2510="Ready to Drink",SUM(LOOKUP(2,1/(SRP!$B$10:$B$14&lt;=E2510)/(SRP!$C$10:$C$14&gt;=E2510),SRP!$D$10:$D$14)*(G2510/100)*(E2510/1000)),0))))),2)</f>
        <v>1.65</v>
      </c>
    </row>
    <row r="2511" spans="1:11" x14ac:dyDescent="0.35">
      <c r="A2511" s="2">
        <v>31911</v>
      </c>
      <c r="B2511" s="76" t="s">
        <v>2322</v>
      </c>
      <c r="C2511" s="76" t="s">
        <v>287</v>
      </c>
      <c r="D2511" s="76" t="s">
        <v>5230</v>
      </c>
      <c r="E2511" s="76">
        <v>473</v>
      </c>
      <c r="F2511" s="76">
        <v>24</v>
      </c>
      <c r="G2511" s="77">
        <v>5</v>
      </c>
      <c r="H2511" s="76" t="s">
        <v>3349</v>
      </c>
      <c r="I2511" s="77">
        <v>4.26</v>
      </c>
      <c r="J2511" s="2">
        <v>1</v>
      </c>
      <c r="K2511" s="119" cm="1">
        <f t="array" ref="K2511">ROUND(IF(C2511="Beer",SUM(LOOKUP(2,1/(SRP!$B$7:$B$9&lt;=E2511)/(SRP!$C$7:$C$9&gt;=E2511),SRP!$D$7:$D$9)*(G2511/100)*(E2511/1000)),IF(C2511="Spirits",SUM(LOOKUP(2,1/(SRP!$B$2:$B$6&lt;=E2511)/(SRP!$C$2:$C$6&gt;=E2511),SRP!$D$2:$D$6)*(G2511/100)*(E2511/1000)),IF(AND(C2511="Wine",D2511="Fortified Wines"),SUM(LOOKUP(2,1/(SRP!$B$20:$B$23&lt;=E2511)/(SRP!$C$20:$C$23&gt;=E2511),SRP!$D$20:$D$23)*(G2511/100)*(E2511/1000)),IF(C2511="Wine",SUM(LOOKUP(2,1/(SRP!$B$15:$B$19&lt;=E2511)/(SRP!$C$15:$C$19&gt;=E2511),SRP!$D$15:$D$19)*(G2511/100)*(E2511/1000)),IF(C2511="Ready to Drink",SUM(LOOKUP(2,1/(SRP!$B$10:$B$14&lt;=E2511)/(SRP!$C$10:$C$14&gt;=E2511),SRP!$D$10:$D$14)*(G2511/100)*(E2511/1000)),0))))),2)</f>
        <v>1.65</v>
      </c>
    </row>
    <row r="2512" spans="1:11" x14ac:dyDescent="0.35">
      <c r="A2512" s="2">
        <v>31915</v>
      </c>
      <c r="B2512" s="76" t="s">
        <v>2637</v>
      </c>
      <c r="C2512" s="76" t="s">
        <v>286</v>
      </c>
      <c r="D2512" s="76" t="s">
        <v>5247</v>
      </c>
      <c r="E2512" s="76">
        <v>750</v>
      </c>
      <c r="F2512" s="76">
        <v>12</v>
      </c>
      <c r="G2512" s="77">
        <v>13</v>
      </c>
      <c r="H2512" s="76" t="s">
        <v>3303</v>
      </c>
      <c r="I2512" s="77">
        <v>21.99</v>
      </c>
      <c r="J2512" s="2">
        <v>1</v>
      </c>
      <c r="K2512" s="119" cm="1">
        <f t="array" ref="K2512">ROUND(IF(C2512="Beer",SUM(LOOKUP(2,1/(SRP!$B$7:$B$9&lt;=E2512)/(SRP!$C$7:$C$9&gt;=E2512),SRP!$D$7:$D$9)*(G2512/100)*(E2512/1000)),IF(C2512="Spirits",SUM(LOOKUP(2,1/(SRP!$B$2:$B$6&lt;=E2512)/(SRP!$C$2:$C$6&gt;=E2512),SRP!$D$2:$D$6)*(G2512/100)*(E2512/1000)),IF(AND(C2512="Wine",D2512="Fortified Wines"),SUM(LOOKUP(2,1/(SRP!$B$20:$B$23&lt;=E2512)/(SRP!$C$20:$C$23&gt;=E2512),SRP!$D$20:$D$23)*(G2512/100)*(E2512/1000)),IF(C2512="Wine",SUM(LOOKUP(2,1/(SRP!$B$15:$B$19&lt;=E2512)/(SRP!$C$15:$C$19&gt;=E2512),SRP!$D$15:$D$19)*(G2512/100)*(E2512/1000)),IF(C2512="Ready to Drink",SUM(LOOKUP(2,1/(SRP!$B$10:$B$14&lt;=E2512)/(SRP!$C$10:$C$14&gt;=E2512),SRP!$D$10:$D$14)*(G2512/100)*(E2512/1000)),0))))),2)</f>
        <v>6.81</v>
      </c>
    </row>
    <row r="2513" spans="1:11" x14ac:dyDescent="0.35">
      <c r="A2513" s="2">
        <v>31922</v>
      </c>
      <c r="B2513" s="76" t="s">
        <v>3743</v>
      </c>
      <c r="C2513" s="76" t="s">
        <v>286</v>
      </c>
      <c r="D2513" s="76" t="s">
        <v>300</v>
      </c>
      <c r="E2513" s="76">
        <v>750</v>
      </c>
      <c r="F2513" s="76">
        <v>12</v>
      </c>
      <c r="G2513" s="77">
        <v>13</v>
      </c>
      <c r="H2513" s="76" t="s">
        <v>3303</v>
      </c>
      <c r="I2513" s="77">
        <v>16.989999999999998</v>
      </c>
      <c r="J2513" s="2">
        <v>1</v>
      </c>
      <c r="K2513" s="119" cm="1">
        <f t="array" ref="K2513">ROUND(IF(C2513="Beer",SUM(LOOKUP(2,1/(SRP!$B$7:$B$9&lt;=E2513)/(SRP!$C$7:$C$9&gt;=E2513),SRP!$D$7:$D$9)*(G2513/100)*(E2513/1000)),IF(C2513="Spirits",SUM(LOOKUP(2,1/(SRP!$B$2:$B$6&lt;=E2513)/(SRP!$C$2:$C$6&gt;=E2513),SRP!$D$2:$D$6)*(G2513/100)*(E2513/1000)),IF(AND(C2513="Wine",D2513="Fortified Wines"),SUM(LOOKUP(2,1/(SRP!$B$20:$B$23&lt;=E2513)/(SRP!$C$20:$C$23&gt;=E2513),SRP!$D$20:$D$23)*(G2513/100)*(E2513/1000)),IF(C2513="Wine",SUM(LOOKUP(2,1/(SRP!$B$15:$B$19&lt;=E2513)/(SRP!$C$15:$C$19&gt;=E2513),SRP!$D$15:$D$19)*(G2513/100)*(E2513/1000)),IF(C2513="Ready to Drink",SUM(LOOKUP(2,1/(SRP!$B$10:$B$14&lt;=E2513)/(SRP!$C$10:$C$14&gt;=E2513),SRP!$D$10:$D$14)*(G2513/100)*(E2513/1000)),0))))),2)</f>
        <v>6.81</v>
      </c>
    </row>
    <row r="2514" spans="1:11" x14ac:dyDescent="0.35">
      <c r="A2514" s="2">
        <v>31930</v>
      </c>
      <c r="B2514" s="76" t="s">
        <v>18</v>
      </c>
      <c r="C2514" s="76" t="s">
        <v>285</v>
      </c>
      <c r="D2514" s="76" t="s">
        <v>6931</v>
      </c>
      <c r="E2514" s="76">
        <v>1750</v>
      </c>
      <c r="F2514" s="76">
        <v>6</v>
      </c>
      <c r="G2514" s="77">
        <v>40</v>
      </c>
      <c r="H2514" s="76" t="s">
        <v>3303</v>
      </c>
      <c r="I2514" s="77">
        <v>54.99</v>
      </c>
      <c r="J2514" s="2">
        <v>1</v>
      </c>
      <c r="K2514" s="119" cm="1">
        <f t="array" ref="K2514">ROUND(IF(C2514="Beer",SUM(LOOKUP(2,1/(SRP!$B$7:$B$9&lt;=E2514)/(SRP!$C$7:$C$9&gt;=E2514),SRP!$D$7:$D$9)*(G2514/100)*(E2514/1000)),IF(C2514="Spirits",SUM(LOOKUP(2,1/(SRP!$B$2:$B$6&lt;=E2514)/(SRP!$C$2:$C$6&gt;=E2514),SRP!$D$2:$D$6)*(G2514/100)*(E2514/1000)),IF(AND(C2514="Wine",D2514="Fortified Wines"),SUM(LOOKUP(2,1/(SRP!$B$20:$B$23&lt;=E2514)/(SRP!$C$20:$C$23&gt;=E2514),SRP!$D$20:$D$23)*(G2514/100)*(E2514/1000)),IF(C2514="Wine",SUM(LOOKUP(2,1/(SRP!$B$15:$B$19&lt;=E2514)/(SRP!$C$15:$C$19&gt;=E2514),SRP!$D$15:$D$19)*(G2514/100)*(E2514/1000)),IF(C2514="Ready to Drink",SUM(LOOKUP(2,1/(SRP!$B$10:$B$14&lt;=E2514)/(SRP!$C$10:$C$14&gt;=E2514),SRP!$D$10:$D$14)*(G2514/100)*(E2514/1000)),0))))),2)</f>
        <v>48.87</v>
      </c>
    </row>
    <row r="2515" spans="1:11" x14ac:dyDescent="0.35">
      <c r="A2515" s="2">
        <v>31938</v>
      </c>
      <c r="B2515" s="76" t="s">
        <v>2590</v>
      </c>
      <c r="C2515" s="76" t="s">
        <v>286</v>
      </c>
      <c r="D2515" s="76" t="s">
        <v>5244</v>
      </c>
      <c r="E2515" s="76">
        <v>750</v>
      </c>
      <c r="F2515" s="76">
        <v>6</v>
      </c>
      <c r="G2515" s="77">
        <v>13</v>
      </c>
      <c r="H2515" s="76" t="s">
        <v>3303</v>
      </c>
      <c r="I2515" s="77">
        <v>24.99</v>
      </c>
      <c r="J2515" s="2">
        <v>1</v>
      </c>
      <c r="K2515" s="119" cm="1">
        <f t="array" ref="K2515">ROUND(IF(C2515="Beer",SUM(LOOKUP(2,1/(SRP!$B$7:$B$9&lt;=E2515)/(SRP!$C$7:$C$9&gt;=E2515),SRP!$D$7:$D$9)*(G2515/100)*(E2515/1000)),IF(C2515="Spirits",SUM(LOOKUP(2,1/(SRP!$B$2:$B$6&lt;=E2515)/(SRP!$C$2:$C$6&gt;=E2515),SRP!$D$2:$D$6)*(G2515/100)*(E2515/1000)),IF(AND(C2515="Wine",D2515="Fortified Wines"),SUM(LOOKUP(2,1/(SRP!$B$20:$B$23&lt;=E2515)/(SRP!$C$20:$C$23&gt;=E2515),SRP!$D$20:$D$23)*(G2515/100)*(E2515/1000)),IF(C2515="Wine",SUM(LOOKUP(2,1/(SRP!$B$15:$B$19&lt;=E2515)/(SRP!$C$15:$C$19&gt;=E2515),SRP!$D$15:$D$19)*(G2515/100)*(E2515/1000)),IF(C2515="Ready to Drink",SUM(LOOKUP(2,1/(SRP!$B$10:$B$14&lt;=E2515)/(SRP!$C$10:$C$14&gt;=E2515),SRP!$D$10:$D$14)*(G2515/100)*(E2515/1000)),0))))),2)</f>
        <v>6.81</v>
      </c>
    </row>
    <row r="2516" spans="1:11" x14ac:dyDescent="0.35">
      <c r="A2516" s="2">
        <v>31987</v>
      </c>
      <c r="B2516" s="76" t="s">
        <v>3182</v>
      </c>
      <c r="C2516" s="76" t="s">
        <v>286</v>
      </c>
      <c r="D2516" s="76" t="s">
        <v>5236</v>
      </c>
      <c r="E2516" s="76">
        <v>750</v>
      </c>
      <c r="F2516" s="76">
        <v>6</v>
      </c>
      <c r="G2516" s="77">
        <v>12.5</v>
      </c>
      <c r="H2516" s="76" t="s">
        <v>3279</v>
      </c>
      <c r="I2516" s="77">
        <v>18.489999999999998</v>
      </c>
      <c r="J2516" s="2">
        <v>1</v>
      </c>
      <c r="K2516" s="119" cm="1">
        <f t="array" ref="K2516">ROUND(IF(C2516="Beer",SUM(LOOKUP(2,1/(SRP!$B$7:$B$9&lt;=E2516)/(SRP!$C$7:$C$9&gt;=E2516),SRP!$D$7:$D$9)*(G2516/100)*(E2516/1000)),IF(C2516="Spirits",SUM(LOOKUP(2,1/(SRP!$B$2:$B$6&lt;=E2516)/(SRP!$C$2:$C$6&gt;=E2516),SRP!$D$2:$D$6)*(G2516/100)*(E2516/1000)),IF(AND(C2516="Wine",D2516="Fortified Wines"),SUM(LOOKUP(2,1/(SRP!$B$20:$B$23&lt;=E2516)/(SRP!$C$20:$C$23&gt;=E2516),SRP!$D$20:$D$23)*(G2516/100)*(E2516/1000)),IF(C2516="Wine",SUM(LOOKUP(2,1/(SRP!$B$15:$B$19&lt;=E2516)/(SRP!$C$15:$C$19&gt;=E2516),SRP!$D$15:$D$19)*(G2516/100)*(E2516/1000)),IF(C2516="Ready to Drink",SUM(LOOKUP(2,1/(SRP!$B$10:$B$14&lt;=E2516)/(SRP!$C$10:$C$14&gt;=E2516),SRP!$D$10:$D$14)*(G2516/100)*(E2516/1000)),0))))),2)</f>
        <v>6.54</v>
      </c>
    </row>
    <row r="2517" spans="1:11" x14ac:dyDescent="0.35">
      <c r="A2517" s="2">
        <v>31995</v>
      </c>
      <c r="B2517" s="76" t="s">
        <v>2466</v>
      </c>
      <c r="C2517" s="76" t="s">
        <v>286</v>
      </c>
      <c r="D2517" s="76" t="s">
        <v>5247</v>
      </c>
      <c r="E2517" s="76">
        <v>750</v>
      </c>
      <c r="F2517" s="76">
        <v>12</v>
      </c>
      <c r="G2517" s="77">
        <v>13.5</v>
      </c>
      <c r="H2517" s="76" t="s">
        <v>6695</v>
      </c>
      <c r="I2517" s="77">
        <v>16.989999999999998</v>
      </c>
      <c r="J2517" s="2">
        <v>1</v>
      </c>
      <c r="K2517" s="119" cm="1">
        <f t="array" ref="K2517">ROUND(IF(C2517="Beer",SUM(LOOKUP(2,1/(SRP!$B$7:$B$9&lt;=E2517)/(SRP!$C$7:$C$9&gt;=E2517),SRP!$D$7:$D$9)*(G2517/100)*(E2517/1000)),IF(C2517="Spirits",SUM(LOOKUP(2,1/(SRP!$B$2:$B$6&lt;=E2517)/(SRP!$C$2:$C$6&gt;=E2517),SRP!$D$2:$D$6)*(G2517/100)*(E2517/1000)),IF(AND(C2517="Wine",D2517="Fortified Wines"),SUM(LOOKUP(2,1/(SRP!$B$20:$B$23&lt;=E2517)/(SRP!$C$20:$C$23&gt;=E2517),SRP!$D$20:$D$23)*(G2517/100)*(E2517/1000)),IF(C2517="Wine",SUM(LOOKUP(2,1/(SRP!$B$15:$B$19&lt;=E2517)/(SRP!$C$15:$C$19&gt;=E2517),SRP!$D$15:$D$19)*(G2517/100)*(E2517/1000)),IF(C2517="Ready to Drink",SUM(LOOKUP(2,1/(SRP!$B$10:$B$14&lt;=E2517)/(SRP!$C$10:$C$14&gt;=E2517),SRP!$D$10:$D$14)*(G2517/100)*(E2517/1000)),0))))),2)</f>
        <v>7.07</v>
      </c>
    </row>
    <row r="2518" spans="1:11" x14ac:dyDescent="0.35">
      <c r="A2518" s="2">
        <v>32002</v>
      </c>
      <c r="B2518" s="76" t="s">
        <v>5424</v>
      </c>
      <c r="C2518" s="76" t="s">
        <v>286</v>
      </c>
      <c r="D2518" s="76" t="s">
        <v>5258</v>
      </c>
      <c r="E2518" s="76">
        <v>750</v>
      </c>
      <c r="F2518" s="76">
        <v>12</v>
      </c>
      <c r="G2518" s="77">
        <v>10.4</v>
      </c>
      <c r="H2518" s="76" t="s">
        <v>3365</v>
      </c>
      <c r="I2518" s="77">
        <v>15.99</v>
      </c>
      <c r="J2518" s="2">
        <v>1</v>
      </c>
      <c r="K2518" s="119" cm="1">
        <f t="array" ref="K2518">ROUND(IF(C2518="Beer",SUM(LOOKUP(2,1/(SRP!$B$7:$B$9&lt;=E2518)/(SRP!$C$7:$C$9&gt;=E2518),SRP!$D$7:$D$9)*(G2518/100)*(E2518/1000)),IF(C2518="Spirits",SUM(LOOKUP(2,1/(SRP!$B$2:$B$6&lt;=E2518)/(SRP!$C$2:$C$6&gt;=E2518),SRP!$D$2:$D$6)*(G2518/100)*(E2518/1000)),IF(AND(C2518="Wine",D2518="Fortified Wines"),SUM(LOOKUP(2,1/(SRP!$B$20:$B$23&lt;=E2518)/(SRP!$C$20:$C$23&gt;=E2518),SRP!$D$20:$D$23)*(G2518/100)*(E2518/1000)),IF(C2518="Wine",SUM(LOOKUP(2,1/(SRP!$B$15:$B$19&lt;=E2518)/(SRP!$C$15:$C$19&gt;=E2518),SRP!$D$15:$D$19)*(G2518/100)*(E2518/1000)),IF(C2518="Ready to Drink",SUM(LOOKUP(2,1/(SRP!$B$10:$B$14&lt;=E2518)/(SRP!$C$10:$C$14&gt;=E2518),SRP!$D$10:$D$14)*(G2518/100)*(E2518/1000)),0))))),2)</f>
        <v>5.45</v>
      </c>
    </row>
    <row r="2519" spans="1:11" x14ac:dyDescent="0.35">
      <c r="A2519" s="2">
        <v>32006</v>
      </c>
      <c r="B2519" s="76" t="s">
        <v>2640</v>
      </c>
      <c r="C2519" s="76" t="s">
        <v>287</v>
      </c>
      <c r="D2519" s="76" t="s">
        <v>5240</v>
      </c>
      <c r="E2519" s="76">
        <v>473</v>
      </c>
      <c r="F2519" s="76">
        <v>24</v>
      </c>
      <c r="G2519" s="77">
        <v>6.5</v>
      </c>
      <c r="H2519" s="76" t="s">
        <v>3349</v>
      </c>
      <c r="I2519" s="77">
        <v>4.29</v>
      </c>
      <c r="J2519" s="2">
        <v>1</v>
      </c>
      <c r="K2519" s="119" cm="1">
        <f t="array" ref="K2519">ROUND(IF(C2519="Beer",SUM(LOOKUP(2,1/(SRP!$B$7:$B$9&lt;=E2519)/(SRP!$C$7:$C$9&gt;=E2519),SRP!$D$7:$D$9)*(G2519/100)*(E2519/1000)),IF(C2519="Spirits",SUM(LOOKUP(2,1/(SRP!$B$2:$B$6&lt;=E2519)/(SRP!$C$2:$C$6&gt;=E2519),SRP!$D$2:$D$6)*(G2519/100)*(E2519/1000)),IF(AND(C2519="Wine",D2519="Fortified Wines"),SUM(LOOKUP(2,1/(SRP!$B$20:$B$23&lt;=E2519)/(SRP!$C$20:$C$23&gt;=E2519),SRP!$D$20:$D$23)*(G2519/100)*(E2519/1000)),IF(C2519="Wine",SUM(LOOKUP(2,1/(SRP!$B$15:$B$19&lt;=E2519)/(SRP!$C$15:$C$19&gt;=E2519),SRP!$D$15:$D$19)*(G2519/100)*(E2519/1000)),IF(C2519="Ready to Drink",SUM(LOOKUP(2,1/(SRP!$B$10:$B$14&lt;=E2519)/(SRP!$C$10:$C$14&gt;=E2519),SRP!$D$10:$D$14)*(G2519/100)*(E2519/1000)),0))))),2)</f>
        <v>2.15</v>
      </c>
    </row>
    <row r="2520" spans="1:11" x14ac:dyDescent="0.35">
      <c r="A2520" s="2">
        <v>32009</v>
      </c>
      <c r="B2520" s="76" t="s">
        <v>2467</v>
      </c>
      <c r="C2520" s="76" t="s">
        <v>285</v>
      </c>
      <c r="D2520" s="76" t="s">
        <v>5267</v>
      </c>
      <c r="E2520" s="76">
        <v>750</v>
      </c>
      <c r="F2520" s="76">
        <v>12</v>
      </c>
      <c r="G2520" s="77">
        <v>30</v>
      </c>
      <c r="H2520" s="76" t="s">
        <v>6695</v>
      </c>
      <c r="I2520" s="77">
        <v>29.99</v>
      </c>
      <c r="J2520" s="2">
        <v>1</v>
      </c>
      <c r="K2520" s="119" cm="1">
        <f t="array" ref="K2520">ROUND(IF(C2520="Beer",SUM(LOOKUP(2,1/(SRP!$B$7:$B$9&lt;=E2520)/(SRP!$C$7:$C$9&gt;=E2520),SRP!$D$7:$D$9)*(G2520/100)*(E2520/1000)),IF(C2520="Spirits",SUM(LOOKUP(2,1/(SRP!$B$2:$B$6&lt;=E2520)/(SRP!$C$2:$C$6&gt;=E2520),SRP!$D$2:$D$6)*(G2520/100)*(E2520/1000)),IF(AND(C2520="Wine",D2520="Fortified Wines"),SUM(LOOKUP(2,1/(SRP!$B$20:$B$23&lt;=E2520)/(SRP!$C$20:$C$23&gt;=E2520),SRP!$D$20:$D$23)*(G2520/100)*(E2520/1000)),IF(C2520="Wine",SUM(LOOKUP(2,1/(SRP!$B$15:$B$19&lt;=E2520)/(SRP!$C$15:$C$19&gt;=E2520),SRP!$D$15:$D$19)*(G2520/100)*(E2520/1000)),IF(C2520="Ready to Drink",SUM(LOOKUP(2,1/(SRP!$B$10:$B$14&lt;=E2520)/(SRP!$C$10:$C$14&gt;=E2520),SRP!$D$10:$D$14)*(G2520/100)*(E2520/1000)),0))))),2)</f>
        <v>15.71</v>
      </c>
    </row>
    <row r="2521" spans="1:11" x14ac:dyDescent="0.35">
      <c r="A2521" s="2">
        <v>32013</v>
      </c>
      <c r="B2521" s="76" t="s">
        <v>2639</v>
      </c>
      <c r="C2521" s="76" t="s">
        <v>287</v>
      </c>
      <c r="D2521" s="76" t="s">
        <v>5230</v>
      </c>
      <c r="E2521" s="76">
        <v>473</v>
      </c>
      <c r="F2521" s="76">
        <v>24</v>
      </c>
      <c r="G2521" s="77">
        <v>5</v>
      </c>
      <c r="H2521" s="76" t="s">
        <v>3374</v>
      </c>
      <c r="I2521" s="77">
        <v>3.99</v>
      </c>
      <c r="J2521" s="2">
        <v>1</v>
      </c>
      <c r="K2521" s="119" cm="1">
        <f t="array" ref="K2521">ROUND(IF(C2521="Beer",SUM(LOOKUP(2,1/(SRP!$B$7:$B$9&lt;=E2521)/(SRP!$C$7:$C$9&gt;=E2521),SRP!$D$7:$D$9)*(G2521/100)*(E2521/1000)),IF(C2521="Spirits",SUM(LOOKUP(2,1/(SRP!$B$2:$B$6&lt;=E2521)/(SRP!$C$2:$C$6&gt;=E2521),SRP!$D$2:$D$6)*(G2521/100)*(E2521/1000)),IF(AND(C2521="Wine",D2521="Fortified Wines"),SUM(LOOKUP(2,1/(SRP!$B$20:$B$23&lt;=E2521)/(SRP!$C$20:$C$23&gt;=E2521),SRP!$D$20:$D$23)*(G2521/100)*(E2521/1000)),IF(C2521="Wine",SUM(LOOKUP(2,1/(SRP!$B$15:$B$19&lt;=E2521)/(SRP!$C$15:$C$19&gt;=E2521),SRP!$D$15:$D$19)*(G2521/100)*(E2521/1000)),IF(C2521="Ready to Drink",SUM(LOOKUP(2,1/(SRP!$B$10:$B$14&lt;=E2521)/(SRP!$C$10:$C$14&gt;=E2521),SRP!$D$10:$D$14)*(G2521/100)*(E2521/1000)),0))))),2)</f>
        <v>1.65</v>
      </c>
    </row>
    <row r="2522" spans="1:11" x14ac:dyDescent="0.35">
      <c r="A2522" s="2">
        <v>32013</v>
      </c>
      <c r="B2522" s="76" t="s">
        <v>2639</v>
      </c>
      <c r="C2522" s="76" t="s">
        <v>287</v>
      </c>
      <c r="D2522" s="76" t="s">
        <v>5230</v>
      </c>
      <c r="E2522" s="76">
        <v>473</v>
      </c>
      <c r="F2522" s="76">
        <v>24</v>
      </c>
      <c r="G2522" s="77">
        <v>5</v>
      </c>
      <c r="H2522" s="76" t="s">
        <v>3374</v>
      </c>
      <c r="I2522" s="77">
        <v>3.99</v>
      </c>
      <c r="J2522" s="2">
        <v>1</v>
      </c>
      <c r="K2522" s="119" cm="1">
        <f t="array" ref="K2522">ROUND(IF(C2522="Beer",SUM(LOOKUP(2,1/(SRP!$B$7:$B$9&lt;=E2522)/(SRP!$C$7:$C$9&gt;=E2522),SRP!$D$7:$D$9)*(G2522/100)*(E2522/1000)),IF(C2522="Spirits",SUM(LOOKUP(2,1/(SRP!$B$2:$B$6&lt;=E2522)/(SRP!$C$2:$C$6&gt;=E2522),SRP!$D$2:$D$6)*(G2522/100)*(E2522/1000)),IF(AND(C2522="Wine",D2522="Fortified Wines"),SUM(LOOKUP(2,1/(SRP!$B$20:$B$23&lt;=E2522)/(SRP!$C$20:$C$23&gt;=E2522),SRP!$D$20:$D$23)*(G2522/100)*(E2522/1000)),IF(C2522="Wine",SUM(LOOKUP(2,1/(SRP!$B$15:$B$19&lt;=E2522)/(SRP!$C$15:$C$19&gt;=E2522),SRP!$D$15:$D$19)*(G2522/100)*(E2522/1000)),IF(C2522="Ready to Drink",SUM(LOOKUP(2,1/(SRP!$B$10:$B$14&lt;=E2522)/(SRP!$C$10:$C$14&gt;=E2522),SRP!$D$10:$D$14)*(G2522/100)*(E2522/1000)),0))))),2)</f>
        <v>1.65</v>
      </c>
    </row>
    <row r="2523" spans="1:11" x14ac:dyDescent="0.35">
      <c r="A2523" s="2">
        <v>32014</v>
      </c>
      <c r="B2523" s="76" t="s">
        <v>3064</v>
      </c>
      <c r="C2523" s="76" t="s">
        <v>287</v>
      </c>
      <c r="D2523" s="76" t="s">
        <v>5266</v>
      </c>
      <c r="E2523" s="76">
        <v>473</v>
      </c>
      <c r="F2523" s="76">
        <v>24</v>
      </c>
      <c r="G2523" s="77">
        <v>4.9000000000000004</v>
      </c>
      <c r="H2523" s="76" t="s">
        <v>6871</v>
      </c>
      <c r="I2523" s="77">
        <v>3.49</v>
      </c>
      <c r="J2523" s="2">
        <v>1</v>
      </c>
      <c r="K2523" s="119" cm="1">
        <f t="array" ref="K2523">ROUND(IF(C2523="Beer",SUM(LOOKUP(2,1/(SRP!$B$7:$B$9&lt;=E2523)/(SRP!$C$7:$C$9&gt;=E2523),SRP!$D$7:$D$9)*(G2523/100)*(E2523/1000)),IF(C2523="Spirits",SUM(LOOKUP(2,1/(SRP!$B$2:$B$6&lt;=E2523)/(SRP!$C$2:$C$6&gt;=E2523),SRP!$D$2:$D$6)*(G2523/100)*(E2523/1000)),IF(AND(C2523="Wine",D2523="Fortified Wines"),SUM(LOOKUP(2,1/(SRP!$B$20:$B$23&lt;=E2523)/(SRP!$C$20:$C$23&gt;=E2523),SRP!$D$20:$D$23)*(G2523/100)*(E2523/1000)),IF(C2523="Wine",SUM(LOOKUP(2,1/(SRP!$B$15:$B$19&lt;=E2523)/(SRP!$C$15:$C$19&gt;=E2523),SRP!$D$15:$D$19)*(G2523/100)*(E2523/1000)),IF(C2523="Ready to Drink",SUM(LOOKUP(2,1/(SRP!$B$10:$B$14&lt;=E2523)/(SRP!$C$10:$C$14&gt;=E2523),SRP!$D$10:$D$14)*(G2523/100)*(E2523/1000)),0))))),2)</f>
        <v>1.62</v>
      </c>
    </row>
    <row r="2524" spans="1:11" x14ac:dyDescent="0.35">
      <c r="A2524" s="2">
        <v>32014</v>
      </c>
      <c r="B2524" s="76" t="s">
        <v>3064</v>
      </c>
      <c r="C2524" s="76" t="s">
        <v>287</v>
      </c>
      <c r="D2524" s="76" t="s">
        <v>5266</v>
      </c>
      <c r="E2524" s="76">
        <v>473</v>
      </c>
      <c r="F2524" s="76">
        <v>24</v>
      </c>
      <c r="G2524" s="77">
        <v>4.9000000000000004</v>
      </c>
      <c r="H2524" s="76" t="s">
        <v>3377</v>
      </c>
      <c r="I2524" s="77">
        <v>3.49</v>
      </c>
      <c r="J2524" s="2">
        <v>1</v>
      </c>
      <c r="K2524" s="119" cm="1">
        <f t="array" ref="K2524">ROUND(IF(C2524="Beer",SUM(LOOKUP(2,1/(SRP!$B$7:$B$9&lt;=E2524)/(SRP!$C$7:$C$9&gt;=E2524),SRP!$D$7:$D$9)*(G2524/100)*(E2524/1000)),IF(C2524="Spirits",SUM(LOOKUP(2,1/(SRP!$B$2:$B$6&lt;=E2524)/(SRP!$C$2:$C$6&gt;=E2524),SRP!$D$2:$D$6)*(G2524/100)*(E2524/1000)),IF(AND(C2524="Wine",D2524="Fortified Wines"),SUM(LOOKUP(2,1/(SRP!$B$20:$B$23&lt;=E2524)/(SRP!$C$20:$C$23&gt;=E2524),SRP!$D$20:$D$23)*(G2524/100)*(E2524/1000)),IF(C2524="Wine",SUM(LOOKUP(2,1/(SRP!$B$15:$B$19&lt;=E2524)/(SRP!$C$15:$C$19&gt;=E2524),SRP!$D$15:$D$19)*(G2524/100)*(E2524/1000)),IF(C2524="Ready to Drink",SUM(LOOKUP(2,1/(SRP!$B$10:$B$14&lt;=E2524)/(SRP!$C$10:$C$14&gt;=E2524),SRP!$D$10:$D$14)*(G2524/100)*(E2524/1000)),0))))),2)</f>
        <v>1.62</v>
      </c>
    </row>
    <row r="2525" spans="1:11" x14ac:dyDescent="0.35">
      <c r="A2525" s="2">
        <v>32036</v>
      </c>
      <c r="B2525" s="76" t="s">
        <v>3630</v>
      </c>
      <c r="C2525" s="76" t="s">
        <v>286</v>
      </c>
      <c r="D2525" s="76" t="s">
        <v>5244</v>
      </c>
      <c r="E2525" s="76">
        <v>750</v>
      </c>
      <c r="F2525" s="76">
        <v>12</v>
      </c>
      <c r="G2525" s="77">
        <v>13</v>
      </c>
      <c r="H2525" s="76" t="s">
        <v>3303</v>
      </c>
      <c r="I2525" s="77">
        <v>18.489999999999998</v>
      </c>
      <c r="J2525" s="2">
        <v>1</v>
      </c>
      <c r="K2525" s="119" cm="1">
        <f t="array" ref="K2525">ROUND(IF(C2525="Beer",SUM(LOOKUP(2,1/(SRP!$B$7:$B$9&lt;=E2525)/(SRP!$C$7:$C$9&gt;=E2525),SRP!$D$7:$D$9)*(G2525/100)*(E2525/1000)),IF(C2525="Spirits",SUM(LOOKUP(2,1/(SRP!$B$2:$B$6&lt;=E2525)/(SRP!$C$2:$C$6&gt;=E2525),SRP!$D$2:$D$6)*(G2525/100)*(E2525/1000)),IF(AND(C2525="Wine",D2525="Fortified Wines"),SUM(LOOKUP(2,1/(SRP!$B$20:$B$23&lt;=E2525)/(SRP!$C$20:$C$23&gt;=E2525),SRP!$D$20:$D$23)*(G2525/100)*(E2525/1000)),IF(C2525="Wine",SUM(LOOKUP(2,1/(SRP!$B$15:$B$19&lt;=E2525)/(SRP!$C$15:$C$19&gt;=E2525),SRP!$D$15:$D$19)*(G2525/100)*(E2525/1000)),IF(C2525="Ready to Drink",SUM(LOOKUP(2,1/(SRP!$B$10:$B$14&lt;=E2525)/(SRP!$C$10:$C$14&gt;=E2525),SRP!$D$10:$D$14)*(G2525/100)*(E2525/1000)),0))))),2)</f>
        <v>6.81</v>
      </c>
    </row>
    <row r="2526" spans="1:11" x14ac:dyDescent="0.35">
      <c r="A2526" s="2">
        <v>32040</v>
      </c>
      <c r="B2526" s="76" t="s">
        <v>6411</v>
      </c>
      <c r="C2526" s="76" t="s">
        <v>286</v>
      </c>
      <c r="D2526" s="76" t="s">
        <v>5236</v>
      </c>
      <c r="E2526" s="76">
        <v>750</v>
      </c>
      <c r="F2526" s="76">
        <v>12</v>
      </c>
      <c r="G2526" s="77">
        <v>13.5</v>
      </c>
      <c r="H2526" s="76" t="s">
        <v>3299</v>
      </c>
      <c r="I2526" s="77">
        <v>24.99</v>
      </c>
      <c r="J2526" s="2">
        <v>1</v>
      </c>
      <c r="K2526" s="119" cm="1">
        <f t="array" ref="K2526">ROUND(IF(C2526="Beer",SUM(LOOKUP(2,1/(SRP!$B$7:$B$9&lt;=E2526)/(SRP!$C$7:$C$9&gt;=E2526),SRP!$D$7:$D$9)*(G2526/100)*(E2526/1000)),IF(C2526="Spirits",SUM(LOOKUP(2,1/(SRP!$B$2:$B$6&lt;=E2526)/(SRP!$C$2:$C$6&gt;=E2526),SRP!$D$2:$D$6)*(G2526/100)*(E2526/1000)),IF(AND(C2526="Wine",D2526="Fortified Wines"),SUM(LOOKUP(2,1/(SRP!$B$20:$B$23&lt;=E2526)/(SRP!$C$20:$C$23&gt;=E2526),SRP!$D$20:$D$23)*(G2526/100)*(E2526/1000)),IF(C2526="Wine",SUM(LOOKUP(2,1/(SRP!$B$15:$B$19&lt;=E2526)/(SRP!$C$15:$C$19&gt;=E2526),SRP!$D$15:$D$19)*(G2526/100)*(E2526/1000)),IF(C2526="Ready to Drink",SUM(LOOKUP(2,1/(SRP!$B$10:$B$14&lt;=E2526)/(SRP!$C$10:$C$14&gt;=E2526),SRP!$D$10:$D$14)*(G2526/100)*(E2526/1000)),0))))),2)</f>
        <v>7.07</v>
      </c>
    </row>
    <row r="2527" spans="1:11" x14ac:dyDescent="0.35">
      <c r="A2527" s="2">
        <v>32052</v>
      </c>
      <c r="B2527" s="76" t="s">
        <v>5549</v>
      </c>
      <c r="C2527" s="76" t="s">
        <v>287</v>
      </c>
      <c r="D2527" s="76" t="s">
        <v>5310</v>
      </c>
      <c r="E2527" s="76">
        <v>500</v>
      </c>
      <c r="F2527" s="76">
        <v>20</v>
      </c>
      <c r="G2527" s="77">
        <v>0.5</v>
      </c>
      <c r="H2527" s="76" t="s">
        <v>3290</v>
      </c>
      <c r="I2527" s="77">
        <v>3.59</v>
      </c>
      <c r="J2527" s="2">
        <v>1</v>
      </c>
      <c r="K2527" s="119" cm="1">
        <f t="array" ref="K2527">ROUND(IF(C2527="Beer",SUM(LOOKUP(2,1/(SRP!$B$7:$B$9&lt;=E2527)/(SRP!$C$7:$C$9&gt;=E2527),SRP!$D$7:$D$9)*(G2527/100)*(E2527/1000)),IF(C2527="Spirits",SUM(LOOKUP(2,1/(SRP!$B$2:$B$6&lt;=E2527)/(SRP!$C$2:$C$6&gt;=E2527),SRP!$D$2:$D$6)*(G2527/100)*(E2527/1000)),IF(AND(C2527="Wine",D2527="Fortified Wines"),SUM(LOOKUP(2,1/(SRP!$B$20:$B$23&lt;=E2527)/(SRP!$C$20:$C$23&gt;=E2527),SRP!$D$20:$D$23)*(G2527/100)*(E2527/1000)),IF(C2527="Wine",SUM(LOOKUP(2,1/(SRP!$B$15:$B$19&lt;=E2527)/(SRP!$C$15:$C$19&gt;=E2527),SRP!$D$15:$D$19)*(G2527/100)*(E2527/1000)),IF(C2527="Ready to Drink",SUM(LOOKUP(2,1/(SRP!$B$10:$B$14&lt;=E2527)/(SRP!$C$10:$C$14&gt;=E2527),SRP!$D$10:$D$14)*(G2527/100)*(E2527/1000)),0))))),2)</f>
        <v>0.17</v>
      </c>
    </row>
    <row r="2528" spans="1:11" x14ac:dyDescent="0.35">
      <c r="A2528" s="2">
        <v>32052</v>
      </c>
      <c r="B2528" s="76" t="s">
        <v>5549</v>
      </c>
      <c r="C2528" s="76" t="s">
        <v>287</v>
      </c>
      <c r="D2528" s="76" t="s">
        <v>5310</v>
      </c>
      <c r="E2528" s="76">
        <v>500</v>
      </c>
      <c r="F2528" s="76">
        <v>20</v>
      </c>
      <c r="G2528" s="77">
        <v>0.5</v>
      </c>
      <c r="H2528" s="76" t="s">
        <v>3290</v>
      </c>
      <c r="I2528" s="77">
        <v>3.59</v>
      </c>
      <c r="J2528" s="2">
        <v>1</v>
      </c>
      <c r="K2528" s="119" cm="1">
        <f t="array" ref="K2528">ROUND(IF(C2528="Beer",SUM(LOOKUP(2,1/(SRP!$B$7:$B$9&lt;=E2528)/(SRP!$C$7:$C$9&gt;=E2528),SRP!$D$7:$D$9)*(G2528/100)*(E2528/1000)),IF(C2528="Spirits",SUM(LOOKUP(2,1/(SRP!$B$2:$B$6&lt;=E2528)/(SRP!$C$2:$C$6&gt;=E2528),SRP!$D$2:$D$6)*(G2528/100)*(E2528/1000)),IF(AND(C2528="Wine",D2528="Fortified Wines"),SUM(LOOKUP(2,1/(SRP!$B$20:$B$23&lt;=E2528)/(SRP!$C$20:$C$23&gt;=E2528),SRP!$D$20:$D$23)*(G2528/100)*(E2528/1000)),IF(C2528="Wine",SUM(LOOKUP(2,1/(SRP!$B$15:$B$19&lt;=E2528)/(SRP!$C$15:$C$19&gt;=E2528),SRP!$D$15:$D$19)*(G2528/100)*(E2528/1000)),IF(C2528="Ready to Drink",SUM(LOOKUP(2,1/(SRP!$B$10:$B$14&lt;=E2528)/(SRP!$C$10:$C$14&gt;=E2528),SRP!$D$10:$D$14)*(G2528/100)*(E2528/1000)),0))))),2)</f>
        <v>0.17</v>
      </c>
    </row>
    <row r="2529" spans="1:11" x14ac:dyDescent="0.35">
      <c r="A2529" s="2">
        <v>32053</v>
      </c>
      <c r="B2529" s="76" t="s">
        <v>2445</v>
      </c>
      <c r="C2529" s="76" t="s">
        <v>287</v>
      </c>
      <c r="D2529" s="76" t="s">
        <v>5321</v>
      </c>
      <c r="E2529" s="76">
        <v>500</v>
      </c>
      <c r="F2529" s="76">
        <v>24</v>
      </c>
      <c r="G2529" s="77">
        <v>0.5</v>
      </c>
      <c r="H2529" s="76" t="s">
        <v>3290</v>
      </c>
      <c r="I2529" s="77">
        <v>3.49</v>
      </c>
      <c r="J2529" s="2">
        <v>1</v>
      </c>
      <c r="K2529" s="119" cm="1">
        <f t="array" ref="K2529">ROUND(IF(C2529="Beer",SUM(LOOKUP(2,1/(SRP!$B$7:$B$9&lt;=E2529)/(SRP!$C$7:$C$9&gt;=E2529),SRP!$D$7:$D$9)*(G2529/100)*(E2529/1000)),IF(C2529="Spirits",SUM(LOOKUP(2,1/(SRP!$B$2:$B$6&lt;=E2529)/(SRP!$C$2:$C$6&gt;=E2529),SRP!$D$2:$D$6)*(G2529/100)*(E2529/1000)),IF(AND(C2529="Wine",D2529="Fortified Wines"),SUM(LOOKUP(2,1/(SRP!$B$20:$B$23&lt;=E2529)/(SRP!$C$20:$C$23&gt;=E2529),SRP!$D$20:$D$23)*(G2529/100)*(E2529/1000)),IF(C2529="Wine",SUM(LOOKUP(2,1/(SRP!$B$15:$B$19&lt;=E2529)/(SRP!$C$15:$C$19&gt;=E2529),SRP!$D$15:$D$19)*(G2529/100)*(E2529/1000)),IF(C2529="Ready to Drink",SUM(LOOKUP(2,1/(SRP!$B$10:$B$14&lt;=E2529)/(SRP!$C$10:$C$14&gt;=E2529),SRP!$D$10:$D$14)*(G2529/100)*(E2529/1000)),0))))),2)</f>
        <v>0.17</v>
      </c>
    </row>
    <row r="2530" spans="1:11" x14ac:dyDescent="0.35">
      <c r="A2530" s="2">
        <v>32053</v>
      </c>
      <c r="B2530" s="76" t="s">
        <v>2445</v>
      </c>
      <c r="C2530" s="76" t="s">
        <v>287</v>
      </c>
      <c r="D2530" s="76" t="s">
        <v>5321</v>
      </c>
      <c r="E2530" s="76">
        <v>500</v>
      </c>
      <c r="F2530" s="76">
        <v>24</v>
      </c>
      <c r="G2530" s="77">
        <v>0.5</v>
      </c>
      <c r="H2530" s="76" t="s">
        <v>3290</v>
      </c>
      <c r="I2530" s="77">
        <v>3.49</v>
      </c>
      <c r="J2530" s="2">
        <v>1</v>
      </c>
      <c r="K2530" s="119" cm="1">
        <f t="array" ref="K2530">ROUND(IF(C2530="Beer",SUM(LOOKUP(2,1/(SRP!$B$7:$B$9&lt;=E2530)/(SRP!$C$7:$C$9&gt;=E2530),SRP!$D$7:$D$9)*(G2530/100)*(E2530/1000)),IF(C2530="Spirits",SUM(LOOKUP(2,1/(SRP!$B$2:$B$6&lt;=E2530)/(SRP!$C$2:$C$6&gt;=E2530),SRP!$D$2:$D$6)*(G2530/100)*(E2530/1000)),IF(AND(C2530="Wine",D2530="Fortified Wines"),SUM(LOOKUP(2,1/(SRP!$B$20:$B$23&lt;=E2530)/(SRP!$C$20:$C$23&gt;=E2530),SRP!$D$20:$D$23)*(G2530/100)*(E2530/1000)),IF(C2530="Wine",SUM(LOOKUP(2,1/(SRP!$B$15:$B$19&lt;=E2530)/(SRP!$C$15:$C$19&gt;=E2530),SRP!$D$15:$D$19)*(G2530/100)*(E2530/1000)),IF(C2530="Ready to Drink",SUM(LOOKUP(2,1/(SRP!$B$10:$B$14&lt;=E2530)/(SRP!$C$10:$C$14&gt;=E2530),SRP!$D$10:$D$14)*(G2530/100)*(E2530/1000)),0))))),2)</f>
        <v>0.17</v>
      </c>
    </row>
    <row r="2531" spans="1:11" x14ac:dyDescent="0.35">
      <c r="A2531" s="2">
        <v>32064</v>
      </c>
      <c r="B2531" s="76" t="s">
        <v>5979</v>
      </c>
      <c r="C2531" s="76" t="s">
        <v>286</v>
      </c>
      <c r="D2531" s="76" t="s">
        <v>5236</v>
      </c>
      <c r="E2531" s="76">
        <v>750</v>
      </c>
      <c r="F2531" s="76">
        <v>12</v>
      </c>
      <c r="G2531" s="77">
        <v>12.5</v>
      </c>
      <c r="H2531" s="76" t="s">
        <v>3282</v>
      </c>
      <c r="I2531" s="77">
        <v>18.989999999999998</v>
      </c>
      <c r="J2531" s="2">
        <v>1</v>
      </c>
      <c r="K2531" s="119" cm="1">
        <f t="array" ref="K2531">ROUND(IF(C2531="Beer",SUM(LOOKUP(2,1/(SRP!$B$7:$B$9&lt;=E2531)/(SRP!$C$7:$C$9&gt;=E2531),SRP!$D$7:$D$9)*(G2531/100)*(E2531/1000)),IF(C2531="Spirits",SUM(LOOKUP(2,1/(SRP!$B$2:$B$6&lt;=E2531)/(SRP!$C$2:$C$6&gt;=E2531),SRP!$D$2:$D$6)*(G2531/100)*(E2531/1000)),IF(AND(C2531="Wine",D2531="Fortified Wines"),SUM(LOOKUP(2,1/(SRP!$B$20:$B$23&lt;=E2531)/(SRP!$C$20:$C$23&gt;=E2531),SRP!$D$20:$D$23)*(G2531/100)*(E2531/1000)),IF(C2531="Wine",SUM(LOOKUP(2,1/(SRP!$B$15:$B$19&lt;=E2531)/(SRP!$C$15:$C$19&gt;=E2531),SRP!$D$15:$D$19)*(G2531/100)*(E2531/1000)),IF(C2531="Ready to Drink",SUM(LOOKUP(2,1/(SRP!$B$10:$B$14&lt;=E2531)/(SRP!$C$10:$C$14&gt;=E2531),SRP!$D$10:$D$14)*(G2531/100)*(E2531/1000)),0))))),2)</f>
        <v>6.54</v>
      </c>
    </row>
    <row r="2532" spans="1:11" x14ac:dyDescent="0.35">
      <c r="A2532" s="2">
        <v>32066</v>
      </c>
      <c r="B2532" s="76" t="s">
        <v>5980</v>
      </c>
      <c r="C2532" s="76" t="s">
        <v>286</v>
      </c>
      <c r="D2532" s="76" t="s">
        <v>5236</v>
      </c>
      <c r="E2532" s="76">
        <v>750</v>
      </c>
      <c r="F2532" s="76">
        <v>12</v>
      </c>
      <c r="G2532" s="77">
        <v>12.5</v>
      </c>
      <c r="H2532" s="76" t="s">
        <v>3282</v>
      </c>
      <c r="I2532" s="77">
        <v>18.989999999999998</v>
      </c>
      <c r="J2532" s="2">
        <v>1</v>
      </c>
      <c r="K2532" s="119" cm="1">
        <f t="array" ref="K2532">ROUND(IF(C2532="Beer",SUM(LOOKUP(2,1/(SRP!$B$7:$B$9&lt;=E2532)/(SRP!$C$7:$C$9&gt;=E2532),SRP!$D$7:$D$9)*(G2532/100)*(E2532/1000)),IF(C2532="Spirits",SUM(LOOKUP(2,1/(SRP!$B$2:$B$6&lt;=E2532)/(SRP!$C$2:$C$6&gt;=E2532),SRP!$D$2:$D$6)*(G2532/100)*(E2532/1000)),IF(AND(C2532="Wine",D2532="Fortified Wines"),SUM(LOOKUP(2,1/(SRP!$B$20:$B$23&lt;=E2532)/(SRP!$C$20:$C$23&gt;=E2532),SRP!$D$20:$D$23)*(G2532/100)*(E2532/1000)),IF(C2532="Wine",SUM(LOOKUP(2,1/(SRP!$B$15:$B$19&lt;=E2532)/(SRP!$C$15:$C$19&gt;=E2532),SRP!$D$15:$D$19)*(G2532/100)*(E2532/1000)),IF(C2532="Ready to Drink",SUM(LOOKUP(2,1/(SRP!$B$10:$B$14&lt;=E2532)/(SRP!$C$10:$C$14&gt;=E2532),SRP!$D$10:$D$14)*(G2532/100)*(E2532/1000)),0))))),2)</f>
        <v>6.54</v>
      </c>
    </row>
    <row r="2533" spans="1:11" x14ac:dyDescent="0.35">
      <c r="A2533" s="2">
        <v>32076</v>
      </c>
      <c r="B2533" s="76" t="s">
        <v>2446</v>
      </c>
      <c r="C2533" s="76" t="s">
        <v>287</v>
      </c>
      <c r="D2533" s="76" t="s">
        <v>5266</v>
      </c>
      <c r="E2533" s="76">
        <v>473</v>
      </c>
      <c r="F2533" s="76">
        <v>24</v>
      </c>
      <c r="G2533" s="77">
        <v>4.5</v>
      </c>
      <c r="H2533" s="76" t="s">
        <v>3376</v>
      </c>
      <c r="I2533" s="77">
        <v>4.4400000000000004</v>
      </c>
      <c r="J2533" s="2">
        <v>1</v>
      </c>
      <c r="K2533" s="119" cm="1">
        <f t="array" ref="K2533">ROUND(IF(C2533="Beer",SUM(LOOKUP(2,1/(SRP!$B$7:$B$9&lt;=E2533)/(SRP!$C$7:$C$9&gt;=E2533),SRP!$D$7:$D$9)*(G2533/100)*(E2533/1000)),IF(C2533="Spirits",SUM(LOOKUP(2,1/(SRP!$B$2:$B$6&lt;=E2533)/(SRP!$C$2:$C$6&gt;=E2533),SRP!$D$2:$D$6)*(G2533/100)*(E2533/1000)),IF(AND(C2533="Wine",D2533="Fortified Wines"),SUM(LOOKUP(2,1/(SRP!$B$20:$B$23&lt;=E2533)/(SRP!$C$20:$C$23&gt;=E2533),SRP!$D$20:$D$23)*(G2533/100)*(E2533/1000)),IF(C2533="Wine",SUM(LOOKUP(2,1/(SRP!$B$15:$B$19&lt;=E2533)/(SRP!$C$15:$C$19&gt;=E2533),SRP!$D$15:$D$19)*(G2533/100)*(E2533/1000)),IF(C2533="Ready to Drink",SUM(LOOKUP(2,1/(SRP!$B$10:$B$14&lt;=E2533)/(SRP!$C$10:$C$14&gt;=E2533),SRP!$D$10:$D$14)*(G2533/100)*(E2533/1000)),0))))),2)</f>
        <v>1.49</v>
      </c>
    </row>
    <row r="2534" spans="1:11" x14ac:dyDescent="0.35">
      <c r="A2534" s="2">
        <v>32076</v>
      </c>
      <c r="B2534" s="76" t="s">
        <v>2446</v>
      </c>
      <c r="C2534" s="76" t="s">
        <v>287</v>
      </c>
      <c r="D2534" s="76" t="s">
        <v>5266</v>
      </c>
      <c r="E2534" s="76">
        <v>473</v>
      </c>
      <c r="F2534" s="76">
        <v>24</v>
      </c>
      <c r="G2534" s="77">
        <v>4.5</v>
      </c>
      <c r="H2534" s="76" t="s">
        <v>3376</v>
      </c>
      <c r="I2534" s="77">
        <v>4.4400000000000004</v>
      </c>
      <c r="J2534" s="2">
        <v>1</v>
      </c>
      <c r="K2534" s="119" cm="1">
        <f t="array" ref="K2534">ROUND(IF(C2534="Beer",SUM(LOOKUP(2,1/(SRP!$B$7:$B$9&lt;=E2534)/(SRP!$C$7:$C$9&gt;=E2534),SRP!$D$7:$D$9)*(G2534/100)*(E2534/1000)),IF(C2534="Spirits",SUM(LOOKUP(2,1/(SRP!$B$2:$B$6&lt;=E2534)/(SRP!$C$2:$C$6&gt;=E2534),SRP!$D$2:$D$6)*(G2534/100)*(E2534/1000)),IF(AND(C2534="Wine",D2534="Fortified Wines"),SUM(LOOKUP(2,1/(SRP!$B$20:$B$23&lt;=E2534)/(SRP!$C$20:$C$23&gt;=E2534),SRP!$D$20:$D$23)*(G2534/100)*(E2534/1000)),IF(C2534="Wine",SUM(LOOKUP(2,1/(SRP!$B$15:$B$19&lt;=E2534)/(SRP!$C$15:$C$19&gt;=E2534),SRP!$D$15:$D$19)*(G2534/100)*(E2534/1000)),IF(C2534="Ready to Drink",SUM(LOOKUP(2,1/(SRP!$B$10:$B$14&lt;=E2534)/(SRP!$C$10:$C$14&gt;=E2534),SRP!$D$10:$D$14)*(G2534/100)*(E2534/1000)),0))))),2)</f>
        <v>1.49</v>
      </c>
    </row>
    <row r="2535" spans="1:11" x14ac:dyDescent="0.35">
      <c r="A2535" s="2">
        <v>32080</v>
      </c>
      <c r="B2535" s="76" t="s">
        <v>3183</v>
      </c>
      <c r="C2535" s="76" t="s">
        <v>286</v>
      </c>
      <c r="D2535" s="76" t="s">
        <v>5247</v>
      </c>
      <c r="E2535" s="76">
        <v>750</v>
      </c>
      <c r="F2535" s="76">
        <v>12</v>
      </c>
      <c r="G2535" s="77">
        <v>13.5</v>
      </c>
      <c r="H2535" s="76" t="s">
        <v>3311</v>
      </c>
      <c r="I2535" s="77">
        <v>14.99</v>
      </c>
      <c r="J2535" s="2">
        <v>1</v>
      </c>
      <c r="K2535" s="119" cm="1">
        <f t="array" ref="K2535">ROUND(IF(C2535="Beer",SUM(LOOKUP(2,1/(SRP!$B$7:$B$9&lt;=E2535)/(SRP!$C$7:$C$9&gt;=E2535),SRP!$D$7:$D$9)*(G2535/100)*(E2535/1000)),IF(C2535="Spirits",SUM(LOOKUP(2,1/(SRP!$B$2:$B$6&lt;=E2535)/(SRP!$C$2:$C$6&gt;=E2535),SRP!$D$2:$D$6)*(G2535/100)*(E2535/1000)),IF(AND(C2535="Wine",D2535="Fortified Wines"),SUM(LOOKUP(2,1/(SRP!$B$20:$B$23&lt;=E2535)/(SRP!$C$20:$C$23&gt;=E2535),SRP!$D$20:$D$23)*(G2535/100)*(E2535/1000)),IF(C2535="Wine",SUM(LOOKUP(2,1/(SRP!$B$15:$B$19&lt;=E2535)/(SRP!$C$15:$C$19&gt;=E2535),SRP!$D$15:$D$19)*(G2535/100)*(E2535/1000)),IF(C2535="Ready to Drink",SUM(LOOKUP(2,1/(SRP!$B$10:$B$14&lt;=E2535)/(SRP!$C$10:$C$14&gt;=E2535),SRP!$D$10:$D$14)*(G2535/100)*(E2535/1000)),0))))),2)</f>
        <v>7.07</v>
      </c>
    </row>
    <row r="2536" spans="1:11" x14ac:dyDescent="0.35">
      <c r="A2536" s="2">
        <v>32099</v>
      </c>
      <c r="B2536" s="76" t="s">
        <v>2323</v>
      </c>
      <c r="C2536" s="76" t="s">
        <v>287</v>
      </c>
      <c r="D2536" s="76" t="s">
        <v>5240</v>
      </c>
      <c r="E2536" s="76">
        <v>355</v>
      </c>
      <c r="F2536" s="76">
        <v>24</v>
      </c>
      <c r="G2536" s="77">
        <v>11.1</v>
      </c>
      <c r="H2536" s="76" t="s">
        <v>3376</v>
      </c>
      <c r="I2536" s="77">
        <v>5.24</v>
      </c>
      <c r="J2536" s="2">
        <v>1</v>
      </c>
      <c r="K2536" s="119" cm="1">
        <f t="array" ref="K2536">ROUND(IF(C2536="Beer",SUM(LOOKUP(2,1/(SRP!$B$7:$B$9&lt;=E2536)/(SRP!$C$7:$C$9&gt;=E2536),SRP!$D$7:$D$9)*(G2536/100)*(E2536/1000)),IF(C2536="Spirits",SUM(LOOKUP(2,1/(SRP!$B$2:$B$6&lt;=E2536)/(SRP!$C$2:$C$6&gt;=E2536),SRP!$D$2:$D$6)*(G2536/100)*(E2536/1000)),IF(AND(C2536="Wine",D2536="Fortified Wines"),SUM(LOOKUP(2,1/(SRP!$B$20:$B$23&lt;=E2536)/(SRP!$C$20:$C$23&gt;=E2536),SRP!$D$20:$D$23)*(G2536/100)*(E2536/1000)),IF(C2536="Wine",SUM(LOOKUP(2,1/(SRP!$B$15:$B$19&lt;=E2536)/(SRP!$C$15:$C$19&gt;=E2536),SRP!$D$15:$D$19)*(G2536/100)*(E2536/1000)),IF(C2536="Ready to Drink",SUM(LOOKUP(2,1/(SRP!$B$10:$B$14&lt;=E2536)/(SRP!$C$10:$C$14&gt;=E2536),SRP!$D$10:$D$14)*(G2536/100)*(E2536/1000)),0))))),2)</f>
        <v>2.75</v>
      </c>
    </row>
    <row r="2537" spans="1:11" x14ac:dyDescent="0.35">
      <c r="A2537" s="2">
        <v>32099</v>
      </c>
      <c r="B2537" s="76" t="s">
        <v>2323</v>
      </c>
      <c r="C2537" s="76" t="s">
        <v>287</v>
      </c>
      <c r="D2537" s="76" t="s">
        <v>5240</v>
      </c>
      <c r="E2537" s="76">
        <v>355</v>
      </c>
      <c r="F2537" s="76">
        <v>24</v>
      </c>
      <c r="G2537" s="77">
        <v>11.1</v>
      </c>
      <c r="H2537" s="76" t="s">
        <v>3376</v>
      </c>
      <c r="I2537" s="77">
        <v>5.24</v>
      </c>
      <c r="J2537" s="2">
        <v>1</v>
      </c>
      <c r="K2537" s="119" cm="1">
        <f t="array" ref="K2537">ROUND(IF(C2537="Beer",SUM(LOOKUP(2,1/(SRP!$B$7:$B$9&lt;=E2537)/(SRP!$C$7:$C$9&gt;=E2537),SRP!$D$7:$D$9)*(G2537/100)*(E2537/1000)),IF(C2537="Spirits",SUM(LOOKUP(2,1/(SRP!$B$2:$B$6&lt;=E2537)/(SRP!$C$2:$C$6&gt;=E2537),SRP!$D$2:$D$6)*(G2537/100)*(E2537/1000)),IF(AND(C2537="Wine",D2537="Fortified Wines"),SUM(LOOKUP(2,1/(SRP!$B$20:$B$23&lt;=E2537)/(SRP!$C$20:$C$23&gt;=E2537),SRP!$D$20:$D$23)*(G2537/100)*(E2537/1000)),IF(C2537="Wine",SUM(LOOKUP(2,1/(SRP!$B$15:$B$19&lt;=E2537)/(SRP!$C$15:$C$19&gt;=E2537),SRP!$D$15:$D$19)*(G2537/100)*(E2537/1000)),IF(C2537="Ready to Drink",SUM(LOOKUP(2,1/(SRP!$B$10:$B$14&lt;=E2537)/(SRP!$C$10:$C$14&gt;=E2537),SRP!$D$10:$D$14)*(G2537/100)*(E2537/1000)),0))))),2)</f>
        <v>2.75</v>
      </c>
    </row>
    <row r="2538" spans="1:11" x14ac:dyDescent="0.35">
      <c r="A2538" s="2">
        <v>32112</v>
      </c>
      <c r="B2538" s="76" t="s">
        <v>6412</v>
      </c>
      <c r="C2538" s="76" t="s">
        <v>286</v>
      </c>
      <c r="D2538" s="76" t="s">
        <v>5236</v>
      </c>
      <c r="E2538" s="76">
        <v>750</v>
      </c>
      <c r="F2538" s="76">
        <v>12</v>
      </c>
      <c r="G2538" s="77">
        <v>14.5</v>
      </c>
      <c r="H2538" s="76" t="s">
        <v>3835</v>
      </c>
      <c r="I2538" s="77">
        <v>22.03</v>
      </c>
      <c r="J2538" s="2">
        <v>1</v>
      </c>
      <c r="K2538" s="119" cm="1">
        <f t="array" ref="K2538">ROUND(IF(C2538="Beer",SUM(LOOKUP(2,1/(SRP!$B$7:$B$9&lt;=E2538)/(SRP!$C$7:$C$9&gt;=E2538),SRP!$D$7:$D$9)*(G2538/100)*(E2538/1000)),IF(C2538="Spirits",SUM(LOOKUP(2,1/(SRP!$B$2:$B$6&lt;=E2538)/(SRP!$C$2:$C$6&gt;=E2538),SRP!$D$2:$D$6)*(G2538/100)*(E2538/1000)),IF(AND(C2538="Wine",D2538="Fortified Wines"),SUM(LOOKUP(2,1/(SRP!$B$20:$B$23&lt;=E2538)/(SRP!$C$20:$C$23&gt;=E2538),SRP!$D$20:$D$23)*(G2538/100)*(E2538/1000)),IF(C2538="Wine",SUM(LOOKUP(2,1/(SRP!$B$15:$B$19&lt;=E2538)/(SRP!$C$15:$C$19&gt;=E2538),SRP!$D$15:$D$19)*(G2538/100)*(E2538/1000)),IF(C2538="Ready to Drink",SUM(LOOKUP(2,1/(SRP!$B$10:$B$14&lt;=E2538)/(SRP!$C$10:$C$14&gt;=E2538),SRP!$D$10:$D$14)*(G2538/100)*(E2538/1000)),0))))),2)</f>
        <v>7.59</v>
      </c>
    </row>
    <row r="2539" spans="1:11" x14ac:dyDescent="0.35">
      <c r="A2539" s="2">
        <v>32148</v>
      </c>
      <c r="B2539" s="76" t="s">
        <v>1775</v>
      </c>
      <c r="C2539" s="76" t="s">
        <v>285</v>
      </c>
      <c r="D2539" s="76" t="s">
        <v>6935</v>
      </c>
      <c r="E2539" s="76">
        <v>750</v>
      </c>
      <c r="F2539" s="76">
        <v>6</v>
      </c>
      <c r="G2539" s="77">
        <v>40</v>
      </c>
      <c r="H2539" s="76" t="s">
        <v>3279</v>
      </c>
      <c r="I2539" s="77">
        <v>215.99</v>
      </c>
      <c r="J2539" s="2">
        <v>1</v>
      </c>
      <c r="K2539" s="119" cm="1">
        <f t="array" ref="K2539">ROUND(IF(C2539="Beer",SUM(LOOKUP(2,1/(SRP!$B$7:$B$9&lt;=E2539)/(SRP!$C$7:$C$9&gt;=E2539),SRP!$D$7:$D$9)*(G2539/100)*(E2539/1000)),IF(C2539="Spirits",SUM(LOOKUP(2,1/(SRP!$B$2:$B$6&lt;=E2539)/(SRP!$C$2:$C$6&gt;=E2539),SRP!$D$2:$D$6)*(G2539/100)*(E2539/1000)),IF(AND(C2539="Wine",D2539="Fortified Wines"),SUM(LOOKUP(2,1/(SRP!$B$20:$B$23&lt;=E2539)/(SRP!$C$20:$C$23&gt;=E2539),SRP!$D$20:$D$23)*(G2539/100)*(E2539/1000)),IF(C2539="Wine",SUM(LOOKUP(2,1/(SRP!$B$15:$B$19&lt;=E2539)/(SRP!$C$15:$C$19&gt;=E2539),SRP!$D$15:$D$19)*(G2539/100)*(E2539/1000)),IF(C2539="Ready to Drink",SUM(LOOKUP(2,1/(SRP!$B$10:$B$14&lt;=E2539)/(SRP!$C$10:$C$14&gt;=E2539),SRP!$D$10:$D$14)*(G2539/100)*(E2539/1000)),0))))),2)</f>
        <v>20.94</v>
      </c>
    </row>
    <row r="2540" spans="1:11" x14ac:dyDescent="0.35">
      <c r="A2540" s="2">
        <v>32166</v>
      </c>
      <c r="B2540" s="76" t="s">
        <v>2341</v>
      </c>
      <c r="C2540" s="76" t="s">
        <v>287</v>
      </c>
      <c r="D2540" s="76" t="s">
        <v>5310</v>
      </c>
      <c r="E2540" s="76">
        <v>1980</v>
      </c>
      <c r="F2540" s="76">
        <v>4</v>
      </c>
      <c r="G2540" s="77">
        <v>0.5</v>
      </c>
      <c r="H2540" s="76" t="s">
        <v>3290</v>
      </c>
      <c r="I2540" s="77">
        <v>12.99</v>
      </c>
      <c r="J2540" s="2">
        <v>6</v>
      </c>
      <c r="K2540" s="119" cm="1">
        <f t="array" ref="K2540">ROUND(IF(C2540="Beer",SUM(LOOKUP(2,1/(SRP!$B$7:$B$9&lt;=E2540)/(SRP!$C$7:$C$9&gt;=E2540),SRP!$D$7:$D$9)*(G2540/100)*(E2540/1000)),IF(C2540="Spirits",SUM(LOOKUP(2,1/(SRP!$B$2:$B$6&lt;=E2540)/(SRP!$C$2:$C$6&gt;=E2540),SRP!$D$2:$D$6)*(G2540/100)*(E2540/1000)),IF(AND(C2540="Wine",D2540="Fortified Wines"),SUM(LOOKUP(2,1/(SRP!$B$20:$B$23&lt;=E2540)/(SRP!$C$20:$C$23&gt;=E2540),SRP!$D$20:$D$23)*(G2540/100)*(E2540/1000)),IF(C2540="Wine",SUM(LOOKUP(2,1/(SRP!$B$15:$B$19&lt;=E2540)/(SRP!$C$15:$C$19&gt;=E2540),SRP!$D$15:$D$19)*(G2540/100)*(E2540/1000)),IF(C2540="Ready to Drink",SUM(LOOKUP(2,1/(SRP!$B$10:$B$14&lt;=E2540)/(SRP!$C$10:$C$14&gt;=E2540),SRP!$D$10:$D$14)*(G2540/100)*(E2540/1000)),0))))),2)</f>
        <v>0.69</v>
      </c>
    </row>
    <row r="2541" spans="1:11" x14ac:dyDescent="0.35">
      <c r="A2541" s="2">
        <v>32166</v>
      </c>
      <c r="B2541" s="76" t="s">
        <v>2341</v>
      </c>
      <c r="C2541" s="76" t="s">
        <v>287</v>
      </c>
      <c r="D2541" s="76" t="s">
        <v>5310</v>
      </c>
      <c r="E2541" s="76">
        <v>1980</v>
      </c>
      <c r="F2541" s="76">
        <v>4</v>
      </c>
      <c r="G2541" s="77">
        <v>0.5</v>
      </c>
      <c r="H2541" s="76" t="s">
        <v>3290</v>
      </c>
      <c r="I2541" s="77">
        <v>12.99</v>
      </c>
      <c r="J2541" s="2">
        <v>6</v>
      </c>
      <c r="K2541" s="119" cm="1">
        <f t="array" ref="K2541">ROUND(IF(C2541="Beer",SUM(LOOKUP(2,1/(SRP!$B$7:$B$9&lt;=E2541)/(SRP!$C$7:$C$9&gt;=E2541),SRP!$D$7:$D$9)*(G2541/100)*(E2541/1000)),IF(C2541="Spirits",SUM(LOOKUP(2,1/(SRP!$B$2:$B$6&lt;=E2541)/(SRP!$C$2:$C$6&gt;=E2541),SRP!$D$2:$D$6)*(G2541/100)*(E2541/1000)),IF(AND(C2541="Wine",D2541="Fortified Wines"),SUM(LOOKUP(2,1/(SRP!$B$20:$B$23&lt;=E2541)/(SRP!$C$20:$C$23&gt;=E2541),SRP!$D$20:$D$23)*(G2541/100)*(E2541/1000)),IF(C2541="Wine",SUM(LOOKUP(2,1/(SRP!$B$15:$B$19&lt;=E2541)/(SRP!$C$15:$C$19&gt;=E2541),SRP!$D$15:$D$19)*(G2541/100)*(E2541/1000)),IF(C2541="Ready to Drink",SUM(LOOKUP(2,1/(SRP!$B$10:$B$14&lt;=E2541)/(SRP!$C$10:$C$14&gt;=E2541),SRP!$D$10:$D$14)*(G2541/100)*(E2541/1000)),0))))),2)</f>
        <v>0.69</v>
      </c>
    </row>
    <row r="2542" spans="1:11" x14ac:dyDescent="0.35">
      <c r="A2542" s="2">
        <v>32178</v>
      </c>
      <c r="B2542" s="76" t="s">
        <v>2229</v>
      </c>
      <c r="C2542" s="76" t="s">
        <v>286</v>
      </c>
      <c r="D2542" s="76" t="s">
        <v>5245</v>
      </c>
      <c r="E2542" s="76">
        <v>4000</v>
      </c>
      <c r="F2542" s="76">
        <v>4</v>
      </c>
      <c r="G2542" s="77">
        <v>13</v>
      </c>
      <c r="H2542" s="76" t="s">
        <v>3288</v>
      </c>
      <c r="I2542" s="77">
        <v>40.99</v>
      </c>
      <c r="J2542" s="2">
        <v>1</v>
      </c>
      <c r="K2542" s="119" cm="1">
        <f t="array" ref="K2542">ROUND(IF(C2542="Beer",SUM(LOOKUP(2,1/(SRP!$B$7:$B$9&lt;=E2542)/(SRP!$C$7:$C$9&gt;=E2542),SRP!$D$7:$D$9)*(G2542/100)*(E2542/1000)),IF(C2542="Spirits",SUM(LOOKUP(2,1/(SRP!$B$2:$B$6&lt;=E2542)/(SRP!$C$2:$C$6&gt;=E2542),SRP!$D$2:$D$6)*(G2542/100)*(E2542/1000)),IF(AND(C2542="Wine",D2542="Fortified Wines"),SUM(LOOKUP(2,1/(SRP!$B$20:$B$23&lt;=E2542)/(SRP!$C$20:$C$23&gt;=E2542),SRP!$D$20:$D$23)*(G2542/100)*(E2542/1000)),IF(C2542="Wine",SUM(LOOKUP(2,1/(SRP!$B$15:$B$19&lt;=E2542)/(SRP!$C$15:$C$19&gt;=E2542),SRP!$D$15:$D$19)*(G2542/100)*(E2542/1000)),IF(C2542="Ready to Drink",SUM(LOOKUP(2,1/(SRP!$B$10:$B$14&lt;=E2542)/(SRP!$C$10:$C$14&gt;=E2542),SRP!$D$10:$D$14)*(G2542/100)*(E2542/1000)),0))))),2)</f>
        <v>30.23</v>
      </c>
    </row>
    <row r="2543" spans="1:11" x14ac:dyDescent="0.35">
      <c r="A2543" s="2">
        <v>32181</v>
      </c>
      <c r="B2543" s="76" t="s">
        <v>2342</v>
      </c>
      <c r="C2543" s="76" t="s">
        <v>286</v>
      </c>
      <c r="D2543" s="76" t="s">
        <v>5264</v>
      </c>
      <c r="E2543" s="76">
        <v>4000</v>
      </c>
      <c r="F2543" s="76">
        <v>4</v>
      </c>
      <c r="G2543" s="77">
        <v>12</v>
      </c>
      <c r="H2543" s="76" t="s">
        <v>3288</v>
      </c>
      <c r="I2543" s="77">
        <v>40.99</v>
      </c>
      <c r="J2543" s="2">
        <v>1</v>
      </c>
      <c r="K2543" s="119" cm="1">
        <f t="array" ref="K2543">ROUND(IF(C2543="Beer",SUM(LOOKUP(2,1/(SRP!$B$7:$B$9&lt;=E2543)/(SRP!$C$7:$C$9&gt;=E2543),SRP!$D$7:$D$9)*(G2543/100)*(E2543/1000)),IF(C2543="Spirits",SUM(LOOKUP(2,1/(SRP!$B$2:$B$6&lt;=E2543)/(SRP!$C$2:$C$6&gt;=E2543),SRP!$D$2:$D$6)*(G2543/100)*(E2543/1000)),IF(AND(C2543="Wine",D2543="Fortified Wines"),SUM(LOOKUP(2,1/(SRP!$B$20:$B$23&lt;=E2543)/(SRP!$C$20:$C$23&gt;=E2543),SRP!$D$20:$D$23)*(G2543/100)*(E2543/1000)),IF(C2543="Wine",SUM(LOOKUP(2,1/(SRP!$B$15:$B$19&lt;=E2543)/(SRP!$C$15:$C$19&gt;=E2543),SRP!$D$15:$D$19)*(G2543/100)*(E2543/1000)),IF(C2543="Ready to Drink",SUM(LOOKUP(2,1/(SRP!$B$10:$B$14&lt;=E2543)/(SRP!$C$10:$C$14&gt;=E2543),SRP!$D$10:$D$14)*(G2543/100)*(E2543/1000)),0))))),2)</f>
        <v>27.9</v>
      </c>
    </row>
    <row r="2544" spans="1:11" x14ac:dyDescent="0.35">
      <c r="A2544" s="2">
        <v>32190</v>
      </c>
      <c r="B2544" s="76" t="s">
        <v>2784</v>
      </c>
      <c r="C2544" s="76" t="s">
        <v>287</v>
      </c>
      <c r="D2544" s="76" t="s">
        <v>5271</v>
      </c>
      <c r="E2544" s="76">
        <v>473</v>
      </c>
      <c r="F2544" s="76">
        <v>24</v>
      </c>
      <c r="G2544" s="77">
        <v>4</v>
      </c>
      <c r="H2544" s="76" t="s">
        <v>3301</v>
      </c>
      <c r="I2544" s="77">
        <v>4.29</v>
      </c>
      <c r="J2544" s="2">
        <v>1</v>
      </c>
      <c r="K2544" s="119" cm="1">
        <f t="array" ref="K2544">ROUND(IF(C2544="Beer",SUM(LOOKUP(2,1/(SRP!$B$7:$B$9&lt;=E2544)/(SRP!$C$7:$C$9&gt;=E2544),SRP!$D$7:$D$9)*(G2544/100)*(E2544/1000)),IF(C2544="Spirits",SUM(LOOKUP(2,1/(SRP!$B$2:$B$6&lt;=E2544)/(SRP!$C$2:$C$6&gt;=E2544),SRP!$D$2:$D$6)*(G2544/100)*(E2544/1000)),IF(AND(C2544="Wine",D2544="Fortified Wines"),SUM(LOOKUP(2,1/(SRP!$B$20:$B$23&lt;=E2544)/(SRP!$C$20:$C$23&gt;=E2544),SRP!$D$20:$D$23)*(G2544/100)*(E2544/1000)),IF(C2544="Wine",SUM(LOOKUP(2,1/(SRP!$B$15:$B$19&lt;=E2544)/(SRP!$C$15:$C$19&gt;=E2544),SRP!$D$15:$D$19)*(G2544/100)*(E2544/1000)),IF(C2544="Ready to Drink",SUM(LOOKUP(2,1/(SRP!$B$10:$B$14&lt;=E2544)/(SRP!$C$10:$C$14&gt;=E2544),SRP!$D$10:$D$14)*(G2544/100)*(E2544/1000)),0))))),2)</f>
        <v>1.32</v>
      </c>
    </row>
    <row r="2545" spans="1:11" x14ac:dyDescent="0.35">
      <c r="A2545" s="2">
        <v>32190</v>
      </c>
      <c r="B2545" s="76" t="s">
        <v>2784</v>
      </c>
      <c r="C2545" s="76" t="s">
        <v>287</v>
      </c>
      <c r="D2545" s="76" t="s">
        <v>5271</v>
      </c>
      <c r="E2545" s="76">
        <v>473</v>
      </c>
      <c r="F2545" s="76">
        <v>24</v>
      </c>
      <c r="G2545" s="77">
        <v>4</v>
      </c>
      <c r="H2545" s="76" t="s">
        <v>3301</v>
      </c>
      <c r="I2545" s="77">
        <v>4.29</v>
      </c>
      <c r="J2545" s="2">
        <v>1</v>
      </c>
      <c r="K2545" s="119" cm="1">
        <f t="array" ref="K2545">ROUND(IF(C2545="Beer",SUM(LOOKUP(2,1/(SRP!$B$7:$B$9&lt;=E2545)/(SRP!$C$7:$C$9&gt;=E2545),SRP!$D$7:$D$9)*(G2545/100)*(E2545/1000)),IF(C2545="Spirits",SUM(LOOKUP(2,1/(SRP!$B$2:$B$6&lt;=E2545)/(SRP!$C$2:$C$6&gt;=E2545),SRP!$D$2:$D$6)*(G2545/100)*(E2545/1000)),IF(AND(C2545="Wine",D2545="Fortified Wines"),SUM(LOOKUP(2,1/(SRP!$B$20:$B$23&lt;=E2545)/(SRP!$C$20:$C$23&gt;=E2545),SRP!$D$20:$D$23)*(G2545/100)*(E2545/1000)),IF(C2545="Wine",SUM(LOOKUP(2,1/(SRP!$B$15:$B$19&lt;=E2545)/(SRP!$C$15:$C$19&gt;=E2545),SRP!$D$15:$D$19)*(G2545/100)*(E2545/1000)),IF(C2545="Ready to Drink",SUM(LOOKUP(2,1/(SRP!$B$10:$B$14&lt;=E2545)/(SRP!$C$10:$C$14&gt;=E2545),SRP!$D$10:$D$14)*(G2545/100)*(E2545/1000)),0))))),2)</f>
        <v>1.32</v>
      </c>
    </row>
    <row r="2546" spans="1:11" x14ac:dyDescent="0.35">
      <c r="A2546" s="2">
        <v>32202</v>
      </c>
      <c r="B2546" s="76" t="s">
        <v>2311</v>
      </c>
      <c r="C2546" s="76" t="s">
        <v>286</v>
      </c>
      <c r="D2546" s="76" t="s">
        <v>5236</v>
      </c>
      <c r="E2546" s="76">
        <v>250</v>
      </c>
      <c r="F2546" s="76">
        <v>24</v>
      </c>
      <c r="G2546" s="77">
        <v>12.5</v>
      </c>
      <c r="H2546" s="76" t="s">
        <v>3292</v>
      </c>
      <c r="I2546" s="77">
        <v>6.95</v>
      </c>
      <c r="J2546" s="2">
        <v>1</v>
      </c>
      <c r="K2546" s="119" cm="1">
        <f t="array" ref="K2546">ROUND(IF(C2546="Beer",SUM(LOOKUP(2,1/(SRP!$B$7:$B$9&lt;=E2546)/(SRP!$C$7:$C$9&gt;=E2546),SRP!$D$7:$D$9)*(G2546/100)*(E2546/1000)),IF(C2546="Spirits",SUM(LOOKUP(2,1/(SRP!$B$2:$B$6&lt;=E2546)/(SRP!$C$2:$C$6&gt;=E2546),SRP!$D$2:$D$6)*(G2546/100)*(E2546/1000)),IF(AND(C2546="Wine",D2546="Fortified Wines"),SUM(LOOKUP(2,1/(SRP!$B$20:$B$23&lt;=E2546)/(SRP!$C$20:$C$23&gt;=E2546),SRP!$D$20:$D$23)*(G2546/100)*(E2546/1000)),IF(C2546="Wine",SUM(LOOKUP(2,1/(SRP!$B$15:$B$19&lt;=E2546)/(SRP!$C$15:$C$19&gt;=E2546),SRP!$D$15:$D$19)*(G2546/100)*(E2546/1000)),IF(C2546="Ready to Drink",SUM(LOOKUP(2,1/(SRP!$B$10:$B$14&lt;=E2546)/(SRP!$C$10:$C$14&gt;=E2546),SRP!$D$10:$D$14)*(G2546/100)*(E2546/1000)),0))))),2)</f>
        <v>3.14</v>
      </c>
    </row>
    <row r="2547" spans="1:11" x14ac:dyDescent="0.35">
      <c r="A2547" s="2">
        <v>32208</v>
      </c>
      <c r="B2547" s="76" t="s">
        <v>2312</v>
      </c>
      <c r="C2547" s="76" t="s">
        <v>286</v>
      </c>
      <c r="D2547" s="76" t="s">
        <v>300</v>
      </c>
      <c r="E2547" s="76">
        <v>750</v>
      </c>
      <c r="F2547" s="76">
        <v>12</v>
      </c>
      <c r="G2547" s="77">
        <v>14</v>
      </c>
      <c r="H2547" s="76" t="s">
        <v>3368</v>
      </c>
      <c r="I2547" s="77">
        <v>17.989999999999998</v>
      </c>
      <c r="J2547" s="2">
        <v>1</v>
      </c>
      <c r="K2547" s="119" cm="1">
        <f t="array" ref="K2547">ROUND(IF(C2547="Beer",SUM(LOOKUP(2,1/(SRP!$B$7:$B$9&lt;=E2547)/(SRP!$C$7:$C$9&gt;=E2547),SRP!$D$7:$D$9)*(G2547/100)*(E2547/1000)),IF(C2547="Spirits",SUM(LOOKUP(2,1/(SRP!$B$2:$B$6&lt;=E2547)/(SRP!$C$2:$C$6&gt;=E2547),SRP!$D$2:$D$6)*(G2547/100)*(E2547/1000)),IF(AND(C2547="Wine",D2547="Fortified Wines"),SUM(LOOKUP(2,1/(SRP!$B$20:$B$23&lt;=E2547)/(SRP!$C$20:$C$23&gt;=E2547),SRP!$D$20:$D$23)*(G2547/100)*(E2547/1000)),IF(C2547="Wine",SUM(LOOKUP(2,1/(SRP!$B$15:$B$19&lt;=E2547)/(SRP!$C$15:$C$19&gt;=E2547),SRP!$D$15:$D$19)*(G2547/100)*(E2547/1000)),IF(C2547="Ready to Drink",SUM(LOOKUP(2,1/(SRP!$B$10:$B$14&lt;=E2547)/(SRP!$C$10:$C$14&gt;=E2547),SRP!$D$10:$D$14)*(G2547/100)*(E2547/1000)),0))))),2)</f>
        <v>7.33</v>
      </c>
    </row>
    <row r="2548" spans="1:11" x14ac:dyDescent="0.35">
      <c r="A2548" s="2">
        <v>32216</v>
      </c>
      <c r="B2548" s="76" t="s">
        <v>3403</v>
      </c>
      <c r="C2548" s="76" t="s">
        <v>285</v>
      </c>
      <c r="D2548" s="76" t="s">
        <v>6948</v>
      </c>
      <c r="E2548" s="76">
        <v>750</v>
      </c>
      <c r="F2548" s="76">
        <v>6</v>
      </c>
      <c r="G2548" s="77">
        <v>30</v>
      </c>
      <c r="H2548" s="76" t="s">
        <v>3282</v>
      </c>
      <c r="I2548" s="77">
        <v>39.99</v>
      </c>
      <c r="J2548" s="2">
        <v>1</v>
      </c>
      <c r="K2548" s="119" cm="1">
        <f t="array" ref="K2548">ROUND(IF(C2548="Beer",SUM(LOOKUP(2,1/(SRP!$B$7:$B$9&lt;=E2548)/(SRP!$C$7:$C$9&gt;=E2548),SRP!$D$7:$D$9)*(G2548/100)*(E2548/1000)),IF(C2548="Spirits",SUM(LOOKUP(2,1/(SRP!$B$2:$B$6&lt;=E2548)/(SRP!$C$2:$C$6&gt;=E2548),SRP!$D$2:$D$6)*(G2548/100)*(E2548/1000)),IF(AND(C2548="Wine",D2548="Fortified Wines"),SUM(LOOKUP(2,1/(SRP!$B$20:$B$23&lt;=E2548)/(SRP!$C$20:$C$23&gt;=E2548),SRP!$D$20:$D$23)*(G2548/100)*(E2548/1000)),IF(C2548="Wine",SUM(LOOKUP(2,1/(SRP!$B$15:$B$19&lt;=E2548)/(SRP!$C$15:$C$19&gt;=E2548),SRP!$D$15:$D$19)*(G2548/100)*(E2548/1000)),IF(C2548="Ready to Drink",SUM(LOOKUP(2,1/(SRP!$B$10:$B$14&lt;=E2548)/(SRP!$C$10:$C$14&gt;=E2548),SRP!$D$10:$D$14)*(G2548/100)*(E2548/1000)),0))))),2)</f>
        <v>15.71</v>
      </c>
    </row>
    <row r="2549" spans="1:11" x14ac:dyDescent="0.35">
      <c r="A2549" s="2">
        <v>32247</v>
      </c>
      <c r="B2549" s="76" t="s">
        <v>3631</v>
      </c>
      <c r="C2549" s="76" t="s">
        <v>287</v>
      </c>
      <c r="D2549" s="76" t="s">
        <v>5240</v>
      </c>
      <c r="E2549" s="76">
        <v>473</v>
      </c>
      <c r="F2549" s="76">
        <v>24</v>
      </c>
      <c r="G2549" s="77">
        <v>6.3</v>
      </c>
      <c r="H2549" s="76" t="s">
        <v>3367</v>
      </c>
      <c r="I2549" s="77">
        <v>4.5</v>
      </c>
      <c r="J2549" s="2">
        <v>1</v>
      </c>
      <c r="K2549" s="119" cm="1">
        <f t="array" ref="K2549">ROUND(IF(C2549="Beer",SUM(LOOKUP(2,1/(SRP!$B$7:$B$9&lt;=E2549)/(SRP!$C$7:$C$9&gt;=E2549),SRP!$D$7:$D$9)*(G2549/100)*(E2549/1000)),IF(C2549="Spirits",SUM(LOOKUP(2,1/(SRP!$B$2:$B$6&lt;=E2549)/(SRP!$C$2:$C$6&gt;=E2549),SRP!$D$2:$D$6)*(G2549/100)*(E2549/1000)),IF(AND(C2549="Wine",D2549="Fortified Wines"),SUM(LOOKUP(2,1/(SRP!$B$20:$B$23&lt;=E2549)/(SRP!$C$20:$C$23&gt;=E2549),SRP!$D$20:$D$23)*(G2549/100)*(E2549/1000)),IF(C2549="Wine",SUM(LOOKUP(2,1/(SRP!$B$15:$B$19&lt;=E2549)/(SRP!$C$15:$C$19&gt;=E2549),SRP!$D$15:$D$19)*(G2549/100)*(E2549/1000)),IF(C2549="Ready to Drink",SUM(LOOKUP(2,1/(SRP!$B$10:$B$14&lt;=E2549)/(SRP!$C$10:$C$14&gt;=E2549),SRP!$D$10:$D$14)*(G2549/100)*(E2549/1000)),0))))),2)</f>
        <v>2.08</v>
      </c>
    </row>
    <row r="2550" spans="1:11" x14ac:dyDescent="0.35">
      <c r="A2550" s="2">
        <v>32247</v>
      </c>
      <c r="B2550" s="76" t="s">
        <v>3631</v>
      </c>
      <c r="C2550" s="76" t="s">
        <v>287</v>
      </c>
      <c r="D2550" s="76" t="s">
        <v>5240</v>
      </c>
      <c r="E2550" s="76">
        <v>473</v>
      </c>
      <c r="F2550" s="76">
        <v>24</v>
      </c>
      <c r="G2550" s="77">
        <v>6.3</v>
      </c>
      <c r="H2550" s="76" t="s">
        <v>3367</v>
      </c>
      <c r="I2550" s="77">
        <v>4.5</v>
      </c>
      <c r="J2550" s="2">
        <v>1</v>
      </c>
      <c r="K2550" s="119" cm="1">
        <f t="array" ref="K2550">ROUND(IF(C2550="Beer",SUM(LOOKUP(2,1/(SRP!$B$7:$B$9&lt;=E2550)/(SRP!$C$7:$C$9&gt;=E2550),SRP!$D$7:$D$9)*(G2550/100)*(E2550/1000)),IF(C2550="Spirits",SUM(LOOKUP(2,1/(SRP!$B$2:$B$6&lt;=E2550)/(SRP!$C$2:$C$6&gt;=E2550),SRP!$D$2:$D$6)*(G2550/100)*(E2550/1000)),IF(AND(C2550="Wine",D2550="Fortified Wines"),SUM(LOOKUP(2,1/(SRP!$B$20:$B$23&lt;=E2550)/(SRP!$C$20:$C$23&gt;=E2550),SRP!$D$20:$D$23)*(G2550/100)*(E2550/1000)),IF(C2550="Wine",SUM(LOOKUP(2,1/(SRP!$B$15:$B$19&lt;=E2550)/(SRP!$C$15:$C$19&gt;=E2550),SRP!$D$15:$D$19)*(G2550/100)*(E2550/1000)),IF(C2550="Ready to Drink",SUM(LOOKUP(2,1/(SRP!$B$10:$B$14&lt;=E2550)/(SRP!$C$10:$C$14&gt;=E2550),SRP!$D$10:$D$14)*(G2550/100)*(E2550/1000)),0))))),2)</f>
        <v>2.08</v>
      </c>
    </row>
    <row r="2551" spans="1:11" x14ac:dyDescent="0.35">
      <c r="A2551" s="2">
        <v>32260</v>
      </c>
      <c r="B2551" s="76" t="s">
        <v>2313</v>
      </c>
      <c r="C2551" s="76" t="s">
        <v>285</v>
      </c>
      <c r="D2551" s="76" t="s">
        <v>5315</v>
      </c>
      <c r="E2551" s="76">
        <v>750</v>
      </c>
      <c r="F2551" s="76">
        <v>6</v>
      </c>
      <c r="G2551" s="77">
        <v>40</v>
      </c>
      <c r="H2551" s="76" t="s">
        <v>3321</v>
      </c>
      <c r="I2551" s="77">
        <v>29.95</v>
      </c>
      <c r="J2551" s="2">
        <v>1</v>
      </c>
      <c r="K2551" s="119" cm="1">
        <f t="array" ref="K2551">ROUND(IF(C2551="Beer",SUM(LOOKUP(2,1/(SRP!$B$7:$B$9&lt;=E2551)/(SRP!$C$7:$C$9&gt;=E2551),SRP!$D$7:$D$9)*(G2551/100)*(E2551/1000)),IF(C2551="Spirits",SUM(LOOKUP(2,1/(SRP!$B$2:$B$6&lt;=E2551)/(SRP!$C$2:$C$6&gt;=E2551),SRP!$D$2:$D$6)*(G2551/100)*(E2551/1000)),IF(AND(C2551="Wine",D2551="Fortified Wines"),SUM(LOOKUP(2,1/(SRP!$B$20:$B$23&lt;=E2551)/(SRP!$C$20:$C$23&gt;=E2551),SRP!$D$20:$D$23)*(G2551/100)*(E2551/1000)),IF(C2551="Wine",SUM(LOOKUP(2,1/(SRP!$B$15:$B$19&lt;=E2551)/(SRP!$C$15:$C$19&gt;=E2551),SRP!$D$15:$D$19)*(G2551/100)*(E2551/1000)),IF(C2551="Ready to Drink",SUM(LOOKUP(2,1/(SRP!$B$10:$B$14&lt;=E2551)/(SRP!$C$10:$C$14&gt;=E2551),SRP!$D$10:$D$14)*(G2551/100)*(E2551/1000)),0))))),2)</f>
        <v>20.94</v>
      </c>
    </row>
    <row r="2552" spans="1:11" x14ac:dyDescent="0.35">
      <c r="A2552" s="2">
        <v>32262</v>
      </c>
      <c r="B2552" s="76" t="s">
        <v>2314</v>
      </c>
      <c r="C2552" s="76" t="s">
        <v>287</v>
      </c>
      <c r="D2552" s="76" t="s">
        <v>5271</v>
      </c>
      <c r="E2552" s="76">
        <v>473</v>
      </c>
      <c r="F2552" s="76">
        <v>24</v>
      </c>
      <c r="G2552" s="77">
        <v>4</v>
      </c>
      <c r="H2552" s="76" t="s">
        <v>3354</v>
      </c>
      <c r="I2552" s="77">
        <v>3.89</v>
      </c>
      <c r="J2552" s="2">
        <v>1</v>
      </c>
      <c r="K2552" s="119" cm="1">
        <f t="array" ref="K2552">ROUND(IF(C2552="Beer",SUM(LOOKUP(2,1/(SRP!$B$7:$B$9&lt;=E2552)/(SRP!$C$7:$C$9&gt;=E2552),SRP!$D$7:$D$9)*(G2552/100)*(E2552/1000)),IF(C2552="Spirits",SUM(LOOKUP(2,1/(SRP!$B$2:$B$6&lt;=E2552)/(SRP!$C$2:$C$6&gt;=E2552),SRP!$D$2:$D$6)*(G2552/100)*(E2552/1000)),IF(AND(C2552="Wine",D2552="Fortified Wines"),SUM(LOOKUP(2,1/(SRP!$B$20:$B$23&lt;=E2552)/(SRP!$C$20:$C$23&gt;=E2552),SRP!$D$20:$D$23)*(G2552/100)*(E2552/1000)),IF(C2552="Wine",SUM(LOOKUP(2,1/(SRP!$B$15:$B$19&lt;=E2552)/(SRP!$C$15:$C$19&gt;=E2552),SRP!$D$15:$D$19)*(G2552/100)*(E2552/1000)),IF(C2552="Ready to Drink",SUM(LOOKUP(2,1/(SRP!$B$10:$B$14&lt;=E2552)/(SRP!$C$10:$C$14&gt;=E2552),SRP!$D$10:$D$14)*(G2552/100)*(E2552/1000)),0))))),2)</f>
        <v>1.32</v>
      </c>
    </row>
    <row r="2553" spans="1:11" x14ac:dyDescent="0.35">
      <c r="A2553" s="2">
        <v>32262</v>
      </c>
      <c r="B2553" s="76" t="s">
        <v>2314</v>
      </c>
      <c r="C2553" s="76" t="s">
        <v>287</v>
      </c>
      <c r="D2553" s="76" t="s">
        <v>5271</v>
      </c>
      <c r="E2553" s="76">
        <v>473</v>
      </c>
      <c r="F2553" s="76">
        <v>24</v>
      </c>
      <c r="G2553" s="77">
        <v>4</v>
      </c>
      <c r="H2553" s="76" t="s">
        <v>3354</v>
      </c>
      <c r="I2553" s="77">
        <v>3.89</v>
      </c>
      <c r="J2553" s="2">
        <v>1</v>
      </c>
      <c r="K2553" s="119" cm="1">
        <f t="array" ref="K2553">ROUND(IF(C2553="Beer",SUM(LOOKUP(2,1/(SRP!$B$7:$B$9&lt;=E2553)/(SRP!$C$7:$C$9&gt;=E2553),SRP!$D$7:$D$9)*(G2553/100)*(E2553/1000)),IF(C2553="Spirits",SUM(LOOKUP(2,1/(SRP!$B$2:$B$6&lt;=E2553)/(SRP!$C$2:$C$6&gt;=E2553),SRP!$D$2:$D$6)*(G2553/100)*(E2553/1000)),IF(AND(C2553="Wine",D2553="Fortified Wines"),SUM(LOOKUP(2,1/(SRP!$B$20:$B$23&lt;=E2553)/(SRP!$C$20:$C$23&gt;=E2553),SRP!$D$20:$D$23)*(G2553/100)*(E2553/1000)),IF(C2553="Wine",SUM(LOOKUP(2,1/(SRP!$B$15:$B$19&lt;=E2553)/(SRP!$C$15:$C$19&gt;=E2553),SRP!$D$15:$D$19)*(G2553/100)*(E2553/1000)),IF(C2553="Ready to Drink",SUM(LOOKUP(2,1/(SRP!$B$10:$B$14&lt;=E2553)/(SRP!$C$10:$C$14&gt;=E2553),SRP!$D$10:$D$14)*(G2553/100)*(E2553/1000)),0))))),2)</f>
        <v>1.32</v>
      </c>
    </row>
    <row r="2554" spans="1:11" x14ac:dyDescent="0.35">
      <c r="A2554" s="2">
        <v>32263</v>
      </c>
      <c r="B2554" s="76" t="s">
        <v>4044</v>
      </c>
      <c r="C2554" s="76" t="s">
        <v>287</v>
      </c>
      <c r="D2554" s="76" t="s">
        <v>5271</v>
      </c>
      <c r="E2554" s="76">
        <v>4260</v>
      </c>
      <c r="F2554" s="76">
        <v>2</v>
      </c>
      <c r="G2554" s="77">
        <v>4</v>
      </c>
      <c r="H2554" s="76" t="s">
        <v>3354</v>
      </c>
      <c r="I2554" s="77">
        <v>25.99</v>
      </c>
      <c r="J2554" s="2">
        <v>12</v>
      </c>
      <c r="K2554" s="119" cm="1">
        <f t="array" ref="K2554">ROUND(IF(C2554="Beer",SUM(LOOKUP(2,1/(SRP!$B$7:$B$9&lt;=E2554)/(SRP!$C$7:$C$9&gt;=E2554),SRP!$D$7:$D$9)*(G2554/100)*(E2554/1000)),IF(C2554="Spirits",SUM(LOOKUP(2,1/(SRP!$B$2:$B$6&lt;=E2554)/(SRP!$C$2:$C$6&gt;=E2554),SRP!$D$2:$D$6)*(G2554/100)*(E2554/1000)),IF(AND(C2554="Wine",D2554="Fortified Wines"),SUM(LOOKUP(2,1/(SRP!$B$20:$B$23&lt;=E2554)/(SRP!$C$20:$C$23&gt;=E2554),SRP!$D$20:$D$23)*(G2554/100)*(E2554/1000)),IF(C2554="Wine",SUM(LOOKUP(2,1/(SRP!$B$15:$B$19&lt;=E2554)/(SRP!$C$15:$C$19&gt;=E2554),SRP!$D$15:$D$19)*(G2554/100)*(E2554/1000)),IF(C2554="Ready to Drink",SUM(LOOKUP(2,1/(SRP!$B$10:$B$14&lt;=E2554)/(SRP!$C$10:$C$14&gt;=E2554),SRP!$D$10:$D$14)*(G2554/100)*(E2554/1000)),0))))),2)</f>
        <v>11.9</v>
      </c>
    </row>
    <row r="2555" spans="1:11" x14ac:dyDescent="0.35">
      <c r="A2555" s="2">
        <v>32263</v>
      </c>
      <c r="B2555" s="76" t="s">
        <v>4044</v>
      </c>
      <c r="C2555" s="76" t="s">
        <v>287</v>
      </c>
      <c r="D2555" s="76" t="s">
        <v>5271</v>
      </c>
      <c r="E2555" s="76">
        <v>4260</v>
      </c>
      <c r="F2555" s="76">
        <v>2</v>
      </c>
      <c r="G2555" s="77">
        <v>4</v>
      </c>
      <c r="H2555" s="76" t="s">
        <v>3354</v>
      </c>
      <c r="I2555" s="77">
        <v>25.99</v>
      </c>
      <c r="J2555" s="2">
        <v>12</v>
      </c>
      <c r="K2555" s="119" cm="1">
        <f t="array" ref="K2555">ROUND(IF(C2555="Beer",SUM(LOOKUP(2,1/(SRP!$B$7:$B$9&lt;=E2555)/(SRP!$C$7:$C$9&gt;=E2555),SRP!$D$7:$D$9)*(G2555/100)*(E2555/1000)),IF(C2555="Spirits",SUM(LOOKUP(2,1/(SRP!$B$2:$B$6&lt;=E2555)/(SRP!$C$2:$C$6&gt;=E2555),SRP!$D$2:$D$6)*(G2555/100)*(E2555/1000)),IF(AND(C2555="Wine",D2555="Fortified Wines"),SUM(LOOKUP(2,1/(SRP!$B$20:$B$23&lt;=E2555)/(SRP!$C$20:$C$23&gt;=E2555),SRP!$D$20:$D$23)*(G2555/100)*(E2555/1000)),IF(C2555="Wine",SUM(LOOKUP(2,1/(SRP!$B$15:$B$19&lt;=E2555)/(SRP!$C$15:$C$19&gt;=E2555),SRP!$D$15:$D$19)*(G2555/100)*(E2555/1000)),IF(C2555="Ready to Drink",SUM(LOOKUP(2,1/(SRP!$B$10:$B$14&lt;=E2555)/(SRP!$C$10:$C$14&gt;=E2555),SRP!$D$10:$D$14)*(G2555/100)*(E2555/1000)),0))))),2)</f>
        <v>11.9</v>
      </c>
    </row>
    <row r="2556" spans="1:11" x14ac:dyDescent="0.35">
      <c r="A2556" s="2">
        <v>32272</v>
      </c>
      <c r="B2556" s="76" t="s">
        <v>2315</v>
      </c>
      <c r="C2556" s="76" t="s">
        <v>285</v>
      </c>
      <c r="D2556" s="76" t="s">
        <v>5243</v>
      </c>
      <c r="E2556" s="76">
        <v>750</v>
      </c>
      <c r="F2556" s="76">
        <v>6</v>
      </c>
      <c r="G2556" s="77">
        <v>43</v>
      </c>
      <c r="H2556" s="76" t="s">
        <v>3992</v>
      </c>
      <c r="I2556" s="77">
        <v>59.99</v>
      </c>
      <c r="J2556" s="2">
        <v>1</v>
      </c>
      <c r="K2556" s="119" cm="1">
        <f t="array" ref="K2556">ROUND(IF(C2556="Beer",SUM(LOOKUP(2,1/(SRP!$B$7:$B$9&lt;=E2556)/(SRP!$C$7:$C$9&gt;=E2556),SRP!$D$7:$D$9)*(G2556/100)*(E2556/1000)),IF(C2556="Spirits",SUM(LOOKUP(2,1/(SRP!$B$2:$B$6&lt;=E2556)/(SRP!$C$2:$C$6&gt;=E2556),SRP!$D$2:$D$6)*(G2556/100)*(E2556/1000)),IF(AND(C2556="Wine",D2556="Fortified Wines"),SUM(LOOKUP(2,1/(SRP!$B$20:$B$23&lt;=E2556)/(SRP!$C$20:$C$23&gt;=E2556),SRP!$D$20:$D$23)*(G2556/100)*(E2556/1000)),IF(C2556="Wine",SUM(LOOKUP(2,1/(SRP!$B$15:$B$19&lt;=E2556)/(SRP!$C$15:$C$19&gt;=E2556),SRP!$D$15:$D$19)*(G2556/100)*(E2556/1000)),IF(C2556="Ready to Drink",SUM(LOOKUP(2,1/(SRP!$B$10:$B$14&lt;=E2556)/(SRP!$C$10:$C$14&gt;=E2556),SRP!$D$10:$D$14)*(G2556/100)*(E2556/1000)),0))))),2)</f>
        <v>22.51</v>
      </c>
    </row>
    <row r="2557" spans="1:11" x14ac:dyDescent="0.35">
      <c r="A2557" s="2">
        <v>32279</v>
      </c>
      <c r="B2557" s="76" t="s">
        <v>2316</v>
      </c>
      <c r="C2557" s="76" t="s">
        <v>285</v>
      </c>
      <c r="D2557" s="76" t="s">
        <v>5315</v>
      </c>
      <c r="E2557" s="76">
        <v>750</v>
      </c>
      <c r="F2557" s="76">
        <v>6</v>
      </c>
      <c r="G2557" s="77">
        <v>43</v>
      </c>
      <c r="H2557" s="76" t="s">
        <v>3282</v>
      </c>
      <c r="I2557" s="77">
        <v>44.99</v>
      </c>
      <c r="J2557" s="2">
        <v>1</v>
      </c>
      <c r="K2557" s="119" cm="1">
        <f t="array" ref="K2557">ROUND(IF(C2557="Beer",SUM(LOOKUP(2,1/(SRP!$B$7:$B$9&lt;=E2557)/(SRP!$C$7:$C$9&gt;=E2557),SRP!$D$7:$D$9)*(G2557/100)*(E2557/1000)),IF(C2557="Spirits",SUM(LOOKUP(2,1/(SRP!$B$2:$B$6&lt;=E2557)/(SRP!$C$2:$C$6&gt;=E2557),SRP!$D$2:$D$6)*(G2557/100)*(E2557/1000)),IF(AND(C2557="Wine",D2557="Fortified Wines"),SUM(LOOKUP(2,1/(SRP!$B$20:$B$23&lt;=E2557)/(SRP!$C$20:$C$23&gt;=E2557),SRP!$D$20:$D$23)*(G2557/100)*(E2557/1000)),IF(C2557="Wine",SUM(LOOKUP(2,1/(SRP!$B$15:$B$19&lt;=E2557)/(SRP!$C$15:$C$19&gt;=E2557),SRP!$D$15:$D$19)*(G2557/100)*(E2557/1000)),IF(C2557="Ready to Drink",SUM(LOOKUP(2,1/(SRP!$B$10:$B$14&lt;=E2557)/(SRP!$C$10:$C$14&gt;=E2557),SRP!$D$10:$D$14)*(G2557/100)*(E2557/1000)),0))))),2)</f>
        <v>22.51</v>
      </c>
    </row>
    <row r="2558" spans="1:11" x14ac:dyDescent="0.35">
      <c r="A2558" s="2">
        <v>32283</v>
      </c>
      <c r="B2558" s="76" t="s">
        <v>2317</v>
      </c>
      <c r="C2558" s="76" t="s">
        <v>287</v>
      </c>
      <c r="D2558" s="76" t="s">
        <v>5240</v>
      </c>
      <c r="E2558" s="76">
        <v>750</v>
      </c>
      <c r="F2558" s="76">
        <v>12</v>
      </c>
      <c r="G2558" s="77">
        <v>10.5</v>
      </c>
      <c r="H2558" s="76" t="s">
        <v>3360</v>
      </c>
      <c r="I2558" s="77">
        <v>13.99</v>
      </c>
      <c r="J2558" s="2">
        <v>1</v>
      </c>
      <c r="K2558" s="119" cm="1">
        <f t="array" ref="K2558">ROUND(IF(C2558="Beer",SUM(LOOKUP(2,1/(SRP!$B$7:$B$9&lt;=E2558)/(SRP!$C$7:$C$9&gt;=E2558),SRP!$D$7:$D$9)*(G2558/100)*(E2558/1000)),IF(C2558="Spirits",SUM(LOOKUP(2,1/(SRP!$B$2:$B$6&lt;=E2558)/(SRP!$C$2:$C$6&gt;=E2558),SRP!$D$2:$D$6)*(G2558/100)*(E2558/1000)),IF(AND(C2558="Wine",D2558="Fortified Wines"),SUM(LOOKUP(2,1/(SRP!$B$20:$B$23&lt;=E2558)/(SRP!$C$20:$C$23&gt;=E2558),SRP!$D$20:$D$23)*(G2558/100)*(E2558/1000)),IF(C2558="Wine",SUM(LOOKUP(2,1/(SRP!$B$15:$B$19&lt;=E2558)/(SRP!$C$15:$C$19&gt;=E2558),SRP!$D$15:$D$19)*(G2558/100)*(E2558/1000)),IF(C2558="Ready to Drink",SUM(LOOKUP(2,1/(SRP!$B$10:$B$14&lt;=E2558)/(SRP!$C$10:$C$14&gt;=E2558),SRP!$D$10:$D$14)*(G2558/100)*(E2558/1000)),0))))),2)</f>
        <v>5.5</v>
      </c>
    </row>
    <row r="2559" spans="1:11" x14ac:dyDescent="0.35">
      <c r="A2559" s="2">
        <v>32283</v>
      </c>
      <c r="B2559" s="76" t="s">
        <v>2317</v>
      </c>
      <c r="C2559" s="76" t="s">
        <v>287</v>
      </c>
      <c r="D2559" s="76" t="s">
        <v>5240</v>
      </c>
      <c r="E2559" s="76">
        <v>750</v>
      </c>
      <c r="F2559" s="76">
        <v>12</v>
      </c>
      <c r="G2559" s="77">
        <v>10.5</v>
      </c>
      <c r="H2559" s="76" t="s">
        <v>3360</v>
      </c>
      <c r="I2559" s="77">
        <v>13.99</v>
      </c>
      <c r="J2559" s="2">
        <v>1</v>
      </c>
      <c r="K2559" s="119" cm="1">
        <f t="array" ref="K2559">ROUND(IF(C2559="Beer",SUM(LOOKUP(2,1/(SRP!$B$7:$B$9&lt;=E2559)/(SRP!$C$7:$C$9&gt;=E2559),SRP!$D$7:$D$9)*(G2559/100)*(E2559/1000)),IF(C2559="Spirits",SUM(LOOKUP(2,1/(SRP!$B$2:$B$6&lt;=E2559)/(SRP!$C$2:$C$6&gt;=E2559),SRP!$D$2:$D$6)*(G2559/100)*(E2559/1000)),IF(AND(C2559="Wine",D2559="Fortified Wines"),SUM(LOOKUP(2,1/(SRP!$B$20:$B$23&lt;=E2559)/(SRP!$C$20:$C$23&gt;=E2559),SRP!$D$20:$D$23)*(G2559/100)*(E2559/1000)),IF(C2559="Wine",SUM(LOOKUP(2,1/(SRP!$B$15:$B$19&lt;=E2559)/(SRP!$C$15:$C$19&gt;=E2559),SRP!$D$15:$D$19)*(G2559/100)*(E2559/1000)),IF(C2559="Ready to Drink",SUM(LOOKUP(2,1/(SRP!$B$10:$B$14&lt;=E2559)/(SRP!$C$10:$C$14&gt;=E2559),SRP!$D$10:$D$14)*(G2559/100)*(E2559/1000)),0))))),2)</f>
        <v>5.5</v>
      </c>
    </row>
    <row r="2560" spans="1:11" x14ac:dyDescent="0.35">
      <c r="A2560" s="2">
        <v>32380</v>
      </c>
      <c r="B2560" s="76" t="s">
        <v>2247</v>
      </c>
      <c r="C2560" s="76" t="s">
        <v>287</v>
      </c>
      <c r="D2560" s="76" t="s">
        <v>5240</v>
      </c>
      <c r="E2560" s="76">
        <v>500</v>
      </c>
      <c r="F2560" s="76">
        <v>12</v>
      </c>
      <c r="G2560" s="77">
        <v>6.3</v>
      </c>
      <c r="H2560" s="76" t="s">
        <v>3349</v>
      </c>
      <c r="I2560" s="77">
        <v>5.5</v>
      </c>
      <c r="J2560" s="2">
        <v>1</v>
      </c>
      <c r="K2560" s="119" cm="1">
        <f t="array" ref="K2560">ROUND(IF(C2560="Beer",SUM(LOOKUP(2,1/(SRP!$B$7:$B$9&lt;=E2560)/(SRP!$C$7:$C$9&gt;=E2560),SRP!$D$7:$D$9)*(G2560/100)*(E2560/1000)),IF(C2560="Spirits",SUM(LOOKUP(2,1/(SRP!$B$2:$B$6&lt;=E2560)/(SRP!$C$2:$C$6&gt;=E2560),SRP!$D$2:$D$6)*(G2560/100)*(E2560/1000)),IF(AND(C2560="Wine",D2560="Fortified Wines"),SUM(LOOKUP(2,1/(SRP!$B$20:$B$23&lt;=E2560)/(SRP!$C$20:$C$23&gt;=E2560),SRP!$D$20:$D$23)*(G2560/100)*(E2560/1000)),IF(C2560="Wine",SUM(LOOKUP(2,1/(SRP!$B$15:$B$19&lt;=E2560)/(SRP!$C$15:$C$19&gt;=E2560),SRP!$D$15:$D$19)*(G2560/100)*(E2560/1000)),IF(C2560="Ready to Drink",SUM(LOOKUP(2,1/(SRP!$B$10:$B$14&lt;=E2560)/(SRP!$C$10:$C$14&gt;=E2560),SRP!$D$10:$D$14)*(G2560/100)*(E2560/1000)),0))))),2)</f>
        <v>2.2000000000000002</v>
      </c>
    </row>
    <row r="2561" spans="1:11" x14ac:dyDescent="0.35">
      <c r="A2561" s="2">
        <v>32380</v>
      </c>
      <c r="B2561" s="76" t="s">
        <v>2247</v>
      </c>
      <c r="C2561" s="76" t="s">
        <v>287</v>
      </c>
      <c r="D2561" s="76" t="s">
        <v>5240</v>
      </c>
      <c r="E2561" s="76">
        <v>500</v>
      </c>
      <c r="F2561" s="76">
        <v>12</v>
      </c>
      <c r="G2561" s="77">
        <v>6.3</v>
      </c>
      <c r="H2561" s="76" t="s">
        <v>3349</v>
      </c>
      <c r="I2561" s="77">
        <v>5.5</v>
      </c>
      <c r="J2561" s="2">
        <v>1</v>
      </c>
      <c r="K2561" s="119" cm="1">
        <f t="array" ref="K2561">ROUND(IF(C2561="Beer",SUM(LOOKUP(2,1/(SRP!$B$7:$B$9&lt;=E2561)/(SRP!$C$7:$C$9&gt;=E2561),SRP!$D$7:$D$9)*(G2561/100)*(E2561/1000)),IF(C2561="Spirits",SUM(LOOKUP(2,1/(SRP!$B$2:$B$6&lt;=E2561)/(SRP!$C$2:$C$6&gt;=E2561),SRP!$D$2:$D$6)*(G2561/100)*(E2561/1000)),IF(AND(C2561="Wine",D2561="Fortified Wines"),SUM(LOOKUP(2,1/(SRP!$B$20:$B$23&lt;=E2561)/(SRP!$C$20:$C$23&gt;=E2561),SRP!$D$20:$D$23)*(G2561/100)*(E2561/1000)),IF(C2561="Wine",SUM(LOOKUP(2,1/(SRP!$B$15:$B$19&lt;=E2561)/(SRP!$C$15:$C$19&gt;=E2561),SRP!$D$15:$D$19)*(G2561/100)*(E2561/1000)),IF(C2561="Ready to Drink",SUM(LOOKUP(2,1/(SRP!$B$10:$B$14&lt;=E2561)/(SRP!$C$10:$C$14&gt;=E2561),SRP!$D$10:$D$14)*(G2561/100)*(E2561/1000)),0))))),2)</f>
        <v>2.2000000000000002</v>
      </c>
    </row>
    <row r="2562" spans="1:11" x14ac:dyDescent="0.35">
      <c r="A2562" s="2">
        <v>32425</v>
      </c>
      <c r="B2562" s="76" t="s">
        <v>365</v>
      </c>
      <c r="C2562" s="76" t="s">
        <v>285</v>
      </c>
      <c r="D2562" s="76" t="s">
        <v>5243</v>
      </c>
      <c r="E2562" s="76">
        <v>375</v>
      </c>
      <c r="F2562" s="76">
        <v>24</v>
      </c>
      <c r="G2562" s="77">
        <v>40</v>
      </c>
      <c r="H2562" s="76" t="s">
        <v>3280</v>
      </c>
      <c r="I2562" s="77">
        <v>18.489999999999998</v>
      </c>
      <c r="J2562" s="2">
        <v>1</v>
      </c>
      <c r="K2562" s="119" cm="1">
        <f t="array" ref="K2562">ROUND(IF(C2562="Beer",SUM(LOOKUP(2,1/(SRP!$B$7:$B$9&lt;=E2562)/(SRP!$C$7:$C$9&gt;=E2562),SRP!$D$7:$D$9)*(G2562/100)*(E2562/1000)),IF(C2562="Spirits",SUM(LOOKUP(2,1/(SRP!$B$2:$B$6&lt;=E2562)/(SRP!$C$2:$C$6&gt;=E2562),SRP!$D$2:$D$6)*(G2562/100)*(E2562/1000)),IF(AND(C2562="Wine",D2562="Fortified Wines"),SUM(LOOKUP(2,1/(SRP!$B$20:$B$23&lt;=E2562)/(SRP!$C$20:$C$23&gt;=E2562),SRP!$D$20:$D$23)*(G2562/100)*(E2562/1000)),IF(C2562="Wine",SUM(LOOKUP(2,1/(SRP!$B$15:$B$19&lt;=E2562)/(SRP!$C$15:$C$19&gt;=E2562),SRP!$D$15:$D$19)*(G2562/100)*(E2562/1000)),IF(C2562="Ready to Drink",SUM(LOOKUP(2,1/(SRP!$B$10:$B$14&lt;=E2562)/(SRP!$C$10:$C$14&gt;=E2562),SRP!$D$10:$D$14)*(G2562/100)*(E2562/1000)),0))))),2)</f>
        <v>11.89</v>
      </c>
    </row>
    <row r="2563" spans="1:11" x14ac:dyDescent="0.35">
      <c r="A2563" s="2">
        <v>32434</v>
      </c>
      <c r="B2563" s="76" t="s">
        <v>5750</v>
      </c>
      <c r="C2563" s="76" t="s">
        <v>287</v>
      </c>
      <c r="D2563" s="76" t="s">
        <v>5230</v>
      </c>
      <c r="E2563" s="76">
        <v>3784</v>
      </c>
      <c r="F2563" s="76">
        <v>3</v>
      </c>
      <c r="G2563" s="77">
        <v>5</v>
      </c>
      <c r="H2563" s="76" t="s">
        <v>3354</v>
      </c>
      <c r="I2563" s="77">
        <v>28.95</v>
      </c>
      <c r="J2563" s="2">
        <v>8</v>
      </c>
      <c r="K2563" s="119" cm="1">
        <f t="array" ref="K2563">ROUND(IF(C2563="Beer",SUM(LOOKUP(2,1/(SRP!$B$7:$B$9&lt;=E2563)/(SRP!$C$7:$C$9&gt;=E2563),SRP!$D$7:$D$9)*(G2563/100)*(E2563/1000)),IF(C2563="Spirits",SUM(LOOKUP(2,1/(SRP!$B$2:$B$6&lt;=E2563)/(SRP!$C$2:$C$6&gt;=E2563),SRP!$D$2:$D$6)*(G2563/100)*(E2563/1000)),IF(AND(C2563="Wine",D2563="Fortified Wines"),SUM(LOOKUP(2,1/(SRP!$B$20:$B$23&lt;=E2563)/(SRP!$C$20:$C$23&gt;=E2563),SRP!$D$20:$D$23)*(G2563/100)*(E2563/1000)),IF(C2563="Wine",SUM(LOOKUP(2,1/(SRP!$B$15:$B$19&lt;=E2563)/(SRP!$C$15:$C$19&gt;=E2563),SRP!$D$15:$D$19)*(G2563/100)*(E2563/1000)),IF(C2563="Ready to Drink",SUM(LOOKUP(2,1/(SRP!$B$10:$B$14&lt;=E2563)/(SRP!$C$10:$C$14&gt;=E2563),SRP!$D$10:$D$14)*(G2563/100)*(E2563/1000)),0))))),2)</f>
        <v>13.21</v>
      </c>
    </row>
    <row r="2564" spans="1:11" x14ac:dyDescent="0.35">
      <c r="A2564" s="2">
        <v>32434</v>
      </c>
      <c r="B2564" s="76" t="s">
        <v>5750</v>
      </c>
      <c r="C2564" s="76" t="s">
        <v>287</v>
      </c>
      <c r="D2564" s="76" t="s">
        <v>5230</v>
      </c>
      <c r="E2564" s="76">
        <v>3784</v>
      </c>
      <c r="F2564" s="76">
        <v>3</v>
      </c>
      <c r="G2564" s="77">
        <v>5</v>
      </c>
      <c r="H2564" s="76" t="s">
        <v>3354</v>
      </c>
      <c r="I2564" s="77">
        <v>28.95</v>
      </c>
      <c r="J2564" s="2">
        <v>8</v>
      </c>
      <c r="K2564" s="119" cm="1">
        <f t="array" ref="K2564">ROUND(IF(C2564="Beer",SUM(LOOKUP(2,1/(SRP!$B$7:$B$9&lt;=E2564)/(SRP!$C$7:$C$9&gt;=E2564),SRP!$D$7:$D$9)*(G2564/100)*(E2564/1000)),IF(C2564="Spirits",SUM(LOOKUP(2,1/(SRP!$B$2:$B$6&lt;=E2564)/(SRP!$C$2:$C$6&gt;=E2564),SRP!$D$2:$D$6)*(G2564/100)*(E2564/1000)),IF(AND(C2564="Wine",D2564="Fortified Wines"),SUM(LOOKUP(2,1/(SRP!$B$20:$B$23&lt;=E2564)/(SRP!$C$20:$C$23&gt;=E2564),SRP!$D$20:$D$23)*(G2564/100)*(E2564/1000)),IF(C2564="Wine",SUM(LOOKUP(2,1/(SRP!$B$15:$B$19&lt;=E2564)/(SRP!$C$15:$C$19&gt;=E2564),SRP!$D$15:$D$19)*(G2564/100)*(E2564/1000)),IF(C2564="Ready to Drink",SUM(LOOKUP(2,1/(SRP!$B$10:$B$14&lt;=E2564)/(SRP!$C$10:$C$14&gt;=E2564),SRP!$D$10:$D$14)*(G2564/100)*(E2564/1000)),0))))),2)</f>
        <v>13.21</v>
      </c>
    </row>
    <row r="2565" spans="1:11" x14ac:dyDescent="0.35">
      <c r="A2565" s="2">
        <v>32440</v>
      </c>
      <c r="B2565" s="76" t="s">
        <v>2173</v>
      </c>
      <c r="C2565" s="76" t="s">
        <v>287</v>
      </c>
      <c r="D2565" s="76" t="s">
        <v>5240</v>
      </c>
      <c r="E2565" s="76">
        <v>473</v>
      </c>
      <c r="F2565" s="76">
        <v>24</v>
      </c>
      <c r="G2565" s="77">
        <v>7.2</v>
      </c>
      <c r="H2565" s="76" t="s">
        <v>3391</v>
      </c>
      <c r="I2565" s="77">
        <v>4.75</v>
      </c>
      <c r="J2565" s="2">
        <v>1</v>
      </c>
      <c r="K2565" s="119" cm="1">
        <f t="array" ref="K2565">ROUND(IF(C2565="Beer",SUM(LOOKUP(2,1/(SRP!$B$7:$B$9&lt;=E2565)/(SRP!$C$7:$C$9&gt;=E2565),SRP!$D$7:$D$9)*(G2565/100)*(E2565/1000)),IF(C2565="Spirits",SUM(LOOKUP(2,1/(SRP!$B$2:$B$6&lt;=E2565)/(SRP!$C$2:$C$6&gt;=E2565),SRP!$D$2:$D$6)*(G2565/100)*(E2565/1000)),IF(AND(C2565="Wine",D2565="Fortified Wines"),SUM(LOOKUP(2,1/(SRP!$B$20:$B$23&lt;=E2565)/(SRP!$C$20:$C$23&gt;=E2565),SRP!$D$20:$D$23)*(G2565/100)*(E2565/1000)),IF(C2565="Wine",SUM(LOOKUP(2,1/(SRP!$B$15:$B$19&lt;=E2565)/(SRP!$C$15:$C$19&gt;=E2565),SRP!$D$15:$D$19)*(G2565/100)*(E2565/1000)),IF(C2565="Ready to Drink",SUM(LOOKUP(2,1/(SRP!$B$10:$B$14&lt;=E2565)/(SRP!$C$10:$C$14&gt;=E2565),SRP!$D$10:$D$14)*(G2565/100)*(E2565/1000)),0))))),2)</f>
        <v>2.38</v>
      </c>
    </row>
    <row r="2566" spans="1:11" x14ac:dyDescent="0.35">
      <c r="A2566" s="2">
        <v>32440</v>
      </c>
      <c r="B2566" s="76" t="s">
        <v>2173</v>
      </c>
      <c r="C2566" s="76" t="s">
        <v>287</v>
      </c>
      <c r="D2566" s="76" t="s">
        <v>5240</v>
      </c>
      <c r="E2566" s="76">
        <v>473</v>
      </c>
      <c r="F2566" s="76">
        <v>24</v>
      </c>
      <c r="G2566" s="77">
        <v>7.2</v>
      </c>
      <c r="H2566" s="76" t="s">
        <v>3391</v>
      </c>
      <c r="I2566" s="77">
        <v>4.75</v>
      </c>
      <c r="J2566" s="2">
        <v>1</v>
      </c>
      <c r="K2566" s="119" cm="1">
        <f t="array" ref="K2566">ROUND(IF(C2566="Beer",SUM(LOOKUP(2,1/(SRP!$B$7:$B$9&lt;=E2566)/(SRP!$C$7:$C$9&gt;=E2566),SRP!$D$7:$D$9)*(G2566/100)*(E2566/1000)),IF(C2566="Spirits",SUM(LOOKUP(2,1/(SRP!$B$2:$B$6&lt;=E2566)/(SRP!$C$2:$C$6&gt;=E2566),SRP!$D$2:$D$6)*(G2566/100)*(E2566/1000)),IF(AND(C2566="Wine",D2566="Fortified Wines"),SUM(LOOKUP(2,1/(SRP!$B$20:$B$23&lt;=E2566)/(SRP!$C$20:$C$23&gt;=E2566),SRP!$D$20:$D$23)*(G2566/100)*(E2566/1000)),IF(C2566="Wine",SUM(LOOKUP(2,1/(SRP!$B$15:$B$19&lt;=E2566)/(SRP!$C$15:$C$19&gt;=E2566),SRP!$D$15:$D$19)*(G2566/100)*(E2566/1000)),IF(C2566="Ready to Drink",SUM(LOOKUP(2,1/(SRP!$B$10:$B$14&lt;=E2566)/(SRP!$C$10:$C$14&gt;=E2566),SRP!$D$10:$D$14)*(G2566/100)*(E2566/1000)),0))))),2)</f>
        <v>2.38</v>
      </c>
    </row>
    <row r="2567" spans="1:11" x14ac:dyDescent="0.35">
      <c r="A2567" s="2">
        <v>32443</v>
      </c>
      <c r="B2567" s="76" t="s">
        <v>6750</v>
      </c>
      <c r="C2567" s="76" t="s">
        <v>287</v>
      </c>
      <c r="D2567" s="76" t="s">
        <v>5240</v>
      </c>
      <c r="E2567" s="76">
        <v>473</v>
      </c>
      <c r="F2567" s="76">
        <v>24</v>
      </c>
      <c r="G2567" s="77">
        <v>7</v>
      </c>
      <c r="H2567" s="76" t="s">
        <v>3380</v>
      </c>
      <c r="I2567" s="77">
        <v>4.3</v>
      </c>
      <c r="J2567" s="2">
        <v>1</v>
      </c>
      <c r="K2567" s="119" cm="1">
        <f t="array" ref="K2567">ROUND(IF(C2567="Beer",SUM(LOOKUP(2,1/(SRP!$B$7:$B$9&lt;=E2567)/(SRP!$C$7:$C$9&gt;=E2567),SRP!$D$7:$D$9)*(G2567/100)*(E2567/1000)),IF(C2567="Spirits",SUM(LOOKUP(2,1/(SRP!$B$2:$B$6&lt;=E2567)/(SRP!$C$2:$C$6&gt;=E2567),SRP!$D$2:$D$6)*(G2567/100)*(E2567/1000)),IF(AND(C2567="Wine",D2567="Fortified Wines"),SUM(LOOKUP(2,1/(SRP!$B$20:$B$23&lt;=E2567)/(SRP!$C$20:$C$23&gt;=E2567),SRP!$D$20:$D$23)*(G2567/100)*(E2567/1000)),IF(C2567="Wine",SUM(LOOKUP(2,1/(SRP!$B$15:$B$19&lt;=E2567)/(SRP!$C$15:$C$19&gt;=E2567),SRP!$D$15:$D$19)*(G2567/100)*(E2567/1000)),IF(C2567="Ready to Drink",SUM(LOOKUP(2,1/(SRP!$B$10:$B$14&lt;=E2567)/(SRP!$C$10:$C$14&gt;=E2567),SRP!$D$10:$D$14)*(G2567/100)*(E2567/1000)),0))))),2)</f>
        <v>2.31</v>
      </c>
    </row>
    <row r="2568" spans="1:11" x14ac:dyDescent="0.35">
      <c r="A2568" s="2">
        <v>32443</v>
      </c>
      <c r="B2568" s="76" t="s">
        <v>6750</v>
      </c>
      <c r="C2568" s="76" t="s">
        <v>287</v>
      </c>
      <c r="D2568" s="76" t="s">
        <v>5240</v>
      </c>
      <c r="E2568" s="76">
        <v>473</v>
      </c>
      <c r="F2568" s="76">
        <v>24</v>
      </c>
      <c r="G2568" s="77">
        <v>7</v>
      </c>
      <c r="H2568" s="76" t="s">
        <v>3380</v>
      </c>
      <c r="I2568" s="77">
        <v>4.3</v>
      </c>
      <c r="J2568" s="2">
        <v>1</v>
      </c>
      <c r="K2568" s="119" cm="1">
        <f t="array" ref="K2568">ROUND(IF(C2568="Beer",SUM(LOOKUP(2,1/(SRP!$B$7:$B$9&lt;=E2568)/(SRP!$C$7:$C$9&gt;=E2568),SRP!$D$7:$D$9)*(G2568/100)*(E2568/1000)),IF(C2568="Spirits",SUM(LOOKUP(2,1/(SRP!$B$2:$B$6&lt;=E2568)/(SRP!$C$2:$C$6&gt;=E2568),SRP!$D$2:$D$6)*(G2568/100)*(E2568/1000)),IF(AND(C2568="Wine",D2568="Fortified Wines"),SUM(LOOKUP(2,1/(SRP!$B$20:$B$23&lt;=E2568)/(SRP!$C$20:$C$23&gt;=E2568),SRP!$D$20:$D$23)*(G2568/100)*(E2568/1000)),IF(C2568="Wine",SUM(LOOKUP(2,1/(SRP!$B$15:$B$19&lt;=E2568)/(SRP!$C$15:$C$19&gt;=E2568),SRP!$D$15:$D$19)*(G2568/100)*(E2568/1000)),IF(C2568="Ready to Drink",SUM(LOOKUP(2,1/(SRP!$B$10:$B$14&lt;=E2568)/(SRP!$C$10:$C$14&gt;=E2568),SRP!$D$10:$D$14)*(G2568/100)*(E2568/1000)),0))))),2)</f>
        <v>2.31</v>
      </c>
    </row>
    <row r="2569" spans="1:11" x14ac:dyDescent="0.35">
      <c r="A2569" s="2">
        <v>32449</v>
      </c>
      <c r="B2569" s="76" t="s">
        <v>6413</v>
      </c>
      <c r="C2569" s="76" t="s">
        <v>286</v>
      </c>
      <c r="D2569" s="76" t="s">
        <v>5253</v>
      </c>
      <c r="E2569" s="76">
        <v>500</v>
      </c>
      <c r="F2569" s="76">
        <v>12</v>
      </c>
      <c r="G2569" s="77">
        <v>10</v>
      </c>
      <c r="H2569" s="76" t="s">
        <v>3308</v>
      </c>
      <c r="I2569" s="77">
        <v>18.989999999999998</v>
      </c>
      <c r="J2569" s="2">
        <v>1</v>
      </c>
      <c r="K2569" s="119" cm="1">
        <f t="array" ref="K2569">ROUND(IF(C2569="Beer",SUM(LOOKUP(2,1/(SRP!$B$7:$B$9&lt;=E2569)/(SRP!$C$7:$C$9&gt;=E2569),SRP!$D$7:$D$9)*(G2569/100)*(E2569/1000)),IF(C2569="Spirits",SUM(LOOKUP(2,1/(SRP!$B$2:$B$6&lt;=E2569)/(SRP!$C$2:$C$6&gt;=E2569),SRP!$D$2:$D$6)*(G2569/100)*(E2569/1000)),IF(AND(C2569="Wine",D2569="Fortified Wines"),SUM(LOOKUP(2,1/(SRP!$B$20:$B$23&lt;=E2569)/(SRP!$C$20:$C$23&gt;=E2569),SRP!$D$20:$D$23)*(G2569/100)*(E2569/1000)),IF(C2569="Wine",SUM(LOOKUP(2,1/(SRP!$B$15:$B$19&lt;=E2569)/(SRP!$C$15:$C$19&gt;=E2569),SRP!$D$15:$D$19)*(G2569/100)*(E2569/1000)),IF(C2569="Ready to Drink",SUM(LOOKUP(2,1/(SRP!$B$10:$B$14&lt;=E2569)/(SRP!$C$10:$C$14&gt;=E2569),SRP!$D$10:$D$14)*(G2569/100)*(E2569/1000)),0))))),2)</f>
        <v>3.7</v>
      </c>
    </row>
    <row r="2570" spans="1:11" x14ac:dyDescent="0.35">
      <c r="A2570" s="2">
        <v>32468</v>
      </c>
      <c r="B2570" s="76" t="s">
        <v>6414</v>
      </c>
      <c r="C2570" s="76" t="s">
        <v>285</v>
      </c>
      <c r="D2570" s="76" t="s">
        <v>6693</v>
      </c>
      <c r="E2570" s="76">
        <v>750</v>
      </c>
      <c r="F2570" s="76">
        <v>6</v>
      </c>
      <c r="G2570" s="77">
        <v>40</v>
      </c>
      <c r="H2570" s="76" t="s">
        <v>3301</v>
      </c>
      <c r="I2570" s="77">
        <v>31.97</v>
      </c>
      <c r="J2570" s="2">
        <v>1</v>
      </c>
      <c r="K2570" s="119" cm="1">
        <f t="array" ref="K2570">ROUND(IF(C2570="Beer",SUM(LOOKUP(2,1/(SRP!$B$7:$B$9&lt;=E2570)/(SRP!$C$7:$C$9&gt;=E2570),SRP!$D$7:$D$9)*(G2570/100)*(E2570/1000)),IF(C2570="Spirits",SUM(LOOKUP(2,1/(SRP!$B$2:$B$6&lt;=E2570)/(SRP!$C$2:$C$6&gt;=E2570),SRP!$D$2:$D$6)*(G2570/100)*(E2570/1000)),IF(AND(C2570="Wine",D2570="Fortified Wines"),SUM(LOOKUP(2,1/(SRP!$B$20:$B$23&lt;=E2570)/(SRP!$C$20:$C$23&gt;=E2570),SRP!$D$20:$D$23)*(G2570/100)*(E2570/1000)),IF(C2570="Wine",SUM(LOOKUP(2,1/(SRP!$B$15:$B$19&lt;=E2570)/(SRP!$C$15:$C$19&gt;=E2570),SRP!$D$15:$D$19)*(G2570/100)*(E2570/1000)),IF(C2570="Ready to Drink",SUM(LOOKUP(2,1/(SRP!$B$10:$B$14&lt;=E2570)/(SRP!$C$10:$C$14&gt;=E2570),SRP!$D$10:$D$14)*(G2570/100)*(E2570/1000)),0))))),2)</f>
        <v>20.94</v>
      </c>
    </row>
    <row r="2571" spans="1:11" x14ac:dyDescent="0.35">
      <c r="A2571" s="2">
        <v>32502</v>
      </c>
      <c r="B2571" s="76" t="s">
        <v>2340</v>
      </c>
      <c r="C2571" s="76" t="s">
        <v>287</v>
      </c>
      <c r="D2571" s="76" t="s">
        <v>5266</v>
      </c>
      <c r="E2571" s="76">
        <v>473</v>
      </c>
      <c r="F2571" s="76">
        <v>24</v>
      </c>
      <c r="G2571" s="77">
        <v>5.5</v>
      </c>
      <c r="H2571" s="76" t="s">
        <v>3380</v>
      </c>
      <c r="I2571" s="77">
        <v>3.95</v>
      </c>
      <c r="J2571" s="2">
        <v>1</v>
      </c>
      <c r="K2571" s="119" cm="1">
        <f t="array" ref="K2571">ROUND(IF(C2571="Beer",SUM(LOOKUP(2,1/(SRP!$B$7:$B$9&lt;=E2571)/(SRP!$C$7:$C$9&gt;=E2571),SRP!$D$7:$D$9)*(G2571/100)*(E2571/1000)),IF(C2571="Spirits",SUM(LOOKUP(2,1/(SRP!$B$2:$B$6&lt;=E2571)/(SRP!$C$2:$C$6&gt;=E2571),SRP!$D$2:$D$6)*(G2571/100)*(E2571/1000)),IF(AND(C2571="Wine",D2571="Fortified Wines"),SUM(LOOKUP(2,1/(SRP!$B$20:$B$23&lt;=E2571)/(SRP!$C$20:$C$23&gt;=E2571),SRP!$D$20:$D$23)*(G2571/100)*(E2571/1000)),IF(C2571="Wine",SUM(LOOKUP(2,1/(SRP!$B$15:$B$19&lt;=E2571)/(SRP!$C$15:$C$19&gt;=E2571),SRP!$D$15:$D$19)*(G2571/100)*(E2571/1000)),IF(C2571="Ready to Drink",SUM(LOOKUP(2,1/(SRP!$B$10:$B$14&lt;=E2571)/(SRP!$C$10:$C$14&gt;=E2571),SRP!$D$10:$D$14)*(G2571/100)*(E2571/1000)),0))))),2)</f>
        <v>1.82</v>
      </c>
    </row>
    <row r="2572" spans="1:11" x14ac:dyDescent="0.35">
      <c r="A2572" s="2">
        <v>32502</v>
      </c>
      <c r="B2572" s="76" t="s">
        <v>2340</v>
      </c>
      <c r="C2572" s="76" t="s">
        <v>287</v>
      </c>
      <c r="D2572" s="76" t="s">
        <v>5266</v>
      </c>
      <c r="E2572" s="76">
        <v>473</v>
      </c>
      <c r="F2572" s="76">
        <v>24</v>
      </c>
      <c r="G2572" s="77">
        <v>5.5</v>
      </c>
      <c r="H2572" s="76" t="s">
        <v>3380</v>
      </c>
      <c r="I2572" s="77">
        <v>3.95</v>
      </c>
      <c r="J2572" s="2">
        <v>1</v>
      </c>
      <c r="K2572" s="119" cm="1">
        <f t="array" ref="K2572">ROUND(IF(C2572="Beer",SUM(LOOKUP(2,1/(SRP!$B$7:$B$9&lt;=E2572)/(SRP!$C$7:$C$9&gt;=E2572),SRP!$D$7:$D$9)*(G2572/100)*(E2572/1000)),IF(C2572="Spirits",SUM(LOOKUP(2,1/(SRP!$B$2:$B$6&lt;=E2572)/(SRP!$C$2:$C$6&gt;=E2572),SRP!$D$2:$D$6)*(G2572/100)*(E2572/1000)),IF(AND(C2572="Wine",D2572="Fortified Wines"),SUM(LOOKUP(2,1/(SRP!$B$20:$B$23&lt;=E2572)/(SRP!$C$20:$C$23&gt;=E2572),SRP!$D$20:$D$23)*(G2572/100)*(E2572/1000)),IF(C2572="Wine",SUM(LOOKUP(2,1/(SRP!$B$15:$B$19&lt;=E2572)/(SRP!$C$15:$C$19&gt;=E2572),SRP!$D$15:$D$19)*(G2572/100)*(E2572/1000)),IF(C2572="Ready to Drink",SUM(LOOKUP(2,1/(SRP!$B$10:$B$14&lt;=E2572)/(SRP!$C$10:$C$14&gt;=E2572),SRP!$D$10:$D$14)*(G2572/100)*(E2572/1000)),0))))),2)</f>
        <v>1.82</v>
      </c>
    </row>
    <row r="2573" spans="1:11" x14ac:dyDescent="0.35">
      <c r="A2573" s="2">
        <v>32552</v>
      </c>
      <c r="B2573" s="76" t="s">
        <v>2589</v>
      </c>
      <c r="C2573" s="76" t="s">
        <v>286</v>
      </c>
      <c r="D2573" s="76" t="s">
        <v>5269</v>
      </c>
      <c r="E2573" s="76">
        <v>750</v>
      </c>
      <c r="F2573" s="76">
        <v>12</v>
      </c>
      <c r="G2573" s="77">
        <v>14.4</v>
      </c>
      <c r="H2573" s="76" t="s">
        <v>5745</v>
      </c>
      <c r="I2573" s="77">
        <v>23.99</v>
      </c>
      <c r="J2573" s="2">
        <v>1</v>
      </c>
      <c r="K2573" s="119" cm="1">
        <f t="array" ref="K2573">ROUND(IF(C2573="Beer",SUM(LOOKUP(2,1/(SRP!$B$7:$B$9&lt;=E2573)/(SRP!$C$7:$C$9&gt;=E2573),SRP!$D$7:$D$9)*(G2573/100)*(E2573/1000)),IF(C2573="Spirits",SUM(LOOKUP(2,1/(SRP!$B$2:$B$6&lt;=E2573)/(SRP!$C$2:$C$6&gt;=E2573),SRP!$D$2:$D$6)*(G2573/100)*(E2573/1000)),IF(AND(C2573="Wine",D2573="Fortified Wines"),SUM(LOOKUP(2,1/(SRP!$B$20:$B$23&lt;=E2573)/(SRP!$C$20:$C$23&gt;=E2573),SRP!$D$20:$D$23)*(G2573/100)*(E2573/1000)),IF(C2573="Wine",SUM(LOOKUP(2,1/(SRP!$B$15:$B$19&lt;=E2573)/(SRP!$C$15:$C$19&gt;=E2573),SRP!$D$15:$D$19)*(G2573/100)*(E2573/1000)),IF(C2573="Ready to Drink",SUM(LOOKUP(2,1/(SRP!$B$10:$B$14&lt;=E2573)/(SRP!$C$10:$C$14&gt;=E2573),SRP!$D$10:$D$14)*(G2573/100)*(E2573/1000)),0))))),2)</f>
        <v>7.54</v>
      </c>
    </row>
    <row r="2574" spans="1:11" x14ac:dyDescent="0.35">
      <c r="A2574" s="2">
        <v>32553</v>
      </c>
      <c r="B2574" s="76" t="s">
        <v>5981</v>
      </c>
      <c r="C2574" s="76" t="s">
        <v>285</v>
      </c>
      <c r="D2574" s="76" t="s">
        <v>6942</v>
      </c>
      <c r="E2574" s="76">
        <v>750</v>
      </c>
      <c r="F2574" s="76">
        <v>6</v>
      </c>
      <c r="G2574" s="77">
        <v>46</v>
      </c>
      <c r="H2574" s="76" t="s">
        <v>3301</v>
      </c>
      <c r="I2574" s="77">
        <v>36.75</v>
      </c>
      <c r="J2574" s="2">
        <v>1</v>
      </c>
      <c r="K2574" s="119" cm="1">
        <f t="array" ref="K2574">ROUND(IF(C2574="Beer",SUM(LOOKUP(2,1/(SRP!$B$7:$B$9&lt;=E2574)/(SRP!$C$7:$C$9&gt;=E2574),SRP!$D$7:$D$9)*(G2574/100)*(E2574/1000)),IF(C2574="Spirits",SUM(LOOKUP(2,1/(SRP!$B$2:$B$6&lt;=E2574)/(SRP!$C$2:$C$6&gt;=E2574),SRP!$D$2:$D$6)*(G2574/100)*(E2574/1000)),IF(AND(C2574="Wine",D2574="Fortified Wines"),SUM(LOOKUP(2,1/(SRP!$B$20:$B$23&lt;=E2574)/(SRP!$C$20:$C$23&gt;=E2574),SRP!$D$20:$D$23)*(G2574/100)*(E2574/1000)),IF(C2574="Wine",SUM(LOOKUP(2,1/(SRP!$B$15:$B$19&lt;=E2574)/(SRP!$C$15:$C$19&gt;=E2574),SRP!$D$15:$D$19)*(G2574/100)*(E2574/1000)),IF(C2574="Ready to Drink",SUM(LOOKUP(2,1/(SRP!$B$10:$B$14&lt;=E2574)/(SRP!$C$10:$C$14&gt;=E2574),SRP!$D$10:$D$14)*(G2574/100)*(E2574/1000)),0))))),2)</f>
        <v>24.08</v>
      </c>
    </row>
    <row r="2575" spans="1:11" x14ac:dyDescent="0.35">
      <c r="A2575" s="2">
        <v>32602</v>
      </c>
      <c r="B2575" s="76" t="s">
        <v>6415</v>
      </c>
      <c r="C2575" s="76" t="s">
        <v>285</v>
      </c>
      <c r="D2575" s="76" t="s">
        <v>5274</v>
      </c>
      <c r="E2575" s="76">
        <v>750</v>
      </c>
      <c r="F2575" s="76">
        <v>3</v>
      </c>
      <c r="G2575" s="77">
        <v>40</v>
      </c>
      <c r="H2575" s="76" t="s">
        <v>3318</v>
      </c>
      <c r="I2575" s="77">
        <v>61.86</v>
      </c>
      <c r="J2575" s="2">
        <v>1</v>
      </c>
      <c r="K2575" s="119" cm="1">
        <f t="array" ref="K2575">ROUND(IF(C2575="Beer",SUM(LOOKUP(2,1/(SRP!$B$7:$B$9&lt;=E2575)/(SRP!$C$7:$C$9&gt;=E2575),SRP!$D$7:$D$9)*(G2575/100)*(E2575/1000)),IF(C2575="Spirits",SUM(LOOKUP(2,1/(SRP!$B$2:$B$6&lt;=E2575)/(SRP!$C$2:$C$6&gt;=E2575),SRP!$D$2:$D$6)*(G2575/100)*(E2575/1000)),IF(AND(C2575="Wine",D2575="Fortified Wines"),SUM(LOOKUP(2,1/(SRP!$B$20:$B$23&lt;=E2575)/(SRP!$C$20:$C$23&gt;=E2575),SRP!$D$20:$D$23)*(G2575/100)*(E2575/1000)),IF(C2575="Wine",SUM(LOOKUP(2,1/(SRP!$B$15:$B$19&lt;=E2575)/(SRP!$C$15:$C$19&gt;=E2575),SRP!$D$15:$D$19)*(G2575/100)*(E2575/1000)),IF(C2575="Ready to Drink",SUM(LOOKUP(2,1/(SRP!$B$10:$B$14&lt;=E2575)/(SRP!$C$10:$C$14&gt;=E2575),SRP!$D$10:$D$14)*(G2575/100)*(E2575/1000)),0))))),2)</f>
        <v>20.94</v>
      </c>
    </row>
    <row r="2576" spans="1:11" x14ac:dyDescent="0.35">
      <c r="A2576" s="2">
        <v>32632</v>
      </c>
      <c r="B2576" s="76" t="s">
        <v>485</v>
      </c>
      <c r="C2576" s="76" t="s">
        <v>285</v>
      </c>
      <c r="D2576" s="76" t="s">
        <v>6934</v>
      </c>
      <c r="E2576" s="76">
        <v>375</v>
      </c>
      <c r="F2576" s="76">
        <v>24</v>
      </c>
      <c r="G2576" s="77">
        <v>40</v>
      </c>
      <c r="H2576" s="76" t="s">
        <v>3280</v>
      </c>
      <c r="I2576" s="77">
        <v>34.99</v>
      </c>
      <c r="J2576" s="2">
        <v>1</v>
      </c>
      <c r="K2576" s="119" cm="1">
        <f t="array" ref="K2576">ROUND(IF(C2576="Beer",SUM(LOOKUP(2,1/(SRP!$B$7:$B$9&lt;=E2576)/(SRP!$C$7:$C$9&gt;=E2576),SRP!$D$7:$D$9)*(G2576/100)*(E2576/1000)),IF(C2576="Spirits",SUM(LOOKUP(2,1/(SRP!$B$2:$B$6&lt;=E2576)/(SRP!$C$2:$C$6&gt;=E2576),SRP!$D$2:$D$6)*(G2576/100)*(E2576/1000)),IF(AND(C2576="Wine",D2576="Fortified Wines"),SUM(LOOKUP(2,1/(SRP!$B$20:$B$23&lt;=E2576)/(SRP!$C$20:$C$23&gt;=E2576),SRP!$D$20:$D$23)*(G2576/100)*(E2576/1000)),IF(C2576="Wine",SUM(LOOKUP(2,1/(SRP!$B$15:$B$19&lt;=E2576)/(SRP!$C$15:$C$19&gt;=E2576),SRP!$D$15:$D$19)*(G2576/100)*(E2576/1000)),IF(C2576="Ready to Drink",SUM(LOOKUP(2,1/(SRP!$B$10:$B$14&lt;=E2576)/(SRP!$C$10:$C$14&gt;=E2576),SRP!$D$10:$D$14)*(G2576/100)*(E2576/1000)),0))))),2)</f>
        <v>11.89</v>
      </c>
    </row>
    <row r="2577" spans="1:11" x14ac:dyDescent="0.35">
      <c r="A2577" s="2">
        <v>32722</v>
      </c>
      <c r="B2577" s="76" t="s">
        <v>3852</v>
      </c>
      <c r="C2577" s="76" t="s">
        <v>5938</v>
      </c>
      <c r="D2577" s="76" t="s">
        <v>5748</v>
      </c>
      <c r="E2577" s="76">
        <v>4260</v>
      </c>
      <c r="F2577" s="76">
        <v>2</v>
      </c>
      <c r="G2577" s="77">
        <v>5</v>
      </c>
      <c r="H2577" s="76" t="s">
        <v>3321</v>
      </c>
      <c r="I2577" s="77">
        <v>34.49</v>
      </c>
      <c r="J2577" s="2">
        <v>12</v>
      </c>
      <c r="K2577" s="119" cm="1">
        <f t="array" ref="K2577">ROUND(IF(C2577="Beer",SUM(LOOKUP(2,1/(SRP!$B$7:$B$9&lt;=E2577)/(SRP!$C$7:$C$9&gt;=E2577),SRP!$D$7:$D$9)*(G2577/100)*(E2577/1000)),IF(C2577="Spirits",SUM(LOOKUP(2,1/(SRP!$B$2:$B$6&lt;=E2577)/(SRP!$C$2:$C$6&gt;=E2577),SRP!$D$2:$D$6)*(G2577/100)*(E2577/1000)),IF(AND(C2577="Wine",D2577="Fortified Wines"),SUM(LOOKUP(2,1/(SRP!$B$20:$B$23&lt;=E2577)/(SRP!$C$20:$C$23&gt;=E2577),SRP!$D$20:$D$23)*(G2577/100)*(E2577/1000)),IF(C2577="Wine",SUM(LOOKUP(2,1/(SRP!$B$15:$B$19&lt;=E2577)/(SRP!$C$15:$C$19&gt;=E2577),SRP!$D$15:$D$19)*(G2577/100)*(E2577/1000)),IF(C2577="Ready to Drink",SUM(LOOKUP(2,1/(SRP!$B$10:$B$14&lt;=E2577)/(SRP!$C$10:$C$14&gt;=E2577),SRP!$D$10:$D$14)*(G2577/100)*(E2577/1000)),0))))),2)</f>
        <v>14.87</v>
      </c>
    </row>
    <row r="2578" spans="1:11" x14ac:dyDescent="0.35">
      <c r="A2578" s="2">
        <v>32736</v>
      </c>
      <c r="B2578" s="76" t="s">
        <v>3633</v>
      </c>
      <c r="C2578" s="76" t="s">
        <v>5938</v>
      </c>
      <c r="D2578" s="76" t="s">
        <v>5283</v>
      </c>
      <c r="E2578" s="76">
        <v>473</v>
      </c>
      <c r="F2578" s="76">
        <v>24</v>
      </c>
      <c r="G2578" s="77">
        <v>4</v>
      </c>
      <c r="H2578" s="76" t="s">
        <v>3354</v>
      </c>
      <c r="I2578" s="77">
        <v>4.29</v>
      </c>
      <c r="J2578" s="2">
        <v>1</v>
      </c>
      <c r="K2578" s="119" cm="1">
        <f t="array" ref="K2578">ROUND(IF(C2578="Beer",SUM(LOOKUP(2,1/(SRP!$B$7:$B$9&lt;=E2578)/(SRP!$C$7:$C$9&gt;=E2578),SRP!$D$7:$D$9)*(G2578/100)*(E2578/1000)),IF(C2578="Spirits",SUM(LOOKUP(2,1/(SRP!$B$2:$B$6&lt;=E2578)/(SRP!$C$2:$C$6&gt;=E2578),SRP!$D$2:$D$6)*(G2578/100)*(E2578/1000)),IF(AND(C2578="Wine",D2578="Fortified Wines"),SUM(LOOKUP(2,1/(SRP!$B$20:$B$23&lt;=E2578)/(SRP!$C$20:$C$23&gt;=E2578),SRP!$D$20:$D$23)*(G2578/100)*(E2578/1000)),IF(C2578="Wine",SUM(LOOKUP(2,1/(SRP!$B$15:$B$19&lt;=E2578)/(SRP!$C$15:$C$19&gt;=E2578),SRP!$D$15:$D$19)*(G2578/100)*(E2578/1000)),IF(C2578="Ready to Drink",SUM(LOOKUP(2,1/(SRP!$B$10:$B$14&lt;=E2578)/(SRP!$C$10:$C$14&gt;=E2578),SRP!$D$10:$D$14)*(G2578/100)*(E2578/1000)),0))))),2)</f>
        <v>1.4</v>
      </c>
    </row>
    <row r="2579" spans="1:11" x14ac:dyDescent="0.35">
      <c r="A2579" s="2">
        <v>32736</v>
      </c>
      <c r="B2579" s="76" t="s">
        <v>3633</v>
      </c>
      <c r="C2579" s="76" t="s">
        <v>5938</v>
      </c>
      <c r="D2579" s="76" t="s">
        <v>5283</v>
      </c>
      <c r="E2579" s="76">
        <v>473</v>
      </c>
      <c r="F2579" s="76">
        <v>24</v>
      </c>
      <c r="G2579" s="77">
        <v>4</v>
      </c>
      <c r="H2579" s="76" t="s">
        <v>3354</v>
      </c>
      <c r="I2579" s="77">
        <v>4.29</v>
      </c>
      <c r="J2579" s="2">
        <v>1</v>
      </c>
      <c r="K2579" s="119" cm="1">
        <f t="array" ref="K2579">ROUND(IF(C2579="Beer",SUM(LOOKUP(2,1/(SRP!$B$7:$B$9&lt;=E2579)/(SRP!$C$7:$C$9&gt;=E2579),SRP!$D$7:$D$9)*(G2579/100)*(E2579/1000)),IF(C2579="Spirits",SUM(LOOKUP(2,1/(SRP!$B$2:$B$6&lt;=E2579)/(SRP!$C$2:$C$6&gt;=E2579),SRP!$D$2:$D$6)*(G2579/100)*(E2579/1000)),IF(AND(C2579="Wine",D2579="Fortified Wines"),SUM(LOOKUP(2,1/(SRP!$B$20:$B$23&lt;=E2579)/(SRP!$C$20:$C$23&gt;=E2579),SRP!$D$20:$D$23)*(G2579/100)*(E2579/1000)),IF(C2579="Wine",SUM(LOOKUP(2,1/(SRP!$B$15:$B$19&lt;=E2579)/(SRP!$C$15:$C$19&gt;=E2579),SRP!$D$15:$D$19)*(G2579/100)*(E2579/1000)),IF(C2579="Ready to Drink",SUM(LOOKUP(2,1/(SRP!$B$10:$B$14&lt;=E2579)/(SRP!$C$10:$C$14&gt;=E2579),SRP!$D$10:$D$14)*(G2579/100)*(E2579/1000)),0))))),2)</f>
        <v>1.4</v>
      </c>
    </row>
    <row r="2580" spans="1:11" x14ac:dyDescent="0.35">
      <c r="A2580" s="2">
        <v>32738</v>
      </c>
      <c r="B2580" s="76" t="s">
        <v>4047</v>
      </c>
      <c r="C2580" s="76" t="s">
        <v>5938</v>
      </c>
      <c r="D2580" s="76" t="s">
        <v>5283</v>
      </c>
      <c r="E2580" s="76">
        <v>473</v>
      </c>
      <c r="F2580" s="76">
        <v>24</v>
      </c>
      <c r="G2580" s="77">
        <v>4</v>
      </c>
      <c r="H2580" s="76" t="s">
        <v>3354</v>
      </c>
      <c r="I2580" s="77">
        <v>4.29</v>
      </c>
      <c r="J2580" s="2">
        <v>1</v>
      </c>
      <c r="K2580" s="119" cm="1">
        <f t="array" ref="K2580">ROUND(IF(C2580="Beer",SUM(LOOKUP(2,1/(SRP!$B$7:$B$9&lt;=E2580)/(SRP!$C$7:$C$9&gt;=E2580),SRP!$D$7:$D$9)*(G2580/100)*(E2580/1000)),IF(C2580="Spirits",SUM(LOOKUP(2,1/(SRP!$B$2:$B$6&lt;=E2580)/(SRP!$C$2:$C$6&gt;=E2580),SRP!$D$2:$D$6)*(G2580/100)*(E2580/1000)),IF(AND(C2580="Wine",D2580="Fortified Wines"),SUM(LOOKUP(2,1/(SRP!$B$20:$B$23&lt;=E2580)/(SRP!$C$20:$C$23&gt;=E2580),SRP!$D$20:$D$23)*(G2580/100)*(E2580/1000)),IF(C2580="Wine",SUM(LOOKUP(2,1/(SRP!$B$15:$B$19&lt;=E2580)/(SRP!$C$15:$C$19&gt;=E2580),SRP!$D$15:$D$19)*(G2580/100)*(E2580/1000)),IF(C2580="Ready to Drink",SUM(LOOKUP(2,1/(SRP!$B$10:$B$14&lt;=E2580)/(SRP!$C$10:$C$14&gt;=E2580),SRP!$D$10:$D$14)*(G2580/100)*(E2580/1000)),0))))),2)</f>
        <v>1.4</v>
      </c>
    </row>
    <row r="2581" spans="1:11" x14ac:dyDescent="0.35">
      <c r="A2581" s="2">
        <v>32738</v>
      </c>
      <c r="B2581" s="76" t="s">
        <v>4047</v>
      </c>
      <c r="C2581" s="76" t="s">
        <v>5938</v>
      </c>
      <c r="D2581" s="76" t="s">
        <v>5283</v>
      </c>
      <c r="E2581" s="76">
        <v>473</v>
      </c>
      <c r="F2581" s="76">
        <v>24</v>
      </c>
      <c r="G2581" s="77">
        <v>4</v>
      </c>
      <c r="H2581" s="76" t="s">
        <v>3354</v>
      </c>
      <c r="I2581" s="77">
        <v>4.29</v>
      </c>
      <c r="J2581" s="2">
        <v>1</v>
      </c>
      <c r="K2581" s="119" cm="1">
        <f t="array" ref="K2581">ROUND(IF(C2581="Beer",SUM(LOOKUP(2,1/(SRP!$B$7:$B$9&lt;=E2581)/(SRP!$C$7:$C$9&gt;=E2581),SRP!$D$7:$D$9)*(G2581/100)*(E2581/1000)),IF(C2581="Spirits",SUM(LOOKUP(2,1/(SRP!$B$2:$B$6&lt;=E2581)/(SRP!$C$2:$C$6&gt;=E2581),SRP!$D$2:$D$6)*(G2581/100)*(E2581/1000)),IF(AND(C2581="Wine",D2581="Fortified Wines"),SUM(LOOKUP(2,1/(SRP!$B$20:$B$23&lt;=E2581)/(SRP!$C$20:$C$23&gt;=E2581),SRP!$D$20:$D$23)*(G2581/100)*(E2581/1000)),IF(C2581="Wine",SUM(LOOKUP(2,1/(SRP!$B$15:$B$19&lt;=E2581)/(SRP!$C$15:$C$19&gt;=E2581),SRP!$D$15:$D$19)*(G2581/100)*(E2581/1000)),IF(C2581="Ready to Drink",SUM(LOOKUP(2,1/(SRP!$B$10:$B$14&lt;=E2581)/(SRP!$C$10:$C$14&gt;=E2581),SRP!$D$10:$D$14)*(G2581/100)*(E2581/1000)),0))))),2)</f>
        <v>1.4</v>
      </c>
    </row>
    <row r="2582" spans="1:11" x14ac:dyDescent="0.35">
      <c r="A2582" s="2">
        <v>32746</v>
      </c>
      <c r="B2582" s="76" t="s">
        <v>2324</v>
      </c>
      <c r="C2582" s="76" t="s">
        <v>287</v>
      </c>
      <c r="D2582" s="76" t="s">
        <v>5240</v>
      </c>
      <c r="E2582" s="76">
        <v>473</v>
      </c>
      <c r="F2582" s="76">
        <v>24</v>
      </c>
      <c r="G2582" s="77">
        <v>6.2</v>
      </c>
      <c r="H2582" s="76" t="s">
        <v>6374</v>
      </c>
      <c r="I2582" s="77">
        <v>3.89</v>
      </c>
      <c r="J2582" s="2">
        <v>1</v>
      </c>
      <c r="K2582" s="119" cm="1">
        <f t="array" ref="K2582">ROUND(IF(C2582="Beer",SUM(LOOKUP(2,1/(SRP!$B$7:$B$9&lt;=E2582)/(SRP!$C$7:$C$9&gt;=E2582),SRP!$D$7:$D$9)*(G2582/100)*(E2582/1000)),IF(C2582="Spirits",SUM(LOOKUP(2,1/(SRP!$B$2:$B$6&lt;=E2582)/(SRP!$C$2:$C$6&gt;=E2582),SRP!$D$2:$D$6)*(G2582/100)*(E2582/1000)),IF(AND(C2582="Wine",D2582="Fortified Wines"),SUM(LOOKUP(2,1/(SRP!$B$20:$B$23&lt;=E2582)/(SRP!$C$20:$C$23&gt;=E2582),SRP!$D$20:$D$23)*(G2582/100)*(E2582/1000)),IF(C2582="Wine",SUM(LOOKUP(2,1/(SRP!$B$15:$B$19&lt;=E2582)/(SRP!$C$15:$C$19&gt;=E2582),SRP!$D$15:$D$19)*(G2582/100)*(E2582/1000)),IF(C2582="Ready to Drink",SUM(LOOKUP(2,1/(SRP!$B$10:$B$14&lt;=E2582)/(SRP!$C$10:$C$14&gt;=E2582),SRP!$D$10:$D$14)*(G2582/100)*(E2582/1000)),0))))),2)</f>
        <v>2.0499999999999998</v>
      </c>
    </row>
    <row r="2583" spans="1:11" x14ac:dyDescent="0.35">
      <c r="A2583" s="2">
        <v>32746</v>
      </c>
      <c r="B2583" s="76" t="s">
        <v>2324</v>
      </c>
      <c r="C2583" s="76" t="s">
        <v>287</v>
      </c>
      <c r="D2583" s="76" t="s">
        <v>5240</v>
      </c>
      <c r="E2583" s="76">
        <v>473</v>
      </c>
      <c r="F2583" s="76">
        <v>24</v>
      </c>
      <c r="G2583" s="77">
        <v>6.2</v>
      </c>
      <c r="H2583" s="76" t="s">
        <v>6374</v>
      </c>
      <c r="I2583" s="77">
        <v>3.89</v>
      </c>
      <c r="J2583" s="2">
        <v>1</v>
      </c>
      <c r="K2583" s="119" cm="1">
        <f t="array" ref="K2583">ROUND(IF(C2583="Beer",SUM(LOOKUP(2,1/(SRP!$B$7:$B$9&lt;=E2583)/(SRP!$C$7:$C$9&gt;=E2583),SRP!$D$7:$D$9)*(G2583/100)*(E2583/1000)),IF(C2583="Spirits",SUM(LOOKUP(2,1/(SRP!$B$2:$B$6&lt;=E2583)/(SRP!$C$2:$C$6&gt;=E2583),SRP!$D$2:$D$6)*(G2583/100)*(E2583/1000)),IF(AND(C2583="Wine",D2583="Fortified Wines"),SUM(LOOKUP(2,1/(SRP!$B$20:$B$23&lt;=E2583)/(SRP!$C$20:$C$23&gt;=E2583),SRP!$D$20:$D$23)*(G2583/100)*(E2583/1000)),IF(C2583="Wine",SUM(LOOKUP(2,1/(SRP!$B$15:$B$19&lt;=E2583)/(SRP!$C$15:$C$19&gt;=E2583),SRP!$D$15:$D$19)*(G2583/100)*(E2583/1000)),IF(C2583="Ready to Drink",SUM(LOOKUP(2,1/(SRP!$B$10:$B$14&lt;=E2583)/(SRP!$C$10:$C$14&gt;=E2583),SRP!$D$10:$D$14)*(G2583/100)*(E2583/1000)),0))))),2)</f>
        <v>2.0499999999999998</v>
      </c>
    </row>
    <row r="2584" spans="1:11" x14ac:dyDescent="0.35">
      <c r="A2584" s="2">
        <v>32776</v>
      </c>
      <c r="B2584" s="76" t="s">
        <v>2638</v>
      </c>
      <c r="C2584" s="76" t="s">
        <v>286</v>
      </c>
      <c r="D2584" s="76" t="s">
        <v>5258</v>
      </c>
      <c r="E2584" s="76">
        <v>3000</v>
      </c>
      <c r="F2584" s="76">
        <v>4</v>
      </c>
      <c r="G2584" s="77">
        <v>6.5</v>
      </c>
      <c r="H2584" s="76" t="s">
        <v>6283</v>
      </c>
      <c r="I2584" s="77">
        <v>33.99</v>
      </c>
      <c r="J2584" s="2">
        <v>1</v>
      </c>
      <c r="K2584" s="119" cm="1">
        <f t="array" ref="K2584">ROUND(IF(C2584="Beer",SUM(LOOKUP(2,1/(SRP!$B$7:$B$9&lt;=E2584)/(SRP!$C$7:$C$9&gt;=E2584),SRP!$D$7:$D$9)*(G2584/100)*(E2584/1000)),IF(C2584="Spirits",SUM(LOOKUP(2,1/(SRP!$B$2:$B$6&lt;=E2584)/(SRP!$C$2:$C$6&gt;=E2584),SRP!$D$2:$D$6)*(G2584/100)*(E2584/1000)),IF(AND(C2584="Wine",D2584="Fortified Wines"),SUM(LOOKUP(2,1/(SRP!$B$20:$B$23&lt;=E2584)/(SRP!$C$20:$C$23&gt;=E2584),SRP!$D$20:$D$23)*(G2584/100)*(E2584/1000)),IF(C2584="Wine",SUM(LOOKUP(2,1/(SRP!$B$15:$B$19&lt;=E2584)/(SRP!$C$15:$C$19&gt;=E2584),SRP!$D$15:$D$19)*(G2584/100)*(E2584/1000)),IF(C2584="Ready to Drink",SUM(LOOKUP(2,1/(SRP!$B$10:$B$14&lt;=E2584)/(SRP!$C$10:$C$14&gt;=E2584),SRP!$D$10:$D$14)*(G2584/100)*(E2584/1000)),0))))),2)</f>
        <v>13.61</v>
      </c>
    </row>
    <row r="2585" spans="1:11" x14ac:dyDescent="0.35">
      <c r="A2585" s="2">
        <v>32779</v>
      </c>
      <c r="B2585" s="76" t="s">
        <v>3065</v>
      </c>
      <c r="C2585" s="76" t="s">
        <v>286</v>
      </c>
      <c r="D2585" s="76" t="s">
        <v>5247</v>
      </c>
      <c r="E2585" s="76">
        <v>750</v>
      </c>
      <c r="F2585" s="76">
        <v>12</v>
      </c>
      <c r="G2585" s="77">
        <v>15</v>
      </c>
      <c r="H2585" s="76" t="s">
        <v>3307</v>
      </c>
      <c r="I2585" s="77">
        <v>20.99</v>
      </c>
      <c r="J2585" s="2">
        <v>1</v>
      </c>
      <c r="K2585" s="119" cm="1">
        <f t="array" ref="K2585">ROUND(IF(C2585="Beer",SUM(LOOKUP(2,1/(SRP!$B$7:$B$9&lt;=E2585)/(SRP!$C$7:$C$9&gt;=E2585),SRP!$D$7:$D$9)*(G2585/100)*(E2585/1000)),IF(C2585="Spirits",SUM(LOOKUP(2,1/(SRP!$B$2:$B$6&lt;=E2585)/(SRP!$C$2:$C$6&gt;=E2585),SRP!$D$2:$D$6)*(G2585/100)*(E2585/1000)),IF(AND(C2585="Wine",D2585="Fortified Wines"),SUM(LOOKUP(2,1/(SRP!$B$20:$B$23&lt;=E2585)/(SRP!$C$20:$C$23&gt;=E2585),SRP!$D$20:$D$23)*(G2585/100)*(E2585/1000)),IF(C2585="Wine",SUM(LOOKUP(2,1/(SRP!$B$15:$B$19&lt;=E2585)/(SRP!$C$15:$C$19&gt;=E2585),SRP!$D$15:$D$19)*(G2585/100)*(E2585/1000)),IF(C2585="Ready to Drink",SUM(LOOKUP(2,1/(SRP!$B$10:$B$14&lt;=E2585)/(SRP!$C$10:$C$14&gt;=E2585),SRP!$D$10:$D$14)*(G2585/100)*(E2585/1000)),0))))),2)</f>
        <v>7.85</v>
      </c>
    </row>
    <row r="2586" spans="1:11" x14ac:dyDescent="0.35">
      <c r="A2586" s="2">
        <v>32786</v>
      </c>
      <c r="B2586" s="76" t="s">
        <v>2413</v>
      </c>
      <c r="C2586" s="76" t="s">
        <v>287</v>
      </c>
      <c r="D2586" s="76" t="s">
        <v>5240</v>
      </c>
      <c r="E2586" s="76">
        <v>500</v>
      </c>
      <c r="F2586" s="76">
        <v>12</v>
      </c>
      <c r="G2586" s="77">
        <v>5.6</v>
      </c>
      <c r="H2586" s="76" t="s">
        <v>3355</v>
      </c>
      <c r="I2586" s="77">
        <v>9.82</v>
      </c>
      <c r="J2586" s="2">
        <v>1</v>
      </c>
      <c r="K2586" s="119" cm="1">
        <f t="array" ref="K2586">ROUND(IF(C2586="Beer",SUM(LOOKUP(2,1/(SRP!$B$7:$B$9&lt;=E2586)/(SRP!$C$7:$C$9&gt;=E2586),SRP!$D$7:$D$9)*(G2586/100)*(E2586/1000)),IF(C2586="Spirits",SUM(LOOKUP(2,1/(SRP!$B$2:$B$6&lt;=E2586)/(SRP!$C$2:$C$6&gt;=E2586),SRP!$D$2:$D$6)*(G2586/100)*(E2586/1000)),IF(AND(C2586="Wine",D2586="Fortified Wines"),SUM(LOOKUP(2,1/(SRP!$B$20:$B$23&lt;=E2586)/(SRP!$C$20:$C$23&gt;=E2586),SRP!$D$20:$D$23)*(G2586/100)*(E2586/1000)),IF(C2586="Wine",SUM(LOOKUP(2,1/(SRP!$B$15:$B$19&lt;=E2586)/(SRP!$C$15:$C$19&gt;=E2586),SRP!$D$15:$D$19)*(G2586/100)*(E2586/1000)),IF(C2586="Ready to Drink",SUM(LOOKUP(2,1/(SRP!$B$10:$B$14&lt;=E2586)/(SRP!$C$10:$C$14&gt;=E2586),SRP!$D$10:$D$14)*(G2586/100)*(E2586/1000)),0))))),2)</f>
        <v>1.95</v>
      </c>
    </row>
    <row r="2587" spans="1:11" x14ac:dyDescent="0.35">
      <c r="A2587" s="2">
        <v>32786</v>
      </c>
      <c r="B2587" s="76" t="s">
        <v>2413</v>
      </c>
      <c r="C2587" s="76" t="s">
        <v>287</v>
      </c>
      <c r="D2587" s="76" t="s">
        <v>5240</v>
      </c>
      <c r="E2587" s="76">
        <v>500</v>
      </c>
      <c r="F2587" s="76">
        <v>12</v>
      </c>
      <c r="G2587" s="77">
        <v>5.6</v>
      </c>
      <c r="H2587" s="76" t="s">
        <v>3355</v>
      </c>
      <c r="I2587" s="77">
        <v>9.82</v>
      </c>
      <c r="J2587" s="2">
        <v>1</v>
      </c>
      <c r="K2587" s="119" cm="1">
        <f t="array" ref="K2587">ROUND(IF(C2587="Beer",SUM(LOOKUP(2,1/(SRP!$B$7:$B$9&lt;=E2587)/(SRP!$C$7:$C$9&gt;=E2587),SRP!$D$7:$D$9)*(G2587/100)*(E2587/1000)),IF(C2587="Spirits",SUM(LOOKUP(2,1/(SRP!$B$2:$B$6&lt;=E2587)/(SRP!$C$2:$C$6&gt;=E2587),SRP!$D$2:$D$6)*(G2587/100)*(E2587/1000)),IF(AND(C2587="Wine",D2587="Fortified Wines"),SUM(LOOKUP(2,1/(SRP!$B$20:$B$23&lt;=E2587)/(SRP!$C$20:$C$23&gt;=E2587),SRP!$D$20:$D$23)*(G2587/100)*(E2587/1000)),IF(C2587="Wine",SUM(LOOKUP(2,1/(SRP!$B$15:$B$19&lt;=E2587)/(SRP!$C$15:$C$19&gt;=E2587),SRP!$D$15:$D$19)*(G2587/100)*(E2587/1000)),IF(C2587="Ready to Drink",SUM(LOOKUP(2,1/(SRP!$B$10:$B$14&lt;=E2587)/(SRP!$C$10:$C$14&gt;=E2587),SRP!$D$10:$D$14)*(G2587/100)*(E2587/1000)),0))))),2)</f>
        <v>1.95</v>
      </c>
    </row>
    <row r="2588" spans="1:11" x14ac:dyDescent="0.35">
      <c r="A2588" s="2">
        <v>32789</v>
      </c>
      <c r="B2588" s="76" t="s">
        <v>2414</v>
      </c>
      <c r="C2588" s="76" t="s">
        <v>287</v>
      </c>
      <c r="D2588" s="76" t="s">
        <v>5240</v>
      </c>
      <c r="E2588" s="76">
        <v>500</v>
      </c>
      <c r="F2588" s="76">
        <v>12</v>
      </c>
      <c r="G2588" s="77">
        <v>6.3</v>
      </c>
      <c r="H2588" s="76" t="s">
        <v>3355</v>
      </c>
      <c r="I2588" s="77">
        <v>20.77</v>
      </c>
      <c r="J2588" s="2">
        <v>1</v>
      </c>
      <c r="K2588" s="119" cm="1">
        <f t="array" ref="K2588">ROUND(IF(C2588="Beer",SUM(LOOKUP(2,1/(SRP!$B$7:$B$9&lt;=E2588)/(SRP!$C$7:$C$9&gt;=E2588),SRP!$D$7:$D$9)*(G2588/100)*(E2588/1000)),IF(C2588="Spirits",SUM(LOOKUP(2,1/(SRP!$B$2:$B$6&lt;=E2588)/(SRP!$C$2:$C$6&gt;=E2588),SRP!$D$2:$D$6)*(G2588/100)*(E2588/1000)),IF(AND(C2588="Wine",D2588="Fortified Wines"),SUM(LOOKUP(2,1/(SRP!$B$20:$B$23&lt;=E2588)/(SRP!$C$20:$C$23&gt;=E2588),SRP!$D$20:$D$23)*(G2588/100)*(E2588/1000)),IF(C2588="Wine",SUM(LOOKUP(2,1/(SRP!$B$15:$B$19&lt;=E2588)/(SRP!$C$15:$C$19&gt;=E2588),SRP!$D$15:$D$19)*(G2588/100)*(E2588/1000)),IF(C2588="Ready to Drink",SUM(LOOKUP(2,1/(SRP!$B$10:$B$14&lt;=E2588)/(SRP!$C$10:$C$14&gt;=E2588),SRP!$D$10:$D$14)*(G2588/100)*(E2588/1000)),0))))),2)</f>
        <v>2.2000000000000002</v>
      </c>
    </row>
    <row r="2589" spans="1:11" x14ac:dyDescent="0.35">
      <c r="A2589" s="2">
        <v>32789</v>
      </c>
      <c r="B2589" s="76" t="s">
        <v>2414</v>
      </c>
      <c r="C2589" s="76" t="s">
        <v>287</v>
      </c>
      <c r="D2589" s="76" t="s">
        <v>5240</v>
      </c>
      <c r="E2589" s="76">
        <v>500</v>
      </c>
      <c r="F2589" s="76">
        <v>12</v>
      </c>
      <c r="G2589" s="77">
        <v>6.3</v>
      </c>
      <c r="H2589" s="76" t="s">
        <v>3355</v>
      </c>
      <c r="I2589" s="77">
        <v>20.77</v>
      </c>
      <c r="J2589" s="2">
        <v>1</v>
      </c>
      <c r="K2589" s="119" cm="1">
        <f t="array" ref="K2589">ROUND(IF(C2589="Beer",SUM(LOOKUP(2,1/(SRP!$B$7:$B$9&lt;=E2589)/(SRP!$C$7:$C$9&gt;=E2589),SRP!$D$7:$D$9)*(G2589/100)*(E2589/1000)),IF(C2589="Spirits",SUM(LOOKUP(2,1/(SRP!$B$2:$B$6&lt;=E2589)/(SRP!$C$2:$C$6&gt;=E2589),SRP!$D$2:$D$6)*(G2589/100)*(E2589/1000)),IF(AND(C2589="Wine",D2589="Fortified Wines"),SUM(LOOKUP(2,1/(SRP!$B$20:$B$23&lt;=E2589)/(SRP!$C$20:$C$23&gt;=E2589),SRP!$D$20:$D$23)*(G2589/100)*(E2589/1000)),IF(C2589="Wine",SUM(LOOKUP(2,1/(SRP!$B$15:$B$19&lt;=E2589)/(SRP!$C$15:$C$19&gt;=E2589),SRP!$D$15:$D$19)*(G2589/100)*(E2589/1000)),IF(C2589="Ready to Drink",SUM(LOOKUP(2,1/(SRP!$B$10:$B$14&lt;=E2589)/(SRP!$C$10:$C$14&gt;=E2589),SRP!$D$10:$D$14)*(G2589/100)*(E2589/1000)),0))))),2)</f>
        <v>2.2000000000000002</v>
      </c>
    </row>
    <row r="2590" spans="1:11" x14ac:dyDescent="0.35">
      <c r="A2590" s="2">
        <v>32829</v>
      </c>
      <c r="B2590" s="76" t="s">
        <v>2352</v>
      </c>
      <c r="C2590" s="76" t="s">
        <v>285</v>
      </c>
      <c r="D2590" s="76" t="s">
        <v>5243</v>
      </c>
      <c r="E2590" s="76">
        <v>750</v>
      </c>
      <c r="F2590" s="76">
        <v>12</v>
      </c>
      <c r="G2590" s="77">
        <v>40</v>
      </c>
      <c r="H2590" s="76" t="s">
        <v>3388</v>
      </c>
      <c r="I2590" s="77">
        <v>28.99</v>
      </c>
      <c r="J2590" s="2">
        <v>1</v>
      </c>
      <c r="K2590" s="119" cm="1">
        <f t="array" ref="K2590">ROUND(IF(C2590="Beer",SUM(LOOKUP(2,1/(SRP!$B$7:$B$9&lt;=E2590)/(SRP!$C$7:$C$9&gt;=E2590),SRP!$D$7:$D$9)*(G2590/100)*(E2590/1000)),IF(C2590="Spirits",SUM(LOOKUP(2,1/(SRP!$B$2:$B$6&lt;=E2590)/(SRP!$C$2:$C$6&gt;=E2590),SRP!$D$2:$D$6)*(G2590/100)*(E2590/1000)),IF(AND(C2590="Wine",D2590="Fortified Wines"),SUM(LOOKUP(2,1/(SRP!$B$20:$B$23&lt;=E2590)/(SRP!$C$20:$C$23&gt;=E2590),SRP!$D$20:$D$23)*(G2590/100)*(E2590/1000)),IF(C2590="Wine",SUM(LOOKUP(2,1/(SRP!$B$15:$B$19&lt;=E2590)/(SRP!$C$15:$C$19&gt;=E2590),SRP!$D$15:$D$19)*(G2590/100)*(E2590/1000)),IF(C2590="Ready to Drink",SUM(LOOKUP(2,1/(SRP!$B$10:$B$14&lt;=E2590)/(SRP!$C$10:$C$14&gt;=E2590),SRP!$D$10:$D$14)*(G2590/100)*(E2590/1000)),0))))),2)</f>
        <v>20.94</v>
      </c>
    </row>
    <row r="2591" spans="1:11" x14ac:dyDescent="0.35">
      <c r="A2591" s="2">
        <v>32832</v>
      </c>
      <c r="B2591" s="76" t="s">
        <v>2353</v>
      </c>
      <c r="C2591" s="76" t="s">
        <v>286</v>
      </c>
      <c r="D2591" s="76" t="s">
        <v>5237</v>
      </c>
      <c r="E2591" s="76">
        <v>750</v>
      </c>
      <c r="F2591" s="76">
        <v>12</v>
      </c>
      <c r="G2591" s="77">
        <v>12</v>
      </c>
      <c r="H2591" s="76" t="s">
        <v>3368</v>
      </c>
      <c r="I2591" s="77">
        <v>17.989999999999998</v>
      </c>
      <c r="J2591" s="2">
        <v>1</v>
      </c>
      <c r="K2591" s="119" cm="1">
        <f t="array" ref="K2591">ROUND(IF(C2591="Beer",SUM(LOOKUP(2,1/(SRP!$B$7:$B$9&lt;=E2591)/(SRP!$C$7:$C$9&gt;=E2591),SRP!$D$7:$D$9)*(G2591/100)*(E2591/1000)),IF(C2591="Spirits",SUM(LOOKUP(2,1/(SRP!$B$2:$B$6&lt;=E2591)/(SRP!$C$2:$C$6&gt;=E2591),SRP!$D$2:$D$6)*(G2591/100)*(E2591/1000)),IF(AND(C2591="Wine",D2591="Fortified Wines"),SUM(LOOKUP(2,1/(SRP!$B$20:$B$23&lt;=E2591)/(SRP!$C$20:$C$23&gt;=E2591),SRP!$D$20:$D$23)*(G2591/100)*(E2591/1000)),IF(C2591="Wine",SUM(LOOKUP(2,1/(SRP!$B$15:$B$19&lt;=E2591)/(SRP!$C$15:$C$19&gt;=E2591),SRP!$D$15:$D$19)*(G2591/100)*(E2591/1000)),IF(C2591="Ready to Drink",SUM(LOOKUP(2,1/(SRP!$B$10:$B$14&lt;=E2591)/(SRP!$C$10:$C$14&gt;=E2591),SRP!$D$10:$D$14)*(G2591/100)*(E2591/1000)),0))))),2)</f>
        <v>6.28</v>
      </c>
    </row>
    <row r="2592" spans="1:11" x14ac:dyDescent="0.35">
      <c r="A2592" s="2">
        <v>32836</v>
      </c>
      <c r="B2592" s="76" t="s">
        <v>2354</v>
      </c>
      <c r="C2592" s="76" t="s">
        <v>286</v>
      </c>
      <c r="D2592" s="76" t="s">
        <v>5237</v>
      </c>
      <c r="E2592" s="76">
        <v>750</v>
      </c>
      <c r="F2592" s="76">
        <v>12</v>
      </c>
      <c r="G2592" s="77">
        <v>9</v>
      </c>
      <c r="H2592" s="76" t="s">
        <v>3368</v>
      </c>
      <c r="I2592" s="77">
        <v>17.989999999999998</v>
      </c>
      <c r="J2592" s="2">
        <v>1</v>
      </c>
      <c r="K2592" s="119" cm="1">
        <f t="array" ref="K2592">ROUND(IF(C2592="Beer",SUM(LOOKUP(2,1/(SRP!$B$7:$B$9&lt;=E2592)/(SRP!$C$7:$C$9&gt;=E2592),SRP!$D$7:$D$9)*(G2592/100)*(E2592/1000)),IF(C2592="Spirits",SUM(LOOKUP(2,1/(SRP!$B$2:$B$6&lt;=E2592)/(SRP!$C$2:$C$6&gt;=E2592),SRP!$D$2:$D$6)*(G2592/100)*(E2592/1000)),IF(AND(C2592="Wine",D2592="Fortified Wines"),SUM(LOOKUP(2,1/(SRP!$B$20:$B$23&lt;=E2592)/(SRP!$C$20:$C$23&gt;=E2592),SRP!$D$20:$D$23)*(G2592/100)*(E2592/1000)),IF(C2592="Wine",SUM(LOOKUP(2,1/(SRP!$B$15:$B$19&lt;=E2592)/(SRP!$C$15:$C$19&gt;=E2592),SRP!$D$15:$D$19)*(G2592/100)*(E2592/1000)),IF(C2592="Ready to Drink",SUM(LOOKUP(2,1/(SRP!$B$10:$B$14&lt;=E2592)/(SRP!$C$10:$C$14&gt;=E2592),SRP!$D$10:$D$14)*(G2592/100)*(E2592/1000)),0))))),2)</f>
        <v>4.71</v>
      </c>
    </row>
    <row r="2593" spans="1:11" x14ac:dyDescent="0.35">
      <c r="A2593" s="2">
        <v>32851</v>
      </c>
      <c r="B2593" s="76" t="s">
        <v>2355</v>
      </c>
      <c r="C2593" s="76" t="s">
        <v>287</v>
      </c>
      <c r="D2593" s="76" t="s">
        <v>5266</v>
      </c>
      <c r="E2593" s="76">
        <v>473</v>
      </c>
      <c r="F2593" s="76">
        <v>24</v>
      </c>
      <c r="G2593" s="77">
        <v>5.5</v>
      </c>
      <c r="H2593" s="76" t="s">
        <v>3380</v>
      </c>
      <c r="I2593" s="77">
        <v>4</v>
      </c>
      <c r="J2593" s="2">
        <v>1</v>
      </c>
      <c r="K2593" s="119" cm="1">
        <f t="array" ref="K2593">ROUND(IF(C2593="Beer",SUM(LOOKUP(2,1/(SRP!$B$7:$B$9&lt;=E2593)/(SRP!$C$7:$C$9&gt;=E2593),SRP!$D$7:$D$9)*(G2593/100)*(E2593/1000)),IF(C2593="Spirits",SUM(LOOKUP(2,1/(SRP!$B$2:$B$6&lt;=E2593)/(SRP!$C$2:$C$6&gt;=E2593),SRP!$D$2:$D$6)*(G2593/100)*(E2593/1000)),IF(AND(C2593="Wine",D2593="Fortified Wines"),SUM(LOOKUP(2,1/(SRP!$B$20:$B$23&lt;=E2593)/(SRP!$C$20:$C$23&gt;=E2593),SRP!$D$20:$D$23)*(G2593/100)*(E2593/1000)),IF(C2593="Wine",SUM(LOOKUP(2,1/(SRP!$B$15:$B$19&lt;=E2593)/(SRP!$C$15:$C$19&gt;=E2593),SRP!$D$15:$D$19)*(G2593/100)*(E2593/1000)),IF(C2593="Ready to Drink",SUM(LOOKUP(2,1/(SRP!$B$10:$B$14&lt;=E2593)/(SRP!$C$10:$C$14&gt;=E2593),SRP!$D$10:$D$14)*(G2593/100)*(E2593/1000)),0))))),2)</f>
        <v>1.82</v>
      </c>
    </row>
    <row r="2594" spans="1:11" x14ac:dyDescent="0.35">
      <c r="A2594" s="2">
        <v>32851</v>
      </c>
      <c r="B2594" s="76" t="s">
        <v>2355</v>
      </c>
      <c r="C2594" s="76" t="s">
        <v>287</v>
      </c>
      <c r="D2594" s="76" t="s">
        <v>5266</v>
      </c>
      <c r="E2594" s="76">
        <v>473</v>
      </c>
      <c r="F2594" s="76">
        <v>24</v>
      </c>
      <c r="G2594" s="77">
        <v>5.5</v>
      </c>
      <c r="H2594" s="76" t="s">
        <v>3380</v>
      </c>
      <c r="I2594" s="77">
        <v>4</v>
      </c>
      <c r="J2594" s="2">
        <v>1</v>
      </c>
      <c r="K2594" s="119" cm="1">
        <f t="array" ref="K2594">ROUND(IF(C2594="Beer",SUM(LOOKUP(2,1/(SRP!$B$7:$B$9&lt;=E2594)/(SRP!$C$7:$C$9&gt;=E2594),SRP!$D$7:$D$9)*(G2594/100)*(E2594/1000)),IF(C2594="Spirits",SUM(LOOKUP(2,1/(SRP!$B$2:$B$6&lt;=E2594)/(SRP!$C$2:$C$6&gt;=E2594),SRP!$D$2:$D$6)*(G2594/100)*(E2594/1000)),IF(AND(C2594="Wine",D2594="Fortified Wines"),SUM(LOOKUP(2,1/(SRP!$B$20:$B$23&lt;=E2594)/(SRP!$C$20:$C$23&gt;=E2594),SRP!$D$20:$D$23)*(G2594/100)*(E2594/1000)),IF(C2594="Wine",SUM(LOOKUP(2,1/(SRP!$B$15:$B$19&lt;=E2594)/(SRP!$C$15:$C$19&gt;=E2594),SRP!$D$15:$D$19)*(G2594/100)*(E2594/1000)),IF(C2594="Ready to Drink",SUM(LOOKUP(2,1/(SRP!$B$10:$B$14&lt;=E2594)/(SRP!$C$10:$C$14&gt;=E2594),SRP!$D$10:$D$14)*(G2594/100)*(E2594/1000)),0))))),2)</f>
        <v>1.82</v>
      </c>
    </row>
    <row r="2595" spans="1:11" x14ac:dyDescent="0.35">
      <c r="A2595" s="2">
        <v>32853</v>
      </c>
      <c r="B2595" s="76" t="s">
        <v>1471</v>
      </c>
      <c r="C2595" s="76" t="s">
        <v>286</v>
      </c>
      <c r="D2595" s="76" t="s">
        <v>5239</v>
      </c>
      <c r="E2595" s="76">
        <v>750</v>
      </c>
      <c r="F2595" s="76">
        <v>12</v>
      </c>
      <c r="G2595" s="77">
        <v>14.5</v>
      </c>
      <c r="H2595" s="76" t="s">
        <v>3307</v>
      </c>
      <c r="I2595" s="77">
        <v>24.99</v>
      </c>
      <c r="J2595" s="2">
        <v>1</v>
      </c>
      <c r="K2595" s="119" cm="1">
        <f t="array" ref="K2595">ROUND(IF(C2595="Beer",SUM(LOOKUP(2,1/(SRP!$B$7:$B$9&lt;=E2595)/(SRP!$C$7:$C$9&gt;=E2595),SRP!$D$7:$D$9)*(G2595/100)*(E2595/1000)),IF(C2595="Spirits",SUM(LOOKUP(2,1/(SRP!$B$2:$B$6&lt;=E2595)/(SRP!$C$2:$C$6&gt;=E2595),SRP!$D$2:$D$6)*(G2595/100)*(E2595/1000)),IF(AND(C2595="Wine",D2595="Fortified Wines"),SUM(LOOKUP(2,1/(SRP!$B$20:$B$23&lt;=E2595)/(SRP!$C$20:$C$23&gt;=E2595),SRP!$D$20:$D$23)*(G2595/100)*(E2595/1000)),IF(C2595="Wine",SUM(LOOKUP(2,1/(SRP!$B$15:$B$19&lt;=E2595)/(SRP!$C$15:$C$19&gt;=E2595),SRP!$D$15:$D$19)*(G2595/100)*(E2595/1000)),IF(C2595="Ready to Drink",SUM(LOOKUP(2,1/(SRP!$B$10:$B$14&lt;=E2595)/(SRP!$C$10:$C$14&gt;=E2595),SRP!$D$10:$D$14)*(G2595/100)*(E2595/1000)),0))))),2)</f>
        <v>7.59</v>
      </c>
    </row>
    <row r="2596" spans="1:11" x14ac:dyDescent="0.35">
      <c r="A2596" s="2">
        <v>32862</v>
      </c>
      <c r="B2596" s="76" t="s">
        <v>2356</v>
      </c>
      <c r="C2596" s="76" t="s">
        <v>287</v>
      </c>
      <c r="D2596" s="76" t="s">
        <v>5313</v>
      </c>
      <c r="E2596" s="76">
        <v>473</v>
      </c>
      <c r="F2596" s="76">
        <v>24</v>
      </c>
      <c r="G2596" s="77">
        <v>5.5</v>
      </c>
      <c r="H2596" s="76" t="s">
        <v>3355</v>
      </c>
      <c r="I2596" s="77">
        <v>5.99</v>
      </c>
      <c r="J2596" s="2">
        <v>1</v>
      </c>
      <c r="K2596" s="119" cm="1">
        <f t="array" ref="K2596">ROUND(IF(C2596="Beer",SUM(LOOKUP(2,1/(SRP!$B$7:$B$9&lt;=E2596)/(SRP!$C$7:$C$9&gt;=E2596),SRP!$D$7:$D$9)*(G2596/100)*(E2596/1000)),IF(C2596="Spirits",SUM(LOOKUP(2,1/(SRP!$B$2:$B$6&lt;=E2596)/(SRP!$C$2:$C$6&gt;=E2596),SRP!$D$2:$D$6)*(G2596/100)*(E2596/1000)),IF(AND(C2596="Wine",D2596="Fortified Wines"),SUM(LOOKUP(2,1/(SRP!$B$20:$B$23&lt;=E2596)/(SRP!$C$20:$C$23&gt;=E2596),SRP!$D$20:$D$23)*(G2596/100)*(E2596/1000)),IF(C2596="Wine",SUM(LOOKUP(2,1/(SRP!$B$15:$B$19&lt;=E2596)/(SRP!$C$15:$C$19&gt;=E2596),SRP!$D$15:$D$19)*(G2596/100)*(E2596/1000)),IF(C2596="Ready to Drink",SUM(LOOKUP(2,1/(SRP!$B$10:$B$14&lt;=E2596)/(SRP!$C$10:$C$14&gt;=E2596),SRP!$D$10:$D$14)*(G2596/100)*(E2596/1000)),0))))),2)</f>
        <v>1.82</v>
      </c>
    </row>
    <row r="2597" spans="1:11" x14ac:dyDescent="0.35">
      <c r="A2597" s="2">
        <v>32862</v>
      </c>
      <c r="B2597" s="76" t="s">
        <v>2356</v>
      </c>
      <c r="C2597" s="76" t="s">
        <v>287</v>
      </c>
      <c r="D2597" s="76" t="s">
        <v>5313</v>
      </c>
      <c r="E2597" s="76">
        <v>473</v>
      </c>
      <c r="F2597" s="76">
        <v>24</v>
      </c>
      <c r="G2597" s="77">
        <v>5.5</v>
      </c>
      <c r="H2597" s="76" t="s">
        <v>3355</v>
      </c>
      <c r="I2597" s="77">
        <v>5.99</v>
      </c>
      <c r="J2597" s="2">
        <v>1</v>
      </c>
      <c r="K2597" s="119" cm="1">
        <f t="array" ref="K2597">ROUND(IF(C2597="Beer",SUM(LOOKUP(2,1/(SRP!$B$7:$B$9&lt;=E2597)/(SRP!$C$7:$C$9&gt;=E2597),SRP!$D$7:$D$9)*(G2597/100)*(E2597/1000)),IF(C2597="Spirits",SUM(LOOKUP(2,1/(SRP!$B$2:$B$6&lt;=E2597)/(SRP!$C$2:$C$6&gt;=E2597),SRP!$D$2:$D$6)*(G2597/100)*(E2597/1000)),IF(AND(C2597="Wine",D2597="Fortified Wines"),SUM(LOOKUP(2,1/(SRP!$B$20:$B$23&lt;=E2597)/(SRP!$C$20:$C$23&gt;=E2597),SRP!$D$20:$D$23)*(G2597/100)*(E2597/1000)),IF(C2597="Wine",SUM(LOOKUP(2,1/(SRP!$B$15:$B$19&lt;=E2597)/(SRP!$C$15:$C$19&gt;=E2597),SRP!$D$15:$D$19)*(G2597/100)*(E2597/1000)),IF(C2597="Ready to Drink",SUM(LOOKUP(2,1/(SRP!$B$10:$B$14&lt;=E2597)/(SRP!$C$10:$C$14&gt;=E2597),SRP!$D$10:$D$14)*(G2597/100)*(E2597/1000)),0))))),2)</f>
        <v>1.82</v>
      </c>
    </row>
    <row r="2598" spans="1:11" x14ac:dyDescent="0.35">
      <c r="A2598" s="2">
        <v>32863</v>
      </c>
      <c r="B2598" s="76" t="s">
        <v>2357</v>
      </c>
      <c r="C2598" s="76" t="s">
        <v>287</v>
      </c>
      <c r="D2598" s="76" t="s">
        <v>5240</v>
      </c>
      <c r="E2598" s="76">
        <v>500</v>
      </c>
      <c r="F2598" s="76">
        <v>12</v>
      </c>
      <c r="G2598" s="77">
        <v>5.8</v>
      </c>
      <c r="H2598" s="76" t="s">
        <v>3355</v>
      </c>
      <c r="I2598" s="77">
        <v>22.55</v>
      </c>
      <c r="J2598" s="2">
        <v>1</v>
      </c>
      <c r="K2598" s="119" cm="1">
        <f t="array" ref="K2598">ROUND(IF(C2598="Beer",SUM(LOOKUP(2,1/(SRP!$B$7:$B$9&lt;=E2598)/(SRP!$C$7:$C$9&gt;=E2598),SRP!$D$7:$D$9)*(G2598/100)*(E2598/1000)),IF(C2598="Spirits",SUM(LOOKUP(2,1/(SRP!$B$2:$B$6&lt;=E2598)/(SRP!$C$2:$C$6&gt;=E2598),SRP!$D$2:$D$6)*(G2598/100)*(E2598/1000)),IF(AND(C2598="Wine",D2598="Fortified Wines"),SUM(LOOKUP(2,1/(SRP!$B$20:$B$23&lt;=E2598)/(SRP!$C$20:$C$23&gt;=E2598),SRP!$D$20:$D$23)*(G2598/100)*(E2598/1000)),IF(C2598="Wine",SUM(LOOKUP(2,1/(SRP!$B$15:$B$19&lt;=E2598)/(SRP!$C$15:$C$19&gt;=E2598),SRP!$D$15:$D$19)*(G2598/100)*(E2598/1000)),IF(C2598="Ready to Drink",SUM(LOOKUP(2,1/(SRP!$B$10:$B$14&lt;=E2598)/(SRP!$C$10:$C$14&gt;=E2598),SRP!$D$10:$D$14)*(G2598/100)*(E2598/1000)),0))))),2)</f>
        <v>2.02</v>
      </c>
    </row>
    <row r="2599" spans="1:11" x14ac:dyDescent="0.35">
      <c r="A2599" s="2">
        <v>32863</v>
      </c>
      <c r="B2599" s="76" t="s">
        <v>2357</v>
      </c>
      <c r="C2599" s="76" t="s">
        <v>287</v>
      </c>
      <c r="D2599" s="76" t="s">
        <v>5240</v>
      </c>
      <c r="E2599" s="76">
        <v>500</v>
      </c>
      <c r="F2599" s="76">
        <v>12</v>
      </c>
      <c r="G2599" s="77">
        <v>5.8</v>
      </c>
      <c r="H2599" s="76" t="s">
        <v>3355</v>
      </c>
      <c r="I2599" s="77">
        <v>22.55</v>
      </c>
      <c r="J2599" s="2">
        <v>1</v>
      </c>
      <c r="K2599" s="119" cm="1">
        <f t="array" ref="K2599">ROUND(IF(C2599="Beer",SUM(LOOKUP(2,1/(SRP!$B$7:$B$9&lt;=E2599)/(SRP!$C$7:$C$9&gt;=E2599),SRP!$D$7:$D$9)*(G2599/100)*(E2599/1000)),IF(C2599="Spirits",SUM(LOOKUP(2,1/(SRP!$B$2:$B$6&lt;=E2599)/(SRP!$C$2:$C$6&gt;=E2599),SRP!$D$2:$D$6)*(G2599/100)*(E2599/1000)),IF(AND(C2599="Wine",D2599="Fortified Wines"),SUM(LOOKUP(2,1/(SRP!$B$20:$B$23&lt;=E2599)/(SRP!$C$20:$C$23&gt;=E2599),SRP!$D$20:$D$23)*(G2599/100)*(E2599/1000)),IF(C2599="Wine",SUM(LOOKUP(2,1/(SRP!$B$15:$B$19&lt;=E2599)/(SRP!$C$15:$C$19&gt;=E2599),SRP!$D$15:$D$19)*(G2599/100)*(E2599/1000)),IF(C2599="Ready to Drink",SUM(LOOKUP(2,1/(SRP!$B$10:$B$14&lt;=E2599)/(SRP!$C$10:$C$14&gt;=E2599),SRP!$D$10:$D$14)*(G2599/100)*(E2599/1000)),0))))),2)</f>
        <v>2.02</v>
      </c>
    </row>
    <row r="2600" spans="1:11" x14ac:dyDescent="0.35">
      <c r="A2600" s="2">
        <v>32868</v>
      </c>
      <c r="B2600" s="76" t="s">
        <v>2214</v>
      </c>
      <c r="C2600" s="76" t="s">
        <v>287</v>
      </c>
      <c r="D2600" s="76" t="s">
        <v>5230</v>
      </c>
      <c r="E2600" s="76">
        <v>5325</v>
      </c>
      <c r="F2600" s="76">
        <v>1</v>
      </c>
      <c r="G2600" s="77">
        <v>5</v>
      </c>
      <c r="H2600" s="76" t="s">
        <v>3324</v>
      </c>
      <c r="I2600" s="77">
        <v>34.99</v>
      </c>
      <c r="J2600" s="2">
        <v>15</v>
      </c>
      <c r="K2600" s="119" cm="1">
        <f t="array" ref="K2600">ROUND(IF(C2600="Beer",SUM(LOOKUP(2,1/(SRP!$B$7:$B$9&lt;=E2600)/(SRP!$C$7:$C$9&gt;=E2600),SRP!$D$7:$D$9)*(G2600/100)*(E2600/1000)),IF(C2600="Spirits",SUM(LOOKUP(2,1/(SRP!$B$2:$B$6&lt;=E2600)/(SRP!$C$2:$C$6&gt;=E2600),SRP!$D$2:$D$6)*(G2600/100)*(E2600/1000)),IF(AND(C2600="Wine",D2600="Fortified Wines"),SUM(LOOKUP(2,1/(SRP!$B$20:$B$23&lt;=E2600)/(SRP!$C$20:$C$23&gt;=E2600),SRP!$D$20:$D$23)*(G2600/100)*(E2600/1000)),IF(C2600="Wine",SUM(LOOKUP(2,1/(SRP!$B$15:$B$19&lt;=E2600)/(SRP!$C$15:$C$19&gt;=E2600),SRP!$D$15:$D$19)*(G2600/100)*(E2600/1000)),IF(C2600="Ready to Drink",SUM(LOOKUP(2,1/(SRP!$B$10:$B$14&lt;=E2600)/(SRP!$C$10:$C$14&gt;=E2600),SRP!$D$10:$D$14)*(G2600/100)*(E2600/1000)),0))))),2)</f>
        <v>18.59</v>
      </c>
    </row>
    <row r="2601" spans="1:11" x14ac:dyDescent="0.35">
      <c r="A2601" s="2">
        <v>32868</v>
      </c>
      <c r="B2601" s="76" t="s">
        <v>2214</v>
      </c>
      <c r="C2601" s="76" t="s">
        <v>287</v>
      </c>
      <c r="D2601" s="76" t="s">
        <v>5230</v>
      </c>
      <c r="E2601" s="76">
        <v>5325</v>
      </c>
      <c r="F2601" s="76">
        <v>1</v>
      </c>
      <c r="G2601" s="77">
        <v>5</v>
      </c>
      <c r="H2601" s="76" t="s">
        <v>3324</v>
      </c>
      <c r="I2601" s="77">
        <v>34.99</v>
      </c>
      <c r="J2601" s="2">
        <v>15</v>
      </c>
      <c r="K2601" s="119" cm="1">
        <f t="array" ref="K2601">ROUND(IF(C2601="Beer",SUM(LOOKUP(2,1/(SRP!$B$7:$B$9&lt;=E2601)/(SRP!$C$7:$C$9&gt;=E2601),SRP!$D$7:$D$9)*(G2601/100)*(E2601/1000)),IF(C2601="Spirits",SUM(LOOKUP(2,1/(SRP!$B$2:$B$6&lt;=E2601)/(SRP!$C$2:$C$6&gt;=E2601),SRP!$D$2:$D$6)*(G2601/100)*(E2601/1000)),IF(AND(C2601="Wine",D2601="Fortified Wines"),SUM(LOOKUP(2,1/(SRP!$B$20:$B$23&lt;=E2601)/(SRP!$C$20:$C$23&gt;=E2601),SRP!$D$20:$D$23)*(G2601/100)*(E2601/1000)),IF(C2601="Wine",SUM(LOOKUP(2,1/(SRP!$B$15:$B$19&lt;=E2601)/(SRP!$C$15:$C$19&gt;=E2601),SRP!$D$15:$D$19)*(G2601/100)*(E2601/1000)),IF(C2601="Ready to Drink",SUM(LOOKUP(2,1/(SRP!$B$10:$B$14&lt;=E2601)/(SRP!$C$10:$C$14&gt;=E2601),SRP!$D$10:$D$14)*(G2601/100)*(E2601/1000)),0))))),2)</f>
        <v>18.59</v>
      </c>
    </row>
    <row r="2602" spans="1:11" x14ac:dyDescent="0.35">
      <c r="A2602" s="2">
        <v>32872</v>
      </c>
      <c r="B2602" s="76" t="s">
        <v>2215</v>
      </c>
      <c r="C2602" s="76" t="s">
        <v>287</v>
      </c>
      <c r="D2602" s="76" t="s">
        <v>5230</v>
      </c>
      <c r="E2602" s="76">
        <v>2840</v>
      </c>
      <c r="F2602" s="76">
        <v>3</v>
      </c>
      <c r="G2602" s="77">
        <v>5</v>
      </c>
      <c r="H2602" s="76" t="s">
        <v>3324</v>
      </c>
      <c r="I2602" s="77">
        <v>18.989999999999998</v>
      </c>
      <c r="J2602" s="2">
        <v>8</v>
      </c>
      <c r="K2602" s="119" cm="1">
        <f t="array" ref="K2602">ROUND(IF(C2602="Beer",SUM(LOOKUP(2,1/(SRP!$B$7:$B$9&lt;=E2602)/(SRP!$C$7:$C$9&gt;=E2602),SRP!$D$7:$D$9)*(G2602/100)*(E2602/1000)),IF(C2602="Spirits",SUM(LOOKUP(2,1/(SRP!$B$2:$B$6&lt;=E2602)/(SRP!$C$2:$C$6&gt;=E2602),SRP!$D$2:$D$6)*(G2602/100)*(E2602/1000)),IF(AND(C2602="Wine",D2602="Fortified Wines"),SUM(LOOKUP(2,1/(SRP!$B$20:$B$23&lt;=E2602)/(SRP!$C$20:$C$23&gt;=E2602),SRP!$D$20:$D$23)*(G2602/100)*(E2602/1000)),IF(C2602="Wine",SUM(LOOKUP(2,1/(SRP!$B$15:$B$19&lt;=E2602)/(SRP!$C$15:$C$19&gt;=E2602),SRP!$D$15:$D$19)*(G2602/100)*(E2602/1000)),IF(C2602="Ready to Drink",SUM(LOOKUP(2,1/(SRP!$B$10:$B$14&lt;=E2602)/(SRP!$C$10:$C$14&gt;=E2602),SRP!$D$10:$D$14)*(G2602/100)*(E2602/1000)),0))))),2)</f>
        <v>9.91</v>
      </c>
    </row>
    <row r="2603" spans="1:11" x14ac:dyDescent="0.35">
      <c r="A2603" s="2">
        <v>32872</v>
      </c>
      <c r="B2603" s="76" t="s">
        <v>2215</v>
      </c>
      <c r="C2603" s="76" t="s">
        <v>287</v>
      </c>
      <c r="D2603" s="76" t="s">
        <v>5230</v>
      </c>
      <c r="E2603" s="76">
        <v>2840</v>
      </c>
      <c r="F2603" s="76">
        <v>3</v>
      </c>
      <c r="G2603" s="77">
        <v>5</v>
      </c>
      <c r="H2603" s="76" t="s">
        <v>3324</v>
      </c>
      <c r="I2603" s="77">
        <v>18.989999999999998</v>
      </c>
      <c r="J2603" s="2">
        <v>8</v>
      </c>
      <c r="K2603" s="119" cm="1">
        <f t="array" ref="K2603">ROUND(IF(C2603="Beer",SUM(LOOKUP(2,1/(SRP!$B$7:$B$9&lt;=E2603)/(SRP!$C$7:$C$9&gt;=E2603),SRP!$D$7:$D$9)*(G2603/100)*(E2603/1000)),IF(C2603="Spirits",SUM(LOOKUP(2,1/(SRP!$B$2:$B$6&lt;=E2603)/(SRP!$C$2:$C$6&gt;=E2603),SRP!$D$2:$D$6)*(G2603/100)*(E2603/1000)),IF(AND(C2603="Wine",D2603="Fortified Wines"),SUM(LOOKUP(2,1/(SRP!$B$20:$B$23&lt;=E2603)/(SRP!$C$20:$C$23&gt;=E2603),SRP!$D$20:$D$23)*(G2603/100)*(E2603/1000)),IF(C2603="Wine",SUM(LOOKUP(2,1/(SRP!$B$15:$B$19&lt;=E2603)/(SRP!$C$15:$C$19&gt;=E2603),SRP!$D$15:$D$19)*(G2603/100)*(E2603/1000)),IF(C2603="Ready to Drink",SUM(LOOKUP(2,1/(SRP!$B$10:$B$14&lt;=E2603)/(SRP!$C$10:$C$14&gt;=E2603),SRP!$D$10:$D$14)*(G2603/100)*(E2603/1000)),0))))),2)</f>
        <v>9.91</v>
      </c>
    </row>
    <row r="2604" spans="1:11" x14ac:dyDescent="0.35">
      <c r="A2604" s="2">
        <v>32873</v>
      </c>
      <c r="B2604" s="76" t="s">
        <v>2216</v>
      </c>
      <c r="C2604" s="76" t="s">
        <v>287</v>
      </c>
      <c r="D2604" s="76" t="s">
        <v>5230</v>
      </c>
      <c r="E2604" s="76">
        <v>4092</v>
      </c>
      <c r="F2604" s="76">
        <v>1</v>
      </c>
      <c r="G2604" s="77">
        <v>5</v>
      </c>
      <c r="H2604" s="76" t="s">
        <v>3324</v>
      </c>
      <c r="I2604" s="77">
        <v>30.99</v>
      </c>
      <c r="J2604" s="2">
        <v>12</v>
      </c>
      <c r="K2604" s="119" cm="1">
        <f t="array" ref="K2604">ROUND(IF(C2604="Beer",SUM(LOOKUP(2,1/(SRP!$B$7:$B$9&lt;=E2604)/(SRP!$C$7:$C$9&gt;=E2604),SRP!$D$7:$D$9)*(G2604/100)*(E2604/1000)),IF(C2604="Spirits",SUM(LOOKUP(2,1/(SRP!$B$2:$B$6&lt;=E2604)/(SRP!$C$2:$C$6&gt;=E2604),SRP!$D$2:$D$6)*(G2604/100)*(E2604/1000)),IF(AND(C2604="Wine",D2604="Fortified Wines"),SUM(LOOKUP(2,1/(SRP!$B$20:$B$23&lt;=E2604)/(SRP!$C$20:$C$23&gt;=E2604),SRP!$D$20:$D$23)*(G2604/100)*(E2604/1000)),IF(C2604="Wine",SUM(LOOKUP(2,1/(SRP!$B$15:$B$19&lt;=E2604)/(SRP!$C$15:$C$19&gt;=E2604),SRP!$D$15:$D$19)*(G2604/100)*(E2604/1000)),IF(C2604="Ready to Drink",SUM(LOOKUP(2,1/(SRP!$B$10:$B$14&lt;=E2604)/(SRP!$C$10:$C$14&gt;=E2604),SRP!$D$10:$D$14)*(G2604/100)*(E2604/1000)),0))))),2)</f>
        <v>14.28</v>
      </c>
    </row>
    <row r="2605" spans="1:11" x14ac:dyDescent="0.35">
      <c r="A2605" s="2">
        <v>32873</v>
      </c>
      <c r="B2605" s="76" t="s">
        <v>2216</v>
      </c>
      <c r="C2605" s="76" t="s">
        <v>287</v>
      </c>
      <c r="D2605" s="76" t="s">
        <v>5230</v>
      </c>
      <c r="E2605" s="76">
        <v>4092</v>
      </c>
      <c r="F2605" s="76">
        <v>1</v>
      </c>
      <c r="G2605" s="77">
        <v>5</v>
      </c>
      <c r="H2605" s="76" t="s">
        <v>3324</v>
      </c>
      <c r="I2605" s="77">
        <v>30.99</v>
      </c>
      <c r="J2605" s="2">
        <v>12</v>
      </c>
      <c r="K2605" s="119" cm="1">
        <f t="array" ref="K2605">ROUND(IF(C2605="Beer",SUM(LOOKUP(2,1/(SRP!$B$7:$B$9&lt;=E2605)/(SRP!$C$7:$C$9&gt;=E2605),SRP!$D$7:$D$9)*(G2605/100)*(E2605/1000)),IF(C2605="Spirits",SUM(LOOKUP(2,1/(SRP!$B$2:$B$6&lt;=E2605)/(SRP!$C$2:$C$6&gt;=E2605),SRP!$D$2:$D$6)*(G2605/100)*(E2605/1000)),IF(AND(C2605="Wine",D2605="Fortified Wines"),SUM(LOOKUP(2,1/(SRP!$B$20:$B$23&lt;=E2605)/(SRP!$C$20:$C$23&gt;=E2605),SRP!$D$20:$D$23)*(G2605/100)*(E2605/1000)),IF(C2605="Wine",SUM(LOOKUP(2,1/(SRP!$B$15:$B$19&lt;=E2605)/(SRP!$C$15:$C$19&gt;=E2605),SRP!$D$15:$D$19)*(G2605/100)*(E2605/1000)),IF(C2605="Ready to Drink",SUM(LOOKUP(2,1/(SRP!$B$10:$B$14&lt;=E2605)/(SRP!$C$10:$C$14&gt;=E2605),SRP!$D$10:$D$14)*(G2605/100)*(E2605/1000)),0))))),2)</f>
        <v>14.28</v>
      </c>
    </row>
    <row r="2606" spans="1:11" x14ac:dyDescent="0.35">
      <c r="A2606" s="2">
        <v>32878</v>
      </c>
      <c r="B2606" s="76" t="s">
        <v>2325</v>
      </c>
      <c r="C2606" s="76" t="s">
        <v>287</v>
      </c>
      <c r="D2606" s="76" t="s">
        <v>5240</v>
      </c>
      <c r="E2606" s="76">
        <v>473</v>
      </c>
      <c r="F2606" s="76">
        <v>24</v>
      </c>
      <c r="G2606" s="77">
        <v>6.8</v>
      </c>
      <c r="H2606" s="76" t="s">
        <v>3405</v>
      </c>
      <c r="I2606" s="77">
        <v>4.1900000000000004</v>
      </c>
      <c r="J2606" s="2">
        <v>1</v>
      </c>
      <c r="K2606" s="119" cm="1">
        <f t="array" ref="K2606">ROUND(IF(C2606="Beer",SUM(LOOKUP(2,1/(SRP!$B$7:$B$9&lt;=E2606)/(SRP!$C$7:$C$9&gt;=E2606),SRP!$D$7:$D$9)*(G2606/100)*(E2606/1000)),IF(C2606="Spirits",SUM(LOOKUP(2,1/(SRP!$B$2:$B$6&lt;=E2606)/(SRP!$C$2:$C$6&gt;=E2606),SRP!$D$2:$D$6)*(G2606/100)*(E2606/1000)),IF(AND(C2606="Wine",D2606="Fortified Wines"),SUM(LOOKUP(2,1/(SRP!$B$20:$B$23&lt;=E2606)/(SRP!$C$20:$C$23&gt;=E2606),SRP!$D$20:$D$23)*(G2606/100)*(E2606/1000)),IF(C2606="Wine",SUM(LOOKUP(2,1/(SRP!$B$15:$B$19&lt;=E2606)/(SRP!$C$15:$C$19&gt;=E2606),SRP!$D$15:$D$19)*(G2606/100)*(E2606/1000)),IF(C2606="Ready to Drink",SUM(LOOKUP(2,1/(SRP!$B$10:$B$14&lt;=E2606)/(SRP!$C$10:$C$14&gt;=E2606),SRP!$D$10:$D$14)*(G2606/100)*(E2606/1000)),0))))),2)</f>
        <v>2.25</v>
      </c>
    </row>
    <row r="2607" spans="1:11" x14ac:dyDescent="0.35">
      <c r="A2607" s="2">
        <v>32878</v>
      </c>
      <c r="B2607" s="76" t="s">
        <v>2325</v>
      </c>
      <c r="C2607" s="76" t="s">
        <v>287</v>
      </c>
      <c r="D2607" s="76" t="s">
        <v>5240</v>
      </c>
      <c r="E2607" s="76">
        <v>473</v>
      </c>
      <c r="F2607" s="76">
        <v>24</v>
      </c>
      <c r="G2607" s="77">
        <v>6.8</v>
      </c>
      <c r="H2607" s="76" t="s">
        <v>3405</v>
      </c>
      <c r="I2607" s="77">
        <v>4.1900000000000004</v>
      </c>
      <c r="J2607" s="2">
        <v>1</v>
      </c>
      <c r="K2607" s="119" cm="1">
        <f t="array" ref="K2607">ROUND(IF(C2607="Beer",SUM(LOOKUP(2,1/(SRP!$B$7:$B$9&lt;=E2607)/(SRP!$C$7:$C$9&gt;=E2607),SRP!$D$7:$D$9)*(G2607/100)*(E2607/1000)),IF(C2607="Spirits",SUM(LOOKUP(2,1/(SRP!$B$2:$B$6&lt;=E2607)/(SRP!$C$2:$C$6&gt;=E2607),SRP!$D$2:$D$6)*(G2607/100)*(E2607/1000)),IF(AND(C2607="Wine",D2607="Fortified Wines"),SUM(LOOKUP(2,1/(SRP!$B$20:$B$23&lt;=E2607)/(SRP!$C$20:$C$23&gt;=E2607),SRP!$D$20:$D$23)*(G2607/100)*(E2607/1000)),IF(C2607="Wine",SUM(LOOKUP(2,1/(SRP!$B$15:$B$19&lt;=E2607)/(SRP!$C$15:$C$19&gt;=E2607),SRP!$D$15:$D$19)*(G2607/100)*(E2607/1000)),IF(C2607="Ready to Drink",SUM(LOOKUP(2,1/(SRP!$B$10:$B$14&lt;=E2607)/(SRP!$C$10:$C$14&gt;=E2607),SRP!$D$10:$D$14)*(G2607/100)*(E2607/1000)),0))))),2)</f>
        <v>2.25</v>
      </c>
    </row>
    <row r="2608" spans="1:11" x14ac:dyDescent="0.35">
      <c r="A2608" s="2">
        <v>32879</v>
      </c>
      <c r="B2608" s="76" t="s">
        <v>2326</v>
      </c>
      <c r="C2608" s="76" t="s">
        <v>287</v>
      </c>
      <c r="D2608" s="76" t="s">
        <v>5266</v>
      </c>
      <c r="E2608" s="76">
        <v>473</v>
      </c>
      <c r="F2608" s="76">
        <v>24</v>
      </c>
      <c r="G2608" s="77">
        <v>5</v>
      </c>
      <c r="H2608" s="76" t="s">
        <v>3405</v>
      </c>
      <c r="I2608" s="77">
        <v>4.3899999999999997</v>
      </c>
      <c r="J2608" s="2">
        <v>1</v>
      </c>
      <c r="K2608" s="119" cm="1">
        <f t="array" ref="K2608">ROUND(IF(C2608="Beer",SUM(LOOKUP(2,1/(SRP!$B$7:$B$9&lt;=E2608)/(SRP!$C$7:$C$9&gt;=E2608),SRP!$D$7:$D$9)*(G2608/100)*(E2608/1000)),IF(C2608="Spirits",SUM(LOOKUP(2,1/(SRP!$B$2:$B$6&lt;=E2608)/(SRP!$C$2:$C$6&gt;=E2608),SRP!$D$2:$D$6)*(G2608/100)*(E2608/1000)),IF(AND(C2608="Wine",D2608="Fortified Wines"),SUM(LOOKUP(2,1/(SRP!$B$20:$B$23&lt;=E2608)/(SRP!$C$20:$C$23&gt;=E2608),SRP!$D$20:$D$23)*(G2608/100)*(E2608/1000)),IF(C2608="Wine",SUM(LOOKUP(2,1/(SRP!$B$15:$B$19&lt;=E2608)/(SRP!$C$15:$C$19&gt;=E2608),SRP!$D$15:$D$19)*(G2608/100)*(E2608/1000)),IF(C2608="Ready to Drink",SUM(LOOKUP(2,1/(SRP!$B$10:$B$14&lt;=E2608)/(SRP!$C$10:$C$14&gt;=E2608),SRP!$D$10:$D$14)*(G2608/100)*(E2608/1000)),0))))),2)</f>
        <v>1.65</v>
      </c>
    </row>
    <row r="2609" spans="1:11" x14ac:dyDescent="0.35">
      <c r="A2609" s="2">
        <v>32879</v>
      </c>
      <c r="B2609" s="76" t="s">
        <v>2326</v>
      </c>
      <c r="C2609" s="76" t="s">
        <v>287</v>
      </c>
      <c r="D2609" s="76" t="s">
        <v>5266</v>
      </c>
      <c r="E2609" s="76">
        <v>473</v>
      </c>
      <c r="F2609" s="76">
        <v>24</v>
      </c>
      <c r="G2609" s="77">
        <v>5</v>
      </c>
      <c r="H2609" s="76" t="s">
        <v>3405</v>
      </c>
      <c r="I2609" s="77">
        <v>4.3899999999999997</v>
      </c>
      <c r="J2609" s="2">
        <v>1</v>
      </c>
      <c r="K2609" s="119" cm="1">
        <f t="array" ref="K2609">ROUND(IF(C2609="Beer",SUM(LOOKUP(2,1/(SRP!$B$7:$B$9&lt;=E2609)/(SRP!$C$7:$C$9&gt;=E2609),SRP!$D$7:$D$9)*(G2609/100)*(E2609/1000)),IF(C2609="Spirits",SUM(LOOKUP(2,1/(SRP!$B$2:$B$6&lt;=E2609)/(SRP!$C$2:$C$6&gt;=E2609),SRP!$D$2:$D$6)*(G2609/100)*(E2609/1000)),IF(AND(C2609="Wine",D2609="Fortified Wines"),SUM(LOOKUP(2,1/(SRP!$B$20:$B$23&lt;=E2609)/(SRP!$C$20:$C$23&gt;=E2609),SRP!$D$20:$D$23)*(G2609/100)*(E2609/1000)),IF(C2609="Wine",SUM(LOOKUP(2,1/(SRP!$B$15:$B$19&lt;=E2609)/(SRP!$C$15:$C$19&gt;=E2609),SRP!$D$15:$D$19)*(G2609/100)*(E2609/1000)),IF(C2609="Ready to Drink",SUM(LOOKUP(2,1/(SRP!$B$10:$B$14&lt;=E2609)/(SRP!$C$10:$C$14&gt;=E2609),SRP!$D$10:$D$14)*(G2609/100)*(E2609/1000)),0))))),2)</f>
        <v>1.65</v>
      </c>
    </row>
    <row r="2610" spans="1:11" x14ac:dyDescent="0.35">
      <c r="A2610" s="2">
        <v>32880</v>
      </c>
      <c r="B2610" s="76" t="s">
        <v>2327</v>
      </c>
      <c r="C2610" s="76" t="s">
        <v>287</v>
      </c>
      <c r="D2610" s="76" t="s">
        <v>5240</v>
      </c>
      <c r="E2610" s="76">
        <v>473</v>
      </c>
      <c r="F2610" s="76">
        <v>24</v>
      </c>
      <c r="G2610" s="77">
        <v>6.5</v>
      </c>
      <c r="H2610" s="76" t="s">
        <v>3405</v>
      </c>
      <c r="I2610" s="77">
        <v>4.3899999999999997</v>
      </c>
      <c r="J2610" s="2">
        <v>1</v>
      </c>
      <c r="K2610" s="119" cm="1">
        <f t="array" ref="K2610">ROUND(IF(C2610="Beer",SUM(LOOKUP(2,1/(SRP!$B$7:$B$9&lt;=E2610)/(SRP!$C$7:$C$9&gt;=E2610),SRP!$D$7:$D$9)*(G2610/100)*(E2610/1000)),IF(C2610="Spirits",SUM(LOOKUP(2,1/(SRP!$B$2:$B$6&lt;=E2610)/(SRP!$C$2:$C$6&gt;=E2610),SRP!$D$2:$D$6)*(G2610/100)*(E2610/1000)),IF(AND(C2610="Wine",D2610="Fortified Wines"),SUM(LOOKUP(2,1/(SRP!$B$20:$B$23&lt;=E2610)/(SRP!$C$20:$C$23&gt;=E2610),SRP!$D$20:$D$23)*(G2610/100)*(E2610/1000)),IF(C2610="Wine",SUM(LOOKUP(2,1/(SRP!$B$15:$B$19&lt;=E2610)/(SRP!$C$15:$C$19&gt;=E2610),SRP!$D$15:$D$19)*(G2610/100)*(E2610/1000)),IF(C2610="Ready to Drink",SUM(LOOKUP(2,1/(SRP!$B$10:$B$14&lt;=E2610)/(SRP!$C$10:$C$14&gt;=E2610),SRP!$D$10:$D$14)*(G2610/100)*(E2610/1000)),0))))),2)</f>
        <v>2.15</v>
      </c>
    </row>
    <row r="2611" spans="1:11" x14ac:dyDescent="0.35">
      <c r="A2611" s="2">
        <v>32880</v>
      </c>
      <c r="B2611" s="76" t="s">
        <v>2327</v>
      </c>
      <c r="C2611" s="76" t="s">
        <v>287</v>
      </c>
      <c r="D2611" s="76" t="s">
        <v>5240</v>
      </c>
      <c r="E2611" s="76">
        <v>473</v>
      </c>
      <c r="F2611" s="76">
        <v>24</v>
      </c>
      <c r="G2611" s="77">
        <v>6.5</v>
      </c>
      <c r="H2611" s="76" t="s">
        <v>3405</v>
      </c>
      <c r="I2611" s="77">
        <v>4.3899999999999997</v>
      </c>
      <c r="J2611" s="2">
        <v>1</v>
      </c>
      <c r="K2611" s="119" cm="1">
        <f t="array" ref="K2611">ROUND(IF(C2611="Beer",SUM(LOOKUP(2,1/(SRP!$B$7:$B$9&lt;=E2611)/(SRP!$C$7:$C$9&gt;=E2611),SRP!$D$7:$D$9)*(G2611/100)*(E2611/1000)),IF(C2611="Spirits",SUM(LOOKUP(2,1/(SRP!$B$2:$B$6&lt;=E2611)/(SRP!$C$2:$C$6&gt;=E2611),SRP!$D$2:$D$6)*(G2611/100)*(E2611/1000)),IF(AND(C2611="Wine",D2611="Fortified Wines"),SUM(LOOKUP(2,1/(SRP!$B$20:$B$23&lt;=E2611)/(SRP!$C$20:$C$23&gt;=E2611),SRP!$D$20:$D$23)*(G2611/100)*(E2611/1000)),IF(C2611="Wine",SUM(LOOKUP(2,1/(SRP!$B$15:$B$19&lt;=E2611)/(SRP!$C$15:$C$19&gt;=E2611),SRP!$D$15:$D$19)*(G2611/100)*(E2611/1000)),IF(C2611="Ready to Drink",SUM(LOOKUP(2,1/(SRP!$B$10:$B$14&lt;=E2611)/(SRP!$C$10:$C$14&gt;=E2611),SRP!$D$10:$D$14)*(G2611/100)*(E2611/1000)),0))))),2)</f>
        <v>2.15</v>
      </c>
    </row>
    <row r="2612" spans="1:11" x14ac:dyDescent="0.35">
      <c r="A2612" s="2">
        <v>32882</v>
      </c>
      <c r="B2612" s="76" t="s">
        <v>2328</v>
      </c>
      <c r="C2612" s="76" t="s">
        <v>287</v>
      </c>
      <c r="D2612" s="76" t="s">
        <v>5266</v>
      </c>
      <c r="E2612" s="76">
        <v>473</v>
      </c>
      <c r="F2612" s="76">
        <v>24</v>
      </c>
      <c r="G2612" s="77">
        <v>4.5</v>
      </c>
      <c r="H2612" s="76" t="s">
        <v>3405</v>
      </c>
      <c r="I2612" s="77">
        <v>3.99</v>
      </c>
      <c r="J2612" s="2">
        <v>1</v>
      </c>
      <c r="K2612" s="119" cm="1">
        <f t="array" ref="K2612">ROUND(IF(C2612="Beer",SUM(LOOKUP(2,1/(SRP!$B$7:$B$9&lt;=E2612)/(SRP!$C$7:$C$9&gt;=E2612),SRP!$D$7:$D$9)*(G2612/100)*(E2612/1000)),IF(C2612="Spirits",SUM(LOOKUP(2,1/(SRP!$B$2:$B$6&lt;=E2612)/(SRP!$C$2:$C$6&gt;=E2612),SRP!$D$2:$D$6)*(G2612/100)*(E2612/1000)),IF(AND(C2612="Wine",D2612="Fortified Wines"),SUM(LOOKUP(2,1/(SRP!$B$20:$B$23&lt;=E2612)/(SRP!$C$20:$C$23&gt;=E2612),SRP!$D$20:$D$23)*(G2612/100)*(E2612/1000)),IF(C2612="Wine",SUM(LOOKUP(2,1/(SRP!$B$15:$B$19&lt;=E2612)/(SRP!$C$15:$C$19&gt;=E2612),SRP!$D$15:$D$19)*(G2612/100)*(E2612/1000)),IF(C2612="Ready to Drink",SUM(LOOKUP(2,1/(SRP!$B$10:$B$14&lt;=E2612)/(SRP!$C$10:$C$14&gt;=E2612),SRP!$D$10:$D$14)*(G2612/100)*(E2612/1000)),0))))),2)</f>
        <v>1.49</v>
      </c>
    </row>
    <row r="2613" spans="1:11" x14ac:dyDescent="0.35">
      <c r="A2613" s="2">
        <v>32882</v>
      </c>
      <c r="B2613" s="76" t="s">
        <v>2328</v>
      </c>
      <c r="C2613" s="76" t="s">
        <v>287</v>
      </c>
      <c r="D2613" s="76" t="s">
        <v>5266</v>
      </c>
      <c r="E2613" s="76">
        <v>473</v>
      </c>
      <c r="F2613" s="76">
        <v>24</v>
      </c>
      <c r="G2613" s="77">
        <v>4.5</v>
      </c>
      <c r="H2613" s="76" t="s">
        <v>3405</v>
      </c>
      <c r="I2613" s="77">
        <v>3.99</v>
      </c>
      <c r="J2613" s="2">
        <v>1</v>
      </c>
      <c r="K2613" s="119" cm="1">
        <f t="array" ref="K2613">ROUND(IF(C2613="Beer",SUM(LOOKUP(2,1/(SRP!$B$7:$B$9&lt;=E2613)/(SRP!$C$7:$C$9&gt;=E2613),SRP!$D$7:$D$9)*(G2613/100)*(E2613/1000)),IF(C2613="Spirits",SUM(LOOKUP(2,1/(SRP!$B$2:$B$6&lt;=E2613)/(SRP!$C$2:$C$6&gt;=E2613),SRP!$D$2:$D$6)*(G2613/100)*(E2613/1000)),IF(AND(C2613="Wine",D2613="Fortified Wines"),SUM(LOOKUP(2,1/(SRP!$B$20:$B$23&lt;=E2613)/(SRP!$C$20:$C$23&gt;=E2613),SRP!$D$20:$D$23)*(G2613/100)*(E2613/1000)),IF(C2613="Wine",SUM(LOOKUP(2,1/(SRP!$B$15:$B$19&lt;=E2613)/(SRP!$C$15:$C$19&gt;=E2613),SRP!$D$15:$D$19)*(G2613/100)*(E2613/1000)),IF(C2613="Ready to Drink",SUM(LOOKUP(2,1/(SRP!$B$10:$B$14&lt;=E2613)/(SRP!$C$10:$C$14&gt;=E2613),SRP!$D$10:$D$14)*(G2613/100)*(E2613/1000)),0))))),2)</f>
        <v>1.49</v>
      </c>
    </row>
    <row r="2614" spans="1:11" x14ac:dyDescent="0.35">
      <c r="A2614" s="2">
        <v>32894</v>
      </c>
      <c r="B2614" s="76" t="s">
        <v>3408</v>
      </c>
      <c r="C2614" s="76" t="s">
        <v>287</v>
      </c>
      <c r="D2614" s="76" t="s">
        <v>5240</v>
      </c>
      <c r="E2614" s="76">
        <v>473</v>
      </c>
      <c r="F2614" s="76">
        <v>24</v>
      </c>
      <c r="G2614" s="77">
        <v>5.6</v>
      </c>
      <c r="H2614" s="76" t="s">
        <v>3382</v>
      </c>
      <c r="I2614" s="77">
        <v>4.5</v>
      </c>
      <c r="J2614" s="2">
        <v>1</v>
      </c>
      <c r="K2614" s="119" cm="1">
        <f t="array" ref="K2614">ROUND(IF(C2614="Beer",SUM(LOOKUP(2,1/(SRP!$B$7:$B$9&lt;=E2614)/(SRP!$C$7:$C$9&gt;=E2614),SRP!$D$7:$D$9)*(G2614/100)*(E2614/1000)),IF(C2614="Spirits",SUM(LOOKUP(2,1/(SRP!$B$2:$B$6&lt;=E2614)/(SRP!$C$2:$C$6&gt;=E2614),SRP!$D$2:$D$6)*(G2614/100)*(E2614/1000)),IF(AND(C2614="Wine",D2614="Fortified Wines"),SUM(LOOKUP(2,1/(SRP!$B$20:$B$23&lt;=E2614)/(SRP!$C$20:$C$23&gt;=E2614),SRP!$D$20:$D$23)*(G2614/100)*(E2614/1000)),IF(C2614="Wine",SUM(LOOKUP(2,1/(SRP!$B$15:$B$19&lt;=E2614)/(SRP!$C$15:$C$19&gt;=E2614),SRP!$D$15:$D$19)*(G2614/100)*(E2614/1000)),IF(C2614="Ready to Drink",SUM(LOOKUP(2,1/(SRP!$B$10:$B$14&lt;=E2614)/(SRP!$C$10:$C$14&gt;=E2614),SRP!$D$10:$D$14)*(G2614/100)*(E2614/1000)),0))))),2)</f>
        <v>1.85</v>
      </c>
    </row>
    <row r="2615" spans="1:11" x14ac:dyDescent="0.35">
      <c r="A2615" s="2">
        <v>32894</v>
      </c>
      <c r="B2615" s="76" t="s">
        <v>3408</v>
      </c>
      <c r="C2615" s="76" t="s">
        <v>287</v>
      </c>
      <c r="D2615" s="76" t="s">
        <v>5240</v>
      </c>
      <c r="E2615" s="76">
        <v>473</v>
      </c>
      <c r="F2615" s="76">
        <v>24</v>
      </c>
      <c r="G2615" s="77">
        <v>5.6</v>
      </c>
      <c r="H2615" s="76" t="s">
        <v>3382</v>
      </c>
      <c r="I2615" s="77">
        <v>4.5</v>
      </c>
      <c r="J2615" s="2">
        <v>1</v>
      </c>
      <c r="K2615" s="119" cm="1">
        <f t="array" ref="K2615">ROUND(IF(C2615="Beer",SUM(LOOKUP(2,1/(SRP!$B$7:$B$9&lt;=E2615)/(SRP!$C$7:$C$9&gt;=E2615),SRP!$D$7:$D$9)*(G2615/100)*(E2615/1000)),IF(C2615="Spirits",SUM(LOOKUP(2,1/(SRP!$B$2:$B$6&lt;=E2615)/(SRP!$C$2:$C$6&gt;=E2615),SRP!$D$2:$D$6)*(G2615/100)*(E2615/1000)),IF(AND(C2615="Wine",D2615="Fortified Wines"),SUM(LOOKUP(2,1/(SRP!$B$20:$B$23&lt;=E2615)/(SRP!$C$20:$C$23&gt;=E2615),SRP!$D$20:$D$23)*(G2615/100)*(E2615/1000)),IF(C2615="Wine",SUM(LOOKUP(2,1/(SRP!$B$15:$B$19&lt;=E2615)/(SRP!$C$15:$C$19&gt;=E2615),SRP!$D$15:$D$19)*(G2615/100)*(E2615/1000)),IF(C2615="Ready to Drink",SUM(LOOKUP(2,1/(SRP!$B$10:$B$14&lt;=E2615)/(SRP!$C$10:$C$14&gt;=E2615),SRP!$D$10:$D$14)*(G2615/100)*(E2615/1000)),0))))),2)</f>
        <v>1.85</v>
      </c>
    </row>
    <row r="2616" spans="1:11" x14ac:dyDescent="0.35">
      <c r="A2616" s="2">
        <v>32895</v>
      </c>
      <c r="B2616" s="76" t="s">
        <v>5550</v>
      </c>
      <c r="C2616" s="76" t="s">
        <v>287</v>
      </c>
      <c r="D2616" s="76" t="s">
        <v>5230</v>
      </c>
      <c r="E2616" s="76">
        <v>473</v>
      </c>
      <c r="F2616" s="76">
        <v>24</v>
      </c>
      <c r="G2616" s="77">
        <v>4.8</v>
      </c>
      <c r="H2616" s="76" t="s">
        <v>3382</v>
      </c>
      <c r="I2616" s="77">
        <v>4</v>
      </c>
      <c r="J2616" s="2">
        <v>1</v>
      </c>
      <c r="K2616" s="119" cm="1">
        <f t="array" ref="K2616">ROUND(IF(C2616="Beer",SUM(LOOKUP(2,1/(SRP!$B$7:$B$9&lt;=E2616)/(SRP!$C$7:$C$9&gt;=E2616),SRP!$D$7:$D$9)*(G2616/100)*(E2616/1000)),IF(C2616="Spirits",SUM(LOOKUP(2,1/(SRP!$B$2:$B$6&lt;=E2616)/(SRP!$C$2:$C$6&gt;=E2616),SRP!$D$2:$D$6)*(G2616/100)*(E2616/1000)),IF(AND(C2616="Wine",D2616="Fortified Wines"),SUM(LOOKUP(2,1/(SRP!$B$20:$B$23&lt;=E2616)/(SRP!$C$20:$C$23&gt;=E2616),SRP!$D$20:$D$23)*(G2616/100)*(E2616/1000)),IF(C2616="Wine",SUM(LOOKUP(2,1/(SRP!$B$15:$B$19&lt;=E2616)/(SRP!$C$15:$C$19&gt;=E2616),SRP!$D$15:$D$19)*(G2616/100)*(E2616/1000)),IF(C2616="Ready to Drink",SUM(LOOKUP(2,1/(SRP!$B$10:$B$14&lt;=E2616)/(SRP!$C$10:$C$14&gt;=E2616),SRP!$D$10:$D$14)*(G2616/100)*(E2616/1000)),0))))),2)</f>
        <v>1.58</v>
      </c>
    </row>
    <row r="2617" spans="1:11" x14ac:dyDescent="0.35">
      <c r="A2617" s="2">
        <v>32895</v>
      </c>
      <c r="B2617" s="76" t="s">
        <v>5550</v>
      </c>
      <c r="C2617" s="76" t="s">
        <v>287</v>
      </c>
      <c r="D2617" s="76" t="s">
        <v>5230</v>
      </c>
      <c r="E2617" s="76">
        <v>473</v>
      </c>
      <c r="F2617" s="76">
        <v>24</v>
      </c>
      <c r="G2617" s="77">
        <v>4.8</v>
      </c>
      <c r="H2617" s="76" t="s">
        <v>3382</v>
      </c>
      <c r="I2617" s="77">
        <v>4</v>
      </c>
      <c r="J2617" s="2">
        <v>1</v>
      </c>
      <c r="K2617" s="119" cm="1">
        <f t="array" ref="K2617">ROUND(IF(C2617="Beer",SUM(LOOKUP(2,1/(SRP!$B$7:$B$9&lt;=E2617)/(SRP!$C$7:$C$9&gt;=E2617),SRP!$D$7:$D$9)*(G2617/100)*(E2617/1000)),IF(C2617="Spirits",SUM(LOOKUP(2,1/(SRP!$B$2:$B$6&lt;=E2617)/(SRP!$C$2:$C$6&gt;=E2617),SRP!$D$2:$D$6)*(G2617/100)*(E2617/1000)),IF(AND(C2617="Wine",D2617="Fortified Wines"),SUM(LOOKUP(2,1/(SRP!$B$20:$B$23&lt;=E2617)/(SRP!$C$20:$C$23&gt;=E2617),SRP!$D$20:$D$23)*(G2617/100)*(E2617/1000)),IF(C2617="Wine",SUM(LOOKUP(2,1/(SRP!$B$15:$B$19&lt;=E2617)/(SRP!$C$15:$C$19&gt;=E2617),SRP!$D$15:$D$19)*(G2617/100)*(E2617/1000)),IF(C2617="Ready to Drink",SUM(LOOKUP(2,1/(SRP!$B$10:$B$14&lt;=E2617)/(SRP!$C$10:$C$14&gt;=E2617),SRP!$D$10:$D$14)*(G2617/100)*(E2617/1000)),0))))),2)</f>
        <v>1.58</v>
      </c>
    </row>
    <row r="2618" spans="1:11" x14ac:dyDescent="0.35">
      <c r="A2618" s="2">
        <v>32896</v>
      </c>
      <c r="B2618" s="76" t="s">
        <v>2358</v>
      </c>
      <c r="C2618" s="76" t="s">
        <v>287</v>
      </c>
      <c r="D2618" s="76" t="s">
        <v>5266</v>
      </c>
      <c r="E2618" s="76">
        <v>473</v>
      </c>
      <c r="F2618" s="76">
        <v>24</v>
      </c>
      <c r="G2618" s="77">
        <v>5</v>
      </c>
      <c r="H2618" s="76" t="s">
        <v>3374</v>
      </c>
      <c r="I2618" s="77">
        <v>3.99</v>
      </c>
      <c r="J2618" s="2">
        <v>1</v>
      </c>
      <c r="K2618" s="119" cm="1">
        <f t="array" ref="K2618">ROUND(IF(C2618="Beer",SUM(LOOKUP(2,1/(SRP!$B$7:$B$9&lt;=E2618)/(SRP!$C$7:$C$9&gt;=E2618),SRP!$D$7:$D$9)*(G2618/100)*(E2618/1000)),IF(C2618="Spirits",SUM(LOOKUP(2,1/(SRP!$B$2:$B$6&lt;=E2618)/(SRP!$C$2:$C$6&gt;=E2618),SRP!$D$2:$D$6)*(G2618/100)*(E2618/1000)),IF(AND(C2618="Wine",D2618="Fortified Wines"),SUM(LOOKUP(2,1/(SRP!$B$20:$B$23&lt;=E2618)/(SRP!$C$20:$C$23&gt;=E2618),SRP!$D$20:$D$23)*(G2618/100)*(E2618/1000)),IF(C2618="Wine",SUM(LOOKUP(2,1/(SRP!$B$15:$B$19&lt;=E2618)/(SRP!$C$15:$C$19&gt;=E2618),SRP!$D$15:$D$19)*(G2618/100)*(E2618/1000)),IF(C2618="Ready to Drink",SUM(LOOKUP(2,1/(SRP!$B$10:$B$14&lt;=E2618)/(SRP!$C$10:$C$14&gt;=E2618),SRP!$D$10:$D$14)*(G2618/100)*(E2618/1000)),0))))),2)</f>
        <v>1.65</v>
      </c>
    </row>
    <row r="2619" spans="1:11" x14ac:dyDescent="0.35">
      <c r="A2619" s="2">
        <v>32896</v>
      </c>
      <c r="B2619" s="76" t="s">
        <v>2358</v>
      </c>
      <c r="C2619" s="76" t="s">
        <v>287</v>
      </c>
      <c r="D2619" s="76" t="s">
        <v>5266</v>
      </c>
      <c r="E2619" s="76">
        <v>473</v>
      </c>
      <c r="F2619" s="76">
        <v>24</v>
      </c>
      <c r="G2619" s="77">
        <v>5</v>
      </c>
      <c r="H2619" s="76" t="s">
        <v>3374</v>
      </c>
      <c r="I2619" s="77">
        <v>3.99</v>
      </c>
      <c r="J2619" s="2">
        <v>1</v>
      </c>
      <c r="K2619" s="119" cm="1">
        <f t="array" ref="K2619">ROUND(IF(C2619="Beer",SUM(LOOKUP(2,1/(SRP!$B$7:$B$9&lt;=E2619)/(SRP!$C$7:$C$9&gt;=E2619),SRP!$D$7:$D$9)*(G2619/100)*(E2619/1000)),IF(C2619="Spirits",SUM(LOOKUP(2,1/(SRP!$B$2:$B$6&lt;=E2619)/(SRP!$C$2:$C$6&gt;=E2619),SRP!$D$2:$D$6)*(G2619/100)*(E2619/1000)),IF(AND(C2619="Wine",D2619="Fortified Wines"),SUM(LOOKUP(2,1/(SRP!$B$20:$B$23&lt;=E2619)/(SRP!$C$20:$C$23&gt;=E2619),SRP!$D$20:$D$23)*(G2619/100)*(E2619/1000)),IF(C2619="Wine",SUM(LOOKUP(2,1/(SRP!$B$15:$B$19&lt;=E2619)/(SRP!$C$15:$C$19&gt;=E2619),SRP!$D$15:$D$19)*(G2619/100)*(E2619/1000)),IF(C2619="Ready to Drink",SUM(LOOKUP(2,1/(SRP!$B$10:$B$14&lt;=E2619)/(SRP!$C$10:$C$14&gt;=E2619),SRP!$D$10:$D$14)*(G2619/100)*(E2619/1000)),0))))),2)</f>
        <v>1.65</v>
      </c>
    </row>
    <row r="2620" spans="1:11" x14ac:dyDescent="0.35">
      <c r="A2620" s="2">
        <v>32899</v>
      </c>
      <c r="B2620" s="76" t="s">
        <v>2360</v>
      </c>
      <c r="C2620" s="76" t="s">
        <v>286</v>
      </c>
      <c r="D2620" s="76" t="s">
        <v>5236</v>
      </c>
      <c r="E2620" s="76">
        <v>750</v>
      </c>
      <c r="F2620" s="76">
        <v>12</v>
      </c>
      <c r="G2620" s="77">
        <v>13</v>
      </c>
      <c r="H2620" s="76" t="s">
        <v>5939</v>
      </c>
      <c r="I2620" s="77">
        <v>15.99</v>
      </c>
      <c r="J2620" s="2">
        <v>1</v>
      </c>
      <c r="K2620" s="119" cm="1">
        <f t="array" ref="K2620">ROUND(IF(C2620="Beer",SUM(LOOKUP(2,1/(SRP!$B$7:$B$9&lt;=E2620)/(SRP!$C$7:$C$9&gt;=E2620),SRP!$D$7:$D$9)*(G2620/100)*(E2620/1000)),IF(C2620="Spirits",SUM(LOOKUP(2,1/(SRP!$B$2:$B$6&lt;=E2620)/(SRP!$C$2:$C$6&gt;=E2620),SRP!$D$2:$D$6)*(G2620/100)*(E2620/1000)),IF(AND(C2620="Wine",D2620="Fortified Wines"),SUM(LOOKUP(2,1/(SRP!$B$20:$B$23&lt;=E2620)/(SRP!$C$20:$C$23&gt;=E2620),SRP!$D$20:$D$23)*(G2620/100)*(E2620/1000)),IF(C2620="Wine",SUM(LOOKUP(2,1/(SRP!$B$15:$B$19&lt;=E2620)/(SRP!$C$15:$C$19&gt;=E2620),SRP!$D$15:$D$19)*(G2620/100)*(E2620/1000)),IF(C2620="Ready to Drink",SUM(LOOKUP(2,1/(SRP!$B$10:$B$14&lt;=E2620)/(SRP!$C$10:$C$14&gt;=E2620),SRP!$D$10:$D$14)*(G2620/100)*(E2620/1000)),0))))),2)</f>
        <v>6.81</v>
      </c>
    </row>
    <row r="2621" spans="1:11" x14ac:dyDescent="0.35">
      <c r="A2621" s="2">
        <v>32912</v>
      </c>
      <c r="B2621" s="76" t="s">
        <v>2788</v>
      </c>
      <c r="C2621" s="76" t="s">
        <v>286</v>
      </c>
      <c r="D2621" s="76" t="s">
        <v>5236</v>
      </c>
      <c r="E2621" s="76">
        <v>750</v>
      </c>
      <c r="F2621" s="76">
        <v>6</v>
      </c>
      <c r="G2621" s="77">
        <v>14.5</v>
      </c>
      <c r="H2621" s="76" t="s">
        <v>3288</v>
      </c>
      <c r="I2621" s="77">
        <v>99.99</v>
      </c>
      <c r="J2621" s="2">
        <v>1</v>
      </c>
      <c r="K2621" s="119" cm="1">
        <f t="array" ref="K2621">ROUND(IF(C2621="Beer",SUM(LOOKUP(2,1/(SRP!$B$7:$B$9&lt;=E2621)/(SRP!$C$7:$C$9&gt;=E2621),SRP!$D$7:$D$9)*(G2621/100)*(E2621/1000)),IF(C2621="Spirits",SUM(LOOKUP(2,1/(SRP!$B$2:$B$6&lt;=E2621)/(SRP!$C$2:$C$6&gt;=E2621),SRP!$D$2:$D$6)*(G2621/100)*(E2621/1000)),IF(AND(C2621="Wine",D2621="Fortified Wines"),SUM(LOOKUP(2,1/(SRP!$B$20:$B$23&lt;=E2621)/(SRP!$C$20:$C$23&gt;=E2621),SRP!$D$20:$D$23)*(G2621/100)*(E2621/1000)),IF(C2621="Wine",SUM(LOOKUP(2,1/(SRP!$B$15:$B$19&lt;=E2621)/(SRP!$C$15:$C$19&gt;=E2621),SRP!$D$15:$D$19)*(G2621/100)*(E2621/1000)),IF(C2621="Ready to Drink",SUM(LOOKUP(2,1/(SRP!$B$10:$B$14&lt;=E2621)/(SRP!$C$10:$C$14&gt;=E2621),SRP!$D$10:$D$14)*(G2621/100)*(E2621/1000)),0))))),2)</f>
        <v>7.59</v>
      </c>
    </row>
    <row r="2622" spans="1:11" x14ac:dyDescent="0.35">
      <c r="A2622" s="2">
        <v>32915</v>
      </c>
      <c r="B2622" s="76" t="s">
        <v>2479</v>
      </c>
      <c r="C2622" s="76" t="s">
        <v>286</v>
      </c>
      <c r="D2622" s="76" t="s">
        <v>5244</v>
      </c>
      <c r="E2622" s="76">
        <v>750</v>
      </c>
      <c r="F2622" s="76">
        <v>12</v>
      </c>
      <c r="G2622" s="77">
        <v>12.5</v>
      </c>
      <c r="H2622" s="76" t="s">
        <v>3363</v>
      </c>
      <c r="I2622" s="77">
        <v>19.989999999999998</v>
      </c>
      <c r="J2622" s="2">
        <v>1</v>
      </c>
      <c r="K2622" s="119" cm="1">
        <f t="array" ref="K2622">ROUND(IF(C2622="Beer",SUM(LOOKUP(2,1/(SRP!$B$7:$B$9&lt;=E2622)/(SRP!$C$7:$C$9&gt;=E2622),SRP!$D$7:$D$9)*(G2622/100)*(E2622/1000)),IF(C2622="Spirits",SUM(LOOKUP(2,1/(SRP!$B$2:$B$6&lt;=E2622)/(SRP!$C$2:$C$6&gt;=E2622),SRP!$D$2:$D$6)*(G2622/100)*(E2622/1000)),IF(AND(C2622="Wine",D2622="Fortified Wines"),SUM(LOOKUP(2,1/(SRP!$B$20:$B$23&lt;=E2622)/(SRP!$C$20:$C$23&gt;=E2622),SRP!$D$20:$D$23)*(G2622/100)*(E2622/1000)),IF(C2622="Wine",SUM(LOOKUP(2,1/(SRP!$B$15:$B$19&lt;=E2622)/(SRP!$C$15:$C$19&gt;=E2622),SRP!$D$15:$D$19)*(G2622/100)*(E2622/1000)),IF(C2622="Ready to Drink",SUM(LOOKUP(2,1/(SRP!$B$10:$B$14&lt;=E2622)/(SRP!$C$10:$C$14&gt;=E2622),SRP!$D$10:$D$14)*(G2622/100)*(E2622/1000)),0))))),2)</f>
        <v>6.54</v>
      </c>
    </row>
    <row r="2623" spans="1:11" x14ac:dyDescent="0.35">
      <c r="A2623" s="2">
        <v>32927</v>
      </c>
      <c r="B2623" s="76" t="s">
        <v>5416</v>
      </c>
      <c r="C2623" s="76" t="s">
        <v>286</v>
      </c>
      <c r="D2623" s="76" t="s">
        <v>5244</v>
      </c>
      <c r="E2623" s="76">
        <v>750</v>
      </c>
      <c r="F2623" s="76">
        <v>12</v>
      </c>
      <c r="G2623" s="77">
        <v>12</v>
      </c>
      <c r="H2623" s="76" t="s">
        <v>3306</v>
      </c>
      <c r="I2623" s="77">
        <v>15.99</v>
      </c>
      <c r="J2623" s="2">
        <v>1</v>
      </c>
      <c r="K2623" s="119" cm="1">
        <f t="array" ref="K2623">ROUND(IF(C2623="Beer",SUM(LOOKUP(2,1/(SRP!$B$7:$B$9&lt;=E2623)/(SRP!$C$7:$C$9&gt;=E2623),SRP!$D$7:$D$9)*(G2623/100)*(E2623/1000)),IF(C2623="Spirits",SUM(LOOKUP(2,1/(SRP!$B$2:$B$6&lt;=E2623)/(SRP!$C$2:$C$6&gt;=E2623),SRP!$D$2:$D$6)*(G2623/100)*(E2623/1000)),IF(AND(C2623="Wine",D2623="Fortified Wines"),SUM(LOOKUP(2,1/(SRP!$B$20:$B$23&lt;=E2623)/(SRP!$C$20:$C$23&gt;=E2623),SRP!$D$20:$D$23)*(G2623/100)*(E2623/1000)),IF(C2623="Wine",SUM(LOOKUP(2,1/(SRP!$B$15:$B$19&lt;=E2623)/(SRP!$C$15:$C$19&gt;=E2623),SRP!$D$15:$D$19)*(G2623/100)*(E2623/1000)),IF(C2623="Ready to Drink",SUM(LOOKUP(2,1/(SRP!$B$10:$B$14&lt;=E2623)/(SRP!$C$10:$C$14&gt;=E2623),SRP!$D$10:$D$14)*(G2623/100)*(E2623/1000)),0))))),2)</f>
        <v>6.28</v>
      </c>
    </row>
    <row r="2624" spans="1:11" x14ac:dyDescent="0.35">
      <c r="A2624" s="2">
        <v>32933</v>
      </c>
      <c r="B2624" s="76" t="s">
        <v>4659</v>
      </c>
      <c r="C2624" s="76" t="s">
        <v>285</v>
      </c>
      <c r="D2624" s="76" t="s">
        <v>6944</v>
      </c>
      <c r="E2624" s="76">
        <v>750</v>
      </c>
      <c r="F2624" s="76">
        <v>12</v>
      </c>
      <c r="G2624" s="77">
        <v>40</v>
      </c>
      <c r="H2624" s="76" t="s">
        <v>3303</v>
      </c>
      <c r="I2624" s="77">
        <v>32.99</v>
      </c>
      <c r="J2624" s="2">
        <v>1</v>
      </c>
      <c r="K2624" s="119" cm="1">
        <f t="array" ref="K2624">ROUND(IF(C2624="Beer",SUM(LOOKUP(2,1/(SRP!$B$7:$B$9&lt;=E2624)/(SRP!$C$7:$C$9&gt;=E2624),SRP!$D$7:$D$9)*(G2624/100)*(E2624/1000)),IF(C2624="Spirits",SUM(LOOKUP(2,1/(SRP!$B$2:$B$6&lt;=E2624)/(SRP!$C$2:$C$6&gt;=E2624),SRP!$D$2:$D$6)*(G2624/100)*(E2624/1000)),IF(AND(C2624="Wine",D2624="Fortified Wines"),SUM(LOOKUP(2,1/(SRP!$B$20:$B$23&lt;=E2624)/(SRP!$C$20:$C$23&gt;=E2624),SRP!$D$20:$D$23)*(G2624/100)*(E2624/1000)),IF(C2624="Wine",SUM(LOOKUP(2,1/(SRP!$B$15:$B$19&lt;=E2624)/(SRP!$C$15:$C$19&gt;=E2624),SRP!$D$15:$D$19)*(G2624/100)*(E2624/1000)),IF(C2624="Ready to Drink",SUM(LOOKUP(2,1/(SRP!$B$10:$B$14&lt;=E2624)/(SRP!$C$10:$C$14&gt;=E2624),SRP!$D$10:$D$14)*(G2624/100)*(E2624/1000)),0))))),2)</f>
        <v>20.94</v>
      </c>
    </row>
    <row r="2625" spans="1:11" x14ac:dyDescent="0.35">
      <c r="A2625" s="2">
        <v>32955</v>
      </c>
      <c r="B2625" s="76" t="s">
        <v>4050</v>
      </c>
      <c r="C2625" s="76" t="s">
        <v>286</v>
      </c>
      <c r="D2625" s="76" t="s">
        <v>5246</v>
      </c>
      <c r="E2625" s="76">
        <v>750</v>
      </c>
      <c r="F2625" s="76">
        <v>12</v>
      </c>
      <c r="G2625" s="77">
        <v>14.3</v>
      </c>
      <c r="H2625" s="76" t="s">
        <v>5745</v>
      </c>
      <c r="I2625" s="77">
        <v>23.99</v>
      </c>
      <c r="J2625" s="2">
        <v>1</v>
      </c>
      <c r="K2625" s="119" cm="1">
        <f t="array" ref="K2625">ROUND(IF(C2625="Beer",SUM(LOOKUP(2,1/(SRP!$B$7:$B$9&lt;=E2625)/(SRP!$C$7:$C$9&gt;=E2625),SRP!$D$7:$D$9)*(G2625/100)*(E2625/1000)),IF(C2625="Spirits",SUM(LOOKUP(2,1/(SRP!$B$2:$B$6&lt;=E2625)/(SRP!$C$2:$C$6&gt;=E2625),SRP!$D$2:$D$6)*(G2625/100)*(E2625/1000)),IF(AND(C2625="Wine",D2625="Fortified Wines"),SUM(LOOKUP(2,1/(SRP!$B$20:$B$23&lt;=E2625)/(SRP!$C$20:$C$23&gt;=E2625),SRP!$D$20:$D$23)*(G2625/100)*(E2625/1000)),IF(C2625="Wine",SUM(LOOKUP(2,1/(SRP!$B$15:$B$19&lt;=E2625)/(SRP!$C$15:$C$19&gt;=E2625),SRP!$D$15:$D$19)*(G2625/100)*(E2625/1000)),IF(C2625="Ready to Drink",SUM(LOOKUP(2,1/(SRP!$B$10:$B$14&lt;=E2625)/(SRP!$C$10:$C$14&gt;=E2625),SRP!$D$10:$D$14)*(G2625/100)*(E2625/1000)),0))))),2)</f>
        <v>7.49</v>
      </c>
    </row>
    <row r="2626" spans="1:11" x14ac:dyDescent="0.35">
      <c r="A2626" s="2">
        <v>32957</v>
      </c>
      <c r="B2626" s="76" t="s">
        <v>3853</v>
      </c>
      <c r="C2626" s="76" t="s">
        <v>286</v>
      </c>
      <c r="D2626" s="76" t="s">
        <v>5232</v>
      </c>
      <c r="E2626" s="76">
        <v>750</v>
      </c>
      <c r="F2626" s="76">
        <v>12</v>
      </c>
      <c r="G2626" s="77">
        <v>11</v>
      </c>
      <c r="H2626" s="76" t="s">
        <v>6869</v>
      </c>
      <c r="I2626" s="77">
        <v>16.989999999999998</v>
      </c>
      <c r="J2626" s="2">
        <v>1</v>
      </c>
      <c r="K2626" s="119" cm="1">
        <f t="array" ref="K2626">ROUND(IF(C2626="Beer",SUM(LOOKUP(2,1/(SRP!$B$7:$B$9&lt;=E2626)/(SRP!$C$7:$C$9&gt;=E2626),SRP!$D$7:$D$9)*(G2626/100)*(E2626/1000)),IF(C2626="Spirits",SUM(LOOKUP(2,1/(SRP!$B$2:$B$6&lt;=E2626)/(SRP!$C$2:$C$6&gt;=E2626),SRP!$D$2:$D$6)*(G2626/100)*(E2626/1000)),IF(AND(C2626="Wine",D2626="Fortified Wines"),SUM(LOOKUP(2,1/(SRP!$B$20:$B$23&lt;=E2626)/(SRP!$C$20:$C$23&gt;=E2626),SRP!$D$20:$D$23)*(G2626/100)*(E2626/1000)),IF(C2626="Wine",SUM(LOOKUP(2,1/(SRP!$B$15:$B$19&lt;=E2626)/(SRP!$C$15:$C$19&gt;=E2626),SRP!$D$15:$D$19)*(G2626/100)*(E2626/1000)),IF(C2626="Ready to Drink",SUM(LOOKUP(2,1/(SRP!$B$10:$B$14&lt;=E2626)/(SRP!$C$10:$C$14&gt;=E2626),SRP!$D$10:$D$14)*(G2626/100)*(E2626/1000)),0))))),2)</f>
        <v>5.76</v>
      </c>
    </row>
    <row r="2627" spans="1:11" x14ac:dyDescent="0.35">
      <c r="A2627" s="2">
        <v>32993</v>
      </c>
      <c r="B2627" s="76" t="s">
        <v>2480</v>
      </c>
      <c r="C2627" s="76" t="s">
        <v>5938</v>
      </c>
      <c r="D2627" s="76" t="s">
        <v>5279</v>
      </c>
      <c r="E2627" s="76">
        <v>473</v>
      </c>
      <c r="F2627" s="76">
        <v>24</v>
      </c>
      <c r="G2627" s="77">
        <v>7</v>
      </c>
      <c r="H2627" s="76" t="s">
        <v>3292</v>
      </c>
      <c r="I2627" s="77">
        <v>4.29</v>
      </c>
      <c r="J2627" s="2">
        <v>1</v>
      </c>
      <c r="K2627" s="119" cm="1">
        <f t="array" ref="K2627">ROUND(IF(C2627="Beer",SUM(LOOKUP(2,1/(SRP!$B$7:$B$9&lt;=E2627)/(SRP!$C$7:$C$9&gt;=E2627),SRP!$D$7:$D$9)*(G2627/100)*(E2627/1000)),IF(C2627="Spirits",SUM(LOOKUP(2,1/(SRP!$B$2:$B$6&lt;=E2627)/(SRP!$C$2:$C$6&gt;=E2627),SRP!$D$2:$D$6)*(G2627/100)*(E2627/1000)),IF(AND(C2627="Wine",D2627="Fortified Wines"),SUM(LOOKUP(2,1/(SRP!$B$20:$B$23&lt;=E2627)/(SRP!$C$20:$C$23&gt;=E2627),SRP!$D$20:$D$23)*(G2627/100)*(E2627/1000)),IF(C2627="Wine",SUM(LOOKUP(2,1/(SRP!$B$15:$B$19&lt;=E2627)/(SRP!$C$15:$C$19&gt;=E2627),SRP!$D$15:$D$19)*(G2627/100)*(E2627/1000)),IF(C2627="Ready to Drink",SUM(LOOKUP(2,1/(SRP!$B$10:$B$14&lt;=E2627)/(SRP!$C$10:$C$14&gt;=E2627),SRP!$D$10:$D$14)*(G2627/100)*(E2627/1000)),0))))),2)</f>
        <v>2.4500000000000002</v>
      </c>
    </row>
    <row r="2628" spans="1:11" x14ac:dyDescent="0.35">
      <c r="A2628" s="2">
        <v>32993</v>
      </c>
      <c r="B2628" s="76" t="s">
        <v>2480</v>
      </c>
      <c r="C2628" s="76" t="s">
        <v>5938</v>
      </c>
      <c r="D2628" s="76" t="s">
        <v>5279</v>
      </c>
      <c r="E2628" s="76">
        <v>473</v>
      </c>
      <c r="F2628" s="76">
        <v>24</v>
      </c>
      <c r="G2628" s="77">
        <v>7</v>
      </c>
      <c r="H2628" s="76" t="s">
        <v>3292</v>
      </c>
      <c r="I2628" s="77">
        <v>4.29</v>
      </c>
      <c r="J2628" s="2">
        <v>1</v>
      </c>
      <c r="K2628" s="119" cm="1">
        <f t="array" ref="K2628">ROUND(IF(C2628="Beer",SUM(LOOKUP(2,1/(SRP!$B$7:$B$9&lt;=E2628)/(SRP!$C$7:$C$9&gt;=E2628),SRP!$D$7:$D$9)*(G2628/100)*(E2628/1000)),IF(C2628="Spirits",SUM(LOOKUP(2,1/(SRP!$B$2:$B$6&lt;=E2628)/(SRP!$C$2:$C$6&gt;=E2628),SRP!$D$2:$D$6)*(G2628/100)*(E2628/1000)),IF(AND(C2628="Wine",D2628="Fortified Wines"),SUM(LOOKUP(2,1/(SRP!$B$20:$B$23&lt;=E2628)/(SRP!$C$20:$C$23&gt;=E2628),SRP!$D$20:$D$23)*(G2628/100)*(E2628/1000)),IF(C2628="Wine",SUM(LOOKUP(2,1/(SRP!$B$15:$B$19&lt;=E2628)/(SRP!$C$15:$C$19&gt;=E2628),SRP!$D$15:$D$19)*(G2628/100)*(E2628/1000)),IF(C2628="Ready to Drink",SUM(LOOKUP(2,1/(SRP!$B$10:$B$14&lt;=E2628)/(SRP!$C$10:$C$14&gt;=E2628),SRP!$D$10:$D$14)*(G2628/100)*(E2628/1000)),0))))),2)</f>
        <v>2.4500000000000002</v>
      </c>
    </row>
    <row r="2629" spans="1:11" x14ac:dyDescent="0.35">
      <c r="A2629" s="2">
        <v>33011</v>
      </c>
      <c r="B2629" s="76" t="s">
        <v>5982</v>
      </c>
      <c r="C2629" s="76" t="s">
        <v>286</v>
      </c>
      <c r="D2629" s="76" t="s">
        <v>5285</v>
      </c>
      <c r="E2629" s="76">
        <v>750</v>
      </c>
      <c r="F2629" s="76">
        <v>6</v>
      </c>
      <c r="G2629" s="77">
        <v>13</v>
      </c>
      <c r="H2629" s="76" t="s">
        <v>3992</v>
      </c>
      <c r="I2629" s="77">
        <v>13.3</v>
      </c>
      <c r="J2629" s="2">
        <v>1</v>
      </c>
      <c r="K2629" s="119" cm="1">
        <f t="array" ref="K2629">ROUND(IF(C2629="Beer",SUM(LOOKUP(2,1/(SRP!$B$7:$B$9&lt;=E2629)/(SRP!$C$7:$C$9&gt;=E2629),SRP!$D$7:$D$9)*(G2629/100)*(E2629/1000)),IF(C2629="Spirits",SUM(LOOKUP(2,1/(SRP!$B$2:$B$6&lt;=E2629)/(SRP!$C$2:$C$6&gt;=E2629),SRP!$D$2:$D$6)*(G2629/100)*(E2629/1000)),IF(AND(C2629="Wine",D2629="Fortified Wines"),SUM(LOOKUP(2,1/(SRP!$B$20:$B$23&lt;=E2629)/(SRP!$C$20:$C$23&gt;=E2629),SRP!$D$20:$D$23)*(G2629/100)*(E2629/1000)),IF(C2629="Wine",SUM(LOOKUP(2,1/(SRP!$B$15:$B$19&lt;=E2629)/(SRP!$C$15:$C$19&gt;=E2629),SRP!$D$15:$D$19)*(G2629/100)*(E2629/1000)),IF(C2629="Ready to Drink",SUM(LOOKUP(2,1/(SRP!$B$10:$B$14&lt;=E2629)/(SRP!$C$10:$C$14&gt;=E2629),SRP!$D$10:$D$14)*(G2629/100)*(E2629/1000)),0))))),2)</f>
        <v>6.81</v>
      </c>
    </row>
    <row r="2630" spans="1:11" x14ac:dyDescent="0.35">
      <c r="A2630" s="2">
        <v>33023</v>
      </c>
      <c r="B2630" s="76" t="s">
        <v>2343</v>
      </c>
      <c r="C2630" s="76" t="s">
        <v>5938</v>
      </c>
      <c r="D2630" s="76" t="s">
        <v>5746</v>
      </c>
      <c r="E2630" s="76">
        <v>4260</v>
      </c>
      <c r="F2630" s="76">
        <v>2</v>
      </c>
      <c r="G2630" s="77">
        <v>5</v>
      </c>
      <c r="H2630" s="76" t="s">
        <v>6870</v>
      </c>
      <c r="I2630" s="77">
        <v>32.99</v>
      </c>
      <c r="J2630" s="2">
        <v>12</v>
      </c>
      <c r="K2630" s="119" cm="1">
        <f t="array" ref="K2630">ROUND(IF(C2630="Beer",SUM(LOOKUP(2,1/(SRP!$B$7:$B$9&lt;=E2630)/(SRP!$C$7:$C$9&gt;=E2630),SRP!$D$7:$D$9)*(G2630/100)*(E2630/1000)),IF(C2630="Spirits",SUM(LOOKUP(2,1/(SRP!$B$2:$B$6&lt;=E2630)/(SRP!$C$2:$C$6&gt;=E2630),SRP!$D$2:$D$6)*(G2630/100)*(E2630/1000)),IF(AND(C2630="Wine",D2630="Fortified Wines"),SUM(LOOKUP(2,1/(SRP!$B$20:$B$23&lt;=E2630)/(SRP!$C$20:$C$23&gt;=E2630),SRP!$D$20:$D$23)*(G2630/100)*(E2630/1000)),IF(C2630="Wine",SUM(LOOKUP(2,1/(SRP!$B$15:$B$19&lt;=E2630)/(SRP!$C$15:$C$19&gt;=E2630),SRP!$D$15:$D$19)*(G2630/100)*(E2630/1000)),IF(C2630="Ready to Drink",SUM(LOOKUP(2,1/(SRP!$B$10:$B$14&lt;=E2630)/(SRP!$C$10:$C$14&gt;=E2630),SRP!$D$10:$D$14)*(G2630/100)*(E2630/1000)),0))))),2)</f>
        <v>14.87</v>
      </c>
    </row>
    <row r="2631" spans="1:11" x14ac:dyDescent="0.35">
      <c r="A2631" s="2">
        <v>33027</v>
      </c>
      <c r="B2631" s="76" t="s">
        <v>2344</v>
      </c>
      <c r="C2631" s="76" t="s">
        <v>5938</v>
      </c>
      <c r="D2631" s="76" t="s">
        <v>5746</v>
      </c>
      <c r="E2631" s="76">
        <v>2130</v>
      </c>
      <c r="F2631" s="76">
        <v>4</v>
      </c>
      <c r="G2631" s="77">
        <v>5</v>
      </c>
      <c r="H2631" s="76" t="s">
        <v>6870</v>
      </c>
      <c r="I2631" s="77">
        <v>17.989999999999998</v>
      </c>
      <c r="J2631" s="2">
        <v>6</v>
      </c>
      <c r="K2631" s="119" cm="1">
        <f t="array" ref="K2631">ROUND(IF(C2631="Beer",SUM(LOOKUP(2,1/(SRP!$B$7:$B$9&lt;=E2631)/(SRP!$C$7:$C$9&gt;=E2631),SRP!$D$7:$D$9)*(G2631/100)*(E2631/1000)),IF(C2631="Spirits",SUM(LOOKUP(2,1/(SRP!$B$2:$B$6&lt;=E2631)/(SRP!$C$2:$C$6&gt;=E2631),SRP!$D$2:$D$6)*(G2631/100)*(E2631/1000)),IF(AND(C2631="Wine",D2631="Fortified Wines"),SUM(LOOKUP(2,1/(SRP!$B$20:$B$23&lt;=E2631)/(SRP!$C$20:$C$23&gt;=E2631),SRP!$D$20:$D$23)*(G2631/100)*(E2631/1000)),IF(C2631="Wine",SUM(LOOKUP(2,1/(SRP!$B$15:$B$19&lt;=E2631)/(SRP!$C$15:$C$19&gt;=E2631),SRP!$D$15:$D$19)*(G2631/100)*(E2631/1000)),IF(C2631="Ready to Drink",SUM(LOOKUP(2,1/(SRP!$B$10:$B$14&lt;=E2631)/(SRP!$C$10:$C$14&gt;=E2631),SRP!$D$10:$D$14)*(G2631/100)*(E2631/1000)),0))))),2)</f>
        <v>7.43</v>
      </c>
    </row>
    <row r="2632" spans="1:11" x14ac:dyDescent="0.35">
      <c r="A2632" s="2">
        <v>33028</v>
      </c>
      <c r="B2632" s="76" t="s">
        <v>2345</v>
      </c>
      <c r="C2632" s="76" t="s">
        <v>5938</v>
      </c>
      <c r="D2632" s="76" t="s">
        <v>5746</v>
      </c>
      <c r="E2632" s="76">
        <v>2130</v>
      </c>
      <c r="F2632" s="76">
        <v>4</v>
      </c>
      <c r="G2632" s="77">
        <v>5</v>
      </c>
      <c r="H2632" s="76" t="s">
        <v>6870</v>
      </c>
      <c r="I2632" s="77">
        <v>17.989999999999998</v>
      </c>
      <c r="J2632" s="2">
        <v>6</v>
      </c>
      <c r="K2632" s="119" cm="1">
        <f t="array" ref="K2632">ROUND(IF(C2632="Beer",SUM(LOOKUP(2,1/(SRP!$B$7:$B$9&lt;=E2632)/(SRP!$C$7:$C$9&gt;=E2632),SRP!$D$7:$D$9)*(G2632/100)*(E2632/1000)),IF(C2632="Spirits",SUM(LOOKUP(2,1/(SRP!$B$2:$B$6&lt;=E2632)/(SRP!$C$2:$C$6&gt;=E2632),SRP!$D$2:$D$6)*(G2632/100)*(E2632/1000)),IF(AND(C2632="Wine",D2632="Fortified Wines"),SUM(LOOKUP(2,1/(SRP!$B$20:$B$23&lt;=E2632)/(SRP!$C$20:$C$23&gt;=E2632),SRP!$D$20:$D$23)*(G2632/100)*(E2632/1000)),IF(C2632="Wine",SUM(LOOKUP(2,1/(SRP!$B$15:$B$19&lt;=E2632)/(SRP!$C$15:$C$19&gt;=E2632),SRP!$D$15:$D$19)*(G2632/100)*(E2632/1000)),IF(C2632="Ready to Drink",SUM(LOOKUP(2,1/(SRP!$B$10:$B$14&lt;=E2632)/(SRP!$C$10:$C$14&gt;=E2632),SRP!$D$10:$D$14)*(G2632/100)*(E2632/1000)),0))))),2)</f>
        <v>7.43</v>
      </c>
    </row>
    <row r="2633" spans="1:11" x14ac:dyDescent="0.35">
      <c r="A2633" s="2">
        <v>33029</v>
      </c>
      <c r="B2633" s="76" t="s">
        <v>2346</v>
      </c>
      <c r="C2633" s="76" t="s">
        <v>5938</v>
      </c>
      <c r="D2633" s="76" t="s">
        <v>5746</v>
      </c>
      <c r="E2633" s="76">
        <v>2130</v>
      </c>
      <c r="F2633" s="76">
        <v>4</v>
      </c>
      <c r="G2633" s="77">
        <v>5</v>
      </c>
      <c r="H2633" s="76" t="s">
        <v>6870</v>
      </c>
      <c r="I2633" s="77">
        <v>17.989999999999998</v>
      </c>
      <c r="J2633" s="2">
        <v>6</v>
      </c>
      <c r="K2633" s="119" cm="1">
        <f t="array" ref="K2633">ROUND(IF(C2633="Beer",SUM(LOOKUP(2,1/(SRP!$B$7:$B$9&lt;=E2633)/(SRP!$C$7:$C$9&gt;=E2633),SRP!$D$7:$D$9)*(G2633/100)*(E2633/1000)),IF(C2633="Spirits",SUM(LOOKUP(2,1/(SRP!$B$2:$B$6&lt;=E2633)/(SRP!$C$2:$C$6&gt;=E2633),SRP!$D$2:$D$6)*(G2633/100)*(E2633/1000)),IF(AND(C2633="Wine",D2633="Fortified Wines"),SUM(LOOKUP(2,1/(SRP!$B$20:$B$23&lt;=E2633)/(SRP!$C$20:$C$23&gt;=E2633),SRP!$D$20:$D$23)*(G2633/100)*(E2633/1000)),IF(C2633="Wine",SUM(LOOKUP(2,1/(SRP!$B$15:$B$19&lt;=E2633)/(SRP!$C$15:$C$19&gt;=E2633),SRP!$D$15:$D$19)*(G2633/100)*(E2633/1000)),IF(C2633="Ready to Drink",SUM(LOOKUP(2,1/(SRP!$B$10:$B$14&lt;=E2633)/(SRP!$C$10:$C$14&gt;=E2633),SRP!$D$10:$D$14)*(G2633/100)*(E2633/1000)),0))))),2)</f>
        <v>7.43</v>
      </c>
    </row>
    <row r="2634" spans="1:11" x14ac:dyDescent="0.35">
      <c r="A2634" s="2">
        <v>33030</v>
      </c>
      <c r="B2634" s="76" t="s">
        <v>2347</v>
      </c>
      <c r="C2634" s="76" t="s">
        <v>5938</v>
      </c>
      <c r="D2634" s="76" t="s">
        <v>5298</v>
      </c>
      <c r="E2634" s="76">
        <v>458</v>
      </c>
      <c r="F2634" s="76">
        <v>24</v>
      </c>
      <c r="G2634" s="77">
        <v>5.5</v>
      </c>
      <c r="H2634" s="76" t="s">
        <v>6870</v>
      </c>
      <c r="I2634" s="77">
        <v>3.69</v>
      </c>
      <c r="J2634" s="2">
        <v>1</v>
      </c>
      <c r="K2634" s="119" cm="1">
        <f t="array" ref="K2634">ROUND(IF(C2634="Beer",SUM(LOOKUP(2,1/(SRP!$B$7:$B$9&lt;=E2634)/(SRP!$C$7:$C$9&gt;=E2634),SRP!$D$7:$D$9)*(G2634/100)*(E2634/1000)),IF(C2634="Spirits",SUM(LOOKUP(2,1/(SRP!$B$2:$B$6&lt;=E2634)/(SRP!$C$2:$C$6&gt;=E2634),SRP!$D$2:$D$6)*(G2634/100)*(E2634/1000)),IF(AND(C2634="Wine",D2634="Fortified Wines"),SUM(LOOKUP(2,1/(SRP!$B$20:$B$23&lt;=E2634)/(SRP!$C$20:$C$23&gt;=E2634),SRP!$D$20:$D$23)*(G2634/100)*(E2634/1000)),IF(C2634="Wine",SUM(LOOKUP(2,1/(SRP!$B$15:$B$19&lt;=E2634)/(SRP!$C$15:$C$19&gt;=E2634),SRP!$D$15:$D$19)*(G2634/100)*(E2634/1000)),IF(C2634="Ready to Drink",SUM(LOOKUP(2,1/(SRP!$B$10:$B$14&lt;=E2634)/(SRP!$C$10:$C$14&gt;=E2634),SRP!$D$10:$D$14)*(G2634/100)*(E2634/1000)),0))))),2)</f>
        <v>1.86</v>
      </c>
    </row>
    <row r="2635" spans="1:11" x14ac:dyDescent="0.35">
      <c r="A2635" s="2">
        <v>33032</v>
      </c>
      <c r="B2635" s="76" t="s">
        <v>2348</v>
      </c>
      <c r="C2635" s="76" t="s">
        <v>5938</v>
      </c>
      <c r="D2635" s="76" t="s">
        <v>5748</v>
      </c>
      <c r="E2635" s="76">
        <v>1420</v>
      </c>
      <c r="F2635" s="76">
        <v>6</v>
      </c>
      <c r="G2635" s="77">
        <v>4.5</v>
      </c>
      <c r="H2635" s="76" t="s">
        <v>3280</v>
      </c>
      <c r="I2635" s="77">
        <v>12.99</v>
      </c>
      <c r="J2635" s="2">
        <v>4</v>
      </c>
      <c r="K2635" s="119" cm="1">
        <f t="array" ref="K2635">ROUND(IF(C2635="Beer",SUM(LOOKUP(2,1/(SRP!$B$7:$B$9&lt;=E2635)/(SRP!$C$7:$C$9&gt;=E2635),SRP!$D$7:$D$9)*(G2635/100)*(E2635/1000)),IF(C2635="Spirits",SUM(LOOKUP(2,1/(SRP!$B$2:$B$6&lt;=E2635)/(SRP!$C$2:$C$6&gt;=E2635),SRP!$D$2:$D$6)*(G2635/100)*(E2635/1000)),IF(AND(C2635="Wine",D2635="Fortified Wines"),SUM(LOOKUP(2,1/(SRP!$B$20:$B$23&lt;=E2635)/(SRP!$C$20:$C$23&gt;=E2635),SRP!$D$20:$D$23)*(G2635/100)*(E2635/1000)),IF(C2635="Wine",SUM(LOOKUP(2,1/(SRP!$B$15:$B$19&lt;=E2635)/(SRP!$C$15:$C$19&gt;=E2635),SRP!$D$15:$D$19)*(G2635/100)*(E2635/1000)),IF(C2635="Ready to Drink",SUM(LOOKUP(2,1/(SRP!$B$10:$B$14&lt;=E2635)/(SRP!$C$10:$C$14&gt;=E2635),SRP!$D$10:$D$14)*(G2635/100)*(E2635/1000)),0))))),2)</f>
        <v>4.46</v>
      </c>
    </row>
    <row r="2636" spans="1:11" x14ac:dyDescent="0.35">
      <c r="A2636" s="2">
        <v>33038</v>
      </c>
      <c r="B2636" s="76" t="s">
        <v>2349</v>
      </c>
      <c r="C2636" s="76" t="s">
        <v>5938</v>
      </c>
      <c r="D2636" s="76" t="s">
        <v>5748</v>
      </c>
      <c r="E2636" s="76">
        <v>1420</v>
      </c>
      <c r="F2636" s="76">
        <v>6</v>
      </c>
      <c r="G2636" s="77">
        <v>4.5</v>
      </c>
      <c r="H2636" s="76" t="s">
        <v>3280</v>
      </c>
      <c r="I2636" s="77">
        <v>12.99</v>
      </c>
      <c r="J2636" s="2">
        <v>4</v>
      </c>
      <c r="K2636" s="119" cm="1">
        <f t="array" ref="K2636">ROUND(IF(C2636="Beer",SUM(LOOKUP(2,1/(SRP!$B$7:$B$9&lt;=E2636)/(SRP!$C$7:$C$9&gt;=E2636),SRP!$D$7:$D$9)*(G2636/100)*(E2636/1000)),IF(C2636="Spirits",SUM(LOOKUP(2,1/(SRP!$B$2:$B$6&lt;=E2636)/(SRP!$C$2:$C$6&gt;=E2636),SRP!$D$2:$D$6)*(G2636/100)*(E2636/1000)),IF(AND(C2636="Wine",D2636="Fortified Wines"),SUM(LOOKUP(2,1/(SRP!$B$20:$B$23&lt;=E2636)/(SRP!$C$20:$C$23&gt;=E2636),SRP!$D$20:$D$23)*(G2636/100)*(E2636/1000)),IF(C2636="Wine",SUM(LOOKUP(2,1/(SRP!$B$15:$B$19&lt;=E2636)/(SRP!$C$15:$C$19&gt;=E2636),SRP!$D$15:$D$19)*(G2636/100)*(E2636/1000)),IF(C2636="Ready to Drink",SUM(LOOKUP(2,1/(SRP!$B$10:$B$14&lt;=E2636)/(SRP!$C$10:$C$14&gt;=E2636),SRP!$D$10:$D$14)*(G2636/100)*(E2636/1000)),0))))),2)</f>
        <v>4.46</v>
      </c>
    </row>
    <row r="2637" spans="1:11" x14ac:dyDescent="0.35">
      <c r="A2637" s="2">
        <v>33062</v>
      </c>
      <c r="B2637" s="76" t="s">
        <v>4052</v>
      </c>
      <c r="C2637" s="76" t="s">
        <v>285</v>
      </c>
      <c r="D2637" s="76" t="s">
        <v>6935</v>
      </c>
      <c r="E2637" s="76">
        <v>50</v>
      </c>
      <c r="F2637" s="76">
        <v>60</v>
      </c>
      <c r="G2637" s="77">
        <v>40</v>
      </c>
      <c r="H2637" s="76" t="s">
        <v>3280</v>
      </c>
      <c r="I2637" s="77">
        <v>2.33</v>
      </c>
      <c r="J2637" s="2">
        <v>1</v>
      </c>
      <c r="K2637" s="119" cm="1">
        <f t="array" ref="K2637">ROUND(IF(C2637="Beer",SUM(LOOKUP(2,1/(SRP!$B$7:$B$9&lt;=E2637)/(SRP!$C$7:$C$9&gt;=E2637),SRP!$D$7:$D$9)*(G2637/100)*(E2637/1000)),IF(C2637="Spirits",SUM(LOOKUP(2,1/(SRP!$B$2:$B$6&lt;=E2637)/(SRP!$C$2:$C$6&gt;=E2637),SRP!$D$2:$D$6)*(G2637/100)*(E2637/1000)),IF(AND(C2637="Wine",D2637="Fortified Wines"),SUM(LOOKUP(2,1/(SRP!$B$20:$B$23&lt;=E2637)/(SRP!$C$20:$C$23&gt;=E2637),SRP!$D$20:$D$23)*(G2637/100)*(E2637/1000)),IF(C2637="Wine",SUM(LOOKUP(2,1/(SRP!$B$15:$B$19&lt;=E2637)/(SRP!$C$15:$C$19&gt;=E2637),SRP!$D$15:$D$19)*(G2637/100)*(E2637/1000)),IF(C2637="Ready to Drink",SUM(LOOKUP(2,1/(SRP!$B$10:$B$14&lt;=E2637)/(SRP!$C$10:$C$14&gt;=E2637),SRP!$D$10:$D$14)*(G2637/100)*(E2637/1000)),0))))),2)</f>
        <v>2.33</v>
      </c>
    </row>
    <row r="2638" spans="1:11" x14ac:dyDescent="0.35">
      <c r="A2638" s="2">
        <v>33065</v>
      </c>
      <c r="B2638" s="76" t="s">
        <v>2785</v>
      </c>
      <c r="C2638" s="76" t="s">
        <v>286</v>
      </c>
      <c r="D2638" s="76" t="s">
        <v>5236</v>
      </c>
      <c r="E2638" s="76">
        <v>750</v>
      </c>
      <c r="F2638" s="76">
        <v>12</v>
      </c>
      <c r="G2638" s="77">
        <v>11</v>
      </c>
      <c r="H2638" s="76" t="s">
        <v>3294</v>
      </c>
      <c r="I2638" s="77">
        <v>17.989999999999998</v>
      </c>
      <c r="J2638" s="2">
        <v>1</v>
      </c>
      <c r="K2638" s="119" cm="1">
        <f t="array" ref="K2638">ROUND(IF(C2638="Beer",SUM(LOOKUP(2,1/(SRP!$B$7:$B$9&lt;=E2638)/(SRP!$C$7:$C$9&gt;=E2638),SRP!$D$7:$D$9)*(G2638/100)*(E2638/1000)),IF(C2638="Spirits",SUM(LOOKUP(2,1/(SRP!$B$2:$B$6&lt;=E2638)/(SRP!$C$2:$C$6&gt;=E2638),SRP!$D$2:$D$6)*(G2638/100)*(E2638/1000)),IF(AND(C2638="Wine",D2638="Fortified Wines"),SUM(LOOKUP(2,1/(SRP!$B$20:$B$23&lt;=E2638)/(SRP!$C$20:$C$23&gt;=E2638),SRP!$D$20:$D$23)*(G2638/100)*(E2638/1000)),IF(C2638="Wine",SUM(LOOKUP(2,1/(SRP!$B$15:$B$19&lt;=E2638)/(SRP!$C$15:$C$19&gt;=E2638),SRP!$D$15:$D$19)*(G2638/100)*(E2638/1000)),IF(C2638="Ready to Drink",SUM(LOOKUP(2,1/(SRP!$B$10:$B$14&lt;=E2638)/(SRP!$C$10:$C$14&gt;=E2638),SRP!$D$10:$D$14)*(G2638/100)*(E2638/1000)),0))))),2)</f>
        <v>5.76</v>
      </c>
    </row>
    <row r="2639" spans="1:11" x14ac:dyDescent="0.35">
      <c r="A2639" s="2">
        <v>33068</v>
      </c>
      <c r="B2639" s="76" t="s">
        <v>2984</v>
      </c>
      <c r="C2639" s="76" t="s">
        <v>285</v>
      </c>
      <c r="D2639" s="76" t="s">
        <v>5303</v>
      </c>
      <c r="E2639" s="76">
        <v>750</v>
      </c>
      <c r="F2639" s="76">
        <v>12</v>
      </c>
      <c r="G2639" s="77">
        <v>35</v>
      </c>
      <c r="H2639" s="76" t="s">
        <v>3283</v>
      </c>
      <c r="I2639" s="77">
        <v>28.99</v>
      </c>
      <c r="J2639" s="2">
        <v>1</v>
      </c>
      <c r="K2639" s="119" cm="1">
        <f t="array" ref="K2639">ROUND(IF(C2639="Beer",SUM(LOOKUP(2,1/(SRP!$B$7:$B$9&lt;=E2639)/(SRP!$C$7:$C$9&gt;=E2639),SRP!$D$7:$D$9)*(G2639/100)*(E2639/1000)),IF(C2639="Spirits",SUM(LOOKUP(2,1/(SRP!$B$2:$B$6&lt;=E2639)/(SRP!$C$2:$C$6&gt;=E2639),SRP!$D$2:$D$6)*(G2639/100)*(E2639/1000)),IF(AND(C2639="Wine",D2639="Fortified Wines"),SUM(LOOKUP(2,1/(SRP!$B$20:$B$23&lt;=E2639)/(SRP!$C$20:$C$23&gt;=E2639),SRP!$D$20:$D$23)*(G2639/100)*(E2639/1000)),IF(C2639="Wine",SUM(LOOKUP(2,1/(SRP!$B$15:$B$19&lt;=E2639)/(SRP!$C$15:$C$19&gt;=E2639),SRP!$D$15:$D$19)*(G2639/100)*(E2639/1000)),IF(C2639="Ready to Drink",SUM(LOOKUP(2,1/(SRP!$B$10:$B$14&lt;=E2639)/(SRP!$C$10:$C$14&gt;=E2639),SRP!$D$10:$D$14)*(G2639/100)*(E2639/1000)),0))))),2)</f>
        <v>18.329999999999998</v>
      </c>
    </row>
    <row r="2640" spans="1:11" x14ac:dyDescent="0.35">
      <c r="A2640" s="2">
        <v>33072</v>
      </c>
      <c r="B2640" s="76" t="s">
        <v>3186</v>
      </c>
      <c r="C2640" s="76" t="s">
        <v>286</v>
      </c>
      <c r="D2640" s="76" t="s">
        <v>5264</v>
      </c>
      <c r="E2640" s="76">
        <v>750</v>
      </c>
      <c r="F2640" s="76">
        <v>12</v>
      </c>
      <c r="G2640" s="77">
        <v>12.6</v>
      </c>
      <c r="H2640" s="76" t="s">
        <v>3326</v>
      </c>
      <c r="I2640" s="77">
        <v>16.989999999999998</v>
      </c>
      <c r="J2640" s="2">
        <v>1</v>
      </c>
      <c r="K2640" s="119" cm="1">
        <f t="array" ref="K2640">ROUND(IF(C2640="Beer",SUM(LOOKUP(2,1/(SRP!$B$7:$B$9&lt;=E2640)/(SRP!$C$7:$C$9&gt;=E2640),SRP!$D$7:$D$9)*(G2640/100)*(E2640/1000)),IF(C2640="Spirits",SUM(LOOKUP(2,1/(SRP!$B$2:$B$6&lt;=E2640)/(SRP!$C$2:$C$6&gt;=E2640),SRP!$D$2:$D$6)*(G2640/100)*(E2640/1000)),IF(AND(C2640="Wine",D2640="Fortified Wines"),SUM(LOOKUP(2,1/(SRP!$B$20:$B$23&lt;=E2640)/(SRP!$C$20:$C$23&gt;=E2640),SRP!$D$20:$D$23)*(G2640/100)*(E2640/1000)),IF(C2640="Wine",SUM(LOOKUP(2,1/(SRP!$B$15:$B$19&lt;=E2640)/(SRP!$C$15:$C$19&gt;=E2640),SRP!$D$15:$D$19)*(G2640/100)*(E2640/1000)),IF(C2640="Ready to Drink",SUM(LOOKUP(2,1/(SRP!$B$10:$B$14&lt;=E2640)/(SRP!$C$10:$C$14&gt;=E2640),SRP!$D$10:$D$14)*(G2640/100)*(E2640/1000)),0))))),2)</f>
        <v>6.6</v>
      </c>
    </row>
    <row r="2641" spans="1:11" x14ac:dyDescent="0.35">
      <c r="A2641" s="2">
        <v>33075</v>
      </c>
      <c r="B2641" s="76" t="s">
        <v>2350</v>
      </c>
      <c r="C2641" s="76" t="s">
        <v>287</v>
      </c>
      <c r="D2641" s="76" t="s">
        <v>5240</v>
      </c>
      <c r="E2641" s="76">
        <v>473</v>
      </c>
      <c r="F2641" s="76">
        <v>24</v>
      </c>
      <c r="G2641" s="77">
        <v>6.4</v>
      </c>
      <c r="H2641" s="76" t="s">
        <v>3355</v>
      </c>
      <c r="I2641" s="77">
        <v>5.45</v>
      </c>
      <c r="J2641" s="2">
        <v>1</v>
      </c>
      <c r="K2641" s="119" cm="1">
        <f t="array" ref="K2641">ROUND(IF(C2641="Beer",SUM(LOOKUP(2,1/(SRP!$B$7:$B$9&lt;=E2641)/(SRP!$C$7:$C$9&gt;=E2641),SRP!$D$7:$D$9)*(G2641/100)*(E2641/1000)),IF(C2641="Spirits",SUM(LOOKUP(2,1/(SRP!$B$2:$B$6&lt;=E2641)/(SRP!$C$2:$C$6&gt;=E2641),SRP!$D$2:$D$6)*(G2641/100)*(E2641/1000)),IF(AND(C2641="Wine",D2641="Fortified Wines"),SUM(LOOKUP(2,1/(SRP!$B$20:$B$23&lt;=E2641)/(SRP!$C$20:$C$23&gt;=E2641),SRP!$D$20:$D$23)*(G2641/100)*(E2641/1000)),IF(C2641="Wine",SUM(LOOKUP(2,1/(SRP!$B$15:$B$19&lt;=E2641)/(SRP!$C$15:$C$19&gt;=E2641),SRP!$D$15:$D$19)*(G2641/100)*(E2641/1000)),IF(C2641="Ready to Drink",SUM(LOOKUP(2,1/(SRP!$B$10:$B$14&lt;=E2641)/(SRP!$C$10:$C$14&gt;=E2641),SRP!$D$10:$D$14)*(G2641/100)*(E2641/1000)),0))))),2)</f>
        <v>2.11</v>
      </c>
    </row>
    <row r="2642" spans="1:11" x14ac:dyDescent="0.35">
      <c r="A2642" s="2">
        <v>33075</v>
      </c>
      <c r="B2642" s="76" t="s">
        <v>2350</v>
      </c>
      <c r="C2642" s="76" t="s">
        <v>287</v>
      </c>
      <c r="D2642" s="76" t="s">
        <v>5240</v>
      </c>
      <c r="E2642" s="76">
        <v>473</v>
      </c>
      <c r="F2642" s="76">
        <v>24</v>
      </c>
      <c r="G2642" s="77">
        <v>6.4</v>
      </c>
      <c r="H2642" s="76" t="s">
        <v>3355</v>
      </c>
      <c r="I2642" s="77">
        <v>5.45</v>
      </c>
      <c r="J2642" s="2">
        <v>1</v>
      </c>
      <c r="K2642" s="119" cm="1">
        <f t="array" ref="K2642">ROUND(IF(C2642="Beer",SUM(LOOKUP(2,1/(SRP!$B$7:$B$9&lt;=E2642)/(SRP!$C$7:$C$9&gt;=E2642),SRP!$D$7:$D$9)*(G2642/100)*(E2642/1000)),IF(C2642="Spirits",SUM(LOOKUP(2,1/(SRP!$B$2:$B$6&lt;=E2642)/(SRP!$C$2:$C$6&gt;=E2642),SRP!$D$2:$D$6)*(G2642/100)*(E2642/1000)),IF(AND(C2642="Wine",D2642="Fortified Wines"),SUM(LOOKUP(2,1/(SRP!$B$20:$B$23&lt;=E2642)/(SRP!$C$20:$C$23&gt;=E2642),SRP!$D$20:$D$23)*(G2642/100)*(E2642/1000)),IF(C2642="Wine",SUM(LOOKUP(2,1/(SRP!$B$15:$B$19&lt;=E2642)/(SRP!$C$15:$C$19&gt;=E2642),SRP!$D$15:$D$19)*(G2642/100)*(E2642/1000)),IF(C2642="Ready to Drink",SUM(LOOKUP(2,1/(SRP!$B$10:$B$14&lt;=E2642)/(SRP!$C$10:$C$14&gt;=E2642),SRP!$D$10:$D$14)*(G2642/100)*(E2642/1000)),0))))),2)</f>
        <v>2.11</v>
      </c>
    </row>
    <row r="2643" spans="1:11" x14ac:dyDescent="0.35">
      <c r="A2643" s="2">
        <v>33077</v>
      </c>
      <c r="B2643" s="76" t="s">
        <v>2351</v>
      </c>
      <c r="C2643" s="76" t="s">
        <v>287</v>
      </c>
      <c r="D2643" s="76" t="s">
        <v>5240</v>
      </c>
      <c r="E2643" s="76">
        <v>473</v>
      </c>
      <c r="F2643" s="76">
        <v>24</v>
      </c>
      <c r="G2643" s="77">
        <v>7.5</v>
      </c>
      <c r="H2643" s="76" t="s">
        <v>3355</v>
      </c>
      <c r="I2643" s="77">
        <v>5.25</v>
      </c>
      <c r="J2643" s="2">
        <v>1</v>
      </c>
      <c r="K2643" s="119" cm="1">
        <f t="array" ref="K2643">ROUND(IF(C2643="Beer",SUM(LOOKUP(2,1/(SRP!$B$7:$B$9&lt;=E2643)/(SRP!$C$7:$C$9&gt;=E2643),SRP!$D$7:$D$9)*(G2643/100)*(E2643/1000)),IF(C2643="Spirits",SUM(LOOKUP(2,1/(SRP!$B$2:$B$6&lt;=E2643)/(SRP!$C$2:$C$6&gt;=E2643),SRP!$D$2:$D$6)*(G2643/100)*(E2643/1000)),IF(AND(C2643="Wine",D2643="Fortified Wines"),SUM(LOOKUP(2,1/(SRP!$B$20:$B$23&lt;=E2643)/(SRP!$C$20:$C$23&gt;=E2643),SRP!$D$20:$D$23)*(G2643/100)*(E2643/1000)),IF(C2643="Wine",SUM(LOOKUP(2,1/(SRP!$B$15:$B$19&lt;=E2643)/(SRP!$C$15:$C$19&gt;=E2643),SRP!$D$15:$D$19)*(G2643/100)*(E2643/1000)),IF(C2643="Ready to Drink",SUM(LOOKUP(2,1/(SRP!$B$10:$B$14&lt;=E2643)/(SRP!$C$10:$C$14&gt;=E2643),SRP!$D$10:$D$14)*(G2643/100)*(E2643/1000)),0))))),2)</f>
        <v>2.48</v>
      </c>
    </row>
    <row r="2644" spans="1:11" x14ac:dyDescent="0.35">
      <c r="A2644" s="2">
        <v>33077</v>
      </c>
      <c r="B2644" s="76" t="s">
        <v>2351</v>
      </c>
      <c r="C2644" s="76" t="s">
        <v>287</v>
      </c>
      <c r="D2644" s="76" t="s">
        <v>5240</v>
      </c>
      <c r="E2644" s="76">
        <v>473</v>
      </c>
      <c r="F2644" s="76">
        <v>24</v>
      </c>
      <c r="G2644" s="77">
        <v>7.5</v>
      </c>
      <c r="H2644" s="76" t="s">
        <v>3355</v>
      </c>
      <c r="I2644" s="77">
        <v>5.25</v>
      </c>
      <c r="J2644" s="2">
        <v>1</v>
      </c>
      <c r="K2644" s="119" cm="1">
        <f t="array" ref="K2644">ROUND(IF(C2644="Beer",SUM(LOOKUP(2,1/(SRP!$B$7:$B$9&lt;=E2644)/(SRP!$C$7:$C$9&gt;=E2644),SRP!$D$7:$D$9)*(G2644/100)*(E2644/1000)),IF(C2644="Spirits",SUM(LOOKUP(2,1/(SRP!$B$2:$B$6&lt;=E2644)/(SRP!$C$2:$C$6&gt;=E2644),SRP!$D$2:$D$6)*(G2644/100)*(E2644/1000)),IF(AND(C2644="Wine",D2644="Fortified Wines"),SUM(LOOKUP(2,1/(SRP!$B$20:$B$23&lt;=E2644)/(SRP!$C$20:$C$23&gt;=E2644),SRP!$D$20:$D$23)*(G2644/100)*(E2644/1000)),IF(C2644="Wine",SUM(LOOKUP(2,1/(SRP!$B$15:$B$19&lt;=E2644)/(SRP!$C$15:$C$19&gt;=E2644),SRP!$D$15:$D$19)*(G2644/100)*(E2644/1000)),IF(C2644="Ready to Drink",SUM(LOOKUP(2,1/(SRP!$B$10:$B$14&lt;=E2644)/(SRP!$C$10:$C$14&gt;=E2644),SRP!$D$10:$D$14)*(G2644/100)*(E2644/1000)),0))))),2)</f>
        <v>2.48</v>
      </c>
    </row>
    <row r="2645" spans="1:11" x14ac:dyDescent="0.35">
      <c r="A2645" s="2">
        <v>33078</v>
      </c>
      <c r="B2645" s="76" t="s">
        <v>6373</v>
      </c>
      <c r="C2645" s="76" t="s">
        <v>286</v>
      </c>
      <c r="D2645" s="76" t="s">
        <v>5249</v>
      </c>
      <c r="E2645" s="76">
        <v>750</v>
      </c>
      <c r="F2645" s="76">
        <v>12</v>
      </c>
      <c r="G2645" s="77">
        <v>13</v>
      </c>
      <c r="H2645" s="76" t="s">
        <v>3326</v>
      </c>
      <c r="I2645" s="77">
        <v>16.72</v>
      </c>
      <c r="J2645" s="2">
        <v>1</v>
      </c>
      <c r="K2645" s="119" cm="1">
        <f t="array" ref="K2645">ROUND(IF(C2645="Beer",SUM(LOOKUP(2,1/(SRP!$B$7:$B$9&lt;=E2645)/(SRP!$C$7:$C$9&gt;=E2645),SRP!$D$7:$D$9)*(G2645/100)*(E2645/1000)),IF(C2645="Spirits",SUM(LOOKUP(2,1/(SRP!$B$2:$B$6&lt;=E2645)/(SRP!$C$2:$C$6&gt;=E2645),SRP!$D$2:$D$6)*(G2645/100)*(E2645/1000)),IF(AND(C2645="Wine",D2645="Fortified Wines"),SUM(LOOKUP(2,1/(SRP!$B$20:$B$23&lt;=E2645)/(SRP!$C$20:$C$23&gt;=E2645),SRP!$D$20:$D$23)*(G2645/100)*(E2645/1000)),IF(C2645="Wine",SUM(LOOKUP(2,1/(SRP!$B$15:$B$19&lt;=E2645)/(SRP!$C$15:$C$19&gt;=E2645),SRP!$D$15:$D$19)*(G2645/100)*(E2645/1000)),IF(C2645="Ready to Drink",SUM(LOOKUP(2,1/(SRP!$B$10:$B$14&lt;=E2645)/(SRP!$C$10:$C$14&gt;=E2645),SRP!$D$10:$D$14)*(G2645/100)*(E2645/1000)),0))))),2)</f>
        <v>6.81</v>
      </c>
    </row>
    <row r="2646" spans="1:11" x14ac:dyDescent="0.35">
      <c r="A2646" s="2">
        <v>33118</v>
      </c>
      <c r="B2646" s="76" t="s">
        <v>2384</v>
      </c>
      <c r="C2646" s="76" t="s">
        <v>287</v>
      </c>
      <c r="D2646" s="76" t="s">
        <v>5266</v>
      </c>
      <c r="E2646" s="76">
        <v>473</v>
      </c>
      <c r="F2646" s="76">
        <v>24</v>
      </c>
      <c r="G2646" s="77">
        <v>5.0999999999999996</v>
      </c>
      <c r="H2646" s="76" t="s">
        <v>3355</v>
      </c>
      <c r="I2646" s="77">
        <v>5.18</v>
      </c>
      <c r="J2646" s="2">
        <v>1</v>
      </c>
      <c r="K2646" s="119" cm="1">
        <f t="array" ref="K2646">ROUND(IF(C2646="Beer",SUM(LOOKUP(2,1/(SRP!$B$7:$B$9&lt;=E2646)/(SRP!$C$7:$C$9&gt;=E2646),SRP!$D$7:$D$9)*(G2646/100)*(E2646/1000)),IF(C2646="Spirits",SUM(LOOKUP(2,1/(SRP!$B$2:$B$6&lt;=E2646)/(SRP!$C$2:$C$6&gt;=E2646),SRP!$D$2:$D$6)*(G2646/100)*(E2646/1000)),IF(AND(C2646="Wine",D2646="Fortified Wines"),SUM(LOOKUP(2,1/(SRP!$B$20:$B$23&lt;=E2646)/(SRP!$C$20:$C$23&gt;=E2646),SRP!$D$20:$D$23)*(G2646/100)*(E2646/1000)),IF(C2646="Wine",SUM(LOOKUP(2,1/(SRP!$B$15:$B$19&lt;=E2646)/(SRP!$C$15:$C$19&gt;=E2646),SRP!$D$15:$D$19)*(G2646/100)*(E2646/1000)),IF(C2646="Ready to Drink",SUM(LOOKUP(2,1/(SRP!$B$10:$B$14&lt;=E2646)/(SRP!$C$10:$C$14&gt;=E2646),SRP!$D$10:$D$14)*(G2646/100)*(E2646/1000)),0))))),2)</f>
        <v>1.68</v>
      </c>
    </row>
    <row r="2647" spans="1:11" x14ac:dyDescent="0.35">
      <c r="A2647" s="2">
        <v>33118</v>
      </c>
      <c r="B2647" s="76" t="s">
        <v>2384</v>
      </c>
      <c r="C2647" s="76" t="s">
        <v>287</v>
      </c>
      <c r="D2647" s="76" t="s">
        <v>5266</v>
      </c>
      <c r="E2647" s="76">
        <v>473</v>
      </c>
      <c r="F2647" s="76">
        <v>24</v>
      </c>
      <c r="G2647" s="77">
        <v>5.0999999999999996</v>
      </c>
      <c r="H2647" s="76" t="s">
        <v>3355</v>
      </c>
      <c r="I2647" s="77">
        <v>5.18</v>
      </c>
      <c r="J2647" s="2">
        <v>1</v>
      </c>
      <c r="K2647" s="119" cm="1">
        <f t="array" ref="K2647">ROUND(IF(C2647="Beer",SUM(LOOKUP(2,1/(SRP!$B$7:$B$9&lt;=E2647)/(SRP!$C$7:$C$9&gt;=E2647),SRP!$D$7:$D$9)*(G2647/100)*(E2647/1000)),IF(C2647="Spirits",SUM(LOOKUP(2,1/(SRP!$B$2:$B$6&lt;=E2647)/(SRP!$C$2:$C$6&gt;=E2647),SRP!$D$2:$D$6)*(G2647/100)*(E2647/1000)),IF(AND(C2647="Wine",D2647="Fortified Wines"),SUM(LOOKUP(2,1/(SRP!$B$20:$B$23&lt;=E2647)/(SRP!$C$20:$C$23&gt;=E2647),SRP!$D$20:$D$23)*(G2647/100)*(E2647/1000)),IF(C2647="Wine",SUM(LOOKUP(2,1/(SRP!$B$15:$B$19&lt;=E2647)/(SRP!$C$15:$C$19&gt;=E2647),SRP!$D$15:$D$19)*(G2647/100)*(E2647/1000)),IF(C2647="Ready to Drink",SUM(LOOKUP(2,1/(SRP!$B$10:$B$14&lt;=E2647)/(SRP!$C$10:$C$14&gt;=E2647),SRP!$D$10:$D$14)*(G2647/100)*(E2647/1000)),0))))),2)</f>
        <v>1.68</v>
      </c>
    </row>
    <row r="2648" spans="1:11" x14ac:dyDescent="0.35">
      <c r="A2648" s="2">
        <v>33150</v>
      </c>
      <c r="B2648" s="76" t="s">
        <v>2385</v>
      </c>
      <c r="C2648" s="76" t="s">
        <v>5938</v>
      </c>
      <c r="D2648" s="76" t="s">
        <v>5283</v>
      </c>
      <c r="E2648" s="76">
        <v>2130</v>
      </c>
      <c r="F2648" s="76">
        <v>4</v>
      </c>
      <c r="G2648" s="77">
        <v>5</v>
      </c>
      <c r="H2648" s="76" t="s">
        <v>3283</v>
      </c>
      <c r="I2648" s="77">
        <v>17.989999999999998</v>
      </c>
      <c r="J2648" s="2">
        <v>6</v>
      </c>
      <c r="K2648" s="119" cm="1">
        <f t="array" ref="K2648">ROUND(IF(C2648="Beer",SUM(LOOKUP(2,1/(SRP!$B$7:$B$9&lt;=E2648)/(SRP!$C$7:$C$9&gt;=E2648),SRP!$D$7:$D$9)*(G2648/100)*(E2648/1000)),IF(C2648="Spirits",SUM(LOOKUP(2,1/(SRP!$B$2:$B$6&lt;=E2648)/(SRP!$C$2:$C$6&gt;=E2648),SRP!$D$2:$D$6)*(G2648/100)*(E2648/1000)),IF(AND(C2648="Wine",D2648="Fortified Wines"),SUM(LOOKUP(2,1/(SRP!$B$20:$B$23&lt;=E2648)/(SRP!$C$20:$C$23&gt;=E2648),SRP!$D$20:$D$23)*(G2648/100)*(E2648/1000)),IF(C2648="Wine",SUM(LOOKUP(2,1/(SRP!$B$15:$B$19&lt;=E2648)/(SRP!$C$15:$C$19&gt;=E2648),SRP!$D$15:$D$19)*(G2648/100)*(E2648/1000)),IF(C2648="Ready to Drink",SUM(LOOKUP(2,1/(SRP!$B$10:$B$14&lt;=E2648)/(SRP!$C$10:$C$14&gt;=E2648),SRP!$D$10:$D$14)*(G2648/100)*(E2648/1000)),0))))),2)</f>
        <v>7.43</v>
      </c>
    </row>
    <row r="2649" spans="1:11" x14ac:dyDescent="0.35">
      <c r="A2649" s="2">
        <v>33194</v>
      </c>
      <c r="B2649" s="76" t="s">
        <v>2386</v>
      </c>
      <c r="C2649" s="76" t="s">
        <v>287</v>
      </c>
      <c r="D2649" s="76" t="s">
        <v>5266</v>
      </c>
      <c r="E2649" s="76">
        <v>473</v>
      </c>
      <c r="F2649" s="76">
        <v>24</v>
      </c>
      <c r="G2649" s="77">
        <v>4.8</v>
      </c>
      <c r="H2649" s="76" t="s">
        <v>3387</v>
      </c>
      <c r="I2649" s="77">
        <v>4.49</v>
      </c>
      <c r="J2649" s="2">
        <v>1</v>
      </c>
      <c r="K2649" s="119" cm="1">
        <f t="array" ref="K2649">ROUND(IF(C2649="Beer",SUM(LOOKUP(2,1/(SRP!$B$7:$B$9&lt;=E2649)/(SRP!$C$7:$C$9&gt;=E2649),SRP!$D$7:$D$9)*(G2649/100)*(E2649/1000)),IF(C2649="Spirits",SUM(LOOKUP(2,1/(SRP!$B$2:$B$6&lt;=E2649)/(SRP!$C$2:$C$6&gt;=E2649),SRP!$D$2:$D$6)*(G2649/100)*(E2649/1000)),IF(AND(C2649="Wine",D2649="Fortified Wines"),SUM(LOOKUP(2,1/(SRP!$B$20:$B$23&lt;=E2649)/(SRP!$C$20:$C$23&gt;=E2649),SRP!$D$20:$D$23)*(G2649/100)*(E2649/1000)),IF(C2649="Wine",SUM(LOOKUP(2,1/(SRP!$B$15:$B$19&lt;=E2649)/(SRP!$C$15:$C$19&gt;=E2649),SRP!$D$15:$D$19)*(G2649/100)*(E2649/1000)),IF(C2649="Ready to Drink",SUM(LOOKUP(2,1/(SRP!$B$10:$B$14&lt;=E2649)/(SRP!$C$10:$C$14&gt;=E2649),SRP!$D$10:$D$14)*(G2649/100)*(E2649/1000)),0))))),2)</f>
        <v>1.58</v>
      </c>
    </row>
    <row r="2650" spans="1:11" x14ac:dyDescent="0.35">
      <c r="A2650" s="2">
        <v>33194</v>
      </c>
      <c r="B2650" s="76" t="s">
        <v>2386</v>
      </c>
      <c r="C2650" s="76" t="s">
        <v>287</v>
      </c>
      <c r="D2650" s="76" t="s">
        <v>5266</v>
      </c>
      <c r="E2650" s="76">
        <v>473</v>
      </c>
      <c r="F2650" s="76">
        <v>24</v>
      </c>
      <c r="G2650" s="77">
        <v>4.8</v>
      </c>
      <c r="H2650" s="76" t="s">
        <v>3387</v>
      </c>
      <c r="I2650" s="77">
        <v>4.49</v>
      </c>
      <c r="J2650" s="2">
        <v>1</v>
      </c>
      <c r="K2650" s="119" cm="1">
        <f t="array" ref="K2650">ROUND(IF(C2650="Beer",SUM(LOOKUP(2,1/(SRP!$B$7:$B$9&lt;=E2650)/(SRP!$C$7:$C$9&gt;=E2650),SRP!$D$7:$D$9)*(G2650/100)*(E2650/1000)),IF(C2650="Spirits",SUM(LOOKUP(2,1/(SRP!$B$2:$B$6&lt;=E2650)/(SRP!$C$2:$C$6&gt;=E2650),SRP!$D$2:$D$6)*(G2650/100)*(E2650/1000)),IF(AND(C2650="Wine",D2650="Fortified Wines"),SUM(LOOKUP(2,1/(SRP!$B$20:$B$23&lt;=E2650)/(SRP!$C$20:$C$23&gt;=E2650),SRP!$D$20:$D$23)*(G2650/100)*(E2650/1000)),IF(C2650="Wine",SUM(LOOKUP(2,1/(SRP!$B$15:$B$19&lt;=E2650)/(SRP!$C$15:$C$19&gt;=E2650),SRP!$D$15:$D$19)*(G2650/100)*(E2650/1000)),IF(C2650="Ready to Drink",SUM(LOOKUP(2,1/(SRP!$B$10:$B$14&lt;=E2650)/(SRP!$C$10:$C$14&gt;=E2650),SRP!$D$10:$D$14)*(G2650/100)*(E2650/1000)),0))))),2)</f>
        <v>1.58</v>
      </c>
    </row>
    <row r="2651" spans="1:11" x14ac:dyDescent="0.35">
      <c r="A2651" s="2">
        <v>33214</v>
      </c>
      <c r="B2651" s="76" t="s">
        <v>2165</v>
      </c>
      <c r="C2651" s="76" t="s">
        <v>287</v>
      </c>
      <c r="D2651" s="76" t="s">
        <v>5266</v>
      </c>
      <c r="E2651" s="76">
        <v>473</v>
      </c>
      <c r="F2651" s="76">
        <v>24</v>
      </c>
      <c r="G2651" s="77">
        <v>5.3</v>
      </c>
      <c r="H2651" s="76" t="s">
        <v>3334</v>
      </c>
      <c r="I2651" s="77">
        <v>5.99</v>
      </c>
      <c r="J2651" s="2">
        <v>1</v>
      </c>
      <c r="K2651" s="119" cm="1">
        <f t="array" ref="K2651">ROUND(IF(C2651="Beer",SUM(LOOKUP(2,1/(SRP!$B$7:$B$9&lt;=E2651)/(SRP!$C$7:$C$9&gt;=E2651),SRP!$D$7:$D$9)*(G2651/100)*(E2651/1000)),IF(C2651="Spirits",SUM(LOOKUP(2,1/(SRP!$B$2:$B$6&lt;=E2651)/(SRP!$C$2:$C$6&gt;=E2651),SRP!$D$2:$D$6)*(G2651/100)*(E2651/1000)),IF(AND(C2651="Wine",D2651="Fortified Wines"),SUM(LOOKUP(2,1/(SRP!$B$20:$B$23&lt;=E2651)/(SRP!$C$20:$C$23&gt;=E2651),SRP!$D$20:$D$23)*(G2651/100)*(E2651/1000)),IF(C2651="Wine",SUM(LOOKUP(2,1/(SRP!$B$15:$B$19&lt;=E2651)/(SRP!$C$15:$C$19&gt;=E2651),SRP!$D$15:$D$19)*(G2651/100)*(E2651/1000)),IF(C2651="Ready to Drink",SUM(LOOKUP(2,1/(SRP!$B$10:$B$14&lt;=E2651)/(SRP!$C$10:$C$14&gt;=E2651),SRP!$D$10:$D$14)*(G2651/100)*(E2651/1000)),0))))),2)</f>
        <v>1.75</v>
      </c>
    </row>
    <row r="2652" spans="1:11" x14ac:dyDescent="0.35">
      <c r="A2652" s="2">
        <v>33214</v>
      </c>
      <c r="B2652" s="76" t="s">
        <v>2165</v>
      </c>
      <c r="C2652" s="76" t="s">
        <v>287</v>
      </c>
      <c r="D2652" s="76" t="s">
        <v>5266</v>
      </c>
      <c r="E2652" s="76">
        <v>473</v>
      </c>
      <c r="F2652" s="76">
        <v>24</v>
      </c>
      <c r="G2652" s="77">
        <v>5.3</v>
      </c>
      <c r="H2652" s="76" t="s">
        <v>3334</v>
      </c>
      <c r="I2652" s="77">
        <v>5.99</v>
      </c>
      <c r="J2652" s="2">
        <v>1</v>
      </c>
      <c r="K2652" s="119" cm="1">
        <f t="array" ref="K2652">ROUND(IF(C2652="Beer",SUM(LOOKUP(2,1/(SRP!$B$7:$B$9&lt;=E2652)/(SRP!$C$7:$C$9&gt;=E2652),SRP!$D$7:$D$9)*(G2652/100)*(E2652/1000)),IF(C2652="Spirits",SUM(LOOKUP(2,1/(SRP!$B$2:$B$6&lt;=E2652)/(SRP!$C$2:$C$6&gt;=E2652),SRP!$D$2:$D$6)*(G2652/100)*(E2652/1000)),IF(AND(C2652="Wine",D2652="Fortified Wines"),SUM(LOOKUP(2,1/(SRP!$B$20:$B$23&lt;=E2652)/(SRP!$C$20:$C$23&gt;=E2652),SRP!$D$20:$D$23)*(G2652/100)*(E2652/1000)),IF(C2652="Wine",SUM(LOOKUP(2,1/(SRP!$B$15:$B$19&lt;=E2652)/(SRP!$C$15:$C$19&gt;=E2652),SRP!$D$15:$D$19)*(G2652/100)*(E2652/1000)),IF(C2652="Ready to Drink",SUM(LOOKUP(2,1/(SRP!$B$10:$B$14&lt;=E2652)/(SRP!$C$10:$C$14&gt;=E2652),SRP!$D$10:$D$14)*(G2652/100)*(E2652/1000)),0))))),2)</f>
        <v>1.75</v>
      </c>
    </row>
    <row r="2653" spans="1:11" x14ac:dyDescent="0.35">
      <c r="A2653" s="2">
        <v>33221</v>
      </c>
      <c r="B2653" s="76" t="s">
        <v>5983</v>
      </c>
      <c r="C2653" s="76" t="s">
        <v>285</v>
      </c>
      <c r="D2653" s="76" t="s">
        <v>5272</v>
      </c>
      <c r="E2653" s="76">
        <v>750</v>
      </c>
      <c r="F2653" s="76">
        <v>6</v>
      </c>
      <c r="G2653" s="77">
        <v>40</v>
      </c>
      <c r="H2653" s="76" t="s">
        <v>6694</v>
      </c>
      <c r="I2653" s="77">
        <v>82.4</v>
      </c>
      <c r="J2653" s="2">
        <v>1</v>
      </c>
      <c r="K2653" s="119" cm="1">
        <f t="array" ref="K2653">ROUND(IF(C2653="Beer",SUM(LOOKUP(2,1/(SRP!$B$7:$B$9&lt;=E2653)/(SRP!$C$7:$C$9&gt;=E2653),SRP!$D$7:$D$9)*(G2653/100)*(E2653/1000)),IF(C2653="Spirits",SUM(LOOKUP(2,1/(SRP!$B$2:$B$6&lt;=E2653)/(SRP!$C$2:$C$6&gt;=E2653),SRP!$D$2:$D$6)*(G2653/100)*(E2653/1000)),IF(AND(C2653="Wine",D2653="Fortified Wines"),SUM(LOOKUP(2,1/(SRP!$B$20:$B$23&lt;=E2653)/(SRP!$C$20:$C$23&gt;=E2653),SRP!$D$20:$D$23)*(G2653/100)*(E2653/1000)),IF(C2653="Wine",SUM(LOOKUP(2,1/(SRP!$B$15:$B$19&lt;=E2653)/(SRP!$C$15:$C$19&gt;=E2653),SRP!$D$15:$D$19)*(G2653/100)*(E2653/1000)),IF(C2653="Ready to Drink",SUM(LOOKUP(2,1/(SRP!$B$10:$B$14&lt;=E2653)/(SRP!$C$10:$C$14&gt;=E2653),SRP!$D$10:$D$14)*(G2653/100)*(E2653/1000)),0))))),2)</f>
        <v>20.94</v>
      </c>
    </row>
    <row r="2654" spans="1:11" x14ac:dyDescent="0.35">
      <c r="A2654" s="2">
        <v>33225</v>
      </c>
      <c r="B2654" s="76" t="s">
        <v>2363</v>
      </c>
      <c r="C2654" s="76" t="s">
        <v>287</v>
      </c>
      <c r="D2654" s="76" t="s">
        <v>5266</v>
      </c>
      <c r="E2654" s="76">
        <v>2838</v>
      </c>
      <c r="F2654" s="76">
        <v>4</v>
      </c>
      <c r="G2654" s="77">
        <v>4.5</v>
      </c>
      <c r="H2654" s="76" t="s">
        <v>3380</v>
      </c>
      <c r="I2654" s="77">
        <v>21.5</v>
      </c>
      <c r="J2654" s="2">
        <v>6</v>
      </c>
      <c r="K2654" s="119" cm="1">
        <f t="array" ref="K2654">ROUND(IF(C2654="Beer",SUM(LOOKUP(2,1/(SRP!$B$7:$B$9&lt;=E2654)/(SRP!$C$7:$C$9&gt;=E2654),SRP!$D$7:$D$9)*(G2654/100)*(E2654/1000)),IF(C2654="Spirits",SUM(LOOKUP(2,1/(SRP!$B$2:$B$6&lt;=E2654)/(SRP!$C$2:$C$6&gt;=E2654),SRP!$D$2:$D$6)*(G2654/100)*(E2654/1000)),IF(AND(C2654="Wine",D2654="Fortified Wines"),SUM(LOOKUP(2,1/(SRP!$B$20:$B$23&lt;=E2654)/(SRP!$C$20:$C$23&gt;=E2654),SRP!$D$20:$D$23)*(G2654/100)*(E2654/1000)),IF(C2654="Wine",SUM(LOOKUP(2,1/(SRP!$B$15:$B$19&lt;=E2654)/(SRP!$C$15:$C$19&gt;=E2654),SRP!$D$15:$D$19)*(G2654/100)*(E2654/1000)),IF(C2654="Ready to Drink",SUM(LOOKUP(2,1/(SRP!$B$10:$B$14&lt;=E2654)/(SRP!$C$10:$C$14&gt;=E2654),SRP!$D$10:$D$14)*(G2654/100)*(E2654/1000)),0))))),2)</f>
        <v>8.92</v>
      </c>
    </row>
    <row r="2655" spans="1:11" x14ac:dyDescent="0.35">
      <c r="A2655" s="2">
        <v>33225</v>
      </c>
      <c r="B2655" s="76" t="s">
        <v>2363</v>
      </c>
      <c r="C2655" s="76" t="s">
        <v>287</v>
      </c>
      <c r="D2655" s="76" t="s">
        <v>5266</v>
      </c>
      <c r="E2655" s="76">
        <v>2838</v>
      </c>
      <c r="F2655" s="76">
        <v>4</v>
      </c>
      <c r="G2655" s="77">
        <v>4.5</v>
      </c>
      <c r="H2655" s="76" t="s">
        <v>3380</v>
      </c>
      <c r="I2655" s="77">
        <v>21.5</v>
      </c>
      <c r="J2655" s="2">
        <v>6</v>
      </c>
      <c r="K2655" s="119" cm="1">
        <f t="array" ref="K2655">ROUND(IF(C2655="Beer",SUM(LOOKUP(2,1/(SRP!$B$7:$B$9&lt;=E2655)/(SRP!$C$7:$C$9&gt;=E2655),SRP!$D$7:$D$9)*(G2655/100)*(E2655/1000)),IF(C2655="Spirits",SUM(LOOKUP(2,1/(SRP!$B$2:$B$6&lt;=E2655)/(SRP!$C$2:$C$6&gt;=E2655),SRP!$D$2:$D$6)*(G2655/100)*(E2655/1000)),IF(AND(C2655="Wine",D2655="Fortified Wines"),SUM(LOOKUP(2,1/(SRP!$B$20:$B$23&lt;=E2655)/(SRP!$C$20:$C$23&gt;=E2655),SRP!$D$20:$D$23)*(G2655/100)*(E2655/1000)),IF(C2655="Wine",SUM(LOOKUP(2,1/(SRP!$B$15:$B$19&lt;=E2655)/(SRP!$C$15:$C$19&gt;=E2655),SRP!$D$15:$D$19)*(G2655/100)*(E2655/1000)),IF(C2655="Ready to Drink",SUM(LOOKUP(2,1/(SRP!$B$10:$B$14&lt;=E2655)/(SRP!$C$10:$C$14&gt;=E2655),SRP!$D$10:$D$14)*(G2655/100)*(E2655/1000)),0))))),2)</f>
        <v>8.92</v>
      </c>
    </row>
    <row r="2656" spans="1:11" x14ac:dyDescent="0.35">
      <c r="A2656" s="2">
        <v>33227</v>
      </c>
      <c r="B2656" s="76" t="s">
        <v>2364</v>
      </c>
      <c r="C2656" s="76" t="s">
        <v>287</v>
      </c>
      <c r="D2656" s="76" t="s">
        <v>5266</v>
      </c>
      <c r="E2656" s="76">
        <v>5676</v>
      </c>
      <c r="F2656" s="76">
        <v>2</v>
      </c>
      <c r="G2656" s="77">
        <v>4.5</v>
      </c>
      <c r="H2656" s="76" t="s">
        <v>3380</v>
      </c>
      <c r="I2656" s="77">
        <v>40.5</v>
      </c>
      <c r="J2656" s="2">
        <v>12</v>
      </c>
      <c r="K2656" s="119" cm="1">
        <f t="array" ref="K2656">ROUND(IF(C2656="Beer",SUM(LOOKUP(2,1/(SRP!$B$7:$B$9&lt;=E2656)/(SRP!$C$7:$C$9&gt;=E2656),SRP!$D$7:$D$9)*(G2656/100)*(E2656/1000)),IF(C2656="Spirits",SUM(LOOKUP(2,1/(SRP!$B$2:$B$6&lt;=E2656)/(SRP!$C$2:$C$6&gt;=E2656),SRP!$D$2:$D$6)*(G2656/100)*(E2656/1000)),IF(AND(C2656="Wine",D2656="Fortified Wines"),SUM(LOOKUP(2,1/(SRP!$B$20:$B$23&lt;=E2656)/(SRP!$C$20:$C$23&gt;=E2656),SRP!$D$20:$D$23)*(G2656/100)*(E2656/1000)),IF(C2656="Wine",SUM(LOOKUP(2,1/(SRP!$B$15:$B$19&lt;=E2656)/(SRP!$C$15:$C$19&gt;=E2656),SRP!$D$15:$D$19)*(G2656/100)*(E2656/1000)),IF(C2656="Ready to Drink",SUM(LOOKUP(2,1/(SRP!$B$10:$B$14&lt;=E2656)/(SRP!$C$10:$C$14&gt;=E2656),SRP!$D$10:$D$14)*(G2656/100)*(E2656/1000)),0))))),2)</f>
        <v>17.829999999999998</v>
      </c>
    </row>
    <row r="2657" spans="1:11" x14ac:dyDescent="0.35">
      <c r="A2657" s="2">
        <v>33227</v>
      </c>
      <c r="B2657" s="76" t="s">
        <v>2364</v>
      </c>
      <c r="C2657" s="76" t="s">
        <v>287</v>
      </c>
      <c r="D2657" s="76" t="s">
        <v>5266</v>
      </c>
      <c r="E2657" s="76">
        <v>5676</v>
      </c>
      <c r="F2657" s="76">
        <v>2</v>
      </c>
      <c r="G2657" s="77">
        <v>4.5</v>
      </c>
      <c r="H2657" s="76" t="s">
        <v>3380</v>
      </c>
      <c r="I2657" s="77">
        <v>40.5</v>
      </c>
      <c r="J2657" s="2">
        <v>12</v>
      </c>
      <c r="K2657" s="119" cm="1">
        <f t="array" ref="K2657">ROUND(IF(C2657="Beer",SUM(LOOKUP(2,1/(SRP!$B$7:$B$9&lt;=E2657)/(SRP!$C$7:$C$9&gt;=E2657),SRP!$D$7:$D$9)*(G2657/100)*(E2657/1000)),IF(C2657="Spirits",SUM(LOOKUP(2,1/(SRP!$B$2:$B$6&lt;=E2657)/(SRP!$C$2:$C$6&gt;=E2657),SRP!$D$2:$D$6)*(G2657/100)*(E2657/1000)),IF(AND(C2657="Wine",D2657="Fortified Wines"),SUM(LOOKUP(2,1/(SRP!$B$20:$B$23&lt;=E2657)/(SRP!$C$20:$C$23&gt;=E2657),SRP!$D$20:$D$23)*(G2657/100)*(E2657/1000)),IF(C2657="Wine",SUM(LOOKUP(2,1/(SRP!$B$15:$B$19&lt;=E2657)/(SRP!$C$15:$C$19&gt;=E2657),SRP!$D$15:$D$19)*(G2657/100)*(E2657/1000)),IF(C2657="Ready to Drink",SUM(LOOKUP(2,1/(SRP!$B$10:$B$14&lt;=E2657)/(SRP!$C$10:$C$14&gt;=E2657),SRP!$D$10:$D$14)*(G2657/100)*(E2657/1000)),0))))),2)</f>
        <v>17.829999999999998</v>
      </c>
    </row>
    <row r="2658" spans="1:11" x14ac:dyDescent="0.35">
      <c r="A2658" s="2">
        <v>33228</v>
      </c>
      <c r="B2658" s="76" t="s">
        <v>2365</v>
      </c>
      <c r="C2658" s="76" t="s">
        <v>287</v>
      </c>
      <c r="D2658" s="76" t="s">
        <v>5266</v>
      </c>
      <c r="E2658" s="76">
        <v>11352</v>
      </c>
      <c r="F2658" s="76">
        <v>1</v>
      </c>
      <c r="G2658" s="77">
        <v>4.5</v>
      </c>
      <c r="H2658" s="76" t="s">
        <v>3380</v>
      </c>
      <c r="I2658" s="77">
        <v>76.5</v>
      </c>
      <c r="J2658" s="2">
        <v>24</v>
      </c>
      <c r="K2658" s="119" cm="1">
        <f t="array" ref="K2658">ROUND(IF(C2658="Beer",SUM(LOOKUP(2,1/(SRP!$B$7:$B$9&lt;=E2658)/(SRP!$C$7:$C$9&gt;=E2658),SRP!$D$7:$D$9)*(G2658/100)*(E2658/1000)),IF(C2658="Spirits",SUM(LOOKUP(2,1/(SRP!$B$2:$B$6&lt;=E2658)/(SRP!$C$2:$C$6&gt;=E2658),SRP!$D$2:$D$6)*(G2658/100)*(E2658/1000)),IF(AND(C2658="Wine",D2658="Fortified Wines"),SUM(LOOKUP(2,1/(SRP!$B$20:$B$23&lt;=E2658)/(SRP!$C$20:$C$23&gt;=E2658),SRP!$D$20:$D$23)*(G2658/100)*(E2658/1000)),IF(C2658="Wine",SUM(LOOKUP(2,1/(SRP!$B$15:$B$19&lt;=E2658)/(SRP!$C$15:$C$19&gt;=E2658),SRP!$D$15:$D$19)*(G2658/100)*(E2658/1000)),IF(C2658="Ready to Drink",SUM(LOOKUP(2,1/(SRP!$B$10:$B$14&lt;=E2658)/(SRP!$C$10:$C$14&gt;=E2658),SRP!$D$10:$D$14)*(G2658/100)*(E2658/1000)),0))))),2)</f>
        <v>32.39</v>
      </c>
    </row>
    <row r="2659" spans="1:11" x14ac:dyDescent="0.35">
      <c r="A2659" s="2">
        <v>33228</v>
      </c>
      <c r="B2659" s="76" t="s">
        <v>2365</v>
      </c>
      <c r="C2659" s="76" t="s">
        <v>287</v>
      </c>
      <c r="D2659" s="76" t="s">
        <v>5266</v>
      </c>
      <c r="E2659" s="76">
        <v>11352</v>
      </c>
      <c r="F2659" s="76">
        <v>1</v>
      </c>
      <c r="G2659" s="77">
        <v>4.5</v>
      </c>
      <c r="H2659" s="76" t="s">
        <v>3380</v>
      </c>
      <c r="I2659" s="77">
        <v>76.5</v>
      </c>
      <c r="J2659" s="2">
        <v>24</v>
      </c>
      <c r="K2659" s="119" cm="1">
        <f t="array" ref="K2659">ROUND(IF(C2659="Beer",SUM(LOOKUP(2,1/(SRP!$B$7:$B$9&lt;=E2659)/(SRP!$C$7:$C$9&gt;=E2659),SRP!$D$7:$D$9)*(G2659/100)*(E2659/1000)),IF(C2659="Spirits",SUM(LOOKUP(2,1/(SRP!$B$2:$B$6&lt;=E2659)/(SRP!$C$2:$C$6&gt;=E2659),SRP!$D$2:$D$6)*(G2659/100)*(E2659/1000)),IF(AND(C2659="Wine",D2659="Fortified Wines"),SUM(LOOKUP(2,1/(SRP!$B$20:$B$23&lt;=E2659)/(SRP!$C$20:$C$23&gt;=E2659),SRP!$D$20:$D$23)*(G2659/100)*(E2659/1000)),IF(C2659="Wine",SUM(LOOKUP(2,1/(SRP!$B$15:$B$19&lt;=E2659)/(SRP!$C$15:$C$19&gt;=E2659),SRP!$D$15:$D$19)*(G2659/100)*(E2659/1000)),IF(C2659="Ready to Drink",SUM(LOOKUP(2,1/(SRP!$B$10:$B$14&lt;=E2659)/(SRP!$C$10:$C$14&gt;=E2659),SRP!$D$10:$D$14)*(G2659/100)*(E2659/1000)),0))))),2)</f>
        <v>32.39</v>
      </c>
    </row>
    <row r="2660" spans="1:11" x14ac:dyDescent="0.35">
      <c r="A2660" s="2">
        <v>33233</v>
      </c>
      <c r="B2660" s="76" t="s">
        <v>2410</v>
      </c>
      <c r="C2660" s="76" t="s">
        <v>285</v>
      </c>
      <c r="D2660" s="76" t="s">
        <v>5250</v>
      </c>
      <c r="E2660" s="76">
        <v>750</v>
      </c>
      <c r="F2660" s="76">
        <v>12</v>
      </c>
      <c r="G2660" s="77">
        <v>43</v>
      </c>
      <c r="H2660" s="76" t="s">
        <v>3285</v>
      </c>
      <c r="I2660" s="77">
        <v>38.5</v>
      </c>
      <c r="J2660" s="2">
        <v>1</v>
      </c>
      <c r="K2660" s="119" cm="1">
        <f t="array" ref="K2660">ROUND(IF(C2660="Beer",SUM(LOOKUP(2,1/(SRP!$B$7:$B$9&lt;=E2660)/(SRP!$C$7:$C$9&gt;=E2660),SRP!$D$7:$D$9)*(G2660/100)*(E2660/1000)),IF(C2660="Spirits",SUM(LOOKUP(2,1/(SRP!$B$2:$B$6&lt;=E2660)/(SRP!$C$2:$C$6&gt;=E2660),SRP!$D$2:$D$6)*(G2660/100)*(E2660/1000)),IF(AND(C2660="Wine",D2660="Fortified Wines"),SUM(LOOKUP(2,1/(SRP!$B$20:$B$23&lt;=E2660)/(SRP!$C$20:$C$23&gt;=E2660),SRP!$D$20:$D$23)*(G2660/100)*(E2660/1000)),IF(C2660="Wine",SUM(LOOKUP(2,1/(SRP!$B$15:$B$19&lt;=E2660)/(SRP!$C$15:$C$19&gt;=E2660),SRP!$D$15:$D$19)*(G2660/100)*(E2660/1000)),IF(C2660="Ready to Drink",SUM(LOOKUP(2,1/(SRP!$B$10:$B$14&lt;=E2660)/(SRP!$C$10:$C$14&gt;=E2660),SRP!$D$10:$D$14)*(G2660/100)*(E2660/1000)),0))))),2)</f>
        <v>22.51</v>
      </c>
    </row>
    <row r="2661" spans="1:11" x14ac:dyDescent="0.35">
      <c r="A2661" s="2">
        <v>33235</v>
      </c>
      <c r="B2661" s="76" t="s">
        <v>2366</v>
      </c>
      <c r="C2661" s="76" t="s">
        <v>287</v>
      </c>
      <c r="D2661" s="76" t="s">
        <v>5266</v>
      </c>
      <c r="E2661" s="76">
        <v>2838</v>
      </c>
      <c r="F2661" s="76">
        <v>4</v>
      </c>
      <c r="G2661" s="77">
        <v>5.5</v>
      </c>
      <c r="H2661" s="76" t="s">
        <v>3380</v>
      </c>
      <c r="I2661" s="77">
        <v>22.75</v>
      </c>
      <c r="J2661" s="2">
        <v>6</v>
      </c>
      <c r="K2661" s="119" cm="1">
        <f t="array" ref="K2661">ROUND(IF(C2661="Beer",SUM(LOOKUP(2,1/(SRP!$B$7:$B$9&lt;=E2661)/(SRP!$C$7:$C$9&gt;=E2661),SRP!$D$7:$D$9)*(G2661/100)*(E2661/1000)),IF(C2661="Spirits",SUM(LOOKUP(2,1/(SRP!$B$2:$B$6&lt;=E2661)/(SRP!$C$2:$C$6&gt;=E2661),SRP!$D$2:$D$6)*(G2661/100)*(E2661/1000)),IF(AND(C2661="Wine",D2661="Fortified Wines"),SUM(LOOKUP(2,1/(SRP!$B$20:$B$23&lt;=E2661)/(SRP!$C$20:$C$23&gt;=E2661),SRP!$D$20:$D$23)*(G2661/100)*(E2661/1000)),IF(C2661="Wine",SUM(LOOKUP(2,1/(SRP!$B$15:$B$19&lt;=E2661)/(SRP!$C$15:$C$19&gt;=E2661),SRP!$D$15:$D$19)*(G2661/100)*(E2661/1000)),IF(C2661="Ready to Drink",SUM(LOOKUP(2,1/(SRP!$B$10:$B$14&lt;=E2661)/(SRP!$C$10:$C$14&gt;=E2661),SRP!$D$10:$D$14)*(G2661/100)*(E2661/1000)),0))))),2)</f>
        <v>10.9</v>
      </c>
    </row>
    <row r="2662" spans="1:11" x14ac:dyDescent="0.35">
      <c r="A2662" s="2">
        <v>33235</v>
      </c>
      <c r="B2662" s="76" t="s">
        <v>2366</v>
      </c>
      <c r="C2662" s="76" t="s">
        <v>287</v>
      </c>
      <c r="D2662" s="76" t="s">
        <v>5266</v>
      </c>
      <c r="E2662" s="76">
        <v>2838</v>
      </c>
      <c r="F2662" s="76">
        <v>4</v>
      </c>
      <c r="G2662" s="77">
        <v>5.5</v>
      </c>
      <c r="H2662" s="76" t="s">
        <v>3380</v>
      </c>
      <c r="I2662" s="77">
        <v>22.75</v>
      </c>
      <c r="J2662" s="2">
        <v>6</v>
      </c>
      <c r="K2662" s="119" cm="1">
        <f t="array" ref="K2662">ROUND(IF(C2662="Beer",SUM(LOOKUP(2,1/(SRP!$B$7:$B$9&lt;=E2662)/(SRP!$C$7:$C$9&gt;=E2662),SRP!$D$7:$D$9)*(G2662/100)*(E2662/1000)),IF(C2662="Spirits",SUM(LOOKUP(2,1/(SRP!$B$2:$B$6&lt;=E2662)/(SRP!$C$2:$C$6&gt;=E2662),SRP!$D$2:$D$6)*(G2662/100)*(E2662/1000)),IF(AND(C2662="Wine",D2662="Fortified Wines"),SUM(LOOKUP(2,1/(SRP!$B$20:$B$23&lt;=E2662)/(SRP!$C$20:$C$23&gt;=E2662),SRP!$D$20:$D$23)*(G2662/100)*(E2662/1000)),IF(C2662="Wine",SUM(LOOKUP(2,1/(SRP!$B$15:$B$19&lt;=E2662)/(SRP!$C$15:$C$19&gt;=E2662),SRP!$D$15:$D$19)*(G2662/100)*(E2662/1000)),IF(C2662="Ready to Drink",SUM(LOOKUP(2,1/(SRP!$B$10:$B$14&lt;=E2662)/(SRP!$C$10:$C$14&gt;=E2662),SRP!$D$10:$D$14)*(G2662/100)*(E2662/1000)),0))))),2)</f>
        <v>10.9</v>
      </c>
    </row>
    <row r="2663" spans="1:11" x14ac:dyDescent="0.35">
      <c r="A2663" s="2">
        <v>33236</v>
      </c>
      <c r="B2663" s="76" t="s">
        <v>2367</v>
      </c>
      <c r="C2663" s="76" t="s">
        <v>287</v>
      </c>
      <c r="D2663" s="76" t="s">
        <v>5266</v>
      </c>
      <c r="E2663" s="76">
        <v>5676</v>
      </c>
      <c r="F2663" s="76">
        <v>2</v>
      </c>
      <c r="G2663" s="77">
        <v>5.5</v>
      </c>
      <c r="H2663" s="76" t="s">
        <v>3380</v>
      </c>
      <c r="I2663" s="77">
        <v>43.25</v>
      </c>
      <c r="J2663" s="2">
        <v>12</v>
      </c>
      <c r="K2663" s="119" cm="1">
        <f t="array" ref="K2663">ROUND(IF(C2663="Beer",SUM(LOOKUP(2,1/(SRP!$B$7:$B$9&lt;=E2663)/(SRP!$C$7:$C$9&gt;=E2663),SRP!$D$7:$D$9)*(G2663/100)*(E2663/1000)),IF(C2663="Spirits",SUM(LOOKUP(2,1/(SRP!$B$2:$B$6&lt;=E2663)/(SRP!$C$2:$C$6&gt;=E2663),SRP!$D$2:$D$6)*(G2663/100)*(E2663/1000)),IF(AND(C2663="Wine",D2663="Fortified Wines"),SUM(LOOKUP(2,1/(SRP!$B$20:$B$23&lt;=E2663)/(SRP!$C$20:$C$23&gt;=E2663),SRP!$D$20:$D$23)*(G2663/100)*(E2663/1000)),IF(C2663="Wine",SUM(LOOKUP(2,1/(SRP!$B$15:$B$19&lt;=E2663)/(SRP!$C$15:$C$19&gt;=E2663),SRP!$D$15:$D$19)*(G2663/100)*(E2663/1000)),IF(C2663="Ready to Drink",SUM(LOOKUP(2,1/(SRP!$B$10:$B$14&lt;=E2663)/(SRP!$C$10:$C$14&gt;=E2663),SRP!$D$10:$D$14)*(G2663/100)*(E2663/1000)),0))))),2)</f>
        <v>21.79</v>
      </c>
    </row>
    <row r="2664" spans="1:11" x14ac:dyDescent="0.35">
      <c r="A2664" s="2">
        <v>33236</v>
      </c>
      <c r="B2664" s="76" t="s">
        <v>2367</v>
      </c>
      <c r="C2664" s="76" t="s">
        <v>287</v>
      </c>
      <c r="D2664" s="76" t="s">
        <v>5266</v>
      </c>
      <c r="E2664" s="76">
        <v>5676</v>
      </c>
      <c r="F2664" s="76">
        <v>2</v>
      </c>
      <c r="G2664" s="77">
        <v>5.5</v>
      </c>
      <c r="H2664" s="76" t="s">
        <v>3380</v>
      </c>
      <c r="I2664" s="77">
        <v>43.25</v>
      </c>
      <c r="J2664" s="2">
        <v>12</v>
      </c>
      <c r="K2664" s="119" cm="1">
        <f t="array" ref="K2664">ROUND(IF(C2664="Beer",SUM(LOOKUP(2,1/(SRP!$B$7:$B$9&lt;=E2664)/(SRP!$C$7:$C$9&gt;=E2664),SRP!$D$7:$D$9)*(G2664/100)*(E2664/1000)),IF(C2664="Spirits",SUM(LOOKUP(2,1/(SRP!$B$2:$B$6&lt;=E2664)/(SRP!$C$2:$C$6&gt;=E2664),SRP!$D$2:$D$6)*(G2664/100)*(E2664/1000)),IF(AND(C2664="Wine",D2664="Fortified Wines"),SUM(LOOKUP(2,1/(SRP!$B$20:$B$23&lt;=E2664)/(SRP!$C$20:$C$23&gt;=E2664),SRP!$D$20:$D$23)*(G2664/100)*(E2664/1000)),IF(C2664="Wine",SUM(LOOKUP(2,1/(SRP!$B$15:$B$19&lt;=E2664)/(SRP!$C$15:$C$19&gt;=E2664),SRP!$D$15:$D$19)*(G2664/100)*(E2664/1000)),IF(C2664="Ready to Drink",SUM(LOOKUP(2,1/(SRP!$B$10:$B$14&lt;=E2664)/(SRP!$C$10:$C$14&gt;=E2664),SRP!$D$10:$D$14)*(G2664/100)*(E2664/1000)),0))))),2)</f>
        <v>21.79</v>
      </c>
    </row>
    <row r="2665" spans="1:11" x14ac:dyDescent="0.35">
      <c r="A2665" s="2">
        <v>33242</v>
      </c>
      <c r="B2665" s="76" t="s">
        <v>2368</v>
      </c>
      <c r="C2665" s="76" t="s">
        <v>287</v>
      </c>
      <c r="D2665" s="76" t="s">
        <v>5266</v>
      </c>
      <c r="E2665" s="76">
        <v>11352</v>
      </c>
      <c r="F2665" s="76">
        <v>1</v>
      </c>
      <c r="G2665" s="77">
        <v>5.5</v>
      </c>
      <c r="H2665" s="76" t="s">
        <v>3380</v>
      </c>
      <c r="I2665" s="77">
        <v>81.5</v>
      </c>
      <c r="J2665" s="2">
        <v>24</v>
      </c>
      <c r="K2665" s="119" cm="1">
        <f t="array" ref="K2665">ROUND(IF(C2665="Beer",SUM(LOOKUP(2,1/(SRP!$B$7:$B$9&lt;=E2665)/(SRP!$C$7:$C$9&gt;=E2665),SRP!$D$7:$D$9)*(G2665/100)*(E2665/1000)),IF(C2665="Spirits",SUM(LOOKUP(2,1/(SRP!$B$2:$B$6&lt;=E2665)/(SRP!$C$2:$C$6&gt;=E2665),SRP!$D$2:$D$6)*(G2665/100)*(E2665/1000)),IF(AND(C2665="Wine",D2665="Fortified Wines"),SUM(LOOKUP(2,1/(SRP!$B$20:$B$23&lt;=E2665)/(SRP!$C$20:$C$23&gt;=E2665),SRP!$D$20:$D$23)*(G2665/100)*(E2665/1000)),IF(C2665="Wine",SUM(LOOKUP(2,1/(SRP!$B$15:$B$19&lt;=E2665)/(SRP!$C$15:$C$19&gt;=E2665),SRP!$D$15:$D$19)*(G2665/100)*(E2665/1000)),IF(C2665="Ready to Drink",SUM(LOOKUP(2,1/(SRP!$B$10:$B$14&lt;=E2665)/(SRP!$C$10:$C$14&gt;=E2665),SRP!$D$10:$D$14)*(G2665/100)*(E2665/1000)),0))))),2)</f>
        <v>39.590000000000003</v>
      </c>
    </row>
    <row r="2666" spans="1:11" x14ac:dyDescent="0.35">
      <c r="A2666" s="2">
        <v>33242</v>
      </c>
      <c r="B2666" s="76" t="s">
        <v>2368</v>
      </c>
      <c r="C2666" s="76" t="s">
        <v>287</v>
      </c>
      <c r="D2666" s="76" t="s">
        <v>5266</v>
      </c>
      <c r="E2666" s="76">
        <v>11352</v>
      </c>
      <c r="F2666" s="76">
        <v>1</v>
      </c>
      <c r="G2666" s="77">
        <v>5.5</v>
      </c>
      <c r="H2666" s="76" t="s">
        <v>3380</v>
      </c>
      <c r="I2666" s="77">
        <v>81.5</v>
      </c>
      <c r="J2666" s="2">
        <v>24</v>
      </c>
      <c r="K2666" s="119" cm="1">
        <f t="array" ref="K2666">ROUND(IF(C2666="Beer",SUM(LOOKUP(2,1/(SRP!$B$7:$B$9&lt;=E2666)/(SRP!$C$7:$C$9&gt;=E2666),SRP!$D$7:$D$9)*(G2666/100)*(E2666/1000)),IF(C2666="Spirits",SUM(LOOKUP(2,1/(SRP!$B$2:$B$6&lt;=E2666)/(SRP!$C$2:$C$6&gt;=E2666),SRP!$D$2:$D$6)*(G2666/100)*(E2666/1000)),IF(AND(C2666="Wine",D2666="Fortified Wines"),SUM(LOOKUP(2,1/(SRP!$B$20:$B$23&lt;=E2666)/(SRP!$C$20:$C$23&gt;=E2666),SRP!$D$20:$D$23)*(G2666/100)*(E2666/1000)),IF(C2666="Wine",SUM(LOOKUP(2,1/(SRP!$B$15:$B$19&lt;=E2666)/(SRP!$C$15:$C$19&gt;=E2666),SRP!$D$15:$D$19)*(G2666/100)*(E2666/1000)),IF(C2666="Ready to Drink",SUM(LOOKUP(2,1/(SRP!$B$10:$B$14&lt;=E2666)/(SRP!$C$10:$C$14&gt;=E2666),SRP!$D$10:$D$14)*(G2666/100)*(E2666/1000)),0))))),2)</f>
        <v>39.590000000000003</v>
      </c>
    </row>
    <row r="2667" spans="1:11" x14ac:dyDescent="0.35">
      <c r="A2667" s="2">
        <v>33254</v>
      </c>
      <c r="B2667" s="76" t="s">
        <v>2411</v>
      </c>
      <c r="C2667" s="76" t="s">
        <v>286</v>
      </c>
      <c r="D2667" s="76" t="s">
        <v>5236</v>
      </c>
      <c r="E2667" s="76">
        <v>750</v>
      </c>
      <c r="F2667" s="76">
        <v>12</v>
      </c>
      <c r="G2667" s="77">
        <v>14.5</v>
      </c>
      <c r="H2667" s="76" t="s">
        <v>4851</v>
      </c>
      <c r="I2667" s="77">
        <v>21.87</v>
      </c>
      <c r="J2667" s="2">
        <v>1</v>
      </c>
      <c r="K2667" s="119" cm="1">
        <f t="array" ref="K2667">ROUND(IF(C2667="Beer",SUM(LOOKUP(2,1/(SRP!$B$7:$B$9&lt;=E2667)/(SRP!$C$7:$C$9&gt;=E2667),SRP!$D$7:$D$9)*(G2667/100)*(E2667/1000)),IF(C2667="Spirits",SUM(LOOKUP(2,1/(SRP!$B$2:$B$6&lt;=E2667)/(SRP!$C$2:$C$6&gt;=E2667),SRP!$D$2:$D$6)*(G2667/100)*(E2667/1000)),IF(AND(C2667="Wine",D2667="Fortified Wines"),SUM(LOOKUP(2,1/(SRP!$B$20:$B$23&lt;=E2667)/(SRP!$C$20:$C$23&gt;=E2667),SRP!$D$20:$D$23)*(G2667/100)*(E2667/1000)),IF(C2667="Wine",SUM(LOOKUP(2,1/(SRP!$B$15:$B$19&lt;=E2667)/(SRP!$C$15:$C$19&gt;=E2667),SRP!$D$15:$D$19)*(G2667/100)*(E2667/1000)),IF(C2667="Ready to Drink",SUM(LOOKUP(2,1/(SRP!$B$10:$B$14&lt;=E2667)/(SRP!$C$10:$C$14&gt;=E2667),SRP!$D$10:$D$14)*(G2667/100)*(E2667/1000)),0))))),2)</f>
        <v>7.59</v>
      </c>
    </row>
    <row r="2668" spans="1:11" x14ac:dyDescent="0.35">
      <c r="A2668" s="2">
        <v>33255</v>
      </c>
      <c r="B2668" s="76" t="s">
        <v>3744</v>
      </c>
      <c r="C2668" s="76" t="s">
        <v>285</v>
      </c>
      <c r="D2668" s="76" t="s">
        <v>5262</v>
      </c>
      <c r="E2668" s="76">
        <v>750</v>
      </c>
      <c r="F2668" s="76">
        <v>6</v>
      </c>
      <c r="G2668" s="77">
        <v>40</v>
      </c>
      <c r="H2668" s="76" t="s">
        <v>3289</v>
      </c>
      <c r="I2668" s="77">
        <v>60.79</v>
      </c>
      <c r="J2668" s="2">
        <v>1</v>
      </c>
      <c r="K2668" s="119" cm="1">
        <f t="array" ref="K2668">ROUND(IF(C2668="Beer",SUM(LOOKUP(2,1/(SRP!$B$7:$B$9&lt;=E2668)/(SRP!$C$7:$C$9&gt;=E2668),SRP!$D$7:$D$9)*(G2668/100)*(E2668/1000)),IF(C2668="Spirits",SUM(LOOKUP(2,1/(SRP!$B$2:$B$6&lt;=E2668)/(SRP!$C$2:$C$6&gt;=E2668),SRP!$D$2:$D$6)*(G2668/100)*(E2668/1000)),IF(AND(C2668="Wine",D2668="Fortified Wines"),SUM(LOOKUP(2,1/(SRP!$B$20:$B$23&lt;=E2668)/(SRP!$C$20:$C$23&gt;=E2668),SRP!$D$20:$D$23)*(G2668/100)*(E2668/1000)),IF(C2668="Wine",SUM(LOOKUP(2,1/(SRP!$B$15:$B$19&lt;=E2668)/(SRP!$C$15:$C$19&gt;=E2668),SRP!$D$15:$D$19)*(G2668/100)*(E2668/1000)),IF(C2668="Ready to Drink",SUM(LOOKUP(2,1/(SRP!$B$10:$B$14&lt;=E2668)/(SRP!$C$10:$C$14&gt;=E2668),SRP!$D$10:$D$14)*(G2668/100)*(E2668/1000)),0))))),2)</f>
        <v>20.94</v>
      </c>
    </row>
    <row r="2669" spans="1:11" x14ac:dyDescent="0.35">
      <c r="A2669" s="2">
        <v>33256</v>
      </c>
      <c r="B2669" s="76" t="s">
        <v>5350</v>
      </c>
      <c r="C2669" s="76" t="s">
        <v>286</v>
      </c>
      <c r="D2669" s="76" t="s">
        <v>5253</v>
      </c>
      <c r="E2669" s="76">
        <v>750</v>
      </c>
      <c r="F2669" s="76">
        <v>12</v>
      </c>
      <c r="G2669" s="77">
        <v>12</v>
      </c>
      <c r="H2669" s="76" t="s">
        <v>6700</v>
      </c>
      <c r="I2669" s="77">
        <v>25.75</v>
      </c>
      <c r="J2669" s="2">
        <v>1</v>
      </c>
      <c r="K2669" s="119" cm="1">
        <f t="array" ref="K2669">ROUND(IF(C2669="Beer",SUM(LOOKUP(2,1/(SRP!$B$7:$B$9&lt;=E2669)/(SRP!$C$7:$C$9&gt;=E2669),SRP!$D$7:$D$9)*(G2669/100)*(E2669/1000)),IF(C2669="Spirits",SUM(LOOKUP(2,1/(SRP!$B$2:$B$6&lt;=E2669)/(SRP!$C$2:$C$6&gt;=E2669),SRP!$D$2:$D$6)*(G2669/100)*(E2669/1000)),IF(AND(C2669="Wine",D2669="Fortified Wines"),SUM(LOOKUP(2,1/(SRP!$B$20:$B$23&lt;=E2669)/(SRP!$C$20:$C$23&gt;=E2669),SRP!$D$20:$D$23)*(G2669/100)*(E2669/1000)),IF(C2669="Wine",SUM(LOOKUP(2,1/(SRP!$B$15:$B$19&lt;=E2669)/(SRP!$C$15:$C$19&gt;=E2669),SRP!$D$15:$D$19)*(G2669/100)*(E2669/1000)),IF(C2669="Ready to Drink",SUM(LOOKUP(2,1/(SRP!$B$10:$B$14&lt;=E2669)/(SRP!$C$10:$C$14&gt;=E2669),SRP!$D$10:$D$14)*(G2669/100)*(E2669/1000)),0))))),2)</f>
        <v>6.28</v>
      </c>
    </row>
    <row r="2670" spans="1:11" x14ac:dyDescent="0.35">
      <c r="A2670" s="2">
        <v>33261</v>
      </c>
      <c r="B2670" s="76" t="s">
        <v>2412</v>
      </c>
      <c r="C2670" s="76" t="s">
        <v>286</v>
      </c>
      <c r="D2670" s="76" t="s">
        <v>5258</v>
      </c>
      <c r="E2670" s="76">
        <v>750</v>
      </c>
      <c r="F2670" s="76">
        <v>12</v>
      </c>
      <c r="G2670" s="77">
        <v>6.5</v>
      </c>
      <c r="H2670" s="76" t="s">
        <v>6283</v>
      </c>
      <c r="I2670" s="77">
        <v>12.99</v>
      </c>
      <c r="J2670" s="2">
        <v>1</v>
      </c>
      <c r="K2670" s="119" cm="1">
        <f t="array" ref="K2670">ROUND(IF(C2670="Beer",SUM(LOOKUP(2,1/(SRP!$B$7:$B$9&lt;=E2670)/(SRP!$C$7:$C$9&gt;=E2670),SRP!$D$7:$D$9)*(G2670/100)*(E2670/1000)),IF(C2670="Spirits",SUM(LOOKUP(2,1/(SRP!$B$2:$B$6&lt;=E2670)/(SRP!$C$2:$C$6&gt;=E2670),SRP!$D$2:$D$6)*(G2670/100)*(E2670/1000)),IF(AND(C2670="Wine",D2670="Fortified Wines"),SUM(LOOKUP(2,1/(SRP!$B$20:$B$23&lt;=E2670)/(SRP!$C$20:$C$23&gt;=E2670),SRP!$D$20:$D$23)*(G2670/100)*(E2670/1000)),IF(C2670="Wine",SUM(LOOKUP(2,1/(SRP!$B$15:$B$19&lt;=E2670)/(SRP!$C$15:$C$19&gt;=E2670),SRP!$D$15:$D$19)*(G2670/100)*(E2670/1000)),IF(C2670="Ready to Drink",SUM(LOOKUP(2,1/(SRP!$B$10:$B$14&lt;=E2670)/(SRP!$C$10:$C$14&gt;=E2670),SRP!$D$10:$D$14)*(G2670/100)*(E2670/1000)),0))))),2)</f>
        <v>3.4</v>
      </c>
    </row>
    <row r="2671" spans="1:11" x14ac:dyDescent="0.35">
      <c r="A2671" s="2">
        <v>33262</v>
      </c>
      <c r="B2671" s="76" t="s">
        <v>2369</v>
      </c>
      <c r="C2671" s="76" t="s">
        <v>287</v>
      </c>
      <c r="D2671" s="76" t="s">
        <v>5240</v>
      </c>
      <c r="E2671" s="76">
        <v>2838</v>
      </c>
      <c r="F2671" s="76">
        <v>4</v>
      </c>
      <c r="G2671" s="77">
        <v>6.5</v>
      </c>
      <c r="H2671" s="76" t="s">
        <v>3380</v>
      </c>
      <c r="I2671" s="77">
        <v>23.66</v>
      </c>
      <c r="J2671" s="2">
        <v>6</v>
      </c>
      <c r="K2671" s="119" cm="1">
        <f t="array" ref="K2671">ROUND(IF(C2671="Beer",SUM(LOOKUP(2,1/(SRP!$B$7:$B$9&lt;=E2671)/(SRP!$C$7:$C$9&gt;=E2671),SRP!$D$7:$D$9)*(G2671/100)*(E2671/1000)),IF(C2671="Spirits",SUM(LOOKUP(2,1/(SRP!$B$2:$B$6&lt;=E2671)/(SRP!$C$2:$C$6&gt;=E2671),SRP!$D$2:$D$6)*(G2671/100)*(E2671/1000)),IF(AND(C2671="Wine",D2671="Fortified Wines"),SUM(LOOKUP(2,1/(SRP!$B$20:$B$23&lt;=E2671)/(SRP!$C$20:$C$23&gt;=E2671),SRP!$D$20:$D$23)*(G2671/100)*(E2671/1000)),IF(C2671="Wine",SUM(LOOKUP(2,1/(SRP!$B$15:$B$19&lt;=E2671)/(SRP!$C$15:$C$19&gt;=E2671),SRP!$D$15:$D$19)*(G2671/100)*(E2671/1000)),IF(C2671="Ready to Drink",SUM(LOOKUP(2,1/(SRP!$B$10:$B$14&lt;=E2671)/(SRP!$C$10:$C$14&gt;=E2671),SRP!$D$10:$D$14)*(G2671/100)*(E2671/1000)),0))))),2)</f>
        <v>12.88</v>
      </c>
    </row>
    <row r="2672" spans="1:11" x14ac:dyDescent="0.35">
      <c r="A2672" s="2">
        <v>33262</v>
      </c>
      <c r="B2672" s="76" t="s">
        <v>2369</v>
      </c>
      <c r="C2672" s="76" t="s">
        <v>287</v>
      </c>
      <c r="D2672" s="76" t="s">
        <v>5240</v>
      </c>
      <c r="E2672" s="76">
        <v>2838</v>
      </c>
      <c r="F2672" s="76">
        <v>4</v>
      </c>
      <c r="G2672" s="77">
        <v>6.5</v>
      </c>
      <c r="H2672" s="76" t="s">
        <v>3380</v>
      </c>
      <c r="I2672" s="77">
        <v>23.66</v>
      </c>
      <c r="J2672" s="2">
        <v>6</v>
      </c>
      <c r="K2672" s="119" cm="1">
        <f t="array" ref="K2672">ROUND(IF(C2672="Beer",SUM(LOOKUP(2,1/(SRP!$B$7:$B$9&lt;=E2672)/(SRP!$C$7:$C$9&gt;=E2672),SRP!$D$7:$D$9)*(G2672/100)*(E2672/1000)),IF(C2672="Spirits",SUM(LOOKUP(2,1/(SRP!$B$2:$B$6&lt;=E2672)/(SRP!$C$2:$C$6&gt;=E2672),SRP!$D$2:$D$6)*(G2672/100)*(E2672/1000)),IF(AND(C2672="Wine",D2672="Fortified Wines"),SUM(LOOKUP(2,1/(SRP!$B$20:$B$23&lt;=E2672)/(SRP!$C$20:$C$23&gt;=E2672),SRP!$D$20:$D$23)*(G2672/100)*(E2672/1000)),IF(C2672="Wine",SUM(LOOKUP(2,1/(SRP!$B$15:$B$19&lt;=E2672)/(SRP!$C$15:$C$19&gt;=E2672),SRP!$D$15:$D$19)*(G2672/100)*(E2672/1000)),IF(C2672="Ready to Drink",SUM(LOOKUP(2,1/(SRP!$B$10:$B$14&lt;=E2672)/(SRP!$C$10:$C$14&gt;=E2672),SRP!$D$10:$D$14)*(G2672/100)*(E2672/1000)),0))))),2)</f>
        <v>12.88</v>
      </c>
    </row>
    <row r="2673" spans="1:11" x14ac:dyDescent="0.35">
      <c r="A2673" s="2">
        <v>33275</v>
      </c>
      <c r="B2673" s="76" t="s">
        <v>2370</v>
      </c>
      <c r="C2673" s="76" t="s">
        <v>287</v>
      </c>
      <c r="D2673" s="76" t="s">
        <v>5240</v>
      </c>
      <c r="E2673" s="76">
        <v>11352</v>
      </c>
      <c r="F2673" s="76">
        <v>1</v>
      </c>
      <c r="G2673" s="77">
        <v>6.5</v>
      </c>
      <c r="H2673" s="76" t="s">
        <v>3380</v>
      </c>
      <c r="I2673" s="77">
        <v>79.680000000000007</v>
      </c>
      <c r="J2673" s="2">
        <v>24</v>
      </c>
      <c r="K2673" s="119" cm="1">
        <f t="array" ref="K2673">ROUND(IF(C2673="Beer",SUM(LOOKUP(2,1/(SRP!$B$7:$B$9&lt;=E2673)/(SRP!$C$7:$C$9&gt;=E2673),SRP!$D$7:$D$9)*(G2673/100)*(E2673/1000)),IF(C2673="Spirits",SUM(LOOKUP(2,1/(SRP!$B$2:$B$6&lt;=E2673)/(SRP!$C$2:$C$6&gt;=E2673),SRP!$D$2:$D$6)*(G2673/100)*(E2673/1000)),IF(AND(C2673="Wine",D2673="Fortified Wines"),SUM(LOOKUP(2,1/(SRP!$B$20:$B$23&lt;=E2673)/(SRP!$C$20:$C$23&gt;=E2673),SRP!$D$20:$D$23)*(G2673/100)*(E2673/1000)),IF(C2673="Wine",SUM(LOOKUP(2,1/(SRP!$B$15:$B$19&lt;=E2673)/(SRP!$C$15:$C$19&gt;=E2673),SRP!$D$15:$D$19)*(G2673/100)*(E2673/1000)),IF(C2673="Ready to Drink",SUM(LOOKUP(2,1/(SRP!$B$10:$B$14&lt;=E2673)/(SRP!$C$10:$C$14&gt;=E2673),SRP!$D$10:$D$14)*(G2673/100)*(E2673/1000)),0))))),2)</f>
        <v>46.79</v>
      </c>
    </row>
    <row r="2674" spans="1:11" x14ac:dyDescent="0.35">
      <c r="A2674" s="2">
        <v>33275</v>
      </c>
      <c r="B2674" s="76" t="s">
        <v>2370</v>
      </c>
      <c r="C2674" s="76" t="s">
        <v>287</v>
      </c>
      <c r="D2674" s="76" t="s">
        <v>5240</v>
      </c>
      <c r="E2674" s="76">
        <v>11352</v>
      </c>
      <c r="F2674" s="76">
        <v>1</v>
      </c>
      <c r="G2674" s="77">
        <v>6.5</v>
      </c>
      <c r="H2674" s="76" t="s">
        <v>3380</v>
      </c>
      <c r="I2674" s="77">
        <v>79.680000000000007</v>
      </c>
      <c r="J2674" s="2">
        <v>24</v>
      </c>
      <c r="K2674" s="119" cm="1">
        <f t="array" ref="K2674">ROUND(IF(C2674="Beer",SUM(LOOKUP(2,1/(SRP!$B$7:$B$9&lt;=E2674)/(SRP!$C$7:$C$9&gt;=E2674),SRP!$D$7:$D$9)*(G2674/100)*(E2674/1000)),IF(C2674="Spirits",SUM(LOOKUP(2,1/(SRP!$B$2:$B$6&lt;=E2674)/(SRP!$C$2:$C$6&gt;=E2674),SRP!$D$2:$D$6)*(G2674/100)*(E2674/1000)),IF(AND(C2674="Wine",D2674="Fortified Wines"),SUM(LOOKUP(2,1/(SRP!$B$20:$B$23&lt;=E2674)/(SRP!$C$20:$C$23&gt;=E2674),SRP!$D$20:$D$23)*(G2674/100)*(E2674/1000)),IF(C2674="Wine",SUM(LOOKUP(2,1/(SRP!$B$15:$B$19&lt;=E2674)/(SRP!$C$15:$C$19&gt;=E2674),SRP!$D$15:$D$19)*(G2674/100)*(E2674/1000)),IF(C2674="Ready to Drink",SUM(LOOKUP(2,1/(SRP!$B$10:$B$14&lt;=E2674)/(SRP!$C$10:$C$14&gt;=E2674),SRP!$D$10:$D$14)*(G2674/100)*(E2674/1000)),0))))),2)</f>
        <v>46.79</v>
      </c>
    </row>
    <row r="2675" spans="1:11" x14ac:dyDescent="0.35">
      <c r="A2675" s="2">
        <v>33288</v>
      </c>
      <c r="B2675" s="76" t="s">
        <v>2371</v>
      </c>
      <c r="C2675" s="76" t="s">
        <v>287</v>
      </c>
      <c r="D2675" s="76" t="s">
        <v>5240</v>
      </c>
      <c r="E2675" s="76">
        <v>2838</v>
      </c>
      <c r="F2675" s="76">
        <v>4</v>
      </c>
      <c r="G2675" s="77">
        <v>8</v>
      </c>
      <c r="H2675" s="76" t="s">
        <v>3380</v>
      </c>
      <c r="I2675" s="77">
        <v>24.51</v>
      </c>
      <c r="J2675" s="2">
        <v>6</v>
      </c>
      <c r="K2675" s="119" cm="1">
        <f t="array" ref="K2675">ROUND(IF(C2675="Beer",SUM(LOOKUP(2,1/(SRP!$B$7:$B$9&lt;=E2675)/(SRP!$C$7:$C$9&gt;=E2675),SRP!$D$7:$D$9)*(G2675/100)*(E2675/1000)),IF(C2675="Spirits",SUM(LOOKUP(2,1/(SRP!$B$2:$B$6&lt;=E2675)/(SRP!$C$2:$C$6&gt;=E2675),SRP!$D$2:$D$6)*(G2675/100)*(E2675/1000)),IF(AND(C2675="Wine",D2675="Fortified Wines"),SUM(LOOKUP(2,1/(SRP!$B$20:$B$23&lt;=E2675)/(SRP!$C$20:$C$23&gt;=E2675),SRP!$D$20:$D$23)*(G2675/100)*(E2675/1000)),IF(C2675="Wine",SUM(LOOKUP(2,1/(SRP!$B$15:$B$19&lt;=E2675)/(SRP!$C$15:$C$19&gt;=E2675),SRP!$D$15:$D$19)*(G2675/100)*(E2675/1000)),IF(C2675="Ready to Drink",SUM(LOOKUP(2,1/(SRP!$B$10:$B$14&lt;=E2675)/(SRP!$C$10:$C$14&gt;=E2675),SRP!$D$10:$D$14)*(G2675/100)*(E2675/1000)),0))))),2)</f>
        <v>15.85</v>
      </c>
    </row>
    <row r="2676" spans="1:11" x14ac:dyDescent="0.35">
      <c r="A2676" s="2">
        <v>33288</v>
      </c>
      <c r="B2676" s="76" t="s">
        <v>2371</v>
      </c>
      <c r="C2676" s="76" t="s">
        <v>287</v>
      </c>
      <c r="D2676" s="76" t="s">
        <v>5240</v>
      </c>
      <c r="E2676" s="76">
        <v>2838</v>
      </c>
      <c r="F2676" s="76">
        <v>4</v>
      </c>
      <c r="G2676" s="77">
        <v>8</v>
      </c>
      <c r="H2676" s="76" t="s">
        <v>3380</v>
      </c>
      <c r="I2676" s="77">
        <v>24.51</v>
      </c>
      <c r="J2676" s="2">
        <v>6</v>
      </c>
      <c r="K2676" s="119" cm="1">
        <f t="array" ref="K2676">ROUND(IF(C2676="Beer",SUM(LOOKUP(2,1/(SRP!$B$7:$B$9&lt;=E2676)/(SRP!$C$7:$C$9&gt;=E2676),SRP!$D$7:$D$9)*(G2676/100)*(E2676/1000)),IF(C2676="Spirits",SUM(LOOKUP(2,1/(SRP!$B$2:$B$6&lt;=E2676)/(SRP!$C$2:$C$6&gt;=E2676),SRP!$D$2:$D$6)*(G2676/100)*(E2676/1000)),IF(AND(C2676="Wine",D2676="Fortified Wines"),SUM(LOOKUP(2,1/(SRP!$B$20:$B$23&lt;=E2676)/(SRP!$C$20:$C$23&gt;=E2676),SRP!$D$20:$D$23)*(G2676/100)*(E2676/1000)),IF(C2676="Wine",SUM(LOOKUP(2,1/(SRP!$B$15:$B$19&lt;=E2676)/(SRP!$C$15:$C$19&gt;=E2676),SRP!$D$15:$D$19)*(G2676/100)*(E2676/1000)),IF(C2676="Ready to Drink",SUM(LOOKUP(2,1/(SRP!$B$10:$B$14&lt;=E2676)/(SRP!$C$10:$C$14&gt;=E2676),SRP!$D$10:$D$14)*(G2676/100)*(E2676/1000)),0))))),2)</f>
        <v>15.85</v>
      </c>
    </row>
    <row r="2677" spans="1:11" x14ac:dyDescent="0.35">
      <c r="A2677" s="2">
        <v>33309</v>
      </c>
      <c r="B2677" s="76" t="s">
        <v>2329</v>
      </c>
      <c r="C2677" s="76" t="s">
        <v>287</v>
      </c>
      <c r="D2677" s="76" t="s">
        <v>5240</v>
      </c>
      <c r="E2677" s="76">
        <v>473</v>
      </c>
      <c r="F2677" s="76">
        <v>24</v>
      </c>
      <c r="G2677" s="77">
        <v>7.5</v>
      </c>
      <c r="H2677" s="76" t="s">
        <v>3349</v>
      </c>
      <c r="I2677" s="77">
        <v>4.49</v>
      </c>
      <c r="J2677" s="2">
        <v>1</v>
      </c>
      <c r="K2677" s="119" cm="1">
        <f t="array" ref="K2677">ROUND(IF(C2677="Beer",SUM(LOOKUP(2,1/(SRP!$B$7:$B$9&lt;=E2677)/(SRP!$C$7:$C$9&gt;=E2677),SRP!$D$7:$D$9)*(G2677/100)*(E2677/1000)),IF(C2677="Spirits",SUM(LOOKUP(2,1/(SRP!$B$2:$B$6&lt;=E2677)/(SRP!$C$2:$C$6&gt;=E2677),SRP!$D$2:$D$6)*(G2677/100)*(E2677/1000)),IF(AND(C2677="Wine",D2677="Fortified Wines"),SUM(LOOKUP(2,1/(SRP!$B$20:$B$23&lt;=E2677)/(SRP!$C$20:$C$23&gt;=E2677),SRP!$D$20:$D$23)*(G2677/100)*(E2677/1000)),IF(C2677="Wine",SUM(LOOKUP(2,1/(SRP!$B$15:$B$19&lt;=E2677)/(SRP!$C$15:$C$19&gt;=E2677),SRP!$D$15:$D$19)*(G2677/100)*(E2677/1000)),IF(C2677="Ready to Drink",SUM(LOOKUP(2,1/(SRP!$B$10:$B$14&lt;=E2677)/(SRP!$C$10:$C$14&gt;=E2677),SRP!$D$10:$D$14)*(G2677/100)*(E2677/1000)),0))))),2)</f>
        <v>2.48</v>
      </c>
    </row>
    <row r="2678" spans="1:11" x14ac:dyDescent="0.35">
      <c r="A2678" s="2">
        <v>33309</v>
      </c>
      <c r="B2678" s="76" t="s">
        <v>2329</v>
      </c>
      <c r="C2678" s="76" t="s">
        <v>287</v>
      </c>
      <c r="D2678" s="76" t="s">
        <v>5240</v>
      </c>
      <c r="E2678" s="76">
        <v>473</v>
      </c>
      <c r="F2678" s="76">
        <v>24</v>
      </c>
      <c r="G2678" s="77">
        <v>7.5</v>
      </c>
      <c r="H2678" s="76" t="s">
        <v>3349</v>
      </c>
      <c r="I2678" s="77">
        <v>4.49</v>
      </c>
      <c r="J2678" s="2">
        <v>1</v>
      </c>
      <c r="K2678" s="119" cm="1">
        <f t="array" ref="K2678">ROUND(IF(C2678="Beer",SUM(LOOKUP(2,1/(SRP!$B$7:$B$9&lt;=E2678)/(SRP!$C$7:$C$9&gt;=E2678),SRP!$D$7:$D$9)*(G2678/100)*(E2678/1000)),IF(C2678="Spirits",SUM(LOOKUP(2,1/(SRP!$B$2:$B$6&lt;=E2678)/(SRP!$C$2:$C$6&gt;=E2678),SRP!$D$2:$D$6)*(G2678/100)*(E2678/1000)),IF(AND(C2678="Wine",D2678="Fortified Wines"),SUM(LOOKUP(2,1/(SRP!$B$20:$B$23&lt;=E2678)/(SRP!$C$20:$C$23&gt;=E2678),SRP!$D$20:$D$23)*(G2678/100)*(E2678/1000)),IF(C2678="Wine",SUM(LOOKUP(2,1/(SRP!$B$15:$B$19&lt;=E2678)/(SRP!$C$15:$C$19&gt;=E2678),SRP!$D$15:$D$19)*(G2678/100)*(E2678/1000)),IF(C2678="Ready to Drink",SUM(LOOKUP(2,1/(SRP!$B$10:$B$14&lt;=E2678)/(SRP!$C$10:$C$14&gt;=E2678),SRP!$D$10:$D$14)*(G2678/100)*(E2678/1000)),0))))),2)</f>
        <v>2.48</v>
      </c>
    </row>
    <row r="2679" spans="1:11" x14ac:dyDescent="0.35">
      <c r="A2679" s="2">
        <v>33318</v>
      </c>
      <c r="B2679" s="76" t="s">
        <v>4719</v>
      </c>
      <c r="C2679" s="76" t="s">
        <v>286</v>
      </c>
      <c r="D2679" s="76" t="s">
        <v>5236</v>
      </c>
      <c r="E2679" s="76">
        <v>750</v>
      </c>
      <c r="F2679" s="76">
        <v>12</v>
      </c>
      <c r="G2679" s="77">
        <v>14.9</v>
      </c>
      <c r="H2679" s="76" t="s">
        <v>3300</v>
      </c>
      <c r="I2679" s="77">
        <v>39.99</v>
      </c>
      <c r="J2679" s="2">
        <v>1</v>
      </c>
      <c r="K2679" s="119" cm="1">
        <f t="array" ref="K2679">ROUND(IF(C2679="Beer",SUM(LOOKUP(2,1/(SRP!$B$7:$B$9&lt;=E2679)/(SRP!$C$7:$C$9&gt;=E2679),SRP!$D$7:$D$9)*(G2679/100)*(E2679/1000)),IF(C2679="Spirits",SUM(LOOKUP(2,1/(SRP!$B$2:$B$6&lt;=E2679)/(SRP!$C$2:$C$6&gt;=E2679),SRP!$D$2:$D$6)*(G2679/100)*(E2679/1000)),IF(AND(C2679="Wine",D2679="Fortified Wines"),SUM(LOOKUP(2,1/(SRP!$B$20:$B$23&lt;=E2679)/(SRP!$C$20:$C$23&gt;=E2679),SRP!$D$20:$D$23)*(G2679/100)*(E2679/1000)),IF(C2679="Wine",SUM(LOOKUP(2,1/(SRP!$B$15:$B$19&lt;=E2679)/(SRP!$C$15:$C$19&gt;=E2679),SRP!$D$15:$D$19)*(G2679/100)*(E2679/1000)),IF(C2679="Ready to Drink",SUM(LOOKUP(2,1/(SRP!$B$10:$B$14&lt;=E2679)/(SRP!$C$10:$C$14&gt;=E2679),SRP!$D$10:$D$14)*(G2679/100)*(E2679/1000)),0))))),2)</f>
        <v>7.8</v>
      </c>
    </row>
    <row r="2680" spans="1:11" x14ac:dyDescent="0.35">
      <c r="A2680" s="2">
        <v>33320</v>
      </c>
      <c r="B2680" s="76" t="s">
        <v>2786</v>
      </c>
      <c r="C2680" s="76" t="s">
        <v>286</v>
      </c>
      <c r="D2680" s="76" t="s">
        <v>5247</v>
      </c>
      <c r="E2680" s="76">
        <v>750</v>
      </c>
      <c r="F2680" s="76">
        <v>12</v>
      </c>
      <c r="G2680" s="77">
        <v>15.1</v>
      </c>
      <c r="H2680" s="76" t="s">
        <v>3300</v>
      </c>
      <c r="I2680" s="77">
        <v>59.99</v>
      </c>
      <c r="J2680" s="2">
        <v>1</v>
      </c>
      <c r="K2680" s="119" cm="1">
        <f t="array" ref="K2680">ROUND(IF(C2680="Beer",SUM(LOOKUP(2,1/(SRP!$B$7:$B$9&lt;=E2680)/(SRP!$C$7:$C$9&gt;=E2680),SRP!$D$7:$D$9)*(G2680/100)*(E2680/1000)),IF(C2680="Spirits",SUM(LOOKUP(2,1/(SRP!$B$2:$B$6&lt;=E2680)/(SRP!$C$2:$C$6&gt;=E2680),SRP!$D$2:$D$6)*(G2680/100)*(E2680/1000)),IF(AND(C2680="Wine",D2680="Fortified Wines"),SUM(LOOKUP(2,1/(SRP!$B$20:$B$23&lt;=E2680)/(SRP!$C$20:$C$23&gt;=E2680),SRP!$D$20:$D$23)*(G2680/100)*(E2680/1000)),IF(C2680="Wine",SUM(LOOKUP(2,1/(SRP!$B$15:$B$19&lt;=E2680)/(SRP!$C$15:$C$19&gt;=E2680),SRP!$D$15:$D$19)*(G2680/100)*(E2680/1000)),IF(C2680="Ready to Drink",SUM(LOOKUP(2,1/(SRP!$B$10:$B$14&lt;=E2680)/(SRP!$C$10:$C$14&gt;=E2680),SRP!$D$10:$D$14)*(G2680/100)*(E2680/1000)),0))))),2)</f>
        <v>7.91</v>
      </c>
    </row>
    <row r="2681" spans="1:11" x14ac:dyDescent="0.35">
      <c r="A2681" s="2">
        <v>33340</v>
      </c>
      <c r="B2681" s="76" t="s">
        <v>2416</v>
      </c>
      <c r="C2681" s="76" t="s">
        <v>285</v>
      </c>
      <c r="D2681" s="76" t="s">
        <v>5267</v>
      </c>
      <c r="E2681" s="76">
        <v>750</v>
      </c>
      <c r="F2681" s="76">
        <v>12</v>
      </c>
      <c r="G2681" s="77">
        <v>35</v>
      </c>
      <c r="H2681" s="76" t="s">
        <v>3280</v>
      </c>
      <c r="I2681" s="77">
        <v>47.99</v>
      </c>
      <c r="J2681" s="2">
        <v>1</v>
      </c>
      <c r="K2681" s="119" cm="1">
        <f t="array" ref="K2681">ROUND(IF(C2681="Beer",SUM(LOOKUP(2,1/(SRP!$B$7:$B$9&lt;=E2681)/(SRP!$C$7:$C$9&gt;=E2681),SRP!$D$7:$D$9)*(G2681/100)*(E2681/1000)),IF(C2681="Spirits",SUM(LOOKUP(2,1/(SRP!$B$2:$B$6&lt;=E2681)/(SRP!$C$2:$C$6&gt;=E2681),SRP!$D$2:$D$6)*(G2681/100)*(E2681/1000)),IF(AND(C2681="Wine",D2681="Fortified Wines"),SUM(LOOKUP(2,1/(SRP!$B$20:$B$23&lt;=E2681)/(SRP!$C$20:$C$23&gt;=E2681),SRP!$D$20:$D$23)*(G2681/100)*(E2681/1000)),IF(C2681="Wine",SUM(LOOKUP(2,1/(SRP!$B$15:$B$19&lt;=E2681)/(SRP!$C$15:$C$19&gt;=E2681),SRP!$D$15:$D$19)*(G2681/100)*(E2681/1000)),IF(C2681="Ready to Drink",SUM(LOOKUP(2,1/(SRP!$B$10:$B$14&lt;=E2681)/(SRP!$C$10:$C$14&gt;=E2681),SRP!$D$10:$D$14)*(G2681/100)*(E2681/1000)),0))))),2)</f>
        <v>18.329999999999998</v>
      </c>
    </row>
    <row r="2682" spans="1:11" x14ac:dyDescent="0.35">
      <c r="A2682" s="2">
        <v>33342</v>
      </c>
      <c r="B2682" s="76" t="s">
        <v>2330</v>
      </c>
      <c r="C2682" s="76" t="s">
        <v>287</v>
      </c>
      <c r="D2682" s="76" t="s">
        <v>5266</v>
      </c>
      <c r="E2682" s="76">
        <v>355</v>
      </c>
      <c r="F2682" s="76">
        <v>24</v>
      </c>
      <c r="G2682" s="77">
        <v>5</v>
      </c>
      <c r="H2682" s="76" t="s">
        <v>3349</v>
      </c>
      <c r="I2682" s="77">
        <v>2.75</v>
      </c>
      <c r="J2682" s="2">
        <v>1</v>
      </c>
      <c r="K2682" s="119" cm="1">
        <f t="array" ref="K2682">ROUND(IF(C2682="Beer",SUM(LOOKUP(2,1/(SRP!$B$7:$B$9&lt;=E2682)/(SRP!$C$7:$C$9&gt;=E2682),SRP!$D$7:$D$9)*(G2682/100)*(E2682/1000)),IF(C2682="Spirits",SUM(LOOKUP(2,1/(SRP!$B$2:$B$6&lt;=E2682)/(SRP!$C$2:$C$6&gt;=E2682),SRP!$D$2:$D$6)*(G2682/100)*(E2682/1000)),IF(AND(C2682="Wine",D2682="Fortified Wines"),SUM(LOOKUP(2,1/(SRP!$B$20:$B$23&lt;=E2682)/(SRP!$C$20:$C$23&gt;=E2682),SRP!$D$20:$D$23)*(G2682/100)*(E2682/1000)),IF(C2682="Wine",SUM(LOOKUP(2,1/(SRP!$B$15:$B$19&lt;=E2682)/(SRP!$C$15:$C$19&gt;=E2682),SRP!$D$15:$D$19)*(G2682/100)*(E2682/1000)),IF(C2682="Ready to Drink",SUM(LOOKUP(2,1/(SRP!$B$10:$B$14&lt;=E2682)/(SRP!$C$10:$C$14&gt;=E2682),SRP!$D$10:$D$14)*(G2682/100)*(E2682/1000)),0))))),2)</f>
        <v>1.24</v>
      </c>
    </row>
    <row r="2683" spans="1:11" x14ac:dyDescent="0.35">
      <c r="A2683" s="2">
        <v>33342</v>
      </c>
      <c r="B2683" s="76" t="s">
        <v>2330</v>
      </c>
      <c r="C2683" s="76" t="s">
        <v>287</v>
      </c>
      <c r="D2683" s="76" t="s">
        <v>5266</v>
      </c>
      <c r="E2683" s="76">
        <v>355</v>
      </c>
      <c r="F2683" s="76">
        <v>24</v>
      </c>
      <c r="G2683" s="77">
        <v>5</v>
      </c>
      <c r="H2683" s="76" t="s">
        <v>3349</v>
      </c>
      <c r="I2683" s="77">
        <v>2.75</v>
      </c>
      <c r="J2683" s="2">
        <v>1</v>
      </c>
      <c r="K2683" s="119" cm="1">
        <f t="array" ref="K2683">ROUND(IF(C2683="Beer",SUM(LOOKUP(2,1/(SRP!$B$7:$B$9&lt;=E2683)/(SRP!$C$7:$C$9&gt;=E2683),SRP!$D$7:$D$9)*(G2683/100)*(E2683/1000)),IF(C2683="Spirits",SUM(LOOKUP(2,1/(SRP!$B$2:$B$6&lt;=E2683)/(SRP!$C$2:$C$6&gt;=E2683),SRP!$D$2:$D$6)*(G2683/100)*(E2683/1000)),IF(AND(C2683="Wine",D2683="Fortified Wines"),SUM(LOOKUP(2,1/(SRP!$B$20:$B$23&lt;=E2683)/(SRP!$C$20:$C$23&gt;=E2683),SRP!$D$20:$D$23)*(G2683/100)*(E2683/1000)),IF(C2683="Wine",SUM(LOOKUP(2,1/(SRP!$B$15:$B$19&lt;=E2683)/(SRP!$C$15:$C$19&gt;=E2683),SRP!$D$15:$D$19)*(G2683/100)*(E2683/1000)),IF(C2683="Ready to Drink",SUM(LOOKUP(2,1/(SRP!$B$10:$B$14&lt;=E2683)/(SRP!$C$10:$C$14&gt;=E2683),SRP!$D$10:$D$14)*(G2683/100)*(E2683/1000)),0))))),2)</f>
        <v>1.24</v>
      </c>
    </row>
    <row r="2684" spans="1:11" x14ac:dyDescent="0.35">
      <c r="A2684" s="2">
        <v>33343</v>
      </c>
      <c r="B2684" s="76" t="s">
        <v>294</v>
      </c>
      <c r="C2684" s="76" t="s">
        <v>285</v>
      </c>
      <c r="D2684" s="76" t="s">
        <v>6931</v>
      </c>
      <c r="E2684" s="76">
        <v>750</v>
      </c>
      <c r="F2684" s="76">
        <v>12</v>
      </c>
      <c r="G2684" s="77">
        <v>45</v>
      </c>
      <c r="H2684" s="76" t="s">
        <v>3280</v>
      </c>
      <c r="I2684" s="77">
        <v>31.99</v>
      </c>
      <c r="J2684" s="2">
        <v>1</v>
      </c>
      <c r="K2684" s="119" cm="1">
        <f t="array" ref="K2684">ROUND(IF(C2684="Beer",SUM(LOOKUP(2,1/(SRP!$B$7:$B$9&lt;=E2684)/(SRP!$C$7:$C$9&gt;=E2684),SRP!$D$7:$D$9)*(G2684/100)*(E2684/1000)),IF(C2684="Spirits",SUM(LOOKUP(2,1/(SRP!$B$2:$B$6&lt;=E2684)/(SRP!$C$2:$C$6&gt;=E2684),SRP!$D$2:$D$6)*(G2684/100)*(E2684/1000)),IF(AND(C2684="Wine",D2684="Fortified Wines"),SUM(LOOKUP(2,1/(SRP!$B$20:$B$23&lt;=E2684)/(SRP!$C$20:$C$23&gt;=E2684),SRP!$D$20:$D$23)*(G2684/100)*(E2684/1000)),IF(C2684="Wine",SUM(LOOKUP(2,1/(SRP!$B$15:$B$19&lt;=E2684)/(SRP!$C$15:$C$19&gt;=E2684),SRP!$D$15:$D$19)*(G2684/100)*(E2684/1000)),IF(C2684="Ready to Drink",SUM(LOOKUP(2,1/(SRP!$B$10:$B$14&lt;=E2684)/(SRP!$C$10:$C$14&gt;=E2684),SRP!$D$10:$D$14)*(G2684/100)*(E2684/1000)),0))))),2)</f>
        <v>23.56</v>
      </c>
    </row>
    <row r="2685" spans="1:11" x14ac:dyDescent="0.35">
      <c r="A2685" s="2">
        <v>33344</v>
      </c>
      <c r="B2685" s="76" t="s">
        <v>1130</v>
      </c>
      <c r="C2685" s="76" t="s">
        <v>285</v>
      </c>
      <c r="D2685" s="76" t="s">
        <v>5231</v>
      </c>
      <c r="E2685" s="76">
        <v>1140</v>
      </c>
      <c r="F2685" s="76">
        <v>6</v>
      </c>
      <c r="G2685" s="77">
        <v>40</v>
      </c>
      <c r="H2685" s="76" t="s">
        <v>3285</v>
      </c>
      <c r="I2685" s="77">
        <v>33.99</v>
      </c>
      <c r="J2685" s="2">
        <v>1</v>
      </c>
      <c r="K2685" s="119" cm="1">
        <f t="array" ref="K2685">ROUND(IF(C2685="Beer",SUM(LOOKUP(2,1/(SRP!$B$7:$B$9&lt;=E2685)/(SRP!$C$7:$C$9&gt;=E2685),SRP!$D$7:$D$9)*(G2685/100)*(E2685/1000)),IF(C2685="Spirits",SUM(LOOKUP(2,1/(SRP!$B$2:$B$6&lt;=E2685)/(SRP!$C$2:$C$6&gt;=E2685),SRP!$D$2:$D$6)*(G2685/100)*(E2685/1000)),IF(AND(C2685="Wine",D2685="Fortified Wines"),SUM(LOOKUP(2,1/(SRP!$B$20:$B$23&lt;=E2685)/(SRP!$C$20:$C$23&gt;=E2685),SRP!$D$20:$D$23)*(G2685/100)*(E2685/1000)),IF(C2685="Wine",SUM(LOOKUP(2,1/(SRP!$B$15:$B$19&lt;=E2685)/(SRP!$C$15:$C$19&gt;=E2685),SRP!$D$15:$D$19)*(G2685/100)*(E2685/1000)),IF(C2685="Ready to Drink",SUM(LOOKUP(2,1/(SRP!$B$10:$B$14&lt;=E2685)/(SRP!$C$10:$C$14&gt;=E2685),SRP!$D$10:$D$14)*(G2685/100)*(E2685/1000)),0))))),2)</f>
        <v>31.83</v>
      </c>
    </row>
    <row r="2686" spans="1:11" x14ac:dyDescent="0.35">
      <c r="A2686" s="2">
        <v>33372</v>
      </c>
      <c r="B2686" s="76" t="s">
        <v>2372</v>
      </c>
      <c r="C2686" s="76" t="s">
        <v>287</v>
      </c>
      <c r="D2686" s="76" t="s">
        <v>5240</v>
      </c>
      <c r="E2686" s="76">
        <v>5676</v>
      </c>
      <c r="F2686" s="76">
        <v>2</v>
      </c>
      <c r="G2686" s="77">
        <v>8</v>
      </c>
      <c r="H2686" s="76" t="s">
        <v>3380</v>
      </c>
      <c r="I2686" s="77">
        <v>46.44</v>
      </c>
      <c r="J2686" s="2">
        <v>12</v>
      </c>
      <c r="K2686" s="119" cm="1">
        <f t="array" ref="K2686">ROUND(IF(C2686="Beer",SUM(LOOKUP(2,1/(SRP!$B$7:$B$9&lt;=E2686)/(SRP!$C$7:$C$9&gt;=E2686),SRP!$D$7:$D$9)*(G2686/100)*(E2686/1000)),IF(C2686="Spirits",SUM(LOOKUP(2,1/(SRP!$B$2:$B$6&lt;=E2686)/(SRP!$C$2:$C$6&gt;=E2686),SRP!$D$2:$D$6)*(G2686/100)*(E2686/1000)),IF(AND(C2686="Wine",D2686="Fortified Wines"),SUM(LOOKUP(2,1/(SRP!$B$20:$B$23&lt;=E2686)/(SRP!$C$20:$C$23&gt;=E2686),SRP!$D$20:$D$23)*(G2686/100)*(E2686/1000)),IF(C2686="Wine",SUM(LOOKUP(2,1/(SRP!$B$15:$B$19&lt;=E2686)/(SRP!$C$15:$C$19&gt;=E2686),SRP!$D$15:$D$19)*(G2686/100)*(E2686/1000)),IF(C2686="Ready to Drink",SUM(LOOKUP(2,1/(SRP!$B$10:$B$14&lt;=E2686)/(SRP!$C$10:$C$14&gt;=E2686),SRP!$D$10:$D$14)*(G2686/100)*(E2686/1000)),0))))),2)</f>
        <v>31.7</v>
      </c>
    </row>
    <row r="2687" spans="1:11" x14ac:dyDescent="0.35">
      <c r="A2687" s="2">
        <v>33372</v>
      </c>
      <c r="B2687" s="76" t="s">
        <v>2372</v>
      </c>
      <c r="C2687" s="76" t="s">
        <v>287</v>
      </c>
      <c r="D2687" s="76" t="s">
        <v>5240</v>
      </c>
      <c r="E2687" s="76">
        <v>5676</v>
      </c>
      <c r="F2687" s="76">
        <v>2</v>
      </c>
      <c r="G2687" s="77">
        <v>8</v>
      </c>
      <c r="H2687" s="76" t="s">
        <v>3380</v>
      </c>
      <c r="I2687" s="77">
        <v>46.44</v>
      </c>
      <c r="J2687" s="2">
        <v>12</v>
      </c>
      <c r="K2687" s="119" cm="1">
        <f t="array" ref="K2687">ROUND(IF(C2687="Beer",SUM(LOOKUP(2,1/(SRP!$B$7:$B$9&lt;=E2687)/(SRP!$C$7:$C$9&gt;=E2687),SRP!$D$7:$D$9)*(G2687/100)*(E2687/1000)),IF(C2687="Spirits",SUM(LOOKUP(2,1/(SRP!$B$2:$B$6&lt;=E2687)/(SRP!$C$2:$C$6&gt;=E2687),SRP!$D$2:$D$6)*(G2687/100)*(E2687/1000)),IF(AND(C2687="Wine",D2687="Fortified Wines"),SUM(LOOKUP(2,1/(SRP!$B$20:$B$23&lt;=E2687)/(SRP!$C$20:$C$23&gt;=E2687),SRP!$D$20:$D$23)*(G2687/100)*(E2687/1000)),IF(C2687="Wine",SUM(LOOKUP(2,1/(SRP!$B$15:$B$19&lt;=E2687)/(SRP!$C$15:$C$19&gt;=E2687),SRP!$D$15:$D$19)*(G2687/100)*(E2687/1000)),IF(C2687="Ready to Drink",SUM(LOOKUP(2,1/(SRP!$B$10:$B$14&lt;=E2687)/(SRP!$C$10:$C$14&gt;=E2687),SRP!$D$10:$D$14)*(G2687/100)*(E2687/1000)),0))))),2)</f>
        <v>31.7</v>
      </c>
    </row>
    <row r="2688" spans="1:11" x14ac:dyDescent="0.35">
      <c r="A2688" s="2">
        <v>33373</v>
      </c>
      <c r="B2688" s="76" t="s">
        <v>2217</v>
      </c>
      <c r="C2688" s="76" t="s">
        <v>287</v>
      </c>
      <c r="D2688" s="76" t="s">
        <v>5230</v>
      </c>
      <c r="E2688" s="76">
        <v>473</v>
      </c>
      <c r="F2688" s="76">
        <v>24</v>
      </c>
      <c r="G2688" s="77">
        <v>5.4</v>
      </c>
      <c r="H2688" s="76" t="s">
        <v>3324</v>
      </c>
      <c r="I2688" s="77">
        <v>3.59</v>
      </c>
      <c r="J2688" s="2">
        <v>1</v>
      </c>
      <c r="K2688" s="119" cm="1">
        <f t="array" ref="K2688">ROUND(IF(C2688="Beer",SUM(LOOKUP(2,1/(SRP!$B$7:$B$9&lt;=E2688)/(SRP!$C$7:$C$9&gt;=E2688),SRP!$D$7:$D$9)*(G2688/100)*(E2688/1000)),IF(C2688="Spirits",SUM(LOOKUP(2,1/(SRP!$B$2:$B$6&lt;=E2688)/(SRP!$C$2:$C$6&gt;=E2688),SRP!$D$2:$D$6)*(G2688/100)*(E2688/1000)),IF(AND(C2688="Wine",D2688="Fortified Wines"),SUM(LOOKUP(2,1/(SRP!$B$20:$B$23&lt;=E2688)/(SRP!$C$20:$C$23&gt;=E2688),SRP!$D$20:$D$23)*(G2688/100)*(E2688/1000)),IF(C2688="Wine",SUM(LOOKUP(2,1/(SRP!$B$15:$B$19&lt;=E2688)/(SRP!$C$15:$C$19&gt;=E2688),SRP!$D$15:$D$19)*(G2688/100)*(E2688/1000)),IF(C2688="Ready to Drink",SUM(LOOKUP(2,1/(SRP!$B$10:$B$14&lt;=E2688)/(SRP!$C$10:$C$14&gt;=E2688),SRP!$D$10:$D$14)*(G2688/100)*(E2688/1000)),0))))),2)</f>
        <v>1.78</v>
      </c>
    </row>
    <row r="2689" spans="1:11" x14ac:dyDescent="0.35">
      <c r="A2689" s="2">
        <v>33373</v>
      </c>
      <c r="B2689" s="76" t="s">
        <v>2217</v>
      </c>
      <c r="C2689" s="76" t="s">
        <v>287</v>
      </c>
      <c r="D2689" s="76" t="s">
        <v>5230</v>
      </c>
      <c r="E2689" s="76">
        <v>473</v>
      </c>
      <c r="F2689" s="76">
        <v>24</v>
      </c>
      <c r="G2689" s="77">
        <v>5.4</v>
      </c>
      <c r="H2689" s="76" t="s">
        <v>3324</v>
      </c>
      <c r="I2689" s="77">
        <v>3.59</v>
      </c>
      <c r="J2689" s="2">
        <v>1</v>
      </c>
      <c r="K2689" s="119" cm="1">
        <f t="array" ref="K2689">ROUND(IF(C2689="Beer",SUM(LOOKUP(2,1/(SRP!$B$7:$B$9&lt;=E2689)/(SRP!$C$7:$C$9&gt;=E2689),SRP!$D$7:$D$9)*(G2689/100)*(E2689/1000)),IF(C2689="Spirits",SUM(LOOKUP(2,1/(SRP!$B$2:$B$6&lt;=E2689)/(SRP!$C$2:$C$6&gt;=E2689),SRP!$D$2:$D$6)*(G2689/100)*(E2689/1000)),IF(AND(C2689="Wine",D2689="Fortified Wines"),SUM(LOOKUP(2,1/(SRP!$B$20:$B$23&lt;=E2689)/(SRP!$C$20:$C$23&gt;=E2689),SRP!$D$20:$D$23)*(G2689/100)*(E2689/1000)),IF(C2689="Wine",SUM(LOOKUP(2,1/(SRP!$B$15:$B$19&lt;=E2689)/(SRP!$C$15:$C$19&gt;=E2689),SRP!$D$15:$D$19)*(G2689/100)*(E2689/1000)),IF(C2689="Ready to Drink",SUM(LOOKUP(2,1/(SRP!$B$10:$B$14&lt;=E2689)/(SRP!$C$10:$C$14&gt;=E2689),SRP!$D$10:$D$14)*(G2689/100)*(E2689/1000)),0))))),2)</f>
        <v>1.78</v>
      </c>
    </row>
    <row r="2690" spans="1:11" x14ac:dyDescent="0.35">
      <c r="A2690" s="2">
        <v>33377</v>
      </c>
      <c r="B2690" s="76" t="s">
        <v>2373</v>
      </c>
      <c r="C2690" s="76" t="s">
        <v>287</v>
      </c>
      <c r="D2690" s="76" t="s">
        <v>5266</v>
      </c>
      <c r="E2690" s="76">
        <v>2838</v>
      </c>
      <c r="F2690" s="76">
        <v>4</v>
      </c>
      <c r="G2690" s="77">
        <v>5.5</v>
      </c>
      <c r="H2690" s="76" t="s">
        <v>3380</v>
      </c>
      <c r="I2690" s="77">
        <v>22.5</v>
      </c>
      <c r="J2690" s="2">
        <v>6</v>
      </c>
      <c r="K2690" s="119" cm="1">
        <f t="array" ref="K2690">ROUND(IF(C2690="Beer",SUM(LOOKUP(2,1/(SRP!$B$7:$B$9&lt;=E2690)/(SRP!$C$7:$C$9&gt;=E2690),SRP!$D$7:$D$9)*(G2690/100)*(E2690/1000)),IF(C2690="Spirits",SUM(LOOKUP(2,1/(SRP!$B$2:$B$6&lt;=E2690)/(SRP!$C$2:$C$6&gt;=E2690),SRP!$D$2:$D$6)*(G2690/100)*(E2690/1000)),IF(AND(C2690="Wine",D2690="Fortified Wines"),SUM(LOOKUP(2,1/(SRP!$B$20:$B$23&lt;=E2690)/(SRP!$C$20:$C$23&gt;=E2690),SRP!$D$20:$D$23)*(G2690/100)*(E2690/1000)),IF(C2690="Wine",SUM(LOOKUP(2,1/(SRP!$B$15:$B$19&lt;=E2690)/(SRP!$C$15:$C$19&gt;=E2690),SRP!$D$15:$D$19)*(G2690/100)*(E2690/1000)),IF(C2690="Ready to Drink",SUM(LOOKUP(2,1/(SRP!$B$10:$B$14&lt;=E2690)/(SRP!$C$10:$C$14&gt;=E2690),SRP!$D$10:$D$14)*(G2690/100)*(E2690/1000)),0))))),2)</f>
        <v>10.9</v>
      </c>
    </row>
    <row r="2691" spans="1:11" x14ac:dyDescent="0.35">
      <c r="A2691" s="2">
        <v>33377</v>
      </c>
      <c r="B2691" s="76" t="s">
        <v>2373</v>
      </c>
      <c r="C2691" s="76" t="s">
        <v>287</v>
      </c>
      <c r="D2691" s="76" t="s">
        <v>5266</v>
      </c>
      <c r="E2691" s="76">
        <v>2838</v>
      </c>
      <c r="F2691" s="76">
        <v>4</v>
      </c>
      <c r="G2691" s="77">
        <v>5.5</v>
      </c>
      <c r="H2691" s="76" t="s">
        <v>3380</v>
      </c>
      <c r="I2691" s="77">
        <v>22.5</v>
      </c>
      <c r="J2691" s="2">
        <v>6</v>
      </c>
      <c r="K2691" s="119" cm="1">
        <f t="array" ref="K2691">ROUND(IF(C2691="Beer",SUM(LOOKUP(2,1/(SRP!$B$7:$B$9&lt;=E2691)/(SRP!$C$7:$C$9&gt;=E2691),SRP!$D$7:$D$9)*(G2691/100)*(E2691/1000)),IF(C2691="Spirits",SUM(LOOKUP(2,1/(SRP!$B$2:$B$6&lt;=E2691)/(SRP!$C$2:$C$6&gt;=E2691),SRP!$D$2:$D$6)*(G2691/100)*(E2691/1000)),IF(AND(C2691="Wine",D2691="Fortified Wines"),SUM(LOOKUP(2,1/(SRP!$B$20:$B$23&lt;=E2691)/(SRP!$C$20:$C$23&gt;=E2691),SRP!$D$20:$D$23)*(G2691/100)*(E2691/1000)),IF(C2691="Wine",SUM(LOOKUP(2,1/(SRP!$B$15:$B$19&lt;=E2691)/(SRP!$C$15:$C$19&gt;=E2691),SRP!$D$15:$D$19)*(G2691/100)*(E2691/1000)),IF(C2691="Ready to Drink",SUM(LOOKUP(2,1/(SRP!$B$10:$B$14&lt;=E2691)/(SRP!$C$10:$C$14&gt;=E2691),SRP!$D$10:$D$14)*(G2691/100)*(E2691/1000)),0))))),2)</f>
        <v>10.9</v>
      </c>
    </row>
    <row r="2692" spans="1:11" x14ac:dyDescent="0.35">
      <c r="A2692" s="2">
        <v>33380</v>
      </c>
      <c r="B2692" s="76" t="s">
        <v>2218</v>
      </c>
      <c r="C2692" s="76" t="s">
        <v>287</v>
      </c>
      <c r="D2692" s="76" t="s">
        <v>5230</v>
      </c>
      <c r="E2692" s="76">
        <v>4260</v>
      </c>
      <c r="F2692" s="76">
        <v>1</v>
      </c>
      <c r="G2692" s="77">
        <v>4.2</v>
      </c>
      <c r="H2692" s="76" t="s">
        <v>3324</v>
      </c>
      <c r="I2692" s="77">
        <v>26.49</v>
      </c>
      <c r="J2692" s="2">
        <v>12</v>
      </c>
      <c r="K2692" s="119" cm="1">
        <f t="array" ref="K2692">ROUND(IF(C2692="Beer",SUM(LOOKUP(2,1/(SRP!$B$7:$B$9&lt;=E2692)/(SRP!$C$7:$C$9&gt;=E2692),SRP!$D$7:$D$9)*(G2692/100)*(E2692/1000)),IF(C2692="Spirits",SUM(LOOKUP(2,1/(SRP!$B$2:$B$6&lt;=E2692)/(SRP!$C$2:$C$6&gt;=E2692),SRP!$D$2:$D$6)*(G2692/100)*(E2692/1000)),IF(AND(C2692="Wine",D2692="Fortified Wines"),SUM(LOOKUP(2,1/(SRP!$B$20:$B$23&lt;=E2692)/(SRP!$C$20:$C$23&gt;=E2692),SRP!$D$20:$D$23)*(G2692/100)*(E2692/1000)),IF(C2692="Wine",SUM(LOOKUP(2,1/(SRP!$B$15:$B$19&lt;=E2692)/(SRP!$C$15:$C$19&gt;=E2692),SRP!$D$15:$D$19)*(G2692/100)*(E2692/1000)),IF(C2692="Ready to Drink",SUM(LOOKUP(2,1/(SRP!$B$10:$B$14&lt;=E2692)/(SRP!$C$10:$C$14&gt;=E2692),SRP!$D$10:$D$14)*(G2692/100)*(E2692/1000)),0))))),2)</f>
        <v>12.49</v>
      </c>
    </row>
    <row r="2693" spans="1:11" x14ac:dyDescent="0.35">
      <c r="A2693" s="2">
        <v>33380</v>
      </c>
      <c r="B2693" s="76" t="s">
        <v>2218</v>
      </c>
      <c r="C2693" s="76" t="s">
        <v>287</v>
      </c>
      <c r="D2693" s="76" t="s">
        <v>5230</v>
      </c>
      <c r="E2693" s="76">
        <v>4260</v>
      </c>
      <c r="F2693" s="76">
        <v>1</v>
      </c>
      <c r="G2693" s="77">
        <v>4.2</v>
      </c>
      <c r="H2693" s="76" t="s">
        <v>3324</v>
      </c>
      <c r="I2693" s="77">
        <v>26.49</v>
      </c>
      <c r="J2693" s="2">
        <v>12</v>
      </c>
      <c r="K2693" s="119" cm="1">
        <f t="array" ref="K2693">ROUND(IF(C2693="Beer",SUM(LOOKUP(2,1/(SRP!$B$7:$B$9&lt;=E2693)/(SRP!$C$7:$C$9&gt;=E2693),SRP!$D$7:$D$9)*(G2693/100)*(E2693/1000)),IF(C2693="Spirits",SUM(LOOKUP(2,1/(SRP!$B$2:$B$6&lt;=E2693)/(SRP!$C$2:$C$6&gt;=E2693),SRP!$D$2:$D$6)*(G2693/100)*(E2693/1000)),IF(AND(C2693="Wine",D2693="Fortified Wines"),SUM(LOOKUP(2,1/(SRP!$B$20:$B$23&lt;=E2693)/(SRP!$C$20:$C$23&gt;=E2693),SRP!$D$20:$D$23)*(G2693/100)*(E2693/1000)),IF(C2693="Wine",SUM(LOOKUP(2,1/(SRP!$B$15:$B$19&lt;=E2693)/(SRP!$C$15:$C$19&gt;=E2693),SRP!$D$15:$D$19)*(G2693/100)*(E2693/1000)),IF(C2693="Ready to Drink",SUM(LOOKUP(2,1/(SRP!$B$10:$B$14&lt;=E2693)/(SRP!$C$10:$C$14&gt;=E2693),SRP!$D$10:$D$14)*(G2693/100)*(E2693/1000)),0))))),2)</f>
        <v>12.49</v>
      </c>
    </row>
    <row r="2694" spans="1:11" x14ac:dyDescent="0.35">
      <c r="A2694" s="2">
        <v>33381</v>
      </c>
      <c r="B2694" s="76" t="s">
        <v>2374</v>
      </c>
      <c r="C2694" s="76" t="s">
        <v>287</v>
      </c>
      <c r="D2694" s="76" t="s">
        <v>5266</v>
      </c>
      <c r="E2694" s="76">
        <v>5676</v>
      </c>
      <c r="F2694" s="76">
        <v>2</v>
      </c>
      <c r="G2694" s="77">
        <v>5.5</v>
      </c>
      <c r="H2694" s="76" t="s">
        <v>3380</v>
      </c>
      <c r="I2694" s="77">
        <v>42.5</v>
      </c>
      <c r="J2694" s="2">
        <v>12</v>
      </c>
      <c r="K2694" s="119" cm="1">
        <f t="array" ref="K2694">ROUND(IF(C2694="Beer",SUM(LOOKUP(2,1/(SRP!$B$7:$B$9&lt;=E2694)/(SRP!$C$7:$C$9&gt;=E2694),SRP!$D$7:$D$9)*(G2694/100)*(E2694/1000)),IF(C2694="Spirits",SUM(LOOKUP(2,1/(SRP!$B$2:$B$6&lt;=E2694)/(SRP!$C$2:$C$6&gt;=E2694),SRP!$D$2:$D$6)*(G2694/100)*(E2694/1000)),IF(AND(C2694="Wine",D2694="Fortified Wines"),SUM(LOOKUP(2,1/(SRP!$B$20:$B$23&lt;=E2694)/(SRP!$C$20:$C$23&gt;=E2694),SRP!$D$20:$D$23)*(G2694/100)*(E2694/1000)),IF(C2694="Wine",SUM(LOOKUP(2,1/(SRP!$B$15:$B$19&lt;=E2694)/(SRP!$C$15:$C$19&gt;=E2694),SRP!$D$15:$D$19)*(G2694/100)*(E2694/1000)),IF(C2694="Ready to Drink",SUM(LOOKUP(2,1/(SRP!$B$10:$B$14&lt;=E2694)/(SRP!$C$10:$C$14&gt;=E2694),SRP!$D$10:$D$14)*(G2694/100)*(E2694/1000)),0))))),2)</f>
        <v>21.79</v>
      </c>
    </row>
    <row r="2695" spans="1:11" x14ac:dyDescent="0.35">
      <c r="A2695" s="2">
        <v>33381</v>
      </c>
      <c r="B2695" s="76" t="s">
        <v>2374</v>
      </c>
      <c r="C2695" s="76" t="s">
        <v>287</v>
      </c>
      <c r="D2695" s="76" t="s">
        <v>5266</v>
      </c>
      <c r="E2695" s="76">
        <v>5676</v>
      </c>
      <c r="F2695" s="76">
        <v>2</v>
      </c>
      <c r="G2695" s="77">
        <v>5.5</v>
      </c>
      <c r="H2695" s="76" t="s">
        <v>3380</v>
      </c>
      <c r="I2695" s="77">
        <v>42.5</v>
      </c>
      <c r="J2695" s="2">
        <v>12</v>
      </c>
      <c r="K2695" s="119" cm="1">
        <f t="array" ref="K2695">ROUND(IF(C2695="Beer",SUM(LOOKUP(2,1/(SRP!$B$7:$B$9&lt;=E2695)/(SRP!$C$7:$C$9&gt;=E2695),SRP!$D$7:$D$9)*(G2695/100)*(E2695/1000)),IF(C2695="Spirits",SUM(LOOKUP(2,1/(SRP!$B$2:$B$6&lt;=E2695)/(SRP!$C$2:$C$6&gt;=E2695),SRP!$D$2:$D$6)*(G2695/100)*(E2695/1000)),IF(AND(C2695="Wine",D2695="Fortified Wines"),SUM(LOOKUP(2,1/(SRP!$B$20:$B$23&lt;=E2695)/(SRP!$C$20:$C$23&gt;=E2695),SRP!$D$20:$D$23)*(G2695/100)*(E2695/1000)),IF(C2695="Wine",SUM(LOOKUP(2,1/(SRP!$B$15:$B$19&lt;=E2695)/(SRP!$C$15:$C$19&gt;=E2695),SRP!$D$15:$D$19)*(G2695/100)*(E2695/1000)),IF(C2695="Ready to Drink",SUM(LOOKUP(2,1/(SRP!$B$10:$B$14&lt;=E2695)/(SRP!$C$10:$C$14&gt;=E2695),SRP!$D$10:$D$14)*(G2695/100)*(E2695/1000)),0))))),2)</f>
        <v>21.79</v>
      </c>
    </row>
    <row r="2696" spans="1:11" x14ac:dyDescent="0.35">
      <c r="A2696" s="2">
        <v>33382</v>
      </c>
      <c r="B2696" s="76" t="s">
        <v>2375</v>
      </c>
      <c r="C2696" s="76" t="s">
        <v>287</v>
      </c>
      <c r="D2696" s="76" t="s">
        <v>5266</v>
      </c>
      <c r="E2696" s="76">
        <v>11352</v>
      </c>
      <c r="F2696" s="76">
        <v>1</v>
      </c>
      <c r="G2696" s="77">
        <v>5.5</v>
      </c>
      <c r="H2696" s="76" t="s">
        <v>3380</v>
      </c>
      <c r="I2696" s="77">
        <v>80.5</v>
      </c>
      <c r="J2696" s="2">
        <v>24</v>
      </c>
      <c r="K2696" s="119" cm="1">
        <f t="array" ref="K2696">ROUND(IF(C2696="Beer",SUM(LOOKUP(2,1/(SRP!$B$7:$B$9&lt;=E2696)/(SRP!$C$7:$C$9&gt;=E2696),SRP!$D$7:$D$9)*(G2696/100)*(E2696/1000)),IF(C2696="Spirits",SUM(LOOKUP(2,1/(SRP!$B$2:$B$6&lt;=E2696)/(SRP!$C$2:$C$6&gt;=E2696),SRP!$D$2:$D$6)*(G2696/100)*(E2696/1000)),IF(AND(C2696="Wine",D2696="Fortified Wines"),SUM(LOOKUP(2,1/(SRP!$B$20:$B$23&lt;=E2696)/(SRP!$C$20:$C$23&gt;=E2696),SRP!$D$20:$D$23)*(G2696/100)*(E2696/1000)),IF(C2696="Wine",SUM(LOOKUP(2,1/(SRP!$B$15:$B$19&lt;=E2696)/(SRP!$C$15:$C$19&gt;=E2696),SRP!$D$15:$D$19)*(G2696/100)*(E2696/1000)),IF(C2696="Ready to Drink",SUM(LOOKUP(2,1/(SRP!$B$10:$B$14&lt;=E2696)/(SRP!$C$10:$C$14&gt;=E2696),SRP!$D$10:$D$14)*(G2696/100)*(E2696/1000)),0))))),2)</f>
        <v>39.590000000000003</v>
      </c>
    </row>
    <row r="2697" spans="1:11" x14ac:dyDescent="0.35">
      <c r="A2697" s="2">
        <v>33382</v>
      </c>
      <c r="B2697" s="76" t="s">
        <v>2375</v>
      </c>
      <c r="C2697" s="76" t="s">
        <v>287</v>
      </c>
      <c r="D2697" s="76" t="s">
        <v>5266</v>
      </c>
      <c r="E2697" s="76">
        <v>11352</v>
      </c>
      <c r="F2697" s="76">
        <v>1</v>
      </c>
      <c r="G2697" s="77">
        <v>5.5</v>
      </c>
      <c r="H2697" s="76" t="s">
        <v>3380</v>
      </c>
      <c r="I2697" s="77">
        <v>80.5</v>
      </c>
      <c r="J2697" s="2">
        <v>24</v>
      </c>
      <c r="K2697" s="119" cm="1">
        <f t="array" ref="K2697">ROUND(IF(C2697="Beer",SUM(LOOKUP(2,1/(SRP!$B$7:$B$9&lt;=E2697)/(SRP!$C$7:$C$9&gt;=E2697),SRP!$D$7:$D$9)*(G2697/100)*(E2697/1000)),IF(C2697="Spirits",SUM(LOOKUP(2,1/(SRP!$B$2:$B$6&lt;=E2697)/(SRP!$C$2:$C$6&gt;=E2697),SRP!$D$2:$D$6)*(G2697/100)*(E2697/1000)),IF(AND(C2697="Wine",D2697="Fortified Wines"),SUM(LOOKUP(2,1/(SRP!$B$20:$B$23&lt;=E2697)/(SRP!$C$20:$C$23&gt;=E2697),SRP!$D$20:$D$23)*(G2697/100)*(E2697/1000)),IF(C2697="Wine",SUM(LOOKUP(2,1/(SRP!$B$15:$B$19&lt;=E2697)/(SRP!$C$15:$C$19&gt;=E2697),SRP!$D$15:$D$19)*(G2697/100)*(E2697/1000)),IF(C2697="Ready to Drink",SUM(LOOKUP(2,1/(SRP!$B$10:$B$14&lt;=E2697)/(SRP!$C$10:$C$14&gt;=E2697),SRP!$D$10:$D$14)*(G2697/100)*(E2697/1000)),0))))),2)</f>
        <v>39.590000000000003</v>
      </c>
    </row>
    <row r="2698" spans="1:11" x14ac:dyDescent="0.35">
      <c r="A2698" s="2">
        <v>33383</v>
      </c>
      <c r="B2698" s="76" t="s">
        <v>2219</v>
      </c>
      <c r="C2698" s="76" t="s">
        <v>287</v>
      </c>
      <c r="D2698" s="76" t="s">
        <v>5292</v>
      </c>
      <c r="E2698" s="76">
        <v>4260</v>
      </c>
      <c r="F2698" s="76">
        <v>1</v>
      </c>
      <c r="G2698" s="77">
        <v>4.2</v>
      </c>
      <c r="H2698" s="76" t="s">
        <v>3324</v>
      </c>
      <c r="I2698" s="77">
        <v>26.49</v>
      </c>
      <c r="J2698" s="2">
        <v>12</v>
      </c>
      <c r="K2698" s="119" cm="1">
        <f t="array" ref="K2698">ROUND(IF(C2698="Beer",SUM(LOOKUP(2,1/(SRP!$B$7:$B$9&lt;=E2698)/(SRP!$C$7:$C$9&gt;=E2698),SRP!$D$7:$D$9)*(G2698/100)*(E2698/1000)),IF(C2698="Spirits",SUM(LOOKUP(2,1/(SRP!$B$2:$B$6&lt;=E2698)/(SRP!$C$2:$C$6&gt;=E2698),SRP!$D$2:$D$6)*(G2698/100)*(E2698/1000)),IF(AND(C2698="Wine",D2698="Fortified Wines"),SUM(LOOKUP(2,1/(SRP!$B$20:$B$23&lt;=E2698)/(SRP!$C$20:$C$23&gt;=E2698),SRP!$D$20:$D$23)*(G2698/100)*(E2698/1000)),IF(C2698="Wine",SUM(LOOKUP(2,1/(SRP!$B$15:$B$19&lt;=E2698)/(SRP!$C$15:$C$19&gt;=E2698),SRP!$D$15:$D$19)*(G2698/100)*(E2698/1000)),IF(C2698="Ready to Drink",SUM(LOOKUP(2,1/(SRP!$B$10:$B$14&lt;=E2698)/(SRP!$C$10:$C$14&gt;=E2698),SRP!$D$10:$D$14)*(G2698/100)*(E2698/1000)),0))))),2)</f>
        <v>12.49</v>
      </c>
    </row>
    <row r="2699" spans="1:11" x14ac:dyDescent="0.35">
      <c r="A2699" s="2">
        <v>33383</v>
      </c>
      <c r="B2699" s="76" t="s">
        <v>2219</v>
      </c>
      <c r="C2699" s="76" t="s">
        <v>287</v>
      </c>
      <c r="D2699" s="76" t="s">
        <v>5292</v>
      </c>
      <c r="E2699" s="76">
        <v>4260</v>
      </c>
      <c r="F2699" s="76">
        <v>1</v>
      </c>
      <c r="G2699" s="77">
        <v>4.2</v>
      </c>
      <c r="H2699" s="76" t="s">
        <v>3324</v>
      </c>
      <c r="I2699" s="77">
        <v>26.49</v>
      </c>
      <c r="J2699" s="2">
        <v>12</v>
      </c>
      <c r="K2699" s="119" cm="1">
        <f t="array" ref="K2699">ROUND(IF(C2699="Beer",SUM(LOOKUP(2,1/(SRP!$B$7:$B$9&lt;=E2699)/(SRP!$C$7:$C$9&gt;=E2699),SRP!$D$7:$D$9)*(G2699/100)*(E2699/1000)),IF(C2699="Spirits",SUM(LOOKUP(2,1/(SRP!$B$2:$B$6&lt;=E2699)/(SRP!$C$2:$C$6&gt;=E2699),SRP!$D$2:$D$6)*(G2699/100)*(E2699/1000)),IF(AND(C2699="Wine",D2699="Fortified Wines"),SUM(LOOKUP(2,1/(SRP!$B$20:$B$23&lt;=E2699)/(SRP!$C$20:$C$23&gt;=E2699),SRP!$D$20:$D$23)*(G2699/100)*(E2699/1000)),IF(C2699="Wine",SUM(LOOKUP(2,1/(SRP!$B$15:$B$19&lt;=E2699)/(SRP!$C$15:$C$19&gt;=E2699),SRP!$D$15:$D$19)*(G2699/100)*(E2699/1000)),IF(C2699="Ready to Drink",SUM(LOOKUP(2,1/(SRP!$B$10:$B$14&lt;=E2699)/(SRP!$C$10:$C$14&gt;=E2699),SRP!$D$10:$D$14)*(G2699/100)*(E2699/1000)),0))))),2)</f>
        <v>12.49</v>
      </c>
    </row>
    <row r="2700" spans="1:11" x14ac:dyDescent="0.35">
      <c r="A2700" s="2">
        <v>33384</v>
      </c>
      <c r="B2700" s="76" t="s">
        <v>2376</v>
      </c>
      <c r="C2700" s="76" t="s">
        <v>287</v>
      </c>
      <c r="D2700" s="76" t="s">
        <v>5240</v>
      </c>
      <c r="E2700" s="76">
        <v>5676</v>
      </c>
      <c r="F2700" s="76">
        <v>2</v>
      </c>
      <c r="G2700" s="77">
        <v>6.5</v>
      </c>
      <c r="H2700" s="76" t="s">
        <v>3380</v>
      </c>
      <c r="I2700" s="77">
        <v>44.82</v>
      </c>
      <c r="J2700" s="2">
        <v>12</v>
      </c>
      <c r="K2700" s="119" cm="1">
        <f t="array" ref="K2700">ROUND(IF(C2700="Beer",SUM(LOOKUP(2,1/(SRP!$B$7:$B$9&lt;=E2700)/(SRP!$C$7:$C$9&gt;=E2700),SRP!$D$7:$D$9)*(G2700/100)*(E2700/1000)),IF(C2700="Spirits",SUM(LOOKUP(2,1/(SRP!$B$2:$B$6&lt;=E2700)/(SRP!$C$2:$C$6&gt;=E2700),SRP!$D$2:$D$6)*(G2700/100)*(E2700/1000)),IF(AND(C2700="Wine",D2700="Fortified Wines"),SUM(LOOKUP(2,1/(SRP!$B$20:$B$23&lt;=E2700)/(SRP!$C$20:$C$23&gt;=E2700),SRP!$D$20:$D$23)*(G2700/100)*(E2700/1000)),IF(C2700="Wine",SUM(LOOKUP(2,1/(SRP!$B$15:$B$19&lt;=E2700)/(SRP!$C$15:$C$19&gt;=E2700),SRP!$D$15:$D$19)*(G2700/100)*(E2700/1000)),IF(C2700="Ready to Drink",SUM(LOOKUP(2,1/(SRP!$B$10:$B$14&lt;=E2700)/(SRP!$C$10:$C$14&gt;=E2700),SRP!$D$10:$D$14)*(G2700/100)*(E2700/1000)),0))))),2)</f>
        <v>25.76</v>
      </c>
    </row>
    <row r="2701" spans="1:11" x14ac:dyDescent="0.35">
      <c r="A2701" s="2">
        <v>33384</v>
      </c>
      <c r="B2701" s="76" t="s">
        <v>2376</v>
      </c>
      <c r="C2701" s="76" t="s">
        <v>287</v>
      </c>
      <c r="D2701" s="76" t="s">
        <v>5240</v>
      </c>
      <c r="E2701" s="76">
        <v>5676</v>
      </c>
      <c r="F2701" s="76">
        <v>2</v>
      </c>
      <c r="G2701" s="77">
        <v>6.5</v>
      </c>
      <c r="H2701" s="76" t="s">
        <v>3380</v>
      </c>
      <c r="I2701" s="77">
        <v>44.82</v>
      </c>
      <c r="J2701" s="2">
        <v>12</v>
      </c>
      <c r="K2701" s="119" cm="1">
        <f t="array" ref="K2701">ROUND(IF(C2701="Beer",SUM(LOOKUP(2,1/(SRP!$B$7:$B$9&lt;=E2701)/(SRP!$C$7:$C$9&gt;=E2701),SRP!$D$7:$D$9)*(G2701/100)*(E2701/1000)),IF(C2701="Spirits",SUM(LOOKUP(2,1/(SRP!$B$2:$B$6&lt;=E2701)/(SRP!$C$2:$C$6&gt;=E2701),SRP!$D$2:$D$6)*(G2701/100)*(E2701/1000)),IF(AND(C2701="Wine",D2701="Fortified Wines"),SUM(LOOKUP(2,1/(SRP!$B$20:$B$23&lt;=E2701)/(SRP!$C$20:$C$23&gt;=E2701),SRP!$D$20:$D$23)*(G2701/100)*(E2701/1000)),IF(C2701="Wine",SUM(LOOKUP(2,1/(SRP!$B$15:$B$19&lt;=E2701)/(SRP!$C$15:$C$19&gt;=E2701),SRP!$D$15:$D$19)*(G2701/100)*(E2701/1000)),IF(C2701="Ready to Drink",SUM(LOOKUP(2,1/(SRP!$B$10:$B$14&lt;=E2701)/(SRP!$C$10:$C$14&gt;=E2701),SRP!$D$10:$D$14)*(G2701/100)*(E2701/1000)),0))))),2)</f>
        <v>25.76</v>
      </c>
    </row>
    <row r="2702" spans="1:11" x14ac:dyDescent="0.35">
      <c r="A2702" s="2">
        <v>33385</v>
      </c>
      <c r="B2702" s="76" t="s">
        <v>2377</v>
      </c>
      <c r="C2702" s="76" t="s">
        <v>287</v>
      </c>
      <c r="D2702" s="76" t="s">
        <v>5240</v>
      </c>
      <c r="E2702" s="76">
        <v>11352</v>
      </c>
      <c r="F2702" s="76">
        <v>1</v>
      </c>
      <c r="G2702" s="77">
        <v>8</v>
      </c>
      <c r="H2702" s="76" t="s">
        <v>3380</v>
      </c>
      <c r="I2702" s="77">
        <v>82.56</v>
      </c>
      <c r="J2702" s="2">
        <v>24</v>
      </c>
      <c r="K2702" s="119" cm="1">
        <f t="array" ref="K2702">ROUND(IF(C2702="Beer",SUM(LOOKUP(2,1/(SRP!$B$7:$B$9&lt;=E2702)/(SRP!$C$7:$C$9&gt;=E2702),SRP!$D$7:$D$9)*(G2702/100)*(E2702/1000)),IF(C2702="Spirits",SUM(LOOKUP(2,1/(SRP!$B$2:$B$6&lt;=E2702)/(SRP!$C$2:$C$6&gt;=E2702),SRP!$D$2:$D$6)*(G2702/100)*(E2702/1000)),IF(AND(C2702="Wine",D2702="Fortified Wines"),SUM(LOOKUP(2,1/(SRP!$B$20:$B$23&lt;=E2702)/(SRP!$C$20:$C$23&gt;=E2702),SRP!$D$20:$D$23)*(G2702/100)*(E2702/1000)),IF(C2702="Wine",SUM(LOOKUP(2,1/(SRP!$B$15:$B$19&lt;=E2702)/(SRP!$C$15:$C$19&gt;=E2702),SRP!$D$15:$D$19)*(G2702/100)*(E2702/1000)),IF(C2702="Ready to Drink",SUM(LOOKUP(2,1/(SRP!$B$10:$B$14&lt;=E2702)/(SRP!$C$10:$C$14&gt;=E2702),SRP!$D$10:$D$14)*(G2702/100)*(E2702/1000)),0))))),2)</f>
        <v>57.59</v>
      </c>
    </row>
    <row r="2703" spans="1:11" x14ac:dyDescent="0.35">
      <c r="A2703" s="2">
        <v>33385</v>
      </c>
      <c r="B2703" s="76" t="s">
        <v>2377</v>
      </c>
      <c r="C2703" s="76" t="s">
        <v>287</v>
      </c>
      <c r="D2703" s="76" t="s">
        <v>5240</v>
      </c>
      <c r="E2703" s="76">
        <v>11352</v>
      </c>
      <c r="F2703" s="76">
        <v>1</v>
      </c>
      <c r="G2703" s="77">
        <v>8</v>
      </c>
      <c r="H2703" s="76" t="s">
        <v>3380</v>
      </c>
      <c r="I2703" s="77">
        <v>82.56</v>
      </c>
      <c r="J2703" s="2">
        <v>24</v>
      </c>
      <c r="K2703" s="119" cm="1">
        <f t="array" ref="K2703">ROUND(IF(C2703="Beer",SUM(LOOKUP(2,1/(SRP!$B$7:$B$9&lt;=E2703)/(SRP!$C$7:$C$9&gt;=E2703),SRP!$D$7:$D$9)*(G2703/100)*(E2703/1000)),IF(C2703="Spirits",SUM(LOOKUP(2,1/(SRP!$B$2:$B$6&lt;=E2703)/(SRP!$C$2:$C$6&gt;=E2703),SRP!$D$2:$D$6)*(G2703/100)*(E2703/1000)),IF(AND(C2703="Wine",D2703="Fortified Wines"),SUM(LOOKUP(2,1/(SRP!$B$20:$B$23&lt;=E2703)/(SRP!$C$20:$C$23&gt;=E2703),SRP!$D$20:$D$23)*(G2703/100)*(E2703/1000)),IF(C2703="Wine",SUM(LOOKUP(2,1/(SRP!$B$15:$B$19&lt;=E2703)/(SRP!$C$15:$C$19&gt;=E2703),SRP!$D$15:$D$19)*(G2703/100)*(E2703/1000)),IF(C2703="Ready to Drink",SUM(LOOKUP(2,1/(SRP!$B$10:$B$14&lt;=E2703)/(SRP!$C$10:$C$14&gt;=E2703),SRP!$D$10:$D$14)*(G2703/100)*(E2703/1000)),0))))),2)</f>
        <v>57.59</v>
      </c>
    </row>
    <row r="2704" spans="1:11" x14ac:dyDescent="0.35">
      <c r="A2704" s="2">
        <v>33388</v>
      </c>
      <c r="B2704" s="76" t="s">
        <v>2378</v>
      </c>
      <c r="C2704" s="76" t="s">
        <v>287</v>
      </c>
      <c r="D2704" s="76" t="s">
        <v>5266</v>
      </c>
      <c r="E2704" s="76">
        <v>2838</v>
      </c>
      <c r="F2704" s="76">
        <v>4</v>
      </c>
      <c r="G2704" s="77">
        <v>5</v>
      </c>
      <c r="H2704" s="76" t="s">
        <v>3380</v>
      </c>
      <c r="I2704" s="77">
        <v>21.38</v>
      </c>
      <c r="J2704" s="2">
        <v>6</v>
      </c>
      <c r="K2704" s="119" cm="1">
        <f t="array" ref="K2704">ROUND(IF(C2704="Beer",SUM(LOOKUP(2,1/(SRP!$B$7:$B$9&lt;=E2704)/(SRP!$C$7:$C$9&gt;=E2704),SRP!$D$7:$D$9)*(G2704/100)*(E2704/1000)),IF(C2704="Spirits",SUM(LOOKUP(2,1/(SRP!$B$2:$B$6&lt;=E2704)/(SRP!$C$2:$C$6&gt;=E2704),SRP!$D$2:$D$6)*(G2704/100)*(E2704/1000)),IF(AND(C2704="Wine",D2704="Fortified Wines"),SUM(LOOKUP(2,1/(SRP!$B$20:$B$23&lt;=E2704)/(SRP!$C$20:$C$23&gt;=E2704),SRP!$D$20:$D$23)*(G2704/100)*(E2704/1000)),IF(C2704="Wine",SUM(LOOKUP(2,1/(SRP!$B$15:$B$19&lt;=E2704)/(SRP!$C$15:$C$19&gt;=E2704),SRP!$D$15:$D$19)*(G2704/100)*(E2704/1000)),IF(C2704="Ready to Drink",SUM(LOOKUP(2,1/(SRP!$B$10:$B$14&lt;=E2704)/(SRP!$C$10:$C$14&gt;=E2704),SRP!$D$10:$D$14)*(G2704/100)*(E2704/1000)),0))))),2)</f>
        <v>9.91</v>
      </c>
    </row>
    <row r="2705" spans="1:11" x14ac:dyDescent="0.35">
      <c r="A2705" s="2">
        <v>33388</v>
      </c>
      <c r="B2705" s="76" t="s">
        <v>2378</v>
      </c>
      <c r="C2705" s="76" t="s">
        <v>287</v>
      </c>
      <c r="D2705" s="76" t="s">
        <v>5266</v>
      </c>
      <c r="E2705" s="76">
        <v>2838</v>
      </c>
      <c r="F2705" s="76">
        <v>4</v>
      </c>
      <c r="G2705" s="77">
        <v>5</v>
      </c>
      <c r="H2705" s="76" t="s">
        <v>3380</v>
      </c>
      <c r="I2705" s="77">
        <v>21.38</v>
      </c>
      <c r="J2705" s="2">
        <v>6</v>
      </c>
      <c r="K2705" s="119" cm="1">
        <f t="array" ref="K2705">ROUND(IF(C2705="Beer",SUM(LOOKUP(2,1/(SRP!$B$7:$B$9&lt;=E2705)/(SRP!$C$7:$C$9&gt;=E2705),SRP!$D$7:$D$9)*(G2705/100)*(E2705/1000)),IF(C2705="Spirits",SUM(LOOKUP(2,1/(SRP!$B$2:$B$6&lt;=E2705)/(SRP!$C$2:$C$6&gt;=E2705),SRP!$D$2:$D$6)*(G2705/100)*(E2705/1000)),IF(AND(C2705="Wine",D2705="Fortified Wines"),SUM(LOOKUP(2,1/(SRP!$B$20:$B$23&lt;=E2705)/(SRP!$C$20:$C$23&gt;=E2705),SRP!$D$20:$D$23)*(G2705/100)*(E2705/1000)),IF(C2705="Wine",SUM(LOOKUP(2,1/(SRP!$B$15:$B$19&lt;=E2705)/(SRP!$C$15:$C$19&gt;=E2705),SRP!$D$15:$D$19)*(G2705/100)*(E2705/1000)),IF(C2705="Ready to Drink",SUM(LOOKUP(2,1/(SRP!$B$10:$B$14&lt;=E2705)/(SRP!$C$10:$C$14&gt;=E2705),SRP!$D$10:$D$14)*(G2705/100)*(E2705/1000)),0))))),2)</f>
        <v>9.91</v>
      </c>
    </row>
    <row r="2706" spans="1:11" x14ac:dyDescent="0.35">
      <c r="A2706" s="2">
        <v>33390</v>
      </c>
      <c r="B2706" s="76" t="s">
        <v>2379</v>
      </c>
      <c r="C2706" s="76" t="s">
        <v>287</v>
      </c>
      <c r="D2706" s="76" t="s">
        <v>5266</v>
      </c>
      <c r="E2706" s="76">
        <v>5676</v>
      </c>
      <c r="F2706" s="76">
        <v>2</v>
      </c>
      <c r="G2706" s="77">
        <v>5</v>
      </c>
      <c r="H2706" s="76" t="s">
        <v>3380</v>
      </c>
      <c r="I2706" s="77">
        <v>40.5</v>
      </c>
      <c r="J2706" s="2">
        <v>12</v>
      </c>
      <c r="K2706" s="119" cm="1">
        <f t="array" ref="K2706">ROUND(IF(C2706="Beer",SUM(LOOKUP(2,1/(SRP!$B$7:$B$9&lt;=E2706)/(SRP!$C$7:$C$9&gt;=E2706),SRP!$D$7:$D$9)*(G2706/100)*(E2706/1000)),IF(C2706="Spirits",SUM(LOOKUP(2,1/(SRP!$B$2:$B$6&lt;=E2706)/(SRP!$C$2:$C$6&gt;=E2706),SRP!$D$2:$D$6)*(G2706/100)*(E2706/1000)),IF(AND(C2706="Wine",D2706="Fortified Wines"),SUM(LOOKUP(2,1/(SRP!$B$20:$B$23&lt;=E2706)/(SRP!$C$20:$C$23&gt;=E2706),SRP!$D$20:$D$23)*(G2706/100)*(E2706/1000)),IF(C2706="Wine",SUM(LOOKUP(2,1/(SRP!$B$15:$B$19&lt;=E2706)/(SRP!$C$15:$C$19&gt;=E2706),SRP!$D$15:$D$19)*(G2706/100)*(E2706/1000)),IF(C2706="Ready to Drink",SUM(LOOKUP(2,1/(SRP!$B$10:$B$14&lt;=E2706)/(SRP!$C$10:$C$14&gt;=E2706),SRP!$D$10:$D$14)*(G2706/100)*(E2706/1000)),0))))),2)</f>
        <v>19.809999999999999</v>
      </c>
    </row>
    <row r="2707" spans="1:11" x14ac:dyDescent="0.35">
      <c r="A2707" s="2">
        <v>33390</v>
      </c>
      <c r="B2707" s="76" t="s">
        <v>2379</v>
      </c>
      <c r="C2707" s="76" t="s">
        <v>287</v>
      </c>
      <c r="D2707" s="76" t="s">
        <v>5266</v>
      </c>
      <c r="E2707" s="76">
        <v>5676</v>
      </c>
      <c r="F2707" s="76">
        <v>2</v>
      </c>
      <c r="G2707" s="77">
        <v>5</v>
      </c>
      <c r="H2707" s="76" t="s">
        <v>3380</v>
      </c>
      <c r="I2707" s="77">
        <v>40.5</v>
      </c>
      <c r="J2707" s="2">
        <v>12</v>
      </c>
      <c r="K2707" s="119" cm="1">
        <f t="array" ref="K2707">ROUND(IF(C2707="Beer",SUM(LOOKUP(2,1/(SRP!$B$7:$B$9&lt;=E2707)/(SRP!$C$7:$C$9&gt;=E2707),SRP!$D$7:$D$9)*(G2707/100)*(E2707/1000)),IF(C2707="Spirits",SUM(LOOKUP(2,1/(SRP!$B$2:$B$6&lt;=E2707)/(SRP!$C$2:$C$6&gt;=E2707),SRP!$D$2:$D$6)*(G2707/100)*(E2707/1000)),IF(AND(C2707="Wine",D2707="Fortified Wines"),SUM(LOOKUP(2,1/(SRP!$B$20:$B$23&lt;=E2707)/(SRP!$C$20:$C$23&gt;=E2707),SRP!$D$20:$D$23)*(G2707/100)*(E2707/1000)),IF(C2707="Wine",SUM(LOOKUP(2,1/(SRP!$B$15:$B$19&lt;=E2707)/(SRP!$C$15:$C$19&gt;=E2707),SRP!$D$15:$D$19)*(G2707/100)*(E2707/1000)),IF(C2707="Ready to Drink",SUM(LOOKUP(2,1/(SRP!$B$10:$B$14&lt;=E2707)/(SRP!$C$10:$C$14&gt;=E2707),SRP!$D$10:$D$14)*(G2707/100)*(E2707/1000)),0))))),2)</f>
        <v>19.809999999999999</v>
      </c>
    </row>
    <row r="2708" spans="1:11" x14ac:dyDescent="0.35">
      <c r="A2708" s="2">
        <v>33392</v>
      </c>
      <c r="B2708" s="76" t="s">
        <v>2380</v>
      </c>
      <c r="C2708" s="76" t="s">
        <v>287</v>
      </c>
      <c r="D2708" s="76" t="s">
        <v>5266</v>
      </c>
      <c r="E2708" s="76">
        <v>11352</v>
      </c>
      <c r="F2708" s="76">
        <v>1</v>
      </c>
      <c r="G2708" s="77">
        <v>5</v>
      </c>
      <c r="H2708" s="76" t="s">
        <v>3380</v>
      </c>
      <c r="I2708" s="77">
        <v>72</v>
      </c>
      <c r="J2708" s="2">
        <v>24</v>
      </c>
      <c r="K2708" s="119" cm="1">
        <f t="array" ref="K2708">ROUND(IF(C2708="Beer",SUM(LOOKUP(2,1/(SRP!$B$7:$B$9&lt;=E2708)/(SRP!$C$7:$C$9&gt;=E2708),SRP!$D$7:$D$9)*(G2708/100)*(E2708/1000)),IF(C2708="Spirits",SUM(LOOKUP(2,1/(SRP!$B$2:$B$6&lt;=E2708)/(SRP!$C$2:$C$6&gt;=E2708),SRP!$D$2:$D$6)*(G2708/100)*(E2708/1000)),IF(AND(C2708="Wine",D2708="Fortified Wines"),SUM(LOOKUP(2,1/(SRP!$B$20:$B$23&lt;=E2708)/(SRP!$C$20:$C$23&gt;=E2708),SRP!$D$20:$D$23)*(G2708/100)*(E2708/1000)),IF(C2708="Wine",SUM(LOOKUP(2,1/(SRP!$B$15:$B$19&lt;=E2708)/(SRP!$C$15:$C$19&gt;=E2708),SRP!$D$15:$D$19)*(G2708/100)*(E2708/1000)),IF(C2708="Ready to Drink",SUM(LOOKUP(2,1/(SRP!$B$10:$B$14&lt;=E2708)/(SRP!$C$10:$C$14&gt;=E2708),SRP!$D$10:$D$14)*(G2708/100)*(E2708/1000)),0))))),2)</f>
        <v>35.99</v>
      </c>
    </row>
    <row r="2709" spans="1:11" x14ac:dyDescent="0.35">
      <c r="A2709" s="2">
        <v>33392</v>
      </c>
      <c r="B2709" s="76" t="s">
        <v>2380</v>
      </c>
      <c r="C2709" s="76" t="s">
        <v>287</v>
      </c>
      <c r="D2709" s="76" t="s">
        <v>5266</v>
      </c>
      <c r="E2709" s="76">
        <v>11352</v>
      </c>
      <c r="F2709" s="76">
        <v>1</v>
      </c>
      <c r="G2709" s="77">
        <v>5</v>
      </c>
      <c r="H2709" s="76" t="s">
        <v>3380</v>
      </c>
      <c r="I2709" s="77">
        <v>72</v>
      </c>
      <c r="J2709" s="2">
        <v>24</v>
      </c>
      <c r="K2709" s="119" cm="1">
        <f t="array" ref="K2709">ROUND(IF(C2709="Beer",SUM(LOOKUP(2,1/(SRP!$B$7:$B$9&lt;=E2709)/(SRP!$C$7:$C$9&gt;=E2709),SRP!$D$7:$D$9)*(G2709/100)*(E2709/1000)),IF(C2709="Spirits",SUM(LOOKUP(2,1/(SRP!$B$2:$B$6&lt;=E2709)/(SRP!$C$2:$C$6&gt;=E2709),SRP!$D$2:$D$6)*(G2709/100)*(E2709/1000)),IF(AND(C2709="Wine",D2709="Fortified Wines"),SUM(LOOKUP(2,1/(SRP!$B$20:$B$23&lt;=E2709)/(SRP!$C$20:$C$23&gt;=E2709),SRP!$D$20:$D$23)*(G2709/100)*(E2709/1000)),IF(C2709="Wine",SUM(LOOKUP(2,1/(SRP!$B$15:$B$19&lt;=E2709)/(SRP!$C$15:$C$19&gt;=E2709),SRP!$D$15:$D$19)*(G2709/100)*(E2709/1000)),IF(C2709="Ready to Drink",SUM(LOOKUP(2,1/(SRP!$B$10:$B$14&lt;=E2709)/(SRP!$C$10:$C$14&gt;=E2709),SRP!$D$10:$D$14)*(G2709/100)*(E2709/1000)),0))))),2)</f>
        <v>35.99</v>
      </c>
    </row>
    <row r="2710" spans="1:11" x14ac:dyDescent="0.35">
      <c r="A2710" s="2">
        <v>33398</v>
      </c>
      <c r="B2710" s="76" t="s">
        <v>2417</v>
      </c>
      <c r="C2710" s="76" t="s">
        <v>5938</v>
      </c>
      <c r="D2710" s="76" t="s">
        <v>5279</v>
      </c>
      <c r="E2710" s="76">
        <v>2130</v>
      </c>
      <c r="F2710" s="76">
        <v>4</v>
      </c>
      <c r="G2710" s="77">
        <v>5</v>
      </c>
      <c r="H2710" s="76" t="s">
        <v>3379</v>
      </c>
      <c r="I2710" s="77">
        <v>16.989999999999998</v>
      </c>
      <c r="J2710" s="2">
        <v>6</v>
      </c>
      <c r="K2710" s="119" cm="1">
        <f t="array" ref="K2710">ROUND(IF(C2710="Beer",SUM(LOOKUP(2,1/(SRP!$B$7:$B$9&lt;=E2710)/(SRP!$C$7:$C$9&gt;=E2710),SRP!$D$7:$D$9)*(G2710/100)*(E2710/1000)),IF(C2710="Spirits",SUM(LOOKUP(2,1/(SRP!$B$2:$B$6&lt;=E2710)/(SRP!$C$2:$C$6&gt;=E2710),SRP!$D$2:$D$6)*(G2710/100)*(E2710/1000)),IF(AND(C2710="Wine",D2710="Fortified Wines"),SUM(LOOKUP(2,1/(SRP!$B$20:$B$23&lt;=E2710)/(SRP!$C$20:$C$23&gt;=E2710),SRP!$D$20:$D$23)*(G2710/100)*(E2710/1000)),IF(C2710="Wine",SUM(LOOKUP(2,1/(SRP!$B$15:$B$19&lt;=E2710)/(SRP!$C$15:$C$19&gt;=E2710),SRP!$D$15:$D$19)*(G2710/100)*(E2710/1000)),IF(C2710="Ready to Drink",SUM(LOOKUP(2,1/(SRP!$B$10:$B$14&lt;=E2710)/(SRP!$C$10:$C$14&gt;=E2710),SRP!$D$10:$D$14)*(G2710/100)*(E2710/1000)),0))))),2)</f>
        <v>7.43</v>
      </c>
    </row>
    <row r="2711" spans="1:11" x14ac:dyDescent="0.35">
      <c r="A2711" s="2">
        <v>33401</v>
      </c>
      <c r="B2711" s="76" t="s">
        <v>2557</v>
      </c>
      <c r="C2711" s="76" t="s">
        <v>5938</v>
      </c>
      <c r="D2711" s="76" t="s">
        <v>5308</v>
      </c>
      <c r="E2711" s="76">
        <v>473</v>
      </c>
      <c r="F2711" s="76">
        <v>24</v>
      </c>
      <c r="G2711" s="77">
        <v>4.5</v>
      </c>
      <c r="H2711" s="76" t="s">
        <v>3326</v>
      </c>
      <c r="I2711" s="77">
        <v>4.1900000000000004</v>
      </c>
      <c r="J2711" s="2">
        <v>1</v>
      </c>
      <c r="K2711" s="119" cm="1">
        <f t="array" ref="K2711">ROUND(IF(C2711="Beer",SUM(LOOKUP(2,1/(SRP!$B$7:$B$9&lt;=E2711)/(SRP!$C$7:$C$9&gt;=E2711),SRP!$D$7:$D$9)*(G2711/100)*(E2711/1000)),IF(C2711="Spirits",SUM(LOOKUP(2,1/(SRP!$B$2:$B$6&lt;=E2711)/(SRP!$C$2:$C$6&gt;=E2711),SRP!$D$2:$D$6)*(G2711/100)*(E2711/1000)),IF(AND(C2711="Wine",D2711="Fortified Wines"),SUM(LOOKUP(2,1/(SRP!$B$20:$B$23&lt;=E2711)/(SRP!$C$20:$C$23&gt;=E2711),SRP!$D$20:$D$23)*(G2711/100)*(E2711/1000)),IF(C2711="Wine",SUM(LOOKUP(2,1/(SRP!$B$15:$B$19&lt;=E2711)/(SRP!$C$15:$C$19&gt;=E2711),SRP!$D$15:$D$19)*(G2711/100)*(E2711/1000)),IF(C2711="Ready to Drink",SUM(LOOKUP(2,1/(SRP!$B$10:$B$14&lt;=E2711)/(SRP!$C$10:$C$14&gt;=E2711),SRP!$D$10:$D$14)*(G2711/100)*(E2711/1000)),0))))),2)</f>
        <v>1.57</v>
      </c>
    </row>
    <row r="2712" spans="1:11" x14ac:dyDescent="0.35">
      <c r="A2712" s="2">
        <v>33401</v>
      </c>
      <c r="B2712" s="76" t="s">
        <v>2557</v>
      </c>
      <c r="C2712" s="76" t="s">
        <v>5938</v>
      </c>
      <c r="D2712" s="76" t="s">
        <v>5308</v>
      </c>
      <c r="E2712" s="76">
        <v>473</v>
      </c>
      <c r="F2712" s="76">
        <v>24</v>
      </c>
      <c r="G2712" s="77">
        <v>4.5</v>
      </c>
      <c r="H2712" s="76" t="s">
        <v>3326</v>
      </c>
      <c r="I2712" s="77">
        <v>4.1900000000000004</v>
      </c>
      <c r="J2712" s="2">
        <v>1</v>
      </c>
      <c r="K2712" s="119" cm="1">
        <f t="array" ref="K2712">ROUND(IF(C2712="Beer",SUM(LOOKUP(2,1/(SRP!$B$7:$B$9&lt;=E2712)/(SRP!$C$7:$C$9&gt;=E2712),SRP!$D$7:$D$9)*(G2712/100)*(E2712/1000)),IF(C2712="Spirits",SUM(LOOKUP(2,1/(SRP!$B$2:$B$6&lt;=E2712)/(SRP!$C$2:$C$6&gt;=E2712),SRP!$D$2:$D$6)*(G2712/100)*(E2712/1000)),IF(AND(C2712="Wine",D2712="Fortified Wines"),SUM(LOOKUP(2,1/(SRP!$B$20:$B$23&lt;=E2712)/(SRP!$C$20:$C$23&gt;=E2712),SRP!$D$20:$D$23)*(G2712/100)*(E2712/1000)),IF(C2712="Wine",SUM(LOOKUP(2,1/(SRP!$B$15:$B$19&lt;=E2712)/(SRP!$C$15:$C$19&gt;=E2712),SRP!$D$15:$D$19)*(G2712/100)*(E2712/1000)),IF(C2712="Ready to Drink",SUM(LOOKUP(2,1/(SRP!$B$10:$B$14&lt;=E2712)/(SRP!$C$10:$C$14&gt;=E2712),SRP!$D$10:$D$14)*(G2712/100)*(E2712/1000)),0))))),2)</f>
        <v>1.57</v>
      </c>
    </row>
    <row r="2713" spans="1:11" x14ac:dyDescent="0.35">
      <c r="A2713" s="2">
        <v>33403</v>
      </c>
      <c r="B2713" s="76" t="s">
        <v>2174</v>
      </c>
      <c r="C2713" s="76" t="s">
        <v>287</v>
      </c>
      <c r="D2713" s="76" t="s">
        <v>5240</v>
      </c>
      <c r="E2713" s="76">
        <v>473</v>
      </c>
      <c r="F2713" s="76">
        <v>24</v>
      </c>
      <c r="G2713" s="77">
        <v>7</v>
      </c>
      <c r="H2713" s="76" t="s">
        <v>3391</v>
      </c>
      <c r="I2713" s="77">
        <v>4.5</v>
      </c>
      <c r="J2713" s="2">
        <v>1</v>
      </c>
      <c r="K2713" s="119" cm="1">
        <f t="array" ref="K2713">ROUND(IF(C2713="Beer",SUM(LOOKUP(2,1/(SRP!$B$7:$B$9&lt;=E2713)/(SRP!$C$7:$C$9&gt;=E2713),SRP!$D$7:$D$9)*(G2713/100)*(E2713/1000)),IF(C2713="Spirits",SUM(LOOKUP(2,1/(SRP!$B$2:$B$6&lt;=E2713)/(SRP!$C$2:$C$6&gt;=E2713),SRP!$D$2:$D$6)*(G2713/100)*(E2713/1000)),IF(AND(C2713="Wine",D2713="Fortified Wines"),SUM(LOOKUP(2,1/(SRP!$B$20:$B$23&lt;=E2713)/(SRP!$C$20:$C$23&gt;=E2713),SRP!$D$20:$D$23)*(G2713/100)*(E2713/1000)),IF(C2713="Wine",SUM(LOOKUP(2,1/(SRP!$B$15:$B$19&lt;=E2713)/(SRP!$C$15:$C$19&gt;=E2713),SRP!$D$15:$D$19)*(G2713/100)*(E2713/1000)),IF(C2713="Ready to Drink",SUM(LOOKUP(2,1/(SRP!$B$10:$B$14&lt;=E2713)/(SRP!$C$10:$C$14&gt;=E2713),SRP!$D$10:$D$14)*(G2713/100)*(E2713/1000)),0))))),2)</f>
        <v>2.31</v>
      </c>
    </row>
    <row r="2714" spans="1:11" x14ac:dyDescent="0.35">
      <c r="A2714" s="2">
        <v>33403</v>
      </c>
      <c r="B2714" s="76" t="s">
        <v>2174</v>
      </c>
      <c r="C2714" s="76" t="s">
        <v>287</v>
      </c>
      <c r="D2714" s="76" t="s">
        <v>5240</v>
      </c>
      <c r="E2714" s="76">
        <v>473</v>
      </c>
      <c r="F2714" s="76">
        <v>24</v>
      </c>
      <c r="G2714" s="77">
        <v>7</v>
      </c>
      <c r="H2714" s="76" t="s">
        <v>3391</v>
      </c>
      <c r="I2714" s="77">
        <v>4.5</v>
      </c>
      <c r="J2714" s="2">
        <v>1</v>
      </c>
      <c r="K2714" s="119" cm="1">
        <f t="array" ref="K2714">ROUND(IF(C2714="Beer",SUM(LOOKUP(2,1/(SRP!$B$7:$B$9&lt;=E2714)/(SRP!$C$7:$C$9&gt;=E2714),SRP!$D$7:$D$9)*(G2714/100)*(E2714/1000)),IF(C2714="Spirits",SUM(LOOKUP(2,1/(SRP!$B$2:$B$6&lt;=E2714)/(SRP!$C$2:$C$6&gt;=E2714),SRP!$D$2:$D$6)*(G2714/100)*(E2714/1000)),IF(AND(C2714="Wine",D2714="Fortified Wines"),SUM(LOOKUP(2,1/(SRP!$B$20:$B$23&lt;=E2714)/(SRP!$C$20:$C$23&gt;=E2714),SRP!$D$20:$D$23)*(G2714/100)*(E2714/1000)),IF(C2714="Wine",SUM(LOOKUP(2,1/(SRP!$B$15:$B$19&lt;=E2714)/(SRP!$C$15:$C$19&gt;=E2714),SRP!$D$15:$D$19)*(G2714/100)*(E2714/1000)),IF(C2714="Ready to Drink",SUM(LOOKUP(2,1/(SRP!$B$10:$B$14&lt;=E2714)/(SRP!$C$10:$C$14&gt;=E2714),SRP!$D$10:$D$14)*(G2714/100)*(E2714/1000)),0))))),2)</f>
        <v>2.31</v>
      </c>
    </row>
    <row r="2715" spans="1:11" x14ac:dyDescent="0.35">
      <c r="A2715" s="2">
        <v>33408</v>
      </c>
      <c r="B2715" s="76" t="s">
        <v>2418</v>
      </c>
      <c r="C2715" s="76" t="s">
        <v>287</v>
      </c>
      <c r="D2715" s="76" t="s">
        <v>5266</v>
      </c>
      <c r="E2715" s="76">
        <v>8520</v>
      </c>
      <c r="F2715" s="76">
        <v>1</v>
      </c>
      <c r="G2715" s="77">
        <v>5</v>
      </c>
      <c r="H2715" s="76" t="s">
        <v>3354</v>
      </c>
      <c r="I2715" s="77">
        <v>36.799999999999997</v>
      </c>
      <c r="J2715" s="2">
        <v>24</v>
      </c>
      <c r="K2715" s="119" cm="1">
        <f t="array" ref="K2715">ROUND(IF(C2715="Beer",SUM(LOOKUP(2,1/(SRP!$B$7:$B$9&lt;=E2715)/(SRP!$C$7:$C$9&gt;=E2715),SRP!$D$7:$D$9)*(G2715/100)*(E2715/1000)),IF(C2715="Spirits",SUM(LOOKUP(2,1/(SRP!$B$2:$B$6&lt;=E2715)/(SRP!$C$2:$C$6&gt;=E2715),SRP!$D$2:$D$6)*(G2715/100)*(E2715/1000)),IF(AND(C2715="Wine",D2715="Fortified Wines"),SUM(LOOKUP(2,1/(SRP!$B$20:$B$23&lt;=E2715)/(SRP!$C$20:$C$23&gt;=E2715),SRP!$D$20:$D$23)*(G2715/100)*(E2715/1000)),IF(C2715="Wine",SUM(LOOKUP(2,1/(SRP!$B$15:$B$19&lt;=E2715)/(SRP!$C$15:$C$19&gt;=E2715),SRP!$D$15:$D$19)*(G2715/100)*(E2715/1000)),IF(C2715="Ready to Drink",SUM(LOOKUP(2,1/(SRP!$B$10:$B$14&lt;=E2715)/(SRP!$C$10:$C$14&gt;=E2715),SRP!$D$10:$D$14)*(G2715/100)*(E2715/1000)),0))))),2)</f>
        <v>29.74</v>
      </c>
    </row>
    <row r="2716" spans="1:11" x14ac:dyDescent="0.35">
      <c r="A2716" s="2">
        <v>33408</v>
      </c>
      <c r="B2716" s="76" t="s">
        <v>2418</v>
      </c>
      <c r="C2716" s="76" t="s">
        <v>287</v>
      </c>
      <c r="D2716" s="76" t="s">
        <v>5266</v>
      </c>
      <c r="E2716" s="76">
        <v>8520</v>
      </c>
      <c r="F2716" s="76">
        <v>1</v>
      </c>
      <c r="G2716" s="77">
        <v>5</v>
      </c>
      <c r="H2716" s="76" t="s">
        <v>3354</v>
      </c>
      <c r="I2716" s="77">
        <v>36.799999999999997</v>
      </c>
      <c r="J2716" s="2">
        <v>24</v>
      </c>
      <c r="K2716" s="119" cm="1">
        <f t="array" ref="K2716">ROUND(IF(C2716="Beer",SUM(LOOKUP(2,1/(SRP!$B$7:$B$9&lt;=E2716)/(SRP!$C$7:$C$9&gt;=E2716),SRP!$D$7:$D$9)*(G2716/100)*(E2716/1000)),IF(C2716="Spirits",SUM(LOOKUP(2,1/(SRP!$B$2:$B$6&lt;=E2716)/(SRP!$C$2:$C$6&gt;=E2716),SRP!$D$2:$D$6)*(G2716/100)*(E2716/1000)),IF(AND(C2716="Wine",D2716="Fortified Wines"),SUM(LOOKUP(2,1/(SRP!$B$20:$B$23&lt;=E2716)/(SRP!$C$20:$C$23&gt;=E2716),SRP!$D$20:$D$23)*(G2716/100)*(E2716/1000)),IF(C2716="Wine",SUM(LOOKUP(2,1/(SRP!$B$15:$B$19&lt;=E2716)/(SRP!$C$15:$C$19&gt;=E2716),SRP!$D$15:$D$19)*(G2716/100)*(E2716/1000)),IF(C2716="Ready to Drink",SUM(LOOKUP(2,1/(SRP!$B$10:$B$14&lt;=E2716)/(SRP!$C$10:$C$14&gt;=E2716),SRP!$D$10:$D$14)*(G2716/100)*(E2716/1000)),0))))),2)</f>
        <v>29.74</v>
      </c>
    </row>
    <row r="2717" spans="1:11" x14ac:dyDescent="0.35">
      <c r="A2717" s="2">
        <v>33409</v>
      </c>
      <c r="B2717" s="76" t="s">
        <v>2419</v>
      </c>
      <c r="C2717" s="76" t="s">
        <v>287</v>
      </c>
      <c r="D2717" s="76" t="s">
        <v>5266</v>
      </c>
      <c r="E2717" s="76">
        <v>11352</v>
      </c>
      <c r="F2717" s="76">
        <v>1</v>
      </c>
      <c r="G2717" s="77">
        <v>5</v>
      </c>
      <c r="H2717" s="76" t="s">
        <v>3354</v>
      </c>
      <c r="I2717" s="77">
        <v>43.79</v>
      </c>
      <c r="J2717" s="2">
        <v>24</v>
      </c>
      <c r="K2717" s="119" cm="1">
        <f t="array" ref="K2717">ROUND(IF(C2717="Beer",SUM(LOOKUP(2,1/(SRP!$B$7:$B$9&lt;=E2717)/(SRP!$C$7:$C$9&gt;=E2717),SRP!$D$7:$D$9)*(G2717/100)*(E2717/1000)),IF(C2717="Spirits",SUM(LOOKUP(2,1/(SRP!$B$2:$B$6&lt;=E2717)/(SRP!$C$2:$C$6&gt;=E2717),SRP!$D$2:$D$6)*(G2717/100)*(E2717/1000)),IF(AND(C2717="Wine",D2717="Fortified Wines"),SUM(LOOKUP(2,1/(SRP!$B$20:$B$23&lt;=E2717)/(SRP!$C$20:$C$23&gt;=E2717),SRP!$D$20:$D$23)*(G2717/100)*(E2717/1000)),IF(C2717="Wine",SUM(LOOKUP(2,1/(SRP!$B$15:$B$19&lt;=E2717)/(SRP!$C$15:$C$19&gt;=E2717),SRP!$D$15:$D$19)*(G2717/100)*(E2717/1000)),IF(C2717="Ready to Drink",SUM(LOOKUP(2,1/(SRP!$B$10:$B$14&lt;=E2717)/(SRP!$C$10:$C$14&gt;=E2717),SRP!$D$10:$D$14)*(G2717/100)*(E2717/1000)),0))))),2)</f>
        <v>35.99</v>
      </c>
    </row>
    <row r="2718" spans="1:11" x14ac:dyDescent="0.35">
      <c r="A2718" s="2">
        <v>33409</v>
      </c>
      <c r="B2718" s="76" t="s">
        <v>2419</v>
      </c>
      <c r="C2718" s="76" t="s">
        <v>287</v>
      </c>
      <c r="D2718" s="76" t="s">
        <v>5266</v>
      </c>
      <c r="E2718" s="76">
        <v>11352</v>
      </c>
      <c r="F2718" s="76">
        <v>1</v>
      </c>
      <c r="G2718" s="77">
        <v>5</v>
      </c>
      <c r="H2718" s="76" t="s">
        <v>3354</v>
      </c>
      <c r="I2718" s="77">
        <v>43.79</v>
      </c>
      <c r="J2718" s="2">
        <v>24</v>
      </c>
      <c r="K2718" s="119" cm="1">
        <f t="array" ref="K2718">ROUND(IF(C2718="Beer",SUM(LOOKUP(2,1/(SRP!$B$7:$B$9&lt;=E2718)/(SRP!$C$7:$C$9&gt;=E2718),SRP!$D$7:$D$9)*(G2718/100)*(E2718/1000)),IF(C2718="Spirits",SUM(LOOKUP(2,1/(SRP!$B$2:$B$6&lt;=E2718)/(SRP!$C$2:$C$6&gt;=E2718),SRP!$D$2:$D$6)*(G2718/100)*(E2718/1000)),IF(AND(C2718="Wine",D2718="Fortified Wines"),SUM(LOOKUP(2,1/(SRP!$B$20:$B$23&lt;=E2718)/(SRP!$C$20:$C$23&gt;=E2718),SRP!$D$20:$D$23)*(G2718/100)*(E2718/1000)),IF(C2718="Wine",SUM(LOOKUP(2,1/(SRP!$B$15:$B$19&lt;=E2718)/(SRP!$C$15:$C$19&gt;=E2718),SRP!$D$15:$D$19)*(G2718/100)*(E2718/1000)),IF(C2718="Ready to Drink",SUM(LOOKUP(2,1/(SRP!$B$10:$B$14&lt;=E2718)/(SRP!$C$10:$C$14&gt;=E2718),SRP!$D$10:$D$14)*(G2718/100)*(E2718/1000)),0))))),2)</f>
        <v>35.99</v>
      </c>
    </row>
    <row r="2719" spans="1:11" x14ac:dyDescent="0.35">
      <c r="A2719" s="2">
        <v>33410</v>
      </c>
      <c r="B2719" s="76" t="s">
        <v>2420</v>
      </c>
      <c r="C2719" s="76" t="s">
        <v>287</v>
      </c>
      <c r="D2719" s="76" t="s">
        <v>5266</v>
      </c>
      <c r="E2719" s="76">
        <v>11352</v>
      </c>
      <c r="F2719" s="76">
        <v>1</v>
      </c>
      <c r="G2719" s="77">
        <v>5</v>
      </c>
      <c r="H2719" s="76" t="s">
        <v>3354</v>
      </c>
      <c r="I2719" s="77">
        <v>43.79</v>
      </c>
      <c r="J2719" s="2">
        <v>24</v>
      </c>
      <c r="K2719" s="119" cm="1">
        <f t="array" ref="K2719">ROUND(IF(C2719="Beer",SUM(LOOKUP(2,1/(SRP!$B$7:$B$9&lt;=E2719)/(SRP!$C$7:$C$9&gt;=E2719),SRP!$D$7:$D$9)*(G2719/100)*(E2719/1000)),IF(C2719="Spirits",SUM(LOOKUP(2,1/(SRP!$B$2:$B$6&lt;=E2719)/(SRP!$C$2:$C$6&gt;=E2719),SRP!$D$2:$D$6)*(G2719/100)*(E2719/1000)),IF(AND(C2719="Wine",D2719="Fortified Wines"),SUM(LOOKUP(2,1/(SRP!$B$20:$B$23&lt;=E2719)/(SRP!$C$20:$C$23&gt;=E2719),SRP!$D$20:$D$23)*(G2719/100)*(E2719/1000)),IF(C2719="Wine",SUM(LOOKUP(2,1/(SRP!$B$15:$B$19&lt;=E2719)/(SRP!$C$15:$C$19&gt;=E2719),SRP!$D$15:$D$19)*(G2719/100)*(E2719/1000)),IF(C2719="Ready to Drink",SUM(LOOKUP(2,1/(SRP!$B$10:$B$14&lt;=E2719)/(SRP!$C$10:$C$14&gt;=E2719),SRP!$D$10:$D$14)*(G2719/100)*(E2719/1000)),0))))),2)</f>
        <v>35.99</v>
      </c>
    </row>
    <row r="2720" spans="1:11" x14ac:dyDescent="0.35">
      <c r="A2720" s="2">
        <v>33410</v>
      </c>
      <c r="B2720" s="76" t="s">
        <v>2420</v>
      </c>
      <c r="C2720" s="76" t="s">
        <v>287</v>
      </c>
      <c r="D2720" s="76" t="s">
        <v>5266</v>
      </c>
      <c r="E2720" s="76">
        <v>11352</v>
      </c>
      <c r="F2720" s="76">
        <v>1</v>
      </c>
      <c r="G2720" s="77">
        <v>5</v>
      </c>
      <c r="H2720" s="76" t="s">
        <v>3354</v>
      </c>
      <c r="I2720" s="77">
        <v>43.79</v>
      </c>
      <c r="J2720" s="2">
        <v>24</v>
      </c>
      <c r="K2720" s="119" cm="1">
        <f t="array" ref="K2720">ROUND(IF(C2720="Beer",SUM(LOOKUP(2,1/(SRP!$B$7:$B$9&lt;=E2720)/(SRP!$C$7:$C$9&gt;=E2720),SRP!$D$7:$D$9)*(G2720/100)*(E2720/1000)),IF(C2720="Spirits",SUM(LOOKUP(2,1/(SRP!$B$2:$B$6&lt;=E2720)/(SRP!$C$2:$C$6&gt;=E2720),SRP!$D$2:$D$6)*(G2720/100)*(E2720/1000)),IF(AND(C2720="Wine",D2720="Fortified Wines"),SUM(LOOKUP(2,1/(SRP!$B$20:$B$23&lt;=E2720)/(SRP!$C$20:$C$23&gt;=E2720),SRP!$D$20:$D$23)*(G2720/100)*(E2720/1000)),IF(C2720="Wine",SUM(LOOKUP(2,1/(SRP!$B$15:$B$19&lt;=E2720)/(SRP!$C$15:$C$19&gt;=E2720),SRP!$D$15:$D$19)*(G2720/100)*(E2720/1000)),IF(C2720="Ready to Drink",SUM(LOOKUP(2,1/(SRP!$B$10:$B$14&lt;=E2720)/(SRP!$C$10:$C$14&gt;=E2720),SRP!$D$10:$D$14)*(G2720/100)*(E2720/1000)),0))))),2)</f>
        <v>35.99</v>
      </c>
    </row>
    <row r="2721" spans="1:11" x14ac:dyDescent="0.35">
      <c r="A2721" s="2">
        <v>33411</v>
      </c>
      <c r="B2721" s="76" t="s">
        <v>2421</v>
      </c>
      <c r="C2721" s="76" t="s">
        <v>287</v>
      </c>
      <c r="D2721" s="76" t="s">
        <v>5240</v>
      </c>
      <c r="E2721" s="76">
        <v>11352</v>
      </c>
      <c r="F2721" s="76">
        <v>1</v>
      </c>
      <c r="G2721" s="77">
        <v>6.9</v>
      </c>
      <c r="H2721" s="76" t="s">
        <v>3354</v>
      </c>
      <c r="I2721" s="77">
        <v>62</v>
      </c>
      <c r="J2721" s="2">
        <v>24</v>
      </c>
      <c r="K2721" s="119" cm="1">
        <f t="array" ref="K2721">ROUND(IF(C2721="Beer",SUM(LOOKUP(2,1/(SRP!$B$7:$B$9&lt;=E2721)/(SRP!$C$7:$C$9&gt;=E2721),SRP!$D$7:$D$9)*(G2721/100)*(E2721/1000)),IF(C2721="Spirits",SUM(LOOKUP(2,1/(SRP!$B$2:$B$6&lt;=E2721)/(SRP!$C$2:$C$6&gt;=E2721),SRP!$D$2:$D$6)*(G2721/100)*(E2721/1000)),IF(AND(C2721="Wine",D2721="Fortified Wines"),SUM(LOOKUP(2,1/(SRP!$B$20:$B$23&lt;=E2721)/(SRP!$C$20:$C$23&gt;=E2721),SRP!$D$20:$D$23)*(G2721/100)*(E2721/1000)),IF(C2721="Wine",SUM(LOOKUP(2,1/(SRP!$B$15:$B$19&lt;=E2721)/(SRP!$C$15:$C$19&gt;=E2721),SRP!$D$15:$D$19)*(G2721/100)*(E2721/1000)),IF(C2721="Ready to Drink",SUM(LOOKUP(2,1/(SRP!$B$10:$B$14&lt;=E2721)/(SRP!$C$10:$C$14&gt;=E2721),SRP!$D$10:$D$14)*(G2721/100)*(E2721/1000)),0))))),2)</f>
        <v>49.67</v>
      </c>
    </row>
    <row r="2722" spans="1:11" x14ac:dyDescent="0.35">
      <c r="A2722" s="2">
        <v>33411</v>
      </c>
      <c r="B2722" s="76" t="s">
        <v>2421</v>
      </c>
      <c r="C2722" s="76" t="s">
        <v>287</v>
      </c>
      <c r="D2722" s="76" t="s">
        <v>5240</v>
      </c>
      <c r="E2722" s="76">
        <v>11352</v>
      </c>
      <c r="F2722" s="76">
        <v>1</v>
      </c>
      <c r="G2722" s="77">
        <v>6.9</v>
      </c>
      <c r="H2722" s="76" t="s">
        <v>3354</v>
      </c>
      <c r="I2722" s="77">
        <v>62</v>
      </c>
      <c r="J2722" s="2">
        <v>24</v>
      </c>
      <c r="K2722" s="119" cm="1">
        <f t="array" ref="K2722">ROUND(IF(C2722="Beer",SUM(LOOKUP(2,1/(SRP!$B$7:$B$9&lt;=E2722)/(SRP!$C$7:$C$9&gt;=E2722),SRP!$D$7:$D$9)*(G2722/100)*(E2722/1000)),IF(C2722="Spirits",SUM(LOOKUP(2,1/(SRP!$B$2:$B$6&lt;=E2722)/(SRP!$C$2:$C$6&gt;=E2722),SRP!$D$2:$D$6)*(G2722/100)*(E2722/1000)),IF(AND(C2722="Wine",D2722="Fortified Wines"),SUM(LOOKUP(2,1/(SRP!$B$20:$B$23&lt;=E2722)/(SRP!$C$20:$C$23&gt;=E2722),SRP!$D$20:$D$23)*(G2722/100)*(E2722/1000)),IF(C2722="Wine",SUM(LOOKUP(2,1/(SRP!$B$15:$B$19&lt;=E2722)/(SRP!$C$15:$C$19&gt;=E2722),SRP!$D$15:$D$19)*(G2722/100)*(E2722/1000)),IF(C2722="Ready to Drink",SUM(LOOKUP(2,1/(SRP!$B$10:$B$14&lt;=E2722)/(SRP!$C$10:$C$14&gt;=E2722),SRP!$D$10:$D$14)*(G2722/100)*(E2722/1000)),0))))),2)</f>
        <v>49.67</v>
      </c>
    </row>
    <row r="2723" spans="1:11" x14ac:dyDescent="0.35">
      <c r="A2723" s="2">
        <v>33412</v>
      </c>
      <c r="B2723" s="76" t="s">
        <v>2422</v>
      </c>
      <c r="C2723" s="76" t="s">
        <v>287</v>
      </c>
      <c r="D2723" s="76" t="s">
        <v>5271</v>
      </c>
      <c r="E2723" s="76">
        <v>11352</v>
      </c>
      <c r="F2723" s="76">
        <v>1</v>
      </c>
      <c r="G2723" s="77">
        <v>4</v>
      </c>
      <c r="H2723" s="76" t="s">
        <v>3354</v>
      </c>
      <c r="I2723" s="77">
        <v>32.81</v>
      </c>
      <c r="J2723" s="2">
        <v>24</v>
      </c>
      <c r="K2723" s="119" cm="1">
        <f t="array" ref="K2723">ROUND(IF(C2723="Beer",SUM(LOOKUP(2,1/(SRP!$B$7:$B$9&lt;=E2723)/(SRP!$C$7:$C$9&gt;=E2723),SRP!$D$7:$D$9)*(G2723/100)*(E2723/1000)),IF(C2723="Spirits",SUM(LOOKUP(2,1/(SRP!$B$2:$B$6&lt;=E2723)/(SRP!$C$2:$C$6&gt;=E2723),SRP!$D$2:$D$6)*(G2723/100)*(E2723/1000)),IF(AND(C2723="Wine",D2723="Fortified Wines"),SUM(LOOKUP(2,1/(SRP!$B$20:$B$23&lt;=E2723)/(SRP!$C$20:$C$23&gt;=E2723),SRP!$D$20:$D$23)*(G2723/100)*(E2723/1000)),IF(C2723="Wine",SUM(LOOKUP(2,1/(SRP!$B$15:$B$19&lt;=E2723)/(SRP!$C$15:$C$19&gt;=E2723),SRP!$D$15:$D$19)*(G2723/100)*(E2723/1000)),IF(C2723="Ready to Drink",SUM(LOOKUP(2,1/(SRP!$B$10:$B$14&lt;=E2723)/(SRP!$C$10:$C$14&gt;=E2723),SRP!$D$10:$D$14)*(G2723/100)*(E2723/1000)),0))))),2)</f>
        <v>28.79</v>
      </c>
    </row>
    <row r="2724" spans="1:11" x14ac:dyDescent="0.35">
      <c r="A2724" s="2">
        <v>33412</v>
      </c>
      <c r="B2724" s="76" t="s">
        <v>2422</v>
      </c>
      <c r="C2724" s="76" t="s">
        <v>287</v>
      </c>
      <c r="D2724" s="76" t="s">
        <v>5271</v>
      </c>
      <c r="E2724" s="76">
        <v>11352</v>
      </c>
      <c r="F2724" s="76">
        <v>1</v>
      </c>
      <c r="G2724" s="77">
        <v>4</v>
      </c>
      <c r="H2724" s="76" t="s">
        <v>3354</v>
      </c>
      <c r="I2724" s="77">
        <v>32.81</v>
      </c>
      <c r="J2724" s="2">
        <v>24</v>
      </c>
      <c r="K2724" s="119" cm="1">
        <f t="array" ref="K2724">ROUND(IF(C2724="Beer",SUM(LOOKUP(2,1/(SRP!$B$7:$B$9&lt;=E2724)/(SRP!$C$7:$C$9&gt;=E2724),SRP!$D$7:$D$9)*(G2724/100)*(E2724/1000)),IF(C2724="Spirits",SUM(LOOKUP(2,1/(SRP!$B$2:$B$6&lt;=E2724)/(SRP!$C$2:$C$6&gt;=E2724),SRP!$D$2:$D$6)*(G2724/100)*(E2724/1000)),IF(AND(C2724="Wine",D2724="Fortified Wines"),SUM(LOOKUP(2,1/(SRP!$B$20:$B$23&lt;=E2724)/(SRP!$C$20:$C$23&gt;=E2724),SRP!$D$20:$D$23)*(G2724/100)*(E2724/1000)),IF(C2724="Wine",SUM(LOOKUP(2,1/(SRP!$B$15:$B$19&lt;=E2724)/(SRP!$C$15:$C$19&gt;=E2724),SRP!$D$15:$D$19)*(G2724/100)*(E2724/1000)),IF(C2724="Ready to Drink",SUM(LOOKUP(2,1/(SRP!$B$10:$B$14&lt;=E2724)/(SRP!$C$10:$C$14&gt;=E2724),SRP!$D$10:$D$14)*(G2724/100)*(E2724/1000)),0))))),2)</f>
        <v>28.79</v>
      </c>
    </row>
    <row r="2725" spans="1:11" x14ac:dyDescent="0.35">
      <c r="A2725" s="2">
        <v>33417</v>
      </c>
      <c r="B2725" s="76" t="s">
        <v>2423</v>
      </c>
      <c r="C2725" s="76" t="s">
        <v>287</v>
      </c>
      <c r="D2725" s="76" t="s">
        <v>5313</v>
      </c>
      <c r="E2725" s="76">
        <v>11352</v>
      </c>
      <c r="F2725" s="76">
        <v>1</v>
      </c>
      <c r="G2725" s="77">
        <v>5.5</v>
      </c>
      <c r="H2725" s="76" t="s">
        <v>3354</v>
      </c>
      <c r="I2725" s="77">
        <v>48.88</v>
      </c>
      <c r="J2725" s="2">
        <v>24</v>
      </c>
      <c r="K2725" s="119" cm="1">
        <f t="array" ref="K2725">ROUND(IF(C2725="Beer",SUM(LOOKUP(2,1/(SRP!$B$7:$B$9&lt;=E2725)/(SRP!$C$7:$C$9&gt;=E2725),SRP!$D$7:$D$9)*(G2725/100)*(E2725/1000)),IF(C2725="Spirits",SUM(LOOKUP(2,1/(SRP!$B$2:$B$6&lt;=E2725)/(SRP!$C$2:$C$6&gt;=E2725),SRP!$D$2:$D$6)*(G2725/100)*(E2725/1000)),IF(AND(C2725="Wine",D2725="Fortified Wines"),SUM(LOOKUP(2,1/(SRP!$B$20:$B$23&lt;=E2725)/(SRP!$C$20:$C$23&gt;=E2725),SRP!$D$20:$D$23)*(G2725/100)*(E2725/1000)),IF(C2725="Wine",SUM(LOOKUP(2,1/(SRP!$B$15:$B$19&lt;=E2725)/(SRP!$C$15:$C$19&gt;=E2725),SRP!$D$15:$D$19)*(G2725/100)*(E2725/1000)),IF(C2725="Ready to Drink",SUM(LOOKUP(2,1/(SRP!$B$10:$B$14&lt;=E2725)/(SRP!$C$10:$C$14&gt;=E2725),SRP!$D$10:$D$14)*(G2725/100)*(E2725/1000)),0))))),2)</f>
        <v>39.590000000000003</v>
      </c>
    </row>
    <row r="2726" spans="1:11" x14ac:dyDescent="0.35">
      <c r="A2726" s="2">
        <v>33417</v>
      </c>
      <c r="B2726" s="76" t="s">
        <v>2423</v>
      </c>
      <c r="C2726" s="76" t="s">
        <v>287</v>
      </c>
      <c r="D2726" s="76" t="s">
        <v>5313</v>
      </c>
      <c r="E2726" s="76">
        <v>11352</v>
      </c>
      <c r="F2726" s="76">
        <v>1</v>
      </c>
      <c r="G2726" s="77">
        <v>5.5</v>
      </c>
      <c r="H2726" s="76" t="s">
        <v>3354</v>
      </c>
      <c r="I2726" s="77">
        <v>48.88</v>
      </c>
      <c r="J2726" s="2">
        <v>24</v>
      </c>
      <c r="K2726" s="119" cm="1">
        <f t="array" ref="K2726">ROUND(IF(C2726="Beer",SUM(LOOKUP(2,1/(SRP!$B$7:$B$9&lt;=E2726)/(SRP!$C$7:$C$9&gt;=E2726),SRP!$D$7:$D$9)*(G2726/100)*(E2726/1000)),IF(C2726="Spirits",SUM(LOOKUP(2,1/(SRP!$B$2:$B$6&lt;=E2726)/(SRP!$C$2:$C$6&gt;=E2726),SRP!$D$2:$D$6)*(G2726/100)*(E2726/1000)),IF(AND(C2726="Wine",D2726="Fortified Wines"),SUM(LOOKUP(2,1/(SRP!$B$20:$B$23&lt;=E2726)/(SRP!$C$20:$C$23&gt;=E2726),SRP!$D$20:$D$23)*(G2726/100)*(E2726/1000)),IF(C2726="Wine",SUM(LOOKUP(2,1/(SRP!$B$15:$B$19&lt;=E2726)/(SRP!$C$15:$C$19&gt;=E2726),SRP!$D$15:$D$19)*(G2726/100)*(E2726/1000)),IF(C2726="Ready to Drink",SUM(LOOKUP(2,1/(SRP!$B$10:$B$14&lt;=E2726)/(SRP!$C$10:$C$14&gt;=E2726),SRP!$D$10:$D$14)*(G2726/100)*(E2726/1000)),0))))),2)</f>
        <v>39.590000000000003</v>
      </c>
    </row>
    <row r="2727" spans="1:11" x14ac:dyDescent="0.35">
      <c r="A2727" s="2">
        <v>33418</v>
      </c>
      <c r="B2727" s="76" t="s">
        <v>2424</v>
      </c>
      <c r="C2727" s="76" t="s">
        <v>287</v>
      </c>
      <c r="D2727" s="76" t="s">
        <v>5266</v>
      </c>
      <c r="E2727" s="76">
        <v>11352</v>
      </c>
      <c r="F2727" s="76">
        <v>1</v>
      </c>
      <c r="G2727" s="77">
        <v>5</v>
      </c>
      <c r="H2727" s="76" t="s">
        <v>3354</v>
      </c>
      <c r="I2727" s="77">
        <v>43.79</v>
      </c>
      <c r="J2727" s="2">
        <v>24</v>
      </c>
      <c r="K2727" s="119" cm="1">
        <f t="array" ref="K2727">ROUND(IF(C2727="Beer",SUM(LOOKUP(2,1/(SRP!$B$7:$B$9&lt;=E2727)/(SRP!$C$7:$C$9&gt;=E2727),SRP!$D$7:$D$9)*(G2727/100)*(E2727/1000)),IF(C2727="Spirits",SUM(LOOKUP(2,1/(SRP!$B$2:$B$6&lt;=E2727)/(SRP!$C$2:$C$6&gt;=E2727),SRP!$D$2:$D$6)*(G2727/100)*(E2727/1000)),IF(AND(C2727="Wine",D2727="Fortified Wines"),SUM(LOOKUP(2,1/(SRP!$B$20:$B$23&lt;=E2727)/(SRP!$C$20:$C$23&gt;=E2727),SRP!$D$20:$D$23)*(G2727/100)*(E2727/1000)),IF(C2727="Wine",SUM(LOOKUP(2,1/(SRP!$B$15:$B$19&lt;=E2727)/(SRP!$C$15:$C$19&gt;=E2727),SRP!$D$15:$D$19)*(G2727/100)*(E2727/1000)),IF(C2727="Ready to Drink",SUM(LOOKUP(2,1/(SRP!$B$10:$B$14&lt;=E2727)/(SRP!$C$10:$C$14&gt;=E2727),SRP!$D$10:$D$14)*(G2727/100)*(E2727/1000)),0))))),2)</f>
        <v>35.99</v>
      </c>
    </row>
    <row r="2728" spans="1:11" x14ac:dyDescent="0.35">
      <c r="A2728" s="2">
        <v>33418</v>
      </c>
      <c r="B2728" s="76" t="s">
        <v>2424</v>
      </c>
      <c r="C2728" s="76" t="s">
        <v>287</v>
      </c>
      <c r="D2728" s="76" t="s">
        <v>5266</v>
      </c>
      <c r="E2728" s="76">
        <v>11352</v>
      </c>
      <c r="F2728" s="76">
        <v>1</v>
      </c>
      <c r="G2728" s="77">
        <v>5</v>
      </c>
      <c r="H2728" s="76" t="s">
        <v>3354</v>
      </c>
      <c r="I2728" s="77">
        <v>43.79</v>
      </c>
      <c r="J2728" s="2">
        <v>24</v>
      </c>
      <c r="K2728" s="119" cm="1">
        <f t="array" ref="K2728">ROUND(IF(C2728="Beer",SUM(LOOKUP(2,1/(SRP!$B$7:$B$9&lt;=E2728)/(SRP!$C$7:$C$9&gt;=E2728),SRP!$D$7:$D$9)*(G2728/100)*(E2728/1000)),IF(C2728="Spirits",SUM(LOOKUP(2,1/(SRP!$B$2:$B$6&lt;=E2728)/(SRP!$C$2:$C$6&gt;=E2728),SRP!$D$2:$D$6)*(G2728/100)*(E2728/1000)),IF(AND(C2728="Wine",D2728="Fortified Wines"),SUM(LOOKUP(2,1/(SRP!$B$20:$B$23&lt;=E2728)/(SRP!$C$20:$C$23&gt;=E2728),SRP!$D$20:$D$23)*(G2728/100)*(E2728/1000)),IF(C2728="Wine",SUM(LOOKUP(2,1/(SRP!$B$15:$B$19&lt;=E2728)/(SRP!$C$15:$C$19&gt;=E2728),SRP!$D$15:$D$19)*(G2728/100)*(E2728/1000)),IF(C2728="Ready to Drink",SUM(LOOKUP(2,1/(SRP!$B$10:$B$14&lt;=E2728)/(SRP!$C$10:$C$14&gt;=E2728),SRP!$D$10:$D$14)*(G2728/100)*(E2728/1000)),0))))),2)</f>
        <v>35.99</v>
      </c>
    </row>
    <row r="2729" spans="1:11" x14ac:dyDescent="0.35">
      <c r="A2729" s="2">
        <v>33422</v>
      </c>
      <c r="B2729" s="76" t="s">
        <v>2425</v>
      </c>
      <c r="C2729" s="76" t="s">
        <v>287</v>
      </c>
      <c r="D2729" s="76" t="s">
        <v>5240</v>
      </c>
      <c r="E2729" s="76">
        <v>473</v>
      </c>
      <c r="F2729" s="76">
        <v>24</v>
      </c>
      <c r="G2729" s="77">
        <v>6.25</v>
      </c>
      <c r="H2729" s="76" t="s">
        <v>3387</v>
      </c>
      <c r="I2729" s="77">
        <v>4.79</v>
      </c>
      <c r="J2729" s="2">
        <v>1</v>
      </c>
      <c r="K2729" s="119" cm="1">
        <f t="array" ref="K2729">ROUND(IF(C2729="Beer",SUM(LOOKUP(2,1/(SRP!$B$7:$B$9&lt;=E2729)/(SRP!$C$7:$C$9&gt;=E2729),SRP!$D$7:$D$9)*(G2729/100)*(E2729/1000)),IF(C2729="Spirits",SUM(LOOKUP(2,1/(SRP!$B$2:$B$6&lt;=E2729)/(SRP!$C$2:$C$6&gt;=E2729),SRP!$D$2:$D$6)*(G2729/100)*(E2729/1000)),IF(AND(C2729="Wine",D2729="Fortified Wines"),SUM(LOOKUP(2,1/(SRP!$B$20:$B$23&lt;=E2729)/(SRP!$C$20:$C$23&gt;=E2729),SRP!$D$20:$D$23)*(G2729/100)*(E2729/1000)),IF(C2729="Wine",SUM(LOOKUP(2,1/(SRP!$B$15:$B$19&lt;=E2729)/(SRP!$C$15:$C$19&gt;=E2729),SRP!$D$15:$D$19)*(G2729/100)*(E2729/1000)),IF(C2729="Ready to Drink",SUM(LOOKUP(2,1/(SRP!$B$10:$B$14&lt;=E2729)/(SRP!$C$10:$C$14&gt;=E2729),SRP!$D$10:$D$14)*(G2729/100)*(E2729/1000)),0))))),2)</f>
        <v>2.06</v>
      </c>
    </row>
    <row r="2730" spans="1:11" x14ac:dyDescent="0.35">
      <c r="A2730" s="2">
        <v>33422</v>
      </c>
      <c r="B2730" s="76" t="s">
        <v>2425</v>
      </c>
      <c r="C2730" s="76" t="s">
        <v>287</v>
      </c>
      <c r="D2730" s="76" t="s">
        <v>5240</v>
      </c>
      <c r="E2730" s="76">
        <v>473</v>
      </c>
      <c r="F2730" s="76">
        <v>24</v>
      </c>
      <c r="G2730" s="77">
        <v>6.25</v>
      </c>
      <c r="H2730" s="76" t="s">
        <v>3387</v>
      </c>
      <c r="I2730" s="77">
        <v>4.79</v>
      </c>
      <c r="J2730" s="2">
        <v>1</v>
      </c>
      <c r="K2730" s="119" cm="1">
        <f t="array" ref="K2730">ROUND(IF(C2730="Beer",SUM(LOOKUP(2,1/(SRP!$B$7:$B$9&lt;=E2730)/(SRP!$C$7:$C$9&gt;=E2730),SRP!$D$7:$D$9)*(G2730/100)*(E2730/1000)),IF(C2730="Spirits",SUM(LOOKUP(2,1/(SRP!$B$2:$B$6&lt;=E2730)/(SRP!$C$2:$C$6&gt;=E2730),SRP!$D$2:$D$6)*(G2730/100)*(E2730/1000)),IF(AND(C2730="Wine",D2730="Fortified Wines"),SUM(LOOKUP(2,1/(SRP!$B$20:$B$23&lt;=E2730)/(SRP!$C$20:$C$23&gt;=E2730),SRP!$D$20:$D$23)*(G2730/100)*(E2730/1000)),IF(C2730="Wine",SUM(LOOKUP(2,1/(SRP!$B$15:$B$19&lt;=E2730)/(SRP!$C$15:$C$19&gt;=E2730),SRP!$D$15:$D$19)*(G2730/100)*(E2730/1000)),IF(C2730="Ready to Drink",SUM(LOOKUP(2,1/(SRP!$B$10:$B$14&lt;=E2730)/(SRP!$C$10:$C$14&gt;=E2730),SRP!$D$10:$D$14)*(G2730/100)*(E2730/1000)),0))))),2)</f>
        <v>2.06</v>
      </c>
    </row>
    <row r="2731" spans="1:11" x14ac:dyDescent="0.35">
      <c r="A2731" s="2">
        <v>33424</v>
      </c>
      <c r="B2731" s="76" t="s">
        <v>2426</v>
      </c>
      <c r="C2731" s="76" t="s">
        <v>287</v>
      </c>
      <c r="D2731" s="76" t="s">
        <v>5266</v>
      </c>
      <c r="E2731" s="76">
        <v>473</v>
      </c>
      <c r="F2731" s="76">
        <v>24</v>
      </c>
      <c r="G2731" s="77">
        <v>4.7</v>
      </c>
      <c r="H2731" s="76" t="s">
        <v>3387</v>
      </c>
      <c r="I2731" s="77">
        <v>4.6500000000000004</v>
      </c>
      <c r="J2731" s="2">
        <v>1</v>
      </c>
      <c r="K2731" s="119" cm="1">
        <f t="array" ref="K2731">ROUND(IF(C2731="Beer",SUM(LOOKUP(2,1/(SRP!$B$7:$B$9&lt;=E2731)/(SRP!$C$7:$C$9&gt;=E2731),SRP!$D$7:$D$9)*(G2731/100)*(E2731/1000)),IF(C2731="Spirits",SUM(LOOKUP(2,1/(SRP!$B$2:$B$6&lt;=E2731)/(SRP!$C$2:$C$6&gt;=E2731),SRP!$D$2:$D$6)*(G2731/100)*(E2731/1000)),IF(AND(C2731="Wine",D2731="Fortified Wines"),SUM(LOOKUP(2,1/(SRP!$B$20:$B$23&lt;=E2731)/(SRP!$C$20:$C$23&gt;=E2731),SRP!$D$20:$D$23)*(G2731/100)*(E2731/1000)),IF(C2731="Wine",SUM(LOOKUP(2,1/(SRP!$B$15:$B$19&lt;=E2731)/(SRP!$C$15:$C$19&gt;=E2731),SRP!$D$15:$D$19)*(G2731/100)*(E2731/1000)),IF(C2731="Ready to Drink",SUM(LOOKUP(2,1/(SRP!$B$10:$B$14&lt;=E2731)/(SRP!$C$10:$C$14&gt;=E2731),SRP!$D$10:$D$14)*(G2731/100)*(E2731/1000)),0))))),2)</f>
        <v>1.55</v>
      </c>
    </row>
    <row r="2732" spans="1:11" x14ac:dyDescent="0.35">
      <c r="A2732" s="2">
        <v>33424</v>
      </c>
      <c r="B2732" s="76" t="s">
        <v>2426</v>
      </c>
      <c r="C2732" s="76" t="s">
        <v>287</v>
      </c>
      <c r="D2732" s="76" t="s">
        <v>5266</v>
      </c>
      <c r="E2732" s="76">
        <v>473</v>
      </c>
      <c r="F2732" s="76">
        <v>24</v>
      </c>
      <c r="G2732" s="77">
        <v>4.7</v>
      </c>
      <c r="H2732" s="76" t="s">
        <v>3387</v>
      </c>
      <c r="I2732" s="77">
        <v>4.6500000000000004</v>
      </c>
      <c r="J2732" s="2">
        <v>1</v>
      </c>
      <c r="K2732" s="119" cm="1">
        <f t="array" ref="K2732">ROUND(IF(C2732="Beer",SUM(LOOKUP(2,1/(SRP!$B$7:$B$9&lt;=E2732)/(SRP!$C$7:$C$9&gt;=E2732),SRP!$D$7:$D$9)*(G2732/100)*(E2732/1000)),IF(C2732="Spirits",SUM(LOOKUP(2,1/(SRP!$B$2:$B$6&lt;=E2732)/(SRP!$C$2:$C$6&gt;=E2732),SRP!$D$2:$D$6)*(G2732/100)*(E2732/1000)),IF(AND(C2732="Wine",D2732="Fortified Wines"),SUM(LOOKUP(2,1/(SRP!$B$20:$B$23&lt;=E2732)/(SRP!$C$20:$C$23&gt;=E2732),SRP!$D$20:$D$23)*(G2732/100)*(E2732/1000)),IF(C2732="Wine",SUM(LOOKUP(2,1/(SRP!$B$15:$B$19&lt;=E2732)/(SRP!$C$15:$C$19&gt;=E2732),SRP!$D$15:$D$19)*(G2732/100)*(E2732/1000)),IF(C2732="Ready to Drink",SUM(LOOKUP(2,1/(SRP!$B$10:$B$14&lt;=E2732)/(SRP!$C$10:$C$14&gt;=E2732),SRP!$D$10:$D$14)*(G2732/100)*(E2732/1000)),0))))),2)</f>
        <v>1.55</v>
      </c>
    </row>
    <row r="2733" spans="1:11" x14ac:dyDescent="0.35">
      <c r="A2733" s="2">
        <v>33427</v>
      </c>
      <c r="B2733" s="76" t="s">
        <v>2427</v>
      </c>
      <c r="C2733" s="76" t="s">
        <v>287</v>
      </c>
      <c r="D2733" s="76" t="s">
        <v>5266</v>
      </c>
      <c r="E2733" s="76">
        <v>11352</v>
      </c>
      <c r="F2733" s="76">
        <v>1</v>
      </c>
      <c r="G2733" s="77">
        <v>5</v>
      </c>
      <c r="H2733" s="76" t="s">
        <v>3354</v>
      </c>
      <c r="I2733" s="77">
        <v>55.54</v>
      </c>
      <c r="J2733" s="2">
        <v>24</v>
      </c>
      <c r="K2733" s="119" cm="1">
        <f t="array" ref="K2733">ROUND(IF(C2733="Beer",SUM(LOOKUP(2,1/(SRP!$B$7:$B$9&lt;=E2733)/(SRP!$C$7:$C$9&gt;=E2733),SRP!$D$7:$D$9)*(G2733/100)*(E2733/1000)),IF(C2733="Spirits",SUM(LOOKUP(2,1/(SRP!$B$2:$B$6&lt;=E2733)/(SRP!$C$2:$C$6&gt;=E2733),SRP!$D$2:$D$6)*(G2733/100)*(E2733/1000)),IF(AND(C2733="Wine",D2733="Fortified Wines"),SUM(LOOKUP(2,1/(SRP!$B$20:$B$23&lt;=E2733)/(SRP!$C$20:$C$23&gt;=E2733),SRP!$D$20:$D$23)*(G2733/100)*(E2733/1000)),IF(C2733="Wine",SUM(LOOKUP(2,1/(SRP!$B$15:$B$19&lt;=E2733)/(SRP!$C$15:$C$19&gt;=E2733),SRP!$D$15:$D$19)*(G2733/100)*(E2733/1000)),IF(C2733="Ready to Drink",SUM(LOOKUP(2,1/(SRP!$B$10:$B$14&lt;=E2733)/(SRP!$C$10:$C$14&gt;=E2733),SRP!$D$10:$D$14)*(G2733/100)*(E2733/1000)),0))))),2)</f>
        <v>35.99</v>
      </c>
    </row>
    <row r="2734" spans="1:11" x14ac:dyDescent="0.35">
      <c r="A2734" s="2">
        <v>33427</v>
      </c>
      <c r="B2734" s="76" t="s">
        <v>2427</v>
      </c>
      <c r="C2734" s="76" t="s">
        <v>287</v>
      </c>
      <c r="D2734" s="76" t="s">
        <v>5266</v>
      </c>
      <c r="E2734" s="76">
        <v>11352</v>
      </c>
      <c r="F2734" s="76">
        <v>1</v>
      </c>
      <c r="G2734" s="77">
        <v>5</v>
      </c>
      <c r="H2734" s="76" t="s">
        <v>3354</v>
      </c>
      <c r="I2734" s="77">
        <v>55.54</v>
      </c>
      <c r="J2734" s="2">
        <v>24</v>
      </c>
      <c r="K2734" s="119" cm="1">
        <f t="array" ref="K2734">ROUND(IF(C2734="Beer",SUM(LOOKUP(2,1/(SRP!$B$7:$B$9&lt;=E2734)/(SRP!$C$7:$C$9&gt;=E2734),SRP!$D$7:$D$9)*(G2734/100)*(E2734/1000)),IF(C2734="Spirits",SUM(LOOKUP(2,1/(SRP!$B$2:$B$6&lt;=E2734)/(SRP!$C$2:$C$6&gt;=E2734),SRP!$D$2:$D$6)*(G2734/100)*(E2734/1000)),IF(AND(C2734="Wine",D2734="Fortified Wines"),SUM(LOOKUP(2,1/(SRP!$B$20:$B$23&lt;=E2734)/(SRP!$C$20:$C$23&gt;=E2734),SRP!$D$20:$D$23)*(G2734/100)*(E2734/1000)),IF(C2734="Wine",SUM(LOOKUP(2,1/(SRP!$B$15:$B$19&lt;=E2734)/(SRP!$C$15:$C$19&gt;=E2734),SRP!$D$15:$D$19)*(G2734/100)*(E2734/1000)),IF(C2734="Ready to Drink",SUM(LOOKUP(2,1/(SRP!$B$10:$B$14&lt;=E2734)/(SRP!$C$10:$C$14&gt;=E2734),SRP!$D$10:$D$14)*(G2734/100)*(E2734/1000)),0))))),2)</f>
        <v>35.99</v>
      </c>
    </row>
    <row r="2735" spans="1:11" x14ac:dyDescent="0.35">
      <c r="A2735" s="2">
        <v>33428</v>
      </c>
      <c r="B2735" s="76" t="s">
        <v>2428</v>
      </c>
      <c r="C2735" s="76" t="s">
        <v>5938</v>
      </c>
      <c r="D2735" s="76" t="s">
        <v>5746</v>
      </c>
      <c r="E2735" s="76">
        <v>4260</v>
      </c>
      <c r="F2735" s="76">
        <v>2</v>
      </c>
      <c r="G2735" s="77">
        <v>5</v>
      </c>
      <c r="H2735" s="76" t="s">
        <v>3326</v>
      </c>
      <c r="I2735" s="77">
        <v>33.29</v>
      </c>
      <c r="J2735" s="2">
        <v>12</v>
      </c>
      <c r="K2735" s="119" cm="1">
        <f t="array" ref="K2735">ROUND(IF(C2735="Beer",SUM(LOOKUP(2,1/(SRP!$B$7:$B$9&lt;=E2735)/(SRP!$C$7:$C$9&gt;=E2735),SRP!$D$7:$D$9)*(G2735/100)*(E2735/1000)),IF(C2735="Spirits",SUM(LOOKUP(2,1/(SRP!$B$2:$B$6&lt;=E2735)/(SRP!$C$2:$C$6&gt;=E2735),SRP!$D$2:$D$6)*(G2735/100)*(E2735/1000)),IF(AND(C2735="Wine",D2735="Fortified Wines"),SUM(LOOKUP(2,1/(SRP!$B$20:$B$23&lt;=E2735)/(SRP!$C$20:$C$23&gt;=E2735),SRP!$D$20:$D$23)*(G2735/100)*(E2735/1000)),IF(C2735="Wine",SUM(LOOKUP(2,1/(SRP!$B$15:$B$19&lt;=E2735)/(SRP!$C$15:$C$19&gt;=E2735),SRP!$D$15:$D$19)*(G2735/100)*(E2735/1000)),IF(C2735="Ready to Drink",SUM(LOOKUP(2,1/(SRP!$B$10:$B$14&lt;=E2735)/(SRP!$C$10:$C$14&gt;=E2735),SRP!$D$10:$D$14)*(G2735/100)*(E2735/1000)),0))))),2)</f>
        <v>14.87</v>
      </c>
    </row>
    <row r="2736" spans="1:11" x14ac:dyDescent="0.35">
      <c r="A2736" s="2">
        <v>33428</v>
      </c>
      <c r="B2736" s="76" t="s">
        <v>2428</v>
      </c>
      <c r="C2736" s="76" t="s">
        <v>5938</v>
      </c>
      <c r="D2736" s="76" t="s">
        <v>5746</v>
      </c>
      <c r="E2736" s="76">
        <v>4260</v>
      </c>
      <c r="F2736" s="76">
        <v>2</v>
      </c>
      <c r="G2736" s="77">
        <v>5</v>
      </c>
      <c r="H2736" s="76" t="s">
        <v>3326</v>
      </c>
      <c r="I2736" s="77">
        <v>33.29</v>
      </c>
      <c r="J2736" s="2">
        <v>12</v>
      </c>
      <c r="K2736" s="119" cm="1">
        <f t="array" ref="K2736">ROUND(IF(C2736="Beer",SUM(LOOKUP(2,1/(SRP!$B$7:$B$9&lt;=E2736)/(SRP!$C$7:$C$9&gt;=E2736),SRP!$D$7:$D$9)*(G2736/100)*(E2736/1000)),IF(C2736="Spirits",SUM(LOOKUP(2,1/(SRP!$B$2:$B$6&lt;=E2736)/(SRP!$C$2:$C$6&gt;=E2736),SRP!$D$2:$D$6)*(G2736/100)*(E2736/1000)),IF(AND(C2736="Wine",D2736="Fortified Wines"),SUM(LOOKUP(2,1/(SRP!$B$20:$B$23&lt;=E2736)/(SRP!$C$20:$C$23&gt;=E2736),SRP!$D$20:$D$23)*(G2736/100)*(E2736/1000)),IF(C2736="Wine",SUM(LOOKUP(2,1/(SRP!$B$15:$B$19&lt;=E2736)/(SRP!$C$15:$C$19&gt;=E2736),SRP!$D$15:$D$19)*(G2736/100)*(E2736/1000)),IF(C2736="Ready to Drink",SUM(LOOKUP(2,1/(SRP!$B$10:$B$14&lt;=E2736)/(SRP!$C$10:$C$14&gt;=E2736),SRP!$D$10:$D$14)*(G2736/100)*(E2736/1000)),0))))),2)</f>
        <v>14.87</v>
      </c>
    </row>
    <row r="2737" spans="1:11" x14ac:dyDescent="0.35">
      <c r="A2737" s="2">
        <v>33430</v>
      </c>
      <c r="B2737" s="76" t="s">
        <v>5984</v>
      </c>
      <c r="C2737" s="76" t="s">
        <v>287</v>
      </c>
      <c r="D2737" s="76" t="s">
        <v>5266</v>
      </c>
      <c r="E2737" s="76">
        <v>473</v>
      </c>
      <c r="F2737" s="76">
        <v>24</v>
      </c>
      <c r="G2737" s="77">
        <v>5</v>
      </c>
      <c r="H2737" s="76" t="s">
        <v>3349</v>
      </c>
      <c r="I2737" s="77">
        <v>3.53</v>
      </c>
      <c r="J2737" s="2">
        <v>1</v>
      </c>
      <c r="K2737" s="119" cm="1">
        <f t="array" ref="K2737">ROUND(IF(C2737="Beer",SUM(LOOKUP(2,1/(SRP!$B$7:$B$9&lt;=E2737)/(SRP!$C$7:$C$9&gt;=E2737),SRP!$D$7:$D$9)*(G2737/100)*(E2737/1000)),IF(C2737="Spirits",SUM(LOOKUP(2,1/(SRP!$B$2:$B$6&lt;=E2737)/(SRP!$C$2:$C$6&gt;=E2737),SRP!$D$2:$D$6)*(G2737/100)*(E2737/1000)),IF(AND(C2737="Wine",D2737="Fortified Wines"),SUM(LOOKUP(2,1/(SRP!$B$20:$B$23&lt;=E2737)/(SRP!$C$20:$C$23&gt;=E2737),SRP!$D$20:$D$23)*(G2737/100)*(E2737/1000)),IF(C2737="Wine",SUM(LOOKUP(2,1/(SRP!$B$15:$B$19&lt;=E2737)/(SRP!$C$15:$C$19&gt;=E2737),SRP!$D$15:$D$19)*(G2737/100)*(E2737/1000)),IF(C2737="Ready to Drink",SUM(LOOKUP(2,1/(SRP!$B$10:$B$14&lt;=E2737)/(SRP!$C$10:$C$14&gt;=E2737),SRP!$D$10:$D$14)*(G2737/100)*(E2737/1000)),0))))),2)</f>
        <v>1.65</v>
      </c>
    </row>
    <row r="2738" spans="1:11" x14ac:dyDescent="0.35">
      <c r="A2738" s="2">
        <v>33440</v>
      </c>
      <c r="B2738" s="76" t="s">
        <v>2429</v>
      </c>
      <c r="C2738" s="76" t="s">
        <v>287</v>
      </c>
      <c r="D2738" s="76" t="s">
        <v>5230</v>
      </c>
      <c r="E2738" s="76">
        <v>11352</v>
      </c>
      <c r="F2738" s="76">
        <v>1</v>
      </c>
      <c r="G2738" s="77">
        <v>5</v>
      </c>
      <c r="H2738" s="76" t="s">
        <v>3354</v>
      </c>
      <c r="I2738" s="77">
        <v>43.79</v>
      </c>
      <c r="J2738" s="2">
        <v>24</v>
      </c>
      <c r="K2738" s="119" cm="1">
        <f t="array" ref="K2738">ROUND(IF(C2738="Beer",SUM(LOOKUP(2,1/(SRP!$B$7:$B$9&lt;=E2738)/(SRP!$C$7:$C$9&gt;=E2738),SRP!$D$7:$D$9)*(G2738/100)*(E2738/1000)),IF(C2738="Spirits",SUM(LOOKUP(2,1/(SRP!$B$2:$B$6&lt;=E2738)/(SRP!$C$2:$C$6&gt;=E2738),SRP!$D$2:$D$6)*(G2738/100)*(E2738/1000)),IF(AND(C2738="Wine",D2738="Fortified Wines"),SUM(LOOKUP(2,1/(SRP!$B$20:$B$23&lt;=E2738)/(SRP!$C$20:$C$23&gt;=E2738),SRP!$D$20:$D$23)*(G2738/100)*(E2738/1000)),IF(C2738="Wine",SUM(LOOKUP(2,1/(SRP!$B$15:$B$19&lt;=E2738)/(SRP!$C$15:$C$19&gt;=E2738),SRP!$D$15:$D$19)*(G2738/100)*(E2738/1000)),IF(C2738="Ready to Drink",SUM(LOOKUP(2,1/(SRP!$B$10:$B$14&lt;=E2738)/(SRP!$C$10:$C$14&gt;=E2738),SRP!$D$10:$D$14)*(G2738/100)*(E2738/1000)),0))))),2)</f>
        <v>35.99</v>
      </c>
    </row>
    <row r="2739" spans="1:11" x14ac:dyDescent="0.35">
      <c r="A2739" s="2">
        <v>33440</v>
      </c>
      <c r="B2739" s="76" t="s">
        <v>2429</v>
      </c>
      <c r="C2739" s="76" t="s">
        <v>287</v>
      </c>
      <c r="D2739" s="76" t="s">
        <v>5230</v>
      </c>
      <c r="E2739" s="76">
        <v>11352</v>
      </c>
      <c r="F2739" s="76">
        <v>1</v>
      </c>
      <c r="G2739" s="77">
        <v>5</v>
      </c>
      <c r="H2739" s="76" t="s">
        <v>3354</v>
      </c>
      <c r="I2739" s="77">
        <v>43.79</v>
      </c>
      <c r="J2739" s="2">
        <v>24</v>
      </c>
      <c r="K2739" s="119" cm="1">
        <f t="array" ref="K2739">ROUND(IF(C2739="Beer",SUM(LOOKUP(2,1/(SRP!$B$7:$B$9&lt;=E2739)/(SRP!$C$7:$C$9&gt;=E2739),SRP!$D$7:$D$9)*(G2739/100)*(E2739/1000)),IF(C2739="Spirits",SUM(LOOKUP(2,1/(SRP!$B$2:$B$6&lt;=E2739)/(SRP!$C$2:$C$6&gt;=E2739),SRP!$D$2:$D$6)*(G2739/100)*(E2739/1000)),IF(AND(C2739="Wine",D2739="Fortified Wines"),SUM(LOOKUP(2,1/(SRP!$B$20:$B$23&lt;=E2739)/(SRP!$C$20:$C$23&gt;=E2739),SRP!$D$20:$D$23)*(G2739/100)*(E2739/1000)),IF(C2739="Wine",SUM(LOOKUP(2,1/(SRP!$B$15:$B$19&lt;=E2739)/(SRP!$C$15:$C$19&gt;=E2739),SRP!$D$15:$D$19)*(G2739/100)*(E2739/1000)),IF(C2739="Ready to Drink",SUM(LOOKUP(2,1/(SRP!$B$10:$B$14&lt;=E2739)/(SRP!$C$10:$C$14&gt;=E2739),SRP!$D$10:$D$14)*(G2739/100)*(E2739/1000)),0))))),2)</f>
        <v>35.99</v>
      </c>
    </row>
    <row r="2740" spans="1:11" x14ac:dyDescent="0.35">
      <c r="A2740" s="2">
        <v>33444</v>
      </c>
      <c r="B2740" s="76" t="s">
        <v>2430</v>
      </c>
      <c r="C2740" s="76" t="s">
        <v>5938</v>
      </c>
      <c r="D2740" s="76" t="s">
        <v>5298</v>
      </c>
      <c r="E2740" s="76">
        <v>2130</v>
      </c>
      <c r="F2740" s="76">
        <v>4</v>
      </c>
      <c r="G2740" s="77">
        <v>5</v>
      </c>
      <c r="H2740" s="76" t="s">
        <v>3324</v>
      </c>
      <c r="I2740" s="77">
        <v>16.59</v>
      </c>
      <c r="J2740" s="2">
        <v>6</v>
      </c>
      <c r="K2740" s="119" cm="1">
        <f t="array" ref="K2740">ROUND(IF(C2740="Beer",SUM(LOOKUP(2,1/(SRP!$B$7:$B$9&lt;=E2740)/(SRP!$C$7:$C$9&gt;=E2740),SRP!$D$7:$D$9)*(G2740/100)*(E2740/1000)),IF(C2740="Spirits",SUM(LOOKUP(2,1/(SRP!$B$2:$B$6&lt;=E2740)/(SRP!$C$2:$C$6&gt;=E2740),SRP!$D$2:$D$6)*(G2740/100)*(E2740/1000)),IF(AND(C2740="Wine",D2740="Fortified Wines"),SUM(LOOKUP(2,1/(SRP!$B$20:$B$23&lt;=E2740)/(SRP!$C$20:$C$23&gt;=E2740),SRP!$D$20:$D$23)*(G2740/100)*(E2740/1000)),IF(C2740="Wine",SUM(LOOKUP(2,1/(SRP!$B$15:$B$19&lt;=E2740)/(SRP!$C$15:$C$19&gt;=E2740),SRP!$D$15:$D$19)*(G2740/100)*(E2740/1000)),IF(C2740="Ready to Drink",SUM(LOOKUP(2,1/(SRP!$B$10:$B$14&lt;=E2740)/(SRP!$C$10:$C$14&gt;=E2740),SRP!$D$10:$D$14)*(G2740/100)*(E2740/1000)),0))))),2)</f>
        <v>7.43</v>
      </c>
    </row>
    <row r="2741" spans="1:11" x14ac:dyDescent="0.35">
      <c r="A2741" s="2">
        <v>33444</v>
      </c>
      <c r="B2741" s="76" t="s">
        <v>2430</v>
      </c>
      <c r="C2741" s="76" t="s">
        <v>5938</v>
      </c>
      <c r="D2741" s="76" t="s">
        <v>5298</v>
      </c>
      <c r="E2741" s="76">
        <v>2130</v>
      </c>
      <c r="F2741" s="76">
        <v>4</v>
      </c>
      <c r="G2741" s="77">
        <v>5</v>
      </c>
      <c r="H2741" s="76" t="s">
        <v>3324</v>
      </c>
      <c r="I2741" s="77">
        <v>16.59</v>
      </c>
      <c r="J2741" s="2">
        <v>6</v>
      </c>
      <c r="K2741" s="119" cm="1">
        <f t="array" ref="K2741">ROUND(IF(C2741="Beer",SUM(LOOKUP(2,1/(SRP!$B$7:$B$9&lt;=E2741)/(SRP!$C$7:$C$9&gt;=E2741),SRP!$D$7:$D$9)*(G2741/100)*(E2741/1000)),IF(C2741="Spirits",SUM(LOOKUP(2,1/(SRP!$B$2:$B$6&lt;=E2741)/(SRP!$C$2:$C$6&gt;=E2741),SRP!$D$2:$D$6)*(G2741/100)*(E2741/1000)),IF(AND(C2741="Wine",D2741="Fortified Wines"),SUM(LOOKUP(2,1/(SRP!$B$20:$B$23&lt;=E2741)/(SRP!$C$20:$C$23&gt;=E2741),SRP!$D$20:$D$23)*(G2741/100)*(E2741/1000)),IF(C2741="Wine",SUM(LOOKUP(2,1/(SRP!$B$15:$B$19&lt;=E2741)/(SRP!$C$15:$C$19&gt;=E2741),SRP!$D$15:$D$19)*(G2741/100)*(E2741/1000)),IF(C2741="Ready to Drink",SUM(LOOKUP(2,1/(SRP!$B$10:$B$14&lt;=E2741)/(SRP!$C$10:$C$14&gt;=E2741),SRP!$D$10:$D$14)*(G2741/100)*(E2741/1000)),0))))),2)</f>
        <v>7.43</v>
      </c>
    </row>
    <row r="2742" spans="1:11" x14ac:dyDescent="0.35">
      <c r="A2742" s="2">
        <v>33457</v>
      </c>
      <c r="B2742" s="76" t="s">
        <v>2431</v>
      </c>
      <c r="C2742" s="76" t="s">
        <v>287</v>
      </c>
      <c r="D2742" s="76" t="s">
        <v>5292</v>
      </c>
      <c r="E2742" s="76">
        <v>355</v>
      </c>
      <c r="F2742" s="76">
        <v>12</v>
      </c>
      <c r="G2742" s="77">
        <v>3.5</v>
      </c>
      <c r="H2742" s="76" t="s">
        <v>3290</v>
      </c>
      <c r="I2742" s="77">
        <v>6.99</v>
      </c>
      <c r="J2742" s="2">
        <v>1</v>
      </c>
      <c r="K2742" s="119" cm="1">
        <f t="array" ref="K2742">ROUND(IF(C2742="Beer",SUM(LOOKUP(2,1/(SRP!$B$7:$B$9&lt;=E2742)/(SRP!$C$7:$C$9&gt;=E2742),SRP!$D$7:$D$9)*(G2742/100)*(E2742/1000)),IF(C2742="Spirits",SUM(LOOKUP(2,1/(SRP!$B$2:$B$6&lt;=E2742)/(SRP!$C$2:$C$6&gt;=E2742),SRP!$D$2:$D$6)*(G2742/100)*(E2742/1000)),IF(AND(C2742="Wine",D2742="Fortified Wines"),SUM(LOOKUP(2,1/(SRP!$B$20:$B$23&lt;=E2742)/(SRP!$C$20:$C$23&gt;=E2742),SRP!$D$20:$D$23)*(G2742/100)*(E2742/1000)),IF(C2742="Wine",SUM(LOOKUP(2,1/(SRP!$B$15:$B$19&lt;=E2742)/(SRP!$C$15:$C$19&gt;=E2742),SRP!$D$15:$D$19)*(G2742/100)*(E2742/1000)),IF(C2742="Ready to Drink",SUM(LOOKUP(2,1/(SRP!$B$10:$B$14&lt;=E2742)/(SRP!$C$10:$C$14&gt;=E2742),SRP!$D$10:$D$14)*(G2742/100)*(E2742/1000)),0))))),2)</f>
        <v>0.87</v>
      </c>
    </row>
    <row r="2743" spans="1:11" x14ac:dyDescent="0.35">
      <c r="A2743" s="2">
        <v>33458</v>
      </c>
      <c r="B2743" s="76" t="s">
        <v>2432</v>
      </c>
      <c r="C2743" s="76" t="s">
        <v>5938</v>
      </c>
      <c r="D2743" s="76" t="s">
        <v>5307</v>
      </c>
      <c r="E2743" s="76">
        <v>473</v>
      </c>
      <c r="F2743" s="76">
        <v>24</v>
      </c>
      <c r="G2743" s="77">
        <v>4.5</v>
      </c>
      <c r="H2743" s="76" t="s">
        <v>3326</v>
      </c>
      <c r="I2743" s="77">
        <v>4.1900000000000004</v>
      </c>
      <c r="J2743" s="2">
        <v>1</v>
      </c>
      <c r="K2743" s="119" cm="1">
        <f t="array" ref="K2743">ROUND(IF(C2743="Beer",SUM(LOOKUP(2,1/(SRP!$B$7:$B$9&lt;=E2743)/(SRP!$C$7:$C$9&gt;=E2743),SRP!$D$7:$D$9)*(G2743/100)*(E2743/1000)),IF(C2743="Spirits",SUM(LOOKUP(2,1/(SRP!$B$2:$B$6&lt;=E2743)/(SRP!$C$2:$C$6&gt;=E2743),SRP!$D$2:$D$6)*(G2743/100)*(E2743/1000)),IF(AND(C2743="Wine",D2743="Fortified Wines"),SUM(LOOKUP(2,1/(SRP!$B$20:$B$23&lt;=E2743)/(SRP!$C$20:$C$23&gt;=E2743),SRP!$D$20:$D$23)*(G2743/100)*(E2743/1000)),IF(C2743="Wine",SUM(LOOKUP(2,1/(SRP!$B$15:$B$19&lt;=E2743)/(SRP!$C$15:$C$19&gt;=E2743),SRP!$D$15:$D$19)*(G2743/100)*(E2743/1000)),IF(C2743="Ready to Drink",SUM(LOOKUP(2,1/(SRP!$B$10:$B$14&lt;=E2743)/(SRP!$C$10:$C$14&gt;=E2743),SRP!$D$10:$D$14)*(G2743/100)*(E2743/1000)),0))))),2)</f>
        <v>1.57</v>
      </c>
    </row>
    <row r="2744" spans="1:11" x14ac:dyDescent="0.35">
      <c r="A2744" s="2">
        <v>33458</v>
      </c>
      <c r="B2744" s="76" t="s">
        <v>2432</v>
      </c>
      <c r="C2744" s="76" t="s">
        <v>5938</v>
      </c>
      <c r="D2744" s="76" t="s">
        <v>5307</v>
      </c>
      <c r="E2744" s="76">
        <v>473</v>
      </c>
      <c r="F2744" s="76">
        <v>24</v>
      </c>
      <c r="G2744" s="77">
        <v>4.5</v>
      </c>
      <c r="H2744" s="76" t="s">
        <v>3326</v>
      </c>
      <c r="I2744" s="77">
        <v>4.1900000000000004</v>
      </c>
      <c r="J2744" s="2">
        <v>1</v>
      </c>
      <c r="K2744" s="119" cm="1">
        <f t="array" ref="K2744">ROUND(IF(C2744="Beer",SUM(LOOKUP(2,1/(SRP!$B$7:$B$9&lt;=E2744)/(SRP!$C$7:$C$9&gt;=E2744),SRP!$D$7:$D$9)*(G2744/100)*(E2744/1000)),IF(C2744="Spirits",SUM(LOOKUP(2,1/(SRP!$B$2:$B$6&lt;=E2744)/(SRP!$C$2:$C$6&gt;=E2744),SRP!$D$2:$D$6)*(G2744/100)*(E2744/1000)),IF(AND(C2744="Wine",D2744="Fortified Wines"),SUM(LOOKUP(2,1/(SRP!$B$20:$B$23&lt;=E2744)/(SRP!$C$20:$C$23&gt;=E2744),SRP!$D$20:$D$23)*(G2744/100)*(E2744/1000)),IF(C2744="Wine",SUM(LOOKUP(2,1/(SRP!$B$15:$B$19&lt;=E2744)/(SRP!$C$15:$C$19&gt;=E2744),SRP!$D$15:$D$19)*(G2744/100)*(E2744/1000)),IF(C2744="Ready to Drink",SUM(LOOKUP(2,1/(SRP!$B$10:$B$14&lt;=E2744)/(SRP!$C$10:$C$14&gt;=E2744),SRP!$D$10:$D$14)*(G2744/100)*(E2744/1000)),0))))),2)</f>
        <v>1.57</v>
      </c>
    </row>
    <row r="2745" spans="1:11" x14ac:dyDescent="0.35">
      <c r="A2745" s="2">
        <v>33460</v>
      </c>
      <c r="B2745" s="76" t="s">
        <v>2433</v>
      </c>
      <c r="C2745" s="76" t="s">
        <v>5938</v>
      </c>
      <c r="D2745" s="76" t="s">
        <v>5308</v>
      </c>
      <c r="E2745" s="76">
        <v>473</v>
      </c>
      <c r="F2745" s="76">
        <v>24</v>
      </c>
      <c r="G2745" s="77">
        <v>4.5</v>
      </c>
      <c r="H2745" s="76" t="s">
        <v>3326</v>
      </c>
      <c r="I2745" s="77">
        <v>4.1900000000000004</v>
      </c>
      <c r="J2745" s="2">
        <v>1</v>
      </c>
      <c r="K2745" s="119" cm="1">
        <f t="array" ref="K2745">ROUND(IF(C2745="Beer",SUM(LOOKUP(2,1/(SRP!$B$7:$B$9&lt;=E2745)/(SRP!$C$7:$C$9&gt;=E2745),SRP!$D$7:$D$9)*(G2745/100)*(E2745/1000)),IF(C2745="Spirits",SUM(LOOKUP(2,1/(SRP!$B$2:$B$6&lt;=E2745)/(SRP!$C$2:$C$6&gt;=E2745),SRP!$D$2:$D$6)*(G2745/100)*(E2745/1000)),IF(AND(C2745="Wine",D2745="Fortified Wines"),SUM(LOOKUP(2,1/(SRP!$B$20:$B$23&lt;=E2745)/(SRP!$C$20:$C$23&gt;=E2745),SRP!$D$20:$D$23)*(G2745/100)*(E2745/1000)),IF(C2745="Wine",SUM(LOOKUP(2,1/(SRP!$B$15:$B$19&lt;=E2745)/(SRP!$C$15:$C$19&gt;=E2745),SRP!$D$15:$D$19)*(G2745/100)*(E2745/1000)),IF(C2745="Ready to Drink",SUM(LOOKUP(2,1/(SRP!$B$10:$B$14&lt;=E2745)/(SRP!$C$10:$C$14&gt;=E2745),SRP!$D$10:$D$14)*(G2745/100)*(E2745/1000)),0))))),2)</f>
        <v>1.57</v>
      </c>
    </row>
    <row r="2746" spans="1:11" x14ac:dyDescent="0.35">
      <c r="A2746" s="2">
        <v>33460</v>
      </c>
      <c r="B2746" s="76" t="s">
        <v>2433</v>
      </c>
      <c r="C2746" s="76" t="s">
        <v>5938</v>
      </c>
      <c r="D2746" s="76" t="s">
        <v>5308</v>
      </c>
      <c r="E2746" s="76">
        <v>473</v>
      </c>
      <c r="F2746" s="76">
        <v>24</v>
      </c>
      <c r="G2746" s="77">
        <v>4.5</v>
      </c>
      <c r="H2746" s="76" t="s">
        <v>3326</v>
      </c>
      <c r="I2746" s="77">
        <v>4.1900000000000004</v>
      </c>
      <c r="J2746" s="2">
        <v>1</v>
      </c>
      <c r="K2746" s="119" cm="1">
        <f t="array" ref="K2746">ROUND(IF(C2746="Beer",SUM(LOOKUP(2,1/(SRP!$B$7:$B$9&lt;=E2746)/(SRP!$C$7:$C$9&gt;=E2746),SRP!$D$7:$D$9)*(G2746/100)*(E2746/1000)),IF(C2746="Spirits",SUM(LOOKUP(2,1/(SRP!$B$2:$B$6&lt;=E2746)/(SRP!$C$2:$C$6&gt;=E2746),SRP!$D$2:$D$6)*(G2746/100)*(E2746/1000)),IF(AND(C2746="Wine",D2746="Fortified Wines"),SUM(LOOKUP(2,1/(SRP!$B$20:$B$23&lt;=E2746)/(SRP!$C$20:$C$23&gt;=E2746),SRP!$D$20:$D$23)*(G2746/100)*(E2746/1000)),IF(C2746="Wine",SUM(LOOKUP(2,1/(SRP!$B$15:$B$19&lt;=E2746)/(SRP!$C$15:$C$19&gt;=E2746),SRP!$D$15:$D$19)*(G2746/100)*(E2746/1000)),IF(C2746="Ready to Drink",SUM(LOOKUP(2,1/(SRP!$B$10:$B$14&lt;=E2746)/(SRP!$C$10:$C$14&gt;=E2746),SRP!$D$10:$D$14)*(G2746/100)*(E2746/1000)),0))))),2)</f>
        <v>1.57</v>
      </c>
    </row>
    <row r="2747" spans="1:11" x14ac:dyDescent="0.35">
      <c r="A2747" s="2">
        <v>33463</v>
      </c>
      <c r="B2747" s="76" t="s">
        <v>2220</v>
      </c>
      <c r="C2747" s="76" t="s">
        <v>287</v>
      </c>
      <c r="D2747" s="76" t="s">
        <v>5271</v>
      </c>
      <c r="E2747" s="76">
        <v>10650</v>
      </c>
      <c r="F2747" s="76">
        <v>1</v>
      </c>
      <c r="G2747" s="77">
        <v>4</v>
      </c>
      <c r="H2747" s="76" t="s">
        <v>3325</v>
      </c>
      <c r="I2747" s="77">
        <v>65.989999999999995</v>
      </c>
      <c r="J2747" s="2">
        <v>30</v>
      </c>
      <c r="K2747" s="119" cm="1">
        <f t="array" ref="K2747">ROUND(IF(C2747="Beer",SUM(LOOKUP(2,1/(SRP!$B$7:$B$9&lt;=E2747)/(SRP!$C$7:$C$9&gt;=E2747),SRP!$D$7:$D$9)*(G2747/100)*(E2747/1000)),IF(C2747="Spirits",SUM(LOOKUP(2,1/(SRP!$B$2:$B$6&lt;=E2747)/(SRP!$C$2:$C$6&gt;=E2747),SRP!$D$2:$D$6)*(G2747/100)*(E2747/1000)),IF(AND(C2747="Wine",D2747="Fortified Wines"),SUM(LOOKUP(2,1/(SRP!$B$20:$B$23&lt;=E2747)/(SRP!$C$20:$C$23&gt;=E2747),SRP!$D$20:$D$23)*(G2747/100)*(E2747/1000)),IF(C2747="Wine",SUM(LOOKUP(2,1/(SRP!$B$15:$B$19&lt;=E2747)/(SRP!$C$15:$C$19&gt;=E2747),SRP!$D$15:$D$19)*(G2747/100)*(E2747/1000)),IF(C2747="Ready to Drink",SUM(LOOKUP(2,1/(SRP!$B$10:$B$14&lt;=E2747)/(SRP!$C$10:$C$14&gt;=E2747),SRP!$D$10:$D$14)*(G2747/100)*(E2747/1000)),0))))),2)</f>
        <v>27.01</v>
      </c>
    </row>
    <row r="2748" spans="1:11" x14ac:dyDescent="0.35">
      <c r="A2748" s="2">
        <v>33463</v>
      </c>
      <c r="B2748" s="76" t="s">
        <v>2220</v>
      </c>
      <c r="C2748" s="76" t="s">
        <v>287</v>
      </c>
      <c r="D2748" s="76" t="s">
        <v>5271</v>
      </c>
      <c r="E2748" s="76">
        <v>10650</v>
      </c>
      <c r="F2748" s="76">
        <v>1</v>
      </c>
      <c r="G2748" s="77">
        <v>4</v>
      </c>
      <c r="H2748" s="76" t="s">
        <v>3325</v>
      </c>
      <c r="I2748" s="77">
        <v>65.989999999999995</v>
      </c>
      <c r="J2748" s="2">
        <v>30</v>
      </c>
      <c r="K2748" s="119" cm="1">
        <f t="array" ref="K2748">ROUND(IF(C2748="Beer",SUM(LOOKUP(2,1/(SRP!$B$7:$B$9&lt;=E2748)/(SRP!$C$7:$C$9&gt;=E2748),SRP!$D$7:$D$9)*(G2748/100)*(E2748/1000)),IF(C2748="Spirits",SUM(LOOKUP(2,1/(SRP!$B$2:$B$6&lt;=E2748)/(SRP!$C$2:$C$6&gt;=E2748),SRP!$D$2:$D$6)*(G2748/100)*(E2748/1000)),IF(AND(C2748="Wine",D2748="Fortified Wines"),SUM(LOOKUP(2,1/(SRP!$B$20:$B$23&lt;=E2748)/(SRP!$C$20:$C$23&gt;=E2748),SRP!$D$20:$D$23)*(G2748/100)*(E2748/1000)),IF(C2748="Wine",SUM(LOOKUP(2,1/(SRP!$B$15:$B$19&lt;=E2748)/(SRP!$C$15:$C$19&gt;=E2748),SRP!$D$15:$D$19)*(G2748/100)*(E2748/1000)),IF(C2748="Ready to Drink",SUM(LOOKUP(2,1/(SRP!$B$10:$B$14&lt;=E2748)/(SRP!$C$10:$C$14&gt;=E2748),SRP!$D$10:$D$14)*(G2748/100)*(E2748/1000)),0))))),2)</f>
        <v>27.01</v>
      </c>
    </row>
    <row r="2749" spans="1:11" x14ac:dyDescent="0.35">
      <c r="A2749" s="2">
        <v>33464</v>
      </c>
      <c r="B2749" s="76" t="s">
        <v>2434</v>
      </c>
      <c r="C2749" s="76" t="s">
        <v>285</v>
      </c>
      <c r="D2749" s="76" t="s">
        <v>5250</v>
      </c>
      <c r="E2749" s="76">
        <v>750</v>
      </c>
      <c r="F2749" s="76">
        <v>12</v>
      </c>
      <c r="G2749" s="77">
        <v>43</v>
      </c>
      <c r="H2749" s="76" t="s">
        <v>3285</v>
      </c>
      <c r="I2749" s="77">
        <v>47.99</v>
      </c>
      <c r="J2749" s="2">
        <v>1</v>
      </c>
      <c r="K2749" s="119" cm="1">
        <f t="array" ref="K2749">ROUND(IF(C2749="Beer",SUM(LOOKUP(2,1/(SRP!$B$7:$B$9&lt;=E2749)/(SRP!$C$7:$C$9&gt;=E2749),SRP!$D$7:$D$9)*(G2749/100)*(E2749/1000)),IF(C2749="Spirits",SUM(LOOKUP(2,1/(SRP!$B$2:$B$6&lt;=E2749)/(SRP!$C$2:$C$6&gt;=E2749),SRP!$D$2:$D$6)*(G2749/100)*(E2749/1000)),IF(AND(C2749="Wine",D2749="Fortified Wines"),SUM(LOOKUP(2,1/(SRP!$B$20:$B$23&lt;=E2749)/(SRP!$C$20:$C$23&gt;=E2749),SRP!$D$20:$D$23)*(G2749/100)*(E2749/1000)),IF(C2749="Wine",SUM(LOOKUP(2,1/(SRP!$B$15:$B$19&lt;=E2749)/(SRP!$C$15:$C$19&gt;=E2749),SRP!$D$15:$D$19)*(G2749/100)*(E2749/1000)),IF(C2749="Ready to Drink",SUM(LOOKUP(2,1/(SRP!$B$10:$B$14&lt;=E2749)/(SRP!$C$10:$C$14&gt;=E2749),SRP!$D$10:$D$14)*(G2749/100)*(E2749/1000)),0))))),2)</f>
        <v>22.51</v>
      </c>
    </row>
    <row r="2750" spans="1:11" x14ac:dyDescent="0.35">
      <c r="A2750" s="2">
        <v>33468</v>
      </c>
      <c r="B2750" s="76" t="s">
        <v>4403</v>
      </c>
      <c r="C2750" s="76" t="s">
        <v>287</v>
      </c>
      <c r="D2750" s="76" t="s">
        <v>5240</v>
      </c>
      <c r="E2750" s="76">
        <v>473</v>
      </c>
      <c r="F2750" s="76">
        <v>24</v>
      </c>
      <c r="G2750" s="77">
        <v>6.8</v>
      </c>
      <c r="H2750" s="76" t="s">
        <v>3355</v>
      </c>
      <c r="I2750" s="77">
        <v>6.99</v>
      </c>
      <c r="J2750" s="2">
        <v>1</v>
      </c>
      <c r="K2750" s="119" cm="1">
        <f t="array" ref="K2750">ROUND(IF(C2750="Beer",SUM(LOOKUP(2,1/(SRP!$B$7:$B$9&lt;=E2750)/(SRP!$C$7:$C$9&gt;=E2750),SRP!$D$7:$D$9)*(G2750/100)*(E2750/1000)),IF(C2750="Spirits",SUM(LOOKUP(2,1/(SRP!$B$2:$B$6&lt;=E2750)/(SRP!$C$2:$C$6&gt;=E2750),SRP!$D$2:$D$6)*(G2750/100)*(E2750/1000)),IF(AND(C2750="Wine",D2750="Fortified Wines"),SUM(LOOKUP(2,1/(SRP!$B$20:$B$23&lt;=E2750)/(SRP!$C$20:$C$23&gt;=E2750),SRP!$D$20:$D$23)*(G2750/100)*(E2750/1000)),IF(C2750="Wine",SUM(LOOKUP(2,1/(SRP!$B$15:$B$19&lt;=E2750)/(SRP!$C$15:$C$19&gt;=E2750),SRP!$D$15:$D$19)*(G2750/100)*(E2750/1000)),IF(C2750="Ready to Drink",SUM(LOOKUP(2,1/(SRP!$B$10:$B$14&lt;=E2750)/(SRP!$C$10:$C$14&gt;=E2750),SRP!$D$10:$D$14)*(G2750/100)*(E2750/1000)),0))))),2)</f>
        <v>2.25</v>
      </c>
    </row>
    <row r="2751" spans="1:11" x14ac:dyDescent="0.35">
      <c r="A2751" s="2">
        <v>33468</v>
      </c>
      <c r="B2751" s="76" t="s">
        <v>4403</v>
      </c>
      <c r="C2751" s="76" t="s">
        <v>287</v>
      </c>
      <c r="D2751" s="76" t="s">
        <v>5240</v>
      </c>
      <c r="E2751" s="76">
        <v>473</v>
      </c>
      <c r="F2751" s="76">
        <v>24</v>
      </c>
      <c r="G2751" s="77">
        <v>6.8</v>
      </c>
      <c r="H2751" s="76" t="s">
        <v>3355</v>
      </c>
      <c r="I2751" s="77">
        <v>6.99</v>
      </c>
      <c r="J2751" s="2">
        <v>1</v>
      </c>
      <c r="K2751" s="119" cm="1">
        <f t="array" ref="K2751">ROUND(IF(C2751="Beer",SUM(LOOKUP(2,1/(SRP!$B$7:$B$9&lt;=E2751)/(SRP!$C$7:$C$9&gt;=E2751),SRP!$D$7:$D$9)*(G2751/100)*(E2751/1000)),IF(C2751="Spirits",SUM(LOOKUP(2,1/(SRP!$B$2:$B$6&lt;=E2751)/(SRP!$C$2:$C$6&gt;=E2751),SRP!$D$2:$D$6)*(G2751/100)*(E2751/1000)),IF(AND(C2751="Wine",D2751="Fortified Wines"),SUM(LOOKUP(2,1/(SRP!$B$20:$B$23&lt;=E2751)/(SRP!$C$20:$C$23&gt;=E2751),SRP!$D$20:$D$23)*(G2751/100)*(E2751/1000)),IF(C2751="Wine",SUM(LOOKUP(2,1/(SRP!$B$15:$B$19&lt;=E2751)/(SRP!$C$15:$C$19&gt;=E2751),SRP!$D$15:$D$19)*(G2751/100)*(E2751/1000)),IF(C2751="Ready to Drink",SUM(LOOKUP(2,1/(SRP!$B$10:$B$14&lt;=E2751)/(SRP!$C$10:$C$14&gt;=E2751),SRP!$D$10:$D$14)*(G2751/100)*(E2751/1000)),0))))),2)</f>
        <v>2.25</v>
      </c>
    </row>
    <row r="2752" spans="1:11" x14ac:dyDescent="0.35">
      <c r="A2752" s="2">
        <v>33485</v>
      </c>
      <c r="B2752" s="76" t="s">
        <v>2435</v>
      </c>
      <c r="C2752" s="76" t="s">
        <v>287</v>
      </c>
      <c r="D2752" s="76" t="s">
        <v>5240</v>
      </c>
      <c r="E2752" s="76">
        <v>500</v>
      </c>
      <c r="F2752" s="76">
        <v>12</v>
      </c>
      <c r="G2752" s="77">
        <v>7</v>
      </c>
      <c r="H2752" s="76" t="s">
        <v>3355</v>
      </c>
      <c r="I2752" s="77">
        <v>15.75</v>
      </c>
      <c r="J2752" s="2">
        <v>1</v>
      </c>
      <c r="K2752" s="119" cm="1">
        <f t="array" ref="K2752">ROUND(IF(C2752="Beer",SUM(LOOKUP(2,1/(SRP!$B$7:$B$9&lt;=E2752)/(SRP!$C$7:$C$9&gt;=E2752),SRP!$D$7:$D$9)*(G2752/100)*(E2752/1000)),IF(C2752="Spirits",SUM(LOOKUP(2,1/(SRP!$B$2:$B$6&lt;=E2752)/(SRP!$C$2:$C$6&gt;=E2752),SRP!$D$2:$D$6)*(G2752/100)*(E2752/1000)),IF(AND(C2752="Wine",D2752="Fortified Wines"),SUM(LOOKUP(2,1/(SRP!$B$20:$B$23&lt;=E2752)/(SRP!$C$20:$C$23&gt;=E2752),SRP!$D$20:$D$23)*(G2752/100)*(E2752/1000)),IF(C2752="Wine",SUM(LOOKUP(2,1/(SRP!$B$15:$B$19&lt;=E2752)/(SRP!$C$15:$C$19&gt;=E2752),SRP!$D$15:$D$19)*(G2752/100)*(E2752/1000)),IF(C2752="Ready to Drink",SUM(LOOKUP(2,1/(SRP!$B$10:$B$14&lt;=E2752)/(SRP!$C$10:$C$14&gt;=E2752),SRP!$D$10:$D$14)*(G2752/100)*(E2752/1000)),0))))),2)</f>
        <v>2.44</v>
      </c>
    </row>
    <row r="2753" spans="1:11" x14ac:dyDescent="0.35">
      <c r="A2753" s="2">
        <v>33485</v>
      </c>
      <c r="B2753" s="76" t="s">
        <v>2435</v>
      </c>
      <c r="C2753" s="76" t="s">
        <v>287</v>
      </c>
      <c r="D2753" s="76" t="s">
        <v>5240</v>
      </c>
      <c r="E2753" s="76">
        <v>500</v>
      </c>
      <c r="F2753" s="76">
        <v>12</v>
      </c>
      <c r="G2753" s="77">
        <v>7</v>
      </c>
      <c r="H2753" s="76" t="s">
        <v>3355</v>
      </c>
      <c r="I2753" s="77">
        <v>15.75</v>
      </c>
      <c r="J2753" s="2">
        <v>1</v>
      </c>
      <c r="K2753" s="119" cm="1">
        <f t="array" ref="K2753">ROUND(IF(C2753="Beer",SUM(LOOKUP(2,1/(SRP!$B$7:$B$9&lt;=E2753)/(SRP!$C$7:$C$9&gt;=E2753),SRP!$D$7:$D$9)*(G2753/100)*(E2753/1000)),IF(C2753="Spirits",SUM(LOOKUP(2,1/(SRP!$B$2:$B$6&lt;=E2753)/(SRP!$C$2:$C$6&gt;=E2753),SRP!$D$2:$D$6)*(G2753/100)*(E2753/1000)),IF(AND(C2753="Wine",D2753="Fortified Wines"),SUM(LOOKUP(2,1/(SRP!$B$20:$B$23&lt;=E2753)/(SRP!$C$20:$C$23&gt;=E2753),SRP!$D$20:$D$23)*(G2753/100)*(E2753/1000)),IF(C2753="Wine",SUM(LOOKUP(2,1/(SRP!$B$15:$B$19&lt;=E2753)/(SRP!$C$15:$C$19&gt;=E2753),SRP!$D$15:$D$19)*(G2753/100)*(E2753/1000)),IF(C2753="Ready to Drink",SUM(LOOKUP(2,1/(SRP!$B$10:$B$14&lt;=E2753)/(SRP!$C$10:$C$14&gt;=E2753),SRP!$D$10:$D$14)*(G2753/100)*(E2753/1000)),0))))),2)</f>
        <v>2.44</v>
      </c>
    </row>
    <row r="2754" spans="1:11" x14ac:dyDescent="0.35">
      <c r="A2754" s="2">
        <v>33487</v>
      </c>
      <c r="B2754" s="76" t="s">
        <v>2436</v>
      </c>
      <c r="C2754" s="76" t="s">
        <v>287</v>
      </c>
      <c r="D2754" s="76" t="s">
        <v>5240</v>
      </c>
      <c r="E2754" s="76">
        <v>500</v>
      </c>
      <c r="F2754" s="76">
        <v>12</v>
      </c>
      <c r="G2754" s="77">
        <v>6.5</v>
      </c>
      <c r="H2754" s="76" t="s">
        <v>3355</v>
      </c>
      <c r="I2754" s="77">
        <v>15.75</v>
      </c>
      <c r="J2754" s="2">
        <v>1</v>
      </c>
      <c r="K2754" s="119" cm="1">
        <f t="array" ref="K2754">ROUND(IF(C2754="Beer",SUM(LOOKUP(2,1/(SRP!$B$7:$B$9&lt;=E2754)/(SRP!$C$7:$C$9&gt;=E2754),SRP!$D$7:$D$9)*(G2754/100)*(E2754/1000)),IF(C2754="Spirits",SUM(LOOKUP(2,1/(SRP!$B$2:$B$6&lt;=E2754)/(SRP!$C$2:$C$6&gt;=E2754),SRP!$D$2:$D$6)*(G2754/100)*(E2754/1000)),IF(AND(C2754="Wine",D2754="Fortified Wines"),SUM(LOOKUP(2,1/(SRP!$B$20:$B$23&lt;=E2754)/(SRP!$C$20:$C$23&gt;=E2754),SRP!$D$20:$D$23)*(G2754/100)*(E2754/1000)),IF(C2754="Wine",SUM(LOOKUP(2,1/(SRP!$B$15:$B$19&lt;=E2754)/(SRP!$C$15:$C$19&gt;=E2754),SRP!$D$15:$D$19)*(G2754/100)*(E2754/1000)),IF(C2754="Ready to Drink",SUM(LOOKUP(2,1/(SRP!$B$10:$B$14&lt;=E2754)/(SRP!$C$10:$C$14&gt;=E2754),SRP!$D$10:$D$14)*(G2754/100)*(E2754/1000)),0))))),2)</f>
        <v>2.27</v>
      </c>
    </row>
    <row r="2755" spans="1:11" x14ac:dyDescent="0.35">
      <c r="A2755" s="2">
        <v>33487</v>
      </c>
      <c r="B2755" s="76" t="s">
        <v>2436</v>
      </c>
      <c r="C2755" s="76" t="s">
        <v>287</v>
      </c>
      <c r="D2755" s="76" t="s">
        <v>5240</v>
      </c>
      <c r="E2755" s="76">
        <v>500</v>
      </c>
      <c r="F2755" s="76">
        <v>12</v>
      </c>
      <c r="G2755" s="77">
        <v>6.5</v>
      </c>
      <c r="H2755" s="76" t="s">
        <v>3355</v>
      </c>
      <c r="I2755" s="77">
        <v>15.75</v>
      </c>
      <c r="J2755" s="2">
        <v>1</v>
      </c>
      <c r="K2755" s="119" cm="1">
        <f t="array" ref="K2755">ROUND(IF(C2755="Beer",SUM(LOOKUP(2,1/(SRP!$B$7:$B$9&lt;=E2755)/(SRP!$C$7:$C$9&gt;=E2755),SRP!$D$7:$D$9)*(G2755/100)*(E2755/1000)),IF(C2755="Spirits",SUM(LOOKUP(2,1/(SRP!$B$2:$B$6&lt;=E2755)/(SRP!$C$2:$C$6&gt;=E2755),SRP!$D$2:$D$6)*(G2755/100)*(E2755/1000)),IF(AND(C2755="Wine",D2755="Fortified Wines"),SUM(LOOKUP(2,1/(SRP!$B$20:$B$23&lt;=E2755)/(SRP!$C$20:$C$23&gt;=E2755),SRP!$D$20:$D$23)*(G2755/100)*(E2755/1000)),IF(C2755="Wine",SUM(LOOKUP(2,1/(SRP!$B$15:$B$19&lt;=E2755)/(SRP!$C$15:$C$19&gt;=E2755),SRP!$D$15:$D$19)*(G2755/100)*(E2755/1000)),IF(C2755="Ready to Drink",SUM(LOOKUP(2,1/(SRP!$B$10:$B$14&lt;=E2755)/(SRP!$C$10:$C$14&gt;=E2755),SRP!$D$10:$D$14)*(G2755/100)*(E2755/1000)),0))))),2)</f>
        <v>2.27</v>
      </c>
    </row>
    <row r="2756" spans="1:11" x14ac:dyDescent="0.35">
      <c r="A2756" s="2">
        <v>33488</v>
      </c>
      <c r="B2756" s="76" t="s">
        <v>2437</v>
      </c>
      <c r="C2756" s="76" t="s">
        <v>287</v>
      </c>
      <c r="D2756" s="76" t="s">
        <v>5240</v>
      </c>
      <c r="E2756" s="76">
        <v>500</v>
      </c>
      <c r="F2756" s="76">
        <v>12</v>
      </c>
      <c r="G2756" s="77">
        <v>7.5</v>
      </c>
      <c r="H2756" s="76" t="s">
        <v>3355</v>
      </c>
      <c r="I2756" s="77">
        <v>15.75</v>
      </c>
      <c r="J2756" s="2">
        <v>1</v>
      </c>
      <c r="K2756" s="119" cm="1">
        <f t="array" ref="K2756">ROUND(IF(C2756="Beer",SUM(LOOKUP(2,1/(SRP!$B$7:$B$9&lt;=E2756)/(SRP!$C$7:$C$9&gt;=E2756),SRP!$D$7:$D$9)*(G2756/100)*(E2756/1000)),IF(C2756="Spirits",SUM(LOOKUP(2,1/(SRP!$B$2:$B$6&lt;=E2756)/(SRP!$C$2:$C$6&gt;=E2756),SRP!$D$2:$D$6)*(G2756/100)*(E2756/1000)),IF(AND(C2756="Wine",D2756="Fortified Wines"),SUM(LOOKUP(2,1/(SRP!$B$20:$B$23&lt;=E2756)/(SRP!$C$20:$C$23&gt;=E2756),SRP!$D$20:$D$23)*(G2756/100)*(E2756/1000)),IF(C2756="Wine",SUM(LOOKUP(2,1/(SRP!$B$15:$B$19&lt;=E2756)/(SRP!$C$15:$C$19&gt;=E2756),SRP!$D$15:$D$19)*(G2756/100)*(E2756/1000)),IF(C2756="Ready to Drink",SUM(LOOKUP(2,1/(SRP!$B$10:$B$14&lt;=E2756)/(SRP!$C$10:$C$14&gt;=E2756),SRP!$D$10:$D$14)*(G2756/100)*(E2756/1000)),0))))),2)</f>
        <v>2.62</v>
      </c>
    </row>
    <row r="2757" spans="1:11" x14ac:dyDescent="0.35">
      <c r="A2757" s="2">
        <v>33488</v>
      </c>
      <c r="B2757" s="76" t="s">
        <v>2437</v>
      </c>
      <c r="C2757" s="76" t="s">
        <v>287</v>
      </c>
      <c r="D2757" s="76" t="s">
        <v>5240</v>
      </c>
      <c r="E2757" s="76">
        <v>500</v>
      </c>
      <c r="F2757" s="76">
        <v>12</v>
      </c>
      <c r="G2757" s="77">
        <v>7.5</v>
      </c>
      <c r="H2757" s="76" t="s">
        <v>3355</v>
      </c>
      <c r="I2757" s="77">
        <v>15.75</v>
      </c>
      <c r="J2757" s="2">
        <v>1</v>
      </c>
      <c r="K2757" s="119" cm="1">
        <f t="array" ref="K2757">ROUND(IF(C2757="Beer",SUM(LOOKUP(2,1/(SRP!$B$7:$B$9&lt;=E2757)/(SRP!$C$7:$C$9&gt;=E2757),SRP!$D$7:$D$9)*(G2757/100)*(E2757/1000)),IF(C2757="Spirits",SUM(LOOKUP(2,1/(SRP!$B$2:$B$6&lt;=E2757)/(SRP!$C$2:$C$6&gt;=E2757),SRP!$D$2:$D$6)*(G2757/100)*(E2757/1000)),IF(AND(C2757="Wine",D2757="Fortified Wines"),SUM(LOOKUP(2,1/(SRP!$B$20:$B$23&lt;=E2757)/(SRP!$C$20:$C$23&gt;=E2757),SRP!$D$20:$D$23)*(G2757/100)*(E2757/1000)),IF(C2757="Wine",SUM(LOOKUP(2,1/(SRP!$B$15:$B$19&lt;=E2757)/(SRP!$C$15:$C$19&gt;=E2757),SRP!$D$15:$D$19)*(G2757/100)*(E2757/1000)),IF(C2757="Ready to Drink",SUM(LOOKUP(2,1/(SRP!$B$10:$B$14&lt;=E2757)/(SRP!$C$10:$C$14&gt;=E2757),SRP!$D$10:$D$14)*(G2757/100)*(E2757/1000)),0))))),2)</f>
        <v>2.62</v>
      </c>
    </row>
    <row r="2758" spans="1:11" x14ac:dyDescent="0.35">
      <c r="A2758" s="2">
        <v>33489</v>
      </c>
      <c r="B2758" s="76" t="s">
        <v>5344</v>
      </c>
      <c r="C2758" s="76" t="s">
        <v>287</v>
      </c>
      <c r="D2758" s="76" t="s">
        <v>5240</v>
      </c>
      <c r="E2758" s="76">
        <v>500</v>
      </c>
      <c r="F2758" s="76">
        <v>12</v>
      </c>
      <c r="G2758" s="77">
        <v>7.5</v>
      </c>
      <c r="H2758" s="76" t="s">
        <v>3355</v>
      </c>
      <c r="I2758" s="77">
        <v>15.75</v>
      </c>
      <c r="J2758" s="2">
        <v>1</v>
      </c>
      <c r="K2758" s="119" cm="1">
        <f t="array" ref="K2758">ROUND(IF(C2758="Beer",SUM(LOOKUP(2,1/(SRP!$B$7:$B$9&lt;=E2758)/(SRP!$C$7:$C$9&gt;=E2758),SRP!$D$7:$D$9)*(G2758/100)*(E2758/1000)),IF(C2758="Spirits",SUM(LOOKUP(2,1/(SRP!$B$2:$B$6&lt;=E2758)/(SRP!$C$2:$C$6&gt;=E2758),SRP!$D$2:$D$6)*(G2758/100)*(E2758/1000)),IF(AND(C2758="Wine",D2758="Fortified Wines"),SUM(LOOKUP(2,1/(SRP!$B$20:$B$23&lt;=E2758)/(SRP!$C$20:$C$23&gt;=E2758),SRP!$D$20:$D$23)*(G2758/100)*(E2758/1000)),IF(C2758="Wine",SUM(LOOKUP(2,1/(SRP!$B$15:$B$19&lt;=E2758)/(SRP!$C$15:$C$19&gt;=E2758),SRP!$D$15:$D$19)*(G2758/100)*(E2758/1000)),IF(C2758="Ready to Drink",SUM(LOOKUP(2,1/(SRP!$B$10:$B$14&lt;=E2758)/(SRP!$C$10:$C$14&gt;=E2758),SRP!$D$10:$D$14)*(G2758/100)*(E2758/1000)),0))))),2)</f>
        <v>2.62</v>
      </c>
    </row>
    <row r="2759" spans="1:11" x14ac:dyDescent="0.35">
      <c r="A2759" s="2">
        <v>33489</v>
      </c>
      <c r="B2759" s="76" t="s">
        <v>5344</v>
      </c>
      <c r="C2759" s="76" t="s">
        <v>287</v>
      </c>
      <c r="D2759" s="76" t="s">
        <v>5240</v>
      </c>
      <c r="E2759" s="76">
        <v>500</v>
      </c>
      <c r="F2759" s="76">
        <v>12</v>
      </c>
      <c r="G2759" s="77">
        <v>7.5</v>
      </c>
      <c r="H2759" s="76" t="s">
        <v>3355</v>
      </c>
      <c r="I2759" s="77">
        <v>15.75</v>
      </c>
      <c r="J2759" s="2">
        <v>1</v>
      </c>
      <c r="K2759" s="119" cm="1">
        <f t="array" ref="K2759">ROUND(IF(C2759="Beer",SUM(LOOKUP(2,1/(SRP!$B$7:$B$9&lt;=E2759)/(SRP!$C$7:$C$9&gt;=E2759),SRP!$D$7:$D$9)*(G2759/100)*(E2759/1000)),IF(C2759="Spirits",SUM(LOOKUP(2,1/(SRP!$B$2:$B$6&lt;=E2759)/(SRP!$C$2:$C$6&gt;=E2759),SRP!$D$2:$D$6)*(G2759/100)*(E2759/1000)),IF(AND(C2759="Wine",D2759="Fortified Wines"),SUM(LOOKUP(2,1/(SRP!$B$20:$B$23&lt;=E2759)/(SRP!$C$20:$C$23&gt;=E2759),SRP!$D$20:$D$23)*(G2759/100)*(E2759/1000)),IF(C2759="Wine",SUM(LOOKUP(2,1/(SRP!$B$15:$B$19&lt;=E2759)/(SRP!$C$15:$C$19&gt;=E2759),SRP!$D$15:$D$19)*(G2759/100)*(E2759/1000)),IF(C2759="Ready to Drink",SUM(LOOKUP(2,1/(SRP!$B$10:$B$14&lt;=E2759)/(SRP!$C$10:$C$14&gt;=E2759),SRP!$D$10:$D$14)*(G2759/100)*(E2759/1000)),0))))),2)</f>
        <v>2.62</v>
      </c>
    </row>
    <row r="2760" spans="1:11" x14ac:dyDescent="0.35">
      <c r="A2760" s="2">
        <v>33506</v>
      </c>
      <c r="B2760" s="76" t="s">
        <v>2447</v>
      </c>
      <c r="C2760" s="76" t="s">
        <v>287</v>
      </c>
      <c r="D2760" s="76" t="s">
        <v>5271</v>
      </c>
      <c r="E2760" s="76">
        <v>8520</v>
      </c>
      <c r="F2760" s="76">
        <v>1</v>
      </c>
      <c r="G2760" s="77">
        <v>4</v>
      </c>
      <c r="H2760" s="76" t="s">
        <v>3354</v>
      </c>
      <c r="I2760" s="77">
        <v>28.33</v>
      </c>
      <c r="J2760" s="2">
        <v>24</v>
      </c>
      <c r="K2760" s="119" cm="1">
        <f t="array" ref="K2760">ROUND(IF(C2760="Beer",SUM(LOOKUP(2,1/(SRP!$B$7:$B$9&lt;=E2760)/(SRP!$C$7:$C$9&gt;=E2760),SRP!$D$7:$D$9)*(G2760/100)*(E2760/1000)),IF(C2760="Spirits",SUM(LOOKUP(2,1/(SRP!$B$2:$B$6&lt;=E2760)/(SRP!$C$2:$C$6&gt;=E2760),SRP!$D$2:$D$6)*(G2760/100)*(E2760/1000)),IF(AND(C2760="Wine",D2760="Fortified Wines"),SUM(LOOKUP(2,1/(SRP!$B$20:$B$23&lt;=E2760)/(SRP!$C$20:$C$23&gt;=E2760),SRP!$D$20:$D$23)*(G2760/100)*(E2760/1000)),IF(C2760="Wine",SUM(LOOKUP(2,1/(SRP!$B$15:$B$19&lt;=E2760)/(SRP!$C$15:$C$19&gt;=E2760),SRP!$D$15:$D$19)*(G2760/100)*(E2760/1000)),IF(C2760="Ready to Drink",SUM(LOOKUP(2,1/(SRP!$B$10:$B$14&lt;=E2760)/(SRP!$C$10:$C$14&gt;=E2760),SRP!$D$10:$D$14)*(G2760/100)*(E2760/1000)),0))))),2)</f>
        <v>23.79</v>
      </c>
    </row>
    <row r="2761" spans="1:11" x14ac:dyDescent="0.35">
      <c r="A2761" s="2">
        <v>33506</v>
      </c>
      <c r="B2761" s="76" t="s">
        <v>2447</v>
      </c>
      <c r="C2761" s="76" t="s">
        <v>287</v>
      </c>
      <c r="D2761" s="76" t="s">
        <v>5271</v>
      </c>
      <c r="E2761" s="76">
        <v>8520</v>
      </c>
      <c r="F2761" s="76">
        <v>1</v>
      </c>
      <c r="G2761" s="77">
        <v>4</v>
      </c>
      <c r="H2761" s="76" t="s">
        <v>3354</v>
      </c>
      <c r="I2761" s="77">
        <v>28.33</v>
      </c>
      <c r="J2761" s="2">
        <v>24</v>
      </c>
      <c r="K2761" s="119" cm="1">
        <f t="array" ref="K2761">ROUND(IF(C2761="Beer",SUM(LOOKUP(2,1/(SRP!$B$7:$B$9&lt;=E2761)/(SRP!$C$7:$C$9&gt;=E2761),SRP!$D$7:$D$9)*(G2761/100)*(E2761/1000)),IF(C2761="Spirits",SUM(LOOKUP(2,1/(SRP!$B$2:$B$6&lt;=E2761)/(SRP!$C$2:$C$6&gt;=E2761),SRP!$D$2:$D$6)*(G2761/100)*(E2761/1000)),IF(AND(C2761="Wine",D2761="Fortified Wines"),SUM(LOOKUP(2,1/(SRP!$B$20:$B$23&lt;=E2761)/(SRP!$C$20:$C$23&gt;=E2761),SRP!$D$20:$D$23)*(G2761/100)*(E2761/1000)),IF(C2761="Wine",SUM(LOOKUP(2,1/(SRP!$B$15:$B$19&lt;=E2761)/(SRP!$C$15:$C$19&gt;=E2761),SRP!$D$15:$D$19)*(G2761/100)*(E2761/1000)),IF(C2761="Ready to Drink",SUM(LOOKUP(2,1/(SRP!$B$10:$B$14&lt;=E2761)/(SRP!$C$10:$C$14&gt;=E2761),SRP!$D$10:$D$14)*(G2761/100)*(E2761/1000)),0))))),2)</f>
        <v>23.79</v>
      </c>
    </row>
    <row r="2762" spans="1:11" x14ac:dyDescent="0.35">
      <c r="A2762" s="2">
        <v>33510</v>
      </c>
      <c r="B2762" s="76" t="s">
        <v>2448</v>
      </c>
      <c r="C2762" s="76" t="s">
        <v>287</v>
      </c>
      <c r="D2762" s="76" t="s">
        <v>5230</v>
      </c>
      <c r="E2762" s="76">
        <v>11352</v>
      </c>
      <c r="F2762" s="76">
        <v>1</v>
      </c>
      <c r="G2762" s="77">
        <v>5</v>
      </c>
      <c r="H2762" s="76" t="s">
        <v>3354</v>
      </c>
      <c r="I2762" s="77">
        <v>38.340000000000003</v>
      </c>
      <c r="J2762" s="2">
        <v>24</v>
      </c>
      <c r="K2762" s="119" cm="1">
        <f t="array" ref="K2762">ROUND(IF(C2762="Beer",SUM(LOOKUP(2,1/(SRP!$B$7:$B$9&lt;=E2762)/(SRP!$C$7:$C$9&gt;=E2762),SRP!$D$7:$D$9)*(G2762/100)*(E2762/1000)),IF(C2762="Spirits",SUM(LOOKUP(2,1/(SRP!$B$2:$B$6&lt;=E2762)/(SRP!$C$2:$C$6&gt;=E2762),SRP!$D$2:$D$6)*(G2762/100)*(E2762/1000)),IF(AND(C2762="Wine",D2762="Fortified Wines"),SUM(LOOKUP(2,1/(SRP!$B$20:$B$23&lt;=E2762)/(SRP!$C$20:$C$23&gt;=E2762),SRP!$D$20:$D$23)*(G2762/100)*(E2762/1000)),IF(C2762="Wine",SUM(LOOKUP(2,1/(SRP!$B$15:$B$19&lt;=E2762)/(SRP!$C$15:$C$19&gt;=E2762),SRP!$D$15:$D$19)*(G2762/100)*(E2762/1000)),IF(C2762="Ready to Drink",SUM(LOOKUP(2,1/(SRP!$B$10:$B$14&lt;=E2762)/(SRP!$C$10:$C$14&gt;=E2762),SRP!$D$10:$D$14)*(G2762/100)*(E2762/1000)),0))))),2)</f>
        <v>35.99</v>
      </c>
    </row>
    <row r="2763" spans="1:11" x14ac:dyDescent="0.35">
      <c r="A2763" s="2">
        <v>33510</v>
      </c>
      <c r="B2763" s="76" t="s">
        <v>2448</v>
      </c>
      <c r="C2763" s="76" t="s">
        <v>287</v>
      </c>
      <c r="D2763" s="76" t="s">
        <v>5230</v>
      </c>
      <c r="E2763" s="76">
        <v>11352</v>
      </c>
      <c r="F2763" s="76">
        <v>1</v>
      </c>
      <c r="G2763" s="77">
        <v>5</v>
      </c>
      <c r="H2763" s="76" t="s">
        <v>3354</v>
      </c>
      <c r="I2763" s="77">
        <v>38.340000000000003</v>
      </c>
      <c r="J2763" s="2">
        <v>24</v>
      </c>
      <c r="K2763" s="119" cm="1">
        <f t="array" ref="K2763">ROUND(IF(C2763="Beer",SUM(LOOKUP(2,1/(SRP!$B$7:$B$9&lt;=E2763)/(SRP!$C$7:$C$9&gt;=E2763),SRP!$D$7:$D$9)*(G2763/100)*(E2763/1000)),IF(C2763="Spirits",SUM(LOOKUP(2,1/(SRP!$B$2:$B$6&lt;=E2763)/(SRP!$C$2:$C$6&gt;=E2763),SRP!$D$2:$D$6)*(G2763/100)*(E2763/1000)),IF(AND(C2763="Wine",D2763="Fortified Wines"),SUM(LOOKUP(2,1/(SRP!$B$20:$B$23&lt;=E2763)/(SRP!$C$20:$C$23&gt;=E2763),SRP!$D$20:$D$23)*(G2763/100)*(E2763/1000)),IF(C2763="Wine",SUM(LOOKUP(2,1/(SRP!$B$15:$B$19&lt;=E2763)/(SRP!$C$15:$C$19&gt;=E2763),SRP!$D$15:$D$19)*(G2763/100)*(E2763/1000)),IF(C2763="Ready to Drink",SUM(LOOKUP(2,1/(SRP!$B$10:$B$14&lt;=E2763)/(SRP!$C$10:$C$14&gt;=E2763),SRP!$D$10:$D$14)*(G2763/100)*(E2763/1000)),0))))),2)</f>
        <v>35.99</v>
      </c>
    </row>
    <row r="2764" spans="1:11" x14ac:dyDescent="0.35">
      <c r="A2764" s="2">
        <v>33511</v>
      </c>
      <c r="B2764" s="76" t="s">
        <v>2449</v>
      </c>
      <c r="C2764" s="76" t="s">
        <v>287</v>
      </c>
      <c r="D2764" s="76" t="s">
        <v>5230</v>
      </c>
      <c r="E2764" s="76">
        <v>8520</v>
      </c>
      <c r="F2764" s="76">
        <v>1</v>
      </c>
      <c r="G2764" s="77">
        <v>5</v>
      </c>
      <c r="H2764" s="76" t="s">
        <v>3354</v>
      </c>
      <c r="I2764" s="77">
        <v>36.799999999999997</v>
      </c>
      <c r="J2764" s="2">
        <v>24</v>
      </c>
      <c r="K2764" s="119" cm="1">
        <f t="array" ref="K2764">ROUND(IF(C2764="Beer",SUM(LOOKUP(2,1/(SRP!$B$7:$B$9&lt;=E2764)/(SRP!$C$7:$C$9&gt;=E2764),SRP!$D$7:$D$9)*(G2764/100)*(E2764/1000)),IF(C2764="Spirits",SUM(LOOKUP(2,1/(SRP!$B$2:$B$6&lt;=E2764)/(SRP!$C$2:$C$6&gt;=E2764),SRP!$D$2:$D$6)*(G2764/100)*(E2764/1000)),IF(AND(C2764="Wine",D2764="Fortified Wines"),SUM(LOOKUP(2,1/(SRP!$B$20:$B$23&lt;=E2764)/(SRP!$C$20:$C$23&gt;=E2764),SRP!$D$20:$D$23)*(G2764/100)*(E2764/1000)),IF(C2764="Wine",SUM(LOOKUP(2,1/(SRP!$B$15:$B$19&lt;=E2764)/(SRP!$C$15:$C$19&gt;=E2764),SRP!$D$15:$D$19)*(G2764/100)*(E2764/1000)),IF(C2764="Ready to Drink",SUM(LOOKUP(2,1/(SRP!$B$10:$B$14&lt;=E2764)/(SRP!$C$10:$C$14&gt;=E2764),SRP!$D$10:$D$14)*(G2764/100)*(E2764/1000)),0))))),2)</f>
        <v>29.74</v>
      </c>
    </row>
    <row r="2765" spans="1:11" x14ac:dyDescent="0.35">
      <c r="A2765" s="2">
        <v>33511</v>
      </c>
      <c r="B2765" s="76" t="s">
        <v>2449</v>
      </c>
      <c r="C2765" s="76" t="s">
        <v>287</v>
      </c>
      <c r="D2765" s="76" t="s">
        <v>5230</v>
      </c>
      <c r="E2765" s="76">
        <v>8520</v>
      </c>
      <c r="F2765" s="76">
        <v>1</v>
      </c>
      <c r="G2765" s="77">
        <v>5</v>
      </c>
      <c r="H2765" s="76" t="s">
        <v>3354</v>
      </c>
      <c r="I2765" s="77">
        <v>36.799999999999997</v>
      </c>
      <c r="J2765" s="2">
        <v>24</v>
      </c>
      <c r="K2765" s="119" cm="1">
        <f t="array" ref="K2765">ROUND(IF(C2765="Beer",SUM(LOOKUP(2,1/(SRP!$B$7:$B$9&lt;=E2765)/(SRP!$C$7:$C$9&gt;=E2765),SRP!$D$7:$D$9)*(G2765/100)*(E2765/1000)),IF(C2765="Spirits",SUM(LOOKUP(2,1/(SRP!$B$2:$B$6&lt;=E2765)/(SRP!$C$2:$C$6&gt;=E2765),SRP!$D$2:$D$6)*(G2765/100)*(E2765/1000)),IF(AND(C2765="Wine",D2765="Fortified Wines"),SUM(LOOKUP(2,1/(SRP!$B$20:$B$23&lt;=E2765)/(SRP!$C$20:$C$23&gt;=E2765),SRP!$D$20:$D$23)*(G2765/100)*(E2765/1000)),IF(C2765="Wine",SUM(LOOKUP(2,1/(SRP!$B$15:$B$19&lt;=E2765)/(SRP!$C$15:$C$19&gt;=E2765),SRP!$D$15:$D$19)*(G2765/100)*(E2765/1000)),IF(C2765="Ready to Drink",SUM(LOOKUP(2,1/(SRP!$B$10:$B$14&lt;=E2765)/(SRP!$C$10:$C$14&gt;=E2765),SRP!$D$10:$D$14)*(G2765/100)*(E2765/1000)),0))))),2)</f>
        <v>29.74</v>
      </c>
    </row>
    <row r="2766" spans="1:11" x14ac:dyDescent="0.35">
      <c r="A2766" s="2">
        <v>33512</v>
      </c>
      <c r="B2766" s="76" t="s">
        <v>2450</v>
      </c>
      <c r="C2766" s="76" t="s">
        <v>287</v>
      </c>
      <c r="D2766" s="76" t="s">
        <v>5240</v>
      </c>
      <c r="E2766" s="76">
        <v>750</v>
      </c>
      <c r="F2766" s="76">
        <v>12</v>
      </c>
      <c r="G2766" s="77">
        <v>8.6</v>
      </c>
      <c r="H2766" s="76" t="s">
        <v>3355</v>
      </c>
      <c r="I2766" s="77">
        <v>12.34</v>
      </c>
      <c r="J2766" s="2">
        <v>1</v>
      </c>
      <c r="K2766" s="119" cm="1">
        <f t="array" ref="K2766">ROUND(IF(C2766="Beer",SUM(LOOKUP(2,1/(SRP!$B$7:$B$9&lt;=E2766)/(SRP!$C$7:$C$9&gt;=E2766),SRP!$D$7:$D$9)*(G2766/100)*(E2766/1000)),IF(C2766="Spirits",SUM(LOOKUP(2,1/(SRP!$B$2:$B$6&lt;=E2766)/(SRP!$C$2:$C$6&gt;=E2766),SRP!$D$2:$D$6)*(G2766/100)*(E2766/1000)),IF(AND(C2766="Wine",D2766="Fortified Wines"),SUM(LOOKUP(2,1/(SRP!$B$20:$B$23&lt;=E2766)/(SRP!$C$20:$C$23&gt;=E2766),SRP!$D$20:$D$23)*(G2766/100)*(E2766/1000)),IF(C2766="Wine",SUM(LOOKUP(2,1/(SRP!$B$15:$B$19&lt;=E2766)/(SRP!$C$15:$C$19&gt;=E2766),SRP!$D$15:$D$19)*(G2766/100)*(E2766/1000)),IF(C2766="Ready to Drink",SUM(LOOKUP(2,1/(SRP!$B$10:$B$14&lt;=E2766)/(SRP!$C$10:$C$14&gt;=E2766),SRP!$D$10:$D$14)*(G2766/100)*(E2766/1000)),0))))),2)</f>
        <v>4.5</v>
      </c>
    </row>
    <row r="2767" spans="1:11" x14ac:dyDescent="0.35">
      <c r="A2767" s="2">
        <v>33512</v>
      </c>
      <c r="B2767" s="76" t="s">
        <v>2450</v>
      </c>
      <c r="C2767" s="76" t="s">
        <v>287</v>
      </c>
      <c r="D2767" s="76" t="s">
        <v>5240</v>
      </c>
      <c r="E2767" s="76">
        <v>750</v>
      </c>
      <c r="F2767" s="76">
        <v>12</v>
      </c>
      <c r="G2767" s="77">
        <v>8.6</v>
      </c>
      <c r="H2767" s="76" t="s">
        <v>3355</v>
      </c>
      <c r="I2767" s="77">
        <v>12.34</v>
      </c>
      <c r="J2767" s="2">
        <v>1</v>
      </c>
      <c r="K2767" s="119" cm="1">
        <f t="array" ref="K2767">ROUND(IF(C2767="Beer",SUM(LOOKUP(2,1/(SRP!$B$7:$B$9&lt;=E2767)/(SRP!$C$7:$C$9&gt;=E2767),SRP!$D$7:$D$9)*(G2767/100)*(E2767/1000)),IF(C2767="Spirits",SUM(LOOKUP(2,1/(SRP!$B$2:$B$6&lt;=E2767)/(SRP!$C$2:$C$6&gt;=E2767),SRP!$D$2:$D$6)*(G2767/100)*(E2767/1000)),IF(AND(C2767="Wine",D2767="Fortified Wines"),SUM(LOOKUP(2,1/(SRP!$B$20:$B$23&lt;=E2767)/(SRP!$C$20:$C$23&gt;=E2767),SRP!$D$20:$D$23)*(G2767/100)*(E2767/1000)),IF(C2767="Wine",SUM(LOOKUP(2,1/(SRP!$B$15:$B$19&lt;=E2767)/(SRP!$C$15:$C$19&gt;=E2767),SRP!$D$15:$D$19)*(G2767/100)*(E2767/1000)),IF(C2767="Ready to Drink",SUM(LOOKUP(2,1/(SRP!$B$10:$B$14&lt;=E2767)/(SRP!$C$10:$C$14&gt;=E2767),SRP!$D$10:$D$14)*(G2767/100)*(E2767/1000)),0))))),2)</f>
        <v>4.5</v>
      </c>
    </row>
    <row r="2768" spans="1:11" x14ac:dyDescent="0.35">
      <c r="A2768" s="2">
        <v>33516</v>
      </c>
      <c r="B2768" s="76" t="s">
        <v>2451</v>
      </c>
      <c r="C2768" s="76" t="s">
        <v>287</v>
      </c>
      <c r="D2768" s="76" t="s">
        <v>5240</v>
      </c>
      <c r="E2768" s="76">
        <v>750</v>
      </c>
      <c r="F2768" s="76">
        <v>12</v>
      </c>
      <c r="G2768" s="77">
        <v>11.5</v>
      </c>
      <c r="H2768" s="76" t="s">
        <v>3355</v>
      </c>
      <c r="I2768" s="77">
        <v>19.98</v>
      </c>
      <c r="J2768" s="2">
        <v>1</v>
      </c>
      <c r="K2768" s="119" cm="1">
        <f t="array" ref="K2768">ROUND(IF(C2768="Beer",SUM(LOOKUP(2,1/(SRP!$B$7:$B$9&lt;=E2768)/(SRP!$C$7:$C$9&gt;=E2768),SRP!$D$7:$D$9)*(G2768/100)*(E2768/1000)),IF(C2768="Spirits",SUM(LOOKUP(2,1/(SRP!$B$2:$B$6&lt;=E2768)/(SRP!$C$2:$C$6&gt;=E2768),SRP!$D$2:$D$6)*(G2768/100)*(E2768/1000)),IF(AND(C2768="Wine",D2768="Fortified Wines"),SUM(LOOKUP(2,1/(SRP!$B$20:$B$23&lt;=E2768)/(SRP!$C$20:$C$23&gt;=E2768),SRP!$D$20:$D$23)*(G2768/100)*(E2768/1000)),IF(C2768="Wine",SUM(LOOKUP(2,1/(SRP!$B$15:$B$19&lt;=E2768)/(SRP!$C$15:$C$19&gt;=E2768),SRP!$D$15:$D$19)*(G2768/100)*(E2768/1000)),IF(C2768="Ready to Drink",SUM(LOOKUP(2,1/(SRP!$B$10:$B$14&lt;=E2768)/(SRP!$C$10:$C$14&gt;=E2768),SRP!$D$10:$D$14)*(G2768/100)*(E2768/1000)),0))))),2)</f>
        <v>6.02</v>
      </c>
    </row>
    <row r="2769" spans="1:11" x14ac:dyDescent="0.35">
      <c r="A2769" s="2">
        <v>33516</v>
      </c>
      <c r="B2769" s="76" t="s">
        <v>2451</v>
      </c>
      <c r="C2769" s="76" t="s">
        <v>287</v>
      </c>
      <c r="D2769" s="76" t="s">
        <v>5240</v>
      </c>
      <c r="E2769" s="76">
        <v>750</v>
      </c>
      <c r="F2769" s="76">
        <v>12</v>
      </c>
      <c r="G2769" s="77">
        <v>11.5</v>
      </c>
      <c r="H2769" s="76" t="s">
        <v>3355</v>
      </c>
      <c r="I2769" s="77">
        <v>19.98</v>
      </c>
      <c r="J2769" s="2">
        <v>1</v>
      </c>
      <c r="K2769" s="119" cm="1">
        <f t="array" ref="K2769">ROUND(IF(C2769="Beer",SUM(LOOKUP(2,1/(SRP!$B$7:$B$9&lt;=E2769)/(SRP!$C$7:$C$9&gt;=E2769),SRP!$D$7:$D$9)*(G2769/100)*(E2769/1000)),IF(C2769="Spirits",SUM(LOOKUP(2,1/(SRP!$B$2:$B$6&lt;=E2769)/(SRP!$C$2:$C$6&gt;=E2769),SRP!$D$2:$D$6)*(G2769/100)*(E2769/1000)),IF(AND(C2769="Wine",D2769="Fortified Wines"),SUM(LOOKUP(2,1/(SRP!$B$20:$B$23&lt;=E2769)/(SRP!$C$20:$C$23&gt;=E2769),SRP!$D$20:$D$23)*(G2769/100)*(E2769/1000)),IF(C2769="Wine",SUM(LOOKUP(2,1/(SRP!$B$15:$B$19&lt;=E2769)/(SRP!$C$15:$C$19&gt;=E2769),SRP!$D$15:$D$19)*(G2769/100)*(E2769/1000)),IF(C2769="Ready to Drink",SUM(LOOKUP(2,1/(SRP!$B$10:$B$14&lt;=E2769)/(SRP!$C$10:$C$14&gt;=E2769),SRP!$D$10:$D$14)*(G2769/100)*(E2769/1000)),0))))),2)</f>
        <v>6.02</v>
      </c>
    </row>
    <row r="2770" spans="1:11" x14ac:dyDescent="0.35">
      <c r="A2770" s="2">
        <v>33518</v>
      </c>
      <c r="B2770" s="76" t="s">
        <v>2452</v>
      </c>
      <c r="C2770" s="76" t="s">
        <v>287</v>
      </c>
      <c r="D2770" s="76" t="s">
        <v>5240</v>
      </c>
      <c r="E2770" s="76">
        <v>750</v>
      </c>
      <c r="F2770" s="76">
        <v>12</v>
      </c>
      <c r="G2770" s="77">
        <v>10.5</v>
      </c>
      <c r="H2770" s="76" t="s">
        <v>3355</v>
      </c>
      <c r="I2770" s="77">
        <v>19.21</v>
      </c>
      <c r="J2770" s="2">
        <v>1</v>
      </c>
      <c r="K2770" s="119" cm="1">
        <f t="array" ref="K2770">ROUND(IF(C2770="Beer",SUM(LOOKUP(2,1/(SRP!$B$7:$B$9&lt;=E2770)/(SRP!$C$7:$C$9&gt;=E2770),SRP!$D$7:$D$9)*(G2770/100)*(E2770/1000)),IF(C2770="Spirits",SUM(LOOKUP(2,1/(SRP!$B$2:$B$6&lt;=E2770)/(SRP!$C$2:$C$6&gt;=E2770),SRP!$D$2:$D$6)*(G2770/100)*(E2770/1000)),IF(AND(C2770="Wine",D2770="Fortified Wines"),SUM(LOOKUP(2,1/(SRP!$B$20:$B$23&lt;=E2770)/(SRP!$C$20:$C$23&gt;=E2770),SRP!$D$20:$D$23)*(G2770/100)*(E2770/1000)),IF(C2770="Wine",SUM(LOOKUP(2,1/(SRP!$B$15:$B$19&lt;=E2770)/(SRP!$C$15:$C$19&gt;=E2770),SRP!$D$15:$D$19)*(G2770/100)*(E2770/1000)),IF(C2770="Ready to Drink",SUM(LOOKUP(2,1/(SRP!$B$10:$B$14&lt;=E2770)/(SRP!$C$10:$C$14&gt;=E2770),SRP!$D$10:$D$14)*(G2770/100)*(E2770/1000)),0))))),2)</f>
        <v>5.5</v>
      </c>
    </row>
    <row r="2771" spans="1:11" x14ac:dyDescent="0.35">
      <c r="A2771" s="2">
        <v>33518</v>
      </c>
      <c r="B2771" s="76" t="s">
        <v>2452</v>
      </c>
      <c r="C2771" s="76" t="s">
        <v>287</v>
      </c>
      <c r="D2771" s="76" t="s">
        <v>5240</v>
      </c>
      <c r="E2771" s="76">
        <v>750</v>
      </c>
      <c r="F2771" s="76">
        <v>12</v>
      </c>
      <c r="G2771" s="77">
        <v>10.5</v>
      </c>
      <c r="H2771" s="76" t="s">
        <v>3355</v>
      </c>
      <c r="I2771" s="77">
        <v>19.21</v>
      </c>
      <c r="J2771" s="2">
        <v>1</v>
      </c>
      <c r="K2771" s="119" cm="1">
        <f t="array" ref="K2771">ROUND(IF(C2771="Beer",SUM(LOOKUP(2,1/(SRP!$B$7:$B$9&lt;=E2771)/(SRP!$C$7:$C$9&gt;=E2771),SRP!$D$7:$D$9)*(G2771/100)*(E2771/1000)),IF(C2771="Spirits",SUM(LOOKUP(2,1/(SRP!$B$2:$B$6&lt;=E2771)/(SRP!$C$2:$C$6&gt;=E2771),SRP!$D$2:$D$6)*(G2771/100)*(E2771/1000)),IF(AND(C2771="Wine",D2771="Fortified Wines"),SUM(LOOKUP(2,1/(SRP!$B$20:$B$23&lt;=E2771)/(SRP!$C$20:$C$23&gt;=E2771),SRP!$D$20:$D$23)*(G2771/100)*(E2771/1000)),IF(C2771="Wine",SUM(LOOKUP(2,1/(SRP!$B$15:$B$19&lt;=E2771)/(SRP!$C$15:$C$19&gt;=E2771),SRP!$D$15:$D$19)*(G2771/100)*(E2771/1000)),IF(C2771="Ready to Drink",SUM(LOOKUP(2,1/(SRP!$B$10:$B$14&lt;=E2771)/(SRP!$C$10:$C$14&gt;=E2771),SRP!$D$10:$D$14)*(G2771/100)*(E2771/1000)),0))))),2)</f>
        <v>5.5</v>
      </c>
    </row>
    <row r="2772" spans="1:11" x14ac:dyDescent="0.35">
      <c r="A2772" s="2">
        <v>33523</v>
      </c>
      <c r="B2772" s="76" t="s">
        <v>2453</v>
      </c>
      <c r="C2772" s="76" t="s">
        <v>287</v>
      </c>
      <c r="D2772" s="76" t="s">
        <v>5240</v>
      </c>
      <c r="E2772" s="76">
        <v>750</v>
      </c>
      <c r="F2772" s="76">
        <v>12</v>
      </c>
      <c r="G2772" s="77">
        <v>6.8</v>
      </c>
      <c r="H2772" s="76" t="s">
        <v>3355</v>
      </c>
      <c r="I2772" s="77">
        <v>9.2899999999999991</v>
      </c>
      <c r="J2772" s="2">
        <v>1</v>
      </c>
      <c r="K2772" s="119" cm="1">
        <f t="array" ref="K2772">ROUND(IF(C2772="Beer",SUM(LOOKUP(2,1/(SRP!$B$7:$B$9&lt;=E2772)/(SRP!$C$7:$C$9&gt;=E2772),SRP!$D$7:$D$9)*(G2772/100)*(E2772/1000)),IF(C2772="Spirits",SUM(LOOKUP(2,1/(SRP!$B$2:$B$6&lt;=E2772)/(SRP!$C$2:$C$6&gt;=E2772),SRP!$D$2:$D$6)*(G2772/100)*(E2772/1000)),IF(AND(C2772="Wine",D2772="Fortified Wines"),SUM(LOOKUP(2,1/(SRP!$B$20:$B$23&lt;=E2772)/(SRP!$C$20:$C$23&gt;=E2772),SRP!$D$20:$D$23)*(G2772/100)*(E2772/1000)),IF(C2772="Wine",SUM(LOOKUP(2,1/(SRP!$B$15:$B$19&lt;=E2772)/(SRP!$C$15:$C$19&gt;=E2772),SRP!$D$15:$D$19)*(G2772/100)*(E2772/1000)),IF(C2772="Ready to Drink",SUM(LOOKUP(2,1/(SRP!$B$10:$B$14&lt;=E2772)/(SRP!$C$10:$C$14&gt;=E2772),SRP!$D$10:$D$14)*(G2772/100)*(E2772/1000)),0))))),2)</f>
        <v>3.56</v>
      </c>
    </row>
    <row r="2773" spans="1:11" x14ac:dyDescent="0.35">
      <c r="A2773" s="2">
        <v>33523</v>
      </c>
      <c r="B2773" s="76" t="s">
        <v>2453</v>
      </c>
      <c r="C2773" s="76" t="s">
        <v>287</v>
      </c>
      <c r="D2773" s="76" t="s">
        <v>5240</v>
      </c>
      <c r="E2773" s="76">
        <v>750</v>
      </c>
      <c r="F2773" s="76">
        <v>12</v>
      </c>
      <c r="G2773" s="77">
        <v>6.8</v>
      </c>
      <c r="H2773" s="76" t="s">
        <v>3355</v>
      </c>
      <c r="I2773" s="77">
        <v>9.2899999999999991</v>
      </c>
      <c r="J2773" s="2">
        <v>1</v>
      </c>
      <c r="K2773" s="119" cm="1">
        <f t="array" ref="K2773">ROUND(IF(C2773="Beer",SUM(LOOKUP(2,1/(SRP!$B$7:$B$9&lt;=E2773)/(SRP!$C$7:$C$9&gt;=E2773),SRP!$D$7:$D$9)*(G2773/100)*(E2773/1000)),IF(C2773="Spirits",SUM(LOOKUP(2,1/(SRP!$B$2:$B$6&lt;=E2773)/(SRP!$C$2:$C$6&gt;=E2773),SRP!$D$2:$D$6)*(G2773/100)*(E2773/1000)),IF(AND(C2773="Wine",D2773="Fortified Wines"),SUM(LOOKUP(2,1/(SRP!$B$20:$B$23&lt;=E2773)/(SRP!$C$20:$C$23&gt;=E2773),SRP!$D$20:$D$23)*(G2773/100)*(E2773/1000)),IF(C2773="Wine",SUM(LOOKUP(2,1/(SRP!$B$15:$B$19&lt;=E2773)/(SRP!$C$15:$C$19&gt;=E2773),SRP!$D$15:$D$19)*(G2773/100)*(E2773/1000)),IF(C2773="Ready to Drink",SUM(LOOKUP(2,1/(SRP!$B$10:$B$14&lt;=E2773)/(SRP!$C$10:$C$14&gt;=E2773),SRP!$D$10:$D$14)*(G2773/100)*(E2773/1000)),0))))),2)</f>
        <v>3.56</v>
      </c>
    </row>
    <row r="2774" spans="1:11" x14ac:dyDescent="0.35">
      <c r="A2774" s="2">
        <v>33528</v>
      </c>
      <c r="B2774" s="76" t="s">
        <v>2454</v>
      </c>
      <c r="C2774" s="76" t="s">
        <v>287</v>
      </c>
      <c r="D2774" s="76" t="s">
        <v>5240</v>
      </c>
      <c r="E2774" s="76">
        <v>750</v>
      </c>
      <c r="F2774" s="76">
        <v>12</v>
      </c>
      <c r="G2774" s="77">
        <v>10.5</v>
      </c>
      <c r="H2774" s="76" t="s">
        <v>3355</v>
      </c>
      <c r="I2774" s="77">
        <v>12.34</v>
      </c>
      <c r="J2774" s="2">
        <v>1</v>
      </c>
      <c r="K2774" s="119" cm="1">
        <f t="array" ref="K2774">ROUND(IF(C2774="Beer",SUM(LOOKUP(2,1/(SRP!$B$7:$B$9&lt;=E2774)/(SRP!$C$7:$C$9&gt;=E2774),SRP!$D$7:$D$9)*(G2774/100)*(E2774/1000)),IF(C2774="Spirits",SUM(LOOKUP(2,1/(SRP!$B$2:$B$6&lt;=E2774)/(SRP!$C$2:$C$6&gt;=E2774),SRP!$D$2:$D$6)*(G2774/100)*(E2774/1000)),IF(AND(C2774="Wine",D2774="Fortified Wines"),SUM(LOOKUP(2,1/(SRP!$B$20:$B$23&lt;=E2774)/(SRP!$C$20:$C$23&gt;=E2774),SRP!$D$20:$D$23)*(G2774/100)*(E2774/1000)),IF(C2774="Wine",SUM(LOOKUP(2,1/(SRP!$B$15:$B$19&lt;=E2774)/(SRP!$C$15:$C$19&gt;=E2774),SRP!$D$15:$D$19)*(G2774/100)*(E2774/1000)),IF(C2774="Ready to Drink",SUM(LOOKUP(2,1/(SRP!$B$10:$B$14&lt;=E2774)/(SRP!$C$10:$C$14&gt;=E2774),SRP!$D$10:$D$14)*(G2774/100)*(E2774/1000)),0))))),2)</f>
        <v>5.5</v>
      </c>
    </row>
    <row r="2775" spans="1:11" x14ac:dyDescent="0.35">
      <c r="A2775" s="2">
        <v>33528</v>
      </c>
      <c r="B2775" s="76" t="s">
        <v>2454</v>
      </c>
      <c r="C2775" s="76" t="s">
        <v>287</v>
      </c>
      <c r="D2775" s="76" t="s">
        <v>5240</v>
      </c>
      <c r="E2775" s="76">
        <v>750</v>
      </c>
      <c r="F2775" s="76">
        <v>12</v>
      </c>
      <c r="G2775" s="77">
        <v>10.5</v>
      </c>
      <c r="H2775" s="76" t="s">
        <v>3355</v>
      </c>
      <c r="I2775" s="77">
        <v>12.34</v>
      </c>
      <c r="J2775" s="2">
        <v>1</v>
      </c>
      <c r="K2775" s="119" cm="1">
        <f t="array" ref="K2775">ROUND(IF(C2775="Beer",SUM(LOOKUP(2,1/(SRP!$B$7:$B$9&lt;=E2775)/(SRP!$C$7:$C$9&gt;=E2775),SRP!$D$7:$D$9)*(G2775/100)*(E2775/1000)),IF(C2775="Spirits",SUM(LOOKUP(2,1/(SRP!$B$2:$B$6&lt;=E2775)/(SRP!$C$2:$C$6&gt;=E2775),SRP!$D$2:$D$6)*(G2775/100)*(E2775/1000)),IF(AND(C2775="Wine",D2775="Fortified Wines"),SUM(LOOKUP(2,1/(SRP!$B$20:$B$23&lt;=E2775)/(SRP!$C$20:$C$23&gt;=E2775),SRP!$D$20:$D$23)*(G2775/100)*(E2775/1000)),IF(C2775="Wine",SUM(LOOKUP(2,1/(SRP!$B$15:$B$19&lt;=E2775)/(SRP!$C$15:$C$19&gt;=E2775),SRP!$D$15:$D$19)*(G2775/100)*(E2775/1000)),IF(C2775="Ready to Drink",SUM(LOOKUP(2,1/(SRP!$B$10:$B$14&lt;=E2775)/(SRP!$C$10:$C$14&gt;=E2775),SRP!$D$10:$D$14)*(G2775/100)*(E2775/1000)),0))))),2)</f>
        <v>5.5</v>
      </c>
    </row>
    <row r="2776" spans="1:11" x14ac:dyDescent="0.35">
      <c r="A2776" s="2">
        <v>33531</v>
      </c>
      <c r="B2776" s="76" t="s">
        <v>2455</v>
      </c>
      <c r="C2776" s="76" t="s">
        <v>5938</v>
      </c>
      <c r="D2776" s="76" t="s">
        <v>5279</v>
      </c>
      <c r="E2776" s="76">
        <v>8520</v>
      </c>
      <c r="F2776" s="76">
        <v>1</v>
      </c>
      <c r="G2776" s="77">
        <v>4.0999999999999996</v>
      </c>
      <c r="H2776" s="76" t="s">
        <v>3354</v>
      </c>
      <c r="I2776" s="77">
        <v>30.81</v>
      </c>
      <c r="J2776" s="2">
        <v>24</v>
      </c>
      <c r="K2776" s="119" cm="1">
        <f t="array" ref="K2776">ROUND(IF(C2776="Beer",SUM(LOOKUP(2,1/(SRP!$B$7:$B$9&lt;=E2776)/(SRP!$C$7:$C$9&gt;=E2776),SRP!$D$7:$D$9)*(G2776/100)*(E2776/1000)),IF(C2776="Spirits",SUM(LOOKUP(2,1/(SRP!$B$2:$B$6&lt;=E2776)/(SRP!$C$2:$C$6&gt;=E2776),SRP!$D$2:$D$6)*(G2776/100)*(E2776/1000)),IF(AND(C2776="Wine",D2776="Fortified Wines"),SUM(LOOKUP(2,1/(SRP!$B$20:$B$23&lt;=E2776)/(SRP!$C$20:$C$23&gt;=E2776),SRP!$D$20:$D$23)*(G2776/100)*(E2776/1000)),IF(C2776="Wine",SUM(LOOKUP(2,1/(SRP!$B$15:$B$19&lt;=E2776)/(SRP!$C$15:$C$19&gt;=E2776),SRP!$D$15:$D$19)*(G2776/100)*(E2776/1000)),IF(C2776="Ready to Drink",SUM(LOOKUP(2,1/(SRP!$B$10:$B$14&lt;=E2776)/(SRP!$C$10:$C$14&gt;=E2776),SRP!$D$10:$D$14)*(G2776/100)*(E2776/1000)),0))))),2)</f>
        <v>24.39</v>
      </c>
    </row>
    <row r="2777" spans="1:11" x14ac:dyDescent="0.35">
      <c r="A2777" s="2">
        <v>33531</v>
      </c>
      <c r="B2777" s="76" t="s">
        <v>2455</v>
      </c>
      <c r="C2777" s="76" t="s">
        <v>5938</v>
      </c>
      <c r="D2777" s="76" t="s">
        <v>5279</v>
      </c>
      <c r="E2777" s="76">
        <v>8520</v>
      </c>
      <c r="F2777" s="76">
        <v>1</v>
      </c>
      <c r="G2777" s="77">
        <v>4.0999999999999996</v>
      </c>
      <c r="H2777" s="76" t="s">
        <v>3354</v>
      </c>
      <c r="I2777" s="77">
        <v>30.81</v>
      </c>
      <c r="J2777" s="2">
        <v>24</v>
      </c>
      <c r="K2777" s="119" cm="1">
        <f t="array" ref="K2777">ROUND(IF(C2777="Beer",SUM(LOOKUP(2,1/(SRP!$B$7:$B$9&lt;=E2777)/(SRP!$C$7:$C$9&gt;=E2777),SRP!$D$7:$D$9)*(G2777/100)*(E2777/1000)),IF(C2777="Spirits",SUM(LOOKUP(2,1/(SRP!$B$2:$B$6&lt;=E2777)/(SRP!$C$2:$C$6&gt;=E2777),SRP!$D$2:$D$6)*(G2777/100)*(E2777/1000)),IF(AND(C2777="Wine",D2777="Fortified Wines"),SUM(LOOKUP(2,1/(SRP!$B$20:$B$23&lt;=E2777)/(SRP!$C$20:$C$23&gt;=E2777),SRP!$D$20:$D$23)*(G2777/100)*(E2777/1000)),IF(C2777="Wine",SUM(LOOKUP(2,1/(SRP!$B$15:$B$19&lt;=E2777)/(SRP!$C$15:$C$19&gt;=E2777),SRP!$D$15:$D$19)*(G2777/100)*(E2777/1000)),IF(C2777="Ready to Drink",SUM(LOOKUP(2,1/(SRP!$B$10:$B$14&lt;=E2777)/(SRP!$C$10:$C$14&gt;=E2777),SRP!$D$10:$D$14)*(G2777/100)*(E2777/1000)),0))))),2)</f>
        <v>24.39</v>
      </c>
    </row>
    <row r="2778" spans="1:11" x14ac:dyDescent="0.35">
      <c r="A2778" s="2">
        <v>33532</v>
      </c>
      <c r="B2778" s="76" t="s">
        <v>2456</v>
      </c>
      <c r="C2778" s="76" t="s">
        <v>287</v>
      </c>
      <c r="D2778" s="76" t="s">
        <v>5240</v>
      </c>
      <c r="E2778" s="76">
        <v>750</v>
      </c>
      <c r="F2778" s="76">
        <v>12</v>
      </c>
      <c r="G2778" s="77">
        <v>7</v>
      </c>
      <c r="H2778" s="76" t="s">
        <v>3355</v>
      </c>
      <c r="I2778" s="77">
        <v>13.88</v>
      </c>
      <c r="J2778" s="2">
        <v>1</v>
      </c>
      <c r="K2778" s="119" cm="1">
        <f t="array" ref="K2778">ROUND(IF(C2778="Beer",SUM(LOOKUP(2,1/(SRP!$B$7:$B$9&lt;=E2778)/(SRP!$C$7:$C$9&gt;=E2778),SRP!$D$7:$D$9)*(G2778/100)*(E2778/1000)),IF(C2778="Spirits",SUM(LOOKUP(2,1/(SRP!$B$2:$B$6&lt;=E2778)/(SRP!$C$2:$C$6&gt;=E2778),SRP!$D$2:$D$6)*(G2778/100)*(E2778/1000)),IF(AND(C2778="Wine",D2778="Fortified Wines"),SUM(LOOKUP(2,1/(SRP!$B$20:$B$23&lt;=E2778)/(SRP!$C$20:$C$23&gt;=E2778),SRP!$D$20:$D$23)*(G2778/100)*(E2778/1000)),IF(C2778="Wine",SUM(LOOKUP(2,1/(SRP!$B$15:$B$19&lt;=E2778)/(SRP!$C$15:$C$19&gt;=E2778),SRP!$D$15:$D$19)*(G2778/100)*(E2778/1000)),IF(C2778="Ready to Drink",SUM(LOOKUP(2,1/(SRP!$B$10:$B$14&lt;=E2778)/(SRP!$C$10:$C$14&gt;=E2778),SRP!$D$10:$D$14)*(G2778/100)*(E2778/1000)),0))))),2)</f>
        <v>3.67</v>
      </c>
    </row>
    <row r="2779" spans="1:11" x14ac:dyDescent="0.35">
      <c r="A2779" s="2">
        <v>33532</v>
      </c>
      <c r="B2779" s="76" t="s">
        <v>2456</v>
      </c>
      <c r="C2779" s="76" t="s">
        <v>287</v>
      </c>
      <c r="D2779" s="76" t="s">
        <v>5240</v>
      </c>
      <c r="E2779" s="76">
        <v>750</v>
      </c>
      <c r="F2779" s="76">
        <v>12</v>
      </c>
      <c r="G2779" s="77">
        <v>7</v>
      </c>
      <c r="H2779" s="76" t="s">
        <v>3355</v>
      </c>
      <c r="I2779" s="77">
        <v>13.88</v>
      </c>
      <c r="J2779" s="2">
        <v>1</v>
      </c>
      <c r="K2779" s="119" cm="1">
        <f t="array" ref="K2779">ROUND(IF(C2779="Beer",SUM(LOOKUP(2,1/(SRP!$B$7:$B$9&lt;=E2779)/(SRP!$C$7:$C$9&gt;=E2779),SRP!$D$7:$D$9)*(G2779/100)*(E2779/1000)),IF(C2779="Spirits",SUM(LOOKUP(2,1/(SRP!$B$2:$B$6&lt;=E2779)/(SRP!$C$2:$C$6&gt;=E2779),SRP!$D$2:$D$6)*(G2779/100)*(E2779/1000)),IF(AND(C2779="Wine",D2779="Fortified Wines"),SUM(LOOKUP(2,1/(SRP!$B$20:$B$23&lt;=E2779)/(SRP!$C$20:$C$23&gt;=E2779),SRP!$D$20:$D$23)*(G2779/100)*(E2779/1000)),IF(C2779="Wine",SUM(LOOKUP(2,1/(SRP!$B$15:$B$19&lt;=E2779)/(SRP!$C$15:$C$19&gt;=E2779),SRP!$D$15:$D$19)*(G2779/100)*(E2779/1000)),IF(C2779="Ready to Drink",SUM(LOOKUP(2,1/(SRP!$B$10:$B$14&lt;=E2779)/(SRP!$C$10:$C$14&gt;=E2779),SRP!$D$10:$D$14)*(G2779/100)*(E2779/1000)),0))))),2)</f>
        <v>3.67</v>
      </c>
    </row>
    <row r="2780" spans="1:11" x14ac:dyDescent="0.35">
      <c r="A2780" s="2">
        <v>33534</v>
      </c>
      <c r="B2780" s="76" t="s">
        <v>2457</v>
      </c>
      <c r="C2780" s="76" t="s">
        <v>287</v>
      </c>
      <c r="D2780" s="76" t="s">
        <v>5266</v>
      </c>
      <c r="E2780" s="76">
        <v>750</v>
      </c>
      <c r="F2780" s="76">
        <v>12</v>
      </c>
      <c r="G2780" s="77">
        <v>5</v>
      </c>
      <c r="H2780" s="76" t="s">
        <v>3355</v>
      </c>
      <c r="I2780" s="77">
        <v>9.2899999999999991</v>
      </c>
      <c r="J2780" s="2">
        <v>1</v>
      </c>
      <c r="K2780" s="119" cm="1">
        <f t="array" ref="K2780">ROUND(IF(C2780="Beer",SUM(LOOKUP(2,1/(SRP!$B$7:$B$9&lt;=E2780)/(SRP!$C$7:$C$9&gt;=E2780),SRP!$D$7:$D$9)*(G2780/100)*(E2780/1000)),IF(C2780="Spirits",SUM(LOOKUP(2,1/(SRP!$B$2:$B$6&lt;=E2780)/(SRP!$C$2:$C$6&gt;=E2780),SRP!$D$2:$D$6)*(G2780/100)*(E2780/1000)),IF(AND(C2780="Wine",D2780="Fortified Wines"),SUM(LOOKUP(2,1/(SRP!$B$20:$B$23&lt;=E2780)/(SRP!$C$20:$C$23&gt;=E2780),SRP!$D$20:$D$23)*(G2780/100)*(E2780/1000)),IF(C2780="Wine",SUM(LOOKUP(2,1/(SRP!$B$15:$B$19&lt;=E2780)/(SRP!$C$15:$C$19&gt;=E2780),SRP!$D$15:$D$19)*(G2780/100)*(E2780/1000)),IF(C2780="Ready to Drink",SUM(LOOKUP(2,1/(SRP!$B$10:$B$14&lt;=E2780)/(SRP!$C$10:$C$14&gt;=E2780),SRP!$D$10:$D$14)*(G2780/100)*(E2780/1000)),0))))),2)</f>
        <v>2.62</v>
      </c>
    </row>
    <row r="2781" spans="1:11" x14ac:dyDescent="0.35">
      <c r="A2781" s="2">
        <v>33534</v>
      </c>
      <c r="B2781" s="76" t="s">
        <v>2457</v>
      </c>
      <c r="C2781" s="76" t="s">
        <v>287</v>
      </c>
      <c r="D2781" s="76" t="s">
        <v>5266</v>
      </c>
      <c r="E2781" s="76">
        <v>750</v>
      </c>
      <c r="F2781" s="76">
        <v>12</v>
      </c>
      <c r="G2781" s="77">
        <v>5</v>
      </c>
      <c r="H2781" s="76" t="s">
        <v>3355</v>
      </c>
      <c r="I2781" s="77">
        <v>9.2899999999999991</v>
      </c>
      <c r="J2781" s="2">
        <v>1</v>
      </c>
      <c r="K2781" s="119" cm="1">
        <f t="array" ref="K2781">ROUND(IF(C2781="Beer",SUM(LOOKUP(2,1/(SRP!$B$7:$B$9&lt;=E2781)/(SRP!$C$7:$C$9&gt;=E2781),SRP!$D$7:$D$9)*(G2781/100)*(E2781/1000)),IF(C2781="Spirits",SUM(LOOKUP(2,1/(SRP!$B$2:$B$6&lt;=E2781)/(SRP!$C$2:$C$6&gt;=E2781),SRP!$D$2:$D$6)*(G2781/100)*(E2781/1000)),IF(AND(C2781="Wine",D2781="Fortified Wines"),SUM(LOOKUP(2,1/(SRP!$B$20:$B$23&lt;=E2781)/(SRP!$C$20:$C$23&gt;=E2781),SRP!$D$20:$D$23)*(G2781/100)*(E2781/1000)),IF(C2781="Wine",SUM(LOOKUP(2,1/(SRP!$B$15:$B$19&lt;=E2781)/(SRP!$C$15:$C$19&gt;=E2781),SRP!$D$15:$D$19)*(G2781/100)*(E2781/1000)),IF(C2781="Ready to Drink",SUM(LOOKUP(2,1/(SRP!$B$10:$B$14&lt;=E2781)/(SRP!$C$10:$C$14&gt;=E2781),SRP!$D$10:$D$14)*(G2781/100)*(E2781/1000)),0))))),2)</f>
        <v>2.62</v>
      </c>
    </row>
    <row r="2782" spans="1:11" x14ac:dyDescent="0.35">
      <c r="A2782" s="2">
        <v>33537</v>
      </c>
      <c r="B2782" s="76" t="s">
        <v>2469</v>
      </c>
      <c r="C2782" s="76" t="s">
        <v>285</v>
      </c>
      <c r="D2782" s="76" t="s">
        <v>5250</v>
      </c>
      <c r="E2782" s="76">
        <v>750</v>
      </c>
      <c r="F2782" s="76">
        <v>6</v>
      </c>
      <c r="G2782" s="77">
        <v>40</v>
      </c>
      <c r="H2782" s="76" t="s">
        <v>3318</v>
      </c>
      <c r="I2782" s="77">
        <v>62.99</v>
      </c>
      <c r="J2782" s="2">
        <v>1</v>
      </c>
      <c r="K2782" s="119" cm="1">
        <f t="array" ref="K2782">ROUND(IF(C2782="Beer",SUM(LOOKUP(2,1/(SRP!$B$7:$B$9&lt;=E2782)/(SRP!$C$7:$C$9&gt;=E2782),SRP!$D$7:$D$9)*(G2782/100)*(E2782/1000)),IF(C2782="Spirits",SUM(LOOKUP(2,1/(SRP!$B$2:$B$6&lt;=E2782)/(SRP!$C$2:$C$6&gt;=E2782),SRP!$D$2:$D$6)*(G2782/100)*(E2782/1000)),IF(AND(C2782="Wine",D2782="Fortified Wines"),SUM(LOOKUP(2,1/(SRP!$B$20:$B$23&lt;=E2782)/(SRP!$C$20:$C$23&gt;=E2782),SRP!$D$20:$D$23)*(G2782/100)*(E2782/1000)),IF(C2782="Wine",SUM(LOOKUP(2,1/(SRP!$B$15:$B$19&lt;=E2782)/(SRP!$C$15:$C$19&gt;=E2782),SRP!$D$15:$D$19)*(G2782/100)*(E2782/1000)),IF(C2782="Ready to Drink",SUM(LOOKUP(2,1/(SRP!$B$10:$B$14&lt;=E2782)/(SRP!$C$10:$C$14&gt;=E2782),SRP!$D$10:$D$14)*(G2782/100)*(E2782/1000)),0))))),2)</f>
        <v>20.94</v>
      </c>
    </row>
    <row r="2783" spans="1:11" x14ac:dyDescent="0.35">
      <c r="A2783" s="2">
        <v>33538</v>
      </c>
      <c r="B2783" s="76" t="s">
        <v>2641</v>
      </c>
      <c r="C2783" s="76" t="s">
        <v>287</v>
      </c>
      <c r="D2783" s="76" t="s">
        <v>5240</v>
      </c>
      <c r="E2783" s="76">
        <v>750</v>
      </c>
      <c r="F2783" s="76">
        <v>12</v>
      </c>
      <c r="G2783" s="77">
        <v>6</v>
      </c>
      <c r="H2783" s="76" t="s">
        <v>3355</v>
      </c>
      <c r="I2783" s="77">
        <v>9.2899999999999991</v>
      </c>
      <c r="J2783" s="2">
        <v>1</v>
      </c>
      <c r="K2783" s="119" cm="1">
        <f t="array" ref="K2783">ROUND(IF(C2783="Beer",SUM(LOOKUP(2,1/(SRP!$B$7:$B$9&lt;=E2783)/(SRP!$C$7:$C$9&gt;=E2783),SRP!$D$7:$D$9)*(G2783/100)*(E2783/1000)),IF(C2783="Spirits",SUM(LOOKUP(2,1/(SRP!$B$2:$B$6&lt;=E2783)/(SRP!$C$2:$C$6&gt;=E2783),SRP!$D$2:$D$6)*(G2783/100)*(E2783/1000)),IF(AND(C2783="Wine",D2783="Fortified Wines"),SUM(LOOKUP(2,1/(SRP!$B$20:$B$23&lt;=E2783)/(SRP!$C$20:$C$23&gt;=E2783),SRP!$D$20:$D$23)*(G2783/100)*(E2783/1000)),IF(C2783="Wine",SUM(LOOKUP(2,1/(SRP!$B$15:$B$19&lt;=E2783)/(SRP!$C$15:$C$19&gt;=E2783),SRP!$D$15:$D$19)*(G2783/100)*(E2783/1000)),IF(C2783="Ready to Drink",SUM(LOOKUP(2,1/(SRP!$B$10:$B$14&lt;=E2783)/(SRP!$C$10:$C$14&gt;=E2783),SRP!$D$10:$D$14)*(G2783/100)*(E2783/1000)),0))))),2)</f>
        <v>3.14</v>
      </c>
    </row>
    <row r="2784" spans="1:11" x14ac:dyDescent="0.35">
      <c r="A2784" s="2">
        <v>33538</v>
      </c>
      <c r="B2784" s="76" t="s">
        <v>2641</v>
      </c>
      <c r="C2784" s="76" t="s">
        <v>287</v>
      </c>
      <c r="D2784" s="76" t="s">
        <v>5240</v>
      </c>
      <c r="E2784" s="76">
        <v>750</v>
      </c>
      <c r="F2784" s="76">
        <v>12</v>
      </c>
      <c r="G2784" s="77">
        <v>6</v>
      </c>
      <c r="H2784" s="76" t="s">
        <v>3355</v>
      </c>
      <c r="I2784" s="77">
        <v>9.2899999999999991</v>
      </c>
      <c r="J2784" s="2">
        <v>1</v>
      </c>
      <c r="K2784" s="119" cm="1">
        <f t="array" ref="K2784">ROUND(IF(C2784="Beer",SUM(LOOKUP(2,1/(SRP!$B$7:$B$9&lt;=E2784)/(SRP!$C$7:$C$9&gt;=E2784),SRP!$D$7:$D$9)*(G2784/100)*(E2784/1000)),IF(C2784="Spirits",SUM(LOOKUP(2,1/(SRP!$B$2:$B$6&lt;=E2784)/(SRP!$C$2:$C$6&gt;=E2784),SRP!$D$2:$D$6)*(G2784/100)*(E2784/1000)),IF(AND(C2784="Wine",D2784="Fortified Wines"),SUM(LOOKUP(2,1/(SRP!$B$20:$B$23&lt;=E2784)/(SRP!$C$20:$C$23&gt;=E2784),SRP!$D$20:$D$23)*(G2784/100)*(E2784/1000)),IF(C2784="Wine",SUM(LOOKUP(2,1/(SRP!$B$15:$B$19&lt;=E2784)/(SRP!$C$15:$C$19&gt;=E2784),SRP!$D$15:$D$19)*(G2784/100)*(E2784/1000)),IF(C2784="Ready to Drink",SUM(LOOKUP(2,1/(SRP!$B$10:$B$14&lt;=E2784)/(SRP!$C$10:$C$14&gt;=E2784),SRP!$D$10:$D$14)*(G2784/100)*(E2784/1000)),0))))),2)</f>
        <v>3.14</v>
      </c>
    </row>
    <row r="2785" spans="1:11" x14ac:dyDescent="0.35">
      <c r="A2785" s="2">
        <v>33545</v>
      </c>
      <c r="B2785" s="76" t="s">
        <v>2458</v>
      </c>
      <c r="C2785" s="76" t="s">
        <v>287</v>
      </c>
      <c r="D2785" s="76" t="s">
        <v>5240</v>
      </c>
      <c r="E2785" s="76">
        <v>500</v>
      </c>
      <c r="F2785" s="76">
        <v>12</v>
      </c>
      <c r="G2785" s="77">
        <v>8</v>
      </c>
      <c r="H2785" s="76" t="s">
        <v>3355</v>
      </c>
      <c r="I2785" s="77">
        <v>15.75</v>
      </c>
      <c r="J2785" s="2">
        <v>1</v>
      </c>
      <c r="K2785" s="119" cm="1">
        <f t="array" ref="K2785">ROUND(IF(C2785="Beer",SUM(LOOKUP(2,1/(SRP!$B$7:$B$9&lt;=E2785)/(SRP!$C$7:$C$9&gt;=E2785),SRP!$D$7:$D$9)*(G2785/100)*(E2785/1000)),IF(C2785="Spirits",SUM(LOOKUP(2,1/(SRP!$B$2:$B$6&lt;=E2785)/(SRP!$C$2:$C$6&gt;=E2785),SRP!$D$2:$D$6)*(G2785/100)*(E2785/1000)),IF(AND(C2785="Wine",D2785="Fortified Wines"),SUM(LOOKUP(2,1/(SRP!$B$20:$B$23&lt;=E2785)/(SRP!$C$20:$C$23&gt;=E2785),SRP!$D$20:$D$23)*(G2785/100)*(E2785/1000)),IF(C2785="Wine",SUM(LOOKUP(2,1/(SRP!$B$15:$B$19&lt;=E2785)/(SRP!$C$15:$C$19&gt;=E2785),SRP!$D$15:$D$19)*(G2785/100)*(E2785/1000)),IF(C2785="Ready to Drink",SUM(LOOKUP(2,1/(SRP!$B$10:$B$14&lt;=E2785)/(SRP!$C$10:$C$14&gt;=E2785),SRP!$D$10:$D$14)*(G2785/100)*(E2785/1000)),0))))),2)</f>
        <v>2.79</v>
      </c>
    </row>
    <row r="2786" spans="1:11" x14ac:dyDescent="0.35">
      <c r="A2786" s="2">
        <v>33545</v>
      </c>
      <c r="B2786" s="76" t="s">
        <v>2458</v>
      </c>
      <c r="C2786" s="76" t="s">
        <v>287</v>
      </c>
      <c r="D2786" s="76" t="s">
        <v>5240</v>
      </c>
      <c r="E2786" s="76">
        <v>500</v>
      </c>
      <c r="F2786" s="76">
        <v>12</v>
      </c>
      <c r="G2786" s="77">
        <v>8</v>
      </c>
      <c r="H2786" s="76" t="s">
        <v>3355</v>
      </c>
      <c r="I2786" s="77">
        <v>15.75</v>
      </c>
      <c r="J2786" s="2">
        <v>1</v>
      </c>
      <c r="K2786" s="119" cm="1">
        <f t="array" ref="K2786">ROUND(IF(C2786="Beer",SUM(LOOKUP(2,1/(SRP!$B$7:$B$9&lt;=E2786)/(SRP!$C$7:$C$9&gt;=E2786),SRP!$D$7:$D$9)*(G2786/100)*(E2786/1000)),IF(C2786="Spirits",SUM(LOOKUP(2,1/(SRP!$B$2:$B$6&lt;=E2786)/(SRP!$C$2:$C$6&gt;=E2786),SRP!$D$2:$D$6)*(G2786/100)*(E2786/1000)),IF(AND(C2786="Wine",D2786="Fortified Wines"),SUM(LOOKUP(2,1/(SRP!$B$20:$B$23&lt;=E2786)/(SRP!$C$20:$C$23&gt;=E2786),SRP!$D$20:$D$23)*(G2786/100)*(E2786/1000)),IF(C2786="Wine",SUM(LOOKUP(2,1/(SRP!$B$15:$B$19&lt;=E2786)/(SRP!$C$15:$C$19&gt;=E2786),SRP!$D$15:$D$19)*(G2786/100)*(E2786/1000)),IF(C2786="Ready to Drink",SUM(LOOKUP(2,1/(SRP!$B$10:$B$14&lt;=E2786)/(SRP!$C$10:$C$14&gt;=E2786),SRP!$D$10:$D$14)*(G2786/100)*(E2786/1000)),0))))),2)</f>
        <v>2.79</v>
      </c>
    </row>
    <row r="2787" spans="1:11" x14ac:dyDescent="0.35">
      <c r="A2787" s="2">
        <v>33546</v>
      </c>
      <c r="B2787" s="76" t="s">
        <v>2459</v>
      </c>
      <c r="C2787" s="76" t="s">
        <v>287</v>
      </c>
      <c r="D2787" s="76" t="s">
        <v>5240</v>
      </c>
      <c r="E2787" s="76">
        <v>500</v>
      </c>
      <c r="F2787" s="76">
        <v>12</v>
      </c>
      <c r="G2787" s="77">
        <v>6.5</v>
      </c>
      <c r="H2787" s="76" t="s">
        <v>3355</v>
      </c>
      <c r="I2787" s="77">
        <v>15.75</v>
      </c>
      <c r="J2787" s="2">
        <v>1</v>
      </c>
      <c r="K2787" s="119" cm="1">
        <f t="array" ref="K2787">ROUND(IF(C2787="Beer",SUM(LOOKUP(2,1/(SRP!$B$7:$B$9&lt;=E2787)/(SRP!$C$7:$C$9&gt;=E2787),SRP!$D$7:$D$9)*(G2787/100)*(E2787/1000)),IF(C2787="Spirits",SUM(LOOKUP(2,1/(SRP!$B$2:$B$6&lt;=E2787)/(SRP!$C$2:$C$6&gt;=E2787),SRP!$D$2:$D$6)*(G2787/100)*(E2787/1000)),IF(AND(C2787="Wine",D2787="Fortified Wines"),SUM(LOOKUP(2,1/(SRP!$B$20:$B$23&lt;=E2787)/(SRP!$C$20:$C$23&gt;=E2787),SRP!$D$20:$D$23)*(G2787/100)*(E2787/1000)),IF(C2787="Wine",SUM(LOOKUP(2,1/(SRP!$B$15:$B$19&lt;=E2787)/(SRP!$C$15:$C$19&gt;=E2787),SRP!$D$15:$D$19)*(G2787/100)*(E2787/1000)),IF(C2787="Ready to Drink",SUM(LOOKUP(2,1/(SRP!$B$10:$B$14&lt;=E2787)/(SRP!$C$10:$C$14&gt;=E2787),SRP!$D$10:$D$14)*(G2787/100)*(E2787/1000)),0))))),2)</f>
        <v>2.27</v>
      </c>
    </row>
    <row r="2788" spans="1:11" x14ac:dyDescent="0.35">
      <c r="A2788" s="2">
        <v>33546</v>
      </c>
      <c r="B2788" s="76" t="s">
        <v>2459</v>
      </c>
      <c r="C2788" s="76" t="s">
        <v>287</v>
      </c>
      <c r="D2788" s="76" t="s">
        <v>5240</v>
      </c>
      <c r="E2788" s="76">
        <v>500</v>
      </c>
      <c r="F2788" s="76">
        <v>12</v>
      </c>
      <c r="G2788" s="77">
        <v>6.5</v>
      </c>
      <c r="H2788" s="76" t="s">
        <v>3355</v>
      </c>
      <c r="I2788" s="77">
        <v>15.75</v>
      </c>
      <c r="J2788" s="2">
        <v>1</v>
      </c>
      <c r="K2788" s="119" cm="1">
        <f t="array" ref="K2788">ROUND(IF(C2788="Beer",SUM(LOOKUP(2,1/(SRP!$B$7:$B$9&lt;=E2788)/(SRP!$C$7:$C$9&gt;=E2788),SRP!$D$7:$D$9)*(G2788/100)*(E2788/1000)),IF(C2788="Spirits",SUM(LOOKUP(2,1/(SRP!$B$2:$B$6&lt;=E2788)/(SRP!$C$2:$C$6&gt;=E2788),SRP!$D$2:$D$6)*(G2788/100)*(E2788/1000)),IF(AND(C2788="Wine",D2788="Fortified Wines"),SUM(LOOKUP(2,1/(SRP!$B$20:$B$23&lt;=E2788)/(SRP!$C$20:$C$23&gt;=E2788),SRP!$D$20:$D$23)*(G2788/100)*(E2788/1000)),IF(C2788="Wine",SUM(LOOKUP(2,1/(SRP!$B$15:$B$19&lt;=E2788)/(SRP!$C$15:$C$19&gt;=E2788),SRP!$D$15:$D$19)*(G2788/100)*(E2788/1000)),IF(C2788="Ready to Drink",SUM(LOOKUP(2,1/(SRP!$B$10:$B$14&lt;=E2788)/(SRP!$C$10:$C$14&gt;=E2788),SRP!$D$10:$D$14)*(G2788/100)*(E2788/1000)),0))))),2)</f>
        <v>2.27</v>
      </c>
    </row>
    <row r="2789" spans="1:11" x14ac:dyDescent="0.35">
      <c r="A2789" s="2">
        <v>33549</v>
      </c>
      <c r="B2789" s="76" t="s">
        <v>2460</v>
      </c>
      <c r="C2789" s="76" t="s">
        <v>287</v>
      </c>
      <c r="D2789" s="76" t="s">
        <v>5266</v>
      </c>
      <c r="E2789" s="76">
        <v>750</v>
      </c>
      <c r="F2789" s="76">
        <v>12</v>
      </c>
      <c r="G2789" s="77">
        <v>5.5</v>
      </c>
      <c r="H2789" s="76" t="s">
        <v>3355</v>
      </c>
      <c r="I2789" s="77">
        <v>10.050000000000001</v>
      </c>
      <c r="J2789" s="2">
        <v>1</v>
      </c>
      <c r="K2789" s="119" cm="1">
        <f t="array" ref="K2789">ROUND(IF(C2789="Beer",SUM(LOOKUP(2,1/(SRP!$B$7:$B$9&lt;=E2789)/(SRP!$C$7:$C$9&gt;=E2789),SRP!$D$7:$D$9)*(G2789/100)*(E2789/1000)),IF(C2789="Spirits",SUM(LOOKUP(2,1/(SRP!$B$2:$B$6&lt;=E2789)/(SRP!$C$2:$C$6&gt;=E2789),SRP!$D$2:$D$6)*(G2789/100)*(E2789/1000)),IF(AND(C2789="Wine",D2789="Fortified Wines"),SUM(LOOKUP(2,1/(SRP!$B$20:$B$23&lt;=E2789)/(SRP!$C$20:$C$23&gt;=E2789),SRP!$D$20:$D$23)*(G2789/100)*(E2789/1000)),IF(C2789="Wine",SUM(LOOKUP(2,1/(SRP!$B$15:$B$19&lt;=E2789)/(SRP!$C$15:$C$19&gt;=E2789),SRP!$D$15:$D$19)*(G2789/100)*(E2789/1000)),IF(C2789="Ready to Drink",SUM(LOOKUP(2,1/(SRP!$B$10:$B$14&lt;=E2789)/(SRP!$C$10:$C$14&gt;=E2789),SRP!$D$10:$D$14)*(G2789/100)*(E2789/1000)),0))))),2)</f>
        <v>2.88</v>
      </c>
    </row>
    <row r="2790" spans="1:11" x14ac:dyDescent="0.35">
      <c r="A2790" s="2">
        <v>33549</v>
      </c>
      <c r="B2790" s="76" t="s">
        <v>2460</v>
      </c>
      <c r="C2790" s="76" t="s">
        <v>287</v>
      </c>
      <c r="D2790" s="76" t="s">
        <v>5266</v>
      </c>
      <c r="E2790" s="76">
        <v>750</v>
      </c>
      <c r="F2790" s="76">
        <v>12</v>
      </c>
      <c r="G2790" s="77">
        <v>5.5</v>
      </c>
      <c r="H2790" s="76" t="s">
        <v>3355</v>
      </c>
      <c r="I2790" s="77">
        <v>10.050000000000001</v>
      </c>
      <c r="J2790" s="2">
        <v>1</v>
      </c>
      <c r="K2790" s="119" cm="1">
        <f t="array" ref="K2790">ROUND(IF(C2790="Beer",SUM(LOOKUP(2,1/(SRP!$B$7:$B$9&lt;=E2790)/(SRP!$C$7:$C$9&gt;=E2790),SRP!$D$7:$D$9)*(G2790/100)*(E2790/1000)),IF(C2790="Spirits",SUM(LOOKUP(2,1/(SRP!$B$2:$B$6&lt;=E2790)/(SRP!$C$2:$C$6&gt;=E2790),SRP!$D$2:$D$6)*(G2790/100)*(E2790/1000)),IF(AND(C2790="Wine",D2790="Fortified Wines"),SUM(LOOKUP(2,1/(SRP!$B$20:$B$23&lt;=E2790)/(SRP!$C$20:$C$23&gt;=E2790),SRP!$D$20:$D$23)*(G2790/100)*(E2790/1000)),IF(C2790="Wine",SUM(LOOKUP(2,1/(SRP!$B$15:$B$19&lt;=E2790)/(SRP!$C$15:$C$19&gt;=E2790),SRP!$D$15:$D$19)*(G2790/100)*(E2790/1000)),IF(C2790="Ready to Drink",SUM(LOOKUP(2,1/(SRP!$B$10:$B$14&lt;=E2790)/(SRP!$C$10:$C$14&gt;=E2790),SRP!$D$10:$D$14)*(G2790/100)*(E2790/1000)),0))))),2)</f>
        <v>2.88</v>
      </c>
    </row>
    <row r="2791" spans="1:11" x14ac:dyDescent="0.35">
      <c r="A2791" s="2">
        <v>33551</v>
      </c>
      <c r="B2791" s="76" t="s">
        <v>2461</v>
      </c>
      <c r="C2791" s="76" t="s">
        <v>287</v>
      </c>
      <c r="D2791" s="76" t="s">
        <v>5266</v>
      </c>
      <c r="E2791" s="76">
        <v>750</v>
      </c>
      <c r="F2791" s="76">
        <v>12</v>
      </c>
      <c r="G2791" s="77">
        <v>5.5</v>
      </c>
      <c r="H2791" s="76" t="s">
        <v>3355</v>
      </c>
      <c r="I2791" s="77">
        <v>19.21</v>
      </c>
      <c r="J2791" s="2">
        <v>1</v>
      </c>
      <c r="K2791" s="119" cm="1">
        <f t="array" ref="K2791">ROUND(IF(C2791="Beer",SUM(LOOKUP(2,1/(SRP!$B$7:$B$9&lt;=E2791)/(SRP!$C$7:$C$9&gt;=E2791),SRP!$D$7:$D$9)*(G2791/100)*(E2791/1000)),IF(C2791="Spirits",SUM(LOOKUP(2,1/(SRP!$B$2:$B$6&lt;=E2791)/(SRP!$C$2:$C$6&gt;=E2791),SRP!$D$2:$D$6)*(G2791/100)*(E2791/1000)),IF(AND(C2791="Wine",D2791="Fortified Wines"),SUM(LOOKUP(2,1/(SRP!$B$20:$B$23&lt;=E2791)/(SRP!$C$20:$C$23&gt;=E2791),SRP!$D$20:$D$23)*(G2791/100)*(E2791/1000)),IF(C2791="Wine",SUM(LOOKUP(2,1/(SRP!$B$15:$B$19&lt;=E2791)/(SRP!$C$15:$C$19&gt;=E2791),SRP!$D$15:$D$19)*(G2791/100)*(E2791/1000)),IF(C2791="Ready to Drink",SUM(LOOKUP(2,1/(SRP!$B$10:$B$14&lt;=E2791)/(SRP!$C$10:$C$14&gt;=E2791),SRP!$D$10:$D$14)*(G2791/100)*(E2791/1000)),0))))),2)</f>
        <v>2.88</v>
      </c>
    </row>
    <row r="2792" spans="1:11" x14ac:dyDescent="0.35">
      <c r="A2792" s="2">
        <v>33551</v>
      </c>
      <c r="B2792" s="76" t="s">
        <v>2461</v>
      </c>
      <c r="C2792" s="76" t="s">
        <v>287</v>
      </c>
      <c r="D2792" s="76" t="s">
        <v>5266</v>
      </c>
      <c r="E2792" s="76">
        <v>750</v>
      </c>
      <c r="F2792" s="76">
        <v>12</v>
      </c>
      <c r="G2792" s="77">
        <v>5.5</v>
      </c>
      <c r="H2792" s="76" t="s">
        <v>3355</v>
      </c>
      <c r="I2792" s="77">
        <v>19.21</v>
      </c>
      <c r="J2792" s="2">
        <v>1</v>
      </c>
      <c r="K2792" s="119" cm="1">
        <f t="array" ref="K2792">ROUND(IF(C2792="Beer",SUM(LOOKUP(2,1/(SRP!$B$7:$B$9&lt;=E2792)/(SRP!$C$7:$C$9&gt;=E2792),SRP!$D$7:$D$9)*(G2792/100)*(E2792/1000)),IF(C2792="Spirits",SUM(LOOKUP(2,1/(SRP!$B$2:$B$6&lt;=E2792)/(SRP!$C$2:$C$6&gt;=E2792),SRP!$D$2:$D$6)*(G2792/100)*(E2792/1000)),IF(AND(C2792="Wine",D2792="Fortified Wines"),SUM(LOOKUP(2,1/(SRP!$B$20:$B$23&lt;=E2792)/(SRP!$C$20:$C$23&gt;=E2792),SRP!$D$20:$D$23)*(G2792/100)*(E2792/1000)),IF(C2792="Wine",SUM(LOOKUP(2,1/(SRP!$B$15:$B$19&lt;=E2792)/(SRP!$C$15:$C$19&gt;=E2792),SRP!$D$15:$D$19)*(G2792/100)*(E2792/1000)),IF(C2792="Ready to Drink",SUM(LOOKUP(2,1/(SRP!$B$10:$B$14&lt;=E2792)/(SRP!$C$10:$C$14&gt;=E2792),SRP!$D$10:$D$14)*(G2792/100)*(E2792/1000)),0))))),2)</f>
        <v>2.88</v>
      </c>
    </row>
    <row r="2793" spans="1:11" x14ac:dyDescent="0.35">
      <c r="A2793" s="2">
        <v>33554</v>
      </c>
      <c r="B2793" s="76" t="s">
        <v>2462</v>
      </c>
      <c r="C2793" s="76" t="s">
        <v>287</v>
      </c>
      <c r="D2793" s="76" t="s">
        <v>5266</v>
      </c>
      <c r="E2793" s="76">
        <v>750</v>
      </c>
      <c r="F2793" s="76">
        <v>12</v>
      </c>
      <c r="G2793" s="77">
        <v>5.5</v>
      </c>
      <c r="H2793" s="76" t="s">
        <v>3355</v>
      </c>
      <c r="I2793" s="77">
        <v>19.21</v>
      </c>
      <c r="J2793" s="2">
        <v>1</v>
      </c>
      <c r="K2793" s="119" cm="1">
        <f t="array" ref="K2793">ROUND(IF(C2793="Beer",SUM(LOOKUP(2,1/(SRP!$B$7:$B$9&lt;=E2793)/(SRP!$C$7:$C$9&gt;=E2793),SRP!$D$7:$D$9)*(G2793/100)*(E2793/1000)),IF(C2793="Spirits",SUM(LOOKUP(2,1/(SRP!$B$2:$B$6&lt;=E2793)/(SRP!$C$2:$C$6&gt;=E2793),SRP!$D$2:$D$6)*(G2793/100)*(E2793/1000)),IF(AND(C2793="Wine",D2793="Fortified Wines"),SUM(LOOKUP(2,1/(SRP!$B$20:$B$23&lt;=E2793)/(SRP!$C$20:$C$23&gt;=E2793),SRP!$D$20:$D$23)*(G2793/100)*(E2793/1000)),IF(C2793="Wine",SUM(LOOKUP(2,1/(SRP!$B$15:$B$19&lt;=E2793)/(SRP!$C$15:$C$19&gt;=E2793),SRP!$D$15:$D$19)*(G2793/100)*(E2793/1000)),IF(C2793="Ready to Drink",SUM(LOOKUP(2,1/(SRP!$B$10:$B$14&lt;=E2793)/(SRP!$C$10:$C$14&gt;=E2793),SRP!$D$10:$D$14)*(G2793/100)*(E2793/1000)),0))))),2)</f>
        <v>2.88</v>
      </c>
    </row>
    <row r="2794" spans="1:11" x14ac:dyDescent="0.35">
      <c r="A2794" s="2">
        <v>33554</v>
      </c>
      <c r="B2794" s="76" t="s">
        <v>2462</v>
      </c>
      <c r="C2794" s="76" t="s">
        <v>287</v>
      </c>
      <c r="D2794" s="76" t="s">
        <v>5266</v>
      </c>
      <c r="E2794" s="76">
        <v>750</v>
      </c>
      <c r="F2794" s="76">
        <v>12</v>
      </c>
      <c r="G2794" s="77">
        <v>5.5</v>
      </c>
      <c r="H2794" s="76" t="s">
        <v>3355</v>
      </c>
      <c r="I2794" s="77">
        <v>19.21</v>
      </c>
      <c r="J2794" s="2">
        <v>1</v>
      </c>
      <c r="K2794" s="119" cm="1">
        <f t="array" ref="K2794">ROUND(IF(C2794="Beer",SUM(LOOKUP(2,1/(SRP!$B$7:$B$9&lt;=E2794)/(SRP!$C$7:$C$9&gt;=E2794),SRP!$D$7:$D$9)*(G2794/100)*(E2794/1000)),IF(C2794="Spirits",SUM(LOOKUP(2,1/(SRP!$B$2:$B$6&lt;=E2794)/(SRP!$C$2:$C$6&gt;=E2794),SRP!$D$2:$D$6)*(G2794/100)*(E2794/1000)),IF(AND(C2794="Wine",D2794="Fortified Wines"),SUM(LOOKUP(2,1/(SRP!$B$20:$B$23&lt;=E2794)/(SRP!$C$20:$C$23&gt;=E2794),SRP!$D$20:$D$23)*(G2794/100)*(E2794/1000)),IF(C2794="Wine",SUM(LOOKUP(2,1/(SRP!$B$15:$B$19&lt;=E2794)/(SRP!$C$15:$C$19&gt;=E2794),SRP!$D$15:$D$19)*(G2794/100)*(E2794/1000)),IF(C2794="Ready to Drink",SUM(LOOKUP(2,1/(SRP!$B$10:$B$14&lt;=E2794)/(SRP!$C$10:$C$14&gt;=E2794),SRP!$D$10:$D$14)*(G2794/100)*(E2794/1000)),0))))),2)</f>
        <v>2.88</v>
      </c>
    </row>
    <row r="2795" spans="1:11" x14ac:dyDescent="0.35">
      <c r="A2795" s="2">
        <v>33594</v>
      </c>
      <c r="B2795" s="76" t="s">
        <v>2221</v>
      </c>
      <c r="C2795" s="76" t="s">
        <v>287</v>
      </c>
      <c r="D2795" s="76" t="s">
        <v>5271</v>
      </c>
      <c r="E2795" s="76">
        <v>473</v>
      </c>
      <c r="F2795" s="76">
        <v>24</v>
      </c>
      <c r="G2795" s="77">
        <v>3</v>
      </c>
      <c r="H2795" s="76" t="s">
        <v>3324</v>
      </c>
      <c r="I2795" s="77">
        <v>3.89</v>
      </c>
      <c r="J2795" s="2">
        <v>1</v>
      </c>
      <c r="K2795" s="119" cm="1">
        <f t="array" ref="K2795">ROUND(IF(C2795="Beer",SUM(LOOKUP(2,1/(SRP!$B$7:$B$9&lt;=E2795)/(SRP!$C$7:$C$9&gt;=E2795),SRP!$D$7:$D$9)*(G2795/100)*(E2795/1000)),IF(C2795="Spirits",SUM(LOOKUP(2,1/(SRP!$B$2:$B$6&lt;=E2795)/(SRP!$C$2:$C$6&gt;=E2795),SRP!$D$2:$D$6)*(G2795/100)*(E2795/1000)),IF(AND(C2795="Wine",D2795="Fortified Wines"),SUM(LOOKUP(2,1/(SRP!$B$20:$B$23&lt;=E2795)/(SRP!$C$20:$C$23&gt;=E2795),SRP!$D$20:$D$23)*(G2795/100)*(E2795/1000)),IF(C2795="Wine",SUM(LOOKUP(2,1/(SRP!$B$15:$B$19&lt;=E2795)/(SRP!$C$15:$C$19&gt;=E2795),SRP!$D$15:$D$19)*(G2795/100)*(E2795/1000)),IF(C2795="Ready to Drink",SUM(LOOKUP(2,1/(SRP!$B$10:$B$14&lt;=E2795)/(SRP!$C$10:$C$14&gt;=E2795),SRP!$D$10:$D$14)*(G2795/100)*(E2795/1000)),0))))),2)</f>
        <v>0.99</v>
      </c>
    </row>
    <row r="2796" spans="1:11" x14ac:dyDescent="0.35">
      <c r="A2796" s="2">
        <v>33594</v>
      </c>
      <c r="B2796" s="76" t="s">
        <v>2221</v>
      </c>
      <c r="C2796" s="76" t="s">
        <v>287</v>
      </c>
      <c r="D2796" s="76" t="s">
        <v>5271</v>
      </c>
      <c r="E2796" s="76">
        <v>473</v>
      </c>
      <c r="F2796" s="76">
        <v>24</v>
      </c>
      <c r="G2796" s="77">
        <v>3</v>
      </c>
      <c r="H2796" s="76" t="s">
        <v>3324</v>
      </c>
      <c r="I2796" s="77">
        <v>3.89</v>
      </c>
      <c r="J2796" s="2">
        <v>1</v>
      </c>
      <c r="K2796" s="119" cm="1">
        <f t="array" ref="K2796">ROUND(IF(C2796="Beer",SUM(LOOKUP(2,1/(SRP!$B$7:$B$9&lt;=E2796)/(SRP!$C$7:$C$9&gt;=E2796),SRP!$D$7:$D$9)*(G2796/100)*(E2796/1000)),IF(C2796="Spirits",SUM(LOOKUP(2,1/(SRP!$B$2:$B$6&lt;=E2796)/(SRP!$C$2:$C$6&gt;=E2796),SRP!$D$2:$D$6)*(G2796/100)*(E2796/1000)),IF(AND(C2796="Wine",D2796="Fortified Wines"),SUM(LOOKUP(2,1/(SRP!$B$20:$B$23&lt;=E2796)/(SRP!$C$20:$C$23&gt;=E2796),SRP!$D$20:$D$23)*(G2796/100)*(E2796/1000)),IF(C2796="Wine",SUM(LOOKUP(2,1/(SRP!$B$15:$B$19&lt;=E2796)/(SRP!$C$15:$C$19&gt;=E2796),SRP!$D$15:$D$19)*(G2796/100)*(E2796/1000)),IF(C2796="Ready to Drink",SUM(LOOKUP(2,1/(SRP!$B$10:$B$14&lt;=E2796)/(SRP!$C$10:$C$14&gt;=E2796),SRP!$D$10:$D$14)*(G2796/100)*(E2796/1000)),0))))),2)</f>
        <v>0.99</v>
      </c>
    </row>
    <row r="2797" spans="1:11" x14ac:dyDescent="0.35">
      <c r="A2797" s="2">
        <v>33597</v>
      </c>
      <c r="B2797" s="76" t="s">
        <v>2222</v>
      </c>
      <c r="C2797" s="76" t="s">
        <v>287</v>
      </c>
      <c r="D2797" s="76" t="s">
        <v>5271</v>
      </c>
      <c r="E2797" s="76">
        <v>5325</v>
      </c>
      <c r="F2797" s="76">
        <v>1</v>
      </c>
      <c r="G2797" s="77">
        <v>3</v>
      </c>
      <c r="H2797" s="76" t="s">
        <v>3324</v>
      </c>
      <c r="I2797" s="77">
        <v>34.99</v>
      </c>
      <c r="J2797" s="2">
        <v>15</v>
      </c>
      <c r="K2797" s="119" cm="1">
        <f t="array" ref="K2797">ROUND(IF(C2797="Beer",SUM(LOOKUP(2,1/(SRP!$B$7:$B$9&lt;=E2797)/(SRP!$C$7:$C$9&gt;=E2797),SRP!$D$7:$D$9)*(G2797/100)*(E2797/1000)),IF(C2797="Spirits",SUM(LOOKUP(2,1/(SRP!$B$2:$B$6&lt;=E2797)/(SRP!$C$2:$C$6&gt;=E2797),SRP!$D$2:$D$6)*(G2797/100)*(E2797/1000)),IF(AND(C2797="Wine",D2797="Fortified Wines"),SUM(LOOKUP(2,1/(SRP!$B$20:$B$23&lt;=E2797)/(SRP!$C$20:$C$23&gt;=E2797),SRP!$D$20:$D$23)*(G2797/100)*(E2797/1000)),IF(C2797="Wine",SUM(LOOKUP(2,1/(SRP!$B$15:$B$19&lt;=E2797)/(SRP!$C$15:$C$19&gt;=E2797),SRP!$D$15:$D$19)*(G2797/100)*(E2797/1000)),IF(C2797="Ready to Drink",SUM(LOOKUP(2,1/(SRP!$B$10:$B$14&lt;=E2797)/(SRP!$C$10:$C$14&gt;=E2797),SRP!$D$10:$D$14)*(G2797/100)*(E2797/1000)),0))))),2)</f>
        <v>11.15</v>
      </c>
    </row>
    <row r="2798" spans="1:11" x14ac:dyDescent="0.35">
      <c r="A2798" s="2">
        <v>33597</v>
      </c>
      <c r="B2798" s="76" t="s">
        <v>2222</v>
      </c>
      <c r="C2798" s="76" t="s">
        <v>287</v>
      </c>
      <c r="D2798" s="76" t="s">
        <v>5271</v>
      </c>
      <c r="E2798" s="76">
        <v>5325</v>
      </c>
      <c r="F2798" s="76">
        <v>1</v>
      </c>
      <c r="G2798" s="77">
        <v>3</v>
      </c>
      <c r="H2798" s="76" t="s">
        <v>3324</v>
      </c>
      <c r="I2798" s="77">
        <v>34.99</v>
      </c>
      <c r="J2798" s="2">
        <v>15</v>
      </c>
      <c r="K2798" s="119" cm="1">
        <f t="array" ref="K2798">ROUND(IF(C2798="Beer",SUM(LOOKUP(2,1/(SRP!$B$7:$B$9&lt;=E2798)/(SRP!$C$7:$C$9&gt;=E2798),SRP!$D$7:$D$9)*(G2798/100)*(E2798/1000)),IF(C2798="Spirits",SUM(LOOKUP(2,1/(SRP!$B$2:$B$6&lt;=E2798)/(SRP!$C$2:$C$6&gt;=E2798),SRP!$D$2:$D$6)*(G2798/100)*(E2798/1000)),IF(AND(C2798="Wine",D2798="Fortified Wines"),SUM(LOOKUP(2,1/(SRP!$B$20:$B$23&lt;=E2798)/(SRP!$C$20:$C$23&gt;=E2798),SRP!$D$20:$D$23)*(G2798/100)*(E2798/1000)),IF(C2798="Wine",SUM(LOOKUP(2,1/(SRP!$B$15:$B$19&lt;=E2798)/(SRP!$C$15:$C$19&gt;=E2798),SRP!$D$15:$D$19)*(G2798/100)*(E2798/1000)),IF(C2798="Ready to Drink",SUM(LOOKUP(2,1/(SRP!$B$10:$B$14&lt;=E2798)/(SRP!$C$10:$C$14&gt;=E2798),SRP!$D$10:$D$14)*(G2798/100)*(E2798/1000)),0))))),2)</f>
        <v>11.15</v>
      </c>
    </row>
    <row r="2799" spans="1:11" x14ac:dyDescent="0.35">
      <c r="A2799" s="2">
        <v>33602</v>
      </c>
      <c r="B2799" s="76" t="s">
        <v>5985</v>
      </c>
      <c r="C2799" s="76" t="s">
        <v>287</v>
      </c>
      <c r="D2799" s="76" t="s">
        <v>5271</v>
      </c>
      <c r="E2799" s="76">
        <v>473</v>
      </c>
      <c r="F2799" s="76">
        <v>24</v>
      </c>
      <c r="G2799" s="77">
        <v>4</v>
      </c>
      <c r="H2799" s="76" t="s">
        <v>3330</v>
      </c>
      <c r="I2799" s="77">
        <v>3.29</v>
      </c>
      <c r="J2799" s="2">
        <v>1</v>
      </c>
      <c r="K2799" s="119" cm="1">
        <f t="array" ref="K2799">ROUND(IF(C2799="Beer",SUM(LOOKUP(2,1/(SRP!$B$7:$B$9&lt;=E2799)/(SRP!$C$7:$C$9&gt;=E2799),SRP!$D$7:$D$9)*(G2799/100)*(E2799/1000)),IF(C2799="Spirits",SUM(LOOKUP(2,1/(SRP!$B$2:$B$6&lt;=E2799)/(SRP!$C$2:$C$6&gt;=E2799),SRP!$D$2:$D$6)*(G2799/100)*(E2799/1000)),IF(AND(C2799="Wine",D2799="Fortified Wines"),SUM(LOOKUP(2,1/(SRP!$B$20:$B$23&lt;=E2799)/(SRP!$C$20:$C$23&gt;=E2799),SRP!$D$20:$D$23)*(G2799/100)*(E2799/1000)),IF(C2799="Wine",SUM(LOOKUP(2,1/(SRP!$B$15:$B$19&lt;=E2799)/(SRP!$C$15:$C$19&gt;=E2799),SRP!$D$15:$D$19)*(G2799/100)*(E2799/1000)),IF(C2799="Ready to Drink",SUM(LOOKUP(2,1/(SRP!$B$10:$B$14&lt;=E2799)/(SRP!$C$10:$C$14&gt;=E2799),SRP!$D$10:$D$14)*(G2799/100)*(E2799/1000)),0))))),2)</f>
        <v>1.32</v>
      </c>
    </row>
    <row r="2800" spans="1:11" x14ac:dyDescent="0.35">
      <c r="A2800" s="2">
        <v>33602</v>
      </c>
      <c r="B2800" s="76" t="s">
        <v>5985</v>
      </c>
      <c r="C2800" s="76" t="s">
        <v>287</v>
      </c>
      <c r="D2800" s="76" t="s">
        <v>5271</v>
      </c>
      <c r="E2800" s="76">
        <v>473</v>
      </c>
      <c r="F2800" s="76">
        <v>24</v>
      </c>
      <c r="G2800" s="77">
        <v>4</v>
      </c>
      <c r="H2800" s="76" t="s">
        <v>3330</v>
      </c>
      <c r="I2800" s="77">
        <v>3.29</v>
      </c>
      <c r="J2800" s="2">
        <v>1</v>
      </c>
      <c r="K2800" s="119" cm="1">
        <f t="array" ref="K2800">ROUND(IF(C2800="Beer",SUM(LOOKUP(2,1/(SRP!$B$7:$B$9&lt;=E2800)/(SRP!$C$7:$C$9&gt;=E2800),SRP!$D$7:$D$9)*(G2800/100)*(E2800/1000)),IF(C2800="Spirits",SUM(LOOKUP(2,1/(SRP!$B$2:$B$6&lt;=E2800)/(SRP!$C$2:$C$6&gt;=E2800),SRP!$D$2:$D$6)*(G2800/100)*(E2800/1000)),IF(AND(C2800="Wine",D2800="Fortified Wines"),SUM(LOOKUP(2,1/(SRP!$B$20:$B$23&lt;=E2800)/(SRP!$C$20:$C$23&gt;=E2800),SRP!$D$20:$D$23)*(G2800/100)*(E2800/1000)),IF(C2800="Wine",SUM(LOOKUP(2,1/(SRP!$B$15:$B$19&lt;=E2800)/(SRP!$C$15:$C$19&gt;=E2800),SRP!$D$15:$D$19)*(G2800/100)*(E2800/1000)),IF(C2800="Ready to Drink",SUM(LOOKUP(2,1/(SRP!$B$10:$B$14&lt;=E2800)/(SRP!$C$10:$C$14&gt;=E2800),SRP!$D$10:$D$14)*(G2800/100)*(E2800/1000)),0))))),2)</f>
        <v>1.32</v>
      </c>
    </row>
    <row r="2801" spans="1:11" x14ac:dyDescent="0.35">
      <c r="A2801" s="2">
        <v>33684</v>
      </c>
      <c r="B2801" s="76" t="s">
        <v>2223</v>
      </c>
      <c r="C2801" s="76" t="s">
        <v>287</v>
      </c>
      <c r="D2801" s="76" t="s">
        <v>5240</v>
      </c>
      <c r="E2801" s="76">
        <v>5325</v>
      </c>
      <c r="F2801" s="76">
        <v>1</v>
      </c>
      <c r="G2801" s="77">
        <v>6</v>
      </c>
      <c r="H2801" s="76" t="s">
        <v>3327</v>
      </c>
      <c r="I2801" s="77">
        <v>26.49</v>
      </c>
      <c r="J2801" s="2">
        <v>15</v>
      </c>
      <c r="K2801" s="119" cm="1">
        <f t="array" ref="K2801">ROUND(IF(C2801="Beer",SUM(LOOKUP(2,1/(SRP!$B$7:$B$9&lt;=E2801)/(SRP!$C$7:$C$9&gt;=E2801),SRP!$D$7:$D$9)*(G2801/100)*(E2801/1000)),IF(C2801="Spirits",SUM(LOOKUP(2,1/(SRP!$B$2:$B$6&lt;=E2801)/(SRP!$C$2:$C$6&gt;=E2801),SRP!$D$2:$D$6)*(G2801/100)*(E2801/1000)),IF(AND(C2801="Wine",D2801="Fortified Wines"),SUM(LOOKUP(2,1/(SRP!$B$20:$B$23&lt;=E2801)/(SRP!$C$20:$C$23&gt;=E2801),SRP!$D$20:$D$23)*(G2801/100)*(E2801/1000)),IF(C2801="Wine",SUM(LOOKUP(2,1/(SRP!$B$15:$B$19&lt;=E2801)/(SRP!$C$15:$C$19&gt;=E2801),SRP!$D$15:$D$19)*(G2801/100)*(E2801/1000)),IF(C2801="Ready to Drink",SUM(LOOKUP(2,1/(SRP!$B$10:$B$14&lt;=E2801)/(SRP!$C$10:$C$14&gt;=E2801),SRP!$D$10:$D$14)*(G2801/100)*(E2801/1000)),0))))),2)</f>
        <v>22.3</v>
      </c>
    </row>
    <row r="2802" spans="1:11" x14ac:dyDescent="0.35">
      <c r="A2802" s="2">
        <v>33684</v>
      </c>
      <c r="B2802" s="76" t="s">
        <v>2223</v>
      </c>
      <c r="C2802" s="76" t="s">
        <v>287</v>
      </c>
      <c r="D2802" s="76" t="s">
        <v>5240</v>
      </c>
      <c r="E2802" s="76">
        <v>5325</v>
      </c>
      <c r="F2802" s="76">
        <v>1</v>
      </c>
      <c r="G2802" s="77">
        <v>6</v>
      </c>
      <c r="H2802" s="76" t="s">
        <v>3327</v>
      </c>
      <c r="I2802" s="77">
        <v>26.49</v>
      </c>
      <c r="J2802" s="2">
        <v>15</v>
      </c>
      <c r="K2802" s="119" cm="1">
        <f t="array" ref="K2802">ROUND(IF(C2802="Beer",SUM(LOOKUP(2,1/(SRP!$B$7:$B$9&lt;=E2802)/(SRP!$C$7:$C$9&gt;=E2802),SRP!$D$7:$D$9)*(G2802/100)*(E2802/1000)),IF(C2802="Spirits",SUM(LOOKUP(2,1/(SRP!$B$2:$B$6&lt;=E2802)/(SRP!$C$2:$C$6&gt;=E2802),SRP!$D$2:$D$6)*(G2802/100)*(E2802/1000)),IF(AND(C2802="Wine",D2802="Fortified Wines"),SUM(LOOKUP(2,1/(SRP!$B$20:$B$23&lt;=E2802)/(SRP!$C$20:$C$23&gt;=E2802),SRP!$D$20:$D$23)*(G2802/100)*(E2802/1000)),IF(C2802="Wine",SUM(LOOKUP(2,1/(SRP!$B$15:$B$19&lt;=E2802)/(SRP!$C$15:$C$19&gt;=E2802),SRP!$D$15:$D$19)*(G2802/100)*(E2802/1000)),IF(C2802="Ready to Drink",SUM(LOOKUP(2,1/(SRP!$B$10:$B$14&lt;=E2802)/(SRP!$C$10:$C$14&gt;=E2802),SRP!$D$10:$D$14)*(G2802/100)*(E2802/1000)),0))))),2)</f>
        <v>22.3</v>
      </c>
    </row>
    <row r="2803" spans="1:11" x14ac:dyDescent="0.35">
      <c r="A2803" s="2">
        <v>33687</v>
      </c>
      <c r="B2803" s="76" t="s">
        <v>2463</v>
      </c>
      <c r="C2803" s="76" t="s">
        <v>5938</v>
      </c>
      <c r="D2803" s="76" t="s">
        <v>5279</v>
      </c>
      <c r="E2803" s="76">
        <v>11352</v>
      </c>
      <c r="F2803" s="76">
        <v>1</v>
      </c>
      <c r="G2803" s="77">
        <v>4.0999999999999996</v>
      </c>
      <c r="H2803" s="76" t="s">
        <v>3354</v>
      </c>
      <c r="I2803" s="77">
        <v>46.45</v>
      </c>
      <c r="J2803" s="2">
        <v>24</v>
      </c>
      <c r="K2803" s="119" cm="1">
        <f t="array" ref="K2803">ROUND(IF(C2803="Beer",SUM(LOOKUP(2,1/(SRP!$B$7:$B$9&lt;=E2803)/(SRP!$C$7:$C$9&gt;=E2803),SRP!$D$7:$D$9)*(G2803/100)*(E2803/1000)),IF(C2803="Spirits",SUM(LOOKUP(2,1/(SRP!$B$2:$B$6&lt;=E2803)/(SRP!$C$2:$C$6&gt;=E2803),SRP!$D$2:$D$6)*(G2803/100)*(E2803/1000)),IF(AND(C2803="Wine",D2803="Fortified Wines"),SUM(LOOKUP(2,1/(SRP!$B$20:$B$23&lt;=E2803)/(SRP!$C$20:$C$23&gt;=E2803),SRP!$D$20:$D$23)*(G2803/100)*(E2803/1000)),IF(C2803="Wine",SUM(LOOKUP(2,1/(SRP!$B$15:$B$19&lt;=E2803)/(SRP!$C$15:$C$19&gt;=E2803),SRP!$D$15:$D$19)*(G2803/100)*(E2803/1000)),IF(C2803="Ready to Drink",SUM(LOOKUP(2,1/(SRP!$B$10:$B$14&lt;=E2803)/(SRP!$C$10:$C$14&gt;=E2803),SRP!$D$10:$D$14)*(G2803/100)*(E2803/1000)),0))))),2)</f>
        <v>32.49</v>
      </c>
    </row>
    <row r="2804" spans="1:11" x14ac:dyDescent="0.35">
      <c r="A2804" s="2">
        <v>33687</v>
      </c>
      <c r="B2804" s="76" t="s">
        <v>2463</v>
      </c>
      <c r="C2804" s="76" t="s">
        <v>5938</v>
      </c>
      <c r="D2804" s="76" t="s">
        <v>5279</v>
      </c>
      <c r="E2804" s="76">
        <v>11352</v>
      </c>
      <c r="F2804" s="76">
        <v>1</v>
      </c>
      <c r="G2804" s="77">
        <v>4.0999999999999996</v>
      </c>
      <c r="H2804" s="76" t="s">
        <v>3354</v>
      </c>
      <c r="I2804" s="77">
        <v>46.45</v>
      </c>
      <c r="J2804" s="2">
        <v>24</v>
      </c>
      <c r="K2804" s="119" cm="1">
        <f t="array" ref="K2804">ROUND(IF(C2804="Beer",SUM(LOOKUP(2,1/(SRP!$B$7:$B$9&lt;=E2804)/(SRP!$C$7:$C$9&gt;=E2804),SRP!$D$7:$D$9)*(G2804/100)*(E2804/1000)),IF(C2804="Spirits",SUM(LOOKUP(2,1/(SRP!$B$2:$B$6&lt;=E2804)/(SRP!$C$2:$C$6&gt;=E2804),SRP!$D$2:$D$6)*(G2804/100)*(E2804/1000)),IF(AND(C2804="Wine",D2804="Fortified Wines"),SUM(LOOKUP(2,1/(SRP!$B$20:$B$23&lt;=E2804)/(SRP!$C$20:$C$23&gt;=E2804),SRP!$D$20:$D$23)*(G2804/100)*(E2804/1000)),IF(C2804="Wine",SUM(LOOKUP(2,1/(SRP!$B$15:$B$19&lt;=E2804)/(SRP!$C$15:$C$19&gt;=E2804),SRP!$D$15:$D$19)*(G2804/100)*(E2804/1000)),IF(C2804="Ready to Drink",SUM(LOOKUP(2,1/(SRP!$B$10:$B$14&lt;=E2804)/(SRP!$C$10:$C$14&gt;=E2804),SRP!$D$10:$D$14)*(G2804/100)*(E2804/1000)),0))))),2)</f>
        <v>32.49</v>
      </c>
    </row>
    <row r="2805" spans="1:11" x14ac:dyDescent="0.35">
      <c r="A2805" s="2">
        <v>33688</v>
      </c>
      <c r="B2805" s="76" t="s">
        <v>2464</v>
      </c>
      <c r="C2805" s="76" t="s">
        <v>5938</v>
      </c>
      <c r="D2805" s="76" t="s">
        <v>5279</v>
      </c>
      <c r="E2805" s="76">
        <v>8520</v>
      </c>
      <c r="F2805" s="76">
        <v>1</v>
      </c>
      <c r="G2805" s="77">
        <v>4.0999999999999996</v>
      </c>
      <c r="H2805" s="76" t="s">
        <v>3354</v>
      </c>
      <c r="I2805" s="77">
        <v>37.42</v>
      </c>
      <c r="J2805" s="2">
        <v>24</v>
      </c>
      <c r="K2805" s="119" cm="1">
        <f t="array" ref="K2805">ROUND(IF(C2805="Beer",SUM(LOOKUP(2,1/(SRP!$B$7:$B$9&lt;=E2805)/(SRP!$C$7:$C$9&gt;=E2805),SRP!$D$7:$D$9)*(G2805/100)*(E2805/1000)),IF(C2805="Spirits",SUM(LOOKUP(2,1/(SRP!$B$2:$B$6&lt;=E2805)/(SRP!$C$2:$C$6&gt;=E2805),SRP!$D$2:$D$6)*(G2805/100)*(E2805/1000)),IF(AND(C2805="Wine",D2805="Fortified Wines"),SUM(LOOKUP(2,1/(SRP!$B$20:$B$23&lt;=E2805)/(SRP!$C$20:$C$23&gt;=E2805),SRP!$D$20:$D$23)*(G2805/100)*(E2805/1000)),IF(C2805="Wine",SUM(LOOKUP(2,1/(SRP!$B$15:$B$19&lt;=E2805)/(SRP!$C$15:$C$19&gt;=E2805),SRP!$D$15:$D$19)*(G2805/100)*(E2805/1000)),IF(C2805="Ready to Drink",SUM(LOOKUP(2,1/(SRP!$B$10:$B$14&lt;=E2805)/(SRP!$C$10:$C$14&gt;=E2805),SRP!$D$10:$D$14)*(G2805/100)*(E2805/1000)),0))))),2)</f>
        <v>24.39</v>
      </c>
    </row>
    <row r="2806" spans="1:11" x14ac:dyDescent="0.35">
      <c r="A2806" s="2">
        <v>33688</v>
      </c>
      <c r="B2806" s="76" t="s">
        <v>2464</v>
      </c>
      <c r="C2806" s="76" t="s">
        <v>5938</v>
      </c>
      <c r="D2806" s="76" t="s">
        <v>5279</v>
      </c>
      <c r="E2806" s="76">
        <v>8520</v>
      </c>
      <c r="F2806" s="76">
        <v>1</v>
      </c>
      <c r="G2806" s="77">
        <v>4.0999999999999996</v>
      </c>
      <c r="H2806" s="76" t="s">
        <v>3354</v>
      </c>
      <c r="I2806" s="77">
        <v>37.42</v>
      </c>
      <c r="J2806" s="2">
        <v>24</v>
      </c>
      <c r="K2806" s="119" cm="1">
        <f t="array" ref="K2806">ROUND(IF(C2806="Beer",SUM(LOOKUP(2,1/(SRP!$B$7:$B$9&lt;=E2806)/(SRP!$C$7:$C$9&gt;=E2806),SRP!$D$7:$D$9)*(G2806/100)*(E2806/1000)),IF(C2806="Spirits",SUM(LOOKUP(2,1/(SRP!$B$2:$B$6&lt;=E2806)/(SRP!$C$2:$C$6&gt;=E2806),SRP!$D$2:$D$6)*(G2806/100)*(E2806/1000)),IF(AND(C2806="Wine",D2806="Fortified Wines"),SUM(LOOKUP(2,1/(SRP!$B$20:$B$23&lt;=E2806)/(SRP!$C$20:$C$23&gt;=E2806),SRP!$D$20:$D$23)*(G2806/100)*(E2806/1000)),IF(C2806="Wine",SUM(LOOKUP(2,1/(SRP!$B$15:$B$19&lt;=E2806)/(SRP!$C$15:$C$19&gt;=E2806),SRP!$D$15:$D$19)*(G2806/100)*(E2806/1000)),IF(C2806="Ready to Drink",SUM(LOOKUP(2,1/(SRP!$B$10:$B$14&lt;=E2806)/(SRP!$C$10:$C$14&gt;=E2806),SRP!$D$10:$D$14)*(G2806/100)*(E2806/1000)),0))))),2)</f>
        <v>24.39</v>
      </c>
    </row>
    <row r="2807" spans="1:11" x14ac:dyDescent="0.35">
      <c r="A2807" s="2">
        <v>33701</v>
      </c>
      <c r="B2807" s="76" t="s">
        <v>3635</v>
      </c>
      <c r="C2807" s="76" t="s">
        <v>287</v>
      </c>
      <c r="D2807" s="76" t="s">
        <v>5266</v>
      </c>
      <c r="E2807" s="76">
        <v>473</v>
      </c>
      <c r="F2807" s="76">
        <v>24</v>
      </c>
      <c r="G2807" s="77">
        <v>5.5</v>
      </c>
      <c r="H2807" s="76" t="s">
        <v>3376</v>
      </c>
      <c r="I2807" s="77">
        <v>3.94</v>
      </c>
      <c r="J2807" s="2">
        <v>1</v>
      </c>
      <c r="K2807" s="119" cm="1">
        <f t="array" ref="K2807">ROUND(IF(C2807="Beer",SUM(LOOKUP(2,1/(SRP!$B$7:$B$9&lt;=E2807)/(SRP!$C$7:$C$9&gt;=E2807),SRP!$D$7:$D$9)*(G2807/100)*(E2807/1000)),IF(C2807="Spirits",SUM(LOOKUP(2,1/(SRP!$B$2:$B$6&lt;=E2807)/(SRP!$C$2:$C$6&gt;=E2807),SRP!$D$2:$D$6)*(G2807/100)*(E2807/1000)),IF(AND(C2807="Wine",D2807="Fortified Wines"),SUM(LOOKUP(2,1/(SRP!$B$20:$B$23&lt;=E2807)/(SRP!$C$20:$C$23&gt;=E2807),SRP!$D$20:$D$23)*(G2807/100)*(E2807/1000)),IF(C2807="Wine",SUM(LOOKUP(2,1/(SRP!$B$15:$B$19&lt;=E2807)/(SRP!$C$15:$C$19&gt;=E2807),SRP!$D$15:$D$19)*(G2807/100)*(E2807/1000)),IF(C2807="Ready to Drink",SUM(LOOKUP(2,1/(SRP!$B$10:$B$14&lt;=E2807)/(SRP!$C$10:$C$14&gt;=E2807),SRP!$D$10:$D$14)*(G2807/100)*(E2807/1000)),0))))),2)</f>
        <v>1.82</v>
      </c>
    </row>
    <row r="2808" spans="1:11" x14ac:dyDescent="0.35">
      <c r="A2808" s="2">
        <v>33701</v>
      </c>
      <c r="B2808" s="76" t="s">
        <v>3635</v>
      </c>
      <c r="C2808" s="76" t="s">
        <v>287</v>
      </c>
      <c r="D2808" s="76" t="s">
        <v>5266</v>
      </c>
      <c r="E2808" s="76">
        <v>473</v>
      </c>
      <c r="F2808" s="76">
        <v>24</v>
      </c>
      <c r="G2808" s="77">
        <v>5.5</v>
      </c>
      <c r="H2808" s="76" t="s">
        <v>3376</v>
      </c>
      <c r="I2808" s="77">
        <v>3.94</v>
      </c>
      <c r="J2808" s="2">
        <v>1</v>
      </c>
      <c r="K2808" s="119" cm="1">
        <f t="array" ref="K2808">ROUND(IF(C2808="Beer",SUM(LOOKUP(2,1/(SRP!$B$7:$B$9&lt;=E2808)/(SRP!$C$7:$C$9&gt;=E2808),SRP!$D$7:$D$9)*(G2808/100)*(E2808/1000)),IF(C2808="Spirits",SUM(LOOKUP(2,1/(SRP!$B$2:$B$6&lt;=E2808)/(SRP!$C$2:$C$6&gt;=E2808),SRP!$D$2:$D$6)*(G2808/100)*(E2808/1000)),IF(AND(C2808="Wine",D2808="Fortified Wines"),SUM(LOOKUP(2,1/(SRP!$B$20:$B$23&lt;=E2808)/(SRP!$C$20:$C$23&gt;=E2808),SRP!$D$20:$D$23)*(G2808/100)*(E2808/1000)),IF(C2808="Wine",SUM(LOOKUP(2,1/(SRP!$B$15:$B$19&lt;=E2808)/(SRP!$C$15:$C$19&gt;=E2808),SRP!$D$15:$D$19)*(G2808/100)*(E2808/1000)),IF(C2808="Ready to Drink",SUM(LOOKUP(2,1/(SRP!$B$10:$B$14&lt;=E2808)/(SRP!$C$10:$C$14&gt;=E2808),SRP!$D$10:$D$14)*(G2808/100)*(E2808/1000)),0))))),2)</f>
        <v>1.82</v>
      </c>
    </row>
    <row r="2809" spans="1:11" x14ac:dyDescent="0.35">
      <c r="A2809" s="2">
        <v>33706</v>
      </c>
      <c r="B2809" s="76" t="s">
        <v>2967</v>
      </c>
      <c r="C2809" s="76" t="s">
        <v>286</v>
      </c>
      <c r="D2809" s="76" t="s">
        <v>5247</v>
      </c>
      <c r="E2809" s="76">
        <v>3000</v>
      </c>
      <c r="F2809" s="76">
        <v>4</v>
      </c>
      <c r="G2809" s="77">
        <v>13.5</v>
      </c>
      <c r="H2809" s="76" t="s">
        <v>3295</v>
      </c>
      <c r="I2809" s="77">
        <v>40.79</v>
      </c>
      <c r="J2809" s="2">
        <v>1</v>
      </c>
      <c r="K2809" s="119" cm="1">
        <f t="array" ref="K2809">ROUND(IF(C2809="Beer",SUM(LOOKUP(2,1/(SRP!$B$7:$B$9&lt;=E2809)/(SRP!$C$7:$C$9&gt;=E2809),SRP!$D$7:$D$9)*(G2809/100)*(E2809/1000)),IF(C2809="Spirits",SUM(LOOKUP(2,1/(SRP!$B$2:$B$6&lt;=E2809)/(SRP!$C$2:$C$6&gt;=E2809),SRP!$D$2:$D$6)*(G2809/100)*(E2809/1000)),IF(AND(C2809="Wine",D2809="Fortified Wines"),SUM(LOOKUP(2,1/(SRP!$B$20:$B$23&lt;=E2809)/(SRP!$C$20:$C$23&gt;=E2809),SRP!$D$20:$D$23)*(G2809/100)*(E2809/1000)),IF(C2809="Wine",SUM(LOOKUP(2,1/(SRP!$B$15:$B$19&lt;=E2809)/(SRP!$C$15:$C$19&gt;=E2809),SRP!$D$15:$D$19)*(G2809/100)*(E2809/1000)),IF(C2809="Ready to Drink",SUM(LOOKUP(2,1/(SRP!$B$10:$B$14&lt;=E2809)/(SRP!$C$10:$C$14&gt;=E2809),SRP!$D$10:$D$14)*(G2809/100)*(E2809/1000)),0))))),2)</f>
        <v>28.27</v>
      </c>
    </row>
    <row r="2810" spans="1:11" x14ac:dyDescent="0.35">
      <c r="A2810" s="2">
        <v>33708</v>
      </c>
      <c r="B2810" s="76" t="s">
        <v>6416</v>
      </c>
      <c r="C2810" s="76" t="s">
        <v>286</v>
      </c>
      <c r="D2810" s="76" t="s">
        <v>5236</v>
      </c>
      <c r="E2810" s="76">
        <v>750</v>
      </c>
      <c r="F2810" s="76">
        <v>12</v>
      </c>
      <c r="G2810" s="77">
        <v>12.5</v>
      </c>
      <c r="H2810" s="76" t="s">
        <v>3300</v>
      </c>
      <c r="I2810" s="77">
        <v>14.7</v>
      </c>
      <c r="J2810" s="2">
        <v>1</v>
      </c>
      <c r="K2810" s="119" cm="1">
        <f t="array" ref="K2810">ROUND(IF(C2810="Beer",SUM(LOOKUP(2,1/(SRP!$B$7:$B$9&lt;=E2810)/(SRP!$C$7:$C$9&gt;=E2810),SRP!$D$7:$D$9)*(G2810/100)*(E2810/1000)),IF(C2810="Spirits",SUM(LOOKUP(2,1/(SRP!$B$2:$B$6&lt;=E2810)/(SRP!$C$2:$C$6&gt;=E2810),SRP!$D$2:$D$6)*(G2810/100)*(E2810/1000)),IF(AND(C2810="Wine",D2810="Fortified Wines"),SUM(LOOKUP(2,1/(SRP!$B$20:$B$23&lt;=E2810)/(SRP!$C$20:$C$23&gt;=E2810),SRP!$D$20:$D$23)*(G2810/100)*(E2810/1000)),IF(C2810="Wine",SUM(LOOKUP(2,1/(SRP!$B$15:$B$19&lt;=E2810)/(SRP!$C$15:$C$19&gt;=E2810),SRP!$D$15:$D$19)*(G2810/100)*(E2810/1000)),IF(C2810="Ready to Drink",SUM(LOOKUP(2,1/(SRP!$B$10:$B$14&lt;=E2810)/(SRP!$C$10:$C$14&gt;=E2810),SRP!$D$10:$D$14)*(G2810/100)*(E2810/1000)),0))))),2)</f>
        <v>6.54</v>
      </c>
    </row>
    <row r="2811" spans="1:11" x14ac:dyDescent="0.35">
      <c r="A2811" s="2">
        <v>33720</v>
      </c>
      <c r="B2811" s="76" t="s">
        <v>4406</v>
      </c>
      <c r="C2811" s="76" t="s">
        <v>287</v>
      </c>
      <c r="D2811" s="76" t="s">
        <v>5271</v>
      </c>
      <c r="E2811" s="76">
        <v>2130</v>
      </c>
      <c r="F2811" s="76">
        <v>4</v>
      </c>
      <c r="G2811" s="77">
        <v>4</v>
      </c>
      <c r="H2811" s="76" t="s">
        <v>3324</v>
      </c>
      <c r="I2811" s="77">
        <v>14.79</v>
      </c>
      <c r="J2811" s="2">
        <v>6</v>
      </c>
      <c r="K2811" s="119" cm="1">
        <f t="array" ref="K2811">ROUND(IF(C2811="Beer",SUM(LOOKUP(2,1/(SRP!$B$7:$B$9&lt;=E2811)/(SRP!$C$7:$C$9&gt;=E2811),SRP!$D$7:$D$9)*(G2811/100)*(E2811/1000)),IF(C2811="Spirits",SUM(LOOKUP(2,1/(SRP!$B$2:$B$6&lt;=E2811)/(SRP!$C$2:$C$6&gt;=E2811),SRP!$D$2:$D$6)*(G2811/100)*(E2811/1000)),IF(AND(C2811="Wine",D2811="Fortified Wines"),SUM(LOOKUP(2,1/(SRP!$B$20:$B$23&lt;=E2811)/(SRP!$C$20:$C$23&gt;=E2811),SRP!$D$20:$D$23)*(G2811/100)*(E2811/1000)),IF(C2811="Wine",SUM(LOOKUP(2,1/(SRP!$B$15:$B$19&lt;=E2811)/(SRP!$C$15:$C$19&gt;=E2811),SRP!$D$15:$D$19)*(G2811/100)*(E2811/1000)),IF(C2811="Ready to Drink",SUM(LOOKUP(2,1/(SRP!$B$10:$B$14&lt;=E2811)/(SRP!$C$10:$C$14&gt;=E2811),SRP!$D$10:$D$14)*(G2811/100)*(E2811/1000)),0))))),2)</f>
        <v>5.95</v>
      </c>
    </row>
    <row r="2812" spans="1:11" x14ac:dyDescent="0.35">
      <c r="A2812" s="2">
        <v>33720</v>
      </c>
      <c r="B2812" s="76" t="s">
        <v>4406</v>
      </c>
      <c r="C2812" s="76" t="s">
        <v>287</v>
      </c>
      <c r="D2812" s="76" t="s">
        <v>5271</v>
      </c>
      <c r="E2812" s="76">
        <v>2130</v>
      </c>
      <c r="F2812" s="76">
        <v>4</v>
      </c>
      <c r="G2812" s="77">
        <v>4</v>
      </c>
      <c r="H2812" s="76" t="s">
        <v>3324</v>
      </c>
      <c r="I2812" s="77">
        <v>14.79</v>
      </c>
      <c r="J2812" s="2">
        <v>6</v>
      </c>
      <c r="K2812" s="119" cm="1">
        <f t="array" ref="K2812">ROUND(IF(C2812="Beer",SUM(LOOKUP(2,1/(SRP!$B$7:$B$9&lt;=E2812)/(SRP!$C$7:$C$9&gt;=E2812),SRP!$D$7:$D$9)*(G2812/100)*(E2812/1000)),IF(C2812="Spirits",SUM(LOOKUP(2,1/(SRP!$B$2:$B$6&lt;=E2812)/(SRP!$C$2:$C$6&gt;=E2812),SRP!$D$2:$D$6)*(G2812/100)*(E2812/1000)),IF(AND(C2812="Wine",D2812="Fortified Wines"),SUM(LOOKUP(2,1/(SRP!$B$20:$B$23&lt;=E2812)/(SRP!$C$20:$C$23&gt;=E2812),SRP!$D$20:$D$23)*(G2812/100)*(E2812/1000)),IF(C2812="Wine",SUM(LOOKUP(2,1/(SRP!$B$15:$B$19&lt;=E2812)/(SRP!$C$15:$C$19&gt;=E2812),SRP!$D$15:$D$19)*(G2812/100)*(E2812/1000)),IF(C2812="Ready to Drink",SUM(LOOKUP(2,1/(SRP!$B$10:$B$14&lt;=E2812)/(SRP!$C$10:$C$14&gt;=E2812),SRP!$D$10:$D$14)*(G2812/100)*(E2812/1000)),0))))),2)</f>
        <v>5.95</v>
      </c>
    </row>
    <row r="2813" spans="1:11" x14ac:dyDescent="0.35">
      <c r="A2813" s="2">
        <v>33738</v>
      </c>
      <c r="B2813" s="76" t="s">
        <v>2181</v>
      </c>
      <c r="C2813" s="76" t="s">
        <v>287</v>
      </c>
      <c r="D2813" s="76" t="s">
        <v>5240</v>
      </c>
      <c r="E2813" s="76">
        <v>473</v>
      </c>
      <c r="F2813" s="76">
        <v>24</v>
      </c>
      <c r="G2813" s="77">
        <v>6</v>
      </c>
      <c r="H2813" s="76" t="s">
        <v>3367</v>
      </c>
      <c r="I2813" s="77">
        <v>4.7</v>
      </c>
      <c r="J2813" s="2">
        <v>1</v>
      </c>
      <c r="K2813" s="119" cm="1">
        <f t="array" ref="K2813">ROUND(IF(C2813="Beer",SUM(LOOKUP(2,1/(SRP!$B$7:$B$9&lt;=E2813)/(SRP!$C$7:$C$9&gt;=E2813),SRP!$D$7:$D$9)*(G2813/100)*(E2813/1000)),IF(C2813="Spirits",SUM(LOOKUP(2,1/(SRP!$B$2:$B$6&lt;=E2813)/(SRP!$C$2:$C$6&gt;=E2813),SRP!$D$2:$D$6)*(G2813/100)*(E2813/1000)),IF(AND(C2813="Wine",D2813="Fortified Wines"),SUM(LOOKUP(2,1/(SRP!$B$20:$B$23&lt;=E2813)/(SRP!$C$20:$C$23&gt;=E2813),SRP!$D$20:$D$23)*(G2813/100)*(E2813/1000)),IF(C2813="Wine",SUM(LOOKUP(2,1/(SRP!$B$15:$B$19&lt;=E2813)/(SRP!$C$15:$C$19&gt;=E2813),SRP!$D$15:$D$19)*(G2813/100)*(E2813/1000)),IF(C2813="Ready to Drink",SUM(LOOKUP(2,1/(SRP!$B$10:$B$14&lt;=E2813)/(SRP!$C$10:$C$14&gt;=E2813),SRP!$D$10:$D$14)*(G2813/100)*(E2813/1000)),0))))),2)</f>
        <v>1.98</v>
      </c>
    </row>
    <row r="2814" spans="1:11" x14ac:dyDescent="0.35">
      <c r="A2814" s="2">
        <v>33738</v>
      </c>
      <c r="B2814" s="76" t="s">
        <v>2181</v>
      </c>
      <c r="C2814" s="76" t="s">
        <v>287</v>
      </c>
      <c r="D2814" s="76" t="s">
        <v>5240</v>
      </c>
      <c r="E2814" s="76">
        <v>473</v>
      </c>
      <c r="F2814" s="76">
        <v>24</v>
      </c>
      <c r="G2814" s="77">
        <v>6</v>
      </c>
      <c r="H2814" s="76" t="s">
        <v>3367</v>
      </c>
      <c r="I2814" s="77">
        <v>4.7</v>
      </c>
      <c r="J2814" s="2">
        <v>1</v>
      </c>
      <c r="K2814" s="119" cm="1">
        <f t="array" ref="K2814">ROUND(IF(C2814="Beer",SUM(LOOKUP(2,1/(SRP!$B$7:$B$9&lt;=E2814)/(SRP!$C$7:$C$9&gt;=E2814),SRP!$D$7:$D$9)*(G2814/100)*(E2814/1000)),IF(C2814="Spirits",SUM(LOOKUP(2,1/(SRP!$B$2:$B$6&lt;=E2814)/(SRP!$C$2:$C$6&gt;=E2814),SRP!$D$2:$D$6)*(G2814/100)*(E2814/1000)),IF(AND(C2814="Wine",D2814="Fortified Wines"),SUM(LOOKUP(2,1/(SRP!$B$20:$B$23&lt;=E2814)/(SRP!$C$20:$C$23&gt;=E2814),SRP!$D$20:$D$23)*(G2814/100)*(E2814/1000)),IF(C2814="Wine",SUM(LOOKUP(2,1/(SRP!$B$15:$B$19&lt;=E2814)/(SRP!$C$15:$C$19&gt;=E2814),SRP!$D$15:$D$19)*(G2814/100)*(E2814/1000)),IF(C2814="Ready to Drink",SUM(LOOKUP(2,1/(SRP!$B$10:$B$14&lt;=E2814)/(SRP!$C$10:$C$14&gt;=E2814),SRP!$D$10:$D$14)*(G2814/100)*(E2814/1000)),0))))),2)</f>
        <v>1.98</v>
      </c>
    </row>
    <row r="2815" spans="1:11" x14ac:dyDescent="0.35">
      <c r="A2815" s="2">
        <v>33753</v>
      </c>
      <c r="B2815" s="76" t="s">
        <v>2245</v>
      </c>
      <c r="C2815" s="76" t="s">
        <v>287</v>
      </c>
      <c r="D2815" s="76" t="s">
        <v>5266</v>
      </c>
      <c r="E2815" s="76">
        <v>355</v>
      </c>
      <c r="F2815" s="76">
        <v>24</v>
      </c>
      <c r="G2815" s="77">
        <v>5</v>
      </c>
      <c r="H2815" s="76" t="s">
        <v>3405</v>
      </c>
      <c r="I2815" s="77">
        <v>3.19</v>
      </c>
      <c r="J2815" s="2">
        <v>1</v>
      </c>
      <c r="K2815" s="119" cm="1">
        <f t="array" ref="K2815">ROUND(IF(C2815="Beer",SUM(LOOKUP(2,1/(SRP!$B$7:$B$9&lt;=E2815)/(SRP!$C$7:$C$9&gt;=E2815),SRP!$D$7:$D$9)*(G2815/100)*(E2815/1000)),IF(C2815="Spirits",SUM(LOOKUP(2,1/(SRP!$B$2:$B$6&lt;=E2815)/(SRP!$C$2:$C$6&gt;=E2815),SRP!$D$2:$D$6)*(G2815/100)*(E2815/1000)),IF(AND(C2815="Wine",D2815="Fortified Wines"),SUM(LOOKUP(2,1/(SRP!$B$20:$B$23&lt;=E2815)/(SRP!$C$20:$C$23&gt;=E2815),SRP!$D$20:$D$23)*(G2815/100)*(E2815/1000)),IF(C2815="Wine",SUM(LOOKUP(2,1/(SRP!$B$15:$B$19&lt;=E2815)/(SRP!$C$15:$C$19&gt;=E2815),SRP!$D$15:$D$19)*(G2815/100)*(E2815/1000)),IF(C2815="Ready to Drink",SUM(LOOKUP(2,1/(SRP!$B$10:$B$14&lt;=E2815)/(SRP!$C$10:$C$14&gt;=E2815),SRP!$D$10:$D$14)*(G2815/100)*(E2815/1000)),0))))),2)</f>
        <v>1.24</v>
      </c>
    </row>
    <row r="2816" spans="1:11" x14ac:dyDescent="0.35">
      <c r="A2816" s="2">
        <v>33753</v>
      </c>
      <c r="B2816" s="76" t="s">
        <v>2245</v>
      </c>
      <c r="C2816" s="76" t="s">
        <v>287</v>
      </c>
      <c r="D2816" s="76" t="s">
        <v>5266</v>
      </c>
      <c r="E2816" s="76">
        <v>355</v>
      </c>
      <c r="F2816" s="76">
        <v>24</v>
      </c>
      <c r="G2816" s="77">
        <v>5</v>
      </c>
      <c r="H2816" s="76" t="s">
        <v>3405</v>
      </c>
      <c r="I2816" s="77">
        <v>3.19</v>
      </c>
      <c r="J2816" s="2">
        <v>1</v>
      </c>
      <c r="K2816" s="119" cm="1">
        <f t="array" ref="K2816">ROUND(IF(C2816="Beer",SUM(LOOKUP(2,1/(SRP!$B$7:$B$9&lt;=E2816)/(SRP!$C$7:$C$9&gt;=E2816),SRP!$D$7:$D$9)*(G2816/100)*(E2816/1000)),IF(C2816="Spirits",SUM(LOOKUP(2,1/(SRP!$B$2:$B$6&lt;=E2816)/(SRP!$C$2:$C$6&gt;=E2816),SRP!$D$2:$D$6)*(G2816/100)*(E2816/1000)),IF(AND(C2816="Wine",D2816="Fortified Wines"),SUM(LOOKUP(2,1/(SRP!$B$20:$B$23&lt;=E2816)/(SRP!$C$20:$C$23&gt;=E2816),SRP!$D$20:$D$23)*(G2816/100)*(E2816/1000)),IF(C2816="Wine",SUM(LOOKUP(2,1/(SRP!$B$15:$B$19&lt;=E2816)/(SRP!$C$15:$C$19&gt;=E2816),SRP!$D$15:$D$19)*(G2816/100)*(E2816/1000)),IF(C2816="Ready to Drink",SUM(LOOKUP(2,1/(SRP!$B$10:$B$14&lt;=E2816)/(SRP!$C$10:$C$14&gt;=E2816),SRP!$D$10:$D$14)*(G2816/100)*(E2816/1000)),0))))),2)</f>
        <v>1.24</v>
      </c>
    </row>
    <row r="2817" spans="1:11" x14ac:dyDescent="0.35">
      <c r="A2817" s="2">
        <v>33759</v>
      </c>
      <c r="B2817" s="76" t="s">
        <v>5397</v>
      </c>
      <c r="C2817" s="76" t="s">
        <v>287</v>
      </c>
      <c r="D2817" s="76" t="s">
        <v>5230</v>
      </c>
      <c r="E2817" s="76">
        <v>4260</v>
      </c>
      <c r="F2817" s="76">
        <v>2</v>
      </c>
      <c r="G2817" s="77">
        <v>5</v>
      </c>
      <c r="H2817" s="76" t="s">
        <v>3349</v>
      </c>
      <c r="I2817" s="77">
        <v>23.99</v>
      </c>
      <c r="J2817" s="2">
        <v>12</v>
      </c>
      <c r="K2817" s="119" cm="1">
        <f t="array" ref="K2817">ROUND(IF(C2817="Beer",SUM(LOOKUP(2,1/(SRP!$B$7:$B$9&lt;=E2817)/(SRP!$C$7:$C$9&gt;=E2817),SRP!$D$7:$D$9)*(G2817/100)*(E2817/1000)),IF(C2817="Spirits",SUM(LOOKUP(2,1/(SRP!$B$2:$B$6&lt;=E2817)/(SRP!$C$2:$C$6&gt;=E2817),SRP!$D$2:$D$6)*(G2817/100)*(E2817/1000)),IF(AND(C2817="Wine",D2817="Fortified Wines"),SUM(LOOKUP(2,1/(SRP!$B$20:$B$23&lt;=E2817)/(SRP!$C$20:$C$23&gt;=E2817),SRP!$D$20:$D$23)*(G2817/100)*(E2817/1000)),IF(C2817="Wine",SUM(LOOKUP(2,1/(SRP!$B$15:$B$19&lt;=E2817)/(SRP!$C$15:$C$19&gt;=E2817),SRP!$D$15:$D$19)*(G2817/100)*(E2817/1000)),IF(C2817="Ready to Drink",SUM(LOOKUP(2,1/(SRP!$B$10:$B$14&lt;=E2817)/(SRP!$C$10:$C$14&gt;=E2817),SRP!$D$10:$D$14)*(G2817/100)*(E2817/1000)),0))))),2)</f>
        <v>14.87</v>
      </c>
    </row>
    <row r="2818" spans="1:11" x14ac:dyDescent="0.35">
      <c r="A2818" s="2">
        <v>33759</v>
      </c>
      <c r="B2818" s="76" t="s">
        <v>5397</v>
      </c>
      <c r="C2818" s="76" t="s">
        <v>287</v>
      </c>
      <c r="D2818" s="76" t="s">
        <v>5230</v>
      </c>
      <c r="E2818" s="76">
        <v>4260</v>
      </c>
      <c r="F2818" s="76">
        <v>2</v>
      </c>
      <c r="G2818" s="77">
        <v>5</v>
      </c>
      <c r="H2818" s="76" t="s">
        <v>3349</v>
      </c>
      <c r="I2818" s="77">
        <v>23.99</v>
      </c>
      <c r="J2818" s="2">
        <v>12</v>
      </c>
      <c r="K2818" s="119" cm="1">
        <f t="array" ref="K2818">ROUND(IF(C2818="Beer",SUM(LOOKUP(2,1/(SRP!$B$7:$B$9&lt;=E2818)/(SRP!$C$7:$C$9&gt;=E2818),SRP!$D$7:$D$9)*(G2818/100)*(E2818/1000)),IF(C2818="Spirits",SUM(LOOKUP(2,1/(SRP!$B$2:$B$6&lt;=E2818)/(SRP!$C$2:$C$6&gt;=E2818),SRP!$D$2:$D$6)*(G2818/100)*(E2818/1000)),IF(AND(C2818="Wine",D2818="Fortified Wines"),SUM(LOOKUP(2,1/(SRP!$B$20:$B$23&lt;=E2818)/(SRP!$C$20:$C$23&gt;=E2818),SRP!$D$20:$D$23)*(G2818/100)*(E2818/1000)),IF(C2818="Wine",SUM(LOOKUP(2,1/(SRP!$B$15:$B$19&lt;=E2818)/(SRP!$C$15:$C$19&gt;=E2818),SRP!$D$15:$D$19)*(G2818/100)*(E2818/1000)),IF(C2818="Ready to Drink",SUM(LOOKUP(2,1/(SRP!$B$10:$B$14&lt;=E2818)/(SRP!$C$10:$C$14&gt;=E2818),SRP!$D$10:$D$14)*(G2818/100)*(E2818/1000)),0))))),2)</f>
        <v>14.87</v>
      </c>
    </row>
    <row r="2819" spans="1:11" x14ac:dyDescent="0.35">
      <c r="A2819" s="2">
        <v>33773</v>
      </c>
      <c r="B2819" s="76" t="s">
        <v>4053</v>
      </c>
      <c r="C2819" s="76" t="s">
        <v>287</v>
      </c>
      <c r="D2819" s="76" t="s">
        <v>5240</v>
      </c>
      <c r="E2819" s="76">
        <v>473</v>
      </c>
      <c r="F2819" s="76">
        <v>24</v>
      </c>
      <c r="G2819" s="77">
        <v>5</v>
      </c>
      <c r="H2819" s="76" t="s">
        <v>3349</v>
      </c>
      <c r="I2819" s="77">
        <v>3.99</v>
      </c>
      <c r="J2819" s="2">
        <v>1</v>
      </c>
      <c r="K2819" s="119" cm="1">
        <f t="array" ref="K2819">ROUND(IF(C2819="Beer",SUM(LOOKUP(2,1/(SRP!$B$7:$B$9&lt;=E2819)/(SRP!$C$7:$C$9&gt;=E2819),SRP!$D$7:$D$9)*(G2819/100)*(E2819/1000)),IF(C2819="Spirits",SUM(LOOKUP(2,1/(SRP!$B$2:$B$6&lt;=E2819)/(SRP!$C$2:$C$6&gt;=E2819),SRP!$D$2:$D$6)*(G2819/100)*(E2819/1000)),IF(AND(C2819="Wine",D2819="Fortified Wines"),SUM(LOOKUP(2,1/(SRP!$B$20:$B$23&lt;=E2819)/(SRP!$C$20:$C$23&gt;=E2819),SRP!$D$20:$D$23)*(G2819/100)*(E2819/1000)),IF(C2819="Wine",SUM(LOOKUP(2,1/(SRP!$B$15:$B$19&lt;=E2819)/(SRP!$C$15:$C$19&gt;=E2819),SRP!$D$15:$D$19)*(G2819/100)*(E2819/1000)),IF(C2819="Ready to Drink",SUM(LOOKUP(2,1/(SRP!$B$10:$B$14&lt;=E2819)/(SRP!$C$10:$C$14&gt;=E2819),SRP!$D$10:$D$14)*(G2819/100)*(E2819/1000)),0))))),2)</f>
        <v>1.65</v>
      </c>
    </row>
    <row r="2820" spans="1:11" x14ac:dyDescent="0.35">
      <c r="A2820" s="2">
        <v>33775</v>
      </c>
      <c r="B2820" s="76" t="s">
        <v>2246</v>
      </c>
      <c r="C2820" s="76" t="s">
        <v>285</v>
      </c>
      <c r="D2820" s="76" t="s">
        <v>5252</v>
      </c>
      <c r="E2820" s="76">
        <v>700</v>
      </c>
      <c r="F2820" s="76">
        <v>6</v>
      </c>
      <c r="G2820" s="77">
        <v>38</v>
      </c>
      <c r="H2820" s="76" t="s">
        <v>3294</v>
      </c>
      <c r="I2820" s="77">
        <v>34.99</v>
      </c>
      <c r="J2820" s="2">
        <v>1</v>
      </c>
      <c r="K2820" s="119" cm="1">
        <f t="array" ref="K2820">ROUND(IF(C2820="Beer",SUM(LOOKUP(2,1/(SRP!$B$7:$B$9&lt;=E2820)/(SRP!$C$7:$C$9&gt;=E2820),SRP!$D$7:$D$9)*(G2820/100)*(E2820/1000)),IF(C2820="Spirits",SUM(LOOKUP(2,1/(SRP!$B$2:$B$6&lt;=E2820)/(SRP!$C$2:$C$6&gt;=E2820),SRP!$D$2:$D$6)*(G2820/100)*(E2820/1000)),IF(AND(C2820="Wine",D2820="Fortified Wines"),SUM(LOOKUP(2,1/(SRP!$B$20:$B$23&lt;=E2820)/(SRP!$C$20:$C$23&gt;=E2820),SRP!$D$20:$D$23)*(G2820/100)*(E2820/1000)),IF(C2820="Wine",SUM(LOOKUP(2,1/(SRP!$B$15:$B$19&lt;=E2820)/(SRP!$C$15:$C$19&gt;=E2820),SRP!$D$15:$D$19)*(G2820/100)*(E2820/1000)),IF(C2820="Ready to Drink",SUM(LOOKUP(2,1/(SRP!$B$10:$B$14&lt;=E2820)/(SRP!$C$10:$C$14&gt;=E2820),SRP!$D$10:$D$14)*(G2820/100)*(E2820/1000)),0))))),2)</f>
        <v>18.57</v>
      </c>
    </row>
    <row r="2821" spans="1:11" x14ac:dyDescent="0.35">
      <c r="A2821" s="2">
        <v>33789</v>
      </c>
      <c r="B2821" s="76" t="s">
        <v>2224</v>
      </c>
      <c r="C2821" s="76" t="s">
        <v>287</v>
      </c>
      <c r="D2821" s="76" t="s">
        <v>5230</v>
      </c>
      <c r="E2821" s="76">
        <v>1892</v>
      </c>
      <c r="F2821" s="76">
        <v>6</v>
      </c>
      <c r="G2821" s="77">
        <v>4.5</v>
      </c>
      <c r="H2821" s="76" t="s">
        <v>3324</v>
      </c>
      <c r="I2821" s="77">
        <v>11.79</v>
      </c>
      <c r="J2821" s="2">
        <v>4</v>
      </c>
      <c r="K2821" s="119" cm="1">
        <f t="array" ref="K2821">ROUND(IF(C2821="Beer",SUM(LOOKUP(2,1/(SRP!$B$7:$B$9&lt;=E2821)/(SRP!$C$7:$C$9&gt;=E2821),SRP!$D$7:$D$9)*(G2821/100)*(E2821/1000)),IF(C2821="Spirits",SUM(LOOKUP(2,1/(SRP!$B$2:$B$6&lt;=E2821)/(SRP!$C$2:$C$6&gt;=E2821),SRP!$D$2:$D$6)*(G2821/100)*(E2821/1000)),IF(AND(C2821="Wine",D2821="Fortified Wines"),SUM(LOOKUP(2,1/(SRP!$B$20:$B$23&lt;=E2821)/(SRP!$C$20:$C$23&gt;=E2821),SRP!$D$20:$D$23)*(G2821/100)*(E2821/1000)),IF(C2821="Wine",SUM(LOOKUP(2,1/(SRP!$B$15:$B$19&lt;=E2821)/(SRP!$C$15:$C$19&gt;=E2821),SRP!$D$15:$D$19)*(G2821/100)*(E2821/1000)),IF(C2821="Ready to Drink",SUM(LOOKUP(2,1/(SRP!$B$10:$B$14&lt;=E2821)/(SRP!$C$10:$C$14&gt;=E2821),SRP!$D$10:$D$14)*(G2821/100)*(E2821/1000)),0))))),2)</f>
        <v>5.94</v>
      </c>
    </row>
    <row r="2822" spans="1:11" x14ac:dyDescent="0.35">
      <c r="A2822" s="2">
        <v>33789</v>
      </c>
      <c r="B2822" s="76" t="s">
        <v>2224</v>
      </c>
      <c r="C2822" s="76" t="s">
        <v>287</v>
      </c>
      <c r="D2822" s="76" t="s">
        <v>5230</v>
      </c>
      <c r="E2822" s="76">
        <v>1892</v>
      </c>
      <c r="F2822" s="76">
        <v>6</v>
      </c>
      <c r="G2822" s="77">
        <v>4.5</v>
      </c>
      <c r="H2822" s="76" t="s">
        <v>3324</v>
      </c>
      <c r="I2822" s="77">
        <v>11.79</v>
      </c>
      <c r="J2822" s="2">
        <v>4</v>
      </c>
      <c r="K2822" s="119" cm="1">
        <f t="array" ref="K2822">ROUND(IF(C2822="Beer",SUM(LOOKUP(2,1/(SRP!$B$7:$B$9&lt;=E2822)/(SRP!$C$7:$C$9&gt;=E2822),SRP!$D$7:$D$9)*(G2822/100)*(E2822/1000)),IF(C2822="Spirits",SUM(LOOKUP(2,1/(SRP!$B$2:$B$6&lt;=E2822)/(SRP!$C$2:$C$6&gt;=E2822),SRP!$D$2:$D$6)*(G2822/100)*(E2822/1000)),IF(AND(C2822="Wine",D2822="Fortified Wines"),SUM(LOOKUP(2,1/(SRP!$B$20:$B$23&lt;=E2822)/(SRP!$C$20:$C$23&gt;=E2822),SRP!$D$20:$D$23)*(G2822/100)*(E2822/1000)),IF(C2822="Wine",SUM(LOOKUP(2,1/(SRP!$B$15:$B$19&lt;=E2822)/(SRP!$C$15:$C$19&gt;=E2822),SRP!$D$15:$D$19)*(G2822/100)*(E2822/1000)),IF(C2822="Ready to Drink",SUM(LOOKUP(2,1/(SRP!$B$10:$B$14&lt;=E2822)/(SRP!$C$10:$C$14&gt;=E2822),SRP!$D$10:$D$14)*(G2822/100)*(E2822/1000)),0))))),2)</f>
        <v>5.94</v>
      </c>
    </row>
    <row r="2823" spans="1:11" x14ac:dyDescent="0.35">
      <c r="A2823" s="2">
        <v>33791</v>
      </c>
      <c r="B2823" s="76" t="s">
        <v>2225</v>
      </c>
      <c r="C2823" s="76" t="s">
        <v>287</v>
      </c>
      <c r="D2823" s="76" t="s">
        <v>5292</v>
      </c>
      <c r="E2823" s="76">
        <v>1892</v>
      </c>
      <c r="F2823" s="76">
        <v>6</v>
      </c>
      <c r="G2823" s="77">
        <v>5</v>
      </c>
      <c r="H2823" s="76" t="s">
        <v>3324</v>
      </c>
      <c r="I2823" s="77">
        <v>11.79</v>
      </c>
      <c r="J2823" s="2">
        <v>4</v>
      </c>
      <c r="K2823" s="119" cm="1">
        <f t="array" ref="K2823">ROUND(IF(C2823="Beer",SUM(LOOKUP(2,1/(SRP!$B$7:$B$9&lt;=E2823)/(SRP!$C$7:$C$9&gt;=E2823),SRP!$D$7:$D$9)*(G2823/100)*(E2823/1000)),IF(C2823="Spirits",SUM(LOOKUP(2,1/(SRP!$B$2:$B$6&lt;=E2823)/(SRP!$C$2:$C$6&gt;=E2823),SRP!$D$2:$D$6)*(G2823/100)*(E2823/1000)),IF(AND(C2823="Wine",D2823="Fortified Wines"),SUM(LOOKUP(2,1/(SRP!$B$20:$B$23&lt;=E2823)/(SRP!$C$20:$C$23&gt;=E2823),SRP!$D$20:$D$23)*(G2823/100)*(E2823/1000)),IF(C2823="Wine",SUM(LOOKUP(2,1/(SRP!$B$15:$B$19&lt;=E2823)/(SRP!$C$15:$C$19&gt;=E2823),SRP!$D$15:$D$19)*(G2823/100)*(E2823/1000)),IF(C2823="Ready to Drink",SUM(LOOKUP(2,1/(SRP!$B$10:$B$14&lt;=E2823)/(SRP!$C$10:$C$14&gt;=E2823),SRP!$D$10:$D$14)*(G2823/100)*(E2823/1000)),0))))),2)</f>
        <v>6.6</v>
      </c>
    </row>
    <row r="2824" spans="1:11" x14ac:dyDescent="0.35">
      <c r="A2824" s="2">
        <v>33791</v>
      </c>
      <c r="B2824" s="76" t="s">
        <v>2225</v>
      </c>
      <c r="C2824" s="76" t="s">
        <v>287</v>
      </c>
      <c r="D2824" s="76" t="s">
        <v>5292</v>
      </c>
      <c r="E2824" s="76">
        <v>1892</v>
      </c>
      <c r="F2824" s="76">
        <v>6</v>
      </c>
      <c r="G2824" s="77">
        <v>5</v>
      </c>
      <c r="H2824" s="76" t="s">
        <v>3324</v>
      </c>
      <c r="I2824" s="77">
        <v>11.79</v>
      </c>
      <c r="J2824" s="2">
        <v>4</v>
      </c>
      <c r="K2824" s="119" cm="1">
        <f t="array" ref="K2824">ROUND(IF(C2824="Beer",SUM(LOOKUP(2,1/(SRP!$B$7:$B$9&lt;=E2824)/(SRP!$C$7:$C$9&gt;=E2824),SRP!$D$7:$D$9)*(G2824/100)*(E2824/1000)),IF(C2824="Spirits",SUM(LOOKUP(2,1/(SRP!$B$2:$B$6&lt;=E2824)/(SRP!$C$2:$C$6&gt;=E2824),SRP!$D$2:$D$6)*(G2824/100)*(E2824/1000)),IF(AND(C2824="Wine",D2824="Fortified Wines"),SUM(LOOKUP(2,1/(SRP!$B$20:$B$23&lt;=E2824)/(SRP!$C$20:$C$23&gt;=E2824),SRP!$D$20:$D$23)*(G2824/100)*(E2824/1000)),IF(C2824="Wine",SUM(LOOKUP(2,1/(SRP!$B$15:$B$19&lt;=E2824)/(SRP!$C$15:$C$19&gt;=E2824),SRP!$D$15:$D$19)*(G2824/100)*(E2824/1000)),IF(C2824="Ready to Drink",SUM(LOOKUP(2,1/(SRP!$B$10:$B$14&lt;=E2824)/(SRP!$C$10:$C$14&gt;=E2824),SRP!$D$10:$D$14)*(G2824/100)*(E2824/1000)),0))))),2)</f>
        <v>6.6</v>
      </c>
    </row>
    <row r="2825" spans="1:11" x14ac:dyDescent="0.35">
      <c r="A2825" s="2">
        <v>33794</v>
      </c>
      <c r="B2825" s="76" t="s">
        <v>2553</v>
      </c>
      <c r="C2825" s="76" t="s">
        <v>287</v>
      </c>
      <c r="D2825" s="76" t="s">
        <v>5266</v>
      </c>
      <c r="E2825" s="76">
        <v>473</v>
      </c>
      <c r="F2825" s="76">
        <v>24</v>
      </c>
      <c r="G2825" s="77">
        <v>5</v>
      </c>
      <c r="H2825" s="76" t="s">
        <v>3374</v>
      </c>
      <c r="I2825" s="77">
        <v>4.1100000000000003</v>
      </c>
      <c r="J2825" s="2">
        <v>1</v>
      </c>
      <c r="K2825" s="119" cm="1">
        <f t="array" ref="K2825">ROUND(IF(C2825="Beer",SUM(LOOKUP(2,1/(SRP!$B$7:$B$9&lt;=E2825)/(SRP!$C$7:$C$9&gt;=E2825),SRP!$D$7:$D$9)*(G2825/100)*(E2825/1000)),IF(C2825="Spirits",SUM(LOOKUP(2,1/(SRP!$B$2:$B$6&lt;=E2825)/(SRP!$C$2:$C$6&gt;=E2825),SRP!$D$2:$D$6)*(G2825/100)*(E2825/1000)),IF(AND(C2825="Wine",D2825="Fortified Wines"),SUM(LOOKUP(2,1/(SRP!$B$20:$B$23&lt;=E2825)/(SRP!$C$20:$C$23&gt;=E2825),SRP!$D$20:$D$23)*(G2825/100)*(E2825/1000)),IF(C2825="Wine",SUM(LOOKUP(2,1/(SRP!$B$15:$B$19&lt;=E2825)/(SRP!$C$15:$C$19&gt;=E2825),SRP!$D$15:$D$19)*(G2825/100)*(E2825/1000)),IF(C2825="Ready to Drink",SUM(LOOKUP(2,1/(SRP!$B$10:$B$14&lt;=E2825)/(SRP!$C$10:$C$14&gt;=E2825),SRP!$D$10:$D$14)*(G2825/100)*(E2825/1000)),0))))),2)</f>
        <v>1.65</v>
      </c>
    </row>
    <row r="2826" spans="1:11" x14ac:dyDescent="0.35">
      <c r="A2826" s="2">
        <v>33794</v>
      </c>
      <c r="B2826" s="76" t="s">
        <v>2553</v>
      </c>
      <c r="C2826" s="76" t="s">
        <v>287</v>
      </c>
      <c r="D2826" s="76" t="s">
        <v>5266</v>
      </c>
      <c r="E2826" s="76">
        <v>473</v>
      </c>
      <c r="F2826" s="76">
        <v>24</v>
      </c>
      <c r="G2826" s="77">
        <v>5</v>
      </c>
      <c r="H2826" s="76" t="s">
        <v>3374</v>
      </c>
      <c r="I2826" s="77">
        <v>4.1100000000000003</v>
      </c>
      <c r="J2826" s="2">
        <v>1</v>
      </c>
      <c r="K2826" s="119" cm="1">
        <f t="array" ref="K2826">ROUND(IF(C2826="Beer",SUM(LOOKUP(2,1/(SRP!$B$7:$B$9&lt;=E2826)/(SRP!$C$7:$C$9&gt;=E2826),SRP!$D$7:$D$9)*(G2826/100)*(E2826/1000)),IF(C2826="Spirits",SUM(LOOKUP(2,1/(SRP!$B$2:$B$6&lt;=E2826)/(SRP!$C$2:$C$6&gt;=E2826),SRP!$D$2:$D$6)*(G2826/100)*(E2826/1000)),IF(AND(C2826="Wine",D2826="Fortified Wines"),SUM(LOOKUP(2,1/(SRP!$B$20:$B$23&lt;=E2826)/(SRP!$C$20:$C$23&gt;=E2826),SRP!$D$20:$D$23)*(G2826/100)*(E2826/1000)),IF(C2826="Wine",SUM(LOOKUP(2,1/(SRP!$B$15:$B$19&lt;=E2826)/(SRP!$C$15:$C$19&gt;=E2826),SRP!$D$15:$D$19)*(G2826/100)*(E2826/1000)),IF(C2826="Ready to Drink",SUM(LOOKUP(2,1/(SRP!$B$10:$B$14&lt;=E2826)/(SRP!$C$10:$C$14&gt;=E2826),SRP!$D$10:$D$14)*(G2826/100)*(E2826/1000)),0))))),2)</f>
        <v>1.65</v>
      </c>
    </row>
    <row r="2827" spans="1:11" x14ac:dyDescent="0.35">
      <c r="A2827" s="2">
        <v>33812</v>
      </c>
      <c r="B2827" s="76" t="s">
        <v>3406</v>
      </c>
      <c r="C2827" s="76" t="s">
        <v>5938</v>
      </c>
      <c r="D2827" s="76" t="s">
        <v>5298</v>
      </c>
      <c r="E2827" s="76">
        <v>8520</v>
      </c>
      <c r="F2827" s="76">
        <v>1</v>
      </c>
      <c r="G2827" s="77">
        <v>4.0999999999999996</v>
      </c>
      <c r="H2827" s="76" t="s">
        <v>3354</v>
      </c>
      <c r="I2827" s="77">
        <v>37.42</v>
      </c>
      <c r="J2827" s="2">
        <v>24</v>
      </c>
      <c r="K2827" s="119" cm="1">
        <f t="array" ref="K2827">ROUND(IF(C2827="Beer",SUM(LOOKUP(2,1/(SRP!$B$7:$B$9&lt;=E2827)/(SRP!$C$7:$C$9&gt;=E2827),SRP!$D$7:$D$9)*(G2827/100)*(E2827/1000)),IF(C2827="Spirits",SUM(LOOKUP(2,1/(SRP!$B$2:$B$6&lt;=E2827)/(SRP!$C$2:$C$6&gt;=E2827),SRP!$D$2:$D$6)*(G2827/100)*(E2827/1000)),IF(AND(C2827="Wine",D2827="Fortified Wines"),SUM(LOOKUP(2,1/(SRP!$B$20:$B$23&lt;=E2827)/(SRP!$C$20:$C$23&gt;=E2827),SRP!$D$20:$D$23)*(G2827/100)*(E2827/1000)),IF(C2827="Wine",SUM(LOOKUP(2,1/(SRP!$B$15:$B$19&lt;=E2827)/(SRP!$C$15:$C$19&gt;=E2827),SRP!$D$15:$D$19)*(G2827/100)*(E2827/1000)),IF(C2827="Ready to Drink",SUM(LOOKUP(2,1/(SRP!$B$10:$B$14&lt;=E2827)/(SRP!$C$10:$C$14&gt;=E2827),SRP!$D$10:$D$14)*(G2827/100)*(E2827/1000)),0))))),2)</f>
        <v>24.39</v>
      </c>
    </row>
    <row r="2828" spans="1:11" x14ac:dyDescent="0.35">
      <c r="A2828" s="2">
        <v>33812</v>
      </c>
      <c r="B2828" s="76" t="s">
        <v>3406</v>
      </c>
      <c r="C2828" s="76" t="s">
        <v>5938</v>
      </c>
      <c r="D2828" s="76" t="s">
        <v>5298</v>
      </c>
      <c r="E2828" s="76">
        <v>8520</v>
      </c>
      <c r="F2828" s="76">
        <v>1</v>
      </c>
      <c r="G2828" s="77">
        <v>4.0999999999999996</v>
      </c>
      <c r="H2828" s="76" t="s">
        <v>3354</v>
      </c>
      <c r="I2828" s="77">
        <v>37.42</v>
      </c>
      <c r="J2828" s="2">
        <v>24</v>
      </c>
      <c r="K2828" s="119" cm="1">
        <f t="array" ref="K2828">ROUND(IF(C2828="Beer",SUM(LOOKUP(2,1/(SRP!$B$7:$B$9&lt;=E2828)/(SRP!$C$7:$C$9&gt;=E2828),SRP!$D$7:$D$9)*(G2828/100)*(E2828/1000)),IF(C2828="Spirits",SUM(LOOKUP(2,1/(SRP!$B$2:$B$6&lt;=E2828)/(SRP!$C$2:$C$6&gt;=E2828),SRP!$D$2:$D$6)*(G2828/100)*(E2828/1000)),IF(AND(C2828="Wine",D2828="Fortified Wines"),SUM(LOOKUP(2,1/(SRP!$B$20:$B$23&lt;=E2828)/(SRP!$C$20:$C$23&gt;=E2828),SRP!$D$20:$D$23)*(G2828/100)*(E2828/1000)),IF(C2828="Wine",SUM(LOOKUP(2,1/(SRP!$B$15:$B$19&lt;=E2828)/(SRP!$C$15:$C$19&gt;=E2828),SRP!$D$15:$D$19)*(G2828/100)*(E2828/1000)),IF(C2828="Ready to Drink",SUM(LOOKUP(2,1/(SRP!$B$10:$B$14&lt;=E2828)/(SRP!$C$10:$C$14&gt;=E2828),SRP!$D$10:$D$14)*(G2828/100)*(E2828/1000)),0))))),2)</f>
        <v>24.39</v>
      </c>
    </row>
    <row r="2829" spans="1:11" x14ac:dyDescent="0.35">
      <c r="A2829" s="2">
        <v>33816</v>
      </c>
      <c r="B2829" s="76" t="s">
        <v>2295</v>
      </c>
      <c r="C2829" s="76" t="s">
        <v>287</v>
      </c>
      <c r="D2829" s="76" t="s">
        <v>5240</v>
      </c>
      <c r="E2829" s="76">
        <v>473</v>
      </c>
      <c r="F2829" s="76">
        <v>24</v>
      </c>
      <c r="G2829" s="77">
        <v>6.1</v>
      </c>
      <c r="H2829" s="76" t="s">
        <v>3405</v>
      </c>
      <c r="I2829" s="77">
        <v>4.2</v>
      </c>
      <c r="J2829" s="2">
        <v>1</v>
      </c>
      <c r="K2829" s="119" cm="1">
        <f t="array" ref="K2829">ROUND(IF(C2829="Beer",SUM(LOOKUP(2,1/(SRP!$B$7:$B$9&lt;=E2829)/(SRP!$C$7:$C$9&gt;=E2829),SRP!$D$7:$D$9)*(G2829/100)*(E2829/1000)),IF(C2829="Spirits",SUM(LOOKUP(2,1/(SRP!$B$2:$B$6&lt;=E2829)/(SRP!$C$2:$C$6&gt;=E2829),SRP!$D$2:$D$6)*(G2829/100)*(E2829/1000)),IF(AND(C2829="Wine",D2829="Fortified Wines"),SUM(LOOKUP(2,1/(SRP!$B$20:$B$23&lt;=E2829)/(SRP!$C$20:$C$23&gt;=E2829),SRP!$D$20:$D$23)*(G2829/100)*(E2829/1000)),IF(C2829="Wine",SUM(LOOKUP(2,1/(SRP!$B$15:$B$19&lt;=E2829)/(SRP!$C$15:$C$19&gt;=E2829),SRP!$D$15:$D$19)*(G2829/100)*(E2829/1000)),IF(C2829="Ready to Drink",SUM(LOOKUP(2,1/(SRP!$B$10:$B$14&lt;=E2829)/(SRP!$C$10:$C$14&gt;=E2829),SRP!$D$10:$D$14)*(G2829/100)*(E2829/1000)),0))))),2)</f>
        <v>2.0099999999999998</v>
      </c>
    </row>
    <row r="2830" spans="1:11" x14ac:dyDescent="0.35">
      <c r="A2830" s="2">
        <v>33816</v>
      </c>
      <c r="B2830" s="76" t="s">
        <v>2295</v>
      </c>
      <c r="C2830" s="76" t="s">
        <v>287</v>
      </c>
      <c r="D2830" s="76" t="s">
        <v>5240</v>
      </c>
      <c r="E2830" s="76">
        <v>473</v>
      </c>
      <c r="F2830" s="76">
        <v>24</v>
      </c>
      <c r="G2830" s="77">
        <v>6.1</v>
      </c>
      <c r="H2830" s="76" t="s">
        <v>3405</v>
      </c>
      <c r="I2830" s="77">
        <v>4.2</v>
      </c>
      <c r="J2830" s="2">
        <v>1</v>
      </c>
      <c r="K2830" s="119" cm="1">
        <f t="array" ref="K2830">ROUND(IF(C2830="Beer",SUM(LOOKUP(2,1/(SRP!$B$7:$B$9&lt;=E2830)/(SRP!$C$7:$C$9&gt;=E2830),SRP!$D$7:$D$9)*(G2830/100)*(E2830/1000)),IF(C2830="Spirits",SUM(LOOKUP(2,1/(SRP!$B$2:$B$6&lt;=E2830)/(SRP!$C$2:$C$6&gt;=E2830),SRP!$D$2:$D$6)*(G2830/100)*(E2830/1000)),IF(AND(C2830="Wine",D2830="Fortified Wines"),SUM(LOOKUP(2,1/(SRP!$B$20:$B$23&lt;=E2830)/(SRP!$C$20:$C$23&gt;=E2830),SRP!$D$20:$D$23)*(G2830/100)*(E2830/1000)),IF(C2830="Wine",SUM(LOOKUP(2,1/(SRP!$B$15:$B$19&lt;=E2830)/(SRP!$C$15:$C$19&gt;=E2830),SRP!$D$15:$D$19)*(G2830/100)*(E2830/1000)),IF(C2830="Ready to Drink",SUM(LOOKUP(2,1/(SRP!$B$10:$B$14&lt;=E2830)/(SRP!$C$10:$C$14&gt;=E2830),SRP!$D$10:$D$14)*(G2830/100)*(E2830/1000)),0))))),2)</f>
        <v>2.0099999999999998</v>
      </c>
    </row>
    <row r="2831" spans="1:11" x14ac:dyDescent="0.35">
      <c r="A2831" s="2">
        <v>33817</v>
      </c>
      <c r="B2831" s="76" t="s">
        <v>2296</v>
      </c>
      <c r="C2831" s="76" t="s">
        <v>5938</v>
      </c>
      <c r="D2831" s="76" t="s">
        <v>5279</v>
      </c>
      <c r="E2831" s="76">
        <v>8520</v>
      </c>
      <c r="F2831" s="76">
        <v>1</v>
      </c>
      <c r="G2831" s="77">
        <v>4</v>
      </c>
      <c r="H2831" s="76" t="s">
        <v>3354</v>
      </c>
      <c r="I2831" s="77">
        <v>37.11</v>
      </c>
      <c r="J2831" s="2">
        <v>24</v>
      </c>
      <c r="K2831" s="119" cm="1">
        <f t="array" ref="K2831">ROUND(IF(C2831="Beer",SUM(LOOKUP(2,1/(SRP!$B$7:$B$9&lt;=E2831)/(SRP!$C$7:$C$9&gt;=E2831),SRP!$D$7:$D$9)*(G2831/100)*(E2831/1000)),IF(C2831="Spirits",SUM(LOOKUP(2,1/(SRP!$B$2:$B$6&lt;=E2831)/(SRP!$C$2:$C$6&gt;=E2831),SRP!$D$2:$D$6)*(G2831/100)*(E2831/1000)),IF(AND(C2831="Wine",D2831="Fortified Wines"),SUM(LOOKUP(2,1/(SRP!$B$20:$B$23&lt;=E2831)/(SRP!$C$20:$C$23&gt;=E2831),SRP!$D$20:$D$23)*(G2831/100)*(E2831/1000)),IF(C2831="Wine",SUM(LOOKUP(2,1/(SRP!$B$15:$B$19&lt;=E2831)/(SRP!$C$15:$C$19&gt;=E2831),SRP!$D$15:$D$19)*(G2831/100)*(E2831/1000)),IF(C2831="Ready to Drink",SUM(LOOKUP(2,1/(SRP!$B$10:$B$14&lt;=E2831)/(SRP!$C$10:$C$14&gt;=E2831),SRP!$D$10:$D$14)*(G2831/100)*(E2831/1000)),0))))),2)</f>
        <v>23.79</v>
      </c>
    </row>
    <row r="2832" spans="1:11" x14ac:dyDescent="0.35">
      <c r="A2832" s="2">
        <v>33817</v>
      </c>
      <c r="B2832" s="76" t="s">
        <v>2296</v>
      </c>
      <c r="C2832" s="76" t="s">
        <v>5938</v>
      </c>
      <c r="D2832" s="76" t="s">
        <v>5279</v>
      </c>
      <c r="E2832" s="76">
        <v>8520</v>
      </c>
      <c r="F2832" s="76">
        <v>1</v>
      </c>
      <c r="G2832" s="77">
        <v>4</v>
      </c>
      <c r="H2832" s="76" t="s">
        <v>3354</v>
      </c>
      <c r="I2832" s="77">
        <v>37.11</v>
      </c>
      <c r="J2832" s="2">
        <v>24</v>
      </c>
      <c r="K2832" s="119" cm="1">
        <f t="array" ref="K2832">ROUND(IF(C2832="Beer",SUM(LOOKUP(2,1/(SRP!$B$7:$B$9&lt;=E2832)/(SRP!$C$7:$C$9&gt;=E2832),SRP!$D$7:$D$9)*(G2832/100)*(E2832/1000)),IF(C2832="Spirits",SUM(LOOKUP(2,1/(SRP!$B$2:$B$6&lt;=E2832)/(SRP!$C$2:$C$6&gt;=E2832),SRP!$D$2:$D$6)*(G2832/100)*(E2832/1000)),IF(AND(C2832="Wine",D2832="Fortified Wines"),SUM(LOOKUP(2,1/(SRP!$B$20:$B$23&lt;=E2832)/(SRP!$C$20:$C$23&gt;=E2832),SRP!$D$20:$D$23)*(G2832/100)*(E2832/1000)),IF(C2832="Wine",SUM(LOOKUP(2,1/(SRP!$B$15:$B$19&lt;=E2832)/(SRP!$C$15:$C$19&gt;=E2832),SRP!$D$15:$D$19)*(G2832/100)*(E2832/1000)),IF(C2832="Ready to Drink",SUM(LOOKUP(2,1/(SRP!$B$10:$B$14&lt;=E2832)/(SRP!$C$10:$C$14&gt;=E2832),SRP!$D$10:$D$14)*(G2832/100)*(E2832/1000)),0))))),2)</f>
        <v>23.79</v>
      </c>
    </row>
    <row r="2833" spans="1:11" x14ac:dyDescent="0.35">
      <c r="A2833" s="2">
        <v>33819</v>
      </c>
      <c r="B2833" s="76" t="s">
        <v>2297</v>
      </c>
      <c r="C2833" s="76" t="s">
        <v>285</v>
      </c>
      <c r="D2833" s="76" t="s">
        <v>6936</v>
      </c>
      <c r="E2833" s="76">
        <v>750</v>
      </c>
      <c r="F2833" s="76">
        <v>6</v>
      </c>
      <c r="G2833" s="77">
        <v>46</v>
      </c>
      <c r="H2833" s="76" t="s">
        <v>6869</v>
      </c>
      <c r="I2833" s="77">
        <v>119.99</v>
      </c>
      <c r="J2833" s="2">
        <v>1</v>
      </c>
      <c r="K2833" s="119" cm="1">
        <f t="array" ref="K2833">ROUND(IF(C2833="Beer",SUM(LOOKUP(2,1/(SRP!$B$7:$B$9&lt;=E2833)/(SRP!$C$7:$C$9&gt;=E2833),SRP!$D$7:$D$9)*(G2833/100)*(E2833/1000)),IF(C2833="Spirits",SUM(LOOKUP(2,1/(SRP!$B$2:$B$6&lt;=E2833)/(SRP!$C$2:$C$6&gt;=E2833),SRP!$D$2:$D$6)*(G2833/100)*(E2833/1000)),IF(AND(C2833="Wine",D2833="Fortified Wines"),SUM(LOOKUP(2,1/(SRP!$B$20:$B$23&lt;=E2833)/(SRP!$C$20:$C$23&gt;=E2833),SRP!$D$20:$D$23)*(G2833/100)*(E2833/1000)),IF(C2833="Wine",SUM(LOOKUP(2,1/(SRP!$B$15:$B$19&lt;=E2833)/(SRP!$C$15:$C$19&gt;=E2833),SRP!$D$15:$D$19)*(G2833/100)*(E2833/1000)),IF(C2833="Ready to Drink",SUM(LOOKUP(2,1/(SRP!$B$10:$B$14&lt;=E2833)/(SRP!$C$10:$C$14&gt;=E2833),SRP!$D$10:$D$14)*(G2833/100)*(E2833/1000)),0))))),2)</f>
        <v>24.08</v>
      </c>
    </row>
    <row r="2834" spans="1:11" x14ac:dyDescent="0.35">
      <c r="A2834" s="2">
        <v>33826</v>
      </c>
      <c r="B2834" s="76" t="s">
        <v>2298</v>
      </c>
      <c r="C2834" s="76" t="s">
        <v>5938</v>
      </c>
      <c r="D2834" s="76" t="s">
        <v>5279</v>
      </c>
      <c r="E2834" s="76">
        <v>11352</v>
      </c>
      <c r="F2834" s="76">
        <v>1</v>
      </c>
      <c r="G2834" s="77">
        <v>4.0999999999999996</v>
      </c>
      <c r="H2834" s="76" t="s">
        <v>3354</v>
      </c>
      <c r="I2834" s="77">
        <v>46.45</v>
      </c>
      <c r="J2834" s="2">
        <v>24</v>
      </c>
      <c r="K2834" s="119" cm="1">
        <f t="array" ref="K2834">ROUND(IF(C2834="Beer",SUM(LOOKUP(2,1/(SRP!$B$7:$B$9&lt;=E2834)/(SRP!$C$7:$C$9&gt;=E2834),SRP!$D$7:$D$9)*(G2834/100)*(E2834/1000)),IF(C2834="Spirits",SUM(LOOKUP(2,1/(SRP!$B$2:$B$6&lt;=E2834)/(SRP!$C$2:$C$6&gt;=E2834),SRP!$D$2:$D$6)*(G2834/100)*(E2834/1000)),IF(AND(C2834="Wine",D2834="Fortified Wines"),SUM(LOOKUP(2,1/(SRP!$B$20:$B$23&lt;=E2834)/(SRP!$C$20:$C$23&gt;=E2834),SRP!$D$20:$D$23)*(G2834/100)*(E2834/1000)),IF(C2834="Wine",SUM(LOOKUP(2,1/(SRP!$B$15:$B$19&lt;=E2834)/(SRP!$C$15:$C$19&gt;=E2834),SRP!$D$15:$D$19)*(G2834/100)*(E2834/1000)),IF(C2834="Ready to Drink",SUM(LOOKUP(2,1/(SRP!$B$10:$B$14&lt;=E2834)/(SRP!$C$10:$C$14&gt;=E2834),SRP!$D$10:$D$14)*(G2834/100)*(E2834/1000)),0))))),2)</f>
        <v>32.49</v>
      </c>
    </row>
    <row r="2835" spans="1:11" x14ac:dyDescent="0.35">
      <c r="A2835" s="2">
        <v>33826</v>
      </c>
      <c r="B2835" s="76" t="s">
        <v>2298</v>
      </c>
      <c r="C2835" s="76" t="s">
        <v>5938</v>
      </c>
      <c r="D2835" s="76" t="s">
        <v>5279</v>
      </c>
      <c r="E2835" s="76">
        <v>11352</v>
      </c>
      <c r="F2835" s="76">
        <v>1</v>
      </c>
      <c r="G2835" s="77">
        <v>4.0999999999999996</v>
      </c>
      <c r="H2835" s="76" t="s">
        <v>3354</v>
      </c>
      <c r="I2835" s="77">
        <v>46.45</v>
      </c>
      <c r="J2835" s="2">
        <v>24</v>
      </c>
      <c r="K2835" s="119" cm="1">
        <f t="array" ref="K2835">ROUND(IF(C2835="Beer",SUM(LOOKUP(2,1/(SRP!$B$7:$B$9&lt;=E2835)/(SRP!$C$7:$C$9&gt;=E2835),SRP!$D$7:$D$9)*(G2835/100)*(E2835/1000)),IF(C2835="Spirits",SUM(LOOKUP(2,1/(SRP!$B$2:$B$6&lt;=E2835)/(SRP!$C$2:$C$6&gt;=E2835),SRP!$D$2:$D$6)*(G2835/100)*(E2835/1000)),IF(AND(C2835="Wine",D2835="Fortified Wines"),SUM(LOOKUP(2,1/(SRP!$B$20:$B$23&lt;=E2835)/(SRP!$C$20:$C$23&gt;=E2835),SRP!$D$20:$D$23)*(G2835/100)*(E2835/1000)),IF(C2835="Wine",SUM(LOOKUP(2,1/(SRP!$B$15:$B$19&lt;=E2835)/(SRP!$C$15:$C$19&gt;=E2835),SRP!$D$15:$D$19)*(G2835/100)*(E2835/1000)),IF(C2835="Ready to Drink",SUM(LOOKUP(2,1/(SRP!$B$10:$B$14&lt;=E2835)/(SRP!$C$10:$C$14&gt;=E2835),SRP!$D$10:$D$14)*(G2835/100)*(E2835/1000)),0))))),2)</f>
        <v>32.49</v>
      </c>
    </row>
    <row r="2836" spans="1:11" x14ac:dyDescent="0.35">
      <c r="A2836" s="2">
        <v>33828</v>
      </c>
      <c r="B2836" s="76" t="s">
        <v>7240</v>
      </c>
      <c r="C2836" s="76" t="s">
        <v>287</v>
      </c>
      <c r="D2836" s="76" t="s">
        <v>5230</v>
      </c>
      <c r="E2836" s="76">
        <v>473</v>
      </c>
      <c r="F2836" s="76">
        <v>24</v>
      </c>
      <c r="G2836" s="77">
        <v>5</v>
      </c>
      <c r="H2836" s="76" t="s">
        <v>4999</v>
      </c>
      <c r="I2836" s="77">
        <v>3.99</v>
      </c>
      <c r="J2836" s="2">
        <v>1</v>
      </c>
      <c r="K2836" s="119" cm="1">
        <f t="array" ref="K2836">ROUND(IF(C2836="Beer",SUM(LOOKUP(2,1/(SRP!$B$7:$B$9&lt;=E2836)/(SRP!$C$7:$C$9&gt;=E2836),SRP!$D$7:$D$9)*(G2836/100)*(E2836/1000)),IF(C2836="Spirits",SUM(LOOKUP(2,1/(SRP!$B$2:$B$6&lt;=E2836)/(SRP!$C$2:$C$6&gt;=E2836),SRP!$D$2:$D$6)*(G2836/100)*(E2836/1000)),IF(AND(C2836="Wine",D2836="Fortified Wines"),SUM(LOOKUP(2,1/(SRP!$B$20:$B$23&lt;=E2836)/(SRP!$C$20:$C$23&gt;=E2836),SRP!$D$20:$D$23)*(G2836/100)*(E2836/1000)),IF(C2836="Wine",SUM(LOOKUP(2,1/(SRP!$B$15:$B$19&lt;=E2836)/(SRP!$C$15:$C$19&gt;=E2836),SRP!$D$15:$D$19)*(G2836/100)*(E2836/1000)),IF(C2836="Ready to Drink",SUM(LOOKUP(2,1/(SRP!$B$10:$B$14&lt;=E2836)/(SRP!$C$10:$C$14&gt;=E2836),SRP!$D$10:$D$14)*(G2836/100)*(E2836/1000)),0))))),2)</f>
        <v>1.65</v>
      </c>
    </row>
    <row r="2837" spans="1:11" x14ac:dyDescent="0.35">
      <c r="A2837" s="2">
        <v>33828</v>
      </c>
      <c r="B2837" s="76" t="s">
        <v>7240</v>
      </c>
      <c r="C2837" s="76" t="s">
        <v>287</v>
      </c>
      <c r="D2837" s="76" t="s">
        <v>5230</v>
      </c>
      <c r="E2837" s="76">
        <v>473</v>
      </c>
      <c r="F2837" s="76">
        <v>24</v>
      </c>
      <c r="G2837" s="77">
        <v>5</v>
      </c>
      <c r="H2837" s="76" t="s">
        <v>4999</v>
      </c>
      <c r="I2837" s="77">
        <v>3.99</v>
      </c>
      <c r="J2837" s="2">
        <v>1</v>
      </c>
      <c r="K2837" s="119" cm="1">
        <f t="array" ref="K2837">ROUND(IF(C2837="Beer",SUM(LOOKUP(2,1/(SRP!$B$7:$B$9&lt;=E2837)/(SRP!$C$7:$C$9&gt;=E2837),SRP!$D$7:$D$9)*(G2837/100)*(E2837/1000)),IF(C2837="Spirits",SUM(LOOKUP(2,1/(SRP!$B$2:$B$6&lt;=E2837)/(SRP!$C$2:$C$6&gt;=E2837),SRP!$D$2:$D$6)*(G2837/100)*(E2837/1000)),IF(AND(C2837="Wine",D2837="Fortified Wines"),SUM(LOOKUP(2,1/(SRP!$B$20:$B$23&lt;=E2837)/(SRP!$C$20:$C$23&gt;=E2837),SRP!$D$20:$D$23)*(G2837/100)*(E2837/1000)),IF(C2837="Wine",SUM(LOOKUP(2,1/(SRP!$B$15:$B$19&lt;=E2837)/(SRP!$C$15:$C$19&gt;=E2837),SRP!$D$15:$D$19)*(G2837/100)*(E2837/1000)),IF(C2837="Ready to Drink",SUM(LOOKUP(2,1/(SRP!$B$10:$B$14&lt;=E2837)/(SRP!$C$10:$C$14&gt;=E2837),SRP!$D$10:$D$14)*(G2837/100)*(E2837/1000)),0))))),2)</f>
        <v>1.65</v>
      </c>
    </row>
    <row r="2838" spans="1:11" x14ac:dyDescent="0.35">
      <c r="A2838" s="2">
        <v>33845</v>
      </c>
      <c r="B2838" s="76" t="s">
        <v>3066</v>
      </c>
      <c r="C2838" s="76" t="s">
        <v>285</v>
      </c>
      <c r="D2838" s="76" t="s">
        <v>5231</v>
      </c>
      <c r="E2838" s="76">
        <v>750</v>
      </c>
      <c r="F2838" s="76">
        <v>12</v>
      </c>
      <c r="G2838" s="77">
        <v>40</v>
      </c>
      <c r="H2838" s="76" t="s">
        <v>3388</v>
      </c>
      <c r="I2838" s="77">
        <v>26.99</v>
      </c>
      <c r="J2838" s="2">
        <v>1</v>
      </c>
      <c r="K2838" s="119" cm="1">
        <f t="array" ref="K2838">ROUND(IF(C2838="Beer",SUM(LOOKUP(2,1/(SRP!$B$7:$B$9&lt;=E2838)/(SRP!$C$7:$C$9&gt;=E2838),SRP!$D$7:$D$9)*(G2838/100)*(E2838/1000)),IF(C2838="Spirits",SUM(LOOKUP(2,1/(SRP!$B$2:$B$6&lt;=E2838)/(SRP!$C$2:$C$6&gt;=E2838),SRP!$D$2:$D$6)*(G2838/100)*(E2838/1000)),IF(AND(C2838="Wine",D2838="Fortified Wines"),SUM(LOOKUP(2,1/(SRP!$B$20:$B$23&lt;=E2838)/(SRP!$C$20:$C$23&gt;=E2838),SRP!$D$20:$D$23)*(G2838/100)*(E2838/1000)),IF(C2838="Wine",SUM(LOOKUP(2,1/(SRP!$B$15:$B$19&lt;=E2838)/(SRP!$C$15:$C$19&gt;=E2838),SRP!$D$15:$D$19)*(G2838/100)*(E2838/1000)),IF(C2838="Ready to Drink",SUM(LOOKUP(2,1/(SRP!$B$10:$B$14&lt;=E2838)/(SRP!$C$10:$C$14&gt;=E2838),SRP!$D$10:$D$14)*(G2838/100)*(E2838/1000)),0))))),2)</f>
        <v>20.94</v>
      </c>
    </row>
    <row r="2839" spans="1:11" x14ac:dyDescent="0.35">
      <c r="A2839" s="2">
        <v>33851</v>
      </c>
      <c r="B2839" s="76" t="s">
        <v>2226</v>
      </c>
      <c r="C2839" s="76" t="s">
        <v>287</v>
      </c>
      <c r="D2839" s="76" t="s">
        <v>5240</v>
      </c>
      <c r="E2839" s="76">
        <v>4260</v>
      </c>
      <c r="F2839" s="76">
        <v>1</v>
      </c>
      <c r="G2839" s="77">
        <v>5.9</v>
      </c>
      <c r="H2839" s="76" t="s">
        <v>3325</v>
      </c>
      <c r="I2839" s="77">
        <v>24.79</v>
      </c>
      <c r="J2839" s="2">
        <v>12</v>
      </c>
      <c r="K2839" s="119" cm="1">
        <f t="array" ref="K2839">ROUND(IF(C2839="Beer",SUM(LOOKUP(2,1/(SRP!$B$7:$B$9&lt;=E2839)/(SRP!$C$7:$C$9&gt;=E2839),SRP!$D$7:$D$9)*(G2839/100)*(E2839/1000)),IF(C2839="Spirits",SUM(LOOKUP(2,1/(SRP!$B$2:$B$6&lt;=E2839)/(SRP!$C$2:$C$6&gt;=E2839),SRP!$D$2:$D$6)*(G2839/100)*(E2839/1000)),IF(AND(C2839="Wine",D2839="Fortified Wines"),SUM(LOOKUP(2,1/(SRP!$B$20:$B$23&lt;=E2839)/(SRP!$C$20:$C$23&gt;=E2839),SRP!$D$20:$D$23)*(G2839/100)*(E2839/1000)),IF(C2839="Wine",SUM(LOOKUP(2,1/(SRP!$B$15:$B$19&lt;=E2839)/(SRP!$C$15:$C$19&gt;=E2839),SRP!$D$15:$D$19)*(G2839/100)*(E2839/1000)),IF(C2839="Ready to Drink",SUM(LOOKUP(2,1/(SRP!$B$10:$B$14&lt;=E2839)/(SRP!$C$10:$C$14&gt;=E2839),SRP!$D$10:$D$14)*(G2839/100)*(E2839/1000)),0))))),2)</f>
        <v>17.55</v>
      </c>
    </row>
    <row r="2840" spans="1:11" x14ac:dyDescent="0.35">
      <c r="A2840" s="2">
        <v>33851</v>
      </c>
      <c r="B2840" s="76" t="s">
        <v>2226</v>
      </c>
      <c r="C2840" s="76" t="s">
        <v>287</v>
      </c>
      <c r="D2840" s="76" t="s">
        <v>5240</v>
      </c>
      <c r="E2840" s="76">
        <v>4260</v>
      </c>
      <c r="F2840" s="76">
        <v>1</v>
      </c>
      <c r="G2840" s="77">
        <v>5.9</v>
      </c>
      <c r="H2840" s="76" t="s">
        <v>3325</v>
      </c>
      <c r="I2840" s="77">
        <v>24.79</v>
      </c>
      <c r="J2840" s="2">
        <v>12</v>
      </c>
      <c r="K2840" s="119" cm="1">
        <f t="array" ref="K2840">ROUND(IF(C2840="Beer",SUM(LOOKUP(2,1/(SRP!$B$7:$B$9&lt;=E2840)/(SRP!$C$7:$C$9&gt;=E2840),SRP!$D$7:$D$9)*(G2840/100)*(E2840/1000)),IF(C2840="Spirits",SUM(LOOKUP(2,1/(SRP!$B$2:$B$6&lt;=E2840)/(SRP!$C$2:$C$6&gt;=E2840),SRP!$D$2:$D$6)*(G2840/100)*(E2840/1000)),IF(AND(C2840="Wine",D2840="Fortified Wines"),SUM(LOOKUP(2,1/(SRP!$B$20:$B$23&lt;=E2840)/(SRP!$C$20:$C$23&gt;=E2840),SRP!$D$20:$D$23)*(G2840/100)*(E2840/1000)),IF(C2840="Wine",SUM(LOOKUP(2,1/(SRP!$B$15:$B$19&lt;=E2840)/(SRP!$C$15:$C$19&gt;=E2840),SRP!$D$15:$D$19)*(G2840/100)*(E2840/1000)),IF(C2840="Ready to Drink",SUM(LOOKUP(2,1/(SRP!$B$10:$B$14&lt;=E2840)/(SRP!$C$10:$C$14&gt;=E2840),SRP!$D$10:$D$14)*(G2840/100)*(E2840/1000)),0))))),2)</f>
        <v>17.55</v>
      </c>
    </row>
    <row r="2841" spans="1:11" x14ac:dyDescent="0.35">
      <c r="A2841" s="2">
        <v>33858</v>
      </c>
      <c r="B2841" s="76" t="s">
        <v>6417</v>
      </c>
      <c r="C2841" s="76" t="s">
        <v>285</v>
      </c>
      <c r="D2841" s="76" t="s">
        <v>5315</v>
      </c>
      <c r="E2841" s="76">
        <v>750</v>
      </c>
      <c r="F2841" s="76">
        <v>12</v>
      </c>
      <c r="G2841" s="77">
        <v>42</v>
      </c>
      <c r="H2841" s="76" t="s">
        <v>6699</v>
      </c>
      <c r="I2841" s="77">
        <v>49.95</v>
      </c>
      <c r="J2841" s="2">
        <v>1</v>
      </c>
      <c r="K2841" s="119" cm="1">
        <f t="array" ref="K2841">ROUND(IF(C2841="Beer",SUM(LOOKUP(2,1/(SRP!$B$7:$B$9&lt;=E2841)/(SRP!$C$7:$C$9&gt;=E2841),SRP!$D$7:$D$9)*(G2841/100)*(E2841/1000)),IF(C2841="Spirits",SUM(LOOKUP(2,1/(SRP!$B$2:$B$6&lt;=E2841)/(SRP!$C$2:$C$6&gt;=E2841),SRP!$D$2:$D$6)*(G2841/100)*(E2841/1000)),IF(AND(C2841="Wine",D2841="Fortified Wines"),SUM(LOOKUP(2,1/(SRP!$B$20:$B$23&lt;=E2841)/(SRP!$C$20:$C$23&gt;=E2841),SRP!$D$20:$D$23)*(G2841/100)*(E2841/1000)),IF(C2841="Wine",SUM(LOOKUP(2,1/(SRP!$B$15:$B$19&lt;=E2841)/(SRP!$C$15:$C$19&gt;=E2841),SRP!$D$15:$D$19)*(G2841/100)*(E2841/1000)),IF(C2841="Ready to Drink",SUM(LOOKUP(2,1/(SRP!$B$10:$B$14&lt;=E2841)/(SRP!$C$10:$C$14&gt;=E2841),SRP!$D$10:$D$14)*(G2841/100)*(E2841/1000)),0))))),2)</f>
        <v>21.99</v>
      </c>
    </row>
    <row r="2842" spans="1:11" x14ac:dyDescent="0.35">
      <c r="A2842" s="2">
        <v>33869</v>
      </c>
      <c r="B2842" s="76" t="s">
        <v>2299</v>
      </c>
      <c r="C2842" s="76" t="s">
        <v>285</v>
      </c>
      <c r="D2842" s="76" t="s">
        <v>5231</v>
      </c>
      <c r="E2842" s="76">
        <v>750</v>
      </c>
      <c r="F2842" s="76">
        <v>12</v>
      </c>
      <c r="G2842" s="77">
        <v>40</v>
      </c>
      <c r="H2842" s="76" t="s">
        <v>6694</v>
      </c>
      <c r="I2842" s="77">
        <v>31.99</v>
      </c>
      <c r="J2842" s="2">
        <v>1</v>
      </c>
      <c r="K2842" s="119" cm="1">
        <f t="array" ref="K2842">ROUND(IF(C2842="Beer",SUM(LOOKUP(2,1/(SRP!$B$7:$B$9&lt;=E2842)/(SRP!$C$7:$C$9&gt;=E2842),SRP!$D$7:$D$9)*(G2842/100)*(E2842/1000)),IF(C2842="Spirits",SUM(LOOKUP(2,1/(SRP!$B$2:$B$6&lt;=E2842)/(SRP!$C$2:$C$6&gt;=E2842),SRP!$D$2:$D$6)*(G2842/100)*(E2842/1000)),IF(AND(C2842="Wine",D2842="Fortified Wines"),SUM(LOOKUP(2,1/(SRP!$B$20:$B$23&lt;=E2842)/(SRP!$C$20:$C$23&gt;=E2842),SRP!$D$20:$D$23)*(G2842/100)*(E2842/1000)),IF(C2842="Wine",SUM(LOOKUP(2,1/(SRP!$B$15:$B$19&lt;=E2842)/(SRP!$C$15:$C$19&gt;=E2842),SRP!$D$15:$D$19)*(G2842/100)*(E2842/1000)),IF(C2842="Ready to Drink",SUM(LOOKUP(2,1/(SRP!$B$10:$B$14&lt;=E2842)/(SRP!$C$10:$C$14&gt;=E2842),SRP!$D$10:$D$14)*(G2842/100)*(E2842/1000)),0))))),2)</f>
        <v>20.94</v>
      </c>
    </row>
    <row r="2843" spans="1:11" x14ac:dyDescent="0.35">
      <c r="A2843" s="2">
        <v>33894</v>
      </c>
      <c r="B2843" s="76" t="s">
        <v>2300</v>
      </c>
      <c r="C2843" s="76" t="s">
        <v>286</v>
      </c>
      <c r="D2843" s="76" t="s">
        <v>5244</v>
      </c>
      <c r="E2843" s="76">
        <v>750</v>
      </c>
      <c r="F2843" s="76">
        <v>12</v>
      </c>
      <c r="G2843" s="77">
        <v>13.5</v>
      </c>
      <c r="H2843" s="76" t="s">
        <v>3308</v>
      </c>
      <c r="I2843" s="77">
        <v>24.99</v>
      </c>
      <c r="J2843" s="2">
        <v>1</v>
      </c>
      <c r="K2843" s="119" cm="1">
        <f t="array" ref="K2843">ROUND(IF(C2843="Beer",SUM(LOOKUP(2,1/(SRP!$B$7:$B$9&lt;=E2843)/(SRP!$C$7:$C$9&gt;=E2843),SRP!$D$7:$D$9)*(G2843/100)*(E2843/1000)),IF(C2843="Spirits",SUM(LOOKUP(2,1/(SRP!$B$2:$B$6&lt;=E2843)/(SRP!$C$2:$C$6&gt;=E2843),SRP!$D$2:$D$6)*(G2843/100)*(E2843/1000)),IF(AND(C2843="Wine",D2843="Fortified Wines"),SUM(LOOKUP(2,1/(SRP!$B$20:$B$23&lt;=E2843)/(SRP!$C$20:$C$23&gt;=E2843),SRP!$D$20:$D$23)*(G2843/100)*(E2843/1000)),IF(C2843="Wine",SUM(LOOKUP(2,1/(SRP!$B$15:$B$19&lt;=E2843)/(SRP!$C$15:$C$19&gt;=E2843),SRP!$D$15:$D$19)*(G2843/100)*(E2843/1000)),IF(C2843="Ready to Drink",SUM(LOOKUP(2,1/(SRP!$B$10:$B$14&lt;=E2843)/(SRP!$C$10:$C$14&gt;=E2843),SRP!$D$10:$D$14)*(G2843/100)*(E2843/1000)),0))))),2)</f>
        <v>7.07</v>
      </c>
    </row>
    <row r="2844" spans="1:11" x14ac:dyDescent="0.35">
      <c r="A2844" s="2">
        <v>33915</v>
      </c>
      <c r="B2844" s="76" t="s">
        <v>2301</v>
      </c>
      <c r="C2844" s="76" t="s">
        <v>287</v>
      </c>
      <c r="D2844" s="76" t="s">
        <v>5271</v>
      </c>
      <c r="E2844" s="76">
        <v>4260</v>
      </c>
      <c r="F2844" s="76">
        <v>1</v>
      </c>
      <c r="G2844" s="77">
        <v>4</v>
      </c>
      <c r="H2844" s="76" t="s">
        <v>3326</v>
      </c>
      <c r="I2844" s="77">
        <v>26.99</v>
      </c>
      <c r="J2844" s="2">
        <v>12</v>
      </c>
      <c r="K2844" s="119" cm="1">
        <f t="array" ref="K2844">ROUND(IF(C2844="Beer",SUM(LOOKUP(2,1/(SRP!$B$7:$B$9&lt;=E2844)/(SRP!$C$7:$C$9&gt;=E2844),SRP!$D$7:$D$9)*(G2844/100)*(E2844/1000)),IF(C2844="Spirits",SUM(LOOKUP(2,1/(SRP!$B$2:$B$6&lt;=E2844)/(SRP!$C$2:$C$6&gt;=E2844),SRP!$D$2:$D$6)*(G2844/100)*(E2844/1000)),IF(AND(C2844="Wine",D2844="Fortified Wines"),SUM(LOOKUP(2,1/(SRP!$B$20:$B$23&lt;=E2844)/(SRP!$C$20:$C$23&gt;=E2844),SRP!$D$20:$D$23)*(G2844/100)*(E2844/1000)),IF(C2844="Wine",SUM(LOOKUP(2,1/(SRP!$B$15:$B$19&lt;=E2844)/(SRP!$C$15:$C$19&gt;=E2844),SRP!$D$15:$D$19)*(G2844/100)*(E2844/1000)),IF(C2844="Ready to Drink",SUM(LOOKUP(2,1/(SRP!$B$10:$B$14&lt;=E2844)/(SRP!$C$10:$C$14&gt;=E2844),SRP!$D$10:$D$14)*(G2844/100)*(E2844/1000)),0))))),2)</f>
        <v>11.9</v>
      </c>
    </row>
    <row r="2845" spans="1:11" x14ac:dyDescent="0.35">
      <c r="A2845" s="2">
        <v>33915</v>
      </c>
      <c r="B2845" s="76" t="s">
        <v>2301</v>
      </c>
      <c r="C2845" s="76" t="s">
        <v>287</v>
      </c>
      <c r="D2845" s="76" t="s">
        <v>5271</v>
      </c>
      <c r="E2845" s="76">
        <v>4260</v>
      </c>
      <c r="F2845" s="76">
        <v>1</v>
      </c>
      <c r="G2845" s="77">
        <v>4</v>
      </c>
      <c r="H2845" s="76" t="s">
        <v>3326</v>
      </c>
      <c r="I2845" s="77">
        <v>26.99</v>
      </c>
      <c r="J2845" s="2">
        <v>12</v>
      </c>
      <c r="K2845" s="119" cm="1">
        <f t="array" ref="K2845">ROUND(IF(C2845="Beer",SUM(LOOKUP(2,1/(SRP!$B$7:$B$9&lt;=E2845)/(SRP!$C$7:$C$9&gt;=E2845),SRP!$D$7:$D$9)*(G2845/100)*(E2845/1000)),IF(C2845="Spirits",SUM(LOOKUP(2,1/(SRP!$B$2:$B$6&lt;=E2845)/(SRP!$C$2:$C$6&gt;=E2845),SRP!$D$2:$D$6)*(G2845/100)*(E2845/1000)),IF(AND(C2845="Wine",D2845="Fortified Wines"),SUM(LOOKUP(2,1/(SRP!$B$20:$B$23&lt;=E2845)/(SRP!$C$20:$C$23&gt;=E2845),SRP!$D$20:$D$23)*(G2845/100)*(E2845/1000)),IF(C2845="Wine",SUM(LOOKUP(2,1/(SRP!$B$15:$B$19&lt;=E2845)/(SRP!$C$15:$C$19&gt;=E2845),SRP!$D$15:$D$19)*(G2845/100)*(E2845/1000)),IF(C2845="Ready to Drink",SUM(LOOKUP(2,1/(SRP!$B$10:$B$14&lt;=E2845)/(SRP!$C$10:$C$14&gt;=E2845),SRP!$D$10:$D$14)*(G2845/100)*(E2845/1000)),0))))),2)</f>
        <v>11.9</v>
      </c>
    </row>
    <row r="2846" spans="1:11" x14ac:dyDescent="0.35">
      <c r="A2846" s="2">
        <v>33928</v>
      </c>
      <c r="B2846" s="76" t="s">
        <v>5</v>
      </c>
      <c r="C2846" s="76" t="s">
        <v>285</v>
      </c>
      <c r="D2846" s="76" t="s">
        <v>6931</v>
      </c>
      <c r="E2846" s="76">
        <v>1750</v>
      </c>
      <c r="F2846" s="76">
        <v>6</v>
      </c>
      <c r="G2846" s="77">
        <v>40</v>
      </c>
      <c r="H2846" s="76" t="s">
        <v>3279</v>
      </c>
      <c r="I2846" s="77">
        <v>65.489999999999995</v>
      </c>
      <c r="J2846" s="2">
        <v>1</v>
      </c>
      <c r="K2846" s="119" cm="1">
        <f t="array" ref="K2846">ROUND(IF(C2846="Beer",SUM(LOOKUP(2,1/(SRP!$B$7:$B$9&lt;=E2846)/(SRP!$C$7:$C$9&gt;=E2846),SRP!$D$7:$D$9)*(G2846/100)*(E2846/1000)),IF(C2846="Spirits",SUM(LOOKUP(2,1/(SRP!$B$2:$B$6&lt;=E2846)/(SRP!$C$2:$C$6&gt;=E2846),SRP!$D$2:$D$6)*(G2846/100)*(E2846/1000)),IF(AND(C2846="Wine",D2846="Fortified Wines"),SUM(LOOKUP(2,1/(SRP!$B$20:$B$23&lt;=E2846)/(SRP!$C$20:$C$23&gt;=E2846),SRP!$D$20:$D$23)*(G2846/100)*(E2846/1000)),IF(C2846="Wine",SUM(LOOKUP(2,1/(SRP!$B$15:$B$19&lt;=E2846)/(SRP!$C$15:$C$19&gt;=E2846),SRP!$D$15:$D$19)*(G2846/100)*(E2846/1000)),IF(C2846="Ready to Drink",SUM(LOOKUP(2,1/(SRP!$B$10:$B$14&lt;=E2846)/(SRP!$C$10:$C$14&gt;=E2846),SRP!$D$10:$D$14)*(G2846/100)*(E2846/1000)),0))))),2)</f>
        <v>48.87</v>
      </c>
    </row>
    <row r="2847" spans="1:11" x14ac:dyDescent="0.35">
      <c r="A2847" s="2">
        <v>33952</v>
      </c>
      <c r="B2847" s="76" t="s">
        <v>2302</v>
      </c>
      <c r="C2847" s="76" t="s">
        <v>287</v>
      </c>
      <c r="D2847" s="76" t="s">
        <v>5240</v>
      </c>
      <c r="E2847" s="76">
        <v>473</v>
      </c>
      <c r="F2847" s="76">
        <v>24</v>
      </c>
      <c r="G2847" s="77">
        <v>6</v>
      </c>
      <c r="H2847" s="76" t="s">
        <v>3405</v>
      </c>
      <c r="I2847" s="77">
        <v>4.1900000000000004</v>
      </c>
      <c r="J2847" s="2">
        <v>1</v>
      </c>
      <c r="K2847" s="119" cm="1">
        <f t="array" ref="K2847">ROUND(IF(C2847="Beer",SUM(LOOKUP(2,1/(SRP!$B$7:$B$9&lt;=E2847)/(SRP!$C$7:$C$9&gt;=E2847),SRP!$D$7:$D$9)*(G2847/100)*(E2847/1000)),IF(C2847="Spirits",SUM(LOOKUP(2,1/(SRP!$B$2:$B$6&lt;=E2847)/(SRP!$C$2:$C$6&gt;=E2847),SRP!$D$2:$D$6)*(G2847/100)*(E2847/1000)),IF(AND(C2847="Wine",D2847="Fortified Wines"),SUM(LOOKUP(2,1/(SRP!$B$20:$B$23&lt;=E2847)/(SRP!$C$20:$C$23&gt;=E2847),SRP!$D$20:$D$23)*(G2847/100)*(E2847/1000)),IF(C2847="Wine",SUM(LOOKUP(2,1/(SRP!$B$15:$B$19&lt;=E2847)/(SRP!$C$15:$C$19&gt;=E2847),SRP!$D$15:$D$19)*(G2847/100)*(E2847/1000)),IF(C2847="Ready to Drink",SUM(LOOKUP(2,1/(SRP!$B$10:$B$14&lt;=E2847)/(SRP!$C$10:$C$14&gt;=E2847),SRP!$D$10:$D$14)*(G2847/100)*(E2847/1000)),0))))),2)</f>
        <v>1.98</v>
      </c>
    </row>
    <row r="2848" spans="1:11" x14ac:dyDescent="0.35">
      <c r="A2848" s="2">
        <v>33952</v>
      </c>
      <c r="B2848" s="76" t="s">
        <v>2302</v>
      </c>
      <c r="C2848" s="76" t="s">
        <v>287</v>
      </c>
      <c r="D2848" s="76" t="s">
        <v>5240</v>
      </c>
      <c r="E2848" s="76">
        <v>473</v>
      </c>
      <c r="F2848" s="76">
        <v>24</v>
      </c>
      <c r="G2848" s="77">
        <v>6</v>
      </c>
      <c r="H2848" s="76" t="s">
        <v>3405</v>
      </c>
      <c r="I2848" s="77">
        <v>4.1900000000000004</v>
      </c>
      <c r="J2848" s="2">
        <v>1</v>
      </c>
      <c r="K2848" s="119" cm="1">
        <f t="array" ref="K2848">ROUND(IF(C2848="Beer",SUM(LOOKUP(2,1/(SRP!$B$7:$B$9&lt;=E2848)/(SRP!$C$7:$C$9&gt;=E2848),SRP!$D$7:$D$9)*(G2848/100)*(E2848/1000)),IF(C2848="Spirits",SUM(LOOKUP(2,1/(SRP!$B$2:$B$6&lt;=E2848)/(SRP!$C$2:$C$6&gt;=E2848),SRP!$D$2:$D$6)*(G2848/100)*(E2848/1000)),IF(AND(C2848="Wine",D2848="Fortified Wines"),SUM(LOOKUP(2,1/(SRP!$B$20:$B$23&lt;=E2848)/(SRP!$C$20:$C$23&gt;=E2848),SRP!$D$20:$D$23)*(G2848/100)*(E2848/1000)),IF(C2848="Wine",SUM(LOOKUP(2,1/(SRP!$B$15:$B$19&lt;=E2848)/(SRP!$C$15:$C$19&gt;=E2848),SRP!$D$15:$D$19)*(G2848/100)*(E2848/1000)),IF(C2848="Ready to Drink",SUM(LOOKUP(2,1/(SRP!$B$10:$B$14&lt;=E2848)/(SRP!$C$10:$C$14&gt;=E2848),SRP!$D$10:$D$14)*(G2848/100)*(E2848/1000)),0))))),2)</f>
        <v>1.98</v>
      </c>
    </row>
    <row r="2849" spans="1:11" x14ac:dyDescent="0.35">
      <c r="A2849" s="2">
        <v>33957</v>
      </c>
      <c r="B2849" s="76" t="s">
        <v>3255</v>
      </c>
      <c r="C2849" s="76" t="s">
        <v>287</v>
      </c>
      <c r="D2849" s="76" t="s">
        <v>5240</v>
      </c>
      <c r="E2849" s="76">
        <v>473</v>
      </c>
      <c r="F2849" s="76">
        <v>24</v>
      </c>
      <c r="G2849" s="77">
        <v>6</v>
      </c>
      <c r="H2849" s="76" t="s">
        <v>3900</v>
      </c>
      <c r="I2849" s="77">
        <v>4.75</v>
      </c>
      <c r="J2849" s="2">
        <v>1</v>
      </c>
      <c r="K2849" s="119" cm="1">
        <f t="array" ref="K2849">ROUND(IF(C2849="Beer",SUM(LOOKUP(2,1/(SRP!$B$7:$B$9&lt;=E2849)/(SRP!$C$7:$C$9&gt;=E2849),SRP!$D$7:$D$9)*(G2849/100)*(E2849/1000)),IF(C2849="Spirits",SUM(LOOKUP(2,1/(SRP!$B$2:$B$6&lt;=E2849)/(SRP!$C$2:$C$6&gt;=E2849),SRP!$D$2:$D$6)*(G2849/100)*(E2849/1000)),IF(AND(C2849="Wine",D2849="Fortified Wines"),SUM(LOOKUP(2,1/(SRP!$B$20:$B$23&lt;=E2849)/(SRP!$C$20:$C$23&gt;=E2849),SRP!$D$20:$D$23)*(G2849/100)*(E2849/1000)),IF(C2849="Wine",SUM(LOOKUP(2,1/(SRP!$B$15:$B$19&lt;=E2849)/(SRP!$C$15:$C$19&gt;=E2849),SRP!$D$15:$D$19)*(G2849/100)*(E2849/1000)),IF(C2849="Ready to Drink",SUM(LOOKUP(2,1/(SRP!$B$10:$B$14&lt;=E2849)/(SRP!$C$10:$C$14&gt;=E2849),SRP!$D$10:$D$14)*(G2849/100)*(E2849/1000)),0))))),2)</f>
        <v>1.98</v>
      </c>
    </row>
    <row r="2850" spans="1:11" x14ac:dyDescent="0.35">
      <c r="A2850" s="2">
        <v>33957</v>
      </c>
      <c r="B2850" s="76" t="s">
        <v>3255</v>
      </c>
      <c r="C2850" s="76" t="s">
        <v>287</v>
      </c>
      <c r="D2850" s="76" t="s">
        <v>5240</v>
      </c>
      <c r="E2850" s="76">
        <v>473</v>
      </c>
      <c r="F2850" s="76">
        <v>24</v>
      </c>
      <c r="G2850" s="77">
        <v>6</v>
      </c>
      <c r="H2850" s="76" t="s">
        <v>3900</v>
      </c>
      <c r="I2850" s="77">
        <v>4.75</v>
      </c>
      <c r="J2850" s="2">
        <v>1</v>
      </c>
      <c r="K2850" s="119" cm="1">
        <f t="array" ref="K2850">ROUND(IF(C2850="Beer",SUM(LOOKUP(2,1/(SRP!$B$7:$B$9&lt;=E2850)/(SRP!$C$7:$C$9&gt;=E2850),SRP!$D$7:$D$9)*(G2850/100)*(E2850/1000)),IF(C2850="Spirits",SUM(LOOKUP(2,1/(SRP!$B$2:$B$6&lt;=E2850)/(SRP!$C$2:$C$6&gt;=E2850),SRP!$D$2:$D$6)*(G2850/100)*(E2850/1000)),IF(AND(C2850="Wine",D2850="Fortified Wines"),SUM(LOOKUP(2,1/(SRP!$B$20:$B$23&lt;=E2850)/(SRP!$C$20:$C$23&gt;=E2850),SRP!$D$20:$D$23)*(G2850/100)*(E2850/1000)),IF(C2850="Wine",SUM(LOOKUP(2,1/(SRP!$B$15:$B$19&lt;=E2850)/(SRP!$C$15:$C$19&gt;=E2850),SRP!$D$15:$D$19)*(G2850/100)*(E2850/1000)),IF(C2850="Ready to Drink",SUM(LOOKUP(2,1/(SRP!$B$10:$B$14&lt;=E2850)/(SRP!$C$10:$C$14&gt;=E2850),SRP!$D$10:$D$14)*(G2850/100)*(E2850/1000)),0))))),2)</f>
        <v>1.98</v>
      </c>
    </row>
    <row r="2851" spans="1:11" x14ac:dyDescent="0.35">
      <c r="A2851" s="2">
        <v>33979</v>
      </c>
      <c r="B2851" s="76" t="s">
        <v>2227</v>
      </c>
      <c r="C2851" s="76" t="s">
        <v>287</v>
      </c>
      <c r="D2851" s="76" t="s">
        <v>5240</v>
      </c>
      <c r="E2851" s="76">
        <v>4260</v>
      </c>
      <c r="F2851" s="76">
        <v>1</v>
      </c>
      <c r="G2851" s="77">
        <v>7</v>
      </c>
      <c r="H2851" s="76" t="s">
        <v>3325</v>
      </c>
      <c r="I2851" s="77">
        <v>28.49</v>
      </c>
      <c r="J2851" s="2">
        <v>12</v>
      </c>
      <c r="K2851" s="119" cm="1">
        <f t="array" ref="K2851">ROUND(IF(C2851="Beer",SUM(LOOKUP(2,1/(SRP!$B$7:$B$9&lt;=E2851)/(SRP!$C$7:$C$9&gt;=E2851),SRP!$D$7:$D$9)*(G2851/100)*(E2851/1000)),IF(C2851="Spirits",SUM(LOOKUP(2,1/(SRP!$B$2:$B$6&lt;=E2851)/(SRP!$C$2:$C$6&gt;=E2851),SRP!$D$2:$D$6)*(G2851/100)*(E2851/1000)),IF(AND(C2851="Wine",D2851="Fortified Wines"),SUM(LOOKUP(2,1/(SRP!$B$20:$B$23&lt;=E2851)/(SRP!$C$20:$C$23&gt;=E2851),SRP!$D$20:$D$23)*(G2851/100)*(E2851/1000)),IF(C2851="Wine",SUM(LOOKUP(2,1/(SRP!$B$15:$B$19&lt;=E2851)/(SRP!$C$15:$C$19&gt;=E2851),SRP!$D$15:$D$19)*(G2851/100)*(E2851/1000)),IF(C2851="Ready to Drink",SUM(LOOKUP(2,1/(SRP!$B$10:$B$14&lt;=E2851)/(SRP!$C$10:$C$14&gt;=E2851),SRP!$D$10:$D$14)*(G2851/100)*(E2851/1000)),0))))),2)</f>
        <v>20.82</v>
      </c>
    </row>
    <row r="2852" spans="1:11" x14ac:dyDescent="0.35">
      <c r="A2852" s="2">
        <v>33979</v>
      </c>
      <c r="B2852" s="76" t="s">
        <v>2227</v>
      </c>
      <c r="C2852" s="76" t="s">
        <v>287</v>
      </c>
      <c r="D2852" s="76" t="s">
        <v>5240</v>
      </c>
      <c r="E2852" s="76">
        <v>4260</v>
      </c>
      <c r="F2852" s="76">
        <v>1</v>
      </c>
      <c r="G2852" s="77">
        <v>7</v>
      </c>
      <c r="H2852" s="76" t="s">
        <v>3325</v>
      </c>
      <c r="I2852" s="77">
        <v>28.49</v>
      </c>
      <c r="J2852" s="2">
        <v>12</v>
      </c>
      <c r="K2852" s="119" cm="1">
        <f t="array" ref="K2852">ROUND(IF(C2852="Beer",SUM(LOOKUP(2,1/(SRP!$B$7:$B$9&lt;=E2852)/(SRP!$C$7:$C$9&gt;=E2852),SRP!$D$7:$D$9)*(G2852/100)*(E2852/1000)),IF(C2852="Spirits",SUM(LOOKUP(2,1/(SRP!$B$2:$B$6&lt;=E2852)/(SRP!$C$2:$C$6&gt;=E2852),SRP!$D$2:$D$6)*(G2852/100)*(E2852/1000)),IF(AND(C2852="Wine",D2852="Fortified Wines"),SUM(LOOKUP(2,1/(SRP!$B$20:$B$23&lt;=E2852)/(SRP!$C$20:$C$23&gt;=E2852),SRP!$D$20:$D$23)*(G2852/100)*(E2852/1000)),IF(C2852="Wine",SUM(LOOKUP(2,1/(SRP!$B$15:$B$19&lt;=E2852)/(SRP!$C$15:$C$19&gt;=E2852),SRP!$D$15:$D$19)*(G2852/100)*(E2852/1000)),IF(C2852="Ready to Drink",SUM(LOOKUP(2,1/(SRP!$B$10:$B$14&lt;=E2852)/(SRP!$C$10:$C$14&gt;=E2852),SRP!$D$10:$D$14)*(G2852/100)*(E2852/1000)),0))))),2)</f>
        <v>20.82</v>
      </c>
    </row>
    <row r="2853" spans="1:11" x14ac:dyDescent="0.35">
      <c r="A2853" s="2">
        <v>33980</v>
      </c>
      <c r="B2853" s="76" t="s">
        <v>2635</v>
      </c>
      <c r="C2853" s="76" t="s">
        <v>287</v>
      </c>
      <c r="D2853" s="76" t="s">
        <v>5230</v>
      </c>
      <c r="E2853" s="76">
        <v>5940</v>
      </c>
      <c r="F2853" s="76">
        <v>1</v>
      </c>
      <c r="G2853" s="77">
        <v>5</v>
      </c>
      <c r="H2853" s="76" t="s">
        <v>3325</v>
      </c>
      <c r="I2853" s="77">
        <v>44.99</v>
      </c>
      <c r="J2853" s="2">
        <v>18</v>
      </c>
      <c r="K2853" s="119" cm="1">
        <f t="array" ref="K2853">ROUND(IF(C2853="Beer",SUM(LOOKUP(2,1/(SRP!$B$7:$B$9&lt;=E2853)/(SRP!$C$7:$C$9&gt;=E2853),SRP!$D$7:$D$9)*(G2853/100)*(E2853/1000)),IF(C2853="Spirits",SUM(LOOKUP(2,1/(SRP!$B$2:$B$6&lt;=E2853)/(SRP!$C$2:$C$6&gt;=E2853),SRP!$D$2:$D$6)*(G2853/100)*(E2853/1000)),IF(AND(C2853="Wine",D2853="Fortified Wines"),SUM(LOOKUP(2,1/(SRP!$B$20:$B$23&lt;=E2853)/(SRP!$C$20:$C$23&gt;=E2853),SRP!$D$20:$D$23)*(G2853/100)*(E2853/1000)),IF(C2853="Wine",SUM(LOOKUP(2,1/(SRP!$B$15:$B$19&lt;=E2853)/(SRP!$C$15:$C$19&gt;=E2853),SRP!$D$15:$D$19)*(G2853/100)*(E2853/1000)),IF(C2853="Ready to Drink",SUM(LOOKUP(2,1/(SRP!$B$10:$B$14&lt;=E2853)/(SRP!$C$10:$C$14&gt;=E2853),SRP!$D$10:$D$14)*(G2853/100)*(E2853/1000)),0))))),2)</f>
        <v>20.73</v>
      </c>
    </row>
    <row r="2854" spans="1:11" x14ac:dyDescent="0.35">
      <c r="A2854" s="2">
        <v>33980</v>
      </c>
      <c r="B2854" s="76" t="s">
        <v>2635</v>
      </c>
      <c r="C2854" s="76" t="s">
        <v>287</v>
      </c>
      <c r="D2854" s="76" t="s">
        <v>5230</v>
      </c>
      <c r="E2854" s="76">
        <v>5940</v>
      </c>
      <c r="F2854" s="76">
        <v>1</v>
      </c>
      <c r="G2854" s="77">
        <v>5</v>
      </c>
      <c r="H2854" s="76" t="s">
        <v>3325</v>
      </c>
      <c r="I2854" s="77">
        <v>44.99</v>
      </c>
      <c r="J2854" s="2">
        <v>18</v>
      </c>
      <c r="K2854" s="119" cm="1">
        <f t="array" ref="K2854">ROUND(IF(C2854="Beer",SUM(LOOKUP(2,1/(SRP!$B$7:$B$9&lt;=E2854)/(SRP!$C$7:$C$9&gt;=E2854),SRP!$D$7:$D$9)*(G2854/100)*(E2854/1000)),IF(C2854="Spirits",SUM(LOOKUP(2,1/(SRP!$B$2:$B$6&lt;=E2854)/(SRP!$C$2:$C$6&gt;=E2854),SRP!$D$2:$D$6)*(G2854/100)*(E2854/1000)),IF(AND(C2854="Wine",D2854="Fortified Wines"),SUM(LOOKUP(2,1/(SRP!$B$20:$B$23&lt;=E2854)/(SRP!$C$20:$C$23&gt;=E2854),SRP!$D$20:$D$23)*(G2854/100)*(E2854/1000)),IF(C2854="Wine",SUM(LOOKUP(2,1/(SRP!$B$15:$B$19&lt;=E2854)/(SRP!$C$15:$C$19&gt;=E2854),SRP!$D$15:$D$19)*(G2854/100)*(E2854/1000)),IF(C2854="Ready to Drink",SUM(LOOKUP(2,1/(SRP!$B$10:$B$14&lt;=E2854)/(SRP!$C$10:$C$14&gt;=E2854),SRP!$D$10:$D$14)*(G2854/100)*(E2854/1000)),0))))),2)</f>
        <v>20.73</v>
      </c>
    </row>
    <row r="2855" spans="1:11" x14ac:dyDescent="0.35">
      <c r="A2855" s="2">
        <v>33981</v>
      </c>
      <c r="B2855" s="76" t="s">
        <v>2303</v>
      </c>
      <c r="C2855" s="76" t="s">
        <v>287</v>
      </c>
      <c r="D2855" s="76" t="s">
        <v>5240</v>
      </c>
      <c r="E2855" s="76">
        <v>500</v>
      </c>
      <c r="F2855" s="76">
        <v>12</v>
      </c>
      <c r="G2855" s="77">
        <v>6</v>
      </c>
      <c r="H2855" s="76" t="s">
        <v>3380</v>
      </c>
      <c r="I2855" s="77">
        <v>10.5</v>
      </c>
      <c r="J2855" s="2">
        <v>1</v>
      </c>
      <c r="K2855" s="119" cm="1">
        <f t="array" ref="K2855">ROUND(IF(C2855="Beer",SUM(LOOKUP(2,1/(SRP!$B$7:$B$9&lt;=E2855)/(SRP!$C$7:$C$9&gt;=E2855),SRP!$D$7:$D$9)*(G2855/100)*(E2855/1000)),IF(C2855="Spirits",SUM(LOOKUP(2,1/(SRP!$B$2:$B$6&lt;=E2855)/(SRP!$C$2:$C$6&gt;=E2855),SRP!$D$2:$D$6)*(G2855/100)*(E2855/1000)),IF(AND(C2855="Wine",D2855="Fortified Wines"),SUM(LOOKUP(2,1/(SRP!$B$20:$B$23&lt;=E2855)/(SRP!$C$20:$C$23&gt;=E2855),SRP!$D$20:$D$23)*(G2855/100)*(E2855/1000)),IF(C2855="Wine",SUM(LOOKUP(2,1/(SRP!$B$15:$B$19&lt;=E2855)/(SRP!$C$15:$C$19&gt;=E2855),SRP!$D$15:$D$19)*(G2855/100)*(E2855/1000)),IF(C2855="Ready to Drink",SUM(LOOKUP(2,1/(SRP!$B$10:$B$14&lt;=E2855)/(SRP!$C$10:$C$14&gt;=E2855),SRP!$D$10:$D$14)*(G2855/100)*(E2855/1000)),0))))),2)</f>
        <v>2.09</v>
      </c>
    </row>
    <row r="2856" spans="1:11" x14ac:dyDescent="0.35">
      <c r="A2856" s="2">
        <v>33981</v>
      </c>
      <c r="B2856" s="76" t="s">
        <v>2303</v>
      </c>
      <c r="C2856" s="76" t="s">
        <v>287</v>
      </c>
      <c r="D2856" s="76" t="s">
        <v>5240</v>
      </c>
      <c r="E2856" s="76">
        <v>500</v>
      </c>
      <c r="F2856" s="76">
        <v>12</v>
      </c>
      <c r="G2856" s="77">
        <v>6</v>
      </c>
      <c r="H2856" s="76" t="s">
        <v>3380</v>
      </c>
      <c r="I2856" s="77">
        <v>10.5</v>
      </c>
      <c r="J2856" s="2">
        <v>1</v>
      </c>
      <c r="K2856" s="119" cm="1">
        <f t="array" ref="K2856">ROUND(IF(C2856="Beer",SUM(LOOKUP(2,1/(SRP!$B$7:$B$9&lt;=E2856)/(SRP!$C$7:$C$9&gt;=E2856),SRP!$D$7:$D$9)*(G2856/100)*(E2856/1000)),IF(C2856="Spirits",SUM(LOOKUP(2,1/(SRP!$B$2:$B$6&lt;=E2856)/(SRP!$C$2:$C$6&gt;=E2856),SRP!$D$2:$D$6)*(G2856/100)*(E2856/1000)),IF(AND(C2856="Wine",D2856="Fortified Wines"),SUM(LOOKUP(2,1/(SRP!$B$20:$B$23&lt;=E2856)/(SRP!$C$20:$C$23&gt;=E2856),SRP!$D$20:$D$23)*(G2856/100)*(E2856/1000)),IF(C2856="Wine",SUM(LOOKUP(2,1/(SRP!$B$15:$B$19&lt;=E2856)/(SRP!$C$15:$C$19&gt;=E2856),SRP!$D$15:$D$19)*(G2856/100)*(E2856/1000)),IF(C2856="Ready to Drink",SUM(LOOKUP(2,1/(SRP!$B$10:$B$14&lt;=E2856)/(SRP!$C$10:$C$14&gt;=E2856),SRP!$D$10:$D$14)*(G2856/100)*(E2856/1000)),0))))),2)</f>
        <v>2.09</v>
      </c>
    </row>
    <row r="2857" spans="1:11" x14ac:dyDescent="0.35">
      <c r="A2857" s="2">
        <v>34018</v>
      </c>
      <c r="B2857" s="76" t="s">
        <v>4712</v>
      </c>
      <c r="C2857" s="76" t="s">
        <v>5938</v>
      </c>
      <c r="D2857" s="76" t="s">
        <v>5283</v>
      </c>
      <c r="E2857" s="76">
        <v>1750</v>
      </c>
      <c r="F2857" s="76">
        <v>6</v>
      </c>
      <c r="G2857" s="77">
        <v>9.9499999999999993</v>
      </c>
      <c r="H2857" s="76" t="s">
        <v>3289</v>
      </c>
      <c r="I2857" s="77">
        <v>23.49</v>
      </c>
      <c r="J2857" s="2">
        <v>1</v>
      </c>
      <c r="K2857" s="119" cm="1">
        <f t="array" ref="K2857">ROUND(IF(C2857="Beer",SUM(LOOKUP(2,1/(SRP!$B$7:$B$9&lt;=E2857)/(SRP!$C$7:$C$9&gt;=E2857),SRP!$D$7:$D$9)*(G2857/100)*(E2857/1000)),IF(C2857="Spirits",SUM(LOOKUP(2,1/(SRP!$B$2:$B$6&lt;=E2857)/(SRP!$C$2:$C$6&gt;=E2857),SRP!$D$2:$D$6)*(G2857/100)*(E2857/1000)),IF(AND(C2857="Wine",D2857="Fortified Wines"),SUM(LOOKUP(2,1/(SRP!$B$20:$B$23&lt;=E2857)/(SRP!$C$20:$C$23&gt;=E2857),SRP!$D$20:$D$23)*(G2857/100)*(E2857/1000)),IF(C2857="Wine",SUM(LOOKUP(2,1/(SRP!$B$15:$B$19&lt;=E2857)/(SRP!$C$15:$C$19&gt;=E2857),SRP!$D$15:$D$19)*(G2857/100)*(E2857/1000)),IF(C2857="Ready to Drink",SUM(LOOKUP(2,1/(SRP!$B$10:$B$14&lt;=E2857)/(SRP!$C$10:$C$14&gt;=E2857),SRP!$D$10:$D$14)*(G2857/100)*(E2857/1000)),0))))),2)</f>
        <v>12.16</v>
      </c>
    </row>
    <row r="2858" spans="1:11" x14ac:dyDescent="0.35">
      <c r="A2858" s="2">
        <v>34020</v>
      </c>
      <c r="B2858" s="76" t="s">
        <v>1571</v>
      </c>
      <c r="C2858" s="76" t="s">
        <v>5938</v>
      </c>
      <c r="D2858" s="76" t="s">
        <v>5283</v>
      </c>
      <c r="E2858" s="76">
        <v>473</v>
      </c>
      <c r="F2858" s="76">
        <v>24</v>
      </c>
      <c r="G2858" s="77">
        <v>7</v>
      </c>
      <c r="H2858" s="76" t="s">
        <v>3283</v>
      </c>
      <c r="I2858" s="77">
        <v>3.99</v>
      </c>
      <c r="J2858" s="2">
        <v>1</v>
      </c>
      <c r="K2858" s="119" cm="1">
        <f t="array" ref="K2858">ROUND(IF(C2858="Beer",SUM(LOOKUP(2,1/(SRP!$B$7:$B$9&lt;=E2858)/(SRP!$C$7:$C$9&gt;=E2858),SRP!$D$7:$D$9)*(G2858/100)*(E2858/1000)),IF(C2858="Spirits",SUM(LOOKUP(2,1/(SRP!$B$2:$B$6&lt;=E2858)/(SRP!$C$2:$C$6&gt;=E2858),SRP!$D$2:$D$6)*(G2858/100)*(E2858/1000)),IF(AND(C2858="Wine",D2858="Fortified Wines"),SUM(LOOKUP(2,1/(SRP!$B$20:$B$23&lt;=E2858)/(SRP!$C$20:$C$23&gt;=E2858),SRP!$D$20:$D$23)*(G2858/100)*(E2858/1000)),IF(C2858="Wine",SUM(LOOKUP(2,1/(SRP!$B$15:$B$19&lt;=E2858)/(SRP!$C$15:$C$19&gt;=E2858),SRP!$D$15:$D$19)*(G2858/100)*(E2858/1000)),IF(C2858="Ready to Drink",SUM(LOOKUP(2,1/(SRP!$B$10:$B$14&lt;=E2858)/(SRP!$C$10:$C$14&gt;=E2858),SRP!$D$10:$D$14)*(G2858/100)*(E2858/1000)),0))))),2)</f>
        <v>2.4500000000000002</v>
      </c>
    </row>
    <row r="2859" spans="1:11" x14ac:dyDescent="0.35">
      <c r="A2859" s="2">
        <v>34022</v>
      </c>
      <c r="B2859" s="76" t="s">
        <v>3836</v>
      </c>
      <c r="C2859" s="76" t="s">
        <v>287</v>
      </c>
      <c r="D2859" s="76" t="s">
        <v>300</v>
      </c>
      <c r="E2859" s="76">
        <v>4260</v>
      </c>
      <c r="F2859" s="76">
        <v>1</v>
      </c>
      <c r="G2859" s="77">
        <v>5</v>
      </c>
      <c r="H2859" s="76" t="s">
        <v>3330</v>
      </c>
      <c r="I2859" s="77">
        <v>26.49</v>
      </c>
      <c r="J2859" s="2">
        <v>12</v>
      </c>
      <c r="K2859" s="119" cm="1">
        <f t="array" ref="K2859">ROUND(IF(C2859="Beer",SUM(LOOKUP(2,1/(SRP!$B$7:$B$9&lt;=E2859)/(SRP!$C$7:$C$9&gt;=E2859),SRP!$D$7:$D$9)*(G2859/100)*(E2859/1000)),IF(C2859="Spirits",SUM(LOOKUP(2,1/(SRP!$B$2:$B$6&lt;=E2859)/(SRP!$C$2:$C$6&gt;=E2859),SRP!$D$2:$D$6)*(G2859/100)*(E2859/1000)),IF(AND(C2859="Wine",D2859="Fortified Wines"),SUM(LOOKUP(2,1/(SRP!$B$20:$B$23&lt;=E2859)/(SRP!$C$20:$C$23&gt;=E2859),SRP!$D$20:$D$23)*(G2859/100)*(E2859/1000)),IF(C2859="Wine",SUM(LOOKUP(2,1/(SRP!$B$15:$B$19&lt;=E2859)/(SRP!$C$15:$C$19&gt;=E2859),SRP!$D$15:$D$19)*(G2859/100)*(E2859/1000)),IF(C2859="Ready to Drink",SUM(LOOKUP(2,1/(SRP!$B$10:$B$14&lt;=E2859)/(SRP!$C$10:$C$14&gt;=E2859),SRP!$D$10:$D$14)*(G2859/100)*(E2859/1000)),0))))),2)</f>
        <v>14.87</v>
      </c>
    </row>
    <row r="2860" spans="1:11" x14ac:dyDescent="0.35">
      <c r="A2860" s="2">
        <v>34022</v>
      </c>
      <c r="B2860" s="76" t="s">
        <v>3836</v>
      </c>
      <c r="C2860" s="76" t="s">
        <v>287</v>
      </c>
      <c r="D2860" s="76" t="s">
        <v>300</v>
      </c>
      <c r="E2860" s="76">
        <v>4260</v>
      </c>
      <c r="F2860" s="76">
        <v>1</v>
      </c>
      <c r="G2860" s="77">
        <v>5</v>
      </c>
      <c r="H2860" s="76" t="s">
        <v>3330</v>
      </c>
      <c r="I2860" s="77">
        <v>26.49</v>
      </c>
      <c r="J2860" s="2">
        <v>12</v>
      </c>
      <c r="K2860" s="119" cm="1">
        <f t="array" ref="K2860">ROUND(IF(C2860="Beer",SUM(LOOKUP(2,1/(SRP!$B$7:$B$9&lt;=E2860)/(SRP!$C$7:$C$9&gt;=E2860),SRP!$D$7:$D$9)*(G2860/100)*(E2860/1000)),IF(C2860="Spirits",SUM(LOOKUP(2,1/(SRP!$B$2:$B$6&lt;=E2860)/(SRP!$C$2:$C$6&gt;=E2860),SRP!$D$2:$D$6)*(G2860/100)*(E2860/1000)),IF(AND(C2860="Wine",D2860="Fortified Wines"),SUM(LOOKUP(2,1/(SRP!$B$20:$B$23&lt;=E2860)/(SRP!$C$20:$C$23&gt;=E2860),SRP!$D$20:$D$23)*(G2860/100)*(E2860/1000)),IF(C2860="Wine",SUM(LOOKUP(2,1/(SRP!$B$15:$B$19&lt;=E2860)/(SRP!$C$15:$C$19&gt;=E2860),SRP!$D$15:$D$19)*(G2860/100)*(E2860/1000)),IF(C2860="Ready to Drink",SUM(LOOKUP(2,1/(SRP!$B$10:$B$14&lt;=E2860)/(SRP!$C$10:$C$14&gt;=E2860),SRP!$D$10:$D$14)*(G2860/100)*(E2860/1000)),0))))),2)</f>
        <v>14.87</v>
      </c>
    </row>
    <row r="2861" spans="1:11" x14ac:dyDescent="0.35">
      <c r="A2861" s="2">
        <v>34025</v>
      </c>
      <c r="B2861" s="76" t="s">
        <v>1572</v>
      </c>
      <c r="C2861" s="76" t="s">
        <v>287</v>
      </c>
      <c r="D2861" s="76" t="s">
        <v>5266</v>
      </c>
      <c r="E2861" s="76">
        <v>473</v>
      </c>
      <c r="F2861" s="76">
        <v>24</v>
      </c>
      <c r="G2861" s="77">
        <v>4.5</v>
      </c>
      <c r="H2861" s="76" t="s">
        <v>3380</v>
      </c>
      <c r="I2861" s="77">
        <v>3.65</v>
      </c>
      <c r="J2861" s="2">
        <v>1</v>
      </c>
      <c r="K2861" s="119" cm="1">
        <f t="array" ref="K2861">ROUND(IF(C2861="Beer",SUM(LOOKUP(2,1/(SRP!$B$7:$B$9&lt;=E2861)/(SRP!$C$7:$C$9&gt;=E2861),SRP!$D$7:$D$9)*(G2861/100)*(E2861/1000)),IF(C2861="Spirits",SUM(LOOKUP(2,1/(SRP!$B$2:$B$6&lt;=E2861)/(SRP!$C$2:$C$6&gt;=E2861),SRP!$D$2:$D$6)*(G2861/100)*(E2861/1000)),IF(AND(C2861="Wine",D2861="Fortified Wines"),SUM(LOOKUP(2,1/(SRP!$B$20:$B$23&lt;=E2861)/(SRP!$C$20:$C$23&gt;=E2861),SRP!$D$20:$D$23)*(G2861/100)*(E2861/1000)),IF(C2861="Wine",SUM(LOOKUP(2,1/(SRP!$B$15:$B$19&lt;=E2861)/(SRP!$C$15:$C$19&gt;=E2861),SRP!$D$15:$D$19)*(G2861/100)*(E2861/1000)),IF(C2861="Ready to Drink",SUM(LOOKUP(2,1/(SRP!$B$10:$B$14&lt;=E2861)/(SRP!$C$10:$C$14&gt;=E2861),SRP!$D$10:$D$14)*(G2861/100)*(E2861/1000)),0))))),2)</f>
        <v>1.49</v>
      </c>
    </row>
    <row r="2862" spans="1:11" x14ac:dyDescent="0.35">
      <c r="A2862" s="2">
        <v>34025</v>
      </c>
      <c r="B2862" s="76" t="s">
        <v>1572</v>
      </c>
      <c r="C2862" s="76" t="s">
        <v>287</v>
      </c>
      <c r="D2862" s="76" t="s">
        <v>5266</v>
      </c>
      <c r="E2862" s="76">
        <v>473</v>
      </c>
      <c r="F2862" s="76">
        <v>24</v>
      </c>
      <c r="G2862" s="77">
        <v>4.5</v>
      </c>
      <c r="H2862" s="76" t="s">
        <v>3380</v>
      </c>
      <c r="I2862" s="77">
        <v>3.65</v>
      </c>
      <c r="J2862" s="2">
        <v>1</v>
      </c>
      <c r="K2862" s="119" cm="1">
        <f t="array" ref="K2862">ROUND(IF(C2862="Beer",SUM(LOOKUP(2,1/(SRP!$B$7:$B$9&lt;=E2862)/(SRP!$C$7:$C$9&gt;=E2862),SRP!$D$7:$D$9)*(G2862/100)*(E2862/1000)),IF(C2862="Spirits",SUM(LOOKUP(2,1/(SRP!$B$2:$B$6&lt;=E2862)/(SRP!$C$2:$C$6&gt;=E2862),SRP!$D$2:$D$6)*(G2862/100)*(E2862/1000)),IF(AND(C2862="Wine",D2862="Fortified Wines"),SUM(LOOKUP(2,1/(SRP!$B$20:$B$23&lt;=E2862)/(SRP!$C$20:$C$23&gt;=E2862),SRP!$D$20:$D$23)*(G2862/100)*(E2862/1000)),IF(C2862="Wine",SUM(LOOKUP(2,1/(SRP!$B$15:$B$19&lt;=E2862)/(SRP!$C$15:$C$19&gt;=E2862),SRP!$D$15:$D$19)*(G2862/100)*(E2862/1000)),IF(C2862="Ready to Drink",SUM(LOOKUP(2,1/(SRP!$B$10:$B$14&lt;=E2862)/(SRP!$C$10:$C$14&gt;=E2862),SRP!$D$10:$D$14)*(G2862/100)*(E2862/1000)),0))))),2)</f>
        <v>1.49</v>
      </c>
    </row>
    <row r="2863" spans="1:11" x14ac:dyDescent="0.35">
      <c r="A2863" s="2">
        <v>34030</v>
      </c>
      <c r="B2863" s="76" t="s">
        <v>1573</v>
      </c>
      <c r="C2863" s="76" t="s">
        <v>286</v>
      </c>
      <c r="D2863" s="76" t="s">
        <v>5244</v>
      </c>
      <c r="E2863" s="76">
        <v>750</v>
      </c>
      <c r="F2863" s="76">
        <v>12</v>
      </c>
      <c r="G2863" s="77">
        <v>13</v>
      </c>
      <c r="H2863" s="76" t="s">
        <v>3294</v>
      </c>
      <c r="I2863" s="77">
        <v>27.99</v>
      </c>
      <c r="J2863" s="2">
        <v>1</v>
      </c>
      <c r="K2863" s="119" cm="1">
        <f t="array" ref="K2863">ROUND(IF(C2863="Beer",SUM(LOOKUP(2,1/(SRP!$B$7:$B$9&lt;=E2863)/(SRP!$C$7:$C$9&gt;=E2863),SRP!$D$7:$D$9)*(G2863/100)*(E2863/1000)),IF(C2863="Spirits",SUM(LOOKUP(2,1/(SRP!$B$2:$B$6&lt;=E2863)/(SRP!$C$2:$C$6&gt;=E2863),SRP!$D$2:$D$6)*(G2863/100)*(E2863/1000)),IF(AND(C2863="Wine",D2863="Fortified Wines"),SUM(LOOKUP(2,1/(SRP!$B$20:$B$23&lt;=E2863)/(SRP!$C$20:$C$23&gt;=E2863),SRP!$D$20:$D$23)*(G2863/100)*(E2863/1000)),IF(C2863="Wine",SUM(LOOKUP(2,1/(SRP!$B$15:$B$19&lt;=E2863)/(SRP!$C$15:$C$19&gt;=E2863),SRP!$D$15:$D$19)*(G2863/100)*(E2863/1000)),IF(C2863="Ready to Drink",SUM(LOOKUP(2,1/(SRP!$B$10:$B$14&lt;=E2863)/(SRP!$C$10:$C$14&gt;=E2863),SRP!$D$10:$D$14)*(G2863/100)*(E2863/1000)),0))))),2)</f>
        <v>6.81</v>
      </c>
    </row>
    <row r="2864" spans="1:11" x14ac:dyDescent="0.35">
      <c r="A2864" s="2">
        <v>34032</v>
      </c>
      <c r="B2864" s="76" t="s">
        <v>1574</v>
      </c>
      <c r="C2864" s="76" t="s">
        <v>287</v>
      </c>
      <c r="D2864" s="76" t="s">
        <v>5230</v>
      </c>
      <c r="E2864" s="76">
        <v>473</v>
      </c>
      <c r="F2864" s="76">
        <v>24</v>
      </c>
      <c r="G2864" s="77">
        <v>5.5</v>
      </c>
      <c r="H2864" s="76" t="s">
        <v>3382</v>
      </c>
      <c r="I2864" s="77">
        <v>4.3</v>
      </c>
      <c r="J2864" s="2">
        <v>1</v>
      </c>
      <c r="K2864" s="119" cm="1">
        <f t="array" ref="K2864">ROUND(IF(C2864="Beer",SUM(LOOKUP(2,1/(SRP!$B$7:$B$9&lt;=E2864)/(SRP!$C$7:$C$9&gt;=E2864),SRP!$D$7:$D$9)*(G2864/100)*(E2864/1000)),IF(C2864="Spirits",SUM(LOOKUP(2,1/(SRP!$B$2:$B$6&lt;=E2864)/(SRP!$C$2:$C$6&gt;=E2864),SRP!$D$2:$D$6)*(G2864/100)*(E2864/1000)),IF(AND(C2864="Wine",D2864="Fortified Wines"),SUM(LOOKUP(2,1/(SRP!$B$20:$B$23&lt;=E2864)/(SRP!$C$20:$C$23&gt;=E2864),SRP!$D$20:$D$23)*(G2864/100)*(E2864/1000)),IF(C2864="Wine",SUM(LOOKUP(2,1/(SRP!$B$15:$B$19&lt;=E2864)/(SRP!$C$15:$C$19&gt;=E2864),SRP!$D$15:$D$19)*(G2864/100)*(E2864/1000)),IF(C2864="Ready to Drink",SUM(LOOKUP(2,1/(SRP!$B$10:$B$14&lt;=E2864)/(SRP!$C$10:$C$14&gt;=E2864),SRP!$D$10:$D$14)*(G2864/100)*(E2864/1000)),0))))),2)</f>
        <v>1.82</v>
      </c>
    </row>
    <row r="2865" spans="1:11" x14ac:dyDescent="0.35">
      <c r="A2865" s="2">
        <v>34032</v>
      </c>
      <c r="B2865" s="76" t="s">
        <v>1574</v>
      </c>
      <c r="C2865" s="76" t="s">
        <v>287</v>
      </c>
      <c r="D2865" s="76" t="s">
        <v>5230</v>
      </c>
      <c r="E2865" s="76">
        <v>473</v>
      </c>
      <c r="F2865" s="76">
        <v>24</v>
      </c>
      <c r="G2865" s="77">
        <v>5.5</v>
      </c>
      <c r="H2865" s="76" t="s">
        <v>3382</v>
      </c>
      <c r="I2865" s="77">
        <v>4.3</v>
      </c>
      <c r="J2865" s="2">
        <v>1</v>
      </c>
      <c r="K2865" s="119" cm="1">
        <f t="array" ref="K2865">ROUND(IF(C2865="Beer",SUM(LOOKUP(2,1/(SRP!$B$7:$B$9&lt;=E2865)/(SRP!$C$7:$C$9&gt;=E2865),SRP!$D$7:$D$9)*(G2865/100)*(E2865/1000)),IF(C2865="Spirits",SUM(LOOKUP(2,1/(SRP!$B$2:$B$6&lt;=E2865)/(SRP!$C$2:$C$6&gt;=E2865),SRP!$D$2:$D$6)*(G2865/100)*(E2865/1000)),IF(AND(C2865="Wine",D2865="Fortified Wines"),SUM(LOOKUP(2,1/(SRP!$B$20:$B$23&lt;=E2865)/(SRP!$C$20:$C$23&gt;=E2865),SRP!$D$20:$D$23)*(G2865/100)*(E2865/1000)),IF(C2865="Wine",SUM(LOOKUP(2,1/(SRP!$B$15:$B$19&lt;=E2865)/(SRP!$C$15:$C$19&gt;=E2865),SRP!$D$15:$D$19)*(G2865/100)*(E2865/1000)),IF(C2865="Ready to Drink",SUM(LOOKUP(2,1/(SRP!$B$10:$B$14&lt;=E2865)/(SRP!$C$10:$C$14&gt;=E2865),SRP!$D$10:$D$14)*(G2865/100)*(E2865/1000)),0))))),2)</f>
        <v>1.82</v>
      </c>
    </row>
    <row r="2866" spans="1:11" x14ac:dyDescent="0.35">
      <c r="A2866" s="2">
        <v>34033</v>
      </c>
      <c r="B2866" s="76" t="s">
        <v>3067</v>
      </c>
      <c r="C2866" s="76" t="s">
        <v>285</v>
      </c>
      <c r="D2866" s="76" t="s">
        <v>5316</v>
      </c>
      <c r="E2866" s="76">
        <v>500</v>
      </c>
      <c r="F2866" s="76">
        <v>6</v>
      </c>
      <c r="G2866" s="77">
        <v>15</v>
      </c>
      <c r="H2866" s="76" t="s">
        <v>3294</v>
      </c>
      <c r="I2866" s="77">
        <v>29.99</v>
      </c>
      <c r="J2866" s="2">
        <v>1</v>
      </c>
      <c r="K2866" s="119" cm="1">
        <f t="array" ref="K2866">ROUND(IF(C2866="Beer",SUM(LOOKUP(2,1/(SRP!$B$7:$B$9&lt;=E2866)/(SRP!$C$7:$C$9&gt;=E2866),SRP!$D$7:$D$9)*(G2866/100)*(E2866/1000)),IF(C2866="Spirits",SUM(LOOKUP(2,1/(SRP!$B$2:$B$6&lt;=E2866)/(SRP!$C$2:$C$6&gt;=E2866),SRP!$D$2:$D$6)*(G2866/100)*(E2866/1000)),IF(AND(C2866="Wine",D2866="Fortified Wines"),SUM(LOOKUP(2,1/(SRP!$B$20:$B$23&lt;=E2866)/(SRP!$C$20:$C$23&gt;=E2866),SRP!$D$20:$D$23)*(G2866/100)*(E2866/1000)),IF(C2866="Wine",SUM(LOOKUP(2,1/(SRP!$B$15:$B$19&lt;=E2866)/(SRP!$C$15:$C$19&gt;=E2866),SRP!$D$15:$D$19)*(G2866/100)*(E2866/1000)),IF(C2866="Ready to Drink",SUM(LOOKUP(2,1/(SRP!$B$10:$B$14&lt;=E2866)/(SRP!$C$10:$C$14&gt;=E2866),SRP!$D$10:$D$14)*(G2866/100)*(E2866/1000)),0))))),2)</f>
        <v>5.55</v>
      </c>
    </row>
    <row r="2867" spans="1:11" x14ac:dyDescent="0.35">
      <c r="A2867" s="2">
        <v>34034</v>
      </c>
      <c r="B2867" s="76" t="s">
        <v>394</v>
      </c>
      <c r="C2867" s="76" t="s">
        <v>285</v>
      </c>
      <c r="D2867" s="76" t="s">
        <v>5274</v>
      </c>
      <c r="E2867" s="76">
        <v>200</v>
      </c>
      <c r="F2867" s="76">
        <v>12</v>
      </c>
      <c r="G2867" s="77">
        <v>40</v>
      </c>
      <c r="H2867" s="76" t="s">
        <v>3283</v>
      </c>
      <c r="I2867" s="77">
        <v>27.49</v>
      </c>
      <c r="J2867" s="2">
        <v>1</v>
      </c>
      <c r="K2867" s="119" cm="1">
        <f t="array" ref="K2867">ROUND(IF(C2867="Beer",SUM(LOOKUP(2,1/(SRP!$B$7:$B$9&lt;=E2867)/(SRP!$C$7:$C$9&gt;=E2867),SRP!$D$7:$D$9)*(G2867/100)*(E2867/1000)),IF(C2867="Spirits",SUM(LOOKUP(2,1/(SRP!$B$2:$B$6&lt;=E2867)/(SRP!$C$2:$C$6&gt;=E2867),SRP!$D$2:$D$6)*(G2867/100)*(E2867/1000)),IF(AND(C2867="Wine",D2867="Fortified Wines"),SUM(LOOKUP(2,1/(SRP!$B$20:$B$23&lt;=E2867)/(SRP!$C$20:$C$23&gt;=E2867),SRP!$D$20:$D$23)*(G2867/100)*(E2867/1000)),IF(C2867="Wine",SUM(LOOKUP(2,1/(SRP!$B$15:$B$19&lt;=E2867)/(SRP!$C$15:$C$19&gt;=E2867),SRP!$D$15:$D$19)*(G2867/100)*(E2867/1000)),IF(C2867="Ready to Drink",SUM(LOOKUP(2,1/(SRP!$B$10:$B$14&lt;=E2867)/(SRP!$C$10:$C$14&gt;=E2867),SRP!$D$10:$D$14)*(G2867/100)*(E2867/1000)),0))))),2)</f>
        <v>7.61</v>
      </c>
    </row>
    <row r="2868" spans="1:11" x14ac:dyDescent="0.35">
      <c r="A2868" s="2">
        <v>34044</v>
      </c>
      <c r="B2868" s="76" t="s">
        <v>1575</v>
      </c>
      <c r="C2868" s="76" t="s">
        <v>285</v>
      </c>
      <c r="D2868" s="76" t="s">
        <v>5231</v>
      </c>
      <c r="E2868" s="76">
        <v>750</v>
      </c>
      <c r="F2868" s="76">
        <v>12</v>
      </c>
      <c r="G2868" s="77">
        <v>40</v>
      </c>
      <c r="H2868" s="76" t="s">
        <v>6869</v>
      </c>
      <c r="I2868" s="77">
        <v>51.99</v>
      </c>
      <c r="J2868" s="2">
        <v>1</v>
      </c>
      <c r="K2868" s="119" cm="1">
        <f t="array" ref="K2868">ROUND(IF(C2868="Beer",SUM(LOOKUP(2,1/(SRP!$B$7:$B$9&lt;=E2868)/(SRP!$C$7:$C$9&gt;=E2868),SRP!$D$7:$D$9)*(G2868/100)*(E2868/1000)),IF(C2868="Spirits",SUM(LOOKUP(2,1/(SRP!$B$2:$B$6&lt;=E2868)/(SRP!$C$2:$C$6&gt;=E2868),SRP!$D$2:$D$6)*(G2868/100)*(E2868/1000)),IF(AND(C2868="Wine",D2868="Fortified Wines"),SUM(LOOKUP(2,1/(SRP!$B$20:$B$23&lt;=E2868)/(SRP!$C$20:$C$23&gt;=E2868),SRP!$D$20:$D$23)*(G2868/100)*(E2868/1000)),IF(C2868="Wine",SUM(LOOKUP(2,1/(SRP!$B$15:$B$19&lt;=E2868)/(SRP!$C$15:$C$19&gt;=E2868),SRP!$D$15:$D$19)*(G2868/100)*(E2868/1000)),IF(C2868="Ready to Drink",SUM(LOOKUP(2,1/(SRP!$B$10:$B$14&lt;=E2868)/(SRP!$C$10:$C$14&gt;=E2868),SRP!$D$10:$D$14)*(G2868/100)*(E2868/1000)),0))))),2)</f>
        <v>20.94</v>
      </c>
    </row>
    <row r="2869" spans="1:11" x14ac:dyDescent="0.35">
      <c r="A2869" s="2">
        <v>34062</v>
      </c>
      <c r="B2869" s="76" t="s">
        <v>1576</v>
      </c>
      <c r="C2869" s="76" t="s">
        <v>287</v>
      </c>
      <c r="D2869" s="76" t="s">
        <v>5271</v>
      </c>
      <c r="E2869" s="76">
        <v>2130</v>
      </c>
      <c r="F2869" s="76">
        <v>4</v>
      </c>
      <c r="G2869" s="77">
        <v>3.8</v>
      </c>
      <c r="H2869" s="76" t="s">
        <v>3324</v>
      </c>
      <c r="I2869" s="77">
        <v>13.49</v>
      </c>
      <c r="J2869" s="2">
        <v>6</v>
      </c>
      <c r="K2869" s="119" cm="1">
        <f t="array" ref="K2869">ROUND(IF(C2869="Beer",SUM(LOOKUP(2,1/(SRP!$B$7:$B$9&lt;=E2869)/(SRP!$C$7:$C$9&gt;=E2869),SRP!$D$7:$D$9)*(G2869/100)*(E2869/1000)),IF(C2869="Spirits",SUM(LOOKUP(2,1/(SRP!$B$2:$B$6&lt;=E2869)/(SRP!$C$2:$C$6&gt;=E2869),SRP!$D$2:$D$6)*(G2869/100)*(E2869/1000)),IF(AND(C2869="Wine",D2869="Fortified Wines"),SUM(LOOKUP(2,1/(SRP!$B$20:$B$23&lt;=E2869)/(SRP!$C$20:$C$23&gt;=E2869),SRP!$D$20:$D$23)*(G2869/100)*(E2869/1000)),IF(C2869="Wine",SUM(LOOKUP(2,1/(SRP!$B$15:$B$19&lt;=E2869)/(SRP!$C$15:$C$19&gt;=E2869),SRP!$D$15:$D$19)*(G2869/100)*(E2869/1000)),IF(C2869="Ready to Drink",SUM(LOOKUP(2,1/(SRP!$B$10:$B$14&lt;=E2869)/(SRP!$C$10:$C$14&gt;=E2869),SRP!$D$10:$D$14)*(G2869/100)*(E2869/1000)),0))))),2)</f>
        <v>5.65</v>
      </c>
    </row>
    <row r="2870" spans="1:11" x14ac:dyDescent="0.35">
      <c r="A2870" s="2">
        <v>34062</v>
      </c>
      <c r="B2870" s="76" t="s">
        <v>1576</v>
      </c>
      <c r="C2870" s="76" t="s">
        <v>287</v>
      </c>
      <c r="D2870" s="76" t="s">
        <v>5271</v>
      </c>
      <c r="E2870" s="76">
        <v>2130</v>
      </c>
      <c r="F2870" s="76">
        <v>4</v>
      </c>
      <c r="G2870" s="77">
        <v>3.8</v>
      </c>
      <c r="H2870" s="76" t="s">
        <v>3324</v>
      </c>
      <c r="I2870" s="77">
        <v>13.49</v>
      </c>
      <c r="J2870" s="2">
        <v>6</v>
      </c>
      <c r="K2870" s="119" cm="1">
        <f t="array" ref="K2870">ROUND(IF(C2870="Beer",SUM(LOOKUP(2,1/(SRP!$B$7:$B$9&lt;=E2870)/(SRP!$C$7:$C$9&gt;=E2870),SRP!$D$7:$D$9)*(G2870/100)*(E2870/1000)),IF(C2870="Spirits",SUM(LOOKUP(2,1/(SRP!$B$2:$B$6&lt;=E2870)/(SRP!$C$2:$C$6&gt;=E2870),SRP!$D$2:$D$6)*(G2870/100)*(E2870/1000)),IF(AND(C2870="Wine",D2870="Fortified Wines"),SUM(LOOKUP(2,1/(SRP!$B$20:$B$23&lt;=E2870)/(SRP!$C$20:$C$23&gt;=E2870),SRP!$D$20:$D$23)*(G2870/100)*(E2870/1000)),IF(C2870="Wine",SUM(LOOKUP(2,1/(SRP!$B$15:$B$19&lt;=E2870)/(SRP!$C$15:$C$19&gt;=E2870),SRP!$D$15:$D$19)*(G2870/100)*(E2870/1000)),IF(C2870="Ready to Drink",SUM(LOOKUP(2,1/(SRP!$B$10:$B$14&lt;=E2870)/(SRP!$C$10:$C$14&gt;=E2870),SRP!$D$10:$D$14)*(G2870/100)*(E2870/1000)),0))))),2)</f>
        <v>5.65</v>
      </c>
    </row>
    <row r="2871" spans="1:11" x14ac:dyDescent="0.35">
      <c r="A2871" s="2">
        <v>34064</v>
      </c>
      <c r="B2871" s="76" t="s">
        <v>1577</v>
      </c>
      <c r="C2871" s="76" t="s">
        <v>287</v>
      </c>
      <c r="D2871" s="76" t="s">
        <v>5240</v>
      </c>
      <c r="E2871" s="76">
        <v>473</v>
      </c>
      <c r="F2871" s="76">
        <v>24</v>
      </c>
      <c r="G2871" s="77">
        <v>7</v>
      </c>
      <c r="H2871" s="76" t="s">
        <v>3355</v>
      </c>
      <c r="I2871" s="77">
        <v>5.79</v>
      </c>
      <c r="J2871" s="2">
        <v>1</v>
      </c>
      <c r="K2871" s="119" cm="1">
        <f t="array" ref="K2871">ROUND(IF(C2871="Beer",SUM(LOOKUP(2,1/(SRP!$B$7:$B$9&lt;=E2871)/(SRP!$C$7:$C$9&gt;=E2871),SRP!$D$7:$D$9)*(G2871/100)*(E2871/1000)),IF(C2871="Spirits",SUM(LOOKUP(2,1/(SRP!$B$2:$B$6&lt;=E2871)/(SRP!$C$2:$C$6&gt;=E2871),SRP!$D$2:$D$6)*(G2871/100)*(E2871/1000)),IF(AND(C2871="Wine",D2871="Fortified Wines"),SUM(LOOKUP(2,1/(SRP!$B$20:$B$23&lt;=E2871)/(SRP!$C$20:$C$23&gt;=E2871),SRP!$D$20:$D$23)*(G2871/100)*(E2871/1000)),IF(C2871="Wine",SUM(LOOKUP(2,1/(SRP!$B$15:$B$19&lt;=E2871)/(SRP!$C$15:$C$19&gt;=E2871),SRP!$D$15:$D$19)*(G2871/100)*(E2871/1000)),IF(C2871="Ready to Drink",SUM(LOOKUP(2,1/(SRP!$B$10:$B$14&lt;=E2871)/(SRP!$C$10:$C$14&gt;=E2871),SRP!$D$10:$D$14)*(G2871/100)*(E2871/1000)),0))))),2)</f>
        <v>2.31</v>
      </c>
    </row>
    <row r="2872" spans="1:11" x14ac:dyDescent="0.35">
      <c r="A2872" s="2">
        <v>34064</v>
      </c>
      <c r="B2872" s="76" t="s">
        <v>1577</v>
      </c>
      <c r="C2872" s="76" t="s">
        <v>287</v>
      </c>
      <c r="D2872" s="76" t="s">
        <v>5240</v>
      </c>
      <c r="E2872" s="76">
        <v>473</v>
      </c>
      <c r="F2872" s="76">
        <v>24</v>
      </c>
      <c r="G2872" s="77">
        <v>7</v>
      </c>
      <c r="H2872" s="76" t="s">
        <v>3355</v>
      </c>
      <c r="I2872" s="77">
        <v>5.79</v>
      </c>
      <c r="J2872" s="2">
        <v>1</v>
      </c>
      <c r="K2872" s="119" cm="1">
        <f t="array" ref="K2872">ROUND(IF(C2872="Beer",SUM(LOOKUP(2,1/(SRP!$B$7:$B$9&lt;=E2872)/(SRP!$C$7:$C$9&gt;=E2872),SRP!$D$7:$D$9)*(G2872/100)*(E2872/1000)),IF(C2872="Spirits",SUM(LOOKUP(2,1/(SRP!$B$2:$B$6&lt;=E2872)/(SRP!$C$2:$C$6&gt;=E2872),SRP!$D$2:$D$6)*(G2872/100)*(E2872/1000)),IF(AND(C2872="Wine",D2872="Fortified Wines"),SUM(LOOKUP(2,1/(SRP!$B$20:$B$23&lt;=E2872)/(SRP!$C$20:$C$23&gt;=E2872),SRP!$D$20:$D$23)*(G2872/100)*(E2872/1000)),IF(C2872="Wine",SUM(LOOKUP(2,1/(SRP!$B$15:$B$19&lt;=E2872)/(SRP!$C$15:$C$19&gt;=E2872),SRP!$D$15:$D$19)*(G2872/100)*(E2872/1000)),IF(C2872="Ready to Drink",SUM(LOOKUP(2,1/(SRP!$B$10:$B$14&lt;=E2872)/(SRP!$C$10:$C$14&gt;=E2872),SRP!$D$10:$D$14)*(G2872/100)*(E2872/1000)),0))))),2)</f>
        <v>2.31</v>
      </c>
    </row>
    <row r="2873" spans="1:11" x14ac:dyDescent="0.35">
      <c r="A2873" s="2">
        <v>34067</v>
      </c>
      <c r="B2873" s="76" t="s">
        <v>1578</v>
      </c>
      <c r="C2873" s="76" t="s">
        <v>287</v>
      </c>
      <c r="D2873" s="76" t="s">
        <v>5240</v>
      </c>
      <c r="E2873" s="76">
        <v>473</v>
      </c>
      <c r="F2873" s="76">
        <v>24</v>
      </c>
      <c r="G2873" s="77">
        <v>8.1999999999999993</v>
      </c>
      <c r="H2873" s="76" t="s">
        <v>3355</v>
      </c>
      <c r="I2873" s="77">
        <v>5.85</v>
      </c>
      <c r="J2873" s="2">
        <v>1</v>
      </c>
      <c r="K2873" s="119" cm="1">
        <f t="array" ref="K2873">ROUND(IF(C2873="Beer",SUM(LOOKUP(2,1/(SRP!$B$7:$B$9&lt;=E2873)/(SRP!$C$7:$C$9&gt;=E2873),SRP!$D$7:$D$9)*(G2873/100)*(E2873/1000)),IF(C2873="Spirits",SUM(LOOKUP(2,1/(SRP!$B$2:$B$6&lt;=E2873)/(SRP!$C$2:$C$6&gt;=E2873),SRP!$D$2:$D$6)*(G2873/100)*(E2873/1000)),IF(AND(C2873="Wine",D2873="Fortified Wines"),SUM(LOOKUP(2,1/(SRP!$B$20:$B$23&lt;=E2873)/(SRP!$C$20:$C$23&gt;=E2873),SRP!$D$20:$D$23)*(G2873/100)*(E2873/1000)),IF(C2873="Wine",SUM(LOOKUP(2,1/(SRP!$B$15:$B$19&lt;=E2873)/(SRP!$C$15:$C$19&gt;=E2873),SRP!$D$15:$D$19)*(G2873/100)*(E2873/1000)),IF(C2873="Ready to Drink",SUM(LOOKUP(2,1/(SRP!$B$10:$B$14&lt;=E2873)/(SRP!$C$10:$C$14&gt;=E2873),SRP!$D$10:$D$14)*(G2873/100)*(E2873/1000)),0))))),2)</f>
        <v>2.71</v>
      </c>
    </row>
    <row r="2874" spans="1:11" x14ac:dyDescent="0.35">
      <c r="A2874" s="2">
        <v>34067</v>
      </c>
      <c r="B2874" s="76" t="s">
        <v>1578</v>
      </c>
      <c r="C2874" s="76" t="s">
        <v>287</v>
      </c>
      <c r="D2874" s="76" t="s">
        <v>5240</v>
      </c>
      <c r="E2874" s="76">
        <v>473</v>
      </c>
      <c r="F2874" s="76">
        <v>24</v>
      </c>
      <c r="G2874" s="77">
        <v>8.1999999999999993</v>
      </c>
      <c r="H2874" s="76" t="s">
        <v>3355</v>
      </c>
      <c r="I2874" s="77">
        <v>5.85</v>
      </c>
      <c r="J2874" s="2">
        <v>1</v>
      </c>
      <c r="K2874" s="119" cm="1">
        <f t="array" ref="K2874">ROUND(IF(C2874="Beer",SUM(LOOKUP(2,1/(SRP!$B$7:$B$9&lt;=E2874)/(SRP!$C$7:$C$9&gt;=E2874),SRP!$D$7:$D$9)*(G2874/100)*(E2874/1000)),IF(C2874="Spirits",SUM(LOOKUP(2,1/(SRP!$B$2:$B$6&lt;=E2874)/(SRP!$C$2:$C$6&gt;=E2874),SRP!$D$2:$D$6)*(G2874/100)*(E2874/1000)),IF(AND(C2874="Wine",D2874="Fortified Wines"),SUM(LOOKUP(2,1/(SRP!$B$20:$B$23&lt;=E2874)/(SRP!$C$20:$C$23&gt;=E2874),SRP!$D$20:$D$23)*(G2874/100)*(E2874/1000)),IF(C2874="Wine",SUM(LOOKUP(2,1/(SRP!$B$15:$B$19&lt;=E2874)/(SRP!$C$15:$C$19&gt;=E2874),SRP!$D$15:$D$19)*(G2874/100)*(E2874/1000)),IF(C2874="Ready to Drink",SUM(LOOKUP(2,1/(SRP!$B$10:$B$14&lt;=E2874)/(SRP!$C$10:$C$14&gt;=E2874),SRP!$D$10:$D$14)*(G2874/100)*(E2874/1000)),0))))),2)</f>
        <v>2.71</v>
      </c>
    </row>
    <row r="2875" spans="1:11" x14ac:dyDescent="0.35">
      <c r="A2875" s="2">
        <v>34068</v>
      </c>
      <c r="B2875" s="76" t="s">
        <v>1579</v>
      </c>
      <c r="C2875" s="76" t="s">
        <v>287</v>
      </c>
      <c r="D2875" s="76" t="s">
        <v>5271</v>
      </c>
      <c r="E2875" s="76">
        <v>5325</v>
      </c>
      <c r="F2875" s="76">
        <v>1</v>
      </c>
      <c r="G2875" s="77">
        <v>3.8</v>
      </c>
      <c r="H2875" s="76" t="s">
        <v>3324</v>
      </c>
      <c r="I2875" s="77">
        <v>32.49</v>
      </c>
      <c r="J2875" s="2">
        <v>15</v>
      </c>
      <c r="K2875" s="119" cm="1">
        <f t="array" ref="K2875">ROUND(IF(C2875="Beer",SUM(LOOKUP(2,1/(SRP!$B$7:$B$9&lt;=E2875)/(SRP!$C$7:$C$9&gt;=E2875),SRP!$D$7:$D$9)*(G2875/100)*(E2875/1000)),IF(C2875="Spirits",SUM(LOOKUP(2,1/(SRP!$B$2:$B$6&lt;=E2875)/(SRP!$C$2:$C$6&gt;=E2875),SRP!$D$2:$D$6)*(G2875/100)*(E2875/1000)),IF(AND(C2875="Wine",D2875="Fortified Wines"),SUM(LOOKUP(2,1/(SRP!$B$20:$B$23&lt;=E2875)/(SRP!$C$20:$C$23&gt;=E2875),SRP!$D$20:$D$23)*(G2875/100)*(E2875/1000)),IF(C2875="Wine",SUM(LOOKUP(2,1/(SRP!$B$15:$B$19&lt;=E2875)/(SRP!$C$15:$C$19&gt;=E2875),SRP!$D$15:$D$19)*(G2875/100)*(E2875/1000)),IF(C2875="Ready to Drink",SUM(LOOKUP(2,1/(SRP!$B$10:$B$14&lt;=E2875)/(SRP!$C$10:$C$14&gt;=E2875),SRP!$D$10:$D$14)*(G2875/100)*(E2875/1000)),0))))),2)</f>
        <v>14.13</v>
      </c>
    </row>
    <row r="2876" spans="1:11" x14ac:dyDescent="0.35">
      <c r="A2876" s="2">
        <v>34068</v>
      </c>
      <c r="B2876" s="76" t="s">
        <v>1579</v>
      </c>
      <c r="C2876" s="76" t="s">
        <v>287</v>
      </c>
      <c r="D2876" s="76" t="s">
        <v>5271</v>
      </c>
      <c r="E2876" s="76">
        <v>5325</v>
      </c>
      <c r="F2876" s="76">
        <v>1</v>
      </c>
      <c r="G2876" s="77">
        <v>3.8</v>
      </c>
      <c r="H2876" s="76" t="s">
        <v>3324</v>
      </c>
      <c r="I2876" s="77">
        <v>32.49</v>
      </c>
      <c r="J2876" s="2">
        <v>15</v>
      </c>
      <c r="K2876" s="119" cm="1">
        <f t="array" ref="K2876">ROUND(IF(C2876="Beer",SUM(LOOKUP(2,1/(SRP!$B$7:$B$9&lt;=E2876)/(SRP!$C$7:$C$9&gt;=E2876),SRP!$D$7:$D$9)*(G2876/100)*(E2876/1000)),IF(C2876="Spirits",SUM(LOOKUP(2,1/(SRP!$B$2:$B$6&lt;=E2876)/(SRP!$C$2:$C$6&gt;=E2876),SRP!$D$2:$D$6)*(G2876/100)*(E2876/1000)),IF(AND(C2876="Wine",D2876="Fortified Wines"),SUM(LOOKUP(2,1/(SRP!$B$20:$B$23&lt;=E2876)/(SRP!$C$20:$C$23&gt;=E2876),SRP!$D$20:$D$23)*(G2876/100)*(E2876/1000)),IF(C2876="Wine",SUM(LOOKUP(2,1/(SRP!$B$15:$B$19&lt;=E2876)/(SRP!$C$15:$C$19&gt;=E2876),SRP!$D$15:$D$19)*(G2876/100)*(E2876/1000)),IF(C2876="Ready to Drink",SUM(LOOKUP(2,1/(SRP!$B$10:$B$14&lt;=E2876)/(SRP!$C$10:$C$14&gt;=E2876),SRP!$D$10:$D$14)*(G2876/100)*(E2876/1000)),0))))),2)</f>
        <v>14.13</v>
      </c>
    </row>
    <row r="2877" spans="1:11" x14ac:dyDescent="0.35">
      <c r="A2877" s="2">
        <v>34069</v>
      </c>
      <c r="B2877" s="76" t="s">
        <v>1580</v>
      </c>
      <c r="C2877" s="76" t="s">
        <v>287</v>
      </c>
      <c r="D2877" s="76" t="s">
        <v>5271</v>
      </c>
      <c r="E2877" s="76">
        <v>473</v>
      </c>
      <c r="F2877" s="76">
        <v>24</v>
      </c>
      <c r="G2877" s="77">
        <v>3.8</v>
      </c>
      <c r="H2877" s="76" t="s">
        <v>3324</v>
      </c>
      <c r="I2877" s="77">
        <v>3.59</v>
      </c>
      <c r="J2877" s="2">
        <v>1</v>
      </c>
      <c r="K2877" s="119" cm="1">
        <f t="array" ref="K2877">ROUND(IF(C2877="Beer",SUM(LOOKUP(2,1/(SRP!$B$7:$B$9&lt;=E2877)/(SRP!$C$7:$C$9&gt;=E2877),SRP!$D$7:$D$9)*(G2877/100)*(E2877/1000)),IF(C2877="Spirits",SUM(LOOKUP(2,1/(SRP!$B$2:$B$6&lt;=E2877)/(SRP!$C$2:$C$6&gt;=E2877),SRP!$D$2:$D$6)*(G2877/100)*(E2877/1000)),IF(AND(C2877="Wine",D2877="Fortified Wines"),SUM(LOOKUP(2,1/(SRP!$B$20:$B$23&lt;=E2877)/(SRP!$C$20:$C$23&gt;=E2877),SRP!$D$20:$D$23)*(G2877/100)*(E2877/1000)),IF(C2877="Wine",SUM(LOOKUP(2,1/(SRP!$B$15:$B$19&lt;=E2877)/(SRP!$C$15:$C$19&gt;=E2877),SRP!$D$15:$D$19)*(G2877/100)*(E2877/1000)),IF(C2877="Ready to Drink",SUM(LOOKUP(2,1/(SRP!$B$10:$B$14&lt;=E2877)/(SRP!$C$10:$C$14&gt;=E2877),SRP!$D$10:$D$14)*(G2877/100)*(E2877/1000)),0))))),2)</f>
        <v>1.25</v>
      </c>
    </row>
    <row r="2878" spans="1:11" x14ac:dyDescent="0.35">
      <c r="A2878" s="2">
        <v>34069</v>
      </c>
      <c r="B2878" s="76" t="s">
        <v>1580</v>
      </c>
      <c r="C2878" s="76" t="s">
        <v>287</v>
      </c>
      <c r="D2878" s="76" t="s">
        <v>5271</v>
      </c>
      <c r="E2878" s="76">
        <v>473</v>
      </c>
      <c r="F2878" s="76">
        <v>24</v>
      </c>
      <c r="G2878" s="77">
        <v>3.8</v>
      </c>
      <c r="H2878" s="76" t="s">
        <v>3324</v>
      </c>
      <c r="I2878" s="77">
        <v>3.59</v>
      </c>
      <c r="J2878" s="2">
        <v>1</v>
      </c>
      <c r="K2878" s="119" cm="1">
        <f t="array" ref="K2878">ROUND(IF(C2878="Beer",SUM(LOOKUP(2,1/(SRP!$B$7:$B$9&lt;=E2878)/(SRP!$C$7:$C$9&gt;=E2878),SRP!$D$7:$D$9)*(G2878/100)*(E2878/1000)),IF(C2878="Spirits",SUM(LOOKUP(2,1/(SRP!$B$2:$B$6&lt;=E2878)/(SRP!$C$2:$C$6&gt;=E2878),SRP!$D$2:$D$6)*(G2878/100)*(E2878/1000)),IF(AND(C2878="Wine",D2878="Fortified Wines"),SUM(LOOKUP(2,1/(SRP!$B$20:$B$23&lt;=E2878)/(SRP!$C$20:$C$23&gt;=E2878),SRP!$D$20:$D$23)*(G2878/100)*(E2878/1000)),IF(C2878="Wine",SUM(LOOKUP(2,1/(SRP!$B$15:$B$19&lt;=E2878)/(SRP!$C$15:$C$19&gt;=E2878),SRP!$D$15:$D$19)*(G2878/100)*(E2878/1000)),IF(C2878="Ready to Drink",SUM(LOOKUP(2,1/(SRP!$B$10:$B$14&lt;=E2878)/(SRP!$C$10:$C$14&gt;=E2878),SRP!$D$10:$D$14)*(G2878/100)*(E2878/1000)),0))))),2)</f>
        <v>1.25</v>
      </c>
    </row>
    <row r="2879" spans="1:11" x14ac:dyDescent="0.35">
      <c r="A2879" s="2">
        <v>34073</v>
      </c>
      <c r="B2879" s="76" t="s">
        <v>1581</v>
      </c>
      <c r="C2879" s="76" t="s">
        <v>285</v>
      </c>
      <c r="D2879" s="76" t="s">
        <v>6936</v>
      </c>
      <c r="E2879" s="76">
        <v>750</v>
      </c>
      <c r="F2879" s="76">
        <v>6</v>
      </c>
      <c r="G2879" s="77">
        <v>46</v>
      </c>
      <c r="H2879" s="76" t="s">
        <v>6869</v>
      </c>
      <c r="I2879" s="77">
        <v>144.99</v>
      </c>
      <c r="J2879" s="2">
        <v>1</v>
      </c>
      <c r="K2879" s="119" cm="1">
        <f t="array" ref="K2879">ROUND(IF(C2879="Beer",SUM(LOOKUP(2,1/(SRP!$B$7:$B$9&lt;=E2879)/(SRP!$C$7:$C$9&gt;=E2879),SRP!$D$7:$D$9)*(G2879/100)*(E2879/1000)),IF(C2879="Spirits",SUM(LOOKUP(2,1/(SRP!$B$2:$B$6&lt;=E2879)/(SRP!$C$2:$C$6&gt;=E2879),SRP!$D$2:$D$6)*(G2879/100)*(E2879/1000)),IF(AND(C2879="Wine",D2879="Fortified Wines"),SUM(LOOKUP(2,1/(SRP!$B$20:$B$23&lt;=E2879)/(SRP!$C$20:$C$23&gt;=E2879),SRP!$D$20:$D$23)*(G2879/100)*(E2879/1000)),IF(C2879="Wine",SUM(LOOKUP(2,1/(SRP!$B$15:$B$19&lt;=E2879)/(SRP!$C$15:$C$19&gt;=E2879),SRP!$D$15:$D$19)*(G2879/100)*(E2879/1000)),IF(C2879="Ready to Drink",SUM(LOOKUP(2,1/(SRP!$B$10:$B$14&lt;=E2879)/(SRP!$C$10:$C$14&gt;=E2879),SRP!$D$10:$D$14)*(G2879/100)*(E2879/1000)),0))))),2)</f>
        <v>24.08</v>
      </c>
    </row>
    <row r="2880" spans="1:11" x14ac:dyDescent="0.35">
      <c r="A2880" s="2">
        <v>34077</v>
      </c>
      <c r="B2880" s="76" t="s">
        <v>1582</v>
      </c>
      <c r="C2880" s="76" t="s">
        <v>287</v>
      </c>
      <c r="D2880" s="76" t="s">
        <v>5230</v>
      </c>
      <c r="E2880" s="76">
        <v>355</v>
      </c>
      <c r="F2880" s="76">
        <v>24</v>
      </c>
      <c r="G2880" s="77">
        <v>4.9000000000000004</v>
      </c>
      <c r="H2880" s="76" t="s">
        <v>3355</v>
      </c>
      <c r="I2880" s="77">
        <v>3.97</v>
      </c>
      <c r="J2880" s="2">
        <v>1</v>
      </c>
      <c r="K2880" s="119" cm="1">
        <f t="array" ref="K2880">ROUND(IF(C2880="Beer",SUM(LOOKUP(2,1/(SRP!$B$7:$B$9&lt;=E2880)/(SRP!$C$7:$C$9&gt;=E2880),SRP!$D$7:$D$9)*(G2880/100)*(E2880/1000)),IF(C2880="Spirits",SUM(LOOKUP(2,1/(SRP!$B$2:$B$6&lt;=E2880)/(SRP!$C$2:$C$6&gt;=E2880),SRP!$D$2:$D$6)*(G2880/100)*(E2880/1000)),IF(AND(C2880="Wine",D2880="Fortified Wines"),SUM(LOOKUP(2,1/(SRP!$B$20:$B$23&lt;=E2880)/(SRP!$C$20:$C$23&gt;=E2880),SRP!$D$20:$D$23)*(G2880/100)*(E2880/1000)),IF(C2880="Wine",SUM(LOOKUP(2,1/(SRP!$B$15:$B$19&lt;=E2880)/(SRP!$C$15:$C$19&gt;=E2880),SRP!$D$15:$D$19)*(G2880/100)*(E2880/1000)),IF(C2880="Ready to Drink",SUM(LOOKUP(2,1/(SRP!$B$10:$B$14&lt;=E2880)/(SRP!$C$10:$C$14&gt;=E2880),SRP!$D$10:$D$14)*(G2880/100)*(E2880/1000)),0))))),2)</f>
        <v>1.21</v>
      </c>
    </row>
    <row r="2881" spans="1:11" x14ac:dyDescent="0.35">
      <c r="A2881" s="2">
        <v>34077</v>
      </c>
      <c r="B2881" s="76" t="s">
        <v>1582</v>
      </c>
      <c r="C2881" s="76" t="s">
        <v>287</v>
      </c>
      <c r="D2881" s="76" t="s">
        <v>5230</v>
      </c>
      <c r="E2881" s="76">
        <v>355</v>
      </c>
      <c r="F2881" s="76">
        <v>24</v>
      </c>
      <c r="G2881" s="77">
        <v>4.9000000000000004</v>
      </c>
      <c r="H2881" s="76" t="s">
        <v>3355</v>
      </c>
      <c r="I2881" s="77">
        <v>3.97</v>
      </c>
      <c r="J2881" s="2">
        <v>1</v>
      </c>
      <c r="K2881" s="119" cm="1">
        <f t="array" ref="K2881">ROUND(IF(C2881="Beer",SUM(LOOKUP(2,1/(SRP!$B$7:$B$9&lt;=E2881)/(SRP!$C$7:$C$9&gt;=E2881),SRP!$D$7:$D$9)*(G2881/100)*(E2881/1000)),IF(C2881="Spirits",SUM(LOOKUP(2,1/(SRP!$B$2:$B$6&lt;=E2881)/(SRP!$C$2:$C$6&gt;=E2881),SRP!$D$2:$D$6)*(G2881/100)*(E2881/1000)),IF(AND(C2881="Wine",D2881="Fortified Wines"),SUM(LOOKUP(2,1/(SRP!$B$20:$B$23&lt;=E2881)/(SRP!$C$20:$C$23&gt;=E2881),SRP!$D$20:$D$23)*(G2881/100)*(E2881/1000)),IF(C2881="Wine",SUM(LOOKUP(2,1/(SRP!$B$15:$B$19&lt;=E2881)/(SRP!$C$15:$C$19&gt;=E2881),SRP!$D$15:$D$19)*(G2881/100)*(E2881/1000)),IF(C2881="Ready to Drink",SUM(LOOKUP(2,1/(SRP!$B$10:$B$14&lt;=E2881)/(SRP!$C$10:$C$14&gt;=E2881),SRP!$D$10:$D$14)*(G2881/100)*(E2881/1000)),0))))),2)</f>
        <v>1.21</v>
      </c>
    </row>
    <row r="2882" spans="1:11" x14ac:dyDescent="0.35">
      <c r="A2882" s="2">
        <v>34088</v>
      </c>
      <c r="B2882" s="76" t="s">
        <v>1583</v>
      </c>
      <c r="C2882" s="76" t="s">
        <v>287</v>
      </c>
      <c r="D2882" s="76" t="s">
        <v>5266</v>
      </c>
      <c r="E2882" s="76">
        <v>473</v>
      </c>
      <c r="F2882" s="76">
        <v>24</v>
      </c>
      <c r="G2882" s="77">
        <v>5</v>
      </c>
      <c r="H2882" s="76" t="s">
        <v>3387</v>
      </c>
      <c r="I2882" s="77">
        <v>4.9800000000000004</v>
      </c>
      <c r="J2882" s="2">
        <v>1</v>
      </c>
      <c r="K2882" s="119" cm="1">
        <f t="array" ref="K2882">ROUND(IF(C2882="Beer",SUM(LOOKUP(2,1/(SRP!$B$7:$B$9&lt;=E2882)/(SRP!$C$7:$C$9&gt;=E2882),SRP!$D$7:$D$9)*(G2882/100)*(E2882/1000)),IF(C2882="Spirits",SUM(LOOKUP(2,1/(SRP!$B$2:$B$6&lt;=E2882)/(SRP!$C$2:$C$6&gt;=E2882),SRP!$D$2:$D$6)*(G2882/100)*(E2882/1000)),IF(AND(C2882="Wine",D2882="Fortified Wines"),SUM(LOOKUP(2,1/(SRP!$B$20:$B$23&lt;=E2882)/(SRP!$C$20:$C$23&gt;=E2882),SRP!$D$20:$D$23)*(G2882/100)*(E2882/1000)),IF(C2882="Wine",SUM(LOOKUP(2,1/(SRP!$B$15:$B$19&lt;=E2882)/(SRP!$C$15:$C$19&gt;=E2882),SRP!$D$15:$D$19)*(G2882/100)*(E2882/1000)),IF(C2882="Ready to Drink",SUM(LOOKUP(2,1/(SRP!$B$10:$B$14&lt;=E2882)/(SRP!$C$10:$C$14&gt;=E2882),SRP!$D$10:$D$14)*(G2882/100)*(E2882/1000)),0))))),2)</f>
        <v>1.65</v>
      </c>
    </row>
    <row r="2883" spans="1:11" x14ac:dyDescent="0.35">
      <c r="A2883" s="2">
        <v>34088</v>
      </c>
      <c r="B2883" s="76" t="s">
        <v>1583</v>
      </c>
      <c r="C2883" s="76" t="s">
        <v>287</v>
      </c>
      <c r="D2883" s="76" t="s">
        <v>5266</v>
      </c>
      <c r="E2883" s="76">
        <v>473</v>
      </c>
      <c r="F2883" s="76">
        <v>24</v>
      </c>
      <c r="G2883" s="77">
        <v>5</v>
      </c>
      <c r="H2883" s="76" t="s">
        <v>3387</v>
      </c>
      <c r="I2883" s="77">
        <v>4.9800000000000004</v>
      </c>
      <c r="J2883" s="2">
        <v>1</v>
      </c>
      <c r="K2883" s="119" cm="1">
        <f t="array" ref="K2883">ROUND(IF(C2883="Beer",SUM(LOOKUP(2,1/(SRP!$B$7:$B$9&lt;=E2883)/(SRP!$C$7:$C$9&gt;=E2883),SRP!$D$7:$D$9)*(G2883/100)*(E2883/1000)),IF(C2883="Spirits",SUM(LOOKUP(2,1/(SRP!$B$2:$B$6&lt;=E2883)/(SRP!$C$2:$C$6&gt;=E2883),SRP!$D$2:$D$6)*(G2883/100)*(E2883/1000)),IF(AND(C2883="Wine",D2883="Fortified Wines"),SUM(LOOKUP(2,1/(SRP!$B$20:$B$23&lt;=E2883)/(SRP!$C$20:$C$23&gt;=E2883),SRP!$D$20:$D$23)*(G2883/100)*(E2883/1000)),IF(C2883="Wine",SUM(LOOKUP(2,1/(SRP!$B$15:$B$19&lt;=E2883)/(SRP!$C$15:$C$19&gt;=E2883),SRP!$D$15:$D$19)*(G2883/100)*(E2883/1000)),IF(C2883="Ready to Drink",SUM(LOOKUP(2,1/(SRP!$B$10:$B$14&lt;=E2883)/(SRP!$C$10:$C$14&gt;=E2883),SRP!$D$10:$D$14)*(G2883/100)*(E2883/1000)),0))))),2)</f>
        <v>1.65</v>
      </c>
    </row>
    <row r="2884" spans="1:11" x14ac:dyDescent="0.35">
      <c r="A2884" s="2">
        <v>34099</v>
      </c>
      <c r="B2884" s="76" t="s">
        <v>5405</v>
      </c>
      <c r="C2884" s="76" t="s">
        <v>287</v>
      </c>
      <c r="D2884" s="76" t="s">
        <v>5292</v>
      </c>
      <c r="E2884" s="76">
        <v>473</v>
      </c>
      <c r="F2884" s="76">
        <v>24</v>
      </c>
      <c r="G2884" s="77">
        <v>4.7</v>
      </c>
      <c r="H2884" s="76" t="s">
        <v>6697</v>
      </c>
      <c r="I2884" s="77">
        <v>4.25</v>
      </c>
      <c r="J2884" s="2">
        <v>1</v>
      </c>
      <c r="K2884" s="119" cm="1">
        <f t="array" ref="K2884">ROUND(IF(C2884="Beer",SUM(LOOKUP(2,1/(SRP!$B$7:$B$9&lt;=E2884)/(SRP!$C$7:$C$9&gt;=E2884),SRP!$D$7:$D$9)*(G2884/100)*(E2884/1000)),IF(C2884="Spirits",SUM(LOOKUP(2,1/(SRP!$B$2:$B$6&lt;=E2884)/(SRP!$C$2:$C$6&gt;=E2884),SRP!$D$2:$D$6)*(G2884/100)*(E2884/1000)),IF(AND(C2884="Wine",D2884="Fortified Wines"),SUM(LOOKUP(2,1/(SRP!$B$20:$B$23&lt;=E2884)/(SRP!$C$20:$C$23&gt;=E2884),SRP!$D$20:$D$23)*(G2884/100)*(E2884/1000)),IF(C2884="Wine",SUM(LOOKUP(2,1/(SRP!$B$15:$B$19&lt;=E2884)/(SRP!$C$15:$C$19&gt;=E2884),SRP!$D$15:$D$19)*(G2884/100)*(E2884/1000)),IF(C2884="Ready to Drink",SUM(LOOKUP(2,1/(SRP!$B$10:$B$14&lt;=E2884)/(SRP!$C$10:$C$14&gt;=E2884),SRP!$D$10:$D$14)*(G2884/100)*(E2884/1000)),0))))),2)</f>
        <v>1.55</v>
      </c>
    </row>
    <row r="2885" spans="1:11" x14ac:dyDescent="0.35">
      <c r="A2885" s="2">
        <v>34099</v>
      </c>
      <c r="B2885" s="76" t="s">
        <v>5405</v>
      </c>
      <c r="C2885" s="76" t="s">
        <v>287</v>
      </c>
      <c r="D2885" s="76" t="s">
        <v>5292</v>
      </c>
      <c r="E2885" s="76">
        <v>473</v>
      </c>
      <c r="F2885" s="76">
        <v>24</v>
      </c>
      <c r="G2885" s="77">
        <v>4.7</v>
      </c>
      <c r="H2885" s="76" t="s">
        <v>6697</v>
      </c>
      <c r="I2885" s="77">
        <v>4.25</v>
      </c>
      <c r="J2885" s="2">
        <v>1</v>
      </c>
      <c r="K2885" s="119" cm="1">
        <f t="array" ref="K2885">ROUND(IF(C2885="Beer",SUM(LOOKUP(2,1/(SRP!$B$7:$B$9&lt;=E2885)/(SRP!$C$7:$C$9&gt;=E2885),SRP!$D$7:$D$9)*(G2885/100)*(E2885/1000)),IF(C2885="Spirits",SUM(LOOKUP(2,1/(SRP!$B$2:$B$6&lt;=E2885)/(SRP!$C$2:$C$6&gt;=E2885),SRP!$D$2:$D$6)*(G2885/100)*(E2885/1000)),IF(AND(C2885="Wine",D2885="Fortified Wines"),SUM(LOOKUP(2,1/(SRP!$B$20:$B$23&lt;=E2885)/(SRP!$C$20:$C$23&gt;=E2885),SRP!$D$20:$D$23)*(G2885/100)*(E2885/1000)),IF(C2885="Wine",SUM(LOOKUP(2,1/(SRP!$B$15:$B$19&lt;=E2885)/(SRP!$C$15:$C$19&gt;=E2885),SRP!$D$15:$D$19)*(G2885/100)*(E2885/1000)),IF(C2885="Ready to Drink",SUM(LOOKUP(2,1/(SRP!$B$10:$B$14&lt;=E2885)/(SRP!$C$10:$C$14&gt;=E2885),SRP!$D$10:$D$14)*(G2885/100)*(E2885/1000)),0))))),2)</f>
        <v>1.55</v>
      </c>
    </row>
    <row r="2886" spans="1:11" x14ac:dyDescent="0.35">
      <c r="A2886" s="2">
        <v>34113</v>
      </c>
      <c r="B2886" s="76" t="s">
        <v>2381</v>
      </c>
      <c r="C2886" s="76" t="s">
        <v>287</v>
      </c>
      <c r="D2886" s="76" t="s">
        <v>5266</v>
      </c>
      <c r="E2886" s="76">
        <v>2838</v>
      </c>
      <c r="F2886" s="76">
        <v>4</v>
      </c>
      <c r="G2886" s="77">
        <v>4.5</v>
      </c>
      <c r="H2886" s="76" t="s">
        <v>3380</v>
      </c>
      <c r="I2886" s="77">
        <v>20.75</v>
      </c>
      <c r="J2886" s="2">
        <v>6</v>
      </c>
      <c r="K2886" s="119" cm="1">
        <f t="array" ref="K2886">ROUND(IF(C2886="Beer",SUM(LOOKUP(2,1/(SRP!$B$7:$B$9&lt;=E2886)/(SRP!$C$7:$C$9&gt;=E2886),SRP!$D$7:$D$9)*(G2886/100)*(E2886/1000)),IF(C2886="Spirits",SUM(LOOKUP(2,1/(SRP!$B$2:$B$6&lt;=E2886)/(SRP!$C$2:$C$6&gt;=E2886),SRP!$D$2:$D$6)*(G2886/100)*(E2886/1000)),IF(AND(C2886="Wine",D2886="Fortified Wines"),SUM(LOOKUP(2,1/(SRP!$B$20:$B$23&lt;=E2886)/(SRP!$C$20:$C$23&gt;=E2886),SRP!$D$20:$D$23)*(G2886/100)*(E2886/1000)),IF(C2886="Wine",SUM(LOOKUP(2,1/(SRP!$B$15:$B$19&lt;=E2886)/(SRP!$C$15:$C$19&gt;=E2886),SRP!$D$15:$D$19)*(G2886/100)*(E2886/1000)),IF(C2886="Ready to Drink",SUM(LOOKUP(2,1/(SRP!$B$10:$B$14&lt;=E2886)/(SRP!$C$10:$C$14&gt;=E2886),SRP!$D$10:$D$14)*(G2886/100)*(E2886/1000)),0))))),2)</f>
        <v>8.92</v>
      </c>
    </row>
    <row r="2887" spans="1:11" x14ac:dyDescent="0.35">
      <c r="A2887" s="2">
        <v>34113</v>
      </c>
      <c r="B2887" s="76" t="s">
        <v>2381</v>
      </c>
      <c r="C2887" s="76" t="s">
        <v>287</v>
      </c>
      <c r="D2887" s="76" t="s">
        <v>5266</v>
      </c>
      <c r="E2887" s="76">
        <v>2838</v>
      </c>
      <c r="F2887" s="76">
        <v>4</v>
      </c>
      <c r="G2887" s="77">
        <v>4.5</v>
      </c>
      <c r="H2887" s="76" t="s">
        <v>3380</v>
      </c>
      <c r="I2887" s="77">
        <v>20.75</v>
      </c>
      <c r="J2887" s="2">
        <v>6</v>
      </c>
      <c r="K2887" s="119" cm="1">
        <f t="array" ref="K2887">ROUND(IF(C2887="Beer",SUM(LOOKUP(2,1/(SRP!$B$7:$B$9&lt;=E2887)/(SRP!$C$7:$C$9&gt;=E2887),SRP!$D$7:$D$9)*(G2887/100)*(E2887/1000)),IF(C2887="Spirits",SUM(LOOKUP(2,1/(SRP!$B$2:$B$6&lt;=E2887)/(SRP!$C$2:$C$6&gt;=E2887),SRP!$D$2:$D$6)*(G2887/100)*(E2887/1000)),IF(AND(C2887="Wine",D2887="Fortified Wines"),SUM(LOOKUP(2,1/(SRP!$B$20:$B$23&lt;=E2887)/(SRP!$C$20:$C$23&gt;=E2887),SRP!$D$20:$D$23)*(G2887/100)*(E2887/1000)),IF(C2887="Wine",SUM(LOOKUP(2,1/(SRP!$B$15:$B$19&lt;=E2887)/(SRP!$C$15:$C$19&gt;=E2887),SRP!$D$15:$D$19)*(G2887/100)*(E2887/1000)),IF(C2887="Ready to Drink",SUM(LOOKUP(2,1/(SRP!$B$10:$B$14&lt;=E2887)/(SRP!$C$10:$C$14&gt;=E2887),SRP!$D$10:$D$14)*(G2887/100)*(E2887/1000)),0))))),2)</f>
        <v>8.92</v>
      </c>
    </row>
    <row r="2888" spans="1:11" x14ac:dyDescent="0.35">
      <c r="A2888" s="2">
        <v>34114</v>
      </c>
      <c r="B2888" s="76" t="s">
        <v>2382</v>
      </c>
      <c r="C2888" s="76" t="s">
        <v>287</v>
      </c>
      <c r="D2888" s="76" t="s">
        <v>5266</v>
      </c>
      <c r="E2888" s="76">
        <v>5676</v>
      </c>
      <c r="F2888" s="76">
        <v>2</v>
      </c>
      <c r="G2888" s="77">
        <v>4.5</v>
      </c>
      <c r="H2888" s="76" t="s">
        <v>3380</v>
      </c>
      <c r="I2888" s="77">
        <v>39.5</v>
      </c>
      <c r="J2888" s="2">
        <v>12</v>
      </c>
      <c r="K2888" s="119" cm="1">
        <f t="array" ref="K2888">ROUND(IF(C2888="Beer",SUM(LOOKUP(2,1/(SRP!$B$7:$B$9&lt;=E2888)/(SRP!$C$7:$C$9&gt;=E2888),SRP!$D$7:$D$9)*(G2888/100)*(E2888/1000)),IF(C2888="Spirits",SUM(LOOKUP(2,1/(SRP!$B$2:$B$6&lt;=E2888)/(SRP!$C$2:$C$6&gt;=E2888),SRP!$D$2:$D$6)*(G2888/100)*(E2888/1000)),IF(AND(C2888="Wine",D2888="Fortified Wines"),SUM(LOOKUP(2,1/(SRP!$B$20:$B$23&lt;=E2888)/(SRP!$C$20:$C$23&gt;=E2888),SRP!$D$20:$D$23)*(G2888/100)*(E2888/1000)),IF(C2888="Wine",SUM(LOOKUP(2,1/(SRP!$B$15:$B$19&lt;=E2888)/(SRP!$C$15:$C$19&gt;=E2888),SRP!$D$15:$D$19)*(G2888/100)*(E2888/1000)),IF(C2888="Ready to Drink",SUM(LOOKUP(2,1/(SRP!$B$10:$B$14&lt;=E2888)/(SRP!$C$10:$C$14&gt;=E2888),SRP!$D$10:$D$14)*(G2888/100)*(E2888/1000)),0))))),2)</f>
        <v>17.829999999999998</v>
      </c>
    </row>
    <row r="2889" spans="1:11" x14ac:dyDescent="0.35">
      <c r="A2889" s="2">
        <v>34114</v>
      </c>
      <c r="B2889" s="76" t="s">
        <v>2382</v>
      </c>
      <c r="C2889" s="76" t="s">
        <v>287</v>
      </c>
      <c r="D2889" s="76" t="s">
        <v>5266</v>
      </c>
      <c r="E2889" s="76">
        <v>5676</v>
      </c>
      <c r="F2889" s="76">
        <v>2</v>
      </c>
      <c r="G2889" s="77">
        <v>4.5</v>
      </c>
      <c r="H2889" s="76" t="s">
        <v>3380</v>
      </c>
      <c r="I2889" s="77">
        <v>39.5</v>
      </c>
      <c r="J2889" s="2">
        <v>12</v>
      </c>
      <c r="K2889" s="119" cm="1">
        <f t="array" ref="K2889">ROUND(IF(C2889="Beer",SUM(LOOKUP(2,1/(SRP!$B$7:$B$9&lt;=E2889)/(SRP!$C$7:$C$9&gt;=E2889),SRP!$D$7:$D$9)*(G2889/100)*(E2889/1000)),IF(C2889="Spirits",SUM(LOOKUP(2,1/(SRP!$B$2:$B$6&lt;=E2889)/(SRP!$C$2:$C$6&gt;=E2889),SRP!$D$2:$D$6)*(G2889/100)*(E2889/1000)),IF(AND(C2889="Wine",D2889="Fortified Wines"),SUM(LOOKUP(2,1/(SRP!$B$20:$B$23&lt;=E2889)/(SRP!$C$20:$C$23&gt;=E2889),SRP!$D$20:$D$23)*(G2889/100)*(E2889/1000)),IF(C2889="Wine",SUM(LOOKUP(2,1/(SRP!$B$15:$B$19&lt;=E2889)/(SRP!$C$15:$C$19&gt;=E2889),SRP!$D$15:$D$19)*(G2889/100)*(E2889/1000)),IF(C2889="Ready to Drink",SUM(LOOKUP(2,1/(SRP!$B$10:$B$14&lt;=E2889)/(SRP!$C$10:$C$14&gt;=E2889),SRP!$D$10:$D$14)*(G2889/100)*(E2889/1000)),0))))),2)</f>
        <v>17.829999999999998</v>
      </c>
    </row>
    <row r="2890" spans="1:11" x14ac:dyDescent="0.35">
      <c r="A2890" s="2">
        <v>34116</v>
      </c>
      <c r="B2890" s="76" t="s">
        <v>2383</v>
      </c>
      <c r="C2890" s="76" t="s">
        <v>287</v>
      </c>
      <c r="D2890" s="76" t="s">
        <v>5266</v>
      </c>
      <c r="E2890" s="76">
        <v>11352</v>
      </c>
      <c r="F2890" s="76">
        <v>1</v>
      </c>
      <c r="G2890" s="77">
        <v>4.5</v>
      </c>
      <c r="H2890" s="76" t="s">
        <v>3380</v>
      </c>
      <c r="I2890" s="77">
        <v>74.5</v>
      </c>
      <c r="J2890" s="2">
        <v>24</v>
      </c>
      <c r="K2890" s="119" cm="1">
        <f t="array" ref="K2890">ROUND(IF(C2890="Beer",SUM(LOOKUP(2,1/(SRP!$B$7:$B$9&lt;=E2890)/(SRP!$C$7:$C$9&gt;=E2890),SRP!$D$7:$D$9)*(G2890/100)*(E2890/1000)),IF(C2890="Spirits",SUM(LOOKUP(2,1/(SRP!$B$2:$B$6&lt;=E2890)/(SRP!$C$2:$C$6&gt;=E2890),SRP!$D$2:$D$6)*(G2890/100)*(E2890/1000)),IF(AND(C2890="Wine",D2890="Fortified Wines"),SUM(LOOKUP(2,1/(SRP!$B$20:$B$23&lt;=E2890)/(SRP!$C$20:$C$23&gt;=E2890),SRP!$D$20:$D$23)*(G2890/100)*(E2890/1000)),IF(C2890="Wine",SUM(LOOKUP(2,1/(SRP!$B$15:$B$19&lt;=E2890)/(SRP!$C$15:$C$19&gt;=E2890),SRP!$D$15:$D$19)*(G2890/100)*(E2890/1000)),IF(C2890="Ready to Drink",SUM(LOOKUP(2,1/(SRP!$B$10:$B$14&lt;=E2890)/(SRP!$C$10:$C$14&gt;=E2890),SRP!$D$10:$D$14)*(G2890/100)*(E2890/1000)),0))))),2)</f>
        <v>32.39</v>
      </c>
    </row>
    <row r="2891" spans="1:11" x14ac:dyDescent="0.35">
      <c r="A2891" s="2">
        <v>34116</v>
      </c>
      <c r="B2891" s="76" t="s">
        <v>2383</v>
      </c>
      <c r="C2891" s="76" t="s">
        <v>287</v>
      </c>
      <c r="D2891" s="76" t="s">
        <v>5266</v>
      </c>
      <c r="E2891" s="76">
        <v>11352</v>
      </c>
      <c r="F2891" s="76">
        <v>1</v>
      </c>
      <c r="G2891" s="77">
        <v>4.5</v>
      </c>
      <c r="H2891" s="76" t="s">
        <v>3380</v>
      </c>
      <c r="I2891" s="77">
        <v>74.5</v>
      </c>
      <c r="J2891" s="2">
        <v>24</v>
      </c>
      <c r="K2891" s="119" cm="1">
        <f t="array" ref="K2891">ROUND(IF(C2891="Beer",SUM(LOOKUP(2,1/(SRP!$B$7:$B$9&lt;=E2891)/(SRP!$C$7:$C$9&gt;=E2891),SRP!$D$7:$D$9)*(G2891/100)*(E2891/1000)),IF(C2891="Spirits",SUM(LOOKUP(2,1/(SRP!$B$2:$B$6&lt;=E2891)/(SRP!$C$2:$C$6&gt;=E2891),SRP!$D$2:$D$6)*(G2891/100)*(E2891/1000)),IF(AND(C2891="Wine",D2891="Fortified Wines"),SUM(LOOKUP(2,1/(SRP!$B$20:$B$23&lt;=E2891)/(SRP!$C$20:$C$23&gt;=E2891),SRP!$D$20:$D$23)*(G2891/100)*(E2891/1000)),IF(C2891="Wine",SUM(LOOKUP(2,1/(SRP!$B$15:$B$19&lt;=E2891)/(SRP!$C$15:$C$19&gt;=E2891),SRP!$D$15:$D$19)*(G2891/100)*(E2891/1000)),IF(C2891="Ready to Drink",SUM(LOOKUP(2,1/(SRP!$B$10:$B$14&lt;=E2891)/(SRP!$C$10:$C$14&gt;=E2891),SRP!$D$10:$D$14)*(G2891/100)*(E2891/1000)),0))))),2)</f>
        <v>32.39</v>
      </c>
    </row>
    <row r="2892" spans="1:11" x14ac:dyDescent="0.35">
      <c r="A2892" s="2">
        <v>34117</v>
      </c>
      <c r="B2892" s="76" t="s">
        <v>4045</v>
      </c>
      <c r="C2892" s="76" t="s">
        <v>287</v>
      </c>
      <c r="D2892" s="76" t="s">
        <v>5240</v>
      </c>
      <c r="E2892" s="76">
        <v>330</v>
      </c>
      <c r="F2892" s="76">
        <v>24</v>
      </c>
      <c r="G2892" s="77">
        <v>9</v>
      </c>
      <c r="H2892" s="76" t="s">
        <v>3290</v>
      </c>
      <c r="I2892" s="77">
        <v>6.29</v>
      </c>
      <c r="J2892" s="2">
        <v>1</v>
      </c>
      <c r="K2892" s="119" cm="1">
        <f t="array" ref="K2892">ROUND(IF(C2892="Beer",SUM(LOOKUP(2,1/(SRP!$B$7:$B$9&lt;=E2892)/(SRP!$C$7:$C$9&gt;=E2892),SRP!$D$7:$D$9)*(G2892/100)*(E2892/1000)),IF(C2892="Spirits",SUM(LOOKUP(2,1/(SRP!$B$2:$B$6&lt;=E2892)/(SRP!$C$2:$C$6&gt;=E2892),SRP!$D$2:$D$6)*(G2892/100)*(E2892/1000)),IF(AND(C2892="Wine",D2892="Fortified Wines"),SUM(LOOKUP(2,1/(SRP!$B$20:$B$23&lt;=E2892)/(SRP!$C$20:$C$23&gt;=E2892),SRP!$D$20:$D$23)*(G2892/100)*(E2892/1000)),IF(C2892="Wine",SUM(LOOKUP(2,1/(SRP!$B$15:$B$19&lt;=E2892)/(SRP!$C$15:$C$19&gt;=E2892),SRP!$D$15:$D$19)*(G2892/100)*(E2892/1000)),IF(C2892="Ready to Drink",SUM(LOOKUP(2,1/(SRP!$B$10:$B$14&lt;=E2892)/(SRP!$C$10:$C$14&gt;=E2892),SRP!$D$10:$D$14)*(G2892/100)*(E2892/1000)),0))))),2)</f>
        <v>2.0699999999999998</v>
      </c>
    </row>
    <row r="2893" spans="1:11" x14ac:dyDescent="0.35">
      <c r="A2893" s="2">
        <v>34121</v>
      </c>
      <c r="B2893" s="76" t="s">
        <v>2494</v>
      </c>
      <c r="C2893" s="76" t="s">
        <v>287</v>
      </c>
      <c r="D2893" s="76" t="s">
        <v>5292</v>
      </c>
      <c r="E2893" s="76">
        <v>473</v>
      </c>
      <c r="F2893" s="76">
        <v>24</v>
      </c>
      <c r="G2893" s="77">
        <v>2.5</v>
      </c>
      <c r="H2893" s="76" t="s">
        <v>3282</v>
      </c>
      <c r="I2893" s="77">
        <v>3.09</v>
      </c>
      <c r="J2893" s="2">
        <v>1</v>
      </c>
      <c r="K2893" s="119" cm="1">
        <f t="array" ref="K2893">ROUND(IF(C2893="Beer",SUM(LOOKUP(2,1/(SRP!$B$7:$B$9&lt;=E2893)/(SRP!$C$7:$C$9&gt;=E2893),SRP!$D$7:$D$9)*(G2893/100)*(E2893/1000)),IF(C2893="Spirits",SUM(LOOKUP(2,1/(SRP!$B$2:$B$6&lt;=E2893)/(SRP!$C$2:$C$6&gt;=E2893),SRP!$D$2:$D$6)*(G2893/100)*(E2893/1000)),IF(AND(C2893="Wine",D2893="Fortified Wines"),SUM(LOOKUP(2,1/(SRP!$B$20:$B$23&lt;=E2893)/(SRP!$C$20:$C$23&gt;=E2893),SRP!$D$20:$D$23)*(G2893/100)*(E2893/1000)),IF(C2893="Wine",SUM(LOOKUP(2,1/(SRP!$B$15:$B$19&lt;=E2893)/(SRP!$C$15:$C$19&gt;=E2893),SRP!$D$15:$D$19)*(G2893/100)*(E2893/1000)),IF(C2893="Ready to Drink",SUM(LOOKUP(2,1/(SRP!$B$10:$B$14&lt;=E2893)/(SRP!$C$10:$C$14&gt;=E2893),SRP!$D$10:$D$14)*(G2893/100)*(E2893/1000)),0))))),2)</f>
        <v>0.83</v>
      </c>
    </row>
    <row r="2894" spans="1:11" x14ac:dyDescent="0.35">
      <c r="A2894" s="2">
        <v>34121</v>
      </c>
      <c r="B2894" s="76" t="s">
        <v>2494</v>
      </c>
      <c r="C2894" s="76" t="s">
        <v>287</v>
      </c>
      <c r="D2894" s="76" t="s">
        <v>5292</v>
      </c>
      <c r="E2894" s="76">
        <v>473</v>
      </c>
      <c r="F2894" s="76">
        <v>24</v>
      </c>
      <c r="G2894" s="77">
        <v>2.5</v>
      </c>
      <c r="H2894" s="76" t="s">
        <v>3282</v>
      </c>
      <c r="I2894" s="77">
        <v>3.09</v>
      </c>
      <c r="J2894" s="2">
        <v>1</v>
      </c>
      <c r="K2894" s="119" cm="1">
        <f t="array" ref="K2894">ROUND(IF(C2894="Beer",SUM(LOOKUP(2,1/(SRP!$B$7:$B$9&lt;=E2894)/(SRP!$C$7:$C$9&gt;=E2894),SRP!$D$7:$D$9)*(G2894/100)*(E2894/1000)),IF(C2894="Spirits",SUM(LOOKUP(2,1/(SRP!$B$2:$B$6&lt;=E2894)/(SRP!$C$2:$C$6&gt;=E2894),SRP!$D$2:$D$6)*(G2894/100)*(E2894/1000)),IF(AND(C2894="Wine",D2894="Fortified Wines"),SUM(LOOKUP(2,1/(SRP!$B$20:$B$23&lt;=E2894)/(SRP!$C$20:$C$23&gt;=E2894),SRP!$D$20:$D$23)*(G2894/100)*(E2894/1000)),IF(C2894="Wine",SUM(LOOKUP(2,1/(SRP!$B$15:$B$19&lt;=E2894)/(SRP!$C$15:$C$19&gt;=E2894),SRP!$D$15:$D$19)*(G2894/100)*(E2894/1000)),IF(C2894="Ready to Drink",SUM(LOOKUP(2,1/(SRP!$B$10:$B$14&lt;=E2894)/(SRP!$C$10:$C$14&gt;=E2894),SRP!$D$10:$D$14)*(G2894/100)*(E2894/1000)),0))))),2)</f>
        <v>0.83</v>
      </c>
    </row>
    <row r="2895" spans="1:11" x14ac:dyDescent="0.35">
      <c r="A2895" s="2">
        <v>34124</v>
      </c>
      <c r="B2895" s="76" t="s">
        <v>29</v>
      </c>
      <c r="C2895" s="76" t="s">
        <v>285</v>
      </c>
      <c r="D2895" s="76" t="s">
        <v>5233</v>
      </c>
      <c r="E2895" s="76">
        <v>1750</v>
      </c>
      <c r="F2895" s="76">
        <v>6</v>
      </c>
      <c r="G2895" s="77">
        <v>40</v>
      </c>
      <c r="H2895" s="76" t="s">
        <v>3280</v>
      </c>
      <c r="I2895" s="77">
        <v>52.05</v>
      </c>
      <c r="J2895" s="2">
        <v>1</v>
      </c>
      <c r="K2895" s="119" cm="1">
        <f t="array" ref="K2895">ROUND(IF(C2895="Beer",SUM(LOOKUP(2,1/(SRP!$B$7:$B$9&lt;=E2895)/(SRP!$C$7:$C$9&gt;=E2895),SRP!$D$7:$D$9)*(G2895/100)*(E2895/1000)),IF(C2895="Spirits",SUM(LOOKUP(2,1/(SRP!$B$2:$B$6&lt;=E2895)/(SRP!$C$2:$C$6&gt;=E2895),SRP!$D$2:$D$6)*(G2895/100)*(E2895/1000)),IF(AND(C2895="Wine",D2895="Fortified Wines"),SUM(LOOKUP(2,1/(SRP!$B$20:$B$23&lt;=E2895)/(SRP!$C$20:$C$23&gt;=E2895),SRP!$D$20:$D$23)*(G2895/100)*(E2895/1000)),IF(C2895="Wine",SUM(LOOKUP(2,1/(SRP!$B$15:$B$19&lt;=E2895)/(SRP!$C$15:$C$19&gt;=E2895),SRP!$D$15:$D$19)*(G2895/100)*(E2895/1000)),IF(C2895="Ready to Drink",SUM(LOOKUP(2,1/(SRP!$B$10:$B$14&lt;=E2895)/(SRP!$C$10:$C$14&gt;=E2895),SRP!$D$10:$D$14)*(G2895/100)*(E2895/1000)),0))))),2)</f>
        <v>48.87</v>
      </c>
    </row>
    <row r="2896" spans="1:11" x14ac:dyDescent="0.35">
      <c r="A2896" s="2">
        <v>34131</v>
      </c>
      <c r="B2896" s="76" t="s">
        <v>2492</v>
      </c>
      <c r="C2896" s="76" t="s">
        <v>287</v>
      </c>
      <c r="D2896" s="76" t="s">
        <v>5240</v>
      </c>
      <c r="E2896" s="76">
        <v>473</v>
      </c>
      <c r="F2896" s="76">
        <v>24</v>
      </c>
      <c r="G2896" s="77">
        <v>7.5</v>
      </c>
      <c r="H2896" s="76" t="s">
        <v>3377</v>
      </c>
      <c r="I2896" s="77">
        <v>4.29</v>
      </c>
      <c r="J2896" s="2">
        <v>1</v>
      </c>
      <c r="K2896" s="119" cm="1">
        <f t="array" ref="K2896">ROUND(IF(C2896="Beer",SUM(LOOKUP(2,1/(SRP!$B$7:$B$9&lt;=E2896)/(SRP!$C$7:$C$9&gt;=E2896),SRP!$D$7:$D$9)*(G2896/100)*(E2896/1000)),IF(C2896="Spirits",SUM(LOOKUP(2,1/(SRP!$B$2:$B$6&lt;=E2896)/(SRP!$C$2:$C$6&gt;=E2896),SRP!$D$2:$D$6)*(G2896/100)*(E2896/1000)),IF(AND(C2896="Wine",D2896="Fortified Wines"),SUM(LOOKUP(2,1/(SRP!$B$20:$B$23&lt;=E2896)/(SRP!$C$20:$C$23&gt;=E2896),SRP!$D$20:$D$23)*(G2896/100)*(E2896/1000)),IF(C2896="Wine",SUM(LOOKUP(2,1/(SRP!$B$15:$B$19&lt;=E2896)/(SRP!$C$15:$C$19&gt;=E2896),SRP!$D$15:$D$19)*(G2896/100)*(E2896/1000)),IF(C2896="Ready to Drink",SUM(LOOKUP(2,1/(SRP!$B$10:$B$14&lt;=E2896)/(SRP!$C$10:$C$14&gt;=E2896),SRP!$D$10:$D$14)*(G2896/100)*(E2896/1000)),0))))),2)</f>
        <v>2.48</v>
      </c>
    </row>
    <row r="2897" spans="1:11" x14ac:dyDescent="0.35">
      <c r="A2897" s="2">
        <v>34131</v>
      </c>
      <c r="B2897" s="76" t="s">
        <v>2492</v>
      </c>
      <c r="C2897" s="76" t="s">
        <v>287</v>
      </c>
      <c r="D2897" s="76" t="s">
        <v>5240</v>
      </c>
      <c r="E2897" s="76">
        <v>473</v>
      </c>
      <c r="F2897" s="76">
        <v>24</v>
      </c>
      <c r="G2897" s="77">
        <v>7.5</v>
      </c>
      <c r="H2897" s="76" t="s">
        <v>3377</v>
      </c>
      <c r="I2897" s="77">
        <v>4.29</v>
      </c>
      <c r="J2897" s="2">
        <v>1</v>
      </c>
      <c r="K2897" s="119" cm="1">
        <f t="array" ref="K2897">ROUND(IF(C2897="Beer",SUM(LOOKUP(2,1/(SRP!$B$7:$B$9&lt;=E2897)/(SRP!$C$7:$C$9&gt;=E2897),SRP!$D$7:$D$9)*(G2897/100)*(E2897/1000)),IF(C2897="Spirits",SUM(LOOKUP(2,1/(SRP!$B$2:$B$6&lt;=E2897)/(SRP!$C$2:$C$6&gt;=E2897),SRP!$D$2:$D$6)*(G2897/100)*(E2897/1000)),IF(AND(C2897="Wine",D2897="Fortified Wines"),SUM(LOOKUP(2,1/(SRP!$B$20:$B$23&lt;=E2897)/(SRP!$C$20:$C$23&gt;=E2897),SRP!$D$20:$D$23)*(G2897/100)*(E2897/1000)),IF(C2897="Wine",SUM(LOOKUP(2,1/(SRP!$B$15:$B$19&lt;=E2897)/(SRP!$C$15:$C$19&gt;=E2897),SRP!$D$15:$D$19)*(G2897/100)*(E2897/1000)),IF(C2897="Ready to Drink",SUM(LOOKUP(2,1/(SRP!$B$10:$B$14&lt;=E2897)/(SRP!$C$10:$C$14&gt;=E2897),SRP!$D$10:$D$14)*(G2897/100)*(E2897/1000)),0))))),2)</f>
        <v>2.48</v>
      </c>
    </row>
    <row r="2898" spans="1:11" x14ac:dyDescent="0.35">
      <c r="A2898" s="2">
        <v>34132</v>
      </c>
      <c r="B2898" s="76" t="s">
        <v>2493</v>
      </c>
      <c r="C2898" s="76" t="s">
        <v>287</v>
      </c>
      <c r="D2898" s="76" t="s">
        <v>5266</v>
      </c>
      <c r="E2898" s="76">
        <v>473</v>
      </c>
      <c r="F2898" s="76">
        <v>24</v>
      </c>
      <c r="G2898" s="77">
        <v>5</v>
      </c>
      <c r="H2898" s="76" t="s">
        <v>3377</v>
      </c>
      <c r="I2898" s="77">
        <v>4.29</v>
      </c>
      <c r="J2898" s="2">
        <v>1</v>
      </c>
      <c r="K2898" s="119" cm="1">
        <f t="array" ref="K2898">ROUND(IF(C2898="Beer",SUM(LOOKUP(2,1/(SRP!$B$7:$B$9&lt;=E2898)/(SRP!$C$7:$C$9&gt;=E2898),SRP!$D$7:$D$9)*(G2898/100)*(E2898/1000)),IF(C2898="Spirits",SUM(LOOKUP(2,1/(SRP!$B$2:$B$6&lt;=E2898)/(SRP!$C$2:$C$6&gt;=E2898),SRP!$D$2:$D$6)*(G2898/100)*(E2898/1000)),IF(AND(C2898="Wine",D2898="Fortified Wines"),SUM(LOOKUP(2,1/(SRP!$B$20:$B$23&lt;=E2898)/(SRP!$C$20:$C$23&gt;=E2898),SRP!$D$20:$D$23)*(G2898/100)*(E2898/1000)),IF(C2898="Wine",SUM(LOOKUP(2,1/(SRP!$B$15:$B$19&lt;=E2898)/(SRP!$C$15:$C$19&gt;=E2898),SRP!$D$15:$D$19)*(G2898/100)*(E2898/1000)),IF(C2898="Ready to Drink",SUM(LOOKUP(2,1/(SRP!$B$10:$B$14&lt;=E2898)/(SRP!$C$10:$C$14&gt;=E2898),SRP!$D$10:$D$14)*(G2898/100)*(E2898/1000)),0))))),2)</f>
        <v>1.65</v>
      </c>
    </row>
    <row r="2899" spans="1:11" x14ac:dyDescent="0.35">
      <c r="A2899" s="2">
        <v>34132</v>
      </c>
      <c r="B2899" s="76" t="s">
        <v>2493</v>
      </c>
      <c r="C2899" s="76" t="s">
        <v>287</v>
      </c>
      <c r="D2899" s="76" t="s">
        <v>5266</v>
      </c>
      <c r="E2899" s="76">
        <v>473</v>
      </c>
      <c r="F2899" s="76">
        <v>24</v>
      </c>
      <c r="G2899" s="77">
        <v>5</v>
      </c>
      <c r="H2899" s="76" t="s">
        <v>3377</v>
      </c>
      <c r="I2899" s="77">
        <v>4.29</v>
      </c>
      <c r="J2899" s="2">
        <v>1</v>
      </c>
      <c r="K2899" s="119" cm="1">
        <f t="array" ref="K2899">ROUND(IF(C2899="Beer",SUM(LOOKUP(2,1/(SRP!$B$7:$B$9&lt;=E2899)/(SRP!$C$7:$C$9&gt;=E2899),SRP!$D$7:$D$9)*(G2899/100)*(E2899/1000)),IF(C2899="Spirits",SUM(LOOKUP(2,1/(SRP!$B$2:$B$6&lt;=E2899)/(SRP!$C$2:$C$6&gt;=E2899),SRP!$D$2:$D$6)*(G2899/100)*(E2899/1000)),IF(AND(C2899="Wine",D2899="Fortified Wines"),SUM(LOOKUP(2,1/(SRP!$B$20:$B$23&lt;=E2899)/(SRP!$C$20:$C$23&gt;=E2899),SRP!$D$20:$D$23)*(G2899/100)*(E2899/1000)),IF(C2899="Wine",SUM(LOOKUP(2,1/(SRP!$B$15:$B$19&lt;=E2899)/(SRP!$C$15:$C$19&gt;=E2899),SRP!$D$15:$D$19)*(G2899/100)*(E2899/1000)),IF(C2899="Ready to Drink",SUM(LOOKUP(2,1/(SRP!$B$10:$B$14&lt;=E2899)/(SRP!$C$10:$C$14&gt;=E2899),SRP!$D$10:$D$14)*(G2899/100)*(E2899/1000)),0))))),2)</f>
        <v>1.65</v>
      </c>
    </row>
    <row r="2900" spans="1:11" x14ac:dyDescent="0.35">
      <c r="A2900" s="2">
        <v>34139</v>
      </c>
      <c r="B2900" s="76" t="s">
        <v>2495</v>
      </c>
      <c r="C2900" s="76" t="s">
        <v>285</v>
      </c>
      <c r="D2900" s="76" t="s">
        <v>6949</v>
      </c>
      <c r="E2900" s="76">
        <v>750</v>
      </c>
      <c r="F2900" s="76">
        <v>12</v>
      </c>
      <c r="G2900" s="77">
        <v>35</v>
      </c>
      <c r="H2900" s="76" t="s">
        <v>3279</v>
      </c>
      <c r="I2900" s="77">
        <v>29.79</v>
      </c>
      <c r="J2900" s="2">
        <v>1</v>
      </c>
      <c r="K2900" s="119" cm="1">
        <f t="array" ref="K2900">ROUND(IF(C2900="Beer",SUM(LOOKUP(2,1/(SRP!$B$7:$B$9&lt;=E2900)/(SRP!$C$7:$C$9&gt;=E2900),SRP!$D$7:$D$9)*(G2900/100)*(E2900/1000)),IF(C2900="Spirits",SUM(LOOKUP(2,1/(SRP!$B$2:$B$6&lt;=E2900)/(SRP!$C$2:$C$6&gt;=E2900),SRP!$D$2:$D$6)*(G2900/100)*(E2900/1000)),IF(AND(C2900="Wine",D2900="Fortified Wines"),SUM(LOOKUP(2,1/(SRP!$B$20:$B$23&lt;=E2900)/(SRP!$C$20:$C$23&gt;=E2900),SRP!$D$20:$D$23)*(G2900/100)*(E2900/1000)),IF(C2900="Wine",SUM(LOOKUP(2,1/(SRP!$B$15:$B$19&lt;=E2900)/(SRP!$C$15:$C$19&gt;=E2900),SRP!$D$15:$D$19)*(G2900/100)*(E2900/1000)),IF(C2900="Ready to Drink",SUM(LOOKUP(2,1/(SRP!$B$10:$B$14&lt;=E2900)/(SRP!$C$10:$C$14&gt;=E2900),SRP!$D$10:$D$14)*(G2900/100)*(E2900/1000)),0))))),2)</f>
        <v>18.329999999999998</v>
      </c>
    </row>
    <row r="2901" spans="1:11" x14ac:dyDescent="0.35">
      <c r="A2901" s="2">
        <v>34140</v>
      </c>
      <c r="B2901" s="76" t="s">
        <v>2713</v>
      </c>
      <c r="C2901" s="76" t="s">
        <v>285</v>
      </c>
      <c r="D2901" s="76" t="s">
        <v>6949</v>
      </c>
      <c r="E2901" s="76">
        <v>750</v>
      </c>
      <c r="F2901" s="76">
        <v>12</v>
      </c>
      <c r="G2901" s="77">
        <v>35</v>
      </c>
      <c r="H2901" s="76" t="s">
        <v>3279</v>
      </c>
      <c r="I2901" s="77">
        <v>29.79</v>
      </c>
      <c r="J2901" s="2">
        <v>1</v>
      </c>
      <c r="K2901" s="119" cm="1">
        <f t="array" ref="K2901">ROUND(IF(C2901="Beer",SUM(LOOKUP(2,1/(SRP!$B$7:$B$9&lt;=E2901)/(SRP!$C$7:$C$9&gt;=E2901),SRP!$D$7:$D$9)*(G2901/100)*(E2901/1000)),IF(C2901="Spirits",SUM(LOOKUP(2,1/(SRP!$B$2:$B$6&lt;=E2901)/(SRP!$C$2:$C$6&gt;=E2901),SRP!$D$2:$D$6)*(G2901/100)*(E2901/1000)),IF(AND(C2901="Wine",D2901="Fortified Wines"),SUM(LOOKUP(2,1/(SRP!$B$20:$B$23&lt;=E2901)/(SRP!$C$20:$C$23&gt;=E2901),SRP!$D$20:$D$23)*(G2901/100)*(E2901/1000)),IF(C2901="Wine",SUM(LOOKUP(2,1/(SRP!$B$15:$B$19&lt;=E2901)/(SRP!$C$15:$C$19&gt;=E2901),SRP!$D$15:$D$19)*(G2901/100)*(E2901/1000)),IF(C2901="Ready to Drink",SUM(LOOKUP(2,1/(SRP!$B$10:$B$14&lt;=E2901)/(SRP!$C$10:$C$14&gt;=E2901),SRP!$D$10:$D$14)*(G2901/100)*(E2901/1000)),0))))),2)</f>
        <v>18.329999999999998</v>
      </c>
    </row>
    <row r="2902" spans="1:11" x14ac:dyDescent="0.35">
      <c r="A2902" s="2">
        <v>34153</v>
      </c>
      <c r="B2902" s="76" t="s">
        <v>2496</v>
      </c>
      <c r="C2902" s="76" t="s">
        <v>285</v>
      </c>
      <c r="D2902" s="76" t="s">
        <v>6956</v>
      </c>
      <c r="E2902" s="76">
        <v>750</v>
      </c>
      <c r="F2902" s="76">
        <v>6</v>
      </c>
      <c r="G2902" s="77">
        <v>46</v>
      </c>
      <c r="H2902" s="76" t="s">
        <v>3301</v>
      </c>
      <c r="I2902" s="77">
        <v>34.869999999999997</v>
      </c>
      <c r="J2902" s="2">
        <v>1</v>
      </c>
      <c r="K2902" s="119" cm="1">
        <f t="array" ref="K2902">ROUND(IF(C2902="Beer",SUM(LOOKUP(2,1/(SRP!$B$7:$B$9&lt;=E2902)/(SRP!$C$7:$C$9&gt;=E2902),SRP!$D$7:$D$9)*(G2902/100)*(E2902/1000)),IF(C2902="Spirits",SUM(LOOKUP(2,1/(SRP!$B$2:$B$6&lt;=E2902)/(SRP!$C$2:$C$6&gt;=E2902),SRP!$D$2:$D$6)*(G2902/100)*(E2902/1000)),IF(AND(C2902="Wine",D2902="Fortified Wines"),SUM(LOOKUP(2,1/(SRP!$B$20:$B$23&lt;=E2902)/(SRP!$C$20:$C$23&gt;=E2902),SRP!$D$20:$D$23)*(G2902/100)*(E2902/1000)),IF(C2902="Wine",SUM(LOOKUP(2,1/(SRP!$B$15:$B$19&lt;=E2902)/(SRP!$C$15:$C$19&gt;=E2902),SRP!$D$15:$D$19)*(G2902/100)*(E2902/1000)),IF(C2902="Ready to Drink",SUM(LOOKUP(2,1/(SRP!$B$10:$B$14&lt;=E2902)/(SRP!$C$10:$C$14&gt;=E2902),SRP!$D$10:$D$14)*(G2902/100)*(E2902/1000)),0))))),2)</f>
        <v>24.08</v>
      </c>
    </row>
    <row r="2903" spans="1:11" x14ac:dyDescent="0.35">
      <c r="A2903" s="2">
        <v>34159</v>
      </c>
      <c r="B2903" s="76" t="s">
        <v>3859</v>
      </c>
      <c r="C2903" s="76" t="s">
        <v>287</v>
      </c>
      <c r="D2903" s="76" t="s">
        <v>5240</v>
      </c>
      <c r="E2903" s="76">
        <v>473</v>
      </c>
      <c r="F2903" s="76">
        <v>24</v>
      </c>
      <c r="G2903" s="77">
        <v>8</v>
      </c>
      <c r="H2903" s="76" t="s">
        <v>3334</v>
      </c>
      <c r="I2903" s="77">
        <v>5.75</v>
      </c>
      <c r="J2903" s="2">
        <v>1</v>
      </c>
      <c r="K2903" s="119" cm="1">
        <f t="array" ref="K2903">ROUND(IF(C2903="Beer",SUM(LOOKUP(2,1/(SRP!$B$7:$B$9&lt;=E2903)/(SRP!$C$7:$C$9&gt;=E2903),SRP!$D$7:$D$9)*(G2903/100)*(E2903/1000)),IF(C2903="Spirits",SUM(LOOKUP(2,1/(SRP!$B$2:$B$6&lt;=E2903)/(SRP!$C$2:$C$6&gt;=E2903),SRP!$D$2:$D$6)*(G2903/100)*(E2903/1000)),IF(AND(C2903="Wine",D2903="Fortified Wines"),SUM(LOOKUP(2,1/(SRP!$B$20:$B$23&lt;=E2903)/(SRP!$C$20:$C$23&gt;=E2903),SRP!$D$20:$D$23)*(G2903/100)*(E2903/1000)),IF(C2903="Wine",SUM(LOOKUP(2,1/(SRP!$B$15:$B$19&lt;=E2903)/(SRP!$C$15:$C$19&gt;=E2903),SRP!$D$15:$D$19)*(G2903/100)*(E2903/1000)),IF(C2903="Ready to Drink",SUM(LOOKUP(2,1/(SRP!$B$10:$B$14&lt;=E2903)/(SRP!$C$10:$C$14&gt;=E2903),SRP!$D$10:$D$14)*(G2903/100)*(E2903/1000)),0))))),2)</f>
        <v>2.64</v>
      </c>
    </row>
    <row r="2904" spans="1:11" x14ac:dyDescent="0.35">
      <c r="A2904" s="2">
        <v>34159</v>
      </c>
      <c r="B2904" s="76" t="s">
        <v>3859</v>
      </c>
      <c r="C2904" s="76" t="s">
        <v>287</v>
      </c>
      <c r="D2904" s="76" t="s">
        <v>5240</v>
      </c>
      <c r="E2904" s="76">
        <v>473</v>
      </c>
      <c r="F2904" s="76">
        <v>24</v>
      </c>
      <c r="G2904" s="77">
        <v>8</v>
      </c>
      <c r="H2904" s="76" t="s">
        <v>3334</v>
      </c>
      <c r="I2904" s="77">
        <v>5.75</v>
      </c>
      <c r="J2904" s="2">
        <v>1</v>
      </c>
      <c r="K2904" s="119" cm="1">
        <f t="array" ref="K2904">ROUND(IF(C2904="Beer",SUM(LOOKUP(2,1/(SRP!$B$7:$B$9&lt;=E2904)/(SRP!$C$7:$C$9&gt;=E2904),SRP!$D$7:$D$9)*(G2904/100)*(E2904/1000)),IF(C2904="Spirits",SUM(LOOKUP(2,1/(SRP!$B$2:$B$6&lt;=E2904)/(SRP!$C$2:$C$6&gt;=E2904),SRP!$D$2:$D$6)*(G2904/100)*(E2904/1000)),IF(AND(C2904="Wine",D2904="Fortified Wines"),SUM(LOOKUP(2,1/(SRP!$B$20:$B$23&lt;=E2904)/(SRP!$C$20:$C$23&gt;=E2904),SRP!$D$20:$D$23)*(G2904/100)*(E2904/1000)),IF(C2904="Wine",SUM(LOOKUP(2,1/(SRP!$B$15:$B$19&lt;=E2904)/(SRP!$C$15:$C$19&gt;=E2904),SRP!$D$15:$D$19)*(G2904/100)*(E2904/1000)),IF(C2904="Ready to Drink",SUM(LOOKUP(2,1/(SRP!$B$10:$B$14&lt;=E2904)/(SRP!$C$10:$C$14&gt;=E2904),SRP!$D$10:$D$14)*(G2904/100)*(E2904/1000)),0))))),2)</f>
        <v>2.64</v>
      </c>
    </row>
    <row r="2905" spans="1:11" x14ac:dyDescent="0.35">
      <c r="A2905" s="2">
        <v>34160</v>
      </c>
      <c r="B2905" s="76" t="s">
        <v>5751</v>
      </c>
      <c r="C2905" s="76" t="s">
        <v>285</v>
      </c>
      <c r="D2905" s="76" t="s">
        <v>5273</v>
      </c>
      <c r="E2905" s="76">
        <v>50</v>
      </c>
      <c r="F2905" s="76">
        <v>48</v>
      </c>
      <c r="G2905" s="77">
        <v>17.5</v>
      </c>
      <c r="H2905" s="76" t="s">
        <v>3282</v>
      </c>
      <c r="I2905" s="77">
        <v>4.99</v>
      </c>
      <c r="J2905" s="2">
        <v>1</v>
      </c>
      <c r="K2905" s="119" cm="1">
        <f t="array" ref="K2905">ROUND(IF(C2905="Beer",SUM(LOOKUP(2,1/(SRP!$B$7:$B$9&lt;=E2905)/(SRP!$C$7:$C$9&gt;=E2905),SRP!$D$7:$D$9)*(G2905/100)*(E2905/1000)),IF(C2905="Spirits",SUM(LOOKUP(2,1/(SRP!$B$2:$B$6&lt;=E2905)/(SRP!$C$2:$C$6&gt;=E2905),SRP!$D$2:$D$6)*(G2905/100)*(E2905/1000)),IF(AND(C2905="Wine",D2905="Fortified Wines"),SUM(LOOKUP(2,1/(SRP!$B$20:$B$23&lt;=E2905)/(SRP!$C$20:$C$23&gt;=E2905),SRP!$D$20:$D$23)*(G2905/100)*(E2905/1000)),IF(C2905="Wine",SUM(LOOKUP(2,1/(SRP!$B$15:$B$19&lt;=E2905)/(SRP!$C$15:$C$19&gt;=E2905),SRP!$D$15:$D$19)*(G2905/100)*(E2905/1000)),IF(C2905="Ready to Drink",SUM(LOOKUP(2,1/(SRP!$B$10:$B$14&lt;=E2905)/(SRP!$C$10:$C$14&gt;=E2905),SRP!$D$10:$D$14)*(G2905/100)*(E2905/1000)),0))))),2)</f>
        <v>1.02</v>
      </c>
    </row>
    <row r="2906" spans="1:11" x14ac:dyDescent="0.35">
      <c r="A2906" s="2">
        <v>34161</v>
      </c>
      <c r="B2906" s="76" t="s">
        <v>4049</v>
      </c>
      <c r="C2906" s="76" t="s">
        <v>285</v>
      </c>
      <c r="D2906" s="76" t="s">
        <v>5273</v>
      </c>
      <c r="E2906" s="76">
        <v>50</v>
      </c>
      <c r="F2906" s="76">
        <v>48</v>
      </c>
      <c r="G2906" s="77">
        <v>17.5</v>
      </c>
      <c r="H2906" s="76" t="s">
        <v>3282</v>
      </c>
      <c r="I2906" s="77">
        <v>4.99</v>
      </c>
      <c r="J2906" s="2">
        <v>1</v>
      </c>
      <c r="K2906" s="119" cm="1">
        <f t="array" ref="K2906">ROUND(IF(C2906="Beer",SUM(LOOKUP(2,1/(SRP!$B$7:$B$9&lt;=E2906)/(SRP!$C$7:$C$9&gt;=E2906),SRP!$D$7:$D$9)*(G2906/100)*(E2906/1000)),IF(C2906="Spirits",SUM(LOOKUP(2,1/(SRP!$B$2:$B$6&lt;=E2906)/(SRP!$C$2:$C$6&gt;=E2906),SRP!$D$2:$D$6)*(G2906/100)*(E2906/1000)),IF(AND(C2906="Wine",D2906="Fortified Wines"),SUM(LOOKUP(2,1/(SRP!$B$20:$B$23&lt;=E2906)/(SRP!$C$20:$C$23&gt;=E2906),SRP!$D$20:$D$23)*(G2906/100)*(E2906/1000)),IF(C2906="Wine",SUM(LOOKUP(2,1/(SRP!$B$15:$B$19&lt;=E2906)/(SRP!$C$15:$C$19&gt;=E2906),SRP!$D$15:$D$19)*(G2906/100)*(E2906/1000)),IF(C2906="Ready to Drink",SUM(LOOKUP(2,1/(SRP!$B$10:$B$14&lt;=E2906)/(SRP!$C$10:$C$14&gt;=E2906),SRP!$D$10:$D$14)*(G2906/100)*(E2906/1000)),0))))),2)</f>
        <v>1.02</v>
      </c>
    </row>
    <row r="2907" spans="1:11" x14ac:dyDescent="0.35">
      <c r="A2907" s="2">
        <v>34168</v>
      </c>
      <c r="B2907" s="76" t="s">
        <v>2497</v>
      </c>
      <c r="C2907" s="76" t="s">
        <v>285</v>
      </c>
      <c r="D2907" s="76" t="s">
        <v>6941</v>
      </c>
      <c r="E2907" s="76">
        <v>50</v>
      </c>
      <c r="F2907" s="76">
        <v>120</v>
      </c>
      <c r="G2907" s="77">
        <v>40</v>
      </c>
      <c r="H2907" s="76" t="s">
        <v>6696</v>
      </c>
      <c r="I2907" s="77">
        <v>4.29</v>
      </c>
      <c r="J2907" s="2">
        <v>1</v>
      </c>
      <c r="K2907" s="119" cm="1">
        <f t="array" ref="K2907">ROUND(IF(C2907="Beer",SUM(LOOKUP(2,1/(SRP!$B$7:$B$9&lt;=E2907)/(SRP!$C$7:$C$9&gt;=E2907),SRP!$D$7:$D$9)*(G2907/100)*(E2907/1000)),IF(C2907="Spirits",SUM(LOOKUP(2,1/(SRP!$B$2:$B$6&lt;=E2907)/(SRP!$C$2:$C$6&gt;=E2907),SRP!$D$2:$D$6)*(G2907/100)*(E2907/1000)),IF(AND(C2907="Wine",D2907="Fortified Wines"),SUM(LOOKUP(2,1/(SRP!$B$20:$B$23&lt;=E2907)/(SRP!$C$20:$C$23&gt;=E2907),SRP!$D$20:$D$23)*(G2907/100)*(E2907/1000)),IF(C2907="Wine",SUM(LOOKUP(2,1/(SRP!$B$15:$B$19&lt;=E2907)/(SRP!$C$15:$C$19&gt;=E2907),SRP!$D$15:$D$19)*(G2907/100)*(E2907/1000)),IF(C2907="Ready to Drink",SUM(LOOKUP(2,1/(SRP!$B$10:$B$14&lt;=E2907)/(SRP!$C$10:$C$14&gt;=E2907),SRP!$D$10:$D$14)*(G2907/100)*(E2907/1000)),0))))),2)</f>
        <v>2.33</v>
      </c>
    </row>
    <row r="2908" spans="1:11" x14ac:dyDescent="0.35">
      <c r="A2908" s="2">
        <v>34178</v>
      </c>
      <c r="B2908" s="76" t="s">
        <v>3745</v>
      </c>
      <c r="C2908" s="76" t="s">
        <v>287</v>
      </c>
      <c r="D2908" s="76" t="s">
        <v>5266</v>
      </c>
      <c r="E2908" s="76">
        <v>473</v>
      </c>
      <c r="F2908" s="76">
        <v>24</v>
      </c>
      <c r="G2908" s="77">
        <v>4.5</v>
      </c>
      <c r="H2908" s="76" t="s">
        <v>3387</v>
      </c>
      <c r="I2908" s="77">
        <v>3.99</v>
      </c>
      <c r="J2908" s="2">
        <v>1</v>
      </c>
      <c r="K2908" s="119" cm="1">
        <f t="array" ref="K2908">ROUND(IF(C2908="Beer",SUM(LOOKUP(2,1/(SRP!$B$7:$B$9&lt;=E2908)/(SRP!$C$7:$C$9&gt;=E2908),SRP!$D$7:$D$9)*(G2908/100)*(E2908/1000)),IF(C2908="Spirits",SUM(LOOKUP(2,1/(SRP!$B$2:$B$6&lt;=E2908)/(SRP!$C$2:$C$6&gt;=E2908),SRP!$D$2:$D$6)*(G2908/100)*(E2908/1000)),IF(AND(C2908="Wine",D2908="Fortified Wines"),SUM(LOOKUP(2,1/(SRP!$B$20:$B$23&lt;=E2908)/(SRP!$C$20:$C$23&gt;=E2908),SRP!$D$20:$D$23)*(G2908/100)*(E2908/1000)),IF(C2908="Wine",SUM(LOOKUP(2,1/(SRP!$B$15:$B$19&lt;=E2908)/(SRP!$C$15:$C$19&gt;=E2908),SRP!$D$15:$D$19)*(G2908/100)*(E2908/1000)),IF(C2908="Ready to Drink",SUM(LOOKUP(2,1/(SRP!$B$10:$B$14&lt;=E2908)/(SRP!$C$10:$C$14&gt;=E2908),SRP!$D$10:$D$14)*(G2908/100)*(E2908/1000)),0))))),2)</f>
        <v>1.49</v>
      </c>
    </row>
    <row r="2909" spans="1:11" x14ac:dyDescent="0.35">
      <c r="A2909" s="2">
        <v>34178</v>
      </c>
      <c r="B2909" s="76" t="s">
        <v>3745</v>
      </c>
      <c r="C2909" s="76" t="s">
        <v>287</v>
      </c>
      <c r="D2909" s="76" t="s">
        <v>5266</v>
      </c>
      <c r="E2909" s="76">
        <v>473</v>
      </c>
      <c r="F2909" s="76">
        <v>24</v>
      </c>
      <c r="G2909" s="77">
        <v>4.5</v>
      </c>
      <c r="H2909" s="76" t="s">
        <v>3387</v>
      </c>
      <c r="I2909" s="77">
        <v>3.99</v>
      </c>
      <c r="J2909" s="2">
        <v>1</v>
      </c>
      <c r="K2909" s="119" cm="1">
        <f t="array" ref="K2909">ROUND(IF(C2909="Beer",SUM(LOOKUP(2,1/(SRP!$B$7:$B$9&lt;=E2909)/(SRP!$C$7:$C$9&gt;=E2909),SRP!$D$7:$D$9)*(G2909/100)*(E2909/1000)),IF(C2909="Spirits",SUM(LOOKUP(2,1/(SRP!$B$2:$B$6&lt;=E2909)/(SRP!$C$2:$C$6&gt;=E2909),SRP!$D$2:$D$6)*(G2909/100)*(E2909/1000)),IF(AND(C2909="Wine",D2909="Fortified Wines"),SUM(LOOKUP(2,1/(SRP!$B$20:$B$23&lt;=E2909)/(SRP!$C$20:$C$23&gt;=E2909),SRP!$D$20:$D$23)*(G2909/100)*(E2909/1000)),IF(C2909="Wine",SUM(LOOKUP(2,1/(SRP!$B$15:$B$19&lt;=E2909)/(SRP!$C$15:$C$19&gt;=E2909),SRP!$D$15:$D$19)*(G2909/100)*(E2909/1000)),IF(C2909="Ready to Drink",SUM(LOOKUP(2,1/(SRP!$B$10:$B$14&lt;=E2909)/(SRP!$C$10:$C$14&gt;=E2909),SRP!$D$10:$D$14)*(G2909/100)*(E2909/1000)),0))))),2)</f>
        <v>1.49</v>
      </c>
    </row>
    <row r="2910" spans="1:11" x14ac:dyDescent="0.35">
      <c r="A2910" s="2">
        <v>34182</v>
      </c>
      <c r="B2910" s="76" t="s">
        <v>1347</v>
      </c>
      <c r="C2910" s="76" t="s">
        <v>285</v>
      </c>
      <c r="D2910" s="76" t="s">
        <v>5274</v>
      </c>
      <c r="E2910" s="76">
        <v>375</v>
      </c>
      <c r="F2910" s="76">
        <v>12</v>
      </c>
      <c r="G2910" s="77">
        <v>40</v>
      </c>
      <c r="H2910" s="76" t="s">
        <v>3280</v>
      </c>
      <c r="I2910" s="77">
        <v>49.99</v>
      </c>
      <c r="J2910" s="2">
        <v>1</v>
      </c>
      <c r="K2910" s="119" cm="1">
        <f t="array" ref="K2910">ROUND(IF(C2910="Beer",SUM(LOOKUP(2,1/(SRP!$B$7:$B$9&lt;=E2910)/(SRP!$C$7:$C$9&gt;=E2910),SRP!$D$7:$D$9)*(G2910/100)*(E2910/1000)),IF(C2910="Spirits",SUM(LOOKUP(2,1/(SRP!$B$2:$B$6&lt;=E2910)/(SRP!$C$2:$C$6&gt;=E2910),SRP!$D$2:$D$6)*(G2910/100)*(E2910/1000)),IF(AND(C2910="Wine",D2910="Fortified Wines"),SUM(LOOKUP(2,1/(SRP!$B$20:$B$23&lt;=E2910)/(SRP!$C$20:$C$23&gt;=E2910),SRP!$D$20:$D$23)*(G2910/100)*(E2910/1000)),IF(C2910="Wine",SUM(LOOKUP(2,1/(SRP!$B$15:$B$19&lt;=E2910)/(SRP!$C$15:$C$19&gt;=E2910),SRP!$D$15:$D$19)*(G2910/100)*(E2910/1000)),IF(C2910="Ready to Drink",SUM(LOOKUP(2,1/(SRP!$B$10:$B$14&lt;=E2910)/(SRP!$C$10:$C$14&gt;=E2910),SRP!$D$10:$D$14)*(G2910/100)*(E2910/1000)),0))))),2)</f>
        <v>11.89</v>
      </c>
    </row>
    <row r="2911" spans="1:11" x14ac:dyDescent="0.35">
      <c r="A2911" s="2">
        <v>34192</v>
      </c>
      <c r="B2911" s="76" t="s">
        <v>1348</v>
      </c>
      <c r="C2911" s="76" t="s">
        <v>285</v>
      </c>
      <c r="D2911" s="76" t="s">
        <v>5287</v>
      </c>
      <c r="E2911" s="76">
        <v>375</v>
      </c>
      <c r="F2911" s="76">
        <v>12</v>
      </c>
      <c r="G2911" s="77">
        <v>40</v>
      </c>
      <c r="H2911" s="76" t="s">
        <v>3280</v>
      </c>
      <c r="I2911" s="77">
        <v>50.99</v>
      </c>
      <c r="J2911" s="2">
        <v>1</v>
      </c>
      <c r="K2911" s="119" cm="1">
        <f t="array" ref="K2911">ROUND(IF(C2911="Beer",SUM(LOOKUP(2,1/(SRP!$B$7:$B$9&lt;=E2911)/(SRP!$C$7:$C$9&gt;=E2911),SRP!$D$7:$D$9)*(G2911/100)*(E2911/1000)),IF(C2911="Spirits",SUM(LOOKUP(2,1/(SRP!$B$2:$B$6&lt;=E2911)/(SRP!$C$2:$C$6&gt;=E2911),SRP!$D$2:$D$6)*(G2911/100)*(E2911/1000)),IF(AND(C2911="Wine",D2911="Fortified Wines"),SUM(LOOKUP(2,1/(SRP!$B$20:$B$23&lt;=E2911)/(SRP!$C$20:$C$23&gt;=E2911),SRP!$D$20:$D$23)*(G2911/100)*(E2911/1000)),IF(C2911="Wine",SUM(LOOKUP(2,1/(SRP!$B$15:$B$19&lt;=E2911)/(SRP!$C$15:$C$19&gt;=E2911),SRP!$D$15:$D$19)*(G2911/100)*(E2911/1000)),IF(C2911="Ready to Drink",SUM(LOOKUP(2,1/(SRP!$B$10:$B$14&lt;=E2911)/(SRP!$C$10:$C$14&gt;=E2911),SRP!$D$10:$D$14)*(G2911/100)*(E2911/1000)),0))))),2)</f>
        <v>11.89</v>
      </c>
    </row>
    <row r="2912" spans="1:11" x14ac:dyDescent="0.35">
      <c r="A2912" s="2">
        <v>34197</v>
      </c>
      <c r="B2912" s="76" t="s">
        <v>2498</v>
      </c>
      <c r="C2912" s="76" t="s">
        <v>285</v>
      </c>
      <c r="D2912" s="76" t="s">
        <v>5273</v>
      </c>
      <c r="E2912" s="76">
        <v>750</v>
      </c>
      <c r="F2912" s="76">
        <v>12</v>
      </c>
      <c r="G2912" s="77">
        <v>17</v>
      </c>
      <c r="H2912" s="76" t="s">
        <v>3292</v>
      </c>
      <c r="I2912" s="77">
        <v>28.99</v>
      </c>
      <c r="J2912" s="2">
        <v>1</v>
      </c>
      <c r="K2912" s="119" cm="1">
        <f t="array" ref="K2912">ROUND(IF(C2912="Beer",SUM(LOOKUP(2,1/(SRP!$B$7:$B$9&lt;=E2912)/(SRP!$C$7:$C$9&gt;=E2912),SRP!$D$7:$D$9)*(G2912/100)*(E2912/1000)),IF(C2912="Spirits",SUM(LOOKUP(2,1/(SRP!$B$2:$B$6&lt;=E2912)/(SRP!$C$2:$C$6&gt;=E2912),SRP!$D$2:$D$6)*(G2912/100)*(E2912/1000)),IF(AND(C2912="Wine",D2912="Fortified Wines"),SUM(LOOKUP(2,1/(SRP!$B$20:$B$23&lt;=E2912)/(SRP!$C$20:$C$23&gt;=E2912),SRP!$D$20:$D$23)*(G2912/100)*(E2912/1000)),IF(C2912="Wine",SUM(LOOKUP(2,1/(SRP!$B$15:$B$19&lt;=E2912)/(SRP!$C$15:$C$19&gt;=E2912),SRP!$D$15:$D$19)*(G2912/100)*(E2912/1000)),IF(C2912="Ready to Drink",SUM(LOOKUP(2,1/(SRP!$B$10:$B$14&lt;=E2912)/(SRP!$C$10:$C$14&gt;=E2912),SRP!$D$10:$D$14)*(G2912/100)*(E2912/1000)),0))))),2)</f>
        <v>8.9</v>
      </c>
    </row>
    <row r="2913" spans="1:11" x14ac:dyDescent="0.35">
      <c r="A2913" s="2">
        <v>34202</v>
      </c>
      <c r="B2913" s="76" t="s">
        <v>2499</v>
      </c>
      <c r="C2913" s="76" t="s">
        <v>285</v>
      </c>
      <c r="D2913" s="76" t="s">
        <v>5273</v>
      </c>
      <c r="E2913" s="76">
        <v>750</v>
      </c>
      <c r="F2913" s="76">
        <v>12</v>
      </c>
      <c r="G2913" s="77">
        <v>14</v>
      </c>
      <c r="H2913" s="76" t="s">
        <v>6695</v>
      </c>
      <c r="I2913" s="77">
        <v>37.99</v>
      </c>
      <c r="J2913" s="2">
        <v>1</v>
      </c>
      <c r="K2913" s="119" cm="1">
        <f t="array" ref="K2913">ROUND(IF(C2913="Beer",SUM(LOOKUP(2,1/(SRP!$B$7:$B$9&lt;=E2913)/(SRP!$C$7:$C$9&gt;=E2913),SRP!$D$7:$D$9)*(G2913/100)*(E2913/1000)),IF(C2913="Spirits",SUM(LOOKUP(2,1/(SRP!$B$2:$B$6&lt;=E2913)/(SRP!$C$2:$C$6&gt;=E2913),SRP!$D$2:$D$6)*(G2913/100)*(E2913/1000)),IF(AND(C2913="Wine",D2913="Fortified Wines"),SUM(LOOKUP(2,1/(SRP!$B$20:$B$23&lt;=E2913)/(SRP!$C$20:$C$23&gt;=E2913),SRP!$D$20:$D$23)*(G2913/100)*(E2913/1000)),IF(C2913="Wine",SUM(LOOKUP(2,1/(SRP!$B$15:$B$19&lt;=E2913)/(SRP!$C$15:$C$19&gt;=E2913),SRP!$D$15:$D$19)*(G2913/100)*(E2913/1000)),IF(C2913="Ready to Drink",SUM(LOOKUP(2,1/(SRP!$B$10:$B$14&lt;=E2913)/(SRP!$C$10:$C$14&gt;=E2913),SRP!$D$10:$D$14)*(G2913/100)*(E2913/1000)),0))))),2)</f>
        <v>7.33</v>
      </c>
    </row>
    <row r="2914" spans="1:11" x14ac:dyDescent="0.35">
      <c r="A2914" s="2">
        <v>34206</v>
      </c>
      <c r="B2914" s="76" t="s">
        <v>2597</v>
      </c>
      <c r="C2914" s="76" t="s">
        <v>285</v>
      </c>
      <c r="D2914" s="76" t="s">
        <v>5273</v>
      </c>
      <c r="E2914" s="76">
        <v>750</v>
      </c>
      <c r="F2914" s="76">
        <v>6</v>
      </c>
      <c r="G2914" s="77">
        <v>17.5</v>
      </c>
      <c r="H2914" s="76" t="s">
        <v>3282</v>
      </c>
      <c r="I2914" s="77">
        <v>32.99</v>
      </c>
      <c r="J2914" s="2">
        <v>1</v>
      </c>
      <c r="K2914" s="119" cm="1">
        <f t="array" ref="K2914">ROUND(IF(C2914="Beer",SUM(LOOKUP(2,1/(SRP!$B$7:$B$9&lt;=E2914)/(SRP!$C$7:$C$9&gt;=E2914),SRP!$D$7:$D$9)*(G2914/100)*(E2914/1000)),IF(C2914="Spirits",SUM(LOOKUP(2,1/(SRP!$B$2:$B$6&lt;=E2914)/(SRP!$C$2:$C$6&gt;=E2914),SRP!$D$2:$D$6)*(G2914/100)*(E2914/1000)),IF(AND(C2914="Wine",D2914="Fortified Wines"),SUM(LOOKUP(2,1/(SRP!$B$20:$B$23&lt;=E2914)/(SRP!$C$20:$C$23&gt;=E2914),SRP!$D$20:$D$23)*(G2914/100)*(E2914/1000)),IF(C2914="Wine",SUM(LOOKUP(2,1/(SRP!$B$15:$B$19&lt;=E2914)/(SRP!$C$15:$C$19&gt;=E2914),SRP!$D$15:$D$19)*(G2914/100)*(E2914/1000)),IF(C2914="Ready to Drink",SUM(LOOKUP(2,1/(SRP!$B$10:$B$14&lt;=E2914)/(SRP!$C$10:$C$14&gt;=E2914),SRP!$D$10:$D$14)*(G2914/100)*(E2914/1000)),0))))),2)</f>
        <v>9.16</v>
      </c>
    </row>
    <row r="2915" spans="1:11" x14ac:dyDescent="0.35">
      <c r="A2915" s="2">
        <v>34214</v>
      </c>
      <c r="B2915" s="76" t="s">
        <v>2500</v>
      </c>
      <c r="C2915" s="76" t="s">
        <v>285</v>
      </c>
      <c r="D2915" s="76" t="s">
        <v>5273</v>
      </c>
      <c r="E2915" s="76">
        <v>750</v>
      </c>
      <c r="F2915" s="76">
        <v>9</v>
      </c>
      <c r="G2915" s="77">
        <v>17</v>
      </c>
      <c r="H2915" s="76" t="s">
        <v>3306</v>
      </c>
      <c r="I2915" s="77">
        <v>42.99</v>
      </c>
      <c r="J2915" s="2">
        <v>1</v>
      </c>
      <c r="K2915" s="119" cm="1">
        <f t="array" ref="K2915">ROUND(IF(C2915="Beer",SUM(LOOKUP(2,1/(SRP!$B$7:$B$9&lt;=E2915)/(SRP!$C$7:$C$9&gt;=E2915),SRP!$D$7:$D$9)*(G2915/100)*(E2915/1000)),IF(C2915="Spirits",SUM(LOOKUP(2,1/(SRP!$B$2:$B$6&lt;=E2915)/(SRP!$C$2:$C$6&gt;=E2915),SRP!$D$2:$D$6)*(G2915/100)*(E2915/1000)),IF(AND(C2915="Wine",D2915="Fortified Wines"),SUM(LOOKUP(2,1/(SRP!$B$20:$B$23&lt;=E2915)/(SRP!$C$20:$C$23&gt;=E2915),SRP!$D$20:$D$23)*(G2915/100)*(E2915/1000)),IF(C2915="Wine",SUM(LOOKUP(2,1/(SRP!$B$15:$B$19&lt;=E2915)/(SRP!$C$15:$C$19&gt;=E2915),SRP!$D$15:$D$19)*(G2915/100)*(E2915/1000)),IF(C2915="Ready to Drink",SUM(LOOKUP(2,1/(SRP!$B$10:$B$14&lt;=E2915)/(SRP!$C$10:$C$14&gt;=E2915),SRP!$D$10:$D$14)*(G2915/100)*(E2915/1000)),0))))),2)</f>
        <v>8.9</v>
      </c>
    </row>
    <row r="2916" spans="1:11" x14ac:dyDescent="0.35">
      <c r="A2916" s="2">
        <v>34215</v>
      </c>
      <c r="B2916" s="76" t="s">
        <v>2501</v>
      </c>
      <c r="C2916" s="76" t="s">
        <v>286</v>
      </c>
      <c r="D2916" s="76" t="s">
        <v>5264</v>
      </c>
      <c r="E2916" s="76">
        <v>750</v>
      </c>
      <c r="F2916" s="76">
        <v>12</v>
      </c>
      <c r="G2916" s="77">
        <v>7</v>
      </c>
      <c r="H2916" s="76" t="s">
        <v>3297</v>
      </c>
      <c r="I2916" s="77">
        <v>10.99</v>
      </c>
      <c r="J2916" s="2">
        <v>1</v>
      </c>
      <c r="K2916" s="119" cm="1">
        <f t="array" ref="K2916">ROUND(IF(C2916="Beer",SUM(LOOKUP(2,1/(SRP!$B$7:$B$9&lt;=E2916)/(SRP!$C$7:$C$9&gt;=E2916),SRP!$D$7:$D$9)*(G2916/100)*(E2916/1000)),IF(C2916="Spirits",SUM(LOOKUP(2,1/(SRP!$B$2:$B$6&lt;=E2916)/(SRP!$C$2:$C$6&gt;=E2916),SRP!$D$2:$D$6)*(G2916/100)*(E2916/1000)),IF(AND(C2916="Wine",D2916="Fortified Wines"),SUM(LOOKUP(2,1/(SRP!$B$20:$B$23&lt;=E2916)/(SRP!$C$20:$C$23&gt;=E2916),SRP!$D$20:$D$23)*(G2916/100)*(E2916/1000)),IF(C2916="Wine",SUM(LOOKUP(2,1/(SRP!$B$15:$B$19&lt;=E2916)/(SRP!$C$15:$C$19&gt;=E2916),SRP!$D$15:$D$19)*(G2916/100)*(E2916/1000)),IF(C2916="Ready to Drink",SUM(LOOKUP(2,1/(SRP!$B$10:$B$14&lt;=E2916)/(SRP!$C$10:$C$14&gt;=E2916),SRP!$D$10:$D$14)*(G2916/100)*(E2916/1000)),0))))),2)</f>
        <v>3.67</v>
      </c>
    </row>
    <row r="2917" spans="1:11" x14ac:dyDescent="0.35">
      <c r="A2917" s="2">
        <v>34217</v>
      </c>
      <c r="B2917" s="76" t="s">
        <v>2502</v>
      </c>
      <c r="C2917" s="76" t="s">
        <v>286</v>
      </c>
      <c r="D2917" s="76" t="s">
        <v>5247</v>
      </c>
      <c r="E2917" s="76">
        <v>750</v>
      </c>
      <c r="F2917" s="76">
        <v>12</v>
      </c>
      <c r="G2917" s="77">
        <v>7</v>
      </c>
      <c r="H2917" s="76" t="s">
        <v>3297</v>
      </c>
      <c r="I2917" s="77">
        <v>10.99</v>
      </c>
      <c r="J2917" s="2">
        <v>1</v>
      </c>
      <c r="K2917" s="119" cm="1">
        <f t="array" ref="K2917">ROUND(IF(C2917="Beer",SUM(LOOKUP(2,1/(SRP!$B$7:$B$9&lt;=E2917)/(SRP!$C$7:$C$9&gt;=E2917),SRP!$D$7:$D$9)*(G2917/100)*(E2917/1000)),IF(C2917="Spirits",SUM(LOOKUP(2,1/(SRP!$B$2:$B$6&lt;=E2917)/(SRP!$C$2:$C$6&gt;=E2917),SRP!$D$2:$D$6)*(G2917/100)*(E2917/1000)),IF(AND(C2917="Wine",D2917="Fortified Wines"),SUM(LOOKUP(2,1/(SRP!$B$20:$B$23&lt;=E2917)/(SRP!$C$20:$C$23&gt;=E2917),SRP!$D$20:$D$23)*(G2917/100)*(E2917/1000)),IF(C2917="Wine",SUM(LOOKUP(2,1/(SRP!$B$15:$B$19&lt;=E2917)/(SRP!$C$15:$C$19&gt;=E2917),SRP!$D$15:$D$19)*(G2917/100)*(E2917/1000)),IF(C2917="Ready to Drink",SUM(LOOKUP(2,1/(SRP!$B$10:$B$14&lt;=E2917)/(SRP!$C$10:$C$14&gt;=E2917),SRP!$D$10:$D$14)*(G2917/100)*(E2917/1000)),0))))),2)</f>
        <v>3.67</v>
      </c>
    </row>
    <row r="2918" spans="1:11" x14ac:dyDescent="0.35">
      <c r="A2918" s="2">
        <v>34219</v>
      </c>
      <c r="B2918" s="76" t="s">
        <v>2579</v>
      </c>
      <c r="C2918" s="76" t="s">
        <v>287</v>
      </c>
      <c r="D2918" s="76" t="s">
        <v>5230</v>
      </c>
      <c r="E2918" s="76">
        <v>710</v>
      </c>
      <c r="F2918" s="76">
        <v>12</v>
      </c>
      <c r="G2918" s="77">
        <v>5.5</v>
      </c>
      <c r="H2918" s="76" t="s">
        <v>3330</v>
      </c>
      <c r="I2918" s="77">
        <v>3.69</v>
      </c>
      <c r="J2918" s="2">
        <v>1</v>
      </c>
      <c r="K2918" s="119" cm="1">
        <f t="array" ref="K2918">ROUND(IF(C2918="Beer",SUM(LOOKUP(2,1/(SRP!$B$7:$B$9&lt;=E2918)/(SRP!$C$7:$C$9&gt;=E2918),SRP!$D$7:$D$9)*(G2918/100)*(E2918/1000)),IF(C2918="Spirits",SUM(LOOKUP(2,1/(SRP!$B$2:$B$6&lt;=E2918)/(SRP!$C$2:$C$6&gt;=E2918),SRP!$D$2:$D$6)*(G2918/100)*(E2918/1000)),IF(AND(C2918="Wine",D2918="Fortified Wines"),SUM(LOOKUP(2,1/(SRP!$B$20:$B$23&lt;=E2918)/(SRP!$C$20:$C$23&gt;=E2918),SRP!$D$20:$D$23)*(G2918/100)*(E2918/1000)),IF(C2918="Wine",SUM(LOOKUP(2,1/(SRP!$B$15:$B$19&lt;=E2918)/(SRP!$C$15:$C$19&gt;=E2918),SRP!$D$15:$D$19)*(G2918/100)*(E2918/1000)),IF(C2918="Ready to Drink",SUM(LOOKUP(2,1/(SRP!$B$10:$B$14&lt;=E2918)/(SRP!$C$10:$C$14&gt;=E2918),SRP!$D$10:$D$14)*(G2918/100)*(E2918/1000)),0))))),2)</f>
        <v>2.73</v>
      </c>
    </row>
    <row r="2919" spans="1:11" x14ac:dyDescent="0.35">
      <c r="A2919" s="2">
        <v>34219</v>
      </c>
      <c r="B2919" s="76" t="s">
        <v>2579</v>
      </c>
      <c r="C2919" s="76" t="s">
        <v>287</v>
      </c>
      <c r="D2919" s="76" t="s">
        <v>5230</v>
      </c>
      <c r="E2919" s="76">
        <v>710</v>
      </c>
      <c r="F2919" s="76">
        <v>12</v>
      </c>
      <c r="G2919" s="77">
        <v>5.5</v>
      </c>
      <c r="H2919" s="76" t="s">
        <v>3330</v>
      </c>
      <c r="I2919" s="77">
        <v>3.69</v>
      </c>
      <c r="J2919" s="2">
        <v>1</v>
      </c>
      <c r="K2919" s="119" cm="1">
        <f t="array" ref="K2919">ROUND(IF(C2919="Beer",SUM(LOOKUP(2,1/(SRP!$B$7:$B$9&lt;=E2919)/(SRP!$C$7:$C$9&gt;=E2919),SRP!$D$7:$D$9)*(G2919/100)*(E2919/1000)),IF(C2919="Spirits",SUM(LOOKUP(2,1/(SRP!$B$2:$B$6&lt;=E2919)/(SRP!$C$2:$C$6&gt;=E2919),SRP!$D$2:$D$6)*(G2919/100)*(E2919/1000)),IF(AND(C2919="Wine",D2919="Fortified Wines"),SUM(LOOKUP(2,1/(SRP!$B$20:$B$23&lt;=E2919)/(SRP!$C$20:$C$23&gt;=E2919),SRP!$D$20:$D$23)*(G2919/100)*(E2919/1000)),IF(C2919="Wine",SUM(LOOKUP(2,1/(SRP!$B$15:$B$19&lt;=E2919)/(SRP!$C$15:$C$19&gt;=E2919),SRP!$D$15:$D$19)*(G2919/100)*(E2919/1000)),IF(C2919="Ready to Drink",SUM(LOOKUP(2,1/(SRP!$B$10:$B$14&lt;=E2919)/(SRP!$C$10:$C$14&gt;=E2919),SRP!$D$10:$D$14)*(G2919/100)*(E2919/1000)),0))))),2)</f>
        <v>2.73</v>
      </c>
    </row>
    <row r="2920" spans="1:11" x14ac:dyDescent="0.35">
      <c r="A2920" s="2">
        <v>34234</v>
      </c>
      <c r="B2920" s="76" t="s">
        <v>2503</v>
      </c>
      <c r="C2920" s="76" t="s">
        <v>285</v>
      </c>
      <c r="D2920" s="76" t="s">
        <v>5267</v>
      </c>
      <c r="E2920" s="76">
        <v>375</v>
      </c>
      <c r="F2920" s="76">
        <v>12</v>
      </c>
      <c r="G2920" s="77">
        <v>20</v>
      </c>
      <c r="H2920" s="76" t="s">
        <v>6694</v>
      </c>
      <c r="I2920" s="77">
        <v>20.49</v>
      </c>
      <c r="J2920" s="2">
        <v>1</v>
      </c>
      <c r="K2920" s="119" cm="1">
        <f t="array" ref="K2920">ROUND(IF(C2920="Beer",SUM(LOOKUP(2,1/(SRP!$B$7:$B$9&lt;=E2920)/(SRP!$C$7:$C$9&gt;=E2920),SRP!$D$7:$D$9)*(G2920/100)*(E2920/1000)),IF(C2920="Spirits",SUM(LOOKUP(2,1/(SRP!$B$2:$B$6&lt;=E2920)/(SRP!$C$2:$C$6&gt;=E2920),SRP!$D$2:$D$6)*(G2920/100)*(E2920/1000)),IF(AND(C2920="Wine",D2920="Fortified Wines"),SUM(LOOKUP(2,1/(SRP!$B$20:$B$23&lt;=E2920)/(SRP!$C$20:$C$23&gt;=E2920),SRP!$D$20:$D$23)*(G2920/100)*(E2920/1000)),IF(C2920="Wine",SUM(LOOKUP(2,1/(SRP!$B$15:$B$19&lt;=E2920)/(SRP!$C$15:$C$19&gt;=E2920),SRP!$D$15:$D$19)*(G2920/100)*(E2920/1000)),IF(C2920="Ready to Drink",SUM(LOOKUP(2,1/(SRP!$B$10:$B$14&lt;=E2920)/(SRP!$C$10:$C$14&gt;=E2920),SRP!$D$10:$D$14)*(G2920/100)*(E2920/1000)),0))))),2)</f>
        <v>5.95</v>
      </c>
    </row>
    <row r="2921" spans="1:11" x14ac:dyDescent="0.35">
      <c r="A2921" s="2">
        <v>34235</v>
      </c>
      <c r="B2921" s="76" t="s">
        <v>2504</v>
      </c>
      <c r="C2921" s="76" t="s">
        <v>285</v>
      </c>
      <c r="D2921" s="76" t="s">
        <v>5319</v>
      </c>
      <c r="E2921" s="76">
        <v>375</v>
      </c>
      <c r="F2921" s="76">
        <v>12</v>
      </c>
      <c r="G2921" s="77">
        <v>20</v>
      </c>
      <c r="H2921" s="76" t="s">
        <v>6694</v>
      </c>
      <c r="I2921" s="77">
        <v>20.49</v>
      </c>
      <c r="J2921" s="2">
        <v>1</v>
      </c>
      <c r="K2921" s="119" cm="1">
        <f t="array" ref="K2921">ROUND(IF(C2921="Beer",SUM(LOOKUP(2,1/(SRP!$B$7:$B$9&lt;=E2921)/(SRP!$C$7:$C$9&gt;=E2921),SRP!$D$7:$D$9)*(G2921/100)*(E2921/1000)),IF(C2921="Spirits",SUM(LOOKUP(2,1/(SRP!$B$2:$B$6&lt;=E2921)/(SRP!$C$2:$C$6&gt;=E2921),SRP!$D$2:$D$6)*(G2921/100)*(E2921/1000)),IF(AND(C2921="Wine",D2921="Fortified Wines"),SUM(LOOKUP(2,1/(SRP!$B$20:$B$23&lt;=E2921)/(SRP!$C$20:$C$23&gt;=E2921),SRP!$D$20:$D$23)*(G2921/100)*(E2921/1000)),IF(C2921="Wine",SUM(LOOKUP(2,1/(SRP!$B$15:$B$19&lt;=E2921)/(SRP!$C$15:$C$19&gt;=E2921),SRP!$D$15:$D$19)*(G2921/100)*(E2921/1000)),IF(C2921="Ready to Drink",SUM(LOOKUP(2,1/(SRP!$B$10:$B$14&lt;=E2921)/(SRP!$C$10:$C$14&gt;=E2921),SRP!$D$10:$D$14)*(G2921/100)*(E2921/1000)),0))))),2)</f>
        <v>5.95</v>
      </c>
    </row>
    <row r="2922" spans="1:11" x14ac:dyDescent="0.35">
      <c r="A2922" s="2">
        <v>34238</v>
      </c>
      <c r="B2922" s="76" t="s">
        <v>2505</v>
      </c>
      <c r="C2922" s="76" t="s">
        <v>285</v>
      </c>
      <c r="D2922" s="76" t="s">
        <v>6948</v>
      </c>
      <c r="E2922" s="76">
        <v>375</v>
      </c>
      <c r="F2922" s="76">
        <v>12</v>
      </c>
      <c r="G2922" s="77">
        <v>35</v>
      </c>
      <c r="H2922" s="76" t="s">
        <v>6694</v>
      </c>
      <c r="I2922" s="77">
        <v>20.49</v>
      </c>
      <c r="J2922" s="2">
        <v>1</v>
      </c>
      <c r="K2922" s="119" cm="1">
        <f t="array" ref="K2922">ROUND(IF(C2922="Beer",SUM(LOOKUP(2,1/(SRP!$B$7:$B$9&lt;=E2922)/(SRP!$C$7:$C$9&gt;=E2922),SRP!$D$7:$D$9)*(G2922/100)*(E2922/1000)),IF(C2922="Spirits",SUM(LOOKUP(2,1/(SRP!$B$2:$B$6&lt;=E2922)/(SRP!$C$2:$C$6&gt;=E2922),SRP!$D$2:$D$6)*(G2922/100)*(E2922/1000)),IF(AND(C2922="Wine",D2922="Fortified Wines"),SUM(LOOKUP(2,1/(SRP!$B$20:$B$23&lt;=E2922)/(SRP!$C$20:$C$23&gt;=E2922),SRP!$D$20:$D$23)*(G2922/100)*(E2922/1000)),IF(C2922="Wine",SUM(LOOKUP(2,1/(SRP!$B$15:$B$19&lt;=E2922)/(SRP!$C$15:$C$19&gt;=E2922),SRP!$D$15:$D$19)*(G2922/100)*(E2922/1000)),IF(C2922="Ready to Drink",SUM(LOOKUP(2,1/(SRP!$B$10:$B$14&lt;=E2922)/(SRP!$C$10:$C$14&gt;=E2922),SRP!$D$10:$D$14)*(G2922/100)*(E2922/1000)),0))))),2)</f>
        <v>10.4</v>
      </c>
    </row>
    <row r="2923" spans="1:11" x14ac:dyDescent="0.35">
      <c r="A2923" s="2">
        <v>34243</v>
      </c>
      <c r="B2923" s="76" t="s">
        <v>2522</v>
      </c>
      <c r="C2923" s="76" t="s">
        <v>286</v>
      </c>
      <c r="D2923" s="76" t="s">
        <v>5236</v>
      </c>
      <c r="E2923" s="76">
        <v>3000</v>
      </c>
      <c r="F2923" s="76">
        <v>4</v>
      </c>
      <c r="G2923" s="77">
        <v>14</v>
      </c>
      <c r="H2923" s="76" t="s">
        <v>3303</v>
      </c>
      <c r="I2923" s="77">
        <v>51.99</v>
      </c>
      <c r="J2923" s="2">
        <v>1</v>
      </c>
      <c r="K2923" s="119" cm="1">
        <f t="array" ref="K2923">ROUND(IF(C2923="Beer",SUM(LOOKUP(2,1/(SRP!$B$7:$B$9&lt;=E2923)/(SRP!$C$7:$C$9&gt;=E2923),SRP!$D$7:$D$9)*(G2923/100)*(E2923/1000)),IF(C2923="Spirits",SUM(LOOKUP(2,1/(SRP!$B$2:$B$6&lt;=E2923)/(SRP!$C$2:$C$6&gt;=E2923),SRP!$D$2:$D$6)*(G2923/100)*(E2923/1000)),IF(AND(C2923="Wine",D2923="Fortified Wines"),SUM(LOOKUP(2,1/(SRP!$B$20:$B$23&lt;=E2923)/(SRP!$C$20:$C$23&gt;=E2923),SRP!$D$20:$D$23)*(G2923/100)*(E2923/1000)),IF(C2923="Wine",SUM(LOOKUP(2,1/(SRP!$B$15:$B$19&lt;=E2923)/(SRP!$C$15:$C$19&gt;=E2923),SRP!$D$15:$D$19)*(G2923/100)*(E2923/1000)),IF(C2923="Ready to Drink",SUM(LOOKUP(2,1/(SRP!$B$10:$B$14&lt;=E2923)/(SRP!$C$10:$C$14&gt;=E2923),SRP!$D$10:$D$14)*(G2923/100)*(E2923/1000)),0))))),2)</f>
        <v>29.32</v>
      </c>
    </row>
    <row r="2924" spans="1:11" x14ac:dyDescent="0.35">
      <c r="A2924" s="2">
        <v>34245</v>
      </c>
      <c r="B2924" s="76" t="s">
        <v>2598</v>
      </c>
      <c r="C2924" s="76" t="s">
        <v>286</v>
      </c>
      <c r="D2924" s="76" t="s">
        <v>5296</v>
      </c>
      <c r="E2924" s="76">
        <v>750</v>
      </c>
      <c r="F2924" s="76">
        <v>6</v>
      </c>
      <c r="G2924" s="77">
        <v>14.7</v>
      </c>
      <c r="H2924" s="76" t="s">
        <v>3303</v>
      </c>
      <c r="I2924" s="77">
        <v>29.99</v>
      </c>
      <c r="J2924" s="2">
        <v>1</v>
      </c>
      <c r="K2924" s="119" cm="1">
        <f t="array" ref="K2924">ROUND(IF(C2924="Beer",SUM(LOOKUP(2,1/(SRP!$B$7:$B$9&lt;=E2924)/(SRP!$C$7:$C$9&gt;=E2924),SRP!$D$7:$D$9)*(G2924/100)*(E2924/1000)),IF(C2924="Spirits",SUM(LOOKUP(2,1/(SRP!$B$2:$B$6&lt;=E2924)/(SRP!$C$2:$C$6&gt;=E2924),SRP!$D$2:$D$6)*(G2924/100)*(E2924/1000)),IF(AND(C2924="Wine",D2924="Fortified Wines"),SUM(LOOKUP(2,1/(SRP!$B$20:$B$23&lt;=E2924)/(SRP!$C$20:$C$23&gt;=E2924),SRP!$D$20:$D$23)*(G2924/100)*(E2924/1000)),IF(C2924="Wine",SUM(LOOKUP(2,1/(SRP!$B$15:$B$19&lt;=E2924)/(SRP!$C$15:$C$19&gt;=E2924),SRP!$D$15:$D$19)*(G2924/100)*(E2924/1000)),IF(C2924="Ready to Drink",SUM(LOOKUP(2,1/(SRP!$B$10:$B$14&lt;=E2924)/(SRP!$C$10:$C$14&gt;=E2924),SRP!$D$10:$D$14)*(G2924/100)*(E2924/1000)),0))))),2)</f>
        <v>7.7</v>
      </c>
    </row>
    <row r="2925" spans="1:11" x14ac:dyDescent="0.35">
      <c r="A2925" s="2">
        <v>34247</v>
      </c>
      <c r="B2925" s="76" t="s">
        <v>2538</v>
      </c>
      <c r="C2925" s="76" t="s">
        <v>287</v>
      </c>
      <c r="D2925" s="76" t="s">
        <v>5266</v>
      </c>
      <c r="E2925" s="76">
        <v>4260</v>
      </c>
      <c r="F2925" s="76">
        <v>2</v>
      </c>
      <c r="G2925" s="77">
        <v>5</v>
      </c>
      <c r="H2925" s="76" t="s">
        <v>3349</v>
      </c>
      <c r="I2925" s="77">
        <v>25.99</v>
      </c>
      <c r="J2925" s="2">
        <v>12</v>
      </c>
      <c r="K2925" s="119" cm="1">
        <f t="array" ref="K2925">ROUND(IF(C2925="Beer",SUM(LOOKUP(2,1/(SRP!$B$7:$B$9&lt;=E2925)/(SRP!$C$7:$C$9&gt;=E2925),SRP!$D$7:$D$9)*(G2925/100)*(E2925/1000)),IF(C2925="Spirits",SUM(LOOKUP(2,1/(SRP!$B$2:$B$6&lt;=E2925)/(SRP!$C$2:$C$6&gt;=E2925),SRP!$D$2:$D$6)*(G2925/100)*(E2925/1000)),IF(AND(C2925="Wine",D2925="Fortified Wines"),SUM(LOOKUP(2,1/(SRP!$B$20:$B$23&lt;=E2925)/(SRP!$C$20:$C$23&gt;=E2925),SRP!$D$20:$D$23)*(G2925/100)*(E2925/1000)),IF(C2925="Wine",SUM(LOOKUP(2,1/(SRP!$B$15:$B$19&lt;=E2925)/(SRP!$C$15:$C$19&gt;=E2925),SRP!$D$15:$D$19)*(G2925/100)*(E2925/1000)),IF(C2925="Ready to Drink",SUM(LOOKUP(2,1/(SRP!$B$10:$B$14&lt;=E2925)/(SRP!$C$10:$C$14&gt;=E2925),SRP!$D$10:$D$14)*(G2925/100)*(E2925/1000)),0))))),2)</f>
        <v>14.87</v>
      </c>
    </row>
    <row r="2926" spans="1:11" x14ac:dyDescent="0.35">
      <c r="A2926" s="2">
        <v>34247</v>
      </c>
      <c r="B2926" s="76" t="s">
        <v>2538</v>
      </c>
      <c r="C2926" s="76" t="s">
        <v>287</v>
      </c>
      <c r="D2926" s="76" t="s">
        <v>5266</v>
      </c>
      <c r="E2926" s="76">
        <v>4260</v>
      </c>
      <c r="F2926" s="76">
        <v>2</v>
      </c>
      <c r="G2926" s="77">
        <v>5</v>
      </c>
      <c r="H2926" s="76" t="s">
        <v>3349</v>
      </c>
      <c r="I2926" s="77">
        <v>25.99</v>
      </c>
      <c r="J2926" s="2">
        <v>12</v>
      </c>
      <c r="K2926" s="119" cm="1">
        <f t="array" ref="K2926">ROUND(IF(C2926="Beer",SUM(LOOKUP(2,1/(SRP!$B$7:$B$9&lt;=E2926)/(SRP!$C$7:$C$9&gt;=E2926),SRP!$D$7:$D$9)*(G2926/100)*(E2926/1000)),IF(C2926="Spirits",SUM(LOOKUP(2,1/(SRP!$B$2:$B$6&lt;=E2926)/(SRP!$C$2:$C$6&gt;=E2926),SRP!$D$2:$D$6)*(G2926/100)*(E2926/1000)),IF(AND(C2926="Wine",D2926="Fortified Wines"),SUM(LOOKUP(2,1/(SRP!$B$20:$B$23&lt;=E2926)/(SRP!$C$20:$C$23&gt;=E2926),SRP!$D$20:$D$23)*(G2926/100)*(E2926/1000)),IF(C2926="Wine",SUM(LOOKUP(2,1/(SRP!$B$15:$B$19&lt;=E2926)/(SRP!$C$15:$C$19&gt;=E2926),SRP!$D$15:$D$19)*(G2926/100)*(E2926/1000)),IF(C2926="Ready to Drink",SUM(LOOKUP(2,1/(SRP!$B$10:$B$14&lt;=E2926)/(SRP!$C$10:$C$14&gt;=E2926),SRP!$D$10:$D$14)*(G2926/100)*(E2926/1000)),0))))),2)</f>
        <v>14.87</v>
      </c>
    </row>
    <row r="2927" spans="1:11" x14ac:dyDescent="0.35">
      <c r="A2927" s="2">
        <v>34249</v>
      </c>
      <c r="B2927" s="76" t="s">
        <v>2572</v>
      </c>
      <c r="C2927" s="76" t="s">
        <v>287</v>
      </c>
      <c r="D2927" s="76" t="s">
        <v>5230</v>
      </c>
      <c r="E2927" s="76">
        <v>5325</v>
      </c>
      <c r="F2927" s="76">
        <v>1</v>
      </c>
      <c r="G2927" s="77">
        <v>5</v>
      </c>
      <c r="H2927" s="76" t="s">
        <v>3369</v>
      </c>
      <c r="I2927" s="77">
        <v>24.99</v>
      </c>
      <c r="J2927" s="2">
        <v>15</v>
      </c>
      <c r="K2927" s="119" cm="1">
        <f t="array" ref="K2927">ROUND(IF(C2927="Beer",SUM(LOOKUP(2,1/(SRP!$B$7:$B$9&lt;=E2927)/(SRP!$C$7:$C$9&gt;=E2927),SRP!$D$7:$D$9)*(G2927/100)*(E2927/1000)),IF(C2927="Spirits",SUM(LOOKUP(2,1/(SRP!$B$2:$B$6&lt;=E2927)/(SRP!$C$2:$C$6&gt;=E2927),SRP!$D$2:$D$6)*(G2927/100)*(E2927/1000)),IF(AND(C2927="Wine",D2927="Fortified Wines"),SUM(LOOKUP(2,1/(SRP!$B$20:$B$23&lt;=E2927)/(SRP!$C$20:$C$23&gt;=E2927),SRP!$D$20:$D$23)*(G2927/100)*(E2927/1000)),IF(C2927="Wine",SUM(LOOKUP(2,1/(SRP!$B$15:$B$19&lt;=E2927)/(SRP!$C$15:$C$19&gt;=E2927),SRP!$D$15:$D$19)*(G2927/100)*(E2927/1000)),IF(C2927="Ready to Drink",SUM(LOOKUP(2,1/(SRP!$B$10:$B$14&lt;=E2927)/(SRP!$C$10:$C$14&gt;=E2927),SRP!$D$10:$D$14)*(G2927/100)*(E2927/1000)),0))))),2)</f>
        <v>18.59</v>
      </c>
    </row>
    <row r="2928" spans="1:11" x14ac:dyDescent="0.35">
      <c r="A2928" s="2">
        <v>34249</v>
      </c>
      <c r="B2928" s="76" t="s">
        <v>2572</v>
      </c>
      <c r="C2928" s="76" t="s">
        <v>287</v>
      </c>
      <c r="D2928" s="76" t="s">
        <v>5230</v>
      </c>
      <c r="E2928" s="76">
        <v>5325</v>
      </c>
      <c r="F2928" s="76">
        <v>1</v>
      </c>
      <c r="G2928" s="77">
        <v>5</v>
      </c>
      <c r="H2928" s="76" t="s">
        <v>3369</v>
      </c>
      <c r="I2928" s="77">
        <v>24.99</v>
      </c>
      <c r="J2928" s="2">
        <v>15</v>
      </c>
      <c r="K2928" s="119" cm="1">
        <f t="array" ref="K2928">ROUND(IF(C2928="Beer",SUM(LOOKUP(2,1/(SRP!$B$7:$B$9&lt;=E2928)/(SRP!$C$7:$C$9&gt;=E2928),SRP!$D$7:$D$9)*(G2928/100)*(E2928/1000)),IF(C2928="Spirits",SUM(LOOKUP(2,1/(SRP!$B$2:$B$6&lt;=E2928)/(SRP!$C$2:$C$6&gt;=E2928),SRP!$D$2:$D$6)*(G2928/100)*(E2928/1000)),IF(AND(C2928="Wine",D2928="Fortified Wines"),SUM(LOOKUP(2,1/(SRP!$B$20:$B$23&lt;=E2928)/(SRP!$C$20:$C$23&gt;=E2928),SRP!$D$20:$D$23)*(G2928/100)*(E2928/1000)),IF(C2928="Wine",SUM(LOOKUP(2,1/(SRP!$B$15:$B$19&lt;=E2928)/(SRP!$C$15:$C$19&gt;=E2928),SRP!$D$15:$D$19)*(G2928/100)*(E2928/1000)),IF(C2928="Ready to Drink",SUM(LOOKUP(2,1/(SRP!$B$10:$B$14&lt;=E2928)/(SRP!$C$10:$C$14&gt;=E2928),SRP!$D$10:$D$14)*(G2928/100)*(E2928/1000)),0))))),2)</f>
        <v>18.59</v>
      </c>
    </row>
    <row r="2929" spans="1:11" x14ac:dyDescent="0.35">
      <c r="A2929" s="2">
        <v>34263</v>
      </c>
      <c r="B2929" s="76" t="s">
        <v>2534</v>
      </c>
      <c r="C2929" s="76" t="s">
        <v>5938</v>
      </c>
      <c r="D2929" s="76" t="s">
        <v>5308</v>
      </c>
      <c r="E2929" s="76">
        <v>3784</v>
      </c>
      <c r="F2929" s="76">
        <v>3</v>
      </c>
      <c r="G2929" s="77">
        <v>4.5</v>
      </c>
      <c r="H2929" s="76" t="s">
        <v>3326</v>
      </c>
      <c r="I2929" s="77">
        <v>31.79</v>
      </c>
      <c r="J2929" s="2">
        <v>8</v>
      </c>
      <c r="K2929" s="119" cm="1">
        <f t="array" ref="K2929">ROUND(IF(C2929="Beer",SUM(LOOKUP(2,1/(SRP!$B$7:$B$9&lt;=E2929)/(SRP!$C$7:$C$9&gt;=E2929),SRP!$D$7:$D$9)*(G2929/100)*(E2929/1000)),IF(C2929="Spirits",SUM(LOOKUP(2,1/(SRP!$B$2:$B$6&lt;=E2929)/(SRP!$C$2:$C$6&gt;=E2929),SRP!$D$2:$D$6)*(G2929/100)*(E2929/1000)),IF(AND(C2929="Wine",D2929="Fortified Wines"),SUM(LOOKUP(2,1/(SRP!$B$20:$B$23&lt;=E2929)/(SRP!$C$20:$C$23&gt;=E2929),SRP!$D$20:$D$23)*(G2929/100)*(E2929/1000)),IF(C2929="Wine",SUM(LOOKUP(2,1/(SRP!$B$15:$B$19&lt;=E2929)/(SRP!$C$15:$C$19&gt;=E2929),SRP!$D$15:$D$19)*(G2929/100)*(E2929/1000)),IF(C2929="Ready to Drink",SUM(LOOKUP(2,1/(SRP!$B$10:$B$14&lt;=E2929)/(SRP!$C$10:$C$14&gt;=E2929),SRP!$D$10:$D$14)*(G2929/100)*(E2929/1000)),0))))),2)</f>
        <v>11.89</v>
      </c>
    </row>
    <row r="2930" spans="1:11" x14ac:dyDescent="0.35">
      <c r="A2930" s="2">
        <v>34263</v>
      </c>
      <c r="B2930" s="76" t="s">
        <v>2534</v>
      </c>
      <c r="C2930" s="76" t="s">
        <v>5938</v>
      </c>
      <c r="D2930" s="76" t="s">
        <v>5308</v>
      </c>
      <c r="E2930" s="76">
        <v>3784</v>
      </c>
      <c r="F2930" s="76">
        <v>3</v>
      </c>
      <c r="G2930" s="77">
        <v>4.5</v>
      </c>
      <c r="H2930" s="76" t="s">
        <v>3326</v>
      </c>
      <c r="I2930" s="77">
        <v>31.79</v>
      </c>
      <c r="J2930" s="2">
        <v>8</v>
      </c>
      <c r="K2930" s="119" cm="1">
        <f t="array" ref="K2930">ROUND(IF(C2930="Beer",SUM(LOOKUP(2,1/(SRP!$B$7:$B$9&lt;=E2930)/(SRP!$C$7:$C$9&gt;=E2930),SRP!$D$7:$D$9)*(G2930/100)*(E2930/1000)),IF(C2930="Spirits",SUM(LOOKUP(2,1/(SRP!$B$2:$B$6&lt;=E2930)/(SRP!$C$2:$C$6&gt;=E2930),SRP!$D$2:$D$6)*(G2930/100)*(E2930/1000)),IF(AND(C2930="Wine",D2930="Fortified Wines"),SUM(LOOKUP(2,1/(SRP!$B$20:$B$23&lt;=E2930)/(SRP!$C$20:$C$23&gt;=E2930),SRP!$D$20:$D$23)*(G2930/100)*(E2930/1000)),IF(C2930="Wine",SUM(LOOKUP(2,1/(SRP!$B$15:$B$19&lt;=E2930)/(SRP!$C$15:$C$19&gt;=E2930),SRP!$D$15:$D$19)*(G2930/100)*(E2930/1000)),IF(C2930="Ready to Drink",SUM(LOOKUP(2,1/(SRP!$B$10:$B$14&lt;=E2930)/(SRP!$C$10:$C$14&gt;=E2930),SRP!$D$10:$D$14)*(G2930/100)*(E2930/1000)),0))))),2)</f>
        <v>11.89</v>
      </c>
    </row>
    <row r="2931" spans="1:11" x14ac:dyDescent="0.35">
      <c r="A2931" s="2">
        <v>34271</v>
      </c>
      <c r="B2931" s="76" t="s">
        <v>7241</v>
      </c>
      <c r="C2931" s="76" t="s">
        <v>5938</v>
      </c>
      <c r="D2931" s="76" t="s">
        <v>5279</v>
      </c>
      <c r="E2931" s="76">
        <v>473</v>
      </c>
      <c r="F2931" s="76">
        <v>24</v>
      </c>
      <c r="G2931" s="77">
        <v>5</v>
      </c>
      <c r="H2931" s="76" t="s">
        <v>3321</v>
      </c>
      <c r="I2931" s="77">
        <v>4.6900000000000004</v>
      </c>
      <c r="J2931" s="2">
        <v>1</v>
      </c>
      <c r="K2931" s="119" cm="1">
        <f t="array" ref="K2931">ROUND(IF(C2931="Beer",SUM(LOOKUP(2,1/(SRP!$B$7:$B$9&lt;=E2931)/(SRP!$C$7:$C$9&gt;=E2931),SRP!$D$7:$D$9)*(G2931/100)*(E2931/1000)),IF(C2931="Spirits",SUM(LOOKUP(2,1/(SRP!$B$2:$B$6&lt;=E2931)/(SRP!$C$2:$C$6&gt;=E2931),SRP!$D$2:$D$6)*(G2931/100)*(E2931/1000)),IF(AND(C2931="Wine",D2931="Fortified Wines"),SUM(LOOKUP(2,1/(SRP!$B$20:$B$23&lt;=E2931)/(SRP!$C$20:$C$23&gt;=E2931),SRP!$D$20:$D$23)*(G2931/100)*(E2931/1000)),IF(C2931="Wine",SUM(LOOKUP(2,1/(SRP!$B$15:$B$19&lt;=E2931)/(SRP!$C$15:$C$19&gt;=E2931),SRP!$D$15:$D$19)*(G2931/100)*(E2931/1000)),IF(C2931="Ready to Drink",SUM(LOOKUP(2,1/(SRP!$B$10:$B$14&lt;=E2931)/(SRP!$C$10:$C$14&gt;=E2931),SRP!$D$10:$D$14)*(G2931/100)*(E2931/1000)),0))))),2)</f>
        <v>1.75</v>
      </c>
    </row>
    <row r="2932" spans="1:11" x14ac:dyDescent="0.35">
      <c r="A2932" s="2">
        <v>34273</v>
      </c>
      <c r="B2932" s="76" t="s">
        <v>2512</v>
      </c>
      <c r="C2932" s="76" t="s">
        <v>287</v>
      </c>
      <c r="D2932" s="76" t="s">
        <v>5310</v>
      </c>
      <c r="E2932" s="76">
        <v>2046</v>
      </c>
      <c r="F2932" s="76">
        <v>4</v>
      </c>
      <c r="H2932" s="76" t="s">
        <v>3325</v>
      </c>
      <c r="I2932" s="77">
        <v>10.99</v>
      </c>
      <c r="J2932" s="2">
        <v>6</v>
      </c>
      <c r="K2932" s="119" cm="1">
        <f t="array" ref="K2932">ROUND(IF(C2932="Beer",SUM(LOOKUP(2,1/(SRP!$B$7:$B$9&lt;=E2932)/(SRP!$C$7:$C$9&gt;=E2932),SRP!$D$7:$D$9)*(G2932/100)*(E2932/1000)),IF(C2932="Spirits",SUM(LOOKUP(2,1/(SRP!$B$2:$B$6&lt;=E2932)/(SRP!$C$2:$C$6&gt;=E2932),SRP!$D$2:$D$6)*(G2932/100)*(E2932/1000)),IF(AND(C2932="Wine",D2932="Fortified Wines"),SUM(LOOKUP(2,1/(SRP!$B$20:$B$23&lt;=E2932)/(SRP!$C$20:$C$23&gt;=E2932),SRP!$D$20:$D$23)*(G2932/100)*(E2932/1000)),IF(C2932="Wine",SUM(LOOKUP(2,1/(SRP!$B$15:$B$19&lt;=E2932)/(SRP!$C$15:$C$19&gt;=E2932),SRP!$D$15:$D$19)*(G2932/100)*(E2932/1000)),IF(C2932="Ready to Drink",SUM(LOOKUP(2,1/(SRP!$B$10:$B$14&lt;=E2932)/(SRP!$C$10:$C$14&gt;=E2932),SRP!$D$10:$D$14)*(G2932/100)*(E2932/1000)),0))))),2)</f>
        <v>0</v>
      </c>
    </row>
    <row r="2933" spans="1:11" x14ac:dyDescent="0.35">
      <c r="A2933" s="2">
        <v>34273</v>
      </c>
      <c r="B2933" s="76" t="s">
        <v>2512</v>
      </c>
      <c r="C2933" s="76" t="s">
        <v>287</v>
      </c>
      <c r="D2933" s="76" t="s">
        <v>5310</v>
      </c>
      <c r="E2933" s="76">
        <v>2046</v>
      </c>
      <c r="F2933" s="76">
        <v>4</v>
      </c>
      <c r="H2933" s="76" t="s">
        <v>3325</v>
      </c>
      <c r="I2933" s="77">
        <v>10.99</v>
      </c>
      <c r="J2933" s="2">
        <v>6</v>
      </c>
      <c r="K2933" s="119" cm="1">
        <f t="array" ref="K2933">ROUND(IF(C2933="Beer",SUM(LOOKUP(2,1/(SRP!$B$7:$B$9&lt;=E2933)/(SRP!$C$7:$C$9&gt;=E2933),SRP!$D$7:$D$9)*(G2933/100)*(E2933/1000)),IF(C2933="Spirits",SUM(LOOKUP(2,1/(SRP!$B$2:$B$6&lt;=E2933)/(SRP!$C$2:$C$6&gt;=E2933),SRP!$D$2:$D$6)*(G2933/100)*(E2933/1000)),IF(AND(C2933="Wine",D2933="Fortified Wines"),SUM(LOOKUP(2,1/(SRP!$B$20:$B$23&lt;=E2933)/(SRP!$C$20:$C$23&gt;=E2933),SRP!$D$20:$D$23)*(G2933/100)*(E2933/1000)),IF(C2933="Wine",SUM(LOOKUP(2,1/(SRP!$B$15:$B$19&lt;=E2933)/(SRP!$C$15:$C$19&gt;=E2933),SRP!$D$15:$D$19)*(G2933/100)*(E2933/1000)),IF(C2933="Ready to Drink",SUM(LOOKUP(2,1/(SRP!$B$10:$B$14&lt;=E2933)/(SRP!$C$10:$C$14&gt;=E2933),SRP!$D$10:$D$14)*(G2933/100)*(E2933/1000)),0))))),2)</f>
        <v>0</v>
      </c>
    </row>
    <row r="2934" spans="1:11" x14ac:dyDescent="0.35">
      <c r="A2934" s="2">
        <v>34275</v>
      </c>
      <c r="B2934" s="76" t="s">
        <v>2552</v>
      </c>
      <c r="C2934" s="76" t="s">
        <v>287</v>
      </c>
      <c r="D2934" s="76" t="s">
        <v>5310</v>
      </c>
      <c r="E2934" s="76">
        <v>473</v>
      </c>
      <c r="F2934" s="76">
        <v>12</v>
      </c>
      <c r="H2934" s="76" t="s">
        <v>3325</v>
      </c>
      <c r="I2934" s="77">
        <v>2.4900000000000002</v>
      </c>
      <c r="J2934" s="2">
        <v>1</v>
      </c>
      <c r="K2934" s="119" cm="1">
        <f t="array" ref="K2934">ROUND(IF(C2934="Beer",SUM(LOOKUP(2,1/(SRP!$B$7:$B$9&lt;=E2934)/(SRP!$C$7:$C$9&gt;=E2934),SRP!$D$7:$D$9)*(G2934/100)*(E2934/1000)),IF(C2934="Spirits",SUM(LOOKUP(2,1/(SRP!$B$2:$B$6&lt;=E2934)/(SRP!$C$2:$C$6&gt;=E2934),SRP!$D$2:$D$6)*(G2934/100)*(E2934/1000)),IF(AND(C2934="Wine",D2934="Fortified Wines"),SUM(LOOKUP(2,1/(SRP!$B$20:$B$23&lt;=E2934)/(SRP!$C$20:$C$23&gt;=E2934),SRP!$D$20:$D$23)*(G2934/100)*(E2934/1000)),IF(C2934="Wine",SUM(LOOKUP(2,1/(SRP!$B$15:$B$19&lt;=E2934)/(SRP!$C$15:$C$19&gt;=E2934),SRP!$D$15:$D$19)*(G2934/100)*(E2934/1000)),IF(C2934="Ready to Drink",SUM(LOOKUP(2,1/(SRP!$B$10:$B$14&lt;=E2934)/(SRP!$C$10:$C$14&gt;=E2934),SRP!$D$10:$D$14)*(G2934/100)*(E2934/1000)),0))))),2)</f>
        <v>0</v>
      </c>
    </row>
    <row r="2935" spans="1:11" x14ac:dyDescent="0.35">
      <c r="A2935" s="2">
        <v>34275</v>
      </c>
      <c r="B2935" s="76" t="s">
        <v>2552</v>
      </c>
      <c r="C2935" s="76" t="s">
        <v>287</v>
      </c>
      <c r="D2935" s="76" t="s">
        <v>5310</v>
      </c>
      <c r="E2935" s="76">
        <v>473</v>
      </c>
      <c r="F2935" s="76">
        <v>12</v>
      </c>
      <c r="H2935" s="76" t="s">
        <v>3325</v>
      </c>
      <c r="I2935" s="77">
        <v>2.4900000000000002</v>
      </c>
      <c r="J2935" s="2">
        <v>1</v>
      </c>
      <c r="K2935" s="119" cm="1">
        <f t="array" ref="K2935">ROUND(IF(C2935="Beer",SUM(LOOKUP(2,1/(SRP!$B$7:$B$9&lt;=E2935)/(SRP!$C$7:$C$9&gt;=E2935),SRP!$D$7:$D$9)*(G2935/100)*(E2935/1000)),IF(C2935="Spirits",SUM(LOOKUP(2,1/(SRP!$B$2:$B$6&lt;=E2935)/(SRP!$C$2:$C$6&gt;=E2935),SRP!$D$2:$D$6)*(G2935/100)*(E2935/1000)),IF(AND(C2935="Wine",D2935="Fortified Wines"),SUM(LOOKUP(2,1/(SRP!$B$20:$B$23&lt;=E2935)/(SRP!$C$20:$C$23&gt;=E2935),SRP!$D$20:$D$23)*(G2935/100)*(E2935/1000)),IF(C2935="Wine",SUM(LOOKUP(2,1/(SRP!$B$15:$B$19&lt;=E2935)/(SRP!$C$15:$C$19&gt;=E2935),SRP!$D$15:$D$19)*(G2935/100)*(E2935/1000)),IF(C2935="Ready to Drink",SUM(LOOKUP(2,1/(SRP!$B$10:$B$14&lt;=E2935)/(SRP!$C$10:$C$14&gt;=E2935),SRP!$D$10:$D$14)*(G2935/100)*(E2935/1000)),0))))),2)</f>
        <v>0</v>
      </c>
    </row>
    <row r="2936" spans="1:11" x14ac:dyDescent="0.35">
      <c r="A2936" s="2">
        <v>34281</v>
      </c>
      <c r="B2936" s="76" t="s">
        <v>2514</v>
      </c>
      <c r="C2936" s="76" t="s">
        <v>287</v>
      </c>
      <c r="D2936" s="76" t="s">
        <v>5310</v>
      </c>
      <c r="E2936" s="76">
        <v>2130</v>
      </c>
      <c r="F2936" s="76">
        <v>4</v>
      </c>
      <c r="H2936" s="76" t="s">
        <v>3325</v>
      </c>
      <c r="I2936" s="77">
        <v>10.99</v>
      </c>
      <c r="J2936" s="2">
        <v>6</v>
      </c>
      <c r="K2936" s="119" cm="1">
        <f t="array" ref="K2936">ROUND(IF(C2936="Beer",SUM(LOOKUP(2,1/(SRP!$B$7:$B$9&lt;=E2936)/(SRP!$C$7:$C$9&gt;=E2936),SRP!$D$7:$D$9)*(G2936/100)*(E2936/1000)),IF(C2936="Spirits",SUM(LOOKUP(2,1/(SRP!$B$2:$B$6&lt;=E2936)/(SRP!$C$2:$C$6&gt;=E2936),SRP!$D$2:$D$6)*(G2936/100)*(E2936/1000)),IF(AND(C2936="Wine",D2936="Fortified Wines"),SUM(LOOKUP(2,1/(SRP!$B$20:$B$23&lt;=E2936)/(SRP!$C$20:$C$23&gt;=E2936),SRP!$D$20:$D$23)*(G2936/100)*(E2936/1000)),IF(C2936="Wine",SUM(LOOKUP(2,1/(SRP!$B$15:$B$19&lt;=E2936)/(SRP!$C$15:$C$19&gt;=E2936),SRP!$D$15:$D$19)*(G2936/100)*(E2936/1000)),IF(C2936="Ready to Drink",SUM(LOOKUP(2,1/(SRP!$B$10:$B$14&lt;=E2936)/(SRP!$C$10:$C$14&gt;=E2936),SRP!$D$10:$D$14)*(G2936/100)*(E2936/1000)),0))))),2)</f>
        <v>0</v>
      </c>
    </row>
    <row r="2937" spans="1:11" x14ac:dyDescent="0.35">
      <c r="A2937" s="2">
        <v>34281</v>
      </c>
      <c r="B2937" s="76" t="s">
        <v>2514</v>
      </c>
      <c r="C2937" s="76" t="s">
        <v>287</v>
      </c>
      <c r="D2937" s="76" t="s">
        <v>5310</v>
      </c>
      <c r="E2937" s="76">
        <v>2130</v>
      </c>
      <c r="F2937" s="76">
        <v>4</v>
      </c>
      <c r="H2937" s="76" t="s">
        <v>3325</v>
      </c>
      <c r="I2937" s="77">
        <v>10.99</v>
      </c>
      <c r="J2937" s="2">
        <v>6</v>
      </c>
      <c r="K2937" s="119" cm="1">
        <f t="array" ref="K2937">ROUND(IF(C2937="Beer",SUM(LOOKUP(2,1/(SRP!$B$7:$B$9&lt;=E2937)/(SRP!$C$7:$C$9&gt;=E2937),SRP!$D$7:$D$9)*(G2937/100)*(E2937/1000)),IF(C2937="Spirits",SUM(LOOKUP(2,1/(SRP!$B$2:$B$6&lt;=E2937)/(SRP!$C$2:$C$6&gt;=E2937),SRP!$D$2:$D$6)*(G2937/100)*(E2937/1000)),IF(AND(C2937="Wine",D2937="Fortified Wines"),SUM(LOOKUP(2,1/(SRP!$B$20:$B$23&lt;=E2937)/(SRP!$C$20:$C$23&gt;=E2937),SRP!$D$20:$D$23)*(G2937/100)*(E2937/1000)),IF(C2937="Wine",SUM(LOOKUP(2,1/(SRP!$B$15:$B$19&lt;=E2937)/(SRP!$C$15:$C$19&gt;=E2937),SRP!$D$15:$D$19)*(G2937/100)*(E2937/1000)),IF(C2937="Ready to Drink",SUM(LOOKUP(2,1/(SRP!$B$10:$B$14&lt;=E2937)/(SRP!$C$10:$C$14&gt;=E2937),SRP!$D$10:$D$14)*(G2937/100)*(E2937/1000)),0))))),2)</f>
        <v>0</v>
      </c>
    </row>
    <row r="2938" spans="1:11" x14ac:dyDescent="0.35">
      <c r="A2938" s="2">
        <v>34283</v>
      </c>
      <c r="B2938" s="76" t="s">
        <v>2577</v>
      </c>
      <c r="C2938" s="76" t="s">
        <v>287</v>
      </c>
      <c r="D2938" s="76" t="s">
        <v>5266</v>
      </c>
      <c r="E2938" s="76">
        <v>625</v>
      </c>
      <c r="F2938" s="76">
        <v>12</v>
      </c>
      <c r="G2938" s="77">
        <v>5</v>
      </c>
      <c r="H2938" s="76" t="s">
        <v>3324</v>
      </c>
      <c r="I2938" s="77">
        <v>4.99</v>
      </c>
      <c r="J2938" s="2">
        <v>1</v>
      </c>
      <c r="K2938" s="119" cm="1">
        <f t="array" ref="K2938">ROUND(IF(C2938="Beer",SUM(LOOKUP(2,1/(SRP!$B$7:$B$9&lt;=E2938)/(SRP!$C$7:$C$9&gt;=E2938),SRP!$D$7:$D$9)*(G2938/100)*(E2938/1000)),IF(C2938="Spirits",SUM(LOOKUP(2,1/(SRP!$B$2:$B$6&lt;=E2938)/(SRP!$C$2:$C$6&gt;=E2938),SRP!$D$2:$D$6)*(G2938/100)*(E2938/1000)),IF(AND(C2938="Wine",D2938="Fortified Wines"),SUM(LOOKUP(2,1/(SRP!$B$20:$B$23&lt;=E2938)/(SRP!$C$20:$C$23&gt;=E2938),SRP!$D$20:$D$23)*(G2938/100)*(E2938/1000)),IF(C2938="Wine",SUM(LOOKUP(2,1/(SRP!$B$15:$B$19&lt;=E2938)/(SRP!$C$15:$C$19&gt;=E2938),SRP!$D$15:$D$19)*(G2938/100)*(E2938/1000)),IF(C2938="Ready to Drink",SUM(LOOKUP(2,1/(SRP!$B$10:$B$14&lt;=E2938)/(SRP!$C$10:$C$14&gt;=E2938),SRP!$D$10:$D$14)*(G2938/100)*(E2938/1000)),0))))),2)</f>
        <v>2.1800000000000002</v>
      </c>
    </row>
    <row r="2939" spans="1:11" x14ac:dyDescent="0.35">
      <c r="A2939" s="2">
        <v>34283</v>
      </c>
      <c r="B2939" s="76" t="s">
        <v>2577</v>
      </c>
      <c r="C2939" s="76" t="s">
        <v>287</v>
      </c>
      <c r="D2939" s="76" t="s">
        <v>5266</v>
      </c>
      <c r="E2939" s="76">
        <v>625</v>
      </c>
      <c r="F2939" s="76">
        <v>12</v>
      </c>
      <c r="G2939" s="77">
        <v>5</v>
      </c>
      <c r="H2939" s="76" t="s">
        <v>3324</v>
      </c>
      <c r="I2939" s="77">
        <v>4.99</v>
      </c>
      <c r="J2939" s="2">
        <v>1</v>
      </c>
      <c r="K2939" s="119" cm="1">
        <f t="array" ref="K2939">ROUND(IF(C2939="Beer",SUM(LOOKUP(2,1/(SRP!$B$7:$B$9&lt;=E2939)/(SRP!$C$7:$C$9&gt;=E2939),SRP!$D$7:$D$9)*(G2939/100)*(E2939/1000)),IF(C2939="Spirits",SUM(LOOKUP(2,1/(SRP!$B$2:$B$6&lt;=E2939)/(SRP!$C$2:$C$6&gt;=E2939),SRP!$D$2:$D$6)*(G2939/100)*(E2939/1000)),IF(AND(C2939="Wine",D2939="Fortified Wines"),SUM(LOOKUP(2,1/(SRP!$B$20:$B$23&lt;=E2939)/(SRP!$C$20:$C$23&gt;=E2939),SRP!$D$20:$D$23)*(G2939/100)*(E2939/1000)),IF(C2939="Wine",SUM(LOOKUP(2,1/(SRP!$B$15:$B$19&lt;=E2939)/(SRP!$C$15:$C$19&gt;=E2939),SRP!$D$15:$D$19)*(G2939/100)*(E2939/1000)),IF(C2939="Ready to Drink",SUM(LOOKUP(2,1/(SRP!$B$10:$B$14&lt;=E2939)/(SRP!$C$10:$C$14&gt;=E2939),SRP!$D$10:$D$14)*(G2939/100)*(E2939/1000)),0))))),2)</f>
        <v>2.1800000000000002</v>
      </c>
    </row>
    <row r="2940" spans="1:11" x14ac:dyDescent="0.35">
      <c r="A2940" s="2">
        <v>34287</v>
      </c>
      <c r="B2940" s="76" t="s">
        <v>2536</v>
      </c>
      <c r="C2940" s="76" t="s">
        <v>287</v>
      </c>
      <c r="D2940" s="76" t="s">
        <v>5310</v>
      </c>
      <c r="E2940" s="76">
        <v>4260</v>
      </c>
      <c r="F2940" s="76">
        <v>1</v>
      </c>
      <c r="H2940" s="76" t="s">
        <v>3325</v>
      </c>
      <c r="I2940" s="77">
        <v>18.989999999999998</v>
      </c>
      <c r="J2940" s="2">
        <v>12</v>
      </c>
      <c r="K2940" s="119" cm="1">
        <f t="array" ref="K2940">ROUND(IF(C2940="Beer",SUM(LOOKUP(2,1/(SRP!$B$7:$B$9&lt;=E2940)/(SRP!$C$7:$C$9&gt;=E2940),SRP!$D$7:$D$9)*(G2940/100)*(E2940/1000)),IF(C2940="Spirits",SUM(LOOKUP(2,1/(SRP!$B$2:$B$6&lt;=E2940)/(SRP!$C$2:$C$6&gt;=E2940),SRP!$D$2:$D$6)*(G2940/100)*(E2940/1000)),IF(AND(C2940="Wine",D2940="Fortified Wines"),SUM(LOOKUP(2,1/(SRP!$B$20:$B$23&lt;=E2940)/(SRP!$C$20:$C$23&gt;=E2940),SRP!$D$20:$D$23)*(G2940/100)*(E2940/1000)),IF(C2940="Wine",SUM(LOOKUP(2,1/(SRP!$B$15:$B$19&lt;=E2940)/(SRP!$C$15:$C$19&gt;=E2940),SRP!$D$15:$D$19)*(G2940/100)*(E2940/1000)),IF(C2940="Ready to Drink",SUM(LOOKUP(2,1/(SRP!$B$10:$B$14&lt;=E2940)/(SRP!$C$10:$C$14&gt;=E2940),SRP!$D$10:$D$14)*(G2940/100)*(E2940/1000)),0))))),2)</f>
        <v>0</v>
      </c>
    </row>
    <row r="2941" spans="1:11" x14ac:dyDescent="0.35">
      <c r="A2941" s="2">
        <v>34287</v>
      </c>
      <c r="B2941" s="76" t="s">
        <v>2536</v>
      </c>
      <c r="C2941" s="76" t="s">
        <v>287</v>
      </c>
      <c r="D2941" s="76" t="s">
        <v>5310</v>
      </c>
      <c r="E2941" s="76">
        <v>4260</v>
      </c>
      <c r="F2941" s="76">
        <v>1</v>
      </c>
      <c r="H2941" s="76" t="s">
        <v>3325</v>
      </c>
      <c r="I2941" s="77">
        <v>18.989999999999998</v>
      </c>
      <c r="J2941" s="2">
        <v>12</v>
      </c>
      <c r="K2941" s="119" cm="1">
        <f t="array" ref="K2941">ROUND(IF(C2941="Beer",SUM(LOOKUP(2,1/(SRP!$B$7:$B$9&lt;=E2941)/(SRP!$C$7:$C$9&gt;=E2941),SRP!$D$7:$D$9)*(G2941/100)*(E2941/1000)),IF(C2941="Spirits",SUM(LOOKUP(2,1/(SRP!$B$2:$B$6&lt;=E2941)/(SRP!$C$2:$C$6&gt;=E2941),SRP!$D$2:$D$6)*(G2941/100)*(E2941/1000)),IF(AND(C2941="Wine",D2941="Fortified Wines"),SUM(LOOKUP(2,1/(SRP!$B$20:$B$23&lt;=E2941)/(SRP!$C$20:$C$23&gt;=E2941),SRP!$D$20:$D$23)*(G2941/100)*(E2941/1000)),IF(C2941="Wine",SUM(LOOKUP(2,1/(SRP!$B$15:$B$19&lt;=E2941)/(SRP!$C$15:$C$19&gt;=E2941),SRP!$D$15:$D$19)*(G2941/100)*(E2941/1000)),IF(C2941="Ready to Drink",SUM(LOOKUP(2,1/(SRP!$B$10:$B$14&lt;=E2941)/(SRP!$C$10:$C$14&gt;=E2941),SRP!$D$10:$D$14)*(G2941/100)*(E2941/1000)),0))))),2)</f>
        <v>0</v>
      </c>
    </row>
    <row r="2942" spans="1:11" x14ac:dyDescent="0.35">
      <c r="A2942" s="2">
        <v>34299</v>
      </c>
      <c r="B2942" s="76" t="s">
        <v>2521</v>
      </c>
      <c r="C2942" s="76" t="s">
        <v>287</v>
      </c>
      <c r="D2942" s="76" t="s">
        <v>5230</v>
      </c>
      <c r="E2942" s="76">
        <v>2838</v>
      </c>
      <c r="F2942" s="76">
        <v>4</v>
      </c>
      <c r="G2942" s="77">
        <v>5</v>
      </c>
      <c r="H2942" s="76" t="s">
        <v>3380</v>
      </c>
      <c r="I2942" s="77">
        <v>20.55</v>
      </c>
      <c r="J2942" s="2">
        <v>6</v>
      </c>
      <c r="K2942" s="119" cm="1">
        <f t="array" ref="K2942">ROUND(IF(C2942="Beer",SUM(LOOKUP(2,1/(SRP!$B$7:$B$9&lt;=E2942)/(SRP!$C$7:$C$9&gt;=E2942),SRP!$D$7:$D$9)*(G2942/100)*(E2942/1000)),IF(C2942="Spirits",SUM(LOOKUP(2,1/(SRP!$B$2:$B$6&lt;=E2942)/(SRP!$C$2:$C$6&gt;=E2942),SRP!$D$2:$D$6)*(G2942/100)*(E2942/1000)),IF(AND(C2942="Wine",D2942="Fortified Wines"),SUM(LOOKUP(2,1/(SRP!$B$20:$B$23&lt;=E2942)/(SRP!$C$20:$C$23&gt;=E2942),SRP!$D$20:$D$23)*(G2942/100)*(E2942/1000)),IF(C2942="Wine",SUM(LOOKUP(2,1/(SRP!$B$15:$B$19&lt;=E2942)/(SRP!$C$15:$C$19&gt;=E2942),SRP!$D$15:$D$19)*(G2942/100)*(E2942/1000)),IF(C2942="Ready to Drink",SUM(LOOKUP(2,1/(SRP!$B$10:$B$14&lt;=E2942)/(SRP!$C$10:$C$14&gt;=E2942),SRP!$D$10:$D$14)*(G2942/100)*(E2942/1000)),0))))),2)</f>
        <v>9.91</v>
      </c>
    </row>
    <row r="2943" spans="1:11" x14ac:dyDescent="0.35">
      <c r="A2943" s="2">
        <v>34299</v>
      </c>
      <c r="B2943" s="76" t="s">
        <v>2521</v>
      </c>
      <c r="C2943" s="76" t="s">
        <v>287</v>
      </c>
      <c r="D2943" s="76" t="s">
        <v>5230</v>
      </c>
      <c r="E2943" s="76">
        <v>2838</v>
      </c>
      <c r="F2943" s="76">
        <v>4</v>
      </c>
      <c r="G2943" s="77">
        <v>5</v>
      </c>
      <c r="H2943" s="76" t="s">
        <v>3380</v>
      </c>
      <c r="I2943" s="77">
        <v>20.55</v>
      </c>
      <c r="J2943" s="2">
        <v>6</v>
      </c>
      <c r="K2943" s="119" cm="1">
        <f t="array" ref="K2943">ROUND(IF(C2943="Beer",SUM(LOOKUP(2,1/(SRP!$B$7:$B$9&lt;=E2943)/(SRP!$C$7:$C$9&gt;=E2943),SRP!$D$7:$D$9)*(G2943/100)*(E2943/1000)),IF(C2943="Spirits",SUM(LOOKUP(2,1/(SRP!$B$2:$B$6&lt;=E2943)/(SRP!$C$2:$C$6&gt;=E2943),SRP!$D$2:$D$6)*(G2943/100)*(E2943/1000)),IF(AND(C2943="Wine",D2943="Fortified Wines"),SUM(LOOKUP(2,1/(SRP!$B$20:$B$23&lt;=E2943)/(SRP!$C$20:$C$23&gt;=E2943),SRP!$D$20:$D$23)*(G2943/100)*(E2943/1000)),IF(C2943="Wine",SUM(LOOKUP(2,1/(SRP!$B$15:$B$19&lt;=E2943)/(SRP!$C$15:$C$19&gt;=E2943),SRP!$D$15:$D$19)*(G2943/100)*(E2943/1000)),IF(C2943="Ready to Drink",SUM(LOOKUP(2,1/(SRP!$B$10:$B$14&lt;=E2943)/(SRP!$C$10:$C$14&gt;=E2943),SRP!$D$10:$D$14)*(G2943/100)*(E2943/1000)),0))))),2)</f>
        <v>9.91</v>
      </c>
    </row>
    <row r="2944" spans="1:11" x14ac:dyDescent="0.35">
      <c r="A2944" s="2">
        <v>34300</v>
      </c>
      <c r="B2944" s="76" t="s">
        <v>6966</v>
      </c>
      <c r="C2944" s="76" t="s">
        <v>285</v>
      </c>
      <c r="D2944" s="76" t="s">
        <v>5231</v>
      </c>
      <c r="E2944" s="76">
        <v>750</v>
      </c>
      <c r="F2944" s="76">
        <v>12</v>
      </c>
      <c r="G2944" s="77">
        <v>40</v>
      </c>
      <c r="H2944" s="76" t="s">
        <v>3279</v>
      </c>
      <c r="I2944" s="77">
        <v>29.99</v>
      </c>
      <c r="J2944" s="2">
        <v>1</v>
      </c>
      <c r="K2944" s="119" cm="1">
        <f t="array" ref="K2944">ROUND(IF(C2944="Beer",SUM(LOOKUP(2,1/(SRP!$B$7:$B$9&lt;=E2944)/(SRP!$C$7:$C$9&gt;=E2944),SRP!$D$7:$D$9)*(G2944/100)*(E2944/1000)),IF(C2944="Spirits",SUM(LOOKUP(2,1/(SRP!$B$2:$B$6&lt;=E2944)/(SRP!$C$2:$C$6&gt;=E2944),SRP!$D$2:$D$6)*(G2944/100)*(E2944/1000)),IF(AND(C2944="Wine",D2944="Fortified Wines"),SUM(LOOKUP(2,1/(SRP!$B$20:$B$23&lt;=E2944)/(SRP!$C$20:$C$23&gt;=E2944),SRP!$D$20:$D$23)*(G2944/100)*(E2944/1000)),IF(C2944="Wine",SUM(LOOKUP(2,1/(SRP!$B$15:$B$19&lt;=E2944)/(SRP!$C$15:$C$19&gt;=E2944),SRP!$D$15:$D$19)*(G2944/100)*(E2944/1000)),IF(C2944="Ready to Drink",SUM(LOOKUP(2,1/(SRP!$B$10:$B$14&lt;=E2944)/(SRP!$C$10:$C$14&gt;=E2944),SRP!$D$10:$D$14)*(G2944/100)*(E2944/1000)),0))))),2)</f>
        <v>20.94</v>
      </c>
    </row>
    <row r="2945" spans="1:11" x14ac:dyDescent="0.35">
      <c r="A2945" s="2">
        <v>34316</v>
      </c>
      <c r="B2945" s="76" t="s">
        <v>2535</v>
      </c>
      <c r="C2945" s="76" t="s">
        <v>287</v>
      </c>
      <c r="D2945" s="76" t="s">
        <v>5230</v>
      </c>
      <c r="E2945" s="76">
        <v>4000</v>
      </c>
      <c r="F2945" s="76">
        <v>3</v>
      </c>
      <c r="G2945" s="77">
        <v>5</v>
      </c>
      <c r="H2945" s="76" t="s">
        <v>3369</v>
      </c>
      <c r="I2945" s="77">
        <v>23.99</v>
      </c>
      <c r="J2945" s="2">
        <v>8</v>
      </c>
      <c r="K2945" s="119" cm="1">
        <f t="array" ref="K2945">ROUND(IF(C2945="Beer",SUM(LOOKUP(2,1/(SRP!$B$7:$B$9&lt;=E2945)/(SRP!$C$7:$C$9&gt;=E2945),SRP!$D$7:$D$9)*(G2945/100)*(E2945/1000)),IF(C2945="Spirits",SUM(LOOKUP(2,1/(SRP!$B$2:$B$6&lt;=E2945)/(SRP!$C$2:$C$6&gt;=E2945),SRP!$D$2:$D$6)*(G2945/100)*(E2945/1000)),IF(AND(C2945="Wine",D2945="Fortified Wines"),SUM(LOOKUP(2,1/(SRP!$B$20:$B$23&lt;=E2945)/(SRP!$C$20:$C$23&gt;=E2945),SRP!$D$20:$D$23)*(G2945/100)*(E2945/1000)),IF(C2945="Wine",SUM(LOOKUP(2,1/(SRP!$B$15:$B$19&lt;=E2945)/(SRP!$C$15:$C$19&gt;=E2945),SRP!$D$15:$D$19)*(G2945/100)*(E2945/1000)),IF(C2945="Ready to Drink",SUM(LOOKUP(2,1/(SRP!$B$10:$B$14&lt;=E2945)/(SRP!$C$10:$C$14&gt;=E2945),SRP!$D$10:$D$14)*(G2945/100)*(E2945/1000)),0))))),2)</f>
        <v>13.96</v>
      </c>
    </row>
    <row r="2946" spans="1:11" x14ac:dyDescent="0.35">
      <c r="A2946" s="2">
        <v>34316</v>
      </c>
      <c r="B2946" s="76" t="s">
        <v>2535</v>
      </c>
      <c r="C2946" s="76" t="s">
        <v>287</v>
      </c>
      <c r="D2946" s="76" t="s">
        <v>5230</v>
      </c>
      <c r="E2946" s="76">
        <v>4000</v>
      </c>
      <c r="F2946" s="76">
        <v>3</v>
      </c>
      <c r="G2946" s="77">
        <v>5</v>
      </c>
      <c r="H2946" s="76" t="s">
        <v>3369</v>
      </c>
      <c r="I2946" s="77">
        <v>23.99</v>
      </c>
      <c r="J2946" s="2">
        <v>8</v>
      </c>
      <c r="K2946" s="119" cm="1">
        <f t="array" ref="K2946">ROUND(IF(C2946="Beer",SUM(LOOKUP(2,1/(SRP!$B$7:$B$9&lt;=E2946)/(SRP!$C$7:$C$9&gt;=E2946),SRP!$D$7:$D$9)*(G2946/100)*(E2946/1000)),IF(C2946="Spirits",SUM(LOOKUP(2,1/(SRP!$B$2:$B$6&lt;=E2946)/(SRP!$C$2:$C$6&gt;=E2946),SRP!$D$2:$D$6)*(G2946/100)*(E2946/1000)),IF(AND(C2946="Wine",D2946="Fortified Wines"),SUM(LOOKUP(2,1/(SRP!$B$20:$B$23&lt;=E2946)/(SRP!$C$20:$C$23&gt;=E2946),SRP!$D$20:$D$23)*(G2946/100)*(E2946/1000)),IF(C2946="Wine",SUM(LOOKUP(2,1/(SRP!$B$15:$B$19&lt;=E2946)/(SRP!$C$15:$C$19&gt;=E2946),SRP!$D$15:$D$19)*(G2946/100)*(E2946/1000)),IF(C2946="Ready to Drink",SUM(LOOKUP(2,1/(SRP!$B$10:$B$14&lt;=E2946)/(SRP!$C$10:$C$14&gt;=E2946),SRP!$D$10:$D$14)*(G2946/100)*(E2946/1000)),0))))),2)</f>
        <v>13.96</v>
      </c>
    </row>
    <row r="2947" spans="1:11" x14ac:dyDescent="0.35">
      <c r="A2947" s="2">
        <v>34318</v>
      </c>
      <c r="B2947" s="76" t="s">
        <v>2773</v>
      </c>
      <c r="C2947" s="76" t="s">
        <v>285</v>
      </c>
      <c r="D2947" s="76" t="s">
        <v>5250</v>
      </c>
      <c r="E2947" s="76">
        <v>1140</v>
      </c>
      <c r="F2947" s="76">
        <v>6</v>
      </c>
      <c r="G2947" s="77">
        <v>40</v>
      </c>
      <c r="H2947" s="76" t="s">
        <v>3285</v>
      </c>
      <c r="I2947" s="77">
        <v>37.01</v>
      </c>
      <c r="J2947" s="2">
        <v>1</v>
      </c>
      <c r="K2947" s="119" cm="1">
        <f t="array" ref="K2947">ROUND(IF(C2947="Beer",SUM(LOOKUP(2,1/(SRP!$B$7:$B$9&lt;=E2947)/(SRP!$C$7:$C$9&gt;=E2947),SRP!$D$7:$D$9)*(G2947/100)*(E2947/1000)),IF(C2947="Spirits",SUM(LOOKUP(2,1/(SRP!$B$2:$B$6&lt;=E2947)/(SRP!$C$2:$C$6&gt;=E2947),SRP!$D$2:$D$6)*(G2947/100)*(E2947/1000)),IF(AND(C2947="Wine",D2947="Fortified Wines"),SUM(LOOKUP(2,1/(SRP!$B$20:$B$23&lt;=E2947)/(SRP!$C$20:$C$23&gt;=E2947),SRP!$D$20:$D$23)*(G2947/100)*(E2947/1000)),IF(C2947="Wine",SUM(LOOKUP(2,1/(SRP!$B$15:$B$19&lt;=E2947)/(SRP!$C$15:$C$19&gt;=E2947),SRP!$D$15:$D$19)*(G2947/100)*(E2947/1000)),IF(C2947="Ready to Drink",SUM(LOOKUP(2,1/(SRP!$B$10:$B$14&lt;=E2947)/(SRP!$C$10:$C$14&gt;=E2947),SRP!$D$10:$D$14)*(G2947/100)*(E2947/1000)),0))))),2)</f>
        <v>31.83</v>
      </c>
    </row>
    <row r="2948" spans="1:11" x14ac:dyDescent="0.35">
      <c r="A2948" s="2">
        <v>34321</v>
      </c>
      <c r="B2948" s="76" t="s">
        <v>2604</v>
      </c>
      <c r="C2948" s="76" t="s">
        <v>286</v>
      </c>
      <c r="D2948" s="76" t="s">
        <v>5246</v>
      </c>
      <c r="E2948" s="76">
        <v>750</v>
      </c>
      <c r="F2948" s="76">
        <v>12</v>
      </c>
      <c r="G2948" s="77">
        <v>13.5</v>
      </c>
      <c r="H2948" s="76" t="s">
        <v>3303</v>
      </c>
      <c r="I2948" s="77">
        <v>17.989999999999998</v>
      </c>
      <c r="J2948" s="2">
        <v>1</v>
      </c>
      <c r="K2948" s="119" cm="1">
        <f t="array" ref="K2948">ROUND(IF(C2948="Beer",SUM(LOOKUP(2,1/(SRP!$B$7:$B$9&lt;=E2948)/(SRP!$C$7:$C$9&gt;=E2948),SRP!$D$7:$D$9)*(G2948/100)*(E2948/1000)),IF(C2948="Spirits",SUM(LOOKUP(2,1/(SRP!$B$2:$B$6&lt;=E2948)/(SRP!$C$2:$C$6&gt;=E2948),SRP!$D$2:$D$6)*(G2948/100)*(E2948/1000)),IF(AND(C2948="Wine",D2948="Fortified Wines"),SUM(LOOKUP(2,1/(SRP!$B$20:$B$23&lt;=E2948)/(SRP!$C$20:$C$23&gt;=E2948),SRP!$D$20:$D$23)*(G2948/100)*(E2948/1000)),IF(C2948="Wine",SUM(LOOKUP(2,1/(SRP!$B$15:$B$19&lt;=E2948)/(SRP!$C$15:$C$19&gt;=E2948),SRP!$D$15:$D$19)*(G2948/100)*(E2948/1000)),IF(C2948="Ready to Drink",SUM(LOOKUP(2,1/(SRP!$B$10:$B$14&lt;=E2948)/(SRP!$C$10:$C$14&gt;=E2948),SRP!$D$10:$D$14)*(G2948/100)*(E2948/1000)),0))))),2)</f>
        <v>7.07</v>
      </c>
    </row>
    <row r="2949" spans="1:11" x14ac:dyDescent="0.35">
      <c r="A2949" s="2">
        <v>34325</v>
      </c>
      <c r="B2949" s="76" t="s">
        <v>6751</v>
      </c>
      <c r="C2949" s="76" t="s">
        <v>286</v>
      </c>
      <c r="D2949" s="76" t="s">
        <v>5247</v>
      </c>
      <c r="E2949" s="76">
        <v>750</v>
      </c>
      <c r="F2949" s="76">
        <v>12</v>
      </c>
      <c r="G2949" s="77">
        <v>13</v>
      </c>
      <c r="H2949" s="76" t="s">
        <v>5939</v>
      </c>
      <c r="I2949" s="77">
        <v>11.9</v>
      </c>
      <c r="J2949" s="2">
        <v>1</v>
      </c>
      <c r="K2949" s="119" cm="1">
        <f t="array" ref="K2949">ROUND(IF(C2949="Beer",SUM(LOOKUP(2,1/(SRP!$B$7:$B$9&lt;=E2949)/(SRP!$C$7:$C$9&gt;=E2949),SRP!$D$7:$D$9)*(G2949/100)*(E2949/1000)),IF(C2949="Spirits",SUM(LOOKUP(2,1/(SRP!$B$2:$B$6&lt;=E2949)/(SRP!$C$2:$C$6&gt;=E2949),SRP!$D$2:$D$6)*(G2949/100)*(E2949/1000)),IF(AND(C2949="Wine",D2949="Fortified Wines"),SUM(LOOKUP(2,1/(SRP!$B$20:$B$23&lt;=E2949)/(SRP!$C$20:$C$23&gt;=E2949),SRP!$D$20:$D$23)*(G2949/100)*(E2949/1000)),IF(C2949="Wine",SUM(LOOKUP(2,1/(SRP!$B$15:$B$19&lt;=E2949)/(SRP!$C$15:$C$19&gt;=E2949),SRP!$D$15:$D$19)*(G2949/100)*(E2949/1000)),IF(C2949="Ready to Drink",SUM(LOOKUP(2,1/(SRP!$B$10:$B$14&lt;=E2949)/(SRP!$C$10:$C$14&gt;=E2949),SRP!$D$10:$D$14)*(G2949/100)*(E2949/1000)),0))))),2)</f>
        <v>6.81</v>
      </c>
    </row>
    <row r="2950" spans="1:11" x14ac:dyDescent="0.35">
      <c r="A2950" s="2">
        <v>34330</v>
      </c>
      <c r="B2950" s="76" t="s">
        <v>6967</v>
      </c>
      <c r="C2950" s="76" t="s">
        <v>286</v>
      </c>
      <c r="D2950" s="76" t="s">
        <v>5264</v>
      </c>
      <c r="E2950" s="76">
        <v>750</v>
      </c>
      <c r="F2950" s="76">
        <v>12</v>
      </c>
      <c r="G2950" s="77">
        <v>12</v>
      </c>
      <c r="H2950" s="76" t="s">
        <v>5939</v>
      </c>
      <c r="I2950" s="77">
        <v>11.9</v>
      </c>
      <c r="J2950" s="2">
        <v>1</v>
      </c>
      <c r="K2950" s="119" cm="1">
        <f t="array" ref="K2950">ROUND(IF(C2950="Beer",SUM(LOOKUP(2,1/(SRP!$B$7:$B$9&lt;=E2950)/(SRP!$C$7:$C$9&gt;=E2950),SRP!$D$7:$D$9)*(G2950/100)*(E2950/1000)),IF(C2950="Spirits",SUM(LOOKUP(2,1/(SRP!$B$2:$B$6&lt;=E2950)/(SRP!$C$2:$C$6&gt;=E2950),SRP!$D$2:$D$6)*(G2950/100)*(E2950/1000)),IF(AND(C2950="Wine",D2950="Fortified Wines"),SUM(LOOKUP(2,1/(SRP!$B$20:$B$23&lt;=E2950)/(SRP!$C$20:$C$23&gt;=E2950),SRP!$D$20:$D$23)*(G2950/100)*(E2950/1000)),IF(C2950="Wine",SUM(LOOKUP(2,1/(SRP!$B$15:$B$19&lt;=E2950)/(SRP!$C$15:$C$19&gt;=E2950),SRP!$D$15:$D$19)*(G2950/100)*(E2950/1000)),IF(C2950="Ready to Drink",SUM(LOOKUP(2,1/(SRP!$B$10:$B$14&lt;=E2950)/(SRP!$C$10:$C$14&gt;=E2950),SRP!$D$10:$D$14)*(G2950/100)*(E2950/1000)),0))))),2)</f>
        <v>6.28</v>
      </c>
    </row>
    <row r="2951" spans="1:11" x14ac:dyDescent="0.35">
      <c r="A2951" s="2">
        <v>34356</v>
      </c>
      <c r="B2951" s="76" t="s">
        <v>2519</v>
      </c>
      <c r="C2951" s="76" t="s">
        <v>5938</v>
      </c>
      <c r="D2951" s="76" t="s">
        <v>5748</v>
      </c>
      <c r="E2951" s="76">
        <v>2130</v>
      </c>
      <c r="F2951" s="76">
        <v>4</v>
      </c>
      <c r="G2951" s="77">
        <v>7</v>
      </c>
      <c r="H2951" s="76" t="s">
        <v>3321</v>
      </c>
      <c r="I2951" s="77">
        <v>19.29</v>
      </c>
      <c r="J2951" s="2">
        <v>6</v>
      </c>
      <c r="K2951" s="119" cm="1">
        <f t="array" ref="K2951">ROUND(IF(C2951="Beer",SUM(LOOKUP(2,1/(SRP!$B$7:$B$9&lt;=E2951)/(SRP!$C$7:$C$9&gt;=E2951),SRP!$D$7:$D$9)*(G2951/100)*(E2951/1000)),IF(C2951="Spirits",SUM(LOOKUP(2,1/(SRP!$B$2:$B$6&lt;=E2951)/(SRP!$C$2:$C$6&gt;=E2951),SRP!$D$2:$D$6)*(G2951/100)*(E2951/1000)),IF(AND(C2951="Wine",D2951="Fortified Wines"),SUM(LOOKUP(2,1/(SRP!$B$20:$B$23&lt;=E2951)/(SRP!$C$20:$C$23&gt;=E2951),SRP!$D$20:$D$23)*(G2951/100)*(E2951/1000)),IF(C2951="Wine",SUM(LOOKUP(2,1/(SRP!$B$15:$B$19&lt;=E2951)/(SRP!$C$15:$C$19&gt;=E2951),SRP!$D$15:$D$19)*(G2951/100)*(E2951/1000)),IF(C2951="Ready to Drink",SUM(LOOKUP(2,1/(SRP!$B$10:$B$14&lt;=E2951)/(SRP!$C$10:$C$14&gt;=E2951),SRP!$D$10:$D$14)*(G2951/100)*(E2951/1000)),0))))),2)</f>
        <v>10.41</v>
      </c>
    </row>
    <row r="2952" spans="1:11" x14ac:dyDescent="0.35">
      <c r="A2952" s="2">
        <v>34362</v>
      </c>
      <c r="B2952" s="76" t="s">
        <v>2606</v>
      </c>
      <c r="C2952" s="76" t="s">
        <v>287</v>
      </c>
      <c r="D2952" s="76" t="s">
        <v>5271</v>
      </c>
      <c r="E2952" s="76">
        <v>888</v>
      </c>
      <c r="F2952" s="76">
        <v>6</v>
      </c>
      <c r="G2952" s="77">
        <v>4</v>
      </c>
      <c r="H2952" s="76" t="s">
        <v>3324</v>
      </c>
      <c r="I2952" s="77">
        <v>5.29</v>
      </c>
      <c r="J2952" s="2">
        <v>4</v>
      </c>
      <c r="K2952" s="119" cm="1">
        <f t="array" ref="K2952">ROUND(IF(C2952="Beer",SUM(LOOKUP(2,1/(SRP!$B$7:$B$9&lt;=E2952)/(SRP!$C$7:$C$9&gt;=E2952),SRP!$D$7:$D$9)*(G2952/100)*(E2952/1000)),IF(C2952="Spirits",SUM(LOOKUP(2,1/(SRP!$B$2:$B$6&lt;=E2952)/(SRP!$C$2:$C$6&gt;=E2952),SRP!$D$2:$D$6)*(G2952/100)*(E2952/1000)),IF(AND(C2952="Wine",D2952="Fortified Wines"),SUM(LOOKUP(2,1/(SRP!$B$20:$B$23&lt;=E2952)/(SRP!$C$20:$C$23&gt;=E2952),SRP!$D$20:$D$23)*(G2952/100)*(E2952/1000)),IF(C2952="Wine",SUM(LOOKUP(2,1/(SRP!$B$15:$B$19&lt;=E2952)/(SRP!$C$15:$C$19&gt;=E2952),SRP!$D$15:$D$19)*(G2952/100)*(E2952/1000)),IF(C2952="Ready to Drink",SUM(LOOKUP(2,1/(SRP!$B$10:$B$14&lt;=E2952)/(SRP!$C$10:$C$14&gt;=E2952),SRP!$D$10:$D$14)*(G2952/100)*(E2952/1000)),0))))),2)</f>
        <v>2.48</v>
      </c>
    </row>
    <row r="2953" spans="1:11" x14ac:dyDescent="0.35">
      <c r="A2953" s="2">
        <v>34362</v>
      </c>
      <c r="B2953" s="76" t="s">
        <v>2606</v>
      </c>
      <c r="C2953" s="76" t="s">
        <v>287</v>
      </c>
      <c r="D2953" s="76" t="s">
        <v>5271</v>
      </c>
      <c r="E2953" s="76">
        <v>888</v>
      </c>
      <c r="F2953" s="76">
        <v>6</v>
      </c>
      <c r="G2953" s="77">
        <v>4</v>
      </c>
      <c r="H2953" s="76" t="s">
        <v>3324</v>
      </c>
      <c r="I2953" s="77">
        <v>5.29</v>
      </c>
      <c r="J2953" s="2">
        <v>4</v>
      </c>
      <c r="K2953" s="119" cm="1">
        <f t="array" ref="K2953">ROUND(IF(C2953="Beer",SUM(LOOKUP(2,1/(SRP!$B$7:$B$9&lt;=E2953)/(SRP!$C$7:$C$9&gt;=E2953),SRP!$D$7:$D$9)*(G2953/100)*(E2953/1000)),IF(C2953="Spirits",SUM(LOOKUP(2,1/(SRP!$B$2:$B$6&lt;=E2953)/(SRP!$C$2:$C$6&gt;=E2953),SRP!$D$2:$D$6)*(G2953/100)*(E2953/1000)),IF(AND(C2953="Wine",D2953="Fortified Wines"),SUM(LOOKUP(2,1/(SRP!$B$20:$B$23&lt;=E2953)/(SRP!$C$20:$C$23&gt;=E2953),SRP!$D$20:$D$23)*(G2953/100)*(E2953/1000)),IF(C2953="Wine",SUM(LOOKUP(2,1/(SRP!$B$15:$B$19&lt;=E2953)/(SRP!$C$15:$C$19&gt;=E2953),SRP!$D$15:$D$19)*(G2953/100)*(E2953/1000)),IF(C2953="Ready to Drink",SUM(LOOKUP(2,1/(SRP!$B$10:$B$14&lt;=E2953)/(SRP!$C$10:$C$14&gt;=E2953),SRP!$D$10:$D$14)*(G2953/100)*(E2953/1000)),0))))),2)</f>
        <v>2.48</v>
      </c>
    </row>
    <row r="2954" spans="1:11" x14ac:dyDescent="0.35">
      <c r="A2954" s="2">
        <v>34364</v>
      </c>
      <c r="B2954" s="76" t="s">
        <v>4051</v>
      </c>
      <c r="C2954" s="76" t="s">
        <v>287</v>
      </c>
      <c r="D2954" s="76" t="s">
        <v>5271</v>
      </c>
      <c r="E2954" s="76">
        <v>888</v>
      </c>
      <c r="F2954" s="76">
        <v>6</v>
      </c>
      <c r="G2954" s="77">
        <v>4</v>
      </c>
      <c r="H2954" s="76" t="s">
        <v>3324</v>
      </c>
      <c r="I2954" s="77">
        <v>5.49</v>
      </c>
      <c r="J2954" s="2">
        <v>4</v>
      </c>
      <c r="K2954" s="119" cm="1">
        <f t="array" ref="K2954">ROUND(IF(C2954="Beer",SUM(LOOKUP(2,1/(SRP!$B$7:$B$9&lt;=E2954)/(SRP!$C$7:$C$9&gt;=E2954),SRP!$D$7:$D$9)*(G2954/100)*(E2954/1000)),IF(C2954="Spirits",SUM(LOOKUP(2,1/(SRP!$B$2:$B$6&lt;=E2954)/(SRP!$C$2:$C$6&gt;=E2954),SRP!$D$2:$D$6)*(G2954/100)*(E2954/1000)),IF(AND(C2954="Wine",D2954="Fortified Wines"),SUM(LOOKUP(2,1/(SRP!$B$20:$B$23&lt;=E2954)/(SRP!$C$20:$C$23&gt;=E2954),SRP!$D$20:$D$23)*(G2954/100)*(E2954/1000)),IF(C2954="Wine",SUM(LOOKUP(2,1/(SRP!$B$15:$B$19&lt;=E2954)/(SRP!$C$15:$C$19&gt;=E2954),SRP!$D$15:$D$19)*(G2954/100)*(E2954/1000)),IF(C2954="Ready to Drink",SUM(LOOKUP(2,1/(SRP!$B$10:$B$14&lt;=E2954)/(SRP!$C$10:$C$14&gt;=E2954),SRP!$D$10:$D$14)*(G2954/100)*(E2954/1000)),0))))),2)</f>
        <v>2.48</v>
      </c>
    </row>
    <row r="2955" spans="1:11" x14ac:dyDescent="0.35">
      <c r="A2955" s="2">
        <v>34364</v>
      </c>
      <c r="B2955" s="76" t="s">
        <v>4051</v>
      </c>
      <c r="C2955" s="76" t="s">
        <v>287</v>
      </c>
      <c r="D2955" s="76" t="s">
        <v>5271</v>
      </c>
      <c r="E2955" s="76">
        <v>888</v>
      </c>
      <c r="F2955" s="76">
        <v>6</v>
      </c>
      <c r="G2955" s="77">
        <v>4</v>
      </c>
      <c r="H2955" s="76" t="s">
        <v>3324</v>
      </c>
      <c r="I2955" s="77">
        <v>5.49</v>
      </c>
      <c r="J2955" s="2">
        <v>4</v>
      </c>
      <c r="K2955" s="119" cm="1">
        <f t="array" ref="K2955">ROUND(IF(C2955="Beer",SUM(LOOKUP(2,1/(SRP!$B$7:$B$9&lt;=E2955)/(SRP!$C$7:$C$9&gt;=E2955),SRP!$D$7:$D$9)*(G2955/100)*(E2955/1000)),IF(C2955="Spirits",SUM(LOOKUP(2,1/(SRP!$B$2:$B$6&lt;=E2955)/(SRP!$C$2:$C$6&gt;=E2955),SRP!$D$2:$D$6)*(G2955/100)*(E2955/1000)),IF(AND(C2955="Wine",D2955="Fortified Wines"),SUM(LOOKUP(2,1/(SRP!$B$20:$B$23&lt;=E2955)/(SRP!$C$20:$C$23&gt;=E2955),SRP!$D$20:$D$23)*(G2955/100)*(E2955/1000)),IF(C2955="Wine",SUM(LOOKUP(2,1/(SRP!$B$15:$B$19&lt;=E2955)/(SRP!$C$15:$C$19&gt;=E2955),SRP!$D$15:$D$19)*(G2955/100)*(E2955/1000)),IF(C2955="Ready to Drink",SUM(LOOKUP(2,1/(SRP!$B$10:$B$14&lt;=E2955)/(SRP!$C$10:$C$14&gt;=E2955),SRP!$D$10:$D$14)*(G2955/100)*(E2955/1000)),0))))),2)</f>
        <v>2.48</v>
      </c>
    </row>
    <row r="2956" spans="1:11" x14ac:dyDescent="0.35">
      <c r="A2956" s="2">
        <v>34366</v>
      </c>
      <c r="B2956" s="76" t="s">
        <v>2607</v>
      </c>
      <c r="C2956" s="76" t="s">
        <v>287</v>
      </c>
      <c r="D2956" s="76" t="s">
        <v>5271</v>
      </c>
      <c r="E2956" s="76">
        <v>888</v>
      </c>
      <c r="F2956" s="76">
        <v>6</v>
      </c>
      <c r="G2956" s="77">
        <v>4</v>
      </c>
      <c r="H2956" s="76" t="s">
        <v>3324</v>
      </c>
      <c r="I2956" s="77">
        <v>4.1900000000000004</v>
      </c>
      <c r="J2956" s="2">
        <v>4</v>
      </c>
      <c r="K2956" s="119" cm="1">
        <f t="array" ref="K2956">ROUND(IF(C2956="Beer",SUM(LOOKUP(2,1/(SRP!$B$7:$B$9&lt;=E2956)/(SRP!$C$7:$C$9&gt;=E2956),SRP!$D$7:$D$9)*(G2956/100)*(E2956/1000)),IF(C2956="Spirits",SUM(LOOKUP(2,1/(SRP!$B$2:$B$6&lt;=E2956)/(SRP!$C$2:$C$6&gt;=E2956),SRP!$D$2:$D$6)*(G2956/100)*(E2956/1000)),IF(AND(C2956="Wine",D2956="Fortified Wines"),SUM(LOOKUP(2,1/(SRP!$B$20:$B$23&lt;=E2956)/(SRP!$C$20:$C$23&gt;=E2956),SRP!$D$20:$D$23)*(G2956/100)*(E2956/1000)),IF(C2956="Wine",SUM(LOOKUP(2,1/(SRP!$B$15:$B$19&lt;=E2956)/(SRP!$C$15:$C$19&gt;=E2956),SRP!$D$15:$D$19)*(G2956/100)*(E2956/1000)),IF(C2956="Ready to Drink",SUM(LOOKUP(2,1/(SRP!$B$10:$B$14&lt;=E2956)/(SRP!$C$10:$C$14&gt;=E2956),SRP!$D$10:$D$14)*(G2956/100)*(E2956/1000)),0))))),2)</f>
        <v>2.48</v>
      </c>
    </row>
    <row r="2957" spans="1:11" x14ac:dyDescent="0.35">
      <c r="A2957" s="2">
        <v>34366</v>
      </c>
      <c r="B2957" s="76" t="s">
        <v>2607</v>
      </c>
      <c r="C2957" s="76" t="s">
        <v>287</v>
      </c>
      <c r="D2957" s="76" t="s">
        <v>5271</v>
      </c>
      <c r="E2957" s="76">
        <v>888</v>
      </c>
      <c r="F2957" s="76">
        <v>6</v>
      </c>
      <c r="G2957" s="77">
        <v>4</v>
      </c>
      <c r="H2957" s="76" t="s">
        <v>3324</v>
      </c>
      <c r="I2957" s="77">
        <v>4.1900000000000004</v>
      </c>
      <c r="J2957" s="2">
        <v>4</v>
      </c>
      <c r="K2957" s="119" cm="1">
        <f t="array" ref="K2957">ROUND(IF(C2957="Beer",SUM(LOOKUP(2,1/(SRP!$B$7:$B$9&lt;=E2957)/(SRP!$C$7:$C$9&gt;=E2957),SRP!$D$7:$D$9)*(G2957/100)*(E2957/1000)),IF(C2957="Spirits",SUM(LOOKUP(2,1/(SRP!$B$2:$B$6&lt;=E2957)/(SRP!$C$2:$C$6&gt;=E2957),SRP!$D$2:$D$6)*(G2957/100)*(E2957/1000)),IF(AND(C2957="Wine",D2957="Fortified Wines"),SUM(LOOKUP(2,1/(SRP!$B$20:$B$23&lt;=E2957)/(SRP!$C$20:$C$23&gt;=E2957),SRP!$D$20:$D$23)*(G2957/100)*(E2957/1000)),IF(C2957="Wine",SUM(LOOKUP(2,1/(SRP!$B$15:$B$19&lt;=E2957)/(SRP!$C$15:$C$19&gt;=E2957),SRP!$D$15:$D$19)*(G2957/100)*(E2957/1000)),IF(C2957="Ready to Drink",SUM(LOOKUP(2,1/(SRP!$B$10:$B$14&lt;=E2957)/(SRP!$C$10:$C$14&gt;=E2957),SRP!$D$10:$D$14)*(G2957/100)*(E2957/1000)),0))))),2)</f>
        <v>2.48</v>
      </c>
    </row>
    <row r="2958" spans="1:11" x14ac:dyDescent="0.35">
      <c r="A2958" s="2">
        <v>34369</v>
      </c>
      <c r="B2958" s="76" t="s">
        <v>2605</v>
      </c>
      <c r="C2958" s="76" t="s">
        <v>285</v>
      </c>
      <c r="D2958" s="76" t="s">
        <v>6934</v>
      </c>
      <c r="E2958" s="76">
        <v>750</v>
      </c>
      <c r="F2958" s="76">
        <v>12</v>
      </c>
      <c r="G2958" s="77">
        <v>40</v>
      </c>
      <c r="H2958" s="76" t="s">
        <v>3284</v>
      </c>
      <c r="I2958" s="77">
        <v>48.79</v>
      </c>
      <c r="J2958" s="2">
        <v>1</v>
      </c>
      <c r="K2958" s="119" cm="1">
        <f t="array" ref="K2958">ROUND(IF(C2958="Beer",SUM(LOOKUP(2,1/(SRP!$B$7:$B$9&lt;=E2958)/(SRP!$C$7:$C$9&gt;=E2958),SRP!$D$7:$D$9)*(G2958/100)*(E2958/1000)),IF(C2958="Spirits",SUM(LOOKUP(2,1/(SRP!$B$2:$B$6&lt;=E2958)/(SRP!$C$2:$C$6&gt;=E2958),SRP!$D$2:$D$6)*(G2958/100)*(E2958/1000)),IF(AND(C2958="Wine",D2958="Fortified Wines"),SUM(LOOKUP(2,1/(SRP!$B$20:$B$23&lt;=E2958)/(SRP!$C$20:$C$23&gt;=E2958),SRP!$D$20:$D$23)*(G2958/100)*(E2958/1000)),IF(C2958="Wine",SUM(LOOKUP(2,1/(SRP!$B$15:$B$19&lt;=E2958)/(SRP!$C$15:$C$19&gt;=E2958),SRP!$D$15:$D$19)*(G2958/100)*(E2958/1000)),IF(C2958="Ready to Drink",SUM(LOOKUP(2,1/(SRP!$B$10:$B$14&lt;=E2958)/(SRP!$C$10:$C$14&gt;=E2958),SRP!$D$10:$D$14)*(G2958/100)*(E2958/1000)),0))))),2)</f>
        <v>20.94</v>
      </c>
    </row>
    <row r="2959" spans="1:11" x14ac:dyDescent="0.35">
      <c r="A2959" s="2">
        <v>34374</v>
      </c>
      <c r="B2959" s="76" t="s">
        <v>6752</v>
      </c>
      <c r="C2959" s="76" t="s">
        <v>286</v>
      </c>
      <c r="D2959" s="76" t="s">
        <v>5236</v>
      </c>
      <c r="E2959" s="76">
        <v>750</v>
      </c>
      <c r="F2959" s="76">
        <v>12</v>
      </c>
      <c r="G2959" s="77">
        <v>14.8</v>
      </c>
      <c r="H2959" s="76" t="s">
        <v>3288</v>
      </c>
      <c r="I2959" s="77">
        <v>16.2</v>
      </c>
      <c r="J2959" s="2">
        <v>1</v>
      </c>
      <c r="K2959" s="119" cm="1">
        <f t="array" ref="K2959">ROUND(IF(C2959="Beer",SUM(LOOKUP(2,1/(SRP!$B$7:$B$9&lt;=E2959)/(SRP!$C$7:$C$9&gt;=E2959),SRP!$D$7:$D$9)*(G2959/100)*(E2959/1000)),IF(C2959="Spirits",SUM(LOOKUP(2,1/(SRP!$B$2:$B$6&lt;=E2959)/(SRP!$C$2:$C$6&gt;=E2959),SRP!$D$2:$D$6)*(G2959/100)*(E2959/1000)),IF(AND(C2959="Wine",D2959="Fortified Wines"),SUM(LOOKUP(2,1/(SRP!$B$20:$B$23&lt;=E2959)/(SRP!$C$20:$C$23&gt;=E2959),SRP!$D$20:$D$23)*(G2959/100)*(E2959/1000)),IF(C2959="Wine",SUM(LOOKUP(2,1/(SRP!$B$15:$B$19&lt;=E2959)/(SRP!$C$15:$C$19&gt;=E2959),SRP!$D$15:$D$19)*(G2959/100)*(E2959/1000)),IF(C2959="Ready to Drink",SUM(LOOKUP(2,1/(SRP!$B$10:$B$14&lt;=E2959)/(SRP!$C$10:$C$14&gt;=E2959),SRP!$D$10:$D$14)*(G2959/100)*(E2959/1000)),0))))),2)</f>
        <v>7.75</v>
      </c>
    </row>
    <row r="2960" spans="1:11" x14ac:dyDescent="0.35">
      <c r="A2960" s="2">
        <v>34379</v>
      </c>
      <c r="B2960" s="76" t="s">
        <v>2543</v>
      </c>
      <c r="C2960" s="76" t="s">
        <v>287</v>
      </c>
      <c r="D2960" s="76" t="s">
        <v>5240</v>
      </c>
      <c r="E2960" s="76">
        <v>473</v>
      </c>
      <c r="F2960" s="76">
        <v>24</v>
      </c>
      <c r="G2960" s="77">
        <v>6</v>
      </c>
      <c r="H2960" s="76" t="s">
        <v>4409</v>
      </c>
      <c r="I2960" s="77">
        <v>8</v>
      </c>
      <c r="J2960" s="2">
        <v>1</v>
      </c>
      <c r="K2960" s="119" cm="1">
        <f t="array" ref="K2960">ROUND(IF(C2960="Beer",SUM(LOOKUP(2,1/(SRP!$B$7:$B$9&lt;=E2960)/(SRP!$C$7:$C$9&gt;=E2960),SRP!$D$7:$D$9)*(G2960/100)*(E2960/1000)),IF(C2960="Spirits",SUM(LOOKUP(2,1/(SRP!$B$2:$B$6&lt;=E2960)/(SRP!$C$2:$C$6&gt;=E2960),SRP!$D$2:$D$6)*(G2960/100)*(E2960/1000)),IF(AND(C2960="Wine",D2960="Fortified Wines"),SUM(LOOKUP(2,1/(SRP!$B$20:$B$23&lt;=E2960)/(SRP!$C$20:$C$23&gt;=E2960),SRP!$D$20:$D$23)*(G2960/100)*(E2960/1000)),IF(C2960="Wine",SUM(LOOKUP(2,1/(SRP!$B$15:$B$19&lt;=E2960)/(SRP!$C$15:$C$19&gt;=E2960),SRP!$D$15:$D$19)*(G2960/100)*(E2960/1000)),IF(C2960="Ready to Drink",SUM(LOOKUP(2,1/(SRP!$B$10:$B$14&lt;=E2960)/(SRP!$C$10:$C$14&gt;=E2960),SRP!$D$10:$D$14)*(G2960/100)*(E2960/1000)),0))))),2)</f>
        <v>1.98</v>
      </c>
    </row>
    <row r="2961" spans="1:11" x14ac:dyDescent="0.35">
      <c r="A2961" s="2">
        <v>34379</v>
      </c>
      <c r="B2961" s="76" t="s">
        <v>2543</v>
      </c>
      <c r="C2961" s="76" t="s">
        <v>287</v>
      </c>
      <c r="D2961" s="76" t="s">
        <v>5240</v>
      </c>
      <c r="E2961" s="76">
        <v>473</v>
      </c>
      <c r="F2961" s="76">
        <v>24</v>
      </c>
      <c r="G2961" s="77">
        <v>6</v>
      </c>
      <c r="H2961" s="76" t="s">
        <v>4409</v>
      </c>
      <c r="I2961" s="77">
        <v>8</v>
      </c>
      <c r="J2961" s="2">
        <v>1</v>
      </c>
      <c r="K2961" s="119" cm="1">
        <f t="array" ref="K2961">ROUND(IF(C2961="Beer",SUM(LOOKUP(2,1/(SRP!$B$7:$B$9&lt;=E2961)/(SRP!$C$7:$C$9&gt;=E2961),SRP!$D$7:$D$9)*(G2961/100)*(E2961/1000)),IF(C2961="Spirits",SUM(LOOKUP(2,1/(SRP!$B$2:$B$6&lt;=E2961)/(SRP!$C$2:$C$6&gt;=E2961),SRP!$D$2:$D$6)*(G2961/100)*(E2961/1000)),IF(AND(C2961="Wine",D2961="Fortified Wines"),SUM(LOOKUP(2,1/(SRP!$B$20:$B$23&lt;=E2961)/(SRP!$C$20:$C$23&gt;=E2961),SRP!$D$20:$D$23)*(G2961/100)*(E2961/1000)),IF(C2961="Wine",SUM(LOOKUP(2,1/(SRP!$B$15:$B$19&lt;=E2961)/(SRP!$C$15:$C$19&gt;=E2961),SRP!$D$15:$D$19)*(G2961/100)*(E2961/1000)),IF(C2961="Ready to Drink",SUM(LOOKUP(2,1/(SRP!$B$10:$B$14&lt;=E2961)/(SRP!$C$10:$C$14&gt;=E2961),SRP!$D$10:$D$14)*(G2961/100)*(E2961/1000)),0))))),2)</f>
        <v>1.98</v>
      </c>
    </row>
    <row r="2962" spans="1:11" x14ac:dyDescent="0.35">
      <c r="A2962" s="2">
        <v>34380</v>
      </c>
      <c r="B2962" s="76" t="s">
        <v>2544</v>
      </c>
      <c r="C2962" s="76" t="s">
        <v>287</v>
      </c>
      <c r="D2962" s="76" t="s">
        <v>5240</v>
      </c>
      <c r="E2962" s="76">
        <v>473</v>
      </c>
      <c r="F2962" s="76">
        <v>24</v>
      </c>
      <c r="G2962" s="77">
        <v>6</v>
      </c>
      <c r="H2962" s="76" t="s">
        <v>4409</v>
      </c>
      <c r="I2962" s="77">
        <v>7</v>
      </c>
      <c r="J2962" s="2">
        <v>1</v>
      </c>
      <c r="K2962" s="119" cm="1">
        <f t="array" ref="K2962">ROUND(IF(C2962="Beer",SUM(LOOKUP(2,1/(SRP!$B$7:$B$9&lt;=E2962)/(SRP!$C$7:$C$9&gt;=E2962),SRP!$D$7:$D$9)*(G2962/100)*(E2962/1000)),IF(C2962="Spirits",SUM(LOOKUP(2,1/(SRP!$B$2:$B$6&lt;=E2962)/(SRP!$C$2:$C$6&gt;=E2962),SRP!$D$2:$D$6)*(G2962/100)*(E2962/1000)),IF(AND(C2962="Wine",D2962="Fortified Wines"),SUM(LOOKUP(2,1/(SRP!$B$20:$B$23&lt;=E2962)/(SRP!$C$20:$C$23&gt;=E2962),SRP!$D$20:$D$23)*(G2962/100)*(E2962/1000)),IF(C2962="Wine",SUM(LOOKUP(2,1/(SRP!$B$15:$B$19&lt;=E2962)/(SRP!$C$15:$C$19&gt;=E2962),SRP!$D$15:$D$19)*(G2962/100)*(E2962/1000)),IF(C2962="Ready to Drink",SUM(LOOKUP(2,1/(SRP!$B$10:$B$14&lt;=E2962)/(SRP!$C$10:$C$14&gt;=E2962),SRP!$D$10:$D$14)*(G2962/100)*(E2962/1000)),0))))),2)</f>
        <v>1.98</v>
      </c>
    </row>
    <row r="2963" spans="1:11" x14ac:dyDescent="0.35">
      <c r="A2963" s="2">
        <v>34380</v>
      </c>
      <c r="B2963" s="76" t="s">
        <v>2544</v>
      </c>
      <c r="C2963" s="76" t="s">
        <v>287</v>
      </c>
      <c r="D2963" s="76" t="s">
        <v>5240</v>
      </c>
      <c r="E2963" s="76">
        <v>473</v>
      </c>
      <c r="F2963" s="76">
        <v>24</v>
      </c>
      <c r="G2963" s="77">
        <v>6</v>
      </c>
      <c r="H2963" s="76" t="s">
        <v>4409</v>
      </c>
      <c r="I2963" s="77">
        <v>7</v>
      </c>
      <c r="J2963" s="2">
        <v>1</v>
      </c>
      <c r="K2963" s="119" cm="1">
        <f t="array" ref="K2963">ROUND(IF(C2963="Beer",SUM(LOOKUP(2,1/(SRP!$B$7:$B$9&lt;=E2963)/(SRP!$C$7:$C$9&gt;=E2963),SRP!$D$7:$D$9)*(G2963/100)*(E2963/1000)),IF(C2963="Spirits",SUM(LOOKUP(2,1/(SRP!$B$2:$B$6&lt;=E2963)/(SRP!$C$2:$C$6&gt;=E2963),SRP!$D$2:$D$6)*(G2963/100)*(E2963/1000)),IF(AND(C2963="Wine",D2963="Fortified Wines"),SUM(LOOKUP(2,1/(SRP!$B$20:$B$23&lt;=E2963)/(SRP!$C$20:$C$23&gt;=E2963),SRP!$D$20:$D$23)*(G2963/100)*(E2963/1000)),IF(C2963="Wine",SUM(LOOKUP(2,1/(SRP!$B$15:$B$19&lt;=E2963)/(SRP!$C$15:$C$19&gt;=E2963),SRP!$D$15:$D$19)*(G2963/100)*(E2963/1000)),IF(C2963="Ready to Drink",SUM(LOOKUP(2,1/(SRP!$B$10:$B$14&lt;=E2963)/(SRP!$C$10:$C$14&gt;=E2963),SRP!$D$10:$D$14)*(G2963/100)*(E2963/1000)),0))))),2)</f>
        <v>1.98</v>
      </c>
    </row>
    <row r="2964" spans="1:11" x14ac:dyDescent="0.35">
      <c r="A2964" s="2">
        <v>34382</v>
      </c>
      <c r="B2964" s="76" t="s">
        <v>2545</v>
      </c>
      <c r="C2964" s="76" t="s">
        <v>287</v>
      </c>
      <c r="D2964" s="76" t="s">
        <v>5240</v>
      </c>
      <c r="E2964" s="76">
        <v>473</v>
      </c>
      <c r="F2964" s="76">
        <v>24</v>
      </c>
      <c r="G2964" s="77">
        <v>6</v>
      </c>
      <c r="H2964" s="76" t="s">
        <v>4409</v>
      </c>
      <c r="I2964" s="77">
        <v>6</v>
      </c>
      <c r="J2964" s="2">
        <v>1</v>
      </c>
      <c r="K2964" s="119" cm="1">
        <f t="array" ref="K2964">ROUND(IF(C2964="Beer",SUM(LOOKUP(2,1/(SRP!$B$7:$B$9&lt;=E2964)/(SRP!$C$7:$C$9&gt;=E2964),SRP!$D$7:$D$9)*(G2964/100)*(E2964/1000)),IF(C2964="Spirits",SUM(LOOKUP(2,1/(SRP!$B$2:$B$6&lt;=E2964)/(SRP!$C$2:$C$6&gt;=E2964),SRP!$D$2:$D$6)*(G2964/100)*(E2964/1000)),IF(AND(C2964="Wine",D2964="Fortified Wines"),SUM(LOOKUP(2,1/(SRP!$B$20:$B$23&lt;=E2964)/(SRP!$C$20:$C$23&gt;=E2964),SRP!$D$20:$D$23)*(G2964/100)*(E2964/1000)),IF(C2964="Wine",SUM(LOOKUP(2,1/(SRP!$B$15:$B$19&lt;=E2964)/(SRP!$C$15:$C$19&gt;=E2964),SRP!$D$15:$D$19)*(G2964/100)*(E2964/1000)),IF(C2964="Ready to Drink",SUM(LOOKUP(2,1/(SRP!$B$10:$B$14&lt;=E2964)/(SRP!$C$10:$C$14&gt;=E2964),SRP!$D$10:$D$14)*(G2964/100)*(E2964/1000)),0))))),2)</f>
        <v>1.98</v>
      </c>
    </row>
    <row r="2965" spans="1:11" x14ac:dyDescent="0.35">
      <c r="A2965" s="2">
        <v>34382</v>
      </c>
      <c r="B2965" s="76" t="s">
        <v>2545</v>
      </c>
      <c r="C2965" s="76" t="s">
        <v>287</v>
      </c>
      <c r="D2965" s="76" t="s">
        <v>5240</v>
      </c>
      <c r="E2965" s="76">
        <v>473</v>
      </c>
      <c r="F2965" s="76">
        <v>24</v>
      </c>
      <c r="G2965" s="77">
        <v>6</v>
      </c>
      <c r="H2965" s="76" t="s">
        <v>4409</v>
      </c>
      <c r="I2965" s="77">
        <v>6</v>
      </c>
      <c r="J2965" s="2">
        <v>1</v>
      </c>
      <c r="K2965" s="119" cm="1">
        <f t="array" ref="K2965">ROUND(IF(C2965="Beer",SUM(LOOKUP(2,1/(SRP!$B$7:$B$9&lt;=E2965)/(SRP!$C$7:$C$9&gt;=E2965),SRP!$D$7:$D$9)*(G2965/100)*(E2965/1000)),IF(C2965="Spirits",SUM(LOOKUP(2,1/(SRP!$B$2:$B$6&lt;=E2965)/(SRP!$C$2:$C$6&gt;=E2965),SRP!$D$2:$D$6)*(G2965/100)*(E2965/1000)),IF(AND(C2965="Wine",D2965="Fortified Wines"),SUM(LOOKUP(2,1/(SRP!$B$20:$B$23&lt;=E2965)/(SRP!$C$20:$C$23&gt;=E2965),SRP!$D$20:$D$23)*(G2965/100)*(E2965/1000)),IF(C2965="Wine",SUM(LOOKUP(2,1/(SRP!$B$15:$B$19&lt;=E2965)/(SRP!$C$15:$C$19&gt;=E2965),SRP!$D$15:$D$19)*(G2965/100)*(E2965/1000)),IF(C2965="Ready to Drink",SUM(LOOKUP(2,1/(SRP!$B$10:$B$14&lt;=E2965)/(SRP!$C$10:$C$14&gt;=E2965),SRP!$D$10:$D$14)*(G2965/100)*(E2965/1000)),0))))),2)</f>
        <v>1.98</v>
      </c>
    </row>
    <row r="2966" spans="1:11" x14ac:dyDescent="0.35">
      <c r="A2966" s="2">
        <v>34384</v>
      </c>
      <c r="B2966" s="76" t="s">
        <v>2546</v>
      </c>
      <c r="C2966" s="76" t="s">
        <v>287</v>
      </c>
      <c r="D2966" s="76" t="s">
        <v>5240</v>
      </c>
      <c r="E2966" s="76">
        <v>473</v>
      </c>
      <c r="F2966" s="76">
        <v>24</v>
      </c>
      <c r="G2966" s="77">
        <v>6</v>
      </c>
      <c r="H2966" s="76" t="s">
        <v>4409</v>
      </c>
      <c r="I2966" s="77">
        <v>5</v>
      </c>
      <c r="J2966" s="2">
        <v>1</v>
      </c>
      <c r="K2966" s="119" cm="1">
        <f t="array" ref="K2966">ROUND(IF(C2966="Beer",SUM(LOOKUP(2,1/(SRP!$B$7:$B$9&lt;=E2966)/(SRP!$C$7:$C$9&gt;=E2966),SRP!$D$7:$D$9)*(G2966/100)*(E2966/1000)),IF(C2966="Spirits",SUM(LOOKUP(2,1/(SRP!$B$2:$B$6&lt;=E2966)/(SRP!$C$2:$C$6&gt;=E2966),SRP!$D$2:$D$6)*(G2966/100)*(E2966/1000)),IF(AND(C2966="Wine",D2966="Fortified Wines"),SUM(LOOKUP(2,1/(SRP!$B$20:$B$23&lt;=E2966)/(SRP!$C$20:$C$23&gt;=E2966),SRP!$D$20:$D$23)*(G2966/100)*(E2966/1000)),IF(C2966="Wine",SUM(LOOKUP(2,1/(SRP!$B$15:$B$19&lt;=E2966)/(SRP!$C$15:$C$19&gt;=E2966),SRP!$D$15:$D$19)*(G2966/100)*(E2966/1000)),IF(C2966="Ready to Drink",SUM(LOOKUP(2,1/(SRP!$B$10:$B$14&lt;=E2966)/(SRP!$C$10:$C$14&gt;=E2966),SRP!$D$10:$D$14)*(G2966/100)*(E2966/1000)),0))))),2)</f>
        <v>1.98</v>
      </c>
    </row>
    <row r="2967" spans="1:11" x14ac:dyDescent="0.35">
      <c r="A2967" s="2">
        <v>34384</v>
      </c>
      <c r="B2967" s="76" t="s">
        <v>2546</v>
      </c>
      <c r="C2967" s="76" t="s">
        <v>287</v>
      </c>
      <c r="D2967" s="76" t="s">
        <v>5240</v>
      </c>
      <c r="E2967" s="76">
        <v>473</v>
      </c>
      <c r="F2967" s="76">
        <v>24</v>
      </c>
      <c r="G2967" s="77">
        <v>6</v>
      </c>
      <c r="H2967" s="76" t="s">
        <v>4409</v>
      </c>
      <c r="I2967" s="77">
        <v>5</v>
      </c>
      <c r="J2967" s="2">
        <v>1</v>
      </c>
      <c r="K2967" s="119" cm="1">
        <f t="array" ref="K2967">ROUND(IF(C2967="Beer",SUM(LOOKUP(2,1/(SRP!$B$7:$B$9&lt;=E2967)/(SRP!$C$7:$C$9&gt;=E2967),SRP!$D$7:$D$9)*(G2967/100)*(E2967/1000)),IF(C2967="Spirits",SUM(LOOKUP(2,1/(SRP!$B$2:$B$6&lt;=E2967)/(SRP!$C$2:$C$6&gt;=E2967),SRP!$D$2:$D$6)*(G2967/100)*(E2967/1000)),IF(AND(C2967="Wine",D2967="Fortified Wines"),SUM(LOOKUP(2,1/(SRP!$B$20:$B$23&lt;=E2967)/(SRP!$C$20:$C$23&gt;=E2967),SRP!$D$20:$D$23)*(G2967/100)*(E2967/1000)),IF(C2967="Wine",SUM(LOOKUP(2,1/(SRP!$B$15:$B$19&lt;=E2967)/(SRP!$C$15:$C$19&gt;=E2967),SRP!$D$15:$D$19)*(G2967/100)*(E2967/1000)),IF(C2967="Ready to Drink",SUM(LOOKUP(2,1/(SRP!$B$10:$B$14&lt;=E2967)/(SRP!$C$10:$C$14&gt;=E2967),SRP!$D$10:$D$14)*(G2967/100)*(E2967/1000)),0))))),2)</f>
        <v>1.98</v>
      </c>
    </row>
    <row r="2968" spans="1:11" x14ac:dyDescent="0.35">
      <c r="A2968" s="2">
        <v>34385</v>
      </c>
      <c r="B2968" s="76" t="s">
        <v>2547</v>
      </c>
      <c r="C2968" s="76" t="s">
        <v>287</v>
      </c>
      <c r="D2968" s="76" t="s">
        <v>5240</v>
      </c>
      <c r="E2968" s="76">
        <v>473</v>
      </c>
      <c r="F2968" s="76">
        <v>24</v>
      </c>
      <c r="G2968" s="77">
        <v>6</v>
      </c>
      <c r="H2968" s="76" t="s">
        <v>4409</v>
      </c>
      <c r="I2968" s="77">
        <v>4</v>
      </c>
      <c r="J2968" s="2">
        <v>1</v>
      </c>
      <c r="K2968" s="119" cm="1">
        <f t="array" ref="K2968">ROUND(IF(C2968="Beer",SUM(LOOKUP(2,1/(SRP!$B$7:$B$9&lt;=E2968)/(SRP!$C$7:$C$9&gt;=E2968),SRP!$D$7:$D$9)*(G2968/100)*(E2968/1000)),IF(C2968="Spirits",SUM(LOOKUP(2,1/(SRP!$B$2:$B$6&lt;=E2968)/(SRP!$C$2:$C$6&gt;=E2968),SRP!$D$2:$D$6)*(G2968/100)*(E2968/1000)),IF(AND(C2968="Wine",D2968="Fortified Wines"),SUM(LOOKUP(2,1/(SRP!$B$20:$B$23&lt;=E2968)/(SRP!$C$20:$C$23&gt;=E2968),SRP!$D$20:$D$23)*(G2968/100)*(E2968/1000)),IF(C2968="Wine",SUM(LOOKUP(2,1/(SRP!$B$15:$B$19&lt;=E2968)/(SRP!$C$15:$C$19&gt;=E2968),SRP!$D$15:$D$19)*(G2968/100)*(E2968/1000)),IF(C2968="Ready to Drink",SUM(LOOKUP(2,1/(SRP!$B$10:$B$14&lt;=E2968)/(SRP!$C$10:$C$14&gt;=E2968),SRP!$D$10:$D$14)*(G2968/100)*(E2968/1000)),0))))),2)</f>
        <v>1.98</v>
      </c>
    </row>
    <row r="2969" spans="1:11" x14ac:dyDescent="0.35">
      <c r="A2969" s="2">
        <v>34385</v>
      </c>
      <c r="B2969" s="76" t="s">
        <v>2547</v>
      </c>
      <c r="C2969" s="76" t="s">
        <v>287</v>
      </c>
      <c r="D2969" s="76" t="s">
        <v>5240</v>
      </c>
      <c r="E2969" s="76">
        <v>473</v>
      </c>
      <c r="F2969" s="76">
        <v>24</v>
      </c>
      <c r="G2969" s="77">
        <v>6</v>
      </c>
      <c r="H2969" s="76" t="s">
        <v>4409</v>
      </c>
      <c r="I2969" s="77">
        <v>4</v>
      </c>
      <c r="J2969" s="2">
        <v>1</v>
      </c>
      <c r="K2969" s="119" cm="1">
        <f t="array" ref="K2969">ROUND(IF(C2969="Beer",SUM(LOOKUP(2,1/(SRP!$B$7:$B$9&lt;=E2969)/(SRP!$C$7:$C$9&gt;=E2969),SRP!$D$7:$D$9)*(G2969/100)*(E2969/1000)),IF(C2969="Spirits",SUM(LOOKUP(2,1/(SRP!$B$2:$B$6&lt;=E2969)/(SRP!$C$2:$C$6&gt;=E2969),SRP!$D$2:$D$6)*(G2969/100)*(E2969/1000)),IF(AND(C2969="Wine",D2969="Fortified Wines"),SUM(LOOKUP(2,1/(SRP!$B$20:$B$23&lt;=E2969)/(SRP!$C$20:$C$23&gt;=E2969),SRP!$D$20:$D$23)*(G2969/100)*(E2969/1000)),IF(C2969="Wine",SUM(LOOKUP(2,1/(SRP!$B$15:$B$19&lt;=E2969)/(SRP!$C$15:$C$19&gt;=E2969),SRP!$D$15:$D$19)*(G2969/100)*(E2969/1000)),IF(C2969="Ready to Drink",SUM(LOOKUP(2,1/(SRP!$B$10:$B$14&lt;=E2969)/(SRP!$C$10:$C$14&gt;=E2969),SRP!$D$10:$D$14)*(G2969/100)*(E2969/1000)),0))))),2)</f>
        <v>1.98</v>
      </c>
    </row>
    <row r="2970" spans="1:11" x14ac:dyDescent="0.35">
      <c r="A2970" s="2">
        <v>34398</v>
      </c>
      <c r="B2970" s="76" t="s">
        <v>2558</v>
      </c>
      <c r="C2970" s="76" t="s">
        <v>287</v>
      </c>
      <c r="D2970" s="76" t="s">
        <v>5240</v>
      </c>
      <c r="E2970" s="76">
        <v>473</v>
      </c>
      <c r="F2970" s="76">
        <v>24</v>
      </c>
      <c r="G2970" s="77">
        <v>7.2</v>
      </c>
      <c r="H2970" s="76" t="s">
        <v>3387</v>
      </c>
      <c r="I2970" s="77">
        <v>4.29</v>
      </c>
      <c r="J2970" s="2">
        <v>1</v>
      </c>
      <c r="K2970" s="119" cm="1">
        <f t="array" ref="K2970">ROUND(IF(C2970="Beer",SUM(LOOKUP(2,1/(SRP!$B$7:$B$9&lt;=E2970)/(SRP!$C$7:$C$9&gt;=E2970),SRP!$D$7:$D$9)*(G2970/100)*(E2970/1000)),IF(C2970="Spirits",SUM(LOOKUP(2,1/(SRP!$B$2:$B$6&lt;=E2970)/(SRP!$C$2:$C$6&gt;=E2970),SRP!$D$2:$D$6)*(G2970/100)*(E2970/1000)),IF(AND(C2970="Wine",D2970="Fortified Wines"),SUM(LOOKUP(2,1/(SRP!$B$20:$B$23&lt;=E2970)/(SRP!$C$20:$C$23&gt;=E2970),SRP!$D$20:$D$23)*(G2970/100)*(E2970/1000)),IF(C2970="Wine",SUM(LOOKUP(2,1/(SRP!$B$15:$B$19&lt;=E2970)/(SRP!$C$15:$C$19&gt;=E2970),SRP!$D$15:$D$19)*(G2970/100)*(E2970/1000)),IF(C2970="Ready to Drink",SUM(LOOKUP(2,1/(SRP!$B$10:$B$14&lt;=E2970)/(SRP!$C$10:$C$14&gt;=E2970),SRP!$D$10:$D$14)*(G2970/100)*(E2970/1000)),0))))),2)</f>
        <v>2.38</v>
      </c>
    </row>
    <row r="2971" spans="1:11" x14ac:dyDescent="0.35">
      <c r="A2971" s="2">
        <v>34398</v>
      </c>
      <c r="B2971" s="76" t="s">
        <v>2558</v>
      </c>
      <c r="C2971" s="76" t="s">
        <v>287</v>
      </c>
      <c r="D2971" s="76" t="s">
        <v>5240</v>
      </c>
      <c r="E2971" s="76">
        <v>473</v>
      </c>
      <c r="F2971" s="76">
        <v>24</v>
      </c>
      <c r="G2971" s="77">
        <v>7.2</v>
      </c>
      <c r="H2971" s="76" t="s">
        <v>3387</v>
      </c>
      <c r="I2971" s="77">
        <v>4.29</v>
      </c>
      <c r="J2971" s="2">
        <v>1</v>
      </c>
      <c r="K2971" s="119" cm="1">
        <f t="array" ref="K2971">ROUND(IF(C2971="Beer",SUM(LOOKUP(2,1/(SRP!$B$7:$B$9&lt;=E2971)/(SRP!$C$7:$C$9&gt;=E2971),SRP!$D$7:$D$9)*(G2971/100)*(E2971/1000)),IF(C2971="Spirits",SUM(LOOKUP(2,1/(SRP!$B$2:$B$6&lt;=E2971)/(SRP!$C$2:$C$6&gt;=E2971),SRP!$D$2:$D$6)*(G2971/100)*(E2971/1000)),IF(AND(C2971="Wine",D2971="Fortified Wines"),SUM(LOOKUP(2,1/(SRP!$B$20:$B$23&lt;=E2971)/(SRP!$C$20:$C$23&gt;=E2971),SRP!$D$20:$D$23)*(G2971/100)*(E2971/1000)),IF(C2971="Wine",SUM(LOOKUP(2,1/(SRP!$B$15:$B$19&lt;=E2971)/(SRP!$C$15:$C$19&gt;=E2971),SRP!$D$15:$D$19)*(G2971/100)*(E2971/1000)),IF(C2971="Ready to Drink",SUM(LOOKUP(2,1/(SRP!$B$10:$B$14&lt;=E2971)/(SRP!$C$10:$C$14&gt;=E2971),SRP!$D$10:$D$14)*(G2971/100)*(E2971/1000)),0))))),2)</f>
        <v>2.38</v>
      </c>
    </row>
    <row r="2972" spans="1:11" x14ac:dyDescent="0.35">
      <c r="A2972" s="2">
        <v>34407</v>
      </c>
      <c r="B2972" s="76" t="s">
        <v>2548</v>
      </c>
      <c r="C2972" s="76" t="s">
        <v>287</v>
      </c>
      <c r="D2972" s="76" t="s">
        <v>5240</v>
      </c>
      <c r="E2972" s="76">
        <v>473</v>
      </c>
      <c r="F2972" s="76">
        <v>24</v>
      </c>
      <c r="G2972" s="77">
        <v>6.5</v>
      </c>
      <c r="H2972" s="76" t="s">
        <v>3391</v>
      </c>
      <c r="I2972" s="77">
        <v>4.5</v>
      </c>
      <c r="J2972" s="2">
        <v>1</v>
      </c>
      <c r="K2972" s="119" cm="1">
        <f t="array" ref="K2972">ROUND(IF(C2972="Beer",SUM(LOOKUP(2,1/(SRP!$B$7:$B$9&lt;=E2972)/(SRP!$C$7:$C$9&gt;=E2972),SRP!$D$7:$D$9)*(G2972/100)*(E2972/1000)),IF(C2972="Spirits",SUM(LOOKUP(2,1/(SRP!$B$2:$B$6&lt;=E2972)/(SRP!$C$2:$C$6&gt;=E2972),SRP!$D$2:$D$6)*(G2972/100)*(E2972/1000)),IF(AND(C2972="Wine",D2972="Fortified Wines"),SUM(LOOKUP(2,1/(SRP!$B$20:$B$23&lt;=E2972)/(SRP!$C$20:$C$23&gt;=E2972),SRP!$D$20:$D$23)*(G2972/100)*(E2972/1000)),IF(C2972="Wine",SUM(LOOKUP(2,1/(SRP!$B$15:$B$19&lt;=E2972)/(SRP!$C$15:$C$19&gt;=E2972),SRP!$D$15:$D$19)*(G2972/100)*(E2972/1000)),IF(C2972="Ready to Drink",SUM(LOOKUP(2,1/(SRP!$B$10:$B$14&lt;=E2972)/(SRP!$C$10:$C$14&gt;=E2972),SRP!$D$10:$D$14)*(G2972/100)*(E2972/1000)),0))))),2)</f>
        <v>2.15</v>
      </c>
    </row>
    <row r="2973" spans="1:11" x14ac:dyDescent="0.35">
      <c r="A2973" s="2">
        <v>34407</v>
      </c>
      <c r="B2973" s="76" t="s">
        <v>2548</v>
      </c>
      <c r="C2973" s="76" t="s">
        <v>287</v>
      </c>
      <c r="D2973" s="76" t="s">
        <v>5240</v>
      </c>
      <c r="E2973" s="76">
        <v>473</v>
      </c>
      <c r="F2973" s="76">
        <v>24</v>
      </c>
      <c r="G2973" s="77">
        <v>6.5</v>
      </c>
      <c r="H2973" s="76" t="s">
        <v>3391</v>
      </c>
      <c r="I2973" s="77">
        <v>4.5</v>
      </c>
      <c r="J2973" s="2">
        <v>1</v>
      </c>
      <c r="K2973" s="119" cm="1">
        <f t="array" ref="K2973">ROUND(IF(C2973="Beer",SUM(LOOKUP(2,1/(SRP!$B$7:$B$9&lt;=E2973)/(SRP!$C$7:$C$9&gt;=E2973),SRP!$D$7:$D$9)*(G2973/100)*(E2973/1000)),IF(C2973="Spirits",SUM(LOOKUP(2,1/(SRP!$B$2:$B$6&lt;=E2973)/(SRP!$C$2:$C$6&gt;=E2973),SRP!$D$2:$D$6)*(G2973/100)*(E2973/1000)),IF(AND(C2973="Wine",D2973="Fortified Wines"),SUM(LOOKUP(2,1/(SRP!$B$20:$B$23&lt;=E2973)/(SRP!$C$20:$C$23&gt;=E2973),SRP!$D$20:$D$23)*(G2973/100)*(E2973/1000)),IF(C2973="Wine",SUM(LOOKUP(2,1/(SRP!$B$15:$B$19&lt;=E2973)/(SRP!$C$15:$C$19&gt;=E2973),SRP!$D$15:$D$19)*(G2973/100)*(E2973/1000)),IF(C2973="Ready to Drink",SUM(LOOKUP(2,1/(SRP!$B$10:$B$14&lt;=E2973)/(SRP!$C$10:$C$14&gt;=E2973),SRP!$D$10:$D$14)*(G2973/100)*(E2973/1000)),0))))),2)</f>
        <v>2.15</v>
      </c>
    </row>
    <row r="2974" spans="1:11" x14ac:dyDescent="0.35">
      <c r="A2974" s="2">
        <v>34409</v>
      </c>
      <c r="B2974" s="76" t="s">
        <v>2569</v>
      </c>
      <c r="C2974" s="76" t="s">
        <v>287</v>
      </c>
      <c r="D2974" s="76" t="s">
        <v>5240</v>
      </c>
      <c r="E2974" s="76">
        <v>473</v>
      </c>
      <c r="F2974" s="76">
        <v>24</v>
      </c>
      <c r="G2974" s="77">
        <v>6.5</v>
      </c>
      <c r="H2974" s="76" t="s">
        <v>3301</v>
      </c>
      <c r="I2974" s="77">
        <v>3.99</v>
      </c>
      <c r="J2974" s="2">
        <v>1</v>
      </c>
      <c r="K2974" s="119" cm="1">
        <f t="array" ref="K2974">ROUND(IF(C2974="Beer",SUM(LOOKUP(2,1/(SRP!$B$7:$B$9&lt;=E2974)/(SRP!$C$7:$C$9&gt;=E2974),SRP!$D$7:$D$9)*(G2974/100)*(E2974/1000)),IF(C2974="Spirits",SUM(LOOKUP(2,1/(SRP!$B$2:$B$6&lt;=E2974)/(SRP!$C$2:$C$6&gt;=E2974),SRP!$D$2:$D$6)*(G2974/100)*(E2974/1000)),IF(AND(C2974="Wine",D2974="Fortified Wines"),SUM(LOOKUP(2,1/(SRP!$B$20:$B$23&lt;=E2974)/(SRP!$C$20:$C$23&gt;=E2974),SRP!$D$20:$D$23)*(G2974/100)*(E2974/1000)),IF(C2974="Wine",SUM(LOOKUP(2,1/(SRP!$B$15:$B$19&lt;=E2974)/(SRP!$C$15:$C$19&gt;=E2974),SRP!$D$15:$D$19)*(G2974/100)*(E2974/1000)),IF(C2974="Ready to Drink",SUM(LOOKUP(2,1/(SRP!$B$10:$B$14&lt;=E2974)/(SRP!$C$10:$C$14&gt;=E2974),SRP!$D$10:$D$14)*(G2974/100)*(E2974/1000)),0))))),2)</f>
        <v>2.15</v>
      </c>
    </row>
    <row r="2975" spans="1:11" x14ac:dyDescent="0.35">
      <c r="A2975" s="2">
        <v>34409</v>
      </c>
      <c r="B2975" s="76" t="s">
        <v>2569</v>
      </c>
      <c r="C2975" s="76" t="s">
        <v>287</v>
      </c>
      <c r="D2975" s="76" t="s">
        <v>5240</v>
      </c>
      <c r="E2975" s="76">
        <v>473</v>
      </c>
      <c r="F2975" s="76">
        <v>24</v>
      </c>
      <c r="G2975" s="77">
        <v>6.5</v>
      </c>
      <c r="H2975" s="76" t="s">
        <v>3301</v>
      </c>
      <c r="I2975" s="77">
        <v>3.99</v>
      </c>
      <c r="J2975" s="2">
        <v>1</v>
      </c>
      <c r="K2975" s="119" cm="1">
        <f t="array" ref="K2975">ROUND(IF(C2975="Beer",SUM(LOOKUP(2,1/(SRP!$B$7:$B$9&lt;=E2975)/(SRP!$C$7:$C$9&gt;=E2975),SRP!$D$7:$D$9)*(G2975/100)*(E2975/1000)),IF(C2975="Spirits",SUM(LOOKUP(2,1/(SRP!$B$2:$B$6&lt;=E2975)/(SRP!$C$2:$C$6&gt;=E2975),SRP!$D$2:$D$6)*(G2975/100)*(E2975/1000)),IF(AND(C2975="Wine",D2975="Fortified Wines"),SUM(LOOKUP(2,1/(SRP!$B$20:$B$23&lt;=E2975)/(SRP!$C$20:$C$23&gt;=E2975),SRP!$D$20:$D$23)*(G2975/100)*(E2975/1000)),IF(C2975="Wine",SUM(LOOKUP(2,1/(SRP!$B$15:$B$19&lt;=E2975)/(SRP!$C$15:$C$19&gt;=E2975),SRP!$D$15:$D$19)*(G2975/100)*(E2975/1000)),IF(C2975="Ready to Drink",SUM(LOOKUP(2,1/(SRP!$B$10:$B$14&lt;=E2975)/(SRP!$C$10:$C$14&gt;=E2975),SRP!$D$10:$D$14)*(G2975/100)*(E2975/1000)),0))))),2)</f>
        <v>2.15</v>
      </c>
    </row>
    <row r="2976" spans="1:11" x14ac:dyDescent="0.35">
      <c r="A2976" s="2">
        <v>34410</v>
      </c>
      <c r="B2976" s="76" t="s">
        <v>2517</v>
      </c>
      <c r="C2976" s="76" t="s">
        <v>287</v>
      </c>
      <c r="D2976" s="76" t="s">
        <v>5271</v>
      </c>
      <c r="E2976" s="76">
        <v>2130</v>
      </c>
      <c r="F2976" s="76">
        <v>4</v>
      </c>
      <c r="G2976" s="77">
        <v>4</v>
      </c>
      <c r="H2976" s="76" t="s">
        <v>3301</v>
      </c>
      <c r="I2976" s="77">
        <v>15</v>
      </c>
      <c r="J2976" s="2">
        <v>6</v>
      </c>
      <c r="K2976" s="119" cm="1">
        <f t="array" ref="K2976">ROUND(IF(C2976="Beer",SUM(LOOKUP(2,1/(SRP!$B$7:$B$9&lt;=E2976)/(SRP!$C$7:$C$9&gt;=E2976),SRP!$D$7:$D$9)*(G2976/100)*(E2976/1000)),IF(C2976="Spirits",SUM(LOOKUP(2,1/(SRP!$B$2:$B$6&lt;=E2976)/(SRP!$C$2:$C$6&gt;=E2976),SRP!$D$2:$D$6)*(G2976/100)*(E2976/1000)),IF(AND(C2976="Wine",D2976="Fortified Wines"),SUM(LOOKUP(2,1/(SRP!$B$20:$B$23&lt;=E2976)/(SRP!$C$20:$C$23&gt;=E2976),SRP!$D$20:$D$23)*(G2976/100)*(E2976/1000)),IF(C2976="Wine",SUM(LOOKUP(2,1/(SRP!$B$15:$B$19&lt;=E2976)/(SRP!$C$15:$C$19&gt;=E2976),SRP!$D$15:$D$19)*(G2976/100)*(E2976/1000)),IF(C2976="Ready to Drink",SUM(LOOKUP(2,1/(SRP!$B$10:$B$14&lt;=E2976)/(SRP!$C$10:$C$14&gt;=E2976),SRP!$D$10:$D$14)*(G2976/100)*(E2976/1000)),0))))),2)</f>
        <v>5.95</v>
      </c>
    </row>
    <row r="2977" spans="1:11" x14ac:dyDescent="0.35">
      <c r="A2977" s="2">
        <v>34410</v>
      </c>
      <c r="B2977" s="76" t="s">
        <v>2517</v>
      </c>
      <c r="C2977" s="76" t="s">
        <v>287</v>
      </c>
      <c r="D2977" s="76" t="s">
        <v>5271</v>
      </c>
      <c r="E2977" s="76">
        <v>2130</v>
      </c>
      <c r="F2977" s="76">
        <v>4</v>
      </c>
      <c r="G2977" s="77">
        <v>4</v>
      </c>
      <c r="H2977" s="76" t="s">
        <v>3301</v>
      </c>
      <c r="I2977" s="77">
        <v>15</v>
      </c>
      <c r="J2977" s="2">
        <v>6</v>
      </c>
      <c r="K2977" s="119" cm="1">
        <f t="array" ref="K2977">ROUND(IF(C2977="Beer",SUM(LOOKUP(2,1/(SRP!$B$7:$B$9&lt;=E2977)/(SRP!$C$7:$C$9&gt;=E2977),SRP!$D$7:$D$9)*(G2977/100)*(E2977/1000)),IF(C2977="Spirits",SUM(LOOKUP(2,1/(SRP!$B$2:$B$6&lt;=E2977)/(SRP!$C$2:$C$6&gt;=E2977),SRP!$D$2:$D$6)*(G2977/100)*(E2977/1000)),IF(AND(C2977="Wine",D2977="Fortified Wines"),SUM(LOOKUP(2,1/(SRP!$B$20:$B$23&lt;=E2977)/(SRP!$C$20:$C$23&gt;=E2977),SRP!$D$20:$D$23)*(G2977/100)*(E2977/1000)),IF(C2977="Wine",SUM(LOOKUP(2,1/(SRP!$B$15:$B$19&lt;=E2977)/(SRP!$C$15:$C$19&gt;=E2977),SRP!$D$15:$D$19)*(G2977/100)*(E2977/1000)),IF(C2977="Ready to Drink",SUM(LOOKUP(2,1/(SRP!$B$10:$B$14&lt;=E2977)/(SRP!$C$10:$C$14&gt;=E2977),SRP!$D$10:$D$14)*(G2977/100)*(E2977/1000)),0))))),2)</f>
        <v>5.95</v>
      </c>
    </row>
    <row r="2978" spans="1:11" x14ac:dyDescent="0.35">
      <c r="A2978" s="2">
        <v>34412</v>
      </c>
      <c r="B2978" s="76" t="s">
        <v>2570</v>
      </c>
      <c r="C2978" s="76" t="s">
        <v>287</v>
      </c>
      <c r="D2978" s="76" t="s">
        <v>5266</v>
      </c>
      <c r="E2978" s="76">
        <v>473</v>
      </c>
      <c r="F2978" s="76">
        <v>24</v>
      </c>
      <c r="G2978" s="77">
        <v>4.5</v>
      </c>
      <c r="H2978" s="76" t="s">
        <v>3301</v>
      </c>
      <c r="I2978" s="77">
        <v>3.99</v>
      </c>
      <c r="J2978" s="2">
        <v>1</v>
      </c>
      <c r="K2978" s="119" cm="1">
        <f t="array" ref="K2978">ROUND(IF(C2978="Beer",SUM(LOOKUP(2,1/(SRP!$B$7:$B$9&lt;=E2978)/(SRP!$C$7:$C$9&gt;=E2978),SRP!$D$7:$D$9)*(G2978/100)*(E2978/1000)),IF(C2978="Spirits",SUM(LOOKUP(2,1/(SRP!$B$2:$B$6&lt;=E2978)/(SRP!$C$2:$C$6&gt;=E2978),SRP!$D$2:$D$6)*(G2978/100)*(E2978/1000)),IF(AND(C2978="Wine",D2978="Fortified Wines"),SUM(LOOKUP(2,1/(SRP!$B$20:$B$23&lt;=E2978)/(SRP!$C$20:$C$23&gt;=E2978),SRP!$D$20:$D$23)*(G2978/100)*(E2978/1000)),IF(C2978="Wine",SUM(LOOKUP(2,1/(SRP!$B$15:$B$19&lt;=E2978)/(SRP!$C$15:$C$19&gt;=E2978),SRP!$D$15:$D$19)*(G2978/100)*(E2978/1000)),IF(C2978="Ready to Drink",SUM(LOOKUP(2,1/(SRP!$B$10:$B$14&lt;=E2978)/(SRP!$C$10:$C$14&gt;=E2978),SRP!$D$10:$D$14)*(G2978/100)*(E2978/1000)),0))))),2)</f>
        <v>1.49</v>
      </c>
    </row>
    <row r="2979" spans="1:11" x14ac:dyDescent="0.35">
      <c r="A2979" s="2">
        <v>34412</v>
      </c>
      <c r="B2979" s="76" t="s">
        <v>2570</v>
      </c>
      <c r="C2979" s="76" t="s">
        <v>287</v>
      </c>
      <c r="D2979" s="76" t="s">
        <v>5266</v>
      </c>
      <c r="E2979" s="76">
        <v>473</v>
      </c>
      <c r="F2979" s="76">
        <v>24</v>
      </c>
      <c r="G2979" s="77">
        <v>4.5</v>
      </c>
      <c r="H2979" s="76" t="s">
        <v>3301</v>
      </c>
      <c r="I2979" s="77">
        <v>3.99</v>
      </c>
      <c r="J2979" s="2">
        <v>1</v>
      </c>
      <c r="K2979" s="119" cm="1">
        <f t="array" ref="K2979">ROUND(IF(C2979="Beer",SUM(LOOKUP(2,1/(SRP!$B$7:$B$9&lt;=E2979)/(SRP!$C$7:$C$9&gt;=E2979),SRP!$D$7:$D$9)*(G2979/100)*(E2979/1000)),IF(C2979="Spirits",SUM(LOOKUP(2,1/(SRP!$B$2:$B$6&lt;=E2979)/(SRP!$C$2:$C$6&gt;=E2979),SRP!$D$2:$D$6)*(G2979/100)*(E2979/1000)),IF(AND(C2979="Wine",D2979="Fortified Wines"),SUM(LOOKUP(2,1/(SRP!$B$20:$B$23&lt;=E2979)/(SRP!$C$20:$C$23&gt;=E2979),SRP!$D$20:$D$23)*(G2979/100)*(E2979/1000)),IF(C2979="Wine",SUM(LOOKUP(2,1/(SRP!$B$15:$B$19&lt;=E2979)/(SRP!$C$15:$C$19&gt;=E2979),SRP!$D$15:$D$19)*(G2979/100)*(E2979/1000)),IF(C2979="Ready to Drink",SUM(LOOKUP(2,1/(SRP!$B$10:$B$14&lt;=E2979)/(SRP!$C$10:$C$14&gt;=E2979),SRP!$D$10:$D$14)*(G2979/100)*(E2979/1000)),0))))),2)</f>
        <v>1.49</v>
      </c>
    </row>
    <row r="2980" spans="1:11" x14ac:dyDescent="0.35">
      <c r="A2980" s="2">
        <v>34416</v>
      </c>
      <c r="B2980" s="76" t="s">
        <v>2518</v>
      </c>
      <c r="C2980" s="76" t="s">
        <v>287</v>
      </c>
      <c r="D2980" s="76" t="s">
        <v>5292</v>
      </c>
      <c r="E2980" s="76">
        <v>2130</v>
      </c>
      <c r="F2980" s="76">
        <v>4</v>
      </c>
      <c r="G2980" s="77">
        <v>5</v>
      </c>
      <c r="H2980" s="76" t="s">
        <v>3301</v>
      </c>
      <c r="I2980" s="77">
        <v>15.59</v>
      </c>
      <c r="J2980" s="2">
        <v>6</v>
      </c>
      <c r="K2980" s="119" cm="1">
        <f t="array" ref="K2980">ROUND(IF(C2980="Beer",SUM(LOOKUP(2,1/(SRP!$B$7:$B$9&lt;=E2980)/(SRP!$C$7:$C$9&gt;=E2980),SRP!$D$7:$D$9)*(G2980/100)*(E2980/1000)),IF(C2980="Spirits",SUM(LOOKUP(2,1/(SRP!$B$2:$B$6&lt;=E2980)/(SRP!$C$2:$C$6&gt;=E2980),SRP!$D$2:$D$6)*(G2980/100)*(E2980/1000)),IF(AND(C2980="Wine",D2980="Fortified Wines"),SUM(LOOKUP(2,1/(SRP!$B$20:$B$23&lt;=E2980)/(SRP!$C$20:$C$23&gt;=E2980),SRP!$D$20:$D$23)*(G2980/100)*(E2980/1000)),IF(C2980="Wine",SUM(LOOKUP(2,1/(SRP!$B$15:$B$19&lt;=E2980)/(SRP!$C$15:$C$19&gt;=E2980),SRP!$D$15:$D$19)*(G2980/100)*(E2980/1000)),IF(C2980="Ready to Drink",SUM(LOOKUP(2,1/(SRP!$B$10:$B$14&lt;=E2980)/(SRP!$C$10:$C$14&gt;=E2980),SRP!$D$10:$D$14)*(G2980/100)*(E2980/1000)),0))))),2)</f>
        <v>7.43</v>
      </c>
    </row>
    <row r="2981" spans="1:11" x14ac:dyDescent="0.35">
      <c r="A2981" s="2">
        <v>34416</v>
      </c>
      <c r="B2981" s="76" t="s">
        <v>2518</v>
      </c>
      <c r="C2981" s="76" t="s">
        <v>287</v>
      </c>
      <c r="D2981" s="76" t="s">
        <v>5292</v>
      </c>
      <c r="E2981" s="76">
        <v>2130</v>
      </c>
      <c r="F2981" s="76">
        <v>4</v>
      </c>
      <c r="G2981" s="77">
        <v>5</v>
      </c>
      <c r="H2981" s="76" t="s">
        <v>3301</v>
      </c>
      <c r="I2981" s="77">
        <v>15.59</v>
      </c>
      <c r="J2981" s="2">
        <v>6</v>
      </c>
      <c r="K2981" s="119" cm="1">
        <f t="array" ref="K2981">ROUND(IF(C2981="Beer",SUM(LOOKUP(2,1/(SRP!$B$7:$B$9&lt;=E2981)/(SRP!$C$7:$C$9&gt;=E2981),SRP!$D$7:$D$9)*(G2981/100)*(E2981/1000)),IF(C2981="Spirits",SUM(LOOKUP(2,1/(SRP!$B$2:$B$6&lt;=E2981)/(SRP!$C$2:$C$6&gt;=E2981),SRP!$D$2:$D$6)*(G2981/100)*(E2981/1000)),IF(AND(C2981="Wine",D2981="Fortified Wines"),SUM(LOOKUP(2,1/(SRP!$B$20:$B$23&lt;=E2981)/(SRP!$C$20:$C$23&gt;=E2981),SRP!$D$20:$D$23)*(G2981/100)*(E2981/1000)),IF(C2981="Wine",SUM(LOOKUP(2,1/(SRP!$B$15:$B$19&lt;=E2981)/(SRP!$C$15:$C$19&gt;=E2981),SRP!$D$15:$D$19)*(G2981/100)*(E2981/1000)),IF(C2981="Ready to Drink",SUM(LOOKUP(2,1/(SRP!$B$10:$B$14&lt;=E2981)/(SRP!$C$10:$C$14&gt;=E2981),SRP!$D$10:$D$14)*(G2981/100)*(E2981/1000)),0))))),2)</f>
        <v>7.43</v>
      </c>
    </row>
    <row r="2982" spans="1:11" x14ac:dyDescent="0.35">
      <c r="A2982" s="2">
        <v>34421</v>
      </c>
      <c r="B2982" s="76" t="s">
        <v>2526</v>
      </c>
      <c r="C2982" s="76" t="s">
        <v>287</v>
      </c>
      <c r="D2982" s="76" t="s">
        <v>5240</v>
      </c>
      <c r="E2982" s="76">
        <v>355</v>
      </c>
      <c r="F2982" s="76">
        <v>24</v>
      </c>
      <c r="G2982" s="77">
        <v>8.3000000000000007</v>
      </c>
      <c r="H2982" s="76" t="s">
        <v>3355</v>
      </c>
      <c r="I2982" s="77">
        <v>5.05</v>
      </c>
      <c r="J2982" s="2">
        <v>1</v>
      </c>
      <c r="K2982" s="119" cm="1">
        <f t="array" ref="K2982">ROUND(IF(C2982="Beer",SUM(LOOKUP(2,1/(SRP!$B$7:$B$9&lt;=E2982)/(SRP!$C$7:$C$9&gt;=E2982),SRP!$D$7:$D$9)*(G2982/100)*(E2982/1000)),IF(C2982="Spirits",SUM(LOOKUP(2,1/(SRP!$B$2:$B$6&lt;=E2982)/(SRP!$C$2:$C$6&gt;=E2982),SRP!$D$2:$D$6)*(G2982/100)*(E2982/1000)),IF(AND(C2982="Wine",D2982="Fortified Wines"),SUM(LOOKUP(2,1/(SRP!$B$20:$B$23&lt;=E2982)/(SRP!$C$20:$C$23&gt;=E2982),SRP!$D$20:$D$23)*(G2982/100)*(E2982/1000)),IF(C2982="Wine",SUM(LOOKUP(2,1/(SRP!$B$15:$B$19&lt;=E2982)/(SRP!$C$15:$C$19&gt;=E2982),SRP!$D$15:$D$19)*(G2982/100)*(E2982/1000)),IF(C2982="Ready to Drink",SUM(LOOKUP(2,1/(SRP!$B$10:$B$14&lt;=E2982)/(SRP!$C$10:$C$14&gt;=E2982),SRP!$D$10:$D$14)*(G2982/100)*(E2982/1000)),0))))),2)</f>
        <v>2.06</v>
      </c>
    </row>
    <row r="2983" spans="1:11" x14ac:dyDescent="0.35">
      <c r="A2983" s="2">
        <v>34421</v>
      </c>
      <c r="B2983" s="76" t="s">
        <v>2526</v>
      </c>
      <c r="C2983" s="76" t="s">
        <v>287</v>
      </c>
      <c r="D2983" s="76" t="s">
        <v>5240</v>
      </c>
      <c r="E2983" s="76">
        <v>355</v>
      </c>
      <c r="F2983" s="76">
        <v>24</v>
      </c>
      <c r="G2983" s="77">
        <v>8.3000000000000007</v>
      </c>
      <c r="H2983" s="76" t="s">
        <v>3355</v>
      </c>
      <c r="I2983" s="77">
        <v>5.05</v>
      </c>
      <c r="J2983" s="2">
        <v>1</v>
      </c>
      <c r="K2983" s="119" cm="1">
        <f t="array" ref="K2983">ROUND(IF(C2983="Beer",SUM(LOOKUP(2,1/(SRP!$B$7:$B$9&lt;=E2983)/(SRP!$C$7:$C$9&gt;=E2983),SRP!$D$7:$D$9)*(G2983/100)*(E2983/1000)),IF(C2983="Spirits",SUM(LOOKUP(2,1/(SRP!$B$2:$B$6&lt;=E2983)/(SRP!$C$2:$C$6&gt;=E2983),SRP!$D$2:$D$6)*(G2983/100)*(E2983/1000)),IF(AND(C2983="Wine",D2983="Fortified Wines"),SUM(LOOKUP(2,1/(SRP!$B$20:$B$23&lt;=E2983)/(SRP!$C$20:$C$23&gt;=E2983),SRP!$D$20:$D$23)*(G2983/100)*(E2983/1000)),IF(C2983="Wine",SUM(LOOKUP(2,1/(SRP!$B$15:$B$19&lt;=E2983)/(SRP!$C$15:$C$19&gt;=E2983),SRP!$D$15:$D$19)*(G2983/100)*(E2983/1000)),IF(C2983="Ready to Drink",SUM(LOOKUP(2,1/(SRP!$B$10:$B$14&lt;=E2983)/(SRP!$C$10:$C$14&gt;=E2983),SRP!$D$10:$D$14)*(G2983/100)*(E2983/1000)),0))))),2)</f>
        <v>2.06</v>
      </c>
    </row>
    <row r="2984" spans="1:11" x14ac:dyDescent="0.35">
      <c r="A2984" s="2">
        <v>34422</v>
      </c>
      <c r="B2984" s="76" t="s">
        <v>2527</v>
      </c>
      <c r="C2984" s="76" t="s">
        <v>287</v>
      </c>
      <c r="D2984" s="76" t="s">
        <v>5271</v>
      </c>
      <c r="E2984" s="76">
        <v>355</v>
      </c>
      <c r="F2984" s="76">
        <v>24</v>
      </c>
      <c r="G2984" s="77">
        <v>3.1</v>
      </c>
      <c r="H2984" s="76" t="s">
        <v>3355</v>
      </c>
      <c r="I2984" s="77">
        <v>5.05</v>
      </c>
      <c r="J2984" s="2">
        <v>1</v>
      </c>
      <c r="K2984" s="119" cm="1">
        <f t="array" ref="K2984">ROUND(IF(C2984="Beer",SUM(LOOKUP(2,1/(SRP!$B$7:$B$9&lt;=E2984)/(SRP!$C$7:$C$9&gt;=E2984),SRP!$D$7:$D$9)*(G2984/100)*(E2984/1000)),IF(C2984="Spirits",SUM(LOOKUP(2,1/(SRP!$B$2:$B$6&lt;=E2984)/(SRP!$C$2:$C$6&gt;=E2984),SRP!$D$2:$D$6)*(G2984/100)*(E2984/1000)),IF(AND(C2984="Wine",D2984="Fortified Wines"),SUM(LOOKUP(2,1/(SRP!$B$20:$B$23&lt;=E2984)/(SRP!$C$20:$C$23&gt;=E2984),SRP!$D$20:$D$23)*(G2984/100)*(E2984/1000)),IF(C2984="Wine",SUM(LOOKUP(2,1/(SRP!$B$15:$B$19&lt;=E2984)/(SRP!$C$15:$C$19&gt;=E2984),SRP!$D$15:$D$19)*(G2984/100)*(E2984/1000)),IF(C2984="Ready to Drink",SUM(LOOKUP(2,1/(SRP!$B$10:$B$14&lt;=E2984)/(SRP!$C$10:$C$14&gt;=E2984),SRP!$D$10:$D$14)*(G2984/100)*(E2984/1000)),0))))),2)</f>
        <v>0.77</v>
      </c>
    </row>
    <row r="2985" spans="1:11" x14ac:dyDescent="0.35">
      <c r="A2985" s="2">
        <v>34422</v>
      </c>
      <c r="B2985" s="76" t="s">
        <v>2527</v>
      </c>
      <c r="C2985" s="76" t="s">
        <v>287</v>
      </c>
      <c r="D2985" s="76" t="s">
        <v>5271</v>
      </c>
      <c r="E2985" s="76">
        <v>355</v>
      </c>
      <c r="F2985" s="76">
        <v>24</v>
      </c>
      <c r="G2985" s="77">
        <v>3.1</v>
      </c>
      <c r="H2985" s="76" t="s">
        <v>3355</v>
      </c>
      <c r="I2985" s="77">
        <v>5.05</v>
      </c>
      <c r="J2985" s="2">
        <v>1</v>
      </c>
      <c r="K2985" s="119" cm="1">
        <f t="array" ref="K2985">ROUND(IF(C2985="Beer",SUM(LOOKUP(2,1/(SRP!$B$7:$B$9&lt;=E2985)/(SRP!$C$7:$C$9&gt;=E2985),SRP!$D$7:$D$9)*(G2985/100)*(E2985/1000)),IF(C2985="Spirits",SUM(LOOKUP(2,1/(SRP!$B$2:$B$6&lt;=E2985)/(SRP!$C$2:$C$6&gt;=E2985),SRP!$D$2:$D$6)*(G2985/100)*(E2985/1000)),IF(AND(C2985="Wine",D2985="Fortified Wines"),SUM(LOOKUP(2,1/(SRP!$B$20:$B$23&lt;=E2985)/(SRP!$C$20:$C$23&gt;=E2985),SRP!$D$20:$D$23)*(G2985/100)*(E2985/1000)),IF(C2985="Wine",SUM(LOOKUP(2,1/(SRP!$B$15:$B$19&lt;=E2985)/(SRP!$C$15:$C$19&gt;=E2985),SRP!$D$15:$D$19)*(G2985/100)*(E2985/1000)),IF(C2985="Ready to Drink",SUM(LOOKUP(2,1/(SRP!$B$10:$B$14&lt;=E2985)/(SRP!$C$10:$C$14&gt;=E2985),SRP!$D$10:$D$14)*(G2985/100)*(E2985/1000)),0))))),2)</f>
        <v>0.77</v>
      </c>
    </row>
    <row r="2986" spans="1:11" x14ac:dyDescent="0.35">
      <c r="A2986" s="2">
        <v>34423</v>
      </c>
      <c r="B2986" s="76" t="s">
        <v>2540</v>
      </c>
      <c r="C2986" s="76" t="s">
        <v>287</v>
      </c>
      <c r="D2986" s="76" t="s">
        <v>5266</v>
      </c>
      <c r="E2986" s="76">
        <v>4260</v>
      </c>
      <c r="F2986" s="76">
        <v>2</v>
      </c>
      <c r="G2986" s="77">
        <v>5</v>
      </c>
      <c r="H2986" s="76" t="s">
        <v>3301</v>
      </c>
      <c r="I2986" s="77">
        <v>28.98</v>
      </c>
      <c r="J2986" s="2">
        <v>12</v>
      </c>
      <c r="K2986" s="119" cm="1">
        <f t="array" ref="K2986">ROUND(IF(C2986="Beer",SUM(LOOKUP(2,1/(SRP!$B$7:$B$9&lt;=E2986)/(SRP!$C$7:$C$9&gt;=E2986),SRP!$D$7:$D$9)*(G2986/100)*(E2986/1000)),IF(C2986="Spirits",SUM(LOOKUP(2,1/(SRP!$B$2:$B$6&lt;=E2986)/(SRP!$C$2:$C$6&gt;=E2986),SRP!$D$2:$D$6)*(G2986/100)*(E2986/1000)),IF(AND(C2986="Wine",D2986="Fortified Wines"),SUM(LOOKUP(2,1/(SRP!$B$20:$B$23&lt;=E2986)/(SRP!$C$20:$C$23&gt;=E2986),SRP!$D$20:$D$23)*(G2986/100)*(E2986/1000)),IF(C2986="Wine",SUM(LOOKUP(2,1/(SRP!$B$15:$B$19&lt;=E2986)/(SRP!$C$15:$C$19&gt;=E2986),SRP!$D$15:$D$19)*(G2986/100)*(E2986/1000)),IF(C2986="Ready to Drink",SUM(LOOKUP(2,1/(SRP!$B$10:$B$14&lt;=E2986)/(SRP!$C$10:$C$14&gt;=E2986),SRP!$D$10:$D$14)*(G2986/100)*(E2986/1000)),0))))),2)</f>
        <v>14.87</v>
      </c>
    </row>
    <row r="2987" spans="1:11" x14ac:dyDescent="0.35">
      <c r="A2987" s="2">
        <v>34423</v>
      </c>
      <c r="B2987" s="76" t="s">
        <v>2540</v>
      </c>
      <c r="C2987" s="76" t="s">
        <v>287</v>
      </c>
      <c r="D2987" s="76" t="s">
        <v>5266</v>
      </c>
      <c r="E2987" s="76">
        <v>4260</v>
      </c>
      <c r="F2987" s="76">
        <v>2</v>
      </c>
      <c r="G2987" s="77">
        <v>5</v>
      </c>
      <c r="H2987" s="76" t="s">
        <v>3301</v>
      </c>
      <c r="I2987" s="77">
        <v>28.98</v>
      </c>
      <c r="J2987" s="2">
        <v>12</v>
      </c>
      <c r="K2987" s="119" cm="1">
        <f t="array" ref="K2987">ROUND(IF(C2987="Beer",SUM(LOOKUP(2,1/(SRP!$B$7:$B$9&lt;=E2987)/(SRP!$C$7:$C$9&gt;=E2987),SRP!$D$7:$D$9)*(G2987/100)*(E2987/1000)),IF(C2987="Spirits",SUM(LOOKUP(2,1/(SRP!$B$2:$B$6&lt;=E2987)/(SRP!$C$2:$C$6&gt;=E2987),SRP!$D$2:$D$6)*(G2987/100)*(E2987/1000)),IF(AND(C2987="Wine",D2987="Fortified Wines"),SUM(LOOKUP(2,1/(SRP!$B$20:$B$23&lt;=E2987)/(SRP!$C$20:$C$23&gt;=E2987),SRP!$D$20:$D$23)*(G2987/100)*(E2987/1000)),IF(C2987="Wine",SUM(LOOKUP(2,1/(SRP!$B$15:$B$19&lt;=E2987)/(SRP!$C$15:$C$19&gt;=E2987),SRP!$D$15:$D$19)*(G2987/100)*(E2987/1000)),IF(C2987="Ready to Drink",SUM(LOOKUP(2,1/(SRP!$B$10:$B$14&lt;=E2987)/(SRP!$C$10:$C$14&gt;=E2987),SRP!$D$10:$D$14)*(G2987/100)*(E2987/1000)),0))))),2)</f>
        <v>14.87</v>
      </c>
    </row>
    <row r="2988" spans="1:11" x14ac:dyDescent="0.35">
      <c r="A2988" s="2">
        <v>34425</v>
      </c>
      <c r="B2988" s="76" t="s">
        <v>2513</v>
      </c>
      <c r="C2988" s="76" t="s">
        <v>287</v>
      </c>
      <c r="D2988" s="76" t="s">
        <v>5230</v>
      </c>
      <c r="E2988" s="76">
        <v>2046</v>
      </c>
      <c r="F2988" s="76">
        <v>4</v>
      </c>
      <c r="G2988" s="77">
        <v>4.5</v>
      </c>
      <c r="H2988" s="76" t="s">
        <v>3301</v>
      </c>
      <c r="I2988" s="77">
        <v>19.98</v>
      </c>
      <c r="J2988" s="2">
        <v>6</v>
      </c>
      <c r="K2988" s="119" cm="1">
        <f t="array" ref="K2988">ROUND(IF(C2988="Beer",SUM(LOOKUP(2,1/(SRP!$B$7:$B$9&lt;=E2988)/(SRP!$C$7:$C$9&gt;=E2988),SRP!$D$7:$D$9)*(G2988/100)*(E2988/1000)),IF(C2988="Spirits",SUM(LOOKUP(2,1/(SRP!$B$2:$B$6&lt;=E2988)/(SRP!$C$2:$C$6&gt;=E2988),SRP!$D$2:$D$6)*(G2988/100)*(E2988/1000)),IF(AND(C2988="Wine",D2988="Fortified Wines"),SUM(LOOKUP(2,1/(SRP!$B$20:$B$23&lt;=E2988)/(SRP!$C$20:$C$23&gt;=E2988),SRP!$D$20:$D$23)*(G2988/100)*(E2988/1000)),IF(C2988="Wine",SUM(LOOKUP(2,1/(SRP!$B$15:$B$19&lt;=E2988)/(SRP!$C$15:$C$19&gt;=E2988),SRP!$D$15:$D$19)*(G2988/100)*(E2988/1000)),IF(C2988="Ready to Drink",SUM(LOOKUP(2,1/(SRP!$B$10:$B$14&lt;=E2988)/(SRP!$C$10:$C$14&gt;=E2988),SRP!$D$10:$D$14)*(G2988/100)*(E2988/1000)),0))))),2)</f>
        <v>6.43</v>
      </c>
    </row>
    <row r="2989" spans="1:11" x14ac:dyDescent="0.35">
      <c r="A2989" s="2">
        <v>34425</v>
      </c>
      <c r="B2989" s="76" t="s">
        <v>2513</v>
      </c>
      <c r="C2989" s="76" t="s">
        <v>287</v>
      </c>
      <c r="D2989" s="76" t="s">
        <v>5230</v>
      </c>
      <c r="E2989" s="76">
        <v>2046</v>
      </c>
      <c r="F2989" s="76">
        <v>4</v>
      </c>
      <c r="G2989" s="77">
        <v>4.5</v>
      </c>
      <c r="H2989" s="76" t="s">
        <v>3301</v>
      </c>
      <c r="I2989" s="77">
        <v>19.98</v>
      </c>
      <c r="J2989" s="2">
        <v>6</v>
      </c>
      <c r="K2989" s="119" cm="1">
        <f t="array" ref="K2989">ROUND(IF(C2989="Beer",SUM(LOOKUP(2,1/(SRP!$B$7:$B$9&lt;=E2989)/(SRP!$C$7:$C$9&gt;=E2989),SRP!$D$7:$D$9)*(G2989/100)*(E2989/1000)),IF(C2989="Spirits",SUM(LOOKUP(2,1/(SRP!$B$2:$B$6&lt;=E2989)/(SRP!$C$2:$C$6&gt;=E2989),SRP!$D$2:$D$6)*(G2989/100)*(E2989/1000)),IF(AND(C2989="Wine",D2989="Fortified Wines"),SUM(LOOKUP(2,1/(SRP!$B$20:$B$23&lt;=E2989)/(SRP!$C$20:$C$23&gt;=E2989),SRP!$D$20:$D$23)*(G2989/100)*(E2989/1000)),IF(C2989="Wine",SUM(LOOKUP(2,1/(SRP!$B$15:$B$19&lt;=E2989)/(SRP!$C$15:$C$19&gt;=E2989),SRP!$D$15:$D$19)*(G2989/100)*(E2989/1000)),IF(C2989="Ready to Drink",SUM(LOOKUP(2,1/(SRP!$B$10:$B$14&lt;=E2989)/(SRP!$C$10:$C$14&gt;=E2989),SRP!$D$10:$D$14)*(G2989/100)*(E2989/1000)),0))))),2)</f>
        <v>6.43</v>
      </c>
    </row>
    <row r="2990" spans="1:11" x14ac:dyDescent="0.35">
      <c r="A2990" s="2">
        <v>34432</v>
      </c>
      <c r="B2990" s="76" t="s">
        <v>2515</v>
      </c>
      <c r="C2990" s="76" t="s">
        <v>287</v>
      </c>
      <c r="D2990" s="76" t="s">
        <v>5230</v>
      </c>
      <c r="E2990" s="76">
        <v>2130</v>
      </c>
      <c r="F2990" s="76">
        <v>4</v>
      </c>
      <c r="G2990" s="77">
        <v>5</v>
      </c>
      <c r="H2990" s="76" t="s">
        <v>3301</v>
      </c>
      <c r="I2990" s="77">
        <v>15.59</v>
      </c>
      <c r="J2990" s="2">
        <v>6</v>
      </c>
      <c r="K2990" s="119" cm="1">
        <f t="array" ref="K2990">ROUND(IF(C2990="Beer",SUM(LOOKUP(2,1/(SRP!$B$7:$B$9&lt;=E2990)/(SRP!$C$7:$C$9&gt;=E2990),SRP!$D$7:$D$9)*(G2990/100)*(E2990/1000)),IF(C2990="Spirits",SUM(LOOKUP(2,1/(SRP!$B$2:$B$6&lt;=E2990)/(SRP!$C$2:$C$6&gt;=E2990),SRP!$D$2:$D$6)*(G2990/100)*(E2990/1000)),IF(AND(C2990="Wine",D2990="Fortified Wines"),SUM(LOOKUP(2,1/(SRP!$B$20:$B$23&lt;=E2990)/(SRP!$C$20:$C$23&gt;=E2990),SRP!$D$20:$D$23)*(G2990/100)*(E2990/1000)),IF(C2990="Wine",SUM(LOOKUP(2,1/(SRP!$B$15:$B$19&lt;=E2990)/(SRP!$C$15:$C$19&gt;=E2990),SRP!$D$15:$D$19)*(G2990/100)*(E2990/1000)),IF(C2990="Ready to Drink",SUM(LOOKUP(2,1/(SRP!$B$10:$B$14&lt;=E2990)/(SRP!$C$10:$C$14&gt;=E2990),SRP!$D$10:$D$14)*(G2990/100)*(E2990/1000)),0))))),2)</f>
        <v>7.43</v>
      </c>
    </row>
    <row r="2991" spans="1:11" x14ac:dyDescent="0.35">
      <c r="A2991" s="2">
        <v>34432</v>
      </c>
      <c r="B2991" s="76" t="s">
        <v>2515</v>
      </c>
      <c r="C2991" s="76" t="s">
        <v>287</v>
      </c>
      <c r="D2991" s="76" t="s">
        <v>5230</v>
      </c>
      <c r="E2991" s="76">
        <v>2130</v>
      </c>
      <c r="F2991" s="76">
        <v>4</v>
      </c>
      <c r="G2991" s="77">
        <v>5</v>
      </c>
      <c r="H2991" s="76" t="s">
        <v>3301</v>
      </c>
      <c r="I2991" s="77">
        <v>15.59</v>
      </c>
      <c r="J2991" s="2">
        <v>6</v>
      </c>
      <c r="K2991" s="119" cm="1">
        <f t="array" ref="K2991">ROUND(IF(C2991="Beer",SUM(LOOKUP(2,1/(SRP!$B$7:$B$9&lt;=E2991)/(SRP!$C$7:$C$9&gt;=E2991),SRP!$D$7:$D$9)*(G2991/100)*(E2991/1000)),IF(C2991="Spirits",SUM(LOOKUP(2,1/(SRP!$B$2:$B$6&lt;=E2991)/(SRP!$C$2:$C$6&gt;=E2991),SRP!$D$2:$D$6)*(G2991/100)*(E2991/1000)),IF(AND(C2991="Wine",D2991="Fortified Wines"),SUM(LOOKUP(2,1/(SRP!$B$20:$B$23&lt;=E2991)/(SRP!$C$20:$C$23&gt;=E2991),SRP!$D$20:$D$23)*(G2991/100)*(E2991/1000)),IF(C2991="Wine",SUM(LOOKUP(2,1/(SRP!$B$15:$B$19&lt;=E2991)/(SRP!$C$15:$C$19&gt;=E2991),SRP!$D$15:$D$19)*(G2991/100)*(E2991/1000)),IF(C2991="Ready to Drink",SUM(LOOKUP(2,1/(SRP!$B$10:$B$14&lt;=E2991)/(SRP!$C$10:$C$14&gt;=E2991),SRP!$D$10:$D$14)*(G2991/100)*(E2991/1000)),0))))),2)</f>
        <v>7.43</v>
      </c>
    </row>
    <row r="2992" spans="1:11" x14ac:dyDescent="0.35">
      <c r="A2992" s="2">
        <v>34437</v>
      </c>
      <c r="B2992" s="76" t="s">
        <v>6372</v>
      </c>
      <c r="C2992" s="76" t="s">
        <v>287</v>
      </c>
      <c r="D2992" s="76" t="s">
        <v>5292</v>
      </c>
      <c r="E2992" s="76">
        <v>473</v>
      </c>
      <c r="F2992" s="76">
        <v>24</v>
      </c>
      <c r="G2992" s="77">
        <v>5.5</v>
      </c>
      <c r="H2992" s="76" t="s">
        <v>6374</v>
      </c>
      <c r="I2992" s="77">
        <v>3.89</v>
      </c>
      <c r="J2992" s="2">
        <v>1</v>
      </c>
      <c r="K2992" s="119" cm="1">
        <f t="array" ref="K2992">ROUND(IF(C2992="Beer",SUM(LOOKUP(2,1/(SRP!$B$7:$B$9&lt;=E2992)/(SRP!$C$7:$C$9&gt;=E2992),SRP!$D$7:$D$9)*(G2992/100)*(E2992/1000)),IF(C2992="Spirits",SUM(LOOKUP(2,1/(SRP!$B$2:$B$6&lt;=E2992)/(SRP!$C$2:$C$6&gt;=E2992),SRP!$D$2:$D$6)*(G2992/100)*(E2992/1000)),IF(AND(C2992="Wine",D2992="Fortified Wines"),SUM(LOOKUP(2,1/(SRP!$B$20:$B$23&lt;=E2992)/(SRP!$C$20:$C$23&gt;=E2992),SRP!$D$20:$D$23)*(G2992/100)*(E2992/1000)),IF(C2992="Wine",SUM(LOOKUP(2,1/(SRP!$B$15:$B$19&lt;=E2992)/(SRP!$C$15:$C$19&gt;=E2992),SRP!$D$15:$D$19)*(G2992/100)*(E2992/1000)),IF(C2992="Ready to Drink",SUM(LOOKUP(2,1/(SRP!$B$10:$B$14&lt;=E2992)/(SRP!$C$10:$C$14&gt;=E2992),SRP!$D$10:$D$14)*(G2992/100)*(E2992/1000)),0))))),2)</f>
        <v>1.82</v>
      </c>
    </row>
    <row r="2993" spans="1:11" x14ac:dyDescent="0.35">
      <c r="A2993" s="2">
        <v>34437</v>
      </c>
      <c r="B2993" s="76" t="s">
        <v>6372</v>
      </c>
      <c r="C2993" s="76" t="s">
        <v>287</v>
      </c>
      <c r="D2993" s="76" t="s">
        <v>5292</v>
      </c>
      <c r="E2993" s="76">
        <v>473</v>
      </c>
      <c r="F2993" s="76">
        <v>24</v>
      </c>
      <c r="G2993" s="77">
        <v>5.5</v>
      </c>
      <c r="H2993" s="76" t="s">
        <v>3377</v>
      </c>
      <c r="I2993" s="77">
        <v>3.89</v>
      </c>
      <c r="J2993" s="2">
        <v>1</v>
      </c>
      <c r="K2993" s="119" cm="1">
        <f t="array" ref="K2993">ROUND(IF(C2993="Beer",SUM(LOOKUP(2,1/(SRP!$B$7:$B$9&lt;=E2993)/(SRP!$C$7:$C$9&gt;=E2993),SRP!$D$7:$D$9)*(G2993/100)*(E2993/1000)),IF(C2993="Spirits",SUM(LOOKUP(2,1/(SRP!$B$2:$B$6&lt;=E2993)/(SRP!$C$2:$C$6&gt;=E2993),SRP!$D$2:$D$6)*(G2993/100)*(E2993/1000)),IF(AND(C2993="Wine",D2993="Fortified Wines"),SUM(LOOKUP(2,1/(SRP!$B$20:$B$23&lt;=E2993)/(SRP!$C$20:$C$23&gt;=E2993),SRP!$D$20:$D$23)*(G2993/100)*(E2993/1000)),IF(C2993="Wine",SUM(LOOKUP(2,1/(SRP!$B$15:$B$19&lt;=E2993)/(SRP!$C$15:$C$19&gt;=E2993),SRP!$D$15:$D$19)*(G2993/100)*(E2993/1000)),IF(C2993="Ready to Drink",SUM(LOOKUP(2,1/(SRP!$B$10:$B$14&lt;=E2993)/(SRP!$C$10:$C$14&gt;=E2993),SRP!$D$10:$D$14)*(G2993/100)*(E2993/1000)),0))))),2)</f>
        <v>1.82</v>
      </c>
    </row>
    <row r="2994" spans="1:11" x14ac:dyDescent="0.35">
      <c r="A2994" s="2">
        <v>34438</v>
      </c>
      <c r="B2994" s="76" t="s">
        <v>4887</v>
      </c>
      <c r="C2994" s="76" t="s">
        <v>287</v>
      </c>
      <c r="D2994" s="76" t="s">
        <v>5240</v>
      </c>
      <c r="E2994" s="76">
        <v>473</v>
      </c>
      <c r="F2994" s="76">
        <v>24</v>
      </c>
      <c r="G2994" s="77">
        <v>6</v>
      </c>
      <c r="H2994" s="76" t="s">
        <v>3370</v>
      </c>
      <c r="I2994" s="77">
        <v>4.49</v>
      </c>
      <c r="J2994" s="2">
        <v>1</v>
      </c>
      <c r="K2994" s="119" cm="1">
        <f t="array" ref="K2994">ROUND(IF(C2994="Beer",SUM(LOOKUP(2,1/(SRP!$B$7:$B$9&lt;=E2994)/(SRP!$C$7:$C$9&gt;=E2994),SRP!$D$7:$D$9)*(G2994/100)*(E2994/1000)),IF(C2994="Spirits",SUM(LOOKUP(2,1/(SRP!$B$2:$B$6&lt;=E2994)/(SRP!$C$2:$C$6&gt;=E2994),SRP!$D$2:$D$6)*(G2994/100)*(E2994/1000)),IF(AND(C2994="Wine",D2994="Fortified Wines"),SUM(LOOKUP(2,1/(SRP!$B$20:$B$23&lt;=E2994)/(SRP!$C$20:$C$23&gt;=E2994),SRP!$D$20:$D$23)*(G2994/100)*(E2994/1000)),IF(C2994="Wine",SUM(LOOKUP(2,1/(SRP!$B$15:$B$19&lt;=E2994)/(SRP!$C$15:$C$19&gt;=E2994),SRP!$D$15:$D$19)*(G2994/100)*(E2994/1000)),IF(C2994="Ready to Drink",SUM(LOOKUP(2,1/(SRP!$B$10:$B$14&lt;=E2994)/(SRP!$C$10:$C$14&gt;=E2994),SRP!$D$10:$D$14)*(G2994/100)*(E2994/1000)),0))))),2)</f>
        <v>1.98</v>
      </c>
    </row>
    <row r="2995" spans="1:11" x14ac:dyDescent="0.35">
      <c r="A2995" s="2">
        <v>34438</v>
      </c>
      <c r="B2995" s="76" t="s">
        <v>4887</v>
      </c>
      <c r="C2995" s="76" t="s">
        <v>287</v>
      </c>
      <c r="D2995" s="76" t="s">
        <v>5240</v>
      </c>
      <c r="E2995" s="76">
        <v>473</v>
      </c>
      <c r="F2995" s="76">
        <v>24</v>
      </c>
      <c r="G2995" s="77">
        <v>6</v>
      </c>
      <c r="H2995" s="76" t="s">
        <v>3370</v>
      </c>
      <c r="I2995" s="77">
        <v>4.49</v>
      </c>
      <c r="J2995" s="2">
        <v>1</v>
      </c>
      <c r="K2995" s="119" cm="1">
        <f t="array" ref="K2995">ROUND(IF(C2995="Beer",SUM(LOOKUP(2,1/(SRP!$B$7:$B$9&lt;=E2995)/(SRP!$C$7:$C$9&gt;=E2995),SRP!$D$7:$D$9)*(G2995/100)*(E2995/1000)),IF(C2995="Spirits",SUM(LOOKUP(2,1/(SRP!$B$2:$B$6&lt;=E2995)/(SRP!$C$2:$C$6&gt;=E2995),SRP!$D$2:$D$6)*(G2995/100)*(E2995/1000)),IF(AND(C2995="Wine",D2995="Fortified Wines"),SUM(LOOKUP(2,1/(SRP!$B$20:$B$23&lt;=E2995)/(SRP!$C$20:$C$23&gt;=E2995),SRP!$D$20:$D$23)*(G2995/100)*(E2995/1000)),IF(C2995="Wine",SUM(LOOKUP(2,1/(SRP!$B$15:$B$19&lt;=E2995)/(SRP!$C$15:$C$19&gt;=E2995),SRP!$D$15:$D$19)*(G2995/100)*(E2995/1000)),IF(C2995="Ready to Drink",SUM(LOOKUP(2,1/(SRP!$B$10:$B$14&lt;=E2995)/(SRP!$C$10:$C$14&gt;=E2995),SRP!$D$10:$D$14)*(G2995/100)*(E2995/1000)),0))))),2)</f>
        <v>1.98</v>
      </c>
    </row>
    <row r="2996" spans="1:11" x14ac:dyDescent="0.35">
      <c r="A2996" s="2">
        <v>34440</v>
      </c>
      <c r="B2996" s="76" t="s">
        <v>2541</v>
      </c>
      <c r="C2996" s="76" t="s">
        <v>287</v>
      </c>
      <c r="D2996" s="76" t="s">
        <v>5240</v>
      </c>
      <c r="E2996" s="76">
        <v>473</v>
      </c>
      <c r="F2996" s="76">
        <v>24</v>
      </c>
      <c r="G2996" s="77">
        <v>8.6</v>
      </c>
      <c r="H2996" s="76" t="s">
        <v>3334</v>
      </c>
      <c r="I2996" s="77">
        <v>5.25</v>
      </c>
      <c r="J2996" s="2">
        <v>1</v>
      </c>
      <c r="K2996" s="119" cm="1">
        <f t="array" ref="K2996">ROUND(IF(C2996="Beer",SUM(LOOKUP(2,1/(SRP!$B$7:$B$9&lt;=E2996)/(SRP!$C$7:$C$9&gt;=E2996),SRP!$D$7:$D$9)*(G2996/100)*(E2996/1000)),IF(C2996="Spirits",SUM(LOOKUP(2,1/(SRP!$B$2:$B$6&lt;=E2996)/(SRP!$C$2:$C$6&gt;=E2996),SRP!$D$2:$D$6)*(G2996/100)*(E2996/1000)),IF(AND(C2996="Wine",D2996="Fortified Wines"),SUM(LOOKUP(2,1/(SRP!$B$20:$B$23&lt;=E2996)/(SRP!$C$20:$C$23&gt;=E2996),SRP!$D$20:$D$23)*(G2996/100)*(E2996/1000)),IF(C2996="Wine",SUM(LOOKUP(2,1/(SRP!$B$15:$B$19&lt;=E2996)/(SRP!$C$15:$C$19&gt;=E2996),SRP!$D$15:$D$19)*(G2996/100)*(E2996/1000)),IF(C2996="Ready to Drink",SUM(LOOKUP(2,1/(SRP!$B$10:$B$14&lt;=E2996)/(SRP!$C$10:$C$14&gt;=E2996),SRP!$D$10:$D$14)*(G2996/100)*(E2996/1000)),0))))),2)</f>
        <v>2.84</v>
      </c>
    </row>
    <row r="2997" spans="1:11" x14ac:dyDescent="0.35">
      <c r="A2997" s="2">
        <v>34440</v>
      </c>
      <c r="B2997" s="76" t="s">
        <v>2541</v>
      </c>
      <c r="C2997" s="76" t="s">
        <v>287</v>
      </c>
      <c r="D2997" s="76" t="s">
        <v>5240</v>
      </c>
      <c r="E2997" s="76">
        <v>473</v>
      </c>
      <c r="F2997" s="76">
        <v>24</v>
      </c>
      <c r="G2997" s="77">
        <v>8.6</v>
      </c>
      <c r="H2997" s="76" t="s">
        <v>3334</v>
      </c>
      <c r="I2997" s="77">
        <v>5.25</v>
      </c>
      <c r="J2997" s="2">
        <v>1</v>
      </c>
      <c r="K2997" s="119" cm="1">
        <f t="array" ref="K2997">ROUND(IF(C2997="Beer",SUM(LOOKUP(2,1/(SRP!$B$7:$B$9&lt;=E2997)/(SRP!$C$7:$C$9&gt;=E2997),SRP!$D$7:$D$9)*(G2997/100)*(E2997/1000)),IF(C2997="Spirits",SUM(LOOKUP(2,1/(SRP!$B$2:$B$6&lt;=E2997)/(SRP!$C$2:$C$6&gt;=E2997),SRP!$D$2:$D$6)*(G2997/100)*(E2997/1000)),IF(AND(C2997="Wine",D2997="Fortified Wines"),SUM(LOOKUP(2,1/(SRP!$B$20:$B$23&lt;=E2997)/(SRP!$C$20:$C$23&gt;=E2997),SRP!$D$20:$D$23)*(G2997/100)*(E2997/1000)),IF(C2997="Wine",SUM(LOOKUP(2,1/(SRP!$B$15:$B$19&lt;=E2997)/(SRP!$C$15:$C$19&gt;=E2997),SRP!$D$15:$D$19)*(G2997/100)*(E2997/1000)),IF(C2997="Ready to Drink",SUM(LOOKUP(2,1/(SRP!$B$10:$B$14&lt;=E2997)/(SRP!$C$10:$C$14&gt;=E2997),SRP!$D$10:$D$14)*(G2997/100)*(E2997/1000)),0))))),2)</f>
        <v>2.84</v>
      </c>
    </row>
    <row r="2998" spans="1:11" x14ac:dyDescent="0.35">
      <c r="A2998" s="2">
        <v>34441</v>
      </c>
      <c r="B2998" s="76" t="s">
        <v>2542</v>
      </c>
      <c r="C2998" s="76" t="s">
        <v>287</v>
      </c>
      <c r="D2998" s="76" t="s">
        <v>5230</v>
      </c>
      <c r="E2998" s="76">
        <v>473</v>
      </c>
      <c r="F2998" s="76">
        <v>24</v>
      </c>
      <c r="G2998" s="77">
        <v>5</v>
      </c>
      <c r="H2998" s="76" t="s">
        <v>3334</v>
      </c>
      <c r="I2998" s="77">
        <v>2.89</v>
      </c>
      <c r="J2998" s="2">
        <v>1</v>
      </c>
      <c r="K2998" s="119" cm="1">
        <f t="array" ref="K2998">ROUND(IF(C2998="Beer",SUM(LOOKUP(2,1/(SRP!$B$7:$B$9&lt;=E2998)/(SRP!$C$7:$C$9&gt;=E2998),SRP!$D$7:$D$9)*(G2998/100)*(E2998/1000)),IF(C2998="Spirits",SUM(LOOKUP(2,1/(SRP!$B$2:$B$6&lt;=E2998)/(SRP!$C$2:$C$6&gt;=E2998),SRP!$D$2:$D$6)*(G2998/100)*(E2998/1000)),IF(AND(C2998="Wine",D2998="Fortified Wines"),SUM(LOOKUP(2,1/(SRP!$B$20:$B$23&lt;=E2998)/(SRP!$C$20:$C$23&gt;=E2998),SRP!$D$20:$D$23)*(G2998/100)*(E2998/1000)),IF(C2998="Wine",SUM(LOOKUP(2,1/(SRP!$B$15:$B$19&lt;=E2998)/(SRP!$C$15:$C$19&gt;=E2998),SRP!$D$15:$D$19)*(G2998/100)*(E2998/1000)),IF(C2998="Ready to Drink",SUM(LOOKUP(2,1/(SRP!$B$10:$B$14&lt;=E2998)/(SRP!$C$10:$C$14&gt;=E2998),SRP!$D$10:$D$14)*(G2998/100)*(E2998/1000)),0))))),2)</f>
        <v>1.65</v>
      </c>
    </row>
    <row r="2999" spans="1:11" x14ac:dyDescent="0.35">
      <c r="A2999" s="2">
        <v>34441</v>
      </c>
      <c r="B2999" s="76" t="s">
        <v>2542</v>
      </c>
      <c r="C2999" s="76" t="s">
        <v>287</v>
      </c>
      <c r="D2999" s="76" t="s">
        <v>5230</v>
      </c>
      <c r="E2999" s="76">
        <v>473</v>
      </c>
      <c r="F2999" s="76">
        <v>24</v>
      </c>
      <c r="G2999" s="77">
        <v>5</v>
      </c>
      <c r="H2999" s="76" t="s">
        <v>3334</v>
      </c>
      <c r="I2999" s="77">
        <v>2.89</v>
      </c>
      <c r="J2999" s="2">
        <v>1</v>
      </c>
      <c r="K2999" s="119" cm="1">
        <f t="array" ref="K2999">ROUND(IF(C2999="Beer",SUM(LOOKUP(2,1/(SRP!$B$7:$B$9&lt;=E2999)/(SRP!$C$7:$C$9&gt;=E2999),SRP!$D$7:$D$9)*(G2999/100)*(E2999/1000)),IF(C2999="Spirits",SUM(LOOKUP(2,1/(SRP!$B$2:$B$6&lt;=E2999)/(SRP!$C$2:$C$6&gt;=E2999),SRP!$D$2:$D$6)*(G2999/100)*(E2999/1000)),IF(AND(C2999="Wine",D2999="Fortified Wines"),SUM(LOOKUP(2,1/(SRP!$B$20:$B$23&lt;=E2999)/(SRP!$C$20:$C$23&gt;=E2999),SRP!$D$20:$D$23)*(G2999/100)*(E2999/1000)),IF(C2999="Wine",SUM(LOOKUP(2,1/(SRP!$B$15:$B$19&lt;=E2999)/(SRP!$C$15:$C$19&gt;=E2999),SRP!$D$15:$D$19)*(G2999/100)*(E2999/1000)),IF(C2999="Ready to Drink",SUM(LOOKUP(2,1/(SRP!$B$10:$B$14&lt;=E2999)/(SRP!$C$10:$C$14&gt;=E2999),SRP!$D$10:$D$14)*(G2999/100)*(E2999/1000)),0))))),2)</f>
        <v>1.65</v>
      </c>
    </row>
    <row r="3000" spans="1:11" x14ac:dyDescent="0.35">
      <c r="A3000" s="2">
        <v>34445</v>
      </c>
      <c r="B3000" s="76" t="s">
        <v>1400</v>
      </c>
      <c r="C3000" s="76" t="s">
        <v>286</v>
      </c>
      <c r="D3000" s="76" t="s">
        <v>5241</v>
      </c>
      <c r="E3000" s="76">
        <v>200</v>
      </c>
      <c r="F3000" s="76">
        <v>24</v>
      </c>
      <c r="G3000" s="77">
        <v>11</v>
      </c>
      <c r="H3000" s="76" t="s">
        <v>6283</v>
      </c>
      <c r="I3000" s="77">
        <v>8.99</v>
      </c>
      <c r="J3000" s="2">
        <v>1</v>
      </c>
      <c r="K3000" s="119" cm="1">
        <f t="array" ref="K3000">ROUND(IF(C3000="Beer",SUM(LOOKUP(2,1/(SRP!$B$7:$B$9&lt;=E3000)/(SRP!$C$7:$C$9&gt;=E3000),SRP!$D$7:$D$9)*(G3000/100)*(E3000/1000)),IF(C3000="Spirits",SUM(LOOKUP(2,1/(SRP!$B$2:$B$6&lt;=E3000)/(SRP!$C$2:$C$6&gt;=E3000),SRP!$D$2:$D$6)*(G3000/100)*(E3000/1000)),IF(AND(C3000="Wine",D3000="Fortified Wines"),SUM(LOOKUP(2,1/(SRP!$B$20:$B$23&lt;=E3000)/(SRP!$C$20:$C$23&gt;=E3000),SRP!$D$20:$D$23)*(G3000/100)*(E3000/1000)),IF(C3000="Wine",SUM(LOOKUP(2,1/(SRP!$B$15:$B$19&lt;=E3000)/(SRP!$C$15:$C$19&gt;=E3000),SRP!$D$15:$D$19)*(G3000/100)*(E3000/1000)),IF(C3000="Ready to Drink",SUM(LOOKUP(2,1/(SRP!$B$10:$B$14&lt;=E3000)/(SRP!$C$10:$C$14&gt;=E3000),SRP!$D$10:$D$14)*(G3000/100)*(E3000/1000)),0))))),2)</f>
        <v>2.21</v>
      </c>
    </row>
    <row r="3001" spans="1:11" x14ac:dyDescent="0.35">
      <c r="A3001" s="2">
        <v>34448</v>
      </c>
      <c r="B3001" s="76" t="s">
        <v>2511</v>
      </c>
      <c r="C3001" s="76" t="s">
        <v>286</v>
      </c>
      <c r="D3001" s="76" t="s">
        <v>5232</v>
      </c>
      <c r="E3001" s="76">
        <v>200</v>
      </c>
      <c r="F3001" s="76">
        <v>24</v>
      </c>
      <c r="G3001" s="77">
        <v>11</v>
      </c>
      <c r="H3001" s="76" t="s">
        <v>6283</v>
      </c>
      <c r="I3001" s="77">
        <v>8.99</v>
      </c>
      <c r="J3001" s="2">
        <v>1</v>
      </c>
      <c r="K3001" s="119" cm="1">
        <f t="array" ref="K3001">ROUND(IF(C3001="Beer",SUM(LOOKUP(2,1/(SRP!$B$7:$B$9&lt;=E3001)/(SRP!$C$7:$C$9&gt;=E3001),SRP!$D$7:$D$9)*(G3001/100)*(E3001/1000)),IF(C3001="Spirits",SUM(LOOKUP(2,1/(SRP!$B$2:$B$6&lt;=E3001)/(SRP!$C$2:$C$6&gt;=E3001),SRP!$D$2:$D$6)*(G3001/100)*(E3001/1000)),IF(AND(C3001="Wine",D3001="Fortified Wines"),SUM(LOOKUP(2,1/(SRP!$B$20:$B$23&lt;=E3001)/(SRP!$C$20:$C$23&gt;=E3001),SRP!$D$20:$D$23)*(G3001/100)*(E3001/1000)),IF(C3001="Wine",SUM(LOOKUP(2,1/(SRP!$B$15:$B$19&lt;=E3001)/(SRP!$C$15:$C$19&gt;=E3001),SRP!$D$15:$D$19)*(G3001/100)*(E3001/1000)),IF(C3001="Ready to Drink",SUM(LOOKUP(2,1/(SRP!$B$10:$B$14&lt;=E3001)/(SRP!$C$10:$C$14&gt;=E3001),SRP!$D$10:$D$14)*(G3001/100)*(E3001/1000)),0))))),2)</f>
        <v>2.21</v>
      </c>
    </row>
    <row r="3002" spans="1:11" x14ac:dyDescent="0.35">
      <c r="A3002" s="2">
        <v>34449</v>
      </c>
      <c r="B3002" s="76" t="s">
        <v>2520</v>
      </c>
      <c r="C3002" s="76" t="s">
        <v>287</v>
      </c>
      <c r="D3002" s="76" t="s">
        <v>5271</v>
      </c>
      <c r="E3002" s="76">
        <v>2838</v>
      </c>
      <c r="F3002" s="76">
        <v>4</v>
      </c>
      <c r="G3002" s="77">
        <v>4</v>
      </c>
      <c r="H3002" s="76" t="s">
        <v>3330</v>
      </c>
      <c r="I3002" s="77">
        <v>14.91</v>
      </c>
      <c r="J3002" s="2">
        <v>6</v>
      </c>
      <c r="K3002" s="119" cm="1">
        <f t="array" ref="K3002">ROUND(IF(C3002="Beer",SUM(LOOKUP(2,1/(SRP!$B$7:$B$9&lt;=E3002)/(SRP!$C$7:$C$9&gt;=E3002),SRP!$D$7:$D$9)*(G3002/100)*(E3002/1000)),IF(C3002="Spirits",SUM(LOOKUP(2,1/(SRP!$B$2:$B$6&lt;=E3002)/(SRP!$C$2:$C$6&gt;=E3002),SRP!$D$2:$D$6)*(G3002/100)*(E3002/1000)),IF(AND(C3002="Wine",D3002="Fortified Wines"),SUM(LOOKUP(2,1/(SRP!$B$20:$B$23&lt;=E3002)/(SRP!$C$20:$C$23&gt;=E3002),SRP!$D$20:$D$23)*(G3002/100)*(E3002/1000)),IF(C3002="Wine",SUM(LOOKUP(2,1/(SRP!$B$15:$B$19&lt;=E3002)/(SRP!$C$15:$C$19&gt;=E3002),SRP!$D$15:$D$19)*(G3002/100)*(E3002/1000)),IF(C3002="Ready to Drink",SUM(LOOKUP(2,1/(SRP!$B$10:$B$14&lt;=E3002)/(SRP!$C$10:$C$14&gt;=E3002),SRP!$D$10:$D$14)*(G3002/100)*(E3002/1000)),0))))),2)</f>
        <v>7.92</v>
      </c>
    </row>
    <row r="3003" spans="1:11" x14ac:dyDescent="0.35">
      <c r="A3003" s="2">
        <v>34449</v>
      </c>
      <c r="B3003" s="76" t="s">
        <v>2520</v>
      </c>
      <c r="C3003" s="76" t="s">
        <v>287</v>
      </c>
      <c r="D3003" s="76" t="s">
        <v>5271</v>
      </c>
      <c r="E3003" s="76">
        <v>2838</v>
      </c>
      <c r="F3003" s="76">
        <v>4</v>
      </c>
      <c r="G3003" s="77">
        <v>4</v>
      </c>
      <c r="H3003" s="76" t="s">
        <v>3330</v>
      </c>
      <c r="I3003" s="77">
        <v>14.91</v>
      </c>
      <c r="J3003" s="2">
        <v>6</v>
      </c>
      <c r="K3003" s="119" cm="1">
        <f t="array" ref="K3003">ROUND(IF(C3003="Beer",SUM(LOOKUP(2,1/(SRP!$B$7:$B$9&lt;=E3003)/(SRP!$C$7:$C$9&gt;=E3003),SRP!$D$7:$D$9)*(G3003/100)*(E3003/1000)),IF(C3003="Spirits",SUM(LOOKUP(2,1/(SRP!$B$2:$B$6&lt;=E3003)/(SRP!$C$2:$C$6&gt;=E3003),SRP!$D$2:$D$6)*(G3003/100)*(E3003/1000)),IF(AND(C3003="Wine",D3003="Fortified Wines"),SUM(LOOKUP(2,1/(SRP!$B$20:$B$23&lt;=E3003)/(SRP!$C$20:$C$23&gt;=E3003),SRP!$D$20:$D$23)*(G3003/100)*(E3003/1000)),IF(C3003="Wine",SUM(LOOKUP(2,1/(SRP!$B$15:$B$19&lt;=E3003)/(SRP!$C$15:$C$19&gt;=E3003),SRP!$D$15:$D$19)*(G3003/100)*(E3003/1000)),IF(C3003="Ready to Drink",SUM(LOOKUP(2,1/(SRP!$B$10:$B$14&lt;=E3003)/(SRP!$C$10:$C$14&gt;=E3003),SRP!$D$10:$D$14)*(G3003/100)*(E3003/1000)),0))))),2)</f>
        <v>7.92</v>
      </c>
    </row>
    <row r="3004" spans="1:11" x14ac:dyDescent="0.35">
      <c r="A3004" s="2">
        <v>34450</v>
      </c>
      <c r="B3004" s="76" t="s">
        <v>2591</v>
      </c>
      <c r="C3004" s="76" t="s">
        <v>286</v>
      </c>
      <c r="D3004" s="76" t="s">
        <v>5232</v>
      </c>
      <c r="E3004" s="76">
        <v>750</v>
      </c>
      <c r="F3004" s="76">
        <v>6</v>
      </c>
      <c r="G3004" s="77">
        <v>6</v>
      </c>
      <c r="H3004" s="76" t="s">
        <v>3303</v>
      </c>
      <c r="I3004" s="77">
        <v>18.989999999999998</v>
      </c>
      <c r="J3004" s="2">
        <v>1</v>
      </c>
      <c r="K3004" s="119" cm="1">
        <f t="array" ref="K3004">ROUND(IF(C3004="Beer",SUM(LOOKUP(2,1/(SRP!$B$7:$B$9&lt;=E3004)/(SRP!$C$7:$C$9&gt;=E3004),SRP!$D$7:$D$9)*(G3004/100)*(E3004/1000)),IF(C3004="Spirits",SUM(LOOKUP(2,1/(SRP!$B$2:$B$6&lt;=E3004)/(SRP!$C$2:$C$6&gt;=E3004),SRP!$D$2:$D$6)*(G3004/100)*(E3004/1000)),IF(AND(C3004="Wine",D3004="Fortified Wines"),SUM(LOOKUP(2,1/(SRP!$B$20:$B$23&lt;=E3004)/(SRP!$C$20:$C$23&gt;=E3004),SRP!$D$20:$D$23)*(G3004/100)*(E3004/1000)),IF(C3004="Wine",SUM(LOOKUP(2,1/(SRP!$B$15:$B$19&lt;=E3004)/(SRP!$C$15:$C$19&gt;=E3004),SRP!$D$15:$D$19)*(G3004/100)*(E3004/1000)),IF(C3004="Ready to Drink",SUM(LOOKUP(2,1/(SRP!$B$10:$B$14&lt;=E3004)/(SRP!$C$10:$C$14&gt;=E3004),SRP!$D$10:$D$14)*(G3004/100)*(E3004/1000)),0))))),2)</f>
        <v>3.14</v>
      </c>
    </row>
    <row r="3005" spans="1:11" x14ac:dyDescent="0.35">
      <c r="A3005" s="2">
        <v>34511</v>
      </c>
      <c r="B3005" s="76" t="s">
        <v>3068</v>
      </c>
      <c r="C3005" s="76" t="s">
        <v>285</v>
      </c>
      <c r="D3005" s="76" t="s">
        <v>5273</v>
      </c>
      <c r="E3005" s="76">
        <v>750</v>
      </c>
      <c r="F3005" s="76">
        <v>12</v>
      </c>
      <c r="G3005" s="77">
        <v>17</v>
      </c>
      <c r="H3005" s="76" t="s">
        <v>3303</v>
      </c>
      <c r="I3005" s="77">
        <v>35.99</v>
      </c>
      <c r="J3005" s="2">
        <v>1</v>
      </c>
      <c r="K3005" s="119" cm="1">
        <f t="array" ref="K3005">ROUND(IF(C3005="Beer",SUM(LOOKUP(2,1/(SRP!$B$7:$B$9&lt;=E3005)/(SRP!$C$7:$C$9&gt;=E3005),SRP!$D$7:$D$9)*(G3005/100)*(E3005/1000)),IF(C3005="Spirits",SUM(LOOKUP(2,1/(SRP!$B$2:$B$6&lt;=E3005)/(SRP!$C$2:$C$6&gt;=E3005),SRP!$D$2:$D$6)*(G3005/100)*(E3005/1000)),IF(AND(C3005="Wine",D3005="Fortified Wines"),SUM(LOOKUP(2,1/(SRP!$B$20:$B$23&lt;=E3005)/(SRP!$C$20:$C$23&gt;=E3005),SRP!$D$20:$D$23)*(G3005/100)*(E3005/1000)),IF(C3005="Wine",SUM(LOOKUP(2,1/(SRP!$B$15:$B$19&lt;=E3005)/(SRP!$C$15:$C$19&gt;=E3005),SRP!$D$15:$D$19)*(G3005/100)*(E3005/1000)),IF(C3005="Ready to Drink",SUM(LOOKUP(2,1/(SRP!$B$10:$B$14&lt;=E3005)/(SRP!$C$10:$C$14&gt;=E3005),SRP!$D$10:$D$14)*(G3005/100)*(E3005/1000)),0))))),2)</f>
        <v>8.9</v>
      </c>
    </row>
    <row r="3006" spans="1:11" x14ac:dyDescent="0.35">
      <c r="A3006" s="2">
        <v>34512</v>
      </c>
      <c r="B3006" s="76" t="s">
        <v>2510</v>
      </c>
      <c r="C3006" s="76" t="s">
        <v>285</v>
      </c>
      <c r="D3006" s="76" t="s">
        <v>5270</v>
      </c>
      <c r="E3006" s="76">
        <v>120</v>
      </c>
      <c r="F3006" s="76">
        <v>18</v>
      </c>
      <c r="G3006" s="77">
        <v>20</v>
      </c>
      <c r="H3006" s="76" t="s">
        <v>3314</v>
      </c>
      <c r="I3006" s="77">
        <v>11.49</v>
      </c>
      <c r="J3006" s="2">
        <v>4</v>
      </c>
      <c r="K3006" s="119" cm="1">
        <f t="array" ref="K3006">ROUND(IF(C3006="Beer",SUM(LOOKUP(2,1/(SRP!$B$7:$B$9&lt;=E3006)/(SRP!$C$7:$C$9&gt;=E3006),SRP!$D$7:$D$9)*(G3006/100)*(E3006/1000)),IF(C3006="Spirits",SUM(LOOKUP(2,1/(SRP!$B$2:$B$6&lt;=E3006)/(SRP!$C$2:$C$6&gt;=E3006),SRP!$D$2:$D$6)*(G3006/100)*(E3006/1000)),IF(AND(C3006="Wine",D3006="Fortified Wines"),SUM(LOOKUP(2,1/(SRP!$B$20:$B$23&lt;=E3006)/(SRP!$C$20:$C$23&gt;=E3006),SRP!$D$20:$D$23)*(G3006/100)*(E3006/1000)),IF(C3006="Wine",SUM(LOOKUP(2,1/(SRP!$B$15:$B$19&lt;=E3006)/(SRP!$C$15:$C$19&gt;=E3006),SRP!$D$15:$D$19)*(G3006/100)*(E3006/1000)),IF(C3006="Ready to Drink",SUM(LOOKUP(2,1/(SRP!$B$10:$B$14&lt;=E3006)/(SRP!$C$10:$C$14&gt;=E3006),SRP!$D$10:$D$14)*(G3006/100)*(E3006/1000)),0))))),2)</f>
        <v>2.2799999999999998</v>
      </c>
    </row>
    <row r="3007" spans="1:11" x14ac:dyDescent="0.35">
      <c r="A3007" s="2">
        <v>34513</v>
      </c>
      <c r="B3007" s="76" t="s">
        <v>2592</v>
      </c>
      <c r="C3007" s="76" t="s">
        <v>286</v>
      </c>
      <c r="D3007" s="76" t="s">
        <v>5236</v>
      </c>
      <c r="E3007" s="76">
        <v>750</v>
      </c>
      <c r="F3007" s="76">
        <v>12</v>
      </c>
      <c r="G3007" s="77">
        <v>13.9</v>
      </c>
      <c r="H3007" s="76" t="s">
        <v>3288</v>
      </c>
      <c r="I3007" s="77">
        <v>27.99</v>
      </c>
      <c r="J3007" s="2">
        <v>1</v>
      </c>
      <c r="K3007" s="119" cm="1">
        <f t="array" ref="K3007">ROUND(IF(C3007="Beer",SUM(LOOKUP(2,1/(SRP!$B$7:$B$9&lt;=E3007)/(SRP!$C$7:$C$9&gt;=E3007),SRP!$D$7:$D$9)*(G3007/100)*(E3007/1000)),IF(C3007="Spirits",SUM(LOOKUP(2,1/(SRP!$B$2:$B$6&lt;=E3007)/(SRP!$C$2:$C$6&gt;=E3007),SRP!$D$2:$D$6)*(G3007/100)*(E3007/1000)),IF(AND(C3007="Wine",D3007="Fortified Wines"),SUM(LOOKUP(2,1/(SRP!$B$20:$B$23&lt;=E3007)/(SRP!$C$20:$C$23&gt;=E3007),SRP!$D$20:$D$23)*(G3007/100)*(E3007/1000)),IF(C3007="Wine",SUM(LOOKUP(2,1/(SRP!$B$15:$B$19&lt;=E3007)/(SRP!$C$15:$C$19&gt;=E3007),SRP!$D$15:$D$19)*(G3007/100)*(E3007/1000)),IF(C3007="Ready to Drink",SUM(LOOKUP(2,1/(SRP!$B$10:$B$14&lt;=E3007)/(SRP!$C$10:$C$14&gt;=E3007),SRP!$D$10:$D$14)*(G3007/100)*(E3007/1000)),0))))),2)</f>
        <v>7.28</v>
      </c>
    </row>
    <row r="3008" spans="1:11" x14ac:dyDescent="0.35">
      <c r="A3008" s="2">
        <v>34516</v>
      </c>
      <c r="B3008" s="76" t="s">
        <v>2701</v>
      </c>
      <c r="C3008" s="76" t="s">
        <v>285</v>
      </c>
      <c r="D3008" s="76" t="s">
        <v>5255</v>
      </c>
      <c r="E3008" s="76">
        <v>750</v>
      </c>
      <c r="F3008" s="76">
        <v>3</v>
      </c>
      <c r="G3008" s="77">
        <v>11</v>
      </c>
      <c r="H3008" s="76" t="s">
        <v>3285</v>
      </c>
      <c r="I3008" s="77">
        <v>26.29</v>
      </c>
      <c r="J3008" s="2">
        <v>1</v>
      </c>
      <c r="K3008" s="119" cm="1">
        <f t="array" ref="K3008">ROUND(IF(C3008="Beer",SUM(LOOKUP(2,1/(SRP!$B$7:$B$9&lt;=E3008)/(SRP!$C$7:$C$9&gt;=E3008),SRP!$D$7:$D$9)*(G3008/100)*(E3008/1000)),IF(C3008="Spirits",SUM(LOOKUP(2,1/(SRP!$B$2:$B$6&lt;=E3008)/(SRP!$C$2:$C$6&gt;=E3008),SRP!$D$2:$D$6)*(G3008/100)*(E3008/1000)),IF(AND(C3008="Wine",D3008="Fortified Wines"),SUM(LOOKUP(2,1/(SRP!$B$20:$B$23&lt;=E3008)/(SRP!$C$20:$C$23&gt;=E3008),SRP!$D$20:$D$23)*(G3008/100)*(E3008/1000)),IF(C3008="Wine",SUM(LOOKUP(2,1/(SRP!$B$15:$B$19&lt;=E3008)/(SRP!$C$15:$C$19&gt;=E3008),SRP!$D$15:$D$19)*(G3008/100)*(E3008/1000)),IF(C3008="Ready to Drink",SUM(LOOKUP(2,1/(SRP!$B$10:$B$14&lt;=E3008)/(SRP!$C$10:$C$14&gt;=E3008),SRP!$D$10:$D$14)*(G3008/100)*(E3008/1000)),0))))),2)</f>
        <v>5.76</v>
      </c>
    </row>
    <row r="3009" spans="1:11" x14ac:dyDescent="0.35">
      <c r="A3009" s="2">
        <v>34520</v>
      </c>
      <c r="B3009" s="76" t="s">
        <v>2593</v>
      </c>
      <c r="C3009" s="76" t="s">
        <v>286</v>
      </c>
      <c r="D3009" s="76" t="s">
        <v>5234</v>
      </c>
      <c r="E3009" s="76">
        <v>750</v>
      </c>
      <c r="F3009" s="76">
        <v>12</v>
      </c>
      <c r="G3009" s="77">
        <v>14.5</v>
      </c>
      <c r="H3009" s="76" t="s">
        <v>6869</v>
      </c>
      <c r="I3009" s="77">
        <v>24.99</v>
      </c>
      <c r="J3009" s="2">
        <v>1</v>
      </c>
      <c r="K3009" s="119" cm="1">
        <f t="array" ref="K3009">ROUND(IF(C3009="Beer",SUM(LOOKUP(2,1/(SRP!$B$7:$B$9&lt;=E3009)/(SRP!$C$7:$C$9&gt;=E3009),SRP!$D$7:$D$9)*(G3009/100)*(E3009/1000)),IF(C3009="Spirits",SUM(LOOKUP(2,1/(SRP!$B$2:$B$6&lt;=E3009)/(SRP!$C$2:$C$6&gt;=E3009),SRP!$D$2:$D$6)*(G3009/100)*(E3009/1000)),IF(AND(C3009="Wine",D3009="Fortified Wines"),SUM(LOOKUP(2,1/(SRP!$B$20:$B$23&lt;=E3009)/(SRP!$C$20:$C$23&gt;=E3009),SRP!$D$20:$D$23)*(G3009/100)*(E3009/1000)),IF(C3009="Wine",SUM(LOOKUP(2,1/(SRP!$B$15:$B$19&lt;=E3009)/(SRP!$C$15:$C$19&gt;=E3009),SRP!$D$15:$D$19)*(G3009/100)*(E3009/1000)),IF(C3009="Ready to Drink",SUM(LOOKUP(2,1/(SRP!$B$10:$B$14&lt;=E3009)/(SRP!$C$10:$C$14&gt;=E3009),SRP!$D$10:$D$14)*(G3009/100)*(E3009/1000)),0))))),2)</f>
        <v>7.59</v>
      </c>
    </row>
    <row r="3010" spans="1:11" x14ac:dyDescent="0.35">
      <c r="A3010" s="2">
        <v>34539</v>
      </c>
      <c r="B3010" s="76" t="s">
        <v>2554</v>
      </c>
      <c r="C3010" s="76" t="s">
        <v>287</v>
      </c>
      <c r="D3010" s="76" t="s">
        <v>5240</v>
      </c>
      <c r="E3010" s="76">
        <v>473</v>
      </c>
      <c r="F3010" s="76">
        <v>24</v>
      </c>
      <c r="G3010" s="77">
        <v>6.6</v>
      </c>
      <c r="H3010" s="76" t="s">
        <v>3349</v>
      </c>
      <c r="I3010" s="77">
        <v>6.44</v>
      </c>
      <c r="J3010" s="2">
        <v>1</v>
      </c>
      <c r="K3010" s="119" cm="1">
        <f t="array" ref="K3010">ROUND(IF(C3010="Beer",SUM(LOOKUP(2,1/(SRP!$B$7:$B$9&lt;=E3010)/(SRP!$C$7:$C$9&gt;=E3010),SRP!$D$7:$D$9)*(G3010/100)*(E3010/1000)),IF(C3010="Spirits",SUM(LOOKUP(2,1/(SRP!$B$2:$B$6&lt;=E3010)/(SRP!$C$2:$C$6&gt;=E3010),SRP!$D$2:$D$6)*(G3010/100)*(E3010/1000)),IF(AND(C3010="Wine",D3010="Fortified Wines"),SUM(LOOKUP(2,1/(SRP!$B$20:$B$23&lt;=E3010)/(SRP!$C$20:$C$23&gt;=E3010),SRP!$D$20:$D$23)*(G3010/100)*(E3010/1000)),IF(C3010="Wine",SUM(LOOKUP(2,1/(SRP!$B$15:$B$19&lt;=E3010)/(SRP!$C$15:$C$19&gt;=E3010),SRP!$D$15:$D$19)*(G3010/100)*(E3010/1000)),IF(C3010="Ready to Drink",SUM(LOOKUP(2,1/(SRP!$B$10:$B$14&lt;=E3010)/(SRP!$C$10:$C$14&gt;=E3010),SRP!$D$10:$D$14)*(G3010/100)*(E3010/1000)),0))))),2)</f>
        <v>2.1800000000000002</v>
      </c>
    </row>
    <row r="3011" spans="1:11" x14ac:dyDescent="0.35">
      <c r="A3011" s="2">
        <v>34539</v>
      </c>
      <c r="B3011" s="76" t="s">
        <v>2554</v>
      </c>
      <c r="C3011" s="76" t="s">
        <v>287</v>
      </c>
      <c r="D3011" s="76" t="s">
        <v>5240</v>
      </c>
      <c r="E3011" s="76">
        <v>473</v>
      </c>
      <c r="F3011" s="76">
        <v>24</v>
      </c>
      <c r="G3011" s="77">
        <v>6.6</v>
      </c>
      <c r="H3011" s="76" t="s">
        <v>3349</v>
      </c>
      <c r="I3011" s="77">
        <v>6.44</v>
      </c>
      <c r="J3011" s="2">
        <v>1</v>
      </c>
      <c r="K3011" s="119" cm="1">
        <f t="array" ref="K3011">ROUND(IF(C3011="Beer",SUM(LOOKUP(2,1/(SRP!$B$7:$B$9&lt;=E3011)/(SRP!$C$7:$C$9&gt;=E3011),SRP!$D$7:$D$9)*(G3011/100)*(E3011/1000)),IF(C3011="Spirits",SUM(LOOKUP(2,1/(SRP!$B$2:$B$6&lt;=E3011)/(SRP!$C$2:$C$6&gt;=E3011),SRP!$D$2:$D$6)*(G3011/100)*(E3011/1000)),IF(AND(C3011="Wine",D3011="Fortified Wines"),SUM(LOOKUP(2,1/(SRP!$B$20:$B$23&lt;=E3011)/(SRP!$C$20:$C$23&gt;=E3011),SRP!$D$20:$D$23)*(G3011/100)*(E3011/1000)),IF(C3011="Wine",SUM(LOOKUP(2,1/(SRP!$B$15:$B$19&lt;=E3011)/(SRP!$C$15:$C$19&gt;=E3011),SRP!$D$15:$D$19)*(G3011/100)*(E3011/1000)),IF(C3011="Ready to Drink",SUM(LOOKUP(2,1/(SRP!$B$10:$B$14&lt;=E3011)/(SRP!$C$10:$C$14&gt;=E3011),SRP!$D$10:$D$14)*(G3011/100)*(E3011/1000)),0))))),2)</f>
        <v>2.1800000000000002</v>
      </c>
    </row>
    <row r="3012" spans="1:11" x14ac:dyDescent="0.35">
      <c r="A3012" s="2">
        <v>34548</v>
      </c>
      <c r="B3012" s="76" t="s">
        <v>3256</v>
      </c>
      <c r="C3012" s="76" t="s">
        <v>287</v>
      </c>
      <c r="D3012" s="76" t="s">
        <v>5292</v>
      </c>
      <c r="E3012" s="76">
        <v>473</v>
      </c>
      <c r="F3012" s="76">
        <v>24</v>
      </c>
      <c r="G3012" s="77">
        <v>5</v>
      </c>
      <c r="H3012" s="76" t="s">
        <v>3282</v>
      </c>
      <c r="I3012" s="77">
        <v>4.25</v>
      </c>
      <c r="J3012" s="2">
        <v>1</v>
      </c>
      <c r="K3012" s="119" cm="1">
        <f t="array" ref="K3012">ROUND(IF(C3012="Beer",SUM(LOOKUP(2,1/(SRP!$B$7:$B$9&lt;=E3012)/(SRP!$C$7:$C$9&gt;=E3012),SRP!$D$7:$D$9)*(G3012/100)*(E3012/1000)),IF(C3012="Spirits",SUM(LOOKUP(2,1/(SRP!$B$2:$B$6&lt;=E3012)/(SRP!$C$2:$C$6&gt;=E3012),SRP!$D$2:$D$6)*(G3012/100)*(E3012/1000)),IF(AND(C3012="Wine",D3012="Fortified Wines"),SUM(LOOKUP(2,1/(SRP!$B$20:$B$23&lt;=E3012)/(SRP!$C$20:$C$23&gt;=E3012),SRP!$D$20:$D$23)*(G3012/100)*(E3012/1000)),IF(C3012="Wine",SUM(LOOKUP(2,1/(SRP!$B$15:$B$19&lt;=E3012)/(SRP!$C$15:$C$19&gt;=E3012),SRP!$D$15:$D$19)*(G3012/100)*(E3012/1000)),IF(C3012="Ready to Drink",SUM(LOOKUP(2,1/(SRP!$B$10:$B$14&lt;=E3012)/(SRP!$C$10:$C$14&gt;=E3012),SRP!$D$10:$D$14)*(G3012/100)*(E3012/1000)),0))))),2)</f>
        <v>1.65</v>
      </c>
    </row>
    <row r="3013" spans="1:11" x14ac:dyDescent="0.35">
      <c r="A3013" s="2">
        <v>34548</v>
      </c>
      <c r="B3013" s="76" t="s">
        <v>3256</v>
      </c>
      <c r="C3013" s="76" t="s">
        <v>287</v>
      </c>
      <c r="D3013" s="76" t="s">
        <v>5292</v>
      </c>
      <c r="E3013" s="76">
        <v>473</v>
      </c>
      <c r="F3013" s="76">
        <v>24</v>
      </c>
      <c r="G3013" s="77">
        <v>5</v>
      </c>
      <c r="H3013" s="76" t="s">
        <v>3282</v>
      </c>
      <c r="I3013" s="77">
        <v>4.25</v>
      </c>
      <c r="J3013" s="2">
        <v>1</v>
      </c>
      <c r="K3013" s="119" cm="1">
        <f t="array" ref="K3013">ROUND(IF(C3013="Beer",SUM(LOOKUP(2,1/(SRP!$B$7:$B$9&lt;=E3013)/(SRP!$C$7:$C$9&gt;=E3013),SRP!$D$7:$D$9)*(G3013/100)*(E3013/1000)),IF(C3013="Spirits",SUM(LOOKUP(2,1/(SRP!$B$2:$B$6&lt;=E3013)/(SRP!$C$2:$C$6&gt;=E3013),SRP!$D$2:$D$6)*(G3013/100)*(E3013/1000)),IF(AND(C3013="Wine",D3013="Fortified Wines"),SUM(LOOKUP(2,1/(SRP!$B$20:$B$23&lt;=E3013)/(SRP!$C$20:$C$23&gt;=E3013),SRP!$D$20:$D$23)*(G3013/100)*(E3013/1000)),IF(C3013="Wine",SUM(LOOKUP(2,1/(SRP!$B$15:$B$19&lt;=E3013)/(SRP!$C$15:$C$19&gt;=E3013),SRP!$D$15:$D$19)*(G3013/100)*(E3013/1000)),IF(C3013="Ready to Drink",SUM(LOOKUP(2,1/(SRP!$B$10:$B$14&lt;=E3013)/(SRP!$C$10:$C$14&gt;=E3013),SRP!$D$10:$D$14)*(G3013/100)*(E3013/1000)),0))))),2)</f>
        <v>1.65</v>
      </c>
    </row>
    <row r="3014" spans="1:11" x14ac:dyDescent="0.35">
      <c r="A3014" s="2">
        <v>34549</v>
      </c>
      <c r="B3014" s="76" t="s">
        <v>2528</v>
      </c>
      <c r="C3014" s="76" t="s">
        <v>287</v>
      </c>
      <c r="D3014" s="76" t="s">
        <v>5266</v>
      </c>
      <c r="E3014" s="76">
        <v>375</v>
      </c>
      <c r="F3014" s="76">
        <v>12</v>
      </c>
      <c r="G3014" s="77">
        <v>4.3</v>
      </c>
      <c r="H3014" s="76" t="s">
        <v>3355</v>
      </c>
      <c r="I3014" s="77">
        <v>11.08</v>
      </c>
      <c r="J3014" s="2">
        <v>1</v>
      </c>
      <c r="K3014" s="119" cm="1">
        <f t="array" ref="K3014">ROUND(IF(C3014="Beer",SUM(LOOKUP(2,1/(SRP!$B$7:$B$9&lt;=E3014)/(SRP!$C$7:$C$9&gt;=E3014),SRP!$D$7:$D$9)*(G3014/100)*(E3014/1000)),IF(C3014="Spirits",SUM(LOOKUP(2,1/(SRP!$B$2:$B$6&lt;=E3014)/(SRP!$C$2:$C$6&gt;=E3014),SRP!$D$2:$D$6)*(G3014/100)*(E3014/1000)),IF(AND(C3014="Wine",D3014="Fortified Wines"),SUM(LOOKUP(2,1/(SRP!$B$20:$B$23&lt;=E3014)/(SRP!$C$20:$C$23&gt;=E3014),SRP!$D$20:$D$23)*(G3014/100)*(E3014/1000)),IF(C3014="Wine",SUM(LOOKUP(2,1/(SRP!$B$15:$B$19&lt;=E3014)/(SRP!$C$15:$C$19&gt;=E3014),SRP!$D$15:$D$19)*(G3014/100)*(E3014/1000)),IF(C3014="Ready to Drink",SUM(LOOKUP(2,1/(SRP!$B$10:$B$14&lt;=E3014)/(SRP!$C$10:$C$14&gt;=E3014),SRP!$D$10:$D$14)*(G3014/100)*(E3014/1000)),0))))),2)</f>
        <v>1.1299999999999999</v>
      </c>
    </row>
    <row r="3015" spans="1:11" x14ac:dyDescent="0.35">
      <c r="A3015" s="2">
        <v>34549</v>
      </c>
      <c r="B3015" s="76" t="s">
        <v>2528</v>
      </c>
      <c r="C3015" s="76" t="s">
        <v>287</v>
      </c>
      <c r="D3015" s="76" t="s">
        <v>5266</v>
      </c>
      <c r="E3015" s="76">
        <v>375</v>
      </c>
      <c r="F3015" s="76">
        <v>12</v>
      </c>
      <c r="G3015" s="77">
        <v>4.3</v>
      </c>
      <c r="H3015" s="76" t="s">
        <v>3355</v>
      </c>
      <c r="I3015" s="77">
        <v>11.08</v>
      </c>
      <c r="J3015" s="2">
        <v>1</v>
      </c>
      <c r="K3015" s="119" cm="1">
        <f t="array" ref="K3015">ROUND(IF(C3015="Beer",SUM(LOOKUP(2,1/(SRP!$B$7:$B$9&lt;=E3015)/(SRP!$C$7:$C$9&gt;=E3015),SRP!$D$7:$D$9)*(G3015/100)*(E3015/1000)),IF(C3015="Spirits",SUM(LOOKUP(2,1/(SRP!$B$2:$B$6&lt;=E3015)/(SRP!$C$2:$C$6&gt;=E3015),SRP!$D$2:$D$6)*(G3015/100)*(E3015/1000)),IF(AND(C3015="Wine",D3015="Fortified Wines"),SUM(LOOKUP(2,1/(SRP!$B$20:$B$23&lt;=E3015)/(SRP!$C$20:$C$23&gt;=E3015),SRP!$D$20:$D$23)*(G3015/100)*(E3015/1000)),IF(C3015="Wine",SUM(LOOKUP(2,1/(SRP!$B$15:$B$19&lt;=E3015)/(SRP!$C$15:$C$19&gt;=E3015),SRP!$D$15:$D$19)*(G3015/100)*(E3015/1000)),IF(C3015="Ready to Drink",SUM(LOOKUP(2,1/(SRP!$B$10:$B$14&lt;=E3015)/(SRP!$C$10:$C$14&gt;=E3015),SRP!$D$10:$D$14)*(G3015/100)*(E3015/1000)),0))))),2)</f>
        <v>1.1299999999999999</v>
      </c>
    </row>
    <row r="3016" spans="1:11" x14ac:dyDescent="0.35">
      <c r="A3016" s="2">
        <v>34550</v>
      </c>
      <c r="B3016" s="76" t="s">
        <v>2529</v>
      </c>
      <c r="C3016" s="76" t="s">
        <v>287</v>
      </c>
      <c r="D3016" s="76" t="s">
        <v>5240</v>
      </c>
      <c r="E3016" s="76">
        <v>375</v>
      </c>
      <c r="F3016" s="76">
        <v>12</v>
      </c>
      <c r="G3016" s="77">
        <v>6.5</v>
      </c>
      <c r="H3016" s="76" t="s">
        <v>3355</v>
      </c>
      <c r="I3016" s="77">
        <v>11.08</v>
      </c>
      <c r="J3016" s="2">
        <v>1</v>
      </c>
      <c r="K3016" s="119" cm="1">
        <f t="array" ref="K3016">ROUND(IF(C3016="Beer",SUM(LOOKUP(2,1/(SRP!$B$7:$B$9&lt;=E3016)/(SRP!$C$7:$C$9&gt;=E3016),SRP!$D$7:$D$9)*(G3016/100)*(E3016/1000)),IF(C3016="Spirits",SUM(LOOKUP(2,1/(SRP!$B$2:$B$6&lt;=E3016)/(SRP!$C$2:$C$6&gt;=E3016),SRP!$D$2:$D$6)*(G3016/100)*(E3016/1000)),IF(AND(C3016="Wine",D3016="Fortified Wines"),SUM(LOOKUP(2,1/(SRP!$B$20:$B$23&lt;=E3016)/(SRP!$C$20:$C$23&gt;=E3016),SRP!$D$20:$D$23)*(G3016/100)*(E3016/1000)),IF(C3016="Wine",SUM(LOOKUP(2,1/(SRP!$B$15:$B$19&lt;=E3016)/(SRP!$C$15:$C$19&gt;=E3016),SRP!$D$15:$D$19)*(G3016/100)*(E3016/1000)),IF(C3016="Ready to Drink",SUM(LOOKUP(2,1/(SRP!$B$10:$B$14&lt;=E3016)/(SRP!$C$10:$C$14&gt;=E3016),SRP!$D$10:$D$14)*(G3016/100)*(E3016/1000)),0))))),2)</f>
        <v>1.7</v>
      </c>
    </row>
    <row r="3017" spans="1:11" x14ac:dyDescent="0.35">
      <c r="A3017" s="2">
        <v>34550</v>
      </c>
      <c r="B3017" s="76" t="s">
        <v>2529</v>
      </c>
      <c r="C3017" s="76" t="s">
        <v>287</v>
      </c>
      <c r="D3017" s="76" t="s">
        <v>5240</v>
      </c>
      <c r="E3017" s="76">
        <v>375</v>
      </c>
      <c r="F3017" s="76">
        <v>12</v>
      </c>
      <c r="G3017" s="77">
        <v>6.5</v>
      </c>
      <c r="H3017" s="76" t="s">
        <v>3355</v>
      </c>
      <c r="I3017" s="77">
        <v>11.08</v>
      </c>
      <c r="J3017" s="2">
        <v>1</v>
      </c>
      <c r="K3017" s="119" cm="1">
        <f t="array" ref="K3017">ROUND(IF(C3017="Beer",SUM(LOOKUP(2,1/(SRP!$B$7:$B$9&lt;=E3017)/(SRP!$C$7:$C$9&gt;=E3017),SRP!$D$7:$D$9)*(G3017/100)*(E3017/1000)),IF(C3017="Spirits",SUM(LOOKUP(2,1/(SRP!$B$2:$B$6&lt;=E3017)/(SRP!$C$2:$C$6&gt;=E3017),SRP!$D$2:$D$6)*(G3017/100)*(E3017/1000)),IF(AND(C3017="Wine",D3017="Fortified Wines"),SUM(LOOKUP(2,1/(SRP!$B$20:$B$23&lt;=E3017)/(SRP!$C$20:$C$23&gt;=E3017),SRP!$D$20:$D$23)*(G3017/100)*(E3017/1000)),IF(C3017="Wine",SUM(LOOKUP(2,1/(SRP!$B$15:$B$19&lt;=E3017)/(SRP!$C$15:$C$19&gt;=E3017),SRP!$D$15:$D$19)*(G3017/100)*(E3017/1000)),IF(C3017="Ready to Drink",SUM(LOOKUP(2,1/(SRP!$B$10:$B$14&lt;=E3017)/(SRP!$C$10:$C$14&gt;=E3017),SRP!$D$10:$D$14)*(G3017/100)*(E3017/1000)),0))))),2)</f>
        <v>1.7</v>
      </c>
    </row>
    <row r="3018" spans="1:11" x14ac:dyDescent="0.35">
      <c r="A3018" s="2">
        <v>34552</v>
      </c>
      <c r="B3018" s="76" t="s">
        <v>2561</v>
      </c>
      <c r="C3018" s="76" t="s">
        <v>287</v>
      </c>
      <c r="D3018" s="76" t="s">
        <v>5240</v>
      </c>
      <c r="E3018" s="76">
        <v>473</v>
      </c>
      <c r="F3018" s="76">
        <v>24</v>
      </c>
      <c r="G3018" s="77">
        <v>5.6</v>
      </c>
      <c r="H3018" s="76" t="s">
        <v>3301</v>
      </c>
      <c r="I3018" s="77">
        <v>2.69</v>
      </c>
      <c r="J3018" s="2">
        <v>1</v>
      </c>
      <c r="K3018" s="119" cm="1">
        <f t="array" ref="K3018">ROUND(IF(C3018="Beer",SUM(LOOKUP(2,1/(SRP!$B$7:$B$9&lt;=E3018)/(SRP!$C$7:$C$9&gt;=E3018),SRP!$D$7:$D$9)*(G3018/100)*(E3018/1000)),IF(C3018="Spirits",SUM(LOOKUP(2,1/(SRP!$B$2:$B$6&lt;=E3018)/(SRP!$C$2:$C$6&gt;=E3018),SRP!$D$2:$D$6)*(G3018/100)*(E3018/1000)),IF(AND(C3018="Wine",D3018="Fortified Wines"),SUM(LOOKUP(2,1/(SRP!$B$20:$B$23&lt;=E3018)/(SRP!$C$20:$C$23&gt;=E3018),SRP!$D$20:$D$23)*(G3018/100)*(E3018/1000)),IF(C3018="Wine",SUM(LOOKUP(2,1/(SRP!$B$15:$B$19&lt;=E3018)/(SRP!$C$15:$C$19&gt;=E3018),SRP!$D$15:$D$19)*(G3018/100)*(E3018/1000)),IF(C3018="Ready to Drink",SUM(LOOKUP(2,1/(SRP!$B$10:$B$14&lt;=E3018)/(SRP!$C$10:$C$14&gt;=E3018),SRP!$D$10:$D$14)*(G3018/100)*(E3018/1000)),0))))),2)</f>
        <v>1.85</v>
      </c>
    </row>
    <row r="3019" spans="1:11" x14ac:dyDescent="0.35">
      <c r="A3019" s="2">
        <v>34552</v>
      </c>
      <c r="B3019" s="76" t="s">
        <v>2561</v>
      </c>
      <c r="C3019" s="76" t="s">
        <v>287</v>
      </c>
      <c r="D3019" s="76" t="s">
        <v>5240</v>
      </c>
      <c r="E3019" s="76">
        <v>473</v>
      </c>
      <c r="F3019" s="76">
        <v>24</v>
      </c>
      <c r="G3019" s="77">
        <v>5.6</v>
      </c>
      <c r="H3019" s="76" t="s">
        <v>3301</v>
      </c>
      <c r="I3019" s="77">
        <v>2.69</v>
      </c>
      <c r="J3019" s="2">
        <v>1</v>
      </c>
      <c r="K3019" s="119" cm="1">
        <f t="array" ref="K3019">ROUND(IF(C3019="Beer",SUM(LOOKUP(2,1/(SRP!$B$7:$B$9&lt;=E3019)/(SRP!$C$7:$C$9&gt;=E3019),SRP!$D$7:$D$9)*(G3019/100)*(E3019/1000)),IF(C3019="Spirits",SUM(LOOKUP(2,1/(SRP!$B$2:$B$6&lt;=E3019)/(SRP!$C$2:$C$6&gt;=E3019),SRP!$D$2:$D$6)*(G3019/100)*(E3019/1000)),IF(AND(C3019="Wine",D3019="Fortified Wines"),SUM(LOOKUP(2,1/(SRP!$B$20:$B$23&lt;=E3019)/(SRP!$C$20:$C$23&gt;=E3019),SRP!$D$20:$D$23)*(G3019/100)*(E3019/1000)),IF(C3019="Wine",SUM(LOOKUP(2,1/(SRP!$B$15:$B$19&lt;=E3019)/(SRP!$C$15:$C$19&gt;=E3019),SRP!$D$15:$D$19)*(G3019/100)*(E3019/1000)),IF(C3019="Ready to Drink",SUM(LOOKUP(2,1/(SRP!$B$10:$B$14&lt;=E3019)/(SRP!$C$10:$C$14&gt;=E3019),SRP!$D$10:$D$14)*(G3019/100)*(E3019/1000)),0))))),2)</f>
        <v>1.85</v>
      </c>
    </row>
    <row r="3020" spans="1:11" x14ac:dyDescent="0.35">
      <c r="A3020" s="2">
        <v>34554</v>
      </c>
      <c r="B3020" s="76" t="s">
        <v>2530</v>
      </c>
      <c r="C3020" s="76" t="s">
        <v>287</v>
      </c>
      <c r="D3020" s="76" t="s">
        <v>5240</v>
      </c>
      <c r="E3020" s="76">
        <v>375</v>
      </c>
      <c r="F3020" s="76">
        <v>12</v>
      </c>
      <c r="G3020" s="77">
        <v>6.5</v>
      </c>
      <c r="H3020" s="76" t="s">
        <v>3355</v>
      </c>
      <c r="I3020" s="77">
        <v>11.08</v>
      </c>
      <c r="J3020" s="2">
        <v>1</v>
      </c>
      <c r="K3020" s="119" cm="1">
        <f t="array" ref="K3020">ROUND(IF(C3020="Beer",SUM(LOOKUP(2,1/(SRP!$B$7:$B$9&lt;=E3020)/(SRP!$C$7:$C$9&gt;=E3020),SRP!$D$7:$D$9)*(G3020/100)*(E3020/1000)),IF(C3020="Spirits",SUM(LOOKUP(2,1/(SRP!$B$2:$B$6&lt;=E3020)/(SRP!$C$2:$C$6&gt;=E3020),SRP!$D$2:$D$6)*(G3020/100)*(E3020/1000)),IF(AND(C3020="Wine",D3020="Fortified Wines"),SUM(LOOKUP(2,1/(SRP!$B$20:$B$23&lt;=E3020)/(SRP!$C$20:$C$23&gt;=E3020),SRP!$D$20:$D$23)*(G3020/100)*(E3020/1000)),IF(C3020="Wine",SUM(LOOKUP(2,1/(SRP!$B$15:$B$19&lt;=E3020)/(SRP!$C$15:$C$19&gt;=E3020),SRP!$D$15:$D$19)*(G3020/100)*(E3020/1000)),IF(C3020="Ready to Drink",SUM(LOOKUP(2,1/(SRP!$B$10:$B$14&lt;=E3020)/(SRP!$C$10:$C$14&gt;=E3020),SRP!$D$10:$D$14)*(G3020/100)*(E3020/1000)),0))))),2)</f>
        <v>1.7</v>
      </c>
    </row>
    <row r="3021" spans="1:11" x14ac:dyDescent="0.35">
      <c r="A3021" s="2">
        <v>34554</v>
      </c>
      <c r="B3021" s="76" t="s">
        <v>2530</v>
      </c>
      <c r="C3021" s="76" t="s">
        <v>287</v>
      </c>
      <c r="D3021" s="76" t="s">
        <v>5240</v>
      </c>
      <c r="E3021" s="76">
        <v>375</v>
      </c>
      <c r="F3021" s="76">
        <v>12</v>
      </c>
      <c r="G3021" s="77">
        <v>6.5</v>
      </c>
      <c r="H3021" s="76" t="s">
        <v>3355</v>
      </c>
      <c r="I3021" s="77">
        <v>11.08</v>
      </c>
      <c r="J3021" s="2">
        <v>1</v>
      </c>
      <c r="K3021" s="119" cm="1">
        <f t="array" ref="K3021">ROUND(IF(C3021="Beer",SUM(LOOKUP(2,1/(SRP!$B$7:$B$9&lt;=E3021)/(SRP!$C$7:$C$9&gt;=E3021),SRP!$D$7:$D$9)*(G3021/100)*(E3021/1000)),IF(C3021="Spirits",SUM(LOOKUP(2,1/(SRP!$B$2:$B$6&lt;=E3021)/(SRP!$C$2:$C$6&gt;=E3021),SRP!$D$2:$D$6)*(G3021/100)*(E3021/1000)),IF(AND(C3021="Wine",D3021="Fortified Wines"),SUM(LOOKUP(2,1/(SRP!$B$20:$B$23&lt;=E3021)/(SRP!$C$20:$C$23&gt;=E3021),SRP!$D$20:$D$23)*(G3021/100)*(E3021/1000)),IF(C3021="Wine",SUM(LOOKUP(2,1/(SRP!$B$15:$B$19&lt;=E3021)/(SRP!$C$15:$C$19&gt;=E3021),SRP!$D$15:$D$19)*(G3021/100)*(E3021/1000)),IF(C3021="Ready to Drink",SUM(LOOKUP(2,1/(SRP!$B$10:$B$14&lt;=E3021)/(SRP!$C$10:$C$14&gt;=E3021),SRP!$D$10:$D$14)*(G3021/100)*(E3021/1000)),0))))),2)</f>
        <v>1.7</v>
      </c>
    </row>
    <row r="3022" spans="1:11" x14ac:dyDescent="0.35">
      <c r="A3022" s="2">
        <v>34558</v>
      </c>
      <c r="B3022" s="76" t="s">
        <v>2531</v>
      </c>
      <c r="C3022" s="76" t="s">
        <v>287</v>
      </c>
      <c r="D3022" s="76" t="s">
        <v>5240</v>
      </c>
      <c r="E3022" s="76">
        <v>375</v>
      </c>
      <c r="F3022" s="76">
        <v>12</v>
      </c>
      <c r="G3022" s="77">
        <v>6.5</v>
      </c>
      <c r="H3022" s="76" t="s">
        <v>3355</v>
      </c>
      <c r="I3022" s="77">
        <v>11.08</v>
      </c>
      <c r="J3022" s="2">
        <v>1</v>
      </c>
      <c r="K3022" s="119" cm="1">
        <f t="array" ref="K3022">ROUND(IF(C3022="Beer",SUM(LOOKUP(2,1/(SRP!$B$7:$B$9&lt;=E3022)/(SRP!$C$7:$C$9&gt;=E3022),SRP!$D$7:$D$9)*(G3022/100)*(E3022/1000)),IF(C3022="Spirits",SUM(LOOKUP(2,1/(SRP!$B$2:$B$6&lt;=E3022)/(SRP!$C$2:$C$6&gt;=E3022),SRP!$D$2:$D$6)*(G3022/100)*(E3022/1000)),IF(AND(C3022="Wine",D3022="Fortified Wines"),SUM(LOOKUP(2,1/(SRP!$B$20:$B$23&lt;=E3022)/(SRP!$C$20:$C$23&gt;=E3022),SRP!$D$20:$D$23)*(G3022/100)*(E3022/1000)),IF(C3022="Wine",SUM(LOOKUP(2,1/(SRP!$B$15:$B$19&lt;=E3022)/(SRP!$C$15:$C$19&gt;=E3022),SRP!$D$15:$D$19)*(G3022/100)*(E3022/1000)),IF(C3022="Ready to Drink",SUM(LOOKUP(2,1/(SRP!$B$10:$B$14&lt;=E3022)/(SRP!$C$10:$C$14&gt;=E3022),SRP!$D$10:$D$14)*(G3022/100)*(E3022/1000)),0))))),2)</f>
        <v>1.7</v>
      </c>
    </row>
    <row r="3023" spans="1:11" x14ac:dyDescent="0.35">
      <c r="A3023" s="2">
        <v>34558</v>
      </c>
      <c r="B3023" s="76" t="s">
        <v>2531</v>
      </c>
      <c r="C3023" s="76" t="s">
        <v>287</v>
      </c>
      <c r="D3023" s="76" t="s">
        <v>5240</v>
      </c>
      <c r="E3023" s="76">
        <v>375</v>
      </c>
      <c r="F3023" s="76">
        <v>12</v>
      </c>
      <c r="G3023" s="77">
        <v>6.5</v>
      </c>
      <c r="H3023" s="76" t="s">
        <v>3355</v>
      </c>
      <c r="I3023" s="77">
        <v>11.08</v>
      </c>
      <c r="J3023" s="2">
        <v>1</v>
      </c>
      <c r="K3023" s="119" cm="1">
        <f t="array" ref="K3023">ROUND(IF(C3023="Beer",SUM(LOOKUP(2,1/(SRP!$B$7:$B$9&lt;=E3023)/(SRP!$C$7:$C$9&gt;=E3023),SRP!$D$7:$D$9)*(G3023/100)*(E3023/1000)),IF(C3023="Spirits",SUM(LOOKUP(2,1/(SRP!$B$2:$B$6&lt;=E3023)/(SRP!$C$2:$C$6&gt;=E3023),SRP!$D$2:$D$6)*(G3023/100)*(E3023/1000)),IF(AND(C3023="Wine",D3023="Fortified Wines"),SUM(LOOKUP(2,1/(SRP!$B$20:$B$23&lt;=E3023)/(SRP!$C$20:$C$23&gt;=E3023),SRP!$D$20:$D$23)*(G3023/100)*(E3023/1000)),IF(C3023="Wine",SUM(LOOKUP(2,1/(SRP!$B$15:$B$19&lt;=E3023)/(SRP!$C$15:$C$19&gt;=E3023),SRP!$D$15:$D$19)*(G3023/100)*(E3023/1000)),IF(C3023="Ready to Drink",SUM(LOOKUP(2,1/(SRP!$B$10:$B$14&lt;=E3023)/(SRP!$C$10:$C$14&gt;=E3023),SRP!$D$10:$D$14)*(G3023/100)*(E3023/1000)),0))))),2)</f>
        <v>1.7</v>
      </c>
    </row>
    <row r="3024" spans="1:11" x14ac:dyDescent="0.35">
      <c r="A3024" s="2">
        <v>34561</v>
      </c>
      <c r="B3024" s="76" t="s">
        <v>2516</v>
      </c>
      <c r="C3024" s="76" t="s">
        <v>287</v>
      </c>
      <c r="D3024" s="76" t="s">
        <v>5240</v>
      </c>
      <c r="E3024" s="76">
        <v>2130</v>
      </c>
      <c r="F3024" s="76">
        <v>4</v>
      </c>
      <c r="G3024" s="77">
        <v>8</v>
      </c>
      <c r="H3024" s="76" t="s">
        <v>3301</v>
      </c>
      <c r="I3024" s="77">
        <v>12.68</v>
      </c>
      <c r="J3024" s="2">
        <v>6</v>
      </c>
      <c r="K3024" s="119" cm="1">
        <f t="array" ref="K3024">ROUND(IF(C3024="Beer",SUM(LOOKUP(2,1/(SRP!$B$7:$B$9&lt;=E3024)/(SRP!$C$7:$C$9&gt;=E3024),SRP!$D$7:$D$9)*(G3024/100)*(E3024/1000)),IF(C3024="Spirits",SUM(LOOKUP(2,1/(SRP!$B$2:$B$6&lt;=E3024)/(SRP!$C$2:$C$6&gt;=E3024),SRP!$D$2:$D$6)*(G3024/100)*(E3024/1000)),IF(AND(C3024="Wine",D3024="Fortified Wines"),SUM(LOOKUP(2,1/(SRP!$B$20:$B$23&lt;=E3024)/(SRP!$C$20:$C$23&gt;=E3024),SRP!$D$20:$D$23)*(G3024/100)*(E3024/1000)),IF(C3024="Wine",SUM(LOOKUP(2,1/(SRP!$B$15:$B$19&lt;=E3024)/(SRP!$C$15:$C$19&gt;=E3024),SRP!$D$15:$D$19)*(G3024/100)*(E3024/1000)),IF(C3024="Ready to Drink",SUM(LOOKUP(2,1/(SRP!$B$10:$B$14&lt;=E3024)/(SRP!$C$10:$C$14&gt;=E3024),SRP!$D$10:$D$14)*(G3024/100)*(E3024/1000)),0))))),2)</f>
        <v>11.9</v>
      </c>
    </row>
    <row r="3025" spans="1:11" x14ac:dyDescent="0.35">
      <c r="A3025" s="2">
        <v>34561</v>
      </c>
      <c r="B3025" s="76" t="s">
        <v>2516</v>
      </c>
      <c r="C3025" s="76" t="s">
        <v>287</v>
      </c>
      <c r="D3025" s="76" t="s">
        <v>5240</v>
      </c>
      <c r="E3025" s="76">
        <v>2130</v>
      </c>
      <c r="F3025" s="76">
        <v>4</v>
      </c>
      <c r="G3025" s="77">
        <v>8</v>
      </c>
      <c r="H3025" s="76" t="s">
        <v>3301</v>
      </c>
      <c r="I3025" s="77">
        <v>12.68</v>
      </c>
      <c r="J3025" s="2">
        <v>6</v>
      </c>
      <c r="K3025" s="119" cm="1">
        <f t="array" ref="K3025">ROUND(IF(C3025="Beer",SUM(LOOKUP(2,1/(SRP!$B$7:$B$9&lt;=E3025)/(SRP!$C$7:$C$9&gt;=E3025),SRP!$D$7:$D$9)*(G3025/100)*(E3025/1000)),IF(C3025="Spirits",SUM(LOOKUP(2,1/(SRP!$B$2:$B$6&lt;=E3025)/(SRP!$C$2:$C$6&gt;=E3025),SRP!$D$2:$D$6)*(G3025/100)*(E3025/1000)),IF(AND(C3025="Wine",D3025="Fortified Wines"),SUM(LOOKUP(2,1/(SRP!$B$20:$B$23&lt;=E3025)/(SRP!$C$20:$C$23&gt;=E3025),SRP!$D$20:$D$23)*(G3025/100)*(E3025/1000)),IF(C3025="Wine",SUM(LOOKUP(2,1/(SRP!$B$15:$B$19&lt;=E3025)/(SRP!$C$15:$C$19&gt;=E3025),SRP!$D$15:$D$19)*(G3025/100)*(E3025/1000)),IF(C3025="Ready to Drink",SUM(LOOKUP(2,1/(SRP!$B$10:$B$14&lt;=E3025)/(SRP!$C$10:$C$14&gt;=E3025),SRP!$D$10:$D$14)*(G3025/100)*(E3025/1000)),0))))),2)</f>
        <v>11.9</v>
      </c>
    </row>
    <row r="3026" spans="1:11" x14ac:dyDescent="0.35">
      <c r="A3026" s="2">
        <v>34562</v>
      </c>
      <c r="B3026" s="76" t="s">
        <v>2532</v>
      </c>
      <c r="C3026" s="76" t="s">
        <v>287</v>
      </c>
      <c r="D3026" s="76" t="s">
        <v>5266</v>
      </c>
      <c r="E3026" s="76">
        <v>375</v>
      </c>
      <c r="F3026" s="76">
        <v>12</v>
      </c>
      <c r="G3026" s="77">
        <v>4.3</v>
      </c>
      <c r="H3026" s="76" t="s">
        <v>3355</v>
      </c>
      <c r="I3026" s="77">
        <v>9.24</v>
      </c>
      <c r="J3026" s="2">
        <v>1</v>
      </c>
      <c r="K3026" s="119" cm="1">
        <f t="array" ref="K3026">ROUND(IF(C3026="Beer",SUM(LOOKUP(2,1/(SRP!$B$7:$B$9&lt;=E3026)/(SRP!$C$7:$C$9&gt;=E3026),SRP!$D$7:$D$9)*(G3026/100)*(E3026/1000)),IF(C3026="Spirits",SUM(LOOKUP(2,1/(SRP!$B$2:$B$6&lt;=E3026)/(SRP!$C$2:$C$6&gt;=E3026),SRP!$D$2:$D$6)*(G3026/100)*(E3026/1000)),IF(AND(C3026="Wine",D3026="Fortified Wines"),SUM(LOOKUP(2,1/(SRP!$B$20:$B$23&lt;=E3026)/(SRP!$C$20:$C$23&gt;=E3026),SRP!$D$20:$D$23)*(G3026/100)*(E3026/1000)),IF(C3026="Wine",SUM(LOOKUP(2,1/(SRP!$B$15:$B$19&lt;=E3026)/(SRP!$C$15:$C$19&gt;=E3026),SRP!$D$15:$D$19)*(G3026/100)*(E3026/1000)),IF(C3026="Ready to Drink",SUM(LOOKUP(2,1/(SRP!$B$10:$B$14&lt;=E3026)/(SRP!$C$10:$C$14&gt;=E3026),SRP!$D$10:$D$14)*(G3026/100)*(E3026/1000)),0))))),2)</f>
        <v>1.1299999999999999</v>
      </c>
    </row>
    <row r="3027" spans="1:11" x14ac:dyDescent="0.35">
      <c r="A3027" s="2">
        <v>34562</v>
      </c>
      <c r="B3027" s="76" t="s">
        <v>2532</v>
      </c>
      <c r="C3027" s="76" t="s">
        <v>287</v>
      </c>
      <c r="D3027" s="76" t="s">
        <v>5266</v>
      </c>
      <c r="E3027" s="76">
        <v>375</v>
      </c>
      <c r="F3027" s="76">
        <v>12</v>
      </c>
      <c r="G3027" s="77">
        <v>4.3</v>
      </c>
      <c r="H3027" s="76" t="s">
        <v>3355</v>
      </c>
      <c r="I3027" s="77">
        <v>9.24</v>
      </c>
      <c r="J3027" s="2">
        <v>1</v>
      </c>
      <c r="K3027" s="119" cm="1">
        <f t="array" ref="K3027">ROUND(IF(C3027="Beer",SUM(LOOKUP(2,1/(SRP!$B$7:$B$9&lt;=E3027)/(SRP!$C$7:$C$9&gt;=E3027),SRP!$D$7:$D$9)*(G3027/100)*(E3027/1000)),IF(C3027="Spirits",SUM(LOOKUP(2,1/(SRP!$B$2:$B$6&lt;=E3027)/(SRP!$C$2:$C$6&gt;=E3027),SRP!$D$2:$D$6)*(G3027/100)*(E3027/1000)),IF(AND(C3027="Wine",D3027="Fortified Wines"),SUM(LOOKUP(2,1/(SRP!$B$20:$B$23&lt;=E3027)/(SRP!$C$20:$C$23&gt;=E3027),SRP!$D$20:$D$23)*(G3027/100)*(E3027/1000)),IF(C3027="Wine",SUM(LOOKUP(2,1/(SRP!$B$15:$B$19&lt;=E3027)/(SRP!$C$15:$C$19&gt;=E3027),SRP!$D$15:$D$19)*(G3027/100)*(E3027/1000)),IF(C3027="Ready to Drink",SUM(LOOKUP(2,1/(SRP!$B$10:$B$14&lt;=E3027)/(SRP!$C$10:$C$14&gt;=E3027),SRP!$D$10:$D$14)*(G3027/100)*(E3027/1000)),0))))),2)</f>
        <v>1.1299999999999999</v>
      </c>
    </row>
    <row r="3028" spans="1:11" x14ac:dyDescent="0.35">
      <c r="A3028" s="2">
        <v>34564</v>
      </c>
      <c r="B3028" s="76" t="s">
        <v>2533</v>
      </c>
      <c r="C3028" s="76" t="s">
        <v>287</v>
      </c>
      <c r="D3028" s="76" t="s">
        <v>5240</v>
      </c>
      <c r="E3028" s="76">
        <v>375</v>
      </c>
      <c r="F3028" s="76">
        <v>12</v>
      </c>
      <c r="G3028" s="77">
        <v>6.1</v>
      </c>
      <c r="H3028" s="76" t="s">
        <v>3355</v>
      </c>
      <c r="I3028" s="77">
        <v>11.08</v>
      </c>
      <c r="J3028" s="2">
        <v>1</v>
      </c>
      <c r="K3028" s="119" cm="1">
        <f t="array" ref="K3028">ROUND(IF(C3028="Beer",SUM(LOOKUP(2,1/(SRP!$B$7:$B$9&lt;=E3028)/(SRP!$C$7:$C$9&gt;=E3028),SRP!$D$7:$D$9)*(G3028/100)*(E3028/1000)),IF(C3028="Spirits",SUM(LOOKUP(2,1/(SRP!$B$2:$B$6&lt;=E3028)/(SRP!$C$2:$C$6&gt;=E3028),SRP!$D$2:$D$6)*(G3028/100)*(E3028/1000)),IF(AND(C3028="Wine",D3028="Fortified Wines"),SUM(LOOKUP(2,1/(SRP!$B$20:$B$23&lt;=E3028)/(SRP!$C$20:$C$23&gt;=E3028),SRP!$D$20:$D$23)*(G3028/100)*(E3028/1000)),IF(C3028="Wine",SUM(LOOKUP(2,1/(SRP!$B$15:$B$19&lt;=E3028)/(SRP!$C$15:$C$19&gt;=E3028),SRP!$D$15:$D$19)*(G3028/100)*(E3028/1000)),IF(C3028="Ready to Drink",SUM(LOOKUP(2,1/(SRP!$B$10:$B$14&lt;=E3028)/(SRP!$C$10:$C$14&gt;=E3028),SRP!$D$10:$D$14)*(G3028/100)*(E3028/1000)),0))))),2)</f>
        <v>1.6</v>
      </c>
    </row>
    <row r="3029" spans="1:11" x14ac:dyDescent="0.35">
      <c r="A3029" s="2">
        <v>34564</v>
      </c>
      <c r="B3029" s="76" t="s">
        <v>2533</v>
      </c>
      <c r="C3029" s="76" t="s">
        <v>287</v>
      </c>
      <c r="D3029" s="76" t="s">
        <v>5240</v>
      </c>
      <c r="E3029" s="76">
        <v>375</v>
      </c>
      <c r="F3029" s="76">
        <v>12</v>
      </c>
      <c r="G3029" s="77">
        <v>6.1</v>
      </c>
      <c r="H3029" s="76" t="s">
        <v>3355</v>
      </c>
      <c r="I3029" s="77">
        <v>11.08</v>
      </c>
      <c r="J3029" s="2">
        <v>1</v>
      </c>
      <c r="K3029" s="119" cm="1">
        <f t="array" ref="K3029">ROUND(IF(C3029="Beer",SUM(LOOKUP(2,1/(SRP!$B$7:$B$9&lt;=E3029)/(SRP!$C$7:$C$9&gt;=E3029),SRP!$D$7:$D$9)*(G3029/100)*(E3029/1000)),IF(C3029="Spirits",SUM(LOOKUP(2,1/(SRP!$B$2:$B$6&lt;=E3029)/(SRP!$C$2:$C$6&gt;=E3029),SRP!$D$2:$D$6)*(G3029/100)*(E3029/1000)),IF(AND(C3029="Wine",D3029="Fortified Wines"),SUM(LOOKUP(2,1/(SRP!$B$20:$B$23&lt;=E3029)/(SRP!$C$20:$C$23&gt;=E3029),SRP!$D$20:$D$23)*(G3029/100)*(E3029/1000)),IF(C3029="Wine",SUM(LOOKUP(2,1/(SRP!$B$15:$B$19&lt;=E3029)/(SRP!$C$15:$C$19&gt;=E3029),SRP!$D$15:$D$19)*(G3029/100)*(E3029/1000)),IF(C3029="Ready to Drink",SUM(LOOKUP(2,1/(SRP!$B$10:$B$14&lt;=E3029)/(SRP!$C$10:$C$14&gt;=E3029),SRP!$D$10:$D$14)*(G3029/100)*(E3029/1000)),0))))),2)</f>
        <v>1.6</v>
      </c>
    </row>
    <row r="3030" spans="1:11" x14ac:dyDescent="0.35">
      <c r="A3030" s="2">
        <v>34565</v>
      </c>
      <c r="B3030" s="76" t="s">
        <v>2524</v>
      </c>
      <c r="C3030" s="76" t="s">
        <v>287</v>
      </c>
      <c r="D3030" s="76" t="s">
        <v>5271</v>
      </c>
      <c r="E3030" s="76">
        <v>355</v>
      </c>
      <c r="F3030" s="76">
        <v>24</v>
      </c>
      <c r="G3030" s="77">
        <v>2.8</v>
      </c>
      <c r="H3030" s="76" t="s">
        <v>3355</v>
      </c>
      <c r="I3030" s="77">
        <v>5.05</v>
      </c>
      <c r="J3030" s="2">
        <v>1</v>
      </c>
      <c r="K3030" s="119" cm="1">
        <f t="array" ref="K3030">ROUND(IF(C3030="Beer",SUM(LOOKUP(2,1/(SRP!$B$7:$B$9&lt;=E3030)/(SRP!$C$7:$C$9&gt;=E3030),SRP!$D$7:$D$9)*(G3030/100)*(E3030/1000)),IF(C3030="Spirits",SUM(LOOKUP(2,1/(SRP!$B$2:$B$6&lt;=E3030)/(SRP!$C$2:$C$6&gt;=E3030),SRP!$D$2:$D$6)*(G3030/100)*(E3030/1000)),IF(AND(C3030="Wine",D3030="Fortified Wines"),SUM(LOOKUP(2,1/(SRP!$B$20:$B$23&lt;=E3030)/(SRP!$C$20:$C$23&gt;=E3030),SRP!$D$20:$D$23)*(G3030/100)*(E3030/1000)),IF(C3030="Wine",SUM(LOOKUP(2,1/(SRP!$B$15:$B$19&lt;=E3030)/(SRP!$C$15:$C$19&gt;=E3030),SRP!$D$15:$D$19)*(G3030/100)*(E3030/1000)),IF(C3030="Ready to Drink",SUM(LOOKUP(2,1/(SRP!$B$10:$B$14&lt;=E3030)/(SRP!$C$10:$C$14&gt;=E3030),SRP!$D$10:$D$14)*(G3030/100)*(E3030/1000)),0))))),2)</f>
        <v>0.69</v>
      </c>
    </row>
    <row r="3031" spans="1:11" x14ac:dyDescent="0.35">
      <c r="A3031" s="2">
        <v>34565</v>
      </c>
      <c r="B3031" s="76" t="s">
        <v>2524</v>
      </c>
      <c r="C3031" s="76" t="s">
        <v>287</v>
      </c>
      <c r="D3031" s="76" t="s">
        <v>5271</v>
      </c>
      <c r="E3031" s="76">
        <v>355</v>
      </c>
      <c r="F3031" s="76">
        <v>24</v>
      </c>
      <c r="G3031" s="77">
        <v>2.8</v>
      </c>
      <c r="H3031" s="76" t="s">
        <v>3355</v>
      </c>
      <c r="I3031" s="77">
        <v>5.05</v>
      </c>
      <c r="J3031" s="2">
        <v>1</v>
      </c>
      <c r="K3031" s="119" cm="1">
        <f t="array" ref="K3031">ROUND(IF(C3031="Beer",SUM(LOOKUP(2,1/(SRP!$B$7:$B$9&lt;=E3031)/(SRP!$C$7:$C$9&gt;=E3031),SRP!$D$7:$D$9)*(G3031/100)*(E3031/1000)),IF(C3031="Spirits",SUM(LOOKUP(2,1/(SRP!$B$2:$B$6&lt;=E3031)/(SRP!$C$2:$C$6&gt;=E3031),SRP!$D$2:$D$6)*(G3031/100)*(E3031/1000)),IF(AND(C3031="Wine",D3031="Fortified Wines"),SUM(LOOKUP(2,1/(SRP!$B$20:$B$23&lt;=E3031)/(SRP!$C$20:$C$23&gt;=E3031),SRP!$D$20:$D$23)*(G3031/100)*(E3031/1000)),IF(C3031="Wine",SUM(LOOKUP(2,1/(SRP!$B$15:$B$19&lt;=E3031)/(SRP!$C$15:$C$19&gt;=E3031),SRP!$D$15:$D$19)*(G3031/100)*(E3031/1000)),IF(C3031="Ready to Drink",SUM(LOOKUP(2,1/(SRP!$B$10:$B$14&lt;=E3031)/(SRP!$C$10:$C$14&gt;=E3031),SRP!$D$10:$D$14)*(G3031/100)*(E3031/1000)),0))))),2)</f>
        <v>0.69</v>
      </c>
    </row>
    <row r="3032" spans="1:11" x14ac:dyDescent="0.35">
      <c r="A3032" s="2">
        <v>34566</v>
      </c>
      <c r="B3032" s="76" t="s">
        <v>2525</v>
      </c>
      <c r="C3032" s="76" t="s">
        <v>287</v>
      </c>
      <c r="D3032" s="76" t="s">
        <v>5240</v>
      </c>
      <c r="E3032" s="76">
        <v>355</v>
      </c>
      <c r="F3032" s="76">
        <v>24</v>
      </c>
      <c r="G3032" s="77">
        <v>7.3</v>
      </c>
      <c r="H3032" s="76" t="s">
        <v>3355</v>
      </c>
      <c r="I3032" s="77">
        <v>5.05</v>
      </c>
      <c r="J3032" s="2">
        <v>1</v>
      </c>
      <c r="K3032" s="119" cm="1">
        <f t="array" ref="K3032">ROUND(IF(C3032="Beer",SUM(LOOKUP(2,1/(SRP!$B$7:$B$9&lt;=E3032)/(SRP!$C$7:$C$9&gt;=E3032),SRP!$D$7:$D$9)*(G3032/100)*(E3032/1000)),IF(C3032="Spirits",SUM(LOOKUP(2,1/(SRP!$B$2:$B$6&lt;=E3032)/(SRP!$C$2:$C$6&gt;=E3032),SRP!$D$2:$D$6)*(G3032/100)*(E3032/1000)),IF(AND(C3032="Wine",D3032="Fortified Wines"),SUM(LOOKUP(2,1/(SRP!$B$20:$B$23&lt;=E3032)/(SRP!$C$20:$C$23&gt;=E3032),SRP!$D$20:$D$23)*(G3032/100)*(E3032/1000)),IF(C3032="Wine",SUM(LOOKUP(2,1/(SRP!$B$15:$B$19&lt;=E3032)/(SRP!$C$15:$C$19&gt;=E3032),SRP!$D$15:$D$19)*(G3032/100)*(E3032/1000)),IF(C3032="Ready to Drink",SUM(LOOKUP(2,1/(SRP!$B$10:$B$14&lt;=E3032)/(SRP!$C$10:$C$14&gt;=E3032),SRP!$D$10:$D$14)*(G3032/100)*(E3032/1000)),0))))),2)</f>
        <v>1.81</v>
      </c>
    </row>
    <row r="3033" spans="1:11" x14ac:dyDescent="0.35">
      <c r="A3033" s="2">
        <v>34566</v>
      </c>
      <c r="B3033" s="76" t="s">
        <v>2525</v>
      </c>
      <c r="C3033" s="76" t="s">
        <v>287</v>
      </c>
      <c r="D3033" s="76" t="s">
        <v>5240</v>
      </c>
      <c r="E3033" s="76">
        <v>355</v>
      </c>
      <c r="F3033" s="76">
        <v>24</v>
      </c>
      <c r="G3033" s="77">
        <v>7.3</v>
      </c>
      <c r="H3033" s="76" t="s">
        <v>3355</v>
      </c>
      <c r="I3033" s="77">
        <v>5.05</v>
      </c>
      <c r="J3033" s="2">
        <v>1</v>
      </c>
      <c r="K3033" s="119" cm="1">
        <f t="array" ref="K3033">ROUND(IF(C3033="Beer",SUM(LOOKUP(2,1/(SRP!$B$7:$B$9&lt;=E3033)/(SRP!$C$7:$C$9&gt;=E3033),SRP!$D$7:$D$9)*(G3033/100)*(E3033/1000)),IF(C3033="Spirits",SUM(LOOKUP(2,1/(SRP!$B$2:$B$6&lt;=E3033)/(SRP!$C$2:$C$6&gt;=E3033),SRP!$D$2:$D$6)*(G3033/100)*(E3033/1000)),IF(AND(C3033="Wine",D3033="Fortified Wines"),SUM(LOOKUP(2,1/(SRP!$B$20:$B$23&lt;=E3033)/(SRP!$C$20:$C$23&gt;=E3033),SRP!$D$20:$D$23)*(G3033/100)*(E3033/1000)),IF(C3033="Wine",SUM(LOOKUP(2,1/(SRP!$B$15:$B$19&lt;=E3033)/(SRP!$C$15:$C$19&gt;=E3033),SRP!$D$15:$D$19)*(G3033/100)*(E3033/1000)),IF(C3033="Ready to Drink",SUM(LOOKUP(2,1/(SRP!$B$10:$B$14&lt;=E3033)/(SRP!$C$10:$C$14&gt;=E3033),SRP!$D$10:$D$14)*(G3033/100)*(E3033/1000)),0))))),2)</f>
        <v>1.81</v>
      </c>
    </row>
    <row r="3034" spans="1:11" x14ac:dyDescent="0.35">
      <c r="A3034" s="2">
        <v>34567</v>
      </c>
      <c r="B3034" s="76" t="s">
        <v>2562</v>
      </c>
      <c r="C3034" s="76" t="s">
        <v>287</v>
      </c>
      <c r="D3034" s="76" t="s">
        <v>5230</v>
      </c>
      <c r="E3034" s="76">
        <v>473</v>
      </c>
      <c r="F3034" s="76">
        <v>24</v>
      </c>
      <c r="G3034" s="77">
        <v>4.3</v>
      </c>
      <c r="H3034" s="76" t="s">
        <v>3355</v>
      </c>
      <c r="I3034" s="77">
        <v>5.14</v>
      </c>
      <c r="J3034" s="2">
        <v>1</v>
      </c>
      <c r="K3034" s="119" cm="1">
        <f t="array" ref="K3034">ROUND(IF(C3034="Beer",SUM(LOOKUP(2,1/(SRP!$B$7:$B$9&lt;=E3034)/(SRP!$C$7:$C$9&gt;=E3034),SRP!$D$7:$D$9)*(G3034/100)*(E3034/1000)),IF(C3034="Spirits",SUM(LOOKUP(2,1/(SRP!$B$2:$B$6&lt;=E3034)/(SRP!$C$2:$C$6&gt;=E3034),SRP!$D$2:$D$6)*(G3034/100)*(E3034/1000)),IF(AND(C3034="Wine",D3034="Fortified Wines"),SUM(LOOKUP(2,1/(SRP!$B$20:$B$23&lt;=E3034)/(SRP!$C$20:$C$23&gt;=E3034),SRP!$D$20:$D$23)*(G3034/100)*(E3034/1000)),IF(C3034="Wine",SUM(LOOKUP(2,1/(SRP!$B$15:$B$19&lt;=E3034)/(SRP!$C$15:$C$19&gt;=E3034),SRP!$D$15:$D$19)*(G3034/100)*(E3034/1000)),IF(C3034="Ready to Drink",SUM(LOOKUP(2,1/(SRP!$B$10:$B$14&lt;=E3034)/(SRP!$C$10:$C$14&gt;=E3034),SRP!$D$10:$D$14)*(G3034/100)*(E3034/1000)),0))))),2)</f>
        <v>1.42</v>
      </c>
    </row>
    <row r="3035" spans="1:11" x14ac:dyDescent="0.35">
      <c r="A3035" s="2">
        <v>34567</v>
      </c>
      <c r="B3035" s="76" t="s">
        <v>2562</v>
      </c>
      <c r="C3035" s="76" t="s">
        <v>287</v>
      </c>
      <c r="D3035" s="76" t="s">
        <v>5230</v>
      </c>
      <c r="E3035" s="76">
        <v>473</v>
      </c>
      <c r="F3035" s="76">
        <v>24</v>
      </c>
      <c r="G3035" s="77">
        <v>4.3</v>
      </c>
      <c r="H3035" s="76" t="s">
        <v>3355</v>
      </c>
      <c r="I3035" s="77">
        <v>5.14</v>
      </c>
      <c r="J3035" s="2">
        <v>1</v>
      </c>
      <c r="K3035" s="119" cm="1">
        <f t="array" ref="K3035">ROUND(IF(C3035="Beer",SUM(LOOKUP(2,1/(SRP!$B$7:$B$9&lt;=E3035)/(SRP!$C$7:$C$9&gt;=E3035),SRP!$D$7:$D$9)*(G3035/100)*(E3035/1000)),IF(C3035="Spirits",SUM(LOOKUP(2,1/(SRP!$B$2:$B$6&lt;=E3035)/(SRP!$C$2:$C$6&gt;=E3035),SRP!$D$2:$D$6)*(G3035/100)*(E3035/1000)),IF(AND(C3035="Wine",D3035="Fortified Wines"),SUM(LOOKUP(2,1/(SRP!$B$20:$B$23&lt;=E3035)/(SRP!$C$20:$C$23&gt;=E3035),SRP!$D$20:$D$23)*(G3035/100)*(E3035/1000)),IF(C3035="Wine",SUM(LOOKUP(2,1/(SRP!$B$15:$B$19&lt;=E3035)/(SRP!$C$15:$C$19&gt;=E3035),SRP!$D$15:$D$19)*(G3035/100)*(E3035/1000)),IF(C3035="Ready to Drink",SUM(LOOKUP(2,1/(SRP!$B$10:$B$14&lt;=E3035)/(SRP!$C$10:$C$14&gt;=E3035),SRP!$D$10:$D$14)*(G3035/100)*(E3035/1000)),0))))),2)</f>
        <v>1.42</v>
      </c>
    </row>
    <row r="3036" spans="1:11" x14ac:dyDescent="0.35">
      <c r="A3036" s="2">
        <v>34569</v>
      </c>
      <c r="B3036" s="76" t="s">
        <v>2563</v>
      </c>
      <c r="C3036" s="76" t="s">
        <v>287</v>
      </c>
      <c r="D3036" s="76" t="s">
        <v>5230</v>
      </c>
      <c r="E3036" s="76">
        <v>473</v>
      </c>
      <c r="F3036" s="76">
        <v>24</v>
      </c>
      <c r="G3036" s="77">
        <v>4.5</v>
      </c>
      <c r="H3036" s="76" t="s">
        <v>3355</v>
      </c>
      <c r="I3036" s="77">
        <v>5.0599999999999996</v>
      </c>
      <c r="J3036" s="2">
        <v>1</v>
      </c>
      <c r="K3036" s="119" cm="1">
        <f t="array" ref="K3036">ROUND(IF(C3036="Beer",SUM(LOOKUP(2,1/(SRP!$B$7:$B$9&lt;=E3036)/(SRP!$C$7:$C$9&gt;=E3036),SRP!$D$7:$D$9)*(G3036/100)*(E3036/1000)),IF(C3036="Spirits",SUM(LOOKUP(2,1/(SRP!$B$2:$B$6&lt;=E3036)/(SRP!$C$2:$C$6&gt;=E3036),SRP!$D$2:$D$6)*(G3036/100)*(E3036/1000)),IF(AND(C3036="Wine",D3036="Fortified Wines"),SUM(LOOKUP(2,1/(SRP!$B$20:$B$23&lt;=E3036)/(SRP!$C$20:$C$23&gt;=E3036),SRP!$D$20:$D$23)*(G3036/100)*(E3036/1000)),IF(C3036="Wine",SUM(LOOKUP(2,1/(SRP!$B$15:$B$19&lt;=E3036)/(SRP!$C$15:$C$19&gt;=E3036),SRP!$D$15:$D$19)*(G3036/100)*(E3036/1000)),IF(C3036="Ready to Drink",SUM(LOOKUP(2,1/(SRP!$B$10:$B$14&lt;=E3036)/(SRP!$C$10:$C$14&gt;=E3036),SRP!$D$10:$D$14)*(G3036/100)*(E3036/1000)),0))))),2)</f>
        <v>1.49</v>
      </c>
    </row>
    <row r="3037" spans="1:11" x14ac:dyDescent="0.35">
      <c r="A3037" s="2">
        <v>34569</v>
      </c>
      <c r="B3037" s="76" t="s">
        <v>2563</v>
      </c>
      <c r="C3037" s="76" t="s">
        <v>287</v>
      </c>
      <c r="D3037" s="76" t="s">
        <v>5230</v>
      </c>
      <c r="E3037" s="76">
        <v>473</v>
      </c>
      <c r="F3037" s="76">
        <v>24</v>
      </c>
      <c r="G3037" s="77">
        <v>4.5</v>
      </c>
      <c r="H3037" s="76" t="s">
        <v>3355</v>
      </c>
      <c r="I3037" s="77">
        <v>5.0599999999999996</v>
      </c>
      <c r="J3037" s="2">
        <v>1</v>
      </c>
      <c r="K3037" s="119" cm="1">
        <f t="array" ref="K3037">ROUND(IF(C3037="Beer",SUM(LOOKUP(2,1/(SRP!$B$7:$B$9&lt;=E3037)/(SRP!$C$7:$C$9&gt;=E3037),SRP!$D$7:$D$9)*(G3037/100)*(E3037/1000)),IF(C3037="Spirits",SUM(LOOKUP(2,1/(SRP!$B$2:$B$6&lt;=E3037)/(SRP!$C$2:$C$6&gt;=E3037),SRP!$D$2:$D$6)*(G3037/100)*(E3037/1000)),IF(AND(C3037="Wine",D3037="Fortified Wines"),SUM(LOOKUP(2,1/(SRP!$B$20:$B$23&lt;=E3037)/(SRP!$C$20:$C$23&gt;=E3037),SRP!$D$20:$D$23)*(G3037/100)*(E3037/1000)),IF(C3037="Wine",SUM(LOOKUP(2,1/(SRP!$B$15:$B$19&lt;=E3037)/(SRP!$C$15:$C$19&gt;=E3037),SRP!$D$15:$D$19)*(G3037/100)*(E3037/1000)),IF(C3037="Ready to Drink",SUM(LOOKUP(2,1/(SRP!$B$10:$B$14&lt;=E3037)/(SRP!$C$10:$C$14&gt;=E3037),SRP!$D$10:$D$14)*(G3037/100)*(E3037/1000)),0))))),2)</f>
        <v>1.49</v>
      </c>
    </row>
    <row r="3038" spans="1:11" x14ac:dyDescent="0.35">
      <c r="A3038" s="2">
        <v>34570</v>
      </c>
      <c r="B3038" s="76" t="s">
        <v>2564</v>
      </c>
      <c r="C3038" s="76" t="s">
        <v>287</v>
      </c>
      <c r="D3038" s="76" t="s">
        <v>5240</v>
      </c>
      <c r="E3038" s="76">
        <v>473</v>
      </c>
      <c r="F3038" s="76">
        <v>24</v>
      </c>
      <c r="G3038" s="77">
        <v>8</v>
      </c>
      <c r="H3038" s="76" t="s">
        <v>3355</v>
      </c>
      <c r="I3038" s="77">
        <v>5.19</v>
      </c>
      <c r="J3038" s="2">
        <v>1</v>
      </c>
      <c r="K3038" s="119" cm="1">
        <f t="array" ref="K3038">ROUND(IF(C3038="Beer",SUM(LOOKUP(2,1/(SRP!$B$7:$B$9&lt;=E3038)/(SRP!$C$7:$C$9&gt;=E3038),SRP!$D$7:$D$9)*(G3038/100)*(E3038/1000)),IF(C3038="Spirits",SUM(LOOKUP(2,1/(SRP!$B$2:$B$6&lt;=E3038)/(SRP!$C$2:$C$6&gt;=E3038),SRP!$D$2:$D$6)*(G3038/100)*(E3038/1000)),IF(AND(C3038="Wine",D3038="Fortified Wines"),SUM(LOOKUP(2,1/(SRP!$B$20:$B$23&lt;=E3038)/(SRP!$C$20:$C$23&gt;=E3038),SRP!$D$20:$D$23)*(G3038/100)*(E3038/1000)),IF(C3038="Wine",SUM(LOOKUP(2,1/(SRP!$B$15:$B$19&lt;=E3038)/(SRP!$C$15:$C$19&gt;=E3038),SRP!$D$15:$D$19)*(G3038/100)*(E3038/1000)),IF(C3038="Ready to Drink",SUM(LOOKUP(2,1/(SRP!$B$10:$B$14&lt;=E3038)/(SRP!$C$10:$C$14&gt;=E3038),SRP!$D$10:$D$14)*(G3038/100)*(E3038/1000)),0))))),2)</f>
        <v>2.64</v>
      </c>
    </row>
    <row r="3039" spans="1:11" x14ac:dyDescent="0.35">
      <c r="A3039" s="2">
        <v>34570</v>
      </c>
      <c r="B3039" s="76" t="s">
        <v>2564</v>
      </c>
      <c r="C3039" s="76" t="s">
        <v>287</v>
      </c>
      <c r="D3039" s="76" t="s">
        <v>5240</v>
      </c>
      <c r="E3039" s="76">
        <v>473</v>
      </c>
      <c r="F3039" s="76">
        <v>24</v>
      </c>
      <c r="G3039" s="77">
        <v>8</v>
      </c>
      <c r="H3039" s="76" t="s">
        <v>3355</v>
      </c>
      <c r="I3039" s="77">
        <v>5.19</v>
      </c>
      <c r="J3039" s="2">
        <v>1</v>
      </c>
      <c r="K3039" s="119" cm="1">
        <f t="array" ref="K3039">ROUND(IF(C3039="Beer",SUM(LOOKUP(2,1/(SRP!$B$7:$B$9&lt;=E3039)/(SRP!$C$7:$C$9&gt;=E3039),SRP!$D$7:$D$9)*(G3039/100)*(E3039/1000)),IF(C3039="Spirits",SUM(LOOKUP(2,1/(SRP!$B$2:$B$6&lt;=E3039)/(SRP!$C$2:$C$6&gt;=E3039),SRP!$D$2:$D$6)*(G3039/100)*(E3039/1000)),IF(AND(C3039="Wine",D3039="Fortified Wines"),SUM(LOOKUP(2,1/(SRP!$B$20:$B$23&lt;=E3039)/(SRP!$C$20:$C$23&gt;=E3039),SRP!$D$20:$D$23)*(G3039/100)*(E3039/1000)),IF(C3039="Wine",SUM(LOOKUP(2,1/(SRP!$B$15:$B$19&lt;=E3039)/(SRP!$C$15:$C$19&gt;=E3039),SRP!$D$15:$D$19)*(G3039/100)*(E3039/1000)),IF(C3039="Ready to Drink",SUM(LOOKUP(2,1/(SRP!$B$10:$B$14&lt;=E3039)/(SRP!$C$10:$C$14&gt;=E3039),SRP!$D$10:$D$14)*(G3039/100)*(E3039/1000)),0))))),2)</f>
        <v>2.64</v>
      </c>
    </row>
    <row r="3040" spans="1:11" x14ac:dyDescent="0.35">
      <c r="A3040" s="2">
        <v>34571</v>
      </c>
      <c r="B3040" s="76" t="s">
        <v>2565</v>
      </c>
      <c r="C3040" s="76" t="s">
        <v>287</v>
      </c>
      <c r="D3040" s="76" t="s">
        <v>5266</v>
      </c>
      <c r="E3040" s="76">
        <v>473</v>
      </c>
      <c r="F3040" s="76">
        <v>24</v>
      </c>
      <c r="G3040" s="77">
        <v>4.9000000000000004</v>
      </c>
      <c r="H3040" s="76" t="s">
        <v>3355</v>
      </c>
      <c r="I3040" s="77">
        <v>5.85</v>
      </c>
      <c r="J3040" s="2">
        <v>1</v>
      </c>
      <c r="K3040" s="119" cm="1">
        <f t="array" ref="K3040">ROUND(IF(C3040="Beer",SUM(LOOKUP(2,1/(SRP!$B$7:$B$9&lt;=E3040)/(SRP!$C$7:$C$9&gt;=E3040),SRP!$D$7:$D$9)*(G3040/100)*(E3040/1000)),IF(C3040="Spirits",SUM(LOOKUP(2,1/(SRP!$B$2:$B$6&lt;=E3040)/(SRP!$C$2:$C$6&gt;=E3040),SRP!$D$2:$D$6)*(G3040/100)*(E3040/1000)),IF(AND(C3040="Wine",D3040="Fortified Wines"),SUM(LOOKUP(2,1/(SRP!$B$20:$B$23&lt;=E3040)/(SRP!$C$20:$C$23&gt;=E3040),SRP!$D$20:$D$23)*(G3040/100)*(E3040/1000)),IF(C3040="Wine",SUM(LOOKUP(2,1/(SRP!$B$15:$B$19&lt;=E3040)/(SRP!$C$15:$C$19&gt;=E3040),SRP!$D$15:$D$19)*(G3040/100)*(E3040/1000)),IF(C3040="Ready to Drink",SUM(LOOKUP(2,1/(SRP!$B$10:$B$14&lt;=E3040)/(SRP!$C$10:$C$14&gt;=E3040),SRP!$D$10:$D$14)*(G3040/100)*(E3040/1000)),0))))),2)</f>
        <v>1.62</v>
      </c>
    </row>
    <row r="3041" spans="1:11" x14ac:dyDescent="0.35">
      <c r="A3041" s="2">
        <v>34571</v>
      </c>
      <c r="B3041" s="76" t="s">
        <v>2565</v>
      </c>
      <c r="C3041" s="76" t="s">
        <v>287</v>
      </c>
      <c r="D3041" s="76" t="s">
        <v>5266</v>
      </c>
      <c r="E3041" s="76">
        <v>473</v>
      </c>
      <c r="F3041" s="76">
        <v>24</v>
      </c>
      <c r="G3041" s="77">
        <v>4.9000000000000004</v>
      </c>
      <c r="H3041" s="76" t="s">
        <v>3355</v>
      </c>
      <c r="I3041" s="77">
        <v>5.85</v>
      </c>
      <c r="J3041" s="2">
        <v>1</v>
      </c>
      <c r="K3041" s="119" cm="1">
        <f t="array" ref="K3041">ROUND(IF(C3041="Beer",SUM(LOOKUP(2,1/(SRP!$B$7:$B$9&lt;=E3041)/(SRP!$C$7:$C$9&gt;=E3041),SRP!$D$7:$D$9)*(G3041/100)*(E3041/1000)),IF(C3041="Spirits",SUM(LOOKUP(2,1/(SRP!$B$2:$B$6&lt;=E3041)/(SRP!$C$2:$C$6&gt;=E3041),SRP!$D$2:$D$6)*(G3041/100)*(E3041/1000)),IF(AND(C3041="Wine",D3041="Fortified Wines"),SUM(LOOKUP(2,1/(SRP!$B$20:$B$23&lt;=E3041)/(SRP!$C$20:$C$23&gt;=E3041),SRP!$D$20:$D$23)*(G3041/100)*(E3041/1000)),IF(C3041="Wine",SUM(LOOKUP(2,1/(SRP!$B$15:$B$19&lt;=E3041)/(SRP!$C$15:$C$19&gt;=E3041),SRP!$D$15:$D$19)*(G3041/100)*(E3041/1000)),IF(C3041="Ready to Drink",SUM(LOOKUP(2,1/(SRP!$B$10:$B$14&lt;=E3041)/(SRP!$C$10:$C$14&gt;=E3041),SRP!$D$10:$D$14)*(G3041/100)*(E3041/1000)),0))))),2)</f>
        <v>1.62</v>
      </c>
    </row>
    <row r="3042" spans="1:11" x14ac:dyDescent="0.35">
      <c r="A3042" s="2">
        <v>34573</v>
      </c>
      <c r="B3042" s="76" t="s">
        <v>2566</v>
      </c>
      <c r="C3042" s="76" t="s">
        <v>287</v>
      </c>
      <c r="D3042" s="76" t="s">
        <v>5266</v>
      </c>
      <c r="E3042" s="76">
        <v>473</v>
      </c>
      <c r="F3042" s="76">
        <v>24</v>
      </c>
      <c r="G3042" s="77">
        <v>4.4000000000000004</v>
      </c>
      <c r="H3042" s="76" t="s">
        <v>3355</v>
      </c>
      <c r="I3042" s="77">
        <v>5.85</v>
      </c>
      <c r="J3042" s="2">
        <v>1</v>
      </c>
      <c r="K3042" s="119" cm="1">
        <f t="array" ref="K3042">ROUND(IF(C3042="Beer",SUM(LOOKUP(2,1/(SRP!$B$7:$B$9&lt;=E3042)/(SRP!$C$7:$C$9&gt;=E3042),SRP!$D$7:$D$9)*(G3042/100)*(E3042/1000)),IF(C3042="Spirits",SUM(LOOKUP(2,1/(SRP!$B$2:$B$6&lt;=E3042)/(SRP!$C$2:$C$6&gt;=E3042),SRP!$D$2:$D$6)*(G3042/100)*(E3042/1000)),IF(AND(C3042="Wine",D3042="Fortified Wines"),SUM(LOOKUP(2,1/(SRP!$B$20:$B$23&lt;=E3042)/(SRP!$C$20:$C$23&gt;=E3042),SRP!$D$20:$D$23)*(G3042/100)*(E3042/1000)),IF(C3042="Wine",SUM(LOOKUP(2,1/(SRP!$B$15:$B$19&lt;=E3042)/(SRP!$C$15:$C$19&gt;=E3042),SRP!$D$15:$D$19)*(G3042/100)*(E3042/1000)),IF(C3042="Ready to Drink",SUM(LOOKUP(2,1/(SRP!$B$10:$B$14&lt;=E3042)/(SRP!$C$10:$C$14&gt;=E3042),SRP!$D$10:$D$14)*(G3042/100)*(E3042/1000)),0))))),2)</f>
        <v>1.45</v>
      </c>
    </row>
    <row r="3043" spans="1:11" x14ac:dyDescent="0.35">
      <c r="A3043" s="2">
        <v>34573</v>
      </c>
      <c r="B3043" s="76" t="s">
        <v>2566</v>
      </c>
      <c r="C3043" s="76" t="s">
        <v>287</v>
      </c>
      <c r="D3043" s="76" t="s">
        <v>5266</v>
      </c>
      <c r="E3043" s="76">
        <v>473</v>
      </c>
      <c r="F3043" s="76">
        <v>24</v>
      </c>
      <c r="G3043" s="77">
        <v>4.4000000000000004</v>
      </c>
      <c r="H3043" s="76" t="s">
        <v>3355</v>
      </c>
      <c r="I3043" s="77">
        <v>5.85</v>
      </c>
      <c r="J3043" s="2">
        <v>1</v>
      </c>
      <c r="K3043" s="119" cm="1">
        <f t="array" ref="K3043">ROUND(IF(C3043="Beer",SUM(LOOKUP(2,1/(SRP!$B$7:$B$9&lt;=E3043)/(SRP!$C$7:$C$9&gt;=E3043),SRP!$D$7:$D$9)*(G3043/100)*(E3043/1000)),IF(C3043="Spirits",SUM(LOOKUP(2,1/(SRP!$B$2:$B$6&lt;=E3043)/(SRP!$C$2:$C$6&gt;=E3043),SRP!$D$2:$D$6)*(G3043/100)*(E3043/1000)),IF(AND(C3043="Wine",D3043="Fortified Wines"),SUM(LOOKUP(2,1/(SRP!$B$20:$B$23&lt;=E3043)/(SRP!$C$20:$C$23&gt;=E3043),SRP!$D$20:$D$23)*(G3043/100)*(E3043/1000)),IF(C3043="Wine",SUM(LOOKUP(2,1/(SRP!$B$15:$B$19&lt;=E3043)/(SRP!$C$15:$C$19&gt;=E3043),SRP!$D$15:$D$19)*(G3043/100)*(E3043/1000)),IF(C3043="Ready to Drink",SUM(LOOKUP(2,1/(SRP!$B$10:$B$14&lt;=E3043)/(SRP!$C$10:$C$14&gt;=E3043),SRP!$D$10:$D$14)*(G3043/100)*(E3043/1000)),0))))),2)</f>
        <v>1.45</v>
      </c>
    </row>
    <row r="3044" spans="1:11" x14ac:dyDescent="0.35">
      <c r="A3044" s="2">
        <v>34575</v>
      </c>
      <c r="B3044" s="76" t="s">
        <v>2567</v>
      </c>
      <c r="C3044" s="76" t="s">
        <v>287</v>
      </c>
      <c r="D3044" s="76" t="s">
        <v>5266</v>
      </c>
      <c r="E3044" s="76">
        <v>473</v>
      </c>
      <c r="F3044" s="76">
        <v>24</v>
      </c>
      <c r="G3044" s="77">
        <v>5.4</v>
      </c>
      <c r="H3044" s="76" t="s">
        <v>3355</v>
      </c>
      <c r="I3044" s="77">
        <v>5.0599999999999996</v>
      </c>
      <c r="J3044" s="2">
        <v>1</v>
      </c>
      <c r="K3044" s="119" cm="1">
        <f t="array" ref="K3044">ROUND(IF(C3044="Beer",SUM(LOOKUP(2,1/(SRP!$B$7:$B$9&lt;=E3044)/(SRP!$C$7:$C$9&gt;=E3044),SRP!$D$7:$D$9)*(G3044/100)*(E3044/1000)),IF(C3044="Spirits",SUM(LOOKUP(2,1/(SRP!$B$2:$B$6&lt;=E3044)/(SRP!$C$2:$C$6&gt;=E3044),SRP!$D$2:$D$6)*(G3044/100)*(E3044/1000)),IF(AND(C3044="Wine",D3044="Fortified Wines"),SUM(LOOKUP(2,1/(SRP!$B$20:$B$23&lt;=E3044)/(SRP!$C$20:$C$23&gt;=E3044),SRP!$D$20:$D$23)*(G3044/100)*(E3044/1000)),IF(C3044="Wine",SUM(LOOKUP(2,1/(SRP!$B$15:$B$19&lt;=E3044)/(SRP!$C$15:$C$19&gt;=E3044),SRP!$D$15:$D$19)*(G3044/100)*(E3044/1000)),IF(C3044="Ready to Drink",SUM(LOOKUP(2,1/(SRP!$B$10:$B$14&lt;=E3044)/(SRP!$C$10:$C$14&gt;=E3044),SRP!$D$10:$D$14)*(G3044/100)*(E3044/1000)),0))))),2)</f>
        <v>1.78</v>
      </c>
    </row>
    <row r="3045" spans="1:11" x14ac:dyDescent="0.35">
      <c r="A3045" s="2">
        <v>34575</v>
      </c>
      <c r="B3045" s="76" t="s">
        <v>2567</v>
      </c>
      <c r="C3045" s="76" t="s">
        <v>287</v>
      </c>
      <c r="D3045" s="76" t="s">
        <v>5266</v>
      </c>
      <c r="E3045" s="76">
        <v>473</v>
      </c>
      <c r="F3045" s="76">
        <v>24</v>
      </c>
      <c r="G3045" s="77">
        <v>5.4</v>
      </c>
      <c r="H3045" s="76" t="s">
        <v>3355</v>
      </c>
      <c r="I3045" s="77">
        <v>5.0599999999999996</v>
      </c>
      <c r="J3045" s="2">
        <v>1</v>
      </c>
      <c r="K3045" s="119" cm="1">
        <f t="array" ref="K3045">ROUND(IF(C3045="Beer",SUM(LOOKUP(2,1/(SRP!$B$7:$B$9&lt;=E3045)/(SRP!$C$7:$C$9&gt;=E3045),SRP!$D$7:$D$9)*(G3045/100)*(E3045/1000)),IF(C3045="Spirits",SUM(LOOKUP(2,1/(SRP!$B$2:$B$6&lt;=E3045)/(SRP!$C$2:$C$6&gt;=E3045),SRP!$D$2:$D$6)*(G3045/100)*(E3045/1000)),IF(AND(C3045="Wine",D3045="Fortified Wines"),SUM(LOOKUP(2,1/(SRP!$B$20:$B$23&lt;=E3045)/(SRP!$C$20:$C$23&gt;=E3045),SRP!$D$20:$D$23)*(G3045/100)*(E3045/1000)),IF(C3045="Wine",SUM(LOOKUP(2,1/(SRP!$B$15:$B$19&lt;=E3045)/(SRP!$C$15:$C$19&gt;=E3045),SRP!$D$15:$D$19)*(G3045/100)*(E3045/1000)),IF(C3045="Ready to Drink",SUM(LOOKUP(2,1/(SRP!$B$10:$B$14&lt;=E3045)/(SRP!$C$10:$C$14&gt;=E3045),SRP!$D$10:$D$14)*(G3045/100)*(E3045/1000)),0))))),2)</f>
        <v>1.78</v>
      </c>
    </row>
    <row r="3046" spans="1:11" x14ac:dyDescent="0.35">
      <c r="A3046" s="2">
        <v>34606</v>
      </c>
      <c r="B3046" s="76" t="s">
        <v>2559</v>
      </c>
      <c r="C3046" s="76" t="s">
        <v>287</v>
      </c>
      <c r="D3046" s="76" t="s">
        <v>5266</v>
      </c>
      <c r="E3046" s="76">
        <v>473</v>
      </c>
      <c r="F3046" s="76">
        <v>24</v>
      </c>
      <c r="G3046" s="77">
        <v>5</v>
      </c>
      <c r="H3046" s="76" t="s">
        <v>3387</v>
      </c>
      <c r="I3046" s="77">
        <v>4.8899999999999997</v>
      </c>
      <c r="J3046" s="2">
        <v>1</v>
      </c>
      <c r="K3046" s="119" cm="1">
        <f t="array" ref="K3046">ROUND(IF(C3046="Beer",SUM(LOOKUP(2,1/(SRP!$B$7:$B$9&lt;=E3046)/(SRP!$C$7:$C$9&gt;=E3046),SRP!$D$7:$D$9)*(G3046/100)*(E3046/1000)),IF(C3046="Spirits",SUM(LOOKUP(2,1/(SRP!$B$2:$B$6&lt;=E3046)/(SRP!$C$2:$C$6&gt;=E3046),SRP!$D$2:$D$6)*(G3046/100)*(E3046/1000)),IF(AND(C3046="Wine",D3046="Fortified Wines"),SUM(LOOKUP(2,1/(SRP!$B$20:$B$23&lt;=E3046)/(SRP!$C$20:$C$23&gt;=E3046),SRP!$D$20:$D$23)*(G3046/100)*(E3046/1000)),IF(C3046="Wine",SUM(LOOKUP(2,1/(SRP!$B$15:$B$19&lt;=E3046)/(SRP!$C$15:$C$19&gt;=E3046),SRP!$D$15:$D$19)*(G3046/100)*(E3046/1000)),IF(C3046="Ready to Drink",SUM(LOOKUP(2,1/(SRP!$B$10:$B$14&lt;=E3046)/(SRP!$C$10:$C$14&gt;=E3046),SRP!$D$10:$D$14)*(G3046/100)*(E3046/1000)),0))))),2)</f>
        <v>1.65</v>
      </c>
    </row>
    <row r="3047" spans="1:11" x14ac:dyDescent="0.35">
      <c r="A3047" s="2">
        <v>34606</v>
      </c>
      <c r="B3047" s="76" t="s">
        <v>2559</v>
      </c>
      <c r="C3047" s="76" t="s">
        <v>287</v>
      </c>
      <c r="D3047" s="76" t="s">
        <v>5266</v>
      </c>
      <c r="E3047" s="76">
        <v>473</v>
      </c>
      <c r="F3047" s="76">
        <v>24</v>
      </c>
      <c r="G3047" s="77">
        <v>5</v>
      </c>
      <c r="H3047" s="76" t="s">
        <v>3387</v>
      </c>
      <c r="I3047" s="77">
        <v>4.8899999999999997</v>
      </c>
      <c r="J3047" s="2">
        <v>1</v>
      </c>
      <c r="K3047" s="119" cm="1">
        <f t="array" ref="K3047">ROUND(IF(C3047="Beer",SUM(LOOKUP(2,1/(SRP!$B$7:$B$9&lt;=E3047)/(SRP!$C$7:$C$9&gt;=E3047),SRP!$D$7:$D$9)*(G3047/100)*(E3047/1000)),IF(C3047="Spirits",SUM(LOOKUP(2,1/(SRP!$B$2:$B$6&lt;=E3047)/(SRP!$C$2:$C$6&gt;=E3047),SRP!$D$2:$D$6)*(G3047/100)*(E3047/1000)),IF(AND(C3047="Wine",D3047="Fortified Wines"),SUM(LOOKUP(2,1/(SRP!$B$20:$B$23&lt;=E3047)/(SRP!$C$20:$C$23&gt;=E3047),SRP!$D$20:$D$23)*(G3047/100)*(E3047/1000)),IF(C3047="Wine",SUM(LOOKUP(2,1/(SRP!$B$15:$B$19&lt;=E3047)/(SRP!$C$15:$C$19&gt;=E3047),SRP!$D$15:$D$19)*(G3047/100)*(E3047/1000)),IF(C3047="Ready to Drink",SUM(LOOKUP(2,1/(SRP!$B$10:$B$14&lt;=E3047)/(SRP!$C$10:$C$14&gt;=E3047),SRP!$D$10:$D$14)*(G3047/100)*(E3047/1000)),0))))),2)</f>
        <v>1.65</v>
      </c>
    </row>
    <row r="3048" spans="1:11" x14ac:dyDescent="0.35">
      <c r="A3048" s="2">
        <v>34609</v>
      </c>
      <c r="B3048" s="76" t="s">
        <v>2578</v>
      </c>
      <c r="C3048" s="76" t="s">
        <v>287</v>
      </c>
      <c r="D3048" s="76" t="s">
        <v>5240</v>
      </c>
      <c r="E3048" s="76">
        <v>650</v>
      </c>
      <c r="F3048" s="76">
        <v>24</v>
      </c>
      <c r="G3048" s="77">
        <v>11</v>
      </c>
      <c r="H3048" s="76" t="s">
        <v>3387</v>
      </c>
      <c r="I3048" s="77">
        <v>12.99</v>
      </c>
      <c r="J3048" s="2">
        <v>1</v>
      </c>
      <c r="K3048" s="119" cm="1">
        <f t="array" ref="K3048">ROUND(IF(C3048="Beer",SUM(LOOKUP(2,1/(SRP!$B$7:$B$9&lt;=E3048)/(SRP!$C$7:$C$9&gt;=E3048),SRP!$D$7:$D$9)*(G3048/100)*(E3048/1000)),IF(C3048="Spirits",SUM(LOOKUP(2,1/(SRP!$B$2:$B$6&lt;=E3048)/(SRP!$C$2:$C$6&gt;=E3048),SRP!$D$2:$D$6)*(G3048/100)*(E3048/1000)),IF(AND(C3048="Wine",D3048="Fortified Wines"),SUM(LOOKUP(2,1/(SRP!$B$20:$B$23&lt;=E3048)/(SRP!$C$20:$C$23&gt;=E3048),SRP!$D$20:$D$23)*(G3048/100)*(E3048/1000)),IF(C3048="Wine",SUM(LOOKUP(2,1/(SRP!$B$15:$B$19&lt;=E3048)/(SRP!$C$15:$C$19&gt;=E3048),SRP!$D$15:$D$19)*(G3048/100)*(E3048/1000)),IF(C3048="Ready to Drink",SUM(LOOKUP(2,1/(SRP!$B$10:$B$14&lt;=E3048)/(SRP!$C$10:$C$14&gt;=E3048),SRP!$D$10:$D$14)*(G3048/100)*(E3048/1000)),0))))),2)</f>
        <v>4.99</v>
      </c>
    </row>
    <row r="3049" spans="1:11" x14ac:dyDescent="0.35">
      <c r="A3049" s="2">
        <v>34609</v>
      </c>
      <c r="B3049" s="76" t="s">
        <v>2578</v>
      </c>
      <c r="C3049" s="76" t="s">
        <v>287</v>
      </c>
      <c r="D3049" s="76" t="s">
        <v>5240</v>
      </c>
      <c r="E3049" s="76">
        <v>650</v>
      </c>
      <c r="F3049" s="76">
        <v>24</v>
      </c>
      <c r="G3049" s="77">
        <v>11</v>
      </c>
      <c r="H3049" s="76" t="s">
        <v>3387</v>
      </c>
      <c r="I3049" s="77">
        <v>12.99</v>
      </c>
      <c r="J3049" s="2">
        <v>1</v>
      </c>
      <c r="K3049" s="119" cm="1">
        <f t="array" ref="K3049">ROUND(IF(C3049="Beer",SUM(LOOKUP(2,1/(SRP!$B$7:$B$9&lt;=E3049)/(SRP!$C$7:$C$9&gt;=E3049),SRP!$D$7:$D$9)*(G3049/100)*(E3049/1000)),IF(C3049="Spirits",SUM(LOOKUP(2,1/(SRP!$B$2:$B$6&lt;=E3049)/(SRP!$C$2:$C$6&gt;=E3049),SRP!$D$2:$D$6)*(G3049/100)*(E3049/1000)),IF(AND(C3049="Wine",D3049="Fortified Wines"),SUM(LOOKUP(2,1/(SRP!$B$20:$B$23&lt;=E3049)/(SRP!$C$20:$C$23&gt;=E3049),SRP!$D$20:$D$23)*(G3049/100)*(E3049/1000)),IF(C3049="Wine",SUM(LOOKUP(2,1/(SRP!$B$15:$B$19&lt;=E3049)/(SRP!$C$15:$C$19&gt;=E3049),SRP!$D$15:$D$19)*(G3049/100)*(E3049/1000)),IF(C3049="Ready to Drink",SUM(LOOKUP(2,1/(SRP!$B$10:$B$14&lt;=E3049)/(SRP!$C$10:$C$14&gt;=E3049),SRP!$D$10:$D$14)*(G3049/100)*(E3049/1000)),0))))),2)</f>
        <v>4.99</v>
      </c>
    </row>
    <row r="3050" spans="1:11" x14ac:dyDescent="0.35">
      <c r="A3050" s="2">
        <v>34611</v>
      </c>
      <c r="B3050" s="76" t="s">
        <v>2573</v>
      </c>
      <c r="C3050" s="76" t="s">
        <v>287</v>
      </c>
      <c r="D3050" s="76" t="s">
        <v>5240</v>
      </c>
      <c r="E3050" s="76">
        <v>5325</v>
      </c>
      <c r="F3050" s="76">
        <v>1</v>
      </c>
      <c r="G3050" s="77">
        <v>5.6</v>
      </c>
      <c r="H3050" s="76" t="s">
        <v>3301</v>
      </c>
      <c r="I3050" s="77">
        <v>24.99</v>
      </c>
      <c r="J3050" s="2">
        <v>15</v>
      </c>
      <c r="K3050" s="119" cm="1">
        <f t="array" ref="K3050">ROUND(IF(C3050="Beer",SUM(LOOKUP(2,1/(SRP!$B$7:$B$9&lt;=E3050)/(SRP!$C$7:$C$9&gt;=E3050),SRP!$D$7:$D$9)*(G3050/100)*(E3050/1000)),IF(C3050="Spirits",SUM(LOOKUP(2,1/(SRP!$B$2:$B$6&lt;=E3050)/(SRP!$C$2:$C$6&gt;=E3050),SRP!$D$2:$D$6)*(G3050/100)*(E3050/1000)),IF(AND(C3050="Wine",D3050="Fortified Wines"),SUM(LOOKUP(2,1/(SRP!$B$20:$B$23&lt;=E3050)/(SRP!$C$20:$C$23&gt;=E3050),SRP!$D$20:$D$23)*(G3050/100)*(E3050/1000)),IF(C3050="Wine",SUM(LOOKUP(2,1/(SRP!$B$15:$B$19&lt;=E3050)/(SRP!$C$15:$C$19&gt;=E3050),SRP!$D$15:$D$19)*(G3050/100)*(E3050/1000)),IF(C3050="Ready to Drink",SUM(LOOKUP(2,1/(SRP!$B$10:$B$14&lt;=E3050)/(SRP!$C$10:$C$14&gt;=E3050),SRP!$D$10:$D$14)*(G3050/100)*(E3050/1000)),0))))),2)</f>
        <v>20.82</v>
      </c>
    </row>
    <row r="3051" spans="1:11" x14ac:dyDescent="0.35">
      <c r="A3051" s="2">
        <v>34611</v>
      </c>
      <c r="B3051" s="76" t="s">
        <v>2573</v>
      </c>
      <c r="C3051" s="76" t="s">
        <v>287</v>
      </c>
      <c r="D3051" s="76" t="s">
        <v>5240</v>
      </c>
      <c r="E3051" s="76">
        <v>5325</v>
      </c>
      <c r="F3051" s="76">
        <v>1</v>
      </c>
      <c r="G3051" s="77">
        <v>5.6</v>
      </c>
      <c r="H3051" s="76" t="s">
        <v>3301</v>
      </c>
      <c r="I3051" s="77">
        <v>24.99</v>
      </c>
      <c r="J3051" s="2">
        <v>15</v>
      </c>
      <c r="K3051" s="119" cm="1">
        <f t="array" ref="K3051">ROUND(IF(C3051="Beer",SUM(LOOKUP(2,1/(SRP!$B$7:$B$9&lt;=E3051)/(SRP!$C$7:$C$9&gt;=E3051),SRP!$D$7:$D$9)*(G3051/100)*(E3051/1000)),IF(C3051="Spirits",SUM(LOOKUP(2,1/(SRP!$B$2:$B$6&lt;=E3051)/(SRP!$C$2:$C$6&gt;=E3051),SRP!$D$2:$D$6)*(G3051/100)*(E3051/1000)),IF(AND(C3051="Wine",D3051="Fortified Wines"),SUM(LOOKUP(2,1/(SRP!$B$20:$B$23&lt;=E3051)/(SRP!$C$20:$C$23&gt;=E3051),SRP!$D$20:$D$23)*(G3051/100)*(E3051/1000)),IF(C3051="Wine",SUM(LOOKUP(2,1/(SRP!$B$15:$B$19&lt;=E3051)/(SRP!$C$15:$C$19&gt;=E3051),SRP!$D$15:$D$19)*(G3051/100)*(E3051/1000)),IF(C3051="Ready to Drink",SUM(LOOKUP(2,1/(SRP!$B$10:$B$14&lt;=E3051)/(SRP!$C$10:$C$14&gt;=E3051),SRP!$D$10:$D$14)*(G3051/100)*(E3051/1000)),0))))),2)</f>
        <v>20.82</v>
      </c>
    </row>
    <row r="3052" spans="1:11" x14ac:dyDescent="0.35">
      <c r="A3052" s="2">
        <v>34615</v>
      </c>
      <c r="B3052" s="76" t="s">
        <v>2539</v>
      </c>
      <c r="C3052" s="76" t="s">
        <v>287</v>
      </c>
      <c r="D3052" s="76" t="s">
        <v>5266</v>
      </c>
      <c r="E3052" s="76">
        <v>4260</v>
      </c>
      <c r="F3052" s="76">
        <v>2</v>
      </c>
      <c r="G3052" s="77">
        <v>5</v>
      </c>
      <c r="H3052" s="76" t="s">
        <v>3301</v>
      </c>
      <c r="I3052" s="77">
        <v>24.99</v>
      </c>
      <c r="J3052" s="2">
        <v>12</v>
      </c>
      <c r="K3052" s="119" cm="1">
        <f t="array" ref="K3052">ROUND(IF(C3052="Beer",SUM(LOOKUP(2,1/(SRP!$B$7:$B$9&lt;=E3052)/(SRP!$C$7:$C$9&gt;=E3052),SRP!$D$7:$D$9)*(G3052/100)*(E3052/1000)),IF(C3052="Spirits",SUM(LOOKUP(2,1/(SRP!$B$2:$B$6&lt;=E3052)/(SRP!$C$2:$C$6&gt;=E3052),SRP!$D$2:$D$6)*(G3052/100)*(E3052/1000)),IF(AND(C3052="Wine",D3052="Fortified Wines"),SUM(LOOKUP(2,1/(SRP!$B$20:$B$23&lt;=E3052)/(SRP!$C$20:$C$23&gt;=E3052),SRP!$D$20:$D$23)*(G3052/100)*(E3052/1000)),IF(C3052="Wine",SUM(LOOKUP(2,1/(SRP!$B$15:$B$19&lt;=E3052)/(SRP!$C$15:$C$19&gt;=E3052),SRP!$D$15:$D$19)*(G3052/100)*(E3052/1000)),IF(C3052="Ready to Drink",SUM(LOOKUP(2,1/(SRP!$B$10:$B$14&lt;=E3052)/(SRP!$C$10:$C$14&gt;=E3052),SRP!$D$10:$D$14)*(G3052/100)*(E3052/1000)),0))))),2)</f>
        <v>14.87</v>
      </c>
    </row>
    <row r="3053" spans="1:11" x14ac:dyDescent="0.35">
      <c r="A3053" s="2">
        <v>34615</v>
      </c>
      <c r="B3053" s="76" t="s">
        <v>2539</v>
      </c>
      <c r="C3053" s="76" t="s">
        <v>287</v>
      </c>
      <c r="D3053" s="76" t="s">
        <v>5266</v>
      </c>
      <c r="E3053" s="76">
        <v>4260</v>
      </c>
      <c r="F3053" s="76">
        <v>2</v>
      </c>
      <c r="G3053" s="77">
        <v>5</v>
      </c>
      <c r="H3053" s="76" t="s">
        <v>3301</v>
      </c>
      <c r="I3053" s="77">
        <v>24.99</v>
      </c>
      <c r="J3053" s="2">
        <v>12</v>
      </c>
      <c r="K3053" s="119" cm="1">
        <f t="array" ref="K3053">ROUND(IF(C3053="Beer",SUM(LOOKUP(2,1/(SRP!$B$7:$B$9&lt;=E3053)/(SRP!$C$7:$C$9&gt;=E3053),SRP!$D$7:$D$9)*(G3053/100)*(E3053/1000)),IF(C3053="Spirits",SUM(LOOKUP(2,1/(SRP!$B$2:$B$6&lt;=E3053)/(SRP!$C$2:$C$6&gt;=E3053),SRP!$D$2:$D$6)*(G3053/100)*(E3053/1000)),IF(AND(C3053="Wine",D3053="Fortified Wines"),SUM(LOOKUP(2,1/(SRP!$B$20:$B$23&lt;=E3053)/(SRP!$C$20:$C$23&gt;=E3053),SRP!$D$20:$D$23)*(G3053/100)*(E3053/1000)),IF(C3053="Wine",SUM(LOOKUP(2,1/(SRP!$B$15:$B$19&lt;=E3053)/(SRP!$C$15:$C$19&gt;=E3053),SRP!$D$15:$D$19)*(G3053/100)*(E3053/1000)),IF(C3053="Ready to Drink",SUM(LOOKUP(2,1/(SRP!$B$10:$B$14&lt;=E3053)/(SRP!$C$10:$C$14&gt;=E3053),SRP!$D$10:$D$14)*(G3053/100)*(E3053/1000)),0))))),2)</f>
        <v>14.87</v>
      </c>
    </row>
    <row r="3054" spans="1:11" x14ac:dyDescent="0.35">
      <c r="A3054" s="2">
        <v>34616</v>
      </c>
      <c r="B3054" s="76" t="s">
        <v>2599</v>
      </c>
      <c r="C3054" s="76" t="s">
        <v>286</v>
      </c>
      <c r="D3054" s="76" t="s">
        <v>5244</v>
      </c>
      <c r="E3054" s="76">
        <v>750</v>
      </c>
      <c r="F3054" s="76">
        <v>6</v>
      </c>
      <c r="G3054" s="77">
        <v>9</v>
      </c>
      <c r="H3054" s="76" t="s">
        <v>3288</v>
      </c>
      <c r="I3054" s="77">
        <v>17.489999999999998</v>
      </c>
      <c r="J3054" s="2">
        <v>1</v>
      </c>
      <c r="K3054" s="119" cm="1">
        <f t="array" ref="K3054">ROUND(IF(C3054="Beer",SUM(LOOKUP(2,1/(SRP!$B$7:$B$9&lt;=E3054)/(SRP!$C$7:$C$9&gt;=E3054),SRP!$D$7:$D$9)*(G3054/100)*(E3054/1000)),IF(C3054="Spirits",SUM(LOOKUP(2,1/(SRP!$B$2:$B$6&lt;=E3054)/(SRP!$C$2:$C$6&gt;=E3054),SRP!$D$2:$D$6)*(G3054/100)*(E3054/1000)),IF(AND(C3054="Wine",D3054="Fortified Wines"),SUM(LOOKUP(2,1/(SRP!$B$20:$B$23&lt;=E3054)/(SRP!$C$20:$C$23&gt;=E3054),SRP!$D$20:$D$23)*(G3054/100)*(E3054/1000)),IF(C3054="Wine",SUM(LOOKUP(2,1/(SRP!$B$15:$B$19&lt;=E3054)/(SRP!$C$15:$C$19&gt;=E3054),SRP!$D$15:$D$19)*(G3054/100)*(E3054/1000)),IF(C3054="Ready to Drink",SUM(LOOKUP(2,1/(SRP!$B$10:$B$14&lt;=E3054)/(SRP!$C$10:$C$14&gt;=E3054),SRP!$D$10:$D$14)*(G3054/100)*(E3054/1000)),0))))),2)</f>
        <v>4.71</v>
      </c>
    </row>
    <row r="3055" spans="1:11" x14ac:dyDescent="0.35">
      <c r="A3055" s="2">
        <v>34617</v>
      </c>
      <c r="B3055" s="76" t="s">
        <v>2568</v>
      </c>
      <c r="C3055" s="76" t="s">
        <v>5938</v>
      </c>
      <c r="D3055" s="76" t="s">
        <v>5279</v>
      </c>
      <c r="E3055" s="76">
        <v>473</v>
      </c>
      <c r="F3055" s="76">
        <v>24</v>
      </c>
      <c r="G3055" s="77">
        <v>5</v>
      </c>
      <c r="H3055" s="76" t="s">
        <v>3326</v>
      </c>
      <c r="I3055" s="77">
        <v>3.49</v>
      </c>
      <c r="J3055" s="2">
        <v>1</v>
      </c>
      <c r="K3055" s="119" cm="1">
        <f t="array" ref="K3055">ROUND(IF(C3055="Beer",SUM(LOOKUP(2,1/(SRP!$B$7:$B$9&lt;=E3055)/(SRP!$C$7:$C$9&gt;=E3055),SRP!$D$7:$D$9)*(G3055/100)*(E3055/1000)),IF(C3055="Spirits",SUM(LOOKUP(2,1/(SRP!$B$2:$B$6&lt;=E3055)/(SRP!$C$2:$C$6&gt;=E3055),SRP!$D$2:$D$6)*(G3055/100)*(E3055/1000)),IF(AND(C3055="Wine",D3055="Fortified Wines"),SUM(LOOKUP(2,1/(SRP!$B$20:$B$23&lt;=E3055)/(SRP!$C$20:$C$23&gt;=E3055),SRP!$D$20:$D$23)*(G3055/100)*(E3055/1000)),IF(C3055="Wine",SUM(LOOKUP(2,1/(SRP!$B$15:$B$19&lt;=E3055)/(SRP!$C$15:$C$19&gt;=E3055),SRP!$D$15:$D$19)*(G3055/100)*(E3055/1000)),IF(C3055="Ready to Drink",SUM(LOOKUP(2,1/(SRP!$B$10:$B$14&lt;=E3055)/(SRP!$C$10:$C$14&gt;=E3055),SRP!$D$10:$D$14)*(G3055/100)*(E3055/1000)),0))))),2)</f>
        <v>1.75</v>
      </c>
    </row>
    <row r="3056" spans="1:11" x14ac:dyDescent="0.35">
      <c r="A3056" s="2">
        <v>34617</v>
      </c>
      <c r="B3056" s="76" t="s">
        <v>2568</v>
      </c>
      <c r="C3056" s="76" t="s">
        <v>5938</v>
      </c>
      <c r="D3056" s="76" t="s">
        <v>5279</v>
      </c>
      <c r="E3056" s="76">
        <v>473</v>
      </c>
      <c r="F3056" s="76">
        <v>24</v>
      </c>
      <c r="G3056" s="77">
        <v>5</v>
      </c>
      <c r="H3056" s="76" t="s">
        <v>3326</v>
      </c>
      <c r="I3056" s="77">
        <v>3.49</v>
      </c>
      <c r="J3056" s="2">
        <v>1</v>
      </c>
      <c r="K3056" s="119" cm="1">
        <f t="array" ref="K3056">ROUND(IF(C3056="Beer",SUM(LOOKUP(2,1/(SRP!$B$7:$B$9&lt;=E3056)/(SRP!$C$7:$C$9&gt;=E3056),SRP!$D$7:$D$9)*(G3056/100)*(E3056/1000)),IF(C3056="Spirits",SUM(LOOKUP(2,1/(SRP!$B$2:$B$6&lt;=E3056)/(SRP!$C$2:$C$6&gt;=E3056),SRP!$D$2:$D$6)*(G3056/100)*(E3056/1000)),IF(AND(C3056="Wine",D3056="Fortified Wines"),SUM(LOOKUP(2,1/(SRP!$B$20:$B$23&lt;=E3056)/(SRP!$C$20:$C$23&gt;=E3056),SRP!$D$20:$D$23)*(G3056/100)*(E3056/1000)),IF(C3056="Wine",SUM(LOOKUP(2,1/(SRP!$B$15:$B$19&lt;=E3056)/(SRP!$C$15:$C$19&gt;=E3056),SRP!$D$15:$D$19)*(G3056/100)*(E3056/1000)),IF(C3056="Ready to Drink",SUM(LOOKUP(2,1/(SRP!$B$10:$B$14&lt;=E3056)/(SRP!$C$10:$C$14&gt;=E3056),SRP!$D$10:$D$14)*(G3056/100)*(E3056/1000)),0))))),2)</f>
        <v>1.75</v>
      </c>
    </row>
    <row r="3057" spans="1:11" x14ac:dyDescent="0.35">
      <c r="A3057" s="2">
        <v>34618</v>
      </c>
      <c r="B3057" s="76" t="s">
        <v>2508</v>
      </c>
      <c r="C3057" s="76" t="s">
        <v>5938</v>
      </c>
      <c r="D3057" s="76" t="s">
        <v>5279</v>
      </c>
      <c r="E3057" s="76">
        <v>1000</v>
      </c>
      <c r="F3057" s="76">
        <v>12</v>
      </c>
      <c r="G3057" s="77">
        <v>6.9</v>
      </c>
      <c r="H3057" s="76" t="s">
        <v>3326</v>
      </c>
      <c r="I3057" s="77">
        <v>10.19</v>
      </c>
      <c r="J3057" s="2">
        <v>1</v>
      </c>
      <c r="K3057" s="119" cm="1">
        <f t="array" ref="K3057">ROUND(IF(C3057="Beer",SUM(LOOKUP(2,1/(SRP!$B$7:$B$9&lt;=E3057)/(SRP!$C$7:$C$9&gt;=E3057),SRP!$D$7:$D$9)*(G3057/100)*(E3057/1000)),IF(C3057="Spirits",SUM(LOOKUP(2,1/(SRP!$B$2:$B$6&lt;=E3057)/(SRP!$C$2:$C$6&gt;=E3057),SRP!$D$2:$D$6)*(G3057/100)*(E3057/1000)),IF(AND(C3057="Wine",D3057="Fortified Wines"),SUM(LOOKUP(2,1/(SRP!$B$20:$B$23&lt;=E3057)/(SRP!$C$20:$C$23&gt;=E3057),SRP!$D$20:$D$23)*(G3057/100)*(E3057/1000)),IF(C3057="Wine",SUM(LOOKUP(2,1/(SRP!$B$15:$B$19&lt;=E3057)/(SRP!$C$15:$C$19&gt;=E3057),SRP!$D$15:$D$19)*(G3057/100)*(E3057/1000)),IF(C3057="Ready to Drink",SUM(LOOKUP(2,1/(SRP!$B$10:$B$14&lt;=E3057)/(SRP!$C$10:$C$14&gt;=E3057),SRP!$D$10:$D$14)*(G3057/100)*(E3057/1000)),0))))),2)</f>
        <v>4.82</v>
      </c>
    </row>
    <row r="3058" spans="1:11" x14ac:dyDescent="0.35">
      <c r="A3058" s="2">
        <v>34618</v>
      </c>
      <c r="B3058" s="76" t="s">
        <v>2508</v>
      </c>
      <c r="C3058" s="76" t="s">
        <v>5938</v>
      </c>
      <c r="D3058" s="76" t="s">
        <v>5279</v>
      </c>
      <c r="E3058" s="76">
        <v>1000</v>
      </c>
      <c r="F3058" s="76">
        <v>12</v>
      </c>
      <c r="G3058" s="77">
        <v>6.9</v>
      </c>
      <c r="H3058" s="76" t="s">
        <v>3326</v>
      </c>
      <c r="I3058" s="77">
        <v>10.19</v>
      </c>
      <c r="J3058" s="2">
        <v>1</v>
      </c>
      <c r="K3058" s="119" cm="1">
        <f t="array" ref="K3058">ROUND(IF(C3058="Beer",SUM(LOOKUP(2,1/(SRP!$B$7:$B$9&lt;=E3058)/(SRP!$C$7:$C$9&gt;=E3058),SRP!$D$7:$D$9)*(G3058/100)*(E3058/1000)),IF(C3058="Spirits",SUM(LOOKUP(2,1/(SRP!$B$2:$B$6&lt;=E3058)/(SRP!$C$2:$C$6&gt;=E3058),SRP!$D$2:$D$6)*(G3058/100)*(E3058/1000)),IF(AND(C3058="Wine",D3058="Fortified Wines"),SUM(LOOKUP(2,1/(SRP!$B$20:$B$23&lt;=E3058)/(SRP!$C$20:$C$23&gt;=E3058),SRP!$D$20:$D$23)*(G3058/100)*(E3058/1000)),IF(C3058="Wine",SUM(LOOKUP(2,1/(SRP!$B$15:$B$19&lt;=E3058)/(SRP!$C$15:$C$19&gt;=E3058),SRP!$D$15:$D$19)*(G3058/100)*(E3058/1000)),IF(C3058="Ready to Drink",SUM(LOOKUP(2,1/(SRP!$B$10:$B$14&lt;=E3058)/(SRP!$C$10:$C$14&gt;=E3058),SRP!$D$10:$D$14)*(G3058/100)*(E3058/1000)),0))))),2)</f>
        <v>4.82</v>
      </c>
    </row>
    <row r="3059" spans="1:11" x14ac:dyDescent="0.35">
      <c r="A3059" s="2">
        <v>34637</v>
      </c>
      <c r="B3059" s="76" t="s">
        <v>315</v>
      </c>
      <c r="C3059" s="76" t="s">
        <v>285</v>
      </c>
      <c r="D3059" s="76" t="s">
        <v>6931</v>
      </c>
      <c r="E3059" s="76">
        <v>1750</v>
      </c>
      <c r="F3059" s="76">
        <v>6</v>
      </c>
      <c r="G3059" s="77">
        <v>40</v>
      </c>
      <c r="H3059" s="76" t="s">
        <v>6694</v>
      </c>
      <c r="I3059" s="77">
        <v>55.99</v>
      </c>
      <c r="J3059" s="2">
        <v>1</v>
      </c>
      <c r="K3059" s="119" cm="1">
        <f t="array" ref="K3059">ROUND(IF(C3059="Beer",SUM(LOOKUP(2,1/(SRP!$B$7:$B$9&lt;=E3059)/(SRP!$C$7:$C$9&gt;=E3059),SRP!$D$7:$D$9)*(G3059/100)*(E3059/1000)),IF(C3059="Spirits",SUM(LOOKUP(2,1/(SRP!$B$2:$B$6&lt;=E3059)/(SRP!$C$2:$C$6&gt;=E3059),SRP!$D$2:$D$6)*(G3059/100)*(E3059/1000)),IF(AND(C3059="Wine",D3059="Fortified Wines"),SUM(LOOKUP(2,1/(SRP!$B$20:$B$23&lt;=E3059)/(SRP!$C$20:$C$23&gt;=E3059),SRP!$D$20:$D$23)*(G3059/100)*(E3059/1000)),IF(C3059="Wine",SUM(LOOKUP(2,1/(SRP!$B$15:$B$19&lt;=E3059)/(SRP!$C$15:$C$19&gt;=E3059),SRP!$D$15:$D$19)*(G3059/100)*(E3059/1000)),IF(C3059="Ready to Drink",SUM(LOOKUP(2,1/(SRP!$B$10:$B$14&lt;=E3059)/(SRP!$C$10:$C$14&gt;=E3059),SRP!$D$10:$D$14)*(G3059/100)*(E3059/1000)),0))))),2)</f>
        <v>48.87</v>
      </c>
    </row>
    <row r="3060" spans="1:11" x14ac:dyDescent="0.35">
      <c r="A3060" s="2">
        <v>34682</v>
      </c>
      <c r="B3060" s="76" t="s">
        <v>2560</v>
      </c>
      <c r="C3060" s="76" t="s">
        <v>287</v>
      </c>
      <c r="D3060" s="76" t="s">
        <v>5292</v>
      </c>
      <c r="E3060" s="76">
        <v>473</v>
      </c>
      <c r="F3060" s="76">
        <v>24</v>
      </c>
      <c r="G3060" s="77">
        <v>5.2</v>
      </c>
      <c r="H3060" s="76" t="s">
        <v>3360</v>
      </c>
      <c r="I3060" s="77">
        <v>3.85</v>
      </c>
      <c r="J3060" s="2">
        <v>1</v>
      </c>
      <c r="K3060" s="119" cm="1">
        <f t="array" ref="K3060">ROUND(IF(C3060="Beer",SUM(LOOKUP(2,1/(SRP!$B$7:$B$9&lt;=E3060)/(SRP!$C$7:$C$9&gt;=E3060),SRP!$D$7:$D$9)*(G3060/100)*(E3060/1000)),IF(C3060="Spirits",SUM(LOOKUP(2,1/(SRP!$B$2:$B$6&lt;=E3060)/(SRP!$C$2:$C$6&gt;=E3060),SRP!$D$2:$D$6)*(G3060/100)*(E3060/1000)),IF(AND(C3060="Wine",D3060="Fortified Wines"),SUM(LOOKUP(2,1/(SRP!$B$20:$B$23&lt;=E3060)/(SRP!$C$20:$C$23&gt;=E3060),SRP!$D$20:$D$23)*(G3060/100)*(E3060/1000)),IF(C3060="Wine",SUM(LOOKUP(2,1/(SRP!$B$15:$B$19&lt;=E3060)/(SRP!$C$15:$C$19&gt;=E3060),SRP!$D$15:$D$19)*(G3060/100)*(E3060/1000)),IF(C3060="Ready to Drink",SUM(LOOKUP(2,1/(SRP!$B$10:$B$14&lt;=E3060)/(SRP!$C$10:$C$14&gt;=E3060),SRP!$D$10:$D$14)*(G3060/100)*(E3060/1000)),0))))),2)</f>
        <v>1.72</v>
      </c>
    </row>
    <row r="3061" spans="1:11" x14ac:dyDescent="0.35">
      <c r="A3061" s="2">
        <v>34682</v>
      </c>
      <c r="B3061" s="76" t="s">
        <v>2560</v>
      </c>
      <c r="C3061" s="76" t="s">
        <v>287</v>
      </c>
      <c r="D3061" s="76" t="s">
        <v>5292</v>
      </c>
      <c r="E3061" s="76">
        <v>473</v>
      </c>
      <c r="F3061" s="76">
        <v>24</v>
      </c>
      <c r="G3061" s="77">
        <v>5.2</v>
      </c>
      <c r="H3061" s="76" t="s">
        <v>3360</v>
      </c>
      <c r="I3061" s="77">
        <v>3.85</v>
      </c>
      <c r="J3061" s="2">
        <v>1</v>
      </c>
      <c r="K3061" s="119" cm="1">
        <f t="array" ref="K3061">ROUND(IF(C3061="Beer",SUM(LOOKUP(2,1/(SRP!$B$7:$B$9&lt;=E3061)/(SRP!$C$7:$C$9&gt;=E3061),SRP!$D$7:$D$9)*(G3061/100)*(E3061/1000)),IF(C3061="Spirits",SUM(LOOKUP(2,1/(SRP!$B$2:$B$6&lt;=E3061)/(SRP!$C$2:$C$6&gt;=E3061),SRP!$D$2:$D$6)*(G3061/100)*(E3061/1000)),IF(AND(C3061="Wine",D3061="Fortified Wines"),SUM(LOOKUP(2,1/(SRP!$B$20:$B$23&lt;=E3061)/(SRP!$C$20:$C$23&gt;=E3061),SRP!$D$20:$D$23)*(G3061/100)*(E3061/1000)),IF(C3061="Wine",SUM(LOOKUP(2,1/(SRP!$B$15:$B$19&lt;=E3061)/(SRP!$C$15:$C$19&gt;=E3061),SRP!$D$15:$D$19)*(G3061/100)*(E3061/1000)),IF(C3061="Ready to Drink",SUM(LOOKUP(2,1/(SRP!$B$10:$B$14&lt;=E3061)/(SRP!$C$10:$C$14&gt;=E3061),SRP!$D$10:$D$14)*(G3061/100)*(E3061/1000)),0))))),2)</f>
        <v>1.72</v>
      </c>
    </row>
    <row r="3062" spans="1:11" x14ac:dyDescent="0.35">
      <c r="A3062" s="2">
        <v>34690</v>
      </c>
      <c r="B3062" s="76" t="s">
        <v>2549</v>
      </c>
      <c r="C3062" s="76" t="s">
        <v>287</v>
      </c>
      <c r="D3062" s="76" t="s">
        <v>5240</v>
      </c>
      <c r="E3062" s="76">
        <v>473</v>
      </c>
      <c r="F3062" s="76">
        <v>24</v>
      </c>
      <c r="G3062" s="77">
        <v>6</v>
      </c>
      <c r="H3062" s="76" t="s">
        <v>3391</v>
      </c>
      <c r="I3062" s="77">
        <v>4.5</v>
      </c>
      <c r="J3062" s="2">
        <v>1</v>
      </c>
      <c r="K3062" s="119" cm="1">
        <f t="array" ref="K3062">ROUND(IF(C3062="Beer",SUM(LOOKUP(2,1/(SRP!$B$7:$B$9&lt;=E3062)/(SRP!$C$7:$C$9&gt;=E3062),SRP!$D$7:$D$9)*(G3062/100)*(E3062/1000)),IF(C3062="Spirits",SUM(LOOKUP(2,1/(SRP!$B$2:$B$6&lt;=E3062)/(SRP!$C$2:$C$6&gt;=E3062),SRP!$D$2:$D$6)*(G3062/100)*(E3062/1000)),IF(AND(C3062="Wine",D3062="Fortified Wines"),SUM(LOOKUP(2,1/(SRP!$B$20:$B$23&lt;=E3062)/(SRP!$C$20:$C$23&gt;=E3062),SRP!$D$20:$D$23)*(G3062/100)*(E3062/1000)),IF(C3062="Wine",SUM(LOOKUP(2,1/(SRP!$B$15:$B$19&lt;=E3062)/(SRP!$C$15:$C$19&gt;=E3062),SRP!$D$15:$D$19)*(G3062/100)*(E3062/1000)),IF(C3062="Ready to Drink",SUM(LOOKUP(2,1/(SRP!$B$10:$B$14&lt;=E3062)/(SRP!$C$10:$C$14&gt;=E3062),SRP!$D$10:$D$14)*(G3062/100)*(E3062/1000)),0))))),2)</f>
        <v>1.98</v>
      </c>
    </row>
    <row r="3063" spans="1:11" x14ac:dyDescent="0.35">
      <c r="A3063" s="2">
        <v>34690</v>
      </c>
      <c r="B3063" s="76" t="s">
        <v>2549</v>
      </c>
      <c r="C3063" s="76" t="s">
        <v>287</v>
      </c>
      <c r="D3063" s="76" t="s">
        <v>5240</v>
      </c>
      <c r="E3063" s="76">
        <v>473</v>
      </c>
      <c r="F3063" s="76">
        <v>24</v>
      </c>
      <c r="G3063" s="77">
        <v>6</v>
      </c>
      <c r="H3063" s="76" t="s">
        <v>3391</v>
      </c>
      <c r="I3063" s="77">
        <v>4.5</v>
      </c>
      <c r="J3063" s="2">
        <v>1</v>
      </c>
      <c r="K3063" s="119" cm="1">
        <f t="array" ref="K3063">ROUND(IF(C3063="Beer",SUM(LOOKUP(2,1/(SRP!$B$7:$B$9&lt;=E3063)/(SRP!$C$7:$C$9&gt;=E3063),SRP!$D$7:$D$9)*(G3063/100)*(E3063/1000)),IF(C3063="Spirits",SUM(LOOKUP(2,1/(SRP!$B$2:$B$6&lt;=E3063)/(SRP!$C$2:$C$6&gt;=E3063),SRP!$D$2:$D$6)*(G3063/100)*(E3063/1000)),IF(AND(C3063="Wine",D3063="Fortified Wines"),SUM(LOOKUP(2,1/(SRP!$B$20:$B$23&lt;=E3063)/(SRP!$C$20:$C$23&gt;=E3063),SRP!$D$20:$D$23)*(G3063/100)*(E3063/1000)),IF(C3063="Wine",SUM(LOOKUP(2,1/(SRP!$B$15:$B$19&lt;=E3063)/(SRP!$C$15:$C$19&gt;=E3063),SRP!$D$15:$D$19)*(G3063/100)*(E3063/1000)),IF(C3063="Ready to Drink",SUM(LOOKUP(2,1/(SRP!$B$10:$B$14&lt;=E3063)/(SRP!$C$10:$C$14&gt;=E3063),SRP!$D$10:$D$14)*(G3063/100)*(E3063/1000)),0))))),2)</f>
        <v>1.98</v>
      </c>
    </row>
    <row r="3064" spans="1:11" x14ac:dyDescent="0.35">
      <c r="A3064" s="2">
        <v>34691</v>
      </c>
      <c r="B3064" s="76" t="s">
        <v>2550</v>
      </c>
      <c r="C3064" s="76" t="s">
        <v>287</v>
      </c>
      <c r="D3064" s="76" t="s">
        <v>5240</v>
      </c>
      <c r="E3064" s="76">
        <v>473</v>
      </c>
      <c r="F3064" s="76">
        <v>24</v>
      </c>
      <c r="G3064" s="77">
        <v>8</v>
      </c>
      <c r="H3064" s="76" t="s">
        <v>3391</v>
      </c>
      <c r="I3064" s="77">
        <v>4.8499999999999996</v>
      </c>
      <c r="J3064" s="2">
        <v>1</v>
      </c>
      <c r="K3064" s="119" cm="1">
        <f t="array" ref="K3064">ROUND(IF(C3064="Beer",SUM(LOOKUP(2,1/(SRP!$B$7:$B$9&lt;=E3064)/(SRP!$C$7:$C$9&gt;=E3064),SRP!$D$7:$D$9)*(G3064/100)*(E3064/1000)),IF(C3064="Spirits",SUM(LOOKUP(2,1/(SRP!$B$2:$B$6&lt;=E3064)/(SRP!$C$2:$C$6&gt;=E3064),SRP!$D$2:$D$6)*(G3064/100)*(E3064/1000)),IF(AND(C3064="Wine",D3064="Fortified Wines"),SUM(LOOKUP(2,1/(SRP!$B$20:$B$23&lt;=E3064)/(SRP!$C$20:$C$23&gt;=E3064),SRP!$D$20:$D$23)*(G3064/100)*(E3064/1000)),IF(C3064="Wine",SUM(LOOKUP(2,1/(SRP!$B$15:$B$19&lt;=E3064)/(SRP!$C$15:$C$19&gt;=E3064),SRP!$D$15:$D$19)*(G3064/100)*(E3064/1000)),IF(C3064="Ready to Drink",SUM(LOOKUP(2,1/(SRP!$B$10:$B$14&lt;=E3064)/(SRP!$C$10:$C$14&gt;=E3064),SRP!$D$10:$D$14)*(G3064/100)*(E3064/1000)),0))))),2)</f>
        <v>2.64</v>
      </c>
    </row>
    <row r="3065" spans="1:11" x14ac:dyDescent="0.35">
      <c r="A3065" s="2">
        <v>34691</v>
      </c>
      <c r="B3065" s="76" t="s">
        <v>2550</v>
      </c>
      <c r="C3065" s="76" t="s">
        <v>287</v>
      </c>
      <c r="D3065" s="76" t="s">
        <v>5240</v>
      </c>
      <c r="E3065" s="76">
        <v>473</v>
      </c>
      <c r="F3065" s="76">
        <v>24</v>
      </c>
      <c r="G3065" s="77">
        <v>8</v>
      </c>
      <c r="H3065" s="76" t="s">
        <v>3391</v>
      </c>
      <c r="I3065" s="77">
        <v>4.8499999999999996</v>
      </c>
      <c r="J3065" s="2">
        <v>1</v>
      </c>
      <c r="K3065" s="119" cm="1">
        <f t="array" ref="K3065">ROUND(IF(C3065="Beer",SUM(LOOKUP(2,1/(SRP!$B$7:$B$9&lt;=E3065)/(SRP!$C$7:$C$9&gt;=E3065),SRP!$D$7:$D$9)*(G3065/100)*(E3065/1000)),IF(C3065="Spirits",SUM(LOOKUP(2,1/(SRP!$B$2:$B$6&lt;=E3065)/(SRP!$C$2:$C$6&gt;=E3065),SRP!$D$2:$D$6)*(G3065/100)*(E3065/1000)),IF(AND(C3065="Wine",D3065="Fortified Wines"),SUM(LOOKUP(2,1/(SRP!$B$20:$B$23&lt;=E3065)/(SRP!$C$20:$C$23&gt;=E3065),SRP!$D$20:$D$23)*(G3065/100)*(E3065/1000)),IF(C3065="Wine",SUM(LOOKUP(2,1/(SRP!$B$15:$B$19&lt;=E3065)/(SRP!$C$15:$C$19&gt;=E3065),SRP!$D$15:$D$19)*(G3065/100)*(E3065/1000)),IF(C3065="Ready to Drink",SUM(LOOKUP(2,1/(SRP!$B$10:$B$14&lt;=E3065)/(SRP!$C$10:$C$14&gt;=E3065),SRP!$D$10:$D$14)*(G3065/100)*(E3065/1000)),0))))),2)</f>
        <v>2.64</v>
      </c>
    </row>
    <row r="3066" spans="1:11" x14ac:dyDescent="0.35">
      <c r="A3066" s="2">
        <v>34701</v>
      </c>
      <c r="B3066" s="76" t="s">
        <v>1942</v>
      </c>
      <c r="C3066" s="76" t="s">
        <v>285</v>
      </c>
      <c r="D3066" s="76" t="s">
        <v>6942</v>
      </c>
      <c r="E3066" s="76">
        <v>1750</v>
      </c>
      <c r="F3066" s="76">
        <v>6</v>
      </c>
      <c r="G3066" s="77">
        <v>45</v>
      </c>
      <c r="H3066" s="76" t="s">
        <v>3303</v>
      </c>
      <c r="I3066" s="77">
        <v>79.989999999999995</v>
      </c>
      <c r="J3066" s="2">
        <v>1</v>
      </c>
      <c r="K3066" s="119" cm="1">
        <f t="array" ref="K3066">ROUND(IF(C3066="Beer",SUM(LOOKUP(2,1/(SRP!$B$7:$B$9&lt;=E3066)/(SRP!$C$7:$C$9&gt;=E3066),SRP!$D$7:$D$9)*(G3066/100)*(E3066/1000)),IF(C3066="Spirits",SUM(LOOKUP(2,1/(SRP!$B$2:$B$6&lt;=E3066)/(SRP!$C$2:$C$6&gt;=E3066),SRP!$D$2:$D$6)*(G3066/100)*(E3066/1000)),IF(AND(C3066="Wine",D3066="Fortified Wines"),SUM(LOOKUP(2,1/(SRP!$B$20:$B$23&lt;=E3066)/(SRP!$C$20:$C$23&gt;=E3066),SRP!$D$20:$D$23)*(G3066/100)*(E3066/1000)),IF(C3066="Wine",SUM(LOOKUP(2,1/(SRP!$B$15:$B$19&lt;=E3066)/(SRP!$C$15:$C$19&gt;=E3066),SRP!$D$15:$D$19)*(G3066/100)*(E3066/1000)),IF(C3066="Ready to Drink",SUM(LOOKUP(2,1/(SRP!$B$10:$B$14&lt;=E3066)/(SRP!$C$10:$C$14&gt;=E3066),SRP!$D$10:$D$14)*(G3066/100)*(E3066/1000)),0))))),2)</f>
        <v>54.98</v>
      </c>
    </row>
    <row r="3067" spans="1:11" x14ac:dyDescent="0.35">
      <c r="A3067" s="2">
        <v>34709</v>
      </c>
      <c r="B3067" s="76" t="s">
        <v>1359</v>
      </c>
      <c r="C3067" s="76" t="s">
        <v>285</v>
      </c>
      <c r="D3067" s="76" t="s">
        <v>6945</v>
      </c>
      <c r="E3067" s="76">
        <v>750</v>
      </c>
      <c r="F3067" s="76">
        <v>6</v>
      </c>
      <c r="G3067" s="77">
        <v>40</v>
      </c>
      <c r="H3067" s="76" t="s">
        <v>3289</v>
      </c>
      <c r="I3067" s="77">
        <v>50.99</v>
      </c>
      <c r="J3067" s="2">
        <v>1</v>
      </c>
      <c r="K3067" s="119" cm="1">
        <f t="array" ref="K3067">ROUND(IF(C3067="Beer",SUM(LOOKUP(2,1/(SRP!$B$7:$B$9&lt;=E3067)/(SRP!$C$7:$C$9&gt;=E3067),SRP!$D$7:$D$9)*(G3067/100)*(E3067/1000)),IF(C3067="Spirits",SUM(LOOKUP(2,1/(SRP!$B$2:$B$6&lt;=E3067)/(SRP!$C$2:$C$6&gt;=E3067),SRP!$D$2:$D$6)*(G3067/100)*(E3067/1000)),IF(AND(C3067="Wine",D3067="Fortified Wines"),SUM(LOOKUP(2,1/(SRP!$B$20:$B$23&lt;=E3067)/(SRP!$C$20:$C$23&gt;=E3067),SRP!$D$20:$D$23)*(G3067/100)*(E3067/1000)),IF(C3067="Wine",SUM(LOOKUP(2,1/(SRP!$B$15:$B$19&lt;=E3067)/(SRP!$C$15:$C$19&gt;=E3067),SRP!$D$15:$D$19)*(G3067/100)*(E3067/1000)),IF(C3067="Ready to Drink",SUM(LOOKUP(2,1/(SRP!$B$10:$B$14&lt;=E3067)/(SRP!$C$10:$C$14&gt;=E3067),SRP!$D$10:$D$14)*(G3067/100)*(E3067/1000)),0))))),2)</f>
        <v>20.94</v>
      </c>
    </row>
    <row r="3068" spans="1:11" x14ac:dyDescent="0.35">
      <c r="A3068" s="2">
        <v>34710</v>
      </c>
      <c r="B3068" s="76" t="s">
        <v>2594</v>
      </c>
      <c r="C3068" s="76" t="s">
        <v>286</v>
      </c>
      <c r="D3068" s="76" t="s">
        <v>5236</v>
      </c>
      <c r="E3068" s="76">
        <v>750</v>
      </c>
      <c r="F3068" s="76">
        <v>6</v>
      </c>
      <c r="G3068" s="77">
        <v>14</v>
      </c>
      <c r="H3068" s="76" t="s">
        <v>3303</v>
      </c>
      <c r="I3068" s="77">
        <v>52.99</v>
      </c>
      <c r="J3068" s="2">
        <v>1</v>
      </c>
      <c r="K3068" s="119" cm="1">
        <f t="array" ref="K3068">ROUND(IF(C3068="Beer",SUM(LOOKUP(2,1/(SRP!$B$7:$B$9&lt;=E3068)/(SRP!$C$7:$C$9&gt;=E3068),SRP!$D$7:$D$9)*(G3068/100)*(E3068/1000)),IF(C3068="Spirits",SUM(LOOKUP(2,1/(SRP!$B$2:$B$6&lt;=E3068)/(SRP!$C$2:$C$6&gt;=E3068),SRP!$D$2:$D$6)*(G3068/100)*(E3068/1000)),IF(AND(C3068="Wine",D3068="Fortified Wines"),SUM(LOOKUP(2,1/(SRP!$B$20:$B$23&lt;=E3068)/(SRP!$C$20:$C$23&gt;=E3068),SRP!$D$20:$D$23)*(G3068/100)*(E3068/1000)),IF(C3068="Wine",SUM(LOOKUP(2,1/(SRP!$B$15:$B$19&lt;=E3068)/(SRP!$C$15:$C$19&gt;=E3068),SRP!$D$15:$D$19)*(G3068/100)*(E3068/1000)),IF(C3068="Ready to Drink",SUM(LOOKUP(2,1/(SRP!$B$10:$B$14&lt;=E3068)/(SRP!$C$10:$C$14&gt;=E3068),SRP!$D$10:$D$14)*(G3068/100)*(E3068/1000)),0))))),2)</f>
        <v>7.33</v>
      </c>
    </row>
    <row r="3069" spans="1:11" x14ac:dyDescent="0.35">
      <c r="A3069" s="2">
        <v>34711</v>
      </c>
      <c r="B3069" s="76" t="s">
        <v>2595</v>
      </c>
      <c r="C3069" s="76" t="s">
        <v>286</v>
      </c>
      <c r="D3069" s="76" t="s">
        <v>5234</v>
      </c>
      <c r="E3069" s="76">
        <v>750</v>
      </c>
      <c r="F3069" s="76">
        <v>12</v>
      </c>
      <c r="G3069" s="77">
        <v>13.5</v>
      </c>
      <c r="H3069" s="76" t="s">
        <v>3303</v>
      </c>
      <c r="I3069" s="77">
        <v>28.99</v>
      </c>
      <c r="J3069" s="2">
        <v>1</v>
      </c>
      <c r="K3069" s="119" cm="1">
        <f t="array" ref="K3069">ROUND(IF(C3069="Beer",SUM(LOOKUP(2,1/(SRP!$B$7:$B$9&lt;=E3069)/(SRP!$C$7:$C$9&gt;=E3069),SRP!$D$7:$D$9)*(G3069/100)*(E3069/1000)),IF(C3069="Spirits",SUM(LOOKUP(2,1/(SRP!$B$2:$B$6&lt;=E3069)/(SRP!$C$2:$C$6&gt;=E3069),SRP!$D$2:$D$6)*(G3069/100)*(E3069/1000)),IF(AND(C3069="Wine",D3069="Fortified Wines"),SUM(LOOKUP(2,1/(SRP!$B$20:$B$23&lt;=E3069)/(SRP!$C$20:$C$23&gt;=E3069),SRP!$D$20:$D$23)*(G3069/100)*(E3069/1000)),IF(C3069="Wine",SUM(LOOKUP(2,1/(SRP!$B$15:$B$19&lt;=E3069)/(SRP!$C$15:$C$19&gt;=E3069),SRP!$D$15:$D$19)*(G3069/100)*(E3069/1000)),IF(C3069="Ready to Drink",SUM(LOOKUP(2,1/(SRP!$B$10:$B$14&lt;=E3069)/(SRP!$C$10:$C$14&gt;=E3069),SRP!$D$10:$D$14)*(G3069/100)*(E3069/1000)),0))))),2)</f>
        <v>7.07</v>
      </c>
    </row>
    <row r="3070" spans="1:11" x14ac:dyDescent="0.35">
      <c r="A3070" s="2">
        <v>34717</v>
      </c>
      <c r="B3070" s="76" t="s">
        <v>2596</v>
      </c>
      <c r="C3070" s="76" t="s">
        <v>286</v>
      </c>
      <c r="D3070" s="76" t="s">
        <v>5248</v>
      </c>
      <c r="E3070" s="76">
        <v>750</v>
      </c>
      <c r="F3070" s="76">
        <v>12</v>
      </c>
      <c r="G3070" s="77">
        <v>12.5</v>
      </c>
      <c r="H3070" s="76" t="s">
        <v>3284</v>
      </c>
      <c r="I3070" s="77">
        <v>13.99</v>
      </c>
      <c r="J3070" s="2">
        <v>1</v>
      </c>
      <c r="K3070" s="119" cm="1">
        <f t="array" ref="K3070">ROUND(IF(C3070="Beer",SUM(LOOKUP(2,1/(SRP!$B$7:$B$9&lt;=E3070)/(SRP!$C$7:$C$9&gt;=E3070),SRP!$D$7:$D$9)*(G3070/100)*(E3070/1000)),IF(C3070="Spirits",SUM(LOOKUP(2,1/(SRP!$B$2:$B$6&lt;=E3070)/(SRP!$C$2:$C$6&gt;=E3070),SRP!$D$2:$D$6)*(G3070/100)*(E3070/1000)),IF(AND(C3070="Wine",D3070="Fortified Wines"),SUM(LOOKUP(2,1/(SRP!$B$20:$B$23&lt;=E3070)/(SRP!$C$20:$C$23&gt;=E3070),SRP!$D$20:$D$23)*(G3070/100)*(E3070/1000)),IF(C3070="Wine",SUM(LOOKUP(2,1/(SRP!$B$15:$B$19&lt;=E3070)/(SRP!$C$15:$C$19&gt;=E3070),SRP!$D$15:$D$19)*(G3070/100)*(E3070/1000)),IF(C3070="Ready to Drink",SUM(LOOKUP(2,1/(SRP!$B$10:$B$14&lt;=E3070)/(SRP!$C$10:$C$14&gt;=E3070),SRP!$D$10:$D$14)*(G3070/100)*(E3070/1000)),0))))),2)</f>
        <v>6.54</v>
      </c>
    </row>
    <row r="3071" spans="1:11" x14ac:dyDescent="0.35">
      <c r="A3071" s="2">
        <v>34718</v>
      </c>
      <c r="B3071" s="76" t="s">
        <v>4043</v>
      </c>
      <c r="C3071" s="76" t="s">
        <v>286</v>
      </c>
      <c r="D3071" s="76" t="s">
        <v>5246</v>
      </c>
      <c r="E3071" s="76">
        <v>750</v>
      </c>
      <c r="F3071" s="76">
        <v>12</v>
      </c>
      <c r="G3071" s="77">
        <v>13.3</v>
      </c>
      <c r="H3071" s="76" t="s">
        <v>3291</v>
      </c>
      <c r="I3071" s="77">
        <v>15.11</v>
      </c>
      <c r="J3071" s="2">
        <v>1</v>
      </c>
      <c r="K3071" s="119" cm="1">
        <f t="array" ref="K3071">ROUND(IF(C3071="Beer",SUM(LOOKUP(2,1/(SRP!$B$7:$B$9&lt;=E3071)/(SRP!$C$7:$C$9&gt;=E3071),SRP!$D$7:$D$9)*(G3071/100)*(E3071/1000)),IF(C3071="Spirits",SUM(LOOKUP(2,1/(SRP!$B$2:$B$6&lt;=E3071)/(SRP!$C$2:$C$6&gt;=E3071),SRP!$D$2:$D$6)*(G3071/100)*(E3071/1000)),IF(AND(C3071="Wine",D3071="Fortified Wines"),SUM(LOOKUP(2,1/(SRP!$B$20:$B$23&lt;=E3071)/(SRP!$C$20:$C$23&gt;=E3071),SRP!$D$20:$D$23)*(G3071/100)*(E3071/1000)),IF(C3071="Wine",SUM(LOOKUP(2,1/(SRP!$B$15:$B$19&lt;=E3071)/(SRP!$C$15:$C$19&gt;=E3071),SRP!$D$15:$D$19)*(G3071/100)*(E3071/1000)),IF(C3071="Ready to Drink",SUM(LOOKUP(2,1/(SRP!$B$10:$B$14&lt;=E3071)/(SRP!$C$10:$C$14&gt;=E3071),SRP!$D$10:$D$14)*(G3071/100)*(E3071/1000)),0))))),2)</f>
        <v>6.96</v>
      </c>
    </row>
    <row r="3072" spans="1:11" x14ac:dyDescent="0.35">
      <c r="A3072" s="2">
        <v>34721</v>
      </c>
      <c r="B3072" s="76" t="s">
        <v>931</v>
      </c>
      <c r="C3072" s="76" t="s">
        <v>286</v>
      </c>
      <c r="D3072" s="76" t="s">
        <v>5236</v>
      </c>
      <c r="E3072" s="76">
        <v>750</v>
      </c>
      <c r="F3072" s="76">
        <v>6</v>
      </c>
      <c r="G3072" s="77">
        <v>12.5</v>
      </c>
      <c r="H3072" s="76" t="s">
        <v>3300</v>
      </c>
      <c r="I3072" s="77">
        <v>13.99</v>
      </c>
      <c r="J3072" s="2">
        <v>1</v>
      </c>
      <c r="K3072" s="119" cm="1">
        <f t="array" ref="K3072">ROUND(IF(C3072="Beer",SUM(LOOKUP(2,1/(SRP!$B$7:$B$9&lt;=E3072)/(SRP!$C$7:$C$9&gt;=E3072),SRP!$D$7:$D$9)*(G3072/100)*(E3072/1000)),IF(C3072="Spirits",SUM(LOOKUP(2,1/(SRP!$B$2:$B$6&lt;=E3072)/(SRP!$C$2:$C$6&gt;=E3072),SRP!$D$2:$D$6)*(G3072/100)*(E3072/1000)),IF(AND(C3072="Wine",D3072="Fortified Wines"),SUM(LOOKUP(2,1/(SRP!$B$20:$B$23&lt;=E3072)/(SRP!$C$20:$C$23&gt;=E3072),SRP!$D$20:$D$23)*(G3072/100)*(E3072/1000)),IF(C3072="Wine",SUM(LOOKUP(2,1/(SRP!$B$15:$B$19&lt;=E3072)/(SRP!$C$15:$C$19&gt;=E3072),SRP!$D$15:$D$19)*(G3072/100)*(E3072/1000)),IF(C3072="Ready to Drink",SUM(LOOKUP(2,1/(SRP!$B$10:$B$14&lt;=E3072)/(SRP!$C$10:$C$14&gt;=E3072),SRP!$D$10:$D$14)*(G3072/100)*(E3072/1000)),0))))),2)</f>
        <v>6.54</v>
      </c>
    </row>
    <row r="3073" spans="1:11" x14ac:dyDescent="0.35">
      <c r="A3073" s="2">
        <v>34722</v>
      </c>
      <c r="B3073" s="76" t="s">
        <v>402</v>
      </c>
      <c r="C3073" s="76" t="s">
        <v>287</v>
      </c>
      <c r="D3073" s="76" t="s">
        <v>5230</v>
      </c>
      <c r="E3073" s="76">
        <v>330</v>
      </c>
      <c r="F3073" s="76">
        <v>24</v>
      </c>
      <c r="G3073" s="77">
        <v>4.7</v>
      </c>
      <c r="H3073" s="76" t="s">
        <v>3282</v>
      </c>
      <c r="I3073" s="77">
        <v>2.66</v>
      </c>
      <c r="J3073" s="2">
        <v>1</v>
      </c>
      <c r="K3073" s="119" cm="1">
        <f t="array" ref="K3073">ROUND(IF(C3073="Beer",SUM(LOOKUP(2,1/(SRP!$B$7:$B$9&lt;=E3073)/(SRP!$C$7:$C$9&gt;=E3073),SRP!$D$7:$D$9)*(G3073/100)*(E3073/1000)),IF(C3073="Spirits",SUM(LOOKUP(2,1/(SRP!$B$2:$B$6&lt;=E3073)/(SRP!$C$2:$C$6&gt;=E3073),SRP!$D$2:$D$6)*(G3073/100)*(E3073/1000)),IF(AND(C3073="Wine",D3073="Fortified Wines"),SUM(LOOKUP(2,1/(SRP!$B$20:$B$23&lt;=E3073)/(SRP!$C$20:$C$23&gt;=E3073),SRP!$D$20:$D$23)*(G3073/100)*(E3073/1000)),IF(C3073="Wine",SUM(LOOKUP(2,1/(SRP!$B$15:$B$19&lt;=E3073)/(SRP!$C$15:$C$19&gt;=E3073),SRP!$D$15:$D$19)*(G3073/100)*(E3073/1000)),IF(C3073="Ready to Drink",SUM(LOOKUP(2,1/(SRP!$B$10:$B$14&lt;=E3073)/(SRP!$C$10:$C$14&gt;=E3073),SRP!$D$10:$D$14)*(G3073/100)*(E3073/1000)),0))))),2)</f>
        <v>1.08</v>
      </c>
    </row>
    <row r="3074" spans="1:11" x14ac:dyDescent="0.35">
      <c r="A3074" s="2">
        <v>34723</v>
      </c>
      <c r="B3074" s="76" t="s">
        <v>1419</v>
      </c>
      <c r="C3074" s="76" t="s">
        <v>287</v>
      </c>
      <c r="D3074" s="76" t="s">
        <v>5240</v>
      </c>
      <c r="E3074" s="76">
        <v>284</v>
      </c>
      <c r="F3074" s="76">
        <v>24</v>
      </c>
      <c r="G3074" s="77">
        <v>7.3</v>
      </c>
      <c r="H3074" s="76" t="s">
        <v>3282</v>
      </c>
      <c r="I3074" s="77">
        <v>2.75</v>
      </c>
      <c r="J3074" s="2">
        <v>1</v>
      </c>
      <c r="K3074" s="119" cm="1">
        <f t="array" ref="K3074">ROUND(IF(C3074="Beer",SUM(LOOKUP(2,1/(SRP!$B$7:$B$9&lt;=E3074)/(SRP!$C$7:$C$9&gt;=E3074),SRP!$D$7:$D$9)*(G3074/100)*(E3074/1000)),IF(C3074="Spirits",SUM(LOOKUP(2,1/(SRP!$B$2:$B$6&lt;=E3074)/(SRP!$C$2:$C$6&gt;=E3074),SRP!$D$2:$D$6)*(G3074/100)*(E3074/1000)),IF(AND(C3074="Wine",D3074="Fortified Wines"),SUM(LOOKUP(2,1/(SRP!$B$20:$B$23&lt;=E3074)/(SRP!$C$20:$C$23&gt;=E3074),SRP!$D$20:$D$23)*(G3074/100)*(E3074/1000)),IF(C3074="Wine",SUM(LOOKUP(2,1/(SRP!$B$15:$B$19&lt;=E3074)/(SRP!$C$15:$C$19&gt;=E3074),SRP!$D$15:$D$19)*(G3074/100)*(E3074/1000)),IF(C3074="Ready to Drink",SUM(LOOKUP(2,1/(SRP!$B$10:$B$14&lt;=E3074)/(SRP!$C$10:$C$14&gt;=E3074),SRP!$D$10:$D$14)*(G3074/100)*(E3074/1000)),0))))),2)</f>
        <v>1.45</v>
      </c>
    </row>
    <row r="3075" spans="1:11" x14ac:dyDescent="0.35">
      <c r="A3075" s="2">
        <v>34724</v>
      </c>
      <c r="B3075" s="76" t="s">
        <v>2575</v>
      </c>
      <c r="C3075" s="76" t="s">
        <v>287</v>
      </c>
      <c r="D3075" s="76" t="s">
        <v>5240</v>
      </c>
      <c r="E3075" s="76">
        <v>5676</v>
      </c>
      <c r="F3075" s="76">
        <v>1</v>
      </c>
      <c r="G3075" s="77">
        <v>6.5</v>
      </c>
      <c r="H3075" s="76" t="s">
        <v>3380</v>
      </c>
      <c r="I3075" s="77">
        <v>36.799999999999997</v>
      </c>
      <c r="J3075" s="2">
        <v>12</v>
      </c>
      <c r="K3075" s="119" cm="1">
        <f t="array" ref="K3075">ROUND(IF(C3075="Beer",SUM(LOOKUP(2,1/(SRP!$B$7:$B$9&lt;=E3075)/(SRP!$C$7:$C$9&gt;=E3075),SRP!$D$7:$D$9)*(G3075/100)*(E3075/1000)),IF(C3075="Spirits",SUM(LOOKUP(2,1/(SRP!$B$2:$B$6&lt;=E3075)/(SRP!$C$2:$C$6&gt;=E3075),SRP!$D$2:$D$6)*(G3075/100)*(E3075/1000)),IF(AND(C3075="Wine",D3075="Fortified Wines"),SUM(LOOKUP(2,1/(SRP!$B$20:$B$23&lt;=E3075)/(SRP!$C$20:$C$23&gt;=E3075),SRP!$D$20:$D$23)*(G3075/100)*(E3075/1000)),IF(C3075="Wine",SUM(LOOKUP(2,1/(SRP!$B$15:$B$19&lt;=E3075)/(SRP!$C$15:$C$19&gt;=E3075),SRP!$D$15:$D$19)*(G3075/100)*(E3075/1000)),IF(C3075="Ready to Drink",SUM(LOOKUP(2,1/(SRP!$B$10:$B$14&lt;=E3075)/(SRP!$C$10:$C$14&gt;=E3075),SRP!$D$10:$D$14)*(G3075/100)*(E3075/1000)),0))))),2)</f>
        <v>25.76</v>
      </c>
    </row>
    <row r="3076" spans="1:11" x14ac:dyDescent="0.35">
      <c r="A3076" s="2">
        <v>34724</v>
      </c>
      <c r="B3076" s="76" t="s">
        <v>2575</v>
      </c>
      <c r="C3076" s="76" t="s">
        <v>287</v>
      </c>
      <c r="D3076" s="76" t="s">
        <v>5240</v>
      </c>
      <c r="E3076" s="76">
        <v>5676</v>
      </c>
      <c r="F3076" s="76">
        <v>1</v>
      </c>
      <c r="G3076" s="77">
        <v>6.5</v>
      </c>
      <c r="H3076" s="76" t="s">
        <v>3380</v>
      </c>
      <c r="I3076" s="77">
        <v>36.799999999999997</v>
      </c>
      <c r="J3076" s="2">
        <v>12</v>
      </c>
      <c r="K3076" s="119" cm="1">
        <f t="array" ref="K3076">ROUND(IF(C3076="Beer",SUM(LOOKUP(2,1/(SRP!$B$7:$B$9&lt;=E3076)/(SRP!$C$7:$C$9&gt;=E3076),SRP!$D$7:$D$9)*(G3076/100)*(E3076/1000)),IF(C3076="Spirits",SUM(LOOKUP(2,1/(SRP!$B$2:$B$6&lt;=E3076)/(SRP!$C$2:$C$6&gt;=E3076),SRP!$D$2:$D$6)*(G3076/100)*(E3076/1000)),IF(AND(C3076="Wine",D3076="Fortified Wines"),SUM(LOOKUP(2,1/(SRP!$B$20:$B$23&lt;=E3076)/(SRP!$C$20:$C$23&gt;=E3076),SRP!$D$20:$D$23)*(G3076/100)*(E3076/1000)),IF(C3076="Wine",SUM(LOOKUP(2,1/(SRP!$B$15:$B$19&lt;=E3076)/(SRP!$C$15:$C$19&gt;=E3076),SRP!$D$15:$D$19)*(G3076/100)*(E3076/1000)),IF(C3076="Ready to Drink",SUM(LOOKUP(2,1/(SRP!$B$10:$B$14&lt;=E3076)/(SRP!$C$10:$C$14&gt;=E3076),SRP!$D$10:$D$14)*(G3076/100)*(E3076/1000)),0))))),2)</f>
        <v>25.76</v>
      </c>
    </row>
    <row r="3077" spans="1:11" x14ac:dyDescent="0.35">
      <c r="A3077" s="2">
        <v>34726</v>
      </c>
      <c r="B3077" s="76" t="s">
        <v>2537</v>
      </c>
      <c r="C3077" s="76" t="s">
        <v>287</v>
      </c>
      <c r="D3077" s="76" t="s">
        <v>5230</v>
      </c>
      <c r="E3077" s="76">
        <v>4260</v>
      </c>
      <c r="F3077" s="76">
        <v>1</v>
      </c>
      <c r="G3077" s="77">
        <v>4.5</v>
      </c>
      <c r="H3077" s="76" t="s">
        <v>3324</v>
      </c>
      <c r="I3077" s="77">
        <v>30.99</v>
      </c>
      <c r="J3077" s="2">
        <v>12</v>
      </c>
      <c r="K3077" s="119" cm="1">
        <f t="array" ref="K3077">ROUND(IF(C3077="Beer",SUM(LOOKUP(2,1/(SRP!$B$7:$B$9&lt;=E3077)/(SRP!$C$7:$C$9&gt;=E3077),SRP!$D$7:$D$9)*(G3077/100)*(E3077/1000)),IF(C3077="Spirits",SUM(LOOKUP(2,1/(SRP!$B$2:$B$6&lt;=E3077)/(SRP!$C$2:$C$6&gt;=E3077),SRP!$D$2:$D$6)*(G3077/100)*(E3077/1000)),IF(AND(C3077="Wine",D3077="Fortified Wines"),SUM(LOOKUP(2,1/(SRP!$B$20:$B$23&lt;=E3077)/(SRP!$C$20:$C$23&gt;=E3077),SRP!$D$20:$D$23)*(G3077/100)*(E3077/1000)),IF(C3077="Wine",SUM(LOOKUP(2,1/(SRP!$B$15:$B$19&lt;=E3077)/(SRP!$C$15:$C$19&gt;=E3077),SRP!$D$15:$D$19)*(G3077/100)*(E3077/1000)),IF(C3077="Ready to Drink",SUM(LOOKUP(2,1/(SRP!$B$10:$B$14&lt;=E3077)/(SRP!$C$10:$C$14&gt;=E3077),SRP!$D$10:$D$14)*(G3077/100)*(E3077/1000)),0))))),2)</f>
        <v>13.38</v>
      </c>
    </row>
    <row r="3078" spans="1:11" x14ac:dyDescent="0.35">
      <c r="A3078" s="2">
        <v>34726</v>
      </c>
      <c r="B3078" s="76" t="s">
        <v>2537</v>
      </c>
      <c r="C3078" s="76" t="s">
        <v>287</v>
      </c>
      <c r="D3078" s="76" t="s">
        <v>5230</v>
      </c>
      <c r="E3078" s="76">
        <v>4260</v>
      </c>
      <c r="F3078" s="76">
        <v>1</v>
      </c>
      <c r="G3078" s="77">
        <v>4.5</v>
      </c>
      <c r="H3078" s="76" t="s">
        <v>3324</v>
      </c>
      <c r="I3078" s="77">
        <v>30.99</v>
      </c>
      <c r="J3078" s="2">
        <v>12</v>
      </c>
      <c r="K3078" s="119" cm="1">
        <f t="array" ref="K3078">ROUND(IF(C3078="Beer",SUM(LOOKUP(2,1/(SRP!$B$7:$B$9&lt;=E3078)/(SRP!$C$7:$C$9&gt;=E3078),SRP!$D$7:$D$9)*(G3078/100)*(E3078/1000)),IF(C3078="Spirits",SUM(LOOKUP(2,1/(SRP!$B$2:$B$6&lt;=E3078)/(SRP!$C$2:$C$6&gt;=E3078),SRP!$D$2:$D$6)*(G3078/100)*(E3078/1000)),IF(AND(C3078="Wine",D3078="Fortified Wines"),SUM(LOOKUP(2,1/(SRP!$B$20:$B$23&lt;=E3078)/(SRP!$C$20:$C$23&gt;=E3078),SRP!$D$20:$D$23)*(G3078/100)*(E3078/1000)),IF(C3078="Wine",SUM(LOOKUP(2,1/(SRP!$B$15:$B$19&lt;=E3078)/(SRP!$C$15:$C$19&gt;=E3078),SRP!$D$15:$D$19)*(G3078/100)*(E3078/1000)),IF(C3078="Ready to Drink",SUM(LOOKUP(2,1/(SRP!$B$10:$B$14&lt;=E3078)/(SRP!$C$10:$C$14&gt;=E3078),SRP!$D$10:$D$14)*(G3078/100)*(E3078/1000)),0))))),2)</f>
        <v>13.38</v>
      </c>
    </row>
    <row r="3079" spans="1:11" x14ac:dyDescent="0.35">
      <c r="A3079" s="2">
        <v>34730</v>
      </c>
      <c r="B3079" s="76" t="s">
        <v>2555</v>
      </c>
      <c r="C3079" s="76" t="s">
        <v>287</v>
      </c>
      <c r="D3079" s="76" t="s">
        <v>5240</v>
      </c>
      <c r="E3079" s="76">
        <v>473</v>
      </c>
      <c r="F3079" s="76">
        <v>24</v>
      </c>
      <c r="G3079" s="77">
        <v>7.5</v>
      </c>
      <c r="H3079" s="76" t="s">
        <v>3349</v>
      </c>
      <c r="I3079" s="77">
        <v>6.43</v>
      </c>
      <c r="J3079" s="2">
        <v>1</v>
      </c>
      <c r="K3079" s="119" cm="1">
        <f t="array" ref="K3079">ROUND(IF(C3079="Beer",SUM(LOOKUP(2,1/(SRP!$B$7:$B$9&lt;=E3079)/(SRP!$C$7:$C$9&gt;=E3079),SRP!$D$7:$D$9)*(G3079/100)*(E3079/1000)),IF(C3079="Spirits",SUM(LOOKUP(2,1/(SRP!$B$2:$B$6&lt;=E3079)/(SRP!$C$2:$C$6&gt;=E3079),SRP!$D$2:$D$6)*(G3079/100)*(E3079/1000)),IF(AND(C3079="Wine",D3079="Fortified Wines"),SUM(LOOKUP(2,1/(SRP!$B$20:$B$23&lt;=E3079)/(SRP!$C$20:$C$23&gt;=E3079),SRP!$D$20:$D$23)*(G3079/100)*(E3079/1000)),IF(C3079="Wine",SUM(LOOKUP(2,1/(SRP!$B$15:$B$19&lt;=E3079)/(SRP!$C$15:$C$19&gt;=E3079),SRP!$D$15:$D$19)*(G3079/100)*(E3079/1000)),IF(C3079="Ready to Drink",SUM(LOOKUP(2,1/(SRP!$B$10:$B$14&lt;=E3079)/(SRP!$C$10:$C$14&gt;=E3079),SRP!$D$10:$D$14)*(G3079/100)*(E3079/1000)),0))))),2)</f>
        <v>2.48</v>
      </c>
    </row>
    <row r="3080" spans="1:11" x14ac:dyDescent="0.35">
      <c r="A3080" s="2">
        <v>34730</v>
      </c>
      <c r="B3080" s="76" t="s">
        <v>2555</v>
      </c>
      <c r="C3080" s="76" t="s">
        <v>287</v>
      </c>
      <c r="D3080" s="76" t="s">
        <v>5240</v>
      </c>
      <c r="E3080" s="76">
        <v>473</v>
      </c>
      <c r="F3080" s="76">
        <v>24</v>
      </c>
      <c r="G3080" s="77">
        <v>7.5</v>
      </c>
      <c r="H3080" s="76" t="s">
        <v>3349</v>
      </c>
      <c r="I3080" s="77">
        <v>6.43</v>
      </c>
      <c r="J3080" s="2">
        <v>1</v>
      </c>
      <c r="K3080" s="119" cm="1">
        <f t="array" ref="K3080">ROUND(IF(C3080="Beer",SUM(LOOKUP(2,1/(SRP!$B$7:$B$9&lt;=E3080)/(SRP!$C$7:$C$9&gt;=E3080),SRP!$D$7:$D$9)*(G3080/100)*(E3080/1000)),IF(C3080="Spirits",SUM(LOOKUP(2,1/(SRP!$B$2:$B$6&lt;=E3080)/(SRP!$C$2:$C$6&gt;=E3080),SRP!$D$2:$D$6)*(G3080/100)*(E3080/1000)),IF(AND(C3080="Wine",D3080="Fortified Wines"),SUM(LOOKUP(2,1/(SRP!$B$20:$B$23&lt;=E3080)/(SRP!$C$20:$C$23&gt;=E3080),SRP!$D$20:$D$23)*(G3080/100)*(E3080/1000)),IF(C3080="Wine",SUM(LOOKUP(2,1/(SRP!$B$15:$B$19&lt;=E3080)/(SRP!$C$15:$C$19&gt;=E3080),SRP!$D$15:$D$19)*(G3080/100)*(E3080/1000)),IF(C3080="Ready to Drink",SUM(LOOKUP(2,1/(SRP!$B$10:$B$14&lt;=E3080)/(SRP!$C$10:$C$14&gt;=E3080),SRP!$D$10:$D$14)*(G3080/100)*(E3080/1000)),0))))),2)</f>
        <v>2.48</v>
      </c>
    </row>
    <row r="3081" spans="1:11" x14ac:dyDescent="0.35">
      <c r="A3081" s="2">
        <v>34738</v>
      </c>
      <c r="B3081" s="76" t="s">
        <v>2232</v>
      </c>
      <c r="C3081" s="76" t="s">
        <v>285</v>
      </c>
      <c r="D3081" s="76" t="s">
        <v>5243</v>
      </c>
      <c r="E3081" s="76">
        <v>750</v>
      </c>
      <c r="F3081" s="76">
        <v>12</v>
      </c>
      <c r="G3081" s="77">
        <v>43</v>
      </c>
      <c r="H3081" s="76" t="s">
        <v>6699</v>
      </c>
      <c r="I3081" s="77">
        <v>44.95</v>
      </c>
      <c r="J3081" s="2">
        <v>1</v>
      </c>
      <c r="K3081" s="119" cm="1">
        <f t="array" ref="K3081">ROUND(IF(C3081="Beer",SUM(LOOKUP(2,1/(SRP!$B$7:$B$9&lt;=E3081)/(SRP!$C$7:$C$9&gt;=E3081),SRP!$D$7:$D$9)*(G3081/100)*(E3081/1000)),IF(C3081="Spirits",SUM(LOOKUP(2,1/(SRP!$B$2:$B$6&lt;=E3081)/(SRP!$C$2:$C$6&gt;=E3081),SRP!$D$2:$D$6)*(G3081/100)*(E3081/1000)),IF(AND(C3081="Wine",D3081="Fortified Wines"),SUM(LOOKUP(2,1/(SRP!$B$20:$B$23&lt;=E3081)/(SRP!$C$20:$C$23&gt;=E3081),SRP!$D$20:$D$23)*(G3081/100)*(E3081/1000)),IF(C3081="Wine",SUM(LOOKUP(2,1/(SRP!$B$15:$B$19&lt;=E3081)/(SRP!$C$15:$C$19&gt;=E3081),SRP!$D$15:$D$19)*(G3081/100)*(E3081/1000)),IF(C3081="Ready to Drink",SUM(LOOKUP(2,1/(SRP!$B$10:$B$14&lt;=E3081)/(SRP!$C$10:$C$14&gt;=E3081),SRP!$D$10:$D$14)*(G3081/100)*(E3081/1000)),0))))),2)</f>
        <v>22.51</v>
      </c>
    </row>
    <row r="3082" spans="1:11" x14ac:dyDescent="0.35">
      <c r="A3082" s="2">
        <v>34742</v>
      </c>
      <c r="B3082" s="76" t="s">
        <v>2574</v>
      </c>
      <c r="C3082" s="76" t="s">
        <v>287</v>
      </c>
      <c r="D3082" s="76" t="s">
        <v>5266</v>
      </c>
      <c r="E3082" s="76">
        <v>5325</v>
      </c>
      <c r="F3082" s="76">
        <v>2</v>
      </c>
      <c r="G3082" s="77">
        <v>5</v>
      </c>
      <c r="H3082" s="76" t="s">
        <v>3301</v>
      </c>
      <c r="I3082" s="77">
        <v>28.99</v>
      </c>
      <c r="J3082" s="2">
        <v>15</v>
      </c>
      <c r="K3082" s="119" cm="1">
        <f t="array" ref="K3082">ROUND(IF(C3082="Beer",SUM(LOOKUP(2,1/(SRP!$B$7:$B$9&lt;=E3082)/(SRP!$C$7:$C$9&gt;=E3082),SRP!$D$7:$D$9)*(G3082/100)*(E3082/1000)),IF(C3082="Spirits",SUM(LOOKUP(2,1/(SRP!$B$2:$B$6&lt;=E3082)/(SRP!$C$2:$C$6&gt;=E3082),SRP!$D$2:$D$6)*(G3082/100)*(E3082/1000)),IF(AND(C3082="Wine",D3082="Fortified Wines"),SUM(LOOKUP(2,1/(SRP!$B$20:$B$23&lt;=E3082)/(SRP!$C$20:$C$23&gt;=E3082),SRP!$D$20:$D$23)*(G3082/100)*(E3082/1000)),IF(C3082="Wine",SUM(LOOKUP(2,1/(SRP!$B$15:$B$19&lt;=E3082)/(SRP!$C$15:$C$19&gt;=E3082),SRP!$D$15:$D$19)*(G3082/100)*(E3082/1000)),IF(C3082="Ready to Drink",SUM(LOOKUP(2,1/(SRP!$B$10:$B$14&lt;=E3082)/(SRP!$C$10:$C$14&gt;=E3082),SRP!$D$10:$D$14)*(G3082/100)*(E3082/1000)),0))))),2)</f>
        <v>18.59</v>
      </c>
    </row>
    <row r="3083" spans="1:11" x14ac:dyDescent="0.35">
      <c r="A3083" s="2">
        <v>34742</v>
      </c>
      <c r="B3083" s="76" t="s">
        <v>2574</v>
      </c>
      <c r="C3083" s="76" t="s">
        <v>287</v>
      </c>
      <c r="D3083" s="76" t="s">
        <v>5266</v>
      </c>
      <c r="E3083" s="76">
        <v>5325</v>
      </c>
      <c r="F3083" s="76">
        <v>2</v>
      </c>
      <c r="G3083" s="77">
        <v>5</v>
      </c>
      <c r="H3083" s="76" t="s">
        <v>3301</v>
      </c>
      <c r="I3083" s="77">
        <v>28.99</v>
      </c>
      <c r="J3083" s="2">
        <v>15</v>
      </c>
      <c r="K3083" s="119" cm="1">
        <f t="array" ref="K3083">ROUND(IF(C3083="Beer",SUM(LOOKUP(2,1/(SRP!$B$7:$B$9&lt;=E3083)/(SRP!$C$7:$C$9&gt;=E3083),SRP!$D$7:$D$9)*(G3083/100)*(E3083/1000)),IF(C3083="Spirits",SUM(LOOKUP(2,1/(SRP!$B$2:$B$6&lt;=E3083)/(SRP!$C$2:$C$6&gt;=E3083),SRP!$D$2:$D$6)*(G3083/100)*(E3083/1000)),IF(AND(C3083="Wine",D3083="Fortified Wines"),SUM(LOOKUP(2,1/(SRP!$B$20:$B$23&lt;=E3083)/(SRP!$C$20:$C$23&gt;=E3083),SRP!$D$20:$D$23)*(G3083/100)*(E3083/1000)),IF(C3083="Wine",SUM(LOOKUP(2,1/(SRP!$B$15:$B$19&lt;=E3083)/(SRP!$C$15:$C$19&gt;=E3083),SRP!$D$15:$D$19)*(G3083/100)*(E3083/1000)),IF(C3083="Ready to Drink",SUM(LOOKUP(2,1/(SRP!$B$10:$B$14&lt;=E3083)/(SRP!$C$10:$C$14&gt;=E3083),SRP!$D$10:$D$14)*(G3083/100)*(E3083/1000)),0))))),2)</f>
        <v>18.59</v>
      </c>
    </row>
    <row r="3084" spans="1:11" x14ac:dyDescent="0.35">
      <c r="A3084" s="2">
        <v>34743</v>
      </c>
      <c r="B3084" s="76" t="s">
        <v>2556</v>
      </c>
      <c r="C3084" s="76" t="s">
        <v>287</v>
      </c>
      <c r="D3084" s="76" t="s">
        <v>5240</v>
      </c>
      <c r="E3084" s="76">
        <v>473</v>
      </c>
      <c r="F3084" s="76">
        <v>24</v>
      </c>
      <c r="G3084" s="77">
        <v>5.8</v>
      </c>
      <c r="H3084" s="76" t="s">
        <v>3405</v>
      </c>
      <c r="I3084" s="77">
        <v>4.1900000000000004</v>
      </c>
      <c r="J3084" s="2">
        <v>1</v>
      </c>
      <c r="K3084" s="119" cm="1">
        <f t="array" ref="K3084">ROUND(IF(C3084="Beer",SUM(LOOKUP(2,1/(SRP!$B$7:$B$9&lt;=E3084)/(SRP!$C$7:$C$9&gt;=E3084),SRP!$D$7:$D$9)*(G3084/100)*(E3084/1000)),IF(C3084="Spirits",SUM(LOOKUP(2,1/(SRP!$B$2:$B$6&lt;=E3084)/(SRP!$C$2:$C$6&gt;=E3084),SRP!$D$2:$D$6)*(G3084/100)*(E3084/1000)),IF(AND(C3084="Wine",D3084="Fortified Wines"),SUM(LOOKUP(2,1/(SRP!$B$20:$B$23&lt;=E3084)/(SRP!$C$20:$C$23&gt;=E3084),SRP!$D$20:$D$23)*(G3084/100)*(E3084/1000)),IF(C3084="Wine",SUM(LOOKUP(2,1/(SRP!$B$15:$B$19&lt;=E3084)/(SRP!$C$15:$C$19&gt;=E3084),SRP!$D$15:$D$19)*(G3084/100)*(E3084/1000)),IF(C3084="Ready to Drink",SUM(LOOKUP(2,1/(SRP!$B$10:$B$14&lt;=E3084)/(SRP!$C$10:$C$14&gt;=E3084),SRP!$D$10:$D$14)*(G3084/100)*(E3084/1000)),0))))),2)</f>
        <v>1.92</v>
      </c>
    </row>
    <row r="3085" spans="1:11" x14ac:dyDescent="0.35">
      <c r="A3085" s="2">
        <v>34743</v>
      </c>
      <c r="B3085" s="76" t="s">
        <v>2556</v>
      </c>
      <c r="C3085" s="76" t="s">
        <v>287</v>
      </c>
      <c r="D3085" s="76" t="s">
        <v>5240</v>
      </c>
      <c r="E3085" s="76">
        <v>473</v>
      </c>
      <c r="F3085" s="76">
        <v>24</v>
      </c>
      <c r="G3085" s="77">
        <v>5.8</v>
      </c>
      <c r="H3085" s="76" t="s">
        <v>3405</v>
      </c>
      <c r="I3085" s="77">
        <v>4.1900000000000004</v>
      </c>
      <c r="J3085" s="2">
        <v>1</v>
      </c>
      <c r="K3085" s="119" cm="1">
        <f t="array" ref="K3085">ROUND(IF(C3085="Beer",SUM(LOOKUP(2,1/(SRP!$B$7:$B$9&lt;=E3085)/(SRP!$C$7:$C$9&gt;=E3085),SRP!$D$7:$D$9)*(G3085/100)*(E3085/1000)),IF(C3085="Spirits",SUM(LOOKUP(2,1/(SRP!$B$2:$B$6&lt;=E3085)/(SRP!$C$2:$C$6&gt;=E3085),SRP!$D$2:$D$6)*(G3085/100)*(E3085/1000)),IF(AND(C3085="Wine",D3085="Fortified Wines"),SUM(LOOKUP(2,1/(SRP!$B$20:$B$23&lt;=E3085)/(SRP!$C$20:$C$23&gt;=E3085),SRP!$D$20:$D$23)*(G3085/100)*(E3085/1000)),IF(C3085="Wine",SUM(LOOKUP(2,1/(SRP!$B$15:$B$19&lt;=E3085)/(SRP!$C$15:$C$19&gt;=E3085),SRP!$D$15:$D$19)*(G3085/100)*(E3085/1000)),IF(C3085="Ready to Drink",SUM(LOOKUP(2,1/(SRP!$B$10:$B$14&lt;=E3085)/(SRP!$C$10:$C$14&gt;=E3085),SRP!$D$10:$D$14)*(G3085/100)*(E3085/1000)),0))))),2)</f>
        <v>1.92</v>
      </c>
    </row>
    <row r="3086" spans="1:11" x14ac:dyDescent="0.35">
      <c r="A3086" s="2">
        <v>34771</v>
      </c>
      <c r="B3086" s="76" t="s">
        <v>880</v>
      </c>
      <c r="C3086" s="76" t="s">
        <v>285</v>
      </c>
      <c r="D3086" s="76" t="s">
        <v>6942</v>
      </c>
      <c r="E3086" s="76">
        <v>1750</v>
      </c>
      <c r="F3086" s="76">
        <v>6</v>
      </c>
      <c r="G3086" s="77">
        <v>40</v>
      </c>
      <c r="H3086" s="76" t="s">
        <v>6694</v>
      </c>
      <c r="I3086" s="77">
        <v>66.989999999999995</v>
      </c>
      <c r="J3086" s="2">
        <v>1</v>
      </c>
      <c r="K3086" s="119" cm="1">
        <f t="array" ref="K3086">ROUND(IF(C3086="Beer",SUM(LOOKUP(2,1/(SRP!$B$7:$B$9&lt;=E3086)/(SRP!$C$7:$C$9&gt;=E3086),SRP!$D$7:$D$9)*(G3086/100)*(E3086/1000)),IF(C3086="Spirits",SUM(LOOKUP(2,1/(SRP!$B$2:$B$6&lt;=E3086)/(SRP!$C$2:$C$6&gt;=E3086),SRP!$D$2:$D$6)*(G3086/100)*(E3086/1000)),IF(AND(C3086="Wine",D3086="Fortified Wines"),SUM(LOOKUP(2,1/(SRP!$B$20:$B$23&lt;=E3086)/(SRP!$C$20:$C$23&gt;=E3086),SRP!$D$20:$D$23)*(G3086/100)*(E3086/1000)),IF(C3086="Wine",SUM(LOOKUP(2,1/(SRP!$B$15:$B$19&lt;=E3086)/(SRP!$C$15:$C$19&gt;=E3086),SRP!$D$15:$D$19)*(G3086/100)*(E3086/1000)),IF(C3086="Ready to Drink",SUM(LOOKUP(2,1/(SRP!$B$10:$B$14&lt;=E3086)/(SRP!$C$10:$C$14&gt;=E3086),SRP!$D$10:$D$14)*(G3086/100)*(E3086/1000)),0))))),2)</f>
        <v>48.87</v>
      </c>
    </row>
    <row r="3087" spans="1:11" x14ac:dyDescent="0.35">
      <c r="A3087" s="2">
        <v>34772</v>
      </c>
      <c r="B3087" s="76" t="s">
        <v>2600</v>
      </c>
      <c r="C3087" s="76" t="s">
        <v>286</v>
      </c>
      <c r="D3087" s="76" t="s">
        <v>5269</v>
      </c>
      <c r="E3087" s="76">
        <v>750</v>
      </c>
      <c r="F3087" s="76">
        <v>12</v>
      </c>
      <c r="G3087" s="77">
        <v>13.5</v>
      </c>
      <c r="H3087" s="76" t="s">
        <v>3294</v>
      </c>
      <c r="I3087" s="77">
        <v>34.99</v>
      </c>
      <c r="J3087" s="2">
        <v>1</v>
      </c>
      <c r="K3087" s="119" cm="1">
        <f t="array" ref="K3087">ROUND(IF(C3087="Beer",SUM(LOOKUP(2,1/(SRP!$B$7:$B$9&lt;=E3087)/(SRP!$C$7:$C$9&gt;=E3087),SRP!$D$7:$D$9)*(G3087/100)*(E3087/1000)),IF(C3087="Spirits",SUM(LOOKUP(2,1/(SRP!$B$2:$B$6&lt;=E3087)/(SRP!$C$2:$C$6&gt;=E3087),SRP!$D$2:$D$6)*(G3087/100)*(E3087/1000)),IF(AND(C3087="Wine",D3087="Fortified Wines"),SUM(LOOKUP(2,1/(SRP!$B$20:$B$23&lt;=E3087)/(SRP!$C$20:$C$23&gt;=E3087),SRP!$D$20:$D$23)*(G3087/100)*(E3087/1000)),IF(C3087="Wine",SUM(LOOKUP(2,1/(SRP!$B$15:$B$19&lt;=E3087)/(SRP!$C$15:$C$19&gt;=E3087),SRP!$D$15:$D$19)*(G3087/100)*(E3087/1000)),IF(C3087="Ready to Drink",SUM(LOOKUP(2,1/(SRP!$B$10:$B$14&lt;=E3087)/(SRP!$C$10:$C$14&gt;=E3087),SRP!$D$10:$D$14)*(G3087/100)*(E3087/1000)),0))))),2)</f>
        <v>7.07</v>
      </c>
    </row>
    <row r="3088" spans="1:11" x14ac:dyDescent="0.35">
      <c r="A3088" s="2">
        <v>34773</v>
      </c>
      <c r="B3088" s="76" t="s">
        <v>1367</v>
      </c>
      <c r="C3088" s="76" t="s">
        <v>285</v>
      </c>
      <c r="D3088" s="76" t="s">
        <v>6942</v>
      </c>
      <c r="E3088" s="76">
        <v>1140</v>
      </c>
      <c r="F3088" s="76">
        <v>6</v>
      </c>
      <c r="G3088" s="77">
        <v>45</v>
      </c>
      <c r="H3088" s="76" t="s">
        <v>6694</v>
      </c>
      <c r="I3088" s="77">
        <v>67.989999999999995</v>
      </c>
      <c r="J3088" s="2">
        <v>1</v>
      </c>
      <c r="K3088" s="119" cm="1">
        <f t="array" ref="K3088">ROUND(IF(C3088="Beer",SUM(LOOKUP(2,1/(SRP!$B$7:$B$9&lt;=E3088)/(SRP!$C$7:$C$9&gt;=E3088),SRP!$D$7:$D$9)*(G3088/100)*(E3088/1000)),IF(C3088="Spirits",SUM(LOOKUP(2,1/(SRP!$B$2:$B$6&lt;=E3088)/(SRP!$C$2:$C$6&gt;=E3088),SRP!$D$2:$D$6)*(G3088/100)*(E3088/1000)),IF(AND(C3088="Wine",D3088="Fortified Wines"),SUM(LOOKUP(2,1/(SRP!$B$20:$B$23&lt;=E3088)/(SRP!$C$20:$C$23&gt;=E3088),SRP!$D$20:$D$23)*(G3088/100)*(E3088/1000)),IF(C3088="Wine",SUM(LOOKUP(2,1/(SRP!$B$15:$B$19&lt;=E3088)/(SRP!$C$15:$C$19&gt;=E3088),SRP!$D$15:$D$19)*(G3088/100)*(E3088/1000)),IF(C3088="Ready to Drink",SUM(LOOKUP(2,1/(SRP!$B$10:$B$14&lt;=E3088)/(SRP!$C$10:$C$14&gt;=E3088),SRP!$D$10:$D$14)*(G3088/100)*(E3088/1000)),0))))),2)</f>
        <v>35.81</v>
      </c>
    </row>
    <row r="3089" spans="1:11" x14ac:dyDescent="0.35">
      <c r="A3089" s="2">
        <v>34774</v>
      </c>
      <c r="B3089" s="76" t="s">
        <v>2601</v>
      </c>
      <c r="C3089" s="76" t="s">
        <v>286</v>
      </c>
      <c r="D3089" s="76" t="s">
        <v>5269</v>
      </c>
      <c r="E3089" s="76">
        <v>750</v>
      </c>
      <c r="F3089" s="76">
        <v>6</v>
      </c>
      <c r="G3089" s="77">
        <v>13.5</v>
      </c>
      <c r="H3089" s="76" t="s">
        <v>3303</v>
      </c>
      <c r="I3089" s="77">
        <v>39.99</v>
      </c>
      <c r="J3089" s="2">
        <v>1</v>
      </c>
      <c r="K3089" s="119" cm="1">
        <f t="array" ref="K3089">ROUND(IF(C3089="Beer",SUM(LOOKUP(2,1/(SRP!$B$7:$B$9&lt;=E3089)/(SRP!$C$7:$C$9&gt;=E3089),SRP!$D$7:$D$9)*(G3089/100)*(E3089/1000)),IF(C3089="Spirits",SUM(LOOKUP(2,1/(SRP!$B$2:$B$6&lt;=E3089)/(SRP!$C$2:$C$6&gt;=E3089),SRP!$D$2:$D$6)*(G3089/100)*(E3089/1000)),IF(AND(C3089="Wine",D3089="Fortified Wines"),SUM(LOOKUP(2,1/(SRP!$B$20:$B$23&lt;=E3089)/(SRP!$C$20:$C$23&gt;=E3089),SRP!$D$20:$D$23)*(G3089/100)*(E3089/1000)),IF(C3089="Wine",SUM(LOOKUP(2,1/(SRP!$B$15:$B$19&lt;=E3089)/(SRP!$C$15:$C$19&gt;=E3089),SRP!$D$15:$D$19)*(G3089/100)*(E3089/1000)),IF(C3089="Ready to Drink",SUM(LOOKUP(2,1/(SRP!$B$10:$B$14&lt;=E3089)/(SRP!$C$10:$C$14&gt;=E3089),SRP!$D$10:$D$14)*(G3089/100)*(E3089/1000)),0))))),2)</f>
        <v>7.07</v>
      </c>
    </row>
    <row r="3090" spans="1:11" x14ac:dyDescent="0.35">
      <c r="A3090" s="2">
        <v>34797</v>
      </c>
      <c r="B3090" s="76" t="s">
        <v>2602</v>
      </c>
      <c r="C3090" s="76" t="s">
        <v>286</v>
      </c>
      <c r="D3090" s="76" t="s">
        <v>5236</v>
      </c>
      <c r="E3090" s="76">
        <v>750</v>
      </c>
      <c r="F3090" s="76">
        <v>6</v>
      </c>
      <c r="G3090" s="77">
        <v>13</v>
      </c>
      <c r="H3090" s="76" t="s">
        <v>3300</v>
      </c>
      <c r="I3090" s="77">
        <v>14.99</v>
      </c>
      <c r="J3090" s="2">
        <v>1</v>
      </c>
      <c r="K3090" s="119" cm="1">
        <f t="array" ref="K3090">ROUND(IF(C3090="Beer",SUM(LOOKUP(2,1/(SRP!$B$7:$B$9&lt;=E3090)/(SRP!$C$7:$C$9&gt;=E3090),SRP!$D$7:$D$9)*(G3090/100)*(E3090/1000)),IF(C3090="Spirits",SUM(LOOKUP(2,1/(SRP!$B$2:$B$6&lt;=E3090)/(SRP!$C$2:$C$6&gt;=E3090),SRP!$D$2:$D$6)*(G3090/100)*(E3090/1000)),IF(AND(C3090="Wine",D3090="Fortified Wines"),SUM(LOOKUP(2,1/(SRP!$B$20:$B$23&lt;=E3090)/(SRP!$C$20:$C$23&gt;=E3090),SRP!$D$20:$D$23)*(G3090/100)*(E3090/1000)),IF(C3090="Wine",SUM(LOOKUP(2,1/(SRP!$B$15:$B$19&lt;=E3090)/(SRP!$C$15:$C$19&gt;=E3090),SRP!$D$15:$D$19)*(G3090/100)*(E3090/1000)),IF(C3090="Ready to Drink",SUM(LOOKUP(2,1/(SRP!$B$10:$B$14&lt;=E3090)/(SRP!$C$10:$C$14&gt;=E3090),SRP!$D$10:$D$14)*(G3090/100)*(E3090/1000)),0))))),2)</f>
        <v>6.81</v>
      </c>
    </row>
    <row r="3091" spans="1:11" x14ac:dyDescent="0.35">
      <c r="A3091" s="2">
        <v>34800</v>
      </c>
      <c r="B3091" s="76" t="s">
        <v>2603</v>
      </c>
      <c r="C3091" s="76" t="s">
        <v>286</v>
      </c>
      <c r="D3091" s="76" t="s">
        <v>5247</v>
      </c>
      <c r="E3091" s="76">
        <v>750</v>
      </c>
      <c r="F3091" s="76">
        <v>6</v>
      </c>
      <c r="G3091" s="77">
        <v>13.5</v>
      </c>
      <c r="H3091" s="76" t="s">
        <v>3281</v>
      </c>
      <c r="I3091" s="77">
        <v>19.989999999999998</v>
      </c>
      <c r="J3091" s="2">
        <v>1</v>
      </c>
      <c r="K3091" s="119" cm="1">
        <f t="array" ref="K3091">ROUND(IF(C3091="Beer",SUM(LOOKUP(2,1/(SRP!$B$7:$B$9&lt;=E3091)/(SRP!$C$7:$C$9&gt;=E3091),SRP!$D$7:$D$9)*(G3091/100)*(E3091/1000)),IF(C3091="Spirits",SUM(LOOKUP(2,1/(SRP!$B$2:$B$6&lt;=E3091)/(SRP!$C$2:$C$6&gt;=E3091),SRP!$D$2:$D$6)*(G3091/100)*(E3091/1000)),IF(AND(C3091="Wine",D3091="Fortified Wines"),SUM(LOOKUP(2,1/(SRP!$B$20:$B$23&lt;=E3091)/(SRP!$C$20:$C$23&gt;=E3091),SRP!$D$20:$D$23)*(G3091/100)*(E3091/1000)),IF(C3091="Wine",SUM(LOOKUP(2,1/(SRP!$B$15:$B$19&lt;=E3091)/(SRP!$C$15:$C$19&gt;=E3091),SRP!$D$15:$D$19)*(G3091/100)*(E3091/1000)),IF(C3091="Ready to Drink",SUM(LOOKUP(2,1/(SRP!$B$10:$B$14&lt;=E3091)/(SRP!$C$10:$C$14&gt;=E3091),SRP!$D$10:$D$14)*(G3091/100)*(E3091/1000)),0))))),2)</f>
        <v>7.07</v>
      </c>
    </row>
    <row r="3092" spans="1:11" x14ac:dyDescent="0.35">
      <c r="A3092" s="2">
        <v>34801</v>
      </c>
      <c r="B3092" s="76" t="s">
        <v>6753</v>
      </c>
      <c r="C3092" s="76" t="s">
        <v>286</v>
      </c>
      <c r="D3092" s="76" t="s">
        <v>5236</v>
      </c>
      <c r="E3092" s="76">
        <v>750</v>
      </c>
      <c r="F3092" s="76">
        <v>6</v>
      </c>
      <c r="G3092" s="77">
        <v>13.5</v>
      </c>
      <c r="H3092" s="76" t="s">
        <v>3300</v>
      </c>
      <c r="I3092" s="77">
        <v>11.25</v>
      </c>
      <c r="J3092" s="2">
        <v>1</v>
      </c>
      <c r="K3092" s="119" cm="1">
        <f t="array" ref="K3092">ROUND(IF(C3092="Beer",SUM(LOOKUP(2,1/(SRP!$B$7:$B$9&lt;=E3092)/(SRP!$C$7:$C$9&gt;=E3092),SRP!$D$7:$D$9)*(G3092/100)*(E3092/1000)),IF(C3092="Spirits",SUM(LOOKUP(2,1/(SRP!$B$2:$B$6&lt;=E3092)/(SRP!$C$2:$C$6&gt;=E3092),SRP!$D$2:$D$6)*(G3092/100)*(E3092/1000)),IF(AND(C3092="Wine",D3092="Fortified Wines"),SUM(LOOKUP(2,1/(SRP!$B$20:$B$23&lt;=E3092)/(SRP!$C$20:$C$23&gt;=E3092),SRP!$D$20:$D$23)*(G3092/100)*(E3092/1000)),IF(C3092="Wine",SUM(LOOKUP(2,1/(SRP!$B$15:$B$19&lt;=E3092)/(SRP!$C$15:$C$19&gt;=E3092),SRP!$D$15:$D$19)*(G3092/100)*(E3092/1000)),IF(C3092="Ready to Drink",SUM(LOOKUP(2,1/(SRP!$B$10:$B$14&lt;=E3092)/(SRP!$C$10:$C$14&gt;=E3092),SRP!$D$10:$D$14)*(G3092/100)*(E3092/1000)),0))))),2)</f>
        <v>7.07</v>
      </c>
    </row>
    <row r="3093" spans="1:11" x14ac:dyDescent="0.35">
      <c r="A3093" s="2">
        <v>34807</v>
      </c>
      <c r="B3093" s="76" t="s">
        <v>2576</v>
      </c>
      <c r="C3093" s="76" t="s">
        <v>287</v>
      </c>
      <c r="D3093" s="76" t="s">
        <v>5240</v>
      </c>
      <c r="E3093" s="76">
        <v>5676</v>
      </c>
      <c r="F3093" s="76">
        <v>2</v>
      </c>
      <c r="G3093" s="77">
        <v>7</v>
      </c>
      <c r="H3093" s="76" t="s">
        <v>3380</v>
      </c>
      <c r="I3093" s="77">
        <v>38.950000000000003</v>
      </c>
      <c r="J3093" s="2">
        <v>12</v>
      </c>
      <c r="K3093" s="119" cm="1">
        <f t="array" ref="K3093">ROUND(IF(C3093="Beer",SUM(LOOKUP(2,1/(SRP!$B$7:$B$9&lt;=E3093)/(SRP!$C$7:$C$9&gt;=E3093),SRP!$D$7:$D$9)*(G3093/100)*(E3093/1000)),IF(C3093="Spirits",SUM(LOOKUP(2,1/(SRP!$B$2:$B$6&lt;=E3093)/(SRP!$C$2:$C$6&gt;=E3093),SRP!$D$2:$D$6)*(G3093/100)*(E3093/1000)),IF(AND(C3093="Wine",D3093="Fortified Wines"),SUM(LOOKUP(2,1/(SRP!$B$20:$B$23&lt;=E3093)/(SRP!$C$20:$C$23&gt;=E3093),SRP!$D$20:$D$23)*(G3093/100)*(E3093/1000)),IF(C3093="Wine",SUM(LOOKUP(2,1/(SRP!$B$15:$B$19&lt;=E3093)/(SRP!$C$15:$C$19&gt;=E3093),SRP!$D$15:$D$19)*(G3093/100)*(E3093/1000)),IF(C3093="Ready to Drink",SUM(LOOKUP(2,1/(SRP!$B$10:$B$14&lt;=E3093)/(SRP!$C$10:$C$14&gt;=E3093),SRP!$D$10:$D$14)*(G3093/100)*(E3093/1000)),0))))),2)</f>
        <v>27.74</v>
      </c>
    </row>
    <row r="3094" spans="1:11" x14ac:dyDescent="0.35">
      <c r="A3094" s="2">
        <v>34807</v>
      </c>
      <c r="B3094" s="76" t="s">
        <v>2576</v>
      </c>
      <c r="C3094" s="76" t="s">
        <v>287</v>
      </c>
      <c r="D3094" s="76" t="s">
        <v>5240</v>
      </c>
      <c r="E3094" s="76">
        <v>5676</v>
      </c>
      <c r="F3094" s="76">
        <v>2</v>
      </c>
      <c r="G3094" s="77">
        <v>7</v>
      </c>
      <c r="H3094" s="76" t="s">
        <v>3380</v>
      </c>
      <c r="I3094" s="77">
        <v>38.950000000000003</v>
      </c>
      <c r="J3094" s="2">
        <v>12</v>
      </c>
      <c r="K3094" s="119" cm="1">
        <f t="array" ref="K3094">ROUND(IF(C3094="Beer",SUM(LOOKUP(2,1/(SRP!$B$7:$B$9&lt;=E3094)/(SRP!$C$7:$C$9&gt;=E3094),SRP!$D$7:$D$9)*(G3094/100)*(E3094/1000)),IF(C3094="Spirits",SUM(LOOKUP(2,1/(SRP!$B$2:$B$6&lt;=E3094)/(SRP!$C$2:$C$6&gt;=E3094),SRP!$D$2:$D$6)*(G3094/100)*(E3094/1000)),IF(AND(C3094="Wine",D3094="Fortified Wines"),SUM(LOOKUP(2,1/(SRP!$B$20:$B$23&lt;=E3094)/(SRP!$C$20:$C$23&gt;=E3094),SRP!$D$20:$D$23)*(G3094/100)*(E3094/1000)),IF(C3094="Wine",SUM(LOOKUP(2,1/(SRP!$B$15:$B$19&lt;=E3094)/(SRP!$C$15:$C$19&gt;=E3094),SRP!$D$15:$D$19)*(G3094/100)*(E3094/1000)),IF(C3094="Ready to Drink",SUM(LOOKUP(2,1/(SRP!$B$10:$B$14&lt;=E3094)/(SRP!$C$10:$C$14&gt;=E3094),SRP!$D$10:$D$14)*(G3094/100)*(E3094/1000)),0))))),2)</f>
        <v>27.74</v>
      </c>
    </row>
    <row r="3095" spans="1:11" x14ac:dyDescent="0.35">
      <c r="A3095" s="2">
        <v>34809</v>
      </c>
      <c r="B3095" s="76" t="s">
        <v>2509</v>
      </c>
      <c r="C3095" s="76" t="s">
        <v>287</v>
      </c>
      <c r="D3095" s="76" t="s">
        <v>5240</v>
      </c>
      <c r="E3095" s="76">
        <v>11352</v>
      </c>
      <c r="F3095" s="76">
        <v>1</v>
      </c>
      <c r="G3095" s="77">
        <v>7</v>
      </c>
      <c r="H3095" s="76" t="s">
        <v>3380</v>
      </c>
      <c r="I3095" s="77">
        <v>69.349999999999994</v>
      </c>
      <c r="J3095" s="2">
        <v>24</v>
      </c>
      <c r="K3095" s="119" cm="1">
        <f t="array" ref="K3095">ROUND(IF(C3095="Beer",SUM(LOOKUP(2,1/(SRP!$B$7:$B$9&lt;=E3095)/(SRP!$C$7:$C$9&gt;=E3095),SRP!$D$7:$D$9)*(G3095/100)*(E3095/1000)),IF(C3095="Spirits",SUM(LOOKUP(2,1/(SRP!$B$2:$B$6&lt;=E3095)/(SRP!$C$2:$C$6&gt;=E3095),SRP!$D$2:$D$6)*(G3095/100)*(E3095/1000)),IF(AND(C3095="Wine",D3095="Fortified Wines"),SUM(LOOKUP(2,1/(SRP!$B$20:$B$23&lt;=E3095)/(SRP!$C$20:$C$23&gt;=E3095),SRP!$D$20:$D$23)*(G3095/100)*(E3095/1000)),IF(C3095="Wine",SUM(LOOKUP(2,1/(SRP!$B$15:$B$19&lt;=E3095)/(SRP!$C$15:$C$19&gt;=E3095),SRP!$D$15:$D$19)*(G3095/100)*(E3095/1000)),IF(C3095="Ready to Drink",SUM(LOOKUP(2,1/(SRP!$B$10:$B$14&lt;=E3095)/(SRP!$C$10:$C$14&gt;=E3095),SRP!$D$10:$D$14)*(G3095/100)*(E3095/1000)),0))))),2)</f>
        <v>50.39</v>
      </c>
    </row>
    <row r="3096" spans="1:11" x14ac:dyDescent="0.35">
      <c r="A3096" s="2">
        <v>34809</v>
      </c>
      <c r="B3096" s="76" t="s">
        <v>2509</v>
      </c>
      <c r="C3096" s="76" t="s">
        <v>287</v>
      </c>
      <c r="D3096" s="76" t="s">
        <v>5240</v>
      </c>
      <c r="E3096" s="76">
        <v>11352</v>
      </c>
      <c r="F3096" s="76">
        <v>1</v>
      </c>
      <c r="G3096" s="77">
        <v>7</v>
      </c>
      <c r="H3096" s="76" t="s">
        <v>3380</v>
      </c>
      <c r="I3096" s="77">
        <v>69.349999999999994</v>
      </c>
      <c r="J3096" s="2">
        <v>24</v>
      </c>
      <c r="K3096" s="119" cm="1">
        <f t="array" ref="K3096">ROUND(IF(C3096="Beer",SUM(LOOKUP(2,1/(SRP!$B$7:$B$9&lt;=E3096)/(SRP!$C$7:$C$9&gt;=E3096),SRP!$D$7:$D$9)*(G3096/100)*(E3096/1000)),IF(C3096="Spirits",SUM(LOOKUP(2,1/(SRP!$B$2:$B$6&lt;=E3096)/(SRP!$C$2:$C$6&gt;=E3096),SRP!$D$2:$D$6)*(G3096/100)*(E3096/1000)),IF(AND(C3096="Wine",D3096="Fortified Wines"),SUM(LOOKUP(2,1/(SRP!$B$20:$B$23&lt;=E3096)/(SRP!$C$20:$C$23&gt;=E3096),SRP!$D$20:$D$23)*(G3096/100)*(E3096/1000)),IF(C3096="Wine",SUM(LOOKUP(2,1/(SRP!$B$15:$B$19&lt;=E3096)/(SRP!$C$15:$C$19&gt;=E3096),SRP!$D$15:$D$19)*(G3096/100)*(E3096/1000)),IF(C3096="Ready to Drink",SUM(LOOKUP(2,1/(SRP!$B$10:$B$14&lt;=E3096)/(SRP!$C$10:$C$14&gt;=E3096),SRP!$D$10:$D$14)*(G3096/100)*(E3096/1000)),0))))),2)</f>
        <v>50.39</v>
      </c>
    </row>
    <row r="3097" spans="1:11" x14ac:dyDescent="0.35">
      <c r="A3097" s="2">
        <v>34839</v>
      </c>
      <c r="B3097" s="76" t="s">
        <v>4735</v>
      </c>
      <c r="C3097" s="76" t="s">
        <v>5938</v>
      </c>
      <c r="D3097" s="76" t="s">
        <v>5283</v>
      </c>
      <c r="E3097" s="76">
        <v>1750</v>
      </c>
      <c r="F3097" s="76">
        <v>6</v>
      </c>
      <c r="G3097" s="77">
        <v>9.9499999999999993</v>
      </c>
      <c r="H3097" s="76" t="s">
        <v>3289</v>
      </c>
      <c r="I3097" s="77">
        <v>23.49</v>
      </c>
      <c r="J3097" s="2">
        <v>1</v>
      </c>
      <c r="K3097" s="119" cm="1">
        <f t="array" ref="K3097">ROUND(IF(C3097="Beer",SUM(LOOKUP(2,1/(SRP!$B$7:$B$9&lt;=E3097)/(SRP!$C$7:$C$9&gt;=E3097),SRP!$D$7:$D$9)*(G3097/100)*(E3097/1000)),IF(C3097="Spirits",SUM(LOOKUP(2,1/(SRP!$B$2:$B$6&lt;=E3097)/(SRP!$C$2:$C$6&gt;=E3097),SRP!$D$2:$D$6)*(G3097/100)*(E3097/1000)),IF(AND(C3097="Wine",D3097="Fortified Wines"),SUM(LOOKUP(2,1/(SRP!$B$20:$B$23&lt;=E3097)/(SRP!$C$20:$C$23&gt;=E3097),SRP!$D$20:$D$23)*(G3097/100)*(E3097/1000)),IF(C3097="Wine",SUM(LOOKUP(2,1/(SRP!$B$15:$B$19&lt;=E3097)/(SRP!$C$15:$C$19&gt;=E3097),SRP!$D$15:$D$19)*(G3097/100)*(E3097/1000)),IF(C3097="Ready to Drink",SUM(LOOKUP(2,1/(SRP!$B$10:$B$14&lt;=E3097)/(SRP!$C$10:$C$14&gt;=E3097),SRP!$D$10:$D$14)*(G3097/100)*(E3097/1000)),0))))),2)</f>
        <v>12.16</v>
      </c>
    </row>
    <row r="3098" spans="1:11" x14ac:dyDescent="0.35">
      <c r="A3098" s="2">
        <v>34894</v>
      </c>
      <c r="B3098" s="76" t="s">
        <v>5986</v>
      </c>
      <c r="C3098" s="76" t="s">
        <v>286</v>
      </c>
      <c r="D3098" s="76" t="s">
        <v>5295</v>
      </c>
      <c r="E3098" s="76">
        <v>750</v>
      </c>
      <c r="F3098" s="76">
        <v>12</v>
      </c>
      <c r="G3098" s="77">
        <v>6</v>
      </c>
      <c r="H3098" s="76" t="s">
        <v>3297</v>
      </c>
      <c r="I3098" s="77">
        <v>5.99</v>
      </c>
      <c r="J3098" s="2">
        <v>1</v>
      </c>
      <c r="K3098" s="119" cm="1">
        <f t="array" ref="K3098">ROUND(IF(C3098="Beer",SUM(LOOKUP(2,1/(SRP!$B$7:$B$9&lt;=E3098)/(SRP!$C$7:$C$9&gt;=E3098),SRP!$D$7:$D$9)*(G3098/100)*(E3098/1000)),IF(C3098="Spirits",SUM(LOOKUP(2,1/(SRP!$B$2:$B$6&lt;=E3098)/(SRP!$C$2:$C$6&gt;=E3098),SRP!$D$2:$D$6)*(G3098/100)*(E3098/1000)),IF(AND(C3098="Wine",D3098="Fortified Wines"),SUM(LOOKUP(2,1/(SRP!$B$20:$B$23&lt;=E3098)/(SRP!$C$20:$C$23&gt;=E3098),SRP!$D$20:$D$23)*(G3098/100)*(E3098/1000)),IF(C3098="Wine",SUM(LOOKUP(2,1/(SRP!$B$15:$B$19&lt;=E3098)/(SRP!$C$15:$C$19&gt;=E3098),SRP!$D$15:$D$19)*(G3098/100)*(E3098/1000)),IF(C3098="Ready to Drink",SUM(LOOKUP(2,1/(SRP!$B$10:$B$14&lt;=E3098)/(SRP!$C$10:$C$14&gt;=E3098),SRP!$D$10:$D$14)*(G3098/100)*(E3098/1000)),0))))),2)</f>
        <v>3.14</v>
      </c>
    </row>
    <row r="3099" spans="1:11" x14ac:dyDescent="0.35">
      <c r="A3099" s="2">
        <v>34896</v>
      </c>
      <c r="B3099" s="76" t="s">
        <v>5551</v>
      </c>
      <c r="C3099" s="76" t="s">
        <v>286</v>
      </c>
      <c r="D3099" s="76" t="s">
        <v>5295</v>
      </c>
      <c r="E3099" s="76">
        <v>750</v>
      </c>
      <c r="F3099" s="76">
        <v>12</v>
      </c>
      <c r="G3099" s="77">
        <v>6</v>
      </c>
      <c r="H3099" s="76" t="s">
        <v>3297</v>
      </c>
      <c r="I3099" s="77">
        <v>5.99</v>
      </c>
      <c r="J3099" s="2">
        <v>1</v>
      </c>
      <c r="K3099" s="119" cm="1">
        <f t="array" ref="K3099">ROUND(IF(C3099="Beer",SUM(LOOKUP(2,1/(SRP!$B$7:$B$9&lt;=E3099)/(SRP!$C$7:$C$9&gt;=E3099),SRP!$D$7:$D$9)*(G3099/100)*(E3099/1000)),IF(C3099="Spirits",SUM(LOOKUP(2,1/(SRP!$B$2:$B$6&lt;=E3099)/(SRP!$C$2:$C$6&gt;=E3099),SRP!$D$2:$D$6)*(G3099/100)*(E3099/1000)),IF(AND(C3099="Wine",D3099="Fortified Wines"),SUM(LOOKUP(2,1/(SRP!$B$20:$B$23&lt;=E3099)/(SRP!$C$20:$C$23&gt;=E3099),SRP!$D$20:$D$23)*(G3099/100)*(E3099/1000)),IF(C3099="Wine",SUM(LOOKUP(2,1/(SRP!$B$15:$B$19&lt;=E3099)/(SRP!$C$15:$C$19&gt;=E3099),SRP!$D$15:$D$19)*(G3099/100)*(E3099/1000)),IF(C3099="Ready to Drink",SUM(LOOKUP(2,1/(SRP!$B$10:$B$14&lt;=E3099)/(SRP!$C$10:$C$14&gt;=E3099),SRP!$D$10:$D$14)*(G3099/100)*(E3099/1000)),0))))),2)</f>
        <v>3.14</v>
      </c>
    </row>
    <row r="3100" spans="1:11" x14ac:dyDescent="0.35">
      <c r="A3100" s="2">
        <v>34903</v>
      </c>
      <c r="B3100" s="76" t="s">
        <v>2770</v>
      </c>
      <c r="C3100" s="76" t="s">
        <v>287</v>
      </c>
      <c r="D3100" s="76" t="s">
        <v>5240</v>
      </c>
      <c r="E3100" s="76">
        <v>473</v>
      </c>
      <c r="F3100" s="76">
        <v>24</v>
      </c>
      <c r="G3100" s="77">
        <v>6.5</v>
      </c>
      <c r="H3100" s="76" t="s">
        <v>3391</v>
      </c>
      <c r="I3100" s="77">
        <v>4.5</v>
      </c>
      <c r="J3100" s="2">
        <v>1</v>
      </c>
      <c r="K3100" s="119" cm="1">
        <f t="array" ref="K3100">ROUND(IF(C3100="Beer",SUM(LOOKUP(2,1/(SRP!$B$7:$B$9&lt;=E3100)/(SRP!$C$7:$C$9&gt;=E3100),SRP!$D$7:$D$9)*(G3100/100)*(E3100/1000)),IF(C3100="Spirits",SUM(LOOKUP(2,1/(SRP!$B$2:$B$6&lt;=E3100)/(SRP!$C$2:$C$6&gt;=E3100),SRP!$D$2:$D$6)*(G3100/100)*(E3100/1000)),IF(AND(C3100="Wine",D3100="Fortified Wines"),SUM(LOOKUP(2,1/(SRP!$B$20:$B$23&lt;=E3100)/(SRP!$C$20:$C$23&gt;=E3100),SRP!$D$20:$D$23)*(G3100/100)*(E3100/1000)),IF(C3100="Wine",SUM(LOOKUP(2,1/(SRP!$B$15:$B$19&lt;=E3100)/(SRP!$C$15:$C$19&gt;=E3100),SRP!$D$15:$D$19)*(G3100/100)*(E3100/1000)),IF(C3100="Ready to Drink",SUM(LOOKUP(2,1/(SRP!$B$10:$B$14&lt;=E3100)/(SRP!$C$10:$C$14&gt;=E3100),SRP!$D$10:$D$14)*(G3100/100)*(E3100/1000)),0))))),2)</f>
        <v>2.15</v>
      </c>
    </row>
    <row r="3101" spans="1:11" x14ac:dyDescent="0.35">
      <c r="A3101" s="2">
        <v>34903</v>
      </c>
      <c r="B3101" s="76" t="s">
        <v>2770</v>
      </c>
      <c r="C3101" s="76" t="s">
        <v>287</v>
      </c>
      <c r="D3101" s="76" t="s">
        <v>5240</v>
      </c>
      <c r="E3101" s="76">
        <v>473</v>
      </c>
      <c r="F3101" s="76">
        <v>24</v>
      </c>
      <c r="G3101" s="77">
        <v>6.5</v>
      </c>
      <c r="H3101" s="76" t="s">
        <v>3391</v>
      </c>
      <c r="I3101" s="77">
        <v>4.5</v>
      </c>
      <c r="J3101" s="2">
        <v>1</v>
      </c>
      <c r="K3101" s="119" cm="1">
        <f t="array" ref="K3101">ROUND(IF(C3101="Beer",SUM(LOOKUP(2,1/(SRP!$B$7:$B$9&lt;=E3101)/(SRP!$C$7:$C$9&gt;=E3101),SRP!$D$7:$D$9)*(G3101/100)*(E3101/1000)),IF(C3101="Spirits",SUM(LOOKUP(2,1/(SRP!$B$2:$B$6&lt;=E3101)/(SRP!$C$2:$C$6&gt;=E3101),SRP!$D$2:$D$6)*(G3101/100)*(E3101/1000)),IF(AND(C3101="Wine",D3101="Fortified Wines"),SUM(LOOKUP(2,1/(SRP!$B$20:$B$23&lt;=E3101)/(SRP!$C$20:$C$23&gt;=E3101),SRP!$D$20:$D$23)*(G3101/100)*(E3101/1000)),IF(C3101="Wine",SUM(LOOKUP(2,1/(SRP!$B$15:$B$19&lt;=E3101)/(SRP!$C$15:$C$19&gt;=E3101),SRP!$D$15:$D$19)*(G3101/100)*(E3101/1000)),IF(C3101="Ready to Drink",SUM(LOOKUP(2,1/(SRP!$B$10:$B$14&lt;=E3101)/(SRP!$C$10:$C$14&gt;=E3101),SRP!$D$10:$D$14)*(G3101/100)*(E3101/1000)),0))))),2)</f>
        <v>2.15</v>
      </c>
    </row>
    <row r="3102" spans="1:11" x14ac:dyDescent="0.35">
      <c r="A3102" s="2">
        <v>34907</v>
      </c>
      <c r="B3102" s="76" t="s">
        <v>2771</v>
      </c>
      <c r="C3102" s="76" t="s">
        <v>285</v>
      </c>
      <c r="D3102" s="76" t="s">
        <v>6948</v>
      </c>
      <c r="E3102" s="76">
        <v>750</v>
      </c>
      <c r="F3102" s="76">
        <v>6</v>
      </c>
      <c r="G3102" s="77">
        <v>30</v>
      </c>
      <c r="H3102" s="76" t="s">
        <v>3282</v>
      </c>
      <c r="I3102" s="77">
        <v>39.99</v>
      </c>
      <c r="J3102" s="2">
        <v>1</v>
      </c>
      <c r="K3102" s="119" cm="1">
        <f t="array" ref="K3102">ROUND(IF(C3102="Beer",SUM(LOOKUP(2,1/(SRP!$B$7:$B$9&lt;=E3102)/(SRP!$C$7:$C$9&gt;=E3102),SRP!$D$7:$D$9)*(G3102/100)*(E3102/1000)),IF(C3102="Spirits",SUM(LOOKUP(2,1/(SRP!$B$2:$B$6&lt;=E3102)/(SRP!$C$2:$C$6&gt;=E3102),SRP!$D$2:$D$6)*(G3102/100)*(E3102/1000)),IF(AND(C3102="Wine",D3102="Fortified Wines"),SUM(LOOKUP(2,1/(SRP!$B$20:$B$23&lt;=E3102)/(SRP!$C$20:$C$23&gt;=E3102),SRP!$D$20:$D$23)*(G3102/100)*(E3102/1000)),IF(C3102="Wine",SUM(LOOKUP(2,1/(SRP!$B$15:$B$19&lt;=E3102)/(SRP!$C$15:$C$19&gt;=E3102),SRP!$D$15:$D$19)*(G3102/100)*(E3102/1000)),IF(C3102="Ready to Drink",SUM(LOOKUP(2,1/(SRP!$B$10:$B$14&lt;=E3102)/(SRP!$C$10:$C$14&gt;=E3102),SRP!$D$10:$D$14)*(G3102/100)*(E3102/1000)),0))))),2)</f>
        <v>15.71</v>
      </c>
    </row>
    <row r="3103" spans="1:11" x14ac:dyDescent="0.35">
      <c r="A3103" s="2">
        <v>34908</v>
      </c>
      <c r="B3103" s="76" t="s">
        <v>2772</v>
      </c>
      <c r="C3103" s="76" t="s">
        <v>286</v>
      </c>
      <c r="D3103" s="76" t="s">
        <v>5236</v>
      </c>
      <c r="E3103" s="76">
        <v>750</v>
      </c>
      <c r="F3103" s="76">
        <v>12</v>
      </c>
      <c r="G3103" s="77">
        <v>13.9</v>
      </c>
      <c r="H3103" s="76" t="s">
        <v>3279</v>
      </c>
      <c r="I3103" s="77">
        <v>31.99</v>
      </c>
      <c r="J3103" s="2">
        <v>1</v>
      </c>
      <c r="K3103" s="119" cm="1">
        <f t="array" ref="K3103">ROUND(IF(C3103="Beer",SUM(LOOKUP(2,1/(SRP!$B$7:$B$9&lt;=E3103)/(SRP!$C$7:$C$9&gt;=E3103),SRP!$D$7:$D$9)*(G3103/100)*(E3103/1000)),IF(C3103="Spirits",SUM(LOOKUP(2,1/(SRP!$B$2:$B$6&lt;=E3103)/(SRP!$C$2:$C$6&gt;=E3103),SRP!$D$2:$D$6)*(G3103/100)*(E3103/1000)),IF(AND(C3103="Wine",D3103="Fortified Wines"),SUM(LOOKUP(2,1/(SRP!$B$20:$B$23&lt;=E3103)/(SRP!$C$20:$C$23&gt;=E3103),SRP!$D$20:$D$23)*(G3103/100)*(E3103/1000)),IF(C3103="Wine",SUM(LOOKUP(2,1/(SRP!$B$15:$B$19&lt;=E3103)/(SRP!$C$15:$C$19&gt;=E3103),SRP!$D$15:$D$19)*(G3103/100)*(E3103/1000)),IF(C3103="Ready to Drink",SUM(LOOKUP(2,1/(SRP!$B$10:$B$14&lt;=E3103)/(SRP!$C$10:$C$14&gt;=E3103),SRP!$D$10:$D$14)*(G3103/100)*(E3103/1000)),0))))),2)</f>
        <v>7.28</v>
      </c>
    </row>
    <row r="3104" spans="1:11" x14ac:dyDescent="0.35">
      <c r="A3104" s="2">
        <v>34915</v>
      </c>
      <c r="B3104" s="76" t="s">
        <v>2726</v>
      </c>
      <c r="C3104" s="76" t="s">
        <v>287</v>
      </c>
      <c r="D3104" s="76" t="s">
        <v>5266</v>
      </c>
      <c r="E3104" s="76">
        <v>3784</v>
      </c>
      <c r="F3104" s="76">
        <v>3</v>
      </c>
      <c r="G3104" s="77">
        <v>5</v>
      </c>
      <c r="H3104" s="76" t="s">
        <v>3301</v>
      </c>
      <c r="I3104" s="77">
        <v>27.99</v>
      </c>
      <c r="J3104" s="2">
        <v>8</v>
      </c>
      <c r="K3104" s="119" cm="1">
        <f t="array" ref="K3104">ROUND(IF(C3104="Beer",SUM(LOOKUP(2,1/(SRP!$B$7:$B$9&lt;=E3104)/(SRP!$C$7:$C$9&gt;=E3104),SRP!$D$7:$D$9)*(G3104/100)*(E3104/1000)),IF(C3104="Spirits",SUM(LOOKUP(2,1/(SRP!$B$2:$B$6&lt;=E3104)/(SRP!$C$2:$C$6&gt;=E3104),SRP!$D$2:$D$6)*(G3104/100)*(E3104/1000)),IF(AND(C3104="Wine",D3104="Fortified Wines"),SUM(LOOKUP(2,1/(SRP!$B$20:$B$23&lt;=E3104)/(SRP!$C$20:$C$23&gt;=E3104),SRP!$D$20:$D$23)*(G3104/100)*(E3104/1000)),IF(C3104="Wine",SUM(LOOKUP(2,1/(SRP!$B$15:$B$19&lt;=E3104)/(SRP!$C$15:$C$19&gt;=E3104),SRP!$D$15:$D$19)*(G3104/100)*(E3104/1000)),IF(C3104="Ready to Drink",SUM(LOOKUP(2,1/(SRP!$B$10:$B$14&lt;=E3104)/(SRP!$C$10:$C$14&gt;=E3104),SRP!$D$10:$D$14)*(G3104/100)*(E3104/1000)),0))))),2)</f>
        <v>13.21</v>
      </c>
    </row>
    <row r="3105" spans="1:11" x14ac:dyDescent="0.35">
      <c r="A3105" s="2">
        <v>34915</v>
      </c>
      <c r="B3105" s="76" t="s">
        <v>2726</v>
      </c>
      <c r="C3105" s="76" t="s">
        <v>287</v>
      </c>
      <c r="D3105" s="76" t="s">
        <v>5266</v>
      </c>
      <c r="E3105" s="76">
        <v>3784</v>
      </c>
      <c r="F3105" s="76">
        <v>3</v>
      </c>
      <c r="G3105" s="77">
        <v>5</v>
      </c>
      <c r="H3105" s="76" t="s">
        <v>3301</v>
      </c>
      <c r="I3105" s="77">
        <v>27.99</v>
      </c>
      <c r="J3105" s="2">
        <v>8</v>
      </c>
      <c r="K3105" s="119" cm="1">
        <f t="array" ref="K3105">ROUND(IF(C3105="Beer",SUM(LOOKUP(2,1/(SRP!$B$7:$B$9&lt;=E3105)/(SRP!$C$7:$C$9&gt;=E3105),SRP!$D$7:$D$9)*(G3105/100)*(E3105/1000)),IF(C3105="Spirits",SUM(LOOKUP(2,1/(SRP!$B$2:$B$6&lt;=E3105)/(SRP!$C$2:$C$6&gt;=E3105),SRP!$D$2:$D$6)*(G3105/100)*(E3105/1000)),IF(AND(C3105="Wine",D3105="Fortified Wines"),SUM(LOOKUP(2,1/(SRP!$B$20:$B$23&lt;=E3105)/(SRP!$C$20:$C$23&gt;=E3105),SRP!$D$20:$D$23)*(G3105/100)*(E3105/1000)),IF(C3105="Wine",SUM(LOOKUP(2,1/(SRP!$B$15:$B$19&lt;=E3105)/(SRP!$C$15:$C$19&gt;=E3105),SRP!$D$15:$D$19)*(G3105/100)*(E3105/1000)),IF(C3105="Ready to Drink",SUM(LOOKUP(2,1/(SRP!$B$10:$B$14&lt;=E3105)/(SRP!$C$10:$C$14&gt;=E3105),SRP!$D$10:$D$14)*(G3105/100)*(E3105/1000)),0))))),2)</f>
        <v>13.21</v>
      </c>
    </row>
    <row r="3106" spans="1:11" x14ac:dyDescent="0.35">
      <c r="A3106" s="2">
        <v>34917</v>
      </c>
      <c r="B3106" s="76" t="s">
        <v>2727</v>
      </c>
      <c r="C3106" s="76" t="s">
        <v>287</v>
      </c>
      <c r="D3106" s="76" t="s">
        <v>5266</v>
      </c>
      <c r="E3106" s="76">
        <v>2130</v>
      </c>
      <c r="F3106" s="76">
        <v>4</v>
      </c>
      <c r="G3106" s="77">
        <v>5</v>
      </c>
      <c r="H3106" s="76" t="s">
        <v>3301</v>
      </c>
      <c r="I3106" s="77">
        <v>15.49</v>
      </c>
      <c r="J3106" s="2">
        <v>6</v>
      </c>
      <c r="K3106" s="119" cm="1">
        <f t="array" ref="K3106">ROUND(IF(C3106="Beer",SUM(LOOKUP(2,1/(SRP!$B$7:$B$9&lt;=E3106)/(SRP!$C$7:$C$9&gt;=E3106),SRP!$D$7:$D$9)*(G3106/100)*(E3106/1000)),IF(C3106="Spirits",SUM(LOOKUP(2,1/(SRP!$B$2:$B$6&lt;=E3106)/(SRP!$C$2:$C$6&gt;=E3106),SRP!$D$2:$D$6)*(G3106/100)*(E3106/1000)),IF(AND(C3106="Wine",D3106="Fortified Wines"),SUM(LOOKUP(2,1/(SRP!$B$20:$B$23&lt;=E3106)/(SRP!$C$20:$C$23&gt;=E3106),SRP!$D$20:$D$23)*(G3106/100)*(E3106/1000)),IF(C3106="Wine",SUM(LOOKUP(2,1/(SRP!$B$15:$B$19&lt;=E3106)/(SRP!$C$15:$C$19&gt;=E3106),SRP!$D$15:$D$19)*(G3106/100)*(E3106/1000)),IF(C3106="Ready to Drink",SUM(LOOKUP(2,1/(SRP!$B$10:$B$14&lt;=E3106)/(SRP!$C$10:$C$14&gt;=E3106),SRP!$D$10:$D$14)*(G3106/100)*(E3106/1000)),0))))),2)</f>
        <v>7.43</v>
      </c>
    </row>
    <row r="3107" spans="1:11" x14ac:dyDescent="0.35">
      <c r="A3107" s="2">
        <v>34917</v>
      </c>
      <c r="B3107" s="76" t="s">
        <v>2727</v>
      </c>
      <c r="C3107" s="76" t="s">
        <v>287</v>
      </c>
      <c r="D3107" s="76" t="s">
        <v>5266</v>
      </c>
      <c r="E3107" s="76">
        <v>2130</v>
      </c>
      <c r="F3107" s="76">
        <v>4</v>
      </c>
      <c r="G3107" s="77">
        <v>5</v>
      </c>
      <c r="H3107" s="76" t="s">
        <v>3301</v>
      </c>
      <c r="I3107" s="77">
        <v>15.49</v>
      </c>
      <c r="J3107" s="2">
        <v>6</v>
      </c>
      <c r="K3107" s="119" cm="1">
        <f t="array" ref="K3107">ROUND(IF(C3107="Beer",SUM(LOOKUP(2,1/(SRP!$B$7:$B$9&lt;=E3107)/(SRP!$C$7:$C$9&gt;=E3107),SRP!$D$7:$D$9)*(G3107/100)*(E3107/1000)),IF(C3107="Spirits",SUM(LOOKUP(2,1/(SRP!$B$2:$B$6&lt;=E3107)/(SRP!$C$2:$C$6&gt;=E3107),SRP!$D$2:$D$6)*(G3107/100)*(E3107/1000)),IF(AND(C3107="Wine",D3107="Fortified Wines"),SUM(LOOKUP(2,1/(SRP!$B$20:$B$23&lt;=E3107)/(SRP!$C$20:$C$23&gt;=E3107),SRP!$D$20:$D$23)*(G3107/100)*(E3107/1000)),IF(C3107="Wine",SUM(LOOKUP(2,1/(SRP!$B$15:$B$19&lt;=E3107)/(SRP!$C$15:$C$19&gt;=E3107),SRP!$D$15:$D$19)*(G3107/100)*(E3107/1000)),IF(C3107="Ready to Drink",SUM(LOOKUP(2,1/(SRP!$B$10:$B$14&lt;=E3107)/(SRP!$C$10:$C$14&gt;=E3107),SRP!$D$10:$D$14)*(G3107/100)*(E3107/1000)),0))))),2)</f>
        <v>7.43</v>
      </c>
    </row>
    <row r="3108" spans="1:11" x14ac:dyDescent="0.35">
      <c r="A3108" s="2">
        <v>34918</v>
      </c>
      <c r="B3108" s="76" t="s">
        <v>2728</v>
      </c>
      <c r="C3108" s="76" t="s">
        <v>287</v>
      </c>
      <c r="D3108" s="76" t="s">
        <v>5240</v>
      </c>
      <c r="E3108" s="76">
        <v>2130</v>
      </c>
      <c r="F3108" s="76">
        <v>4</v>
      </c>
      <c r="G3108" s="77">
        <v>6.5</v>
      </c>
      <c r="H3108" s="76" t="s">
        <v>3301</v>
      </c>
      <c r="I3108" s="77">
        <v>15.49</v>
      </c>
      <c r="J3108" s="2">
        <v>6</v>
      </c>
      <c r="K3108" s="119" cm="1">
        <f t="array" ref="K3108">ROUND(IF(C3108="Beer",SUM(LOOKUP(2,1/(SRP!$B$7:$B$9&lt;=E3108)/(SRP!$C$7:$C$9&gt;=E3108),SRP!$D$7:$D$9)*(G3108/100)*(E3108/1000)),IF(C3108="Spirits",SUM(LOOKUP(2,1/(SRP!$B$2:$B$6&lt;=E3108)/(SRP!$C$2:$C$6&gt;=E3108),SRP!$D$2:$D$6)*(G3108/100)*(E3108/1000)),IF(AND(C3108="Wine",D3108="Fortified Wines"),SUM(LOOKUP(2,1/(SRP!$B$20:$B$23&lt;=E3108)/(SRP!$C$20:$C$23&gt;=E3108),SRP!$D$20:$D$23)*(G3108/100)*(E3108/1000)),IF(C3108="Wine",SUM(LOOKUP(2,1/(SRP!$B$15:$B$19&lt;=E3108)/(SRP!$C$15:$C$19&gt;=E3108),SRP!$D$15:$D$19)*(G3108/100)*(E3108/1000)),IF(C3108="Ready to Drink",SUM(LOOKUP(2,1/(SRP!$B$10:$B$14&lt;=E3108)/(SRP!$C$10:$C$14&gt;=E3108),SRP!$D$10:$D$14)*(G3108/100)*(E3108/1000)),0))))),2)</f>
        <v>9.67</v>
      </c>
    </row>
    <row r="3109" spans="1:11" x14ac:dyDescent="0.35">
      <c r="A3109" s="2">
        <v>34918</v>
      </c>
      <c r="B3109" s="76" t="s">
        <v>2728</v>
      </c>
      <c r="C3109" s="76" t="s">
        <v>287</v>
      </c>
      <c r="D3109" s="76" t="s">
        <v>5240</v>
      </c>
      <c r="E3109" s="76">
        <v>2130</v>
      </c>
      <c r="F3109" s="76">
        <v>4</v>
      </c>
      <c r="G3109" s="77">
        <v>6.5</v>
      </c>
      <c r="H3109" s="76" t="s">
        <v>3301</v>
      </c>
      <c r="I3109" s="77">
        <v>15.49</v>
      </c>
      <c r="J3109" s="2">
        <v>6</v>
      </c>
      <c r="K3109" s="119" cm="1">
        <f t="array" ref="K3109">ROUND(IF(C3109="Beer",SUM(LOOKUP(2,1/(SRP!$B$7:$B$9&lt;=E3109)/(SRP!$C$7:$C$9&gt;=E3109),SRP!$D$7:$D$9)*(G3109/100)*(E3109/1000)),IF(C3109="Spirits",SUM(LOOKUP(2,1/(SRP!$B$2:$B$6&lt;=E3109)/(SRP!$C$2:$C$6&gt;=E3109),SRP!$D$2:$D$6)*(G3109/100)*(E3109/1000)),IF(AND(C3109="Wine",D3109="Fortified Wines"),SUM(LOOKUP(2,1/(SRP!$B$20:$B$23&lt;=E3109)/(SRP!$C$20:$C$23&gt;=E3109),SRP!$D$20:$D$23)*(G3109/100)*(E3109/1000)),IF(C3109="Wine",SUM(LOOKUP(2,1/(SRP!$B$15:$B$19&lt;=E3109)/(SRP!$C$15:$C$19&gt;=E3109),SRP!$D$15:$D$19)*(G3109/100)*(E3109/1000)),IF(C3109="Ready to Drink",SUM(LOOKUP(2,1/(SRP!$B$10:$B$14&lt;=E3109)/(SRP!$C$10:$C$14&gt;=E3109),SRP!$D$10:$D$14)*(G3109/100)*(E3109/1000)),0))))),2)</f>
        <v>9.67</v>
      </c>
    </row>
    <row r="3110" spans="1:11" x14ac:dyDescent="0.35">
      <c r="A3110" s="2">
        <v>34919</v>
      </c>
      <c r="B3110" s="76" t="s">
        <v>2690</v>
      </c>
      <c r="C3110" s="76" t="s">
        <v>287</v>
      </c>
      <c r="D3110" s="76" t="s">
        <v>5271</v>
      </c>
      <c r="E3110" s="76">
        <v>8520</v>
      </c>
      <c r="F3110" s="76">
        <v>1</v>
      </c>
      <c r="G3110" s="77">
        <v>4</v>
      </c>
      <c r="H3110" s="76" t="s">
        <v>3324</v>
      </c>
      <c r="I3110" s="77">
        <v>41.79</v>
      </c>
      <c r="J3110" s="2">
        <v>24</v>
      </c>
      <c r="K3110" s="119" cm="1">
        <f t="array" ref="K3110">ROUND(IF(C3110="Beer",SUM(LOOKUP(2,1/(SRP!$B$7:$B$9&lt;=E3110)/(SRP!$C$7:$C$9&gt;=E3110),SRP!$D$7:$D$9)*(G3110/100)*(E3110/1000)),IF(C3110="Spirits",SUM(LOOKUP(2,1/(SRP!$B$2:$B$6&lt;=E3110)/(SRP!$C$2:$C$6&gt;=E3110),SRP!$D$2:$D$6)*(G3110/100)*(E3110/1000)),IF(AND(C3110="Wine",D3110="Fortified Wines"),SUM(LOOKUP(2,1/(SRP!$B$20:$B$23&lt;=E3110)/(SRP!$C$20:$C$23&gt;=E3110),SRP!$D$20:$D$23)*(G3110/100)*(E3110/1000)),IF(C3110="Wine",SUM(LOOKUP(2,1/(SRP!$B$15:$B$19&lt;=E3110)/(SRP!$C$15:$C$19&gt;=E3110),SRP!$D$15:$D$19)*(G3110/100)*(E3110/1000)),IF(C3110="Ready to Drink",SUM(LOOKUP(2,1/(SRP!$B$10:$B$14&lt;=E3110)/(SRP!$C$10:$C$14&gt;=E3110),SRP!$D$10:$D$14)*(G3110/100)*(E3110/1000)),0))))),2)</f>
        <v>23.79</v>
      </c>
    </row>
    <row r="3111" spans="1:11" x14ac:dyDescent="0.35">
      <c r="A3111" s="2">
        <v>34919</v>
      </c>
      <c r="B3111" s="76" t="s">
        <v>2690</v>
      </c>
      <c r="C3111" s="76" t="s">
        <v>287</v>
      </c>
      <c r="D3111" s="76" t="s">
        <v>5271</v>
      </c>
      <c r="E3111" s="76">
        <v>8520</v>
      </c>
      <c r="F3111" s="76">
        <v>1</v>
      </c>
      <c r="G3111" s="77">
        <v>4</v>
      </c>
      <c r="H3111" s="76" t="s">
        <v>3324</v>
      </c>
      <c r="I3111" s="77">
        <v>41.79</v>
      </c>
      <c r="J3111" s="2">
        <v>24</v>
      </c>
      <c r="K3111" s="119" cm="1">
        <f t="array" ref="K3111">ROUND(IF(C3111="Beer",SUM(LOOKUP(2,1/(SRP!$B$7:$B$9&lt;=E3111)/(SRP!$C$7:$C$9&gt;=E3111),SRP!$D$7:$D$9)*(G3111/100)*(E3111/1000)),IF(C3111="Spirits",SUM(LOOKUP(2,1/(SRP!$B$2:$B$6&lt;=E3111)/(SRP!$C$2:$C$6&gt;=E3111),SRP!$D$2:$D$6)*(G3111/100)*(E3111/1000)),IF(AND(C3111="Wine",D3111="Fortified Wines"),SUM(LOOKUP(2,1/(SRP!$B$20:$B$23&lt;=E3111)/(SRP!$C$20:$C$23&gt;=E3111),SRP!$D$20:$D$23)*(G3111/100)*(E3111/1000)),IF(C3111="Wine",SUM(LOOKUP(2,1/(SRP!$B$15:$B$19&lt;=E3111)/(SRP!$C$15:$C$19&gt;=E3111),SRP!$D$15:$D$19)*(G3111/100)*(E3111/1000)),IF(C3111="Ready to Drink",SUM(LOOKUP(2,1/(SRP!$B$10:$B$14&lt;=E3111)/(SRP!$C$10:$C$14&gt;=E3111),SRP!$D$10:$D$14)*(G3111/100)*(E3111/1000)),0))))),2)</f>
        <v>23.79</v>
      </c>
    </row>
    <row r="3112" spans="1:11" x14ac:dyDescent="0.35">
      <c r="A3112" s="2">
        <v>34922</v>
      </c>
      <c r="B3112" s="76" t="s">
        <v>4046</v>
      </c>
      <c r="C3112" s="76" t="s">
        <v>287</v>
      </c>
      <c r="D3112" s="76" t="s">
        <v>5240</v>
      </c>
      <c r="E3112" s="76">
        <v>473</v>
      </c>
      <c r="F3112" s="76">
        <v>24</v>
      </c>
      <c r="G3112" s="77">
        <v>5.7</v>
      </c>
      <c r="H3112" s="76" t="s">
        <v>3382</v>
      </c>
      <c r="I3112" s="77">
        <v>4.8</v>
      </c>
      <c r="J3112" s="2">
        <v>1</v>
      </c>
      <c r="K3112" s="119" cm="1">
        <f t="array" ref="K3112">ROUND(IF(C3112="Beer",SUM(LOOKUP(2,1/(SRP!$B$7:$B$9&lt;=E3112)/(SRP!$C$7:$C$9&gt;=E3112),SRP!$D$7:$D$9)*(G3112/100)*(E3112/1000)),IF(C3112="Spirits",SUM(LOOKUP(2,1/(SRP!$B$2:$B$6&lt;=E3112)/(SRP!$C$2:$C$6&gt;=E3112),SRP!$D$2:$D$6)*(G3112/100)*(E3112/1000)),IF(AND(C3112="Wine",D3112="Fortified Wines"),SUM(LOOKUP(2,1/(SRP!$B$20:$B$23&lt;=E3112)/(SRP!$C$20:$C$23&gt;=E3112),SRP!$D$20:$D$23)*(G3112/100)*(E3112/1000)),IF(C3112="Wine",SUM(LOOKUP(2,1/(SRP!$B$15:$B$19&lt;=E3112)/(SRP!$C$15:$C$19&gt;=E3112),SRP!$D$15:$D$19)*(G3112/100)*(E3112/1000)),IF(C3112="Ready to Drink",SUM(LOOKUP(2,1/(SRP!$B$10:$B$14&lt;=E3112)/(SRP!$C$10:$C$14&gt;=E3112),SRP!$D$10:$D$14)*(G3112/100)*(E3112/1000)),0))))),2)</f>
        <v>1.88</v>
      </c>
    </row>
    <row r="3113" spans="1:11" x14ac:dyDescent="0.35">
      <c r="A3113" s="2">
        <v>34922</v>
      </c>
      <c r="B3113" s="76" t="s">
        <v>4046</v>
      </c>
      <c r="C3113" s="76" t="s">
        <v>287</v>
      </c>
      <c r="D3113" s="76" t="s">
        <v>5240</v>
      </c>
      <c r="E3113" s="76">
        <v>473</v>
      </c>
      <c r="F3113" s="76">
        <v>24</v>
      </c>
      <c r="G3113" s="77">
        <v>5.7</v>
      </c>
      <c r="H3113" s="76" t="s">
        <v>3382</v>
      </c>
      <c r="I3113" s="77">
        <v>4.8</v>
      </c>
      <c r="J3113" s="2">
        <v>1</v>
      </c>
      <c r="K3113" s="119" cm="1">
        <f t="array" ref="K3113">ROUND(IF(C3113="Beer",SUM(LOOKUP(2,1/(SRP!$B$7:$B$9&lt;=E3113)/(SRP!$C$7:$C$9&gt;=E3113),SRP!$D$7:$D$9)*(G3113/100)*(E3113/1000)),IF(C3113="Spirits",SUM(LOOKUP(2,1/(SRP!$B$2:$B$6&lt;=E3113)/(SRP!$C$2:$C$6&gt;=E3113),SRP!$D$2:$D$6)*(G3113/100)*(E3113/1000)),IF(AND(C3113="Wine",D3113="Fortified Wines"),SUM(LOOKUP(2,1/(SRP!$B$20:$B$23&lt;=E3113)/(SRP!$C$20:$C$23&gt;=E3113),SRP!$D$20:$D$23)*(G3113/100)*(E3113/1000)),IF(C3113="Wine",SUM(LOOKUP(2,1/(SRP!$B$15:$B$19&lt;=E3113)/(SRP!$C$15:$C$19&gt;=E3113),SRP!$D$15:$D$19)*(G3113/100)*(E3113/1000)),IF(C3113="Ready to Drink",SUM(LOOKUP(2,1/(SRP!$B$10:$B$14&lt;=E3113)/(SRP!$C$10:$C$14&gt;=E3113),SRP!$D$10:$D$14)*(G3113/100)*(E3113/1000)),0))))),2)</f>
        <v>1.88</v>
      </c>
    </row>
    <row r="3114" spans="1:11" x14ac:dyDescent="0.35">
      <c r="A3114" s="2">
        <v>34935</v>
      </c>
      <c r="B3114" s="76" t="s">
        <v>2691</v>
      </c>
      <c r="C3114" s="76" t="s">
        <v>287</v>
      </c>
      <c r="D3114" s="76" t="s">
        <v>5271</v>
      </c>
      <c r="E3114" s="76">
        <v>5325</v>
      </c>
      <c r="F3114" s="76">
        <v>1</v>
      </c>
      <c r="G3114" s="77">
        <v>4</v>
      </c>
      <c r="H3114" s="76" t="s">
        <v>3324</v>
      </c>
      <c r="I3114" s="77">
        <v>26.79</v>
      </c>
      <c r="J3114" s="2">
        <v>15</v>
      </c>
      <c r="K3114" s="119" cm="1">
        <f t="array" ref="K3114">ROUND(IF(C3114="Beer",SUM(LOOKUP(2,1/(SRP!$B$7:$B$9&lt;=E3114)/(SRP!$C$7:$C$9&gt;=E3114),SRP!$D$7:$D$9)*(G3114/100)*(E3114/1000)),IF(C3114="Spirits",SUM(LOOKUP(2,1/(SRP!$B$2:$B$6&lt;=E3114)/(SRP!$C$2:$C$6&gt;=E3114),SRP!$D$2:$D$6)*(G3114/100)*(E3114/1000)),IF(AND(C3114="Wine",D3114="Fortified Wines"),SUM(LOOKUP(2,1/(SRP!$B$20:$B$23&lt;=E3114)/(SRP!$C$20:$C$23&gt;=E3114),SRP!$D$20:$D$23)*(G3114/100)*(E3114/1000)),IF(C3114="Wine",SUM(LOOKUP(2,1/(SRP!$B$15:$B$19&lt;=E3114)/(SRP!$C$15:$C$19&gt;=E3114),SRP!$D$15:$D$19)*(G3114/100)*(E3114/1000)),IF(C3114="Ready to Drink",SUM(LOOKUP(2,1/(SRP!$B$10:$B$14&lt;=E3114)/(SRP!$C$10:$C$14&gt;=E3114),SRP!$D$10:$D$14)*(G3114/100)*(E3114/1000)),0))))),2)</f>
        <v>14.87</v>
      </c>
    </row>
    <row r="3115" spans="1:11" x14ac:dyDescent="0.35">
      <c r="A3115" s="2">
        <v>34935</v>
      </c>
      <c r="B3115" s="76" t="s">
        <v>2691</v>
      </c>
      <c r="C3115" s="76" t="s">
        <v>287</v>
      </c>
      <c r="D3115" s="76" t="s">
        <v>5271</v>
      </c>
      <c r="E3115" s="76">
        <v>5325</v>
      </c>
      <c r="F3115" s="76">
        <v>1</v>
      </c>
      <c r="G3115" s="77">
        <v>4</v>
      </c>
      <c r="H3115" s="76" t="s">
        <v>3324</v>
      </c>
      <c r="I3115" s="77">
        <v>26.79</v>
      </c>
      <c r="J3115" s="2">
        <v>15</v>
      </c>
      <c r="K3115" s="119" cm="1">
        <f t="array" ref="K3115">ROUND(IF(C3115="Beer",SUM(LOOKUP(2,1/(SRP!$B$7:$B$9&lt;=E3115)/(SRP!$C$7:$C$9&gt;=E3115),SRP!$D$7:$D$9)*(G3115/100)*(E3115/1000)),IF(C3115="Spirits",SUM(LOOKUP(2,1/(SRP!$B$2:$B$6&lt;=E3115)/(SRP!$C$2:$C$6&gt;=E3115),SRP!$D$2:$D$6)*(G3115/100)*(E3115/1000)),IF(AND(C3115="Wine",D3115="Fortified Wines"),SUM(LOOKUP(2,1/(SRP!$B$20:$B$23&lt;=E3115)/(SRP!$C$20:$C$23&gt;=E3115),SRP!$D$20:$D$23)*(G3115/100)*(E3115/1000)),IF(C3115="Wine",SUM(LOOKUP(2,1/(SRP!$B$15:$B$19&lt;=E3115)/(SRP!$C$15:$C$19&gt;=E3115),SRP!$D$15:$D$19)*(G3115/100)*(E3115/1000)),IF(C3115="Ready to Drink",SUM(LOOKUP(2,1/(SRP!$B$10:$B$14&lt;=E3115)/(SRP!$C$10:$C$14&gt;=E3115),SRP!$D$10:$D$14)*(G3115/100)*(E3115/1000)),0))))),2)</f>
        <v>14.87</v>
      </c>
    </row>
    <row r="3116" spans="1:11" x14ac:dyDescent="0.35">
      <c r="A3116" s="2">
        <v>34938</v>
      </c>
      <c r="B3116" s="76" t="s">
        <v>2692</v>
      </c>
      <c r="C3116" s="76" t="s">
        <v>287</v>
      </c>
      <c r="D3116" s="76" t="s">
        <v>5271</v>
      </c>
      <c r="E3116" s="76">
        <v>2840</v>
      </c>
      <c r="F3116" s="76">
        <v>3</v>
      </c>
      <c r="G3116" s="77">
        <v>4</v>
      </c>
      <c r="H3116" s="76" t="s">
        <v>3324</v>
      </c>
      <c r="I3116" s="77">
        <v>13.69</v>
      </c>
      <c r="J3116" s="2">
        <v>8</v>
      </c>
      <c r="K3116" s="119" cm="1">
        <f t="array" ref="K3116">ROUND(IF(C3116="Beer",SUM(LOOKUP(2,1/(SRP!$B$7:$B$9&lt;=E3116)/(SRP!$C$7:$C$9&gt;=E3116),SRP!$D$7:$D$9)*(G3116/100)*(E3116/1000)),IF(C3116="Spirits",SUM(LOOKUP(2,1/(SRP!$B$2:$B$6&lt;=E3116)/(SRP!$C$2:$C$6&gt;=E3116),SRP!$D$2:$D$6)*(G3116/100)*(E3116/1000)),IF(AND(C3116="Wine",D3116="Fortified Wines"),SUM(LOOKUP(2,1/(SRP!$B$20:$B$23&lt;=E3116)/(SRP!$C$20:$C$23&gt;=E3116),SRP!$D$20:$D$23)*(G3116/100)*(E3116/1000)),IF(C3116="Wine",SUM(LOOKUP(2,1/(SRP!$B$15:$B$19&lt;=E3116)/(SRP!$C$15:$C$19&gt;=E3116),SRP!$D$15:$D$19)*(G3116/100)*(E3116/1000)),IF(C3116="Ready to Drink",SUM(LOOKUP(2,1/(SRP!$B$10:$B$14&lt;=E3116)/(SRP!$C$10:$C$14&gt;=E3116),SRP!$D$10:$D$14)*(G3116/100)*(E3116/1000)),0))))),2)</f>
        <v>7.93</v>
      </c>
    </row>
    <row r="3117" spans="1:11" x14ac:dyDescent="0.35">
      <c r="A3117" s="2">
        <v>34938</v>
      </c>
      <c r="B3117" s="76" t="s">
        <v>2692</v>
      </c>
      <c r="C3117" s="76" t="s">
        <v>287</v>
      </c>
      <c r="D3117" s="76" t="s">
        <v>5271</v>
      </c>
      <c r="E3117" s="76">
        <v>2840</v>
      </c>
      <c r="F3117" s="76">
        <v>3</v>
      </c>
      <c r="G3117" s="77">
        <v>4</v>
      </c>
      <c r="H3117" s="76" t="s">
        <v>3324</v>
      </c>
      <c r="I3117" s="77">
        <v>13.69</v>
      </c>
      <c r="J3117" s="2">
        <v>8</v>
      </c>
      <c r="K3117" s="119" cm="1">
        <f t="array" ref="K3117">ROUND(IF(C3117="Beer",SUM(LOOKUP(2,1/(SRP!$B$7:$B$9&lt;=E3117)/(SRP!$C$7:$C$9&gt;=E3117),SRP!$D$7:$D$9)*(G3117/100)*(E3117/1000)),IF(C3117="Spirits",SUM(LOOKUP(2,1/(SRP!$B$2:$B$6&lt;=E3117)/(SRP!$C$2:$C$6&gt;=E3117),SRP!$D$2:$D$6)*(G3117/100)*(E3117/1000)),IF(AND(C3117="Wine",D3117="Fortified Wines"),SUM(LOOKUP(2,1/(SRP!$B$20:$B$23&lt;=E3117)/(SRP!$C$20:$C$23&gt;=E3117),SRP!$D$20:$D$23)*(G3117/100)*(E3117/1000)),IF(C3117="Wine",SUM(LOOKUP(2,1/(SRP!$B$15:$B$19&lt;=E3117)/(SRP!$C$15:$C$19&gt;=E3117),SRP!$D$15:$D$19)*(G3117/100)*(E3117/1000)),IF(C3117="Ready to Drink",SUM(LOOKUP(2,1/(SRP!$B$10:$B$14&lt;=E3117)/(SRP!$C$10:$C$14&gt;=E3117),SRP!$D$10:$D$14)*(G3117/100)*(E3117/1000)),0))))),2)</f>
        <v>7.93</v>
      </c>
    </row>
    <row r="3118" spans="1:11" x14ac:dyDescent="0.35">
      <c r="A3118" s="2">
        <v>34940</v>
      </c>
      <c r="B3118" s="76" t="s">
        <v>2662</v>
      </c>
      <c r="C3118" s="76" t="s">
        <v>287</v>
      </c>
      <c r="D3118" s="76" t="s">
        <v>5240</v>
      </c>
      <c r="E3118" s="76">
        <v>473</v>
      </c>
      <c r="F3118" s="76">
        <v>24</v>
      </c>
      <c r="G3118" s="77">
        <v>6</v>
      </c>
      <c r="H3118" s="76" t="s">
        <v>3387</v>
      </c>
      <c r="I3118" s="77">
        <v>5.25</v>
      </c>
      <c r="J3118" s="2">
        <v>1</v>
      </c>
      <c r="K3118" s="119" cm="1">
        <f t="array" ref="K3118">ROUND(IF(C3118="Beer",SUM(LOOKUP(2,1/(SRP!$B$7:$B$9&lt;=E3118)/(SRP!$C$7:$C$9&gt;=E3118),SRP!$D$7:$D$9)*(G3118/100)*(E3118/1000)),IF(C3118="Spirits",SUM(LOOKUP(2,1/(SRP!$B$2:$B$6&lt;=E3118)/(SRP!$C$2:$C$6&gt;=E3118),SRP!$D$2:$D$6)*(G3118/100)*(E3118/1000)),IF(AND(C3118="Wine",D3118="Fortified Wines"),SUM(LOOKUP(2,1/(SRP!$B$20:$B$23&lt;=E3118)/(SRP!$C$20:$C$23&gt;=E3118),SRP!$D$20:$D$23)*(G3118/100)*(E3118/1000)),IF(C3118="Wine",SUM(LOOKUP(2,1/(SRP!$B$15:$B$19&lt;=E3118)/(SRP!$C$15:$C$19&gt;=E3118),SRP!$D$15:$D$19)*(G3118/100)*(E3118/1000)),IF(C3118="Ready to Drink",SUM(LOOKUP(2,1/(SRP!$B$10:$B$14&lt;=E3118)/(SRP!$C$10:$C$14&gt;=E3118),SRP!$D$10:$D$14)*(G3118/100)*(E3118/1000)),0))))),2)</f>
        <v>1.98</v>
      </c>
    </row>
    <row r="3119" spans="1:11" x14ac:dyDescent="0.35">
      <c r="A3119" s="2">
        <v>34940</v>
      </c>
      <c r="B3119" s="76" t="s">
        <v>2662</v>
      </c>
      <c r="C3119" s="76" t="s">
        <v>287</v>
      </c>
      <c r="D3119" s="76" t="s">
        <v>5240</v>
      </c>
      <c r="E3119" s="76">
        <v>473</v>
      </c>
      <c r="F3119" s="76">
        <v>24</v>
      </c>
      <c r="G3119" s="77">
        <v>6</v>
      </c>
      <c r="H3119" s="76" t="s">
        <v>3387</v>
      </c>
      <c r="I3119" s="77">
        <v>5.25</v>
      </c>
      <c r="J3119" s="2">
        <v>1</v>
      </c>
      <c r="K3119" s="119" cm="1">
        <f t="array" ref="K3119">ROUND(IF(C3119="Beer",SUM(LOOKUP(2,1/(SRP!$B$7:$B$9&lt;=E3119)/(SRP!$C$7:$C$9&gt;=E3119),SRP!$D$7:$D$9)*(G3119/100)*(E3119/1000)),IF(C3119="Spirits",SUM(LOOKUP(2,1/(SRP!$B$2:$B$6&lt;=E3119)/(SRP!$C$2:$C$6&gt;=E3119),SRP!$D$2:$D$6)*(G3119/100)*(E3119/1000)),IF(AND(C3119="Wine",D3119="Fortified Wines"),SUM(LOOKUP(2,1/(SRP!$B$20:$B$23&lt;=E3119)/(SRP!$C$20:$C$23&gt;=E3119),SRP!$D$20:$D$23)*(G3119/100)*(E3119/1000)),IF(C3119="Wine",SUM(LOOKUP(2,1/(SRP!$B$15:$B$19&lt;=E3119)/(SRP!$C$15:$C$19&gt;=E3119),SRP!$D$15:$D$19)*(G3119/100)*(E3119/1000)),IF(C3119="Ready to Drink",SUM(LOOKUP(2,1/(SRP!$B$10:$B$14&lt;=E3119)/(SRP!$C$10:$C$14&gt;=E3119),SRP!$D$10:$D$14)*(G3119/100)*(E3119/1000)),0))))),2)</f>
        <v>1.98</v>
      </c>
    </row>
    <row r="3120" spans="1:11" x14ac:dyDescent="0.35">
      <c r="A3120" s="2">
        <v>34942</v>
      </c>
      <c r="B3120" s="76" t="s">
        <v>1411</v>
      </c>
      <c r="C3120" s="76" t="s">
        <v>286</v>
      </c>
      <c r="D3120" s="76" t="s">
        <v>5247</v>
      </c>
      <c r="E3120" s="76">
        <v>750</v>
      </c>
      <c r="F3120" s="76">
        <v>12</v>
      </c>
      <c r="G3120" s="77">
        <v>14.5</v>
      </c>
      <c r="H3120" s="76" t="s">
        <v>5939</v>
      </c>
      <c r="I3120" s="77">
        <v>20.99</v>
      </c>
      <c r="J3120" s="2">
        <v>1</v>
      </c>
      <c r="K3120" s="119" cm="1">
        <f t="array" ref="K3120">ROUND(IF(C3120="Beer",SUM(LOOKUP(2,1/(SRP!$B$7:$B$9&lt;=E3120)/(SRP!$C$7:$C$9&gt;=E3120),SRP!$D$7:$D$9)*(G3120/100)*(E3120/1000)),IF(C3120="Spirits",SUM(LOOKUP(2,1/(SRP!$B$2:$B$6&lt;=E3120)/(SRP!$C$2:$C$6&gt;=E3120),SRP!$D$2:$D$6)*(G3120/100)*(E3120/1000)),IF(AND(C3120="Wine",D3120="Fortified Wines"),SUM(LOOKUP(2,1/(SRP!$B$20:$B$23&lt;=E3120)/(SRP!$C$20:$C$23&gt;=E3120),SRP!$D$20:$D$23)*(G3120/100)*(E3120/1000)),IF(C3120="Wine",SUM(LOOKUP(2,1/(SRP!$B$15:$B$19&lt;=E3120)/(SRP!$C$15:$C$19&gt;=E3120),SRP!$D$15:$D$19)*(G3120/100)*(E3120/1000)),IF(C3120="Ready to Drink",SUM(LOOKUP(2,1/(SRP!$B$10:$B$14&lt;=E3120)/(SRP!$C$10:$C$14&gt;=E3120),SRP!$D$10:$D$14)*(G3120/100)*(E3120/1000)),0))))),2)</f>
        <v>7.59</v>
      </c>
    </row>
    <row r="3121" spans="1:11" x14ac:dyDescent="0.35">
      <c r="A3121" s="2">
        <v>34943</v>
      </c>
      <c r="B3121" s="76" t="s">
        <v>6968</v>
      </c>
      <c r="C3121" s="76" t="s">
        <v>286</v>
      </c>
      <c r="D3121" s="76" t="s">
        <v>5264</v>
      </c>
      <c r="E3121" s="76">
        <v>750</v>
      </c>
      <c r="F3121" s="76">
        <v>12</v>
      </c>
      <c r="G3121" s="77">
        <v>13</v>
      </c>
      <c r="H3121" s="76" t="s">
        <v>5939</v>
      </c>
      <c r="I3121" s="77">
        <v>13.3</v>
      </c>
      <c r="J3121" s="2">
        <v>1</v>
      </c>
      <c r="K3121" s="119" cm="1">
        <f t="array" ref="K3121">ROUND(IF(C3121="Beer",SUM(LOOKUP(2,1/(SRP!$B$7:$B$9&lt;=E3121)/(SRP!$C$7:$C$9&gt;=E3121),SRP!$D$7:$D$9)*(G3121/100)*(E3121/1000)),IF(C3121="Spirits",SUM(LOOKUP(2,1/(SRP!$B$2:$B$6&lt;=E3121)/(SRP!$C$2:$C$6&gt;=E3121),SRP!$D$2:$D$6)*(G3121/100)*(E3121/1000)),IF(AND(C3121="Wine",D3121="Fortified Wines"),SUM(LOOKUP(2,1/(SRP!$B$20:$B$23&lt;=E3121)/(SRP!$C$20:$C$23&gt;=E3121),SRP!$D$20:$D$23)*(G3121/100)*(E3121/1000)),IF(C3121="Wine",SUM(LOOKUP(2,1/(SRP!$B$15:$B$19&lt;=E3121)/(SRP!$C$15:$C$19&gt;=E3121),SRP!$D$15:$D$19)*(G3121/100)*(E3121/1000)),IF(C3121="Ready to Drink",SUM(LOOKUP(2,1/(SRP!$B$10:$B$14&lt;=E3121)/(SRP!$C$10:$C$14&gt;=E3121),SRP!$D$10:$D$14)*(G3121/100)*(E3121/1000)),0))))),2)</f>
        <v>6.81</v>
      </c>
    </row>
    <row r="3122" spans="1:11" x14ac:dyDescent="0.35">
      <c r="A3122" s="2">
        <v>34946</v>
      </c>
      <c r="B3122" s="76" t="s">
        <v>2663</v>
      </c>
      <c r="C3122" s="76" t="s">
        <v>287</v>
      </c>
      <c r="D3122" s="76" t="s">
        <v>5271</v>
      </c>
      <c r="E3122" s="76">
        <v>473</v>
      </c>
      <c r="F3122" s="76">
        <v>24</v>
      </c>
      <c r="G3122" s="77">
        <v>4</v>
      </c>
      <c r="H3122" s="76" t="s">
        <v>3387</v>
      </c>
      <c r="I3122" s="77">
        <v>4.6500000000000004</v>
      </c>
      <c r="J3122" s="2">
        <v>1</v>
      </c>
      <c r="K3122" s="119" cm="1">
        <f t="array" ref="K3122">ROUND(IF(C3122="Beer",SUM(LOOKUP(2,1/(SRP!$B$7:$B$9&lt;=E3122)/(SRP!$C$7:$C$9&gt;=E3122),SRP!$D$7:$D$9)*(G3122/100)*(E3122/1000)),IF(C3122="Spirits",SUM(LOOKUP(2,1/(SRP!$B$2:$B$6&lt;=E3122)/(SRP!$C$2:$C$6&gt;=E3122),SRP!$D$2:$D$6)*(G3122/100)*(E3122/1000)),IF(AND(C3122="Wine",D3122="Fortified Wines"),SUM(LOOKUP(2,1/(SRP!$B$20:$B$23&lt;=E3122)/(SRP!$C$20:$C$23&gt;=E3122),SRP!$D$20:$D$23)*(G3122/100)*(E3122/1000)),IF(C3122="Wine",SUM(LOOKUP(2,1/(SRP!$B$15:$B$19&lt;=E3122)/(SRP!$C$15:$C$19&gt;=E3122),SRP!$D$15:$D$19)*(G3122/100)*(E3122/1000)),IF(C3122="Ready to Drink",SUM(LOOKUP(2,1/(SRP!$B$10:$B$14&lt;=E3122)/(SRP!$C$10:$C$14&gt;=E3122),SRP!$D$10:$D$14)*(G3122/100)*(E3122/1000)),0))))),2)</f>
        <v>1.32</v>
      </c>
    </row>
    <row r="3123" spans="1:11" x14ac:dyDescent="0.35">
      <c r="A3123" s="2">
        <v>34946</v>
      </c>
      <c r="B3123" s="76" t="s">
        <v>2663</v>
      </c>
      <c r="C3123" s="76" t="s">
        <v>287</v>
      </c>
      <c r="D3123" s="76" t="s">
        <v>5271</v>
      </c>
      <c r="E3123" s="76">
        <v>473</v>
      </c>
      <c r="F3123" s="76">
        <v>24</v>
      </c>
      <c r="G3123" s="77">
        <v>4</v>
      </c>
      <c r="H3123" s="76" t="s">
        <v>3387</v>
      </c>
      <c r="I3123" s="77">
        <v>4.6500000000000004</v>
      </c>
      <c r="J3123" s="2">
        <v>1</v>
      </c>
      <c r="K3123" s="119" cm="1">
        <f t="array" ref="K3123">ROUND(IF(C3123="Beer",SUM(LOOKUP(2,1/(SRP!$B$7:$B$9&lt;=E3123)/(SRP!$C$7:$C$9&gt;=E3123),SRP!$D$7:$D$9)*(G3123/100)*(E3123/1000)),IF(C3123="Spirits",SUM(LOOKUP(2,1/(SRP!$B$2:$B$6&lt;=E3123)/(SRP!$C$2:$C$6&gt;=E3123),SRP!$D$2:$D$6)*(G3123/100)*(E3123/1000)),IF(AND(C3123="Wine",D3123="Fortified Wines"),SUM(LOOKUP(2,1/(SRP!$B$20:$B$23&lt;=E3123)/(SRP!$C$20:$C$23&gt;=E3123),SRP!$D$20:$D$23)*(G3123/100)*(E3123/1000)),IF(C3123="Wine",SUM(LOOKUP(2,1/(SRP!$B$15:$B$19&lt;=E3123)/(SRP!$C$15:$C$19&gt;=E3123),SRP!$D$15:$D$19)*(G3123/100)*(E3123/1000)),IF(C3123="Ready to Drink",SUM(LOOKUP(2,1/(SRP!$B$10:$B$14&lt;=E3123)/(SRP!$C$10:$C$14&gt;=E3123),SRP!$D$10:$D$14)*(G3123/100)*(E3123/1000)),0))))),2)</f>
        <v>1.32</v>
      </c>
    </row>
    <row r="3124" spans="1:11" x14ac:dyDescent="0.35">
      <c r="A3124" s="2">
        <v>34948</v>
      </c>
      <c r="B3124" s="76" t="s">
        <v>2693</v>
      </c>
      <c r="C3124" s="76" t="s">
        <v>287</v>
      </c>
      <c r="D3124" s="76" t="s">
        <v>5240</v>
      </c>
      <c r="E3124" s="76">
        <v>473</v>
      </c>
      <c r="F3124" s="76">
        <v>24</v>
      </c>
      <c r="G3124" s="77">
        <v>7</v>
      </c>
      <c r="H3124" s="76" t="s">
        <v>3325</v>
      </c>
      <c r="I3124" s="77">
        <v>3.71</v>
      </c>
      <c r="J3124" s="2">
        <v>1</v>
      </c>
      <c r="K3124" s="119" cm="1">
        <f t="array" ref="K3124">ROUND(IF(C3124="Beer",SUM(LOOKUP(2,1/(SRP!$B$7:$B$9&lt;=E3124)/(SRP!$C$7:$C$9&gt;=E3124),SRP!$D$7:$D$9)*(G3124/100)*(E3124/1000)),IF(C3124="Spirits",SUM(LOOKUP(2,1/(SRP!$B$2:$B$6&lt;=E3124)/(SRP!$C$2:$C$6&gt;=E3124),SRP!$D$2:$D$6)*(G3124/100)*(E3124/1000)),IF(AND(C3124="Wine",D3124="Fortified Wines"),SUM(LOOKUP(2,1/(SRP!$B$20:$B$23&lt;=E3124)/(SRP!$C$20:$C$23&gt;=E3124),SRP!$D$20:$D$23)*(G3124/100)*(E3124/1000)),IF(C3124="Wine",SUM(LOOKUP(2,1/(SRP!$B$15:$B$19&lt;=E3124)/(SRP!$C$15:$C$19&gt;=E3124),SRP!$D$15:$D$19)*(G3124/100)*(E3124/1000)),IF(C3124="Ready to Drink",SUM(LOOKUP(2,1/(SRP!$B$10:$B$14&lt;=E3124)/(SRP!$C$10:$C$14&gt;=E3124),SRP!$D$10:$D$14)*(G3124/100)*(E3124/1000)),0))))),2)</f>
        <v>2.31</v>
      </c>
    </row>
    <row r="3125" spans="1:11" x14ac:dyDescent="0.35">
      <c r="A3125" s="2">
        <v>34948</v>
      </c>
      <c r="B3125" s="76" t="s">
        <v>2693</v>
      </c>
      <c r="C3125" s="76" t="s">
        <v>287</v>
      </c>
      <c r="D3125" s="76" t="s">
        <v>5240</v>
      </c>
      <c r="E3125" s="76">
        <v>473</v>
      </c>
      <c r="F3125" s="76">
        <v>24</v>
      </c>
      <c r="G3125" s="77">
        <v>7</v>
      </c>
      <c r="H3125" s="76" t="s">
        <v>3325</v>
      </c>
      <c r="I3125" s="77">
        <v>3.71</v>
      </c>
      <c r="J3125" s="2">
        <v>1</v>
      </c>
      <c r="K3125" s="119" cm="1">
        <f t="array" ref="K3125">ROUND(IF(C3125="Beer",SUM(LOOKUP(2,1/(SRP!$B$7:$B$9&lt;=E3125)/(SRP!$C$7:$C$9&gt;=E3125),SRP!$D$7:$D$9)*(G3125/100)*(E3125/1000)),IF(C3125="Spirits",SUM(LOOKUP(2,1/(SRP!$B$2:$B$6&lt;=E3125)/(SRP!$C$2:$C$6&gt;=E3125),SRP!$D$2:$D$6)*(G3125/100)*(E3125/1000)),IF(AND(C3125="Wine",D3125="Fortified Wines"),SUM(LOOKUP(2,1/(SRP!$B$20:$B$23&lt;=E3125)/(SRP!$C$20:$C$23&gt;=E3125),SRP!$D$20:$D$23)*(G3125/100)*(E3125/1000)),IF(C3125="Wine",SUM(LOOKUP(2,1/(SRP!$B$15:$B$19&lt;=E3125)/(SRP!$C$15:$C$19&gt;=E3125),SRP!$D$15:$D$19)*(G3125/100)*(E3125/1000)),IF(C3125="Ready to Drink",SUM(LOOKUP(2,1/(SRP!$B$10:$B$14&lt;=E3125)/(SRP!$C$10:$C$14&gt;=E3125),SRP!$D$10:$D$14)*(G3125/100)*(E3125/1000)),0))))),2)</f>
        <v>2.31</v>
      </c>
    </row>
    <row r="3126" spans="1:11" x14ac:dyDescent="0.35">
      <c r="A3126" s="2">
        <v>34951</v>
      </c>
      <c r="B3126" s="76" t="s">
        <v>2729</v>
      </c>
      <c r="C3126" s="76" t="s">
        <v>287</v>
      </c>
      <c r="D3126" s="76" t="s">
        <v>5266</v>
      </c>
      <c r="E3126" s="76">
        <v>2130</v>
      </c>
      <c r="F3126" s="76">
        <v>4</v>
      </c>
      <c r="G3126" s="77">
        <v>4.7</v>
      </c>
      <c r="H3126" s="76" t="s">
        <v>3301</v>
      </c>
      <c r="I3126" s="77">
        <v>15.49</v>
      </c>
      <c r="J3126" s="2">
        <v>6</v>
      </c>
      <c r="K3126" s="119" cm="1">
        <f t="array" ref="K3126">ROUND(IF(C3126="Beer",SUM(LOOKUP(2,1/(SRP!$B$7:$B$9&lt;=E3126)/(SRP!$C$7:$C$9&gt;=E3126),SRP!$D$7:$D$9)*(G3126/100)*(E3126/1000)),IF(C3126="Spirits",SUM(LOOKUP(2,1/(SRP!$B$2:$B$6&lt;=E3126)/(SRP!$C$2:$C$6&gt;=E3126),SRP!$D$2:$D$6)*(G3126/100)*(E3126/1000)),IF(AND(C3126="Wine",D3126="Fortified Wines"),SUM(LOOKUP(2,1/(SRP!$B$20:$B$23&lt;=E3126)/(SRP!$C$20:$C$23&gt;=E3126),SRP!$D$20:$D$23)*(G3126/100)*(E3126/1000)),IF(C3126="Wine",SUM(LOOKUP(2,1/(SRP!$B$15:$B$19&lt;=E3126)/(SRP!$C$15:$C$19&gt;=E3126),SRP!$D$15:$D$19)*(G3126/100)*(E3126/1000)),IF(C3126="Ready to Drink",SUM(LOOKUP(2,1/(SRP!$B$10:$B$14&lt;=E3126)/(SRP!$C$10:$C$14&gt;=E3126),SRP!$D$10:$D$14)*(G3126/100)*(E3126/1000)),0))))),2)</f>
        <v>6.99</v>
      </c>
    </row>
    <row r="3127" spans="1:11" x14ac:dyDescent="0.35">
      <c r="A3127" s="2">
        <v>34951</v>
      </c>
      <c r="B3127" s="76" t="s">
        <v>2729</v>
      </c>
      <c r="C3127" s="76" t="s">
        <v>287</v>
      </c>
      <c r="D3127" s="76" t="s">
        <v>5266</v>
      </c>
      <c r="E3127" s="76">
        <v>2130</v>
      </c>
      <c r="F3127" s="76">
        <v>4</v>
      </c>
      <c r="G3127" s="77">
        <v>4.7</v>
      </c>
      <c r="H3127" s="76" t="s">
        <v>3301</v>
      </c>
      <c r="I3127" s="77">
        <v>15.49</v>
      </c>
      <c r="J3127" s="2">
        <v>6</v>
      </c>
      <c r="K3127" s="119" cm="1">
        <f t="array" ref="K3127">ROUND(IF(C3127="Beer",SUM(LOOKUP(2,1/(SRP!$B$7:$B$9&lt;=E3127)/(SRP!$C$7:$C$9&gt;=E3127),SRP!$D$7:$D$9)*(G3127/100)*(E3127/1000)),IF(C3127="Spirits",SUM(LOOKUP(2,1/(SRP!$B$2:$B$6&lt;=E3127)/(SRP!$C$2:$C$6&gt;=E3127),SRP!$D$2:$D$6)*(G3127/100)*(E3127/1000)),IF(AND(C3127="Wine",D3127="Fortified Wines"),SUM(LOOKUP(2,1/(SRP!$B$20:$B$23&lt;=E3127)/(SRP!$C$20:$C$23&gt;=E3127),SRP!$D$20:$D$23)*(G3127/100)*(E3127/1000)),IF(C3127="Wine",SUM(LOOKUP(2,1/(SRP!$B$15:$B$19&lt;=E3127)/(SRP!$C$15:$C$19&gt;=E3127),SRP!$D$15:$D$19)*(G3127/100)*(E3127/1000)),IF(C3127="Ready to Drink",SUM(LOOKUP(2,1/(SRP!$B$10:$B$14&lt;=E3127)/(SRP!$C$10:$C$14&gt;=E3127),SRP!$D$10:$D$14)*(G3127/100)*(E3127/1000)),0))))),2)</f>
        <v>6.99</v>
      </c>
    </row>
    <row r="3128" spans="1:11" x14ac:dyDescent="0.35">
      <c r="A3128" s="2">
        <v>34952</v>
      </c>
      <c r="B3128" s="76" t="s">
        <v>2694</v>
      </c>
      <c r="C3128" s="76" t="s">
        <v>287</v>
      </c>
      <c r="D3128" s="76" t="s">
        <v>5310</v>
      </c>
      <c r="E3128" s="76">
        <v>2130</v>
      </c>
      <c r="F3128" s="76">
        <v>4</v>
      </c>
      <c r="G3128" s="77">
        <v>0.5</v>
      </c>
      <c r="H3128" s="76" t="s">
        <v>3330</v>
      </c>
      <c r="I3128" s="77">
        <v>10.49</v>
      </c>
      <c r="J3128" s="2">
        <v>6</v>
      </c>
      <c r="K3128" s="119" cm="1">
        <f t="array" ref="K3128">ROUND(IF(C3128="Beer",SUM(LOOKUP(2,1/(SRP!$B$7:$B$9&lt;=E3128)/(SRP!$C$7:$C$9&gt;=E3128),SRP!$D$7:$D$9)*(G3128/100)*(E3128/1000)),IF(C3128="Spirits",SUM(LOOKUP(2,1/(SRP!$B$2:$B$6&lt;=E3128)/(SRP!$C$2:$C$6&gt;=E3128),SRP!$D$2:$D$6)*(G3128/100)*(E3128/1000)),IF(AND(C3128="Wine",D3128="Fortified Wines"),SUM(LOOKUP(2,1/(SRP!$B$20:$B$23&lt;=E3128)/(SRP!$C$20:$C$23&gt;=E3128),SRP!$D$20:$D$23)*(G3128/100)*(E3128/1000)),IF(C3128="Wine",SUM(LOOKUP(2,1/(SRP!$B$15:$B$19&lt;=E3128)/(SRP!$C$15:$C$19&gt;=E3128),SRP!$D$15:$D$19)*(G3128/100)*(E3128/1000)),IF(C3128="Ready to Drink",SUM(LOOKUP(2,1/(SRP!$B$10:$B$14&lt;=E3128)/(SRP!$C$10:$C$14&gt;=E3128),SRP!$D$10:$D$14)*(G3128/100)*(E3128/1000)),0))))),2)</f>
        <v>0.74</v>
      </c>
    </row>
    <row r="3129" spans="1:11" x14ac:dyDescent="0.35">
      <c r="A3129" s="2">
        <v>34952</v>
      </c>
      <c r="B3129" s="76" t="s">
        <v>2694</v>
      </c>
      <c r="C3129" s="76" t="s">
        <v>287</v>
      </c>
      <c r="D3129" s="76" t="s">
        <v>5310</v>
      </c>
      <c r="E3129" s="76">
        <v>2130</v>
      </c>
      <c r="F3129" s="76">
        <v>4</v>
      </c>
      <c r="G3129" s="77">
        <v>0.5</v>
      </c>
      <c r="H3129" s="76" t="s">
        <v>3330</v>
      </c>
      <c r="I3129" s="77">
        <v>10.49</v>
      </c>
      <c r="J3129" s="2">
        <v>6</v>
      </c>
      <c r="K3129" s="119" cm="1">
        <f t="array" ref="K3129">ROUND(IF(C3129="Beer",SUM(LOOKUP(2,1/(SRP!$B$7:$B$9&lt;=E3129)/(SRP!$C$7:$C$9&gt;=E3129),SRP!$D$7:$D$9)*(G3129/100)*(E3129/1000)),IF(C3129="Spirits",SUM(LOOKUP(2,1/(SRP!$B$2:$B$6&lt;=E3129)/(SRP!$C$2:$C$6&gt;=E3129),SRP!$D$2:$D$6)*(G3129/100)*(E3129/1000)),IF(AND(C3129="Wine",D3129="Fortified Wines"),SUM(LOOKUP(2,1/(SRP!$B$20:$B$23&lt;=E3129)/(SRP!$C$20:$C$23&gt;=E3129),SRP!$D$20:$D$23)*(G3129/100)*(E3129/1000)),IF(C3129="Wine",SUM(LOOKUP(2,1/(SRP!$B$15:$B$19&lt;=E3129)/(SRP!$C$15:$C$19&gt;=E3129),SRP!$D$15:$D$19)*(G3129/100)*(E3129/1000)),IF(C3129="Ready to Drink",SUM(LOOKUP(2,1/(SRP!$B$10:$B$14&lt;=E3129)/(SRP!$C$10:$C$14&gt;=E3129),SRP!$D$10:$D$14)*(G3129/100)*(E3129/1000)),0))))),2)</f>
        <v>0.74</v>
      </c>
    </row>
    <row r="3130" spans="1:11" x14ac:dyDescent="0.35">
      <c r="A3130" s="2">
        <v>34959</v>
      </c>
      <c r="B3130" s="76" t="s">
        <v>1959</v>
      </c>
      <c r="C3130" s="76" t="s">
        <v>286</v>
      </c>
      <c r="D3130" s="76" t="s">
        <v>5246</v>
      </c>
      <c r="E3130" s="76">
        <v>750</v>
      </c>
      <c r="F3130" s="76">
        <v>12</v>
      </c>
      <c r="G3130" s="77">
        <v>13.6</v>
      </c>
      <c r="H3130" s="76" t="s">
        <v>5939</v>
      </c>
      <c r="I3130" s="77">
        <v>24.99</v>
      </c>
      <c r="J3130" s="2">
        <v>1</v>
      </c>
      <c r="K3130" s="119" cm="1">
        <f t="array" ref="K3130">ROUND(IF(C3130="Beer",SUM(LOOKUP(2,1/(SRP!$B$7:$B$9&lt;=E3130)/(SRP!$C$7:$C$9&gt;=E3130),SRP!$D$7:$D$9)*(G3130/100)*(E3130/1000)),IF(C3130="Spirits",SUM(LOOKUP(2,1/(SRP!$B$2:$B$6&lt;=E3130)/(SRP!$C$2:$C$6&gt;=E3130),SRP!$D$2:$D$6)*(G3130/100)*(E3130/1000)),IF(AND(C3130="Wine",D3130="Fortified Wines"),SUM(LOOKUP(2,1/(SRP!$B$20:$B$23&lt;=E3130)/(SRP!$C$20:$C$23&gt;=E3130),SRP!$D$20:$D$23)*(G3130/100)*(E3130/1000)),IF(C3130="Wine",SUM(LOOKUP(2,1/(SRP!$B$15:$B$19&lt;=E3130)/(SRP!$C$15:$C$19&gt;=E3130),SRP!$D$15:$D$19)*(G3130/100)*(E3130/1000)),IF(C3130="Ready to Drink",SUM(LOOKUP(2,1/(SRP!$B$10:$B$14&lt;=E3130)/(SRP!$C$10:$C$14&gt;=E3130),SRP!$D$10:$D$14)*(G3130/100)*(E3130/1000)),0))))),2)</f>
        <v>7.12</v>
      </c>
    </row>
    <row r="3131" spans="1:11" x14ac:dyDescent="0.35">
      <c r="A3131" s="2">
        <v>34961</v>
      </c>
      <c r="B3131" s="76" t="s">
        <v>2664</v>
      </c>
      <c r="C3131" s="76" t="s">
        <v>287</v>
      </c>
      <c r="D3131" s="76" t="s">
        <v>5266</v>
      </c>
      <c r="E3131" s="76">
        <v>1892</v>
      </c>
      <c r="F3131" s="76">
        <v>6</v>
      </c>
      <c r="G3131" s="77">
        <v>5</v>
      </c>
      <c r="H3131" s="76" t="s">
        <v>3387</v>
      </c>
      <c r="I3131" s="77">
        <v>19.989999999999998</v>
      </c>
      <c r="J3131" s="2">
        <v>4</v>
      </c>
      <c r="K3131" s="119" cm="1">
        <f t="array" ref="K3131">ROUND(IF(C3131="Beer",SUM(LOOKUP(2,1/(SRP!$B$7:$B$9&lt;=E3131)/(SRP!$C$7:$C$9&gt;=E3131),SRP!$D$7:$D$9)*(G3131/100)*(E3131/1000)),IF(C3131="Spirits",SUM(LOOKUP(2,1/(SRP!$B$2:$B$6&lt;=E3131)/(SRP!$C$2:$C$6&gt;=E3131),SRP!$D$2:$D$6)*(G3131/100)*(E3131/1000)),IF(AND(C3131="Wine",D3131="Fortified Wines"),SUM(LOOKUP(2,1/(SRP!$B$20:$B$23&lt;=E3131)/(SRP!$C$20:$C$23&gt;=E3131),SRP!$D$20:$D$23)*(G3131/100)*(E3131/1000)),IF(C3131="Wine",SUM(LOOKUP(2,1/(SRP!$B$15:$B$19&lt;=E3131)/(SRP!$C$15:$C$19&gt;=E3131),SRP!$D$15:$D$19)*(G3131/100)*(E3131/1000)),IF(C3131="Ready to Drink",SUM(LOOKUP(2,1/(SRP!$B$10:$B$14&lt;=E3131)/(SRP!$C$10:$C$14&gt;=E3131),SRP!$D$10:$D$14)*(G3131/100)*(E3131/1000)),0))))),2)</f>
        <v>6.6</v>
      </c>
    </row>
    <row r="3132" spans="1:11" x14ac:dyDescent="0.35">
      <c r="A3132" s="2">
        <v>34961</v>
      </c>
      <c r="B3132" s="76" t="s">
        <v>2664</v>
      </c>
      <c r="C3132" s="76" t="s">
        <v>287</v>
      </c>
      <c r="D3132" s="76" t="s">
        <v>5266</v>
      </c>
      <c r="E3132" s="76">
        <v>1892</v>
      </c>
      <c r="F3132" s="76">
        <v>6</v>
      </c>
      <c r="G3132" s="77">
        <v>5</v>
      </c>
      <c r="H3132" s="76" t="s">
        <v>3387</v>
      </c>
      <c r="I3132" s="77">
        <v>19.989999999999998</v>
      </c>
      <c r="J3132" s="2">
        <v>4</v>
      </c>
      <c r="K3132" s="119" cm="1">
        <f t="array" ref="K3132">ROUND(IF(C3132="Beer",SUM(LOOKUP(2,1/(SRP!$B$7:$B$9&lt;=E3132)/(SRP!$C$7:$C$9&gt;=E3132),SRP!$D$7:$D$9)*(G3132/100)*(E3132/1000)),IF(C3132="Spirits",SUM(LOOKUP(2,1/(SRP!$B$2:$B$6&lt;=E3132)/(SRP!$C$2:$C$6&gt;=E3132),SRP!$D$2:$D$6)*(G3132/100)*(E3132/1000)),IF(AND(C3132="Wine",D3132="Fortified Wines"),SUM(LOOKUP(2,1/(SRP!$B$20:$B$23&lt;=E3132)/(SRP!$C$20:$C$23&gt;=E3132),SRP!$D$20:$D$23)*(G3132/100)*(E3132/1000)),IF(C3132="Wine",SUM(LOOKUP(2,1/(SRP!$B$15:$B$19&lt;=E3132)/(SRP!$C$15:$C$19&gt;=E3132),SRP!$D$15:$D$19)*(G3132/100)*(E3132/1000)),IF(C3132="Ready to Drink",SUM(LOOKUP(2,1/(SRP!$B$10:$B$14&lt;=E3132)/(SRP!$C$10:$C$14&gt;=E3132),SRP!$D$10:$D$14)*(G3132/100)*(E3132/1000)),0))))),2)</f>
        <v>6.6</v>
      </c>
    </row>
    <row r="3133" spans="1:11" x14ac:dyDescent="0.35">
      <c r="A3133" s="2">
        <v>34962</v>
      </c>
      <c r="B3133" s="76" t="s">
        <v>2107</v>
      </c>
      <c r="C3133" s="76" t="s">
        <v>286</v>
      </c>
      <c r="D3133" s="76" t="s">
        <v>5269</v>
      </c>
      <c r="E3133" s="76">
        <v>750</v>
      </c>
      <c r="F3133" s="76">
        <v>12</v>
      </c>
      <c r="G3133" s="77">
        <v>13.7</v>
      </c>
      <c r="H3133" s="76" t="s">
        <v>5939</v>
      </c>
      <c r="I3133" s="77">
        <v>24.99</v>
      </c>
      <c r="J3133" s="2">
        <v>1</v>
      </c>
      <c r="K3133" s="119" cm="1">
        <f t="array" ref="K3133">ROUND(IF(C3133="Beer",SUM(LOOKUP(2,1/(SRP!$B$7:$B$9&lt;=E3133)/(SRP!$C$7:$C$9&gt;=E3133),SRP!$D$7:$D$9)*(G3133/100)*(E3133/1000)),IF(C3133="Spirits",SUM(LOOKUP(2,1/(SRP!$B$2:$B$6&lt;=E3133)/(SRP!$C$2:$C$6&gt;=E3133),SRP!$D$2:$D$6)*(G3133/100)*(E3133/1000)),IF(AND(C3133="Wine",D3133="Fortified Wines"),SUM(LOOKUP(2,1/(SRP!$B$20:$B$23&lt;=E3133)/(SRP!$C$20:$C$23&gt;=E3133),SRP!$D$20:$D$23)*(G3133/100)*(E3133/1000)),IF(C3133="Wine",SUM(LOOKUP(2,1/(SRP!$B$15:$B$19&lt;=E3133)/(SRP!$C$15:$C$19&gt;=E3133),SRP!$D$15:$D$19)*(G3133/100)*(E3133/1000)),IF(C3133="Ready to Drink",SUM(LOOKUP(2,1/(SRP!$B$10:$B$14&lt;=E3133)/(SRP!$C$10:$C$14&gt;=E3133),SRP!$D$10:$D$14)*(G3133/100)*(E3133/1000)),0))))),2)</f>
        <v>7.17</v>
      </c>
    </row>
    <row r="3134" spans="1:11" x14ac:dyDescent="0.35">
      <c r="A3134" s="2">
        <v>34963</v>
      </c>
      <c r="B3134" s="76" t="s">
        <v>6754</v>
      </c>
      <c r="C3134" s="76" t="s">
        <v>286</v>
      </c>
      <c r="D3134" s="76" t="s">
        <v>5236</v>
      </c>
      <c r="E3134" s="76">
        <v>750</v>
      </c>
      <c r="F3134" s="76">
        <v>12</v>
      </c>
      <c r="G3134" s="77">
        <v>13.5</v>
      </c>
      <c r="H3134" s="76" t="s">
        <v>5939</v>
      </c>
      <c r="I3134" s="77">
        <v>15</v>
      </c>
      <c r="J3134" s="2">
        <v>1</v>
      </c>
      <c r="K3134" s="119" cm="1">
        <f t="array" ref="K3134">ROUND(IF(C3134="Beer",SUM(LOOKUP(2,1/(SRP!$B$7:$B$9&lt;=E3134)/(SRP!$C$7:$C$9&gt;=E3134),SRP!$D$7:$D$9)*(G3134/100)*(E3134/1000)),IF(C3134="Spirits",SUM(LOOKUP(2,1/(SRP!$B$2:$B$6&lt;=E3134)/(SRP!$C$2:$C$6&gt;=E3134),SRP!$D$2:$D$6)*(G3134/100)*(E3134/1000)),IF(AND(C3134="Wine",D3134="Fortified Wines"),SUM(LOOKUP(2,1/(SRP!$B$20:$B$23&lt;=E3134)/(SRP!$C$20:$C$23&gt;=E3134),SRP!$D$20:$D$23)*(G3134/100)*(E3134/1000)),IF(C3134="Wine",SUM(LOOKUP(2,1/(SRP!$B$15:$B$19&lt;=E3134)/(SRP!$C$15:$C$19&gt;=E3134),SRP!$D$15:$D$19)*(G3134/100)*(E3134/1000)),IF(C3134="Ready to Drink",SUM(LOOKUP(2,1/(SRP!$B$10:$B$14&lt;=E3134)/(SRP!$C$10:$C$14&gt;=E3134),SRP!$D$10:$D$14)*(G3134/100)*(E3134/1000)),0))))),2)</f>
        <v>7.07</v>
      </c>
    </row>
    <row r="3135" spans="1:11" x14ac:dyDescent="0.35">
      <c r="A3135" s="2">
        <v>34964</v>
      </c>
      <c r="B3135" s="76" t="s">
        <v>1120</v>
      </c>
      <c r="C3135" s="76" t="s">
        <v>286</v>
      </c>
      <c r="D3135" s="76" t="s">
        <v>5236</v>
      </c>
      <c r="E3135" s="76">
        <v>750</v>
      </c>
      <c r="F3135" s="76">
        <v>6</v>
      </c>
      <c r="G3135" s="77">
        <v>14.5</v>
      </c>
      <c r="H3135" s="76" t="s">
        <v>5939</v>
      </c>
      <c r="I3135" s="77">
        <v>56.99</v>
      </c>
      <c r="J3135" s="2">
        <v>1</v>
      </c>
      <c r="K3135" s="119" cm="1">
        <f t="array" ref="K3135">ROUND(IF(C3135="Beer",SUM(LOOKUP(2,1/(SRP!$B$7:$B$9&lt;=E3135)/(SRP!$C$7:$C$9&gt;=E3135),SRP!$D$7:$D$9)*(G3135/100)*(E3135/1000)),IF(C3135="Spirits",SUM(LOOKUP(2,1/(SRP!$B$2:$B$6&lt;=E3135)/(SRP!$C$2:$C$6&gt;=E3135),SRP!$D$2:$D$6)*(G3135/100)*(E3135/1000)),IF(AND(C3135="Wine",D3135="Fortified Wines"),SUM(LOOKUP(2,1/(SRP!$B$20:$B$23&lt;=E3135)/(SRP!$C$20:$C$23&gt;=E3135),SRP!$D$20:$D$23)*(G3135/100)*(E3135/1000)),IF(C3135="Wine",SUM(LOOKUP(2,1/(SRP!$B$15:$B$19&lt;=E3135)/(SRP!$C$15:$C$19&gt;=E3135),SRP!$D$15:$D$19)*(G3135/100)*(E3135/1000)),IF(C3135="Ready to Drink",SUM(LOOKUP(2,1/(SRP!$B$10:$B$14&lt;=E3135)/(SRP!$C$10:$C$14&gt;=E3135),SRP!$D$10:$D$14)*(G3135/100)*(E3135/1000)),0))))),2)</f>
        <v>7.59</v>
      </c>
    </row>
    <row r="3136" spans="1:11" x14ac:dyDescent="0.35">
      <c r="A3136" s="2">
        <v>34966</v>
      </c>
      <c r="B3136" s="76" t="s">
        <v>6969</v>
      </c>
      <c r="C3136" s="76" t="s">
        <v>286</v>
      </c>
      <c r="D3136" s="76" t="s">
        <v>5247</v>
      </c>
      <c r="E3136" s="76">
        <v>750</v>
      </c>
      <c r="F3136" s="76">
        <v>12</v>
      </c>
      <c r="G3136" s="77">
        <v>13.5</v>
      </c>
      <c r="H3136" s="76" t="s">
        <v>5939</v>
      </c>
      <c r="I3136" s="77">
        <v>18.989999999999998</v>
      </c>
      <c r="J3136" s="2">
        <v>1</v>
      </c>
      <c r="K3136" s="119" cm="1">
        <f t="array" ref="K3136">ROUND(IF(C3136="Beer",SUM(LOOKUP(2,1/(SRP!$B$7:$B$9&lt;=E3136)/(SRP!$C$7:$C$9&gt;=E3136),SRP!$D$7:$D$9)*(G3136/100)*(E3136/1000)),IF(C3136="Spirits",SUM(LOOKUP(2,1/(SRP!$B$2:$B$6&lt;=E3136)/(SRP!$C$2:$C$6&gt;=E3136),SRP!$D$2:$D$6)*(G3136/100)*(E3136/1000)),IF(AND(C3136="Wine",D3136="Fortified Wines"),SUM(LOOKUP(2,1/(SRP!$B$20:$B$23&lt;=E3136)/(SRP!$C$20:$C$23&gt;=E3136),SRP!$D$20:$D$23)*(G3136/100)*(E3136/1000)),IF(C3136="Wine",SUM(LOOKUP(2,1/(SRP!$B$15:$B$19&lt;=E3136)/(SRP!$C$15:$C$19&gt;=E3136),SRP!$D$15:$D$19)*(G3136/100)*(E3136/1000)),IF(C3136="Ready to Drink",SUM(LOOKUP(2,1/(SRP!$B$10:$B$14&lt;=E3136)/(SRP!$C$10:$C$14&gt;=E3136),SRP!$D$10:$D$14)*(G3136/100)*(E3136/1000)),0))))),2)</f>
        <v>7.07</v>
      </c>
    </row>
    <row r="3137" spans="1:11" x14ac:dyDescent="0.35">
      <c r="A3137" s="2">
        <v>34969</v>
      </c>
      <c r="B3137" s="76" t="s">
        <v>2730</v>
      </c>
      <c r="C3137" s="76" t="s">
        <v>287</v>
      </c>
      <c r="D3137" s="76" t="s">
        <v>5266</v>
      </c>
      <c r="E3137" s="76">
        <v>750</v>
      </c>
      <c r="F3137" s="76">
        <v>12</v>
      </c>
      <c r="G3137" s="77">
        <v>4.8</v>
      </c>
      <c r="H3137" s="76" t="s">
        <v>3360</v>
      </c>
      <c r="I3137" s="77">
        <v>6.98</v>
      </c>
      <c r="J3137" s="2">
        <v>1</v>
      </c>
      <c r="K3137" s="119" cm="1">
        <f t="array" ref="K3137">ROUND(IF(C3137="Beer",SUM(LOOKUP(2,1/(SRP!$B$7:$B$9&lt;=E3137)/(SRP!$C$7:$C$9&gt;=E3137),SRP!$D$7:$D$9)*(G3137/100)*(E3137/1000)),IF(C3137="Spirits",SUM(LOOKUP(2,1/(SRP!$B$2:$B$6&lt;=E3137)/(SRP!$C$2:$C$6&gt;=E3137),SRP!$D$2:$D$6)*(G3137/100)*(E3137/1000)),IF(AND(C3137="Wine",D3137="Fortified Wines"),SUM(LOOKUP(2,1/(SRP!$B$20:$B$23&lt;=E3137)/(SRP!$C$20:$C$23&gt;=E3137),SRP!$D$20:$D$23)*(G3137/100)*(E3137/1000)),IF(C3137="Wine",SUM(LOOKUP(2,1/(SRP!$B$15:$B$19&lt;=E3137)/(SRP!$C$15:$C$19&gt;=E3137),SRP!$D$15:$D$19)*(G3137/100)*(E3137/1000)),IF(C3137="Ready to Drink",SUM(LOOKUP(2,1/(SRP!$B$10:$B$14&lt;=E3137)/(SRP!$C$10:$C$14&gt;=E3137),SRP!$D$10:$D$14)*(G3137/100)*(E3137/1000)),0))))),2)</f>
        <v>2.5099999999999998</v>
      </c>
    </row>
    <row r="3138" spans="1:11" x14ac:dyDescent="0.35">
      <c r="A3138" s="2">
        <v>34969</v>
      </c>
      <c r="B3138" s="76" t="s">
        <v>2730</v>
      </c>
      <c r="C3138" s="76" t="s">
        <v>287</v>
      </c>
      <c r="D3138" s="76" t="s">
        <v>5266</v>
      </c>
      <c r="E3138" s="76">
        <v>750</v>
      </c>
      <c r="F3138" s="76">
        <v>12</v>
      </c>
      <c r="G3138" s="77">
        <v>4.8</v>
      </c>
      <c r="H3138" s="76" t="s">
        <v>3360</v>
      </c>
      <c r="I3138" s="77">
        <v>6.98</v>
      </c>
      <c r="J3138" s="2">
        <v>1</v>
      </c>
      <c r="K3138" s="119" cm="1">
        <f t="array" ref="K3138">ROUND(IF(C3138="Beer",SUM(LOOKUP(2,1/(SRP!$B$7:$B$9&lt;=E3138)/(SRP!$C$7:$C$9&gt;=E3138),SRP!$D$7:$D$9)*(G3138/100)*(E3138/1000)),IF(C3138="Spirits",SUM(LOOKUP(2,1/(SRP!$B$2:$B$6&lt;=E3138)/(SRP!$C$2:$C$6&gt;=E3138),SRP!$D$2:$D$6)*(G3138/100)*(E3138/1000)),IF(AND(C3138="Wine",D3138="Fortified Wines"),SUM(LOOKUP(2,1/(SRP!$B$20:$B$23&lt;=E3138)/(SRP!$C$20:$C$23&gt;=E3138),SRP!$D$20:$D$23)*(G3138/100)*(E3138/1000)),IF(C3138="Wine",SUM(LOOKUP(2,1/(SRP!$B$15:$B$19&lt;=E3138)/(SRP!$C$15:$C$19&gt;=E3138),SRP!$D$15:$D$19)*(G3138/100)*(E3138/1000)),IF(C3138="Ready to Drink",SUM(LOOKUP(2,1/(SRP!$B$10:$B$14&lt;=E3138)/(SRP!$C$10:$C$14&gt;=E3138),SRP!$D$10:$D$14)*(G3138/100)*(E3138/1000)),0))))),2)</f>
        <v>2.5099999999999998</v>
      </c>
    </row>
    <row r="3139" spans="1:11" x14ac:dyDescent="0.35">
      <c r="A3139" s="2">
        <v>34971</v>
      </c>
      <c r="B3139" s="76" t="s">
        <v>2731</v>
      </c>
      <c r="C3139" s="76" t="s">
        <v>287</v>
      </c>
      <c r="D3139" s="76" t="s">
        <v>5266</v>
      </c>
      <c r="E3139" s="76">
        <v>750</v>
      </c>
      <c r="F3139" s="76">
        <v>12</v>
      </c>
      <c r="G3139" s="77">
        <v>4.5</v>
      </c>
      <c r="H3139" s="76" t="s">
        <v>3360</v>
      </c>
      <c r="I3139" s="77">
        <v>6.98</v>
      </c>
      <c r="J3139" s="2">
        <v>1</v>
      </c>
      <c r="K3139" s="119" cm="1">
        <f t="array" ref="K3139">ROUND(IF(C3139="Beer",SUM(LOOKUP(2,1/(SRP!$B$7:$B$9&lt;=E3139)/(SRP!$C$7:$C$9&gt;=E3139),SRP!$D$7:$D$9)*(G3139/100)*(E3139/1000)),IF(C3139="Spirits",SUM(LOOKUP(2,1/(SRP!$B$2:$B$6&lt;=E3139)/(SRP!$C$2:$C$6&gt;=E3139),SRP!$D$2:$D$6)*(G3139/100)*(E3139/1000)),IF(AND(C3139="Wine",D3139="Fortified Wines"),SUM(LOOKUP(2,1/(SRP!$B$20:$B$23&lt;=E3139)/(SRP!$C$20:$C$23&gt;=E3139),SRP!$D$20:$D$23)*(G3139/100)*(E3139/1000)),IF(C3139="Wine",SUM(LOOKUP(2,1/(SRP!$B$15:$B$19&lt;=E3139)/(SRP!$C$15:$C$19&gt;=E3139),SRP!$D$15:$D$19)*(G3139/100)*(E3139/1000)),IF(C3139="Ready to Drink",SUM(LOOKUP(2,1/(SRP!$B$10:$B$14&lt;=E3139)/(SRP!$C$10:$C$14&gt;=E3139),SRP!$D$10:$D$14)*(G3139/100)*(E3139/1000)),0))))),2)</f>
        <v>2.36</v>
      </c>
    </row>
    <row r="3140" spans="1:11" x14ac:dyDescent="0.35">
      <c r="A3140" s="2">
        <v>34971</v>
      </c>
      <c r="B3140" s="76" t="s">
        <v>2731</v>
      </c>
      <c r="C3140" s="76" t="s">
        <v>287</v>
      </c>
      <c r="D3140" s="76" t="s">
        <v>5266</v>
      </c>
      <c r="E3140" s="76">
        <v>750</v>
      </c>
      <c r="F3140" s="76">
        <v>12</v>
      </c>
      <c r="G3140" s="77">
        <v>4.5</v>
      </c>
      <c r="H3140" s="76" t="s">
        <v>3360</v>
      </c>
      <c r="I3140" s="77">
        <v>6.98</v>
      </c>
      <c r="J3140" s="2">
        <v>1</v>
      </c>
      <c r="K3140" s="119" cm="1">
        <f t="array" ref="K3140">ROUND(IF(C3140="Beer",SUM(LOOKUP(2,1/(SRP!$B$7:$B$9&lt;=E3140)/(SRP!$C$7:$C$9&gt;=E3140),SRP!$D$7:$D$9)*(G3140/100)*(E3140/1000)),IF(C3140="Spirits",SUM(LOOKUP(2,1/(SRP!$B$2:$B$6&lt;=E3140)/(SRP!$C$2:$C$6&gt;=E3140),SRP!$D$2:$D$6)*(G3140/100)*(E3140/1000)),IF(AND(C3140="Wine",D3140="Fortified Wines"),SUM(LOOKUP(2,1/(SRP!$B$20:$B$23&lt;=E3140)/(SRP!$C$20:$C$23&gt;=E3140),SRP!$D$20:$D$23)*(G3140/100)*(E3140/1000)),IF(C3140="Wine",SUM(LOOKUP(2,1/(SRP!$B$15:$B$19&lt;=E3140)/(SRP!$C$15:$C$19&gt;=E3140),SRP!$D$15:$D$19)*(G3140/100)*(E3140/1000)),IF(C3140="Ready to Drink",SUM(LOOKUP(2,1/(SRP!$B$10:$B$14&lt;=E3140)/(SRP!$C$10:$C$14&gt;=E3140),SRP!$D$10:$D$14)*(G3140/100)*(E3140/1000)),0))))),2)</f>
        <v>2.36</v>
      </c>
    </row>
    <row r="3141" spans="1:11" x14ac:dyDescent="0.35">
      <c r="A3141" s="2">
        <v>34976</v>
      </c>
      <c r="B3141" s="76" t="s">
        <v>2760</v>
      </c>
      <c r="C3141" s="76" t="s">
        <v>287</v>
      </c>
      <c r="D3141" s="76" t="s">
        <v>5240</v>
      </c>
      <c r="E3141" s="76">
        <v>473</v>
      </c>
      <c r="F3141" s="76">
        <v>24</v>
      </c>
      <c r="G3141" s="77">
        <v>6</v>
      </c>
      <c r="H3141" s="76" t="s">
        <v>3391</v>
      </c>
      <c r="I3141" s="77">
        <v>4.75</v>
      </c>
      <c r="J3141" s="2">
        <v>1</v>
      </c>
      <c r="K3141" s="119" cm="1">
        <f t="array" ref="K3141">ROUND(IF(C3141="Beer",SUM(LOOKUP(2,1/(SRP!$B$7:$B$9&lt;=E3141)/(SRP!$C$7:$C$9&gt;=E3141),SRP!$D$7:$D$9)*(G3141/100)*(E3141/1000)),IF(C3141="Spirits",SUM(LOOKUP(2,1/(SRP!$B$2:$B$6&lt;=E3141)/(SRP!$C$2:$C$6&gt;=E3141),SRP!$D$2:$D$6)*(G3141/100)*(E3141/1000)),IF(AND(C3141="Wine",D3141="Fortified Wines"),SUM(LOOKUP(2,1/(SRP!$B$20:$B$23&lt;=E3141)/(SRP!$C$20:$C$23&gt;=E3141),SRP!$D$20:$D$23)*(G3141/100)*(E3141/1000)),IF(C3141="Wine",SUM(LOOKUP(2,1/(SRP!$B$15:$B$19&lt;=E3141)/(SRP!$C$15:$C$19&gt;=E3141),SRP!$D$15:$D$19)*(G3141/100)*(E3141/1000)),IF(C3141="Ready to Drink",SUM(LOOKUP(2,1/(SRP!$B$10:$B$14&lt;=E3141)/(SRP!$C$10:$C$14&gt;=E3141),SRP!$D$10:$D$14)*(G3141/100)*(E3141/1000)),0))))),2)</f>
        <v>1.98</v>
      </c>
    </row>
    <row r="3142" spans="1:11" x14ac:dyDescent="0.35">
      <c r="A3142" s="2">
        <v>34976</v>
      </c>
      <c r="B3142" s="76" t="s">
        <v>2760</v>
      </c>
      <c r="C3142" s="76" t="s">
        <v>287</v>
      </c>
      <c r="D3142" s="76" t="s">
        <v>5240</v>
      </c>
      <c r="E3142" s="76">
        <v>473</v>
      </c>
      <c r="F3142" s="76">
        <v>24</v>
      </c>
      <c r="G3142" s="77">
        <v>6</v>
      </c>
      <c r="H3142" s="76" t="s">
        <v>3391</v>
      </c>
      <c r="I3142" s="77">
        <v>4.75</v>
      </c>
      <c r="J3142" s="2">
        <v>1</v>
      </c>
      <c r="K3142" s="119" cm="1">
        <f t="array" ref="K3142">ROUND(IF(C3142="Beer",SUM(LOOKUP(2,1/(SRP!$B$7:$B$9&lt;=E3142)/(SRP!$C$7:$C$9&gt;=E3142),SRP!$D$7:$D$9)*(G3142/100)*(E3142/1000)),IF(C3142="Spirits",SUM(LOOKUP(2,1/(SRP!$B$2:$B$6&lt;=E3142)/(SRP!$C$2:$C$6&gt;=E3142),SRP!$D$2:$D$6)*(G3142/100)*(E3142/1000)),IF(AND(C3142="Wine",D3142="Fortified Wines"),SUM(LOOKUP(2,1/(SRP!$B$20:$B$23&lt;=E3142)/(SRP!$C$20:$C$23&gt;=E3142),SRP!$D$20:$D$23)*(G3142/100)*(E3142/1000)),IF(C3142="Wine",SUM(LOOKUP(2,1/(SRP!$B$15:$B$19&lt;=E3142)/(SRP!$C$15:$C$19&gt;=E3142),SRP!$D$15:$D$19)*(G3142/100)*(E3142/1000)),IF(C3142="Ready to Drink",SUM(LOOKUP(2,1/(SRP!$B$10:$B$14&lt;=E3142)/(SRP!$C$10:$C$14&gt;=E3142),SRP!$D$10:$D$14)*(G3142/100)*(E3142/1000)),0))))),2)</f>
        <v>1.98</v>
      </c>
    </row>
    <row r="3143" spans="1:11" x14ac:dyDescent="0.35">
      <c r="A3143" s="2">
        <v>34977</v>
      </c>
      <c r="B3143" s="76" t="s">
        <v>1041</v>
      </c>
      <c r="C3143" s="76" t="s">
        <v>286</v>
      </c>
      <c r="D3143" s="76" t="s">
        <v>5247</v>
      </c>
      <c r="E3143" s="76">
        <v>750</v>
      </c>
      <c r="F3143" s="76">
        <v>12</v>
      </c>
      <c r="G3143" s="77">
        <v>13.5</v>
      </c>
      <c r="H3143" s="76" t="s">
        <v>5939</v>
      </c>
      <c r="I3143" s="77">
        <v>19.989999999999998</v>
      </c>
      <c r="J3143" s="2">
        <v>1</v>
      </c>
      <c r="K3143" s="119" cm="1">
        <f t="array" ref="K3143">ROUND(IF(C3143="Beer",SUM(LOOKUP(2,1/(SRP!$B$7:$B$9&lt;=E3143)/(SRP!$C$7:$C$9&gt;=E3143),SRP!$D$7:$D$9)*(G3143/100)*(E3143/1000)),IF(C3143="Spirits",SUM(LOOKUP(2,1/(SRP!$B$2:$B$6&lt;=E3143)/(SRP!$C$2:$C$6&gt;=E3143),SRP!$D$2:$D$6)*(G3143/100)*(E3143/1000)),IF(AND(C3143="Wine",D3143="Fortified Wines"),SUM(LOOKUP(2,1/(SRP!$B$20:$B$23&lt;=E3143)/(SRP!$C$20:$C$23&gt;=E3143),SRP!$D$20:$D$23)*(G3143/100)*(E3143/1000)),IF(C3143="Wine",SUM(LOOKUP(2,1/(SRP!$B$15:$B$19&lt;=E3143)/(SRP!$C$15:$C$19&gt;=E3143),SRP!$D$15:$D$19)*(G3143/100)*(E3143/1000)),IF(C3143="Ready to Drink",SUM(LOOKUP(2,1/(SRP!$B$10:$B$14&lt;=E3143)/(SRP!$C$10:$C$14&gt;=E3143),SRP!$D$10:$D$14)*(G3143/100)*(E3143/1000)),0))))),2)</f>
        <v>7.07</v>
      </c>
    </row>
    <row r="3144" spans="1:11" x14ac:dyDescent="0.35">
      <c r="A3144" s="2">
        <v>34978</v>
      </c>
      <c r="B3144" s="76" t="s">
        <v>1043</v>
      </c>
      <c r="C3144" s="76" t="s">
        <v>286</v>
      </c>
      <c r="D3144" s="76" t="s">
        <v>5246</v>
      </c>
      <c r="E3144" s="76">
        <v>750</v>
      </c>
      <c r="F3144" s="76">
        <v>12</v>
      </c>
      <c r="G3144" s="77">
        <v>13.5</v>
      </c>
      <c r="H3144" s="76" t="s">
        <v>5939</v>
      </c>
      <c r="I3144" s="77">
        <v>19.989999999999998</v>
      </c>
      <c r="J3144" s="2">
        <v>1</v>
      </c>
      <c r="K3144" s="119" cm="1">
        <f t="array" ref="K3144">ROUND(IF(C3144="Beer",SUM(LOOKUP(2,1/(SRP!$B$7:$B$9&lt;=E3144)/(SRP!$C$7:$C$9&gt;=E3144),SRP!$D$7:$D$9)*(G3144/100)*(E3144/1000)),IF(C3144="Spirits",SUM(LOOKUP(2,1/(SRP!$B$2:$B$6&lt;=E3144)/(SRP!$C$2:$C$6&gt;=E3144),SRP!$D$2:$D$6)*(G3144/100)*(E3144/1000)),IF(AND(C3144="Wine",D3144="Fortified Wines"),SUM(LOOKUP(2,1/(SRP!$B$20:$B$23&lt;=E3144)/(SRP!$C$20:$C$23&gt;=E3144),SRP!$D$20:$D$23)*(G3144/100)*(E3144/1000)),IF(C3144="Wine",SUM(LOOKUP(2,1/(SRP!$B$15:$B$19&lt;=E3144)/(SRP!$C$15:$C$19&gt;=E3144),SRP!$D$15:$D$19)*(G3144/100)*(E3144/1000)),IF(C3144="Ready to Drink",SUM(LOOKUP(2,1/(SRP!$B$10:$B$14&lt;=E3144)/(SRP!$C$10:$C$14&gt;=E3144),SRP!$D$10:$D$14)*(G3144/100)*(E3144/1000)),0))))),2)</f>
        <v>7.07</v>
      </c>
    </row>
    <row r="3145" spans="1:11" x14ac:dyDescent="0.35">
      <c r="A3145" s="2">
        <v>34979</v>
      </c>
      <c r="B3145" s="76" t="s">
        <v>2732</v>
      </c>
      <c r="C3145" s="76" t="s">
        <v>287</v>
      </c>
      <c r="D3145" s="76" t="s">
        <v>5240</v>
      </c>
      <c r="E3145" s="76">
        <v>3784</v>
      </c>
      <c r="F3145" s="76">
        <v>3</v>
      </c>
      <c r="G3145" s="77">
        <v>6.1</v>
      </c>
      <c r="H3145" s="76" t="s">
        <v>3360</v>
      </c>
      <c r="I3145" s="77">
        <v>28.99</v>
      </c>
      <c r="J3145" s="2">
        <v>8</v>
      </c>
      <c r="K3145" s="119" cm="1">
        <f t="array" ref="K3145">ROUND(IF(C3145="Beer",SUM(LOOKUP(2,1/(SRP!$B$7:$B$9&lt;=E3145)/(SRP!$C$7:$C$9&gt;=E3145),SRP!$D$7:$D$9)*(G3145/100)*(E3145/1000)),IF(C3145="Spirits",SUM(LOOKUP(2,1/(SRP!$B$2:$B$6&lt;=E3145)/(SRP!$C$2:$C$6&gt;=E3145),SRP!$D$2:$D$6)*(G3145/100)*(E3145/1000)),IF(AND(C3145="Wine",D3145="Fortified Wines"),SUM(LOOKUP(2,1/(SRP!$B$20:$B$23&lt;=E3145)/(SRP!$C$20:$C$23&gt;=E3145),SRP!$D$20:$D$23)*(G3145/100)*(E3145/1000)),IF(C3145="Wine",SUM(LOOKUP(2,1/(SRP!$B$15:$B$19&lt;=E3145)/(SRP!$C$15:$C$19&gt;=E3145),SRP!$D$15:$D$19)*(G3145/100)*(E3145/1000)),IF(C3145="Ready to Drink",SUM(LOOKUP(2,1/(SRP!$B$10:$B$14&lt;=E3145)/(SRP!$C$10:$C$14&gt;=E3145),SRP!$D$10:$D$14)*(G3145/100)*(E3145/1000)),0))))),2)</f>
        <v>16.11</v>
      </c>
    </row>
    <row r="3146" spans="1:11" x14ac:dyDescent="0.35">
      <c r="A3146" s="2">
        <v>34979</v>
      </c>
      <c r="B3146" s="76" t="s">
        <v>2732</v>
      </c>
      <c r="C3146" s="76" t="s">
        <v>287</v>
      </c>
      <c r="D3146" s="76" t="s">
        <v>5240</v>
      </c>
      <c r="E3146" s="76">
        <v>3784</v>
      </c>
      <c r="F3146" s="76">
        <v>3</v>
      </c>
      <c r="G3146" s="77">
        <v>6.1</v>
      </c>
      <c r="H3146" s="76" t="s">
        <v>3360</v>
      </c>
      <c r="I3146" s="77">
        <v>28.99</v>
      </c>
      <c r="J3146" s="2">
        <v>8</v>
      </c>
      <c r="K3146" s="119" cm="1">
        <f t="array" ref="K3146">ROUND(IF(C3146="Beer",SUM(LOOKUP(2,1/(SRP!$B$7:$B$9&lt;=E3146)/(SRP!$C$7:$C$9&gt;=E3146),SRP!$D$7:$D$9)*(G3146/100)*(E3146/1000)),IF(C3146="Spirits",SUM(LOOKUP(2,1/(SRP!$B$2:$B$6&lt;=E3146)/(SRP!$C$2:$C$6&gt;=E3146),SRP!$D$2:$D$6)*(G3146/100)*(E3146/1000)),IF(AND(C3146="Wine",D3146="Fortified Wines"),SUM(LOOKUP(2,1/(SRP!$B$20:$B$23&lt;=E3146)/(SRP!$C$20:$C$23&gt;=E3146),SRP!$D$20:$D$23)*(G3146/100)*(E3146/1000)),IF(C3146="Wine",SUM(LOOKUP(2,1/(SRP!$B$15:$B$19&lt;=E3146)/(SRP!$C$15:$C$19&gt;=E3146),SRP!$D$15:$D$19)*(G3146/100)*(E3146/1000)),IF(C3146="Ready to Drink",SUM(LOOKUP(2,1/(SRP!$B$10:$B$14&lt;=E3146)/(SRP!$C$10:$C$14&gt;=E3146),SRP!$D$10:$D$14)*(G3146/100)*(E3146/1000)),0))))),2)</f>
        <v>16.11</v>
      </c>
    </row>
    <row r="3147" spans="1:11" x14ac:dyDescent="0.35">
      <c r="A3147" s="2">
        <v>34980</v>
      </c>
      <c r="B3147" s="76" t="s">
        <v>2714</v>
      </c>
      <c r="C3147" s="76" t="s">
        <v>287</v>
      </c>
      <c r="D3147" s="76" t="s">
        <v>5266</v>
      </c>
      <c r="E3147" s="76">
        <v>473</v>
      </c>
      <c r="F3147" s="76">
        <v>24</v>
      </c>
      <c r="G3147" s="77">
        <v>5</v>
      </c>
      <c r="H3147" s="76" t="s">
        <v>3349</v>
      </c>
      <c r="I3147" s="77">
        <v>3.49</v>
      </c>
      <c r="J3147" s="2">
        <v>1</v>
      </c>
      <c r="K3147" s="119" cm="1">
        <f t="array" ref="K3147">ROUND(IF(C3147="Beer",SUM(LOOKUP(2,1/(SRP!$B$7:$B$9&lt;=E3147)/(SRP!$C$7:$C$9&gt;=E3147),SRP!$D$7:$D$9)*(G3147/100)*(E3147/1000)),IF(C3147="Spirits",SUM(LOOKUP(2,1/(SRP!$B$2:$B$6&lt;=E3147)/(SRP!$C$2:$C$6&gt;=E3147),SRP!$D$2:$D$6)*(G3147/100)*(E3147/1000)),IF(AND(C3147="Wine",D3147="Fortified Wines"),SUM(LOOKUP(2,1/(SRP!$B$20:$B$23&lt;=E3147)/(SRP!$C$20:$C$23&gt;=E3147),SRP!$D$20:$D$23)*(G3147/100)*(E3147/1000)),IF(C3147="Wine",SUM(LOOKUP(2,1/(SRP!$B$15:$B$19&lt;=E3147)/(SRP!$C$15:$C$19&gt;=E3147),SRP!$D$15:$D$19)*(G3147/100)*(E3147/1000)),IF(C3147="Ready to Drink",SUM(LOOKUP(2,1/(SRP!$B$10:$B$14&lt;=E3147)/(SRP!$C$10:$C$14&gt;=E3147),SRP!$D$10:$D$14)*(G3147/100)*(E3147/1000)),0))))),2)</f>
        <v>1.65</v>
      </c>
    </row>
    <row r="3148" spans="1:11" x14ac:dyDescent="0.35">
      <c r="A3148" s="2">
        <v>34980</v>
      </c>
      <c r="B3148" s="76" t="s">
        <v>2714</v>
      </c>
      <c r="C3148" s="76" t="s">
        <v>287</v>
      </c>
      <c r="D3148" s="76" t="s">
        <v>5266</v>
      </c>
      <c r="E3148" s="76">
        <v>473</v>
      </c>
      <c r="F3148" s="76">
        <v>24</v>
      </c>
      <c r="G3148" s="77">
        <v>5</v>
      </c>
      <c r="H3148" s="76" t="s">
        <v>3349</v>
      </c>
      <c r="I3148" s="77">
        <v>3.49</v>
      </c>
      <c r="J3148" s="2">
        <v>1</v>
      </c>
      <c r="K3148" s="119" cm="1">
        <f t="array" ref="K3148">ROUND(IF(C3148="Beer",SUM(LOOKUP(2,1/(SRP!$B$7:$B$9&lt;=E3148)/(SRP!$C$7:$C$9&gt;=E3148),SRP!$D$7:$D$9)*(G3148/100)*(E3148/1000)),IF(C3148="Spirits",SUM(LOOKUP(2,1/(SRP!$B$2:$B$6&lt;=E3148)/(SRP!$C$2:$C$6&gt;=E3148),SRP!$D$2:$D$6)*(G3148/100)*(E3148/1000)),IF(AND(C3148="Wine",D3148="Fortified Wines"),SUM(LOOKUP(2,1/(SRP!$B$20:$B$23&lt;=E3148)/(SRP!$C$20:$C$23&gt;=E3148),SRP!$D$20:$D$23)*(G3148/100)*(E3148/1000)),IF(C3148="Wine",SUM(LOOKUP(2,1/(SRP!$B$15:$B$19&lt;=E3148)/(SRP!$C$15:$C$19&gt;=E3148),SRP!$D$15:$D$19)*(G3148/100)*(E3148/1000)),IF(C3148="Ready to Drink",SUM(LOOKUP(2,1/(SRP!$B$10:$B$14&lt;=E3148)/(SRP!$C$10:$C$14&gt;=E3148),SRP!$D$10:$D$14)*(G3148/100)*(E3148/1000)),0))))),2)</f>
        <v>1.65</v>
      </c>
    </row>
    <row r="3149" spans="1:11" x14ac:dyDescent="0.35">
      <c r="A3149" s="2">
        <v>34982</v>
      </c>
      <c r="B3149" s="76" t="s">
        <v>2482</v>
      </c>
      <c r="C3149" s="76" t="s">
        <v>286</v>
      </c>
      <c r="D3149" s="76" t="s">
        <v>5247</v>
      </c>
      <c r="E3149" s="76">
        <v>750</v>
      </c>
      <c r="F3149" s="76">
        <v>12</v>
      </c>
      <c r="G3149" s="77">
        <v>13.5</v>
      </c>
      <c r="H3149" s="76" t="s">
        <v>5939</v>
      </c>
      <c r="I3149" s="77">
        <v>15.99</v>
      </c>
      <c r="J3149" s="2">
        <v>1</v>
      </c>
      <c r="K3149" s="119" cm="1">
        <f t="array" ref="K3149">ROUND(IF(C3149="Beer",SUM(LOOKUP(2,1/(SRP!$B$7:$B$9&lt;=E3149)/(SRP!$C$7:$C$9&gt;=E3149),SRP!$D$7:$D$9)*(G3149/100)*(E3149/1000)),IF(C3149="Spirits",SUM(LOOKUP(2,1/(SRP!$B$2:$B$6&lt;=E3149)/(SRP!$C$2:$C$6&gt;=E3149),SRP!$D$2:$D$6)*(G3149/100)*(E3149/1000)),IF(AND(C3149="Wine",D3149="Fortified Wines"),SUM(LOOKUP(2,1/(SRP!$B$20:$B$23&lt;=E3149)/(SRP!$C$20:$C$23&gt;=E3149),SRP!$D$20:$D$23)*(G3149/100)*(E3149/1000)),IF(C3149="Wine",SUM(LOOKUP(2,1/(SRP!$B$15:$B$19&lt;=E3149)/(SRP!$C$15:$C$19&gt;=E3149),SRP!$D$15:$D$19)*(G3149/100)*(E3149/1000)),IF(C3149="Ready to Drink",SUM(LOOKUP(2,1/(SRP!$B$10:$B$14&lt;=E3149)/(SRP!$C$10:$C$14&gt;=E3149),SRP!$D$10:$D$14)*(G3149/100)*(E3149/1000)),0))))),2)</f>
        <v>7.07</v>
      </c>
    </row>
    <row r="3150" spans="1:11" x14ac:dyDescent="0.35">
      <c r="A3150" s="2">
        <v>34983</v>
      </c>
      <c r="B3150" s="76" t="s">
        <v>578</v>
      </c>
      <c r="C3150" s="76" t="s">
        <v>286</v>
      </c>
      <c r="D3150" s="76" t="s">
        <v>5264</v>
      </c>
      <c r="E3150" s="76">
        <v>750</v>
      </c>
      <c r="F3150" s="76">
        <v>12</v>
      </c>
      <c r="G3150" s="77">
        <v>12</v>
      </c>
      <c r="H3150" s="76" t="s">
        <v>5939</v>
      </c>
      <c r="I3150" s="77">
        <v>15.99</v>
      </c>
      <c r="J3150" s="2">
        <v>1</v>
      </c>
      <c r="K3150" s="119" cm="1">
        <f t="array" ref="K3150">ROUND(IF(C3150="Beer",SUM(LOOKUP(2,1/(SRP!$B$7:$B$9&lt;=E3150)/(SRP!$C$7:$C$9&gt;=E3150),SRP!$D$7:$D$9)*(G3150/100)*(E3150/1000)),IF(C3150="Spirits",SUM(LOOKUP(2,1/(SRP!$B$2:$B$6&lt;=E3150)/(SRP!$C$2:$C$6&gt;=E3150),SRP!$D$2:$D$6)*(G3150/100)*(E3150/1000)),IF(AND(C3150="Wine",D3150="Fortified Wines"),SUM(LOOKUP(2,1/(SRP!$B$20:$B$23&lt;=E3150)/(SRP!$C$20:$C$23&gt;=E3150),SRP!$D$20:$D$23)*(G3150/100)*(E3150/1000)),IF(C3150="Wine",SUM(LOOKUP(2,1/(SRP!$B$15:$B$19&lt;=E3150)/(SRP!$C$15:$C$19&gt;=E3150),SRP!$D$15:$D$19)*(G3150/100)*(E3150/1000)),IF(C3150="Ready to Drink",SUM(LOOKUP(2,1/(SRP!$B$10:$B$14&lt;=E3150)/(SRP!$C$10:$C$14&gt;=E3150),SRP!$D$10:$D$14)*(G3150/100)*(E3150/1000)),0))))),2)</f>
        <v>6.28</v>
      </c>
    </row>
    <row r="3151" spans="1:11" x14ac:dyDescent="0.35">
      <c r="A3151" s="2">
        <v>34985</v>
      </c>
      <c r="B3151" s="76" t="s">
        <v>1585</v>
      </c>
      <c r="C3151" s="76" t="s">
        <v>286</v>
      </c>
      <c r="D3151" s="76" t="s">
        <v>5244</v>
      </c>
      <c r="E3151" s="76">
        <v>750</v>
      </c>
      <c r="F3151" s="76">
        <v>12</v>
      </c>
      <c r="G3151" s="77">
        <v>12.5</v>
      </c>
      <c r="H3151" s="76" t="s">
        <v>5939</v>
      </c>
      <c r="I3151" s="77">
        <v>15.99</v>
      </c>
      <c r="J3151" s="2">
        <v>1</v>
      </c>
      <c r="K3151" s="119" cm="1">
        <f t="array" ref="K3151">ROUND(IF(C3151="Beer",SUM(LOOKUP(2,1/(SRP!$B$7:$B$9&lt;=E3151)/(SRP!$C$7:$C$9&gt;=E3151),SRP!$D$7:$D$9)*(G3151/100)*(E3151/1000)),IF(C3151="Spirits",SUM(LOOKUP(2,1/(SRP!$B$2:$B$6&lt;=E3151)/(SRP!$C$2:$C$6&gt;=E3151),SRP!$D$2:$D$6)*(G3151/100)*(E3151/1000)),IF(AND(C3151="Wine",D3151="Fortified Wines"),SUM(LOOKUP(2,1/(SRP!$B$20:$B$23&lt;=E3151)/(SRP!$C$20:$C$23&gt;=E3151),SRP!$D$20:$D$23)*(G3151/100)*(E3151/1000)),IF(C3151="Wine",SUM(LOOKUP(2,1/(SRP!$B$15:$B$19&lt;=E3151)/(SRP!$C$15:$C$19&gt;=E3151),SRP!$D$15:$D$19)*(G3151/100)*(E3151/1000)),IF(C3151="Ready to Drink",SUM(LOOKUP(2,1/(SRP!$B$10:$B$14&lt;=E3151)/(SRP!$C$10:$C$14&gt;=E3151),SRP!$D$10:$D$14)*(G3151/100)*(E3151/1000)),0))))),2)</f>
        <v>6.54</v>
      </c>
    </row>
    <row r="3152" spans="1:11" x14ac:dyDescent="0.35">
      <c r="A3152" s="2">
        <v>34993</v>
      </c>
      <c r="B3152" s="76" t="s">
        <v>5987</v>
      </c>
      <c r="C3152" s="76" t="s">
        <v>287</v>
      </c>
      <c r="D3152" s="76" t="s">
        <v>5230</v>
      </c>
      <c r="E3152" s="76">
        <v>473</v>
      </c>
      <c r="F3152" s="76">
        <v>24</v>
      </c>
      <c r="G3152" s="77">
        <v>4.2</v>
      </c>
      <c r="H3152" s="76" t="s">
        <v>4852</v>
      </c>
      <c r="I3152" s="77">
        <v>4.76</v>
      </c>
      <c r="J3152" s="2">
        <v>1</v>
      </c>
      <c r="K3152" s="119" cm="1">
        <f t="array" ref="K3152">ROUND(IF(C3152="Beer",SUM(LOOKUP(2,1/(SRP!$B$7:$B$9&lt;=E3152)/(SRP!$C$7:$C$9&gt;=E3152),SRP!$D$7:$D$9)*(G3152/100)*(E3152/1000)),IF(C3152="Spirits",SUM(LOOKUP(2,1/(SRP!$B$2:$B$6&lt;=E3152)/(SRP!$C$2:$C$6&gt;=E3152),SRP!$D$2:$D$6)*(G3152/100)*(E3152/1000)),IF(AND(C3152="Wine",D3152="Fortified Wines"),SUM(LOOKUP(2,1/(SRP!$B$20:$B$23&lt;=E3152)/(SRP!$C$20:$C$23&gt;=E3152),SRP!$D$20:$D$23)*(G3152/100)*(E3152/1000)),IF(C3152="Wine",SUM(LOOKUP(2,1/(SRP!$B$15:$B$19&lt;=E3152)/(SRP!$C$15:$C$19&gt;=E3152),SRP!$D$15:$D$19)*(G3152/100)*(E3152/1000)),IF(C3152="Ready to Drink",SUM(LOOKUP(2,1/(SRP!$B$10:$B$14&lt;=E3152)/(SRP!$C$10:$C$14&gt;=E3152),SRP!$D$10:$D$14)*(G3152/100)*(E3152/1000)),0))))),2)</f>
        <v>1.39</v>
      </c>
    </row>
    <row r="3153" spans="1:11" x14ac:dyDescent="0.35">
      <c r="A3153" s="2">
        <v>34995</v>
      </c>
      <c r="B3153" s="76" t="s">
        <v>6418</v>
      </c>
      <c r="C3153" s="76" t="s">
        <v>287</v>
      </c>
      <c r="D3153" s="76" t="s">
        <v>5240</v>
      </c>
      <c r="E3153" s="76">
        <v>473</v>
      </c>
      <c r="F3153" s="76">
        <v>24</v>
      </c>
      <c r="G3153" s="77">
        <v>6.5</v>
      </c>
      <c r="H3153" s="76" t="s">
        <v>4852</v>
      </c>
      <c r="I3153" s="77">
        <v>5.0199999999999996</v>
      </c>
      <c r="J3153" s="2">
        <v>1</v>
      </c>
      <c r="K3153" s="119" cm="1">
        <f t="array" ref="K3153">ROUND(IF(C3153="Beer",SUM(LOOKUP(2,1/(SRP!$B$7:$B$9&lt;=E3153)/(SRP!$C$7:$C$9&gt;=E3153),SRP!$D$7:$D$9)*(G3153/100)*(E3153/1000)),IF(C3153="Spirits",SUM(LOOKUP(2,1/(SRP!$B$2:$B$6&lt;=E3153)/(SRP!$C$2:$C$6&gt;=E3153),SRP!$D$2:$D$6)*(G3153/100)*(E3153/1000)),IF(AND(C3153="Wine",D3153="Fortified Wines"),SUM(LOOKUP(2,1/(SRP!$B$20:$B$23&lt;=E3153)/(SRP!$C$20:$C$23&gt;=E3153),SRP!$D$20:$D$23)*(G3153/100)*(E3153/1000)),IF(C3153="Wine",SUM(LOOKUP(2,1/(SRP!$B$15:$B$19&lt;=E3153)/(SRP!$C$15:$C$19&gt;=E3153),SRP!$D$15:$D$19)*(G3153/100)*(E3153/1000)),IF(C3153="Ready to Drink",SUM(LOOKUP(2,1/(SRP!$B$10:$B$14&lt;=E3153)/(SRP!$C$10:$C$14&gt;=E3153),SRP!$D$10:$D$14)*(G3153/100)*(E3153/1000)),0))))),2)</f>
        <v>2.15</v>
      </c>
    </row>
    <row r="3154" spans="1:11" x14ac:dyDescent="0.35">
      <c r="A3154" s="2">
        <v>34999</v>
      </c>
      <c r="B3154" s="76" t="s">
        <v>4736</v>
      </c>
      <c r="C3154" s="76" t="s">
        <v>287</v>
      </c>
      <c r="D3154" s="76" t="s">
        <v>5266</v>
      </c>
      <c r="E3154" s="76">
        <v>473</v>
      </c>
      <c r="F3154" s="76">
        <v>24</v>
      </c>
      <c r="G3154" s="77">
        <v>5</v>
      </c>
      <c r="H3154" s="76" t="s">
        <v>4852</v>
      </c>
      <c r="I3154" s="77">
        <v>4.76</v>
      </c>
      <c r="J3154" s="2">
        <v>1</v>
      </c>
      <c r="K3154" s="119" cm="1">
        <f t="array" ref="K3154">ROUND(IF(C3154="Beer",SUM(LOOKUP(2,1/(SRP!$B$7:$B$9&lt;=E3154)/(SRP!$C$7:$C$9&gt;=E3154),SRP!$D$7:$D$9)*(G3154/100)*(E3154/1000)),IF(C3154="Spirits",SUM(LOOKUP(2,1/(SRP!$B$2:$B$6&lt;=E3154)/(SRP!$C$2:$C$6&gt;=E3154),SRP!$D$2:$D$6)*(G3154/100)*(E3154/1000)),IF(AND(C3154="Wine",D3154="Fortified Wines"),SUM(LOOKUP(2,1/(SRP!$B$20:$B$23&lt;=E3154)/(SRP!$C$20:$C$23&gt;=E3154),SRP!$D$20:$D$23)*(G3154/100)*(E3154/1000)),IF(C3154="Wine",SUM(LOOKUP(2,1/(SRP!$B$15:$B$19&lt;=E3154)/(SRP!$C$15:$C$19&gt;=E3154),SRP!$D$15:$D$19)*(G3154/100)*(E3154/1000)),IF(C3154="Ready to Drink",SUM(LOOKUP(2,1/(SRP!$B$10:$B$14&lt;=E3154)/(SRP!$C$10:$C$14&gt;=E3154),SRP!$D$10:$D$14)*(G3154/100)*(E3154/1000)),0))))),2)</f>
        <v>1.65</v>
      </c>
    </row>
    <row r="3155" spans="1:11" x14ac:dyDescent="0.35">
      <c r="A3155" s="2">
        <v>35059</v>
      </c>
      <c r="B3155" s="76" t="s">
        <v>2733</v>
      </c>
      <c r="C3155" s="76" t="s">
        <v>287</v>
      </c>
      <c r="D3155" s="76" t="s">
        <v>5240</v>
      </c>
      <c r="E3155" s="76">
        <v>4260</v>
      </c>
      <c r="F3155" s="76">
        <v>2</v>
      </c>
      <c r="G3155" s="77">
        <v>6.8</v>
      </c>
      <c r="H3155" s="76" t="s">
        <v>3376</v>
      </c>
      <c r="I3155" s="77">
        <v>28.94</v>
      </c>
      <c r="J3155" s="2">
        <v>12</v>
      </c>
      <c r="K3155" s="119" cm="1">
        <f t="array" ref="K3155">ROUND(IF(C3155="Beer",SUM(LOOKUP(2,1/(SRP!$B$7:$B$9&lt;=E3155)/(SRP!$C$7:$C$9&gt;=E3155),SRP!$D$7:$D$9)*(G3155/100)*(E3155/1000)),IF(C3155="Spirits",SUM(LOOKUP(2,1/(SRP!$B$2:$B$6&lt;=E3155)/(SRP!$C$2:$C$6&gt;=E3155),SRP!$D$2:$D$6)*(G3155/100)*(E3155/1000)),IF(AND(C3155="Wine",D3155="Fortified Wines"),SUM(LOOKUP(2,1/(SRP!$B$20:$B$23&lt;=E3155)/(SRP!$C$20:$C$23&gt;=E3155),SRP!$D$20:$D$23)*(G3155/100)*(E3155/1000)),IF(C3155="Wine",SUM(LOOKUP(2,1/(SRP!$B$15:$B$19&lt;=E3155)/(SRP!$C$15:$C$19&gt;=E3155),SRP!$D$15:$D$19)*(G3155/100)*(E3155/1000)),IF(C3155="Ready to Drink",SUM(LOOKUP(2,1/(SRP!$B$10:$B$14&lt;=E3155)/(SRP!$C$10:$C$14&gt;=E3155),SRP!$D$10:$D$14)*(G3155/100)*(E3155/1000)),0))))),2)</f>
        <v>20.22</v>
      </c>
    </row>
    <row r="3156" spans="1:11" x14ac:dyDescent="0.35">
      <c r="A3156" s="2">
        <v>35059</v>
      </c>
      <c r="B3156" s="76" t="s">
        <v>2733</v>
      </c>
      <c r="C3156" s="76" t="s">
        <v>287</v>
      </c>
      <c r="D3156" s="76" t="s">
        <v>5240</v>
      </c>
      <c r="E3156" s="76">
        <v>4260</v>
      </c>
      <c r="F3156" s="76">
        <v>2</v>
      </c>
      <c r="G3156" s="77">
        <v>6.8</v>
      </c>
      <c r="H3156" s="76" t="s">
        <v>3376</v>
      </c>
      <c r="I3156" s="77">
        <v>28.94</v>
      </c>
      <c r="J3156" s="2">
        <v>12</v>
      </c>
      <c r="K3156" s="119" cm="1">
        <f t="array" ref="K3156">ROUND(IF(C3156="Beer",SUM(LOOKUP(2,1/(SRP!$B$7:$B$9&lt;=E3156)/(SRP!$C$7:$C$9&gt;=E3156),SRP!$D$7:$D$9)*(G3156/100)*(E3156/1000)),IF(C3156="Spirits",SUM(LOOKUP(2,1/(SRP!$B$2:$B$6&lt;=E3156)/(SRP!$C$2:$C$6&gt;=E3156),SRP!$D$2:$D$6)*(G3156/100)*(E3156/1000)),IF(AND(C3156="Wine",D3156="Fortified Wines"),SUM(LOOKUP(2,1/(SRP!$B$20:$B$23&lt;=E3156)/(SRP!$C$20:$C$23&gt;=E3156),SRP!$D$20:$D$23)*(G3156/100)*(E3156/1000)),IF(C3156="Wine",SUM(LOOKUP(2,1/(SRP!$B$15:$B$19&lt;=E3156)/(SRP!$C$15:$C$19&gt;=E3156),SRP!$D$15:$D$19)*(G3156/100)*(E3156/1000)),IF(C3156="Ready to Drink",SUM(LOOKUP(2,1/(SRP!$B$10:$B$14&lt;=E3156)/(SRP!$C$10:$C$14&gt;=E3156),SRP!$D$10:$D$14)*(G3156/100)*(E3156/1000)),0))))),2)</f>
        <v>20.22</v>
      </c>
    </row>
    <row r="3157" spans="1:11" x14ac:dyDescent="0.35">
      <c r="A3157" s="2">
        <v>35109</v>
      </c>
      <c r="B3157" s="76" t="s">
        <v>2734</v>
      </c>
      <c r="C3157" s="76" t="s">
        <v>287</v>
      </c>
      <c r="D3157" s="76" t="s">
        <v>5271</v>
      </c>
      <c r="E3157" s="76">
        <v>500</v>
      </c>
      <c r="F3157" s="76">
        <v>12</v>
      </c>
      <c r="G3157" s="77">
        <v>3.9</v>
      </c>
      <c r="H3157" s="76" t="s">
        <v>3355</v>
      </c>
      <c r="I3157" s="77">
        <v>10.82</v>
      </c>
      <c r="J3157" s="2">
        <v>1</v>
      </c>
      <c r="K3157" s="119" cm="1">
        <f t="array" ref="K3157">ROUND(IF(C3157="Beer",SUM(LOOKUP(2,1/(SRP!$B$7:$B$9&lt;=E3157)/(SRP!$C$7:$C$9&gt;=E3157),SRP!$D$7:$D$9)*(G3157/100)*(E3157/1000)),IF(C3157="Spirits",SUM(LOOKUP(2,1/(SRP!$B$2:$B$6&lt;=E3157)/(SRP!$C$2:$C$6&gt;=E3157),SRP!$D$2:$D$6)*(G3157/100)*(E3157/1000)),IF(AND(C3157="Wine",D3157="Fortified Wines"),SUM(LOOKUP(2,1/(SRP!$B$20:$B$23&lt;=E3157)/(SRP!$C$20:$C$23&gt;=E3157),SRP!$D$20:$D$23)*(G3157/100)*(E3157/1000)),IF(C3157="Wine",SUM(LOOKUP(2,1/(SRP!$B$15:$B$19&lt;=E3157)/(SRP!$C$15:$C$19&gt;=E3157),SRP!$D$15:$D$19)*(G3157/100)*(E3157/1000)),IF(C3157="Ready to Drink",SUM(LOOKUP(2,1/(SRP!$B$10:$B$14&lt;=E3157)/(SRP!$C$10:$C$14&gt;=E3157),SRP!$D$10:$D$14)*(G3157/100)*(E3157/1000)),0))))),2)</f>
        <v>1.36</v>
      </c>
    </row>
    <row r="3158" spans="1:11" x14ac:dyDescent="0.35">
      <c r="A3158" s="2">
        <v>35109</v>
      </c>
      <c r="B3158" s="76" t="s">
        <v>2734</v>
      </c>
      <c r="C3158" s="76" t="s">
        <v>287</v>
      </c>
      <c r="D3158" s="76" t="s">
        <v>5271</v>
      </c>
      <c r="E3158" s="76">
        <v>500</v>
      </c>
      <c r="F3158" s="76">
        <v>12</v>
      </c>
      <c r="G3158" s="77">
        <v>3.9</v>
      </c>
      <c r="H3158" s="76" t="s">
        <v>3355</v>
      </c>
      <c r="I3158" s="77">
        <v>10.82</v>
      </c>
      <c r="J3158" s="2">
        <v>1</v>
      </c>
      <c r="K3158" s="119" cm="1">
        <f t="array" ref="K3158">ROUND(IF(C3158="Beer",SUM(LOOKUP(2,1/(SRP!$B$7:$B$9&lt;=E3158)/(SRP!$C$7:$C$9&gt;=E3158),SRP!$D$7:$D$9)*(G3158/100)*(E3158/1000)),IF(C3158="Spirits",SUM(LOOKUP(2,1/(SRP!$B$2:$B$6&lt;=E3158)/(SRP!$C$2:$C$6&gt;=E3158),SRP!$D$2:$D$6)*(G3158/100)*(E3158/1000)),IF(AND(C3158="Wine",D3158="Fortified Wines"),SUM(LOOKUP(2,1/(SRP!$B$20:$B$23&lt;=E3158)/(SRP!$C$20:$C$23&gt;=E3158),SRP!$D$20:$D$23)*(G3158/100)*(E3158/1000)),IF(C3158="Wine",SUM(LOOKUP(2,1/(SRP!$B$15:$B$19&lt;=E3158)/(SRP!$C$15:$C$19&gt;=E3158),SRP!$D$15:$D$19)*(G3158/100)*(E3158/1000)),IF(C3158="Ready to Drink",SUM(LOOKUP(2,1/(SRP!$B$10:$B$14&lt;=E3158)/(SRP!$C$10:$C$14&gt;=E3158),SRP!$D$10:$D$14)*(G3158/100)*(E3158/1000)),0))))),2)</f>
        <v>1.36</v>
      </c>
    </row>
    <row r="3159" spans="1:11" x14ac:dyDescent="0.35">
      <c r="A3159" s="2">
        <v>35112</v>
      </c>
      <c r="B3159" s="76" t="s">
        <v>2735</v>
      </c>
      <c r="C3159" s="76" t="s">
        <v>287</v>
      </c>
      <c r="D3159" s="76" t="s">
        <v>5240</v>
      </c>
      <c r="E3159" s="76">
        <v>473</v>
      </c>
      <c r="F3159" s="76">
        <v>24</v>
      </c>
      <c r="G3159" s="77">
        <v>6.5</v>
      </c>
      <c r="H3159" s="76" t="s">
        <v>3355</v>
      </c>
      <c r="I3159" s="77">
        <v>6.95</v>
      </c>
      <c r="J3159" s="2">
        <v>1</v>
      </c>
      <c r="K3159" s="119" cm="1">
        <f t="array" ref="K3159">ROUND(IF(C3159="Beer",SUM(LOOKUP(2,1/(SRP!$B$7:$B$9&lt;=E3159)/(SRP!$C$7:$C$9&gt;=E3159),SRP!$D$7:$D$9)*(G3159/100)*(E3159/1000)),IF(C3159="Spirits",SUM(LOOKUP(2,1/(SRP!$B$2:$B$6&lt;=E3159)/(SRP!$C$2:$C$6&gt;=E3159),SRP!$D$2:$D$6)*(G3159/100)*(E3159/1000)),IF(AND(C3159="Wine",D3159="Fortified Wines"),SUM(LOOKUP(2,1/(SRP!$B$20:$B$23&lt;=E3159)/(SRP!$C$20:$C$23&gt;=E3159),SRP!$D$20:$D$23)*(G3159/100)*(E3159/1000)),IF(C3159="Wine",SUM(LOOKUP(2,1/(SRP!$B$15:$B$19&lt;=E3159)/(SRP!$C$15:$C$19&gt;=E3159),SRP!$D$15:$D$19)*(G3159/100)*(E3159/1000)),IF(C3159="Ready to Drink",SUM(LOOKUP(2,1/(SRP!$B$10:$B$14&lt;=E3159)/(SRP!$C$10:$C$14&gt;=E3159),SRP!$D$10:$D$14)*(G3159/100)*(E3159/1000)),0))))),2)</f>
        <v>2.15</v>
      </c>
    </row>
    <row r="3160" spans="1:11" x14ac:dyDescent="0.35">
      <c r="A3160" s="2">
        <v>35112</v>
      </c>
      <c r="B3160" s="76" t="s">
        <v>2735</v>
      </c>
      <c r="C3160" s="76" t="s">
        <v>287</v>
      </c>
      <c r="D3160" s="76" t="s">
        <v>5240</v>
      </c>
      <c r="E3160" s="76">
        <v>473</v>
      </c>
      <c r="F3160" s="76">
        <v>24</v>
      </c>
      <c r="G3160" s="77">
        <v>6.5</v>
      </c>
      <c r="H3160" s="76" t="s">
        <v>3355</v>
      </c>
      <c r="I3160" s="77">
        <v>6.95</v>
      </c>
      <c r="J3160" s="2">
        <v>1</v>
      </c>
      <c r="K3160" s="119" cm="1">
        <f t="array" ref="K3160">ROUND(IF(C3160="Beer",SUM(LOOKUP(2,1/(SRP!$B$7:$B$9&lt;=E3160)/(SRP!$C$7:$C$9&gt;=E3160),SRP!$D$7:$D$9)*(G3160/100)*(E3160/1000)),IF(C3160="Spirits",SUM(LOOKUP(2,1/(SRP!$B$2:$B$6&lt;=E3160)/(SRP!$C$2:$C$6&gt;=E3160),SRP!$D$2:$D$6)*(G3160/100)*(E3160/1000)),IF(AND(C3160="Wine",D3160="Fortified Wines"),SUM(LOOKUP(2,1/(SRP!$B$20:$B$23&lt;=E3160)/(SRP!$C$20:$C$23&gt;=E3160),SRP!$D$20:$D$23)*(G3160/100)*(E3160/1000)),IF(C3160="Wine",SUM(LOOKUP(2,1/(SRP!$B$15:$B$19&lt;=E3160)/(SRP!$C$15:$C$19&gt;=E3160),SRP!$D$15:$D$19)*(G3160/100)*(E3160/1000)),IF(C3160="Ready to Drink",SUM(LOOKUP(2,1/(SRP!$B$10:$B$14&lt;=E3160)/(SRP!$C$10:$C$14&gt;=E3160),SRP!$D$10:$D$14)*(G3160/100)*(E3160/1000)),0))))),2)</f>
        <v>2.15</v>
      </c>
    </row>
    <row r="3161" spans="1:11" x14ac:dyDescent="0.35">
      <c r="A3161" s="2">
        <v>35123</v>
      </c>
      <c r="B3161" s="76" t="s">
        <v>2736</v>
      </c>
      <c r="C3161" s="76" t="s">
        <v>287</v>
      </c>
      <c r="D3161" s="76" t="s">
        <v>5240</v>
      </c>
      <c r="E3161" s="76">
        <v>473</v>
      </c>
      <c r="F3161" s="76">
        <v>24</v>
      </c>
      <c r="G3161" s="77">
        <v>6.5</v>
      </c>
      <c r="H3161" s="76" t="s">
        <v>3355</v>
      </c>
      <c r="I3161" s="77">
        <v>7.76</v>
      </c>
      <c r="J3161" s="2">
        <v>1</v>
      </c>
      <c r="K3161" s="119" cm="1">
        <f t="array" ref="K3161">ROUND(IF(C3161="Beer",SUM(LOOKUP(2,1/(SRP!$B$7:$B$9&lt;=E3161)/(SRP!$C$7:$C$9&gt;=E3161),SRP!$D$7:$D$9)*(G3161/100)*(E3161/1000)),IF(C3161="Spirits",SUM(LOOKUP(2,1/(SRP!$B$2:$B$6&lt;=E3161)/(SRP!$C$2:$C$6&gt;=E3161),SRP!$D$2:$D$6)*(G3161/100)*(E3161/1000)),IF(AND(C3161="Wine",D3161="Fortified Wines"),SUM(LOOKUP(2,1/(SRP!$B$20:$B$23&lt;=E3161)/(SRP!$C$20:$C$23&gt;=E3161),SRP!$D$20:$D$23)*(G3161/100)*(E3161/1000)),IF(C3161="Wine",SUM(LOOKUP(2,1/(SRP!$B$15:$B$19&lt;=E3161)/(SRP!$C$15:$C$19&gt;=E3161),SRP!$D$15:$D$19)*(G3161/100)*(E3161/1000)),IF(C3161="Ready to Drink",SUM(LOOKUP(2,1/(SRP!$B$10:$B$14&lt;=E3161)/(SRP!$C$10:$C$14&gt;=E3161),SRP!$D$10:$D$14)*(G3161/100)*(E3161/1000)),0))))),2)</f>
        <v>2.15</v>
      </c>
    </row>
    <row r="3162" spans="1:11" x14ac:dyDescent="0.35">
      <c r="A3162" s="2">
        <v>35123</v>
      </c>
      <c r="B3162" s="76" t="s">
        <v>2736</v>
      </c>
      <c r="C3162" s="76" t="s">
        <v>287</v>
      </c>
      <c r="D3162" s="76" t="s">
        <v>5240</v>
      </c>
      <c r="E3162" s="76">
        <v>473</v>
      </c>
      <c r="F3162" s="76">
        <v>24</v>
      </c>
      <c r="G3162" s="77">
        <v>6.5</v>
      </c>
      <c r="H3162" s="76" t="s">
        <v>3355</v>
      </c>
      <c r="I3162" s="77">
        <v>7.76</v>
      </c>
      <c r="J3162" s="2">
        <v>1</v>
      </c>
      <c r="K3162" s="119" cm="1">
        <f t="array" ref="K3162">ROUND(IF(C3162="Beer",SUM(LOOKUP(2,1/(SRP!$B$7:$B$9&lt;=E3162)/(SRP!$C$7:$C$9&gt;=E3162),SRP!$D$7:$D$9)*(G3162/100)*(E3162/1000)),IF(C3162="Spirits",SUM(LOOKUP(2,1/(SRP!$B$2:$B$6&lt;=E3162)/(SRP!$C$2:$C$6&gt;=E3162),SRP!$D$2:$D$6)*(G3162/100)*(E3162/1000)),IF(AND(C3162="Wine",D3162="Fortified Wines"),SUM(LOOKUP(2,1/(SRP!$B$20:$B$23&lt;=E3162)/(SRP!$C$20:$C$23&gt;=E3162),SRP!$D$20:$D$23)*(G3162/100)*(E3162/1000)),IF(C3162="Wine",SUM(LOOKUP(2,1/(SRP!$B$15:$B$19&lt;=E3162)/(SRP!$C$15:$C$19&gt;=E3162),SRP!$D$15:$D$19)*(G3162/100)*(E3162/1000)),IF(C3162="Ready to Drink",SUM(LOOKUP(2,1/(SRP!$B$10:$B$14&lt;=E3162)/(SRP!$C$10:$C$14&gt;=E3162),SRP!$D$10:$D$14)*(G3162/100)*(E3162/1000)),0))))),2)</f>
        <v>2.15</v>
      </c>
    </row>
    <row r="3163" spans="1:11" x14ac:dyDescent="0.35">
      <c r="A3163" s="2">
        <v>35132</v>
      </c>
      <c r="B3163" s="76" t="s">
        <v>2737</v>
      </c>
      <c r="C3163" s="76" t="s">
        <v>287</v>
      </c>
      <c r="D3163" s="76" t="s">
        <v>5240</v>
      </c>
      <c r="E3163" s="76">
        <v>473</v>
      </c>
      <c r="F3163" s="76">
        <v>24</v>
      </c>
      <c r="G3163" s="77">
        <v>5.8</v>
      </c>
      <c r="H3163" s="76" t="s">
        <v>3355</v>
      </c>
      <c r="I3163" s="77">
        <v>6.95</v>
      </c>
      <c r="J3163" s="2">
        <v>1</v>
      </c>
      <c r="K3163" s="119" cm="1">
        <f t="array" ref="K3163">ROUND(IF(C3163="Beer",SUM(LOOKUP(2,1/(SRP!$B$7:$B$9&lt;=E3163)/(SRP!$C$7:$C$9&gt;=E3163),SRP!$D$7:$D$9)*(G3163/100)*(E3163/1000)),IF(C3163="Spirits",SUM(LOOKUP(2,1/(SRP!$B$2:$B$6&lt;=E3163)/(SRP!$C$2:$C$6&gt;=E3163),SRP!$D$2:$D$6)*(G3163/100)*(E3163/1000)),IF(AND(C3163="Wine",D3163="Fortified Wines"),SUM(LOOKUP(2,1/(SRP!$B$20:$B$23&lt;=E3163)/(SRP!$C$20:$C$23&gt;=E3163),SRP!$D$20:$D$23)*(G3163/100)*(E3163/1000)),IF(C3163="Wine",SUM(LOOKUP(2,1/(SRP!$B$15:$B$19&lt;=E3163)/(SRP!$C$15:$C$19&gt;=E3163),SRP!$D$15:$D$19)*(G3163/100)*(E3163/1000)),IF(C3163="Ready to Drink",SUM(LOOKUP(2,1/(SRP!$B$10:$B$14&lt;=E3163)/(SRP!$C$10:$C$14&gt;=E3163),SRP!$D$10:$D$14)*(G3163/100)*(E3163/1000)),0))))),2)</f>
        <v>1.92</v>
      </c>
    </row>
    <row r="3164" spans="1:11" x14ac:dyDescent="0.35">
      <c r="A3164" s="2">
        <v>35132</v>
      </c>
      <c r="B3164" s="76" t="s">
        <v>2737</v>
      </c>
      <c r="C3164" s="76" t="s">
        <v>287</v>
      </c>
      <c r="D3164" s="76" t="s">
        <v>5240</v>
      </c>
      <c r="E3164" s="76">
        <v>473</v>
      </c>
      <c r="F3164" s="76">
        <v>24</v>
      </c>
      <c r="G3164" s="77">
        <v>5.8</v>
      </c>
      <c r="H3164" s="76" t="s">
        <v>3355</v>
      </c>
      <c r="I3164" s="77">
        <v>6.95</v>
      </c>
      <c r="J3164" s="2">
        <v>1</v>
      </c>
      <c r="K3164" s="119" cm="1">
        <f t="array" ref="K3164">ROUND(IF(C3164="Beer",SUM(LOOKUP(2,1/(SRP!$B$7:$B$9&lt;=E3164)/(SRP!$C$7:$C$9&gt;=E3164),SRP!$D$7:$D$9)*(G3164/100)*(E3164/1000)),IF(C3164="Spirits",SUM(LOOKUP(2,1/(SRP!$B$2:$B$6&lt;=E3164)/(SRP!$C$2:$C$6&gt;=E3164),SRP!$D$2:$D$6)*(G3164/100)*(E3164/1000)),IF(AND(C3164="Wine",D3164="Fortified Wines"),SUM(LOOKUP(2,1/(SRP!$B$20:$B$23&lt;=E3164)/(SRP!$C$20:$C$23&gt;=E3164),SRP!$D$20:$D$23)*(G3164/100)*(E3164/1000)),IF(C3164="Wine",SUM(LOOKUP(2,1/(SRP!$B$15:$B$19&lt;=E3164)/(SRP!$C$15:$C$19&gt;=E3164),SRP!$D$15:$D$19)*(G3164/100)*(E3164/1000)),IF(C3164="Ready to Drink",SUM(LOOKUP(2,1/(SRP!$B$10:$B$14&lt;=E3164)/(SRP!$C$10:$C$14&gt;=E3164),SRP!$D$10:$D$14)*(G3164/100)*(E3164/1000)),0))))),2)</f>
        <v>1.92</v>
      </c>
    </row>
    <row r="3165" spans="1:11" x14ac:dyDescent="0.35">
      <c r="A3165" s="2">
        <v>35154</v>
      </c>
      <c r="B3165" s="76" t="s">
        <v>2738</v>
      </c>
      <c r="C3165" s="76" t="s">
        <v>287</v>
      </c>
      <c r="D3165" s="76" t="s">
        <v>5240</v>
      </c>
      <c r="E3165" s="76">
        <v>355</v>
      </c>
      <c r="F3165" s="76">
        <v>24</v>
      </c>
      <c r="G3165" s="77">
        <v>6.7</v>
      </c>
      <c r="H3165" s="76" t="s">
        <v>3355</v>
      </c>
      <c r="I3165" s="77">
        <v>5.01</v>
      </c>
      <c r="J3165" s="2">
        <v>1</v>
      </c>
      <c r="K3165" s="119" cm="1">
        <f t="array" ref="K3165">ROUND(IF(C3165="Beer",SUM(LOOKUP(2,1/(SRP!$B$7:$B$9&lt;=E3165)/(SRP!$C$7:$C$9&gt;=E3165),SRP!$D$7:$D$9)*(G3165/100)*(E3165/1000)),IF(C3165="Spirits",SUM(LOOKUP(2,1/(SRP!$B$2:$B$6&lt;=E3165)/(SRP!$C$2:$C$6&gt;=E3165),SRP!$D$2:$D$6)*(G3165/100)*(E3165/1000)),IF(AND(C3165="Wine",D3165="Fortified Wines"),SUM(LOOKUP(2,1/(SRP!$B$20:$B$23&lt;=E3165)/(SRP!$C$20:$C$23&gt;=E3165),SRP!$D$20:$D$23)*(G3165/100)*(E3165/1000)),IF(C3165="Wine",SUM(LOOKUP(2,1/(SRP!$B$15:$B$19&lt;=E3165)/(SRP!$C$15:$C$19&gt;=E3165),SRP!$D$15:$D$19)*(G3165/100)*(E3165/1000)),IF(C3165="Ready to Drink",SUM(LOOKUP(2,1/(SRP!$B$10:$B$14&lt;=E3165)/(SRP!$C$10:$C$14&gt;=E3165),SRP!$D$10:$D$14)*(G3165/100)*(E3165/1000)),0))))),2)</f>
        <v>1.66</v>
      </c>
    </row>
    <row r="3166" spans="1:11" x14ac:dyDescent="0.35">
      <c r="A3166" s="2">
        <v>35154</v>
      </c>
      <c r="B3166" s="76" t="s">
        <v>2738</v>
      </c>
      <c r="C3166" s="76" t="s">
        <v>287</v>
      </c>
      <c r="D3166" s="76" t="s">
        <v>5240</v>
      </c>
      <c r="E3166" s="76">
        <v>355</v>
      </c>
      <c r="F3166" s="76">
        <v>24</v>
      </c>
      <c r="G3166" s="77">
        <v>6.7</v>
      </c>
      <c r="H3166" s="76" t="s">
        <v>3355</v>
      </c>
      <c r="I3166" s="77">
        <v>5.01</v>
      </c>
      <c r="J3166" s="2">
        <v>1</v>
      </c>
      <c r="K3166" s="119" cm="1">
        <f t="array" ref="K3166">ROUND(IF(C3166="Beer",SUM(LOOKUP(2,1/(SRP!$B$7:$B$9&lt;=E3166)/(SRP!$C$7:$C$9&gt;=E3166),SRP!$D$7:$D$9)*(G3166/100)*(E3166/1000)),IF(C3166="Spirits",SUM(LOOKUP(2,1/(SRP!$B$2:$B$6&lt;=E3166)/(SRP!$C$2:$C$6&gt;=E3166),SRP!$D$2:$D$6)*(G3166/100)*(E3166/1000)),IF(AND(C3166="Wine",D3166="Fortified Wines"),SUM(LOOKUP(2,1/(SRP!$B$20:$B$23&lt;=E3166)/(SRP!$C$20:$C$23&gt;=E3166),SRP!$D$20:$D$23)*(G3166/100)*(E3166/1000)),IF(C3166="Wine",SUM(LOOKUP(2,1/(SRP!$B$15:$B$19&lt;=E3166)/(SRP!$C$15:$C$19&gt;=E3166),SRP!$D$15:$D$19)*(G3166/100)*(E3166/1000)),IF(C3166="Ready to Drink",SUM(LOOKUP(2,1/(SRP!$B$10:$B$14&lt;=E3166)/(SRP!$C$10:$C$14&gt;=E3166),SRP!$D$10:$D$14)*(G3166/100)*(E3166/1000)),0))))),2)</f>
        <v>1.66</v>
      </c>
    </row>
    <row r="3167" spans="1:11" x14ac:dyDescent="0.35">
      <c r="A3167" s="2">
        <v>35156</v>
      </c>
      <c r="B3167" s="76" t="s">
        <v>2761</v>
      </c>
      <c r="C3167" s="76" t="s">
        <v>286</v>
      </c>
      <c r="D3167" s="76" t="s">
        <v>5268</v>
      </c>
      <c r="E3167" s="76">
        <v>750</v>
      </c>
      <c r="F3167" s="76">
        <v>12</v>
      </c>
      <c r="G3167" s="77">
        <v>14.5</v>
      </c>
      <c r="H3167" s="76" t="s">
        <v>3281</v>
      </c>
      <c r="I3167" s="77">
        <v>19.989999999999998</v>
      </c>
      <c r="J3167" s="2">
        <v>1</v>
      </c>
      <c r="K3167" s="119" cm="1">
        <f t="array" ref="K3167">ROUND(IF(C3167="Beer",SUM(LOOKUP(2,1/(SRP!$B$7:$B$9&lt;=E3167)/(SRP!$C$7:$C$9&gt;=E3167),SRP!$D$7:$D$9)*(G3167/100)*(E3167/1000)),IF(C3167="Spirits",SUM(LOOKUP(2,1/(SRP!$B$2:$B$6&lt;=E3167)/(SRP!$C$2:$C$6&gt;=E3167),SRP!$D$2:$D$6)*(G3167/100)*(E3167/1000)),IF(AND(C3167="Wine",D3167="Fortified Wines"),SUM(LOOKUP(2,1/(SRP!$B$20:$B$23&lt;=E3167)/(SRP!$C$20:$C$23&gt;=E3167),SRP!$D$20:$D$23)*(G3167/100)*(E3167/1000)),IF(C3167="Wine",SUM(LOOKUP(2,1/(SRP!$B$15:$B$19&lt;=E3167)/(SRP!$C$15:$C$19&gt;=E3167),SRP!$D$15:$D$19)*(G3167/100)*(E3167/1000)),IF(C3167="Ready to Drink",SUM(LOOKUP(2,1/(SRP!$B$10:$B$14&lt;=E3167)/(SRP!$C$10:$C$14&gt;=E3167),SRP!$D$10:$D$14)*(G3167/100)*(E3167/1000)),0))))),2)</f>
        <v>7.59</v>
      </c>
    </row>
    <row r="3168" spans="1:11" x14ac:dyDescent="0.35">
      <c r="A3168" s="2">
        <v>35187</v>
      </c>
      <c r="B3168" s="76" t="s">
        <v>2665</v>
      </c>
      <c r="C3168" s="76" t="s">
        <v>287</v>
      </c>
      <c r="D3168" s="76" t="s">
        <v>5240</v>
      </c>
      <c r="E3168" s="76">
        <v>473</v>
      </c>
      <c r="F3168" s="76">
        <v>24</v>
      </c>
      <c r="G3168" s="77">
        <v>6</v>
      </c>
      <c r="H3168" s="76" t="s">
        <v>3301</v>
      </c>
      <c r="I3168" s="77">
        <v>4.25</v>
      </c>
      <c r="J3168" s="2">
        <v>1</v>
      </c>
      <c r="K3168" s="119" cm="1">
        <f t="array" ref="K3168">ROUND(IF(C3168="Beer",SUM(LOOKUP(2,1/(SRP!$B$7:$B$9&lt;=E3168)/(SRP!$C$7:$C$9&gt;=E3168),SRP!$D$7:$D$9)*(G3168/100)*(E3168/1000)),IF(C3168="Spirits",SUM(LOOKUP(2,1/(SRP!$B$2:$B$6&lt;=E3168)/(SRP!$C$2:$C$6&gt;=E3168),SRP!$D$2:$D$6)*(G3168/100)*(E3168/1000)),IF(AND(C3168="Wine",D3168="Fortified Wines"),SUM(LOOKUP(2,1/(SRP!$B$20:$B$23&lt;=E3168)/(SRP!$C$20:$C$23&gt;=E3168),SRP!$D$20:$D$23)*(G3168/100)*(E3168/1000)),IF(C3168="Wine",SUM(LOOKUP(2,1/(SRP!$B$15:$B$19&lt;=E3168)/(SRP!$C$15:$C$19&gt;=E3168),SRP!$D$15:$D$19)*(G3168/100)*(E3168/1000)),IF(C3168="Ready to Drink",SUM(LOOKUP(2,1/(SRP!$B$10:$B$14&lt;=E3168)/(SRP!$C$10:$C$14&gt;=E3168),SRP!$D$10:$D$14)*(G3168/100)*(E3168/1000)),0))))),2)</f>
        <v>1.98</v>
      </c>
    </row>
    <row r="3169" spans="1:11" x14ac:dyDescent="0.35">
      <c r="A3169" s="2">
        <v>35187</v>
      </c>
      <c r="B3169" s="76" t="s">
        <v>2665</v>
      </c>
      <c r="C3169" s="76" t="s">
        <v>287</v>
      </c>
      <c r="D3169" s="76" t="s">
        <v>5240</v>
      </c>
      <c r="E3169" s="76">
        <v>473</v>
      </c>
      <c r="F3169" s="76">
        <v>24</v>
      </c>
      <c r="G3169" s="77">
        <v>6</v>
      </c>
      <c r="H3169" s="76" t="s">
        <v>3301</v>
      </c>
      <c r="I3169" s="77">
        <v>4.25</v>
      </c>
      <c r="J3169" s="2">
        <v>1</v>
      </c>
      <c r="K3169" s="119" cm="1">
        <f t="array" ref="K3169">ROUND(IF(C3169="Beer",SUM(LOOKUP(2,1/(SRP!$B$7:$B$9&lt;=E3169)/(SRP!$C$7:$C$9&gt;=E3169),SRP!$D$7:$D$9)*(G3169/100)*(E3169/1000)),IF(C3169="Spirits",SUM(LOOKUP(2,1/(SRP!$B$2:$B$6&lt;=E3169)/(SRP!$C$2:$C$6&gt;=E3169),SRP!$D$2:$D$6)*(G3169/100)*(E3169/1000)),IF(AND(C3169="Wine",D3169="Fortified Wines"),SUM(LOOKUP(2,1/(SRP!$B$20:$B$23&lt;=E3169)/(SRP!$C$20:$C$23&gt;=E3169),SRP!$D$20:$D$23)*(G3169/100)*(E3169/1000)),IF(C3169="Wine",SUM(LOOKUP(2,1/(SRP!$B$15:$B$19&lt;=E3169)/(SRP!$C$15:$C$19&gt;=E3169),SRP!$D$15:$D$19)*(G3169/100)*(E3169/1000)),IF(C3169="Ready to Drink",SUM(LOOKUP(2,1/(SRP!$B$10:$B$14&lt;=E3169)/(SRP!$C$10:$C$14&gt;=E3169),SRP!$D$10:$D$14)*(G3169/100)*(E3169/1000)),0))))),2)</f>
        <v>1.98</v>
      </c>
    </row>
    <row r="3170" spans="1:11" x14ac:dyDescent="0.35">
      <c r="A3170" s="2">
        <v>35188</v>
      </c>
      <c r="B3170" s="76" t="s">
        <v>2666</v>
      </c>
      <c r="C3170" s="76" t="s">
        <v>287</v>
      </c>
      <c r="D3170" s="76" t="s">
        <v>5292</v>
      </c>
      <c r="E3170" s="76">
        <v>473</v>
      </c>
      <c r="F3170" s="76">
        <v>24</v>
      </c>
      <c r="G3170" s="77">
        <v>5.5</v>
      </c>
      <c r="H3170" s="76" t="s">
        <v>3301</v>
      </c>
      <c r="I3170" s="77">
        <v>4.25</v>
      </c>
      <c r="J3170" s="2">
        <v>1</v>
      </c>
      <c r="K3170" s="119" cm="1">
        <f t="array" ref="K3170">ROUND(IF(C3170="Beer",SUM(LOOKUP(2,1/(SRP!$B$7:$B$9&lt;=E3170)/(SRP!$C$7:$C$9&gt;=E3170),SRP!$D$7:$D$9)*(G3170/100)*(E3170/1000)),IF(C3170="Spirits",SUM(LOOKUP(2,1/(SRP!$B$2:$B$6&lt;=E3170)/(SRP!$C$2:$C$6&gt;=E3170),SRP!$D$2:$D$6)*(G3170/100)*(E3170/1000)),IF(AND(C3170="Wine",D3170="Fortified Wines"),SUM(LOOKUP(2,1/(SRP!$B$20:$B$23&lt;=E3170)/(SRP!$C$20:$C$23&gt;=E3170),SRP!$D$20:$D$23)*(G3170/100)*(E3170/1000)),IF(C3170="Wine",SUM(LOOKUP(2,1/(SRP!$B$15:$B$19&lt;=E3170)/(SRP!$C$15:$C$19&gt;=E3170),SRP!$D$15:$D$19)*(G3170/100)*(E3170/1000)),IF(C3170="Ready to Drink",SUM(LOOKUP(2,1/(SRP!$B$10:$B$14&lt;=E3170)/(SRP!$C$10:$C$14&gt;=E3170),SRP!$D$10:$D$14)*(G3170/100)*(E3170/1000)),0))))),2)</f>
        <v>1.82</v>
      </c>
    </row>
    <row r="3171" spans="1:11" x14ac:dyDescent="0.35">
      <c r="A3171" s="2">
        <v>35188</v>
      </c>
      <c r="B3171" s="76" t="s">
        <v>2666</v>
      </c>
      <c r="C3171" s="76" t="s">
        <v>287</v>
      </c>
      <c r="D3171" s="76" t="s">
        <v>5292</v>
      </c>
      <c r="E3171" s="76">
        <v>473</v>
      </c>
      <c r="F3171" s="76">
        <v>24</v>
      </c>
      <c r="G3171" s="77">
        <v>5.5</v>
      </c>
      <c r="H3171" s="76" t="s">
        <v>3301</v>
      </c>
      <c r="I3171" s="77">
        <v>4.25</v>
      </c>
      <c r="J3171" s="2">
        <v>1</v>
      </c>
      <c r="K3171" s="119" cm="1">
        <f t="array" ref="K3171">ROUND(IF(C3171="Beer",SUM(LOOKUP(2,1/(SRP!$B$7:$B$9&lt;=E3171)/(SRP!$C$7:$C$9&gt;=E3171),SRP!$D$7:$D$9)*(G3171/100)*(E3171/1000)),IF(C3171="Spirits",SUM(LOOKUP(2,1/(SRP!$B$2:$B$6&lt;=E3171)/(SRP!$C$2:$C$6&gt;=E3171),SRP!$D$2:$D$6)*(G3171/100)*(E3171/1000)),IF(AND(C3171="Wine",D3171="Fortified Wines"),SUM(LOOKUP(2,1/(SRP!$B$20:$B$23&lt;=E3171)/(SRP!$C$20:$C$23&gt;=E3171),SRP!$D$20:$D$23)*(G3171/100)*(E3171/1000)),IF(C3171="Wine",SUM(LOOKUP(2,1/(SRP!$B$15:$B$19&lt;=E3171)/(SRP!$C$15:$C$19&gt;=E3171),SRP!$D$15:$D$19)*(G3171/100)*(E3171/1000)),IF(C3171="Ready to Drink",SUM(LOOKUP(2,1/(SRP!$B$10:$B$14&lt;=E3171)/(SRP!$C$10:$C$14&gt;=E3171),SRP!$D$10:$D$14)*(G3171/100)*(E3171/1000)),0))))),2)</f>
        <v>1.82</v>
      </c>
    </row>
    <row r="3172" spans="1:11" x14ac:dyDescent="0.35">
      <c r="A3172" s="2">
        <v>35189</v>
      </c>
      <c r="B3172" s="76" t="s">
        <v>2667</v>
      </c>
      <c r="C3172" s="76" t="s">
        <v>287</v>
      </c>
      <c r="D3172" s="76" t="s">
        <v>5266</v>
      </c>
      <c r="E3172" s="76">
        <v>473</v>
      </c>
      <c r="F3172" s="76">
        <v>24</v>
      </c>
      <c r="G3172" s="77">
        <v>4.5</v>
      </c>
      <c r="H3172" s="76" t="s">
        <v>3301</v>
      </c>
      <c r="I3172" s="77">
        <v>4</v>
      </c>
      <c r="J3172" s="2">
        <v>1</v>
      </c>
      <c r="K3172" s="119" cm="1">
        <f t="array" ref="K3172">ROUND(IF(C3172="Beer",SUM(LOOKUP(2,1/(SRP!$B$7:$B$9&lt;=E3172)/(SRP!$C$7:$C$9&gt;=E3172),SRP!$D$7:$D$9)*(G3172/100)*(E3172/1000)),IF(C3172="Spirits",SUM(LOOKUP(2,1/(SRP!$B$2:$B$6&lt;=E3172)/(SRP!$C$2:$C$6&gt;=E3172),SRP!$D$2:$D$6)*(G3172/100)*(E3172/1000)),IF(AND(C3172="Wine",D3172="Fortified Wines"),SUM(LOOKUP(2,1/(SRP!$B$20:$B$23&lt;=E3172)/(SRP!$C$20:$C$23&gt;=E3172),SRP!$D$20:$D$23)*(G3172/100)*(E3172/1000)),IF(C3172="Wine",SUM(LOOKUP(2,1/(SRP!$B$15:$B$19&lt;=E3172)/(SRP!$C$15:$C$19&gt;=E3172),SRP!$D$15:$D$19)*(G3172/100)*(E3172/1000)),IF(C3172="Ready to Drink",SUM(LOOKUP(2,1/(SRP!$B$10:$B$14&lt;=E3172)/(SRP!$C$10:$C$14&gt;=E3172),SRP!$D$10:$D$14)*(G3172/100)*(E3172/1000)),0))))),2)</f>
        <v>1.49</v>
      </c>
    </row>
    <row r="3173" spans="1:11" x14ac:dyDescent="0.35">
      <c r="A3173" s="2">
        <v>35189</v>
      </c>
      <c r="B3173" s="76" t="s">
        <v>2667</v>
      </c>
      <c r="C3173" s="76" t="s">
        <v>287</v>
      </c>
      <c r="D3173" s="76" t="s">
        <v>5266</v>
      </c>
      <c r="E3173" s="76">
        <v>473</v>
      </c>
      <c r="F3173" s="76">
        <v>24</v>
      </c>
      <c r="G3173" s="77">
        <v>4.5</v>
      </c>
      <c r="H3173" s="76" t="s">
        <v>3301</v>
      </c>
      <c r="I3173" s="77">
        <v>4</v>
      </c>
      <c r="J3173" s="2">
        <v>1</v>
      </c>
      <c r="K3173" s="119" cm="1">
        <f t="array" ref="K3173">ROUND(IF(C3173="Beer",SUM(LOOKUP(2,1/(SRP!$B$7:$B$9&lt;=E3173)/(SRP!$C$7:$C$9&gt;=E3173),SRP!$D$7:$D$9)*(G3173/100)*(E3173/1000)),IF(C3173="Spirits",SUM(LOOKUP(2,1/(SRP!$B$2:$B$6&lt;=E3173)/(SRP!$C$2:$C$6&gt;=E3173),SRP!$D$2:$D$6)*(G3173/100)*(E3173/1000)),IF(AND(C3173="Wine",D3173="Fortified Wines"),SUM(LOOKUP(2,1/(SRP!$B$20:$B$23&lt;=E3173)/(SRP!$C$20:$C$23&gt;=E3173),SRP!$D$20:$D$23)*(G3173/100)*(E3173/1000)),IF(C3173="Wine",SUM(LOOKUP(2,1/(SRP!$B$15:$B$19&lt;=E3173)/(SRP!$C$15:$C$19&gt;=E3173),SRP!$D$15:$D$19)*(G3173/100)*(E3173/1000)),IF(C3173="Ready to Drink",SUM(LOOKUP(2,1/(SRP!$B$10:$B$14&lt;=E3173)/(SRP!$C$10:$C$14&gt;=E3173),SRP!$D$10:$D$14)*(G3173/100)*(E3173/1000)),0))))),2)</f>
        <v>1.49</v>
      </c>
    </row>
    <row r="3174" spans="1:11" x14ac:dyDescent="0.35">
      <c r="A3174" s="2">
        <v>35198</v>
      </c>
      <c r="B3174" s="76" t="s">
        <v>2668</v>
      </c>
      <c r="C3174" s="76" t="s">
        <v>287</v>
      </c>
      <c r="D3174" s="76" t="s">
        <v>5240</v>
      </c>
      <c r="E3174" s="76">
        <v>473</v>
      </c>
      <c r="F3174" s="76">
        <v>24</v>
      </c>
      <c r="G3174" s="77">
        <v>6.5</v>
      </c>
      <c r="H3174" s="76" t="s">
        <v>3355</v>
      </c>
      <c r="I3174" s="77">
        <v>5.99</v>
      </c>
      <c r="J3174" s="2">
        <v>1</v>
      </c>
      <c r="K3174" s="119" cm="1">
        <f t="array" ref="K3174">ROUND(IF(C3174="Beer",SUM(LOOKUP(2,1/(SRP!$B$7:$B$9&lt;=E3174)/(SRP!$C$7:$C$9&gt;=E3174),SRP!$D$7:$D$9)*(G3174/100)*(E3174/1000)),IF(C3174="Spirits",SUM(LOOKUP(2,1/(SRP!$B$2:$B$6&lt;=E3174)/(SRP!$C$2:$C$6&gt;=E3174),SRP!$D$2:$D$6)*(G3174/100)*(E3174/1000)),IF(AND(C3174="Wine",D3174="Fortified Wines"),SUM(LOOKUP(2,1/(SRP!$B$20:$B$23&lt;=E3174)/(SRP!$C$20:$C$23&gt;=E3174),SRP!$D$20:$D$23)*(G3174/100)*(E3174/1000)),IF(C3174="Wine",SUM(LOOKUP(2,1/(SRP!$B$15:$B$19&lt;=E3174)/(SRP!$C$15:$C$19&gt;=E3174),SRP!$D$15:$D$19)*(G3174/100)*(E3174/1000)),IF(C3174="Ready to Drink",SUM(LOOKUP(2,1/(SRP!$B$10:$B$14&lt;=E3174)/(SRP!$C$10:$C$14&gt;=E3174),SRP!$D$10:$D$14)*(G3174/100)*(E3174/1000)),0))))),2)</f>
        <v>2.15</v>
      </c>
    </row>
    <row r="3175" spans="1:11" x14ac:dyDescent="0.35">
      <c r="A3175" s="2">
        <v>35198</v>
      </c>
      <c r="B3175" s="76" t="s">
        <v>2668</v>
      </c>
      <c r="C3175" s="76" t="s">
        <v>287</v>
      </c>
      <c r="D3175" s="76" t="s">
        <v>5240</v>
      </c>
      <c r="E3175" s="76">
        <v>473</v>
      </c>
      <c r="F3175" s="76">
        <v>24</v>
      </c>
      <c r="G3175" s="77">
        <v>6.5</v>
      </c>
      <c r="H3175" s="76" t="s">
        <v>3355</v>
      </c>
      <c r="I3175" s="77">
        <v>5.99</v>
      </c>
      <c r="J3175" s="2">
        <v>1</v>
      </c>
      <c r="K3175" s="119" cm="1">
        <f t="array" ref="K3175">ROUND(IF(C3175="Beer",SUM(LOOKUP(2,1/(SRP!$B$7:$B$9&lt;=E3175)/(SRP!$C$7:$C$9&gt;=E3175),SRP!$D$7:$D$9)*(G3175/100)*(E3175/1000)),IF(C3175="Spirits",SUM(LOOKUP(2,1/(SRP!$B$2:$B$6&lt;=E3175)/(SRP!$C$2:$C$6&gt;=E3175),SRP!$D$2:$D$6)*(G3175/100)*(E3175/1000)),IF(AND(C3175="Wine",D3175="Fortified Wines"),SUM(LOOKUP(2,1/(SRP!$B$20:$B$23&lt;=E3175)/(SRP!$C$20:$C$23&gt;=E3175),SRP!$D$20:$D$23)*(G3175/100)*(E3175/1000)),IF(C3175="Wine",SUM(LOOKUP(2,1/(SRP!$B$15:$B$19&lt;=E3175)/(SRP!$C$15:$C$19&gt;=E3175),SRP!$D$15:$D$19)*(G3175/100)*(E3175/1000)),IF(C3175="Ready to Drink",SUM(LOOKUP(2,1/(SRP!$B$10:$B$14&lt;=E3175)/(SRP!$C$10:$C$14&gt;=E3175),SRP!$D$10:$D$14)*(G3175/100)*(E3175/1000)),0))))),2)</f>
        <v>2.15</v>
      </c>
    </row>
    <row r="3176" spans="1:11" x14ac:dyDescent="0.35">
      <c r="A3176" s="2">
        <v>35202</v>
      </c>
      <c r="B3176" s="76" t="s">
        <v>2669</v>
      </c>
      <c r="C3176" s="76" t="s">
        <v>287</v>
      </c>
      <c r="D3176" s="76" t="s">
        <v>5240</v>
      </c>
      <c r="E3176" s="76">
        <v>2130</v>
      </c>
      <c r="F3176" s="76">
        <v>4</v>
      </c>
      <c r="G3176" s="77">
        <v>6.5</v>
      </c>
      <c r="H3176" s="76" t="s">
        <v>5546</v>
      </c>
      <c r="I3176" s="77">
        <v>16.39</v>
      </c>
      <c r="J3176" s="2">
        <v>6</v>
      </c>
      <c r="K3176" s="119" cm="1">
        <f t="array" ref="K3176">ROUND(IF(C3176="Beer",SUM(LOOKUP(2,1/(SRP!$B$7:$B$9&lt;=E3176)/(SRP!$C$7:$C$9&gt;=E3176),SRP!$D$7:$D$9)*(G3176/100)*(E3176/1000)),IF(C3176="Spirits",SUM(LOOKUP(2,1/(SRP!$B$2:$B$6&lt;=E3176)/(SRP!$C$2:$C$6&gt;=E3176),SRP!$D$2:$D$6)*(G3176/100)*(E3176/1000)),IF(AND(C3176="Wine",D3176="Fortified Wines"),SUM(LOOKUP(2,1/(SRP!$B$20:$B$23&lt;=E3176)/(SRP!$C$20:$C$23&gt;=E3176),SRP!$D$20:$D$23)*(G3176/100)*(E3176/1000)),IF(C3176="Wine",SUM(LOOKUP(2,1/(SRP!$B$15:$B$19&lt;=E3176)/(SRP!$C$15:$C$19&gt;=E3176),SRP!$D$15:$D$19)*(G3176/100)*(E3176/1000)),IF(C3176="Ready to Drink",SUM(LOOKUP(2,1/(SRP!$B$10:$B$14&lt;=E3176)/(SRP!$C$10:$C$14&gt;=E3176),SRP!$D$10:$D$14)*(G3176/100)*(E3176/1000)),0))))),2)</f>
        <v>9.67</v>
      </c>
    </row>
    <row r="3177" spans="1:11" x14ac:dyDescent="0.35">
      <c r="A3177" s="2">
        <v>35202</v>
      </c>
      <c r="B3177" s="76" t="s">
        <v>2669</v>
      </c>
      <c r="C3177" s="76" t="s">
        <v>287</v>
      </c>
      <c r="D3177" s="76" t="s">
        <v>5240</v>
      </c>
      <c r="E3177" s="76">
        <v>2130</v>
      </c>
      <c r="F3177" s="76">
        <v>4</v>
      </c>
      <c r="G3177" s="77">
        <v>6.5</v>
      </c>
      <c r="H3177" s="76" t="s">
        <v>5546</v>
      </c>
      <c r="I3177" s="77">
        <v>16.39</v>
      </c>
      <c r="J3177" s="2">
        <v>6</v>
      </c>
      <c r="K3177" s="119" cm="1">
        <f t="array" ref="K3177">ROUND(IF(C3177="Beer",SUM(LOOKUP(2,1/(SRP!$B$7:$B$9&lt;=E3177)/(SRP!$C$7:$C$9&gt;=E3177),SRP!$D$7:$D$9)*(G3177/100)*(E3177/1000)),IF(C3177="Spirits",SUM(LOOKUP(2,1/(SRP!$B$2:$B$6&lt;=E3177)/(SRP!$C$2:$C$6&gt;=E3177),SRP!$D$2:$D$6)*(G3177/100)*(E3177/1000)),IF(AND(C3177="Wine",D3177="Fortified Wines"),SUM(LOOKUP(2,1/(SRP!$B$20:$B$23&lt;=E3177)/(SRP!$C$20:$C$23&gt;=E3177),SRP!$D$20:$D$23)*(G3177/100)*(E3177/1000)),IF(C3177="Wine",SUM(LOOKUP(2,1/(SRP!$B$15:$B$19&lt;=E3177)/(SRP!$C$15:$C$19&gt;=E3177),SRP!$D$15:$D$19)*(G3177/100)*(E3177/1000)),IF(C3177="Ready to Drink",SUM(LOOKUP(2,1/(SRP!$B$10:$B$14&lt;=E3177)/(SRP!$C$10:$C$14&gt;=E3177),SRP!$D$10:$D$14)*(G3177/100)*(E3177/1000)),0))))),2)</f>
        <v>9.67</v>
      </c>
    </row>
    <row r="3178" spans="1:11" x14ac:dyDescent="0.35">
      <c r="A3178" s="2">
        <v>35204</v>
      </c>
      <c r="B3178" s="76" t="s">
        <v>5988</v>
      </c>
      <c r="C3178" s="76" t="s">
        <v>286</v>
      </c>
      <c r="D3178" s="76" t="s">
        <v>5291</v>
      </c>
      <c r="E3178" s="76">
        <v>750</v>
      </c>
      <c r="F3178" s="76">
        <v>12</v>
      </c>
      <c r="G3178" s="77">
        <v>20</v>
      </c>
      <c r="H3178" s="76" t="s">
        <v>3300</v>
      </c>
      <c r="I3178" s="77">
        <v>18.989999999999998</v>
      </c>
      <c r="J3178" s="2">
        <v>1</v>
      </c>
      <c r="K3178" s="119" cm="1">
        <f t="array" ref="K3178">ROUND(IF(C3178="Beer",SUM(LOOKUP(2,1/(SRP!$B$7:$B$9&lt;=E3178)/(SRP!$C$7:$C$9&gt;=E3178),SRP!$D$7:$D$9)*(G3178/100)*(E3178/1000)),IF(C3178="Spirits",SUM(LOOKUP(2,1/(SRP!$B$2:$B$6&lt;=E3178)/(SRP!$C$2:$C$6&gt;=E3178),SRP!$D$2:$D$6)*(G3178/100)*(E3178/1000)),IF(AND(C3178="Wine",D3178="Fortified Wines"),SUM(LOOKUP(2,1/(SRP!$B$20:$B$23&lt;=E3178)/(SRP!$C$20:$C$23&gt;=E3178),SRP!$D$20:$D$23)*(G3178/100)*(E3178/1000)),IF(C3178="Wine",SUM(LOOKUP(2,1/(SRP!$B$15:$B$19&lt;=E3178)/(SRP!$C$15:$C$19&gt;=E3178),SRP!$D$15:$D$19)*(G3178/100)*(E3178/1000)),IF(C3178="Ready to Drink",SUM(LOOKUP(2,1/(SRP!$B$10:$B$14&lt;=E3178)/(SRP!$C$10:$C$14&gt;=E3178),SRP!$D$10:$D$14)*(G3178/100)*(E3178/1000)),0))))),2)</f>
        <v>10.47</v>
      </c>
    </row>
    <row r="3179" spans="1:11" x14ac:dyDescent="0.35">
      <c r="A3179" s="2">
        <v>35205</v>
      </c>
      <c r="B3179" s="76" t="s">
        <v>2670</v>
      </c>
      <c r="C3179" s="76" t="s">
        <v>287</v>
      </c>
      <c r="D3179" s="76" t="s">
        <v>5271</v>
      </c>
      <c r="E3179" s="76">
        <v>473</v>
      </c>
      <c r="F3179" s="76">
        <v>24</v>
      </c>
      <c r="G3179" s="77">
        <v>3.8</v>
      </c>
      <c r="H3179" s="76" t="s">
        <v>3405</v>
      </c>
      <c r="I3179" s="77">
        <v>4.1900000000000004</v>
      </c>
      <c r="J3179" s="2">
        <v>1</v>
      </c>
      <c r="K3179" s="119" cm="1">
        <f t="array" ref="K3179">ROUND(IF(C3179="Beer",SUM(LOOKUP(2,1/(SRP!$B$7:$B$9&lt;=E3179)/(SRP!$C$7:$C$9&gt;=E3179),SRP!$D$7:$D$9)*(G3179/100)*(E3179/1000)),IF(C3179="Spirits",SUM(LOOKUP(2,1/(SRP!$B$2:$B$6&lt;=E3179)/(SRP!$C$2:$C$6&gt;=E3179),SRP!$D$2:$D$6)*(G3179/100)*(E3179/1000)),IF(AND(C3179="Wine",D3179="Fortified Wines"),SUM(LOOKUP(2,1/(SRP!$B$20:$B$23&lt;=E3179)/(SRP!$C$20:$C$23&gt;=E3179),SRP!$D$20:$D$23)*(G3179/100)*(E3179/1000)),IF(C3179="Wine",SUM(LOOKUP(2,1/(SRP!$B$15:$B$19&lt;=E3179)/(SRP!$C$15:$C$19&gt;=E3179),SRP!$D$15:$D$19)*(G3179/100)*(E3179/1000)),IF(C3179="Ready to Drink",SUM(LOOKUP(2,1/(SRP!$B$10:$B$14&lt;=E3179)/(SRP!$C$10:$C$14&gt;=E3179),SRP!$D$10:$D$14)*(G3179/100)*(E3179/1000)),0))))),2)</f>
        <v>1.25</v>
      </c>
    </row>
    <row r="3180" spans="1:11" x14ac:dyDescent="0.35">
      <c r="A3180" s="2">
        <v>35205</v>
      </c>
      <c r="B3180" s="76" t="s">
        <v>2670</v>
      </c>
      <c r="C3180" s="76" t="s">
        <v>287</v>
      </c>
      <c r="D3180" s="76" t="s">
        <v>5271</v>
      </c>
      <c r="E3180" s="76">
        <v>473</v>
      </c>
      <c r="F3180" s="76">
        <v>24</v>
      </c>
      <c r="G3180" s="77">
        <v>3.8</v>
      </c>
      <c r="H3180" s="76" t="s">
        <v>3405</v>
      </c>
      <c r="I3180" s="77">
        <v>4.1900000000000004</v>
      </c>
      <c r="J3180" s="2">
        <v>1</v>
      </c>
      <c r="K3180" s="119" cm="1">
        <f t="array" ref="K3180">ROUND(IF(C3180="Beer",SUM(LOOKUP(2,1/(SRP!$B$7:$B$9&lt;=E3180)/(SRP!$C$7:$C$9&gt;=E3180),SRP!$D$7:$D$9)*(G3180/100)*(E3180/1000)),IF(C3180="Spirits",SUM(LOOKUP(2,1/(SRP!$B$2:$B$6&lt;=E3180)/(SRP!$C$2:$C$6&gt;=E3180),SRP!$D$2:$D$6)*(G3180/100)*(E3180/1000)),IF(AND(C3180="Wine",D3180="Fortified Wines"),SUM(LOOKUP(2,1/(SRP!$B$20:$B$23&lt;=E3180)/(SRP!$C$20:$C$23&gt;=E3180),SRP!$D$20:$D$23)*(G3180/100)*(E3180/1000)),IF(C3180="Wine",SUM(LOOKUP(2,1/(SRP!$B$15:$B$19&lt;=E3180)/(SRP!$C$15:$C$19&gt;=E3180),SRP!$D$15:$D$19)*(G3180/100)*(E3180/1000)),IF(C3180="Ready to Drink",SUM(LOOKUP(2,1/(SRP!$B$10:$B$14&lt;=E3180)/(SRP!$C$10:$C$14&gt;=E3180),SRP!$D$10:$D$14)*(G3180/100)*(E3180/1000)),0))))),2)</f>
        <v>1.25</v>
      </c>
    </row>
    <row r="3181" spans="1:11" x14ac:dyDescent="0.35">
      <c r="A3181" s="2">
        <v>35206</v>
      </c>
      <c r="B3181" s="76" t="s">
        <v>2671</v>
      </c>
      <c r="C3181" s="76" t="s">
        <v>287</v>
      </c>
      <c r="D3181" s="76" t="s">
        <v>5271</v>
      </c>
      <c r="E3181" s="76">
        <v>473</v>
      </c>
      <c r="F3181" s="76">
        <v>24</v>
      </c>
      <c r="G3181" s="77">
        <v>3.5</v>
      </c>
      <c r="H3181" s="76" t="s">
        <v>3405</v>
      </c>
      <c r="I3181" s="77">
        <v>4.1900000000000004</v>
      </c>
      <c r="J3181" s="2">
        <v>1</v>
      </c>
      <c r="K3181" s="119" cm="1">
        <f t="array" ref="K3181">ROUND(IF(C3181="Beer",SUM(LOOKUP(2,1/(SRP!$B$7:$B$9&lt;=E3181)/(SRP!$C$7:$C$9&gt;=E3181),SRP!$D$7:$D$9)*(G3181/100)*(E3181/1000)),IF(C3181="Spirits",SUM(LOOKUP(2,1/(SRP!$B$2:$B$6&lt;=E3181)/(SRP!$C$2:$C$6&gt;=E3181),SRP!$D$2:$D$6)*(G3181/100)*(E3181/1000)),IF(AND(C3181="Wine",D3181="Fortified Wines"),SUM(LOOKUP(2,1/(SRP!$B$20:$B$23&lt;=E3181)/(SRP!$C$20:$C$23&gt;=E3181),SRP!$D$20:$D$23)*(G3181/100)*(E3181/1000)),IF(C3181="Wine",SUM(LOOKUP(2,1/(SRP!$B$15:$B$19&lt;=E3181)/(SRP!$C$15:$C$19&gt;=E3181),SRP!$D$15:$D$19)*(G3181/100)*(E3181/1000)),IF(C3181="Ready to Drink",SUM(LOOKUP(2,1/(SRP!$B$10:$B$14&lt;=E3181)/(SRP!$C$10:$C$14&gt;=E3181),SRP!$D$10:$D$14)*(G3181/100)*(E3181/1000)),0))))),2)</f>
        <v>1.1599999999999999</v>
      </c>
    </row>
    <row r="3182" spans="1:11" x14ac:dyDescent="0.35">
      <c r="A3182" s="2">
        <v>35206</v>
      </c>
      <c r="B3182" s="76" t="s">
        <v>2671</v>
      </c>
      <c r="C3182" s="76" t="s">
        <v>287</v>
      </c>
      <c r="D3182" s="76" t="s">
        <v>5271</v>
      </c>
      <c r="E3182" s="76">
        <v>473</v>
      </c>
      <c r="F3182" s="76">
        <v>24</v>
      </c>
      <c r="G3182" s="77">
        <v>3.5</v>
      </c>
      <c r="H3182" s="76" t="s">
        <v>3405</v>
      </c>
      <c r="I3182" s="77">
        <v>4.1900000000000004</v>
      </c>
      <c r="J3182" s="2">
        <v>1</v>
      </c>
      <c r="K3182" s="119" cm="1">
        <f t="array" ref="K3182">ROUND(IF(C3182="Beer",SUM(LOOKUP(2,1/(SRP!$B$7:$B$9&lt;=E3182)/(SRP!$C$7:$C$9&gt;=E3182),SRP!$D$7:$D$9)*(G3182/100)*(E3182/1000)),IF(C3182="Spirits",SUM(LOOKUP(2,1/(SRP!$B$2:$B$6&lt;=E3182)/(SRP!$C$2:$C$6&gt;=E3182),SRP!$D$2:$D$6)*(G3182/100)*(E3182/1000)),IF(AND(C3182="Wine",D3182="Fortified Wines"),SUM(LOOKUP(2,1/(SRP!$B$20:$B$23&lt;=E3182)/(SRP!$C$20:$C$23&gt;=E3182),SRP!$D$20:$D$23)*(G3182/100)*(E3182/1000)),IF(C3182="Wine",SUM(LOOKUP(2,1/(SRP!$B$15:$B$19&lt;=E3182)/(SRP!$C$15:$C$19&gt;=E3182),SRP!$D$15:$D$19)*(G3182/100)*(E3182/1000)),IF(C3182="Ready to Drink",SUM(LOOKUP(2,1/(SRP!$B$10:$B$14&lt;=E3182)/(SRP!$C$10:$C$14&gt;=E3182),SRP!$D$10:$D$14)*(G3182/100)*(E3182/1000)),0))))),2)</f>
        <v>1.1599999999999999</v>
      </c>
    </row>
    <row r="3183" spans="1:11" x14ac:dyDescent="0.35">
      <c r="A3183" s="2">
        <v>35210</v>
      </c>
      <c r="B3183" s="76" t="s">
        <v>2672</v>
      </c>
      <c r="C3183" s="76" t="s">
        <v>287</v>
      </c>
      <c r="D3183" s="76" t="s">
        <v>5230</v>
      </c>
      <c r="E3183" s="76">
        <v>473</v>
      </c>
      <c r="F3183" s="76">
        <v>24</v>
      </c>
      <c r="G3183" s="77">
        <v>5</v>
      </c>
      <c r="H3183" s="76" t="s">
        <v>3325</v>
      </c>
      <c r="I3183" s="77">
        <v>3.01</v>
      </c>
      <c r="J3183" s="2">
        <v>1</v>
      </c>
      <c r="K3183" s="119" cm="1">
        <f t="array" ref="K3183">ROUND(IF(C3183="Beer",SUM(LOOKUP(2,1/(SRP!$B$7:$B$9&lt;=E3183)/(SRP!$C$7:$C$9&gt;=E3183),SRP!$D$7:$D$9)*(G3183/100)*(E3183/1000)),IF(C3183="Spirits",SUM(LOOKUP(2,1/(SRP!$B$2:$B$6&lt;=E3183)/(SRP!$C$2:$C$6&gt;=E3183),SRP!$D$2:$D$6)*(G3183/100)*(E3183/1000)),IF(AND(C3183="Wine",D3183="Fortified Wines"),SUM(LOOKUP(2,1/(SRP!$B$20:$B$23&lt;=E3183)/(SRP!$C$20:$C$23&gt;=E3183),SRP!$D$20:$D$23)*(G3183/100)*(E3183/1000)),IF(C3183="Wine",SUM(LOOKUP(2,1/(SRP!$B$15:$B$19&lt;=E3183)/(SRP!$C$15:$C$19&gt;=E3183),SRP!$D$15:$D$19)*(G3183/100)*(E3183/1000)),IF(C3183="Ready to Drink",SUM(LOOKUP(2,1/(SRP!$B$10:$B$14&lt;=E3183)/(SRP!$C$10:$C$14&gt;=E3183),SRP!$D$10:$D$14)*(G3183/100)*(E3183/1000)),0))))),2)</f>
        <v>1.65</v>
      </c>
    </row>
    <row r="3184" spans="1:11" x14ac:dyDescent="0.35">
      <c r="A3184" s="2">
        <v>35210</v>
      </c>
      <c r="B3184" s="76" t="s">
        <v>2672</v>
      </c>
      <c r="C3184" s="76" t="s">
        <v>287</v>
      </c>
      <c r="D3184" s="76" t="s">
        <v>5230</v>
      </c>
      <c r="E3184" s="76">
        <v>473</v>
      </c>
      <c r="F3184" s="76">
        <v>24</v>
      </c>
      <c r="G3184" s="77">
        <v>5</v>
      </c>
      <c r="H3184" s="76" t="s">
        <v>3325</v>
      </c>
      <c r="I3184" s="77">
        <v>3.01</v>
      </c>
      <c r="J3184" s="2">
        <v>1</v>
      </c>
      <c r="K3184" s="119" cm="1">
        <f t="array" ref="K3184">ROUND(IF(C3184="Beer",SUM(LOOKUP(2,1/(SRP!$B$7:$B$9&lt;=E3184)/(SRP!$C$7:$C$9&gt;=E3184),SRP!$D$7:$D$9)*(G3184/100)*(E3184/1000)),IF(C3184="Spirits",SUM(LOOKUP(2,1/(SRP!$B$2:$B$6&lt;=E3184)/(SRP!$C$2:$C$6&gt;=E3184),SRP!$D$2:$D$6)*(G3184/100)*(E3184/1000)),IF(AND(C3184="Wine",D3184="Fortified Wines"),SUM(LOOKUP(2,1/(SRP!$B$20:$B$23&lt;=E3184)/(SRP!$C$20:$C$23&gt;=E3184),SRP!$D$20:$D$23)*(G3184/100)*(E3184/1000)),IF(C3184="Wine",SUM(LOOKUP(2,1/(SRP!$B$15:$B$19&lt;=E3184)/(SRP!$C$15:$C$19&gt;=E3184),SRP!$D$15:$D$19)*(G3184/100)*(E3184/1000)),IF(C3184="Ready to Drink",SUM(LOOKUP(2,1/(SRP!$B$10:$B$14&lt;=E3184)/(SRP!$C$10:$C$14&gt;=E3184),SRP!$D$10:$D$14)*(G3184/100)*(E3184/1000)),0))))),2)</f>
        <v>1.65</v>
      </c>
    </row>
    <row r="3185" spans="1:11" x14ac:dyDescent="0.35">
      <c r="A3185" s="2">
        <v>35214</v>
      </c>
      <c r="B3185" s="76" t="s">
        <v>2673</v>
      </c>
      <c r="C3185" s="76" t="s">
        <v>287</v>
      </c>
      <c r="D3185" s="76" t="s">
        <v>5230</v>
      </c>
      <c r="E3185" s="76">
        <v>2046</v>
      </c>
      <c r="F3185" s="76">
        <v>4</v>
      </c>
      <c r="G3185" s="77">
        <v>5</v>
      </c>
      <c r="H3185" s="76" t="s">
        <v>3325</v>
      </c>
      <c r="I3185" s="77">
        <v>13.63</v>
      </c>
      <c r="J3185" s="2">
        <v>6</v>
      </c>
      <c r="K3185" s="119" cm="1">
        <f t="array" ref="K3185">ROUND(IF(C3185="Beer",SUM(LOOKUP(2,1/(SRP!$B$7:$B$9&lt;=E3185)/(SRP!$C$7:$C$9&gt;=E3185),SRP!$D$7:$D$9)*(G3185/100)*(E3185/1000)),IF(C3185="Spirits",SUM(LOOKUP(2,1/(SRP!$B$2:$B$6&lt;=E3185)/(SRP!$C$2:$C$6&gt;=E3185),SRP!$D$2:$D$6)*(G3185/100)*(E3185/1000)),IF(AND(C3185="Wine",D3185="Fortified Wines"),SUM(LOOKUP(2,1/(SRP!$B$20:$B$23&lt;=E3185)/(SRP!$C$20:$C$23&gt;=E3185),SRP!$D$20:$D$23)*(G3185/100)*(E3185/1000)),IF(C3185="Wine",SUM(LOOKUP(2,1/(SRP!$B$15:$B$19&lt;=E3185)/(SRP!$C$15:$C$19&gt;=E3185),SRP!$D$15:$D$19)*(G3185/100)*(E3185/1000)),IF(C3185="Ready to Drink",SUM(LOOKUP(2,1/(SRP!$B$10:$B$14&lt;=E3185)/(SRP!$C$10:$C$14&gt;=E3185),SRP!$D$10:$D$14)*(G3185/100)*(E3185/1000)),0))))),2)</f>
        <v>7.14</v>
      </c>
    </row>
    <row r="3186" spans="1:11" x14ac:dyDescent="0.35">
      <c r="A3186" s="2">
        <v>35214</v>
      </c>
      <c r="B3186" s="76" t="s">
        <v>2673</v>
      </c>
      <c r="C3186" s="76" t="s">
        <v>287</v>
      </c>
      <c r="D3186" s="76" t="s">
        <v>5230</v>
      </c>
      <c r="E3186" s="76">
        <v>2046</v>
      </c>
      <c r="F3186" s="76">
        <v>4</v>
      </c>
      <c r="G3186" s="77">
        <v>5</v>
      </c>
      <c r="H3186" s="76" t="s">
        <v>3325</v>
      </c>
      <c r="I3186" s="77">
        <v>13.63</v>
      </c>
      <c r="J3186" s="2">
        <v>6</v>
      </c>
      <c r="K3186" s="119" cm="1">
        <f t="array" ref="K3186">ROUND(IF(C3186="Beer",SUM(LOOKUP(2,1/(SRP!$B$7:$B$9&lt;=E3186)/(SRP!$C$7:$C$9&gt;=E3186),SRP!$D$7:$D$9)*(G3186/100)*(E3186/1000)),IF(C3186="Spirits",SUM(LOOKUP(2,1/(SRP!$B$2:$B$6&lt;=E3186)/(SRP!$C$2:$C$6&gt;=E3186),SRP!$D$2:$D$6)*(G3186/100)*(E3186/1000)),IF(AND(C3186="Wine",D3186="Fortified Wines"),SUM(LOOKUP(2,1/(SRP!$B$20:$B$23&lt;=E3186)/(SRP!$C$20:$C$23&gt;=E3186),SRP!$D$20:$D$23)*(G3186/100)*(E3186/1000)),IF(C3186="Wine",SUM(LOOKUP(2,1/(SRP!$B$15:$B$19&lt;=E3186)/(SRP!$C$15:$C$19&gt;=E3186),SRP!$D$15:$D$19)*(G3186/100)*(E3186/1000)),IF(C3186="Ready to Drink",SUM(LOOKUP(2,1/(SRP!$B$10:$B$14&lt;=E3186)/(SRP!$C$10:$C$14&gt;=E3186),SRP!$D$10:$D$14)*(G3186/100)*(E3186/1000)),0))))),2)</f>
        <v>7.14</v>
      </c>
    </row>
    <row r="3187" spans="1:11" x14ac:dyDescent="0.35">
      <c r="A3187" s="2">
        <v>35218</v>
      </c>
      <c r="B3187" s="76" t="s">
        <v>2674</v>
      </c>
      <c r="C3187" s="76" t="s">
        <v>287</v>
      </c>
      <c r="D3187" s="76" t="s">
        <v>5240</v>
      </c>
      <c r="E3187" s="76">
        <v>2130</v>
      </c>
      <c r="F3187" s="76">
        <v>4</v>
      </c>
      <c r="G3187" s="77">
        <v>6.4</v>
      </c>
      <c r="H3187" s="76" t="s">
        <v>5546</v>
      </c>
      <c r="I3187" s="77">
        <v>16.39</v>
      </c>
      <c r="J3187" s="2">
        <v>6</v>
      </c>
      <c r="K3187" s="119" cm="1">
        <f t="array" ref="K3187">ROUND(IF(C3187="Beer",SUM(LOOKUP(2,1/(SRP!$B$7:$B$9&lt;=E3187)/(SRP!$C$7:$C$9&gt;=E3187),SRP!$D$7:$D$9)*(G3187/100)*(E3187/1000)),IF(C3187="Spirits",SUM(LOOKUP(2,1/(SRP!$B$2:$B$6&lt;=E3187)/(SRP!$C$2:$C$6&gt;=E3187),SRP!$D$2:$D$6)*(G3187/100)*(E3187/1000)),IF(AND(C3187="Wine",D3187="Fortified Wines"),SUM(LOOKUP(2,1/(SRP!$B$20:$B$23&lt;=E3187)/(SRP!$C$20:$C$23&gt;=E3187),SRP!$D$20:$D$23)*(G3187/100)*(E3187/1000)),IF(C3187="Wine",SUM(LOOKUP(2,1/(SRP!$B$15:$B$19&lt;=E3187)/(SRP!$C$15:$C$19&gt;=E3187),SRP!$D$15:$D$19)*(G3187/100)*(E3187/1000)),IF(C3187="Ready to Drink",SUM(LOOKUP(2,1/(SRP!$B$10:$B$14&lt;=E3187)/(SRP!$C$10:$C$14&gt;=E3187),SRP!$D$10:$D$14)*(G3187/100)*(E3187/1000)),0))))),2)</f>
        <v>9.52</v>
      </c>
    </row>
    <row r="3188" spans="1:11" x14ac:dyDescent="0.35">
      <c r="A3188" s="2">
        <v>35218</v>
      </c>
      <c r="B3188" s="76" t="s">
        <v>2674</v>
      </c>
      <c r="C3188" s="76" t="s">
        <v>287</v>
      </c>
      <c r="D3188" s="76" t="s">
        <v>5240</v>
      </c>
      <c r="E3188" s="76">
        <v>2130</v>
      </c>
      <c r="F3188" s="76">
        <v>4</v>
      </c>
      <c r="G3188" s="77">
        <v>6.4</v>
      </c>
      <c r="H3188" s="76" t="s">
        <v>5546</v>
      </c>
      <c r="I3188" s="77">
        <v>16.39</v>
      </c>
      <c r="J3188" s="2">
        <v>6</v>
      </c>
      <c r="K3188" s="119" cm="1">
        <f t="array" ref="K3188">ROUND(IF(C3188="Beer",SUM(LOOKUP(2,1/(SRP!$B$7:$B$9&lt;=E3188)/(SRP!$C$7:$C$9&gt;=E3188),SRP!$D$7:$D$9)*(G3188/100)*(E3188/1000)),IF(C3188="Spirits",SUM(LOOKUP(2,1/(SRP!$B$2:$B$6&lt;=E3188)/(SRP!$C$2:$C$6&gt;=E3188),SRP!$D$2:$D$6)*(G3188/100)*(E3188/1000)),IF(AND(C3188="Wine",D3188="Fortified Wines"),SUM(LOOKUP(2,1/(SRP!$B$20:$B$23&lt;=E3188)/(SRP!$C$20:$C$23&gt;=E3188),SRP!$D$20:$D$23)*(G3188/100)*(E3188/1000)),IF(C3188="Wine",SUM(LOOKUP(2,1/(SRP!$B$15:$B$19&lt;=E3188)/(SRP!$C$15:$C$19&gt;=E3188),SRP!$D$15:$D$19)*(G3188/100)*(E3188/1000)),IF(C3188="Ready to Drink",SUM(LOOKUP(2,1/(SRP!$B$10:$B$14&lt;=E3188)/(SRP!$C$10:$C$14&gt;=E3188),SRP!$D$10:$D$14)*(G3188/100)*(E3188/1000)),0))))),2)</f>
        <v>9.52</v>
      </c>
    </row>
    <row r="3189" spans="1:11" x14ac:dyDescent="0.35">
      <c r="A3189" s="2">
        <v>35219</v>
      </c>
      <c r="B3189" s="76" t="s">
        <v>2675</v>
      </c>
      <c r="C3189" s="76" t="s">
        <v>287</v>
      </c>
      <c r="D3189" s="76" t="s">
        <v>5240</v>
      </c>
      <c r="E3189" s="76">
        <v>2130</v>
      </c>
      <c r="F3189" s="76">
        <v>4</v>
      </c>
      <c r="G3189" s="77">
        <v>6.5</v>
      </c>
      <c r="H3189" s="76" t="s">
        <v>5546</v>
      </c>
      <c r="I3189" s="77">
        <v>16.79</v>
      </c>
      <c r="J3189" s="2">
        <v>6</v>
      </c>
      <c r="K3189" s="119" cm="1">
        <f t="array" ref="K3189">ROUND(IF(C3189="Beer",SUM(LOOKUP(2,1/(SRP!$B$7:$B$9&lt;=E3189)/(SRP!$C$7:$C$9&gt;=E3189),SRP!$D$7:$D$9)*(G3189/100)*(E3189/1000)),IF(C3189="Spirits",SUM(LOOKUP(2,1/(SRP!$B$2:$B$6&lt;=E3189)/(SRP!$C$2:$C$6&gt;=E3189),SRP!$D$2:$D$6)*(G3189/100)*(E3189/1000)),IF(AND(C3189="Wine",D3189="Fortified Wines"),SUM(LOOKUP(2,1/(SRP!$B$20:$B$23&lt;=E3189)/(SRP!$C$20:$C$23&gt;=E3189),SRP!$D$20:$D$23)*(G3189/100)*(E3189/1000)),IF(C3189="Wine",SUM(LOOKUP(2,1/(SRP!$B$15:$B$19&lt;=E3189)/(SRP!$C$15:$C$19&gt;=E3189),SRP!$D$15:$D$19)*(G3189/100)*(E3189/1000)),IF(C3189="Ready to Drink",SUM(LOOKUP(2,1/(SRP!$B$10:$B$14&lt;=E3189)/(SRP!$C$10:$C$14&gt;=E3189),SRP!$D$10:$D$14)*(G3189/100)*(E3189/1000)),0))))),2)</f>
        <v>9.67</v>
      </c>
    </row>
    <row r="3190" spans="1:11" x14ac:dyDescent="0.35">
      <c r="A3190" s="2">
        <v>35219</v>
      </c>
      <c r="B3190" s="76" t="s">
        <v>2675</v>
      </c>
      <c r="C3190" s="76" t="s">
        <v>287</v>
      </c>
      <c r="D3190" s="76" t="s">
        <v>5240</v>
      </c>
      <c r="E3190" s="76">
        <v>2130</v>
      </c>
      <c r="F3190" s="76">
        <v>4</v>
      </c>
      <c r="G3190" s="77">
        <v>6.5</v>
      </c>
      <c r="H3190" s="76" t="s">
        <v>5546</v>
      </c>
      <c r="I3190" s="77">
        <v>16.79</v>
      </c>
      <c r="J3190" s="2">
        <v>6</v>
      </c>
      <c r="K3190" s="119" cm="1">
        <f t="array" ref="K3190">ROUND(IF(C3190="Beer",SUM(LOOKUP(2,1/(SRP!$B$7:$B$9&lt;=E3190)/(SRP!$C$7:$C$9&gt;=E3190),SRP!$D$7:$D$9)*(G3190/100)*(E3190/1000)),IF(C3190="Spirits",SUM(LOOKUP(2,1/(SRP!$B$2:$B$6&lt;=E3190)/(SRP!$C$2:$C$6&gt;=E3190),SRP!$D$2:$D$6)*(G3190/100)*(E3190/1000)),IF(AND(C3190="Wine",D3190="Fortified Wines"),SUM(LOOKUP(2,1/(SRP!$B$20:$B$23&lt;=E3190)/(SRP!$C$20:$C$23&gt;=E3190),SRP!$D$20:$D$23)*(G3190/100)*(E3190/1000)),IF(C3190="Wine",SUM(LOOKUP(2,1/(SRP!$B$15:$B$19&lt;=E3190)/(SRP!$C$15:$C$19&gt;=E3190),SRP!$D$15:$D$19)*(G3190/100)*(E3190/1000)),IF(C3190="Ready to Drink",SUM(LOOKUP(2,1/(SRP!$B$10:$B$14&lt;=E3190)/(SRP!$C$10:$C$14&gt;=E3190),SRP!$D$10:$D$14)*(G3190/100)*(E3190/1000)),0))))),2)</f>
        <v>9.67</v>
      </c>
    </row>
    <row r="3191" spans="1:11" x14ac:dyDescent="0.35">
      <c r="A3191" s="2">
        <v>35223</v>
      </c>
      <c r="B3191" s="76" t="s">
        <v>2658</v>
      </c>
      <c r="C3191" s="76" t="s">
        <v>287</v>
      </c>
      <c r="D3191" s="76" t="s">
        <v>5240</v>
      </c>
      <c r="E3191" s="76">
        <v>473</v>
      </c>
      <c r="F3191" s="76">
        <v>24</v>
      </c>
      <c r="G3191" s="77">
        <v>7</v>
      </c>
      <c r="H3191" s="76" t="s">
        <v>3382</v>
      </c>
      <c r="I3191" s="77">
        <v>4.3</v>
      </c>
      <c r="J3191" s="2">
        <v>1</v>
      </c>
      <c r="K3191" s="119" cm="1">
        <f t="array" ref="K3191">ROUND(IF(C3191="Beer",SUM(LOOKUP(2,1/(SRP!$B$7:$B$9&lt;=E3191)/(SRP!$C$7:$C$9&gt;=E3191),SRP!$D$7:$D$9)*(G3191/100)*(E3191/1000)),IF(C3191="Spirits",SUM(LOOKUP(2,1/(SRP!$B$2:$B$6&lt;=E3191)/(SRP!$C$2:$C$6&gt;=E3191),SRP!$D$2:$D$6)*(G3191/100)*(E3191/1000)),IF(AND(C3191="Wine",D3191="Fortified Wines"),SUM(LOOKUP(2,1/(SRP!$B$20:$B$23&lt;=E3191)/(SRP!$C$20:$C$23&gt;=E3191),SRP!$D$20:$D$23)*(G3191/100)*(E3191/1000)),IF(C3191="Wine",SUM(LOOKUP(2,1/(SRP!$B$15:$B$19&lt;=E3191)/(SRP!$C$15:$C$19&gt;=E3191),SRP!$D$15:$D$19)*(G3191/100)*(E3191/1000)),IF(C3191="Ready to Drink",SUM(LOOKUP(2,1/(SRP!$B$10:$B$14&lt;=E3191)/(SRP!$C$10:$C$14&gt;=E3191),SRP!$D$10:$D$14)*(G3191/100)*(E3191/1000)),0))))),2)</f>
        <v>2.31</v>
      </c>
    </row>
    <row r="3192" spans="1:11" x14ac:dyDescent="0.35">
      <c r="A3192" s="2">
        <v>35223</v>
      </c>
      <c r="B3192" s="76" t="s">
        <v>2658</v>
      </c>
      <c r="C3192" s="76" t="s">
        <v>287</v>
      </c>
      <c r="D3192" s="76" t="s">
        <v>5240</v>
      </c>
      <c r="E3192" s="76">
        <v>473</v>
      </c>
      <c r="F3192" s="76">
        <v>24</v>
      </c>
      <c r="G3192" s="77">
        <v>7</v>
      </c>
      <c r="H3192" s="76" t="s">
        <v>3382</v>
      </c>
      <c r="I3192" s="77">
        <v>4.3</v>
      </c>
      <c r="J3192" s="2">
        <v>1</v>
      </c>
      <c r="K3192" s="119" cm="1">
        <f t="array" ref="K3192">ROUND(IF(C3192="Beer",SUM(LOOKUP(2,1/(SRP!$B$7:$B$9&lt;=E3192)/(SRP!$C$7:$C$9&gt;=E3192),SRP!$D$7:$D$9)*(G3192/100)*(E3192/1000)),IF(C3192="Spirits",SUM(LOOKUP(2,1/(SRP!$B$2:$B$6&lt;=E3192)/(SRP!$C$2:$C$6&gt;=E3192),SRP!$D$2:$D$6)*(G3192/100)*(E3192/1000)),IF(AND(C3192="Wine",D3192="Fortified Wines"),SUM(LOOKUP(2,1/(SRP!$B$20:$B$23&lt;=E3192)/(SRP!$C$20:$C$23&gt;=E3192),SRP!$D$20:$D$23)*(G3192/100)*(E3192/1000)),IF(C3192="Wine",SUM(LOOKUP(2,1/(SRP!$B$15:$B$19&lt;=E3192)/(SRP!$C$15:$C$19&gt;=E3192),SRP!$D$15:$D$19)*(G3192/100)*(E3192/1000)),IF(C3192="Ready to Drink",SUM(LOOKUP(2,1/(SRP!$B$10:$B$14&lt;=E3192)/(SRP!$C$10:$C$14&gt;=E3192),SRP!$D$10:$D$14)*(G3192/100)*(E3192/1000)),0))))),2)</f>
        <v>2.31</v>
      </c>
    </row>
    <row r="3193" spans="1:11" x14ac:dyDescent="0.35">
      <c r="A3193" s="2">
        <v>35224</v>
      </c>
      <c r="B3193" s="76" t="s">
        <v>2659</v>
      </c>
      <c r="C3193" s="76" t="s">
        <v>287</v>
      </c>
      <c r="D3193" s="76" t="s">
        <v>5240</v>
      </c>
      <c r="E3193" s="76">
        <v>473</v>
      </c>
      <c r="F3193" s="76">
        <v>24</v>
      </c>
      <c r="G3193" s="77">
        <v>5.6</v>
      </c>
      <c r="H3193" s="76" t="s">
        <v>3382</v>
      </c>
      <c r="I3193" s="77">
        <v>4.5</v>
      </c>
      <c r="J3193" s="2">
        <v>1</v>
      </c>
      <c r="K3193" s="119" cm="1">
        <f t="array" ref="K3193">ROUND(IF(C3193="Beer",SUM(LOOKUP(2,1/(SRP!$B$7:$B$9&lt;=E3193)/(SRP!$C$7:$C$9&gt;=E3193),SRP!$D$7:$D$9)*(G3193/100)*(E3193/1000)),IF(C3193="Spirits",SUM(LOOKUP(2,1/(SRP!$B$2:$B$6&lt;=E3193)/(SRP!$C$2:$C$6&gt;=E3193),SRP!$D$2:$D$6)*(G3193/100)*(E3193/1000)),IF(AND(C3193="Wine",D3193="Fortified Wines"),SUM(LOOKUP(2,1/(SRP!$B$20:$B$23&lt;=E3193)/(SRP!$C$20:$C$23&gt;=E3193),SRP!$D$20:$D$23)*(G3193/100)*(E3193/1000)),IF(C3193="Wine",SUM(LOOKUP(2,1/(SRP!$B$15:$B$19&lt;=E3193)/(SRP!$C$15:$C$19&gt;=E3193),SRP!$D$15:$D$19)*(G3193/100)*(E3193/1000)),IF(C3193="Ready to Drink",SUM(LOOKUP(2,1/(SRP!$B$10:$B$14&lt;=E3193)/(SRP!$C$10:$C$14&gt;=E3193),SRP!$D$10:$D$14)*(G3193/100)*(E3193/1000)),0))))),2)</f>
        <v>1.85</v>
      </c>
    </row>
    <row r="3194" spans="1:11" x14ac:dyDescent="0.35">
      <c r="A3194" s="2">
        <v>35224</v>
      </c>
      <c r="B3194" s="76" t="s">
        <v>2659</v>
      </c>
      <c r="C3194" s="76" t="s">
        <v>287</v>
      </c>
      <c r="D3194" s="76" t="s">
        <v>5240</v>
      </c>
      <c r="E3194" s="76">
        <v>473</v>
      </c>
      <c r="F3194" s="76">
        <v>24</v>
      </c>
      <c r="G3194" s="77">
        <v>5.6</v>
      </c>
      <c r="H3194" s="76" t="s">
        <v>3382</v>
      </c>
      <c r="I3194" s="77">
        <v>4.5</v>
      </c>
      <c r="J3194" s="2">
        <v>1</v>
      </c>
      <c r="K3194" s="119" cm="1">
        <f t="array" ref="K3194">ROUND(IF(C3194="Beer",SUM(LOOKUP(2,1/(SRP!$B$7:$B$9&lt;=E3194)/(SRP!$C$7:$C$9&gt;=E3194),SRP!$D$7:$D$9)*(G3194/100)*(E3194/1000)),IF(C3194="Spirits",SUM(LOOKUP(2,1/(SRP!$B$2:$B$6&lt;=E3194)/(SRP!$C$2:$C$6&gt;=E3194),SRP!$D$2:$D$6)*(G3194/100)*(E3194/1000)),IF(AND(C3194="Wine",D3194="Fortified Wines"),SUM(LOOKUP(2,1/(SRP!$B$20:$B$23&lt;=E3194)/(SRP!$C$20:$C$23&gt;=E3194),SRP!$D$20:$D$23)*(G3194/100)*(E3194/1000)),IF(C3194="Wine",SUM(LOOKUP(2,1/(SRP!$B$15:$B$19&lt;=E3194)/(SRP!$C$15:$C$19&gt;=E3194),SRP!$D$15:$D$19)*(G3194/100)*(E3194/1000)),IF(C3194="Ready to Drink",SUM(LOOKUP(2,1/(SRP!$B$10:$B$14&lt;=E3194)/(SRP!$C$10:$C$14&gt;=E3194),SRP!$D$10:$D$14)*(G3194/100)*(E3194/1000)),0))))),2)</f>
        <v>1.85</v>
      </c>
    </row>
    <row r="3195" spans="1:11" x14ac:dyDescent="0.35">
      <c r="A3195" s="2">
        <v>35228</v>
      </c>
      <c r="B3195" s="76" t="s">
        <v>2676</v>
      </c>
      <c r="C3195" s="76" t="s">
        <v>286</v>
      </c>
      <c r="D3195" s="76" t="s">
        <v>5236</v>
      </c>
      <c r="E3195" s="76">
        <v>750</v>
      </c>
      <c r="F3195" s="76">
        <v>12</v>
      </c>
      <c r="G3195" s="77">
        <v>13</v>
      </c>
      <c r="H3195" s="76" t="s">
        <v>3301</v>
      </c>
      <c r="I3195" s="77">
        <v>17.989999999999998</v>
      </c>
      <c r="J3195" s="2">
        <v>1</v>
      </c>
      <c r="K3195" s="119" cm="1">
        <f t="array" ref="K3195">ROUND(IF(C3195="Beer",SUM(LOOKUP(2,1/(SRP!$B$7:$B$9&lt;=E3195)/(SRP!$C$7:$C$9&gt;=E3195),SRP!$D$7:$D$9)*(G3195/100)*(E3195/1000)),IF(C3195="Spirits",SUM(LOOKUP(2,1/(SRP!$B$2:$B$6&lt;=E3195)/(SRP!$C$2:$C$6&gt;=E3195),SRP!$D$2:$D$6)*(G3195/100)*(E3195/1000)),IF(AND(C3195="Wine",D3195="Fortified Wines"),SUM(LOOKUP(2,1/(SRP!$B$20:$B$23&lt;=E3195)/(SRP!$C$20:$C$23&gt;=E3195),SRP!$D$20:$D$23)*(G3195/100)*(E3195/1000)),IF(C3195="Wine",SUM(LOOKUP(2,1/(SRP!$B$15:$B$19&lt;=E3195)/(SRP!$C$15:$C$19&gt;=E3195),SRP!$D$15:$D$19)*(G3195/100)*(E3195/1000)),IF(C3195="Ready to Drink",SUM(LOOKUP(2,1/(SRP!$B$10:$B$14&lt;=E3195)/(SRP!$C$10:$C$14&gt;=E3195),SRP!$D$10:$D$14)*(G3195/100)*(E3195/1000)),0))))),2)</f>
        <v>6.81</v>
      </c>
    </row>
    <row r="3196" spans="1:11" x14ac:dyDescent="0.35">
      <c r="A3196" s="2">
        <v>35233</v>
      </c>
      <c r="B3196" s="76" t="s">
        <v>7242</v>
      </c>
      <c r="C3196" s="76" t="s">
        <v>286</v>
      </c>
      <c r="D3196" s="76" t="s">
        <v>5236</v>
      </c>
      <c r="E3196" s="76">
        <v>750</v>
      </c>
      <c r="F3196" s="76">
        <v>12</v>
      </c>
      <c r="G3196" s="77">
        <v>13</v>
      </c>
      <c r="H3196" s="76" t="s">
        <v>7243</v>
      </c>
      <c r="I3196" s="77">
        <v>26.99</v>
      </c>
      <c r="J3196" s="2">
        <v>1</v>
      </c>
      <c r="K3196" s="119" cm="1">
        <f t="array" ref="K3196">ROUND(IF(C3196="Beer",SUM(LOOKUP(2,1/(SRP!$B$7:$B$9&lt;=E3196)/(SRP!$C$7:$C$9&gt;=E3196),SRP!$D$7:$D$9)*(G3196/100)*(E3196/1000)),IF(C3196="Spirits",SUM(LOOKUP(2,1/(SRP!$B$2:$B$6&lt;=E3196)/(SRP!$C$2:$C$6&gt;=E3196),SRP!$D$2:$D$6)*(G3196/100)*(E3196/1000)),IF(AND(C3196="Wine",D3196="Fortified Wines"),SUM(LOOKUP(2,1/(SRP!$B$20:$B$23&lt;=E3196)/(SRP!$C$20:$C$23&gt;=E3196),SRP!$D$20:$D$23)*(G3196/100)*(E3196/1000)),IF(C3196="Wine",SUM(LOOKUP(2,1/(SRP!$B$15:$B$19&lt;=E3196)/(SRP!$C$15:$C$19&gt;=E3196),SRP!$D$15:$D$19)*(G3196/100)*(E3196/1000)),IF(C3196="Ready to Drink",SUM(LOOKUP(2,1/(SRP!$B$10:$B$14&lt;=E3196)/(SRP!$C$10:$C$14&gt;=E3196),SRP!$D$10:$D$14)*(G3196/100)*(E3196/1000)),0))))),2)</f>
        <v>6.81</v>
      </c>
    </row>
    <row r="3197" spans="1:11" x14ac:dyDescent="0.35">
      <c r="A3197" s="2">
        <v>35235</v>
      </c>
      <c r="B3197" s="76" t="s">
        <v>2677</v>
      </c>
      <c r="C3197" s="76" t="s">
        <v>286</v>
      </c>
      <c r="D3197" s="76" t="s">
        <v>300</v>
      </c>
      <c r="E3197" s="76">
        <v>750</v>
      </c>
      <c r="F3197" s="76">
        <v>12</v>
      </c>
      <c r="G3197" s="77">
        <v>13</v>
      </c>
      <c r="H3197" s="76" t="s">
        <v>3326</v>
      </c>
      <c r="I3197" s="77">
        <v>17.989999999999998</v>
      </c>
      <c r="J3197" s="2">
        <v>1</v>
      </c>
      <c r="K3197" s="119" cm="1">
        <f t="array" ref="K3197">ROUND(IF(C3197="Beer",SUM(LOOKUP(2,1/(SRP!$B$7:$B$9&lt;=E3197)/(SRP!$C$7:$C$9&gt;=E3197),SRP!$D$7:$D$9)*(G3197/100)*(E3197/1000)),IF(C3197="Spirits",SUM(LOOKUP(2,1/(SRP!$B$2:$B$6&lt;=E3197)/(SRP!$C$2:$C$6&gt;=E3197),SRP!$D$2:$D$6)*(G3197/100)*(E3197/1000)),IF(AND(C3197="Wine",D3197="Fortified Wines"),SUM(LOOKUP(2,1/(SRP!$B$20:$B$23&lt;=E3197)/(SRP!$C$20:$C$23&gt;=E3197),SRP!$D$20:$D$23)*(G3197/100)*(E3197/1000)),IF(C3197="Wine",SUM(LOOKUP(2,1/(SRP!$B$15:$B$19&lt;=E3197)/(SRP!$C$15:$C$19&gt;=E3197),SRP!$D$15:$D$19)*(G3197/100)*(E3197/1000)),IF(C3197="Ready to Drink",SUM(LOOKUP(2,1/(SRP!$B$10:$B$14&lt;=E3197)/(SRP!$C$10:$C$14&gt;=E3197),SRP!$D$10:$D$14)*(G3197/100)*(E3197/1000)),0))))),2)</f>
        <v>6.81</v>
      </c>
    </row>
    <row r="3198" spans="1:11" x14ac:dyDescent="0.35">
      <c r="A3198" s="2">
        <v>35284</v>
      </c>
      <c r="B3198" s="76" t="s">
        <v>2642</v>
      </c>
      <c r="C3198" s="76" t="s">
        <v>287</v>
      </c>
      <c r="D3198" s="76" t="s">
        <v>5266</v>
      </c>
      <c r="E3198" s="76">
        <v>473</v>
      </c>
      <c r="F3198" s="76">
        <v>24</v>
      </c>
      <c r="G3198" s="77">
        <v>5.4</v>
      </c>
      <c r="H3198" s="76" t="s">
        <v>3355</v>
      </c>
      <c r="I3198" s="77">
        <v>4.28</v>
      </c>
      <c r="J3198" s="2">
        <v>1</v>
      </c>
      <c r="K3198" s="119" cm="1">
        <f t="array" ref="K3198">ROUND(IF(C3198="Beer",SUM(LOOKUP(2,1/(SRP!$B$7:$B$9&lt;=E3198)/(SRP!$C$7:$C$9&gt;=E3198),SRP!$D$7:$D$9)*(G3198/100)*(E3198/1000)),IF(C3198="Spirits",SUM(LOOKUP(2,1/(SRP!$B$2:$B$6&lt;=E3198)/(SRP!$C$2:$C$6&gt;=E3198),SRP!$D$2:$D$6)*(G3198/100)*(E3198/1000)),IF(AND(C3198="Wine",D3198="Fortified Wines"),SUM(LOOKUP(2,1/(SRP!$B$20:$B$23&lt;=E3198)/(SRP!$C$20:$C$23&gt;=E3198),SRP!$D$20:$D$23)*(G3198/100)*(E3198/1000)),IF(C3198="Wine",SUM(LOOKUP(2,1/(SRP!$B$15:$B$19&lt;=E3198)/(SRP!$C$15:$C$19&gt;=E3198),SRP!$D$15:$D$19)*(G3198/100)*(E3198/1000)),IF(C3198="Ready to Drink",SUM(LOOKUP(2,1/(SRP!$B$10:$B$14&lt;=E3198)/(SRP!$C$10:$C$14&gt;=E3198),SRP!$D$10:$D$14)*(G3198/100)*(E3198/1000)),0))))),2)</f>
        <v>1.78</v>
      </c>
    </row>
    <row r="3199" spans="1:11" x14ac:dyDescent="0.35">
      <c r="A3199" s="2">
        <v>35284</v>
      </c>
      <c r="B3199" s="76" t="s">
        <v>2642</v>
      </c>
      <c r="C3199" s="76" t="s">
        <v>287</v>
      </c>
      <c r="D3199" s="76" t="s">
        <v>5266</v>
      </c>
      <c r="E3199" s="76">
        <v>473</v>
      </c>
      <c r="F3199" s="76">
        <v>24</v>
      </c>
      <c r="G3199" s="77">
        <v>5.4</v>
      </c>
      <c r="H3199" s="76" t="s">
        <v>3355</v>
      </c>
      <c r="I3199" s="77">
        <v>4.28</v>
      </c>
      <c r="J3199" s="2">
        <v>1</v>
      </c>
      <c r="K3199" s="119" cm="1">
        <f t="array" ref="K3199">ROUND(IF(C3199="Beer",SUM(LOOKUP(2,1/(SRP!$B$7:$B$9&lt;=E3199)/(SRP!$C$7:$C$9&gt;=E3199),SRP!$D$7:$D$9)*(G3199/100)*(E3199/1000)),IF(C3199="Spirits",SUM(LOOKUP(2,1/(SRP!$B$2:$B$6&lt;=E3199)/(SRP!$C$2:$C$6&gt;=E3199),SRP!$D$2:$D$6)*(G3199/100)*(E3199/1000)),IF(AND(C3199="Wine",D3199="Fortified Wines"),SUM(LOOKUP(2,1/(SRP!$B$20:$B$23&lt;=E3199)/(SRP!$C$20:$C$23&gt;=E3199),SRP!$D$20:$D$23)*(G3199/100)*(E3199/1000)),IF(C3199="Wine",SUM(LOOKUP(2,1/(SRP!$B$15:$B$19&lt;=E3199)/(SRP!$C$15:$C$19&gt;=E3199),SRP!$D$15:$D$19)*(G3199/100)*(E3199/1000)),IF(C3199="Ready to Drink",SUM(LOOKUP(2,1/(SRP!$B$10:$B$14&lt;=E3199)/(SRP!$C$10:$C$14&gt;=E3199),SRP!$D$10:$D$14)*(G3199/100)*(E3199/1000)),0))))),2)</f>
        <v>1.78</v>
      </c>
    </row>
    <row r="3200" spans="1:11" x14ac:dyDescent="0.35">
      <c r="A3200" s="2">
        <v>35285</v>
      </c>
      <c r="B3200" s="76" t="s">
        <v>2643</v>
      </c>
      <c r="C3200" s="76" t="s">
        <v>287</v>
      </c>
      <c r="D3200" s="76" t="s">
        <v>5266</v>
      </c>
      <c r="E3200" s="76">
        <v>473</v>
      </c>
      <c r="F3200" s="76">
        <v>24</v>
      </c>
      <c r="G3200" s="77">
        <v>5.5</v>
      </c>
      <c r="H3200" s="76" t="s">
        <v>3355</v>
      </c>
      <c r="I3200" s="77">
        <v>4.82</v>
      </c>
      <c r="J3200" s="2">
        <v>1</v>
      </c>
      <c r="K3200" s="119" cm="1">
        <f t="array" ref="K3200">ROUND(IF(C3200="Beer",SUM(LOOKUP(2,1/(SRP!$B$7:$B$9&lt;=E3200)/(SRP!$C$7:$C$9&gt;=E3200),SRP!$D$7:$D$9)*(G3200/100)*(E3200/1000)),IF(C3200="Spirits",SUM(LOOKUP(2,1/(SRP!$B$2:$B$6&lt;=E3200)/(SRP!$C$2:$C$6&gt;=E3200),SRP!$D$2:$D$6)*(G3200/100)*(E3200/1000)),IF(AND(C3200="Wine",D3200="Fortified Wines"),SUM(LOOKUP(2,1/(SRP!$B$20:$B$23&lt;=E3200)/(SRP!$C$20:$C$23&gt;=E3200),SRP!$D$20:$D$23)*(G3200/100)*(E3200/1000)),IF(C3200="Wine",SUM(LOOKUP(2,1/(SRP!$B$15:$B$19&lt;=E3200)/(SRP!$C$15:$C$19&gt;=E3200),SRP!$D$15:$D$19)*(G3200/100)*(E3200/1000)),IF(C3200="Ready to Drink",SUM(LOOKUP(2,1/(SRP!$B$10:$B$14&lt;=E3200)/(SRP!$C$10:$C$14&gt;=E3200),SRP!$D$10:$D$14)*(G3200/100)*(E3200/1000)),0))))),2)</f>
        <v>1.82</v>
      </c>
    </row>
    <row r="3201" spans="1:11" x14ac:dyDescent="0.35">
      <c r="A3201" s="2">
        <v>35285</v>
      </c>
      <c r="B3201" s="76" t="s">
        <v>2643</v>
      </c>
      <c r="C3201" s="76" t="s">
        <v>287</v>
      </c>
      <c r="D3201" s="76" t="s">
        <v>5266</v>
      </c>
      <c r="E3201" s="76">
        <v>473</v>
      </c>
      <c r="F3201" s="76">
        <v>24</v>
      </c>
      <c r="G3201" s="77">
        <v>5.5</v>
      </c>
      <c r="H3201" s="76" t="s">
        <v>3355</v>
      </c>
      <c r="I3201" s="77">
        <v>4.82</v>
      </c>
      <c r="J3201" s="2">
        <v>1</v>
      </c>
      <c r="K3201" s="119" cm="1">
        <f t="array" ref="K3201">ROUND(IF(C3201="Beer",SUM(LOOKUP(2,1/(SRP!$B$7:$B$9&lt;=E3201)/(SRP!$C$7:$C$9&gt;=E3201),SRP!$D$7:$D$9)*(G3201/100)*(E3201/1000)),IF(C3201="Spirits",SUM(LOOKUP(2,1/(SRP!$B$2:$B$6&lt;=E3201)/(SRP!$C$2:$C$6&gt;=E3201),SRP!$D$2:$D$6)*(G3201/100)*(E3201/1000)),IF(AND(C3201="Wine",D3201="Fortified Wines"),SUM(LOOKUP(2,1/(SRP!$B$20:$B$23&lt;=E3201)/(SRP!$C$20:$C$23&gt;=E3201),SRP!$D$20:$D$23)*(G3201/100)*(E3201/1000)),IF(C3201="Wine",SUM(LOOKUP(2,1/(SRP!$B$15:$B$19&lt;=E3201)/(SRP!$C$15:$C$19&gt;=E3201),SRP!$D$15:$D$19)*(G3201/100)*(E3201/1000)),IF(C3201="Ready to Drink",SUM(LOOKUP(2,1/(SRP!$B$10:$B$14&lt;=E3201)/(SRP!$C$10:$C$14&gt;=E3201),SRP!$D$10:$D$14)*(G3201/100)*(E3201/1000)),0))))),2)</f>
        <v>1.82</v>
      </c>
    </row>
    <row r="3202" spans="1:11" x14ac:dyDescent="0.35">
      <c r="A3202" s="2">
        <v>35286</v>
      </c>
      <c r="B3202" s="76" t="s">
        <v>2644</v>
      </c>
      <c r="C3202" s="76" t="s">
        <v>287</v>
      </c>
      <c r="D3202" s="76" t="s">
        <v>5271</v>
      </c>
      <c r="E3202" s="76">
        <v>473</v>
      </c>
      <c r="F3202" s="76">
        <v>24</v>
      </c>
      <c r="G3202" s="77">
        <v>4</v>
      </c>
      <c r="H3202" s="76" t="s">
        <v>3355</v>
      </c>
      <c r="I3202" s="77">
        <v>5.74</v>
      </c>
      <c r="J3202" s="2">
        <v>1</v>
      </c>
      <c r="K3202" s="119" cm="1">
        <f t="array" ref="K3202">ROUND(IF(C3202="Beer",SUM(LOOKUP(2,1/(SRP!$B$7:$B$9&lt;=E3202)/(SRP!$C$7:$C$9&gt;=E3202),SRP!$D$7:$D$9)*(G3202/100)*(E3202/1000)),IF(C3202="Spirits",SUM(LOOKUP(2,1/(SRP!$B$2:$B$6&lt;=E3202)/(SRP!$C$2:$C$6&gt;=E3202),SRP!$D$2:$D$6)*(G3202/100)*(E3202/1000)),IF(AND(C3202="Wine",D3202="Fortified Wines"),SUM(LOOKUP(2,1/(SRP!$B$20:$B$23&lt;=E3202)/(SRP!$C$20:$C$23&gt;=E3202),SRP!$D$20:$D$23)*(G3202/100)*(E3202/1000)),IF(C3202="Wine",SUM(LOOKUP(2,1/(SRP!$B$15:$B$19&lt;=E3202)/(SRP!$C$15:$C$19&gt;=E3202),SRP!$D$15:$D$19)*(G3202/100)*(E3202/1000)),IF(C3202="Ready to Drink",SUM(LOOKUP(2,1/(SRP!$B$10:$B$14&lt;=E3202)/(SRP!$C$10:$C$14&gt;=E3202),SRP!$D$10:$D$14)*(G3202/100)*(E3202/1000)),0))))),2)</f>
        <v>1.32</v>
      </c>
    </row>
    <row r="3203" spans="1:11" x14ac:dyDescent="0.35">
      <c r="A3203" s="2">
        <v>35286</v>
      </c>
      <c r="B3203" s="76" t="s">
        <v>2644</v>
      </c>
      <c r="C3203" s="76" t="s">
        <v>287</v>
      </c>
      <c r="D3203" s="76" t="s">
        <v>5271</v>
      </c>
      <c r="E3203" s="76">
        <v>473</v>
      </c>
      <c r="F3203" s="76">
        <v>24</v>
      </c>
      <c r="G3203" s="77">
        <v>4</v>
      </c>
      <c r="H3203" s="76" t="s">
        <v>3355</v>
      </c>
      <c r="I3203" s="77">
        <v>5.74</v>
      </c>
      <c r="J3203" s="2">
        <v>1</v>
      </c>
      <c r="K3203" s="119" cm="1">
        <f t="array" ref="K3203">ROUND(IF(C3203="Beer",SUM(LOOKUP(2,1/(SRP!$B$7:$B$9&lt;=E3203)/(SRP!$C$7:$C$9&gt;=E3203),SRP!$D$7:$D$9)*(G3203/100)*(E3203/1000)),IF(C3203="Spirits",SUM(LOOKUP(2,1/(SRP!$B$2:$B$6&lt;=E3203)/(SRP!$C$2:$C$6&gt;=E3203),SRP!$D$2:$D$6)*(G3203/100)*(E3203/1000)),IF(AND(C3203="Wine",D3203="Fortified Wines"),SUM(LOOKUP(2,1/(SRP!$B$20:$B$23&lt;=E3203)/(SRP!$C$20:$C$23&gt;=E3203),SRP!$D$20:$D$23)*(G3203/100)*(E3203/1000)),IF(C3203="Wine",SUM(LOOKUP(2,1/(SRP!$B$15:$B$19&lt;=E3203)/(SRP!$C$15:$C$19&gt;=E3203),SRP!$D$15:$D$19)*(G3203/100)*(E3203/1000)),IF(C3203="Ready to Drink",SUM(LOOKUP(2,1/(SRP!$B$10:$B$14&lt;=E3203)/(SRP!$C$10:$C$14&gt;=E3203),SRP!$D$10:$D$14)*(G3203/100)*(E3203/1000)),0))))),2)</f>
        <v>1.32</v>
      </c>
    </row>
    <row r="3204" spans="1:11" x14ac:dyDescent="0.35">
      <c r="A3204" s="2">
        <v>35287</v>
      </c>
      <c r="B3204" s="76" t="s">
        <v>2645</v>
      </c>
      <c r="C3204" s="76" t="s">
        <v>287</v>
      </c>
      <c r="D3204" s="76" t="s">
        <v>5271</v>
      </c>
      <c r="E3204" s="76">
        <v>473</v>
      </c>
      <c r="F3204" s="76">
        <v>24</v>
      </c>
      <c r="G3204" s="77">
        <v>4</v>
      </c>
      <c r="H3204" s="76" t="s">
        <v>3355</v>
      </c>
      <c r="I3204" s="77">
        <v>5.74</v>
      </c>
      <c r="J3204" s="2">
        <v>1</v>
      </c>
      <c r="K3204" s="119" cm="1">
        <f t="array" ref="K3204">ROUND(IF(C3204="Beer",SUM(LOOKUP(2,1/(SRP!$B$7:$B$9&lt;=E3204)/(SRP!$C$7:$C$9&gt;=E3204),SRP!$D$7:$D$9)*(G3204/100)*(E3204/1000)),IF(C3204="Spirits",SUM(LOOKUP(2,1/(SRP!$B$2:$B$6&lt;=E3204)/(SRP!$C$2:$C$6&gt;=E3204),SRP!$D$2:$D$6)*(G3204/100)*(E3204/1000)),IF(AND(C3204="Wine",D3204="Fortified Wines"),SUM(LOOKUP(2,1/(SRP!$B$20:$B$23&lt;=E3204)/(SRP!$C$20:$C$23&gt;=E3204),SRP!$D$20:$D$23)*(G3204/100)*(E3204/1000)),IF(C3204="Wine",SUM(LOOKUP(2,1/(SRP!$B$15:$B$19&lt;=E3204)/(SRP!$C$15:$C$19&gt;=E3204),SRP!$D$15:$D$19)*(G3204/100)*(E3204/1000)),IF(C3204="Ready to Drink",SUM(LOOKUP(2,1/(SRP!$B$10:$B$14&lt;=E3204)/(SRP!$C$10:$C$14&gt;=E3204),SRP!$D$10:$D$14)*(G3204/100)*(E3204/1000)),0))))),2)</f>
        <v>1.32</v>
      </c>
    </row>
    <row r="3205" spans="1:11" x14ac:dyDescent="0.35">
      <c r="A3205" s="2">
        <v>35287</v>
      </c>
      <c r="B3205" s="76" t="s">
        <v>2645</v>
      </c>
      <c r="C3205" s="76" t="s">
        <v>287</v>
      </c>
      <c r="D3205" s="76" t="s">
        <v>5271</v>
      </c>
      <c r="E3205" s="76">
        <v>473</v>
      </c>
      <c r="F3205" s="76">
        <v>24</v>
      </c>
      <c r="G3205" s="77">
        <v>4</v>
      </c>
      <c r="H3205" s="76" t="s">
        <v>3355</v>
      </c>
      <c r="I3205" s="77">
        <v>5.74</v>
      </c>
      <c r="J3205" s="2">
        <v>1</v>
      </c>
      <c r="K3205" s="119" cm="1">
        <f t="array" ref="K3205">ROUND(IF(C3205="Beer",SUM(LOOKUP(2,1/(SRP!$B$7:$B$9&lt;=E3205)/(SRP!$C$7:$C$9&gt;=E3205),SRP!$D$7:$D$9)*(G3205/100)*(E3205/1000)),IF(C3205="Spirits",SUM(LOOKUP(2,1/(SRP!$B$2:$B$6&lt;=E3205)/(SRP!$C$2:$C$6&gt;=E3205),SRP!$D$2:$D$6)*(G3205/100)*(E3205/1000)),IF(AND(C3205="Wine",D3205="Fortified Wines"),SUM(LOOKUP(2,1/(SRP!$B$20:$B$23&lt;=E3205)/(SRP!$C$20:$C$23&gt;=E3205),SRP!$D$20:$D$23)*(G3205/100)*(E3205/1000)),IF(C3205="Wine",SUM(LOOKUP(2,1/(SRP!$B$15:$B$19&lt;=E3205)/(SRP!$C$15:$C$19&gt;=E3205),SRP!$D$15:$D$19)*(G3205/100)*(E3205/1000)),IF(C3205="Ready to Drink",SUM(LOOKUP(2,1/(SRP!$B$10:$B$14&lt;=E3205)/(SRP!$C$10:$C$14&gt;=E3205),SRP!$D$10:$D$14)*(G3205/100)*(E3205/1000)),0))))),2)</f>
        <v>1.32</v>
      </c>
    </row>
    <row r="3206" spans="1:11" x14ac:dyDescent="0.35">
      <c r="A3206" s="2">
        <v>35290</v>
      </c>
      <c r="B3206" s="76" t="s">
        <v>2646</v>
      </c>
      <c r="C3206" s="76" t="s">
        <v>287</v>
      </c>
      <c r="D3206" s="76" t="s">
        <v>5271</v>
      </c>
      <c r="E3206" s="76">
        <v>473</v>
      </c>
      <c r="F3206" s="76">
        <v>24</v>
      </c>
      <c r="G3206" s="77">
        <v>3.9</v>
      </c>
      <c r="H3206" s="76" t="s">
        <v>3355</v>
      </c>
      <c r="I3206" s="77">
        <v>4.28</v>
      </c>
      <c r="J3206" s="2">
        <v>1</v>
      </c>
      <c r="K3206" s="119" cm="1">
        <f t="array" ref="K3206">ROUND(IF(C3206="Beer",SUM(LOOKUP(2,1/(SRP!$B$7:$B$9&lt;=E3206)/(SRP!$C$7:$C$9&gt;=E3206),SRP!$D$7:$D$9)*(G3206/100)*(E3206/1000)),IF(C3206="Spirits",SUM(LOOKUP(2,1/(SRP!$B$2:$B$6&lt;=E3206)/(SRP!$C$2:$C$6&gt;=E3206),SRP!$D$2:$D$6)*(G3206/100)*(E3206/1000)),IF(AND(C3206="Wine",D3206="Fortified Wines"),SUM(LOOKUP(2,1/(SRP!$B$20:$B$23&lt;=E3206)/(SRP!$C$20:$C$23&gt;=E3206),SRP!$D$20:$D$23)*(G3206/100)*(E3206/1000)),IF(C3206="Wine",SUM(LOOKUP(2,1/(SRP!$B$15:$B$19&lt;=E3206)/(SRP!$C$15:$C$19&gt;=E3206),SRP!$D$15:$D$19)*(G3206/100)*(E3206/1000)),IF(C3206="Ready to Drink",SUM(LOOKUP(2,1/(SRP!$B$10:$B$14&lt;=E3206)/(SRP!$C$10:$C$14&gt;=E3206),SRP!$D$10:$D$14)*(G3206/100)*(E3206/1000)),0))))),2)</f>
        <v>1.29</v>
      </c>
    </row>
    <row r="3207" spans="1:11" x14ac:dyDescent="0.35">
      <c r="A3207" s="2">
        <v>35290</v>
      </c>
      <c r="B3207" s="76" t="s">
        <v>2646</v>
      </c>
      <c r="C3207" s="76" t="s">
        <v>287</v>
      </c>
      <c r="D3207" s="76" t="s">
        <v>5271</v>
      </c>
      <c r="E3207" s="76">
        <v>473</v>
      </c>
      <c r="F3207" s="76">
        <v>24</v>
      </c>
      <c r="G3207" s="77">
        <v>3.9</v>
      </c>
      <c r="H3207" s="76" t="s">
        <v>3355</v>
      </c>
      <c r="I3207" s="77">
        <v>4.28</v>
      </c>
      <c r="J3207" s="2">
        <v>1</v>
      </c>
      <c r="K3207" s="119" cm="1">
        <f t="array" ref="K3207">ROUND(IF(C3207="Beer",SUM(LOOKUP(2,1/(SRP!$B$7:$B$9&lt;=E3207)/(SRP!$C$7:$C$9&gt;=E3207),SRP!$D$7:$D$9)*(G3207/100)*(E3207/1000)),IF(C3207="Spirits",SUM(LOOKUP(2,1/(SRP!$B$2:$B$6&lt;=E3207)/(SRP!$C$2:$C$6&gt;=E3207),SRP!$D$2:$D$6)*(G3207/100)*(E3207/1000)),IF(AND(C3207="Wine",D3207="Fortified Wines"),SUM(LOOKUP(2,1/(SRP!$B$20:$B$23&lt;=E3207)/(SRP!$C$20:$C$23&gt;=E3207),SRP!$D$20:$D$23)*(G3207/100)*(E3207/1000)),IF(C3207="Wine",SUM(LOOKUP(2,1/(SRP!$B$15:$B$19&lt;=E3207)/(SRP!$C$15:$C$19&gt;=E3207),SRP!$D$15:$D$19)*(G3207/100)*(E3207/1000)),IF(C3207="Ready to Drink",SUM(LOOKUP(2,1/(SRP!$B$10:$B$14&lt;=E3207)/(SRP!$C$10:$C$14&gt;=E3207),SRP!$D$10:$D$14)*(G3207/100)*(E3207/1000)),0))))),2)</f>
        <v>1.29</v>
      </c>
    </row>
    <row r="3208" spans="1:11" x14ac:dyDescent="0.35">
      <c r="A3208" s="2">
        <v>35291</v>
      </c>
      <c r="B3208" s="76" t="s">
        <v>2647</v>
      </c>
      <c r="C3208" s="76" t="s">
        <v>287</v>
      </c>
      <c r="D3208" s="76" t="s">
        <v>5230</v>
      </c>
      <c r="E3208" s="76">
        <v>473</v>
      </c>
      <c r="F3208" s="76">
        <v>24</v>
      </c>
      <c r="G3208" s="77">
        <v>4.9000000000000004</v>
      </c>
      <c r="H3208" s="76" t="s">
        <v>3355</v>
      </c>
      <c r="I3208" s="77">
        <v>4.28</v>
      </c>
      <c r="J3208" s="2">
        <v>1</v>
      </c>
      <c r="K3208" s="119" cm="1">
        <f t="array" ref="K3208">ROUND(IF(C3208="Beer",SUM(LOOKUP(2,1/(SRP!$B$7:$B$9&lt;=E3208)/(SRP!$C$7:$C$9&gt;=E3208),SRP!$D$7:$D$9)*(G3208/100)*(E3208/1000)),IF(C3208="Spirits",SUM(LOOKUP(2,1/(SRP!$B$2:$B$6&lt;=E3208)/(SRP!$C$2:$C$6&gt;=E3208),SRP!$D$2:$D$6)*(G3208/100)*(E3208/1000)),IF(AND(C3208="Wine",D3208="Fortified Wines"),SUM(LOOKUP(2,1/(SRP!$B$20:$B$23&lt;=E3208)/(SRP!$C$20:$C$23&gt;=E3208),SRP!$D$20:$D$23)*(G3208/100)*(E3208/1000)),IF(C3208="Wine",SUM(LOOKUP(2,1/(SRP!$B$15:$B$19&lt;=E3208)/(SRP!$C$15:$C$19&gt;=E3208),SRP!$D$15:$D$19)*(G3208/100)*(E3208/1000)),IF(C3208="Ready to Drink",SUM(LOOKUP(2,1/(SRP!$B$10:$B$14&lt;=E3208)/(SRP!$C$10:$C$14&gt;=E3208),SRP!$D$10:$D$14)*(G3208/100)*(E3208/1000)),0))))),2)</f>
        <v>1.62</v>
      </c>
    </row>
    <row r="3209" spans="1:11" x14ac:dyDescent="0.35">
      <c r="A3209" s="2">
        <v>35291</v>
      </c>
      <c r="B3209" s="76" t="s">
        <v>2647</v>
      </c>
      <c r="C3209" s="76" t="s">
        <v>287</v>
      </c>
      <c r="D3209" s="76" t="s">
        <v>5230</v>
      </c>
      <c r="E3209" s="76">
        <v>473</v>
      </c>
      <c r="F3209" s="76">
        <v>24</v>
      </c>
      <c r="G3209" s="77">
        <v>4.9000000000000004</v>
      </c>
      <c r="H3209" s="76" t="s">
        <v>3355</v>
      </c>
      <c r="I3209" s="77">
        <v>4.28</v>
      </c>
      <c r="J3209" s="2">
        <v>1</v>
      </c>
      <c r="K3209" s="119" cm="1">
        <f t="array" ref="K3209">ROUND(IF(C3209="Beer",SUM(LOOKUP(2,1/(SRP!$B$7:$B$9&lt;=E3209)/(SRP!$C$7:$C$9&gt;=E3209),SRP!$D$7:$D$9)*(G3209/100)*(E3209/1000)),IF(C3209="Spirits",SUM(LOOKUP(2,1/(SRP!$B$2:$B$6&lt;=E3209)/(SRP!$C$2:$C$6&gt;=E3209),SRP!$D$2:$D$6)*(G3209/100)*(E3209/1000)),IF(AND(C3209="Wine",D3209="Fortified Wines"),SUM(LOOKUP(2,1/(SRP!$B$20:$B$23&lt;=E3209)/(SRP!$C$20:$C$23&gt;=E3209),SRP!$D$20:$D$23)*(G3209/100)*(E3209/1000)),IF(C3209="Wine",SUM(LOOKUP(2,1/(SRP!$B$15:$B$19&lt;=E3209)/(SRP!$C$15:$C$19&gt;=E3209),SRP!$D$15:$D$19)*(G3209/100)*(E3209/1000)),IF(C3209="Ready to Drink",SUM(LOOKUP(2,1/(SRP!$B$10:$B$14&lt;=E3209)/(SRP!$C$10:$C$14&gt;=E3209),SRP!$D$10:$D$14)*(G3209/100)*(E3209/1000)),0))))),2)</f>
        <v>1.62</v>
      </c>
    </row>
    <row r="3210" spans="1:11" x14ac:dyDescent="0.35">
      <c r="A3210" s="2">
        <v>35292</v>
      </c>
      <c r="B3210" s="76" t="s">
        <v>2648</v>
      </c>
      <c r="C3210" s="76" t="s">
        <v>287</v>
      </c>
      <c r="D3210" s="76" t="s">
        <v>5240</v>
      </c>
      <c r="E3210" s="76">
        <v>473</v>
      </c>
      <c r="F3210" s="76">
        <v>24</v>
      </c>
      <c r="G3210" s="77">
        <v>6.5</v>
      </c>
      <c r="H3210" s="76" t="s">
        <v>3355</v>
      </c>
      <c r="I3210" s="77">
        <v>4.28</v>
      </c>
      <c r="J3210" s="2">
        <v>1</v>
      </c>
      <c r="K3210" s="119" cm="1">
        <f t="array" ref="K3210">ROUND(IF(C3210="Beer",SUM(LOOKUP(2,1/(SRP!$B$7:$B$9&lt;=E3210)/(SRP!$C$7:$C$9&gt;=E3210),SRP!$D$7:$D$9)*(G3210/100)*(E3210/1000)),IF(C3210="Spirits",SUM(LOOKUP(2,1/(SRP!$B$2:$B$6&lt;=E3210)/(SRP!$C$2:$C$6&gt;=E3210),SRP!$D$2:$D$6)*(G3210/100)*(E3210/1000)),IF(AND(C3210="Wine",D3210="Fortified Wines"),SUM(LOOKUP(2,1/(SRP!$B$20:$B$23&lt;=E3210)/(SRP!$C$20:$C$23&gt;=E3210),SRP!$D$20:$D$23)*(G3210/100)*(E3210/1000)),IF(C3210="Wine",SUM(LOOKUP(2,1/(SRP!$B$15:$B$19&lt;=E3210)/(SRP!$C$15:$C$19&gt;=E3210),SRP!$D$15:$D$19)*(G3210/100)*(E3210/1000)),IF(C3210="Ready to Drink",SUM(LOOKUP(2,1/(SRP!$B$10:$B$14&lt;=E3210)/(SRP!$C$10:$C$14&gt;=E3210),SRP!$D$10:$D$14)*(G3210/100)*(E3210/1000)),0))))),2)</f>
        <v>2.15</v>
      </c>
    </row>
    <row r="3211" spans="1:11" x14ac:dyDescent="0.35">
      <c r="A3211" s="2">
        <v>35292</v>
      </c>
      <c r="B3211" s="76" t="s">
        <v>2648</v>
      </c>
      <c r="C3211" s="76" t="s">
        <v>287</v>
      </c>
      <c r="D3211" s="76" t="s">
        <v>5240</v>
      </c>
      <c r="E3211" s="76">
        <v>473</v>
      </c>
      <c r="F3211" s="76">
        <v>24</v>
      </c>
      <c r="G3211" s="77">
        <v>6.5</v>
      </c>
      <c r="H3211" s="76" t="s">
        <v>3355</v>
      </c>
      <c r="I3211" s="77">
        <v>4.28</v>
      </c>
      <c r="J3211" s="2">
        <v>1</v>
      </c>
      <c r="K3211" s="119" cm="1">
        <f t="array" ref="K3211">ROUND(IF(C3211="Beer",SUM(LOOKUP(2,1/(SRP!$B$7:$B$9&lt;=E3211)/(SRP!$C$7:$C$9&gt;=E3211),SRP!$D$7:$D$9)*(G3211/100)*(E3211/1000)),IF(C3211="Spirits",SUM(LOOKUP(2,1/(SRP!$B$2:$B$6&lt;=E3211)/(SRP!$C$2:$C$6&gt;=E3211),SRP!$D$2:$D$6)*(G3211/100)*(E3211/1000)),IF(AND(C3211="Wine",D3211="Fortified Wines"),SUM(LOOKUP(2,1/(SRP!$B$20:$B$23&lt;=E3211)/(SRP!$C$20:$C$23&gt;=E3211),SRP!$D$20:$D$23)*(G3211/100)*(E3211/1000)),IF(C3211="Wine",SUM(LOOKUP(2,1/(SRP!$B$15:$B$19&lt;=E3211)/(SRP!$C$15:$C$19&gt;=E3211),SRP!$D$15:$D$19)*(G3211/100)*(E3211/1000)),IF(C3211="Ready to Drink",SUM(LOOKUP(2,1/(SRP!$B$10:$B$14&lt;=E3211)/(SRP!$C$10:$C$14&gt;=E3211),SRP!$D$10:$D$14)*(G3211/100)*(E3211/1000)),0))))),2)</f>
        <v>2.15</v>
      </c>
    </row>
    <row r="3212" spans="1:11" x14ac:dyDescent="0.35">
      <c r="A3212" s="2">
        <v>35295</v>
      </c>
      <c r="B3212" s="76" t="s">
        <v>4048</v>
      </c>
      <c r="C3212" s="76" t="s">
        <v>286</v>
      </c>
      <c r="D3212" s="76" t="s">
        <v>5236</v>
      </c>
      <c r="E3212" s="76">
        <v>750</v>
      </c>
      <c r="F3212" s="76">
        <v>12</v>
      </c>
      <c r="G3212" s="77">
        <v>13</v>
      </c>
      <c r="H3212" s="76" t="s">
        <v>3297</v>
      </c>
      <c r="I3212" s="77">
        <v>19.989999999999998</v>
      </c>
      <c r="J3212" s="2">
        <v>1</v>
      </c>
      <c r="K3212" s="119" cm="1">
        <f t="array" ref="K3212">ROUND(IF(C3212="Beer",SUM(LOOKUP(2,1/(SRP!$B$7:$B$9&lt;=E3212)/(SRP!$C$7:$C$9&gt;=E3212),SRP!$D$7:$D$9)*(G3212/100)*(E3212/1000)),IF(C3212="Spirits",SUM(LOOKUP(2,1/(SRP!$B$2:$B$6&lt;=E3212)/(SRP!$C$2:$C$6&gt;=E3212),SRP!$D$2:$D$6)*(G3212/100)*(E3212/1000)),IF(AND(C3212="Wine",D3212="Fortified Wines"),SUM(LOOKUP(2,1/(SRP!$B$20:$B$23&lt;=E3212)/(SRP!$C$20:$C$23&gt;=E3212),SRP!$D$20:$D$23)*(G3212/100)*(E3212/1000)),IF(C3212="Wine",SUM(LOOKUP(2,1/(SRP!$B$15:$B$19&lt;=E3212)/(SRP!$C$15:$C$19&gt;=E3212),SRP!$D$15:$D$19)*(G3212/100)*(E3212/1000)),IF(C3212="Ready to Drink",SUM(LOOKUP(2,1/(SRP!$B$10:$B$14&lt;=E3212)/(SRP!$C$10:$C$14&gt;=E3212),SRP!$D$10:$D$14)*(G3212/100)*(E3212/1000)),0))))),2)</f>
        <v>6.81</v>
      </c>
    </row>
    <row r="3213" spans="1:11" x14ac:dyDescent="0.35">
      <c r="A3213" s="2">
        <v>35298</v>
      </c>
      <c r="B3213" s="76" t="s">
        <v>2649</v>
      </c>
      <c r="C3213" s="76" t="s">
        <v>286</v>
      </c>
      <c r="D3213" s="76" t="s">
        <v>5247</v>
      </c>
      <c r="E3213" s="76">
        <v>750</v>
      </c>
      <c r="F3213" s="76">
        <v>6</v>
      </c>
      <c r="G3213" s="77">
        <v>14.5</v>
      </c>
      <c r="H3213" s="76" t="s">
        <v>6869</v>
      </c>
      <c r="I3213" s="77">
        <v>160.13</v>
      </c>
      <c r="J3213" s="2">
        <v>1</v>
      </c>
      <c r="K3213" s="119" cm="1">
        <f t="array" ref="K3213">ROUND(IF(C3213="Beer",SUM(LOOKUP(2,1/(SRP!$B$7:$B$9&lt;=E3213)/(SRP!$C$7:$C$9&gt;=E3213),SRP!$D$7:$D$9)*(G3213/100)*(E3213/1000)),IF(C3213="Spirits",SUM(LOOKUP(2,1/(SRP!$B$2:$B$6&lt;=E3213)/(SRP!$C$2:$C$6&gt;=E3213),SRP!$D$2:$D$6)*(G3213/100)*(E3213/1000)),IF(AND(C3213="Wine",D3213="Fortified Wines"),SUM(LOOKUP(2,1/(SRP!$B$20:$B$23&lt;=E3213)/(SRP!$C$20:$C$23&gt;=E3213),SRP!$D$20:$D$23)*(G3213/100)*(E3213/1000)),IF(C3213="Wine",SUM(LOOKUP(2,1/(SRP!$B$15:$B$19&lt;=E3213)/(SRP!$C$15:$C$19&gt;=E3213),SRP!$D$15:$D$19)*(G3213/100)*(E3213/1000)),IF(C3213="Ready to Drink",SUM(LOOKUP(2,1/(SRP!$B$10:$B$14&lt;=E3213)/(SRP!$C$10:$C$14&gt;=E3213),SRP!$D$10:$D$14)*(G3213/100)*(E3213/1000)),0))))),2)</f>
        <v>7.59</v>
      </c>
    </row>
    <row r="3214" spans="1:11" x14ac:dyDescent="0.35">
      <c r="A3214" s="2">
        <v>35299</v>
      </c>
      <c r="B3214" s="76" t="s">
        <v>2650</v>
      </c>
      <c r="C3214" s="76" t="s">
        <v>286</v>
      </c>
      <c r="D3214" s="76" t="s">
        <v>5236</v>
      </c>
      <c r="E3214" s="76">
        <v>1500</v>
      </c>
      <c r="F3214" s="76">
        <v>6</v>
      </c>
      <c r="G3214" s="77">
        <v>13</v>
      </c>
      <c r="H3214" s="76" t="s">
        <v>5939</v>
      </c>
      <c r="I3214" s="77">
        <v>31.99</v>
      </c>
      <c r="J3214" s="2">
        <v>2</v>
      </c>
      <c r="K3214" s="119" cm="1">
        <f t="array" ref="K3214">ROUND(IF(C3214="Beer",SUM(LOOKUP(2,1/(SRP!$B$7:$B$9&lt;=E3214)/(SRP!$C$7:$C$9&gt;=E3214),SRP!$D$7:$D$9)*(G3214/100)*(E3214/1000)),IF(C3214="Spirits",SUM(LOOKUP(2,1/(SRP!$B$2:$B$6&lt;=E3214)/(SRP!$C$2:$C$6&gt;=E3214),SRP!$D$2:$D$6)*(G3214/100)*(E3214/1000)),IF(AND(C3214="Wine",D3214="Fortified Wines"),SUM(LOOKUP(2,1/(SRP!$B$20:$B$23&lt;=E3214)/(SRP!$C$20:$C$23&gt;=E3214),SRP!$D$20:$D$23)*(G3214/100)*(E3214/1000)),IF(C3214="Wine",SUM(LOOKUP(2,1/(SRP!$B$15:$B$19&lt;=E3214)/(SRP!$C$15:$C$19&gt;=E3214),SRP!$D$15:$D$19)*(G3214/100)*(E3214/1000)),IF(C3214="Ready to Drink",SUM(LOOKUP(2,1/(SRP!$B$10:$B$14&lt;=E3214)/(SRP!$C$10:$C$14&gt;=E3214),SRP!$D$10:$D$14)*(G3214/100)*(E3214/1000)),0))))),2)</f>
        <v>13.61</v>
      </c>
    </row>
    <row r="3215" spans="1:11" x14ac:dyDescent="0.35">
      <c r="A3215" s="2">
        <v>35303</v>
      </c>
      <c r="B3215" s="76" t="s">
        <v>2472</v>
      </c>
      <c r="C3215" s="76" t="s">
        <v>286</v>
      </c>
      <c r="D3215" s="76" t="s">
        <v>5236</v>
      </c>
      <c r="E3215" s="76">
        <v>750</v>
      </c>
      <c r="F3215" s="76">
        <v>12</v>
      </c>
      <c r="G3215" s="77">
        <v>13.2</v>
      </c>
      <c r="H3215" s="76" t="s">
        <v>3279</v>
      </c>
      <c r="I3215" s="77">
        <v>23.99</v>
      </c>
      <c r="J3215" s="2">
        <v>1</v>
      </c>
      <c r="K3215" s="119" cm="1">
        <f t="array" ref="K3215">ROUND(IF(C3215="Beer",SUM(LOOKUP(2,1/(SRP!$B$7:$B$9&lt;=E3215)/(SRP!$C$7:$C$9&gt;=E3215),SRP!$D$7:$D$9)*(G3215/100)*(E3215/1000)),IF(C3215="Spirits",SUM(LOOKUP(2,1/(SRP!$B$2:$B$6&lt;=E3215)/(SRP!$C$2:$C$6&gt;=E3215),SRP!$D$2:$D$6)*(G3215/100)*(E3215/1000)),IF(AND(C3215="Wine",D3215="Fortified Wines"),SUM(LOOKUP(2,1/(SRP!$B$20:$B$23&lt;=E3215)/(SRP!$C$20:$C$23&gt;=E3215),SRP!$D$20:$D$23)*(G3215/100)*(E3215/1000)),IF(C3215="Wine",SUM(LOOKUP(2,1/(SRP!$B$15:$B$19&lt;=E3215)/(SRP!$C$15:$C$19&gt;=E3215),SRP!$D$15:$D$19)*(G3215/100)*(E3215/1000)),IF(C3215="Ready to Drink",SUM(LOOKUP(2,1/(SRP!$B$10:$B$14&lt;=E3215)/(SRP!$C$10:$C$14&gt;=E3215),SRP!$D$10:$D$14)*(G3215/100)*(E3215/1000)),0))))),2)</f>
        <v>6.91</v>
      </c>
    </row>
    <row r="3216" spans="1:11" x14ac:dyDescent="0.35">
      <c r="A3216" s="2">
        <v>35306</v>
      </c>
      <c r="B3216" s="76" t="s">
        <v>2234</v>
      </c>
      <c r="C3216" s="76" t="s">
        <v>285</v>
      </c>
      <c r="D3216" s="76" t="s">
        <v>5267</v>
      </c>
      <c r="E3216" s="76">
        <v>750</v>
      </c>
      <c r="F3216" s="76">
        <v>12</v>
      </c>
      <c r="G3216" s="77">
        <v>25</v>
      </c>
      <c r="H3216" s="76" t="s">
        <v>3388</v>
      </c>
      <c r="I3216" s="77">
        <v>25.99</v>
      </c>
      <c r="J3216" s="2">
        <v>1</v>
      </c>
      <c r="K3216" s="119" cm="1">
        <f t="array" ref="K3216">ROUND(IF(C3216="Beer",SUM(LOOKUP(2,1/(SRP!$B$7:$B$9&lt;=E3216)/(SRP!$C$7:$C$9&gt;=E3216),SRP!$D$7:$D$9)*(G3216/100)*(E3216/1000)),IF(C3216="Spirits",SUM(LOOKUP(2,1/(SRP!$B$2:$B$6&lt;=E3216)/(SRP!$C$2:$C$6&gt;=E3216),SRP!$D$2:$D$6)*(G3216/100)*(E3216/1000)),IF(AND(C3216="Wine",D3216="Fortified Wines"),SUM(LOOKUP(2,1/(SRP!$B$20:$B$23&lt;=E3216)/(SRP!$C$20:$C$23&gt;=E3216),SRP!$D$20:$D$23)*(G3216/100)*(E3216/1000)),IF(C3216="Wine",SUM(LOOKUP(2,1/(SRP!$B$15:$B$19&lt;=E3216)/(SRP!$C$15:$C$19&gt;=E3216),SRP!$D$15:$D$19)*(G3216/100)*(E3216/1000)),IF(C3216="Ready to Drink",SUM(LOOKUP(2,1/(SRP!$B$10:$B$14&lt;=E3216)/(SRP!$C$10:$C$14&gt;=E3216),SRP!$D$10:$D$14)*(G3216/100)*(E3216/1000)),0))))),2)</f>
        <v>13.09</v>
      </c>
    </row>
    <row r="3217" spans="1:11" x14ac:dyDescent="0.35">
      <c r="A3217" s="2">
        <v>35309</v>
      </c>
      <c r="B3217" s="76" t="s">
        <v>2651</v>
      </c>
      <c r="C3217" s="76" t="s">
        <v>286</v>
      </c>
      <c r="D3217" s="76" t="s">
        <v>5236</v>
      </c>
      <c r="E3217" s="76">
        <v>750</v>
      </c>
      <c r="F3217" s="76">
        <v>12</v>
      </c>
      <c r="G3217" s="77">
        <v>13.5</v>
      </c>
      <c r="H3217" s="76" t="s">
        <v>5939</v>
      </c>
      <c r="I3217" s="77">
        <v>18.989999999999998</v>
      </c>
      <c r="J3217" s="2">
        <v>1</v>
      </c>
      <c r="K3217" s="119" cm="1">
        <f t="array" ref="K3217">ROUND(IF(C3217="Beer",SUM(LOOKUP(2,1/(SRP!$B$7:$B$9&lt;=E3217)/(SRP!$C$7:$C$9&gt;=E3217),SRP!$D$7:$D$9)*(G3217/100)*(E3217/1000)),IF(C3217="Spirits",SUM(LOOKUP(2,1/(SRP!$B$2:$B$6&lt;=E3217)/(SRP!$C$2:$C$6&gt;=E3217),SRP!$D$2:$D$6)*(G3217/100)*(E3217/1000)),IF(AND(C3217="Wine",D3217="Fortified Wines"),SUM(LOOKUP(2,1/(SRP!$B$20:$B$23&lt;=E3217)/(SRP!$C$20:$C$23&gt;=E3217),SRP!$D$20:$D$23)*(G3217/100)*(E3217/1000)),IF(C3217="Wine",SUM(LOOKUP(2,1/(SRP!$B$15:$B$19&lt;=E3217)/(SRP!$C$15:$C$19&gt;=E3217),SRP!$D$15:$D$19)*(G3217/100)*(E3217/1000)),IF(C3217="Ready to Drink",SUM(LOOKUP(2,1/(SRP!$B$10:$B$14&lt;=E3217)/(SRP!$C$10:$C$14&gt;=E3217),SRP!$D$10:$D$14)*(G3217/100)*(E3217/1000)),0))))),2)</f>
        <v>7.07</v>
      </c>
    </row>
    <row r="3218" spans="1:11" x14ac:dyDescent="0.35">
      <c r="A3218" s="2">
        <v>35312</v>
      </c>
      <c r="B3218" s="76" t="s">
        <v>2652</v>
      </c>
      <c r="C3218" s="76" t="s">
        <v>285</v>
      </c>
      <c r="D3218" s="76" t="s">
        <v>5303</v>
      </c>
      <c r="E3218" s="76">
        <v>750</v>
      </c>
      <c r="F3218" s="76">
        <v>12</v>
      </c>
      <c r="G3218" s="77">
        <v>35</v>
      </c>
      <c r="H3218" s="76" t="s">
        <v>3280</v>
      </c>
      <c r="I3218" s="77">
        <v>30.99</v>
      </c>
      <c r="J3218" s="2">
        <v>1</v>
      </c>
      <c r="K3218" s="119" cm="1">
        <f t="array" ref="K3218">ROUND(IF(C3218="Beer",SUM(LOOKUP(2,1/(SRP!$B$7:$B$9&lt;=E3218)/(SRP!$C$7:$C$9&gt;=E3218),SRP!$D$7:$D$9)*(G3218/100)*(E3218/1000)),IF(C3218="Spirits",SUM(LOOKUP(2,1/(SRP!$B$2:$B$6&lt;=E3218)/(SRP!$C$2:$C$6&gt;=E3218),SRP!$D$2:$D$6)*(G3218/100)*(E3218/1000)),IF(AND(C3218="Wine",D3218="Fortified Wines"),SUM(LOOKUP(2,1/(SRP!$B$20:$B$23&lt;=E3218)/(SRP!$C$20:$C$23&gt;=E3218),SRP!$D$20:$D$23)*(G3218/100)*(E3218/1000)),IF(C3218="Wine",SUM(LOOKUP(2,1/(SRP!$B$15:$B$19&lt;=E3218)/(SRP!$C$15:$C$19&gt;=E3218),SRP!$D$15:$D$19)*(G3218/100)*(E3218/1000)),IF(C3218="Ready to Drink",SUM(LOOKUP(2,1/(SRP!$B$10:$B$14&lt;=E3218)/(SRP!$C$10:$C$14&gt;=E3218),SRP!$D$10:$D$14)*(G3218/100)*(E3218/1000)),0))))),2)</f>
        <v>18.329999999999998</v>
      </c>
    </row>
    <row r="3219" spans="1:11" x14ac:dyDescent="0.35">
      <c r="A3219" s="2">
        <v>35315</v>
      </c>
      <c r="B3219" s="76" t="s">
        <v>2653</v>
      </c>
      <c r="C3219" s="76" t="s">
        <v>287</v>
      </c>
      <c r="D3219" s="76" t="s">
        <v>5266</v>
      </c>
      <c r="E3219" s="76">
        <v>473</v>
      </c>
      <c r="F3219" s="76">
        <v>24</v>
      </c>
      <c r="G3219" s="77">
        <v>5</v>
      </c>
      <c r="H3219" s="76" t="s">
        <v>5546</v>
      </c>
      <c r="I3219" s="77">
        <v>3.95</v>
      </c>
      <c r="J3219" s="2">
        <v>1</v>
      </c>
      <c r="K3219" s="119" cm="1">
        <f t="array" ref="K3219">ROUND(IF(C3219="Beer",SUM(LOOKUP(2,1/(SRP!$B$7:$B$9&lt;=E3219)/(SRP!$C$7:$C$9&gt;=E3219),SRP!$D$7:$D$9)*(G3219/100)*(E3219/1000)),IF(C3219="Spirits",SUM(LOOKUP(2,1/(SRP!$B$2:$B$6&lt;=E3219)/(SRP!$C$2:$C$6&gt;=E3219),SRP!$D$2:$D$6)*(G3219/100)*(E3219/1000)),IF(AND(C3219="Wine",D3219="Fortified Wines"),SUM(LOOKUP(2,1/(SRP!$B$20:$B$23&lt;=E3219)/(SRP!$C$20:$C$23&gt;=E3219),SRP!$D$20:$D$23)*(G3219/100)*(E3219/1000)),IF(C3219="Wine",SUM(LOOKUP(2,1/(SRP!$B$15:$B$19&lt;=E3219)/(SRP!$C$15:$C$19&gt;=E3219),SRP!$D$15:$D$19)*(G3219/100)*(E3219/1000)),IF(C3219="Ready to Drink",SUM(LOOKUP(2,1/(SRP!$B$10:$B$14&lt;=E3219)/(SRP!$C$10:$C$14&gt;=E3219),SRP!$D$10:$D$14)*(G3219/100)*(E3219/1000)),0))))),2)</f>
        <v>1.65</v>
      </c>
    </row>
    <row r="3220" spans="1:11" x14ac:dyDescent="0.35">
      <c r="A3220" s="2">
        <v>35315</v>
      </c>
      <c r="B3220" s="76" t="s">
        <v>2653</v>
      </c>
      <c r="C3220" s="76" t="s">
        <v>287</v>
      </c>
      <c r="D3220" s="76" t="s">
        <v>5266</v>
      </c>
      <c r="E3220" s="76">
        <v>473</v>
      </c>
      <c r="F3220" s="76">
        <v>24</v>
      </c>
      <c r="G3220" s="77">
        <v>5</v>
      </c>
      <c r="H3220" s="76" t="s">
        <v>5546</v>
      </c>
      <c r="I3220" s="77">
        <v>3.95</v>
      </c>
      <c r="J3220" s="2">
        <v>1</v>
      </c>
      <c r="K3220" s="119" cm="1">
        <f t="array" ref="K3220">ROUND(IF(C3220="Beer",SUM(LOOKUP(2,1/(SRP!$B$7:$B$9&lt;=E3220)/(SRP!$C$7:$C$9&gt;=E3220),SRP!$D$7:$D$9)*(G3220/100)*(E3220/1000)),IF(C3220="Spirits",SUM(LOOKUP(2,1/(SRP!$B$2:$B$6&lt;=E3220)/(SRP!$C$2:$C$6&gt;=E3220),SRP!$D$2:$D$6)*(G3220/100)*(E3220/1000)),IF(AND(C3220="Wine",D3220="Fortified Wines"),SUM(LOOKUP(2,1/(SRP!$B$20:$B$23&lt;=E3220)/(SRP!$C$20:$C$23&gt;=E3220),SRP!$D$20:$D$23)*(G3220/100)*(E3220/1000)),IF(C3220="Wine",SUM(LOOKUP(2,1/(SRP!$B$15:$B$19&lt;=E3220)/(SRP!$C$15:$C$19&gt;=E3220),SRP!$D$15:$D$19)*(G3220/100)*(E3220/1000)),IF(C3220="Ready to Drink",SUM(LOOKUP(2,1/(SRP!$B$10:$B$14&lt;=E3220)/(SRP!$C$10:$C$14&gt;=E3220),SRP!$D$10:$D$14)*(G3220/100)*(E3220/1000)),0))))),2)</f>
        <v>1.65</v>
      </c>
    </row>
    <row r="3221" spans="1:11" x14ac:dyDescent="0.35">
      <c r="A3221" s="2">
        <v>35321</v>
      </c>
      <c r="B3221" s="76" t="s">
        <v>2654</v>
      </c>
      <c r="C3221" s="76" t="s">
        <v>287</v>
      </c>
      <c r="D3221" s="76" t="s">
        <v>5271</v>
      </c>
      <c r="E3221" s="76">
        <v>2130</v>
      </c>
      <c r="F3221" s="76">
        <v>4</v>
      </c>
      <c r="G3221" s="77">
        <v>4</v>
      </c>
      <c r="H3221" s="76" t="s">
        <v>5546</v>
      </c>
      <c r="I3221" s="77">
        <v>16.39</v>
      </c>
      <c r="J3221" s="2">
        <v>6</v>
      </c>
      <c r="K3221" s="119" cm="1">
        <f t="array" ref="K3221">ROUND(IF(C3221="Beer",SUM(LOOKUP(2,1/(SRP!$B$7:$B$9&lt;=E3221)/(SRP!$C$7:$C$9&gt;=E3221),SRP!$D$7:$D$9)*(G3221/100)*(E3221/1000)),IF(C3221="Spirits",SUM(LOOKUP(2,1/(SRP!$B$2:$B$6&lt;=E3221)/(SRP!$C$2:$C$6&gt;=E3221),SRP!$D$2:$D$6)*(G3221/100)*(E3221/1000)),IF(AND(C3221="Wine",D3221="Fortified Wines"),SUM(LOOKUP(2,1/(SRP!$B$20:$B$23&lt;=E3221)/(SRP!$C$20:$C$23&gt;=E3221),SRP!$D$20:$D$23)*(G3221/100)*(E3221/1000)),IF(C3221="Wine",SUM(LOOKUP(2,1/(SRP!$B$15:$B$19&lt;=E3221)/(SRP!$C$15:$C$19&gt;=E3221),SRP!$D$15:$D$19)*(G3221/100)*(E3221/1000)),IF(C3221="Ready to Drink",SUM(LOOKUP(2,1/(SRP!$B$10:$B$14&lt;=E3221)/(SRP!$C$10:$C$14&gt;=E3221),SRP!$D$10:$D$14)*(G3221/100)*(E3221/1000)),0))))),2)</f>
        <v>5.95</v>
      </c>
    </row>
    <row r="3222" spans="1:11" x14ac:dyDescent="0.35">
      <c r="A3222" s="2">
        <v>35321</v>
      </c>
      <c r="B3222" s="76" t="s">
        <v>2654</v>
      </c>
      <c r="C3222" s="76" t="s">
        <v>287</v>
      </c>
      <c r="D3222" s="76" t="s">
        <v>5271</v>
      </c>
      <c r="E3222" s="76">
        <v>2130</v>
      </c>
      <c r="F3222" s="76">
        <v>4</v>
      </c>
      <c r="G3222" s="77">
        <v>4</v>
      </c>
      <c r="H3222" s="76" t="s">
        <v>5546</v>
      </c>
      <c r="I3222" s="77">
        <v>16.39</v>
      </c>
      <c r="J3222" s="2">
        <v>6</v>
      </c>
      <c r="K3222" s="119" cm="1">
        <f t="array" ref="K3222">ROUND(IF(C3222="Beer",SUM(LOOKUP(2,1/(SRP!$B$7:$B$9&lt;=E3222)/(SRP!$C$7:$C$9&gt;=E3222),SRP!$D$7:$D$9)*(G3222/100)*(E3222/1000)),IF(C3222="Spirits",SUM(LOOKUP(2,1/(SRP!$B$2:$B$6&lt;=E3222)/(SRP!$C$2:$C$6&gt;=E3222),SRP!$D$2:$D$6)*(G3222/100)*(E3222/1000)),IF(AND(C3222="Wine",D3222="Fortified Wines"),SUM(LOOKUP(2,1/(SRP!$B$20:$B$23&lt;=E3222)/(SRP!$C$20:$C$23&gt;=E3222),SRP!$D$20:$D$23)*(G3222/100)*(E3222/1000)),IF(C3222="Wine",SUM(LOOKUP(2,1/(SRP!$B$15:$B$19&lt;=E3222)/(SRP!$C$15:$C$19&gt;=E3222),SRP!$D$15:$D$19)*(G3222/100)*(E3222/1000)),IF(C3222="Ready to Drink",SUM(LOOKUP(2,1/(SRP!$B$10:$B$14&lt;=E3222)/(SRP!$C$10:$C$14&gt;=E3222),SRP!$D$10:$D$14)*(G3222/100)*(E3222/1000)),0))))),2)</f>
        <v>5.95</v>
      </c>
    </row>
    <row r="3223" spans="1:11" x14ac:dyDescent="0.35">
      <c r="A3223" s="2">
        <v>35324</v>
      </c>
      <c r="B3223" s="76" t="s">
        <v>3634</v>
      </c>
      <c r="C3223" s="76" t="s">
        <v>285</v>
      </c>
      <c r="D3223" s="76" t="s">
        <v>5315</v>
      </c>
      <c r="E3223" s="76">
        <v>750</v>
      </c>
      <c r="F3223" s="76">
        <v>6</v>
      </c>
      <c r="G3223" s="77">
        <v>43</v>
      </c>
      <c r="H3223" s="76" t="s">
        <v>3282</v>
      </c>
      <c r="I3223" s="77">
        <v>35.99</v>
      </c>
      <c r="J3223" s="2">
        <v>1</v>
      </c>
      <c r="K3223" s="119" cm="1">
        <f t="array" ref="K3223">ROUND(IF(C3223="Beer",SUM(LOOKUP(2,1/(SRP!$B$7:$B$9&lt;=E3223)/(SRP!$C$7:$C$9&gt;=E3223),SRP!$D$7:$D$9)*(G3223/100)*(E3223/1000)),IF(C3223="Spirits",SUM(LOOKUP(2,1/(SRP!$B$2:$B$6&lt;=E3223)/(SRP!$C$2:$C$6&gt;=E3223),SRP!$D$2:$D$6)*(G3223/100)*(E3223/1000)),IF(AND(C3223="Wine",D3223="Fortified Wines"),SUM(LOOKUP(2,1/(SRP!$B$20:$B$23&lt;=E3223)/(SRP!$C$20:$C$23&gt;=E3223),SRP!$D$20:$D$23)*(G3223/100)*(E3223/1000)),IF(C3223="Wine",SUM(LOOKUP(2,1/(SRP!$B$15:$B$19&lt;=E3223)/(SRP!$C$15:$C$19&gt;=E3223),SRP!$D$15:$D$19)*(G3223/100)*(E3223/1000)),IF(C3223="Ready to Drink",SUM(LOOKUP(2,1/(SRP!$B$10:$B$14&lt;=E3223)/(SRP!$C$10:$C$14&gt;=E3223),SRP!$D$10:$D$14)*(G3223/100)*(E3223/1000)),0))))),2)</f>
        <v>22.51</v>
      </c>
    </row>
    <row r="3224" spans="1:11" x14ac:dyDescent="0.35">
      <c r="A3224" s="2">
        <v>35342</v>
      </c>
      <c r="B3224" s="76" t="s">
        <v>2655</v>
      </c>
      <c r="C3224" s="76" t="s">
        <v>286</v>
      </c>
      <c r="D3224" s="76" t="s">
        <v>5234</v>
      </c>
      <c r="E3224" s="76">
        <v>750</v>
      </c>
      <c r="F3224" s="76">
        <v>6</v>
      </c>
      <c r="G3224" s="77">
        <v>14</v>
      </c>
      <c r="H3224" s="76" t="s">
        <v>3311</v>
      </c>
      <c r="I3224" s="77">
        <v>110.11</v>
      </c>
      <c r="J3224" s="2">
        <v>1</v>
      </c>
      <c r="K3224" s="119" cm="1">
        <f t="array" ref="K3224">ROUND(IF(C3224="Beer",SUM(LOOKUP(2,1/(SRP!$B$7:$B$9&lt;=E3224)/(SRP!$C$7:$C$9&gt;=E3224),SRP!$D$7:$D$9)*(G3224/100)*(E3224/1000)),IF(C3224="Spirits",SUM(LOOKUP(2,1/(SRP!$B$2:$B$6&lt;=E3224)/(SRP!$C$2:$C$6&gt;=E3224),SRP!$D$2:$D$6)*(G3224/100)*(E3224/1000)),IF(AND(C3224="Wine",D3224="Fortified Wines"),SUM(LOOKUP(2,1/(SRP!$B$20:$B$23&lt;=E3224)/(SRP!$C$20:$C$23&gt;=E3224),SRP!$D$20:$D$23)*(G3224/100)*(E3224/1000)),IF(C3224="Wine",SUM(LOOKUP(2,1/(SRP!$B$15:$B$19&lt;=E3224)/(SRP!$C$15:$C$19&gt;=E3224),SRP!$D$15:$D$19)*(G3224/100)*(E3224/1000)),IF(C3224="Ready to Drink",SUM(LOOKUP(2,1/(SRP!$B$10:$B$14&lt;=E3224)/(SRP!$C$10:$C$14&gt;=E3224),SRP!$D$10:$D$14)*(G3224/100)*(E3224/1000)),0))))),2)</f>
        <v>7.33</v>
      </c>
    </row>
    <row r="3225" spans="1:11" x14ac:dyDescent="0.35">
      <c r="A3225" s="2">
        <v>35345</v>
      </c>
      <c r="B3225" s="76" t="s">
        <v>5989</v>
      </c>
      <c r="C3225" s="76" t="s">
        <v>286</v>
      </c>
      <c r="D3225" s="76" t="s">
        <v>5236</v>
      </c>
      <c r="E3225" s="76">
        <v>750</v>
      </c>
      <c r="F3225" s="76">
        <v>12</v>
      </c>
      <c r="G3225" s="77">
        <v>12</v>
      </c>
      <c r="H3225" s="76" t="s">
        <v>3297</v>
      </c>
      <c r="I3225" s="77">
        <v>19.989999999999998</v>
      </c>
      <c r="J3225" s="2">
        <v>1</v>
      </c>
      <c r="K3225" s="119" cm="1">
        <f t="array" ref="K3225">ROUND(IF(C3225="Beer",SUM(LOOKUP(2,1/(SRP!$B$7:$B$9&lt;=E3225)/(SRP!$C$7:$C$9&gt;=E3225),SRP!$D$7:$D$9)*(G3225/100)*(E3225/1000)),IF(C3225="Spirits",SUM(LOOKUP(2,1/(SRP!$B$2:$B$6&lt;=E3225)/(SRP!$C$2:$C$6&gt;=E3225),SRP!$D$2:$D$6)*(G3225/100)*(E3225/1000)),IF(AND(C3225="Wine",D3225="Fortified Wines"),SUM(LOOKUP(2,1/(SRP!$B$20:$B$23&lt;=E3225)/(SRP!$C$20:$C$23&gt;=E3225),SRP!$D$20:$D$23)*(G3225/100)*(E3225/1000)),IF(C3225="Wine",SUM(LOOKUP(2,1/(SRP!$B$15:$B$19&lt;=E3225)/(SRP!$C$15:$C$19&gt;=E3225),SRP!$D$15:$D$19)*(G3225/100)*(E3225/1000)),IF(C3225="Ready to Drink",SUM(LOOKUP(2,1/(SRP!$B$10:$B$14&lt;=E3225)/(SRP!$C$10:$C$14&gt;=E3225),SRP!$D$10:$D$14)*(G3225/100)*(E3225/1000)),0))))),2)</f>
        <v>6.28</v>
      </c>
    </row>
    <row r="3226" spans="1:11" x14ac:dyDescent="0.35">
      <c r="A3226" s="2">
        <v>35346</v>
      </c>
      <c r="B3226" s="76" t="s">
        <v>2985</v>
      </c>
      <c r="C3226" s="76" t="s">
        <v>5938</v>
      </c>
      <c r="D3226" s="76" t="s">
        <v>5748</v>
      </c>
      <c r="E3226" s="76">
        <v>4260</v>
      </c>
      <c r="F3226" s="76">
        <v>2</v>
      </c>
      <c r="G3226" s="77">
        <v>5</v>
      </c>
      <c r="H3226" s="76" t="s">
        <v>6701</v>
      </c>
      <c r="I3226" s="77">
        <v>32.99</v>
      </c>
      <c r="J3226" s="2">
        <v>12</v>
      </c>
      <c r="K3226" s="119" cm="1">
        <f t="array" ref="K3226">ROUND(IF(C3226="Beer",SUM(LOOKUP(2,1/(SRP!$B$7:$B$9&lt;=E3226)/(SRP!$C$7:$C$9&gt;=E3226),SRP!$D$7:$D$9)*(G3226/100)*(E3226/1000)),IF(C3226="Spirits",SUM(LOOKUP(2,1/(SRP!$B$2:$B$6&lt;=E3226)/(SRP!$C$2:$C$6&gt;=E3226),SRP!$D$2:$D$6)*(G3226/100)*(E3226/1000)),IF(AND(C3226="Wine",D3226="Fortified Wines"),SUM(LOOKUP(2,1/(SRP!$B$20:$B$23&lt;=E3226)/(SRP!$C$20:$C$23&gt;=E3226),SRP!$D$20:$D$23)*(G3226/100)*(E3226/1000)),IF(C3226="Wine",SUM(LOOKUP(2,1/(SRP!$B$15:$B$19&lt;=E3226)/(SRP!$C$15:$C$19&gt;=E3226),SRP!$D$15:$D$19)*(G3226/100)*(E3226/1000)),IF(C3226="Ready to Drink",SUM(LOOKUP(2,1/(SRP!$B$10:$B$14&lt;=E3226)/(SRP!$C$10:$C$14&gt;=E3226),SRP!$D$10:$D$14)*(G3226/100)*(E3226/1000)),0))))),2)</f>
        <v>14.87</v>
      </c>
    </row>
    <row r="3227" spans="1:11" x14ac:dyDescent="0.35">
      <c r="A3227" s="2">
        <v>35346</v>
      </c>
      <c r="B3227" s="76" t="s">
        <v>2985</v>
      </c>
      <c r="C3227" s="76" t="s">
        <v>5938</v>
      </c>
      <c r="D3227" s="76" t="s">
        <v>5748</v>
      </c>
      <c r="E3227" s="76">
        <v>4260</v>
      </c>
      <c r="F3227" s="76">
        <v>2</v>
      </c>
      <c r="G3227" s="77">
        <v>5</v>
      </c>
      <c r="H3227" s="76" t="s">
        <v>6701</v>
      </c>
      <c r="I3227" s="77">
        <v>32.99</v>
      </c>
      <c r="J3227" s="2">
        <v>12</v>
      </c>
      <c r="K3227" s="119" cm="1">
        <f t="array" ref="K3227">ROUND(IF(C3227="Beer",SUM(LOOKUP(2,1/(SRP!$B$7:$B$9&lt;=E3227)/(SRP!$C$7:$C$9&gt;=E3227),SRP!$D$7:$D$9)*(G3227/100)*(E3227/1000)),IF(C3227="Spirits",SUM(LOOKUP(2,1/(SRP!$B$2:$B$6&lt;=E3227)/(SRP!$C$2:$C$6&gt;=E3227),SRP!$D$2:$D$6)*(G3227/100)*(E3227/1000)),IF(AND(C3227="Wine",D3227="Fortified Wines"),SUM(LOOKUP(2,1/(SRP!$B$20:$B$23&lt;=E3227)/(SRP!$C$20:$C$23&gt;=E3227),SRP!$D$20:$D$23)*(G3227/100)*(E3227/1000)),IF(C3227="Wine",SUM(LOOKUP(2,1/(SRP!$B$15:$B$19&lt;=E3227)/(SRP!$C$15:$C$19&gt;=E3227),SRP!$D$15:$D$19)*(G3227/100)*(E3227/1000)),IF(C3227="Ready to Drink",SUM(LOOKUP(2,1/(SRP!$B$10:$B$14&lt;=E3227)/(SRP!$C$10:$C$14&gt;=E3227),SRP!$D$10:$D$14)*(G3227/100)*(E3227/1000)),0))))),2)</f>
        <v>14.87</v>
      </c>
    </row>
    <row r="3228" spans="1:11" x14ac:dyDescent="0.35">
      <c r="A3228" s="2">
        <v>35353</v>
      </c>
      <c r="B3228" s="76" t="s">
        <v>2656</v>
      </c>
      <c r="C3228" s="76" t="s">
        <v>286</v>
      </c>
      <c r="D3228" s="76" t="s">
        <v>5236</v>
      </c>
      <c r="E3228" s="76">
        <v>750</v>
      </c>
      <c r="F3228" s="76">
        <v>12</v>
      </c>
      <c r="G3228" s="77">
        <v>14.5</v>
      </c>
      <c r="H3228" s="76" t="s">
        <v>5939</v>
      </c>
      <c r="I3228" s="77">
        <v>19.989999999999998</v>
      </c>
      <c r="J3228" s="2">
        <v>1</v>
      </c>
      <c r="K3228" s="119" cm="1">
        <f t="array" ref="K3228">ROUND(IF(C3228="Beer",SUM(LOOKUP(2,1/(SRP!$B$7:$B$9&lt;=E3228)/(SRP!$C$7:$C$9&gt;=E3228),SRP!$D$7:$D$9)*(G3228/100)*(E3228/1000)),IF(C3228="Spirits",SUM(LOOKUP(2,1/(SRP!$B$2:$B$6&lt;=E3228)/(SRP!$C$2:$C$6&gt;=E3228),SRP!$D$2:$D$6)*(G3228/100)*(E3228/1000)),IF(AND(C3228="Wine",D3228="Fortified Wines"),SUM(LOOKUP(2,1/(SRP!$B$20:$B$23&lt;=E3228)/(SRP!$C$20:$C$23&gt;=E3228),SRP!$D$20:$D$23)*(G3228/100)*(E3228/1000)),IF(C3228="Wine",SUM(LOOKUP(2,1/(SRP!$B$15:$B$19&lt;=E3228)/(SRP!$C$15:$C$19&gt;=E3228),SRP!$D$15:$D$19)*(G3228/100)*(E3228/1000)),IF(C3228="Ready to Drink",SUM(LOOKUP(2,1/(SRP!$B$10:$B$14&lt;=E3228)/(SRP!$C$10:$C$14&gt;=E3228),SRP!$D$10:$D$14)*(G3228/100)*(E3228/1000)),0))))),2)</f>
        <v>7.59</v>
      </c>
    </row>
    <row r="3229" spans="1:11" x14ac:dyDescent="0.35">
      <c r="A3229" s="2">
        <v>35371</v>
      </c>
      <c r="B3229" s="76" t="s">
        <v>2657</v>
      </c>
      <c r="C3229" s="76" t="s">
        <v>5938</v>
      </c>
      <c r="D3229" s="76" t="s">
        <v>5279</v>
      </c>
      <c r="E3229" s="76">
        <v>750</v>
      </c>
      <c r="F3229" s="76">
        <v>12</v>
      </c>
      <c r="G3229" s="77">
        <v>6.9</v>
      </c>
      <c r="H3229" s="76" t="s">
        <v>3326</v>
      </c>
      <c r="I3229" s="77">
        <v>9.59</v>
      </c>
      <c r="J3229" s="2">
        <v>1</v>
      </c>
      <c r="K3229" s="119" cm="1">
        <f t="array" ref="K3229">ROUND(IF(C3229="Beer",SUM(LOOKUP(2,1/(SRP!$B$7:$B$9&lt;=E3229)/(SRP!$C$7:$C$9&gt;=E3229),SRP!$D$7:$D$9)*(G3229/100)*(E3229/1000)),IF(C3229="Spirits",SUM(LOOKUP(2,1/(SRP!$B$2:$B$6&lt;=E3229)/(SRP!$C$2:$C$6&gt;=E3229),SRP!$D$2:$D$6)*(G3229/100)*(E3229/1000)),IF(AND(C3229="Wine",D3229="Fortified Wines"),SUM(LOOKUP(2,1/(SRP!$B$20:$B$23&lt;=E3229)/(SRP!$C$20:$C$23&gt;=E3229),SRP!$D$20:$D$23)*(G3229/100)*(E3229/1000)),IF(C3229="Wine",SUM(LOOKUP(2,1/(SRP!$B$15:$B$19&lt;=E3229)/(SRP!$C$15:$C$19&gt;=E3229),SRP!$D$15:$D$19)*(G3229/100)*(E3229/1000)),IF(C3229="Ready to Drink",SUM(LOOKUP(2,1/(SRP!$B$10:$B$14&lt;=E3229)/(SRP!$C$10:$C$14&gt;=E3229),SRP!$D$10:$D$14)*(G3229/100)*(E3229/1000)),0))))),2)</f>
        <v>3.61</v>
      </c>
    </row>
    <row r="3230" spans="1:11" x14ac:dyDescent="0.35">
      <c r="A3230" s="2">
        <v>35371</v>
      </c>
      <c r="B3230" s="76" t="s">
        <v>2657</v>
      </c>
      <c r="C3230" s="76" t="s">
        <v>5938</v>
      </c>
      <c r="D3230" s="76" t="s">
        <v>5279</v>
      </c>
      <c r="E3230" s="76">
        <v>750</v>
      </c>
      <c r="F3230" s="76">
        <v>12</v>
      </c>
      <c r="G3230" s="77">
        <v>6.9</v>
      </c>
      <c r="H3230" s="76" t="s">
        <v>3326</v>
      </c>
      <c r="I3230" s="77">
        <v>9.59</v>
      </c>
      <c r="J3230" s="2">
        <v>1</v>
      </c>
      <c r="K3230" s="119" cm="1">
        <f t="array" ref="K3230">ROUND(IF(C3230="Beer",SUM(LOOKUP(2,1/(SRP!$B$7:$B$9&lt;=E3230)/(SRP!$C$7:$C$9&gt;=E3230),SRP!$D$7:$D$9)*(G3230/100)*(E3230/1000)),IF(C3230="Spirits",SUM(LOOKUP(2,1/(SRP!$B$2:$B$6&lt;=E3230)/(SRP!$C$2:$C$6&gt;=E3230),SRP!$D$2:$D$6)*(G3230/100)*(E3230/1000)),IF(AND(C3230="Wine",D3230="Fortified Wines"),SUM(LOOKUP(2,1/(SRP!$B$20:$B$23&lt;=E3230)/(SRP!$C$20:$C$23&gt;=E3230),SRP!$D$20:$D$23)*(G3230/100)*(E3230/1000)),IF(C3230="Wine",SUM(LOOKUP(2,1/(SRP!$B$15:$B$19&lt;=E3230)/(SRP!$C$15:$C$19&gt;=E3230),SRP!$D$15:$D$19)*(G3230/100)*(E3230/1000)),IF(C3230="Ready to Drink",SUM(LOOKUP(2,1/(SRP!$B$10:$B$14&lt;=E3230)/(SRP!$C$10:$C$14&gt;=E3230),SRP!$D$10:$D$14)*(G3230/100)*(E3230/1000)),0))))),2)</f>
        <v>3.61</v>
      </c>
    </row>
    <row r="3231" spans="1:11" x14ac:dyDescent="0.35">
      <c r="A3231" s="2">
        <v>35388</v>
      </c>
      <c r="B3231" s="76" t="s">
        <v>2702</v>
      </c>
      <c r="C3231" s="76" t="s">
        <v>285</v>
      </c>
      <c r="D3231" s="76" t="s">
        <v>5270</v>
      </c>
      <c r="E3231" s="76">
        <v>1140</v>
      </c>
      <c r="F3231" s="76">
        <v>12</v>
      </c>
      <c r="G3231" s="77">
        <v>33</v>
      </c>
      <c r="H3231" s="76" t="s">
        <v>3303</v>
      </c>
      <c r="I3231" s="77">
        <v>34.049999999999997</v>
      </c>
      <c r="J3231" s="2">
        <v>1</v>
      </c>
      <c r="K3231" s="119" cm="1">
        <f t="array" ref="K3231">ROUND(IF(C3231="Beer",SUM(LOOKUP(2,1/(SRP!$B$7:$B$9&lt;=E3231)/(SRP!$C$7:$C$9&gt;=E3231),SRP!$D$7:$D$9)*(G3231/100)*(E3231/1000)),IF(C3231="Spirits",SUM(LOOKUP(2,1/(SRP!$B$2:$B$6&lt;=E3231)/(SRP!$C$2:$C$6&gt;=E3231),SRP!$D$2:$D$6)*(G3231/100)*(E3231/1000)),IF(AND(C3231="Wine",D3231="Fortified Wines"),SUM(LOOKUP(2,1/(SRP!$B$20:$B$23&lt;=E3231)/(SRP!$C$20:$C$23&gt;=E3231),SRP!$D$20:$D$23)*(G3231/100)*(E3231/1000)),IF(C3231="Wine",SUM(LOOKUP(2,1/(SRP!$B$15:$B$19&lt;=E3231)/(SRP!$C$15:$C$19&gt;=E3231),SRP!$D$15:$D$19)*(G3231/100)*(E3231/1000)),IF(C3231="Ready to Drink",SUM(LOOKUP(2,1/(SRP!$B$10:$B$14&lt;=E3231)/(SRP!$C$10:$C$14&gt;=E3231),SRP!$D$10:$D$14)*(G3231/100)*(E3231/1000)),0))))),2)</f>
        <v>26.26</v>
      </c>
    </row>
    <row r="3232" spans="1:11" x14ac:dyDescent="0.35">
      <c r="A3232" s="2">
        <v>35390</v>
      </c>
      <c r="B3232" s="76" t="s">
        <v>2703</v>
      </c>
      <c r="C3232" s="76" t="s">
        <v>285</v>
      </c>
      <c r="D3232" s="76" t="s">
        <v>6931</v>
      </c>
      <c r="E3232" s="76">
        <v>1750</v>
      </c>
      <c r="F3232" s="76">
        <v>6</v>
      </c>
      <c r="G3232" s="77">
        <v>40</v>
      </c>
      <c r="H3232" s="76" t="s">
        <v>3279</v>
      </c>
      <c r="I3232" s="77">
        <v>52.99</v>
      </c>
      <c r="J3232" s="2">
        <v>1</v>
      </c>
      <c r="K3232" s="119" cm="1">
        <f t="array" ref="K3232">ROUND(IF(C3232="Beer",SUM(LOOKUP(2,1/(SRP!$B$7:$B$9&lt;=E3232)/(SRP!$C$7:$C$9&gt;=E3232),SRP!$D$7:$D$9)*(G3232/100)*(E3232/1000)),IF(C3232="Spirits",SUM(LOOKUP(2,1/(SRP!$B$2:$B$6&lt;=E3232)/(SRP!$C$2:$C$6&gt;=E3232),SRP!$D$2:$D$6)*(G3232/100)*(E3232/1000)),IF(AND(C3232="Wine",D3232="Fortified Wines"),SUM(LOOKUP(2,1/(SRP!$B$20:$B$23&lt;=E3232)/(SRP!$C$20:$C$23&gt;=E3232),SRP!$D$20:$D$23)*(G3232/100)*(E3232/1000)),IF(C3232="Wine",SUM(LOOKUP(2,1/(SRP!$B$15:$B$19&lt;=E3232)/(SRP!$C$15:$C$19&gt;=E3232),SRP!$D$15:$D$19)*(G3232/100)*(E3232/1000)),IF(C3232="Ready to Drink",SUM(LOOKUP(2,1/(SRP!$B$10:$B$14&lt;=E3232)/(SRP!$C$10:$C$14&gt;=E3232),SRP!$D$10:$D$14)*(G3232/100)*(E3232/1000)),0))))),2)</f>
        <v>48.87</v>
      </c>
    </row>
    <row r="3233" spans="1:11" x14ac:dyDescent="0.35">
      <c r="A3233" s="2">
        <v>35391</v>
      </c>
      <c r="B3233" s="76" t="s">
        <v>2704</v>
      </c>
      <c r="C3233" s="76" t="s">
        <v>285</v>
      </c>
      <c r="D3233" s="76" t="s">
        <v>5238</v>
      </c>
      <c r="E3233" s="76">
        <v>750</v>
      </c>
      <c r="F3233" s="76">
        <v>6</v>
      </c>
      <c r="G3233" s="77">
        <v>33</v>
      </c>
      <c r="H3233" s="76" t="s">
        <v>3284</v>
      </c>
      <c r="I3233" s="77">
        <v>34.99</v>
      </c>
      <c r="J3233" s="2">
        <v>1</v>
      </c>
      <c r="K3233" s="119" cm="1">
        <f t="array" ref="K3233">ROUND(IF(C3233="Beer",SUM(LOOKUP(2,1/(SRP!$B$7:$B$9&lt;=E3233)/(SRP!$C$7:$C$9&gt;=E3233),SRP!$D$7:$D$9)*(G3233/100)*(E3233/1000)),IF(C3233="Spirits",SUM(LOOKUP(2,1/(SRP!$B$2:$B$6&lt;=E3233)/(SRP!$C$2:$C$6&gt;=E3233),SRP!$D$2:$D$6)*(G3233/100)*(E3233/1000)),IF(AND(C3233="Wine",D3233="Fortified Wines"),SUM(LOOKUP(2,1/(SRP!$B$20:$B$23&lt;=E3233)/(SRP!$C$20:$C$23&gt;=E3233),SRP!$D$20:$D$23)*(G3233/100)*(E3233/1000)),IF(C3233="Wine",SUM(LOOKUP(2,1/(SRP!$B$15:$B$19&lt;=E3233)/(SRP!$C$15:$C$19&gt;=E3233),SRP!$D$15:$D$19)*(G3233/100)*(E3233/1000)),IF(C3233="Ready to Drink",SUM(LOOKUP(2,1/(SRP!$B$10:$B$14&lt;=E3233)/(SRP!$C$10:$C$14&gt;=E3233),SRP!$D$10:$D$14)*(G3233/100)*(E3233/1000)),0))))),2)</f>
        <v>17.28</v>
      </c>
    </row>
    <row r="3234" spans="1:11" x14ac:dyDescent="0.35">
      <c r="A3234" s="2">
        <v>35406</v>
      </c>
      <c r="B3234" s="76" t="s">
        <v>2705</v>
      </c>
      <c r="C3234" s="76" t="s">
        <v>286</v>
      </c>
      <c r="D3234" s="76" t="s">
        <v>5264</v>
      </c>
      <c r="E3234" s="76">
        <v>3000</v>
      </c>
      <c r="F3234" s="76">
        <v>4</v>
      </c>
      <c r="G3234" s="77">
        <v>12</v>
      </c>
      <c r="H3234" s="76" t="s">
        <v>3288</v>
      </c>
      <c r="I3234" s="77">
        <v>28.8</v>
      </c>
      <c r="J3234" s="2">
        <v>1</v>
      </c>
      <c r="K3234" s="119" cm="1">
        <f t="array" ref="K3234">ROUND(IF(C3234="Beer",SUM(LOOKUP(2,1/(SRP!$B$7:$B$9&lt;=E3234)/(SRP!$C$7:$C$9&gt;=E3234),SRP!$D$7:$D$9)*(G3234/100)*(E3234/1000)),IF(C3234="Spirits",SUM(LOOKUP(2,1/(SRP!$B$2:$B$6&lt;=E3234)/(SRP!$C$2:$C$6&gt;=E3234),SRP!$D$2:$D$6)*(G3234/100)*(E3234/1000)),IF(AND(C3234="Wine",D3234="Fortified Wines"),SUM(LOOKUP(2,1/(SRP!$B$20:$B$23&lt;=E3234)/(SRP!$C$20:$C$23&gt;=E3234),SRP!$D$20:$D$23)*(G3234/100)*(E3234/1000)),IF(C3234="Wine",SUM(LOOKUP(2,1/(SRP!$B$15:$B$19&lt;=E3234)/(SRP!$C$15:$C$19&gt;=E3234),SRP!$D$15:$D$19)*(G3234/100)*(E3234/1000)),IF(C3234="Ready to Drink",SUM(LOOKUP(2,1/(SRP!$B$10:$B$14&lt;=E3234)/(SRP!$C$10:$C$14&gt;=E3234),SRP!$D$10:$D$14)*(G3234/100)*(E3234/1000)),0))))),2)</f>
        <v>25.13</v>
      </c>
    </row>
    <row r="3235" spans="1:11" x14ac:dyDescent="0.35">
      <c r="A3235" s="2">
        <v>35422</v>
      </c>
      <c r="B3235" s="76" t="s">
        <v>2706</v>
      </c>
      <c r="C3235" s="76" t="s">
        <v>286</v>
      </c>
      <c r="D3235" s="76" t="s">
        <v>5247</v>
      </c>
      <c r="E3235" s="76">
        <v>1500</v>
      </c>
      <c r="F3235" s="76">
        <v>6</v>
      </c>
      <c r="G3235" s="77">
        <v>13.9</v>
      </c>
      <c r="H3235" s="76" t="s">
        <v>5745</v>
      </c>
      <c r="I3235" s="77">
        <v>224.99</v>
      </c>
      <c r="J3235" s="2">
        <v>1</v>
      </c>
      <c r="K3235" s="119" cm="1">
        <f t="array" ref="K3235">ROUND(IF(C3235="Beer",SUM(LOOKUP(2,1/(SRP!$B$7:$B$9&lt;=E3235)/(SRP!$C$7:$C$9&gt;=E3235),SRP!$D$7:$D$9)*(G3235/100)*(E3235/1000)),IF(C3235="Spirits",SUM(LOOKUP(2,1/(SRP!$B$2:$B$6&lt;=E3235)/(SRP!$C$2:$C$6&gt;=E3235),SRP!$D$2:$D$6)*(G3235/100)*(E3235/1000)),IF(AND(C3235="Wine",D3235="Fortified Wines"),SUM(LOOKUP(2,1/(SRP!$B$20:$B$23&lt;=E3235)/(SRP!$C$20:$C$23&gt;=E3235),SRP!$D$20:$D$23)*(G3235/100)*(E3235/1000)),IF(C3235="Wine",SUM(LOOKUP(2,1/(SRP!$B$15:$B$19&lt;=E3235)/(SRP!$C$15:$C$19&gt;=E3235),SRP!$D$15:$D$19)*(G3235/100)*(E3235/1000)),IF(C3235="Ready to Drink",SUM(LOOKUP(2,1/(SRP!$B$10:$B$14&lt;=E3235)/(SRP!$C$10:$C$14&gt;=E3235),SRP!$D$10:$D$14)*(G3235/100)*(E3235/1000)),0))))),2)</f>
        <v>14.56</v>
      </c>
    </row>
    <row r="3236" spans="1:11" x14ac:dyDescent="0.35">
      <c r="A3236" s="2">
        <v>35437</v>
      </c>
      <c r="B3236" s="76" t="s">
        <v>2707</v>
      </c>
      <c r="C3236" s="76" t="s">
        <v>287</v>
      </c>
      <c r="D3236" s="76" t="s">
        <v>5266</v>
      </c>
      <c r="E3236" s="76">
        <v>473</v>
      </c>
      <c r="F3236" s="76">
        <v>24</v>
      </c>
      <c r="G3236" s="77">
        <v>5.2</v>
      </c>
      <c r="H3236" s="76" t="s">
        <v>3349</v>
      </c>
      <c r="I3236" s="77">
        <v>3.33</v>
      </c>
      <c r="J3236" s="2">
        <v>1</v>
      </c>
      <c r="K3236" s="119" cm="1">
        <f t="array" ref="K3236">ROUND(IF(C3236="Beer",SUM(LOOKUP(2,1/(SRP!$B$7:$B$9&lt;=E3236)/(SRP!$C$7:$C$9&gt;=E3236),SRP!$D$7:$D$9)*(G3236/100)*(E3236/1000)),IF(C3236="Spirits",SUM(LOOKUP(2,1/(SRP!$B$2:$B$6&lt;=E3236)/(SRP!$C$2:$C$6&gt;=E3236),SRP!$D$2:$D$6)*(G3236/100)*(E3236/1000)),IF(AND(C3236="Wine",D3236="Fortified Wines"),SUM(LOOKUP(2,1/(SRP!$B$20:$B$23&lt;=E3236)/(SRP!$C$20:$C$23&gt;=E3236),SRP!$D$20:$D$23)*(G3236/100)*(E3236/1000)),IF(C3236="Wine",SUM(LOOKUP(2,1/(SRP!$B$15:$B$19&lt;=E3236)/(SRP!$C$15:$C$19&gt;=E3236),SRP!$D$15:$D$19)*(G3236/100)*(E3236/1000)),IF(C3236="Ready to Drink",SUM(LOOKUP(2,1/(SRP!$B$10:$B$14&lt;=E3236)/(SRP!$C$10:$C$14&gt;=E3236),SRP!$D$10:$D$14)*(G3236/100)*(E3236/1000)),0))))),2)</f>
        <v>1.72</v>
      </c>
    </row>
    <row r="3237" spans="1:11" x14ac:dyDescent="0.35">
      <c r="A3237" s="2">
        <v>35437</v>
      </c>
      <c r="B3237" s="76" t="s">
        <v>2707</v>
      </c>
      <c r="C3237" s="76" t="s">
        <v>287</v>
      </c>
      <c r="D3237" s="76" t="s">
        <v>5266</v>
      </c>
      <c r="E3237" s="76">
        <v>473</v>
      </c>
      <c r="F3237" s="76">
        <v>24</v>
      </c>
      <c r="G3237" s="77">
        <v>5.2</v>
      </c>
      <c r="H3237" s="76" t="s">
        <v>3349</v>
      </c>
      <c r="I3237" s="77">
        <v>3.33</v>
      </c>
      <c r="J3237" s="2">
        <v>1</v>
      </c>
      <c r="K3237" s="119" cm="1">
        <f t="array" ref="K3237">ROUND(IF(C3237="Beer",SUM(LOOKUP(2,1/(SRP!$B$7:$B$9&lt;=E3237)/(SRP!$C$7:$C$9&gt;=E3237),SRP!$D$7:$D$9)*(G3237/100)*(E3237/1000)),IF(C3237="Spirits",SUM(LOOKUP(2,1/(SRP!$B$2:$B$6&lt;=E3237)/(SRP!$C$2:$C$6&gt;=E3237),SRP!$D$2:$D$6)*(G3237/100)*(E3237/1000)),IF(AND(C3237="Wine",D3237="Fortified Wines"),SUM(LOOKUP(2,1/(SRP!$B$20:$B$23&lt;=E3237)/(SRP!$C$20:$C$23&gt;=E3237),SRP!$D$20:$D$23)*(G3237/100)*(E3237/1000)),IF(C3237="Wine",SUM(LOOKUP(2,1/(SRP!$B$15:$B$19&lt;=E3237)/(SRP!$C$15:$C$19&gt;=E3237),SRP!$D$15:$D$19)*(G3237/100)*(E3237/1000)),IF(C3237="Ready to Drink",SUM(LOOKUP(2,1/(SRP!$B$10:$B$14&lt;=E3237)/(SRP!$C$10:$C$14&gt;=E3237),SRP!$D$10:$D$14)*(G3237/100)*(E3237/1000)),0))))),2)</f>
        <v>1.72</v>
      </c>
    </row>
    <row r="3238" spans="1:11" x14ac:dyDescent="0.35">
      <c r="A3238" s="2">
        <v>35439</v>
      </c>
      <c r="B3238" s="76" t="s">
        <v>2708</v>
      </c>
      <c r="C3238" s="76" t="s">
        <v>287</v>
      </c>
      <c r="D3238" s="76" t="s">
        <v>5240</v>
      </c>
      <c r="E3238" s="76">
        <v>473</v>
      </c>
      <c r="F3238" s="76">
        <v>24</v>
      </c>
      <c r="G3238" s="77">
        <v>5.6</v>
      </c>
      <c r="H3238" s="76" t="s">
        <v>3349</v>
      </c>
      <c r="I3238" s="77">
        <v>3.33</v>
      </c>
      <c r="J3238" s="2">
        <v>1</v>
      </c>
      <c r="K3238" s="119" cm="1">
        <f t="array" ref="K3238">ROUND(IF(C3238="Beer",SUM(LOOKUP(2,1/(SRP!$B$7:$B$9&lt;=E3238)/(SRP!$C$7:$C$9&gt;=E3238),SRP!$D$7:$D$9)*(G3238/100)*(E3238/1000)),IF(C3238="Spirits",SUM(LOOKUP(2,1/(SRP!$B$2:$B$6&lt;=E3238)/(SRP!$C$2:$C$6&gt;=E3238),SRP!$D$2:$D$6)*(G3238/100)*(E3238/1000)),IF(AND(C3238="Wine",D3238="Fortified Wines"),SUM(LOOKUP(2,1/(SRP!$B$20:$B$23&lt;=E3238)/(SRP!$C$20:$C$23&gt;=E3238),SRP!$D$20:$D$23)*(G3238/100)*(E3238/1000)),IF(C3238="Wine",SUM(LOOKUP(2,1/(SRP!$B$15:$B$19&lt;=E3238)/(SRP!$C$15:$C$19&gt;=E3238),SRP!$D$15:$D$19)*(G3238/100)*(E3238/1000)),IF(C3238="Ready to Drink",SUM(LOOKUP(2,1/(SRP!$B$10:$B$14&lt;=E3238)/(SRP!$C$10:$C$14&gt;=E3238),SRP!$D$10:$D$14)*(G3238/100)*(E3238/1000)),0))))),2)</f>
        <v>1.85</v>
      </c>
    </row>
    <row r="3239" spans="1:11" x14ac:dyDescent="0.35">
      <c r="A3239" s="2">
        <v>35439</v>
      </c>
      <c r="B3239" s="76" t="s">
        <v>2708</v>
      </c>
      <c r="C3239" s="76" t="s">
        <v>287</v>
      </c>
      <c r="D3239" s="76" t="s">
        <v>5240</v>
      </c>
      <c r="E3239" s="76">
        <v>473</v>
      </c>
      <c r="F3239" s="76">
        <v>24</v>
      </c>
      <c r="G3239" s="77">
        <v>5.6</v>
      </c>
      <c r="H3239" s="76" t="s">
        <v>3349</v>
      </c>
      <c r="I3239" s="77">
        <v>3.33</v>
      </c>
      <c r="J3239" s="2">
        <v>1</v>
      </c>
      <c r="K3239" s="119" cm="1">
        <f t="array" ref="K3239">ROUND(IF(C3239="Beer",SUM(LOOKUP(2,1/(SRP!$B$7:$B$9&lt;=E3239)/(SRP!$C$7:$C$9&gt;=E3239),SRP!$D$7:$D$9)*(G3239/100)*(E3239/1000)),IF(C3239="Spirits",SUM(LOOKUP(2,1/(SRP!$B$2:$B$6&lt;=E3239)/(SRP!$C$2:$C$6&gt;=E3239),SRP!$D$2:$D$6)*(G3239/100)*(E3239/1000)),IF(AND(C3239="Wine",D3239="Fortified Wines"),SUM(LOOKUP(2,1/(SRP!$B$20:$B$23&lt;=E3239)/(SRP!$C$20:$C$23&gt;=E3239),SRP!$D$20:$D$23)*(G3239/100)*(E3239/1000)),IF(C3239="Wine",SUM(LOOKUP(2,1/(SRP!$B$15:$B$19&lt;=E3239)/(SRP!$C$15:$C$19&gt;=E3239),SRP!$D$15:$D$19)*(G3239/100)*(E3239/1000)),IF(C3239="Ready to Drink",SUM(LOOKUP(2,1/(SRP!$B$10:$B$14&lt;=E3239)/(SRP!$C$10:$C$14&gt;=E3239),SRP!$D$10:$D$14)*(G3239/100)*(E3239/1000)),0))))),2)</f>
        <v>1.85</v>
      </c>
    </row>
    <row r="3240" spans="1:11" x14ac:dyDescent="0.35">
      <c r="A3240" s="2">
        <v>35440</v>
      </c>
      <c r="B3240" s="76" t="s">
        <v>2709</v>
      </c>
      <c r="C3240" s="76" t="s">
        <v>287</v>
      </c>
      <c r="D3240" s="76" t="s">
        <v>5240</v>
      </c>
      <c r="E3240" s="76">
        <v>473</v>
      </c>
      <c r="F3240" s="76">
        <v>24</v>
      </c>
      <c r="G3240" s="77">
        <v>6.2</v>
      </c>
      <c r="H3240" s="76" t="s">
        <v>3349</v>
      </c>
      <c r="I3240" s="77">
        <v>3.33</v>
      </c>
      <c r="J3240" s="2">
        <v>1</v>
      </c>
      <c r="K3240" s="119" cm="1">
        <f t="array" ref="K3240">ROUND(IF(C3240="Beer",SUM(LOOKUP(2,1/(SRP!$B$7:$B$9&lt;=E3240)/(SRP!$C$7:$C$9&gt;=E3240),SRP!$D$7:$D$9)*(G3240/100)*(E3240/1000)),IF(C3240="Spirits",SUM(LOOKUP(2,1/(SRP!$B$2:$B$6&lt;=E3240)/(SRP!$C$2:$C$6&gt;=E3240),SRP!$D$2:$D$6)*(G3240/100)*(E3240/1000)),IF(AND(C3240="Wine",D3240="Fortified Wines"),SUM(LOOKUP(2,1/(SRP!$B$20:$B$23&lt;=E3240)/(SRP!$C$20:$C$23&gt;=E3240),SRP!$D$20:$D$23)*(G3240/100)*(E3240/1000)),IF(C3240="Wine",SUM(LOOKUP(2,1/(SRP!$B$15:$B$19&lt;=E3240)/(SRP!$C$15:$C$19&gt;=E3240),SRP!$D$15:$D$19)*(G3240/100)*(E3240/1000)),IF(C3240="Ready to Drink",SUM(LOOKUP(2,1/(SRP!$B$10:$B$14&lt;=E3240)/(SRP!$C$10:$C$14&gt;=E3240),SRP!$D$10:$D$14)*(G3240/100)*(E3240/1000)),0))))),2)</f>
        <v>2.0499999999999998</v>
      </c>
    </row>
    <row r="3241" spans="1:11" x14ac:dyDescent="0.35">
      <c r="A3241" s="2">
        <v>35440</v>
      </c>
      <c r="B3241" s="76" t="s">
        <v>2709</v>
      </c>
      <c r="C3241" s="76" t="s">
        <v>287</v>
      </c>
      <c r="D3241" s="76" t="s">
        <v>5240</v>
      </c>
      <c r="E3241" s="76">
        <v>473</v>
      </c>
      <c r="F3241" s="76">
        <v>24</v>
      </c>
      <c r="G3241" s="77">
        <v>6.2</v>
      </c>
      <c r="H3241" s="76" t="s">
        <v>3349</v>
      </c>
      <c r="I3241" s="77">
        <v>3.33</v>
      </c>
      <c r="J3241" s="2">
        <v>1</v>
      </c>
      <c r="K3241" s="119" cm="1">
        <f t="array" ref="K3241">ROUND(IF(C3241="Beer",SUM(LOOKUP(2,1/(SRP!$B$7:$B$9&lt;=E3241)/(SRP!$C$7:$C$9&gt;=E3241),SRP!$D$7:$D$9)*(G3241/100)*(E3241/1000)),IF(C3241="Spirits",SUM(LOOKUP(2,1/(SRP!$B$2:$B$6&lt;=E3241)/(SRP!$C$2:$C$6&gt;=E3241),SRP!$D$2:$D$6)*(G3241/100)*(E3241/1000)),IF(AND(C3241="Wine",D3241="Fortified Wines"),SUM(LOOKUP(2,1/(SRP!$B$20:$B$23&lt;=E3241)/(SRP!$C$20:$C$23&gt;=E3241),SRP!$D$20:$D$23)*(G3241/100)*(E3241/1000)),IF(C3241="Wine",SUM(LOOKUP(2,1/(SRP!$B$15:$B$19&lt;=E3241)/(SRP!$C$15:$C$19&gt;=E3241),SRP!$D$15:$D$19)*(G3241/100)*(E3241/1000)),IF(C3241="Ready to Drink",SUM(LOOKUP(2,1/(SRP!$B$10:$B$14&lt;=E3241)/(SRP!$C$10:$C$14&gt;=E3241),SRP!$D$10:$D$14)*(G3241/100)*(E3241/1000)),0))))),2)</f>
        <v>2.0499999999999998</v>
      </c>
    </row>
    <row r="3242" spans="1:11" x14ac:dyDescent="0.35">
      <c r="A3242" s="2">
        <v>35441</v>
      </c>
      <c r="B3242" s="76" t="s">
        <v>2710</v>
      </c>
      <c r="C3242" s="76" t="s">
        <v>287</v>
      </c>
      <c r="D3242" s="76" t="s">
        <v>5266</v>
      </c>
      <c r="E3242" s="76">
        <v>473</v>
      </c>
      <c r="F3242" s="76">
        <v>24</v>
      </c>
      <c r="G3242" s="77">
        <v>5.2</v>
      </c>
      <c r="H3242" s="76" t="s">
        <v>3349</v>
      </c>
      <c r="I3242" s="77">
        <v>3.33</v>
      </c>
      <c r="J3242" s="2">
        <v>1</v>
      </c>
      <c r="K3242" s="119" cm="1">
        <f t="array" ref="K3242">ROUND(IF(C3242="Beer",SUM(LOOKUP(2,1/(SRP!$B$7:$B$9&lt;=E3242)/(SRP!$C$7:$C$9&gt;=E3242),SRP!$D$7:$D$9)*(G3242/100)*(E3242/1000)),IF(C3242="Spirits",SUM(LOOKUP(2,1/(SRP!$B$2:$B$6&lt;=E3242)/(SRP!$C$2:$C$6&gt;=E3242),SRP!$D$2:$D$6)*(G3242/100)*(E3242/1000)),IF(AND(C3242="Wine",D3242="Fortified Wines"),SUM(LOOKUP(2,1/(SRP!$B$20:$B$23&lt;=E3242)/(SRP!$C$20:$C$23&gt;=E3242),SRP!$D$20:$D$23)*(G3242/100)*(E3242/1000)),IF(C3242="Wine",SUM(LOOKUP(2,1/(SRP!$B$15:$B$19&lt;=E3242)/(SRP!$C$15:$C$19&gt;=E3242),SRP!$D$15:$D$19)*(G3242/100)*(E3242/1000)),IF(C3242="Ready to Drink",SUM(LOOKUP(2,1/(SRP!$B$10:$B$14&lt;=E3242)/(SRP!$C$10:$C$14&gt;=E3242),SRP!$D$10:$D$14)*(G3242/100)*(E3242/1000)),0))))),2)</f>
        <v>1.72</v>
      </c>
    </row>
    <row r="3243" spans="1:11" x14ac:dyDescent="0.35">
      <c r="A3243" s="2">
        <v>35441</v>
      </c>
      <c r="B3243" s="76" t="s">
        <v>2710</v>
      </c>
      <c r="C3243" s="76" t="s">
        <v>287</v>
      </c>
      <c r="D3243" s="76" t="s">
        <v>5266</v>
      </c>
      <c r="E3243" s="76">
        <v>473</v>
      </c>
      <c r="F3243" s="76">
        <v>24</v>
      </c>
      <c r="G3243" s="77">
        <v>5.2</v>
      </c>
      <c r="H3243" s="76" t="s">
        <v>3349</v>
      </c>
      <c r="I3243" s="77">
        <v>3.33</v>
      </c>
      <c r="J3243" s="2">
        <v>1</v>
      </c>
      <c r="K3243" s="119" cm="1">
        <f t="array" ref="K3243">ROUND(IF(C3243="Beer",SUM(LOOKUP(2,1/(SRP!$B$7:$B$9&lt;=E3243)/(SRP!$C$7:$C$9&gt;=E3243),SRP!$D$7:$D$9)*(G3243/100)*(E3243/1000)),IF(C3243="Spirits",SUM(LOOKUP(2,1/(SRP!$B$2:$B$6&lt;=E3243)/(SRP!$C$2:$C$6&gt;=E3243),SRP!$D$2:$D$6)*(G3243/100)*(E3243/1000)),IF(AND(C3243="Wine",D3243="Fortified Wines"),SUM(LOOKUP(2,1/(SRP!$B$20:$B$23&lt;=E3243)/(SRP!$C$20:$C$23&gt;=E3243),SRP!$D$20:$D$23)*(G3243/100)*(E3243/1000)),IF(C3243="Wine",SUM(LOOKUP(2,1/(SRP!$B$15:$B$19&lt;=E3243)/(SRP!$C$15:$C$19&gt;=E3243),SRP!$D$15:$D$19)*(G3243/100)*(E3243/1000)),IF(C3243="Ready to Drink",SUM(LOOKUP(2,1/(SRP!$B$10:$B$14&lt;=E3243)/(SRP!$C$10:$C$14&gt;=E3243),SRP!$D$10:$D$14)*(G3243/100)*(E3243/1000)),0))))),2)</f>
        <v>1.72</v>
      </c>
    </row>
    <row r="3244" spans="1:11" x14ac:dyDescent="0.35">
      <c r="A3244" s="2">
        <v>35445</v>
      </c>
      <c r="B3244" s="76" t="s">
        <v>2711</v>
      </c>
      <c r="C3244" s="76" t="s">
        <v>287</v>
      </c>
      <c r="D3244" s="76" t="s">
        <v>5266</v>
      </c>
      <c r="E3244" s="76">
        <v>473</v>
      </c>
      <c r="F3244" s="76">
        <v>24</v>
      </c>
      <c r="G3244" s="77">
        <v>5.4</v>
      </c>
      <c r="H3244" s="76" t="s">
        <v>3349</v>
      </c>
      <c r="I3244" s="77">
        <v>3.33</v>
      </c>
      <c r="J3244" s="2">
        <v>1</v>
      </c>
      <c r="K3244" s="119" cm="1">
        <f t="array" ref="K3244">ROUND(IF(C3244="Beer",SUM(LOOKUP(2,1/(SRP!$B$7:$B$9&lt;=E3244)/(SRP!$C$7:$C$9&gt;=E3244),SRP!$D$7:$D$9)*(G3244/100)*(E3244/1000)),IF(C3244="Spirits",SUM(LOOKUP(2,1/(SRP!$B$2:$B$6&lt;=E3244)/(SRP!$C$2:$C$6&gt;=E3244),SRP!$D$2:$D$6)*(G3244/100)*(E3244/1000)),IF(AND(C3244="Wine",D3244="Fortified Wines"),SUM(LOOKUP(2,1/(SRP!$B$20:$B$23&lt;=E3244)/(SRP!$C$20:$C$23&gt;=E3244),SRP!$D$20:$D$23)*(G3244/100)*(E3244/1000)),IF(C3244="Wine",SUM(LOOKUP(2,1/(SRP!$B$15:$B$19&lt;=E3244)/(SRP!$C$15:$C$19&gt;=E3244),SRP!$D$15:$D$19)*(G3244/100)*(E3244/1000)),IF(C3244="Ready to Drink",SUM(LOOKUP(2,1/(SRP!$B$10:$B$14&lt;=E3244)/(SRP!$C$10:$C$14&gt;=E3244),SRP!$D$10:$D$14)*(G3244/100)*(E3244/1000)),0))))),2)</f>
        <v>1.78</v>
      </c>
    </row>
    <row r="3245" spans="1:11" x14ac:dyDescent="0.35">
      <c r="A3245" s="2">
        <v>35445</v>
      </c>
      <c r="B3245" s="76" t="s">
        <v>2711</v>
      </c>
      <c r="C3245" s="76" t="s">
        <v>287</v>
      </c>
      <c r="D3245" s="76" t="s">
        <v>5266</v>
      </c>
      <c r="E3245" s="76">
        <v>473</v>
      </c>
      <c r="F3245" s="76">
        <v>24</v>
      </c>
      <c r="G3245" s="77">
        <v>5.4</v>
      </c>
      <c r="H3245" s="76" t="s">
        <v>3349</v>
      </c>
      <c r="I3245" s="77">
        <v>3.33</v>
      </c>
      <c r="J3245" s="2">
        <v>1</v>
      </c>
      <c r="K3245" s="119" cm="1">
        <f t="array" ref="K3245">ROUND(IF(C3245="Beer",SUM(LOOKUP(2,1/(SRP!$B$7:$B$9&lt;=E3245)/(SRP!$C$7:$C$9&gt;=E3245),SRP!$D$7:$D$9)*(G3245/100)*(E3245/1000)),IF(C3245="Spirits",SUM(LOOKUP(2,1/(SRP!$B$2:$B$6&lt;=E3245)/(SRP!$C$2:$C$6&gt;=E3245),SRP!$D$2:$D$6)*(G3245/100)*(E3245/1000)),IF(AND(C3245="Wine",D3245="Fortified Wines"),SUM(LOOKUP(2,1/(SRP!$B$20:$B$23&lt;=E3245)/(SRP!$C$20:$C$23&gt;=E3245),SRP!$D$20:$D$23)*(G3245/100)*(E3245/1000)),IF(C3245="Wine",SUM(LOOKUP(2,1/(SRP!$B$15:$B$19&lt;=E3245)/(SRP!$C$15:$C$19&gt;=E3245),SRP!$D$15:$D$19)*(G3245/100)*(E3245/1000)),IF(C3245="Ready to Drink",SUM(LOOKUP(2,1/(SRP!$B$10:$B$14&lt;=E3245)/(SRP!$C$10:$C$14&gt;=E3245),SRP!$D$10:$D$14)*(G3245/100)*(E3245/1000)),0))))),2)</f>
        <v>1.78</v>
      </c>
    </row>
    <row r="3246" spans="1:11" x14ac:dyDescent="0.35">
      <c r="A3246" s="2">
        <v>35469</v>
      </c>
      <c r="B3246" s="76" t="s">
        <v>4725</v>
      </c>
      <c r="C3246" s="76" t="s">
        <v>287</v>
      </c>
      <c r="D3246" s="76" t="s">
        <v>5240</v>
      </c>
      <c r="E3246" s="76">
        <v>473</v>
      </c>
      <c r="F3246" s="76">
        <v>24</v>
      </c>
      <c r="G3246" s="77">
        <v>6</v>
      </c>
      <c r="H3246" s="76" t="s">
        <v>3334</v>
      </c>
      <c r="I3246" s="77">
        <v>4.29</v>
      </c>
      <c r="J3246" s="2">
        <v>1</v>
      </c>
      <c r="K3246" s="119" cm="1">
        <f t="array" ref="K3246">ROUND(IF(C3246="Beer",SUM(LOOKUP(2,1/(SRP!$B$7:$B$9&lt;=E3246)/(SRP!$C$7:$C$9&gt;=E3246),SRP!$D$7:$D$9)*(G3246/100)*(E3246/1000)),IF(C3246="Spirits",SUM(LOOKUP(2,1/(SRP!$B$2:$B$6&lt;=E3246)/(SRP!$C$2:$C$6&gt;=E3246),SRP!$D$2:$D$6)*(G3246/100)*(E3246/1000)),IF(AND(C3246="Wine",D3246="Fortified Wines"),SUM(LOOKUP(2,1/(SRP!$B$20:$B$23&lt;=E3246)/(SRP!$C$20:$C$23&gt;=E3246),SRP!$D$20:$D$23)*(G3246/100)*(E3246/1000)),IF(C3246="Wine",SUM(LOOKUP(2,1/(SRP!$B$15:$B$19&lt;=E3246)/(SRP!$C$15:$C$19&gt;=E3246),SRP!$D$15:$D$19)*(G3246/100)*(E3246/1000)),IF(C3246="Ready to Drink",SUM(LOOKUP(2,1/(SRP!$B$10:$B$14&lt;=E3246)/(SRP!$C$10:$C$14&gt;=E3246),SRP!$D$10:$D$14)*(G3246/100)*(E3246/1000)),0))))),2)</f>
        <v>1.98</v>
      </c>
    </row>
    <row r="3247" spans="1:11" x14ac:dyDescent="0.35">
      <c r="A3247" s="2">
        <v>35469</v>
      </c>
      <c r="B3247" s="76" t="s">
        <v>4725</v>
      </c>
      <c r="C3247" s="76" t="s">
        <v>287</v>
      </c>
      <c r="D3247" s="76" t="s">
        <v>5240</v>
      </c>
      <c r="E3247" s="76">
        <v>473</v>
      </c>
      <c r="F3247" s="76">
        <v>24</v>
      </c>
      <c r="G3247" s="77">
        <v>6</v>
      </c>
      <c r="H3247" s="76" t="s">
        <v>3334</v>
      </c>
      <c r="I3247" s="77">
        <v>4.29</v>
      </c>
      <c r="J3247" s="2">
        <v>1</v>
      </c>
      <c r="K3247" s="119" cm="1">
        <f t="array" ref="K3247">ROUND(IF(C3247="Beer",SUM(LOOKUP(2,1/(SRP!$B$7:$B$9&lt;=E3247)/(SRP!$C$7:$C$9&gt;=E3247),SRP!$D$7:$D$9)*(G3247/100)*(E3247/1000)),IF(C3247="Spirits",SUM(LOOKUP(2,1/(SRP!$B$2:$B$6&lt;=E3247)/(SRP!$C$2:$C$6&gt;=E3247),SRP!$D$2:$D$6)*(G3247/100)*(E3247/1000)),IF(AND(C3247="Wine",D3247="Fortified Wines"),SUM(LOOKUP(2,1/(SRP!$B$20:$B$23&lt;=E3247)/(SRP!$C$20:$C$23&gt;=E3247),SRP!$D$20:$D$23)*(G3247/100)*(E3247/1000)),IF(C3247="Wine",SUM(LOOKUP(2,1/(SRP!$B$15:$B$19&lt;=E3247)/(SRP!$C$15:$C$19&gt;=E3247),SRP!$D$15:$D$19)*(G3247/100)*(E3247/1000)),IF(C3247="Ready to Drink",SUM(LOOKUP(2,1/(SRP!$B$10:$B$14&lt;=E3247)/(SRP!$C$10:$C$14&gt;=E3247),SRP!$D$10:$D$14)*(G3247/100)*(E3247/1000)),0))))),2)</f>
        <v>1.98</v>
      </c>
    </row>
    <row r="3248" spans="1:11" x14ac:dyDescent="0.35">
      <c r="A3248" s="2">
        <v>35474</v>
      </c>
      <c r="B3248" s="76" t="s">
        <v>6970</v>
      </c>
      <c r="C3248" s="76" t="s">
        <v>286</v>
      </c>
      <c r="D3248" s="76" t="s">
        <v>5276</v>
      </c>
      <c r="E3248" s="76">
        <v>750</v>
      </c>
      <c r="F3248" s="76">
        <v>6</v>
      </c>
      <c r="G3248" s="77">
        <v>12.5</v>
      </c>
      <c r="H3248" s="76" t="s">
        <v>6283</v>
      </c>
      <c r="I3248" s="77">
        <v>14</v>
      </c>
      <c r="J3248" s="2">
        <v>1</v>
      </c>
      <c r="K3248" s="119" cm="1">
        <f t="array" ref="K3248">ROUND(IF(C3248="Beer",SUM(LOOKUP(2,1/(SRP!$B$7:$B$9&lt;=E3248)/(SRP!$C$7:$C$9&gt;=E3248),SRP!$D$7:$D$9)*(G3248/100)*(E3248/1000)),IF(C3248="Spirits",SUM(LOOKUP(2,1/(SRP!$B$2:$B$6&lt;=E3248)/(SRP!$C$2:$C$6&gt;=E3248),SRP!$D$2:$D$6)*(G3248/100)*(E3248/1000)),IF(AND(C3248="Wine",D3248="Fortified Wines"),SUM(LOOKUP(2,1/(SRP!$B$20:$B$23&lt;=E3248)/(SRP!$C$20:$C$23&gt;=E3248),SRP!$D$20:$D$23)*(G3248/100)*(E3248/1000)),IF(C3248="Wine",SUM(LOOKUP(2,1/(SRP!$B$15:$B$19&lt;=E3248)/(SRP!$C$15:$C$19&gt;=E3248),SRP!$D$15:$D$19)*(G3248/100)*(E3248/1000)),IF(C3248="Ready to Drink",SUM(LOOKUP(2,1/(SRP!$B$10:$B$14&lt;=E3248)/(SRP!$C$10:$C$14&gt;=E3248),SRP!$D$10:$D$14)*(G3248/100)*(E3248/1000)),0))))),2)</f>
        <v>6.54</v>
      </c>
    </row>
    <row r="3249" spans="1:11" x14ac:dyDescent="0.35">
      <c r="A3249" s="2">
        <v>35475</v>
      </c>
      <c r="B3249" s="76" t="s">
        <v>2712</v>
      </c>
      <c r="C3249" s="76" t="s">
        <v>287</v>
      </c>
      <c r="D3249" s="76" t="s">
        <v>5266</v>
      </c>
      <c r="E3249" s="76">
        <v>3960</v>
      </c>
      <c r="F3249" s="76">
        <v>2</v>
      </c>
      <c r="G3249" s="77">
        <v>5</v>
      </c>
      <c r="H3249" s="76" t="s">
        <v>3301</v>
      </c>
      <c r="I3249" s="77">
        <v>27.95</v>
      </c>
      <c r="J3249" s="2">
        <v>12</v>
      </c>
      <c r="K3249" s="119" cm="1">
        <f t="array" ref="K3249">ROUND(IF(C3249="Beer",SUM(LOOKUP(2,1/(SRP!$B$7:$B$9&lt;=E3249)/(SRP!$C$7:$C$9&gt;=E3249),SRP!$D$7:$D$9)*(G3249/100)*(E3249/1000)),IF(C3249="Spirits",SUM(LOOKUP(2,1/(SRP!$B$2:$B$6&lt;=E3249)/(SRP!$C$2:$C$6&gt;=E3249),SRP!$D$2:$D$6)*(G3249/100)*(E3249/1000)),IF(AND(C3249="Wine",D3249="Fortified Wines"),SUM(LOOKUP(2,1/(SRP!$B$20:$B$23&lt;=E3249)/(SRP!$C$20:$C$23&gt;=E3249),SRP!$D$20:$D$23)*(G3249/100)*(E3249/1000)),IF(C3249="Wine",SUM(LOOKUP(2,1/(SRP!$B$15:$B$19&lt;=E3249)/(SRP!$C$15:$C$19&gt;=E3249),SRP!$D$15:$D$19)*(G3249/100)*(E3249/1000)),IF(C3249="Ready to Drink",SUM(LOOKUP(2,1/(SRP!$B$10:$B$14&lt;=E3249)/(SRP!$C$10:$C$14&gt;=E3249),SRP!$D$10:$D$14)*(G3249/100)*(E3249/1000)),0))))),2)</f>
        <v>13.82</v>
      </c>
    </row>
    <row r="3250" spans="1:11" x14ac:dyDescent="0.35">
      <c r="A3250" s="2">
        <v>35475</v>
      </c>
      <c r="B3250" s="76" t="s">
        <v>2712</v>
      </c>
      <c r="C3250" s="76" t="s">
        <v>287</v>
      </c>
      <c r="D3250" s="76" t="s">
        <v>5266</v>
      </c>
      <c r="E3250" s="76">
        <v>3960</v>
      </c>
      <c r="F3250" s="76">
        <v>2</v>
      </c>
      <c r="G3250" s="77">
        <v>5</v>
      </c>
      <c r="H3250" s="76" t="s">
        <v>3301</v>
      </c>
      <c r="I3250" s="77">
        <v>27.95</v>
      </c>
      <c r="J3250" s="2">
        <v>12</v>
      </c>
      <c r="K3250" s="119" cm="1">
        <f t="array" ref="K3250">ROUND(IF(C3250="Beer",SUM(LOOKUP(2,1/(SRP!$B$7:$B$9&lt;=E3250)/(SRP!$C$7:$C$9&gt;=E3250),SRP!$D$7:$D$9)*(G3250/100)*(E3250/1000)),IF(C3250="Spirits",SUM(LOOKUP(2,1/(SRP!$B$2:$B$6&lt;=E3250)/(SRP!$C$2:$C$6&gt;=E3250),SRP!$D$2:$D$6)*(G3250/100)*(E3250/1000)),IF(AND(C3250="Wine",D3250="Fortified Wines"),SUM(LOOKUP(2,1/(SRP!$B$20:$B$23&lt;=E3250)/(SRP!$C$20:$C$23&gt;=E3250),SRP!$D$20:$D$23)*(G3250/100)*(E3250/1000)),IF(C3250="Wine",SUM(LOOKUP(2,1/(SRP!$B$15:$B$19&lt;=E3250)/(SRP!$C$15:$C$19&gt;=E3250),SRP!$D$15:$D$19)*(G3250/100)*(E3250/1000)),IF(C3250="Ready to Drink",SUM(LOOKUP(2,1/(SRP!$B$10:$B$14&lt;=E3250)/(SRP!$C$10:$C$14&gt;=E3250),SRP!$D$10:$D$14)*(G3250/100)*(E3250/1000)),0))))),2)</f>
        <v>13.82</v>
      </c>
    </row>
    <row r="3251" spans="1:11" x14ac:dyDescent="0.35">
      <c r="A3251" s="2">
        <v>35476</v>
      </c>
      <c r="B3251" s="76" t="s">
        <v>4405</v>
      </c>
      <c r="C3251" s="76" t="s">
        <v>5938</v>
      </c>
      <c r="D3251" s="76" t="s">
        <v>5279</v>
      </c>
      <c r="E3251" s="76">
        <v>270</v>
      </c>
      <c r="F3251" s="76">
        <v>24</v>
      </c>
      <c r="G3251" s="77">
        <v>5</v>
      </c>
      <c r="H3251" s="76" t="s">
        <v>3314</v>
      </c>
      <c r="I3251" s="77">
        <v>1.87</v>
      </c>
      <c r="J3251" s="2">
        <v>1</v>
      </c>
      <c r="K3251" s="119" cm="1">
        <f t="array" ref="K3251">ROUND(IF(C3251="Beer",SUM(LOOKUP(2,1/(SRP!$B$7:$B$9&lt;=E3251)/(SRP!$C$7:$C$9&gt;=E3251),SRP!$D$7:$D$9)*(G3251/100)*(E3251/1000)),IF(C3251="Spirits",SUM(LOOKUP(2,1/(SRP!$B$2:$B$6&lt;=E3251)/(SRP!$C$2:$C$6&gt;=E3251),SRP!$D$2:$D$6)*(G3251/100)*(E3251/1000)),IF(AND(C3251="Wine",D3251="Fortified Wines"),SUM(LOOKUP(2,1/(SRP!$B$20:$B$23&lt;=E3251)/(SRP!$C$20:$C$23&gt;=E3251),SRP!$D$20:$D$23)*(G3251/100)*(E3251/1000)),IF(C3251="Wine",SUM(LOOKUP(2,1/(SRP!$B$15:$B$19&lt;=E3251)/(SRP!$C$15:$C$19&gt;=E3251),SRP!$D$15:$D$19)*(G3251/100)*(E3251/1000)),IF(C3251="Ready to Drink",SUM(LOOKUP(2,1/(SRP!$B$10:$B$14&lt;=E3251)/(SRP!$C$10:$C$14&gt;=E3251),SRP!$D$10:$D$14)*(G3251/100)*(E3251/1000)),0))))),2)</f>
        <v>1.07</v>
      </c>
    </row>
    <row r="3252" spans="1:11" x14ac:dyDescent="0.35">
      <c r="A3252" s="2">
        <v>35478</v>
      </c>
      <c r="B3252" s="76" t="s">
        <v>4404</v>
      </c>
      <c r="C3252" s="76" t="s">
        <v>287</v>
      </c>
      <c r="D3252" s="76" t="s">
        <v>5240</v>
      </c>
      <c r="E3252" s="76">
        <v>2130</v>
      </c>
      <c r="F3252" s="76">
        <v>4</v>
      </c>
      <c r="G3252" s="77">
        <v>6.5</v>
      </c>
      <c r="H3252" s="76" t="s">
        <v>3324</v>
      </c>
      <c r="I3252" s="77">
        <v>14.99</v>
      </c>
      <c r="J3252" s="2">
        <v>6</v>
      </c>
      <c r="K3252" s="119" cm="1">
        <f t="array" ref="K3252">ROUND(IF(C3252="Beer",SUM(LOOKUP(2,1/(SRP!$B$7:$B$9&lt;=E3252)/(SRP!$C$7:$C$9&gt;=E3252),SRP!$D$7:$D$9)*(G3252/100)*(E3252/1000)),IF(C3252="Spirits",SUM(LOOKUP(2,1/(SRP!$B$2:$B$6&lt;=E3252)/(SRP!$C$2:$C$6&gt;=E3252),SRP!$D$2:$D$6)*(G3252/100)*(E3252/1000)),IF(AND(C3252="Wine",D3252="Fortified Wines"),SUM(LOOKUP(2,1/(SRP!$B$20:$B$23&lt;=E3252)/(SRP!$C$20:$C$23&gt;=E3252),SRP!$D$20:$D$23)*(G3252/100)*(E3252/1000)),IF(C3252="Wine",SUM(LOOKUP(2,1/(SRP!$B$15:$B$19&lt;=E3252)/(SRP!$C$15:$C$19&gt;=E3252),SRP!$D$15:$D$19)*(G3252/100)*(E3252/1000)),IF(C3252="Ready to Drink",SUM(LOOKUP(2,1/(SRP!$B$10:$B$14&lt;=E3252)/(SRP!$C$10:$C$14&gt;=E3252),SRP!$D$10:$D$14)*(G3252/100)*(E3252/1000)),0))))),2)</f>
        <v>9.67</v>
      </c>
    </row>
    <row r="3253" spans="1:11" x14ac:dyDescent="0.35">
      <c r="A3253" s="2">
        <v>35478</v>
      </c>
      <c r="B3253" s="76" t="s">
        <v>4404</v>
      </c>
      <c r="C3253" s="76" t="s">
        <v>287</v>
      </c>
      <c r="D3253" s="76" t="s">
        <v>5240</v>
      </c>
      <c r="E3253" s="76">
        <v>2130</v>
      </c>
      <c r="F3253" s="76">
        <v>4</v>
      </c>
      <c r="G3253" s="77">
        <v>6.5</v>
      </c>
      <c r="H3253" s="76" t="s">
        <v>3324</v>
      </c>
      <c r="I3253" s="77">
        <v>14.99</v>
      </c>
      <c r="J3253" s="2">
        <v>6</v>
      </c>
      <c r="K3253" s="119" cm="1">
        <f t="array" ref="K3253">ROUND(IF(C3253="Beer",SUM(LOOKUP(2,1/(SRP!$B$7:$B$9&lt;=E3253)/(SRP!$C$7:$C$9&gt;=E3253),SRP!$D$7:$D$9)*(G3253/100)*(E3253/1000)),IF(C3253="Spirits",SUM(LOOKUP(2,1/(SRP!$B$2:$B$6&lt;=E3253)/(SRP!$C$2:$C$6&gt;=E3253),SRP!$D$2:$D$6)*(G3253/100)*(E3253/1000)),IF(AND(C3253="Wine",D3253="Fortified Wines"),SUM(LOOKUP(2,1/(SRP!$B$20:$B$23&lt;=E3253)/(SRP!$C$20:$C$23&gt;=E3253),SRP!$D$20:$D$23)*(G3253/100)*(E3253/1000)),IF(C3253="Wine",SUM(LOOKUP(2,1/(SRP!$B$15:$B$19&lt;=E3253)/(SRP!$C$15:$C$19&gt;=E3253),SRP!$D$15:$D$19)*(G3253/100)*(E3253/1000)),IF(C3253="Ready to Drink",SUM(LOOKUP(2,1/(SRP!$B$10:$B$14&lt;=E3253)/(SRP!$C$10:$C$14&gt;=E3253),SRP!$D$10:$D$14)*(G3253/100)*(E3253/1000)),0))))),2)</f>
        <v>9.67</v>
      </c>
    </row>
    <row r="3254" spans="1:11" x14ac:dyDescent="0.35">
      <c r="A3254" s="2">
        <v>35479</v>
      </c>
      <c r="B3254" s="76" t="s">
        <v>2695</v>
      </c>
      <c r="C3254" s="76" t="s">
        <v>287</v>
      </c>
      <c r="D3254" s="76" t="s">
        <v>5230</v>
      </c>
      <c r="E3254" s="76">
        <v>2130</v>
      </c>
      <c r="F3254" s="76">
        <v>4</v>
      </c>
      <c r="G3254" s="77">
        <v>4.3</v>
      </c>
      <c r="H3254" s="76" t="s">
        <v>3324</v>
      </c>
      <c r="I3254" s="77">
        <v>13.79</v>
      </c>
      <c r="J3254" s="2">
        <v>6</v>
      </c>
      <c r="K3254" s="119" cm="1">
        <f t="array" ref="K3254">ROUND(IF(C3254="Beer",SUM(LOOKUP(2,1/(SRP!$B$7:$B$9&lt;=E3254)/(SRP!$C$7:$C$9&gt;=E3254),SRP!$D$7:$D$9)*(G3254/100)*(E3254/1000)),IF(C3254="Spirits",SUM(LOOKUP(2,1/(SRP!$B$2:$B$6&lt;=E3254)/(SRP!$C$2:$C$6&gt;=E3254),SRP!$D$2:$D$6)*(G3254/100)*(E3254/1000)),IF(AND(C3254="Wine",D3254="Fortified Wines"),SUM(LOOKUP(2,1/(SRP!$B$20:$B$23&lt;=E3254)/(SRP!$C$20:$C$23&gt;=E3254),SRP!$D$20:$D$23)*(G3254/100)*(E3254/1000)),IF(C3254="Wine",SUM(LOOKUP(2,1/(SRP!$B$15:$B$19&lt;=E3254)/(SRP!$C$15:$C$19&gt;=E3254),SRP!$D$15:$D$19)*(G3254/100)*(E3254/1000)),IF(C3254="Ready to Drink",SUM(LOOKUP(2,1/(SRP!$B$10:$B$14&lt;=E3254)/(SRP!$C$10:$C$14&gt;=E3254),SRP!$D$10:$D$14)*(G3254/100)*(E3254/1000)),0))))),2)</f>
        <v>6.39</v>
      </c>
    </row>
    <row r="3255" spans="1:11" x14ac:dyDescent="0.35">
      <c r="A3255" s="2">
        <v>35479</v>
      </c>
      <c r="B3255" s="76" t="s">
        <v>2695</v>
      </c>
      <c r="C3255" s="76" t="s">
        <v>287</v>
      </c>
      <c r="D3255" s="76" t="s">
        <v>5230</v>
      </c>
      <c r="E3255" s="76">
        <v>2130</v>
      </c>
      <c r="F3255" s="76">
        <v>4</v>
      </c>
      <c r="G3255" s="77">
        <v>4.3</v>
      </c>
      <c r="H3255" s="76" t="s">
        <v>3324</v>
      </c>
      <c r="I3255" s="77">
        <v>13.79</v>
      </c>
      <c r="J3255" s="2">
        <v>6</v>
      </c>
      <c r="K3255" s="119" cm="1">
        <f t="array" ref="K3255">ROUND(IF(C3255="Beer",SUM(LOOKUP(2,1/(SRP!$B$7:$B$9&lt;=E3255)/(SRP!$C$7:$C$9&gt;=E3255),SRP!$D$7:$D$9)*(G3255/100)*(E3255/1000)),IF(C3255="Spirits",SUM(LOOKUP(2,1/(SRP!$B$2:$B$6&lt;=E3255)/(SRP!$C$2:$C$6&gt;=E3255),SRP!$D$2:$D$6)*(G3255/100)*(E3255/1000)),IF(AND(C3255="Wine",D3255="Fortified Wines"),SUM(LOOKUP(2,1/(SRP!$B$20:$B$23&lt;=E3255)/(SRP!$C$20:$C$23&gt;=E3255),SRP!$D$20:$D$23)*(G3255/100)*(E3255/1000)),IF(C3255="Wine",SUM(LOOKUP(2,1/(SRP!$B$15:$B$19&lt;=E3255)/(SRP!$C$15:$C$19&gt;=E3255),SRP!$D$15:$D$19)*(G3255/100)*(E3255/1000)),IF(C3255="Ready to Drink",SUM(LOOKUP(2,1/(SRP!$B$10:$B$14&lt;=E3255)/(SRP!$C$10:$C$14&gt;=E3255),SRP!$D$10:$D$14)*(G3255/100)*(E3255/1000)),0))))),2)</f>
        <v>6.39</v>
      </c>
    </row>
    <row r="3256" spans="1:11" x14ac:dyDescent="0.35">
      <c r="A3256" s="2">
        <v>35480</v>
      </c>
      <c r="B3256" s="76" t="s">
        <v>2696</v>
      </c>
      <c r="C3256" s="76" t="s">
        <v>287</v>
      </c>
      <c r="D3256" s="76" t="s">
        <v>5266</v>
      </c>
      <c r="E3256" s="76">
        <v>2130</v>
      </c>
      <c r="F3256" s="76">
        <v>4</v>
      </c>
      <c r="G3256" s="77">
        <v>5.3</v>
      </c>
      <c r="H3256" s="76" t="s">
        <v>3324</v>
      </c>
      <c r="I3256" s="77">
        <v>13.79</v>
      </c>
      <c r="J3256" s="2">
        <v>6</v>
      </c>
      <c r="K3256" s="119" cm="1">
        <f t="array" ref="K3256">ROUND(IF(C3256="Beer",SUM(LOOKUP(2,1/(SRP!$B$7:$B$9&lt;=E3256)/(SRP!$C$7:$C$9&gt;=E3256),SRP!$D$7:$D$9)*(G3256/100)*(E3256/1000)),IF(C3256="Spirits",SUM(LOOKUP(2,1/(SRP!$B$2:$B$6&lt;=E3256)/(SRP!$C$2:$C$6&gt;=E3256),SRP!$D$2:$D$6)*(G3256/100)*(E3256/1000)),IF(AND(C3256="Wine",D3256="Fortified Wines"),SUM(LOOKUP(2,1/(SRP!$B$20:$B$23&lt;=E3256)/(SRP!$C$20:$C$23&gt;=E3256),SRP!$D$20:$D$23)*(G3256/100)*(E3256/1000)),IF(C3256="Wine",SUM(LOOKUP(2,1/(SRP!$B$15:$B$19&lt;=E3256)/(SRP!$C$15:$C$19&gt;=E3256),SRP!$D$15:$D$19)*(G3256/100)*(E3256/1000)),IF(C3256="Ready to Drink",SUM(LOOKUP(2,1/(SRP!$B$10:$B$14&lt;=E3256)/(SRP!$C$10:$C$14&gt;=E3256),SRP!$D$10:$D$14)*(G3256/100)*(E3256/1000)),0))))),2)</f>
        <v>7.88</v>
      </c>
    </row>
    <row r="3257" spans="1:11" x14ac:dyDescent="0.35">
      <c r="A3257" s="2">
        <v>35480</v>
      </c>
      <c r="B3257" s="76" t="s">
        <v>2696</v>
      </c>
      <c r="C3257" s="76" t="s">
        <v>287</v>
      </c>
      <c r="D3257" s="76" t="s">
        <v>5266</v>
      </c>
      <c r="E3257" s="76">
        <v>2130</v>
      </c>
      <c r="F3257" s="76">
        <v>4</v>
      </c>
      <c r="G3257" s="77">
        <v>5.3</v>
      </c>
      <c r="H3257" s="76" t="s">
        <v>3324</v>
      </c>
      <c r="I3257" s="77">
        <v>13.79</v>
      </c>
      <c r="J3257" s="2">
        <v>6</v>
      </c>
      <c r="K3257" s="119" cm="1">
        <f t="array" ref="K3257">ROUND(IF(C3257="Beer",SUM(LOOKUP(2,1/(SRP!$B$7:$B$9&lt;=E3257)/(SRP!$C$7:$C$9&gt;=E3257),SRP!$D$7:$D$9)*(G3257/100)*(E3257/1000)),IF(C3257="Spirits",SUM(LOOKUP(2,1/(SRP!$B$2:$B$6&lt;=E3257)/(SRP!$C$2:$C$6&gt;=E3257),SRP!$D$2:$D$6)*(G3257/100)*(E3257/1000)),IF(AND(C3257="Wine",D3257="Fortified Wines"),SUM(LOOKUP(2,1/(SRP!$B$20:$B$23&lt;=E3257)/(SRP!$C$20:$C$23&gt;=E3257),SRP!$D$20:$D$23)*(G3257/100)*(E3257/1000)),IF(C3257="Wine",SUM(LOOKUP(2,1/(SRP!$B$15:$B$19&lt;=E3257)/(SRP!$C$15:$C$19&gt;=E3257),SRP!$D$15:$D$19)*(G3257/100)*(E3257/1000)),IF(C3257="Ready to Drink",SUM(LOOKUP(2,1/(SRP!$B$10:$B$14&lt;=E3257)/(SRP!$C$10:$C$14&gt;=E3257),SRP!$D$10:$D$14)*(G3257/100)*(E3257/1000)),0))))),2)</f>
        <v>7.88</v>
      </c>
    </row>
    <row r="3258" spans="1:11" x14ac:dyDescent="0.35">
      <c r="A3258" s="2">
        <v>35481</v>
      </c>
      <c r="B3258" s="76" t="s">
        <v>2955</v>
      </c>
      <c r="C3258" s="76" t="s">
        <v>287</v>
      </c>
      <c r="D3258" s="76" t="s">
        <v>5230</v>
      </c>
      <c r="E3258" s="76">
        <v>2130</v>
      </c>
      <c r="F3258" s="76">
        <v>4</v>
      </c>
      <c r="G3258" s="77">
        <v>5</v>
      </c>
      <c r="H3258" s="76" t="s">
        <v>3324</v>
      </c>
      <c r="I3258" s="77">
        <v>13.79</v>
      </c>
      <c r="J3258" s="2">
        <v>6</v>
      </c>
      <c r="K3258" s="119" cm="1">
        <f t="array" ref="K3258">ROUND(IF(C3258="Beer",SUM(LOOKUP(2,1/(SRP!$B$7:$B$9&lt;=E3258)/(SRP!$C$7:$C$9&gt;=E3258),SRP!$D$7:$D$9)*(G3258/100)*(E3258/1000)),IF(C3258="Spirits",SUM(LOOKUP(2,1/(SRP!$B$2:$B$6&lt;=E3258)/(SRP!$C$2:$C$6&gt;=E3258),SRP!$D$2:$D$6)*(G3258/100)*(E3258/1000)),IF(AND(C3258="Wine",D3258="Fortified Wines"),SUM(LOOKUP(2,1/(SRP!$B$20:$B$23&lt;=E3258)/(SRP!$C$20:$C$23&gt;=E3258),SRP!$D$20:$D$23)*(G3258/100)*(E3258/1000)),IF(C3258="Wine",SUM(LOOKUP(2,1/(SRP!$B$15:$B$19&lt;=E3258)/(SRP!$C$15:$C$19&gt;=E3258),SRP!$D$15:$D$19)*(G3258/100)*(E3258/1000)),IF(C3258="Ready to Drink",SUM(LOOKUP(2,1/(SRP!$B$10:$B$14&lt;=E3258)/(SRP!$C$10:$C$14&gt;=E3258),SRP!$D$10:$D$14)*(G3258/100)*(E3258/1000)),0))))),2)</f>
        <v>7.43</v>
      </c>
    </row>
    <row r="3259" spans="1:11" x14ac:dyDescent="0.35">
      <c r="A3259" s="2">
        <v>35481</v>
      </c>
      <c r="B3259" s="76" t="s">
        <v>2955</v>
      </c>
      <c r="C3259" s="76" t="s">
        <v>287</v>
      </c>
      <c r="D3259" s="76" t="s">
        <v>5230</v>
      </c>
      <c r="E3259" s="76">
        <v>2130</v>
      </c>
      <c r="F3259" s="76">
        <v>4</v>
      </c>
      <c r="G3259" s="77">
        <v>5</v>
      </c>
      <c r="H3259" s="76" t="s">
        <v>3324</v>
      </c>
      <c r="I3259" s="77">
        <v>13.79</v>
      </c>
      <c r="J3259" s="2">
        <v>6</v>
      </c>
      <c r="K3259" s="119" cm="1">
        <f t="array" ref="K3259">ROUND(IF(C3259="Beer",SUM(LOOKUP(2,1/(SRP!$B$7:$B$9&lt;=E3259)/(SRP!$C$7:$C$9&gt;=E3259),SRP!$D$7:$D$9)*(G3259/100)*(E3259/1000)),IF(C3259="Spirits",SUM(LOOKUP(2,1/(SRP!$B$2:$B$6&lt;=E3259)/(SRP!$C$2:$C$6&gt;=E3259),SRP!$D$2:$D$6)*(G3259/100)*(E3259/1000)),IF(AND(C3259="Wine",D3259="Fortified Wines"),SUM(LOOKUP(2,1/(SRP!$B$20:$B$23&lt;=E3259)/(SRP!$C$20:$C$23&gt;=E3259),SRP!$D$20:$D$23)*(G3259/100)*(E3259/1000)),IF(C3259="Wine",SUM(LOOKUP(2,1/(SRP!$B$15:$B$19&lt;=E3259)/(SRP!$C$15:$C$19&gt;=E3259),SRP!$D$15:$D$19)*(G3259/100)*(E3259/1000)),IF(C3259="Ready to Drink",SUM(LOOKUP(2,1/(SRP!$B$10:$B$14&lt;=E3259)/(SRP!$C$10:$C$14&gt;=E3259),SRP!$D$10:$D$14)*(G3259/100)*(E3259/1000)),0))))),2)</f>
        <v>7.43</v>
      </c>
    </row>
    <row r="3260" spans="1:11" x14ac:dyDescent="0.35">
      <c r="A3260" s="2">
        <v>35482</v>
      </c>
      <c r="B3260" s="76" t="s">
        <v>2880</v>
      </c>
      <c r="C3260" s="76" t="s">
        <v>287</v>
      </c>
      <c r="D3260" s="76" t="s">
        <v>5266</v>
      </c>
      <c r="E3260" s="76">
        <v>2130</v>
      </c>
      <c r="F3260" s="76">
        <v>4</v>
      </c>
      <c r="G3260" s="77">
        <v>5</v>
      </c>
      <c r="H3260" s="76" t="s">
        <v>3324</v>
      </c>
      <c r="I3260" s="77">
        <v>14.99</v>
      </c>
      <c r="J3260" s="2">
        <v>6</v>
      </c>
      <c r="K3260" s="119" cm="1">
        <f t="array" ref="K3260">ROUND(IF(C3260="Beer",SUM(LOOKUP(2,1/(SRP!$B$7:$B$9&lt;=E3260)/(SRP!$C$7:$C$9&gt;=E3260),SRP!$D$7:$D$9)*(G3260/100)*(E3260/1000)),IF(C3260="Spirits",SUM(LOOKUP(2,1/(SRP!$B$2:$B$6&lt;=E3260)/(SRP!$C$2:$C$6&gt;=E3260),SRP!$D$2:$D$6)*(G3260/100)*(E3260/1000)),IF(AND(C3260="Wine",D3260="Fortified Wines"),SUM(LOOKUP(2,1/(SRP!$B$20:$B$23&lt;=E3260)/(SRP!$C$20:$C$23&gt;=E3260),SRP!$D$20:$D$23)*(G3260/100)*(E3260/1000)),IF(C3260="Wine",SUM(LOOKUP(2,1/(SRP!$B$15:$B$19&lt;=E3260)/(SRP!$C$15:$C$19&gt;=E3260),SRP!$D$15:$D$19)*(G3260/100)*(E3260/1000)),IF(C3260="Ready to Drink",SUM(LOOKUP(2,1/(SRP!$B$10:$B$14&lt;=E3260)/(SRP!$C$10:$C$14&gt;=E3260),SRP!$D$10:$D$14)*(G3260/100)*(E3260/1000)),0))))),2)</f>
        <v>7.43</v>
      </c>
    </row>
    <row r="3261" spans="1:11" x14ac:dyDescent="0.35">
      <c r="A3261" s="2">
        <v>35482</v>
      </c>
      <c r="B3261" s="76" t="s">
        <v>2880</v>
      </c>
      <c r="C3261" s="76" t="s">
        <v>287</v>
      </c>
      <c r="D3261" s="76" t="s">
        <v>5266</v>
      </c>
      <c r="E3261" s="76">
        <v>2130</v>
      </c>
      <c r="F3261" s="76">
        <v>4</v>
      </c>
      <c r="G3261" s="77">
        <v>5</v>
      </c>
      <c r="H3261" s="76" t="s">
        <v>3324</v>
      </c>
      <c r="I3261" s="77">
        <v>14.99</v>
      </c>
      <c r="J3261" s="2">
        <v>6</v>
      </c>
      <c r="K3261" s="119" cm="1">
        <f t="array" ref="K3261">ROUND(IF(C3261="Beer",SUM(LOOKUP(2,1/(SRP!$B$7:$B$9&lt;=E3261)/(SRP!$C$7:$C$9&gt;=E3261),SRP!$D$7:$D$9)*(G3261/100)*(E3261/1000)),IF(C3261="Spirits",SUM(LOOKUP(2,1/(SRP!$B$2:$B$6&lt;=E3261)/(SRP!$C$2:$C$6&gt;=E3261),SRP!$D$2:$D$6)*(G3261/100)*(E3261/1000)),IF(AND(C3261="Wine",D3261="Fortified Wines"),SUM(LOOKUP(2,1/(SRP!$B$20:$B$23&lt;=E3261)/(SRP!$C$20:$C$23&gt;=E3261),SRP!$D$20:$D$23)*(G3261/100)*(E3261/1000)),IF(C3261="Wine",SUM(LOOKUP(2,1/(SRP!$B$15:$B$19&lt;=E3261)/(SRP!$C$15:$C$19&gt;=E3261),SRP!$D$15:$D$19)*(G3261/100)*(E3261/1000)),IF(C3261="Ready to Drink",SUM(LOOKUP(2,1/(SRP!$B$10:$B$14&lt;=E3261)/(SRP!$C$10:$C$14&gt;=E3261),SRP!$D$10:$D$14)*(G3261/100)*(E3261/1000)),0))))),2)</f>
        <v>7.43</v>
      </c>
    </row>
    <row r="3262" spans="1:11" x14ac:dyDescent="0.35">
      <c r="A3262" s="2">
        <v>35485</v>
      </c>
      <c r="B3262" s="76" t="s">
        <v>2879</v>
      </c>
      <c r="C3262" s="76" t="s">
        <v>287</v>
      </c>
      <c r="D3262" s="76" t="s">
        <v>5230</v>
      </c>
      <c r="E3262" s="76">
        <v>4260</v>
      </c>
      <c r="F3262" s="76">
        <v>1</v>
      </c>
      <c r="G3262" s="77">
        <v>4.3</v>
      </c>
      <c r="H3262" s="76" t="s">
        <v>3324</v>
      </c>
      <c r="I3262" s="77">
        <v>26.29</v>
      </c>
      <c r="J3262" s="2">
        <v>12</v>
      </c>
      <c r="K3262" s="119" cm="1">
        <f t="array" ref="K3262">ROUND(IF(C3262="Beer",SUM(LOOKUP(2,1/(SRP!$B$7:$B$9&lt;=E3262)/(SRP!$C$7:$C$9&gt;=E3262),SRP!$D$7:$D$9)*(G3262/100)*(E3262/1000)),IF(C3262="Spirits",SUM(LOOKUP(2,1/(SRP!$B$2:$B$6&lt;=E3262)/(SRP!$C$2:$C$6&gt;=E3262),SRP!$D$2:$D$6)*(G3262/100)*(E3262/1000)),IF(AND(C3262="Wine",D3262="Fortified Wines"),SUM(LOOKUP(2,1/(SRP!$B$20:$B$23&lt;=E3262)/(SRP!$C$20:$C$23&gt;=E3262),SRP!$D$20:$D$23)*(G3262/100)*(E3262/1000)),IF(C3262="Wine",SUM(LOOKUP(2,1/(SRP!$B$15:$B$19&lt;=E3262)/(SRP!$C$15:$C$19&gt;=E3262),SRP!$D$15:$D$19)*(G3262/100)*(E3262/1000)),IF(C3262="Ready to Drink",SUM(LOOKUP(2,1/(SRP!$B$10:$B$14&lt;=E3262)/(SRP!$C$10:$C$14&gt;=E3262),SRP!$D$10:$D$14)*(G3262/100)*(E3262/1000)),0))))),2)</f>
        <v>12.79</v>
      </c>
    </row>
    <row r="3263" spans="1:11" x14ac:dyDescent="0.35">
      <c r="A3263" s="2">
        <v>35485</v>
      </c>
      <c r="B3263" s="76" t="s">
        <v>2879</v>
      </c>
      <c r="C3263" s="76" t="s">
        <v>287</v>
      </c>
      <c r="D3263" s="76" t="s">
        <v>5230</v>
      </c>
      <c r="E3263" s="76">
        <v>4260</v>
      </c>
      <c r="F3263" s="76">
        <v>1</v>
      </c>
      <c r="G3263" s="77">
        <v>4.3</v>
      </c>
      <c r="H3263" s="76" t="s">
        <v>3324</v>
      </c>
      <c r="I3263" s="77">
        <v>26.29</v>
      </c>
      <c r="J3263" s="2">
        <v>12</v>
      </c>
      <c r="K3263" s="119" cm="1">
        <f t="array" ref="K3263">ROUND(IF(C3263="Beer",SUM(LOOKUP(2,1/(SRP!$B$7:$B$9&lt;=E3263)/(SRP!$C$7:$C$9&gt;=E3263),SRP!$D$7:$D$9)*(G3263/100)*(E3263/1000)),IF(C3263="Spirits",SUM(LOOKUP(2,1/(SRP!$B$2:$B$6&lt;=E3263)/(SRP!$C$2:$C$6&gt;=E3263),SRP!$D$2:$D$6)*(G3263/100)*(E3263/1000)),IF(AND(C3263="Wine",D3263="Fortified Wines"),SUM(LOOKUP(2,1/(SRP!$B$20:$B$23&lt;=E3263)/(SRP!$C$20:$C$23&gt;=E3263),SRP!$D$20:$D$23)*(G3263/100)*(E3263/1000)),IF(C3263="Wine",SUM(LOOKUP(2,1/(SRP!$B$15:$B$19&lt;=E3263)/(SRP!$C$15:$C$19&gt;=E3263),SRP!$D$15:$D$19)*(G3263/100)*(E3263/1000)),IF(C3263="Ready to Drink",SUM(LOOKUP(2,1/(SRP!$B$10:$B$14&lt;=E3263)/(SRP!$C$10:$C$14&gt;=E3263),SRP!$D$10:$D$14)*(G3263/100)*(E3263/1000)),0))))),2)</f>
        <v>12.79</v>
      </c>
    </row>
    <row r="3264" spans="1:11" x14ac:dyDescent="0.35">
      <c r="A3264" s="2">
        <v>35505</v>
      </c>
      <c r="B3264" s="76" t="s">
        <v>5552</v>
      </c>
      <c r="C3264" s="76" t="s">
        <v>286</v>
      </c>
      <c r="D3264" s="76" t="s">
        <v>5236</v>
      </c>
      <c r="E3264" s="76">
        <v>750</v>
      </c>
      <c r="F3264" s="76">
        <v>12</v>
      </c>
      <c r="G3264" s="77">
        <v>13</v>
      </c>
      <c r="H3264" s="76" t="s">
        <v>3338</v>
      </c>
      <c r="I3264" s="77">
        <v>9.98</v>
      </c>
      <c r="J3264" s="2">
        <v>1</v>
      </c>
      <c r="K3264" s="119" cm="1">
        <f t="array" ref="K3264">ROUND(IF(C3264="Beer",SUM(LOOKUP(2,1/(SRP!$B$7:$B$9&lt;=E3264)/(SRP!$C$7:$C$9&gt;=E3264),SRP!$D$7:$D$9)*(G3264/100)*(E3264/1000)),IF(C3264="Spirits",SUM(LOOKUP(2,1/(SRP!$B$2:$B$6&lt;=E3264)/(SRP!$C$2:$C$6&gt;=E3264),SRP!$D$2:$D$6)*(G3264/100)*(E3264/1000)),IF(AND(C3264="Wine",D3264="Fortified Wines"),SUM(LOOKUP(2,1/(SRP!$B$20:$B$23&lt;=E3264)/(SRP!$C$20:$C$23&gt;=E3264),SRP!$D$20:$D$23)*(G3264/100)*(E3264/1000)),IF(C3264="Wine",SUM(LOOKUP(2,1/(SRP!$B$15:$B$19&lt;=E3264)/(SRP!$C$15:$C$19&gt;=E3264),SRP!$D$15:$D$19)*(G3264/100)*(E3264/1000)),IF(C3264="Ready to Drink",SUM(LOOKUP(2,1/(SRP!$B$10:$B$14&lt;=E3264)/(SRP!$C$10:$C$14&gt;=E3264),SRP!$D$10:$D$14)*(G3264/100)*(E3264/1000)),0))))),2)</f>
        <v>6.81</v>
      </c>
    </row>
    <row r="3265" spans="1:11" x14ac:dyDescent="0.35">
      <c r="A3265" s="2">
        <v>35520</v>
      </c>
      <c r="B3265" s="76" t="s">
        <v>2762</v>
      </c>
      <c r="C3265" s="76" t="s">
        <v>286</v>
      </c>
      <c r="D3265" s="76" t="s">
        <v>5264</v>
      </c>
      <c r="E3265" s="76">
        <v>3000</v>
      </c>
      <c r="F3265" s="76">
        <v>4</v>
      </c>
      <c r="G3265" s="77">
        <v>11.5</v>
      </c>
      <c r="H3265" s="76" t="s">
        <v>3308</v>
      </c>
      <c r="I3265" s="77">
        <v>54.99</v>
      </c>
      <c r="J3265" s="2">
        <v>1</v>
      </c>
      <c r="K3265" s="119" cm="1">
        <f t="array" ref="K3265">ROUND(IF(C3265="Beer",SUM(LOOKUP(2,1/(SRP!$B$7:$B$9&lt;=E3265)/(SRP!$C$7:$C$9&gt;=E3265),SRP!$D$7:$D$9)*(G3265/100)*(E3265/1000)),IF(C3265="Spirits",SUM(LOOKUP(2,1/(SRP!$B$2:$B$6&lt;=E3265)/(SRP!$C$2:$C$6&gt;=E3265),SRP!$D$2:$D$6)*(G3265/100)*(E3265/1000)),IF(AND(C3265="Wine",D3265="Fortified Wines"),SUM(LOOKUP(2,1/(SRP!$B$20:$B$23&lt;=E3265)/(SRP!$C$20:$C$23&gt;=E3265),SRP!$D$20:$D$23)*(G3265/100)*(E3265/1000)),IF(C3265="Wine",SUM(LOOKUP(2,1/(SRP!$B$15:$B$19&lt;=E3265)/(SRP!$C$15:$C$19&gt;=E3265),SRP!$D$15:$D$19)*(G3265/100)*(E3265/1000)),IF(C3265="Ready to Drink",SUM(LOOKUP(2,1/(SRP!$B$10:$B$14&lt;=E3265)/(SRP!$C$10:$C$14&gt;=E3265),SRP!$D$10:$D$14)*(G3265/100)*(E3265/1000)),0))))),2)</f>
        <v>24.08</v>
      </c>
    </row>
    <row r="3266" spans="1:11" x14ac:dyDescent="0.35">
      <c r="A3266" s="2">
        <v>35523</v>
      </c>
      <c r="B3266" s="76" t="s">
        <v>2697</v>
      </c>
      <c r="C3266" s="76" t="s">
        <v>287</v>
      </c>
      <c r="D3266" s="76" t="s">
        <v>5230</v>
      </c>
      <c r="E3266" s="76">
        <v>473</v>
      </c>
      <c r="F3266" s="76">
        <v>24</v>
      </c>
      <c r="G3266" s="77">
        <v>5</v>
      </c>
      <c r="H3266" s="76" t="s">
        <v>3325</v>
      </c>
      <c r="I3266" s="77">
        <v>4.09</v>
      </c>
      <c r="J3266" s="2">
        <v>1</v>
      </c>
      <c r="K3266" s="119" cm="1">
        <f t="array" ref="K3266">ROUND(IF(C3266="Beer",SUM(LOOKUP(2,1/(SRP!$B$7:$B$9&lt;=E3266)/(SRP!$C$7:$C$9&gt;=E3266),SRP!$D$7:$D$9)*(G3266/100)*(E3266/1000)),IF(C3266="Spirits",SUM(LOOKUP(2,1/(SRP!$B$2:$B$6&lt;=E3266)/(SRP!$C$2:$C$6&gt;=E3266),SRP!$D$2:$D$6)*(G3266/100)*(E3266/1000)),IF(AND(C3266="Wine",D3266="Fortified Wines"),SUM(LOOKUP(2,1/(SRP!$B$20:$B$23&lt;=E3266)/(SRP!$C$20:$C$23&gt;=E3266),SRP!$D$20:$D$23)*(G3266/100)*(E3266/1000)),IF(C3266="Wine",SUM(LOOKUP(2,1/(SRP!$B$15:$B$19&lt;=E3266)/(SRP!$C$15:$C$19&gt;=E3266),SRP!$D$15:$D$19)*(G3266/100)*(E3266/1000)),IF(C3266="Ready to Drink",SUM(LOOKUP(2,1/(SRP!$B$10:$B$14&lt;=E3266)/(SRP!$C$10:$C$14&gt;=E3266),SRP!$D$10:$D$14)*(G3266/100)*(E3266/1000)),0))))),2)</f>
        <v>1.65</v>
      </c>
    </row>
    <row r="3267" spans="1:11" x14ac:dyDescent="0.35">
      <c r="A3267" s="2">
        <v>35523</v>
      </c>
      <c r="B3267" s="76" t="s">
        <v>2697</v>
      </c>
      <c r="C3267" s="76" t="s">
        <v>287</v>
      </c>
      <c r="D3267" s="76" t="s">
        <v>5230</v>
      </c>
      <c r="E3267" s="76">
        <v>473</v>
      </c>
      <c r="F3267" s="76">
        <v>24</v>
      </c>
      <c r="G3267" s="77">
        <v>5</v>
      </c>
      <c r="H3267" s="76" t="s">
        <v>3325</v>
      </c>
      <c r="I3267" s="77">
        <v>4.09</v>
      </c>
      <c r="J3267" s="2">
        <v>1</v>
      </c>
      <c r="K3267" s="119" cm="1">
        <f t="array" ref="K3267">ROUND(IF(C3267="Beer",SUM(LOOKUP(2,1/(SRP!$B$7:$B$9&lt;=E3267)/(SRP!$C$7:$C$9&gt;=E3267),SRP!$D$7:$D$9)*(G3267/100)*(E3267/1000)),IF(C3267="Spirits",SUM(LOOKUP(2,1/(SRP!$B$2:$B$6&lt;=E3267)/(SRP!$C$2:$C$6&gt;=E3267),SRP!$D$2:$D$6)*(G3267/100)*(E3267/1000)),IF(AND(C3267="Wine",D3267="Fortified Wines"),SUM(LOOKUP(2,1/(SRP!$B$20:$B$23&lt;=E3267)/(SRP!$C$20:$C$23&gt;=E3267),SRP!$D$20:$D$23)*(G3267/100)*(E3267/1000)),IF(C3267="Wine",SUM(LOOKUP(2,1/(SRP!$B$15:$B$19&lt;=E3267)/(SRP!$C$15:$C$19&gt;=E3267),SRP!$D$15:$D$19)*(G3267/100)*(E3267/1000)),IF(C3267="Ready to Drink",SUM(LOOKUP(2,1/(SRP!$B$10:$B$14&lt;=E3267)/(SRP!$C$10:$C$14&gt;=E3267),SRP!$D$10:$D$14)*(G3267/100)*(E3267/1000)),0))))),2)</f>
        <v>1.65</v>
      </c>
    </row>
    <row r="3268" spans="1:11" x14ac:dyDescent="0.35">
      <c r="A3268" s="2">
        <v>35524</v>
      </c>
      <c r="B3268" s="76" t="s">
        <v>2739</v>
      </c>
      <c r="C3268" s="76" t="s">
        <v>287</v>
      </c>
      <c r="D3268" s="76" t="s">
        <v>5240</v>
      </c>
      <c r="E3268" s="76">
        <v>500</v>
      </c>
      <c r="F3268" s="76">
        <v>12</v>
      </c>
      <c r="G3268" s="77">
        <v>7</v>
      </c>
      <c r="H3268" s="76" t="s">
        <v>3355</v>
      </c>
      <c r="I3268" s="77">
        <v>9.86</v>
      </c>
      <c r="J3268" s="2">
        <v>1</v>
      </c>
      <c r="K3268" s="119" cm="1">
        <f t="array" ref="K3268">ROUND(IF(C3268="Beer",SUM(LOOKUP(2,1/(SRP!$B$7:$B$9&lt;=E3268)/(SRP!$C$7:$C$9&gt;=E3268),SRP!$D$7:$D$9)*(G3268/100)*(E3268/1000)),IF(C3268="Spirits",SUM(LOOKUP(2,1/(SRP!$B$2:$B$6&lt;=E3268)/(SRP!$C$2:$C$6&gt;=E3268),SRP!$D$2:$D$6)*(G3268/100)*(E3268/1000)),IF(AND(C3268="Wine",D3268="Fortified Wines"),SUM(LOOKUP(2,1/(SRP!$B$20:$B$23&lt;=E3268)/(SRP!$C$20:$C$23&gt;=E3268),SRP!$D$20:$D$23)*(G3268/100)*(E3268/1000)),IF(C3268="Wine",SUM(LOOKUP(2,1/(SRP!$B$15:$B$19&lt;=E3268)/(SRP!$C$15:$C$19&gt;=E3268),SRP!$D$15:$D$19)*(G3268/100)*(E3268/1000)),IF(C3268="Ready to Drink",SUM(LOOKUP(2,1/(SRP!$B$10:$B$14&lt;=E3268)/(SRP!$C$10:$C$14&gt;=E3268),SRP!$D$10:$D$14)*(G3268/100)*(E3268/1000)),0))))),2)</f>
        <v>2.44</v>
      </c>
    </row>
    <row r="3269" spans="1:11" x14ac:dyDescent="0.35">
      <c r="A3269" s="2">
        <v>35524</v>
      </c>
      <c r="B3269" s="76" t="s">
        <v>2739</v>
      </c>
      <c r="C3269" s="76" t="s">
        <v>287</v>
      </c>
      <c r="D3269" s="76" t="s">
        <v>5240</v>
      </c>
      <c r="E3269" s="76">
        <v>500</v>
      </c>
      <c r="F3269" s="76">
        <v>12</v>
      </c>
      <c r="G3269" s="77">
        <v>7</v>
      </c>
      <c r="H3269" s="76" t="s">
        <v>3355</v>
      </c>
      <c r="I3269" s="77">
        <v>9.86</v>
      </c>
      <c r="J3269" s="2">
        <v>1</v>
      </c>
      <c r="K3269" s="119" cm="1">
        <f t="array" ref="K3269">ROUND(IF(C3269="Beer",SUM(LOOKUP(2,1/(SRP!$B$7:$B$9&lt;=E3269)/(SRP!$C$7:$C$9&gt;=E3269),SRP!$D$7:$D$9)*(G3269/100)*(E3269/1000)),IF(C3269="Spirits",SUM(LOOKUP(2,1/(SRP!$B$2:$B$6&lt;=E3269)/(SRP!$C$2:$C$6&gt;=E3269),SRP!$D$2:$D$6)*(G3269/100)*(E3269/1000)),IF(AND(C3269="Wine",D3269="Fortified Wines"),SUM(LOOKUP(2,1/(SRP!$B$20:$B$23&lt;=E3269)/(SRP!$C$20:$C$23&gt;=E3269),SRP!$D$20:$D$23)*(G3269/100)*(E3269/1000)),IF(C3269="Wine",SUM(LOOKUP(2,1/(SRP!$B$15:$B$19&lt;=E3269)/(SRP!$C$15:$C$19&gt;=E3269),SRP!$D$15:$D$19)*(G3269/100)*(E3269/1000)),IF(C3269="Ready to Drink",SUM(LOOKUP(2,1/(SRP!$B$10:$B$14&lt;=E3269)/(SRP!$C$10:$C$14&gt;=E3269),SRP!$D$10:$D$14)*(G3269/100)*(E3269/1000)),0))))),2)</f>
        <v>2.44</v>
      </c>
    </row>
    <row r="3270" spans="1:11" x14ac:dyDescent="0.35">
      <c r="A3270" s="2">
        <v>35525</v>
      </c>
      <c r="B3270" s="76" t="s">
        <v>2740</v>
      </c>
      <c r="C3270" s="76" t="s">
        <v>287</v>
      </c>
      <c r="D3270" s="76" t="s">
        <v>5266</v>
      </c>
      <c r="E3270" s="76">
        <v>355</v>
      </c>
      <c r="F3270" s="76">
        <v>24</v>
      </c>
      <c r="G3270" s="77">
        <v>4.0999999999999996</v>
      </c>
      <c r="H3270" s="76" t="s">
        <v>3355</v>
      </c>
      <c r="I3270" s="77">
        <v>5.89</v>
      </c>
      <c r="J3270" s="2">
        <v>1</v>
      </c>
      <c r="K3270" s="119" cm="1">
        <f t="array" ref="K3270">ROUND(IF(C3270="Beer",SUM(LOOKUP(2,1/(SRP!$B$7:$B$9&lt;=E3270)/(SRP!$C$7:$C$9&gt;=E3270),SRP!$D$7:$D$9)*(G3270/100)*(E3270/1000)),IF(C3270="Spirits",SUM(LOOKUP(2,1/(SRP!$B$2:$B$6&lt;=E3270)/(SRP!$C$2:$C$6&gt;=E3270),SRP!$D$2:$D$6)*(G3270/100)*(E3270/1000)),IF(AND(C3270="Wine",D3270="Fortified Wines"),SUM(LOOKUP(2,1/(SRP!$B$20:$B$23&lt;=E3270)/(SRP!$C$20:$C$23&gt;=E3270),SRP!$D$20:$D$23)*(G3270/100)*(E3270/1000)),IF(C3270="Wine",SUM(LOOKUP(2,1/(SRP!$B$15:$B$19&lt;=E3270)/(SRP!$C$15:$C$19&gt;=E3270),SRP!$D$15:$D$19)*(G3270/100)*(E3270/1000)),IF(C3270="Ready to Drink",SUM(LOOKUP(2,1/(SRP!$B$10:$B$14&lt;=E3270)/(SRP!$C$10:$C$14&gt;=E3270),SRP!$D$10:$D$14)*(G3270/100)*(E3270/1000)),0))))),2)</f>
        <v>1.02</v>
      </c>
    </row>
    <row r="3271" spans="1:11" x14ac:dyDescent="0.35">
      <c r="A3271" s="2">
        <v>35525</v>
      </c>
      <c r="B3271" s="76" t="s">
        <v>2740</v>
      </c>
      <c r="C3271" s="76" t="s">
        <v>287</v>
      </c>
      <c r="D3271" s="76" t="s">
        <v>5266</v>
      </c>
      <c r="E3271" s="76">
        <v>355</v>
      </c>
      <c r="F3271" s="76">
        <v>24</v>
      </c>
      <c r="G3271" s="77">
        <v>4.0999999999999996</v>
      </c>
      <c r="H3271" s="76" t="s">
        <v>3355</v>
      </c>
      <c r="I3271" s="77">
        <v>5.89</v>
      </c>
      <c r="J3271" s="2">
        <v>1</v>
      </c>
      <c r="K3271" s="119" cm="1">
        <f t="array" ref="K3271">ROUND(IF(C3271="Beer",SUM(LOOKUP(2,1/(SRP!$B$7:$B$9&lt;=E3271)/(SRP!$C$7:$C$9&gt;=E3271),SRP!$D$7:$D$9)*(G3271/100)*(E3271/1000)),IF(C3271="Spirits",SUM(LOOKUP(2,1/(SRP!$B$2:$B$6&lt;=E3271)/(SRP!$C$2:$C$6&gt;=E3271),SRP!$D$2:$D$6)*(G3271/100)*(E3271/1000)),IF(AND(C3271="Wine",D3271="Fortified Wines"),SUM(LOOKUP(2,1/(SRP!$B$20:$B$23&lt;=E3271)/(SRP!$C$20:$C$23&gt;=E3271),SRP!$D$20:$D$23)*(G3271/100)*(E3271/1000)),IF(C3271="Wine",SUM(LOOKUP(2,1/(SRP!$B$15:$B$19&lt;=E3271)/(SRP!$C$15:$C$19&gt;=E3271),SRP!$D$15:$D$19)*(G3271/100)*(E3271/1000)),IF(C3271="Ready to Drink",SUM(LOOKUP(2,1/(SRP!$B$10:$B$14&lt;=E3271)/(SRP!$C$10:$C$14&gt;=E3271),SRP!$D$10:$D$14)*(G3271/100)*(E3271/1000)),0))))),2)</f>
        <v>1.02</v>
      </c>
    </row>
    <row r="3272" spans="1:11" x14ac:dyDescent="0.35">
      <c r="A3272" s="2">
        <v>35526</v>
      </c>
      <c r="B3272" s="76" t="s">
        <v>2741</v>
      </c>
      <c r="C3272" s="76" t="s">
        <v>287</v>
      </c>
      <c r="D3272" s="76" t="s">
        <v>5266</v>
      </c>
      <c r="E3272" s="76">
        <v>355</v>
      </c>
      <c r="F3272" s="76">
        <v>24</v>
      </c>
      <c r="G3272" s="77">
        <v>4.3</v>
      </c>
      <c r="H3272" s="76" t="s">
        <v>3355</v>
      </c>
      <c r="I3272" s="77">
        <v>5.89</v>
      </c>
      <c r="J3272" s="2">
        <v>1</v>
      </c>
      <c r="K3272" s="119" cm="1">
        <f t="array" ref="K3272">ROUND(IF(C3272="Beer",SUM(LOOKUP(2,1/(SRP!$B$7:$B$9&lt;=E3272)/(SRP!$C$7:$C$9&gt;=E3272),SRP!$D$7:$D$9)*(G3272/100)*(E3272/1000)),IF(C3272="Spirits",SUM(LOOKUP(2,1/(SRP!$B$2:$B$6&lt;=E3272)/(SRP!$C$2:$C$6&gt;=E3272),SRP!$D$2:$D$6)*(G3272/100)*(E3272/1000)),IF(AND(C3272="Wine",D3272="Fortified Wines"),SUM(LOOKUP(2,1/(SRP!$B$20:$B$23&lt;=E3272)/(SRP!$C$20:$C$23&gt;=E3272),SRP!$D$20:$D$23)*(G3272/100)*(E3272/1000)),IF(C3272="Wine",SUM(LOOKUP(2,1/(SRP!$B$15:$B$19&lt;=E3272)/(SRP!$C$15:$C$19&gt;=E3272),SRP!$D$15:$D$19)*(G3272/100)*(E3272/1000)),IF(C3272="Ready to Drink",SUM(LOOKUP(2,1/(SRP!$B$10:$B$14&lt;=E3272)/(SRP!$C$10:$C$14&gt;=E3272),SRP!$D$10:$D$14)*(G3272/100)*(E3272/1000)),0))))),2)</f>
        <v>1.07</v>
      </c>
    </row>
    <row r="3273" spans="1:11" x14ac:dyDescent="0.35">
      <c r="A3273" s="2">
        <v>35526</v>
      </c>
      <c r="B3273" s="76" t="s">
        <v>2741</v>
      </c>
      <c r="C3273" s="76" t="s">
        <v>287</v>
      </c>
      <c r="D3273" s="76" t="s">
        <v>5266</v>
      </c>
      <c r="E3273" s="76">
        <v>355</v>
      </c>
      <c r="F3273" s="76">
        <v>24</v>
      </c>
      <c r="G3273" s="77">
        <v>4.3</v>
      </c>
      <c r="H3273" s="76" t="s">
        <v>3355</v>
      </c>
      <c r="I3273" s="77">
        <v>5.89</v>
      </c>
      <c r="J3273" s="2">
        <v>1</v>
      </c>
      <c r="K3273" s="119" cm="1">
        <f t="array" ref="K3273">ROUND(IF(C3273="Beer",SUM(LOOKUP(2,1/(SRP!$B$7:$B$9&lt;=E3273)/(SRP!$C$7:$C$9&gt;=E3273),SRP!$D$7:$D$9)*(G3273/100)*(E3273/1000)),IF(C3273="Spirits",SUM(LOOKUP(2,1/(SRP!$B$2:$B$6&lt;=E3273)/(SRP!$C$2:$C$6&gt;=E3273),SRP!$D$2:$D$6)*(G3273/100)*(E3273/1000)),IF(AND(C3273="Wine",D3273="Fortified Wines"),SUM(LOOKUP(2,1/(SRP!$B$20:$B$23&lt;=E3273)/(SRP!$C$20:$C$23&gt;=E3273),SRP!$D$20:$D$23)*(G3273/100)*(E3273/1000)),IF(C3273="Wine",SUM(LOOKUP(2,1/(SRP!$B$15:$B$19&lt;=E3273)/(SRP!$C$15:$C$19&gt;=E3273),SRP!$D$15:$D$19)*(G3273/100)*(E3273/1000)),IF(C3273="Ready to Drink",SUM(LOOKUP(2,1/(SRP!$B$10:$B$14&lt;=E3273)/(SRP!$C$10:$C$14&gt;=E3273),SRP!$D$10:$D$14)*(G3273/100)*(E3273/1000)),0))))),2)</f>
        <v>1.07</v>
      </c>
    </row>
    <row r="3274" spans="1:11" x14ac:dyDescent="0.35">
      <c r="A3274" s="2">
        <v>35528</v>
      </c>
      <c r="B3274" s="76" t="s">
        <v>2742</v>
      </c>
      <c r="C3274" s="76" t="s">
        <v>287</v>
      </c>
      <c r="D3274" s="76" t="s">
        <v>5240</v>
      </c>
      <c r="E3274" s="76">
        <v>500</v>
      </c>
      <c r="F3274" s="76">
        <v>12</v>
      </c>
      <c r="G3274" s="77">
        <v>5.7</v>
      </c>
      <c r="H3274" s="76" t="s">
        <v>3355</v>
      </c>
      <c r="I3274" s="77">
        <v>8.9499999999999993</v>
      </c>
      <c r="J3274" s="2">
        <v>1</v>
      </c>
      <c r="K3274" s="119" cm="1">
        <f t="array" ref="K3274">ROUND(IF(C3274="Beer",SUM(LOOKUP(2,1/(SRP!$B$7:$B$9&lt;=E3274)/(SRP!$C$7:$C$9&gt;=E3274),SRP!$D$7:$D$9)*(G3274/100)*(E3274/1000)),IF(C3274="Spirits",SUM(LOOKUP(2,1/(SRP!$B$2:$B$6&lt;=E3274)/(SRP!$C$2:$C$6&gt;=E3274),SRP!$D$2:$D$6)*(G3274/100)*(E3274/1000)),IF(AND(C3274="Wine",D3274="Fortified Wines"),SUM(LOOKUP(2,1/(SRP!$B$20:$B$23&lt;=E3274)/(SRP!$C$20:$C$23&gt;=E3274),SRP!$D$20:$D$23)*(G3274/100)*(E3274/1000)),IF(C3274="Wine",SUM(LOOKUP(2,1/(SRP!$B$15:$B$19&lt;=E3274)/(SRP!$C$15:$C$19&gt;=E3274),SRP!$D$15:$D$19)*(G3274/100)*(E3274/1000)),IF(C3274="Ready to Drink",SUM(LOOKUP(2,1/(SRP!$B$10:$B$14&lt;=E3274)/(SRP!$C$10:$C$14&gt;=E3274),SRP!$D$10:$D$14)*(G3274/100)*(E3274/1000)),0))))),2)</f>
        <v>1.99</v>
      </c>
    </row>
    <row r="3275" spans="1:11" x14ac:dyDescent="0.35">
      <c r="A3275" s="2">
        <v>35528</v>
      </c>
      <c r="B3275" s="76" t="s">
        <v>2742</v>
      </c>
      <c r="C3275" s="76" t="s">
        <v>287</v>
      </c>
      <c r="D3275" s="76" t="s">
        <v>5240</v>
      </c>
      <c r="E3275" s="76">
        <v>500</v>
      </c>
      <c r="F3275" s="76">
        <v>12</v>
      </c>
      <c r="G3275" s="77">
        <v>5.7</v>
      </c>
      <c r="H3275" s="76" t="s">
        <v>3355</v>
      </c>
      <c r="I3275" s="77">
        <v>8.9499999999999993</v>
      </c>
      <c r="J3275" s="2">
        <v>1</v>
      </c>
      <c r="K3275" s="119" cm="1">
        <f t="array" ref="K3275">ROUND(IF(C3275="Beer",SUM(LOOKUP(2,1/(SRP!$B$7:$B$9&lt;=E3275)/(SRP!$C$7:$C$9&gt;=E3275),SRP!$D$7:$D$9)*(G3275/100)*(E3275/1000)),IF(C3275="Spirits",SUM(LOOKUP(2,1/(SRP!$B$2:$B$6&lt;=E3275)/(SRP!$C$2:$C$6&gt;=E3275),SRP!$D$2:$D$6)*(G3275/100)*(E3275/1000)),IF(AND(C3275="Wine",D3275="Fortified Wines"),SUM(LOOKUP(2,1/(SRP!$B$20:$B$23&lt;=E3275)/(SRP!$C$20:$C$23&gt;=E3275),SRP!$D$20:$D$23)*(G3275/100)*(E3275/1000)),IF(C3275="Wine",SUM(LOOKUP(2,1/(SRP!$B$15:$B$19&lt;=E3275)/(SRP!$C$15:$C$19&gt;=E3275),SRP!$D$15:$D$19)*(G3275/100)*(E3275/1000)),IF(C3275="Ready to Drink",SUM(LOOKUP(2,1/(SRP!$B$10:$B$14&lt;=E3275)/(SRP!$C$10:$C$14&gt;=E3275),SRP!$D$10:$D$14)*(G3275/100)*(E3275/1000)),0))))),2)</f>
        <v>1.99</v>
      </c>
    </row>
    <row r="3276" spans="1:11" x14ac:dyDescent="0.35">
      <c r="A3276" s="2">
        <v>35529</v>
      </c>
      <c r="B3276" s="76" t="s">
        <v>2743</v>
      </c>
      <c r="C3276" s="76" t="s">
        <v>287</v>
      </c>
      <c r="D3276" s="76" t="s">
        <v>5240</v>
      </c>
      <c r="E3276" s="76">
        <v>500</v>
      </c>
      <c r="F3276" s="76">
        <v>12</v>
      </c>
      <c r="G3276" s="77">
        <v>6.2</v>
      </c>
      <c r="H3276" s="76" t="s">
        <v>3355</v>
      </c>
      <c r="I3276" s="77">
        <v>9.86</v>
      </c>
      <c r="J3276" s="2">
        <v>1</v>
      </c>
      <c r="K3276" s="119" cm="1">
        <f t="array" ref="K3276">ROUND(IF(C3276="Beer",SUM(LOOKUP(2,1/(SRP!$B$7:$B$9&lt;=E3276)/(SRP!$C$7:$C$9&gt;=E3276),SRP!$D$7:$D$9)*(G3276/100)*(E3276/1000)),IF(C3276="Spirits",SUM(LOOKUP(2,1/(SRP!$B$2:$B$6&lt;=E3276)/(SRP!$C$2:$C$6&gt;=E3276),SRP!$D$2:$D$6)*(G3276/100)*(E3276/1000)),IF(AND(C3276="Wine",D3276="Fortified Wines"),SUM(LOOKUP(2,1/(SRP!$B$20:$B$23&lt;=E3276)/(SRP!$C$20:$C$23&gt;=E3276),SRP!$D$20:$D$23)*(G3276/100)*(E3276/1000)),IF(C3276="Wine",SUM(LOOKUP(2,1/(SRP!$B$15:$B$19&lt;=E3276)/(SRP!$C$15:$C$19&gt;=E3276),SRP!$D$15:$D$19)*(G3276/100)*(E3276/1000)),IF(C3276="Ready to Drink",SUM(LOOKUP(2,1/(SRP!$B$10:$B$14&lt;=E3276)/(SRP!$C$10:$C$14&gt;=E3276),SRP!$D$10:$D$14)*(G3276/100)*(E3276/1000)),0))))),2)</f>
        <v>2.16</v>
      </c>
    </row>
    <row r="3277" spans="1:11" x14ac:dyDescent="0.35">
      <c r="A3277" s="2">
        <v>35529</v>
      </c>
      <c r="B3277" s="76" t="s">
        <v>2743</v>
      </c>
      <c r="C3277" s="76" t="s">
        <v>287</v>
      </c>
      <c r="D3277" s="76" t="s">
        <v>5240</v>
      </c>
      <c r="E3277" s="76">
        <v>500</v>
      </c>
      <c r="F3277" s="76">
        <v>12</v>
      </c>
      <c r="G3277" s="77">
        <v>6.2</v>
      </c>
      <c r="H3277" s="76" t="s">
        <v>3355</v>
      </c>
      <c r="I3277" s="77">
        <v>9.86</v>
      </c>
      <c r="J3277" s="2">
        <v>1</v>
      </c>
      <c r="K3277" s="119" cm="1">
        <f t="array" ref="K3277">ROUND(IF(C3277="Beer",SUM(LOOKUP(2,1/(SRP!$B$7:$B$9&lt;=E3277)/(SRP!$C$7:$C$9&gt;=E3277),SRP!$D$7:$D$9)*(G3277/100)*(E3277/1000)),IF(C3277="Spirits",SUM(LOOKUP(2,1/(SRP!$B$2:$B$6&lt;=E3277)/(SRP!$C$2:$C$6&gt;=E3277),SRP!$D$2:$D$6)*(G3277/100)*(E3277/1000)),IF(AND(C3277="Wine",D3277="Fortified Wines"),SUM(LOOKUP(2,1/(SRP!$B$20:$B$23&lt;=E3277)/(SRP!$C$20:$C$23&gt;=E3277),SRP!$D$20:$D$23)*(G3277/100)*(E3277/1000)),IF(C3277="Wine",SUM(LOOKUP(2,1/(SRP!$B$15:$B$19&lt;=E3277)/(SRP!$C$15:$C$19&gt;=E3277),SRP!$D$15:$D$19)*(G3277/100)*(E3277/1000)),IF(C3277="Ready to Drink",SUM(LOOKUP(2,1/(SRP!$B$10:$B$14&lt;=E3277)/(SRP!$C$10:$C$14&gt;=E3277),SRP!$D$10:$D$14)*(G3277/100)*(E3277/1000)),0))))),2)</f>
        <v>2.16</v>
      </c>
    </row>
    <row r="3278" spans="1:11" x14ac:dyDescent="0.35">
      <c r="A3278" s="2">
        <v>35536</v>
      </c>
      <c r="B3278" s="76" t="s">
        <v>2763</v>
      </c>
      <c r="C3278" s="76" t="s">
        <v>287</v>
      </c>
      <c r="D3278" s="76" t="s">
        <v>5240</v>
      </c>
      <c r="E3278" s="76">
        <v>473</v>
      </c>
      <c r="F3278" s="76">
        <v>24</v>
      </c>
      <c r="G3278" s="77">
        <v>8.1999999999999993</v>
      </c>
      <c r="H3278" s="76" t="s">
        <v>3391</v>
      </c>
      <c r="I3278" s="77">
        <v>4.8499999999999996</v>
      </c>
      <c r="J3278" s="2">
        <v>1</v>
      </c>
      <c r="K3278" s="119" cm="1">
        <f t="array" ref="K3278">ROUND(IF(C3278="Beer",SUM(LOOKUP(2,1/(SRP!$B$7:$B$9&lt;=E3278)/(SRP!$C$7:$C$9&gt;=E3278),SRP!$D$7:$D$9)*(G3278/100)*(E3278/1000)),IF(C3278="Spirits",SUM(LOOKUP(2,1/(SRP!$B$2:$B$6&lt;=E3278)/(SRP!$C$2:$C$6&gt;=E3278),SRP!$D$2:$D$6)*(G3278/100)*(E3278/1000)),IF(AND(C3278="Wine",D3278="Fortified Wines"),SUM(LOOKUP(2,1/(SRP!$B$20:$B$23&lt;=E3278)/(SRP!$C$20:$C$23&gt;=E3278),SRP!$D$20:$D$23)*(G3278/100)*(E3278/1000)),IF(C3278="Wine",SUM(LOOKUP(2,1/(SRP!$B$15:$B$19&lt;=E3278)/(SRP!$C$15:$C$19&gt;=E3278),SRP!$D$15:$D$19)*(G3278/100)*(E3278/1000)),IF(C3278="Ready to Drink",SUM(LOOKUP(2,1/(SRP!$B$10:$B$14&lt;=E3278)/(SRP!$C$10:$C$14&gt;=E3278),SRP!$D$10:$D$14)*(G3278/100)*(E3278/1000)),0))))),2)</f>
        <v>2.71</v>
      </c>
    </row>
    <row r="3279" spans="1:11" x14ac:dyDescent="0.35">
      <c r="A3279" s="2">
        <v>35536</v>
      </c>
      <c r="B3279" s="76" t="s">
        <v>2763</v>
      </c>
      <c r="C3279" s="76" t="s">
        <v>287</v>
      </c>
      <c r="D3279" s="76" t="s">
        <v>5240</v>
      </c>
      <c r="E3279" s="76">
        <v>473</v>
      </c>
      <c r="F3279" s="76">
        <v>24</v>
      </c>
      <c r="G3279" s="77">
        <v>8.1999999999999993</v>
      </c>
      <c r="H3279" s="76" t="s">
        <v>3391</v>
      </c>
      <c r="I3279" s="77">
        <v>4.8499999999999996</v>
      </c>
      <c r="J3279" s="2">
        <v>1</v>
      </c>
      <c r="K3279" s="119" cm="1">
        <f t="array" ref="K3279">ROUND(IF(C3279="Beer",SUM(LOOKUP(2,1/(SRP!$B$7:$B$9&lt;=E3279)/(SRP!$C$7:$C$9&gt;=E3279),SRP!$D$7:$D$9)*(G3279/100)*(E3279/1000)),IF(C3279="Spirits",SUM(LOOKUP(2,1/(SRP!$B$2:$B$6&lt;=E3279)/(SRP!$C$2:$C$6&gt;=E3279),SRP!$D$2:$D$6)*(G3279/100)*(E3279/1000)),IF(AND(C3279="Wine",D3279="Fortified Wines"),SUM(LOOKUP(2,1/(SRP!$B$20:$B$23&lt;=E3279)/(SRP!$C$20:$C$23&gt;=E3279),SRP!$D$20:$D$23)*(G3279/100)*(E3279/1000)),IF(C3279="Wine",SUM(LOOKUP(2,1/(SRP!$B$15:$B$19&lt;=E3279)/(SRP!$C$15:$C$19&gt;=E3279),SRP!$D$15:$D$19)*(G3279/100)*(E3279/1000)),IF(C3279="Ready to Drink",SUM(LOOKUP(2,1/(SRP!$B$10:$B$14&lt;=E3279)/(SRP!$C$10:$C$14&gt;=E3279),SRP!$D$10:$D$14)*(G3279/100)*(E3279/1000)),0))))),2)</f>
        <v>2.71</v>
      </c>
    </row>
    <row r="3280" spans="1:11" x14ac:dyDescent="0.35">
      <c r="A3280" s="2">
        <v>35537</v>
      </c>
      <c r="B3280" s="76" t="s">
        <v>2841</v>
      </c>
      <c r="C3280" s="76" t="s">
        <v>287</v>
      </c>
      <c r="D3280" s="76" t="s">
        <v>5266</v>
      </c>
      <c r="E3280" s="76">
        <v>473</v>
      </c>
      <c r="F3280" s="76">
        <v>24</v>
      </c>
      <c r="G3280" s="77">
        <v>5</v>
      </c>
      <c r="H3280" s="76" t="s">
        <v>3391</v>
      </c>
      <c r="I3280" s="77">
        <v>4.1900000000000004</v>
      </c>
      <c r="J3280" s="2">
        <v>1</v>
      </c>
      <c r="K3280" s="119" cm="1">
        <f t="array" ref="K3280">ROUND(IF(C3280="Beer",SUM(LOOKUP(2,1/(SRP!$B$7:$B$9&lt;=E3280)/(SRP!$C$7:$C$9&gt;=E3280),SRP!$D$7:$D$9)*(G3280/100)*(E3280/1000)),IF(C3280="Spirits",SUM(LOOKUP(2,1/(SRP!$B$2:$B$6&lt;=E3280)/(SRP!$C$2:$C$6&gt;=E3280),SRP!$D$2:$D$6)*(G3280/100)*(E3280/1000)),IF(AND(C3280="Wine",D3280="Fortified Wines"),SUM(LOOKUP(2,1/(SRP!$B$20:$B$23&lt;=E3280)/(SRP!$C$20:$C$23&gt;=E3280),SRP!$D$20:$D$23)*(G3280/100)*(E3280/1000)),IF(C3280="Wine",SUM(LOOKUP(2,1/(SRP!$B$15:$B$19&lt;=E3280)/(SRP!$C$15:$C$19&gt;=E3280),SRP!$D$15:$D$19)*(G3280/100)*(E3280/1000)),IF(C3280="Ready to Drink",SUM(LOOKUP(2,1/(SRP!$B$10:$B$14&lt;=E3280)/(SRP!$C$10:$C$14&gt;=E3280),SRP!$D$10:$D$14)*(G3280/100)*(E3280/1000)),0))))),2)</f>
        <v>1.65</v>
      </c>
    </row>
    <row r="3281" spans="1:11" x14ac:dyDescent="0.35">
      <c r="A3281" s="2">
        <v>35537</v>
      </c>
      <c r="B3281" s="76" t="s">
        <v>2841</v>
      </c>
      <c r="C3281" s="76" t="s">
        <v>287</v>
      </c>
      <c r="D3281" s="76" t="s">
        <v>5266</v>
      </c>
      <c r="E3281" s="76">
        <v>473</v>
      </c>
      <c r="F3281" s="76">
        <v>24</v>
      </c>
      <c r="G3281" s="77">
        <v>5</v>
      </c>
      <c r="H3281" s="76" t="s">
        <v>3391</v>
      </c>
      <c r="I3281" s="77">
        <v>4.1900000000000004</v>
      </c>
      <c r="J3281" s="2">
        <v>1</v>
      </c>
      <c r="K3281" s="119" cm="1">
        <f t="array" ref="K3281">ROUND(IF(C3281="Beer",SUM(LOOKUP(2,1/(SRP!$B$7:$B$9&lt;=E3281)/(SRP!$C$7:$C$9&gt;=E3281),SRP!$D$7:$D$9)*(G3281/100)*(E3281/1000)),IF(C3281="Spirits",SUM(LOOKUP(2,1/(SRP!$B$2:$B$6&lt;=E3281)/(SRP!$C$2:$C$6&gt;=E3281),SRP!$D$2:$D$6)*(G3281/100)*(E3281/1000)),IF(AND(C3281="Wine",D3281="Fortified Wines"),SUM(LOOKUP(2,1/(SRP!$B$20:$B$23&lt;=E3281)/(SRP!$C$20:$C$23&gt;=E3281),SRP!$D$20:$D$23)*(G3281/100)*(E3281/1000)),IF(C3281="Wine",SUM(LOOKUP(2,1/(SRP!$B$15:$B$19&lt;=E3281)/(SRP!$C$15:$C$19&gt;=E3281),SRP!$D$15:$D$19)*(G3281/100)*(E3281/1000)),IF(C3281="Ready to Drink",SUM(LOOKUP(2,1/(SRP!$B$10:$B$14&lt;=E3281)/(SRP!$C$10:$C$14&gt;=E3281),SRP!$D$10:$D$14)*(G3281/100)*(E3281/1000)),0))))),2)</f>
        <v>1.65</v>
      </c>
    </row>
    <row r="3282" spans="1:11" x14ac:dyDescent="0.35">
      <c r="A3282" s="2">
        <v>35539</v>
      </c>
      <c r="B3282" s="76" t="s">
        <v>2878</v>
      </c>
      <c r="C3282" s="76" t="s">
        <v>287</v>
      </c>
      <c r="D3282" s="76" t="s">
        <v>5266</v>
      </c>
      <c r="E3282" s="76">
        <v>3784</v>
      </c>
      <c r="F3282" s="76">
        <v>3</v>
      </c>
      <c r="G3282" s="77">
        <v>5.5</v>
      </c>
      <c r="H3282" s="76" t="s">
        <v>3324</v>
      </c>
      <c r="I3282" s="77">
        <v>23.28</v>
      </c>
      <c r="J3282" s="2">
        <v>8</v>
      </c>
      <c r="K3282" s="119" cm="1">
        <f t="array" ref="K3282">ROUND(IF(C3282="Beer",SUM(LOOKUP(2,1/(SRP!$B$7:$B$9&lt;=E3282)/(SRP!$C$7:$C$9&gt;=E3282),SRP!$D$7:$D$9)*(G3282/100)*(E3282/1000)),IF(C3282="Spirits",SUM(LOOKUP(2,1/(SRP!$B$2:$B$6&lt;=E3282)/(SRP!$C$2:$C$6&gt;=E3282),SRP!$D$2:$D$6)*(G3282/100)*(E3282/1000)),IF(AND(C3282="Wine",D3282="Fortified Wines"),SUM(LOOKUP(2,1/(SRP!$B$20:$B$23&lt;=E3282)/(SRP!$C$20:$C$23&gt;=E3282),SRP!$D$20:$D$23)*(G3282/100)*(E3282/1000)),IF(C3282="Wine",SUM(LOOKUP(2,1/(SRP!$B$15:$B$19&lt;=E3282)/(SRP!$C$15:$C$19&gt;=E3282),SRP!$D$15:$D$19)*(G3282/100)*(E3282/1000)),IF(C3282="Ready to Drink",SUM(LOOKUP(2,1/(SRP!$B$10:$B$14&lt;=E3282)/(SRP!$C$10:$C$14&gt;=E3282),SRP!$D$10:$D$14)*(G3282/100)*(E3282/1000)),0))))),2)</f>
        <v>14.53</v>
      </c>
    </row>
    <row r="3283" spans="1:11" x14ac:dyDescent="0.35">
      <c r="A3283" s="2">
        <v>35539</v>
      </c>
      <c r="B3283" s="76" t="s">
        <v>2878</v>
      </c>
      <c r="C3283" s="76" t="s">
        <v>287</v>
      </c>
      <c r="D3283" s="76" t="s">
        <v>5266</v>
      </c>
      <c r="E3283" s="76">
        <v>3784</v>
      </c>
      <c r="F3283" s="76">
        <v>3</v>
      </c>
      <c r="G3283" s="77">
        <v>5.5</v>
      </c>
      <c r="H3283" s="76" t="s">
        <v>3324</v>
      </c>
      <c r="I3283" s="77">
        <v>23.28</v>
      </c>
      <c r="J3283" s="2">
        <v>8</v>
      </c>
      <c r="K3283" s="119" cm="1">
        <f t="array" ref="K3283">ROUND(IF(C3283="Beer",SUM(LOOKUP(2,1/(SRP!$B$7:$B$9&lt;=E3283)/(SRP!$C$7:$C$9&gt;=E3283),SRP!$D$7:$D$9)*(G3283/100)*(E3283/1000)),IF(C3283="Spirits",SUM(LOOKUP(2,1/(SRP!$B$2:$B$6&lt;=E3283)/(SRP!$C$2:$C$6&gt;=E3283),SRP!$D$2:$D$6)*(G3283/100)*(E3283/1000)),IF(AND(C3283="Wine",D3283="Fortified Wines"),SUM(LOOKUP(2,1/(SRP!$B$20:$B$23&lt;=E3283)/(SRP!$C$20:$C$23&gt;=E3283),SRP!$D$20:$D$23)*(G3283/100)*(E3283/1000)),IF(C3283="Wine",SUM(LOOKUP(2,1/(SRP!$B$15:$B$19&lt;=E3283)/(SRP!$C$15:$C$19&gt;=E3283),SRP!$D$15:$D$19)*(G3283/100)*(E3283/1000)),IF(C3283="Ready to Drink",SUM(LOOKUP(2,1/(SRP!$B$10:$B$14&lt;=E3283)/(SRP!$C$10:$C$14&gt;=E3283),SRP!$D$10:$D$14)*(G3283/100)*(E3283/1000)),0))))),2)</f>
        <v>14.53</v>
      </c>
    </row>
    <row r="3284" spans="1:11" x14ac:dyDescent="0.35">
      <c r="A3284" s="2">
        <v>35540</v>
      </c>
      <c r="B3284" s="76" t="s">
        <v>3069</v>
      </c>
      <c r="C3284" s="76" t="s">
        <v>287</v>
      </c>
      <c r="D3284" s="76" t="s">
        <v>5240</v>
      </c>
      <c r="E3284" s="76">
        <v>473</v>
      </c>
      <c r="F3284" s="76">
        <v>24</v>
      </c>
      <c r="G3284" s="77">
        <v>6.7</v>
      </c>
      <c r="H3284" s="76" t="s">
        <v>6871</v>
      </c>
      <c r="I3284" s="77">
        <v>4.1900000000000004</v>
      </c>
      <c r="J3284" s="2">
        <v>1</v>
      </c>
      <c r="K3284" s="119" cm="1">
        <f t="array" ref="K3284">ROUND(IF(C3284="Beer",SUM(LOOKUP(2,1/(SRP!$B$7:$B$9&lt;=E3284)/(SRP!$C$7:$C$9&gt;=E3284),SRP!$D$7:$D$9)*(G3284/100)*(E3284/1000)),IF(C3284="Spirits",SUM(LOOKUP(2,1/(SRP!$B$2:$B$6&lt;=E3284)/(SRP!$C$2:$C$6&gt;=E3284),SRP!$D$2:$D$6)*(G3284/100)*(E3284/1000)),IF(AND(C3284="Wine",D3284="Fortified Wines"),SUM(LOOKUP(2,1/(SRP!$B$20:$B$23&lt;=E3284)/(SRP!$C$20:$C$23&gt;=E3284),SRP!$D$20:$D$23)*(G3284/100)*(E3284/1000)),IF(C3284="Wine",SUM(LOOKUP(2,1/(SRP!$B$15:$B$19&lt;=E3284)/(SRP!$C$15:$C$19&gt;=E3284),SRP!$D$15:$D$19)*(G3284/100)*(E3284/1000)),IF(C3284="Ready to Drink",SUM(LOOKUP(2,1/(SRP!$B$10:$B$14&lt;=E3284)/(SRP!$C$10:$C$14&gt;=E3284),SRP!$D$10:$D$14)*(G3284/100)*(E3284/1000)),0))))),2)</f>
        <v>2.21</v>
      </c>
    </row>
    <row r="3285" spans="1:11" x14ac:dyDescent="0.35">
      <c r="A3285" s="2">
        <v>35540</v>
      </c>
      <c r="B3285" s="76" t="s">
        <v>3069</v>
      </c>
      <c r="C3285" s="76" t="s">
        <v>287</v>
      </c>
      <c r="D3285" s="76" t="s">
        <v>5240</v>
      </c>
      <c r="E3285" s="76">
        <v>473</v>
      </c>
      <c r="F3285" s="76">
        <v>24</v>
      </c>
      <c r="G3285" s="77">
        <v>6.7</v>
      </c>
      <c r="H3285" s="76" t="s">
        <v>3377</v>
      </c>
      <c r="I3285" s="77">
        <v>4.1900000000000004</v>
      </c>
      <c r="J3285" s="2">
        <v>1</v>
      </c>
      <c r="K3285" s="119" cm="1">
        <f t="array" ref="K3285">ROUND(IF(C3285="Beer",SUM(LOOKUP(2,1/(SRP!$B$7:$B$9&lt;=E3285)/(SRP!$C$7:$C$9&gt;=E3285),SRP!$D$7:$D$9)*(G3285/100)*(E3285/1000)),IF(C3285="Spirits",SUM(LOOKUP(2,1/(SRP!$B$2:$B$6&lt;=E3285)/(SRP!$C$2:$C$6&gt;=E3285),SRP!$D$2:$D$6)*(G3285/100)*(E3285/1000)),IF(AND(C3285="Wine",D3285="Fortified Wines"),SUM(LOOKUP(2,1/(SRP!$B$20:$B$23&lt;=E3285)/(SRP!$C$20:$C$23&gt;=E3285),SRP!$D$20:$D$23)*(G3285/100)*(E3285/1000)),IF(C3285="Wine",SUM(LOOKUP(2,1/(SRP!$B$15:$B$19&lt;=E3285)/(SRP!$C$15:$C$19&gt;=E3285),SRP!$D$15:$D$19)*(G3285/100)*(E3285/1000)),IF(C3285="Ready to Drink",SUM(LOOKUP(2,1/(SRP!$B$10:$B$14&lt;=E3285)/(SRP!$C$10:$C$14&gt;=E3285),SRP!$D$10:$D$14)*(G3285/100)*(E3285/1000)),0))))),2)</f>
        <v>2.21</v>
      </c>
    </row>
    <row r="3286" spans="1:11" x14ac:dyDescent="0.35">
      <c r="A3286" s="2">
        <v>35550</v>
      </c>
      <c r="B3286" s="76" t="s">
        <v>4058</v>
      </c>
      <c r="C3286" s="76" t="s">
        <v>286</v>
      </c>
      <c r="D3286" s="76" t="s">
        <v>5253</v>
      </c>
      <c r="E3286" s="76">
        <v>750</v>
      </c>
      <c r="F3286" s="76">
        <v>6</v>
      </c>
      <c r="G3286" s="77">
        <v>12.5</v>
      </c>
      <c r="H3286" s="76" t="s">
        <v>3291</v>
      </c>
      <c r="I3286" s="77">
        <v>33.58</v>
      </c>
      <c r="J3286" s="2">
        <v>1</v>
      </c>
      <c r="K3286" s="119" cm="1">
        <f t="array" ref="K3286">ROUND(IF(C3286="Beer",SUM(LOOKUP(2,1/(SRP!$B$7:$B$9&lt;=E3286)/(SRP!$C$7:$C$9&gt;=E3286),SRP!$D$7:$D$9)*(G3286/100)*(E3286/1000)),IF(C3286="Spirits",SUM(LOOKUP(2,1/(SRP!$B$2:$B$6&lt;=E3286)/(SRP!$C$2:$C$6&gt;=E3286),SRP!$D$2:$D$6)*(G3286/100)*(E3286/1000)),IF(AND(C3286="Wine",D3286="Fortified Wines"),SUM(LOOKUP(2,1/(SRP!$B$20:$B$23&lt;=E3286)/(SRP!$C$20:$C$23&gt;=E3286),SRP!$D$20:$D$23)*(G3286/100)*(E3286/1000)),IF(C3286="Wine",SUM(LOOKUP(2,1/(SRP!$B$15:$B$19&lt;=E3286)/(SRP!$C$15:$C$19&gt;=E3286),SRP!$D$15:$D$19)*(G3286/100)*(E3286/1000)),IF(C3286="Ready to Drink",SUM(LOOKUP(2,1/(SRP!$B$10:$B$14&lt;=E3286)/(SRP!$C$10:$C$14&gt;=E3286),SRP!$D$10:$D$14)*(G3286/100)*(E3286/1000)),0))))),2)</f>
        <v>6.54</v>
      </c>
    </row>
    <row r="3287" spans="1:11" x14ac:dyDescent="0.35">
      <c r="A3287" s="2">
        <v>35553</v>
      </c>
      <c r="B3287" s="76" t="s">
        <v>2764</v>
      </c>
      <c r="C3287" s="76" t="s">
        <v>285</v>
      </c>
      <c r="D3287" s="76" t="s">
        <v>5273</v>
      </c>
      <c r="E3287" s="76">
        <v>750</v>
      </c>
      <c r="F3287" s="76">
        <v>12</v>
      </c>
      <c r="G3287" s="77">
        <v>17</v>
      </c>
      <c r="H3287" s="76" t="s">
        <v>3297</v>
      </c>
      <c r="I3287" s="77">
        <v>35.99</v>
      </c>
      <c r="J3287" s="2">
        <v>1</v>
      </c>
      <c r="K3287" s="119" cm="1">
        <f t="array" ref="K3287">ROUND(IF(C3287="Beer",SUM(LOOKUP(2,1/(SRP!$B$7:$B$9&lt;=E3287)/(SRP!$C$7:$C$9&gt;=E3287),SRP!$D$7:$D$9)*(G3287/100)*(E3287/1000)),IF(C3287="Spirits",SUM(LOOKUP(2,1/(SRP!$B$2:$B$6&lt;=E3287)/(SRP!$C$2:$C$6&gt;=E3287),SRP!$D$2:$D$6)*(G3287/100)*(E3287/1000)),IF(AND(C3287="Wine",D3287="Fortified Wines"),SUM(LOOKUP(2,1/(SRP!$B$20:$B$23&lt;=E3287)/(SRP!$C$20:$C$23&gt;=E3287),SRP!$D$20:$D$23)*(G3287/100)*(E3287/1000)),IF(C3287="Wine",SUM(LOOKUP(2,1/(SRP!$B$15:$B$19&lt;=E3287)/(SRP!$C$15:$C$19&gt;=E3287),SRP!$D$15:$D$19)*(G3287/100)*(E3287/1000)),IF(C3287="Ready to Drink",SUM(LOOKUP(2,1/(SRP!$B$10:$B$14&lt;=E3287)/(SRP!$C$10:$C$14&gt;=E3287),SRP!$D$10:$D$14)*(G3287/100)*(E3287/1000)),0))))),2)</f>
        <v>8.9</v>
      </c>
    </row>
    <row r="3288" spans="1:11" x14ac:dyDescent="0.35">
      <c r="A3288" s="2">
        <v>35562</v>
      </c>
      <c r="B3288" s="76" t="s">
        <v>3410</v>
      </c>
      <c r="C3288" s="76" t="s">
        <v>285</v>
      </c>
      <c r="D3288" s="76" t="s">
        <v>5259</v>
      </c>
      <c r="E3288" s="76">
        <v>750</v>
      </c>
      <c r="F3288" s="76">
        <v>12</v>
      </c>
      <c r="G3288" s="77">
        <v>35</v>
      </c>
      <c r="H3288" s="76" t="s">
        <v>3280</v>
      </c>
      <c r="I3288" s="77">
        <v>29.99</v>
      </c>
      <c r="J3288" s="2">
        <v>1</v>
      </c>
      <c r="K3288" s="119" cm="1">
        <f t="array" ref="K3288">ROUND(IF(C3288="Beer",SUM(LOOKUP(2,1/(SRP!$B$7:$B$9&lt;=E3288)/(SRP!$C$7:$C$9&gt;=E3288),SRP!$D$7:$D$9)*(G3288/100)*(E3288/1000)),IF(C3288="Spirits",SUM(LOOKUP(2,1/(SRP!$B$2:$B$6&lt;=E3288)/(SRP!$C$2:$C$6&gt;=E3288),SRP!$D$2:$D$6)*(G3288/100)*(E3288/1000)),IF(AND(C3288="Wine",D3288="Fortified Wines"),SUM(LOOKUP(2,1/(SRP!$B$20:$B$23&lt;=E3288)/(SRP!$C$20:$C$23&gt;=E3288),SRP!$D$20:$D$23)*(G3288/100)*(E3288/1000)),IF(C3288="Wine",SUM(LOOKUP(2,1/(SRP!$B$15:$B$19&lt;=E3288)/(SRP!$C$15:$C$19&gt;=E3288),SRP!$D$15:$D$19)*(G3288/100)*(E3288/1000)),IF(C3288="Ready to Drink",SUM(LOOKUP(2,1/(SRP!$B$10:$B$14&lt;=E3288)/(SRP!$C$10:$C$14&gt;=E3288),SRP!$D$10:$D$14)*(G3288/100)*(E3288/1000)),0))))),2)</f>
        <v>18.329999999999998</v>
      </c>
    </row>
    <row r="3289" spans="1:11" x14ac:dyDescent="0.35">
      <c r="A3289" s="2">
        <v>35567</v>
      </c>
      <c r="B3289" s="76" t="s">
        <v>2765</v>
      </c>
      <c r="C3289" s="76" t="s">
        <v>286</v>
      </c>
      <c r="D3289" s="76" t="s">
        <v>5236</v>
      </c>
      <c r="E3289" s="76">
        <v>750</v>
      </c>
      <c r="F3289" s="76">
        <v>12</v>
      </c>
      <c r="G3289" s="77">
        <v>14.1</v>
      </c>
      <c r="H3289" s="76" t="s">
        <v>3288</v>
      </c>
      <c r="I3289" s="77">
        <v>20.99</v>
      </c>
      <c r="J3289" s="2">
        <v>1</v>
      </c>
      <c r="K3289" s="119" cm="1">
        <f t="array" ref="K3289">ROUND(IF(C3289="Beer",SUM(LOOKUP(2,1/(SRP!$B$7:$B$9&lt;=E3289)/(SRP!$C$7:$C$9&gt;=E3289),SRP!$D$7:$D$9)*(G3289/100)*(E3289/1000)),IF(C3289="Spirits",SUM(LOOKUP(2,1/(SRP!$B$2:$B$6&lt;=E3289)/(SRP!$C$2:$C$6&gt;=E3289),SRP!$D$2:$D$6)*(G3289/100)*(E3289/1000)),IF(AND(C3289="Wine",D3289="Fortified Wines"),SUM(LOOKUP(2,1/(SRP!$B$20:$B$23&lt;=E3289)/(SRP!$C$20:$C$23&gt;=E3289),SRP!$D$20:$D$23)*(G3289/100)*(E3289/1000)),IF(C3289="Wine",SUM(LOOKUP(2,1/(SRP!$B$15:$B$19&lt;=E3289)/(SRP!$C$15:$C$19&gt;=E3289),SRP!$D$15:$D$19)*(G3289/100)*(E3289/1000)),IF(C3289="Ready to Drink",SUM(LOOKUP(2,1/(SRP!$B$10:$B$14&lt;=E3289)/(SRP!$C$10:$C$14&gt;=E3289),SRP!$D$10:$D$14)*(G3289/100)*(E3289/1000)),0))))),2)</f>
        <v>7.38</v>
      </c>
    </row>
    <row r="3290" spans="1:11" x14ac:dyDescent="0.35">
      <c r="A3290" s="2">
        <v>35570</v>
      </c>
      <c r="B3290" s="76" t="s">
        <v>213</v>
      </c>
      <c r="C3290" s="76" t="s">
        <v>285</v>
      </c>
      <c r="D3290" s="76" t="s">
        <v>5273</v>
      </c>
      <c r="E3290" s="76">
        <v>1140</v>
      </c>
      <c r="F3290" s="76">
        <v>8</v>
      </c>
      <c r="G3290" s="77">
        <v>17</v>
      </c>
      <c r="H3290" s="76" t="s">
        <v>3285</v>
      </c>
      <c r="I3290" s="77">
        <v>41.11</v>
      </c>
      <c r="J3290" s="2">
        <v>1</v>
      </c>
      <c r="K3290" s="119" cm="1">
        <f t="array" ref="K3290">ROUND(IF(C3290="Beer",SUM(LOOKUP(2,1/(SRP!$B$7:$B$9&lt;=E3290)/(SRP!$C$7:$C$9&gt;=E3290),SRP!$D$7:$D$9)*(G3290/100)*(E3290/1000)),IF(C3290="Spirits",SUM(LOOKUP(2,1/(SRP!$B$2:$B$6&lt;=E3290)/(SRP!$C$2:$C$6&gt;=E3290),SRP!$D$2:$D$6)*(G3290/100)*(E3290/1000)),IF(AND(C3290="Wine",D3290="Fortified Wines"),SUM(LOOKUP(2,1/(SRP!$B$20:$B$23&lt;=E3290)/(SRP!$C$20:$C$23&gt;=E3290),SRP!$D$20:$D$23)*(G3290/100)*(E3290/1000)),IF(C3290="Wine",SUM(LOOKUP(2,1/(SRP!$B$15:$B$19&lt;=E3290)/(SRP!$C$15:$C$19&gt;=E3290),SRP!$D$15:$D$19)*(G3290/100)*(E3290/1000)),IF(C3290="Ready to Drink",SUM(LOOKUP(2,1/(SRP!$B$10:$B$14&lt;=E3290)/(SRP!$C$10:$C$14&gt;=E3290),SRP!$D$10:$D$14)*(G3290/100)*(E3290/1000)),0))))),2)</f>
        <v>13.53</v>
      </c>
    </row>
    <row r="3291" spans="1:11" x14ac:dyDescent="0.35">
      <c r="A3291" s="2">
        <v>35571</v>
      </c>
      <c r="B3291" s="76" t="s">
        <v>5990</v>
      </c>
      <c r="C3291" s="76" t="s">
        <v>286</v>
      </c>
      <c r="D3291" s="76" t="s">
        <v>5236</v>
      </c>
      <c r="E3291" s="76">
        <v>750</v>
      </c>
      <c r="F3291" s="76">
        <v>12</v>
      </c>
      <c r="G3291" s="77">
        <v>14</v>
      </c>
      <c r="H3291" s="76" t="s">
        <v>3303</v>
      </c>
      <c r="I3291" s="77">
        <v>8.0299999999999994</v>
      </c>
      <c r="J3291" s="2">
        <v>1</v>
      </c>
      <c r="K3291" s="119" cm="1">
        <f t="array" ref="K3291">ROUND(IF(C3291="Beer",SUM(LOOKUP(2,1/(SRP!$B$7:$B$9&lt;=E3291)/(SRP!$C$7:$C$9&gt;=E3291),SRP!$D$7:$D$9)*(G3291/100)*(E3291/1000)),IF(C3291="Spirits",SUM(LOOKUP(2,1/(SRP!$B$2:$B$6&lt;=E3291)/(SRP!$C$2:$C$6&gt;=E3291),SRP!$D$2:$D$6)*(G3291/100)*(E3291/1000)),IF(AND(C3291="Wine",D3291="Fortified Wines"),SUM(LOOKUP(2,1/(SRP!$B$20:$B$23&lt;=E3291)/(SRP!$C$20:$C$23&gt;=E3291),SRP!$D$20:$D$23)*(G3291/100)*(E3291/1000)),IF(C3291="Wine",SUM(LOOKUP(2,1/(SRP!$B$15:$B$19&lt;=E3291)/(SRP!$C$15:$C$19&gt;=E3291),SRP!$D$15:$D$19)*(G3291/100)*(E3291/1000)),IF(C3291="Ready to Drink",SUM(LOOKUP(2,1/(SRP!$B$10:$B$14&lt;=E3291)/(SRP!$C$10:$C$14&gt;=E3291),SRP!$D$10:$D$14)*(G3291/100)*(E3291/1000)),0))))),2)</f>
        <v>7.33</v>
      </c>
    </row>
    <row r="3292" spans="1:11" x14ac:dyDescent="0.35">
      <c r="A3292" s="2">
        <v>35572</v>
      </c>
      <c r="B3292" s="76" t="s">
        <v>5343</v>
      </c>
      <c r="C3292" s="76" t="s">
        <v>286</v>
      </c>
      <c r="D3292" s="76" t="s">
        <v>5245</v>
      </c>
      <c r="E3292" s="76">
        <v>3000</v>
      </c>
      <c r="F3292" s="76">
        <v>4</v>
      </c>
      <c r="G3292" s="77">
        <v>13.5</v>
      </c>
      <c r="H3292" s="76" t="s">
        <v>3326</v>
      </c>
      <c r="I3292" s="77">
        <v>46.99</v>
      </c>
      <c r="J3292" s="2">
        <v>1</v>
      </c>
      <c r="K3292" s="119" cm="1">
        <f t="array" ref="K3292">ROUND(IF(C3292="Beer",SUM(LOOKUP(2,1/(SRP!$B$7:$B$9&lt;=E3292)/(SRP!$C$7:$C$9&gt;=E3292),SRP!$D$7:$D$9)*(G3292/100)*(E3292/1000)),IF(C3292="Spirits",SUM(LOOKUP(2,1/(SRP!$B$2:$B$6&lt;=E3292)/(SRP!$C$2:$C$6&gt;=E3292),SRP!$D$2:$D$6)*(G3292/100)*(E3292/1000)),IF(AND(C3292="Wine",D3292="Fortified Wines"),SUM(LOOKUP(2,1/(SRP!$B$20:$B$23&lt;=E3292)/(SRP!$C$20:$C$23&gt;=E3292),SRP!$D$20:$D$23)*(G3292/100)*(E3292/1000)),IF(C3292="Wine",SUM(LOOKUP(2,1/(SRP!$B$15:$B$19&lt;=E3292)/(SRP!$C$15:$C$19&gt;=E3292),SRP!$D$15:$D$19)*(G3292/100)*(E3292/1000)),IF(C3292="Ready to Drink",SUM(LOOKUP(2,1/(SRP!$B$10:$B$14&lt;=E3292)/(SRP!$C$10:$C$14&gt;=E3292),SRP!$D$10:$D$14)*(G3292/100)*(E3292/1000)),0))))),2)</f>
        <v>28.27</v>
      </c>
    </row>
    <row r="3293" spans="1:11" x14ac:dyDescent="0.35">
      <c r="A3293" s="2">
        <v>35574</v>
      </c>
      <c r="B3293" s="76" t="s">
        <v>2766</v>
      </c>
      <c r="C3293" s="76" t="s">
        <v>286</v>
      </c>
      <c r="D3293" s="76" t="s">
        <v>5253</v>
      </c>
      <c r="E3293" s="76">
        <v>3000</v>
      </c>
      <c r="F3293" s="76">
        <v>4</v>
      </c>
      <c r="G3293" s="77">
        <v>9.5</v>
      </c>
      <c r="H3293" s="76" t="s">
        <v>3306</v>
      </c>
      <c r="I3293" s="77">
        <v>47.29</v>
      </c>
      <c r="J3293" s="2">
        <v>1</v>
      </c>
      <c r="K3293" s="119" cm="1">
        <f t="array" ref="K3293">ROUND(IF(C3293="Beer",SUM(LOOKUP(2,1/(SRP!$B$7:$B$9&lt;=E3293)/(SRP!$C$7:$C$9&gt;=E3293),SRP!$D$7:$D$9)*(G3293/100)*(E3293/1000)),IF(C3293="Spirits",SUM(LOOKUP(2,1/(SRP!$B$2:$B$6&lt;=E3293)/(SRP!$C$2:$C$6&gt;=E3293),SRP!$D$2:$D$6)*(G3293/100)*(E3293/1000)),IF(AND(C3293="Wine",D3293="Fortified Wines"),SUM(LOOKUP(2,1/(SRP!$B$20:$B$23&lt;=E3293)/(SRP!$C$20:$C$23&gt;=E3293),SRP!$D$20:$D$23)*(G3293/100)*(E3293/1000)),IF(C3293="Wine",SUM(LOOKUP(2,1/(SRP!$B$15:$B$19&lt;=E3293)/(SRP!$C$15:$C$19&gt;=E3293),SRP!$D$15:$D$19)*(G3293/100)*(E3293/1000)),IF(C3293="Ready to Drink",SUM(LOOKUP(2,1/(SRP!$B$10:$B$14&lt;=E3293)/(SRP!$C$10:$C$14&gt;=E3293),SRP!$D$10:$D$14)*(G3293/100)*(E3293/1000)),0))))),2)</f>
        <v>19.899999999999999</v>
      </c>
    </row>
    <row r="3294" spans="1:11" x14ac:dyDescent="0.35">
      <c r="A3294" s="2">
        <v>35575</v>
      </c>
      <c r="B3294" s="76" t="s">
        <v>4649</v>
      </c>
      <c r="C3294" s="76" t="s">
        <v>287</v>
      </c>
      <c r="D3294" s="76" t="s">
        <v>5240</v>
      </c>
      <c r="E3294" s="76">
        <v>473</v>
      </c>
      <c r="F3294" s="76">
        <v>24</v>
      </c>
      <c r="G3294" s="77">
        <v>6</v>
      </c>
      <c r="H3294" s="76" t="s">
        <v>3387</v>
      </c>
      <c r="I3294" s="77">
        <v>4.1500000000000004</v>
      </c>
      <c r="J3294" s="2">
        <v>1</v>
      </c>
      <c r="K3294" s="119" cm="1">
        <f t="array" ref="K3294">ROUND(IF(C3294="Beer",SUM(LOOKUP(2,1/(SRP!$B$7:$B$9&lt;=E3294)/(SRP!$C$7:$C$9&gt;=E3294),SRP!$D$7:$D$9)*(G3294/100)*(E3294/1000)),IF(C3294="Spirits",SUM(LOOKUP(2,1/(SRP!$B$2:$B$6&lt;=E3294)/(SRP!$C$2:$C$6&gt;=E3294),SRP!$D$2:$D$6)*(G3294/100)*(E3294/1000)),IF(AND(C3294="Wine",D3294="Fortified Wines"),SUM(LOOKUP(2,1/(SRP!$B$20:$B$23&lt;=E3294)/(SRP!$C$20:$C$23&gt;=E3294),SRP!$D$20:$D$23)*(G3294/100)*(E3294/1000)),IF(C3294="Wine",SUM(LOOKUP(2,1/(SRP!$B$15:$B$19&lt;=E3294)/(SRP!$C$15:$C$19&gt;=E3294),SRP!$D$15:$D$19)*(G3294/100)*(E3294/1000)),IF(C3294="Ready to Drink",SUM(LOOKUP(2,1/(SRP!$B$10:$B$14&lt;=E3294)/(SRP!$C$10:$C$14&gt;=E3294),SRP!$D$10:$D$14)*(G3294/100)*(E3294/1000)),0))))),2)</f>
        <v>1.98</v>
      </c>
    </row>
    <row r="3295" spans="1:11" x14ac:dyDescent="0.35">
      <c r="A3295" s="2">
        <v>35575</v>
      </c>
      <c r="B3295" s="76" t="s">
        <v>4649</v>
      </c>
      <c r="C3295" s="76" t="s">
        <v>287</v>
      </c>
      <c r="D3295" s="76" t="s">
        <v>5240</v>
      </c>
      <c r="E3295" s="76">
        <v>473</v>
      </c>
      <c r="F3295" s="76">
        <v>24</v>
      </c>
      <c r="G3295" s="77">
        <v>6</v>
      </c>
      <c r="H3295" s="76" t="s">
        <v>3387</v>
      </c>
      <c r="I3295" s="77">
        <v>4.1500000000000004</v>
      </c>
      <c r="J3295" s="2">
        <v>1</v>
      </c>
      <c r="K3295" s="119" cm="1">
        <f t="array" ref="K3295">ROUND(IF(C3295="Beer",SUM(LOOKUP(2,1/(SRP!$B$7:$B$9&lt;=E3295)/(SRP!$C$7:$C$9&gt;=E3295),SRP!$D$7:$D$9)*(G3295/100)*(E3295/1000)),IF(C3295="Spirits",SUM(LOOKUP(2,1/(SRP!$B$2:$B$6&lt;=E3295)/(SRP!$C$2:$C$6&gt;=E3295),SRP!$D$2:$D$6)*(G3295/100)*(E3295/1000)),IF(AND(C3295="Wine",D3295="Fortified Wines"),SUM(LOOKUP(2,1/(SRP!$B$20:$B$23&lt;=E3295)/(SRP!$C$20:$C$23&gt;=E3295),SRP!$D$20:$D$23)*(G3295/100)*(E3295/1000)),IF(C3295="Wine",SUM(LOOKUP(2,1/(SRP!$B$15:$B$19&lt;=E3295)/(SRP!$C$15:$C$19&gt;=E3295),SRP!$D$15:$D$19)*(G3295/100)*(E3295/1000)),IF(C3295="Ready to Drink",SUM(LOOKUP(2,1/(SRP!$B$10:$B$14&lt;=E3295)/(SRP!$C$10:$C$14&gt;=E3295),SRP!$D$10:$D$14)*(G3295/100)*(E3295/1000)),0))))),2)</f>
        <v>1.98</v>
      </c>
    </row>
    <row r="3296" spans="1:11" x14ac:dyDescent="0.35">
      <c r="A3296" s="2">
        <v>35576</v>
      </c>
      <c r="B3296" s="76" t="s">
        <v>2767</v>
      </c>
      <c r="C3296" s="76" t="s">
        <v>286</v>
      </c>
      <c r="D3296" s="76" t="s">
        <v>5236</v>
      </c>
      <c r="E3296" s="76">
        <v>750</v>
      </c>
      <c r="F3296" s="76">
        <v>12</v>
      </c>
      <c r="G3296" s="77">
        <v>11</v>
      </c>
      <c r="H3296" s="76" t="s">
        <v>3303</v>
      </c>
      <c r="I3296" s="77">
        <v>15.99</v>
      </c>
      <c r="J3296" s="2">
        <v>1</v>
      </c>
      <c r="K3296" s="119" cm="1">
        <f t="array" ref="K3296">ROUND(IF(C3296="Beer",SUM(LOOKUP(2,1/(SRP!$B$7:$B$9&lt;=E3296)/(SRP!$C$7:$C$9&gt;=E3296),SRP!$D$7:$D$9)*(G3296/100)*(E3296/1000)),IF(C3296="Spirits",SUM(LOOKUP(2,1/(SRP!$B$2:$B$6&lt;=E3296)/(SRP!$C$2:$C$6&gt;=E3296),SRP!$D$2:$D$6)*(G3296/100)*(E3296/1000)),IF(AND(C3296="Wine",D3296="Fortified Wines"),SUM(LOOKUP(2,1/(SRP!$B$20:$B$23&lt;=E3296)/(SRP!$C$20:$C$23&gt;=E3296),SRP!$D$20:$D$23)*(G3296/100)*(E3296/1000)),IF(C3296="Wine",SUM(LOOKUP(2,1/(SRP!$B$15:$B$19&lt;=E3296)/(SRP!$C$15:$C$19&gt;=E3296),SRP!$D$15:$D$19)*(G3296/100)*(E3296/1000)),IF(C3296="Ready to Drink",SUM(LOOKUP(2,1/(SRP!$B$10:$B$14&lt;=E3296)/(SRP!$C$10:$C$14&gt;=E3296),SRP!$D$10:$D$14)*(G3296/100)*(E3296/1000)),0))))),2)</f>
        <v>5.76</v>
      </c>
    </row>
    <row r="3297" spans="1:11" x14ac:dyDescent="0.35">
      <c r="A3297" s="2">
        <v>35577</v>
      </c>
      <c r="B3297" s="76" t="s">
        <v>2768</v>
      </c>
      <c r="C3297" s="76" t="s">
        <v>287</v>
      </c>
      <c r="D3297" s="76" t="s">
        <v>5240</v>
      </c>
      <c r="E3297" s="76">
        <v>650</v>
      </c>
      <c r="F3297" s="76">
        <v>12</v>
      </c>
      <c r="G3297" s="77">
        <v>11</v>
      </c>
      <c r="H3297" s="76" t="s">
        <v>3387</v>
      </c>
      <c r="I3297" s="77">
        <v>15.99</v>
      </c>
      <c r="J3297" s="2">
        <v>1</v>
      </c>
      <c r="K3297" s="119" cm="1">
        <f t="array" ref="K3297">ROUND(IF(C3297="Beer",SUM(LOOKUP(2,1/(SRP!$B$7:$B$9&lt;=E3297)/(SRP!$C$7:$C$9&gt;=E3297),SRP!$D$7:$D$9)*(G3297/100)*(E3297/1000)),IF(C3297="Spirits",SUM(LOOKUP(2,1/(SRP!$B$2:$B$6&lt;=E3297)/(SRP!$C$2:$C$6&gt;=E3297),SRP!$D$2:$D$6)*(G3297/100)*(E3297/1000)),IF(AND(C3297="Wine",D3297="Fortified Wines"),SUM(LOOKUP(2,1/(SRP!$B$20:$B$23&lt;=E3297)/(SRP!$C$20:$C$23&gt;=E3297),SRP!$D$20:$D$23)*(G3297/100)*(E3297/1000)),IF(C3297="Wine",SUM(LOOKUP(2,1/(SRP!$B$15:$B$19&lt;=E3297)/(SRP!$C$15:$C$19&gt;=E3297),SRP!$D$15:$D$19)*(G3297/100)*(E3297/1000)),IF(C3297="Ready to Drink",SUM(LOOKUP(2,1/(SRP!$B$10:$B$14&lt;=E3297)/(SRP!$C$10:$C$14&gt;=E3297),SRP!$D$10:$D$14)*(G3297/100)*(E3297/1000)),0))))),2)</f>
        <v>4.99</v>
      </c>
    </row>
    <row r="3298" spans="1:11" x14ac:dyDescent="0.35">
      <c r="A3298" s="2">
        <v>35577</v>
      </c>
      <c r="B3298" s="76" t="s">
        <v>2768</v>
      </c>
      <c r="C3298" s="76" t="s">
        <v>287</v>
      </c>
      <c r="D3298" s="76" t="s">
        <v>5240</v>
      </c>
      <c r="E3298" s="76">
        <v>650</v>
      </c>
      <c r="F3298" s="76">
        <v>12</v>
      </c>
      <c r="G3298" s="77">
        <v>11</v>
      </c>
      <c r="H3298" s="76" t="s">
        <v>3387</v>
      </c>
      <c r="I3298" s="77">
        <v>15.99</v>
      </c>
      <c r="J3298" s="2">
        <v>1</v>
      </c>
      <c r="K3298" s="119" cm="1">
        <f t="array" ref="K3298">ROUND(IF(C3298="Beer",SUM(LOOKUP(2,1/(SRP!$B$7:$B$9&lt;=E3298)/(SRP!$C$7:$C$9&gt;=E3298),SRP!$D$7:$D$9)*(G3298/100)*(E3298/1000)),IF(C3298="Spirits",SUM(LOOKUP(2,1/(SRP!$B$2:$B$6&lt;=E3298)/(SRP!$C$2:$C$6&gt;=E3298),SRP!$D$2:$D$6)*(G3298/100)*(E3298/1000)),IF(AND(C3298="Wine",D3298="Fortified Wines"),SUM(LOOKUP(2,1/(SRP!$B$20:$B$23&lt;=E3298)/(SRP!$C$20:$C$23&gt;=E3298),SRP!$D$20:$D$23)*(G3298/100)*(E3298/1000)),IF(C3298="Wine",SUM(LOOKUP(2,1/(SRP!$B$15:$B$19&lt;=E3298)/(SRP!$C$15:$C$19&gt;=E3298),SRP!$D$15:$D$19)*(G3298/100)*(E3298/1000)),IF(C3298="Ready to Drink",SUM(LOOKUP(2,1/(SRP!$B$10:$B$14&lt;=E3298)/(SRP!$C$10:$C$14&gt;=E3298),SRP!$D$10:$D$14)*(G3298/100)*(E3298/1000)),0))))),2)</f>
        <v>4.99</v>
      </c>
    </row>
    <row r="3299" spans="1:11" x14ac:dyDescent="0.35">
      <c r="A3299" s="2">
        <v>35579</v>
      </c>
      <c r="B3299" s="76" t="s">
        <v>2769</v>
      </c>
      <c r="C3299" s="76" t="s">
        <v>287</v>
      </c>
      <c r="D3299" s="76" t="s">
        <v>5240</v>
      </c>
      <c r="E3299" s="76">
        <v>1892</v>
      </c>
      <c r="F3299" s="76">
        <v>6</v>
      </c>
      <c r="G3299" s="77">
        <v>7</v>
      </c>
      <c r="H3299" s="76" t="s">
        <v>3387</v>
      </c>
      <c r="I3299" s="77">
        <v>19.59</v>
      </c>
      <c r="J3299" s="2">
        <v>4</v>
      </c>
      <c r="K3299" s="119" cm="1">
        <f t="array" ref="K3299">ROUND(IF(C3299="Beer",SUM(LOOKUP(2,1/(SRP!$B$7:$B$9&lt;=E3299)/(SRP!$C$7:$C$9&gt;=E3299),SRP!$D$7:$D$9)*(G3299/100)*(E3299/1000)),IF(C3299="Spirits",SUM(LOOKUP(2,1/(SRP!$B$2:$B$6&lt;=E3299)/(SRP!$C$2:$C$6&gt;=E3299),SRP!$D$2:$D$6)*(G3299/100)*(E3299/1000)),IF(AND(C3299="Wine",D3299="Fortified Wines"),SUM(LOOKUP(2,1/(SRP!$B$20:$B$23&lt;=E3299)/(SRP!$C$20:$C$23&gt;=E3299),SRP!$D$20:$D$23)*(G3299/100)*(E3299/1000)),IF(C3299="Wine",SUM(LOOKUP(2,1/(SRP!$B$15:$B$19&lt;=E3299)/(SRP!$C$15:$C$19&gt;=E3299),SRP!$D$15:$D$19)*(G3299/100)*(E3299/1000)),IF(C3299="Ready to Drink",SUM(LOOKUP(2,1/(SRP!$B$10:$B$14&lt;=E3299)/(SRP!$C$10:$C$14&gt;=E3299),SRP!$D$10:$D$14)*(G3299/100)*(E3299/1000)),0))))),2)</f>
        <v>9.25</v>
      </c>
    </row>
    <row r="3300" spans="1:11" x14ac:dyDescent="0.35">
      <c r="A3300" s="2">
        <v>35579</v>
      </c>
      <c r="B3300" s="76" t="s">
        <v>2769</v>
      </c>
      <c r="C3300" s="76" t="s">
        <v>287</v>
      </c>
      <c r="D3300" s="76" t="s">
        <v>5240</v>
      </c>
      <c r="E3300" s="76">
        <v>1892</v>
      </c>
      <c r="F3300" s="76">
        <v>6</v>
      </c>
      <c r="G3300" s="77">
        <v>7</v>
      </c>
      <c r="H3300" s="76" t="s">
        <v>3387</v>
      </c>
      <c r="I3300" s="77">
        <v>19.59</v>
      </c>
      <c r="J3300" s="2">
        <v>4</v>
      </c>
      <c r="K3300" s="119" cm="1">
        <f t="array" ref="K3300">ROUND(IF(C3300="Beer",SUM(LOOKUP(2,1/(SRP!$B$7:$B$9&lt;=E3300)/(SRP!$C$7:$C$9&gt;=E3300),SRP!$D$7:$D$9)*(G3300/100)*(E3300/1000)),IF(C3300="Spirits",SUM(LOOKUP(2,1/(SRP!$B$2:$B$6&lt;=E3300)/(SRP!$C$2:$C$6&gt;=E3300),SRP!$D$2:$D$6)*(G3300/100)*(E3300/1000)),IF(AND(C3300="Wine",D3300="Fortified Wines"),SUM(LOOKUP(2,1/(SRP!$B$20:$B$23&lt;=E3300)/(SRP!$C$20:$C$23&gt;=E3300),SRP!$D$20:$D$23)*(G3300/100)*(E3300/1000)),IF(C3300="Wine",SUM(LOOKUP(2,1/(SRP!$B$15:$B$19&lt;=E3300)/(SRP!$C$15:$C$19&gt;=E3300),SRP!$D$15:$D$19)*(G3300/100)*(E3300/1000)),IF(C3300="Ready to Drink",SUM(LOOKUP(2,1/(SRP!$B$10:$B$14&lt;=E3300)/(SRP!$C$10:$C$14&gt;=E3300),SRP!$D$10:$D$14)*(G3300/100)*(E3300/1000)),0))))),2)</f>
        <v>9.25</v>
      </c>
    </row>
    <row r="3301" spans="1:11" x14ac:dyDescent="0.35">
      <c r="A3301" s="2">
        <v>35584</v>
      </c>
      <c r="B3301" s="76" t="s">
        <v>2795</v>
      </c>
      <c r="C3301" s="76" t="s">
        <v>287</v>
      </c>
      <c r="D3301" s="76" t="s">
        <v>5230</v>
      </c>
      <c r="E3301" s="76">
        <v>330</v>
      </c>
      <c r="F3301" s="76">
        <v>24</v>
      </c>
      <c r="G3301" s="77">
        <v>5.2</v>
      </c>
      <c r="H3301" s="76" t="s">
        <v>3328</v>
      </c>
      <c r="I3301" s="77">
        <v>2.89</v>
      </c>
      <c r="J3301" s="2">
        <v>1</v>
      </c>
      <c r="K3301" s="119" cm="1">
        <f t="array" ref="K3301">ROUND(IF(C3301="Beer",SUM(LOOKUP(2,1/(SRP!$B$7:$B$9&lt;=E3301)/(SRP!$C$7:$C$9&gt;=E3301),SRP!$D$7:$D$9)*(G3301/100)*(E3301/1000)),IF(C3301="Spirits",SUM(LOOKUP(2,1/(SRP!$B$2:$B$6&lt;=E3301)/(SRP!$C$2:$C$6&gt;=E3301),SRP!$D$2:$D$6)*(G3301/100)*(E3301/1000)),IF(AND(C3301="Wine",D3301="Fortified Wines"),SUM(LOOKUP(2,1/(SRP!$B$20:$B$23&lt;=E3301)/(SRP!$C$20:$C$23&gt;=E3301),SRP!$D$20:$D$23)*(G3301/100)*(E3301/1000)),IF(C3301="Wine",SUM(LOOKUP(2,1/(SRP!$B$15:$B$19&lt;=E3301)/(SRP!$C$15:$C$19&gt;=E3301),SRP!$D$15:$D$19)*(G3301/100)*(E3301/1000)),IF(C3301="Ready to Drink",SUM(LOOKUP(2,1/(SRP!$B$10:$B$14&lt;=E3301)/(SRP!$C$10:$C$14&gt;=E3301),SRP!$D$10:$D$14)*(G3301/100)*(E3301/1000)),0))))),2)</f>
        <v>1.2</v>
      </c>
    </row>
    <row r="3302" spans="1:11" x14ac:dyDescent="0.35">
      <c r="A3302" s="2">
        <v>35584</v>
      </c>
      <c r="B3302" s="76" t="s">
        <v>2795</v>
      </c>
      <c r="C3302" s="76" t="s">
        <v>287</v>
      </c>
      <c r="D3302" s="76" t="s">
        <v>5230</v>
      </c>
      <c r="E3302" s="76">
        <v>330</v>
      </c>
      <c r="F3302" s="76">
        <v>24</v>
      </c>
      <c r="G3302" s="77">
        <v>5.2</v>
      </c>
      <c r="H3302" s="76" t="s">
        <v>3328</v>
      </c>
      <c r="I3302" s="77">
        <v>2.89</v>
      </c>
      <c r="J3302" s="2">
        <v>1</v>
      </c>
      <c r="K3302" s="119" cm="1">
        <f t="array" ref="K3302">ROUND(IF(C3302="Beer",SUM(LOOKUP(2,1/(SRP!$B$7:$B$9&lt;=E3302)/(SRP!$C$7:$C$9&gt;=E3302),SRP!$D$7:$D$9)*(G3302/100)*(E3302/1000)),IF(C3302="Spirits",SUM(LOOKUP(2,1/(SRP!$B$2:$B$6&lt;=E3302)/(SRP!$C$2:$C$6&gt;=E3302),SRP!$D$2:$D$6)*(G3302/100)*(E3302/1000)),IF(AND(C3302="Wine",D3302="Fortified Wines"),SUM(LOOKUP(2,1/(SRP!$B$20:$B$23&lt;=E3302)/(SRP!$C$20:$C$23&gt;=E3302),SRP!$D$20:$D$23)*(G3302/100)*(E3302/1000)),IF(C3302="Wine",SUM(LOOKUP(2,1/(SRP!$B$15:$B$19&lt;=E3302)/(SRP!$C$15:$C$19&gt;=E3302),SRP!$D$15:$D$19)*(G3302/100)*(E3302/1000)),IF(C3302="Ready to Drink",SUM(LOOKUP(2,1/(SRP!$B$10:$B$14&lt;=E3302)/(SRP!$C$10:$C$14&gt;=E3302),SRP!$D$10:$D$14)*(G3302/100)*(E3302/1000)),0))))),2)</f>
        <v>1.2</v>
      </c>
    </row>
    <row r="3303" spans="1:11" x14ac:dyDescent="0.35">
      <c r="A3303" s="2">
        <v>35590</v>
      </c>
      <c r="B3303" s="76" t="s">
        <v>2715</v>
      </c>
      <c r="C3303" s="76" t="s">
        <v>287</v>
      </c>
      <c r="D3303" s="76" t="s">
        <v>5292</v>
      </c>
      <c r="E3303" s="76">
        <v>473</v>
      </c>
      <c r="F3303" s="76">
        <v>24</v>
      </c>
      <c r="G3303" s="77">
        <v>5</v>
      </c>
      <c r="H3303" s="76" t="s">
        <v>3349</v>
      </c>
      <c r="I3303" s="77">
        <v>2.99</v>
      </c>
      <c r="J3303" s="2">
        <v>1</v>
      </c>
      <c r="K3303" s="119" cm="1">
        <f t="array" ref="K3303">ROUND(IF(C3303="Beer",SUM(LOOKUP(2,1/(SRP!$B$7:$B$9&lt;=E3303)/(SRP!$C$7:$C$9&gt;=E3303),SRP!$D$7:$D$9)*(G3303/100)*(E3303/1000)),IF(C3303="Spirits",SUM(LOOKUP(2,1/(SRP!$B$2:$B$6&lt;=E3303)/(SRP!$C$2:$C$6&gt;=E3303),SRP!$D$2:$D$6)*(G3303/100)*(E3303/1000)),IF(AND(C3303="Wine",D3303="Fortified Wines"),SUM(LOOKUP(2,1/(SRP!$B$20:$B$23&lt;=E3303)/(SRP!$C$20:$C$23&gt;=E3303),SRP!$D$20:$D$23)*(G3303/100)*(E3303/1000)),IF(C3303="Wine",SUM(LOOKUP(2,1/(SRP!$B$15:$B$19&lt;=E3303)/(SRP!$C$15:$C$19&gt;=E3303),SRP!$D$15:$D$19)*(G3303/100)*(E3303/1000)),IF(C3303="Ready to Drink",SUM(LOOKUP(2,1/(SRP!$B$10:$B$14&lt;=E3303)/(SRP!$C$10:$C$14&gt;=E3303),SRP!$D$10:$D$14)*(G3303/100)*(E3303/1000)),0))))),2)</f>
        <v>1.65</v>
      </c>
    </row>
    <row r="3304" spans="1:11" x14ac:dyDescent="0.35">
      <c r="A3304" s="2">
        <v>35590</v>
      </c>
      <c r="B3304" s="76" t="s">
        <v>2715</v>
      </c>
      <c r="C3304" s="76" t="s">
        <v>287</v>
      </c>
      <c r="D3304" s="76" t="s">
        <v>5292</v>
      </c>
      <c r="E3304" s="76">
        <v>473</v>
      </c>
      <c r="F3304" s="76">
        <v>24</v>
      </c>
      <c r="G3304" s="77">
        <v>5</v>
      </c>
      <c r="H3304" s="76" t="s">
        <v>3349</v>
      </c>
      <c r="I3304" s="77">
        <v>2.99</v>
      </c>
      <c r="J3304" s="2">
        <v>1</v>
      </c>
      <c r="K3304" s="119" cm="1">
        <f t="array" ref="K3304">ROUND(IF(C3304="Beer",SUM(LOOKUP(2,1/(SRP!$B$7:$B$9&lt;=E3304)/(SRP!$C$7:$C$9&gt;=E3304),SRP!$D$7:$D$9)*(G3304/100)*(E3304/1000)),IF(C3304="Spirits",SUM(LOOKUP(2,1/(SRP!$B$2:$B$6&lt;=E3304)/(SRP!$C$2:$C$6&gt;=E3304),SRP!$D$2:$D$6)*(G3304/100)*(E3304/1000)),IF(AND(C3304="Wine",D3304="Fortified Wines"),SUM(LOOKUP(2,1/(SRP!$B$20:$B$23&lt;=E3304)/(SRP!$C$20:$C$23&gt;=E3304),SRP!$D$20:$D$23)*(G3304/100)*(E3304/1000)),IF(C3304="Wine",SUM(LOOKUP(2,1/(SRP!$B$15:$B$19&lt;=E3304)/(SRP!$C$15:$C$19&gt;=E3304),SRP!$D$15:$D$19)*(G3304/100)*(E3304/1000)),IF(C3304="Ready to Drink",SUM(LOOKUP(2,1/(SRP!$B$10:$B$14&lt;=E3304)/(SRP!$C$10:$C$14&gt;=E3304),SRP!$D$10:$D$14)*(G3304/100)*(E3304/1000)),0))))),2)</f>
        <v>1.65</v>
      </c>
    </row>
    <row r="3305" spans="1:11" x14ac:dyDescent="0.35">
      <c r="A3305" s="2">
        <v>35614</v>
      </c>
      <c r="B3305" s="76" t="s">
        <v>2698</v>
      </c>
      <c r="C3305" s="76" t="s">
        <v>287</v>
      </c>
      <c r="D3305" s="76" t="s">
        <v>5240</v>
      </c>
      <c r="E3305" s="76">
        <v>1776</v>
      </c>
      <c r="F3305" s="76">
        <v>3</v>
      </c>
      <c r="G3305" s="77">
        <v>6</v>
      </c>
      <c r="H3305" s="76" t="s">
        <v>3324</v>
      </c>
      <c r="I3305" s="77">
        <v>9.49</v>
      </c>
      <c r="J3305" s="2">
        <v>8</v>
      </c>
      <c r="K3305" s="119" cm="1">
        <f t="array" ref="K3305">ROUND(IF(C3305="Beer",SUM(LOOKUP(2,1/(SRP!$B$7:$B$9&lt;=E3305)/(SRP!$C$7:$C$9&gt;=E3305),SRP!$D$7:$D$9)*(G3305/100)*(E3305/1000)),IF(C3305="Spirits",SUM(LOOKUP(2,1/(SRP!$B$2:$B$6&lt;=E3305)/(SRP!$C$2:$C$6&gt;=E3305),SRP!$D$2:$D$6)*(G3305/100)*(E3305/1000)),IF(AND(C3305="Wine",D3305="Fortified Wines"),SUM(LOOKUP(2,1/(SRP!$B$20:$B$23&lt;=E3305)/(SRP!$C$20:$C$23&gt;=E3305),SRP!$D$20:$D$23)*(G3305/100)*(E3305/1000)),IF(C3305="Wine",SUM(LOOKUP(2,1/(SRP!$B$15:$B$19&lt;=E3305)/(SRP!$C$15:$C$19&gt;=E3305),SRP!$D$15:$D$19)*(G3305/100)*(E3305/1000)),IF(C3305="Ready to Drink",SUM(LOOKUP(2,1/(SRP!$B$10:$B$14&lt;=E3305)/(SRP!$C$10:$C$14&gt;=E3305),SRP!$D$10:$D$14)*(G3305/100)*(E3305/1000)),0))))),2)</f>
        <v>7.44</v>
      </c>
    </row>
    <row r="3306" spans="1:11" x14ac:dyDescent="0.35">
      <c r="A3306" s="2">
        <v>35614</v>
      </c>
      <c r="B3306" s="76" t="s">
        <v>2698</v>
      </c>
      <c r="C3306" s="76" t="s">
        <v>287</v>
      </c>
      <c r="D3306" s="76" t="s">
        <v>5240</v>
      </c>
      <c r="E3306" s="76">
        <v>1776</v>
      </c>
      <c r="F3306" s="76">
        <v>3</v>
      </c>
      <c r="G3306" s="77">
        <v>6</v>
      </c>
      <c r="H3306" s="76" t="s">
        <v>3324</v>
      </c>
      <c r="I3306" s="77">
        <v>9.49</v>
      </c>
      <c r="J3306" s="2">
        <v>8</v>
      </c>
      <c r="K3306" s="119" cm="1">
        <f t="array" ref="K3306">ROUND(IF(C3306="Beer",SUM(LOOKUP(2,1/(SRP!$B$7:$B$9&lt;=E3306)/(SRP!$C$7:$C$9&gt;=E3306),SRP!$D$7:$D$9)*(G3306/100)*(E3306/1000)),IF(C3306="Spirits",SUM(LOOKUP(2,1/(SRP!$B$2:$B$6&lt;=E3306)/(SRP!$C$2:$C$6&gt;=E3306),SRP!$D$2:$D$6)*(G3306/100)*(E3306/1000)),IF(AND(C3306="Wine",D3306="Fortified Wines"),SUM(LOOKUP(2,1/(SRP!$B$20:$B$23&lt;=E3306)/(SRP!$C$20:$C$23&gt;=E3306),SRP!$D$20:$D$23)*(G3306/100)*(E3306/1000)),IF(C3306="Wine",SUM(LOOKUP(2,1/(SRP!$B$15:$B$19&lt;=E3306)/(SRP!$C$15:$C$19&gt;=E3306),SRP!$D$15:$D$19)*(G3306/100)*(E3306/1000)),IF(C3306="Ready to Drink",SUM(LOOKUP(2,1/(SRP!$B$10:$B$14&lt;=E3306)/(SRP!$C$10:$C$14&gt;=E3306),SRP!$D$10:$D$14)*(G3306/100)*(E3306/1000)),0))))),2)</f>
        <v>7.44</v>
      </c>
    </row>
    <row r="3307" spans="1:11" x14ac:dyDescent="0.35">
      <c r="A3307" s="2">
        <v>35625</v>
      </c>
      <c r="B3307" s="76" t="s">
        <v>2789</v>
      </c>
      <c r="C3307" s="76" t="s">
        <v>287</v>
      </c>
      <c r="D3307" s="76" t="s">
        <v>5240</v>
      </c>
      <c r="E3307" s="76">
        <v>473</v>
      </c>
      <c r="F3307" s="76">
        <v>24</v>
      </c>
      <c r="G3307" s="77">
        <v>5.6</v>
      </c>
      <c r="H3307" s="76" t="s">
        <v>3382</v>
      </c>
      <c r="I3307" s="77">
        <v>4.4000000000000004</v>
      </c>
      <c r="J3307" s="2">
        <v>1</v>
      </c>
      <c r="K3307" s="119" cm="1">
        <f t="array" ref="K3307">ROUND(IF(C3307="Beer",SUM(LOOKUP(2,1/(SRP!$B$7:$B$9&lt;=E3307)/(SRP!$C$7:$C$9&gt;=E3307),SRP!$D$7:$D$9)*(G3307/100)*(E3307/1000)),IF(C3307="Spirits",SUM(LOOKUP(2,1/(SRP!$B$2:$B$6&lt;=E3307)/(SRP!$C$2:$C$6&gt;=E3307),SRP!$D$2:$D$6)*(G3307/100)*(E3307/1000)),IF(AND(C3307="Wine",D3307="Fortified Wines"),SUM(LOOKUP(2,1/(SRP!$B$20:$B$23&lt;=E3307)/(SRP!$C$20:$C$23&gt;=E3307),SRP!$D$20:$D$23)*(G3307/100)*(E3307/1000)),IF(C3307="Wine",SUM(LOOKUP(2,1/(SRP!$B$15:$B$19&lt;=E3307)/(SRP!$C$15:$C$19&gt;=E3307),SRP!$D$15:$D$19)*(G3307/100)*(E3307/1000)),IF(C3307="Ready to Drink",SUM(LOOKUP(2,1/(SRP!$B$10:$B$14&lt;=E3307)/(SRP!$C$10:$C$14&gt;=E3307),SRP!$D$10:$D$14)*(G3307/100)*(E3307/1000)),0))))),2)</f>
        <v>1.85</v>
      </c>
    </row>
    <row r="3308" spans="1:11" x14ac:dyDescent="0.35">
      <c r="A3308" s="2">
        <v>35625</v>
      </c>
      <c r="B3308" s="76" t="s">
        <v>2789</v>
      </c>
      <c r="C3308" s="76" t="s">
        <v>287</v>
      </c>
      <c r="D3308" s="76" t="s">
        <v>5240</v>
      </c>
      <c r="E3308" s="76">
        <v>473</v>
      </c>
      <c r="F3308" s="76">
        <v>24</v>
      </c>
      <c r="G3308" s="77">
        <v>5.6</v>
      </c>
      <c r="H3308" s="76" t="s">
        <v>3382</v>
      </c>
      <c r="I3308" s="77">
        <v>4.4000000000000004</v>
      </c>
      <c r="J3308" s="2">
        <v>1</v>
      </c>
      <c r="K3308" s="119" cm="1">
        <f t="array" ref="K3308">ROUND(IF(C3308="Beer",SUM(LOOKUP(2,1/(SRP!$B$7:$B$9&lt;=E3308)/(SRP!$C$7:$C$9&gt;=E3308),SRP!$D$7:$D$9)*(G3308/100)*(E3308/1000)),IF(C3308="Spirits",SUM(LOOKUP(2,1/(SRP!$B$2:$B$6&lt;=E3308)/(SRP!$C$2:$C$6&gt;=E3308),SRP!$D$2:$D$6)*(G3308/100)*(E3308/1000)),IF(AND(C3308="Wine",D3308="Fortified Wines"),SUM(LOOKUP(2,1/(SRP!$B$20:$B$23&lt;=E3308)/(SRP!$C$20:$C$23&gt;=E3308),SRP!$D$20:$D$23)*(G3308/100)*(E3308/1000)),IF(C3308="Wine",SUM(LOOKUP(2,1/(SRP!$B$15:$B$19&lt;=E3308)/(SRP!$C$15:$C$19&gt;=E3308),SRP!$D$15:$D$19)*(G3308/100)*(E3308/1000)),IF(C3308="Ready to Drink",SUM(LOOKUP(2,1/(SRP!$B$10:$B$14&lt;=E3308)/(SRP!$C$10:$C$14&gt;=E3308),SRP!$D$10:$D$14)*(G3308/100)*(E3308/1000)),0))))),2)</f>
        <v>1.85</v>
      </c>
    </row>
    <row r="3309" spans="1:11" x14ac:dyDescent="0.35">
      <c r="A3309" s="2">
        <v>35626</v>
      </c>
      <c r="B3309" s="76" t="s">
        <v>2660</v>
      </c>
      <c r="C3309" s="76" t="s">
        <v>287</v>
      </c>
      <c r="D3309" s="76" t="s">
        <v>5240</v>
      </c>
      <c r="E3309" s="76">
        <v>473</v>
      </c>
      <c r="F3309" s="76">
        <v>24</v>
      </c>
      <c r="G3309" s="77">
        <v>5.8</v>
      </c>
      <c r="H3309" s="76" t="s">
        <v>3382</v>
      </c>
      <c r="I3309" s="77">
        <v>4.3</v>
      </c>
      <c r="J3309" s="2">
        <v>1</v>
      </c>
      <c r="K3309" s="119" cm="1">
        <f t="array" ref="K3309">ROUND(IF(C3309="Beer",SUM(LOOKUP(2,1/(SRP!$B$7:$B$9&lt;=E3309)/(SRP!$C$7:$C$9&gt;=E3309),SRP!$D$7:$D$9)*(G3309/100)*(E3309/1000)),IF(C3309="Spirits",SUM(LOOKUP(2,1/(SRP!$B$2:$B$6&lt;=E3309)/(SRP!$C$2:$C$6&gt;=E3309),SRP!$D$2:$D$6)*(G3309/100)*(E3309/1000)),IF(AND(C3309="Wine",D3309="Fortified Wines"),SUM(LOOKUP(2,1/(SRP!$B$20:$B$23&lt;=E3309)/(SRP!$C$20:$C$23&gt;=E3309),SRP!$D$20:$D$23)*(G3309/100)*(E3309/1000)),IF(C3309="Wine",SUM(LOOKUP(2,1/(SRP!$B$15:$B$19&lt;=E3309)/(SRP!$C$15:$C$19&gt;=E3309),SRP!$D$15:$D$19)*(G3309/100)*(E3309/1000)),IF(C3309="Ready to Drink",SUM(LOOKUP(2,1/(SRP!$B$10:$B$14&lt;=E3309)/(SRP!$C$10:$C$14&gt;=E3309),SRP!$D$10:$D$14)*(G3309/100)*(E3309/1000)),0))))),2)</f>
        <v>1.92</v>
      </c>
    </row>
    <row r="3310" spans="1:11" x14ac:dyDescent="0.35">
      <c r="A3310" s="2">
        <v>35626</v>
      </c>
      <c r="B3310" s="76" t="s">
        <v>2660</v>
      </c>
      <c r="C3310" s="76" t="s">
        <v>287</v>
      </c>
      <c r="D3310" s="76" t="s">
        <v>5240</v>
      </c>
      <c r="E3310" s="76">
        <v>473</v>
      </c>
      <c r="F3310" s="76">
        <v>24</v>
      </c>
      <c r="G3310" s="77">
        <v>5.8</v>
      </c>
      <c r="H3310" s="76" t="s">
        <v>3382</v>
      </c>
      <c r="I3310" s="77">
        <v>4.3</v>
      </c>
      <c r="J3310" s="2">
        <v>1</v>
      </c>
      <c r="K3310" s="119" cm="1">
        <f t="array" ref="K3310">ROUND(IF(C3310="Beer",SUM(LOOKUP(2,1/(SRP!$B$7:$B$9&lt;=E3310)/(SRP!$C$7:$C$9&gt;=E3310),SRP!$D$7:$D$9)*(G3310/100)*(E3310/1000)),IF(C3310="Spirits",SUM(LOOKUP(2,1/(SRP!$B$2:$B$6&lt;=E3310)/(SRP!$C$2:$C$6&gt;=E3310),SRP!$D$2:$D$6)*(G3310/100)*(E3310/1000)),IF(AND(C3310="Wine",D3310="Fortified Wines"),SUM(LOOKUP(2,1/(SRP!$B$20:$B$23&lt;=E3310)/(SRP!$C$20:$C$23&gt;=E3310),SRP!$D$20:$D$23)*(G3310/100)*(E3310/1000)),IF(C3310="Wine",SUM(LOOKUP(2,1/(SRP!$B$15:$B$19&lt;=E3310)/(SRP!$C$15:$C$19&gt;=E3310),SRP!$D$15:$D$19)*(G3310/100)*(E3310/1000)),IF(C3310="Ready to Drink",SUM(LOOKUP(2,1/(SRP!$B$10:$B$14&lt;=E3310)/(SRP!$C$10:$C$14&gt;=E3310),SRP!$D$10:$D$14)*(G3310/100)*(E3310/1000)),0))))),2)</f>
        <v>1.92</v>
      </c>
    </row>
    <row r="3311" spans="1:11" x14ac:dyDescent="0.35">
      <c r="A3311" s="2">
        <v>35631</v>
      </c>
      <c r="B3311" s="76" t="s">
        <v>2716</v>
      </c>
      <c r="C3311" s="76" t="s">
        <v>287</v>
      </c>
      <c r="D3311" s="76" t="s">
        <v>5271</v>
      </c>
      <c r="E3311" s="76">
        <v>4260</v>
      </c>
      <c r="F3311" s="76">
        <v>2</v>
      </c>
      <c r="G3311" s="77">
        <v>4</v>
      </c>
      <c r="H3311" s="76" t="s">
        <v>3301</v>
      </c>
      <c r="I3311" s="77">
        <v>26.99</v>
      </c>
      <c r="J3311" s="2">
        <v>12</v>
      </c>
      <c r="K3311" s="119" cm="1">
        <f t="array" ref="K3311">ROUND(IF(C3311="Beer",SUM(LOOKUP(2,1/(SRP!$B$7:$B$9&lt;=E3311)/(SRP!$C$7:$C$9&gt;=E3311),SRP!$D$7:$D$9)*(G3311/100)*(E3311/1000)),IF(C3311="Spirits",SUM(LOOKUP(2,1/(SRP!$B$2:$B$6&lt;=E3311)/(SRP!$C$2:$C$6&gt;=E3311),SRP!$D$2:$D$6)*(G3311/100)*(E3311/1000)),IF(AND(C3311="Wine",D3311="Fortified Wines"),SUM(LOOKUP(2,1/(SRP!$B$20:$B$23&lt;=E3311)/(SRP!$C$20:$C$23&gt;=E3311),SRP!$D$20:$D$23)*(G3311/100)*(E3311/1000)),IF(C3311="Wine",SUM(LOOKUP(2,1/(SRP!$B$15:$B$19&lt;=E3311)/(SRP!$C$15:$C$19&gt;=E3311),SRP!$D$15:$D$19)*(G3311/100)*(E3311/1000)),IF(C3311="Ready to Drink",SUM(LOOKUP(2,1/(SRP!$B$10:$B$14&lt;=E3311)/(SRP!$C$10:$C$14&gt;=E3311),SRP!$D$10:$D$14)*(G3311/100)*(E3311/1000)),0))))),2)</f>
        <v>11.9</v>
      </c>
    </row>
    <row r="3312" spans="1:11" x14ac:dyDescent="0.35">
      <c r="A3312" s="2">
        <v>35631</v>
      </c>
      <c r="B3312" s="76" t="s">
        <v>2716</v>
      </c>
      <c r="C3312" s="76" t="s">
        <v>287</v>
      </c>
      <c r="D3312" s="76" t="s">
        <v>5271</v>
      </c>
      <c r="E3312" s="76">
        <v>4260</v>
      </c>
      <c r="F3312" s="76">
        <v>2</v>
      </c>
      <c r="G3312" s="77">
        <v>4</v>
      </c>
      <c r="H3312" s="76" t="s">
        <v>3301</v>
      </c>
      <c r="I3312" s="77">
        <v>26.99</v>
      </c>
      <c r="J3312" s="2">
        <v>12</v>
      </c>
      <c r="K3312" s="119" cm="1">
        <f t="array" ref="K3312">ROUND(IF(C3312="Beer",SUM(LOOKUP(2,1/(SRP!$B$7:$B$9&lt;=E3312)/(SRP!$C$7:$C$9&gt;=E3312),SRP!$D$7:$D$9)*(G3312/100)*(E3312/1000)),IF(C3312="Spirits",SUM(LOOKUP(2,1/(SRP!$B$2:$B$6&lt;=E3312)/(SRP!$C$2:$C$6&gt;=E3312),SRP!$D$2:$D$6)*(G3312/100)*(E3312/1000)),IF(AND(C3312="Wine",D3312="Fortified Wines"),SUM(LOOKUP(2,1/(SRP!$B$20:$B$23&lt;=E3312)/(SRP!$C$20:$C$23&gt;=E3312),SRP!$D$20:$D$23)*(G3312/100)*(E3312/1000)),IF(C3312="Wine",SUM(LOOKUP(2,1/(SRP!$B$15:$B$19&lt;=E3312)/(SRP!$C$15:$C$19&gt;=E3312),SRP!$D$15:$D$19)*(G3312/100)*(E3312/1000)),IF(C3312="Ready to Drink",SUM(LOOKUP(2,1/(SRP!$B$10:$B$14&lt;=E3312)/(SRP!$C$10:$C$14&gt;=E3312),SRP!$D$10:$D$14)*(G3312/100)*(E3312/1000)),0))))),2)</f>
        <v>11.9</v>
      </c>
    </row>
    <row r="3313" spans="1:11" x14ac:dyDescent="0.35">
      <c r="A3313" s="2">
        <v>35634</v>
      </c>
      <c r="B3313" s="76" t="s">
        <v>2717</v>
      </c>
      <c r="C3313" s="76" t="s">
        <v>287</v>
      </c>
      <c r="D3313" s="76" t="s">
        <v>5266</v>
      </c>
      <c r="E3313" s="76">
        <v>473</v>
      </c>
      <c r="F3313" s="76">
        <v>24</v>
      </c>
      <c r="G3313" s="77">
        <v>5.4</v>
      </c>
      <c r="H3313" s="76" t="s">
        <v>3355</v>
      </c>
      <c r="I3313" s="77">
        <v>4.3499999999999996</v>
      </c>
      <c r="J3313" s="2">
        <v>1</v>
      </c>
      <c r="K3313" s="119" cm="1">
        <f t="array" ref="K3313">ROUND(IF(C3313="Beer",SUM(LOOKUP(2,1/(SRP!$B$7:$B$9&lt;=E3313)/(SRP!$C$7:$C$9&gt;=E3313),SRP!$D$7:$D$9)*(G3313/100)*(E3313/1000)),IF(C3313="Spirits",SUM(LOOKUP(2,1/(SRP!$B$2:$B$6&lt;=E3313)/(SRP!$C$2:$C$6&gt;=E3313),SRP!$D$2:$D$6)*(G3313/100)*(E3313/1000)),IF(AND(C3313="Wine",D3313="Fortified Wines"),SUM(LOOKUP(2,1/(SRP!$B$20:$B$23&lt;=E3313)/(SRP!$C$20:$C$23&gt;=E3313),SRP!$D$20:$D$23)*(G3313/100)*(E3313/1000)),IF(C3313="Wine",SUM(LOOKUP(2,1/(SRP!$B$15:$B$19&lt;=E3313)/(SRP!$C$15:$C$19&gt;=E3313),SRP!$D$15:$D$19)*(G3313/100)*(E3313/1000)),IF(C3313="Ready to Drink",SUM(LOOKUP(2,1/(SRP!$B$10:$B$14&lt;=E3313)/(SRP!$C$10:$C$14&gt;=E3313),SRP!$D$10:$D$14)*(G3313/100)*(E3313/1000)),0))))),2)</f>
        <v>1.78</v>
      </c>
    </row>
    <row r="3314" spans="1:11" x14ac:dyDescent="0.35">
      <c r="A3314" s="2">
        <v>35634</v>
      </c>
      <c r="B3314" s="76" t="s">
        <v>2717</v>
      </c>
      <c r="C3314" s="76" t="s">
        <v>287</v>
      </c>
      <c r="D3314" s="76" t="s">
        <v>5266</v>
      </c>
      <c r="E3314" s="76">
        <v>473</v>
      </c>
      <c r="F3314" s="76">
        <v>24</v>
      </c>
      <c r="G3314" s="77">
        <v>5.4</v>
      </c>
      <c r="H3314" s="76" t="s">
        <v>3355</v>
      </c>
      <c r="I3314" s="77">
        <v>4.3499999999999996</v>
      </c>
      <c r="J3314" s="2">
        <v>1</v>
      </c>
      <c r="K3314" s="119" cm="1">
        <f t="array" ref="K3314">ROUND(IF(C3314="Beer",SUM(LOOKUP(2,1/(SRP!$B$7:$B$9&lt;=E3314)/(SRP!$C$7:$C$9&gt;=E3314),SRP!$D$7:$D$9)*(G3314/100)*(E3314/1000)),IF(C3314="Spirits",SUM(LOOKUP(2,1/(SRP!$B$2:$B$6&lt;=E3314)/(SRP!$C$2:$C$6&gt;=E3314),SRP!$D$2:$D$6)*(G3314/100)*(E3314/1000)),IF(AND(C3314="Wine",D3314="Fortified Wines"),SUM(LOOKUP(2,1/(SRP!$B$20:$B$23&lt;=E3314)/(SRP!$C$20:$C$23&gt;=E3314),SRP!$D$20:$D$23)*(G3314/100)*(E3314/1000)),IF(C3314="Wine",SUM(LOOKUP(2,1/(SRP!$B$15:$B$19&lt;=E3314)/(SRP!$C$15:$C$19&gt;=E3314),SRP!$D$15:$D$19)*(G3314/100)*(E3314/1000)),IF(C3314="Ready to Drink",SUM(LOOKUP(2,1/(SRP!$B$10:$B$14&lt;=E3314)/(SRP!$C$10:$C$14&gt;=E3314),SRP!$D$10:$D$14)*(G3314/100)*(E3314/1000)),0))))),2)</f>
        <v>1.78</v>
      </c>
    </row>
    <row r="3315" spans="1:11" x14ac:dyDescent="0.35">
      <c r="A3315" s="2">
        <v>35635</v>
      </c>
      <c r="B3315" s="76" t="s">
        <v>4061</v>
      </c>
      <c r="C3315" s="76" t="s">
        <v>286</v>
      </c>
      <c r="D3315" s="76" t="s">
        <v>5253</v>
      </c>
      <c r="E3315" s="76">
        <v>1500</v>
      </c>
      <c r="F3315" s="76">
        <v>6</v>
      </c>
      <c r="G3315" s="77">
        <v>11</v>
      </c>
      <c r="H3315" s="76" t="s">
        <v>3300</v>
      </c>
      <c r="I3315" s="77">
        <v>24.99</v>
      </c>
      <c r="J3315" s="2">
        <v>1</v>
      </c>
      <c r="K3315" s="119" cm="1">
        <f t="array" ref="K3315">ROUND(IF(C3315="Beer",SUM(LOOKUP(2,1/(SRP!$B$7:$B$9&lt;=E3315)/(SRP!$C$7:$C$9&gt;=E3315),SRP!$D$7:$D$9)*(G3315/100)*(E3315/1000)),IF(C3315="Spirits",SUM(LOOKUP(2,1/(SRP!$B$2:$B$6&lt;=E3315)/(SRP!$C$2:$C$6&gt;=E3315),SRP!$D$2:$D$6)*(G3315/100)*(E3315/1000)),IF(AND(C3315="Wine",D3315="Fortified Wines"),SUM(LOOKUP(2,1/(SRP!$B$20:$B$23&lt;=E3315)/(SRP!$C$20:$C$23&gt;=E3315),SRP!$D$20:$D$23)*(G3315/100)*(E3315/1000)),IF(C3315="Wine",SUM(LOOKUP(2,1/(SRP!$B$15:$B$19&lt;=E3315)/(SRP!$C$15:$C$19&gt;=E3315),SRP!$D$15:$D$19)*(G3315/100)*(E3315/1000)),IF(C3315="Ready to Drink",SUM(LOOKUP(2,1/(SRP!$B$10:$B$14&lt;=E3315)/(SRP!$C$10:$C$14&gt;=E3315),SRP!$D$10:$D$14)*(G3315/100)*(E3315/1000)),0))))),2)</f>
        <v>11.52</v>
      </c>
    </row>
    <row r="3316" spans="1:11" x14ac:dyDescent="0.35">
      <c r="A3316" s="2">
        <v>35636</v>
      </c>
      <c r="B3316" s="76" t="s">
        <v>2718</v>
      </c>
      <c r="C3316" s="76" t="s">
        <v>287</v>
      </c>
      <c r="D3316" s="76" t="s">
        <v>5240</v>
      </c>
      <c r="E3316" s="76">
        <v>473</v>
      </c>
      <c r="F3316" s="76">
        <v>24</v>
      </c>
      <c r="G3316" s="77">
        <v>6.8</v>
      </c>
      <c r="H3316" s="76" t="s">
        <v>3355</v>
      </c>
      <c r="I3316" s="77">
        <v>4.3499999999999996</v>
      </c>
      <c r="J3316" s="2">
        <v>1</v>
      </c>
      <c r="K3316" s="119" cm="1">
        <f t="array" ref="K3316">ROUND(IF(C3316="Beer",SUM(LOOKUP(2,1/(SRP!$B$7:$B$9&lt;=E3316)/(SRP!$C$7:$C$9&gt;=E3316),SRP!$D$7:$D$9)*(G3316/100)*(E3316/1000)),IF(C3316="Spirits",SUM(LOOKUP(2,1/(SRP!$B$2:$B$6&lt;=E3316)/(SRP!$C$2:$C$6&gt;=E3316),SRP!$D$2:$D$6)*(G3316/100)*(E3316/1000)),IF(AND(C3316="Wine",D3316="Fortified Wines"),SUM(LOOKUP(2,1/(SRP!$B$20:$B$23&lt;=E3316)/(SRP!$C$20:$C$23&gt;=E3316),SRP!$D$20:$D$23)*(G3316/100)*(E3316/1000)),IF(C3316="Wine",SUM(LOOKUP(2,1/(SRP!$B$15:$B$19&lt;=E3316)/(SRP!$C$15:$C$19&gt;=E3316),SRP!$D$15:$D$19)*(G3316/100)*(E3316/1000)),IF(C3316="Ready to Drink",SUM(LOOKUP(2,1/(SRP!$B$10:$B$14&lt;=E3316)/(SRP!$C$10:$C$14&gt;=E3316),SRP!$D$10:$D$14)*(G3316/100)*(E3316/1000)),0))))),2)</f>
        <v>2.25</v>
      </c>
    </row>
    <row r="3317" spans="1:11" x14ac:dyDescent="0.35">
      <c r="A3317" s="2">
        <v>35636</v>
      </c>
      <c r="B3317" s="76" t="s">
        <v>2718</v>
      </c>
      <c r="C3317" s="76" t="s">
        <v>287</v>
      </c>
      <c r="D3317" s="76" t="s">
        <v>5240</v>
      </c>
      <c r="E3317" s="76">
        <v>473</v>
      </c>
      <c r="F3317" s="76">
        <v>24</v>
      </c>
      <c r="G3317" s="77">
        <v>6.8</v>
      </c>
      <c r="H3317" s="76" t="s">
        <v>3355</v>
      </c>
      <c r="I3317" s="77">
        <v>4.3499999999999996</v>
      </c>
      <c r="J3317" s="2">
        <v>1</v>
      </c>
      <c r="K3317" s="119" cm="1">
        <f t="array" ref="K3317">ROUND(IF(C3317="Beer",SUM(LOOKUP(2,1/(SRP!$B$7:$B$9&lt;=E3317)/(SRP!$C$7:$C$9&gt;=E3317),SRP!$D$7:$D$9)*(G3317/100)*(E3317/1000)),IF(C3317="Spirits",SUM(LOOKUP(2,1/(SRP!$B$2:$B$6&lt;=E3317)/(SRP!$C$2:$C$6&gt;=E3317),SRP!$D$2:$D$6)*(G3317/100)*(E3317/1000)),IF(AND(C3317="Wine",D3317="Fortified Wines"),SUM(LOOKUP(2,1/(SRP!$B$20:$B$23&lt;=E3317)/(SRP!$C$20:$C$23&gt;=E3317),SRP!$D$20:$D$23)*(G3317/100)*(E3317/1000)),IF(C3317="Wine",SUM(LOOKUP(2,1/(SRP!$B$15:$B$19&lt;=E3317)/(SRP!$C$15:$C$19&gt;=E3317),SRP!$D$15:$D$19)*(G3317/100)*(E3317/1000)),IF(C3317="Ready to Drink",SUM(LOOKUP(2,1/(SRP!$B$10:$B$14&lt;=E3317)/(SRP!$C$10:$C$14&gt;=E3317),SRP!$D$10:$D$14)*(G3317/100)*(E3317/1000)),0))))),2)</f>
        <v>2.25</v>
      </c>
    </row>
    <row r="3318" spans="1:11" x14ac:dyDescent="0.35">
      <c r="A3318" s="2">
        <v>35637</v>
      </c>
      <c r="B3318" s="76" t="s">
        <v>2719</v>
      </c>
      <c r="C3318" s="76" t="s">
        <v>287</v>
      </c>
      <c r="D3318" s="76" t="s">
        <v>5292</v>
      </c>
      <c r="E3318" s="76">
        <v>473</v>
      </c>
      <c r="F3318" s="76">
        <v>24</v>
      </c>
      <c r="G3318" s="77">
        <v>4.4000000000000004</v>
      </c>
      <c r="H3318" s="76" t="s">
        <v>3355</v>
      </c>
      <c r="I3318" s="77">
        <v>4.3499999999999996</v>
      </c>
      <c r="J3318" s="2">
        <v>1</v>
      </c>
      <c r="K3318" s="119" cm="1">
        <f t="array" ref="K3318">ROUND(IF(C3318="Beer",SUM(LOOKUP(2,1/(SRP!$B$7:$B$9&lt;=E3318)/(SRP!$C$7:$C$9&gt;=E3318),SRP!$D$7:$D$9)*(G3318/100)*(E3318/1000)),IF(C3318="Spirits",SUM(LOOKUP(2,1/(SRP!$B$2:$B$6&lt;=E3318)/(SRP!$C$2:$C$6&gt;=E3318),SRP!$D$2:$D$6)*(G3318/100)*(E3318/1000)),IF(AND(C3318="Wine",D3318="Fortified Wines"),SUM(LOOKUP(2,1/(SRP!$B$20:$B$23&lt;=E3318)/(SRP!$C$20:$C$23&gt;=E3318),SRP!$D$20:$D$23)*(G3318/100)*(E3318/1000)),IF(C3318="Wine",SUM(LOOKUP(2,1/(SRP!$B$15:$B$19&lt;=E3318)/(SRP!$C$15:$C$19&gt;=E3318),SRP!$D$15:$D$19)*(G3318/100)*(E3318/1000)),IF(C3318="Ready to Drink",SUM(LOOKUP(2,1/(SRP!$B$10:$B$14&lt;=E3318)/(SRP!$C$10:$C$14&gt;=E3318),SRP!$D$10:$D$14)*(G3318/100)*(E3318/1000)),0))))),2)</f>
        <v>1.45</v>
      </c>
    </row>
    <row r="3319" spans="1:11" x14ac:dyDescent="0.35">
      <c r="A3319" s="2">
        <v>35637</v>
      </c>
      <c r="B3319" s="76" t="s">
        <v>2719</v>
      </c>
      <c r="C3319" s="76" t="s">
        <v>287</v>
      </c>
      <c r="D3319" s="76" t="s">
        <v>5292</v>
      </c>
      <c r="E3319" s="76">
        <v>473</v>
      </c>
      <c r="F3319" s="76">
        <v>24</v>
      </c>
      <c r="G3319" s="77">
        <v>4.4000000000000004</v>
      </c>
      <c r="H3319" s="76" t="s">
        <v>3355</v>
      </c>
      <c r="I3319" s="77">
        <v>4.3499999999999996</v>
      </c>
      <c r="J3319" s="2">
        <v>1</v>
      </c>
      <c r="K3319" s="119" cm="1">
        <f t="array" ref="K3319">ROUND(IF(C3319="Beer",SUM(LOOKUP(2,1/(SRP!$B$7:$B$9&lt;=E3319)/(SRP!$C$7:$C$9&gt;=E3319),SRP!$D$7:$D$9)*(G3319/100)*(E3319/1000)),IF(C3319="Spirits",SUM(LOOKUP(2,1/(SRP!$B$2:$B$6&lt;=E3319)/(SRP!$C$2:$C$6&gt;=E3319),SRP!$D$2:$D$6)*(G3319/100)*(E3319/1000)),IF(AND(C3319="Wine",D3319="Fortified Wines"),SUM(LOOKUP(2,1/(SRP!$B$20:$B$23&lt;=E3319)/(SRP!$C$20:$C$23&gt;=E3319),SRP!$D$20:$D$23)*(G3319/100)*(E3319/1000)),IF(C3319="Wine",SUM(LOOKUP(2,1/(SRP!$B$15:$B$19&lt;=E3319)/(SRP!$C$15:$C$19&gt;=E3319),SRP!$D$15:$D$19)*(G3319/100)*(E3319/1000)),IF(C3319="Ready to Drink",SUM(LOOKUP(2,1/(SRP!$B$10:$B$14&lt;=E3319)/(SRP!$C$10:$C$14&gt;=E3319),SRP!$D$10:$D$14)*(G3319/100)*(E3319/1000)),0))))),2)</f>
        <v>1.45</v>
      </c>
    </row>
    <row r="3320" spans="1:11" x14ac:dyDescent="0.35">
      <c r="A3320" s="2">
        <v>35638</v>
      </c>
      <c r="B3320" s="76" t="s">
        <v>2720</v>
      </c>
      <c r="C3320" s="76" t="s">
        <v>287</v>
      </c>
      <c r="D3320" s="76" t="s">
        <v>5266</v>
      </c>
      <c r="E3320" s="76">
        <v>473</v>
      </c>
      <c r="F3320" s="76">
        <v>24</v>
      </c>
      <c r="G3320" s="77">
        <v>4.5</v>
      </c>
      <c r="H3320" s="76" t="s">
        <v>3355</v>
      </c>
      <c r="I3320" s="77">
        <v>4.3499999999999996</v>
      </c>
      <c r="J3320" s="2">
        <v>1</v>
      </c>
      <c r="K3320" s="119" cm="1">
        <f t="array" ref="K3320">ROUND(IF(C3320="Beer",SUM(LOOKUP(2,1/(SRP!$B$7:$B$9&lt;=E3320)/(SRP!$C$7:$C$9&gt;=E3320),SRP!$D$7:$D$9)*(G3320/100)*(E3320/1000)),IF(C3320="Spirits",SUM(LOOKUP(2,1/(SRP!$B$2:$B$6&lt;=E3320)/(SRP!$C$2:$C$6&gt;=E3320),SRP!$D$2:$D$6)*(G3320/100)*(E3320/1000)),IF(AND(C3320="Wine",D3320="Fortified Wines"),SUM(LOOKUP(2,1/(SRP!$B$20:$B$23&lt;=E3320)/(SRP!$C$20:$C$23&gt;=E3320),SRP!$D$20:$D$23)*(G3320/100)*(E3320/1000)),IF(C3320="Wine",SUM(LOOKUP(2,1/(SRP!$B$15:$B$19&lt;=E3320)/(SRP!$C$15:$C$19&gt;=E3320),SRP!$D$15:$D$19)*(G3320/100)*(E3320/1000)),IF(C3320="Ready to Drink",SUM(LOOKUP(2,1/(SRP!$B$10:$B$14&lt;=E3320)/(SRP!$C$10:$C$14&gt;=E3320),SRP!$D$10:$D$14)*(G3320/100)*(E3320/1000)),0))))),2)</f>
        <v>1.49</v>
      </c>
    </row>
    <row r="3321" spans="1:11" x14ac:dyDescent="0.35">
      <c r="A3321" s="2">
        <v>35638</v>
      </c>
      <c r="B3321" s="76" t="s">
        <v>2720</v>
      </c>
      <c r="C3321" s="76" t="s">
        <v>287</v>
      </c>
      <c r="D3321" s="76" t="s">
        <v>5266</v>
      </c>
      <c r="E3321" s="76">
        <v>473</v>
      </c>
      <c r="F3321" s="76">
        <v>24</v>
      </c>
      <c r="G3321" s="77">
        <v>4.5</v>
      </c>
      <c r="H3321" s="76" t="s">
        <v>3355</v>
      </c>
      <c r="I3321" s="77">
        <v>4.3499999999999996</v>
      </c>
      <c r="J3321" s="2">
        <v>1</v>
      </c>
      <c r="K3321" s="119" cm="1">
        <f t="array" ref="K3321">ROUND(IF(C3321="Beer",SUM(LOOKUP(2,1/(SRP!$B$7:$B$9&lt;=E3321)/(SRP!$C$7:$C$9&gt;=E3321),SRP!$D$7:$D$9)*(G3321/100)*(E3321/1000)),IF(C3321="Spirits",SUM(LOOKUP(2,1/(SRP!$B$2:$B$6&lt;=E3321)/(SRP!$C$2:$C$6&gt;=E3321),SRP!$D$2:$D$6)*(G3321/100)*(E3321/1000)),IF(AND(C3321="Wine",D3321="Fortified Wines"),SUM(LOOKUP(2,1/(SRP!$B$20:$B$23&lt;=E3321)/(SRP!$C$20:$C$23&gt;=E3321),SRP!$D$20:$D$23)*(G3321/100)*(E3321/1000)),IF(C3321="Wine",SUM(LOOKUP(2,1/(SRP!$B$15:$B$19&lt;=E3321)/(SRP!$C$15:$C$19&gt;=E3321),SRP!$D$15:$D$19)*(G3321/100)*(E3321/1000)),IF(C3321="Ready to Drink",SUM(LOOKUP(2,1/(SRP!$B$10:$B$14&lt;=E3321)/(SRP!$C$10:$C$14&gt;=E3321),SRP!$D$10:$D$14)*(G3321/100)*(E3321/1000)),0))))),2)</f>
        <v>1.49</v>
      </c>
    </row>
    <row r="3322" spans="1:11" x14ac:dyDescent="0.35">
      <c r="A3322" s="2">
        <v>35639</v>
      </c>
      <c r="B3322" s="76" t="s">
        <v>5991</v>
      </c>
      <c r="C3322" s="76" t="s">
        <v>285</v>
      </c>
      <c r="D3322" s="76" t="s">
        <v>6935</v>
      </c>
      <c r="E3322" s="76">
        <v>750</v>
      </c>
      <c r="F3322" s="76">
        <v>12</v>
      </c>
      <c r="G3322" s="77">
        <v>55</v>
      </c>
      <c r="H3322" s="76" t="s">
        <v>6694</v>
      </c>
      <c r="I3322" s="77">
        <v>149.99</v>
      </c>
      <c r="J3322" s="2">
        <v>1</v>
      </c>
      <c r="K3322" s="119" cm="1">
        <f t="array" ref="K3322">ROUND(IF(C3322="Beer",SUM(LOOKUP(2,1/(SRP!$B$7:$B$9&lt;=E3322)/(SRP!$C$7:$C$9&gt;=E3322),SRP!$D$7:$D$9)*(G3322/100)*(E3322/1000)),IF(C3322="Spirits",SUM(LOOKUP(2,1/(SRP!$B$2:$B$6&lt;=E3322)/(SRP!$C$2:$C$6&gt;=E3322),SRP!$D$2:$D$6)*(G3322/100)*(E3322/1000)),IF(AND(C3322="Wine",D3322="Fortified Wines"),SUM(LOOKUP(2,1/(SRP!$B$20:$B$23&lt;=E3322)/(SRP!$C$20:$C$23&gt;=E3322),SRP!$D$20:$D$23)*(G3322/100)*(E3322/1000)),IF(C3322="Wine",SUM(LOOKUP(2,1/(SRP!$B$15:$B$19&lt;=E3322)/(SRP!$C$15:$C$19&gt;=E3322),SRP!$D$15:$D$19)*(G3322/100)*(E3322/1000)),IF(C3322="Ready to Drink",SUM(LOOKUP(2,1/(SRP!$B$10:$B$14&lt;=E3322)/(SRP!$C$10:$C$14&gt;=E3322),SRP!$D$10:$D$14)*(G3322/100)*(E3322/1000)),0))))),2)</f>
        <v>28.8</v>
      </c>
    </row>
    <row r="3323" spans="1:11" x14ac:dyDescent="0.35">
      <c r="A3323" s="2">
        <v>35657</v>
      </c>
      <c r="B3323" s="76" t="s">
        <v>2723</v>
      </c>
      <c r="C3323" s="76" t="s">
        <v>287</v>
      </c>
      <c r="D3323" s="76" t="s">
        <v>5266</v>
      </c>
      <c r="E3323" s="76">
        <v>473</v>
      </c>
      <c r="F3323" s="76">
        <v>24</v>
      </c>
      <c r="G3323" s="77">
        <v>5</v>
      </c>
      <c r="H3323" s="76" t="s">
        <v>3387</v>
      </c>
      <c r="I3323" s="77">
        <v>4.75</v>
      </c>
      <c r="J3323" s="2">
        <v>1</v>
      </c>
      <c r="K3323" s="119" cm="1">
        <f t="array" ref="K3323">ROUND(IF(C3323="Beer",SUM(LOOKUP(2,1/(SRP!$B$7:$B$9&lt;=E3323)/(SRP!$C$7:$C$9&gt;=E3323),SRP!$D$7:$D$9)*(G3323/100)*(E3323/1000)),IF(C3323="Spirits",SUM(LOOKUP(2,1/(SRP!$B$2:$B$6&lt;=E3323)/(SRP!$C$2:$C$6&gt;=E3323),SRP!$D$2:$D$6)*(G3323/100)*(E3323/1000)),IF(AND(C3323="Wine",D3323="Fortified Wines"),SUM(LOOKUP(2,1/(SRP!$B$20:$B$23&lt;=E3323)/(SRP!$C$20:$C$23&gt;=E3323),SRP!$D$20:$D$23)*(G3323/100)*(E3323/1000)),IF(C3323="Wine",SUM(LOOKUP(2,1/(SRP!$B$15:$B$19&lt;=E3323)/(SRP!$C$15:$C$19&gt;=E3323),SRP!$D$15:$D$19)*(G3323/100)*(E3323/1000)),IF(C3323="Ready to Drink",SUM(LOOKUP(2,1/(SRP!$B$10:$B$14&lt;=E3323)/(SRP!$C$10:$C$14&gt;=E3323),SRP!$D$10:$D$14)*(G3323/100)*(E3323/1000)),0))))),2)</f>
        <v>1.65</v>
      </c>
    </row>
    <row r="3324" spans="1:11" x14ac:dyDescent="0.35">
      <c r="A3324" s="2">
        <v>35657</v>
      </c>
      <c r="B3324" s="76" t="s">
        <v>2723</v>
      </c>
      <c r="C3324" s="76" t="s">
        <v>287</v>
      </c>
      <c r="D3324" s="76" t="s">
        <v>5266</v>
      </c>
      <c r="E3324" s="76">
        <v>473</v>
      </c>
      <c r="F3324" s="76">
        <v>24</v>
      </c>
      <c r="G3324" s="77">
        <v>5</v>
      </c>
      <c r="H3324" s="76" t="s">
        <v>3387</v>
      </c>
      <c r="I3324" s="77">
        <v>4.75</v>
      </c>
      <c r="J3324" s="2">
        <v>1</v>
      </c>
      <c r="K3324" s="119" cm="1">
        <f t="array" ref="K3324">ROUND(IF(C3324="Beer",SUM(LOOKUP(2,1/(SRP!$B$7:$B$9&lt;=E3324)/(SRP!$C$7:$C$9&gt;=E3324),SRP!$D$7:$D$9)*(G3324/100)*(E3324/1000)),IF(C3324="Spirits",SUM(LOOKUP(2,1/(SRP!$B$2:$B$6&lt;=E3324)/(SRP!$C$2:$C$6&gt;=E3324),SRP!$D$2:$D$6)*(G3324/100)*(E3324/1000)),IF(AND(C3324="Wine",D3324="Fortified Wines"),SUM(LOOKUP(2,1/(SRP!$B$20:$B$23&lt;=E3324)/(SRP!$C$20:$C$23&gt;=E3324),SRP!$D$20:$D$23)*(G3324/100)*(E3324/1000)),IF(C3324="Wine",SUM(LOOKUP(2,1/(SRP!$B$15:$B$19&lt;=E3324)/(SRP!$C$15:$C$19&gt;=E3324),SRP!$D$15:$D$19)*(G3324/100)*(E3324/1000)),IF(C3324="Ready to Drink",SUM(LOOKUP(2,1/(SRP!$B$10:$B$14&lt;=E3324)/(SRP!$C$10:$C$14&gt;=E3324),SRP!$D$10:$D$14)*(G3324/100)*(E3324/1000)),0))))),2)</f>
        <v>1.65</v>
      </c>
    </row>
    <row r="3325" spans="1:11" x14ac:dyDescent="0.35">
      <c r="A3325" s="2">
        <v>35658</v>
      </c>
      <c r="B3325" s="76" t="s">
        <v>2724</v>
      </c>
      <c r="C3325" s="76" t="s">
        <v>287</v>
      </c>
      <c r="D3325" s="76" t="s">
        <v>5271</v>
      </c>
      <c r="E3325" s="76">
        <v>473</v>
      </c>
      <c r="F3325" s="76">
        <v>24</v>
      </c>
      <c r="G3325" s="77">
        <v>4</v>
      </c>
      <c r="H3325" s="76" t="s">
        <v>3377</v>
      </c>
      <c r="I3325" s="77">
        <v>3.89</v>
      </c>
      <c r="J3325" s="2">
        <v>1</v>
      </c>
      <c r="K3325" s="119" cm="1">
        <f t="array" ref="K3325">ROUND(IF(C3325="Beer",SUM(LOOKUP(2,1/(SRP!$B$7:$B$9&lt;=E3325)/(SRP!$C$7:$C$9&gt;=E3325),SRP!$D$7:$D$9)*(G3325/100)*(E3325/1000)),IF(C3325="Spirits",SUM(LOOKUP(2,1/(SRP!$B$2:$B$6&lt;=E3325)/(SRP!$C$2:$C$6&gt;=E3325),SRP!$D$2:$D$6)*(G3325/100)*(E3325/1000)),IF(AND(C3325="Wine",D3325="Fortified Wines"),SUM(LOOKUP(2,1/(SRP!$B$20:$B$23&lt;=E3325)/(SRP!$C$20:$C$23&gt;=E3325),SRP!$D$20:$D$23)*(G3325/100)*(E3325/1000)),IF(C3325="Wine",SUM(LOOKUP(2,1/(SRP!$B$15:$B$19&lt;=E3325)/(SRP!$C$15:$C$19&gt;=E3325),SRP!$D$15:$D$19)*(G3325/100)*(E3325/1000)),IF(C3325="Ready to Drink",SUM(LOOKUP(2,1/(SRP!$B$10:$B$14&lt;=E3325)/(SRP!$C$10:$C$14&gt;=E3325),SRP!$D$10:$D$14)*(G3325/100)*(E3325/1000)),0))))),2)</f>
        <v>1.32</v>
      </c>
    </row>
    <row r="3326" spans="1:11" x14ac:dyDescent="0.35">
      <c r="A3326" s="2">
        <v>35658</v>
      </c>
      <c r="B3326" s="76" t="s">
        <v>2724</v>
      </c>
      <c r="C3326" s="76" t="s">
        <v>287</v>
      </c>
      <c r="D3326" s="76" t="s">
        <v>5271</v>
      </c>
      <c r="E3326" s="76">
        <v>473</v>
      </c>
      <c r="F3326" s="76">
        <v>24</v>
      </c>
      <c r="G3326" s="77">
        <v>4</v>
      </c>
      <c r="H3326" s="76" t="s">
        <v>3377</v>
      </c>
      <c r="I3326" s="77">
        <v>3.89</v>
      </c>
      <c r="J3326" s="2">
        <v>1</v>
      </c>
      <c r="K3326" s="119" cm="1">
        <f t="array" ref="K3326">ROUND(IF(C3326="Beer",SUM(LOOKUP(2,1/(SRP!$B$7:$B$9&lt;=E3326)/(SRP!$C$7:$C$9&gt;=E3326),SRP!$D$7:$D$9)*(G3326/100)*(E3326/1000)),IF(C3326="Spirits",SUM(LOOKUP(2,1/(SRP!$B$2:$B$6&lt;=E3326)/(SRP!$C$2:$C$6&gt;=E3326),SRP!$D$2:$D$6)*(G3326/100)*(E3326/1000)),IF(AND(C3326="Wine",D3326="Fortified Wines"),SUM(LOOKUP(2,1/(SRP!$B$20:$B$23&lt;=E3326)/(SRP!$C$20:$C$23&gt;=E3326),SRP!$D$20:$D$23)*(G3326/100)*(E3326/1000)),IF(C3326="Wine",SUM(LOOKUP(2,1/(SRP!$B$15:$B$19&lt;=E3326)/(SRP!$C$15:$C$19&gt;=E3326),SRP!$D$15:$D$19)*(G3326/100)*(E3326/1000)),IF(C3326="Ready to Drink",SUM(LOOKUP(2,1/(SRP!$B$10:$B$14&lt;=E3326)/(SRP!$C$10:$C$14&gt;=E3326),SRP!$D$10:$D$14)*(G3326/100)*(E3326/1000)),0))))),2)</f>
        <v>1.32</v>
      </c>
    </row>
    <row r="3327" spans="1:11" x14ac:dyDescent="0.35">
      <c r="A3327" s="2">
        <v>35693</v>
      </c>
      <c r="B3327" s="76" t="s">
        <v>2699</v>
      </c>
      <c r="C3327" s="76" t="s">
        <v>287</v>
      </c>
      <c r="D3327" s="76" t="s">
        <v>5266</v>
      </c>
      <c r="E3327" s="76">
        <v>2130</v>
      </c>
      <c r="F3327" s="76">
        <v>4</v>
      </c>
      <c r="G3327" s="77">
        <v>5.2</v>
      </c>
      <c r="H3327" s="76" t="s">
        <v>3327</v>
      </c>
      <c r="I3327" s="77">
        <v>13.49</v>
      </c>
      <c r="J3327" s="2">
        <v>6</v>
      </c>
      <c r="K3327" s="119" cm="1">
        <f t="array" ref="K3327">ROUND(IF(C3327="Beer",SUM(LOOKUP(2,1/(SRP!$B$7:$B$9&lt;=E3327)/(SRP!$C$7:$C$9&gt;=E3327),SRP!$D$7:$D$9)*(G3327/100)*(E3327/1000)),IF(C3327="Spirits",SUM(LOOKUP(2,1/(SRP!$B$2:$B$6&lt;=E3327)/(SRP!$C$2:$C$6&gt;=E3327),SRP!$D$2:$D$6)*(G3327/100)*(E3327/1000)),IF(AND(C3327="Wine",D3327="Fortified Wines"),SUM(LOOKUP(2,1/(SRP!$B$20:$B$23&lt;=E3327)/(SRP!$C$20:$C$23&gt;=E3327),SRP!$D$20:$D$23)*(G3327/100)*(E3327/1000)),IF(C3327="Wine",SUM(LOOKUP(2,1/(SRP!$B$15:$B$19&lt;=E3327)/(SRP!$C$15:$C$19&gt;=E3327),SRP!$D$15:$D$19)*(G3327/100)*(E3327/1000)),IF(C3327="Ready to Drink",SUM(LOOKUP(2,1/(SRP!$B$10:$B$14&lt;=E3327)/(SRP!$C$10:$C$14&gt;=E3327),SRP!$D$10:$D$14)*(G3327/100)*(E3327/1000)),0))))),2)</f>
        <v>7.73</v>
      </c>
    </row>
    <row r="3328" spans="1:11" x14ac:dyDescent="0.35">
      <c r="A3328" s="2">
        <v>35693</v>
      </c>
      <c r="B3328" s="76" t="s">
        <v>2699</v>
      </c>
      <c r="C3328" s="76" t="s">
        <v>287</v>
      </c>
      <c r="D3328" s="76" t="s">
        <v>5266</v>
      </c>
      <c r="E3328" s="76">
        <v>2130</v>
      </c>
      <c r="F3328" s="76">
        <v>4</v>
      </c>
      <c r="G3328" s="77">
        <v>5.2</v>
      </c>
      <c r="H3328" s="76" t="s">
        <v>3327</v>
      </c>
      <c r="I3328" s="77">
        <v>13.49</v>
      </c>
      <c r="J3328" s="2">
        <v>6</v>
      </c>
      <c r="K3328" s="119" cm="1">
        <f t="array" ref="K3328">ROUND(IF(C3328="Beer",SUM(LOOKUP(2,1/(SRP!$B$7:$B$9&lt;=E3328)/(SRP!$C$7:$C$9&gt;=E3328),SRP!$D$7:$D$9)*(G3328/100)*(E3328/1000)),IF(C3328="Spirits",SUM(LOOKUP(2,1/(SRP!$B$2:$B$6&lt;=E3328)/(SRP!$C$2:$C$6&gt;=E3328),SRP!$D$2:$D$6)*(G3328/100)*(E3328/1000)),IF(AND(C3328="Wine",D3328="Fortified Wines"),SUM(LOOKUP(2,1/(SRP!$B$20:$B$23&lt;=E3328)/(SRP!$C$20:$C$23&gt;=E3328),SRP!$D$20:$D$23)*(G3328/100)*(E3328/1000)),IF(C3328="Wine",SUM(LOOKUP(2,1/(SRP!$B$15:$B$19&lt;=E3328)/(SRP!$C$15:$C$19&gt;=E3328),SRP!$D$15:$D$19)*(G3328/100)*(E3328/1000)),IF(C3328="Ready to Drink",SUM(LOOKUP(2,1/(SRP!$B$10:$B$14&lt;=E3328)/(SRP!$C$10:$C$14&gt;=E3328),SRP!$D$10:$D$14)*(G3328/100)*(E3328/1000)),0))))),2)</f>
        <v>7.73</v>
      </c>
    </row>
    <row r="3329" spans="1:11" x14ac:dyDescent="0.35">
      <c r="A3329" s="2">
        <v>35695</v>
      </c>
      <c r="B3329" s="76" t="s">
        <v>6419</v>
      </c>
      <c r="C3329" s="76" t="s">
        <v>287</v>
      </c>
      <c r="D3329" s="76" t="s">
        <v>5271</v>
      </c>
      <c r="E3329" s="76">
        <v>5325</v>
      </c>
      <c r="F3329" s="76">
        <v>1</v>
      </c>
      <c r="G3329" s="77">
        <v>2.5</v>
      </c>
      <c r="H3329" s="76" t="s">
        <v>3327</v>
      </c>
      <c r="I3329" s="77">
        <v>31.99</v>
      </c>
      <c r="J3329" s="2">
        <v>15</v>
      </c>
      <c r="K3329" s="119" cm="1">
        <f t="array" ref="K3329">ROUND(IF(C3329="Beer",SUM(LOOKUP(2,1/(SRP!$B$7:$B$9&lt;=E3329)/(SRP!$C$7:$C$9&gt;=E3329),SRP!$D$7:$D$9)*(G3329/100)*(E3329/1000)),IF(C3329="Spirits",SUM(LOOKUP(2,1/(SRP!$B$2:$B$6&lt;=E3329)/(SRP!$C$2:$C$6&gt;=E3329),SRP!$D$2:$D$6)*(G3329/100)*(E3329/1000)),IF(AND(C3329="Wine",D3329="Fortified Wines"),SUM(LOOKUP(2,1/(SRP!$B$20:$B$23&lt;=E3329)/(SRP!$C$20:$C$23&gt;=E3329),SRP!$D$20:$D$23)*(G3329/100)*(E3329/1000)),IF(C3329="Wine",SUM(LOOKUP(2,1/(SRP!$B$15:$B$19&lt;=E3329)/(SRP!$C$15:$C$19&gt;=E3329),SRP!$D$15:$D$19)*(G3329/100)*(E3329/1000)),IF(C3329="Ready to Drink",SUM(LOOKUP(2,1/(SRP!$B$10:$B$14&lt;=E3329)/(SRP!$C$10:$C$14&gt;=E3329),SRP!$D$10:$D$14)*(G3329/100)*(E3329/1000)),0))))),2)</f>
        <v>9.2899999999999991</v>
      </c>
    </row>
    <row r="3330" spans="1:11" x14ac:dyDescent="0.35">
      <c r="A3330" s="2">
        <v>35695</v>
      </c>
      <c r="B3330" s="76" t="s">
        <v>6419</v>
      </c>
      <c r="C3330" s="76" t="s">
        <v>287</v>
      </c>
      <c r="D3330" s="76" t="s">
        <v>5271</v>
      </c>
      <c r="E3330" s="76">
        <v>5325</v>
      </c>
      <c r="F3330" s="76">
        <v>1</v>
      </c>
      <c r="G3330" s="77">
        <v>2.5</v>
      </c>
      <c r="H3330" s="76" t="s">
        <v>3327</v>
      </c>
      <c r="I3330" s="77">
        <v>31.99</v>
      </c>
      <c r="J3330" s="2">
        <v>15</v>
      </c>
      <c r="K3330" s="119" cm="1">
        <f t="array" ref="K3330">ROUND(IF(C3330="Beer",SUM(LOOKUP(2,1/(SRP!$B$7:$B$9&lt;=E3330)/(SRP!$C$7:$C$9&gt;=E3330),SRP!$D$7:$D$9)*(G3330/100)*(E3330/1000)),IF(C3330="Spirits",SUM(LOOKUP(2,1/(SRP!$B$2:$B$6&lt;=E3330)/(SRP!$C$2:$C$6&gt;=E3330),SRP!$D$2:$D$6)*(G3330/100)*(E3330/1000)),IF(AND(C3330="Wine",D3330="Fortified Wines"),SUM(LOOKUP(2,1/(SRP!$B$20:$B$23&lt;=E3330)/(SRP!$C$20:$C$23&gt;=E3330),SRP!$D$20:$D$23)*(G3330/100)*(E3330/1000)),IF(C3330="Wine",SUM(LOOKUP(2,1/(SRP!$B$15:$B$19&lt;=E3330)/(SRP!$C$15:$C$19&gt;=E3330),SRP!$D$15:$D$19)*(G3330/100)*(E3330/1000)),IF(C3330="Ready to Drink",SUM(LOOKUP(2,1/(SRP!$B$10:$B$14&lt;=E3330)/(SRP!$C$10:$C$14&gt;=E3330),SRP!$D$10:$D$14)*(G3330/100)*(E3330/1000)),0))))),2)</f>
        <v>9.2899999999999991</v>
      </c>
    </row>
    <row r="3331" spans="1:11" x14ac:dyDescent="0.35">
      <c r="A3331" s="2">
        <v>35727</v>
      </c>
      <c r="B3331" s="76" t="s">
        <v>2725</v>
      </c>
      <c r="C3331" s="76" t="s">
        <v>287</v>
      </c>
      <c r="D3331" s="76" t="s">
        <v>5230</v>
      </c>
      <c r="E3331" s="76">
        <v>500</v>
      </c>
      <c r="F3331" s="76">
        <v>24</v>
      </c>
      <c r="G3331" s="77">
        <v>5</v>
      </c>
      <c r="H3331" s="76" t="s">
        <v>3369</v>
      </c>
      <c r="I3331" s="77">
        <v>2.25</v>
      </c>
      <c r="J3331" s="2">
        <v>1</v>
      </c>
      <c r="K3331" s="119" cm="1">
        <f t="array" ref="K3331">ROUND(IF(C3331="Beer",SUM(LOOKUP(2,1/(SRP!$B$7:$B$9&lt;=E3331)/(SRP!$C$7:$C$9&gt;=E3331),SRP!$D$7:$D$9)*(G3331/100)*(E3331/1000)),IF(C3331="Spirits",SUM(LOOKUP(2,1/(SRP!$B$2:$B$6&lt;=E3331)/(SRP!$C$2:$C$6&gt;=E3331),SRP!$D$2:$D$6)*(G3331/100)*(E3331/1000)),IF(AND(C3331="Wine",D3331="Fortified Wines"),SUM(LOOKUP(2,1/(SRP!$B$20:$B$23&lt;=E3331)/(SRP!$C$20:$C$23&gt;=E3331),SRP!$D$20:$D$23)*(G3331/100)*(E3331/1000)),IF(C3331="Wine",SUM(LOOKUP(2,1/(SRP!$B$15:$B$19&lt;=E3331)/(SRP!$C$15:$C$19&gt;=E3331),SRP!$D$15:$D$19)*(G3331/100)*(E3331/1000)),IF(C3331="Ready to Drink",SUM(LOOKUP(2,1/(SRP!$B$10:$B$14&lt;=E3331)/(SRP!$C$10:$C$14&gt;=E3331),SRP!$D$10:$D$14)*(G3331/100)*(E3331/1000)),0))))),2)</f>
        <v>1.75</v>
      </c>
    </row>
    <row r="3332" spans="1:11" x14ac:dyDescent="0.35">
      <c r="A3332" s="2">
        <v>35727</v>
      </c>
      <c r="B3332" s="76" t="s">
        <v>2725</v>
      </c>
      <c r="C3332" s="76" t="s">
        <v>287</v>
      </c>
      <c r="D3332" s="76" t="s">
        <v>5230</v>
      </c>
      <c r="E3332" s="76">
        <v>500</v>
      </c>
      <c r="F3332" s="76">
        <v>24</v>
      </c>
      <c r="G3332" s="77">
        <v>5</v>
      </c>
      <c r="H3332" s="76" t="s">
        <v>3369</v>
      </c>
      <c r="I3332" s="77">
        <v>2.25</v>
      </c>
      <c r="J3332" s="2">
        <v>1</v>
      </c>
      <c r="K3332" s="119" cm="1">
        <f t="array" ref="K3332">ROUND(IF(C3332="Beer",SUM(LOOKUP(2,1/(SRP!$B$7:$B$9&lt;=E3332)/(SRP!$C$7:$C$9&gt;=E3332),SRP!$D$7:$D$9)*(G3332/100)*(E3332/1000)),IF(C3332="Spirits",SUM(LOOKUP(2,1/(SRP!$B$2:$B$6&lt;=E3332)/(SRP!$C$2:$C$6&gt;=E3332),SRP!$D$2:$D$6)*(G3332/100)*(E3332/1000)),IF(AND(C3332="Wine",D3332="Fortified Wines"),SUM(LOOKUP(2,1/(SRP!$B$20:$B$23&lt;=E3332)/(SRP!$C$20:$C$23&gt;=E3332),SRP!$D$20:$D$23)*(G3332/100)*(E3332/1000)),IF(C3332="Wine",SUM(LOOKUP(2,1/(SRP!$B$15:$B$19&lt;=E3332)/(SRP!$C$15:$C$19&gt;=E3332),SRP!$D$15:$D$19)*(G3332/100)*(E3332/1000)),IF(C3332="Ready to Drink",SUM(LOOKUP(2,1/(SRP!$B$10:$B$14&lt;=E3332)/(SRP!$C$10:$C$14&gt;=E3332),SRP!$D$10:$D$14)*(G3332/100)*(E3332/1000)),0))))),2)</f>
        <v>1.75</v>
      </c>
    </row>
    <row r="3333" spans="1:11" x14ac:dyDescent="0.35">
      <c r="A3333" s="2">
        <v>35784</v>
      </c>
      <c r="B3333" s="76" t="s">
        <v>2748</v>
      </c>
      <c r="C3333" s="76" t="s">
        <v>286</v>
      </c>
      <c r="D3333" s="76" t="s">
        <v>5236</v>
      </c>
      <c r="E3333" s="76">
        <v>3000</v>
      </c>
      <c r="F3333" s="76">
        <v>4</v>
      </c>
      <c r="G3333" s="77">
        <v>12.5</v>
      </c>
      <c r="H3333" s="76" t="s">
        <v>3300</v>
      </c>
      <c r="I3333" s="77">
        <v>44.79</v>
      </c>
      <c r="J3333" s="2">
        <v>1</v>
      </c>
      <c r="K3333" s="119" cm="1">
        <f t="array" ref="K3333">ROUND(IF(C3333="Beer",SUM(LOOKUP(2,1/(SRP!$B$7:$B$9&lt;=E3333)/(SRP!$C$7:$C$9&gt;=E3333),SRP!$D$7:$D$9)*(G3333/100)*(E3333/1000)),IF(C3333="Spirits",SUM(LOOKUP(2,1/(SRP!$B$2:$B$6&lt;=E3333)/(SRP!$C$2:$C$6&gt;=E3333),SRP!$D$2:$D$6)*(G3333/100)*(E3333/1000)),IF(AND(C3333="Wine",D3333="Fortified Wines"),SUM(LOOKUP(2,1/(SRP!$B$20:$B$23&lt;=E3333)/(SRP!$C$20:$C$23&gt;=E3333),SRP!$D$20:$D$23)*(G3333/100)*(E3333/1000)),IF(C3333="Wine",SUM(LOOKUP(2,1/(SRP!$B$15:$B$19&lt;=E3333)/(SRP!$C$15:$C$19&gt;=E3333),SRP!$D$15:$D$19)*(G3333/100)*(E3333/1000)),IF(C3333="Ready to Drink",SUM(LOOKUP(2,1/(SRP!$B$10:$B$14&lt;=E3333)/(SRP!$C$10:$C$14&gt;=E3333),SRP!$D$10:$D$14)*(G3333/100)*(E3333/1000)),0))))),2)</f>
        <v>26.18</v>
      </c>
    </row>
    <row r="3334" spans="1:11" x14ac:dyDescent="0.35">
      <c r="A3334" s="2">
        <v>35801</v>
      </c>
      <c r="B3334" s="76" t="s">
        <v>2744</v>
      </c>
      <c r="C3334" s="76" t="s">
        <v>287</v>
      </c>
      <c r="D3334" s="76" t="s">
        <v>5240</v>
      </c>
      <c r="E3334" s="76">
        <v>500</v>
      </c>
      <c r="F3334" s="76">
        <v>12</v>
      </c>
      <c r="G3334" s="77">
        <v>6.5</v>
      </c>
      <c r="H3334" s="76" t="s">
        <v>3355</v>
      </c>
      <c r="I3334" s="77">
        <v>10.37</v>
      </c>
      <c r="J3334" s="2">
        <v>1</v>
      </c>
      <c r="K3334" s="119" cm="1">
        <f t="array" ref="K3334">ROUND(IF(C3334="Beer",SUM(LOOKUP(2,1/(SRP!$B$7:$B$9&lt;=E3334)/(SRP!$C$7:$C$9&gt;=E3334),SRP!$D$7:$D$9)*(G3334/100)*(E3334/1000)),IF(C3334="Spirits",SUM(LOOKUP(2,1/(SRP!$B$2:$B$6&lt;=E3334)/(SRP!$C$2:$C$6&gt;=E3334),SRP!$D$2:$D$6)*(G3334/100)*(E3334/1000)),IF(AND(C3334="Wine",D3334="Fortified Wines"),SUM(LOOKUP(2,1/(SRP!$B$20:$B$23&lt;=E3334)/(SRP!$C$20:$C$23&gt;=E3334),SRP!$D$20:$D$23)*(G3334/100)*(E3334/1000)),IF(C3334="Wine",SUM(LOOKUP(2,1/(SRP!$B$15:$B$19&lt;=E3334)/(SRP!$C$15:$C$19&gt;=E3334),SRP!$D$15:$D$19)*(G3334/100)*(E3334/1000)),IF(C3334="Ready to Drink",SUM(LOOKUP(2,1/(SRP!$B$10:$B$14&lt;=E3334)/(SRP!$C$10:$C$14&gt;=E3334),SRP!$D$10:$D$14)*(G3334/100)*(E3334/1000)),0))))),2)</f>
        <v>2.27</v>
      </c>
    </row>
    <row r="3335" spans="1:11" x14ac:dyDescent="0.35">
      <c r="A3335" s="2">
        <v>35801</v>
      </c>
      <c r="B3335" s="76" t="s">
        <v>2744</v>
      </c>
      <c r="C3335" s="76" t="s">
        <v>287</v>
      </c>
      <c r="D3335" s="76" t="s">
        <v>5240</v>
      </c>
      <c r="E3335" s="76">
        <v>500</v>
      </c>
      <c r="F3335" s="76">
        <v>12</v>
      </c>
      <c r="G3335" s="77">
        <v>6.5</v>
      </c>
      <c r="H3335" s="76" t="s">
        <v>3355</v>
      </c>
      <c r="I3335" s="77">
        <v>10.37</v>
      </c>
      <c r="J3335" s="2">
        <v>1</v>
      </c>
      <c r="K3335" s="119" cm="1">
        <f t="array" ref="K3335">ROUND(IF(C3335="Beer",SUM(LOOKUP(2,1/(SRP!$B$7:$B$9&lt;=E3335)/(SRP!$C$7:$C$9&gt;=E3335),SRP!$D$7:$D$9)*(G3335/100)*(E3335/1000)),IF(C3335="Spirits",SUM(LOOKUP(2,1/(SRP!$B$2:$B$6&lt;=E3335)/(SRP!$C$2:$C$6&gt;=E3335),SRP!$D$2:$D$6)*(G3335/100)*(E3335/1000)),IF(AND(C3335="Wine",D3335="Fortified Wines"),SUM(LOOKUP(2,1/(SRP!$B$20:$B$23&lt;=E3335)/(SRP!$C$20:$C$23&gt;=E3335),SRP!$D$20:$D$23)*(G3335/100)*(E3335/1000)),IF(C3335="Wine",SUM(LOOKUP(2,1/(SRP!$B$15:$B$19&lt;=E3335)/(SRP!$C$15:$C$19&gt;=E3335),SRP!$D$15:$D$19)*(G3335/100)*(E3335/1000)),IF(C3335="Ready to Drink",SUM(LOOKUP(2,1/(SRP!$B$10:$B$14&lt;=E3335)/(SRP!$C$10:$C$14&gt;=E3335),SRP!$D$10:$D$14)*(G3335/100)*(E3335/1000)),0))))),2)</f>
        <v>2.27</v>
      </c>
    </row>
    <row r="3336" spans="1:11" x14ac:dyDescent="0.35">
      <c r="A3336" s="2">
        <v>35805</v>
      </c>
      <c r="B3336" s="76" t="s">
        <v>2745</v>
      </c>
      <c r="C3336" s="76" t="s">
        <v>287</v>
      </c>
      <c r="D3336" s="76" t="s">
        <v>5266</v>
      </c>
      <c r="E3336" s="76">
        <v>473</v>
      </c>
      <c r="F3336" s="76">
        <v>24</v>
      </c>
      <c r="G3336" s="77">
        <v>4.5999999999999996</v>
      </c>
      <c r="H3336" s="76" t="s">
        <v>3355</v>
      </c>
      <c r="I3336" s="77">
        <v>4.28</v>
      </c>
      <c r="J3336" s="2">
        <v>1</v>
      </c>
      <c r="K3336" s="119" cm="1">
        <f t="array" ref="K3336">ROUND(IF(C3336="Beer",SUM(LOOKUP(2,1/(SRP!$B$7:$B$9&lt;=E3336)/(SRP!$C$7:$C$9&gt;=E3336),SRP!$D$7:$D$9)*(G3336/100)*(E3336/1000)),IF(C3336="Spirits",SUM(LOOKUP(2,1/(SRP!$B$2:$B$6&lt;=E3336)/(SRP!$C$2:$C$6&gt;=E3336),SRP!$D$2:$D$6)*(G3336/100)*(E3336/1000)),IF(AND(C3336="Wine",D3336="Fortified Wines"),SUM(LOOKUP(2,1/(SRP!$B$20:$B$23&lt;=E3336)/(SRP!$C$20:$C$23&gt;=E3336),SRP!$D$20:$D$23)*(G3336/100)*(E3336/1000)),IF(C3336="Wine",SUM(LOOKUP(2,1/(SRP!$B$15:$B$19&lt;=E3336)/(SRP!$C$15:$C$19&gt;=E3336),SRP!$D$15:$D$19)*(G3336/100)*(E3336/1000)),IF(C3336="Ready to Drink",SUM(LOOKUP(2,1/(SRP!$B$10:$B$14&lt;=E3336)/(SRP!$C$10:$C$14&gt;=E3336),SRP!$D$10:$D$14)*(G3336/100)*(E3336/1000)),0))))),2)</f>
        <v>1.52</v>
      </c>
    </row>
    <row r="3337" spans="1:11" x14ac:dyDescent="0.35">
      <c r="A3337" s="2">
        <v>35805</v>
      </c>
      <c r="B3337" s="76" t="s">
        <v>2745</v>
      </c>
      <c r="C3337" s="76" t="s">
        <v>287</v>
      </c>
      <c r="D3337" s="76" t="s">
        <v>5266</v>
      </c>
      <c r="E3337" s="76">
        <v>473</v>
      </c>
      <c r="F3337" s="76">
        <v>24</v>
      </c>
      <c r="G3337" s="77">
        <v>4.5999999999999996</v>
      </c>
      <c r="H3337" s="76" t="s">
        <v>3355</v>
      </c>
      <c r="I3337" s="77">
        <v>4.28</v>
      </c>
      <c r="J3337" s="2">
        <v>1</v>
      </c>
      <c r="K3337" s="119" cm="1">
        <f t="array" ref="K3337">ROUND(IF(C3337="Beer",SUM(LOOKUP(2,1/(SRP!$B$7:$B$9&lt;=E3337)/(SRP!$C$7:$C$9&gt;=E3337),SRP!$D$7:$D$9)*(G3337/100)*(E3337/1000)),IF(C3337="Spirits",SUM(LOOKUP(2,1/(SRP!$B$2:$B$6&lt;=E3337)/(SRP!$C$2:$C$6&gt;=E3337),SRP!$D$2:$D$6)*(G3337/100)*(E3337/1000)),IF(AND(C3337="Wine",D3337="Fortified Wines"),SUM(LOOKUP(2,1/(SRP!$B$20:$B$23&lt;=E3337)/(SRP!$C$20:$C$23&gt;=E3337),SRP!$D$20:$D$23)*(G3337/100)*(E3337/1000)),IF(C3337="Wine",SUM(LOOKUP(2,1/(SRP!$B$15:$B$19&lt;=E3337)/(SRP!$C$15:$C$19&gt;=E3337),SRP!$D$15:$D$19)*(G3337/100)*(E3337/1000)),IF(C3337="Ready to Drink",SUM(LOOKUP(2,1/(SRP!$B$10:$B$14&lt;=E3337)/(SRP!$C$10:$C$14&gt;=E3337),SRP!$D$10:$D$14)*(G3337/100)*(E3337/1000)),0))))),2)</f>
        <v>1.52</v>
      </c>
    </row>
    <row r="3338" spans="1:11" x14ac:dyDescent="0.35">
      <c r="A3338" s="2">
        <v>35807</v>
      </c>
      <c r="B3338" s="76" t="s">
        <v>2746</v>
      </c>
      <c r="C3338" s="76" t="s">
        <v>287</v>
      </c>
      <c r="D3338" s="76" t="s">
        <v>5240</v>
      </c>
      <c r="E3338" s="76">
        <v>500</v>
      </c>
      <c r="F3338" s="76">
        <v>12</v>
      </c>
      <c r="G3338" s="77">
        <v>7.2</v>
      </c>
      <c r="H3338" s="76" t="s">
        <v>3355</v>
      </c>
      <c r="I3338" s="77">
        <v>10.37</v>
      </c>
      <c r="J3338" s="2">
        <v>1</v>
      </c>
      <c r="K3338" s="119" cm="1">
        <f t="array" ref="K3338">ROUND(IF(C3338="Beer",SUM(LOOKUP(2,1/(SRP!$B$7:$B$9&lt;=E3338)/(SRP!$C$7:$C$9&gt;=E3338),SRP!$D$7:$D$9)*(G3338/100)*(E3338/1000)),IF(C3338="Spirits",SUM(LOOKUP(2,1/(SRP!$B$2:$B$6&lt;=E3338)/(SRP!$C$2:$C$6&gt;=E3338),SRP!$D$2:$D$6)*(G3338/100)*(E3338/1000)),IF(AND(C3338="Wine",D3338="Fortified Wines"),SUM(LOOKUP(2,1/(SRP!$B$20:$B$23&lt;=E3338)/(SRP!$C$20:$C$23&gt;=E3338),SRP!$D$20:$D$23)*(G3338/100)*(E3338/1000)),IF(C3338="Wine",SUM(LOOKUP(2,1/(SRP!$B$15:$B$19&lt;=E3338)/(SRP!$C$15:$C$19&gt;=E3338),SRP!$D$15:$D$19)*(G3338/100)*(E3338/1000)),IF(C3338="Ready to Drink",SUM(LOOKUP(2,1/(SRP!$B$10:$B$14&lt;=E3338)/(SRP!$C$10:$C$14&gt;=E3338),SRP!$D$10:$D$14)*(G3338/100)*(E3338/1000)),0))))),2)</f>
        <v>2.5099999999999998</v>
      </c>
    </row>
    <row r="3339" spans="1:11" x14ac:dyDescent="0.35">
      <c r="A3339" s="2">
        <v>35807</v>
      </c>
      <c r="B3339" s="76" t="s">
        <v>2746</v>
      </c>
      <c r="C3339" s="76" t="s">
        <v>287</v>
      </c>
      <c r="D3339" s="76" t="s">
        <v>5240</v>
      </c>
      <c r="E3339" s="76">
        <v>500</v>
      </c>
      <c r="F3339" s="76">
        <v>12</v>
      </c>
      <c r="G3339" s="77">
        <v>7.2</v>
      </c>
      <c r="H3339" s="76" t="s">
        <v>3355</v>
      </c>
      <c r="I3339" s="77">
        <v>10.37</v>
      </c>
      <c r="J3339" s="2">
        <v>1</v>
      </c>
      <c r="K3339" s="119" cm="1">
        <f t="array" ref="K3339">ROUND(IF(C3339="Beer",SUM(LOOKUP(2,1/(SRP!$B$7:$B$9&lt;=E3339)/(SRP!$C$7:$C$9&gt;=E3339),SRP!$D$7:$D$9)*(G3339/100)*(E3339/1000)),IF(C3339="Spirits",SUM(LOOKUP(2,1/(SRP!$B$2:$B$6&lt;=E3339)/(SRP!$C$2:$C$6&gt;=E3339),SRP!$D$2:$D$6)*(G3339/100)*(E3339/1000)),IF(AND(C3339="Wine",D3339="Fortified Wines"),SUM(LOOKUP(2,1/(SRP!$B$20:$B$23&lt;=E3339)/(SRP!$C$20:$C$23&gt;=E3339),SRP!$D$20:$D$23)*(G3339/100)*(E3339/1000)),IF(C3339="Wine",SUM(LOOKUP(2,1/(SRP!$B$15:$B$19&lt;=E3339)/(SRP!$C$15:$C$19&gt;=E3339),SRP!$D$15:$D$19)*(G3339/100)*(E3339/1000)),IF(C3339="Ready to Drink",SUM(LOOKUP(2,1/(SRP!$B$10:$B$14&lt;=E3339)/(SRP!$C$10:$C$14&gt;=E3339),SRP!$D$10:$D$14)*(G3339/100)*(E3339/1000)),0))))),2)</f>
        <v>2.5099999999999998</v>
      </c>
    </row>
    <row r="3340" spans="1:11" x14ac:dyDescent="0.35">
      <c r="A3340" s="2">
        <v>35809</v>
      </c>
      <c r="B3340" s="76" t="s">
        <v>2661</v>
      </c>
      <c r="C3340" s="76" t="s">
        <v>287</v>
      </c>
      <c r="D3340" s="76" t="s">
        <v>5266</v>
      </c>
      <c r="E3340" s="76">
        <v>650</v>
      </c>
      <c r="F3340" s="76">
        <v>12</v>
      </c>
      <c r="G3340" s="77">
        <v>5</v>
      </c>
      <c r="H3340" s="76" t="s">
        <v>3382</v>
      </c>
      <c r="I3340" s="77">
        <v>9</v>
      </c>
      <c r="J3340" s="2">
        <v>1</v>
      </c>
      <c r="K3340" s="119" cm="1">
        <f t="array" ref="K3340">ROUND(IF(C3340="Beer",SUM(LOOKUP(2,1/(SRP!$B$7:$B$9&lt;=E3340)/(SRP!$C$7:$C$9&gt;=E3340),SRP!$D$7:$D$9)*(G3340/100)*(E3340/1000)),IF(C3340="Spirits",SUM(LOOKUP(2,1/(SRP!$B$2:$B$6&lt;=E3340)/(SRP!$C$2:$C$6&gt;=E3340),SRP!$D$2:$D$6)*(G3340/100)*(E3340/1000)),IF(AND(C3340="Wine",D3340="Fortified Wines"),SUM(LOOKUP(2,1/(SRP!$B$20:$B$23&lt;=E3340)/(SRP!$C$20:$C$23&gt;=E3340),SRP!$D$20:$D$23)*(G3340/100)*(E3340/1000)),IF(C3340="Wine",SUM(LOOKUP(2,1/(SRP!$B$15:$B$19&lt;=E3340)/(SRP!$C$15:$C$19&gt;=E3340),SRP!$D$15:$D$19)*(G3340/100)*(E3340/1000)),IF(C3340="Ready to Drink",SUM(LOOKUP(2,1/(SRP!$B$10:$B$14&lt;=E3340)/(SRP!$C$10:$C$14&gt;=E3340),SRP!$D$10:$D$14)*(G3340/100)*(E3340/1000)),0))))),2)</f>
        <v>2.27</v>
      </c>
    </row>
    <row r="3341" spans="1:11" x14ac:dyDescent="0.35">
      <c r="A3341" s="2">
        <v>35809</v>
      </c>
      <c r="B3341" s="76" t="s">
        <v>2661</v>
      </c>
      <c r="C3341" s="76" t="s">
        <v>287</v>
      </c>
      <c r="D3341" s="76" t="s">
        <v>5266</v>
      </c>
      <c r="E3341" s="76">
        <v>650</v>
      </c>
      <c r="F3341" s="76">
        <v>12</v>
      </c>
      <c r="G3341" s="77">
        <v>5</v>
      </c>
      <c r="H3341" s="76" t="s">
        <v>3382</v>
      </c>
      <c r="I3341" s="77">
        <v>9</v>
      </c>
      <c r="J3341" s="2">
        <v>1</v>
      </c>
      <c r="K3341" s="119" cm="1">
        <f t="array" ref="K3341">ROUND(IF(C3341="Beer",SUM(LOOKUP(2,1/(SRP!$B$7:$B$9&lt;=E3341)/(SRP!$C$7:$C$9&gt;=E3341),SRP!$D$7:$D$9)*(G3341/100)*(E3341/1000)),IF(C3341="Spirits",SUM(LOOKUP(2,1/(SRP!$B$2:$B$6&lt;=E3341)/(SRP!$C$2:$C$6&gt;=E3341),SRP!$D$2:$D$6)*(G3341/100)*(E3341/1000)),IF(AND(C3341="Wine",D3341="Fortified Wines"),SUM(LOOKUP(2,1/(SRP!$B$20:$B$23&lt;=E3341)/(SRP!$C$20:$C$23&gt;=E3341),SRP!$D$20:$D$23)*(G3341/100)*(E3341/1000)),IF(C3341="Wine",SUM(LOOKUP(2,1/(SRP!$B$15:$B$19&lt;=E3341)/(SRP!$C$15:$C$19&gt;=E3341),SRP!$D$15:$D$19)*(G3341/100)*(E3341/1000)),IF(C3341="Ready to Drink",SUM(LOOKUP(2,1/(SRP!$B$10:$B$14&lt;=E3341)/(SRP!$C$10:$C$14&gt;=E3341),SRP!$D$10:$D$14)*(G3341/100)*(E3341/1000)),0))))),2)</f>
        <v>2.27</v>
      </c>
    </row>
    <row r="3342" spans="1:11" x14ac:dyDescent="0.35">
      <c r="A3342" s="2">
        <v>35822</v>
      </c>
      <c r="B3342" s="76" t="s">
        <v>2749</v>
      </c>
      <c r="C3342" s="76" t="s">
        <v>286</v>
      </c>
      <c r="D3342" s="76" t="s">
        <v>5246</v>
      </c>
      <c r="E3342" s="76">
        <v>750</v>
      </c>
      <c r="F3342" s="76">
        <v>12</v>
      </c>
      <c r="G3342" s="77">
        <v>14</v>
      </c>
      <c r="H3342" s="76" t="s">
        <v>3303</v>
      </c>
      <c r="I3342" s="77">
        <v>18.989999999999998</v>
      </c>
      <c r="J3342" s="2">
        <v>1</v>
      </c>
      <c r="K3342" s="119" cm="1">
        <f t="array" ref="K3342">ROUND(IF(C3342="Beer",SUM(LOOKUP(2,1/(SRP!$B$7:$B$9&lt;=E3342)/(SRP!$C$7:$C$9&gt;=E3342),SRP!$D$7:$D$9)*(G3342/100)*(E3342/1000)),IF(C3342="Spirits",SUM(LOOKUP(2,1/(SRP!$B$2:$B$6&lt;=E3342)/(SRP!$C$2:$C$6&gt;=E3342),SRP!$D$2:$D$6)*(G3342/100)*(E3342/1000)),IF(AND(C3342="Wine",D3342="Fortified Wines"),SUM(LOOKUP(2,1/(SRP!$B$20:$B$23&lt;=E3342)/(SRP!$C$20:$C$23&gt;=E3342),SRP!$D$20:$D$23)*(G3342/100)*(E3342/1000)),IF(C3342="Wine",SUM(LOOKUP(2,1/(SRP!$B$15:$B$19&lt;=E3342)/(SRP!$C$15:$C$19&gt;=E3342),SRP!$D$15:$D$19)*(G3342/100)*(E3342/1000)),IF(C3342="Ready to Drink",SUM(LOOKUP(2,1/(SRP!$B$10:$B$14&lt;=E3342)/(SRP!$C$10:$C$14&gt;=E3342),SRP!$D$10:$D$14)*(G3342/100)*(E3342/1000)),0))))),2)</f>
        <v>7.33</v>
      </c>
    </row>
    <row r="3343" spans="1:11" x14ac:dyDescent="0.35">
      <c r="A3343" s="2">
        <v>35826</v>
      </c>
      <c r="B3343" s="76" t="s">
        <v>2750</v>
      </c>
      <c r="C3343" s="76" t="s">
        <v>286</v>
      </c>
      <c r="D3343" s="76" t="s">
        <v>5247</v>
      </c>
      <c r="E3343" s="76">
        <v>4000</v>
      </c>
      <c r="F3343" s="76">
        <v>4</v>
      </c>
      <c r="G3343" s="77">
        <v>13</v>
      </c>
      <c r="H3343" s="76" t="s">
        <v>5939</v>
      </c>
      <c r="I3343" s="77">
        <v>46.99</v>
      </c>
      <c r="J3343" s="2">
        <v>1</v>
      </c>
      <c r="K3343" s="119" cm="1">
        <f t="array" ref="K3343">ROUND(IF(C3343="Beer",SUM(LOOKUP(2,1/(SRP!$B$7:$B$9&lt;=E3343)/(SRP!$C$7:$C$9&gt;=E3343),SRP!$D$7:$D$9)*(G3343/100)*(E3343/1000)),IF(C3343="Spirits",SUM(LOOKUP(2,1/(SRP!$B$2:$B$6&lt;=E3343)/(SRP!$C$2:$C$6&gt;=E3343),SRP!$D$2:$D$6)*(G3343/100)*(E3343/1000)),IF(AND(C3343="Wine",D3343="Fortified Wines"),SUM(LOOKUP(2,1/(SRP!$B$20:$B$23&lt;=E3343)/(SRP!$C$20:$C$23&gt;=E3343),SRP!$D$20:$D$23)*(G3343/100)*(E3343/1000)),IF(C3343="Wine",SUM(LOOKUP(2,1/(SRP!$B$15:$B$19&lt;=E3343)/(SRP!$C$15:$C$19&gt;=E3343),SRP!$D$15:$D$19)*(G3343/100)*(E3343/1000)),IF(C3343="Ready to Drink",SUM(LOOKUP(2,1/(SRP!$B$10:$B$14&lt;=E3343)/(SRP!$C$10:$C$14&gt;=E3343),SRP!$D$10:$D$14)*(G3343/100)*(E3343/1000)),0))))),2)</f>
        <v>30.23</v>
      </c>
    </row>
    <row r="3344" spans="1:11" x14ac:dyDescent="0.35">
      <c r="A3344" s="2">
        <v>35828</v>
      </c>
      <c r="B3344" s="76" t="s">
        <v>4063</v>
      </c>
      <c r="C3344" s="76" t="s">
        <v>287</v>
      </c>
      <c r="D3344" s="76" t="s">
        <v>5240</v>
      </c>
      <c r="E3344" s="76">
        <v>1419</v>
      </c>
      <c r="F3344" s="76">
        <v>6</v>
      </c>
      <c r="G3344" s="77">
        <v>5</v>
      </c>
      <c r="H3344" s="76" t="s">
        <v>3297</v>
      </c>
      <c r="I3344" s="77">
        <v>17.989999999999998</v>
      </c>
      <c r="J3344" s="2">
        <v>3</v>
      </c>
      <c r="K3344" s="119" cm="1">
        <f t="array" ref="K3344">ROUND(IF(C3344="Beer",SUM(LOOKUP(2,1/(SRP!$B$7:$B$9&lt;=E3344)/(SRP!$C$7:$C$9&gt;=E3344),SRP!$D$7:$D$9)*(G3344/100)*(E3344/1000)),IF(C3344="Spirits",SUM(LOOKUP(2,1/(SRP!$B$2:$B$6&lt;=E3344)/(SRP!$C$2:$C$6&gt;=E3344),SRP!$D$2:$D$6)*(G3344/100)*(E3344/1000)),IF(AND(C3344="Wine",D3344="Fortified Wines"),SUM(LOOKUP(2,1/(SRP!$B$20:$B$23&lt;=E3344)/(SRP!$C$20:$C$23&gt;=E3344),SRP!$D$20:$D$23)*(G3344/100)*(E3344/1000)),IF(C3344="Wine",SUM(LOOKUP(2,1/(SRP!$B$15:$B$19&lt;=E3344)/(SRP!$C$15:$C$19&gt;=E3344),SRP!$D$15:$D$19)*(G3344/100)*(E3344/1000)),IF(C3344="Ready to Drink",SUM(LOOKUP(2,1/(SRP!$B$10:$B$14&lt;=E3344)/(SRP!$C$10:$C$14&gt;=E3344),SRP!$D$10:$D$14)*(G3344/100)*(E3344/1000)),0))))),2)</f>
        <v>4.95</v>
      </c>
    </row>
    <row r="3345" spans="1:11" x14ac:dyDescent="0.35">
      <c r="A3345" s="2">
        <v>35830</v>
      </c>
      <c r="B3345" s="76" t="s">
        <v>2751</v>
      </c>
      <c r="C3345" s="76" t="s">
        <v>286</v>
      </c>
      <c r="D3345" s="76" t="s">
        <v>5236</v>
      </c>
      <c r="E3345" s="76">
        <v>3000</v>
      </c>
      <c r="F3345" s="76">
        <v>6</v>
      </c>
      <c r="G3345" s="77">
        <v>13.5</v>
      </c>
      <c r="H3345" s="76" t="s">
        <v>6869</v>
      </c>
      <c r="I3345" s="77">
        <v>44.99</v>
      </c>
      <c r="J3345" s="2">
        <v>1</v>
      </c>
      <c r="K3345" s="119" cm="1">
        <f t="array" ref="K3345">ROUND(IF(C3345="Beer",SUM(LOOKUP(2,1/(SRP!$B$7:$B$9&lt;=E3345)/(SRP!$C$7:$C$9&gt;=E3345),SRP!$D$7:$D$9)*(G3345/100)*(E3345/1000)),IF(C3345="Spirits",SUM(LOOKUP(2,1/(SRP!$B$2:$B$6&lt;=E3345)/(SRP!$C$2:$C$6&gt;=E3345),SRP!$D$2:$D$6)*(G3345/100)*(E3345/1000)),IF(AND(C3345="Wine",D3345="Fortified Wines"),SUM(LOOKUP(2,1/(SRP!$B$20:$B$23&lt;=E3345)/(SRP!$C$20:$C$23&gt;=E3345),SRP!$D$20:$D$23)*(G3345/100)*(E3345/1000)),IF(C3345="Wine",SUM(LOOKUP(2,1/(SRP!$B$15:$B$19&lt;=E3345)/(SRP!$C$15:$C$19&gt;=E3345),SRP!$D$15:$D$19)*(G3345/100)*(E3345/1000)),IF(C3345="Ready to Drink",SUM(LOOKUP(2,1/(SRP!$B$10:$B$14&lt;=E3345)/(SRP!$C$10:$C$14&gt;=E3345),SRP!$D$10:$D$14)*(G3345/100)*(E3345/1000)),0))))),2)</f>
        <v>28.27</v>
      </c>
    </row>
    <row r="3346" spans="1:11" x14ac:dyDescent="0.35">
      <c r="A3346" s="2">
        <v>35835</v>
      </c>
      <c r="B3346" s="76" t="s">
        <v>2752</v>
      </c>
      <c r="C3346" s="76" t="s">
        <v>286</v>
      </c>
      <c r="D3346" s="76" t="s">
        <v>5236</v>
      </c>
      <c r="E3346" s="76">
        <v>3000</v>
      </c>
      <c r="F3346" s="76">
        <v>6</v>
      </c>
      <c r="G3346" s="77">
        <v>13</v>
      </c>
      <c r="H3346" s="76" t="s">
        <v>6869</v>
      </c>
      <c r="I3346" s="77">
        <v>43.99</v>
      </c>
      <c r="J3346" s="2">
        <v>1</v>
      </c>
      <c r="K3346" s="119" cm="1">
        <f t="array" ref="K3346">ROUND(IF(C3346="Beer",SUM(LOOKUP(2,1/(SRP!$B$7:$B$9&lt;=E3346)/(SRP!$C$7:$C$9&gt;=E3346),SRP!$D$7:$D$9)*(G3346/100)*(E3346/1000)),IF(C3346="Spirits",SUM(LOOKUP(2,1/(SRP!$B$2:$B$6&lt;=E3346)/(SRP!$C$2:$C$6&gt;=E3346),SRP!$D$2:$D$6)*(G3346/100)*(E3346/1000)),IF(AND(C3346="Wine",D3346="Fortified Wines"),SUM(LOOKUP(2,1/(SRP!$B$20:$B$23&lt;=E3346)/(SRP!$C$20:$C$23&gt;=E3346),SRP!$D$20:$D$23)*(G3346/100)*(E3346/1000)),IF(C3346="Wine",SUM(LOOKUP(2,1/(SRP!$B$15:$B$19&lt;=E3346)/(SRP!$C$15:$C$19&gt;=E3346),SRP!$D$15:$D$19)*(G3346/100)*(E3346/1000)),IF(C3346="Ready to Drink",SUM(LOOKUP(2,1/(SRP!$B$10:$B$14&lt;=E3346)/(SRP!$C$10:$C$14&gt;=E3346),SRP!$D$10:$D$14)*(G3346/100)*(E3346/1000)),0))))),2)</f>
        <v>27.23</v>
      </c>
    </row>
    <row r="3347" spans="1:11" x14ac:dyDescent="0.35">
      <c r="A3347" s="2">
        <v>35837</v>
      </c>
      <c r="B3347" s="76" t="s">
        <v>6755</v>
      </c>
      <c r="C3347" s="76" t="s">
        <v>286</v>
      </c>
      <c r="D3347" s="76" t="s">
        <v>5236</v>
      </c>
      <c r="E3347" s="76">
        <v>750</v>
      </c>
      <c r="F3347" s="76">
        <v>6</v>
      </c>
      <c r="G3347" s="77">
        <v>13</v>
      </c>
      <c r="H3347" s="76" t="s">
        <v>3329</v>
      </c>
      <c r="I3347" s="77">
        <v>21.92</v>
      </c>
      <c r="J3347" s="2">
        <v>1</v>
      </c>
      <c r="K3347" s="119" cm="1">
        <f t="array" ref="K3347">ROUND(IF(C3347="Beer",SUM(LOOKUP(2,1/(SRP!$B$7:$B$9&lt;=E3347)/(SRP!$C$7:$C$9&gt;=E3347),SRP!$D$7:$D$9)*(G3347/100)*(E3347/1000)),IF(C3347="Spirits",SUM(LOOKUP(2,1/(SRP!$B$2:$B$6&lt;=E3347)/(SRP!$C$2:$C$6&gt;=E3347),SRP!$D$2:$D$6)*(G3347/100)*(E3347/1000)),IF(AND(C3347="Wine",D3347="Fortified Wines"),SUM(LOOKUP(2,1/(SRP!$B$20:$B$23&lt;=E3347)/(SRP!$C$20:$C$23&gt;=E3347),SRP!$D$20:$D$23)*(G3347/100)*(E3347/1000)),IF(C3347="Wine",SUM(LOOKUP(2,1/(SRP!$B$15:$B$19&lt;=E3347)/(SRP!$C$15:$C$19&gt;=E3347),SRP!$D$15:$D$19)*(G3347/100)*(E3347/1000)),IF(C3347="Ready to Drink",SUM(LOOKUP(2,1/(SRP!$B$10:$B$14&lt;=E3347)/(SRP!$C$10:$C$14&gt;=E3347),SRP!$D$10:$D$14)*(G3347/100)*(E3347/1000)),0))))),2)</f>
        <v>6.81</v>
      </c>
    </row>
    <row r="3348" spans="1:11" x14ac:dyDescent="0.35">
      <c r="A3348" s="2">
        <v>35841</v>
      </c>
      <c r="B3348" s="76" t="s">
        <v>4653</v>
      </c>
      <c r="C3348" s="76" t="s">
        <v>286</v>
      </c>
      <c r="D3348" s="76" t="s">
        <v>5236</v>
      </c>
      <c r="E3348" s="76">
        <v>750</v>
      </c>
      <c r="F3348" s="76">
        <v>6</v>
      </c>
      <c r="G3348" s="77">
        <v>14</v>
      </c>
      <c r="H3348" s="76" t="s">
        <v>3302</v>
      </c>
      <c r="I3348" s="77">
        <v>149.72</v>
      </c>
      <c r="J3348" s="2">
        <v>1</v>
      </c>
      <c r="K3348" s="119" cm="1">
        <f t="array" ref="K3348">ROUND(IF(C3348="Beer",SUM(LOOKUP(2,1/(SRP!$B$7:$B$9&lt;=E3348)/(SRP!$C$7:$C$9&gt;=E3348),SRP!$D$7:$D$9)*(G3348/100)*(E3348/1000)),IF(C3348="Spirits",SUM(LOOKUP(2,1/(SRP!$B$2:$B$6&lt;=E3348)/(SRP!$C$2:$C$6&gt;=E3348),SRP!$D$2:$D$6)*(G3348/100)*(E3348/1000)),IF(AND(C3348="Wine",D3348="Fortified Wines"),SUM(LOOKUP(2,1/(SRP!$B$20:$B$23&lt;=E3348)/(SRP!$C$20:$C$23&gt;=E3348),SRP!$D$20:$D$23)*(G3348/100)*(E3348/1000)),IF(C3348="Wine",SUM(LOOKUP(2,1/(SRP!$B$15:$B$19&lt;=E3348)/(SRP!$C$15:$C$19&gt;=E3348),SRP!$D$15:$D$19)*(G3348/100)*(E3348/1000)),IF(C3348="Ready to Drink",SUM(LOOKUP(2,1/(SRP!$B$10:$B$14&lt;=E3348)/(SRP!$C$10:$C$14&gt;=E3348),SRP!$D$10:$D$14)*(G3348/100)*(E3348/1000)),0))))),2)</f>
        <v>7.33</v>
      </c>
    </row>
    <row r="3349" spans="1:11" x14ac:dyDescent="0.35">
      <c r="A3349" s="2">
        <v>35842</v>
      </c>
      <c r="B3349" s="76" t="s">
        <v>5387</v>
      </c>
      <c r="C3349" s="76" t="s">
        <v>285</v>
      </c>
      <c r="D3349" s="76" t="s">
        <v>6949</v>
      </c>
      <c r="E3349" s="76">
        <v>750</v>
      </c>
      <c r="F3349" s="76">
        <v>12</v>
      </c>
      <c r="G3349" s="77">
        <v>35</v>
      </c>
      <c r="H3349" s="76" t="s">
        <v>3282</v>
      </c>
      <c r="I3349" s="77">
        <v>30.99</v>
      </c>
      <c r="J3349" s="2">
        <v>1</v>
      </c>
      <c r="K3349" s="119" cm="1">
        <f t="array" ref="K3349">ROUND(IF(C3349="Beer",SUM(LOOKUP(2,1/(SRP!$B$7:$B$9&lt;=E3349)/(SRP!$C$7:$C$9&gt;=E3349),SRP!$D$7:$D$9)*(G3349/100)*(E3349/1000)),IF(C3349="Spirits",SUM(LOOKUP(2,1/(SRP!$B$2:$B$6&lt;=E3349)/(SRP!$C$2:$C$6&gt;=E3349),SRP!$D$2:$D$6)*(G3349/100)*(E3349/1000)),IF(AND(C3349="Wine",D3349="Fortified Wines"),SUM(LOOKUP(2,1/(SRP!$B$20:$B$23&lt;=E3349)/(SRP!$C$20:$C$23&gt;=E3349),SRP!$D$20:$D$23)*(G3349/100)*(E3349/1000)),IF(C3349="Wine",SUM(LOOKUP(2,1/(SRP!$B$15:$B$19&lt;=E3349)/(SRP!$C$15:$C$19&gt;=E3349),SRP!$D$15:$D$19)*(G3349/100)*(E3349/1000)),IF(C3349="Ready to Drink",SUM(LOOKUP(2,1/(SRP!$B$10:$B$14&lt;=E3349)/(SRP!$C$10:$C$14&gt;=E3349),SRP!$D$10:$D$14)*(G3349/100)*(E3349/1000)),0))))),2)</f>
        <v>18.329999999999998</v>
      </c>
    </row>
    <row r="3350" spans="1:11" x14ac:dyDescent="0.35">
      <c r="A3350" s="2">
        <v>35851</v>
      </c>
      <c r="B3350" s="76" t="s">
        <v>2753</v>
      </c>
      <c r="C3350" s="76" t="s">
        <v>286</v>
      </c>
      <c r="D3350" s="76" t="s">
        <v>5246</v>
      </c>
      <c r="E3350" s="76">
        <v>750</v>
      </c>
      <c r="F3350" s="76">
        <v>12</v>
      </c>
      <c r="G3350" s="77">
        <v>12.5</v>
      </c>
      <c r="H3350" s="76" t="s">
        <v>3308</v>
      </c>
      <c r="I3350" s="77">
        <v>36.99</v>
      </c>
      <c r="J3350" s="2">
        <v>1</v>
      </c>
      <c r="K3350" s="119" cm="1">
        <f t="array" ref="K3350">ROUND(IF(C3350="Beer",SUM(LOOKUP(2,1/(SRP!$B$7:$B$9&lt;=E3350)/(SRP!$C$7:$C$9&gt;=E3350),SRP!$D$7:$D$9)*(G3350/100)*(E3350/1000)),IF(C3350="Spirits",SUM(LOOKUP(2,1/(SRP!$B$2:$B$6&lt;=E3350)/(SRP!$C$2:$C$6&gt;=E3350),SRP!$D$2:$D$6)*(G3350/100)*(E3350/1000)),IF(AND(C3350="Wine",D3350="Fortified Wines"),SUM(LOOKUP(2,1/(SRP!$B$20:$B$23&lt;=E3350)/(SRP!$C$20:$C$23&gt;=E3350),SRP!$D$20:$D$23)*(G3350/100)*(E3350/1000)),IF(C3350="Wine",SUM(LOOKUP(2,1/(SRP!$B$15:$B$19&lt;=E3350)/(SRP!$C$15:$C$19&gt;=E3350),SRP!$D$15:$D$19)*(G3350/100)*(E3350/1000)),IF(C3350="Ready to Drink",SUM(LOOKUP(2,1/(SRP!$B$10:$B$14&lt;=E3350)/(SRP!$C$10:$C$14&gt;=E3350),SRP!$D$10:$D$14)*(G3350/100)*(E3350/1000)),0))))),2)</f>
        <v>6.54</v>
      </c>
    </row>
    <row r="3351" spans="1:11" x14ac:dyDescent="0.35">
      <c r="A3351" s="2">
        <v>35854</v>
      </c>
      <c r="B3351" s="76" t="s">
        <v>2839</v>
      </c>
      <c r="C3351" s="76" t="s">
        <v>285</v>
      </c>
      <c r="D3351" s="76" t="s">
        <v>6949</v>
      </c>
      <c r="E3351" s="76">
        <v>750</v>
      </c>
      <c r="F3351" s="76">
        <v>6</v>
      </c>
      <c r="G3351" s="77">
        <v>40</v>
      </c>
      <c r="H3351" s="76" t="s">
        <v>3297</v>
      </c>
      <c r="I3351" s="77">
        <v>35.99</v>
      </c>
      <c r="J3351" s="2">
        <v>1</v>
      </c>
      <c r="K3351" s="119" cm="1">
        <f t="array" ref="K3351">ROUND(IF(C3351="Beer",SUM(LOOKUP(2,1/(SRP!$B$7:$B$9&lt;=E3351)/(SRP!$C$7:$C$9&gt;=E3351),SRP!$D$7:$D$9)*(G3351/100)*(E3351/1000)),IF(C3351="Spirits",SUM(LOOKUP(2,1/(SRP!$B$2:$B$6&lt;=E3351)/(SRP!$C$2:$C$6&gt;=E3351),SRP!$D$2:$D$6)*(G3351/100)*(E3351/1000)),IF(AND(C3351="Wine",D3351="Fortified Wines"),SUM(LOOKUP(2,1/(SRP!$B$20:$B$23&lt;=E3351)/(SRP!$C$20:$C$23&gt;=E3351),SRP!$D$20:$D$23)*(G3351/100)*(E3351/1000)),IF(C3351="Wine",SUM(LOOKUP(2,1/(SRP!$B$15:$B$19&lt;=E3351)/(SRP!$C$15:$C$19&gt;=E3351),SRP!$D$15:$D$19)*(G3351/100)*(E3351/1000)),IF(C3351="Ready to Drink",SUM(LOOKUP(2,1/(SRP!$B$10:$B$14&lt;=E3351)/(SRP!$C$10:$C$14&gt;=E3351),SRP!$D$10:$D$14)*(G3351/100)*(E3351/1000)),0))))),2)</f>
        <v>20.94</v>
      </c>
    </row>
    <row r="3352" spans="1:11" x14ac:dyDescent="0.35">
      <c r="A3352" s="2">
        <v>35860</v>
      </c>
      <c r="B3352" s="76" t="s">
        <v>4056</v>
      </c>
      <c r="C3352" s="76" t="s">
        <v>285</v>
      </c>
      <c r="D3352" s="76" t="s">
        <v>6942</v>
      </c>
      <c r="E3352" s="76">
        <v>750</v>
      </c>
      <c r="F3352" s="76">
        <v>6</v>
      </c>
      <c r="G3352" s="77">
        <v>43.3</v>
      </c>
      <c r="H3352" s="76" t="s">
        <v>3283</v>
      </c>
      <c r="I3352" s="77">
        <v>79.989999999999995</v>
      </c>
      <c r="J3352" s="2">
        <v>1</v>
      </c>
      <c r="K3352" s="119" cm="1">
        <f t="array" ref="K3352">ROUND(IF(C3352="Beer",SUM(LOOKUP(2,1/(SRP!$B$7:$B$9&lt;=E3352)/(SRP!$C$7:$C$9&gt;=E3352),SRP!$D$7:$D$9)*(G3352/100)*(E3352/1000)),IF(C3352="Spirits",SUM(LOOKUP(2,1/(SRP!$B$2:$B$6&lt;=E3352)/(SRP!$C$2:$C$6&gt;=E3352),SRP!$D$2:$D$6)*(G3352/100)*(E3352/1000)),IF(AND(C3352="Wine",D3352="Fortified Wines"),SUM(LOOKUP(2,1/(SRP!$B$20:$B$23&lt;=E3352)/(SRP!$C$20:$C$23&gt;=E3352),SRP!$D$20:$D$23)*(G3352/100)*(E3352/1000)),IF(C3352="Wine",SUM(LOOKUP(2,1/(SRP!$B$15:$B$19&lt;=E3352)/(SRP!$C$15:$C$19&gt;=E3352),SRP!$D$15:$D$19)*(G3352/100)*(E3352/1000)),IF(C3352="Ready to Drink",SUM(LOOKUP(2,1/(SRP!$B$10:$B$14&lt;=E3352)/(SRP!$C$10:$C$14&gt;=E3352),SRP!$D$10:$D$14)*(G3352/100)*(E3352/1000)),0))))),2)</f>
        <v>22.67</v>
      </c>
    </row>
    <row r="3353" spans="1:11" x14ac:dyDescent="0.35">
      <c r="A3353" s="2">
        <v>35864</v>
      </c>
      <c r="B3353" s="76" t="s">
        <v>2754</v>
      </c>
      <c r="C3353" s="76" t="s">
        <v>286</v>
      </c>
      <c r="D3353" s="76" t="s">
        <v>5236</v>
      </c>
      <c r="E3353" s="76">
        <v>750</v>
      </c>
      <c r="F3353" s="76">
        <v>6</v>
      </c>
      <c r="G3353" s="77">
        <v>14.5</v>
      </c>
      <c r="H3353" s="76" t="s">
        <v>3302</v>
      </c>
      <c r="I3353" s="77">
        <v>161.81</v>
      </c>
      <c r="J3353" s="2">
        <v>1</v>
      </c>
      <c r="K3353" s="119" cm="1">
        <f t="array" ref="K3353">ROUND(IF(C3353="Beer",SUM(LOOKUP(2,1/(SRP!$B$7:$B$9&lt;=E3353)/(SRP!$C$7:$C$9&gt;=E3353),SRP!$D$7:$D$9)*(G3353/100)*(E3353/1000)),IF(C3353="Spirits",SUM(LOOKUP(2,1/(SRP!$B$2:$B$6&lt;=E3353)/(SRP!$C$2:$C$6&gt;=E3353),SRP!$D$2:$D$6)*(G3353/100)*(E3353/1000)),IF(AND(C3353="Wine",D3353="Fortified Wines"),SUM(LOOKUP(2,1/(SRP!$B$20:$B$23&lt;=E3353)/(SRP!$C$20:$C$23&gt;=E3353),SRP!$D$20:$D$23)*(G3353/100)*(E3353/1000)),IF(C3353="Wine",SUM(LOOKUP(2,1/(SRP!$B$15:$B$19&lt;=E3353)/(SRP!$C$15:$C$19&gt;=E3353),SRP!$D$15:$D$19)*(G3353/100)*(E3353/1000)),IF(C3353="Ready to Drink",SUM(LOOKUP(2,1/(SRP!$B$10:$B$14&lt;=E3353)/(SRP!$C$10:$C$14&gt;=E3353),SRP!$D$10:$D$14)*(G3353/100)*(E3353/1000)),0))))),2)</f>
        <v>7.59</v>
      </c>
    </row>
    <row r="3354" spans="1:11" x14ac:dyDescent="0.35">
      <c r="A3354" s="2">
        <v>35867</v>
      </c>
      <c r="B3354" s="76" t="s">
        <v>2755</v>
      </c>
      <c r="C3354" s="76" t="s">
        <v>286</v>
      </c>
      <c r="D3354" s="76" t="s">
        <v>5236</v>
      </c>
      <c r="E3354" s="76">
        <v>750</v>
      </c>
      <c r="F3354" s="76">
        <v>12</v>
      </c>
      <c r="G3354" s="77">
        <v>14</v>
      </c>
      <c r="H3354" s="76" t="s">
        <v>3302</v>
      </c>
      <c r="I3354" s="77">
        <v>93.5</v>
      </c>
      <c r="J3354" s="2">
        <v>1</v>
      </c>
      <c r="K3354" s="119" cm="1">
        <f t="array" ref="K3354">ROUND(IF(C3354="Beer",SUM(LOOKUP(2,1/(SRP!$B$7:$B$9&lt;=E3354)/(SRP!$C$7:$C$9&gt;=E3354),SRP!$D$7:$D$9)*(G3354/100)*(E3354/1000)),IF(C3354="Spirits",SUM(LOOKUP(2,1/(SRP!$B$2:$B$6&lt;=E3354)/(SRP!$C$2:$C$6&gt;=E3354),SRP!$D$2:$D$6)*(G3354/100)*(E3354/1000)),IF(AND(C3354="Wine",D3354="Fortified Wines"),SUM(LOOKUP(2,1/(SRP!$B$20:$B$23&lt;=E3354)/(SRP!$C$20:$C$23&gt;=E3354),SRP!$D$20:$D$23)*(G3354/100)*(E3354/1000)),IF(C3354="Wine",SUM(LOOKUP(2,1/(SRP!$B$15:$B$19&lt;=E3354)/(SRP!$C$15:$C$19&gt;=E3354),SRP!$D$15:$D$19)*(G3354/100)*(E3354/1000)),IF(C3354="Ready to Drink",SUM(LOOKUP(2,1/(SRP!$B$10:$B$14&lt;=E3354)/(SRP!$C$10:$C$14&gt;=E3354),SRP!$D$10:$D$14)*(G3354/100)*(E3354/1000)),0))))),2)</f>
        <v>7.33</v>
      </c>
    </row>
    <row r="3355" spans="1:11" x14ac:dyDescent="0.35">
      <c r="A3355" s="2">
        <v>35868</v>
      </c>
      <c r="B3355" s="76" t="s">
        <v>2756</v>
      </c>
      <c r="C3355" s="76" t="s">
        <v>286</v>
      </c>
      <c r="D3355" s="76" t="s">
        <v>5236</v>
      </c>
      <c r="E3355" s="76">
        <v>750</v>
      </c>
      <c r="F3355" s="76">
        <v>6</v>
      </c>
      <c r="G3355" s="77">
        <v>13.7</v>
      </c>
      <c r="H3355" s="76" t="s">
        <v>3302</v>
      </c>
      <c r="I3355" s="77">
        <v>164.19</v>
      </c>
      <c r="J3355" s="2">
        <v>1</v>
      </c>
      <c r="K3355" s="119" cm="1">
        <f t="array" ref="K3355">ROUND(IF(C3355="Beer",SUM(LOOKUP(2,1/(SRP!$B$7:$B$9&lt;=E3355)/(SRP!$C$7:$C$9&gt;=E3355),SRP!$D$7:$D$9)*(G3355/100)*(E3355/1000)),IF(C3355="Spirits",SUM(LOOKUP(2,1/(SRP!$B$2:$B$6&lt;=E3355)/(SRP!$C$2:$C$6&gt;=E3355),SRP!$D$2:$D$6)*(G3355/100)*(E3355/1000)),IF(AND(C3355="Wine",D3355="Fortified Wines"),SUM(LOOKUP(2,1/(SRP!$B$20:$B$23&lt;=E3355)/(SRP!$C$20:$C$23&gt;=E3355),SRP!$D$20:$D$23)*(G3355/100)*(E3355/1000)),IF(C3355="Wine",SUM(LOOKUP(2,1/(SRP!$B$15:$B$19&lt;=E3355)/(SRP!$C$15:$C$19&gt;=E3355),SRP!$D$15:$D$19)*(G3355/100)*(E3355/1000)),IF(C3355="Ready to Drink",SUM(LOOKUP(2,1/(SRP!$B$10:$B$14&lt;=E3355)/(SRP!$C$10:$C$14&gt;=E3355),SRP!$D$10:$D$14)*(G3355/100)*(E3355/1000)),0))))),2)</f>
        <v>7.17</v>
      </c>
    </row>
    <row r="3356" spans="1:11" x14ac:dyDescent="0.35">
      <c r="A3356" s="2">
        <v>35870</v>
      </c>
      <c r="B3356" s="76" t="s">
        <v>2757</v>
      </c>
      <c r="C3356" s="76" t="s">
        <v>286</v>
      </c>
      <c r="D3356" s="76" t="s">
        <v>5236</v>
      </c>
      <c r="E3356" s="76">
        <v>750</v>
      </c>
      <c r="F3356" s="76">
        <v>12</v>
      </c>
      <c r="G3356" s="77">
        <v>13.8</v>
      </c>
      <c r="H3356" s="76" t="s">
        <v>3302</v>
      </c>
      <c r="I3356" s="77">
        <v>53.61</v>
      </c>
      <c r="J3356" s="2">
        <v>1</v>
      </c>
      <c r="K3356" s="119" cm="1">
        <f t="array" ref="K3356">ROUND(IF(C3356="Beer",SUM(LOOKUP(2,1/(SRP!$B$7:$B$9&lt;=E3356)/(SRP!$C$7:$C$9&gt;=E3356),SRP!$D$7:$D$9)*(G3356/100)*(E3356/1000)),IF(C3356="Spirits",SUM(LOOKUP(2,1/(SRP!$B$2:$B$6&lt;=E3356)/(SRP!$C$2:$C$6&gt;=E3356),SRP!$D$2:$D$6)*(G3356/100)*(E3356/1000)),IF(AND(C3356="Wine",D3356="Fortified Wines"),SUM(LOOKUP(2,1/(SRP!$B$20:$B$23&lt;=E3356)/(SRP!$C$20:$C$23&gt;=E3356),SRP!$D$20:$D$23)*(G3356/100)*(E3356/1000)),IF(C3356="Wine",SUM(LOOKUP(2,1/(SRP!$B$15:$B$19&lt;=E3356)/(SRP!$C$15:$C$19&gt;=E3356),SRP!$D$15:$D$19)*(G3356/100)*(E3356/1000)),IF(C3356="Ready to Drink",SUM(LOOKUP(2,1/(SRP!$B$10:$B$14&lt;=E3356)/(SRP!$C$10:$C$14&gt;=E3356),SRP!$D$10:$D$14)*(G3356/100)*(E3356/1000)),0))))),2)</f>
        <v>7.23</v>
      </c>
    </row>
    <row r="3357" spans="1:11" x14ac:dyDescent="0.35">
      <c r="A3357" s="2">
        <v>35871</v>
      </c>
      <c r="B3357" s="76" t="s">
        <v>2758</v>
      </c>
      <c r="C3357" s="76" t="s">
        <v>285</v>
      </c>
      <c r="D3357" s="76" t="s">
        <v>6965</v>
      </c>
      <c r="E3357" s="76">
        <v>750</v>
      </c>
      <c r="F3357" s="76">
        <v>6</v>
      </c>
      <c r="G3357" s="77">
        <v>42</v>
      </c>
      <c r="H3357" s="76" t="s">
        <v>3288</v>
      </c>
      <c r="I3357" s="77">
        <v>104.99</v>
      </c>
      <c r="J3357" s="2">
        <v>1</v>
      </c>
      <c r="K3357" s="119" cm="1">
        <f t="array" ref="K3357">ROUND(IF(C3357="Beer",SUM(LOOKUP(2,1/(SRP!$B$7:$B$9&lt;=E3357)/(SRP!$C$7:$C$9&gt;=E3357),SRP!$D$7:$D$9)*(G3357/100)*(E3357/1000)),IF(C3357="Spirits",SUM(LOOKUP(2,1/(SRP!$B$2:$B$6&lt;=E3357)/(SRP!$C$2:$C$6&gt;=E3357),SRP!$D$2:$D$6)*(G3357/100)*(E3357/1000)),IF(AND(C3357="Wine",D3357="Fortified Wines"),SUM(LOOKUP(2,1/(SRP!$B$20:$B$23&lt;=E3357)/(SRP!$C$20:$C$23&gt;=E3357),SRP!$D$20:$D$23)*(G3357/100)*(E3357/1000)),IF(C3357="Wine",SUM(LOOKUP(2,1/(SRP!$B$15:$B$19&lt;=E3357)/(SRP!$C$15:$C$19&gt;=E3357),SRP!$D$15:$D$19)*(G3357/100)*(E3357/1000)),IF(C3357="Ready to Drink",SUM(LOOKUP(2,1/(SRP!$B$10:$B$14&lt;=E3357)/(SRP!$C$10:$C$14&gt;=E3357),SRP!$D$10:$D$14)*(G3357/100)*(E3357/1000)),0))))),2)</f>
        <v>21.99</v>
      </c>
    </row>
    <row r="3358" spans="1:11" x14ac:dyDescent="0.35">
      <c r="A3358" s="2">
        <v>35872</v>
      </c>
      <c r="B3358" s="76" t="s">
        <v>2759</v>
      </c>
      <c r="C3358" s="76" t="s">
        <v>286</v>
      </c>
      <c r="D3358" s="76" t="s">
        <v>5236</v>
      </c>
      <c r="E3358" s="76">
        <v>750</v>
      </c>
      <c r="F3358" s="76">
        <v>12</v>
      </c>
      <c r="G3358" s="77">
        <v>14.5</v>
      </c>
      <c r="H3358" s="76" t="s">
        <v>3302</v>
      </c>
      <c r="I3358" s="77">
        <v>83.23</v>
      </c>
      <c r="J3358" s="2">
        <v>1</v>
      </c>
      <c r="K3358" s="119" cm="1">
        <f t="array" ref="K3358">ROUND(IF(C3358="Beer",SUM(LOOKUP(2,1/(SRP!$B$7:$B$9&lt;=E3358)/(SRP!$C$7:$C$9&gt;=E3358),SRP!$D$7:$D$9)*(G3358/100)*(E3358/1000)),IF(C3358="Spirits",SUM(LOOKUP(2,1/(SRP!$B$2:$B$6&lt;=E3358)/(SRP!$C$2:$C$6&gt;=E3358),SRP!$D$2:$D$6)*(G3358/100)*(E3358/1000)),IF(AND(C3358="Wine",D3358="Fortified Wines"),SUM(LOOKUP(2,1/(SRP!$B$20:$B$23&lt;=E3358)/(SRP!$C$20:$C$23&gt;=E3358),SRP!$D$20:$D$23)*(G3358/100)*(E3358/1000)),IF(C3358="Wine",SUM(LOOKUP(2,1/(SRP!$B$15:$B$19&lt;=E3358)/(SRP!$C$15:$C$19&gt;=E3358),SRP!$D$15:$D$19)*(G3358/100)*(E3358/1000)),IF(C3358="Ready to Drink",SUM(LOOKUP(2,1/(SRP!$B$10:$B$14&lt;=E3358)/(SRP!$C$10:$C$14&gt;=E3358),SRP!$D$10:$D$14)*(G3358/100)*(E3358/1000)),0))))),2)</f>
        <v>7.59</v>
      </c>
    </row>
    <row r="3359" spans="1:11" x14ac:dyDescent="0.35">
      <c r="A3359" s="2">
        <v>35875</v>
      </c>
      <c r="B3359" s="76" t="s">
        <v>2678</v>
      </c>
      <c r="C3359" s="76" t="s">
        <v>285</v>
      </c>
      <c r="D3359" s="76" t="s">
        <v>6965</v>
      </c>
      <c r="E3359" s="76">
        <v>750</v>
      </c>
      <c r="F3359" s="76">
        <v>6</v>
      </c>
      <c r="G3359" s="77">
        <v>47.4</v>
      </c>
      <c r="H3359" s="76" t="s">
        <v>6869</v>
      </c>
      <c r="I3359" s="77">
        <v>89.99</v>
      </c>
      <c r="J3359" s="2">
        <v>1</v>
      </c>
      <c r="K3359" s="119" cm="1">
        <f t="array" ref="K3359">ROUND(IF(C3359="Beer",SUM(LOOKUP(2,1/(SRP!$B$7:$B$9&lt;=E3359)/(SRP!$C$7:$C$9&gt;=E3359),SRP!$D$7:$D$9)*(G3359/100)*(E3359/1000)),IF(C3359="Spirits",SUM(LOOKUP(2,1/(SRP!$B$2:$B$6&lt;=E3359)/(SRP!$C$2:$C$6&gt;=E3359),SRP!$D$2:$D$6)*(G3359/100)*(E3359/1000)),IF(AND(C3359="Wine",D3359="Fortified Wines"),SUM(LOOKUP(2,1/(SRP!$B$20:$B$23&lt;=E3359)/(SRP!$C$20:$C$23&gt;=E3359),SRP!$D$20:$D$23)*(G3359/100)*(E3359/1000)),IF(C3359="Wine",SUM(LOOKUP(2,1/(SRP!$B$15:$B$19&lt;=E3359)/(SRP!$C$15:$C$19&gt;=E3359),SRP!$D$15:$D$19)*(G3359/100)*(E3359/1000)),IF(C3359="Ready to Drink",SUM(LOOKUP(2,1/(SRP!$B$10:$B$14&lt;=E3359)/(SRP!$C$10:$C$14&gt;=E3359),SRP!$D$10:$D$14)*(G3359/100)*(E3359/1000)),0))))),2)</f>
        <v>24.82</v>
      </c>
    </row>
    <row r="3360" spans="1:11" x14ac:dyDescent="0.35">
      <c r="A3360" s="2">
        <v>35884</v>
      </c>
      <c r="B3360" s="76" t="s">
        <v>2679</v>
      </c>
      <c r="C3360" s="76" t="s">
        <v>286</v>
      </c>
      <c r="D3360" s="76" t="s">
        <v>5247</v>
      </c>
      <c r="E3360" s="76">
        <v>750</v>
      </c>
      <c r="F3360" s="76">
        <v>12</v>
      </c>
      <c r="G3360" s="77">
        <v>13.5</v>
      </c>
      <c r="H3360" s="76" t="s">
        <v>3303</v>
      </c>
      <c r="I3360" s="77">
        <v>19.989999999999998</v>
      </c>
      <c r="J3360" s="2">
        <v>1</v>
      </c>
      <c r="K3360" s="119" cm="1">
        <f t="array" ref="K3360">ROUND(IF(C3360="Beer",SUM(LOOKUP(2,1/(SRP!$B$7:$B$9&lt;=E3360)/(SRP!$C$7:$C$9&gt;=E3360),SRP!$D$7:$D$9)*(G3360/100)*(E3360/1000)),IF(C3360="Spirits",SUM(LOOKUP(2,1/(SRP!$B$2:$B$6&lt;=E3360)/(SRP!$C$2:$C$6&gt;=E3360),SRP!$D$2:$D$6)*(G3360/100)*(E3360/1000)),IF(AND(C3360="Wine",D3360="Fortified Wines"),SUM(LOOKUP(2,1/(SRP!$B$20:$B$23&lt;=E3360)/(SRP!$C$20:$C$23&gt;=E3360),SRP!$D$20:$D$23)*(G3360/100)*(E3360/1000)),IF(C3360="Wine",SUM(LOOKUP(2,1/(SRP!$B$15:$B$19&lt;=E3360)/(SRP!$C$15:$C$19&gt;=E3360),SRP!$D$15:$D$19)*(G3360/100)*(E3360/1000)),IF(C3360="Ready to Drink",SUM(LOOKUP(2,1/(SRP!$B$10:$B$14&lt;=E3360)/(SRP!$C$10:$C$14&gt;=E3360),SRP!$D$10:$D$14)*(G3360/100)*(E3360/1000)),0))))),2)</f>
        <v>7.07</v>
      </c>
    </row>
    <row r="3361" spans="1:11" x14ac:dyDescent="0.35">
      <c r="A3361" s="2">
        <v>35885</v>
      </c>
      <c r="B3361" s="76" t="s">
        <v>2680</v>
      </c>
      <c r="C3361" s="76" t="s">
        <v>286</v>
      </c>
      <c r="D3361" s="76" t="s">
        <v>5236</v>
      </c>
      <c r="E3361" s="76">
        <v>750</v>
      </c>
      <c r="F3361" s="76">
        <v>12</v>
      </c>
      <c r="G3361" s="77">
        <v>14</v>
      </c>
      <c r="H3361" s="76" t="s">
        <v>3302</v>
      </c>
      <c r="I3361" s="77">
        <v>43.63</v>
      </c>
      <c r="J3361" s="2">
        <v>1</v>
      </c>
      <c r="K3361" s="119" cm="1">
        <f t="array" ref="K3361">ROUND(IF(C3361="Beer",SUM(LOOKUP(2,1/(SRP!$B$7:$B$9&lt;=E3361)/(SRP!$C$7:$C$9&gt;=E3361),SRP!$D$7:$D$9)*(G3361/100)*(E3361/1000)),IF(C3361="Spirits",SUM(LOOKUP(2,1/(SRP!$B$2:$B$6&lt;=E3361)/(SRP!$C$2:$C$6&gt;=E3361),SRP!$D$2:$D$6)*(G3361/100)*(E3361/1000)),IF(AND(C3361="Wine",D3361="Fortified Wines"),SUM(LOOKUP(2,1/(SRP!$B$20:$B$23&lt;=E3361)/(SRP!$C$20:$C$23&gt;=E3361),SRP!$D$20:$D$23)*(G3361/100)*(E3361/1000)),IF(C3361="Wine",SUM(LOOKUP(2,1/(SRP!$B$15:$B$19&lt;=E3361)/(SRP!$C$15:$C$19&gt;=E3361),SRP!$D$15:$D$19)*(G3361/100)*(E3361/1000)),IF(C3361="Ready to Drink",SUM(LOOKUP(2,1/(SRP!$B$10:$B$14&lt;=E3361)/(SRP!$C$10:$C$14&gt;=E3361),SRP!$D$10:$D$14)*(G3361/100)*(E3361/1000)),0))))),2)</f>
        <v>7.33</v>
      </c>
    </row>
    <row r="3362" spans="1:11" x14ac:dyDescent="0.35">
      <c r="A3362" s="2">
        <v>35889</v>
      </c>
      <c r="B3362" s="76" t="s">
        <v>2681</v>
      </c>
      <c r="C3362" s="76" t="s">
        <v>286</v>
      </c>
      <c r="D3362" s="76" t="s">
        <v>5236</v>
      </c>
      <c r="E3362" s="76">
        <v>750</v>
      </c>
      <c r="F3362" s="76">
        <v>12</v>
      </c>
      <c r="G3362" s="77">
        <v>14</v>
      </c>
      <c r="H3362" s="76" t="s">
        <v>3302</v>
      </c>
      <c r="I3362" s="77">
        <v>26.41</v>
      </c>
      <c r="J3362" s="2">
        <v>1</v>
      </c>
      <c r="K3362" s="119" cm="1">
        <f t="array" ref="K3362">ROUND(IF(C3362="Beer",SUM(LOOKUP(2,1/(SRP!$B$7:$B$9&lt;=E3362)/(SRP!$C$7:$C$9&gt;=E3362),SRP!$D$7:$D$9)*(G3362/100)*(E3362/1000)),IF(C3362="Spirits",SUM(LOOKUP(2,1/(SRP!$B$2:$B$6&lt;=E3362)/(SRP!$C$2:$C$6&gt;=E3362),SRP!$D$2:$D$6)*(G3362/100)*(E3362/1000)),IF(AND(C3362="Wine",D3362="Fortified Wines"),SUM(LOOKUP(2,1/(SRP!$B$20:$B$23&lt;=E3362)/(SRP!$C$20:$C$23&gt;=E3362),SRP!$D$20:$D$23)*(G3362/100)*(E3362/1000)),IF(C3362="Wine",SUM(LOOKUP(2,1/(SRP!$B$15:$B$19&lt;=E3362)/(SRP!$C$15:$C$19&gt;=E3362),SRP!$D$15:$D$19)*(G3362/100)*(E3362/1000)),IF(C3362="Ready to Drink",SUM(LOOKUP(2,1/(SRP!$B$10:$B$14&lt;=E3362)/(SRP!$C$10:$C$14&gt;=E3362),SRP!$D$10:$D$14)*(G3362/100)*(E3362/1000)),0))))),2)</f>
        <v>7.33</v>
      </c>
    </row>
    <row r="3363" spans="1:11" x14ac:dyDescent="0.35">
      <c r="A3363" s="2">
        <v>35893</v>
      </c>
      <c r="B3363" s="76" t="s">
        <v>2682</v>
      </c>
      <c r="C3363" s="76" t="s">
        <v>286</v>
      </c>
      <c r="D3363" s="76" t="s">
        <v>5236</v>
      </c>
      <c r="E3363" s="76">
        <v>750</v>
      </c>
      <c r="F3363" s="76">
        <v>12</v>
      </c>
      <c r="G3363" s="77">
        <v>14</v>
      </c>
      <c r="H3363" s="76" t="s">
        <v>3302</v>
      </c>
      <c r="I3363" s="77">
        <v>36.380000000000003</v>
      </c>
      <c r="J3363" s="2">
        <v>1</v>
      </c>
      <c r="K3363" s="119" cm="1">
        <f t="array" ref="K3363">ROUND(IF(C3363="Beer",SUM(LOOKUP(2,1/(SRP!$B$7:$B$9&lt;=E3363)/(SRP!$C$7:$C$9&gt;=E3363),SRP!$D$7:$D$9)*(G3363/100)*(E3363/1000)),IF(C3363="Spirits",SUM(LOOKUP(2,1/(SRP!$B$2:$B$6&lt;=E3363)/(SRP!$C$2:$C$6&gt;=E3363),SRP!$D$2:$D$6)*(G3363/100)*(E3363/1000)),IF(AND(C3363="Wine",D3363="Fortified Wines"),SUM(LOOKUP(2,1/(SRP!$B$20:$B$23&lt;=E3363)/(SRP!$C$20:$C$23&gt;=E3363),SRP!$D$20:$D$23)*(G3363/100)*(E3363/1000)),IF(C3363="Wine",SUM(LOOKUP(2,1/(SRP!$B$15:$B$19&lt;=E3363)/(SRP!$C$15:$C$19&gt;=E3363),SRP!$D$15:$D$19)*(G3363/100)*(E3363/1000)),IF(C3363="Ready to Drink",SUM(LOOKUP(2,1/(SRP!$B$10:$B$14&lt;=E3363)/(SRP!$C$10:$C$14&gt;=E3363),SRP!$D$10:$D$14)*(G3363/100)*(E3363/1000)),0))))),2)</f>
        <v>7.33</v>
      </c>
    </row>
    <row r="3364" spans="1:11" x14ac:dyDescent="0.35">
      <c r="A3364" s="2">
        <v>35895</v>
      </c>
      <c r="B3364" s="76" t="s">
        <v>2683</v>
      </c>
      <c r="C3364" s="76" t="s">
        <v>286</v>
      </c>
      <c r="D3364" s="76" t="s">
        <v>5236</v>
      </c>
      <c r="E3364" s="76">
        <v>750</v>
      </c>
      <c r="F3364" s="76">
        <v>6</v>
      </c>
      <c r="G3364" s="77">
        <v>14</v>
      </c>
      <c r="H3364" s="76" t="s">
        <v>3302</v>
      </c>
      <c r="I3364" s="77">
        <v>75.37</v>
      </c>
      <c r="J3364" s="2">
        <v>1</v>
      </c>
      <c r="K3364" s="119" cm="1">
        <f t="array" ref="K3364">ROUND(IF(C3364="Beer",SUM(LOOKUP(2,1/(SRP!$B$7:$B$9&lt;=E3364)/(SRP!$C$7:$C$9&gt;=E3364),SRP!$D$7:$D$9)*(G3364/100)*(E3364/1000)),IF(C3364="Spirits",SUM(LOOKUP(2,1/(SRP!$B$2:$B$6&lt;=E3364)/(SRP!$C$2:$C$6&gt;=E3364),SRP!$D$2:$D$6)*(G3364/100)*(E3364/1000)),IF(AND(C3364="Wine",D3364="Fortified Wines"),SUM(LOOKUP(2,1/(SRP!$B$20:$B$23&lt;=E3364)/(SRP!$C$20:$C$23&gt;=E3364),SRP!$D$20:$D$23)*(G3364/100)*(E3364/1000)),IF(C3364="Wine",SUM(LOOKUP(2,1/(SRP!$B$15:$B$19&lt;=E3364)/(SRP!$C$15:$C$19&gt;=E3364),SRP!$D$15:$D$19)*(G3364/100)*(E3364/1000)),IF(C3364="Ready to Drink",SUM(LOOKUP(2,1/(SRP!$B$10:$B$14&lt;=E3364)/(SRP!$C$10:$C$14&gt;=E3364),SRP!$D$10:$D$14)*(G3364/100)*(E3364/1000)),0))))),2)</f>
        <v>7.33</v>
      </c>
    </row>
    <row r="3365" spans="1:11" x14ac:dyDescent="0.35">
      <c r="A3365" s="2">
        <v>35898</v>
      </c>
      <c r="B3365" s="76" t="s">
        <v>4886</v>
      </c>
      <c r="C3365" s="76" t="s">
        <v>286</v>
      </c>
      <c r="D3365" s="76" t="s">
        <v>5236</v>
      </c>
      <c r="E3365" s="76">
        <v>750</v>
      </c>
      <c r="F3365" s="76">
        <v>6</v>
      </c>
      <c r="G3365" s="77">
        <v>14</v>
      </c>
      <c r="H3365" s="76" t="s">
        <v>3302</v>
      </c>
      <c r="I3365" s="77">
        <v>91.69</v>
      </c>
      <c r="J3365" s="2">
        <v>1</v>
      </c>
      <c r="K3365" s="119" cm="1">
        <f t="array" ref="K3365">ROUND(IF(C3365="Beer",SUM(LOOKUP(2,1/(SRP!$B$7:$B$9&lt;=E3365)/(SRP!$C$7:$C$9&gt;=E3365),SRP!$D$7:$D$9)*(G3365/100)*(E3365/1000)),IF(C3365="Spirits",SUM(LOOKUP(2,1/(SRP!$B$2:$B$6&lt;=E3365)/(SRP!$C$2:$C$6&gt;=E3365),SRP!$D$2:$D$6)*(G3365/100)*(E3365/1000)),IF(AND(C3365="Wine",D3365="Fortified Wines"),SUM(LOOKUP(2,1/(SRP!$B$20:$B$23&lt;=E3365)/(SRP!$C$20:$C$23&gt;=E3365),SRP!$D$20:$D$23)*(G3365/100)*(E3365/1000)),IF(C3365="Wine",SUM(LOOKUP(2,1/(SRP!$B$15:$B$19&lt;=E3365)/(SRP!$C$15:$C$19&gt;=E3365),SRP!$D$15:$D$19)*(G3365/100)*(E3365/1000)),IF(C3365="Ready to Drink",SUM(LOOKUP(2,1/(SRP!$B$10:$B$14&lt;=E3365)/(SRP!$C$10:$C$14&gt;=E3365),SRP!$D$10:$D$14)*(G3365/100)*(E3365/1000)),0))))),2)</f>
        <v>7.33</v>
      </c>
    </row>
    <row r="3366" spans="1:11" x14ac:dyDescent="0.35">
      <c r="A3366" s="2">
        <v>35901</v>
      </c>
      <c r="B3366" s="76" t="s">
        <v>2684</v>
      </c>
      <c r="C3366" s="76" t="s">
        <v>286</v>
      </c>
      <c r="D3366" s="76" t="s">
        <v>5236</v>
      </c>
      <c r="E3366" s="76">
        <v>750</v>
      </c>
      <c r="F3366" s="76">
        <v>6</v>
      </c>
      <c r="G3366" s="77">
        <v>14</v>
      </c>
      <c r="H3366" s="76" t="s">
        <v>3302</v>
      </c>
      <c r="I3366" s="77">
        <v>856.99</v>
      </c>
      <c r="J3366" s="2">
        <v>1</v>
      </c>
      <c r="K3366" s="119" cm="1">
        <f t="array" ref="K3366">ROUND(IF(C3366="Beer",SUM(LOOKUP(2,1/(SRP!$B$7:$B$9&lt;=E3366)/(SRP!$C$7:$C$9&gt;=E3366),SRP!$D$7:$D$9)*(G3366/100)*(E3366/1000)),IF(C3366="Spirits",SUM(LOOKUP(2,1/(SRP!$B$2:$B$6&lt;=E3366)/(SRP!$C$2:$C$6&gt;=E3366),SRP!$D$2:$D$6)*(G3366/100)*(E3366/1000)),IF(AND(C3366="Wine",D3366="Fortified Wines"),SUM(LOOKUP(2,1/(SRP!$B$20:$B$23&lt;=E3366)/(SRP!$C$20:$C$23&gt;=E3366),SRP!$D$20:$D$23)*(G3366/100)*(E3366/1000)),IF(C3366="Wine",SUM(LOOKUP(2,1/(SRP!$B$15:$B$19&lt;=E3366)/(SRP!$C$15:$C$19&gt;=E3366),SRP!$D$15:$D$19)*(G3366/100)*(E3366/1000)),IF(C3366="Ready to Drink",SUM(LOOKUP(2,1/(SRP!$B$10:$B$14&lt;=E3366)/(SRP!$C$10:$C$14&gt;=E3366),SRP!$D$10:$D$14)*(G3366/100)*(E3366/1000)),0))))),2)</f>
        <v>7.33</v>
      </c>
    </row>
    <row r="3367" spans="1:11" x14ac:dyDescent="0.35">
      <c r="A3367" s="2">
        <v>35911</v>
      </c>
      <c r="B3367" s="76" t="s">
        <v>2685</v>
      </c>
      <c r="C3367" s="76" t="s">
        <v>285</v>
      </c>
      <c r="D3367" s="76" t="s">
        <v>6935</v>
      </c>
      <c r="E3367" s="76">
        <v>750</v>
      </c>
      <c r="F3367" s="76">
        <v>12</v>
      </c>
      <c r="G3367" s="77">
        <v>43</v>
      </c>
      <c r="H3367" s="76" t="s">
        <v>6694</v>
      </c>
      <c r="I3367" s="77">
        <v>345</v>
      </c>
      <c r="J3367" s="2">
        <v>1</v>
      </c>
      <c r="K3367" s="119" cm="1">
        <f t="array" ref="K3367">ROUND(IF(C3367="Beer",SUM(LOOKUP(2,1/(SRP!$B$7:$B$9&lt;=E3367)/(SRP!$C$7:$C$9&gt;=E3367),SRP!$D$7:$D$9)*(G3367/100)*(E3367/1000)),IF(C3367="Spirits",SUM(LOOKUP(2,1/(SRP!$B$2:$B$6&lt;=E3367)/(SRP!$C$2:$C$6&gt;=E3367),SRP!$D$2:$D$6)*(G3367/100)*(E3367/1000)),IF(AND(C3367="Wine",D3367="Fortified Wines"),SUM(LOOKUP(2,1/(SRP!$B$20:$B$23&lt;=E3367)/(SRP!$C$20:$C$23&gt;=E3367),SRP!$D$20:$D$23)*(G3367/100)*(E3367/1000)),IF(C3367="Wine",SUM(LOOKUP(2,1/(SRP!$B$15:$B$19&lt;=E3367)/(SRP!$C$15:$C$19&gt;=E3367),SRP!$D$15:$D$19)*(G3367/100)*(E3367/1000)),IF(C3367="Ready to Drink",SUM(LOOKUP(2,1/(SRP!$B$10:$B$14&lt;=E3367)/(SRP!$C$10:$C$14&gt;=E3367),SRP!$D$10:$D$14)*(G3367/100)*(E3367/1000)),0))))),2)</f>
        <v>22.51</v>
      </c>
    </row>
    <row r="3368" spans="1:11" x14ac:dyDescent="0.35">
      <c r="A3368" s="2">
        <v>35914</v>
      </c>
      <c r="B3368" s="76" t="s">
        <v>2794</v>
      </c>
      <c r="C3368" s="76" t="s">
        <v>285</v>
      </c>
      <c r="D3368" s="76" t="s">
        <v>6948</v>
      </c>
      <c r="E3368" s="76">
        <v>750</v>
      </c>
      <c r="F3368" s="76">
        <v>12</v>
      </c>
      <c r="G3368" s="77">
        <v>35</v>
      </c>
      <c r="H3368" s="76" t="s">
        <v>6696</v>
      </c>
      <c r="I3368" s="77">
        <v>39.99</v>
      </c>
      <c r="J3368" s="2">
        <v>1</v>
      </c>
      <c r="K3368" s="119" cm="1">
        <f t="array" ref="K3368">ROUND(IF(C3368="Beer",SUM(LOOKUP(2,1/(SRP!$B$7:$B$9&lt;=E3368)/(SRP!$C$7:$C$9&gt;=E3368),SRP!$D$7:$D$9)*(G3368/100)*(E3368/1000)),IF(C3368="Spirits",SUM(LOOKUP(2,1/(SRP!$B$2:$B$6&lt;=E3368)/(SRP!$C$2:$C$6&gt;=E3368),SRP!$D$2:$D$6)*(G3368/100)*(E3368/1000)),IF(AND(C3368="Wine",D3368="Fortified Wines"),SUM(LOOKUP(2,1/(SRP!$B$20:$B$23&lt;=E3368)/(SRP!$C$20:$C$23&gt;=E3368),SRP!$D$20:$D$23)*(G3368/100)*(E3368/1000)),IF(C3368="Wine",SUM(LOOKUP(2,1/(SRP!$B$15:$B$19&lt;=E3368)/(SRP!$C$15:$C$19&gt;=E3368),SRP!$D$15:$D$19)*(G3368/100)*(E3368/1000)),IF(C3368="Ready to Drink",SUM(LOOKUP(2,1/(SRP!$B$10:$B$14&lt;=E3368)/(SRP!$C$10:$C$14&gt;=E3368),SRP!$D$10:$D$14)*(G3368/100)*(E3368/1000)),0))))),2)</f>
        <v>18.329999999999998</v>
      </c>
    </row>
    <row r="3369" spans="1:11" x14ac:dyDescent="0.35">
      <c r="A3369" s="2">
        <v>35917</v>
      </c>
      <c r="B3369" s="76" t="s">
        <v>2686</v>
      </c>
      <c r="C3369" s="76" t="s">
        <v>286</v>
      </c>
      <c r="D3369" s="76" t="s">
        <v>5236</v>
      </c>
      <c r="E3369" s="76">
        <v>750</v>
      </c>
      <c r="F3369" s="76">
        <v>12</v>
      </c>
      <c r="G3369" s="77">
        <v>14</v>
      </c>
      <c r="H3369" s="76" t="s">
        <v>3302</v>
      </c>
      <c r="I3369" s="77">
        <v>55.42</v>
      </c>
      <c r="J3369" s="2">
        <v>1</v>
      </c>
      <c r="K3369" s="119" cm="1">
        <f t="array" ref="K3369">ROUND(IF(C3369="Beer",SUM(LOOKUP(2,1/(SRP!$B$7:$B$9&lt;=E3369)/(SRP!$C$7:$C$9&gt;=E3369),SRP!$D$7:$D$9)*(G3369/100)*(E3369/1000)),IF(C3369="Spirits",SUM(LOOKUP(2,1/(SRP!$B$2:$B$6&lt;=E3369)/(SRP!$C$2:$C$6&gt;=E3369),SRP!$D$2:$D$6)*(G3369/100)*(E3369/1000)),IF(AND(C3369="Wine",D3369="Fortified Wines"),SUM(LOOKUP(2,1/(SRP!$B$20:$B$23&lt;=E3369)/(SRP!$C$20:$C$23&gt;=E3369),SRP!$D$20:$D$23)*(G3369/100)*(E3369/1000)),IF(C3369="Wine",SUM(LOOKUP(2,1/(SRP!$B$15:$B$19&lt;=E3369)/(SRP!$C$15:$C$19&gt;=E3369),SRP!$D$15:$D$19)*(G3369/100)*(E3369/1000)),IF(C3369="Ready to Drink",SUM(LOOKUP(2,1/(SRP!$B$10:$B$14&lt;=E3369)/(SRP!$C$10:$C$14&gt;=E3369),SRP!$D$10:$D$14)*(G3369/100)*(E3369/1000)),0))))),2)</f>
        <v>7.33</v>
      </c>
    </row>
    <row r="3370" spans="1:11" x14ac:dyDescent="0.35">
      <c r="A3370" s="2">
        <v>35918</v>
      </c>
      <c r="B3370" s="76" t="s">
        <v>2687</v>
      </c>
      <c r="C3370" s="76" t="s">
        <v>286</v>
      </c>
      <c r="D3370" s="76" t="s">
        <v>5236</v>
      </c>
      <c r="E3370" s="76">
        <v>750</v>
      </c>
      <c r="F3370" s="76">
        <v>12</v>
      </c>
      <c r="G3370" s="77">
        <v>14</v>
      </c>
      <c r="H3370" s="76" t="s">
        <v>3302</v>
      </c>
      <c r="I3370" s="77">
        <v>160.6</v>
      </c>
      <c r="J3370" s="2">
        <v>1</v>
      </c>
      <c r="K3370" s="119" cm="1">
        <f t="array" ref="K3370">ROUND(IF(C3370="Beer",SUM(LOOKUP(2,1/(SRP!$B$7:$B$9&lt;=E3370)/(SRP!$C$7:$C$9&gt;=E3370),SRP!$D$7:$D$9)*(G3370/100)*(E3370/1000)),IF(C3370="Spirits",SUM(LOOKUP(2,1/(SRP!$B$2:$B$6&lt;=E3370)/(SRP!$C$2:$C$6&gt;=E3370),SRP!$D$2:$D$6)*(G3370/100)*(E3370/1000)),IF(AND(C3370="Wine",D3370="Fortified Wines"),SUM(LOOKUP(2,1/(SRP!$B$20:$B$23&lt;=E3370)/(SRP!$C$20:$C$23&gt;=E3370),SRP!$D$20:$D$23)*(G3370/100)*(E3370/1000)),IF(C3370="Wine",SUM(LOOKUP(2,1/(SRP!$B$15:$B$19&lt;=E3370)/(SRP!$C$15:$C$19&gt;=E3370),SRP!$D$15:$D$19)*(G3370/100)*(E3370/1000)),IF(C3370="Ready to Drink",SUM(LOOKUP(2,1/(SRP!$B$10:$B$14&lt;=E3370)/(SRP!$C$10:$C$14&gt;=E3370),SRP!$D$10:$D$14)*(G3370/100)*(E3370/1000)),0))))),2)</f>
        <v>7.33</v>
      </c>
    </row>
    <row r="3371" spans="1:11" x14ac:dyDescent="0.35">
      <c r="A3371" s="2">
        <v>35920</v>
      </c>
      <c r="B3371" s="76" t="s">
        <v>2688</v>
      </c>
      <c r="C3371" s="76" t="s">
        <v>286</v>
      </c>
      <c r="D3371" s="76" t="s">
        <v>5236</v>
      </c>
      <c r="E3371" s="76">
        <v>750</v>
      </c>
      <c r="F3371" s="76">
        <v>12</v>
      </c>
      <c r="G3371" s="77">
        <v>13.4</v>
      </c>
      <c r="H3371" s="76" t="s">
        <v>3302</v>
      </c>
      <c r="I3371" s="77">
        <v>109.79</v>
      </c>
      <c r="J3371" s="2">
        <v>1</v>
      </c>
      <c r="K3371" s="119" cm="1">
        <f t="array" ref="K3371">ROUND(IF(C3371="Beer",SUM(LOOKUP(2,1/(SRP!$B$7:$B$9&lt;=E3371)/(SRP!$C$7:$C$9&gt;=E3371),SRP!$D$7:$D$9)*(G3371/100)*(E3371/1000)),IF(C3371="Spirits",SUM(LOOKUP(2,1/(SRP!$B$2:$B$6&lt;=E3371)/(SRP!$C$2:$C$6&gt;=E3371),SRP!$D$2:$D$6)*(G3371/100)*(E3371/1000)),IF(AND(C3371="Wine",D3371="Fortified Wines"),SUM(LOOKUP(2,1/(SRP!$B$20:$B$23&lt;=E3371)/(SRP!$C$20:$C$23&gt;=E3371),SRP!$D$20:$D$23)*(G3371/100)*(E3371/1000)),IF(C3371="Wine",SUM(LOOKUP(2,1/(SRP!$B$15:$B$19&lt;=E3371)/(SRP!$C$15:$C$19&gt;=E3371),SRP!$D$15:$D$19)*(G3371/100)*(E3371/1000)),IF(C3371="Ready to Drink",SUM(LOOKUP(2,1/(SRP!$B$10:$B$14&lt;=E3371)/(SRP!$C$10:$C$14&gt;=E3371),SRP!$D$10:$D$14)*(G3371/100)*(E3371/1000)),0))))),2)</f>
        <v>7.02</v>
      </c>
    </row>
    <row r="3372" spans="1:11" x14ac:dyDescent="0.35">
      <c r="A3372" s="2">
        <v>35925</v>
      </c>
      <c r="B3372" s="76" t="s">
        <v>2689</v>
      </c>
      <c r="C3372" s="76" t="s">
        <v>286</v>
      </c>
      <c r="D3372" s="76" t="s">
        <v>5236</v>
      </c>
      <c r="E3372" s="76">
        <v>750</v>
      </c>
      <c r="F3372" s="76">
        <v>12</v>
      </c>
      <c r="G3372" s="77">
        <v>14</v>
      </c>
      <c r="H3372" s="76" t="s">
        <v>3302</v>
      </c>
      <c r="I3372" s="77">
        <v>153.35</v>
      </c>
      <c r="J3372" s="2">
        <v>1</v>
      </c>
      <c r="K3372" s="119" cm="1">
        <f t="array" ref="K3372">ROUND(IF(C3372="Beer",SUM(LOOKUP(2,1/(SRP!$B$7:$B$9&lt;=E3372)/(SRP!$C$7:$C$9&gt;=E3372),SRP!$D$7:$D$9)*(G3372/100)*(E3372/1000)),IF(C3372="Spirits",SUM(LOOKUP(2,1/(SRP!$B$2:$B$6&lt;=E3372)/(SRP!$C$2:$C$6&gt;=E3372),SRP!$D$2:$D$6)*(G3372/100)*(E3372/1000)),IF(AND(C3372="Wine",D3372="Fortified Wines"),SUM(LOOKUP(2,1/(SRP!$B$20:$B$23&lt;=E3372)/(SRP!$C$20:$C$23&gt;=E3372),SRP!$D$20:$D$23)*(G3372/100)*(E3372/1000)),IF(C3372="Wine",SUM(LOOKUP(2,1/(SRP!$B$15:$B$19&lt;=E3372)/(SRP!$C$15:$C$19&gt;=E3372),SRP!$D$15:$D$19)*(G3372/100)*(E3372/1000)),IF(C3372="Ready to Drink",SUM(LOOKUP(2,1/(SRP!$B$10:$B$14&lt;=E3372)/(SRP!$C$10:$C$14&gt;=E3372),SRP!$D$10:$D$14)*(G3372/100)*(E3372/1000)),0))))),2)</f>
        <v>7.33</v>
      </c>
    </row>
    <row r="3373" spans="1:11" x14ac:dyDescent="0.35">
      <c r="A3373" s="2">
        <v>36016</v>
      </c>
      <c r="B3373" s="76" t="s">
        <v>2700</v>
      </c>
      <c r="C3373" s="76" t="s">
        <v>287</v>
      </c>
      <c r="D3373" s="76" t="s">
        <v>5266</v>
      </c>
      <c r="E3373" s="76">
        <v>473</v>
      </c>
      <c r="F3373" s="76">
        <v>24</v>
      </c>
      <c r="G3373" s="77">
        <v>5.4</v>
      </c>
      <c r="H3373" s="76" t="s">
        <v>3324</v>
      </c>
      <c r="I3373" s="77">
        <v>3.59</v>
      </c>
      <c r="J3373" s="2">
        <v>1</v>
      </c>
      <c r="K3373" s="119" cm="1">
        <f t="array" ref="K3373">ROUND(IF(C3373="Beer",SUM(LOOKUP(2,1/(SRP!$B$7:$B$9&lt;=E3373)/(SRP!$C$7:$C$9&gt;=E3373),SRP!$D$7:$D$9)*(G3373/100)*(E3373/1000)),IF(C3373="Spirits",SUM(LOOKUP(2,1/(SRP!$B$2:$B$6&lt;=E3373)/(SRP!$C$2:$C$6&gt;=E3373),SRP!$D$2:$D$6)*(G3373/100)*(E3373/1000)),IF(AND(C3373="Wine",D3373="Fortified Wines"),SUM(LOOKUP(2,1/(SRP!$B$20:$B$23&lt;=E3373)/(SRP!$C$20:$C$23&gt;=E3373),SRP!$D$20:$D$23)*(G3373/100)*(E3373/1000)),IF(C3373="Wine",SUM(LOOKUP(2,1/(SRP!$B$15:$B$19&lt;=E3373)/(SRP!$C$15:$C$19&gt;=E3373),SRP!$D$15:$D$19)*(G3373/100)*(E3373/1000)),IF(C3373="Ready to Drink",SUM(LOOKUP(2,1/(SRP!$B$10:$B$14&lt;=E3373)/(SRP!$C$10:$C$14&gt;=E3373),SRP!$D$10:$D$14)*(G3373/100)*(E3373/1000)),0))))),2)</f>
        <v>1.78</v>
      </c>
    </row>
    <row r="3374" spans="1:11" x14ac:dyDescent="0.35">
      <c r="A3374" s="2">
        <v>36016</v>
      </c>
      <c r="B3374" s="76" t="s">
        <v>2700</v>
      </c>
      <c r="C3374" s="76" t="s">
        <v>287</v>
      </c>
      <c r="D3374" s="76" t="s">
        <v>5266</v>
      </c>
      <c r="E3374" s="76">
        <v>473</v>
      </c>
      <c r="F3374" s="76">
        <v>24</v>
      </c>
      <c r="G3374" s="77">
        <v>5.4</v>
      </c>
      <c r="H3374" s="76" t="s">
        <v>3324</v>
      </c>
      <c r="I3374" s="77">
        <v>3.59</v>
      </c>
      <c r="J3374" s="2">
        <v>1</v>
      </c>
      <c r="K3374" s="119" cm="1">
        <f t="array" ref="K3374">ROUND(IF(C3374="Beer",SUM(LOOKUP(2,1/(SRP!$B$7:$B$9&lt;=E3374)/(SRP!$C$7:$C$9&gt;=E3374),SRP!$D$7:$D$9)*(G3374/100)*(E3374/1000)),IF(C3374="Spirits",SUM(LOOKUP(2,1/(SRP!$B$2:$B$6&lt;=E3374)/(SRP!$C$2:$C$6&gt;=E3374),SRP!$D$2:$D$6)*(G3374/100)*(E3374/1000)),IF(AND(C3374="Wine",D3374="Fortified Wines"),SUM(LOOKUP(2,1/(SRP!$B$20:$B$23&lt;=E3374)/(SRP!$C$20:$C$23&gt;=E3374),SRP!$D$20:$D$23)*(G3374/100)*(E3374/1000)),IF(C3374="Wine",SUM(LOOKUP(2,1/(SRP!$B$15:$B$19&lt;=E3374)/(SRP!$C$15:$C$19&gt;=E3374),SRP!$D$15:$D$19)*(G3374/100)*(E3374/1000)),IF(C3374="Ready to Drink",SUM(LOOKUP(2,1/(SRP!$B$10:$B$14&lt;=E3374)/(SRP!$C$10:$C$14&gt;=E3374),SRP!$D$10:$D$14)*(G3374/100)*(E3374/1000)),0))))),2)</f>
        <v>1.78</v>
      </c>
    </row>
    <row r="3375" spans="1:11" x14ac:dyDescent="0.35">
      <c r="A3375" s="2">
        <v>36079</v>
      </c>
      <c r="B3375" s="76" t="s">
        <v>3189</v>
      </c>
      <c r="C3375" s="76" t="s">
        <v>285</v>
      </c>
      <c r="D3375" s="76" t="s">
        <v>6935</v>
      </c>
      <c r="E3375" s="76">
        <v>750</v>
      </c>
      <c r="F3375" s="76">
        <v>12</v>
      </c>
      <c r="G3375" s="77">
        <v>43</v>
      </c>
      <c r="H3375" s="76" t="s">
        <v>6694</v>
      </c>
      <c r="I3375" s="77">
        <v>178.99</v>
      </c>
      <c r="J3375" s="2">
        <v>1</v>
      </c>
      <c r="K3375" s="119" cm="1">
        <f t="array" ref="K3375">ROUND(IF(C3375="Beer",SUM(LOOKUP(2,1/(SRP!$B$7:$B$9&lt;=E3375)/(SRP!$C$7:$C$9&gt;=E3375),SRP!$D$7:$D$9)*(G3375/100)*(E3375/1000)),IF(C3375="Spirits",SUM(LOOKUP(2,1/(SRP!$B$2:$B$6&lt;=E3375)/(SRP!$C$2:$C$6&gt;=E3375),SRP!$D$2:$D$6)*(G3375/100)*(E3375/1000)),IF(AND(C3375="Wine",D3375="Fortified Wines"),SUM(LOOKUP(2,1/(SRP!$B$20:$B$23&lt;=E3375)/(SRP!$C$20:$C$23&gt;=E3375),SRP!$D$20:$D$23)*(G3375/100)*(E3375/1000)),IF(C3375="Wine",SUM(LOOKUP(2,1/(SRP!$B$15:$B$19&lt;=E3375)/(SRP!$C$15:$C$19&gt;=E3375),SRP!$D$15:$D$19)*(G3375/100)*(E3375/1000)),IF(C3375="Ready to Drink",SUM(LOOKUP(2,1/(SRP!$B$10:$B$14&lt;=E3375)/(SRP!$C$10:$C$14&gt;=E3375),SRP!$D$10:$D$14)*(G3375/100)*(E3375/1000)),0))))),2)</f>
        <v>22.51</v>
      </c>
    </row>
    <row r="3376" spans="1:11" x14ac:dyDescent="0.35">
      <c r="A3376" s="2">
        <v>36080</v>
      </c>
      <c r="B3376" s="76" t="s">
        <v>6420</v>
      </c>
      <c r="C3376" s="76" t="s">
        <v>285</v>
      </c>
      <c r="D3376" s="76" t="s">
        <v>6934</v>
      </c>
      <c r="E3376" s="76">
        <v>250</v>
      </c>
      <c r="F3376" s="76">
        <v>12</v>
      </c>
      <c r="G3376" s="77">
        <v>40</v>
      </c>
      <c r="H3376" s="76" t="s">
        <v>3280</v>
      </c>
      <c r="I3376" s="77">
        <v>49.95</v>
      </c>
      <c r="J3376" s="2">
        <v>5</v>
      </c>
      <c r="K3376" s="119" cm="1">
        <f t="array" ref="K3376">ROUND(IF(C3376="Beer",SUM(LOOKUP(2,1/(SRP!$B$7:$B$9&lt;=E3376)/(SRP!$C$7:$C$9&gt;=E3376),SRP!$D$7:$D$9)*(G3376/100)*(E3376/1000)),IF(C3376="Spirits",SUM(LOOKUP(2,1/(SRP!$B$2:$B$6&lt;=E3376)/(SRP!$C$2:$C$6&gt;=E3376),SRP!$D$2:$D$6)*(G3376/100)*(E3376/1000)),IF(AND(C3376="Wine",D3376="Fortified Wines"),SUM(LOOKUP(2,1/(SRP!$B$20:$B$23&lt;=E3376)/(SRP!$C$20:$C$23&gt;=E3376),SRP!$D$20:$D$23)*(G3376/100)*(E3376/1000)),IF(C3376="Wine",SUM(LOOKUP(2,1/(SRP!$B$15:$B$19&lt;=E3376)/(SRP!$C$15:$C$19&gt;=E3376),SRP!$D$15:$D$19)*(G3376/100)*(E3376/1000)),IF(C3376="Ready to Drink",SUM(LOOKUP(2,1/(SRP!$B$10:$B$14&lt;=E3376)/(SRP!$C$10:$C$14&gt;=E3376),SRP!$D$10:$D$14)*(G3376/100)*(E3376/1000)),0))))),2)</f>
        <v>9.51</v>
      </c>
    </row>
    <row r="3377" spans="1:11" x14ac:dyDescent="0.35">
      <c r="A3377" s="2">
        <v>36097</v>
      </c>
      <c r="B3377" s="76" t="s">
        <v>2747</v>
      </c>
      <c r="C3377" s="76" t="s">
        <v>287</v>
      </c>
      <c r="D3377" s="76" t="s">
        <v>5240</v>
      </c>
      <c r="E3377" s="76">
        <v>2130</v>
      </c>
      <c r="F3377" s="76">
        <v>4</v>
      </c>
      <c r="G3377" s="77">
        <v>5.6</v>
      </c>
      <c r="H3377" s="76" t="s">
        <v>3301</v>
      </c>
      <c r="I3377" s="77">
        <v>11.99</v>
      </c>
      <c r="J3377" s="2">
        <v>6</v>
      </c>
      <c r="K3377" s="119" cm="1">
        <f t="array" ref="K3377">ROUND(IF(C3377="Beer",SUM(LOOKUP(2,1/(SRP!$B$7:$B$9&lt;=E3377)/(SRP!$C$7:$C$9&gt;=E3377),SRP!$D$7:$D$9)*(G3377/100)*(E3377/1000)),IF(C3377="Spirits",SUM(LOOKUP(2,1/(SRP!$B$2:$B$6&lt;=E3377)/(SRP!$C$2:$C$6&gt;=E3377),SRP!$D$2:$D$6)*(G3377/100)*(E3377/1000)),IF(AND(C3377="Wine",D3377="Fortified Wines"),SUM(LOOKUP(2,1/(SRP!$B$20:$B$23&lt;=E3377)/(SRP!$C$20:$C$23&gt;=E3377),SRP!$D$20:$D$23)*(G3377/100)*(E3377/1000)),IF(C3377="Wine",SUM(LOOKUP(2,1/(SRP!$B$15:$B$19&lt;=E3377)/(SRP!$C$15:$C$19&gt;=E3377),SRP!$D$15:$D$19)*(G3377/100)*(E3377/1000)),IF(C3377="Ready to Drink",SUM(LOOKUP(2,1/(SRP!$B$10:$B$14&lt;=E3377)/(SRP!$C$10:$C$14&gt;=E3377),SRP!$D$10:$D$14)*(G3377/100)*(E3377/1000)),0))))),2)</f>
        <v>8.33</v>
      </c>
    </row>
    <row r="3378" spans="1:11" x14ac:dyDescent="0.35">
      <c r="A3378" s="2">
        <v>36097</v>
      </c>
      <c r="B3378" s="76" t="s">
        <v>2747</v>
      </c>
      <c r="C3378" s="76" t="s">
        <v>287</v>
      </c>
      <c r="D3378" s="76" t="s">
        <v>5240</v>
      </c>
      <c r="E3378" s="76">
        <v>2130</v>
      </c>
      <c r="F3378" s="76">
        <v>4</v>
      </c>
      <c r="G3378" s="77">
        <v>5.6</v>
      </c>
      <c r="H3378" s="76" t="s">
        <v>3301</v>
      </c>
      <c r="I3378" s="77">
        <v>11.99</v>
      </c>
      <c r="J3378" s="2">
        <v>6</v>
      </c>
      <c r="K3378" s="119" cm="1">
        <f t="array" ref="K3378">ROUND(IF(C3378="Beer",SUM(LOOKUP(2,1/(SRP!$B$7:$B$9&lt;=E3378)/(SRP!$C$7:$C$9&gt;=E3378),SRP!$D$7:$D$9)*(G3378/100)*(E3378/1000)),IF(C3378="Spirits",SUM(LOOKUP(2,1/(SRP!$B$2:$B$6&lt;=E3378)/(SRP!$C$2:$C$6&gt;=E3378),SRP!$D$2:$D$6)*(G3378/100)*(E3378/1000)),IF(AND(C3378="Wine",D3378="Fortified Wines"),SUM(LOOKUP(2,1/(SRP!$B$20:$B$23&lt;=E3378)/(SRP!$C$20:$C$23&gt;=E3378),SRP!$D$20:$D$23)*(G3378/100)*(E3378/1000)),IF(C3378="Wine",SUM(LOOKUP(2,1/(SRP!$B$15:$B$19&lt;=E3378)/(SRP!$C$15:$C$19&gt;=E3378),SRP!$D$15:$D$19)*(G3378/100)*(E3378/1000)),IF(C3378="Ready to Drink",SUM(LOOKUP(2,1/(SRP!$B$10:$B$14&lt;=E3378)/(SRP!$C$10:$C$14&gt;=E3378),SRP!$D$10:$D$14)*(G3378/100)*(E3378/1000)),0))))),2)</f>
        <v>8.33</v>
      </c>
    </row>
    <row r="3379" spans="1:11" x14ac:dyDescent="0.35">
      <c r="A3379" s="2">
        <v>36108</v>
      </c>
      <c r="B3379" s="76" t="s">
        <v>5992</v>
      </c>
      <c r="C3379" s="76" t="s">
        <v>287</v>
      </c>
      <c r="D3379" s="76" t="s">
        <v>5240</v>
      </c>
      <c r="E3379" s="76">
        <v>473</v>
      </c>
      <c r="F3379" s="76">
        <v>24</v>
      </c>
      <c r="G3379" s="77">
        <v>5.9</v>
      </c>
      <c r="H3379" s="76" t="s">
        <v>3326</v>
      </c>
      <c r="I3379" s="77">
        <v>3.79</v>
      </c>
      <c r="J3379" s="2">
        <v>1</v>
      </c>
      <c r="K3379" s="119" cm="1">
        <f t="array" ref="K3379">ROUND(IF(C3379="Beer",SUM(LOOKUP(2,1/(SRP!$B$7:$B$9&lt;=E3379)/(SRP!$C$7:$C$9&gt;=E3379),SRP!$D$7:$D$9)*(G3379/100)*(E3379/1000)),IF(C3379="Spirits",SUM(LOOKUP(2,1/(SRP!$B$2:$B$6&lt;=E3379)/(SRP!$C$2:$C$6&gt;=E3379),SRP!$D$2:$D$6)*(G3379/100)*(E3379/1000)),IF(AND(C3379="Wine",D3379="Fortified Wines"),SUM(LOOKUP(2,1/(SRP!$B$20:$B$23&lt;=E3379)/(SRP!$C$20:$C$23&gt;=E3379),SRP!$D$20:$D$23)*(G3379/100)*(E3379/1000)),IF(C3379="Wine",SUM(LOOKUP(2,1/(SRP!$B$15:$B$19&lt;=E3379)/(SRP!$C$15:$C$19&gt;=E3379),SRP!$D$15:$D$19)*(G3379/100)*(E3379/1000)),IF(C3379="Ready to Drink",SUM(LOOKUP(2,1/(SRP!$B$10:$B$14&lt;=E3379)/(SRP!$C$10:$C$14&gt;=E3379),SRP!$D$10:$D$14)*(G3379/100)*(E3379/1000)),0))))),2)</f>
        <v>1.95</v>
      </c>
    </row>
    <row r="3380" spans="1:11" x14ac:dyDescent="0.35">
      <c r="A3380" s="2">
        <v>36108</v>
      </c>
      <c r="B3380" s="76" t="s">
        <v>5992</v>
      </c>
      <c r="C3380" s="76" t="s">
        <v>287</v>
      </c>
      <c r="D3380" s="76" t="s">
        <v>5240</v>
      </c>
      <c r="E3380" s="76">
        <v>473</v>
      </c>
      <c r="F3380" s="76">
        <v>24</v>
      </c>
      <c r="G3380" s="77">
        <v>5.9</v>
      </c>
      <c r="H3380" s="76" t="s">
        <v>3326</v>
      </c>
      <c r="I3380" s="77">
        <v>3.79</v>
      </c>
      <c r="J3380" s="2">
        <v>1</v>
      </c>
      <c r="K3380" s="119" cm="1">
        <f t="array" ref="K3380">ROUND(IF(C3380="Beer",SUM(LOOKUP(2,1/(SRP!$B$7:$B$9&lt;=E3380)/(SRP!$C$7:$C$9&gt;=E3380),SRP!$D$7:$D$9)*(G3380/100)*(E3380/1000)),IF(C3380="Spirits",SUM(LOOKUP(2,1/(SRP!$B$2:$B$6&lt;=E3380)/(SRP!$C$2:$C$6&gt;=E3380),SRP!$D$2:$D$6)*(G3380/100)*(E3380/1000)),IF(AND(C3380="Wine",D3380="Fortified Wines"),SUM(LOOKUP(2,1/(SRP!$B$20:$B$23&lt;=E3380)/(SRP!$C$20:$C$23&gt;=E3380),SRP!$D$20:$D$23)*(G3380/100)*(E3380/1000)),IF(C3380="Wine",SUM(LOOKUP(2,1/(SRP!$B$15:$B$19&lt;=E3380)/(SRP!$C$15:$C$19&gt;=E3380),SRP!$D$15:$D$19)*(G3380/100)*(E3380/1000)),IF(C3380="Ready to Drink",SUM(LOOKUP(2,1/(SRP!$B$10:$B$14&lt;=E3380)/(SRP!$C$10:$C$14&gt;=E3380),SRP!$D$10:$D$14)*(G3380/100)*(E3380/1000)),0))))),2)</f>
        <v>1.95</v>
      </c>
    </row>
    <row r="3381" spans="1:11" x14ac:dyDescent="0.35">
      <c r="A3381" s="2">
        <v>36112</v>
      </c>
      <c r="B3381" s="76" t="s">
        <v>6756</v>
      </c>
      <c r="C3381" s="76" t="s">
        <v>286</v>
      </c>
      <c r="D3381" s="76" t="s">
        <v>300</v>
      </c>
      <c r="E3381" s="76">
        <v>750</v>
      </c>
      <c r="F3381" s="76">
        <v>12</v>
      </c>
      <c r="G3381" s="77">
        <v>13</v>
      </c>
      <c r="H3381" s="76" t="s">
        <v>3350</v>
      </c>
      <c r="I3381" s="77">
        <v>26.99</v>
      </c>
      <c r="J3381" s="2">
        <v>1</v>
      </c>
      <c r="K3381" s="119" cm="1">
        <f t="array" ref="K3381">ROUND(IF(C3381="Beer",SUM(LOOKUP(2,1/(SRP!$B$7:$B$9&lt;=E3381)/(SRP!$C$7:$C$9&gt;=E3381),SRP!$D$7:$D$9)*(G3381/100)*(E3381/1000)),IF(C3381="Spirits",SUM(LOOKUP(2,1/(SRP!$B$2:$B$6&lt;=E3381)/(SRP!$C$2:$C$6&gt;=E3381),SRP!$D$2:$D$6)*(G3381/100)*(E3381/1000)),IF(AND(C3381="Wine",D3381="Fortified Wines"),SUM(LOOKUP(2,1/(SRP!$B$20:$B$23&lt;=E3381)/(SRP!$C$20:$C$23&gt;=E3381),SRP!$D$20:$D$23)*(G3381/100)*(E3381/1000)),IF(C3381="Wine",SUM(LOOKUP(2,1/(SRP!$B$15:$B$19&lt;=E3381)/(SRP!$C$15:$C$19&gt;=E3381),SRP!$D$15:$D$19)*(G3381/100)*(E3381/1000)),IF(C3381="Ready to Drink",SUM(LOOKUP(2,1/(SRP!$B$10:$B$14&lt;=E3381)/(SRP!$C$10:$C$14&gt;=E3381),SRP!$D$10:$D$14)*(G3381/100)*(E3381/1000)),0))))),2)</f>
        <v>6.81</v>
      </c>
    </row>
    <row r="3382" spans="1:11" x14ac:dyDescent="0.35">
      <c r="A3382" s="2">
        <v>36142</v>
      </c>
      <c r="B3382" s="76" t="s">
        <v>1050</v>
      </c>
      <c r="C3382" s="76" t="s">
        <v>286</v>
      </c>
      <c r="D3382" s="76" t="s">
        <v>5239</v>
      </c>
      <c r="E3382" s="76">
        <v>750</v>
      </c>
      <c r="F3382" s="76">
        <v>12</v>
      </c>
      <c r="G3382" s="77">
        <v>14.8</v>
      </c>
      <c r="H3382" s="76" t="s">
        <v>3300</v>
      </c>
      <c r="I3382" s="77">
        <v>29.99</v>
      </c>
      <c r="J3382" s="2">
        <v>1</v>
      </c>
      <c r="K3382" s="119" cm="1">
        <f t="array" ref="K3382">ROUND(IF(C3382="Beer",SUM(LOOKUP(2,1/(SRP!$B$7:$B$9&lt;=E3382)/(SRP!$C$7:$C$9&gt;=E3382),SRP!$D$7:$D$9)*(G3382/100)*(E3382/1000)),IF(C3382="Spirits",SUM(LOOKUP(2,1/(SRP!$B$2:$B$6&lt;=E3382)/(SRP!$C$2:$C$6&gt;=E3382),SRP!$D$2:$D$6)*(G3382/100)*(E3382/1000)),IF(AND(C3382="Wine",D3382="Fortified Wines"),SUM(LOOKUP(2,1/(SRP!$B$20:$B$23&lt;=E3382)/(SRP!$C$20:$C$23&gt;=E3382),SRP!$D$20:$D$23)*(G3382/100)*(E3382/1000)),IF(C3382="Wine",SUM(LOOKUP(2,1/(SRP!$B$15:$B$19&lt;=E3382)/(SRP!$C$15:$C$19&gt;=E3382),SRP!$D$15:$D$19)*(G3382/100)*(E3382/1000)),IF(C3382="Ready to Drink",SUM(LOOKUP(2,1/(SRP!$B$10:$B$14&lt;=E3382)/(SRP!$C$10:$C$14&gt;=E3382),SRP!$D$10:$D$14)*(G3382/100)*(E3382/1000)),0))))),2)</f>
        <v>7.75</v>
      </c>
    </row>
    <row r="3383" spans="1:11" x14ac:dyDescent="0.35">
      <c r="A3383" s="2">
        <v>36148</v>
      </c>
      <c r="B3383" s="76" t="s">
        <v>2832</v>
      </c>
      <c r="C3383" s="76" t="s">
        <v>285</v>
      </c>
      <c r="D3383" s="76" t="s">
        <v>6932</v>
      </c>
      <c r="E3383" s="76">
        <v>700</v>
      </c>
      <c r="F3383" s="76">
        <v>6</v>
      </c>
      <c r="G3383" s="77">
        <v>50</v>
      </c>
      <c r="H3383" s="76" t="s">
        <v>3282</v>
      </c>
      <c r="I3383" s="77">
        <v>120.29</v>
      </c>
      <c r="J3383" s="2">
        <v>1</v>
      </c>
      <c r="K3383" s="119" cm="1">
        <f t="array" ref="K3383">ROUND(IF(C3383="Beer",SUM(LOOKUP(2,1/(SRP!$B$7:$B$9&lt;=E3383)/(SRP!$C$7:$C$9&gt;=E3383),SRP!$D$7:$D$9)*(G3383/100)*(E3383/1000)),IF(C3383="Spirits",SUM(LOOKUP(2,1/(SRP!$B$2:$B$6&lt;=E3383)/(SRP!$C$2:$C$6&gt;=E3383),SRP!$D$2:$D$6)*(G3383/100)*(E3383/1000)),IF(AND(C3383="Wine",D3383="Fortified Wines"),SUM(LOOKUP(2,1/(SRP!$B$20:$B$23&lt;=E3383)/(SRP!$C$20:$C$23&gt;=E3383),SRP!$D$20:$D$23)*(G3383/100)*(E3383/1000)),IF(C3383="Wine",SUM(LOOKUP(2,1/(SRP!$B$15:$B$19&lt;=E3383)/(SRP!$C$15:$C$19&gt;=E3383),SRP!$D$15:$D$19)*(G3383/100)*(E3383/1000)),IF(C3383="Ready to Drink",SUM(LOOKUP(2,1/(SRP!$B$10:$B$14&lt;=E3383)/(SRP!$C$10:$C$14&gt;=E3383),SRP!$D$10:$D$14)*(G3383/100)*(E3383/1000)),0))))),2)</f>
        <v>24.43</v>
      </c>
    </row>
    <row r="3384" spans="1:11" x14ac:dyDescent="0.35">
      <c r="A3384" s="2">
        <v>36161</v>
      </c>
      <c r="B3384" s="76" t="s">
        <v>2807</v>
      </c>
      <c r="C3384" s="76" t="s">
        <v>287</v>
      </c>
      <c r="D3384" s="76" t="s">
        <v>5292</v>
      </c>
      <c r="E3384" s="76">
        <v>473</v>
      </c>
      <c r="F3384" s="76">
        <v>24</v>
      </c>
      <c r="G3384" s="77">
        <v>4.9000000000000004</v>
      </c>
      <c r="H3384" s="76" t="s">
        <v>3301</v>
      </c>
      <c r="I3384" s="77">
        <v>4.29</v>
      </c>
      <c r="J3384" s="2">
        <v>1</v>
      </c>
      <c r="K3384" s="119" cm="1">
        <f t="array" ref="K3384">ROUND(IF(C3384="Beer",SUM(LOOKUP(2,1/(SRP!$B$7:$B$9&lt;=E3384)/(SRP!$C$7:$C$9&gt;=E3384),SRP!$D$7:$D$9)*(G3384/100)*(E3384/1000)),IF(C3384="Spirits",SUM(LOOKUP(2,1/(SRP!$B$2:$B$6&lt;=E3384)/(SRP!$C$2:$C$6&gt;=E3384),SRP!$D$2:$D$6)*(G3384/100)*(E3384/1000)),IF(AND(C3384="Wine",D3384="Fortified Wines"),SUM(LOOKUP(2,1/(SRP!$B$20:$B$23&lt;=E3384)/(SRP!$C$20:$C$23&gt;=E3384),SRP!$D$20:$D$23)*(G3384/100)*(E3384/1000)),IF(C3384="Wine",SUM(LOOKUP(2,1/(SRP!$B$15:$B$19&lt;=E3384)/(SRP!$C$15:$C$19&gt;=E3384),SRP!$D$15:$D$19)*(G3384/100)*(E3384/1000)),IF(C3384="Ready to Drink",SUM(LOOKUP(2,1/(SRP!$B$10:$B$14&lt;=E3384)/(SRP!$C$10:$C$14&gt;=E3384),SRP!$D$10:$D$14)*(G3384/100)*(E3384/1000)),0))))),2)</f>
        <v>1.62</v>
      </c>
    </row>
    <row r="3385" spans="1:11" x14ac:dyDescent="0.35">
      <c r="A3385" s="2">
        <v>36161</v>
      </c>
      <c r="B3385" s="76" t="s">
        <v>2807</v>
      </c>
      <c r="C3385" s="76" t="s">
        <v>287</v>
      </c>
      <c r="D3385" s="76" t="s">
        <v>5292</v>
      </c>
      <c r="E3385" s="76">
        <v>473</v>
      </c>
      <c r="F3385" s="76">
        <v>24</v>
      </c>
      <c r="G3385" s="77">
        <v>4.9000000000000004</v>
      </c>
      <c r="H3385" s="76" t="s">
        <v>3301</v>
      </c>
      <c r="I3385" s="77">
        <v>4.29</v>
      </c>
      <c r="J3385" s="2">
        <v>1</v>
      </c>
      <c r="K3385" s="119" cm="1">
        <f t="array" ref="K3385">ROUND(IF(C3385="Beer",SUM(LOOKUP(2,1/(SRP!$B$7:$B$9&lt;=E3385)/(SRP!$C$7:$C$9&gt;=E3385),SRP!$D$7:$D$9)*(G3385/100)*(E3385/1000)),IF(C3385="Spirits",SUM(LOOKUP(2,1/(SRP!$B$2:$B$6&lt;=E3385)/(SRP!$C$2:$C$6&gt;=E3385),SRP!$D$2:$D$6)*(G3385/100)*(E3385/1000)),IF(AND(C3385="Wine",D3385="Fortified Wines"),SUM(LOOKUP(2,1/(SRP!$B$20:$B$23&lt;=E3385)/(SRP!$C$20:$C$23&gt;=E3385),SRP!$D$20:$D$23)*(G3385/100)*(E3385/1000)),IF(C3385="Wine",SUM(LOOKUP(2,1/(SRP!$B$15:$B$19&lt;=E3385)/(SRP!$C$15:$C$19&gt;=E3385),SRP!$D$15:$D$19)*(G3385/100)*(E3385/1000)),IF(C3385="Ready to Drink",SUM(LOOKUP(2,1/(SRP!$B$10:$B$14&lt;=E3385)/(SRP!$C$10:$C$14&gt;=E3385),SRP!$D$10:$D$14)*(G3385/100)*(E3385/1000)),0))))),2)</f>
        <v>1.62</v>
      </c>
    </row>
    <row r="3386" spans="1:11" x14ac:dyDescent="0.35">
      <c r="A3386" s="2">
        <v>36163</v>
      </c>
      <c r="B3386" s="76" t="s">
        <v>4001</v>
      </c>
      <c r="C3386" s="76" t="s">
        <v>285</v>
      </c>
      <c r="D3386" s="76" t="s">
        <v>5274</v>
      </c>
      <c r="E3386" s="76">
        <v>1750</v>
      </c>
      <c r="F3386" s="76">
        <v>6</v>
      </c>
      <c r="G3386" s="77">
        <v>40</v>
      </c>
      <c r="H3386" s="76" t="s">
        <v>3289</v>
      </c>
      <c r="I3386" s="77">
        <v>89.99</v>
      </c>
      <c r="J3386" s="2">
        <v>1</v>
      </c>
      <c r="K3386" s="119" cm="1">
        <f t="array" ref="K3386">ROUND(IF(C3386="Beer",SUM(LOOKUP(2,1/(SRP!$B$7:$B$9&lt;=E3386)/(SRP!$C$7:$C$9&gt;=E3386),SRP!$D$7:$D$9)*(G3386/100)*(E3386/1000)),IF(C3386="Spirits",SUM(LOOKUP(2,1/(SRP!$B$2:$B$6&lt;=E3386)/(SRP!$C$2:$C$6&gt;=E3386),SRP!$D$2:$D$6)*(G3386/100)*(E3386/1000)),IF(AND(C3386="Wine",D3386="Fortified Wines"),SUM(LOOKUP(2,1/(SRP!$B$20:$B$23&lt;=E3386)/(SRP!$C$20:$C$23&gt;=E3386),SRP!$D$20:$D$23)*(G3386/100)*(E3386/1000)),IF(C3386="Wine",SUM(LOOKUP(2,1/(SRP!$B$15:$B$19&lt;=E3386)/(SRP!$C$15:$C$19&gt;=E3386),SRP!$D$15:$D$19)*(G3386/100)*(E3386/1000)),IF(C3386="Ready to Drink",SUM(LOOKUP(2,1/(SRP!$B$10:$B$14&lt;=E3386)/(SRP!$C$10:$C$14&gt;=E3386),SRP!$D$10:$D$14)*(G3386/100)*(E3386/1000)),0))))),2)</f>
        <v>48.87</v>
      </c>
    </row>
    <row r="3387" spans="1:11" x14ac:dyDescent="0.35">
      <c r="A3387" s="2">
        <v>36167</v>
      </c>
      <c r="B3387" s="76" t="s">
        <v>2808</v>
      </c>
      <c r="C3387" s="76" t="s">
        <v>287</v>
      </c>
      <c r="D3387" s="76" t="s">
        <v>5266</v>
      </c>
      <c r="E3387" s="76">
        <v>355</v>
      </c>
      <c r="F3387" s="76">
        <v>24</v>
      </c>
      <c r="G3387" s="77">
        <v>4.3</v>
      </c>
      <c r="H3387" s="76" t="s">
        <v>3349</v>
      </c>
      <c r="I3387" s="77">
        <v>5.99</v>
      </c>
      <c r="J3387" s="2">
        <v>1</v>
      </c>
      <c r="K3387" s="119" cm="1">
        <f t="array" ref="K3387">ROUND(IF(C3387="Beer",SUM(LOOKUP(2,1/(SRP!$B$7:$B$9&lt;=E3387)/(SRP!$C$7:$C$9&gt;=E3387),SRP!$D$7:$D$9)*(G3387/100)*(E3387/1000)),IF(C3387="Spirits",SUM(LOOKUP(2,1/(SRP!$B$2:$B$6&lt;=E3387)/(SRP!$C$2:$C$6&gt;=E3387),SRP!$D$2:$D$6)*(G3387/100)*(E3387/1000)),IF(AND(C3387="Wine",D3387="Fortified Wines"),SUM(LOOKUP(2,1/(SRP!$B$20:$B$23&lt;=E3387)/(SRP!$C$20:$C$23&gt;=E3387),SRP!$D$20:$D$23)*(G3387/100)*(E3387/1000)),IF(C3387="Wine",SUM(LOOKUP(2,1/(SRP!$B$15:$B$19&lt;=E3387)/(SRP!$C$15:$C$19&gt;=E3387),SRP!$D$15:$D$19)*(G3387/100)*(E3387/1000)),IF(C3387="Ready to Drink",SUM(LOOKUP(2,1/(SRP!$B$10:$B$14&lt;=E3387)/(SRP!$C$10:$C$14&gt;=E3387),SRP!$D$10:$D$14)*(G3387/100)*(E3387/1000)),0))))),2)</f>
        <v>1.07</v>
      </c>
    </row>
    <row r="3388" spans="1:11" x14ac:dyDescent="0.35">
      <c r="A3388" s="2">
        <v>36167</v>
      </c>
      <c r="B3388" s="76" t="s">
        <v>2808</v>
      </c>
      <c r="C3388" s="76" t="s">
        <v>287</v>
      </c>
      <c r="D3388" s="76" t="s">
        <v>5266</v>
      </c>
      <c r="E3388" s="76">
        <v>355</v>
      </c>
      <c r="F3388" s="76">
        <v>24</v>
      </c>
      <c r="G3388" s="77">
        <v>4.3</v>
      </c>
      <c r="H3388" s="76" t="s">
        <v>3349</v>
      </c>
      <c r="I3388" s="77">
        <v>5.99</v>
      </c>
      <c r="J3388" s="2">
        <v>1</v>
      </c>
      <c r="K3388" s="119" cm="1">
        <f t="array" ref="K3388">ROUND(IF(C3388="Beer",SUM(LOOKUP(2,1/(SRP!$B$7:$B$9&lt;=E3388)/(SRP!$C$7:$C$9&gt;=E3388),SRP!$D$7:$D$9)*(G3388/100)*(E3388/1000)),IF(C3388="Spirits",SUM(LOOKUP(2,1/(SRP!$B$2:$B$6&lt;=E3388)/(SRP!$C$2:$C$6&gt;=E3388),SRP!$D$2:$D$6)*(G3388/100)*(E3388/1000)),IF(AND(C3388="Wine",D3388="Fortified Wines"),SUM(LOOKUP(2,1/(SRP!$B$20:$B$23&lt;=E3388)/(SRP!$C$20:$C$23&gt;=E3388),SRP!$D$20:$D$23)*(G3388/100)*(E3388/1000)),IF(C3388="Wine",SUM(LOOKUP(2,1/(SRP!$B$15:$B$19&lt;=E3388)/(SRP!$C$15:$C$19&gt;=E3388),SRP!$D$15:$D$19)*(G3388/100)*(E3388/1000)),IF(C3388="Ready to Drink",SUM(LOOKUP(2,1/(SRP!$B$10:$B$14&lt;=E3388)/(SRP!$C$10:$C$14&gt;=E3388),SRP!$D$10:$D$14)*(G3388/100)*(E3388/1000)),0))))),2)</f>
        <v>1.07</v>
      </c>
    </row>
    <row r="3389" spans="1:11" x14ac:dyDescent="0.35">
      <c r="A3389" s="2">
        <v>36169</v>
      </c>
      <c r="B3389" s="76" t="s">
        <v>2809</v>
      </c>
      <c r="C3389" s="76" t="s">
        <v>287</v>
      </c>
      <c r="D3389" s="76" t="s">
        <v>5266</v>
      </c>
      <c r="E3389" s="76">
        <v>375</v>
      </c>
      <c r="F3389" s="76">
        <v>12</v>
      </c>
      <c r="G3389" s="77">
        <v>5.2</v>
      </c>
      <c r="H3389" s="76" t="s">
        <v>3349</v>
      </c>
      <c r="I3389" s="77">
        <v>6.51</v>
      </c>
      <c r="J3389" s="2">
        <v>1</v>
      </c>
      <c r="K3389" s="119" cm="1">
        <f t="array" ref="K3389">ROUND(IF(C3389="Beer",SUM(LOOKUP(2,1/(SRP!$B$7:$B$9&lt;=E3389)/(SRP!$C$7:$C$9&gt;=E3389),SRP!$D$7:$D$9)*(G3389/100)*(E3389/1000)),IF(C3389="Spirits",SUM(LOOKUP(2,1/(SRP!$B$2:$B$6&lt;=E3389)/(SRP!$C$2:$C$6&gt;=E3389),SRP!$D$2:$D$6)*(G3389/100)*(E3389/1000)),IF(AND(C3389="Wine",D3389="Fortified Wines"),SUM(LOOKUP(2,1/(SRP!$B$20:$B$23&lt;=E3389)/(SRP!$C$20:$C$23&gt;=E3389),SRP!$D$20:$D$23)*(G3389/100)*(E3389/1000)),IF(C3389="Wine",SUM(LOOKUP(2,1/(SRP!$B$15:$B$19&lt;=E3389)/(SRP!$C$15:$C$19&gt;=E3389),SRP!$D$15:$D$19)*(G3389/100)*(E3389/1000)),IF(C3389="Ready to Drink",SUM(LOOKUP(2,1/(SRP!$B$10:$B$14&lt;=E3389)/(SRP!$C$10:$C$14&gt;=E3389),SRP!$D$10:$D$14)*(G3389/100)*(E3389/1000)),0))))),2)</f>
        <v>1.36</v>
      </c>
    </row>
    <row r="3390" spans="1:11" x14ac:dyDescent="0.35">
      <c r="A3390" s="2">
        <v>36169</v>
      </c>
      <c r="B3390" s="76" t="s">
        <v>2809</v>
      </c>
      <c r="C3390" s="76" t="s">
        <v>287</v>
      </c>
      <c r="D3390" s="76" t="s">
        <v>5266</v>
      </c>
      <c r="E3390" s="76">
        <v>375</v>
      </c>
      <c r="F3390" s="76">
        <v>12</v>
      </c>
      <c r="G3390" s="77">
        <v>5.2</v>
      </c>
      <c r="H3390" s="76" t="s">
        <v>3349</v>
      </c>
      <c r="I3390" s="77">
        <v>6.51</v>
      </c>
      <c r="J3390" s="2">
        <v>1</v>
      </c>
      <c r="K3390" s="119" cm="1">
        <f t="array" ref="K3390">ROUND(IF(C3390="Beer",SUM(LOOKUP(2,1/(SRP!$B$7:$B$9&lt;=E3390)/(SRP!$C$7:$C$9&gt;=E3390),SRP!$D$7:$D$9)*(G3390/100)*(E3390/1000)),IF(C3390="Spirits",SUM(LOOKUP(2,1/(SRP!$B$2:$B$6&lt;=E3390)/(SRP!$C$2:$C$6&gt;=E3390),SRP!$D$2:$D$6)*(G3390/100)*(E3390/1000)),IF(AND(C3390="Wine",D3390="Fortified Wines"),SUM(LOOKUP(2,1/(SRP!$B$20:$B$23&lt;=E3390)/(SRP!$C$20:$C$23&gt;=E3390),SRP!$D$20:$D$23)*(G3390/100)*(E3390/1000)),IF(C3390="Wine",SUM(LOOKUP(2,1/(SRP!$B$15:$B$19&lt;=E3390)/(SRP!$C$15:$C$19&gt;=E3390),SRP!$D$15:$D$19)*(G3390/100)*(E3390/1000)),IF(C3390="Ready to Drink",SUM(LOOKUP(2,1/(SRP!$B$10:$B$14&lt;=E3390)/(SRP!$C$10:$C$14&gt;=E3390),SRP!$D$10:$D$14)*(G3390/100)*(E3390/1000)),0))))),2)</f>
        <v>1.36</v>
      </c>
    </row>
    <row r="3391" spans="1:11" x14ac:dyDescent="0.35">
      <c r="A3391" s="2">
        <v>36171</v>
      </c>
      <c r="B3391" s="76" t="s">
        <v>2810</v>
      </c>
      <c r="C3391" s="76" t="s">
        <v>287</v>
      </c>
      <c r="D3391" s="76" t="s">
        <v>5266</v>
      </c>
      <c r="E3391" s="76">
        <v>375</v>
      </c>
      <c r="F3391" s="76">
        <v>12</v>
      </c>
      <c r="G3391" s="77">
        <v>4.5</v>
      </c>
      <c r="H3391" s="76" t="s">
        <v>3349</v>
      </c>
      <c r="I3391" s="77">
        <v>5.96</v>
      </c>
      <c r="J3391" s="2">
        <v>1</v>
      </c>
      <c r="K3391" s="119" cm="1">
        <f t="array" ref="K3391">ROUND(IF(C3391="Beer",SUM(LOOKUP(2,1/(SRP!$B$7:$B$9&lt;=E3391)/(SRP!$C$7:$C$9&gt;=E3391),SRP!$D$7:$D$9)*(G3391/100)*(E3391/1000)),IF(C3391="Spirits",SUM(LOOKUP(2,1/(SRP!$B$2:$B$6&lt;=E3391)/(SRP!$C$2:$C$6&gt;=E3391),SRP!$D$2:$D$6)*(G3391/100)*(E3391/1000)),IF(AND(C3391="Wine",D3391="Fortified Wines"),SUM(LOOKUP(2,1/(SRP!$B$20:$B$23&lt;=E3391)/(SRP!$C$20:$C$23&gt;=E3391),SRP!$D$20:$D$23)*(G3391/100)*(E3391/1000)),IF(C3391="Wine",SUM(LOOKUP(2,1/(SRP!$B$15:$B$19&lt;=E3391)/(SRP!$C$15:$C$19&gt;=E3391),SRP!$D$15:$D$19)*(G3391/100)*(E3391/1000)),IF(C3391="Ready to Drink",SUM(LOOKUP(2,1/(SRP!$B$10:$B$14&lt;=E3391)/(SRP!$C$10:$C$14&gt;=E3391),SRP!$D$10:$D$14)*(G3391/100)*(E3391/1000)),0))))),2)</f>
        <v>1.18</v>
      </c>
    </row>
    <row r="3392" spans="1:11" x14ac:dyDescent="0.35">
      <c r="A3392" s="2">
        <v>36171</v>
      </c>
      <c r="B3392" s="76" t="s">
        <v>2810</v>
      </c>
      <c r="C3392" s="76" t="s">
        <v>287</v>
      </c>
      <c r="D3392" s="76" t="s">
        <v>5266</v>
      </c>
      <c r="E3392" s="76">
        <v>375</v>
      </c>
      <c r="F3392" s="76">
        <v>12</v>
      </c>
      <c r="G3392" s="77">
        <v>4.5</v>
      </c>
      <c r="H3392" s="76" t="s">
        <v>3349</v>
      </c>
      <c r="I3392" s="77">
        <v>5.96</v>
      </c>
      <c r="J3392" s="2">
        <v>1</v>
      </c>
      <c r="K3392" s="119" cm="1">
        <f t="array" ref="K3392">ROUND(IF(C3392="Beer",SUM(LOOKUP(2,1/(SRP!$B$7:$B$9&lt;=E3392)/(SRP!$C$7:$C$9&gt;=E3392),SRP!$D$7:$D$9)*(G3392/100)*(E3392/1000)),IF(C3392="Spirits",SUM(LOOKUP(2,1/(SRP!$B$2:$B$6&lt;=E3392)/(SRP!$C$2:$C$6&gt;=E3392),SRP!$D$2:$D$6)*(G3392/100)*(E3392/1000)),IF(AND(C3392="Wine",D3392="Fortified Wines"),SUM(LOOKUP(2,1/(SRP!$B$20:$B$23&lt;=E3392)/(SRP!$C$20:$C$23&gt;=E3392),SRP!$D$20:$D$23)*(G3392/100)*(E3392/1000)),IF(C3392="Wine",SUM(LOOKUP(2,1/(SRP!$B$15:$B$19&lt;=E3392)/(SRP!$C$15:$C$19&gt;=E3392),SRP!$D$15:$D$19)*(G3392/100)*(E3392/1000)),IF(C3392="Ready to Drink",SUM(LOOKUP(2,1/(SRP!$B$10:$B$14&lt;=E3392)/(SRP!$C$10:$C$14&gt;=E3392),SRP!$D$10:$D$14)*(G3392/100)*(E3392/1000)),0))))),2)</f>
        <v>1.18</v>
      </c>
    </row>
    <row r="3393" spans="1:11" x14ac:dyDescent="0.35">
      <c r="A3393" s="2">
        <v>36174</v>
      </c>
      <c r="B3393" s="76" t="s">
        <v>2811</v>
      </c>
      <c r="C3393" s="76" t="s">
        <v>287</v>
      </c>
      <c r="D3393" s="76" t="s">
        <v>5266</v>
      </c>
      <c r="E3393" s="76">
        <v>375</v>
      </c>
      <c r="F3393" s="76">
        <v>12</v>
      </c>
      <c r="G3393" s="77">
        <v>5.2</v>
      </c>
      <c r="H3393" s="76" t="s">
        <v>3349</v>
      </c>
      <c r="I3393" s="77">
        <v>7.25</v>
      </c>
      <c r="J3393" s="2">
        <v>1</v>
      </c>
      <c r="K3393" s="119" cm="1">
        <f t="array" ref="K3393">ROUND(IF(C3393="Beer",SUM(LOOKUP(2,1/(SRP!$B$7:$B$9&lt;=E3393)/(SRP!$C$7:$C$9&gt;=E3393),SRP!$D$7:$D$9)*(G3393/100)*(E3393/1000)),IF(C3393="Spirits",SUM(LOOKUP(2,1/(SRP!$B$2:$B$6&lt;=E3393)/(SRP!$C$2:$C$6&gt;=E3393),SRP!$D$2:$D$6)*(G3393/100)*(E3393/1000)),IF(AND(C3393="Wine",D3393="Fortified Wines"),SUM(LOOKUP(2,1/(SRP!$B$20:$B$23&lt;=E3393)/(SRP!$C$20:$C$23&gt;=E3393),SRP!$D$20:$D$23)*(G3393/100)*(E3393/1000)),IF(C3393="Wine",SUM(LOOKUP(2,1/(SRP!$B$15:$B$19&lt;=E3393)/(SRP!$C$15:$C$19&gt;=E3393),SRP!$D$15:$D$19)*(G3393/100)*(E3393/1000)),IF(C3393="Ready to Drink",SUM(LOOKUP(2,1/(SRP!$B$10:$B$14&lt;=E3393)/(SRP!$C$10:$C$14&gt;=E3393),SRP!$D$10:$D$14)*(G3393/100)*(E3393/1000)),0))))),2)</f>
        <v>1.36</v>
      </c>
    </row>
    <row r="3394" spans="1:11" x14ac:dyDescent="0.35">
      <c r="A3394" s="2">
        <v>36174</v>
      </c>
      <c r="B3394" s="76" t="s">
        <v>2811</v>
      </c>
      <c r="C3394" s="76" t="s">
        <v>287</v>
      </c>
      <c r="D3394" s="76" t="s">
        <v>5266</v>
      </c>
      <c r="E3394" s="76">
        <v>375</v>
      </c>
      <c r="F3394" s="76">
        <v>12</v>
      </c>
      <c r="G3394" s="77">
        <v>5.2</v>
      </c>
      <c r="H3394" s="76" t="s">
        <v>3349</v>
      </c>
      <c r="I3394" s="77">
        <v>7.25</v>
      </c>
      <c r="J3394" s="2">
        <v>1</v>
      </c>
      <c r="K3394" s="119" cm="1">
        <f t="array" ref="K3394">ROUND(IF(C3394="Beer",SUM(LOOKUP(2,1/(SRP!$B$7:$B$9&lt;=E3394)/(SRP!$C$7:$C$9&gt;=E3394),SRP!$D$7:$D$9)*(G3394/100)*(E3394/1000)),IF(C3394="Spirits",SUM(LOOKUP(2,1/(SRP!$B$2:$B$6&lt;=E3394)/(SRP!$C$2:$C$6&gt;=E3394),SRP!$D$2:$D$6)*(G3394/100)*(E3394/1000)),IF(AND(C3394="Wine",D3394="Fortified Wines"),SUM(LOOKUP(2,1/(SRP!$B$20:$B$23&lt;=E3394)/(SRP!$C$20:$C$23&gt;=E3394),SRP!$D$20:$D$23)*(G3394/100)*(E3394/1000)),IF(C3394="Wine",SUM(LOOKUP(2,1/(SRP!$B$15:$B$19&lt;=E3394)/(SRP!$C$15:$C$19&gt;=E3394),SRP!$D$15:$D$19)*(G3394/100)*(E3394/1000)),IF(C3394="Ready to Drink",SUM(LOOKUP(2,1/(SRP!$B$10:$B$14&lt;=E3394)/(SRP!$C$10:$C$14&gt;=E3394),SRP!$D$10:$D$14)*(G3394/100)*(E3394/1000)),0))))),2)</f>
        <v>1.36</v>
      </c>
    </row>
    <row r="3395" spans="1:11" x14ac:dyDescent="0.35">
      <c r="A3395" s="2">
        <v>36176</v>
      </c>
      <c r="B3395" s="76" t="s">
        <v>2954</v>
      </c>
      <c r="C3395" s="76" t="s">
        <v>287</v>
      </c>
      <c r="D3395" s="76" t="s">
        <v>5266</v>
      </c>
      <c r="E3395" s="76">
        <v>473</v>
      </c>
      <c r="F3395" s="76">
        <v>24</v>
      </c>
      <c r="G3395" s="77">
        <v>4.5</v>
      </c>
      <c r="H3395" s="76" t="s">
        <v>3355</v>
      </c>
      <c r="I3395" s="77">
        <v>5.99</v>
      </c>
      <c r="J3395" s="2">
        <v>1</v>
      </c>
      <c r="K3395" s="119" cm="1">
        <f t="array" ref="K3395">ROUND(IF(C3395="Beer",SUM(LOOKUP(2,1/(SRP!$B$7:$B$9&lt;=E3395)/(SRP!$C$7:$C$9&gt;=E3395),SRP!$D$7:$D$9)*(G3395/100)*(E3395/1000)),IF(C3395="Spirits",SUM(LOOKUP(2,1/(SRP!$B$2:$B$6&lt;=E3395)/(SRP!$C$2:$C$6&gt;=E3395),SRP!$D$2:$D$6)*(G3395/100)*(E3395/1000)),IF(AND(C3395="Wine",D3395="Fortified Wines"),SUM(LOOKUP(2,1/(SRP!$B$20:$B$23&lt;=E3395)/(SRP!$C$20:$C$23&gt;=E3395),SRP!$D$20:$D$23)*(G3395/100)*(E3395/1000)),IF(C3395="Wine",SUM(LOOKUP(2,1/(SRP!$B$15:$B$19&lt;=E3395)/(SRP!$C$15:$C$19&gt;=E3395),SRP!$D$15:$D$19)*(G3395/100)*(E3395/1000)),IF(C3395="Ready to Drink",SUM(LOOKUP(2,1/(SRP!$B$10:$B$14&lt;=E3395)/(SRP!$C$10:$C$14&gt;=E3395),SRP!$D$10:$D$14)*(G3395/100)*(E3395/1000)),0))))),2)</f>
        <v>1.49</v>
      </c>
    </row>
    <row r="3396" spans="1:11" x14ac:dyDescent="0.35">
      <c r="A3396" s="2">
        <v>36177</v>
      </c>
      <c r="B3396" s="76" t="s">
        <v>2812</v>
      </c>
      <c r="C3396" s="76" t="s">
        <v>287</v>
      </c>
      <c r="D3396" s="76" t="s">
        <v>5240</v>
      </c>
      <c r="E3396" s="76">
        <v>500</v>
      </c>
      <c r="F3396" s="76">
        <v>12</v>
      </c>
      <c r="G3396" s="77">
        <v>7.2</v>
      </c>
      <c r="H3396" s="76" t="s">
        <v>3355</v>
      </c>
      <c r="I3396" s="77">
        <v>10.37</v>
      </c>
      <c r="J3396" s="2">
        <v>1</v>
      </c>
      <c r="K3396" s="119" cm="1">
        <f t="array" ref="K3396">ROUND(IF(C3396="Beer",SUM(LOOKUP(2,1/(SRP!$B$7:$B$9&lt;=E3396)/(SRP!$C$7:$C$9&gt;=E3396),SRP!$D$7:$D$9)*(G3396/100)*(E3396/1000)),IF(C3396="Spirits",SUM(LOOKUP(2,1/(SRP!$B$2:$B$6&lt;=E3396)/(SRP!$C$2:$C$6&gt;=E3396),SRP!$D$2:$D$6)*(G3396/100)*(E3396/1000)),IF(AND(C3396="Wine",D3396="Fortified Wines"),SUM(LOOKUP(2,1/(SRP!$B$20:$B$23&lt;=E3396)/(SRP!$C$20:$C$23&gt;=E3396),SRP!$D$20:$D$23)*(G3396/100)*(E3396/1000)),IF(C3396="Wine",SUM(LOOKUP(2,1/(SRP!$B$15:$B$19&lt;=E3396)/(SRP!$C$15:$C$19&gt;=E3396),SRP!$D$15:$D$19)*(G3396/100)*(E3396/1000)),IF(C3396="Ready to Drink",SUM(LOOKUP(2,1/(SRP!$B$10:$B$14&lt;=E3396)/(SRP!$C$10:$C$14&gt;=E3396),SRP!$D$10:$D$14)*(G3396/100)*(E3396/1000)),0))))),2)</f>
        <v>2.5099999999999998</v>
      </c>
    </row>
    <row r="3397" spans="1:11" x14ac:dyDescent="0.35">
      <c r="A3397" s="2">
        <v>36177</v>
      </c>
      <c r="B3397" s="76" t="s">
        <v>2812</v>
      </c>
      <c r="C3397" s="76" t="s">
        <v>287</v>
      </c>
      <c r="D3397" s="76" t="s">
        <v>5240</v>
      </c>
      <c r="E3397" s="76">
        <v>500</v>
      </c>
      <c r="F3397" s="76">
        <v>12</v>
      </c>
      <c r="G3397" s="77">
        <v>7.2</v>
      </c>
      <c r="H3397" s="76" t="s">
        <v>3355</v>
      </c>
      <c r="I3397" s="77">
        <v>10.37</v>
      </c>
      <c r="J3397" s="2">
        <v>1</v>
      </c>
      <c r="K3397" s="119" cm="1">
        <f t="array" ref="K3397">ROUND(IF(C3397="Beer",SUM(LOOKUP(2,1/(SRP!$B$7:$B$9&lt;=E3397)/(SRP!$C$7:$C$9&gt;=E3397),SRP!$D$7:$D$9)*(G3397/100)*(E3397/1000)),IF(C3397="Spirits",SUM(LOOKUP(2,1/(SRP!$B$2:$B$6&lt;=E3397)/(SRP!$C$2:$C$6&gt;=E3397),SRP!$D$2:$D$6)*(G3397/100)*(E3397/1000)),IF(AND(C3397="Wine",D3397="Fortified Wines"),SUM(LOOKUP(2,1/(SRP!$B$20:$B$23&lt;=E3397)/(SRP!$C$20:$C$23&gt;=E3397),SRP!$D$20:$D$23)*(G3397/100)*(E3397/1000)),IF(C3397="Wine",SUM(LOOKUP(2,1/(SRP!$B$15:$B$19&lt;=E3397)/(SRP!$C$15:$C$19&gt;=E3397),SRP!$D$15:$D$19)*(G3397/100)*(E3397/1000)),IF(C3397="Ready to Drink",SUM(LOOKUP(2,1/(SRP!$B$10:$B$14&lt;=E3397)/(SRP!$C$10:$C$14&gt;=E3397),SRP!$D$10:$D$14)*(G3397/100)*(E3397/1000)),0))))),2)</f>
        <v>2.5099999999999998</v>
      </c>
    </row>
    <row r="3398" spans="1:11" x14ac:dyDescent="0.35">
      <c r="A3398" s="2">
        <v>36178</v>
      </c>
      <c r="B3398" s="76" t="s">
        <v>2813</v>
      </c>
      <c r="C3398" s="76" t="s">
        <v>287</v>
      </c>
      <c r="D3398" s="76" t="s">
        <v>5230</v>
      </c>
      <c r="E3398" s="76">
        <v>355</v>
      </c>
      <c r="F3398" s="76">
        <v>24</v>
      </c>
      <c r="G3398" s="77">
        <v>5</v>
      </c>
      <c r="H3398" s="76" t="s">
        <v>3355</v>
      </c>
      <c r="I3398" s="77">
        <v>5.89</v>
      </c>
      <c r="J3398" s="2">
        <v>1</v>
      </c>
      <c r="K3398" s="119" cm="1">
        <f t="array" ref="K3398">ROUND(IF(C3398="Beer",SUM(LOOKUP(2,1/(SRP!$B$7:$B$9&lt;=E3398)/(SRP!$C$7:$C$9&gt;=E3398),SRP!$D$7:$D$9)*(G3398/100)*(E3398/1000)),IF(C3398="Spirits",SUM(LOOKUP(2,1/(SRP!$B$2:$B$6&lt;=E3398)/(SRP!$C$2:$C$6&gt;=E3398),SRP!$D$2:$D$6)*(G3398/100)*(E3398/1000)),IF(AND(C3398="Wine",D3398="Fortified Wines"),SUM(LOOKUP(2,1/(SRP!$B$20:$B$23&lt;=E3398)/(SRP!$C$20:$C$23&gt;=E3398),SRP!$D$20:$D$23)*(G3398/100)*(E3398/1000)),IF(C3398="Wine",SUM(LOOKUP(2,1/(SRP!$B$15:$B$19&lt;=E3398)/(SRP!$C$15:$C$19&gt;=E3398),SRP!$D$15:$D$19)*(G3398/100)*(E3398/1000)),IF(C3398="Ready to Drink",SUM(LOOKUP(2,1/(SRP!$B$10:$B$14&lt;=E3398)/(SRP!$C$10:$C$14&gt;=E3398),SRP!$D$10:$D$14)*(G3398/100)*(E3398/1000)),0))))),2)</f>
        <v>1.24</v>
      </c>
    </row>
    <row r="3399" spans="1:11" x14ac:dyDescent="0.35">
      <c r="A3399" s="2">
        <v>36178</v>
      </c>
      <c r="B3399" s="76" t="s">
        <v>2813</v>
      </c>
      <c r="C3399" s="76" t="s">
        <v>287</v>
      </c>
      <c r="D3399" s="76" t="s">
        <v>5230</v>
      </c>
      <c r="E3399" s="76">
        <v>355</v>
      </c>
      <c r="F3399" s="76">
        <v>24</v>
      </c>
      <c r="G3399" s="77">
        <v>5</v>
      </c>
      <c r="H3399" s="76" t="s">
        <v>3355</v>
      </c>
      <c r="I3399" s="77">
        <v>5.89</v>
      </c>
      <c r="J3399" s="2">
        <v>1</v>
      </c>
      <c r="K3399" s="119" cm="1">
        <f t="array" ref="K3399">ROUND(IF(C3399="Beer",SUM(LOOKUP(2,1/(SRP!$B$7:$B$9&lt;=E3399)/(SRP!$C$7:$C$9&gt;=E3399),SRP!$D$7:$D$9)*(G3399/100)*(E3399/1000)),IF(C3399="Spirits",SUM(LOOKUP(2,1/(SRP!$B$2:$B$6&lt;=E3399)/(SRP!$C$2:$C$6&gt;=E3399),SRP!$D$2:$D$6)*(G3399/100)*(E3399/1000)),IF(AND(C3399="Wine",D3399="Fortified Wines"),SUM(LOOKUP(2,1/(SRP!$B$20:$B$23&lt;=E3399)/(SRP!$C$20:$C$23&gt;=E3399),SRP!$D$20:$D$23)*(G3399/100)*(E3399/1000)),IF(C3399="Wine",SUM(LOOKUP(2,1/(SRP!$B$15:$B$19&lt;=E3399)/(SRP!$C$15:$C$19&gt;=E3399),SRP!$D$15:$D$19)*(G3399/100)*(E3399/1000)),IF(C3399="Ready to Drink",SUM(LOOKUP(2,1/(SRP!$B$10:$B$14&lt;=E3399)/(SRP!$C$10:$C$14&gt;=E3399),SRP!$D$10:$D$14)*(G3399/100)*(E3399/1000)),0))))),2)</f>
        <v>1.24</v>
      </c>
    </row>
    <row r="3400" spans="1:11" x14ac:dyDescent="0.35">
      <c r="A3400" s="2">
        <v>36179</v>
      </c>
      <c r="B3400" s="76" t="s">
        <v>2814</v>
      </c>
      <c r="C3400" s="76" t="s">
        <v>287</v>
      </c>
      <c r="D3400" s="76" t="s">
        <v>5240</v>
      </c>
      <c r="E3400" s="76">
        <v>355</v>
      </c>
      <c r="F3400" s="76">
        <v>24</v>
      </c>
      <c r="G3400" s="77">
        <v>6.5</v>
      </c>
      <c r="H3400" s="76" t="s">
        <v>3355</v>
      </c>
      <c r="I3400" s="77">
        <v>5.84</v>
      </c>
      <c r="J3400" s="2">
        <v>1</v>
      </c>
      <c r="K3400" s="119" cm="1">
        <f t="array" ref="K3400">ROUND(IF(C3400="Beer",SUM(LOOKUP(2,1/(SRP!$B$7:$B$9&lt;=E3400)/(SRP!$C$7:$C$9&gt;=E3400),SRP!$D$7:$D$9)*(G3400/100)*(E3400/1000)),IF(C3400="Spirits",SUM(LOOKUP(2,1/(SRP!$B$2:$B$6&lt;=E3400)/(SRP!$C$2:$C$6&gt;=E3400),SRP!$D$2:$D$6)*(G3400/100)*(E3400/1000)),IF(AND(C3400="Wine",D3400="Fortified Wines"),SUM(LOOKUP(2,1/(SRP!$B$20:$B$23&lt;=E3400)/(SRP!$C$20:$C$23&gt;=E3400),SRP!$D$20:$D$23)*(G3400/100)*(E3400/1000)),IF(C3400="Wine",SUM(LOOKUP(2,1/(SRP!$B$15:$B$19&lt;=E3400)/(SRP!$C$15:$C$19&gt;=E3400),SRP!$D$15:$D$19)*(G3400/100)*(E3400/1000)),IF(C3400="Ready to Drink",SUM(LOOKUP(2,1/(SRP!$B$10:$B$14&lt;=E3400)/(SRP!$C$10:$C$14&gt;=E3400),SRP!$D$10:$D$14)*(G3400/100)*(E3400/1000)),0))))),2)</f>
        <v>1.61</v>
      </c>
    </row>
    <row r="3401" spans="1:11" x14ac:dyDescent="0.35">
      <c r="A3401" s="2">
        <v>36179</v>
      </c>
      <c r="B3401" s="76" t="s">
        <v>2814</v>
      </c>
      <c r="C3401" s="76" t="s">
        <v>287</v>
      </c>
      <c r="D3401" s="76" t="s">
        <v>5240</v>
      </c>
      <c r="E3401" s="76">
        <v>355</v>
      </c>
      <c r="F3401" s="76">
        <v>24</v>
      </c>
      <c r="G3401" s="77">
        <v>6.5</v>
      </c>
      <c r="H3401" s="76" t="s">
        <v>3355</v>
      </c>
      <c r="I3401" s="77">
        <v>5.84</v>
      </c>
      <c r="J3401" s="2">
        <v>1</v>
      </c>
      <c r="K3401" s="119" cm="1">
        <f t="array" ref="K3401">ROUND(IF(C3401="Beer",SUM(LOOKUP(2,1/(SRP!$B$7:$B$9&lt;=E3401)/(SRP!$C$7:$C$9&gt;=E3401),SRP!$D$7:$D$9)*(G3401/100)*(E3401/1000)),IF(C3401="Spirits",SUM(LOOKUP(2,1/(SRP!$B$2:$B$6&lt;=E3401)/(SRP!$C$2:$C$6&gt;=E3401),SRP!$D$2:$D$6)*(G3401/100)*(E3401/1000)),IF(AND(C3401="Wine",D3401="Fortified Wines"),SUM(LOOKUP(2,1/(SRP!$B$20:$B$23&lt;=E3401)/(SRP!$C$20:$C$23&gt;=E3401),SRP!$D$20:$D$23)*(G3401/100)*(E3401/1000)),IF(C3401="Wine",SUM(LOOKUP(2,1/(SRP!$B$15:$B$19&lt;=E3401)/(SRP!$C$15:$C$19&gt;=E3401),SRP!$D$15:$D$19)*(G3401/100)*(E3401/1000)),IF(C3401="Ready to Drink",SUM(LOOKUP(2,1/(SRP!$B$10:$B$14&lt;=E3401)/(SRP!$C$10:$C$14&gt;=E3401),SRP!$D$10:$D$14)*(G3401/100)*(E3401/1000)),0))))),2)</f>
        <v>1.61</v>
      </c>
    </row>
    <row r="3402" spans="1:11" x14ac:dyDescent="0.35">
      <c r="A3402" s="2">
        <v>36180</v>
      </c>
      <c r="B3402" s="76" t="s">
        <v>2815</v>
      </c>
      <c r="C3402" s="76" t="s">
        <v>287</v>
      </c>
      <c r="D3402" s="76" t="s">
        <v>5240</v>
      </c>
      <c r="E3402" s="76">
        <v>473</v>
      </c>
      <c r="F3402" s="76">
        <v>24</v>
      </c>
      <c r="G3402" s="77">
        <v>6.7</v>
      </c>
      <c r="H3402" s="76" t="s">
        <v>3355</v>
      </c>
      <c r="I3402" s="77">
        <v>5.03</v>
      </c>
      <c r="J3402" s="2">
        <v>1</v>
      </c>
      <c r="K3402" s="119" cm="1">
        <f t="array" ref="K3402">ROUND(IF(C3402="Beer",SUM(LOOKUP(2,1/(SRP!$B$7:$B$9&lt;=E3402)/(SRP!$C$7:$C$9&gt;=E3402),SRP!$D$7:$D$9)*(G3402/100)*(E3402/1000)),IF(C3402="Spirits",SUM(LOOKUP(2,1/(SRP!$B$2:$B$6&lt;=E3402)/(SRP!$C$2:$C$6&gt;=E3402),SRP!$D$2:$D$6)*(G3402/100)*(E3402/1000)),IF(AND(C3402="Wine",D3402="Fortified Wines"),SUM(LOOKUP(2,1/(SRP!$B$20:$B$23&lt;=E3402)/(SRP!$C$20:$C$23&gt;=E3402),SRP!$D$20:$D$23)*(G3402/100)*(E3402/1000)),IF(C3402="Wine",SUM(LOOKUP(2,1/(SRP!$B$15:$B$19&lt;=E3402)/(SRP!$C$15:$C$19&gt;=E3402),SRP!$D$15:$D$19)*(G3402/100)*(E3402/1000)),IF(C3402="Ready to Drink",SUM(LOOKUP(2,1/(SRP!$B$10:$B$14&lt;=E3402)/(SRP!$C$10:$C$14&gt;=E3402),SRP!$D$10:$D$14)*(G3402/100)*(E3402/1000)),0))))),2)</f>
        <v>2.21</v>
      </c>
    </row>
    <row r="3403" spans="1:11" x14ac:dyDescent="0.35">
      <c r="A3403" s="2">
        <v>36180</v>
      </c>
      <c r="B3403" s="76" t="s">
        <v>2815</v>
      </c>
      <c r="C3403" s="76" t="s">
        <v>287</v>
      </c>
      <c r="D3403" s="76" t="s">
        <v>5240</v>
      </c>
      <c r="E3403" s="76">
        <v>473</v>
      </c>
      <c r="F3403" s="76">
        <v>24</v>
      </c>
      <c r="G3403" s="77">
        <v>6.7</v>
      </c>
      <c r="H3403" s="76" t="s">
        <v>3355</v>
      </c>
      <c r="I3403" s="77">
        <v>5.03</v>
      </c>
      <c r="J3403" s="2">
        <v>1</v>
      </c>
      <c r="K3403" s="119" cm="1">
        <f t="array" ref="K3403">ROUND(IF(C3403="Beer",SUM(LOOKUP(2,1/(SRP!$B$7:$B$9&lt;=E3403)/(SRP!$C$7:$C$9&gt;=E3403),SRP!$D$7:$D$9)*(G3403/100)*(E3403/1000)),IF(C3403="Spirits",SUM(LOOKUP(2,1/(SRP!$B$2:$B$6&lt;=E3403)/(SRP!$C$2:$C$6&gt;=E3403),SRP!$D$2:$D$6)*(G3403/100)*(E3403/1000)),IF(AND(C3403="Wine",D3403="Fortified Wines"),SUM(LOOKUP(2,1/(SRP!$B$20:$B$23&lt;=E3403)/(SRP!$C$20:$C$23&gt;=E3403),SRP!$D$20:$D$23)*(G3403/100)*(E3403/1000)),IF(C3403="Wine",SUM(LOOKUP(2,1/(SRP!$B$15:$B$19&lt;=E3403)/(SRP!$C$15:$C$19&gt;=E3403),SRP!$D$15:$D$19)*(G3403/100)*(E3403/1000)),IF(C3403="Ready to Drink",SUM(LOOKUP(2,1/(SRP!$B$10:$B$14&lt;=E3403)/(SRP!$C$10:$C$14&gt;=E3403),SRP!$D$10:$D$14)*(G3403/100)*(E3403/1000)),0))))),2)</f>
        <v>2.21</v>
      </c>
    </row>
    <row r="3404" spans="1:11" x14ac:dyDescent="0.35">
      <c r="A3404" s="2">
        <v>36181</v>
      </c>
      <c r="B3404" s="76" t="s">
        <v>2816</v>
      </c>
      <c r="C3404" s="76" t="s">
        <v>287</v>
      </c>
      <c r="D3404" s="76" t="s">
        <v>5240</v>
      </c>
      <c r="E3404" s="76">
        <v>750</v>
      </c>
      <c r="F3404" s="76">
        <v>12</v>
      </c>
      <c r="G3404" s="77">
        <v>7.9</v>
      </c>
      <c r="H3404" s="76" t="s">
        <v>3355</v>
      </c>
      <c r="I3404" s="77">
        <v>23.96</v>
      </c>
      <c r="J3404" s="2">
        <v>1</v>
      </c>
      <c r="K3404" s="119" cm="1">
        <f t="array" ref="K3404">ROUND(IF(C3404="Beer",SUM(LOOKUP(2,1/(SRP!$B$7:$B$9&lt;=E3404)/(SRP!$C$7:$C$9&gt;=E3404),SRP!$D$7:$D$9)*(G3404/100)*(E3404/1000)),IF(C3404="Spirits",SUM(LOOKUP(2,1/(SRP!$B$2:$B$6&lt;=E3404)/(SRP!$C$2:$C$6&gt;=E3404),SRP!$D$2:$D$6)*(G3404/100)*(E3404/1000)),IF(AND(C3404="Wine",D3404="Fortified Wines"),SUM(LOOKUP(2,1/(SRP!$B$20:$B$23&lt;=E3404)/(SRP!$C$20:$C$23&gt;=E3404),SRP!$D$20:$D$23)*(G3404/100)*(E3404/1000)),IF(C3404="Wine",SUM(LOOKUP(2,1/(SRP!$B$15:$B$19&lt;=E3404)/(SRP!$C$15:$C$19&gt;=E3404),SRP!$D$15:$D$19)*(G3404/100)*(E3404/1000)),IF(C3404="Ready to Drink",SUM(LOOKUP(2,1/(SRP!$B$10:$B$14&lt;=E3404)/(SRP!$C$10:$C$14&gt;=E3404),SRP!$D$10:$D$14)*(G3404/100)*(E3404/1000)),0))))),2)</f>
        <v>4.1399999999999997</v>
      </c>
    </row>
    <row r="3405" spans="1:11" x14ac:dyDescent="0.35">
      <c r="A3405" s="2">
        <v>36181</v>
      </c>
      <c r="B3405" s="76" t="s">
        <v>2816</v>
      </c>
      <c r="C3405" s="76" t="s">
        <v>287</v>
      </c>
      <c r="D3405" s="76" t="s">
        <v>5240</v>
      </c>
      <c r="E3405" s="76">
        <v>750</v>
      </c>
      <c r="F3405" s="76">
        <v>12</v>
      </c>
      <c r="G3405" s="77">
        <v>7.9</v>
      </c>
      <c r="H3405" s="76" t="s">
        <v>3355</v>
      </c>
      <c r="I3405" s="77">
        <v>23.96</v>
      </c>
      <c r="J3405" s="2">
        <v>1</v>
      </c>
      <c r="K3405" s="119" cm="1">
        <f t="array" ref="K3405">ROUND(IF(C3405="Beer",SUM(LOOKUP(2,1/(SRP!$B$7:$B$9&lt;=E3405)/(SRP!$C$7:$C$9&gt;=E3405),SRP!$D$7:$D$9)*(G3405/100)*(E3405/1000)),IF(C3405="Spirits",SUM(LOOKUP(2,1/(SRP!$B$2:$B$6&lt;=E3405)/(SRP!$C$2:$C$6&gt;=E3405),SRP!$D$2:$D$6)*(G3405/100)*(E3405/1000)),IF(AND(C3405="Wine",D3405="Fortified Wines"),SUM(LOOKUP(2,1/(SRP!$B$20:$B$23&lt;=E3405)/(SRP!$C$20:$C$23&gt;=E3405),SRP!$D$20:$D$23)*(G3405/100)*(E3405/1000)),IF(C3405="Wine",SUM(LOOKUP(2,1/(SRP!$B$15:$B$19&lt;=E3405)/(SRP!$C$15:$C$19&gt;=E3405),SRP!$D$15:$D$19)*(G3405/100)*(E3405/1000)),IF(C3405="Ready to Drink",SUM(LOOKUP(2,1/(SRP!$B$10:$B$14&lt;=E3405)/(SRP!$C$10:$C$14&gt;=E3405),SRP!$D$10:$D$14)*(G3405/100)*(E3405/1000)),0))))),2)</f>
        <v>4.1399999999999997</v>
      </c>
    </row>
    <row r="3406" spans="1:11" x14ac:dyDescent="0.35">
      <c r="A3406" s="2">
        <v>36190</v>
      </c>
      <c r="B3406" s="76" t="s">
        <v>2801</v>
      </c>
      <c r="C3406" s="76" t="s">
        <v>287</v>
      </c>
      <c r="D3406" s="76" t="s">
        <v>5266</v>
      </c>
      <c r="E3406" s="76">
        <v>4260</v>
      </c>
      <c r="F3406" s="76">
        <v>2</v>
      </c>
      <c r="G3406" s="77">
        <v>5</v>
      </c>
      <c r="H3406" s="76" t="s">
        <v>3349</v>
      </c>
      <c r="I3406" s="77">
        <v>25.99</v>
      </c>
      <c r="J3406" s="2">
        <v>12</v>
      </c>
      <c r="K3406" s="119" cm="1">
        <f t="array" ref="K3406">ROUND(IF(C3406="Beer",SUM(LOOKUP(2,1/(SRP!$B$7:$B$9&lt;=E3406)/(SRP!$C$7:$C$9&gt;=E3406),SRP!$D$7:$D$9)*(G3406/100)*(E3406/1000)),IF(C3406="Spirits",SUM(LOOKUP(2,1/(SRP!$B$2:$B$6&lt;=E3406)/(SRP!$C$2:$C$6&gt;=E3406),SRP!$D$2:$D$6)*(G3406/100)*(E3406/1000)),IF(AND(C3406="Wine",D3406="Fortified Wines"),SUM(LOOKUP(2,1/(SRP!$B$20:$B$23&lt;=E3406)/(SRP!$C$20:$C$23&gt;=E3406),SRP!$D$20:$D$23)*(G3406/100)*(E3406/1000)),IF(C3406="Wine",SUM(LOOKUP(2,1/(SRP!$B$15:$B$19&lt;=E3406)/(SRP!$C$15:$C$19&gt;=E3406),SRP!$D$15:$D$19)*(G3406/100)*(E3406/1000)),IF(C3406="Ready to Drink",SUM(LOOKUP(2,1/(SRP!$B$10:$B$14&lt;=E3406)/(SRP!$C$10:$C$14&gt;=E3406),SRP!$D$10:$D$14)*(G3406/100)*(E3406/1000)),0))))),2)</f>
        <v>14.87</v>
      </c>
    </row>
    <row r="3407" spans="1:11" x14ac:dyDescent="0.35">
      <c r="A3407" s="2">
        <v>36190</v>
      </c>
      <c r="B3407" s="76" t="s">
        <v>2801</v>
      </c>
      <c r="C3407" s="76" t="s">
        <v>287</v>
      </c>
      <c r="D3407" s="76" t="s">
        <v>5266</v>
      </c>
      <c r="E3407" s="76">
        <v>4260</v>
      </c>
      <c r="F3407" s="76">
        <v>2</v>
      </c>
      <c r="G3407" s="77">
        <v>5</v>
      </c>
      <c r="H3407" s="76" t="s">
        <v>3349</v>
      </c>
      <c r="I3407" s="77">
        <v>25.99</v>
      </c>
      <c r="J3407" s="2">
        <v>12</v>
      </c>
      <c r="K3407" s="119" cm="1">
        <f t="array" ref="K3407">ROUND(IF(C3407="Beer",SUM(LOOKUP(2,1/(SRP!$B$7:$B$9&lt;=E3407)/(SRP!$C$7:$C$9&gt;=E3407),SRP!$D$7:$D$9)*(G3407/100)*(E3407/1000)),IF(C3407="Spirits",SUM(LOOKUP(2,1/(SRP!$B$2:$B$6&lt;=E3407)/(SRP!$C$2:$C$6&gt;=E3407),SRP!$D$2:$D$6)*(G3407/100)*(E3407/1000)),IF(AND(C3407="Wine",D3407="Fortified Wines"),SUM(LOOKUP(2,1/(SRP!$B$20:$B$23&lt;=E3407)/(SRP!$C$20:$C$23&gt;=E3407),SRP!$D$20:$D$23)*(G3407/100)*(E3407/1000)),IF(C3407="Wine",SUM(LOOKUP(2,1/(SRP!$B$15:$B$19&lt;=E3407)/(SRP!$C$15:$C$19&gt;=E3407),SRP!$D$15:$D$19)*(G3407/100)*(E3407/1000)),IF(C3407="Ready to Drink",SUM(LOOKUP(2,1/(SRP!$B$10:$B$14&lt;=E3407)/(SRP!$C$10:$C$14&gt;=E3407),SRP!$D$10:$D$14)*(G3407/100)*(E3407/1000)),0))))),2)</f>
        <v>14.87</v>
      </c>
    </row>
    <row r="3408" spans="1:11" x14ac:dyDescent="0.35">
      <c r="A3408" s="2">
        <v>36278</v>
      </c>
      <c r="B3408" s="76" t="s">
        <v>2840</v>
      </c>
      <c r="C3408" s="76" t="s">
        <v>286</v>
      </c>
      <c r="D3408" s="76" t="s">
        <v>5301</v>
      </c>
      <c r="E3408" s="76">
        <v>750</v>
      </c>
      <c r="F3408" s="76">
        <v>12</v>
      </c>
      <c r="G3408" s="77">
        <v>12.4</v>
      </c>
      <c r="H3408" s="76" t="s">
        <v>3407</v>
      </c>
      <c r="I3408" s="77">
        <v>36.99</v>
      </c>
      <c r="J3408" s="2">
        <v>1</v>
      </c>
      <c r="K3408" s="119" cm="1">
        <f t="array" ref="K3408">ROUND(IF(C3408="Beer",SUM(LOOKUP(2,1/(SRP!$B$7:$B$9&lt;=E3408)/(SRP!$C$7:$C$9&gt;=E3408),SRP!$D$7:$D$9)*(G3408/100)*(E3408/1000)),IF(C3408="Spirits",SUM(LOOKUP(2,1/(SRP!$B$2:$B$6&lt;=E3408)/(SRP!$C$2:$C$6&gt;=E3408),SRP!$D$2:$D$6)*(G3408/100)*(E3408/1000)),IF(AND(C3408="Wine",D3408="Fortified Wines"),SUM(LOOKUP(2,1/(SRP!$B$20:$B$23&lt;=E3408)/(SRP!$C$20:$C$23&gt;=E3408),SRP!$D$20:$D$23)*(G3408/100)*(E3408/1000)),IF(C3408="Wine",SUM(LOOKUP(2,1/(SRP!$B$15:$B$19&lt;=E3408)/(SRP!$C$15:$C$19&gt;=E3408),SRP!$D$15:$D$19)*(G3408/100)*(E3408/1000)),IF(C3408="Ready to Drink",SUM(LOOKUP(2,1/(SRP!$B$10:$B$14&lt;=E3408)/(SRP!$C$10:$C$14&gt;=E3408),SRP!$D$10:$D$14)*(G3408/100)*(E3408/1000)),0))))),2)</f>
        <v>6.49</v>
      </c>
    </row>
    <row r="3409" spans="1:11" x14ac:dyDescent="0.35">
      <c r="A3409" s="2">
        <v>36279</v>
      </c>
      <c r="B3409" s="76" t="s">
        <v>5993</v>
      </c>
      <c r="C3409" s="76" t="s">
        <v>286</v>
      </c>
      <c r="D3409" s="76" t="s">
        <v>5236</v>
      </c>
      <c r="E3409" s="76">
        <v>750</v>
      </c>
      <c r="F3409" s="76">
        <v>12</v>
      </c>
      <c r="G3409" s="77">
        <v>14.2</v>
      </c>
      <c r="H3409" s="76" t="s">
        <v>3407</v>
      </c>
      <c r="I3409" s="77">
        <v>25.98</v>
      </c>
      <c r="J3409" s="2">
        <v>1</v>
      </c>
      <c r="K3409" s="119" cm="1">
        <f t="array" ref="K3409">ROUND(IF(C3409="Beer",SUM(LOOKUP(2,1/(SRP!$B$7:$B$9&lt;=E3409)/(SRP!$C$7:$C$9&gt;=E3409),SRP!$D$7:$D$9)*(G3409/100)*(E3409/1000)),IF(C3409="Spirits",SUM(LOOKUP(2,1/(SRP!$B$2:$B$6&lt;=E3409)/(SRP!$C$2:$C$6&gt;=E3409),SRP!$D$2:$D$6)*(G3409/100)*(E3409/1000)),IF(AND(C3409="Wine",D3409="Fortified Wines"),SUM(LOOKUP(2,1/(SRP!$B$20:$B$23&lt;=E3409)/(SRP!$C$20:$C$23&gt;=E3409),SRP!$D$20:$D$23)*(G3409/100)*(E3409/1000)),IF(C3409="Wine",SUM(LOOKUP(2,1/(SRP!$B$15:$B$19&lt;=E3409)/(SRP!$C$15:$C$19&gt;=E3409),SRP!$D$15:$D$19)*(G3409/100)*(E3409/1000)),IF(C3409="Ready to Drink",SUM(LOOKUP(2,1/(SRP!$B$10:$B$14&lt;=E3409)/(SRP!$C$10:$C$14&gt;=E3409),SRP!$D$10:$D$14)*(G3409/100)*(E3409/1000)),0))))),2)</f>
        <v>7.43</v>
      </c>
    </row>
    <row r="3410" spans="1:11" x14ac:dyDescent="0.35">
      <c r="A3410" s="2">
        <v>36288</v>
      </c>
      <c r="B3410" s="76" t="s">
        <v>2817</v>
      </c>
      <c r="C3410" s="76" t="s">
        <v>5938</v>
      </c>
      <c r="D3410" s="76" t="s">
        <v>5283</v>
      </c>
      <c r="E3410" s="76">
        <v>2130</v>
      </c>
      <c r="F3410" s="76">
        <v>4</v>
      </c>
      <c r="G3410" s="77">
        <v>4</v>
      </c>
      <c r="H3410" s="76" t="s">
        <v>3354</v>
      </c>
      <c r="I3410" s="77">
        <v>16.98</v>
      </c>
      <c r="J3410" s="2">
        <v>6</v>
      </c>
      <c r="K3410" s="119" cm="1">
        <f t="array" ref="K3410">ROUND(IF(C3410="Beer",SUM(LOOKUP(2,1/(SRP!$B$7:$B$9&lt;=E3410)/(SRP!$C$7:$C$9&gt;=E3410),SRP!$D$7:$D$9)*(G3410/100)*(E3410/1000)),IF(C3410="Spirits",SUM(LOOKUP(2,1/(SRP!$B$2:$B$6&lt;=E3410)/(SRP!$C$2:$C$6&gt;=E3410),SRP!$D$2:$D$6)*(G3410/100)*(E3410/1000)),IF(AND(C3410="Wine",D3410="Fortified Wines"),SUM(LOOKUP(2,1/(SRP!$B$20:$B$23&lt;=E3410)/(SRP!$C$20:$C$23&gt;=E3410),SRP!$D$20:$D$23)*(G3410/100)*(E3410/1000)),IF(C3410="Wine",SUM(LOOKUP(2,1/(SRP!$B$15:$B$19&lt;=E3410)/(SRP!$C$15:$C$19&gt;=E3410),SRP!$D$15:$D$19)*(G3410/100)*(E3410/1000)),IF(C3410="Ready to Drink",SUM(LOOKUP(2,1/(SRP!$B$10:$B$14&lt;=E3410)/(SRP!$C$10:$C$14&gt;=E3410),SRP!$D$10:$D$14)*(G3410/100)*(E3410/1000)),0))))),2)</f>
        <v>5.95</v>
      </c>
    </row>
    <row r="3411" spans="1:11" x14ac:dyDescent="0.35">
      <c r="A3411" s="2">
        <v>36288</v>
      </c>
      <c r="B3411" s="76" t="s">
        <v>2817</v>
      </c>
      <c r="C3411" s="76" t="s">
        <v>5938</v>
      </c>
      <c r="D3411" s="76" t="s">
        <v>5283</v>
      </c>
      <c r="E3411" s="76">
        <v>2130</v>
      </c>
      <c r="F3411" s="76">
        <v>4</v>
      </c>
      <c r="G3411" s="77">
        <v>4</v>
      </c>
      <c r="H3411" s="76" t="s">
        <v>3354</v>
      </c>
      <c r="I3411" s="77">
        <v>16.98</v>
      </c>
      <c r="J3411" s="2">
        <v>6</v>
      </c>
      <c r="K3411" s="119" cm="1">
        <f t="array" ref="K3411">ROUND(IF(C3411="Beer",SUM(LOOKUP(2,1/(SRP!$B$7:$B$9&lt;=E3411)/(SRP!$C$7:$C$9&gt;=E3411),SRP!$D$7:$D$9)*(G3411/100)*(E3411/1000)),IF(C3411="Spirits",SUM(LOOKUP(2,1/(SRP!$B$2:$B$6&lt;=E3411)/(SRP!$C$2:$C$6&gt;=E3411),SRP!$D$2:$D$6)*(G3411/100)*(E3411/1000)),IF(AND(C3411="Wine",D3411="Fortified Wines"),SUM(LOOKUP(2,1/(SRP!$B$20:$B$23&lt;=E3411)/(SRP!$C$20:$C$23&gt;=E3411),SRP!$D$20:$D$23)*(G3411/100)*(E3411/1000)),IF(C3411="Wine",SUM(LOOKUP(2,1/(SRP!$B$15:$B$19&lt;=E3411)/(SRP!$C$15:$C$19&gt;=E3411),SRP!$D$15:$D$19)*(G3411/100)*(E3411/1000)),IF(C3411="Ready to Drink",SUM(LOOKUP(2,1/(SRP!$B$10:$B$14&lt;=E3411)/(SRP!$C$10:$C$14&gt;=E3411),SRP!$D$10:$D$14)*(G3411/100)*(E3411/1000)),0))))),2)</f>
        <v>5.95</v>
      </c>
    </row>
    <row r="3412" spans="1:11" x14ac:dyDescent="0.35">
      <c r="A3412" s="2">
        <v>36289</v>
      </c>
      <c r="B3412" s="76" t="s">
        <v>2818</v>
      </c>
      <c r="C3412" s="76" t="s">
        <v>5938</v>
      </c>
      <c r="D3412" s="76" t="s">
        <v>5283</v>
      </c>
      <c r="E3412" s="76">
        <v>2130</v>
      </c>
      <c r="F3412" s="76">
        <v>4</v>
      </c>
      <c r="G3412" s="77">
        <v>4</v>
      </c>
      <c r="H3412" s="76" t="s">
        <v>3354</v>
      </c>
      <c r="I3412" s="77">
        <v>16.98</v>
      </c>
      <c r="J3412" s="2">
        <v>6</v>
      </c>
      <c r="K3412" s="119" cm="1">
        <f t="array" ref="K3412">ROUND(IF(C3412="Beer",SUM(LOOKUP(2,1/(SRP!$B$7:$B$9&lt;=E3412)/(SRP!$C$7:$C$9&gt;=E3412),SRP!$D$7:$D$9)*(G3412/100)*(E3412/1000)),IF(C3412="Spirits",SUM(LOOKUP(2,1/(SRP!$B$2:$B$6&lt;=E3412)/(SRP!$C$2:$C$6&gt;=E3412),SRP!$D$2:$D$6)*(G3412/100)*(E3412/1000)),IF(AND(C3412="Wine",D3412="Fortified Wines"),SUM(LOOKUP(2,1/(SRP!$B$20:$B$23&lt;=E3412)/(SRP!$C$20:$C$23&gt;=E3412),SRP!$D$20:$D$23)*(G3412/100)*(E3412/1000)),IF(C3412="Wine",SUM(LOOKUP(2,1/(SRP!$B$15:$B$19&lt;=E3412)/(SRP!$C$15:$C$19&gt;=E3412),SRP!$D$15:$D$19)*(G3412/100)*(E3412/1000)),IF(C3412="Ready to Drink",SUM(LOOKUP(2,1/(SRP!$B$10:$B$14&lt;=E3412)/(SRP!$C$10:$C$14&gt;=E3412),SRP!$D$10:$D$14)*(G3412/100)*(E3412/1000)),0))))),2)</f>
        <v>5.95</v>
      </c>
    </row>
    <row r="3413" spans="1:11" x14ac:dyDescent="0.35">
      <c r="A3413" s="2">
        <v>36289</v>
      </c>
      <c r="B3413" s="76" t="s">
        <v>2818</v>
      </c>
      <c r="C3413" s="76" t="s">
        <v>5938</v>
      </c>
      <c r="D3413" s="76" t="s">
        <v>5283</v>
      </c>
      <c r="E3413" s="76">
        <v>2130</v>
      </c>
      <c r="F3413" s="76">
        <v>4</v>
      </c>
      <c r="G3413" s="77">
        <v>4</v>
      </c>
      <c r="H3413" s="76" t="s">
        <v>3354</v>
      </c>
      <c r="I3413" s="77">
        <v>16.98</v>
      </c>
      <c r="J3413" s="2">
        <v>6</v>
      </c>
      <c r="K3413" s="119" cm="1">
        <f t="array" ref="K3413">ROUND(IF(C3413="Beer",SUM(LOOKUP(2,1/(SRP!$B$7:$B$9&lt;=E3413)/(SRP!$C$7:$C$9&gt;=E3413),SRP!$D$7:$D$9)*(G3413/100)*(E3413/1000)),IF(C3413="Spirits",SUM(LOOKUP(2,1/(SRP!$B$2:$B$6&lt;=E3413)/(SRP!$C$2:$C$6&gt;=E3413),SRP!$D$2:$D$6)*(G3413/100)*(E3413/1000)),IF(AND(C3413="Wine",D3413="Fortified Wines"),SUM(LOOKUP(2,1/(SRP!$B$20:$B$23&lt;=E3413)/(SRP!$C$20:$C$23&gt;=E3413),SRP!$D$20:$D$23)*(G3413/100)*(E3413/1000)),IF(C3413="Wine",SUM(LOOKUP(2,1/(SRP!$B$15:$B$19&lt;=E3413)/(SRP!$C$15:$C$19&gt;=E3413),SRP!$D$15:$D$19)*(G3413/100)*(E3413/1000)),IF(C3413="Ready to Drink",SUM(LOOKUP(2,1/(SRP!$B$10:$B$14&lt;=E3413)/(SRP!$C$10:$C$14&gt;=E3413),SRP!$D$10:$D$14)*(G3413/100)*(E3413/1000)),0))))),2)</f>
        <v>5.95</v>
      </c>
    </row>
    <row r="3414" spans="1:11" x14ac:dyDescent="0.35">
      <c r="A3414" s="2">
        <v>36291</v>
      </c>
      <c r="B3414" s="76" t="s">
        <v>2819</v>
      </c>
      <c r="C3414" s="76" t="s">
        <v>5938</v>
      </c>
      <c r="D3414" s="76" t="s">
        <v>5283</v>
      </c>
      <c r="E3414" s="76">
        <v>2130</v>
      </c>
      <c r="F3414" s="76">
        <v>4</v>
      </c>
      <c r="G3414" s="77">
        <v>4</v>
      </c>
      <c r="H3414" s="76" t="s">
        <v>3354</v>
      </c>
      <c r="I3414" s="77">
        <v>16.98</v>
      </c>
      <c r="J3414" s="2">
        <v>6</v>
      </c>
      <c r="K3414" s="119" cm="1">
        <f t="array" ref="K3414">ROUND(IF(C3414="Beer",SUM(LOOKUP(2,1/(SRP!$B$7:$B$9&lt;=E3414)/(SRP!$C$7:$C$9&gt;=E3414),SRP!$D$7:$D$9)*(G3414/100)*(E3414/1000)),IF(C3414="Spirits",SUM(LOOKUP(2,1/(SRP!$B$2:$B$6&lt;=E3414)/(SRP!$C$2:$C$6&gt;=E3414),SRP!$D$2:$D$6)*(G3414/100)*(E3414/1000)),IF(AND(C3414="Wine",D3414="Fortified Wines"),SUM(LOOKUP(2,1/(SRP!$B$20:$B$23&lt;=E3414)/(SRP!$C$20:$C$23&gt;=E3414),SRP!$D$20:$D$23)*(G3414/100)*(E3414/1000)),IF(C3414="Wine",SUM(LOOKUP(2,1/(SRP!$B$15:$B$19&lt;=E3414)/(SRP!$C$15:$C$19&gt;=E3414),SRP!$D$15:$D$19)*(G3414/100)*(E3414/1000)),IF(C3414="Ready to Drink",SUM(LOOKUP(2,1/(SRP!$B$10:$B$14&lt;=E3414)/(SRP!$C$10:$C$14&gt;=E3414),SRP!$D$10:$D$14)*(G3414/100)*(E3414/1000)),0))))),2)</f>
        <v>5.95</v>
      </c>
    </row>
    <row r="3415" spans="1:11" x14ac:dyDescent="0.35">
      <c r="A3415" s="2">
        <v>36291</v>
      </c>
      <c r="B3415" s="76" t="s">
        <v>2819</v>
      </c>
      <c r="C3415" s="76" t="s">
        <v>5938</v>
      </c>
      <c r="D3415" s="76" t="s">
        <v>5283</v>
      </c>
      <c r="E3415" s="76">
        <v>2130</v>
      </c>
      <c r="F3415" s="76">
        <v>4</v>
      </c>
      <c r="G3415" s="77">
        <v>4</v>
      </c>
      <c r="H3415" s="76" t="s">
        <v>3354</v>
      </c>
      <c r="I3415" s="77">
        <v>16.98</v>
      </c>
      <c r="J3415" s="2">
        <v>6</v>
      </c>
      <c r="K3415" s="119" cm="1">
        <f t="array" ref="K3415">ROUND(IF(C3415="Beer",SUM(LOOKUP(2,1/(SRP!$B$7:$B$9&lt;=E3415)/(SRP!$C$7:$C$9&gt;=E3415),SRP!$D$7:$D$9)*(G3415/100)*(E3415/1000)),IF(C3415="Spirits",SUM(LOOKUP(2,1/(SRP!$B$2:$B$6&lt;=E3415)/(SRP!$C$2:$C$6&gt;=E3415),SRP!$D$2:$D$6)*(G3415/100)*(E3415/1000)),IF(AND(C3415="Wine",D3415="Fortified Wines"),SUM(LOOKUP(2,1/(SRP!$B$20:$B$23&lt;=E3415)/(SRP!$C$20:$C$23&gt;=E3415),SRP!$D$20:$D$23)*(G3415/100)*(E3415/1000)),IF(C3415="Wine",SUM(LOOKUP(2,1/(SRP!$B$15:$B$19&lt;=E3415)/(SRP!$C$15:$C$19&gt;=E3415),SRP!$D$15:$D$19)*(G3415/100)*(E3415/1000)),IF(C3415="Ready to Drink",SUM(LOOKUP(2,1/(SRP!$B$10:$B$14&lt;=E3415)/(SRP!$C$10:$C$14&gt;=E3415),SRP!$D$10:$D$14)*(G3415/100)*(E3415/1000)),0))))),2)</f>
        <v>5.95</v>
      </c>
    </row>
    <row r="3416" spans="1:11" x14ac:dyDescent="0.35">
      <c r="A3416" s="2">
        <v>36304</v>
      </c>
      <c r="B3416" s="76" t="s">
        <v>2820</v>
      </c>
      <c r="C3416" s="76" t="s">
        <v>287</v>
      </c>
      <c r="D3416" s="76" t="s">
        <v>5266</v>
      </c>
      <c r="E3416" s="76">
        <v>355</v>
      </c>
      <c r="F3416" s="76">
        <v>24</v>
      </c>
      <c r="G3416" s="77">
        <v>5.3</v>
      </c>
      <c r="H3416" s="76" t="s">
        <v>3355</v>
      </c>
      <c r="I3416" s="77">
        <v>5.99</v>
      </c>
      <c r="J3416" s="2">
        <v>1</v>
      </c>
      <c r="K3416" s="119" cm="1">
        <f t="array" ref="K3416">ROUND(IF(C3416="Beer",SUM(LOOKUP(2,1/(SRP!$B$7:$B$9&lt;=E3416)/(SRP!$C$7:$C$9&gt;=E3416),SRP!$D$7:$D$9)*(G3416/100)*(E3416/1000)),IF(C3416="Spirits",SUM(LOOKUP(2,1/(SRP!$B$2:$B$6&lt;=E3416)/(SRP!$C$2:$C$6&gt;=E3416),SRP!$D$2:$D$6)*(G3416/100)*(E3416/1000)),IF(AND(C3416="Wine",D3416="Fortified Wines"),SUM(LOOKUP(2,1/(SRP!$B$20:$B$23&lt;=E3416)/(SRP!$C$20:$C$23&gt;=E3416),SRP!$D$20:$D$23)*(G3416/100)*(E3416/1000)),IF(C3416="Wine",SUM(LOOKUP(2,1/(SRP!$B$15:$B$19&lt;=E3416)/(SRP!$C$15:$C$19&gt;=E3416),SRP!$D$15:$D$19)*(G3416/100)*(E3416/1000)),IF(C3416="Ready to Drink",SUM(LOOKUP(2,1/(SRP!$B$10:$B$14&lt;=E3416)/(SRP!$C$10:$C$14&gt;=E3416),SRP!$D$10:$D$14)*(G3416/100)*(E3416/1000)),0))))),2)</f>
        <v>1.31</v>
      </c>
    </row>
    <row r="3417" spans="1:11" x14ac:dyDescent="0.35">
      <c r="A3417" s="2">
        <v>36304</v>
      </c>
      <c r="B3417" s="76" t="s">
        <v>2820</v>
      </c>
      <c r="C3417" s="76" t="s">
        <v>287</v>
      </c>
      <c r="D3417" s="76" t="s">
        <v>5266</v>
      </c>
      <c r="E3417" s="76">
        <v>355</v>
      </c>
      <c r="F3417" s="76">
        <v>24</v>
      </c>
      <c r="G3417" s="77">
        <v>5.3</v>
      </c>
      <c r="H3417" s="76" t="s">
        <v>3355</v>
      </c>
      <c r="I3417" s="77">
        <v>5.99</v>
      </c>
      <c r="J3417" s="2">
        <v>1</v>
      </c>
      <c r="K3417" s="119" cm="1">
        <f t="array" ref="K3417">ROUND(IF(C3417="Beer",SUM(LOOKUP(2,1/(SRP!$B$7:$B$9&lt;=E3417)/(SRP!$C$7:$C$9&gt;=E3417),SRP!$D$7:$D$9)*(G3417/100)*(E3417/1000)),IF(C3417="Spirits",SUM(LOOKUP(2,1/(SRP!$B$2:$B$6&lt;=E3417)/(SRP!$C$2:$C$6&gt;=E3417),SRP!$D$2:$D$6)*(G3417/100)*(E3417/1000)),IF(AND(C3417="Wine",D3417="Fortified Wines"),SUM(LOOKUP(2,1/(SRP!$B$20:$B$23&lt;=E3417)/(SRP!$C$20:$C$23&gt;=E3417),SRP!$D$20:$D$23)*(G3417/100)*(E3417/1000)),IF(C3417="Wine",SUM(LOOKUP(2,1/(SRP!$B$15:$B$19&lt;=E3417)/(SRP!$C$15:$C$19&gt;=E3417),SRP!$D$15:$D$19)*(G3417/100)*(E3417/1000)),IF(C3417="Ready to Drink",SUM(LOOKUP(2,1/(SRP!$B$10:$B$14&lt;=E3417)/(SRP!$C$10:$C$14&gt;=E3417),SRP!$D$10:$D$14)*(G3417/100)*(E3417/1000)),0))))),2)</f>
        <v>1.31</v>
      </c>
    </row>
    <row r="3418" spans="1:11" x14ac:dyDescent="0.35">
      <c r="A3418" s="2">
        <v>36317</v>
      </c>
      <c r="B3418" s="76" t="s">
        <v>4054</v>
      </c>
      <c r="C3418" s="76" t="s">
        <v>287</v>
      </c>
      <c r="D3418" s="76" t="s">
        <v>5292</v>
      </c>
      <c r="E3418" s="76">
        <v>2130</v>
      </c>
      <c r="F3418" s="76">
        <v>4</v>
      </c>
      <c r="G3418" s="77">
        <v>5</v>
      </c>
      <c r="H3418" s="76" t="s">
        <v>3301</v>
      </c>
      <c r="I3418" s="77">
        <v>14.99</v>
      </c>
      <c r="J3418" s="2">
        <v>6</v>
      </c>
      <c r="K3418" s="119" cm="1">
        <f t="array" ref="K3418">ROUND(IF(C3418="Beer",SUM(LOOKUP(2,1/(SRP!$B$7:$B$9&lt;=E3418)/(SRP!$C$7:$C$9&gt;=E3418),SRP!$D$7:$D$9)*(G3418/100)*(E3418/1000)),IF(C3418="Spirits",SUM(LOOKUP(2,1/(SRP!$B$2:$B$6&lt;=E3418)/(SRP!$C$2:$C$6&gt;=E3418),SRP!$D$2:$D$6)*(G3418/100)*(E3418/1000)),IF(AND(C3418="Wine",D3418="Fortified Wines"),SUM(LOOKUP(2,1/(SRP!$B$20:$B$23&lt;=E3418)/(SRP!$C$20:$C$23&gt;=E3418),SRP!$D$20:$D$23)*(G3418/100)*(E3418/1000)),IF(C3418="Wine",SUM(LOOKUP(2,1/(SRP!$B$15:$B$19&lt;=E3418)/(SRP!$C$15:$C$19&gt;=E3418),SRP!$D$15:$D$19)*(G3418/100)*(E3418/1000)),IF(C3418="Ready to Drink",SUM(LOOKUP(2,1/(SRP!$B$10:$B$14&lt;=E3418)/(SRP!$C$10:$C$14&gt;=E3418),SRP!$D$10:$D$14)*(G3418/100)*(E3418/1000)),0))))),2)</f>
        <v>7.43</v>
      </c>
    </row>
    <row r="3419" spans="1:11" x14ac:dyDescent="0.35">
      <c r="A3419" s="2">
        <v>36317</v>
      </c>
      <c r="B3419" s="76" t="s">
        <v>4054</v>
      </c>
      <c r="C3419" s="76" t="s">
        <v>287</v>
      </c>
      <c r="D3419" s="76" t="s">
        <v>5292</v>
      </c>
      <c r="E3419" s="76">
        <v>2130</v>
      </c>
      <c r="F3419" s="76">
        <v>4</v>
      </c>
      <c r="G3419" s="77">
        <v>5</v>
      </c>
      <c r="H3419" s="76" t="s">
        <v>3301</v>
      </c>
      <c r="I3419" s="77">
        <v>14.99</v>
      </c>
      <c r="J3419" s="2">
        <v>6</v>
      </c>
      <c r="K3419" s="119" cm="1">
        <f t="array" ref="K3419">ROUND(IF(C3419="Beer",SUM(LOOKUP(2,1/(SRP!$B$7:$B$9&lt;=E3419)/(SRP!$C$7:$C$9&gt;=E3419),SRP!$D$7:$D$9)*(G3419/100)*(E3419/1000)),IF(C3419="Spirits",SUM(LOOKUP(2,1/(SRP!$B$2:$B$6&lt;=E3419)/(SRP!$C$2:$C$6&gt;=E3419),SRP!$D$2:$D$6)*(G3419/100)*(E3419/1000)),IF(AND(C3419="Wine",D3419="Fortified Wines"),SUM(LOOKUP(2,1/(SRP!$B$20:$B$23&lt;=E3419)/(SRP!$C$20:$C$23&gt;=E3419),SRP!$D$20:$D$23)*(G3419/100)*(E3419/1000)),IF(C3419="Wine",SUM(LOOKUP(2,1/(SRP!$B$15:$B$19&lt;=E3419)/(SRP!$C$15:$C$19&gt;=E3419),SRP!$D$15:$D$19)*(G3419/100)*(E3419/1000)),IF(C3419="Ready to Drink",SUM(LOOKUP(2,1/(SRP!$B$10:$B$14&lt;=E3419)/(SRP!$C$10:$C$14&gt;=E3419),SRP!$D$10:$D$14)*(G3419/100)*(E3419/1000)),0))))),2)</f>
        <v>7.43</v>
      </c>
    </row>
    <row r="3420" spans="1:11" x14ac:dyDescent="0.35">
      <c r="A3420" s="2">
        <v>36322</v>
      </c>
      <c r="B3420" s="76" t="s">
        <v>2833</v>
      </c>
      <c r="C3420" s="76" t="s">
        <v>285</v>
      </c>
      <c r="D3420" s="76" t="s">
        <v>5257</v>
      </c>
      <c r="E3420" s="76">
        <v>750</v>
      </c>
      <c r="F3420" s="76">
        <v>12</v>
      </c>
      <c r="G3420" s="77">
        <v>40</v>
      </c>
      <c r="H3420" s="76" t="s">
        <v>3285</v>
      </c>
      <c r="I3420" s="77">
        <v>86.99</v>
      </c>
      <c r="J3420" s="2">
        <v>1</v>
      </c>
      <c r="K3420" s="119" cm="1">
        <f t="array" ref="K3420">ROUND(IF(C3420="Beer",SUM(LOOKUP(2,1/(SRP!$B$7:$B$9&lt;=E3420)/(SRP!$C$7:$C$9&gt;=E3420),SRP!$D$7:$D$9)*(G3420/100)*(E3420/1000)),IF(C3420="Spirits",SUM(LOOKUP(2,1/(SRP!$B$2:$B$6&lt;=E3420)/(SRP!$C$2:$C$6&gt;=E3420),SRP!$D$2:$D$6)*(G3420/100)*(E3420/1000)),IF(AND(C3420="Wine",D3420="Fortified Wines"),SUM(LOOKUP(2,1/(SRP!$B$20:$B$23&lt;=E3420)/(SRP!$C$20:$C$23&gt;=E3420),SRP!$D$20:$D$23)*(G3420/100)*(E3420/1000)),IF(C3420="Wine",SUM(LOOKUP(2,1/(SRP!$B$15:$B$19&lt;=E3420)/(SRP!$C$15:$C$19&gt;=E3420),SRP!$D$15:$D$19)*(G3420/100)*(E3420/1000)),IF(C3420="Ready to Drink",SUM(LOOKUP(2,1/(SRP!$B$10:$B$14&lt;=E3420)/(SRP!$C$10:$C$14&gt;=E3420),SRP!$D$10:$D$14)*(G3420/100)*(E3420/1000)),0))))),2)</f>
        <v>20.94</v>
      </c>
    </row>
    <row r="3421" spans="1:11" x14ac:dyDescent="0.35">
      <c r="A3421" s="2">
        <v>36328</v>
      </c>
      <c r="B3421" s="76" t="s">
        <v>2796</v>
      </c>
      <c r="C3421" s="76" t="s">
        <v>287</v>
      </c>
      <c r="D3421" s="76" t="s">
        <v>5240</v>
      </c>
      <c r="E3421" s="76">
        <v>473</v>
      </c>
      <c r="F3421" s="76">
        <v>24</v>
      </c>
      <c r="G3421" s="77">
        <v>7</v>
      </c>
      <c r="H3421" s="76" t="s">
        <v>3282</v>
      </c>
      <c r="I3421" s="77">
        <v>3.15</v>
      </c>
      <c r="J3421" s="2">
        <v>1</v>
      </c>
      <c r="K3421" s="119" cm="1">
        <f t="array" ref="K3421">ROUND(IF(C3421="Beer",SUM(LOOKUP(2,1/(SRP!$B$7:$B$9&lt;=E3421)/(SRP!$C$7:$C$9&gt;=E3421),SRP!$D$7:$D$9)*(G3421/100)*(E3421/1000)),IF(C3421="Spirits",SUM(LOOKUP(2,1/(SRP!$B$2:$B$6&lt;=E3421)/(SRP!$C$2:$C$6&gt;=E3421),SRP!$D$2:$D$6)*(G3421/100)*(E3421/1000)),IF(AND(C3421="Wine",D3421="Fortified Wines"),SUM(LOOKUP(2,1/(SRP!$B$20:$B$23&lt;=E3421)/(SRP!$C$20:$C$23&gt;=E3421),SRP!$D$20:$D$23)*(G3421/100)*(E3421/1000)),IF(C3421="Wine",SUM(LOOKUP(2,1/(SRP!$B$15:$B$19&lt;=E3421)/(SRP!$C$15:$C$19&gt;=E3421),SRP!$D$15:$D$19)*(G3421/100)*(E3421/1000)),IF(C3421="Ready to Drink",SUM(LOOKUP(2,1/(SRP!$B$10:$B$14&lt;=E3421)/(SRP!$C$10:$C$14&gt;=E3421),SRP!$D$10:$D$14)*(G3421/100)*(E3421/1000)),0))))),2)</f>
        <v>2.31</v>
      </c>
    </row>
    <row r="3422" spans="1:11" x14ac:dyDescent="0.35">
      <c r="A3422" s="2">
        <v>36328</v>
      </c>
      <c r="B3422" s="76" t="s">
        <v>2796</v>
      </c>
      <c r="C3422" s="76" t="s">
        <v>287</v>
      </c>
      <c r="D3422" s="76" t="s">
        <v>5240</v>
      </c>
      <c r="E3422" s="76">
        <v>473</v>
      </c>
      <c r="F3422" s="76">
        <v>24</v>
      </c>
      <c r="G3422" s="77">
        <v>7</v>
      </c>
      <c r="H3422" s="76" t="s">
        <v>3282</v>
      </c>
      <c r="I3422" s="77">
        <v>3.15</v>
      </c>
      <c r="J3422" s="2">
        <v>1</v>
      </c>
      <c r="K3422" s="119" cm="1">
        <f t="array" ref="K3422">ROUND(IF(C3422="Beer",SUM(LOOKUP(2,1/(SRP!$B$7:$B$9&lt;=E3422)/(SRP!$C$7:$C$9&gt;=E3422),SRP!$D$7:$D$9)*(G3422/100)*(E3422/1000)),IF(C3422="Spirits",SUM(LOOKUP(2,1/(SRP!$B$2:$B$6&lt;=E3422)/(SRP!$C$2:$C$6&gt;=E3422),SRP!$D$2:$D$6)*(G3422/100)*(E3422/1000)),IF(AND(C3422="Wine",D3422="Fortified Wines"),SUM(LOOKUP(2,1/(SRP!$B$20:$B$23&lt;=E3422)/(SRP!$C$20:$C$23&gt;=E3422),SRP!$D$20:$D$23)*(G3422/100)*(E3422/1000)),IF(C3422="Wine",SUM(LOOKUP(2,1/(SRP!$B$15:$B$19&lt;=E3422)/(SRP!$C$15:$C$19&gt;=E3422),SRP!$D$15:$D$19)*(G3422/100)*(E3422/1000)),IF(C3422="Ready to Drink",SUM(LOOKUP(2,1/(SRP!$B$10:$B$14&lt;=E3422)/(SRP!$C$10:$C$14&gt;=E3422),SRP!$D$10:$D$14)*(G3422/100)*(E3422/1000)),0))))),2)</f>
        <v>2.31</v>
      </c>
    </row>
    <row r="3423" spans="1:11" x14ac:dyDescent="0.35">
      <c r="A3423" s="2">
        <v>36330</v>
      </c>
      <c r="B3423" s="76" t="s">
        <v>2953</v>
      </c>
      <c r="C3423" s="76" t="s">
        <v>287</v>
      </c>
      <c r="D3423" s="76" t="s">
        <v>5266</v>
      </c>
      <c r="E3423" s="76">
        <v>2130</v>
      </c>
      <c r="F3423" s="76">
        <v>4</v>
      </c>
      <c r="G3423" s="77">
        <v>5</v>
      </c>
      <c r="H3423" s="76" t="s">
        <v>3324</v>
      </c>
      <c r="I3423" s="77">
        <v>14.99</v>
      </c>
      <c r="J3423" s="2">
        <v>6</v>
      </c>
      <c r="K3423" s="119" cm="1">
        <f t="array" ref="K3423">ROUND(IF(C3423="Beer",SUM(LOOKUP(2,1/(SRP!$B$7:$B$9&lt;=E3423)/(SRP!$C$7:$C$9&gt;=E3423),SRP!$D$7:$D$9)*(G3423/100)*(E3423/1000)),IF(C3423="Spirits",SUM(LOOKUP(2,1/(SRP!$B$2:$B$6&lt;=E3423)/(SRP!$C$2:$C$6&gt;=E3423),SRP!$D$2:$D$6)*(G3423/100)*(E3423/1000)),IF(AND(C3423="Wine",D3423="Fortified Wines"),SUM(LOOKUP(2,1/(SRP!$B$20:$B$23&lt;=E3423)/(SRP!$C$20:$C$23&gt;=E3423),SRP!$D$20:$D$23)*(G3423/100)*(E3423/1000)),IF(C3423="Wine",SUM(LOOKUP(2,1/(SRP!$B$15:$B$19&lt;=E3423)/(SRP!$C$15:$C$19&gt;=E3423),SRP!$D$15:$D$19)*(G3423/100)*(E3423/1000)),IF(C3423="Ready to Drink",SUM(LOOKUP(2,1/(SRP!$B$10:$B$14&lt;=E3423)/(SRP!$C$10:$C$14&gt;=E3423),SRP!$D$10:$D$14)*(G3423/100)*(E3423/1000)),0))))),2)</f>
        <v>7.43</v>
      </c>
    </row>
    <row r="3424" spans="1:11" x14ac:dyDescent="0.35">
      <c r="A3424" s="2">
        <v>36330</v>
      </c>
      <c r="B3424" s="76" t="s">
        <v>2953</v>
      </c>
      <c r="C3424" s="76" t="s">
        <v>287</v>
      </c>
      <c r="D3424" s="76" t="s">
        <v>5266</v>
      </c>
      <c r="E3424" s="76">
        <v>2130</v>
      </c>
      <c r="F3424" s="76">
        <v>4</v>
      </c>
      <c r="G3424" s="77">
        <v>5</v>
      </c>
      <c r="H3424" s="76" t="s">
        <v>3324</v>
      </c>
      <c r="I3424" s="77">
        <v>14.99</v>
      </c>
      <c r="J3424" s="2">
        <v>6</v>
      </c>
      <c r="K3424" s="119" cm="1">
        <f t="array" ref="K3424">ROUND(IF(C3424="Beer",SUM(LOOKUP(2,1/(SRP!$B$7:$B$9&lt;=E3424)/(SRP!$C$7:$C$9&gt;=E3424),SRP!$D$7:$D$9)*(G3424/100)*(E3424/1000)),IF(C3424="Spirits",SUM(LOOKUP(2,1/(SRP!$B$2:$B$6&lt;=E3424)/(SRP!$C$2:$C$6&gt;=E3424),SRP!$D$2:$D$6)*(G3424/100)*(E3424/1000)),IF(AND(C3424="Wine",D3424="Fortified Wines"),SUM(LOOKUP(2,1/(SRP!$B$20:$B$23&lt;=E3424)/(SRP!$C$20:$C$23&gt;=E3424),SRP!$D$20:$D$23)*(G3424/100)*(E3424/1000)),IF(C3424="Wine",SUM(LOOKUP(2,1/(SRP!$B$15:$B$19&lt;=E3424)/(SRP!$C$15:$C$19&gt;=E3424),SRP!$D$15:$D$19)*(G3424/100)*(E3424/1000)),IF(C3424="Ready to Drink",SUM(LOOKUP(2,1/(SRP!$B$10:$B$14&lt;=E3424)/(SRP!$C$10:$C$14&gt;=E3424),SRP!$D$10:$D$14)*(G3424/100)*(E3424/1000)),0))))),2)</f>
        <v>7.43</v>
      </c>
    </row>
    <row r="3425" spans="1:11" x14ac:dyDescent="0.35">
      <c r="A3425" s="2">
        <v>36338</v>
      </c>
      <c r="B3425" s="76" t="s">
        <v>2834</v>
      </c>
      <c r="C3425" s="76" t="s">
        <v>285</v>
      </c>
      <c r="D3425" s="76" t="s">
        <v>5252</v>
      </c>
      <c r="E3425" s="76">
        <v>700</v>
      </c>
      <c r="F3425" s="76">
        <v>6</v>
      </c>
      <c r="G3425" s="77">
        <v>40</v>
      </c>
      <c r="H3425" s="76" t="s">
        <v>3303</v>
      </c>
      <c r="I3425" s="77">
        <v>36.99</v>
      </c>
      <c r="J3425" s="2">
        <v>1</v>
      </c>
      <c r="K3425" s="119" cm="1">
        <f t="array" ref="K3425">ROUND(IF(C3425="Beer",SUM(LOOKUP(2,1/(SRP!$B$7:$B$9&lt;=E3425)/(SRP!$C$7:$C$9&gt;=E3425),SRP!$D$7:$D$9)*(G3425/100)*(E3425/1000)),IF(C3425="Spirits",SUM(LOOKUP(2,1/(SRP!$B$2:$B$6&lt;=E3425)/(SRP!$C$2:$C$6&gt;=E3425),SRP!$D$2:$D$6)*(G3425/100)*(E3425/1000)),IF(AND(C3425="Wine",D3425="Fortified Wines"),SUM(LOOKUP(2,1/(SRP!$B$20:$B$23&lt;=E3425)/(SRP!$C$20:$C$23&gt;=E3425),SRP!$D$20:$D$23)*(G3425/100)*(E3425/1000)),IF(C3425="Wine",SUM(LOOKUP(2,1/(SRP!$B$15:$B$19&lt;=E3425)/(SRP!$C$15:$C$19&gt;=E3425),SRP!$D$15:$D$19)*(G3425/100)*(E3425/1000)),IF(C3425="Ready to Drink",SUM(LOOKUP(2,1/(SRP!$B$10:$B$14&lt;=E3425)/(SRP!$C$10:$C$14&gt;=E3425),SRP!$D$10:$D$14)*(G3425/100)*(E3425/1000)),0))))),2)</f>
        <v>19.55</v>
      </c>
    </row>
    <row r="3426" spans="1:11" x14ac:dyDescent="0.35">
      <c r="A3426" s="2">
        <v>36339</v>
      </c>
      <c r="B3426" s="76" t="s">
        <v>2835</v>
      </c>
      <c r="C3426" s="76" t="s">
        <v>5938</v>
      </c>
      <c r="D3426" s="76" t="s">
        <v>5746</v>
      </c>
      <c r="E3426" s="76">
        <v>4260</v>
      </c>
      <c r="F3426" s="76">
        <v>2</v>
      </c>
      <c r="G3426" s="77">
        <v>5</v>
      </c>
      <c r="H3426" s="76" t="s">
        <v>3326</v>
      </c>
      <c r="I3426" s="77">
        <v>33.29</v>
      </c>
      <c r="J3426" s="2">
        <v>12</v>
      </c>
      <c r="K3426" s="119" cm="1">
        <f t="array" ref="K3426">ROUND(IF(C3426="Beer",SUM(LOOKUP(2,1/(SRP!$B$7:$B$9&lt;=E3426)/(SRP!$C$7:$C$9&gt;=E3426),SRP!$D$7:$D$9)*(G3426/100)*(E3426/1000)),IF(C3426="Spirits",SUM(LOOKUP(2,1/(SRP!$B$2:$B$6&lt;=E3426)/(SRP!$C$2:$C$6&gt;=E3426),SRP!$D$2:$D$6)*(G3426/100)*(E3426/1000)),IF(AND(C3426="Wine",D3426="Fortified Wines"),SUM(LOOKUP(2,1/(SRP!$B$20:$B$23&lt;=E3426)/(SRP!$C$20:$C$23&gt;=E3426),SRP!$D$20:$D$23)*(G3426/100)*(E3426/1000)),IF(C3426="Wine",SUM(LOOKUP(2,1/(SRP!$B$15:$B$19&lt;=E3426)/(SRP!$C$15:$C$19&gt;=E3426),SRP!$D$15:$D$19)*(G3426/100)*(E3426/1000)),IF(C3426="Ready to Drink",SUM(LOOKUP(2,1/(SRP!$B$10:$B$14&lt;=E3426)/(SRP!$C$10:$C$14&gt;=E3426),SRP!$D$10:$D$14)*(G3426/100)*(E3426/1000)),0))))),2)</f>
        <v>14.87</v>
      </c>
    </row>
    <row r="3427" spans="1:11" x14ac:dyDescent="0.35">
      <c r="A3427" s="2">
        <v>36339</v>
      </c>
      <c r="B3427" s="76" t="s">
        <v>2835</v>
      </c>
      <c r="C3427" s="76" t="s">
        <v>5938</v>
      </c>
      <c r="D3427" s="76" t="s">
        <v>5746</v>
      </c>
      <c r="E3427" s="76">
        <v>4260</v>
      </c>
      <c r="F3427" s="76">
        <v>2</v>
      </c>
      <c r="G3427" s="77">
        <v>5</v>
      </c>
      <c r="H3427" s="76" t="s">
        <v>3326</v>
      </c>
      <c r="I3427" s="77">
        <v>33.29</v>
      </c>
      <c r="J3427" s="2">
        <v>12</v>
      </c>
      <c r="K3427" s="119" cm="1">
        <f t="array" ref="K3427">ROUND(IF(C3427="Beer",SUM(LOOKUP(2,1/(SRP!$B$7:$B$9&lt;=E3427)/(SRP!$C$7:$C$9&gt;=E3427),SRP!$D$7:$D$9)*(G3427/100)*(E3427/1000)),IF(C3427="Spirits",SUM(LOOKUP(2,1/(SRP!$B$2:$B$6&lt;=E3427)/(SRP!$C$2:$C$6&gt;=E3427),SRP!$D$2:$D$6)*(G3427/100)*(E3427/1000)),IF(AND(C3427="Wine",D3427="Fortified Wines"),SUM(LOOKUP(2,1/(SRP!$B$20:$B$23&lt;=E3427)/(SRP!$C$20:$C$23&gt;=E3427),SRP!$D$20:$D$23)*(G3427/100)*(E3427/1000)),IF(C3427="Wine",SUM(LOOKUP(2,1/(SRP!$B$15:$B$19&lt;=E3427)/(SRP!$C$15:$C$19&gt;=E3427),SRP!$D$15:$D$19)*(G3427/100)*(E3427/1000)),IF(C3427="Ready to Drink",SUM(LOOKUP(2,1/(SRP!$B$10:$B$14&lt;=E3427)/(SRP!$C$10:$C$14&gt;=E3427),SRP!$D$10:$D$14)*(G3427/100)*(E3427/1000)),0))))),2)</f>
        <v>14.87</v>
      </c>
    </row>
    <row r="3428" spans="1:11" x14ac:dyDescent="0.35">
      <c r="A3428" s="2">
        <v>36340</v>
      </c>
      <c r="B3428" s="76" t="s">
        <v>2952</v>
      </c>
      <c r="C3428" s="76" t="s">
        <v>5938</v>
      </c>
      <c r="D3428" s="76" t="s">
        <v>5746</v>
      </c>
      <c r="E3428" s="76">
        <v>4260</v>
      </c>
      <c r="F3428" s="76">
        <v>2</v>
      </c>
      <c r="G3428" s="77">
        <v>5</v>
      </c>
      <c r="H3428" s="76" t="s">
        <v>3326</v>
      </c>
      <c r="I3428" s="77">
        <v>33.29</v>
      </c>
      <c r="J3428" s="2">
        <v>12</v>
      </c>
      <c r="K3428" s="119" cm="1">
        <f t="array" ref="K3428">ROUND(IF(C3428="Beer",SUM(LOOKUP(2,1/(SRP!$B$7:$B$9&lt;=E3428)/(SRP!$C$7:$C$9&gt;=E3428),SRP!$D$7:$D$9)*(G3428/100)*(E3428/1000)),IF(C3428="Spirits",SUM(LOOKUP(2,1/(SRP!$B$2:$B$6&lt;=E3428)/(SRP!$C$2:$C$6&gt;=E3428),SRP!$D$2:$D$6)*(G3428/100)*(E3428/1000)),IF(AND(C3428="Wine",D3428="Fortified Wines"),SUM(LOOKUP(2,1/(SRP!$B$20:$B$23&lt;=E3428)/(SRP!$C$20:$C$23&gt;=E3428),SRP!$D$20:$D$23)*(G3428/100)*(E3428/1000)),IF(C3428="Wine",SUM(LOOKUP(2,1/(SRP!$B$15:$B$19&lt;=E3428)/(SRP!$C$15:$C$19&gt;=E3428),SRP!$D$15:$D$19)*(G3428/100)*(E3428/1000)),IF(C3428="Ready to Drink",SUM(LOOKUP(2,1/(SRP!$B$10:$B$14&lt;=E3428)/(SRP!$C$10:$C$14&gt;=E3428),SRP!$D$10:$D$14)*(G3428/100)*(E3428/1000)),0))))),2)</f>
        <v>14.87</v>
      </c>
    </row>
    <row r="3429" spans="1:11" x14ac:dyDescent="0.35">
      <c r="A3429" s="2">
        <v>36340</v>
      </c>
      <c r="B3429" s="76" t="s">
        <v>2952</v>
      </c>
      <c r="C3429" s="76" t="s">
        <v>5938</v>
      </c>
      <c r="D3429" s="76" t="s">
        <v>5746</v>
      </c>
      <c r="E3429" s="76">
        <v>4260</v>
      </c>
      <c r="F3429" s="76">
        <v>2</v>
      </c>
      <c r="G3429" s="77">
        <v>5</v>
      </c>
      <c r="H3429" s="76" t="s">
        <v>3326</v>
      </c>
      <c r="I3429" s="77">
        <v>33.29</v>
      </c>
      <c r="J3429" s="2">
        <v>12</v>
      </c>
      <c r="K3429" s="119" cm="1">
        <f t="array" ref="K3429">ROUND(IF(C3429="Beer",SUM(LOOKUP(2,1/(SRP!$B$7:$B$9&lt;=E3429)/(SRP!$C$7:$C$9&gt;=E3429),SRP!$D$7:$D$9)*(G3429/100)*(E3429/1000)),IF(C3429="Spirits",SUM(LOOKUP(2,1/(SRP!$B$2:$B$6&lt;=E3429)/(SRP!$C$2:$C$6&gt;=E3429),SRP!$D$2:$D$6)*(G3429/100)*(E3429/1000)),IF(AND(C3429="Wine",D3429="Fortified Wines"),SUM(LOOKUP(2,1/(SRP!$B$20:$B$23&lt;=E3429)/(SRP!$C$20:$C$23&gt;=E3429),SRP!$D$20:$D$23)*(G3429/100)*(E3429/1000)),IF(C3429="Wine",SUM(LOOKUP(2,1/(SRP!$B$15:$B$19&lt;=E3429)/(SRP!$C$15:$C$19&gt;=E3429),SRP!$D$15:$D$19)*(G3429/100)*(E3429/1000)),IF(C3429="Ready to Drink",SUM(LOOKUP(2,1/(SRP!$B$10:$B$14&lt;=E3429)/(SRP!$C$10:$C$14&gt;=E3429),SRP!$D$10:$D$14)*(G3429/100)*(E3429/1000)),0))))),2)</f>
        <v>14.87</v>
      </c>
    </row>
    <row r="3430" spans="1:11" x14ac:dyDescent="0.35">
      <c r="A3430" s="2">
        <v>36341</v>
      </c>
      <c r="B3430" s="76" t="s">
        <v>2821</v>
      </c>
      <c r="C3430" s="76" t="s">
        <v>5938</v>
      </c>
      <c r="D3430" s="76" t="s">
        <v>5283</v>
      </c>
      <c r="E3430" s="76">
        <v>473</v>
      </c>
      <c r="F3430" s="76">
        <v>24</v>
      </c>
      <c r="G3430" s="77">
        <v>4</v>
      </c>
      <c r="H3430" s="76" t="s">
        <v>3354</v>
      </c>
      <c r="I3430" s="77">
        <v>4.29</v>
      </c>
      <c r="J3430" s="2">
        <v>1</v>
      </c>
      <c r="K3430" s="119" cm="1">
        <f t="array" ref="K3430">ROUND(IF(C3430="Beer",SUM(LOOKUP(2,1/(SRP!$B$7:$B$9&lt;=E3430)/(SRP!$C$7:$C$9&gt;=E3430),SRP!$D$7:$D$9)*(G3430/100)*(E3430/1000)),IF(C3430="Spirits",SUM(LOOKUP(2,1/(SRP!$B$2:$B$6&lt;=E3430)/(SRP!$C$2:$C$6&gt;=E3430),SRP!$D$2:$D$6)*(G3430/100)*(E3430/1000)),IF(AND(C3430="Wine",D3430="Fortified Wines"),SUM(LOOKUP(2,1/(SRP!$B$20:$B$23&lt;=E3430)/(SRP!$C$20:$C$23&gt;=E3430),SRP!$D$20:$D$23)*(G3430/100)*(E3430/1000)),IF(C3430="Wine",SUM(LOOKUP(2,1/(SRP!$B$15:$B$19&lt;=E3430)/(SRP!$C$15:$C$19&gt;=E3430),SRP!$D$15:$D$19)*(G3430/100)*(E3430/1000)),IF(C3430="Ready to Drink",SUM(LOOKUP(2,1/(SRP!$B$10:$B$14&lt;=E3430)/(SRP!$C$10:$C$14&gt;=E3430),SRP!$D$10:$D$14)*(G3430/100)*(E3430/1000)),0))))),2)</f>
        <v>1.4</v>
      </c>
    </row>
    <row r="3431" spans="1:11" x14ac:dyDescent="0.35">
      <c r="A3431" s="2">
        <v>36341</v>
      </c>
      <c r="B3431" s="76" t="s">
        <v>2821</v>
      </c>
      <c r="C3431" s="76" t="s">
        <v>5938</v>
      </c>
      <c r="D3431" s="76" t="s">
        <v>5283</v>
      </c>
      <c r="E3431" s="76">
        <v>473</v>
      </c>
      <c r="F3431" s="76">
        <v>24</v>
      </c>
      <c r="G3431" s="77">
        <v>4</v>
      </c>
      <c r="H3431" s="76" t="s">
        <v>3354</v>
      </c>
      <c r="I3431" s="77">
        <v>4.29</v>
      </c>
      <c r="J3431" s="2">
        <v>1</v>
      </c>
      <c r="K3431" s="119" cm="1">
        <f t="array" ref="K3431">ROUND(IF(C3431="Beer",SUM(LOOKUP(2,1/(SRP!$B$7:$B$9&lt;=E3431)/(SRP!$C$7:$C$9&gt;=E3431),SRP!$D$7:$D$9)*(G3431/100)*(E3431/1000)),IF(C3431="Spirits",SUM(LOOKUP(2,1/(SRP!$B$2:$B$6&lt;=E3431)/(SRP!$C$2:$C$6&gt;=E3431),SRP!$D$2:$D$6)*(G3431/100)*(E3431/1000)),IF(AND(C3431="Wine",D3431="Fortified Wines"),SUM(LOOKUP(2,1/(SRP!$B$20:$B$23&lt;=E3431)/(SRP!$C$20:$C$23&gt;=E3431),SRP!$D$20:$D$23)*(G3431/100)*(E3431/1000)),IF(C3431="Wine",SUM(LOOKUP(2,1/(SRP!$B$15:$B$19&lt;=E3431)/(SRP!$C$15:$C$19&gt;=E3431),SRP!$D$15:$D$19)*(G3431/100)*(E3431/1000)),IF(C3431="Ready to Drink",SUM(LOOKUP(2,1/(SRP!$B$10:$B$14&lt;=E3431)/(SRP!$C$10:$C$14&gt;=E3431),SRP!$D$10:$D$14)*(G3431/100)*(E3431/1000)),0))))),2)</f>
        <v>1.4</v>
      </c>
    </row>
    <row r="3432" spans="1:11" x14ac:dyDescent="0.35">
      <c r="A3432" s="2">
        <v>36342</v>
      </c>
      <c r="B3432" s="76" t="s">
        <v>2822</v>
      </c>
      <c r="C3432" s="76" t="s">
        <v>287</v>
      </c>
      <c r="D3432" s="76" t="s">
        <v>5230</v>
      </c>
      <c r="E3432" s="76">
        <v>750</v>
      </c>
      <c r="F3432" s="76">
        <v>12</v>
      </c>
      <c r="G3432" s="77">
        <v>5</v>
      </c>
      <c r="H3432" s="76" t="s">
        <v>3360</v>
      </c>
      <c r="I3432" s="77">
        <v>6.99</v>
      </c>
      <c r="J3432" s="2">
        <v>1</v>
      </c>
      <c r="K3432" s="119" cm="1">
        <f t="array" ref="K3432">ROUND(IF(C3432="Beer",SUM(LOOKUP(2,1/(SRP!$B$7:$B$9&lt;=E3432)/(SRP!$C$7:$C$9&gt;=E3432),SRP!$D$7:$D$9)*(G3432/100)*(E3432/1000)),IF(C3432="Spirits",SUM(LOOKUP(2,1/(SRP!$B$2:$B$6&lt;=E3432)/(SRP!$C$2:$C$6&gt;=E3432),SRP!$D$2:$D$6)*(G3432/100)*(E3432/1000)),IF(AND(C3432="Wine",D3432="Fortified Wines"),SUM(LOOKUP(2,1/(SRP!$B$20:$B$23&lt;=E3432)/(SRP!$C$20:$C$23&gt;=E3432),SRP!$D$20:$D$23)*(G3432/100)*(E3432/1000)),IF(C3432="Wine",SUM(LOOKUP(2,1/(SRP!$B$15:$B$19&lt;=E3432)/(SRP!$C$15:$C$19&gt;=E3432),SRP!$D$15:$D$19)*(G3432/100)*(E3432/1000)),IF(C3432="Ready to Drink",SUM(LOOKUP(2,1/(SRP!$B$10:$B$14&lt;=E3432)/(SRP!$C$10:$C$14&gt;=E3432),SRP!$D$10:$D$14)*(G3432/100)*(E3432/1000)),0))))),2)</f>
        <v>2.62</v>
      </c>
    </row>
    <row r="3433" spans="1:11" x14ac:dyDescent="0.35">
      <c r="A3433" s="2">
        <v>36342</v>
      </c>
      <c r="B3433" s="76" t="s">
        <v>2822</v>
      </c>
      <c r="C3433" s="76" t="s">
        <v>287</v>
      </c>
      <c r="D3433" s="76" t="s">
        <v>5230</v>
      </c>
      <c r="E3433" s="76">
        <v>750</v>
      </c>
      <c r="F3433" s="76">
        <v>12</v>
      </c>
      <c r="G3433" s="77">
        <v>5</v>
      </c>
      <c r="H3433" s="76" t="s">
        <v>3360</v>
      </c>
      <c r="I3433" s="77">
        <v>6.99</v>
      </c>
      <c r="J3433" s="2">
        <v>1</v>
      </c>
      <c r="K3433" s="119" cm="1">
        <f t="array" ref="K3433">ROUND(IF(C3433="Beer",SUM(LOOKUP(2,1/(SRP!$B$7:$B$9&lt;=E3433)/(SRP!$C$7:$C$9&gt;=E3433),SRP!$D$7:$D$9)*(G3433/100)*(E3433/1000)),IF(C3433="Spirits",SUM(LOOKUP(2,1/(SRP!$B$2:$B$6&lt;=E3433)/(SRP!$C$2:$C$6&gt;=E3433),SRP!$D$2:$D$6)*(G3433/100)*(E3433/1000)),IF(AND(C3433="Wine",D3433="Fortified Wines"),SUM(LOOKUP(2,1/(SRP!$B$20:$B$23&lt;=E3433)/(SRP!$C$20:$C$23&gt;=E3433),SRP!$D$20:$D$23)*(G3433/100)*(E3433/1000)),IF(C3433="Wine",SUM(LOOKUP(2,1/(SRP!$B$15:$B$19&lt;=E3433)/(SRP!$C$15:$C$19&gt;=E3433),SRP!$D$15:$D$19)*(G3433/100)*(E3433/1000)),IF(C3433="Ready to Drink",SUM(LOOKUP(2,1/(SRP!$B$10:$B$14&lt;=E3433)/(SRP!$C$10:$C$14&gt;=E3433),SRP!$D$10:$D$14)*(G3433/100)*(E3433/1000)),0))))),2)</f>
        <v>2.62</v>
      </c>
    </row>
    <row r="3434" spans="1:11" x14ac:dyDescent="0.35">
      <c r="A3434" s="2">
        <v>36356</v>
      </c>
      <c r="B3434" s="76" t="s">
        <v>2944</v>
      </c>
      <c r="C3434" s="76" t="s">
        <v>287</v>
      </c>
      <c r="D3434" s="76" t="s">
        <v>5266</v>
      </c>
      <c r="E3434" s="76">
        <v>3784</v>
      </c>
      <c r="F3434" s="76">
        <v>3</v>
      </c>
      <c r="G3434" s="77">
        <v>6.5</v>
      </c>
      <c r="H3434" s="76" t="s">
        <v>3374</v>
      </c>
      <c r="I3434" s="77">
        <v>29.52</v>
      </c>
      <c r="J3434" s="2">
        <v>8</v>
      </c>
      <c r="K3434" s="119" cm="1">
        <f t="array" ref="K3434">ROUND(IF(C3434="Beer",SUM(LOOKUP(2,1/(SRP!$B$7:$B$9&lt;=E3434)/(SRP!$C$7:$C$9&gt;=E3434),SRP!$D$7:$D$9)*(G3434/100)*(E3434/1000)),IF(C3434="Spirits",SUM(LOOKUP(2,1/(SRP!$B$2:$B$6&lt;=E3434)/(SRP!$C$2:$C$6&gt;=E3434),SRP!$D$2:$D$6)*(G3434/100)*(E3434/1000)),IF(AND(C3434="Wine",D3434="Fortified Wines"),SUM(LOOKUP(2,1/(SRP!$B$20:$B$23&lt;=E3434)/(SRP!$C$20:$C$23&gt;=E3434),SRP!$D$20:$D$23)*(G3434/100)*(E3434/1000)),IF(C3434="Wine",SUM(LOOKUP(2,1/(SRP!$B$15:$B$19&lt;=E3434)/(SRP!$C$15:$C$19&gt;=E3434),SRP!$D$15:$D$19)*(G3434/100)*(E3434/1000)),IF(C3434="Ready to Drink",SUM(LOOKUP(2,1/(SRP!$B$10:$B$14&lt;=E3434)/(SRP!$C$10:$C$14&gt;=E3434),SRP!$D$10:$D$14)*(G3434/100)*(E3434/1000)),0))))),2)</f>
        <v>17.170000000000002</v>
      </c>
    </row>
    <row r="3435" spans="1:11" x14ac:dyDescent="0.35">
      <c r="A3435" s="2">
        <v>36356</v>
      </c>
      <c r="B3435" s="76" t="s">
        <v>2944</v>
      </c>
      <c r="C3435" s="76" t="s">
        <v>287</v>
      </c>
      <c r="D3435" s="76" t="s">
        <v>5266</v>
      </c>
      <c r="E3435" s="76">
        <v>3784</v>
      </c>
      <c r="F3435" s="76">
        <v>3</v>
      </c>
      <c r="G3435" s="77">
        <v>6.5</v>
      </c>
      <c r="H3435" s="76" t="s">
        <v>3374</v>
      </c>
      <c r="I3435" s="77">
        <v>29.52</v>
      </c>
      <c r="J3435" s="2">
        <v>8</v>
      </c>
      <c r="K3435" s="119" cm="1">
        <f t="array" ref="K3435">ROUND(IF(C3435="Beer",SUM(LOOKUP(2,1/(SRP!$B$7:$B$9&lt;=E3435)/(SRP!$C$7:$C$9&gt;=E3435),SRP!$D$7:$D$9)*(G3435/100)*(E3435/1000)),IF(C3435="Spirits",SUM(LOOKUP(2,1/(SRP!$B$2:$B$6&lt;=E3435)/(SRP!$C$2:$C$6&gt;=E3435),SRP!$D$2:$D$6)*(G3435/100)*(E3435/1000)),IF(AND(C3435="Wine",D3435="Fortified Wines"),SUM(LOOKUP(2,1/(SRP!$B$20:$B$23&lt;=E3435)/(SRP!$C$20:$C$23&gt;=E3435),SRP!$D$20:$D$23)*(G3435/100)*(E3435/1000)),IF(C3435="Wine",SUM(LOOKUP(2,1/(SRP!$B$15:$B$19&lt;=E3435)/(SRP!$C$15:$C$19&gt;=E3435),SRP!$D$15:$D$19)*(G3435/100)*(E3435/1000)),IF(C3435="Ready to Drink",SUM(LOOKUP(2,1/(SRP!$B$10:$B$14&lt;=E3435)/(SRP!$C$10:$C$14&gt;=E3435),SRP!$D$10:$D$14)*(G3435/100)*(E3435/1000)),0))))),2)</f>
        <v>17.170000000000002</v>
      </c>
    </row>
    <row r="3436" spans="1:11" x14ac:dyDescent="0.35">
      <c r="A3436" s="2">
        <v>36358</v>
      </c>
      <c r="B3436" s="76" t="s">
        <v>2823</v>
      </c>
      <c r="C3436" s="76" t="s">
        <v>287</v>
      </c>
      <c r="D3436" s="76" t="s">
        <v>5240</v>
      </c>
      <c r="E3436" s="76">
        <v>473</v>
      </c>
      <c r="F3436" s="76">
        <v>24</v>
      </c>
      <c r="G3436" s="77">
        <v>7.3</v>
      </c>
      <c r="H3436" s="76" t="s">
        <v>3355</v>
      </c>
      <c r="I3436" s="77">
        <v>5.46</v>
      </c>
      <c r="J3436" s="2">
        <v>1</v>
      </c>
      <c r="K3436" s="119" cm="1">
        <f t="array" ref="K3436">ROUND(IF(C3436="Beer",SUM(LOOKUP(2,1/(SRP!$B$7:$B$9&lt;=E3436)/(SRP!$C$7:$C$9&gt;=E3436),SRP!$D$7:$D$9)*(G3436/100)*(E3436/1000)),IF(C3436="Spirits",SUM(LOOKUP(2,1/(SRP!$B$2:$B$6&lt;=E3436)/(SRP!$C$2:$C$6&gt;=E3436),SRP!$D$2:$D$6)*(G3436/100)*(E3436/1000)),IF(AND(C3436="Wine",D3436="Fortified Wines"),SUM(LOOKUP(2,1/(SRP!$B$20:$B$23&lt;=E3436)/(SRP!$C$20:$C$23&gt;=E3436),SRP!$D$20:$D$23)*(G3436/100)*(E3436/1000)),IF(C3436="Wine",SUM(LOOKUP(2,1/(SRP!$B$15:$B$19&lt;=E3436)/(SRP!$C$15:$C$19&gt;=E3436),SRP!$D$15:$D$19)*(G3436/100)*(E3436/1000)),IF(C3436="Ready to Drink",SUM(LOOKUP(2,1/(SRP!$B$10:$B$14&lt;=E3436)/(SRP!$C$10:$C$14&gt;=E3436),SRP!$D$10:$D$14)*(G3436/100)*(E3436/1000)),0))))),2)</f>
        <v>2.41</v>
      </c>
    </row>
    <row r="3437" spans="1:11" x14ac:dyDescent="0.35">
      <c r="A3437" s="2">
        <v>36358</v>
      </c>
      <c r="B3437" s="76" t="s">
        <v>2823</v>
      </c>
      <c r="C3437" s="76" t="s">
        <v>287</v>
      </c>
      <c r="D3437" s="76" t="s">
        <v>5240</v>
      </c>
      <c r="E3437" s="76">
        <v>473</v>
      </c>
      <c r="F3437" s="76">
        <v>24</v>
      </c>
      <c r="G3437" s="77">
        <v>7.3</v>
      </c>
      <c r="H3437" s="76" t="s">
        <v>3355</v>
      </c>
      <c r="I3437" s="77">
        <v>5.46</v>
      </c>
      <c r="J3437" s="2">
        <v>1</v>
      </c>
      <c r="K3437" s="119" cm="1">
        <f t="array" ref="K3437">ROUND(IF(C3437="Beer",SUM(LOOKUP(2,1/(SRP!$B$7:$B$9&lt;=E3437)/(SRP!$C$7:$C$9&gt;=E3437),SRP!$D$7:$D$9)*(G3437/100)*(E3437/1000)),IF(C3437="Spirits",SUM(LOOKUP(2,1/(SRP!$B$2:$B$6&lt;=E3437)/(SRP!$C$2:$C$6&gt;=E3437),SRP!$D$2:$D$6)*(G3437/100)*(E3437/1000)),IF(AND(C3437="Wine",D3437="Fortified Wines"),SUM(LOOKUP(2,1/(SRP!$B$20:$B$23&lt;=E3437)/(SRP!$C$20:$C$23&gt;=E3437),SRP!$D$20:$D$23)*(G3437/100)*(E3437/1000)),IF(C3437="Wine",SUM(LOOKUP(2,1/(SRP!$B$15:$B$19&lt;=E3437)/(SRP!$C$15:$C$19&gt;=E3437),SRP!$D$15:$D$19)*(G3437/100)*(E3437/1000)),IF(C3437="Ready to Drink",SUM(LOOKUP(2,1/(SRP!$B$10:$B$14&lt;=E3437)/(SRP!$C$10:$C$14&gt;=E3437),SRP!$D$10:$D$14)*(G3437/100)*(E3437/1000)),0))))),2)</f>
        <v>2.41</v>
      </c>
    </row>
    <row r="3438" spans="1:11" x14ac:dyDescent="0.35">
      <c r="A3438" s="2">
        <v>36359</v>
      </c>
      <c r="B3438" s="76" t="s">
        <v>2836</v>
      </c>
      <c r="C3438" s="76" t="s">
        <v>5938</v>
      </c>
      <c r="D3438" s="76" t="s">
        <v>5748</v>
      </c>
      <c r="E3438" s="76">
        <v>473</v>
      </c>
      <c r="F3438" s="76">
        <v>24</v>
      </c>
      <c r="G3438" s="77">
        <v>5</v>
      </c>
      <c r="H3438" s="76" t="s">
        <v>3365</v>
      </c>
      <c r="I3438" s="77">
        <v>3.99</v>
      </c>
      <c r="J3438" s="2">
        <v>1</v>
      </c>
      <c r="K3438" s="119" cm="1">
        <f t="array" ref="K3438">ROUND(IF(C3438="Beer",SUM(LOOKUP(2,1/(SRP!$B$7:$B$9&lt;=E3438)/(SRP!$C$7:$C$9&gt;=E3438),SRP!$D$7:$D$9)*(G3438/100)*(E3438/1000)),IF(C3438="Spirits",SUM(LOOKUP(2,1/(SRP!$B$2:$B$6&lt;=E3438)/(SRP!$C$2:$C$6&gt;=E3438),SRP!$D$2:$D$6)*(G3438/100)*(E3438/1000)),IF(AND(C3438="Wine",D3438="Fortified Wines"),SUM(LOOKUP(2,1/(SRP!$B$20:$B$23&lt;=E3438)/(SRP!$C$20:$C$23&gt;=E3438),SRP!$D$20:$D$23)*(G3438/100)*(E3438/1000)),IF(C3438="Wine",SUM(LOOKUP(2,1/(SRP!$B$15:$B$19&lt;=E3438)/(SRP!$C$15:$C$19&gt;=E3438),SRP!$D$15:$D$19)*(G3438/100)*(E3438/1000)),IF(C3438="Ready to Drink",SUM(LOOKUP(2,1/(SRP!$B$10:$B$14&lt;=E3438)/(SRP!$C$10:$C$14&gt;=E3438),SRP!$D$10:$D$14)*(G3438/100)*(E3438/1000)),0))))),2)</f>
        <v>1.75</v>
      </c>
    </row>
    <row r="3439" spans="1:11" x14ac:dyDescent="0.35">
      <c r="A3439" s="2">
        <v>36361</v>
      </c>
      <c r="B3439" s="76" t="s">
        <v>2824</v>
      </c>
      <c r="C3439" s="76" t="s">
        <v>287</v>
      </c>
      <c r="D3439" s="76" t="s">
        <v>5313</v>
      </c>
      <c r="E3439" s="76">
        <v>473</v>
      </c>
      <c r="F3439" s="76">
        <v>24</v>
      </c>
      <c r="G3439" s="77">
        <v>5.5</v>
      </c>
      <c r="H3439" s="76" t="s">
        <v>3355</v>
      </c>
      <c r="I3439" s="77">
        <v>5.46</v>
      </c>
      <c r="J3439" s="2">
        <v>1</v>
      </c>
      <c r="K3439" s="119" cm="1">
        <f t="array" ref="K3439">ROUND(IF(C3439="Beer",SUM(LOOKUP(2,1/(SRP!$B$7:$B$9&lt;=E3439)/(SRP!$C$7:$C$9&gt;=E3439),SRP!$D$7:$D$9)*(G3439/100)*(E3439/1000)),IF(C3439="Spirits",SUM(LOOKUP(2,1/(SRP!$B$2:$B$6&lt;=E3439)/(SRP!$C$2:$C$6&gt;=E3439),SRP!$D$2:$D$6)*(G3439/100)*(E3439/1000)),IF(AND(C3439="Wine",D3439="Fortified Wines"),SUM(LOOKUP(2,1/(SRP!$B$20:$B$23&lt;=E3439)/(SRP!$C$20:$C$23&gt;=E3439),SRP!$D$20:$D$23)*(G3439/100)*(E3439/1000)),IF(C3439="Wine",SUM(LOOKUP(2,1/(SRP!$B$15:$B$19&lt;=E3439)/(SRP!$C$15:$C$19&gt;=E3439),SRP!$D$15:$D$19)*(G3439/100)*(E3439/1000)),IF(C3439="Ready to Drink",SUM(LOOKUP(2,1/(SRP!$B$10:$B$14&lt;=E3439)/(SRP!$C$10:$C$14&gt;=E3439),SRP!$D$10:$D$14)*(G3439/100)*(E3439/1000)),0))))),2)</f>
        <v>1.82</v>
      </c>
    </row>
    <row r="3440" spans="1:11" x14ac:dyDescent="0.35">
      <c r="A3440" s="2">
        <v>36361</v>
      </c>
      <c r="B3440" s="76" t="s">
        <v>2824</v>
      </c>
      <c r="C3440" s="76" t="s">
        <v>287</v>
      </c>
      <c r="D3440" s="76" t="s">
        <v>5313</v>
      </c>
      <c r="E3440" s="76">
        <v>473</v>
      </c>
      <c r="F3440" s="76">
        <v>24</v>
      </c>
      <c r="G3440" s="77">
        <v>5.5</v>
      </c>
      <c r="H3440" s="76" t="s">
        <v>3355</v>
      </c>
      <c r="I3440" s="77">
        <v>5.46</v>
      </c>
      <c r="J3440" s="2">
        <v>1</v>
      </c>
      <c r="K3440" s="119" cm="1">
        <f t="array" ref="K3440">ROUND(IF(C3440="Beer",SUM(LOOKUP(2,1/(SRP!$B$7:$B$9&lt;=E3440)/(SRP!$C$7:$C$9&gt;=E3440),SRP!$D$7:$D$9)*(G3440/100)*(E3440/1000)),IF(C3440="Spirits",SUM(LOOKUP(2,1/(SRP!$B$2:$B$6&lt;=E3440)/(SRP!$C$2:$C$6&gt;=E3440),SRP!$D$2:$D$6)*(G3440/100)*(E3440/1000)),IF(AND(C3440="Wine",D3440="Fortified Wines"),SUM(LOOKUP(2,1/(SRP!$B$20:$B$23&lt;=E3440)/(SRP!$C$20:$C$23&gt;=E3440),SRP!$D$20:$D$23)*(G3440/100)*(E3440/1000)),IF(C3440="Wine",SUM(LOOKUP(2,1/(SRP!$B$15:$B$19&lt;=E3440)/(SRP!$C$15:$C$19&gt;=E3440),SRP!$D$15:$D$19)*(G3440/100)*(E3440/1000)),IF(C3440="Ready to Drink",SUM(LOOKUP(2,1/(SRP!$B$10:$B$14&lt;=E3440)/(SRP!$C$10:$C$14&gt;=E3440),SRP!$D$10:$D$14)*(G3440/100)*(E3440/1000)),0))))),2)</f>
        <v>1.82</v>
      </c>
    </row>
    <row r="3441" spans="1:11" x14ac:dyDescent="0.35">
      <c r="A3441" s="2">
        <v>36364</v>
      </c>
      <c r="B3441" s="76" t="s">
        <v>2825</v>
      </c>
      <c r="C3441" s="76" t="s">
        <v>287</v>
      </c>
      <c r="D3441" s="76" t="s">
        <v>5240</v>
      </c>
      <c r="E3441" s="76">
        <v>473</v>
      </c>
      <c r="F3441" s="76">
        <v>24</v>
      </c>
      <c r="G3441" s="77">
        <v>6.5</v>
      </c>
      <c r="H3441" s="76" t="s">
        <v>3355</v>
      </c>
      <c r="I3441" s="77">
        <v>5.46</v>
      </c>
      <c r="J3441" s="2">
        <v>1</v>
      </c>
      <c r="K3441" s="119" cm="1">
        <f t="array" ref="K3441">ROUND(IF(C3441="Beer",SUM(LOOKUP(2,1/(SRP!$B$7:$B$9&lt;=E3441)/(SRP!$C$7:$C$9&gt;=E3441),SRP!$D$7:$D$9)*(G3441/100)*(E3441/1000)),IF(C3441="Spirits",SUM(LOOKUP(2,1/(SRP!$B$2:$B$6&lt;=E3441)/(SRP!$C$2:$C$6&gt;=E3441),SRP!$D$2:$D$6)*(G3441/100)*(E3441/1000)),IF(AND(C3441="Wine",D3441="Fortified Wines"),SUM(LOOKUP(2,1/(SRP!$B$20:$B$23&lt;=E3441)/(SRP!$C$20:$C$23&gt;=E3441),SRP!$D$20:$D$23)*(G3441/100)*(E3441/1000)),IF(C3441="Wine",SUM(LOOKUP(2,1/(SRP!$B$15:$B$19&lt;=E3441)/(SRP!$C$15:$C$19&gt;=E3441),SRP!$D$15:$D$19)*(G3441/100)*(E3441/1000)),IF(C3441="Ready to Drink",SUM(LOOKUP(2,1/(SRP!$B$10:$B$14&lt;=E3441)/(SRP!$C$10:$C$14&gt;=E3441),SRP!$D$10:$D$14)*(G3441/100)*(E3441/1000)),0))))),2)</f>
        <v>2.15</v>
      </c>
    </row>
    <row r="3442" spans="1:11" x14ac:dyDescent="0.35">
      <c r="A3442" s="2">
        <v>36364</v>
      </c>
      <c r="B3442" s="76" t="s">
        <v>2825</v>
      </c>
      <c r="C3442" s="76" t="s">
        <v>287</v>
      </c>
      <c r="D3442" s="76" t="s">
        <v>5240</v>
      </c>
      <c r="E3442" s="76">
        <v>473</v>
      </c>
      <c r="F3442" s="76">
        <v>24</v>
      </c>
      <c r="G3442" s="77">
        <v>6.5</v>
      </c>
      <c r="H3442" s="76" t="s">
        <v>3355</v>
      </c>
      <c r="I3442" s="77">
        <v>5.46</v>
      </c>
      <c r="J3442" s="2">
        <v>1</v>
      </c>
      <c r="K3442" s="119" cm="1">
        <f t="array" ref="K3442">ROUND(IF(C3442="Beer",SUM(LOOKUP(2,1/(SRP!$B$7:$B$9&lt;=E3442)/(SRP!$C$7:$C$9&gt;=E3442),SRP!$D$7:$D$9)*(G3442/100)*(E3442/1000)),IF(C3442="Spirits",SUM(LOOKUP(2,1/(SRP!$B$2:$B$6&lt;=E3442)/(SRP!$C$2:$C$6&gt;=E3442),SRP!$D$2:$D$6)*(G3442/100)*(E3442/1000)),IF(AND(C3442="Wine",D3442="Fortified Wines"),SUM(LOOKUP(2,1/(SRP!$B$20:$B$23&lt;=E3442)/(SRP!$C$20:$C$23&gt;=E3442),SRP!$D$20:$D$23)*(G3442/100)*(E3442/1000)),IF(C3442="Wine",SUM(LOOKUP(2,1/(SRP!$B$15:$B$19&lt;=E3442)/(SRP!$C$15:$C$19&gt;=E3442),SRP!$D$15:$D$19)*(G3442/100)*(E3442/1000)),IF(C3442="Ready to Drink",SUM(LOOKUP(2,1/(SRP!$B$10:$B$14&lt;=E3442)/(SRP!$C$10:$C$14&gt;=E3442),SRP!$D$10:$D$14)*(G3442/100)*(E3442/1000)),0))))),2)</f>
        <v>2.15</v>
      </c>
    </row>
    <row r="3443" spans="1:11" x14ac:dyDescent="0.35">
      <c r="A3443" s="2">
        <v>36368</v>
      </c>
      <c r="B3443" s="76" t="s">
        <v>2826</v>
      </c>
      <c r="C3443" s="76" t="s">
        <v>287</v>
      </c>
      <c r="D3443" s="76" t="s">
        <v>5266</v>
      </c>
      <c r="E3443" s="76">
        <v>473</v>
      </c>
      <c r="F3443" s="76">
        <v>24</v>
      </c>
      <c r="G3443" s="77">
        <v>4.5</v>
      </c>
      <c r="H3443" s="76" t="s">
        <v>3355</v>
      </c>
      <c r="I3443" s="77">
        <v>5.46</v>
      </c>
      <c r="J3443" s="2">
        <v>1</v>
      </c>
      <c r="K3443" s="119" cm="1">
        <f t="array" ref="K3443">ROUND(IF(C3443="Beer",SUM(LOOKUP(2,1/(SRP!$B$7:$B$9&lt;=E3443)/(SRP!$C$7:$C$9&gt;=E3443),SRP!$D$7:$D$9)*(G3443/100)*(E3443/1000)),IF(C3443="Spirits",SUM(LOOKUP(2,1/(SRP!$B$2:$B$6&lt;=E3443)/(SRP!$C$2:$C$6&gt;=E3443),SRP!$D$2:$D$6)*(G3443/100)*(E3443/1000)),IF(AND(C3443="Wine",D3443="Fortified Wines"),SUM(LOOKUP(2,1/(SRP!$B$20:$B$23&lt;=E3443)/(SRP!$C$20:$C$23&gt;=E3443),SRP!$D$20:$D$23)*(G3443/100)*(E3443/1000)),IF(C3443="Wine",SUM(LOOKUP(2,1/(SRP!$B$15:$B$19&lt;=E3443)/(SRP!$C$15:$C$19&gt;=E3443),SRP!$D$15:$D$19)*(G3443/100)*(E3443/1000)),IF(C3443="Ready to Drink",SUM(LOOKUP(2,1/(SRP!$B$10:$B$14&lt;=E3443)/(SRP!$C$10:$C$14&gt;=E3443),SRP!$D$10:$D$14)*(G3443/100)*(E3443/1000)),0))))),2)</f>
        <v>1.49</v>
      </c>
    </row>
    <row r="3444" spans="1:11" x14ac:dyDescent="0.35">
      <c r="A3444" s="2">
        <v>36368</v>
      </c>
      <c r="B3444" s="76" t="s">
        <v>2826</v>
      </c>
      <c r="C3444" s="76" t="s">
        <v>287</v>
      </c>
      <c r="D3444" s="76" t="s">
        <v>5266</v>
      </c>
      <c r="E3444" s="76">
        <v>473</v>
      </c>
      <c r="F3444" s="76">
        <v>24</v>
      </c>
      <c r="G3444" s="77">
        <v>4.5</v>
      </c>
      <c r="H3444" s="76" t="s">
        <v>3355</v>
      </c>
      <c r="I3444" s="77">
        <v>5.46</v>
      </c>
      <c r="J3444" s="2">
        <v>1</v>
      </c>
      <c r="K3444" s="119" cm="1">
        <f t="array" ref="K3444">ROUND(IF(C3444="Beer",SUM(LOOKUP(2,1/(SRP!$B$7:$B$9&lt;=E3444)/(SRP!$C$7:$C$9&gt;=E3444),SRP!$D$7:$D$9)*(G3444/100)*(E3444/1000)),IF(C3444="Spirits",SUM(LOOKUP(2,1/(SRP!$B$2:$B$6&lt;=E3444)/(SRP!$C$2:$C$6&gt;=E3444),SRP!$D$2:$D$6)*(G3444/100)*(E3444/1000)),IF(AND(C3444="Wine",D3444="Fortified Wines"),SUM(LOOKUP(2,1/(SRP!$B$20:$B$23&lt;=E3444)/(SRP!$C$20:$C$23&gt;=E3444),SRP!$D$20:$D$23)*(G3444/100)*(E3444/1000)),IF(C3444="Wine",SUM(LOOKUP(2,1/(SRP!$B$15:$B$19&lt;=E3444)/(SRP!$C$15:$C$19&gt;=E3444),SRP!$D$15:$D$19)*(G3444/100)*(E3444/1000)),IF(C3444="Ready to Drink",SUM(LOOKUP(2,1/(SRP!$B$10:$B$14&lt;=E3444)/(SRP!$C$10:$C$14&gt;=E3444),SRP!$D$10:$D$14)*(G3444/100)*(E3444/1000)),0))))),2)</f>
        <v>1.49</v>
      </c>
    </row>
    <row r="3445" spans="1:11" x14ac:dyDescent="0.35">
      <c r="A3445" s="2">
        <v>36371</v>
      </c>
      <c r="B3445" s="76" t="s">
        <v>2837</v>
      </c>
      <c r="C3445" s="76" t="s">
        <v>287</v>
      </c>
      <c r="D3445" s="76" t="s">
        <v>5240</v>
      </c>
      <c r="E3445" s="76">
        <v>1420</v>
      </c>
      <c r="F3445" s="76">
        <v>6</v>
      </c>
      <c r="G3445" s="77">
        <v>11</v>
      </c>
      <c r="H3445" s="76" t="s">
        <v>3387</v>
      </c>
      <c r="I3445" s="77">
        <v>19.989999999999998</v>
      </c>
      <c r="J3445" s="2">
        <v>4</v>
      </c>
      <c r="K3445" s="119" cm="1">
        <f t="array" ref="K3445">ROUND(IF(C3445="Beer",SUM(LOOKUP(2,1/(SRP!$B$7:$B$9&lt;=E3445)/(SRP!$C$7:$C$9&gt;=E3445),SRP!$D$7:$D$9)*(G3445/100)*(E3445/1000)),IF(C3445="Spirits",SUM(LOOKUP(2,1/(SRP!$B$2:$B$6&lt;=E3445)/(SRP!$C$2:$C$6&gt;=E3445),SRP!$D$2:$D$6)*(G3445/100)*(E3445/1000)),IF(AND(C3445="Wine",D3445="Fortified Wines"),SUM(LOOKUP(2,1/(SRP!$B$20:$B$23&lt;=E3445)/(SRP!$C$20:$C$23&gt;=E3445),SRP!$D$20:$D$23)*(G3445/100)*(E3445/1000)),IF(C3445="Wine",SUM(LOOKUP(2,1/(SRP!$B$15:$B$19&lt;=E3445)/(SRP!$C$15:$C$19&gt;=E3445),SRP!$D$15:$D$19)*(G3445/100)*(E3445/1000)),IF(C3445="Ready to Drink",SUM(LOOKUP(2,1/(SRP!$B$10:$B$14&lt;=E3445)/(SRP!$C$10:$C$14&gt;=E3445),SRP!$D$10:$D$14)*(G3445/100)*(E3445/1000)),0))))),2)</f>
        <v>10.9</v>
      </c>
    </row>
    <row r="3446" spans="1:11" x14ac:dyDescent="0.35">
      <c r="A3446" s="2">
        <v>36371</v>
      </c>
      <c r="B3446" s="76" t="s">
        <v>2837</v>
      </c>
      <c r="C3446" s="76" t="s">
        <v>287</v>
      </c>
      <c r="D3446" s="76" t="s">
        <v>5240</v>
      </c>
      <c r="E3446" s="76">
        <v>1420</v>
      </c>
      <c r="F3446" s="76">
        <v>6</v>
      </c>
      <c r="G3446" s="77">
        <v>11</v>
      </c>
      <c r="H3446" s="76" t="s">
        <v>3387</v>
      </c>
      <c r="I3446" s="77">
        <v>19.989999999999998</v>
      </c>
      <c r="J3446" s="2">
        <v>4</v>
      </c>
      <c r="K3446" s="119" cm="1">
        <f t="array" ref="K3446">ROUND(IF(C3446="Beer",SUM(LOOKUP(2,1/(SRP!$B$7:$B$9&lt;=E3446)/(SRP!$C$7:$C$9&gt;=E3446),SRP!$D$7:$D$9)*(G3446/100)*(E3446/1000)),IF(C3446="Spirits",SUM(LOOKUP(2,1/(SRP!$B$2:$B$6&lt;=E3446)/(SRP!$C$2:$C$6&gt;=E3446),SRP!$D$2:$D$6)*(G3446/100)*(E3446/1000)),IF(AND(C3446="Wine",D3446="Fortified Wines"),SUM(LOOKUP(2,1/(SRP!$B$20:$B$23&lt;=E3446)/(SRP!$C$20:$C$23&gt;=E3446),SRP!$D$20:$D$23)*(G3446/100)*(E3446/1000)),IF(C3446="Wine",SUM(LOOKUP(2,1/(SRP!$B$15:$B$19&lt;=E3446)/(SRP!$C$15:$C$19&gt;=E3446),SRP!$D$15:$D$19)*(G3446/100)*(E3446/1000)),IF(C3446="Ready to Drink",SUM(LOOKUP(2,1/(SRP!$B$10:$B$14&lt;=E3446)/(SRP!$C$10:$C$14&gt;=E3446),SRP!$D$10:$D$14)*(G3446/100)*(E3446/1000)),0))))),2)</f>
        <v>10.9</v>
      </c>
    </row>
    <row r="3447" spans="1:11" x14ac:dyDescent="0.35">
      <c r="A3447" s="2">
        <v>36379</v>
      </c>
      <c r="B3447" s="76" t="s">
        <v>3188</v>
      </c>
      <c r="C3447" s="76" t="s">
        <v>5938</v>
      </c>
      <c r="D3447" s="76" t="s">
        <v>5748</v>
      </c>
      <c r="E3447" s="76">
        <v>473</v>
      </c>
      <c r="F3447" s="76">
        <v>24</v>
      </c>
      <c r="G3447" s="77">
        <v>5</v>
      </c>
      <c r="H3447" s="76" t="s">
        <v>3365</v>
      </c>
      <c r="I3447" s="77">
        <v>3.99</v>
      </c>
      <c r="J3447" s="2">
        <v>1</v>
      </c>
      <c r="K3447" s="119" cm="1">
        <f t="array" ref="K3447">ROUND(IF(C3447="Beer",SUM(LOOKUP(2,1/(SRP!$B$7:$B$9&lt;=E3447)/(SRP!$C$7:$C$9&gt;=E3447),SRP!$D$7:$D$9)*(G3447/100)*(E3447/1000)),IF(C3447="Spirits",SUM(LOOKUP(2,1/(SRP!$B$2:$B$6&lt;=E3447)/(SRP!$C$2:$C$6&gt;=E3447),SRP!$D$2:$D$6)*(G3447/100)*(E3447/1000)),IF(AND(C3447="Wine",D3447="Fortified Wines"),SUM(LOOKUP(2,1/(SRP!$B$20:$B$23&lt;=E3447)/(SRP!$C$20:$C$23&gt;=E3447),SRP!$D$20:$D$23)*(G3447/100)*(E3447/1000)),IF(C3447="Wine",SUM(LOOKUP(2,1/(SRP!$B$15:$B$19&lt;=E3447)/(SRP!$C$15:$C$19&gt;=E3447),SRP!$D$15:$D$19)*(G3447/100)*(E3447/1000)),IF(C3447="Ready to Drink",SUM(LOOKUP(2,1/(SRP!$B$10:$B$14&lt;=E3447)/(SRP!$C$10:$C$14&gt;=E3447),SRP!$D$10:$D$14)*(G3447/100)*(E3447/1000)),0))))),2)</f>
        <v>1.75</v>
      </c>
    </row>
    <row r="3448" spans="1:11" x14ac:dyDescent="0.35">
      <c r="A3448" s="2">
        <v>36390</v>
      </c>
      <c r="B3448" s="76" t="s">
        <v>2790</v>
      </c>
      <c r="C3448" s="76" t="s">
        <v>287</v>
      </c>
      <c r="D3448" s="76" t="s">
        <v>5240</v>
      </c>
      <c r="E3448" s="76">
        <v>3784</v>
      </c>
      <c r="F3448" s="76">
        <v>3</v>
      </c>
      <c r="G3448" s="77">
        <v>7</v>
      </c>
      <c r="H3448" s="76" t="s">
        <v>3382</v>
      </c>
      <c r="I3448" s="77">
        <v>30</v>
      </c>
      <c r="J3448" s="2">
        <v>8</v>
      </c>
      <c r="K3448" s="119" cm="1">
        <f t="array" ref="K3448">ROUND(IF(C3448="Beer",SUM(LOOKUP(2,1/(SRP!$B$7:$B$9&lt;=E3448)/(SRP!$C$7:$C$9&gt;=E3448),SRP!$D$7:$D$9)*(G3448/100)*(E3448/1000)),IF(C3448="Spirits",SUM(LOOKUP(2,1/(SRP!$B$2:$B$6&lt;=E3448)/(SRP!$C$2:$C$6&gt;=E3448),SRP!$D$2:$D$6)*(G3448/100)*(E3448/1000)),IF(AND(C3448="Wine",D3448="Fortified Wines"),SUM(LOOKUP(2,1/(SRP!$B$20:$B$23&lt;=E3448)/(SRP!$C$20:$C$23&gt;=E3448),SRP!$D$20:$D$23)*(G3448/100)*(E3448/1000)),IF(C3448="Wine",SUM(LOOKUP(2,1/(SRP!$B$15:$B$19&lt;=E3448)/(SRP!$C$15:$C$19&gt;=E3448),SRP!$D$15:$D$19)*(G3448/100)*(E3448/1000)),IF(C3448="Ready to Drink",SUM(LOOKUP(2,1/(SRP!$B$10:$B$14&lt;=E3448)/(SRP!$C$10:$C$14&gt;=E3448),SRP!$D$10:$D$14)*(G3448/100)*(E3448/1000)),0))))),2)</f>
        <v>18.489999999999998</v>
      </c>
    </row>
    <row r="3449" spans="1:11" x14ac:dyDescent="0.35">
      <c r="A3449" s="2">
        <v>36390</v>
      </c>
      <c r="B3449" s="76" t="s">
        <v>2790</v>
      </c>
      <c r="C3449" s="76" t="s">
        <v>287</v>
      </c>
      <c r="D3449" s="76" t="s">
        <v>5240</v>
      </c>
      <c r="E3449" s="76">
        <v>3784</v>
      </c>
      <c r="F3449" s="76">
        <v>3</v>
      </c>
      <c r="G3449" s="77">
        <v>7</v>
      </c>
      <c r="H3449" s="76" t="s">
        <v>3382</v>
      </c>
      <c r="I3449" s="77">
        <v>30</v>
      </c>
      <c r="J3449" s="2">
        <v>8</v>
      </c>
      <c r="K3449" s="119" cm="1">
        <f t="array" ref="K3449">ROUND(IF(C3449="Beer",SUM(LOOKUP(2,1/(SRP!$B$7:$B$9&lt;=E3449)/(SRP!$C$7:$C$9&gt;=E3449),SRP!$D$7:$D$9)*(G3449/100)*(E3449/1000)),IF(C3449="Spirits",SUM(LOOKUP(2,1/(SRP!$B$2:$B$6&lt;=E3449)/(SRP!$C$2:$C$6&gt;=E3449),SRP!$D$2:$D$6)*(G3449/100)*(E3449/1000)),IF(AND(C3449="Wine",D3449="Fortified Wines"),SUM(LOOKUP(2,1/(SRP!$B$20:$B$23&lt;=E3449)/(SRP!$C$20:$C$23&gt;=E3449),SRP!$D$20:$D$23)*(G3449/100)*(E3449/1000)),IF(C3449="Wine",SUM(LOOKUP(2,1/(SRP!$B$15:$B$19&lt;=E3449)/(SRP!$C$15:$C$19&gt;=E3449),SRP!$D$15:$D$19)*(G3449/100)*(E3449/1000)),IF(C3449="Ready to Drink",SUM(LOOKUP(2,1/(SRP!$B$10:$B$14&lt;=E3449)/(SRP!$C$10:$C$14&gt;=E3449),SRP!$D$10:$D$14)*(G3449/100)*(E3449/1000)),0))))),2)</f>
        <v>18.489999999999998</v>
      </c>
    </row>
    <row r="3450" spans="1:11" x14ac:dyDescent="0.35">
      <c r="A3450" s="2">
        <v>36431</v>
      </c>
      <c r="B3450" s="76" t="s">
        <v>667</v>
      </c>
      <c r="C3450" s="76" t="s">
        <v>5938</v>
      </c>
      <c r="D3450" s="76" t="s">
        <v>5279</v>
      </c>
      <c r="E3450" s="76">
        <v>473</v>
      </c>
      <c r="F3450" s="76">
        <v>12</v>
      </c>
      <c r="G3450" s="77">
        <v>5</v>
      </c>
      <c r="H3450" s="76" t="s">
        <v>3326</v>
      </c>
      <c r="I3450" s="77">
        <v>3.51</v>
      </c>
      <c r="J3450" s="2">
        <v>1</v>
      </c>
      <c r="K3450" s="119" cm="1">
        <f t="array" ref="K3450">ROUND(IF(C3450="Beer",SUM(LOOKUP(2,1/(SRP!$B$7:$B$9&lt;=E3450)/(SRP!$C$7:$C$9&gt;=E3450),SRP!$D$7:$D$9)*(G3450/100)*(E3450/1000)),IF(C3450="Spirits",SUM(LOOKUP(2,1/(SRP!$B$2:$B$6&lt;=E3450)/(SRP!$C$2:$C$6&gt;=E3450),SRP!$D$2:$D$6)*(G3450/100)*(E3450/1000)),IF(AND(C3450="Wine",D3450="Fortified Wines"),SUM(LOOKUP(2,1/(SRP!$B$20:$B$23&lt;=E3450)/(SRP!$C$20:$C$23&gt;=E3450),SRP!$D$20:$D$23)*(G3450/100)*(E3450/1000)),IF(C3450="Wine",SUM(LOOKUP(2,1/(SRP!$B$15:$B$19&lt;=E3450)/(SRP!$C$15:$C$19&gt;=E3450),SRP!$D$15:$D$19)*(G3450/100)*(E3450/1000)),IF(C3450="Ready to Drink",SUM(LOOKUP(2,1/(SRP!$B$10:$B$14&lt;=E3450)/(SRP!$C$10:$C$14&gt;=E3450),SRP!$D$10:$D$14)*(G3450/100)*(E3450/1000)),0))))),2)</f>
        <v>1.75</v>
      </c>
    </row>
    <row r="3451" spans="1:11" x14ac:dyDescent="0.35">
      <c r="A3451" s="2">
        <v>36431</v>
      </c>
      <c r="B3451" s="76" t="s">
        <v>667</v>
      </c>
      <c r="C3451" s="76" t="s">
        <v>5938</v>
      </c>
      <c r="D3451" s="76" t="s">
        <v>5279</v>
      </c>
      <c r="E3451" s="76">
        <v>473</v>
      </c>
      <c r="F3451" s="76">
        <v>12</v>
      </c>
      <c r="G3451" s="77">
        <v>5</v>
      </c>
      <c r="H3451" s="76" t="s">
        <v>3326</v>
      </c>
      <c r="I3451" s="77">
        <v>3.51</v>
      </c>
      <c r="J3451" s="2">
        <v>1</v>
      </c>
      <c r="K3451" s="119" cm="1">
        <f t="array" ref="K3451">ROUND(IF(C3451="Beer",SUM(LOOKUP(2,1/(SRP!$B$7:$B$9&lt;=E3451)/(SRP!$C$7:$C$9&gt;=E3451),SRP!$D$7:$D$9)*(G3451/100)*(E3451/1000)),IF(C3451="Spirits",SUM(LOOKUP(2,1/(SRP!$B$2:$B$6&lt;=E3451)/(SRP!$C$2:$C$6&gt;=E3451),SRP!$D$2:$D$6)*(G3451/100)*(E3451/1000)),IF(AND(C3451="Wine",D3451="Fortified Wines"),SUM(LOOKUP(2,1/(SRP!$B$20:$B$23&lt;=E3451)/(SRP!$C$20:$C$23&gt;=E3451),SRP!$D$20:$D$23)*(G3451/100)*(E3451/1000)),IF(C3451="Wine",SUM(LOOKUP(2,1/(SRP!$B$15:$B$19&lt;=E3451)/(SRP!$C$15:$C$19&gt;=E3451),SRP!$D$15:$D$19)*(G3451/100)*(E3451/1000)),IF(C3451="Ready to Drink",SUM(LOOKUP(2,1/(SRP!$B$10:$B$14&lt;=E3451)/(SRP!$C$10:$C$14&gt;=E3451),SRP!$D$10:$D$14)*(G3451/100)*(E3451/1000)),0))))),2)</f>
        <v>1.75</v>
      </c>
    </row>
    <row r="3452" spans="1:11" x14ac:dyDescent="0.35">
      <c r="A3452" s="2">
        <v>36467</v>
      </c>
      <c r="B3452" s="76" t="s">
        <v>2827</v>
      </c>
      <c r="C3452" s="76" t="s">
        <v>287</v>
      </c>
      <c r="D3452" s="76" t="s">
        <v>5266</v>
      </c>
      <c r="E3452" s="76">
        <v>355</v>
      </c>
      <c r="F3452" s="76">
        <v>24</v>
      </c>
      <c r="G3452" s="77">
        <v>4.8</v>
      </c>
      <c r="H3452" s="76" t="s">
        <v>3355</v>
      </c>
      <c r="I3452" s="77">
        <v>4.55</v>
      </c>
      <c r="J3452" s="2">
        <v>1</v>
      </c>
      <c r="K3452" s="119" cm="1">
        <f t="array" ref="K3452">ROUND(IF(C3452="Beer",SUM(LOOKUP(2,1/(SRP!$B$7:$B$9&lt;=E3452)/(SRP!$C$7:$C$9&gt;=E3452),SRP!$D$7:$D$9)*(G3452/100)*(E3452/1000)),IF(C3452="Spirits",SUM(LOOKUP(2,1/(SRP!$B$2:$B$6&lt;=E3452)/(SRP!$C$2:$C$6&gt;=E3452),SRP!$D$2:$D$6)*(G3452/100)*(E3452/1000)),IF(AND(C3452="Wine",D3452="Fortified Wines"),SUM(LOOKUP(2,1/(SRP!$B$20:$B$23&lt;=E3452)/(SRP!$C$20:$C$23&gt;=E3452),SRP!$D$20:$D$23)*(G3452/100)*(E3452/1000)),IF(C3452="Wine",SUM(LOOKUP(2,1/(SRP!$B$15:$B$19&lt;=E3452)/(SRP!$C$15:$C$19&gt;=E3452),SRP!$D$15:$D$19)*(G3452/100)*(E3452/1000)),IF(C3452="Ready to Drink",SUM(LOOKUP(2,1/(SRP!$B$10:$B$14&lt;=E3452)/(SRP!$C$10:$C$14&gt;=E3452),SRP!$D$10:$D$14)*(G3452/100)*(E3452/1000)),0))))),2)</f>
        <v>1.19</v>
      </c>
    </row>
    <row r="3453" spans="1:11" x14ac:dyDescent="0.35">
      <c r="A3453" s="2">
        <v>36467</v>
      </c>
      <c r="B3453" s="76" t="s">
        <v>2827</v>
      </c>
      <c r="C3453" s="76" t="s">
        <v>287</v>
      </c>
      <c r="D3453" s="76" t="s">
        <v>5266</v>
      </c>
      <c r="E3453" s="76">
        <v>355</v>
      </c>
      <c r="F3453" s="76">
        <v>24</v>
      </c>
      <c r="G3453" s="77">
        <v>4.8</v>
      </c>
      <c r="H3453" s="76" t="s">
        <v>3355</v>
      </c>
      <c r="I3453" s="77">
        <v>4.55</v>
      </c>
      <c r="J3453" s="2">
        <v>1</v>
      </c>
      <c r="K3453" s="119" cm="1">
        <f t="array" ref="K3453">ROUND(IF(C3453="Beer",SUM(LOOKUP(2,1/(SRP!$B$7:$B$9&lt;=E3453)/(SRP!$C$7:$C$9&gt;=E3453),SRP!$D$7:$D$9)*(G3453/100)*(E3453/1000)),IF(C3453="Spirits",SUM(LOOKUP(2,1/(SRP!$B$2:$B$6&lt;=E3453)/(SRP!$C$2:$C$6&gt;=E3453),SRP!$D$2:$D$6)*(G3453/100)*(E3453/1000)),IF(AND(C3453="Wine",D3453="Fortified Wines"),SUM(LOOKUP(2,1/(SRP!$B$20:$B$23&lt;=E3453)/(SRP!$C$20:$C$23&gt;=E3453),SRP!$D$20:$D$23)*(G3453/100)*(E3453/1000)),IF(C3453="Wine",SUM(LOOKUP(2,1/(SRP!$B$15:$B$19&lt;=E3453)/(SRP!$C$15:$C$19&gt;=E3453),SRP!$D$15:$D$19)*(G3453/100)*(E3453/1000)),IF(C3453="Ready to Drink",SUM(LOOKUP(2,1/(SRP!$B$10:$B$14&lt;=E3453)/(SRP!$C$10:$C$14&gt;=E3453),SRP!$D$10:$D$14)*(G3453/100)*(E3453/1000)),0))))),2)</f>
        <v>1.19</v>
      </c>
    </row>
    <row r="3454" spans="1:11" x14ac:dyDescent="0.35">
      <c r="A3454" s="2">
        <v>36469</v>
      </c>
      <c r="B3454" s="76" t="s">
        <v>2828</v>
      </c>
      <c r="C3454" s="76" t="s">
        <v>287</v>
      </c>
      <c r="D3454" s="76" t="s">
        <v>5271</v>
      </c>
      <c r="E3454" s="76">
        <v>355</v>
      </c>
      <c r="F3454" s="76">
        <v>24</v>
      </c>
      <c r="G3454" s="77">
        <v>4</v>
      </c>
      <c r="H3454" s="76" t="s">
        <v>3355</v>
      </c>
      <c r="I3454" s="77">
        <v>3.76</v>
      </c>
      <c r="J3454" s="2">
        <v>1</v>
      </c>
      <c r="K3454" s="119" cm="1">
        <f t="array" ref="K3454">ROUND(IF(C3454="Beer",SUM(LOOKUP(2,1/(SRP!$B$7:$B$9&lt;=E3454)/(SRP!$C$7:$C$9&gt;=E3454),SRP!$D$7:$D$9)*(G3454/100)*(E3454/1000)),IF(C3454="Spirits",SUM(LOOKUP(2,1/(SRP!$B$2:$B$6&lt;=E3454)/(SRP!$C$2:$C$6&gt;=E3454),SRP!$D$2:$D$6)*(G3454/100)*(E3454/1000)),IF(AND(C3454="Wine",D3454="Fortified Wines"),SUM(LOOKUP(2,1/(SRP!$B$20:$B$23&lt;=E3454)/(SRP!$C$20:$C$23&gt;=E3454),SRP!$D$20:$D$23)*(G3454/100)*(E3454/1000)),IF(C3454="Wine",SUM(LOOKUP(2,1/(SRP!$B$15:$B$19&lt;=E3454)/(SRP!$C$15:$C$19&gt;=E3454),SRP!$D$15:$D$19)*(G3454/100)*(E3454/1000)),IF(C3454="Ready to Drink",SUM(LOOKUP(2,1/(SRP!$B$10:$B$14&lt;=E3454)/(SRP!$C$10:$C$14&gt;=E3454),SRP!$D$10:$D$14)*(G3454/100)*(E3454/1000)),0))))),2)</f>
        <v>0.99</v>
      </c>
    </row>
    <row r="3455" spans="1:11" x14ac:dyDescent="0.35">
      <c r="A3455" s="2">
        <v>36469</v>
      </c>
      <c r="B3455" s="76" t="s">
        <v>2828</v>
      </c>
      <c r="C3455" s="76" t="s">
        <v>287</v>
      </c>
      <c r="D3455" s="76" t="s">
        <v>5271</v>
      </c>
      <c r="E3455" s="76">
        <v>355</v>
      </c>
      <c r="F3455" s="76">
        <v>24</v>
      </c>
      <c r="G3455" s="77">
        <v>4</v>
      </c>
      <c r="H3455" s="76" t="s">
        <v>3355</v>
      </c>
      <c r="I3455" s="77">
        <v>3.76</v>
      </c>
      <c r="J3455" s="2">
        <v>1</v>
      </c>
      <c r="K3455" s="119" cm="1">
        <f t="array" ref="K3455">ROUND(IF(C3455="Beer",SUM(LOOKUP(2,1/(SRP!$B$7:$B$9&lt;=E3455)/(SRP!$C$7:$C$9&gt;=E3455),SRP!$D$7:$D$9)*(G3455/100)*(E3455/1000)),IF(C3455="Spirits",SUM(LOOKUP(2,1/(SRP!$B$2:$B$6&lt;=E3455)/(SRP!$C$2:$C$6&gt;=E3455),SRP!$D$2:$D$6)*(G3455/100)*(E3455/1000)),IF(AND(C3455="Wine",D3455="Fortified Wines"),SUM(LOOKUP(2,1/(SRP!$B$20:$B$23&lt;=E3455)/(SRP!$C$20:$C$23&gt;=E3455),SRP!$D$20:$D$23)*(G3455/100)*(E3455/1000)),IF(C3455="Wine",SUM(LOOKUP(2,1/(SRP!$B$15:$B$19&lt;=E3455)/(SRP!$C$15:$C$19&gt;=E3455),SRP!$D$15:$D$19)*(G3455/100)*(E3455/1000)),IF(C3455="Ready to Drink",SUM(LOOKUP(2,1/(SRP!$B$10:$B$14&lt;=E3455)/(SRP!$C$10:$C$14&gt;=E3455),SRP!$D$10:$D$14)*(G3455/100)*(E3455/1000)),0))))),2)</f>
        <v>0.99</v>
      </c>
    </row>
    <row r="3456" spans="1:11" x14ac:dyDescent="0.35">
      <c r="A3456" s="2">
        <v>36470</v>
      </c>
      <c r="B3456" s="76" t="s">
        <v>2829</v>
      </c>
      <c r="C3456" s="76" t="s">
        <v>287</v>
      </c>
      <c r="D3456" s="76" t="s">
        <v>5271</v>
      </c>
      <c r="E3456" s="76">
        <v>473</v>
      </c>
      <c r="F3456" s="76">
        <v>24</v>
      </c>
      <c r="G3456" s="77">
        <v>3.5</v>
      </c>
      <c r="H3456" s="76" t="s">
        <v>3355</v>
      </c>
      <c r="I3456" s="77">
        <v>4.91</v>
      </c>
      <c r="J3456" s="2">
        <v>1</v>
      </c>
      <c r="K3456" s="119" cm="1">
        <f t="array" ref="K3456">ROUND(IF(C3456="Beer",SUM(LOOKUP(2,1/(SRP!$B$7:$B$9&lt;=E3456)/(SRP!$C$7:$C$9&gt;=E3456),SRP!$D$7:$D$9)*(G3456/100)*(E3456/1000)),IF(C3456="Spirits",SUM(LOOKUP(2,1/(SRP!$B$2:$B$6&lt;=E3456)/(SRP!$C$2:$C$6&gt;=E3456),SRP!$D$2:$D$6)*(G3456/100)*(E3456/1000)),IF(AND(C3456="Wine",D3456="Fortified Wines"),SUM(LOOKUP(2,1/(SRP!$B$20:$B$23&lt;=E3456)/(SRP!$C$20:$C$23&gt;=E3456),SRP!$D$20:$D$23)*(G3456/100)*(E3456/1000)),IF(C3456="Wine",SUM(LOOKUP(2,1/(SRP!$B$15:$B$19&lt;=E3456)/(SRP!$C$15:$C$19&gt;=E3456),SRP!$D$15:$D$19)*(G3456/100)*(E3456/1000)),IF(C3456="Ready to Drink",SUM(LOOKUP(2,1/(SRP!$B$10:$B$14&lt;=E3456)/(SRP!$C$10:$C$14&gt;=E3456),SRP!$D$10:$D$14)*(G3456/100)*(E3456/1000)),0))))),2)</f>
        <v>1.1599999999999999</v>
      </c>
    </row>
    <row r="3457" spans="1:11" x14ac:dyDescent="0.35">
      <c r="A3457" s="2">
        <v>36470</v>
      </c>
      <c r="B3457" s="76" t="s">
        <v>2829</v>
      </c>
      <c r="C3457" s="76" t="s">
        <v>287</v>
      </c>
      <c r="D3457" s="76" t="s">
        <v>5271</v>
      </c>
      <c r="E3457" s="76">
        <v>473</v>
      </c>
      <c r="F3457" s="76">
        <v>24</v>
      </c>
      <c r="G3457" s="77">
        <v>3.5</v>
      </c>
      <c r="H3457" s="76" t="s">
        <v>3355</v>
      </c>
      <c r="I3457" s="77">
        <v>4.91</v>
      </c>
      <c r="J3457" s="2">
        <v>1</v>
      </c>
      <c r="K3457" s="119" cm="1">
        <f t="array" ref="K3457">ROUND(IF(C3457="Beer",SUM(LOOKUP(2,1/(SRP!$B$7:$B$9&lt;=E3457)/(SRP!$C$7:$C$9&gt;=E3457),SRP!$D$7:$D$9)*(G3457/100)*(E3457/1000)),IF(C3457="Spirits",SUM(LOOKUP(2,1/(SRP!$B$2:$B$6&lt;=E3457)/(SRP!$C$2:$C$6&gt;=E3457),SRP!$D$2:$D$6)*(G3457/100)*(E3457/1000)),IF(AND(C3457="Wine",D3457="Fortified Wines"),SUM(LOOKUP(2,1/(SRP!$B$20:$B$23&lt;=E3457)/(SRP!$C$20:$C$23&gt;=E3457),SRP!$D$20:$D$23)*(G3457/100)*(E3457/1000)),IF(C3457="Wine",SUM(LOOKUP(2,1/(SRP!$B$15:$B$19&lt;=E3457)/(SRP!$C$15:$C$19&gt;=E3457),SRP!$D$15:$D$19)*(G3457/100)*(E3457/1000)),IF(C3457="Ready to Drink",SUM(LOOKUP(2,1/(SRP!$B$10:$B$14&lt;=E3457)/(SRP!$C$10:$C$14&gt;=E3457),SRP!$D$10:$D$14)*(G3457/100)*(E3457/1000)),0))))),2)</f>
        <v>1.1599999999999999</v>
      </c>
    </row>
    <row r="3458" spans="1:11" x14ac:dyDescent="0.35">
      <c r="A3458" s="2">
        <v>36474</v>
      </c>
      <c r="B3458" s="76" t="s">
        <v>2838</v>
      </c>
      <c r="C3458" s="76" t="s">
        <v>285</v>
      </c>
      <c r="D3458" s="76" t="s">
        <v>5270</v>
      </c>
      <c r="E3458" s="76">
        <v>300</v>
      </c>
      <c r="F3458" s="76">
        <v>20</v>
      </c>
      <c r="G3458" s="77">
        <v>33</v>
      </c>
      <c r="H3458" s="76" t="s">
        <v>3303</v>
      </c>
      <c r="I3458" s="77">
        <v>13.99</v>
      </c>
      <c r="J3458" s="2">
        <v>6</v>
      </c>
      <c r="K3458" s="119" cm="1">
        <f t="array" ref="K3458">ROUND(IF(C3458="Beer",SUM(LOOKUP(2,1/(SRP!$B$7:$B$9&lt;=E3458)/(SRP!$C$7:$C$9&gt;=E3458),SRP!$D$7:$D$9)*(G3458/100)*(E3458/1000)),IF(C3458="Spirits",SUM(LOOKUP(2,1/(SRP!$B$2:$B$6&lt;=E3458)/(SRP!$C$2:$C$6&gt;=E3458),SRP!$D$2:$D$6)*(G3458/100)*(E3458/1000)),IF(AND(C3458="Wine",D3458="Fortified Wines"),SUM(LOOKUP(2,1/(SRP!$B$20:$B$23&lt;=E3458)/(SRP!$C$20:$C$23&gt;=E3458),SRP!$D$20:$D$23)*(G3458/100)*(E3458/1000)),IF(C3458="Wine",SUM(LOOKUP(2,1/(SRP!$B$15:$B$19&lt;=E3458)/(SRP!$C$15:$C$19&gt;=E3458),SRP!$D$15:$D$19)*(G3458/100)*(E3458/1000)),IF(C3458="Ready to Drink",SUM(LOOKUP(2,1/(SRP!$B$10:$B$14&lt;=E3458)/(SRP!$C$10:$C$14&gt;=E3458),SRP!$D$10:$D$14)*(G3458/100)*(E3458/1000)),0))))),2)</f>
        <v>7.85</v>
      </c>
    </row>
    <row r="3459" spans="1:11" x14ac:dyDescent="0.35">
      <c r="A3459" s="2">
        <v>36475</v>
      </c>
      <c r="B3459" s="76" t="s">
        <v>2830</v>
      </c>
      <c r="C3459" s="76" t="s">
        <v>287</v>
      </c>
      <c r="D3459" s="76" t="s">
        <v>5230</v>
      </c>
      <c r="E3459" s="76">
        <v>473</v>
      </c>
      <c r="F3459" s="76">
        <v>24</v>
      </c>
      <c r="G3459" s="77">
        <v>5</v>
      </c>
      <c r="H3459" s="76" t="s">
        <v>3355</v>
      </c>
      <c r="I3459" s="77">
        <v>5.05</v>
      </c>
      <c r="J3459" s="2">
        <v>1</v>
      </c>
      <c r="K3459" s="119" cm="1">
        <f t="array" ref="K3459">ROUND(IF(C3459="Beer",SUM(LOOKUP(2,1/(SRP!$B$7:$B$9&lt;=E3459)/(SRP!$C$7:$C$9&gt;=E3459),SRP!$D$7:$D$9)*(G3459/100)*(E3459/1000)),IF(C3459="Spirits",SUM(LOOKUP(2,1/(SRP!$B$2:$B$6&lt;=E3459)/(SRP!$C$2:$C$6&gt;=E3459),SRP!$D$2:$D$6)*(G3459/100)*(E3459/1000)),IF(AND(C3459="Wine",D3459="Fortified Wines"),SUM(LOOKUP(2,1/(SRP!$B$20:$B$23&lt;=E3459)/(SRP!$C$20:$C$23&gt;=E3459),SRP!$D$20:$D$23)*(G3459/100)*(E3459/1000)),IF(C3459="Wine",SUM(LOOKUP(2,1/(SRP!$B$15:$B$19&lt;=E3459)/(SRP!$C$15:$C$19&gt;=E3459),SRP!$D$15:$D$19)*(G3459/100)*(E3459/1000)),IF(C3459="Ready to Drink",SUM(LOOKUP(2,1/(SRP!$B$10:$B$14&lt;=E3459)/(SRP!$C$10:$C$14&gt;=E3459),SRP!$D$10:$D$14)*(G3459/100)*(E3459/1000)),0))))),2)</f>
        <v>1.65</v>
      </c>
    </row>
    <row r="3460" spans="1:11" x14ac:dyDescent="0.35">
      <c r="A3460" s="2">
        <v>36475</v>
      </c>
      <c r="B3460" s="76" t="s">
        <v>2830</v>
      </c>
      <c r="C3460" s="76" t="s">
        <v>287</v>
      </c>
      <c r="D3460" s="76" t="s">
        <v>5230</v>
      </c>
      <c r="E3460" s="76">
        <v>473</v>
      </c>
      <c r="F3460" s="76">
        <v>24</v>
      </c>
      <c r="G3460" s="77">
        <v>5</v>
      </c>
      <c r="H3460" s="76" t="s">
        <v>3355</v>
      </c>
      <c r="I3460" s="77">
        <v>5.05</v>
      </c>
      <c r="J3460" s="2">
        <v>1</v>
      </c>
      <c r="K3460" s="119" cm="1">
        <f t="array" ref="K3460">ROUND(IF(C3460="Beer",SUM(LOOKUP(2,1/(SRP!$B$7:$B$9&lt;=E3460)/(SRP!$C$7:$C$9&gt;=E3460),SRP!$D$7:$D$9)*(G3460/100)*(E3460/1000)),IF(C3460="Spirits",SUM(LOOKUP(2,1/(SRP!$B$2:$B$6&lt;=E3460)/(SRP!$C$2:$C$6&gt;=E3460),SRP!$D$2:$D$6)*(G3460/100)*(E3460/1000)),IF(AND(C3460="Wine",D3460="Fortified Wines"),SUM(LOOKUP(2,1/(SRP!$B$20:$B$23&lt;=E3460)/(SRP!$C$20:$C$23&gt;=E3460),SRP!$D$20:$D$23)*(G3460/100)*(E3460/1000)),IF(C3460="Wine",SUM(LOOKUP(2,1/(SRP!$B$15:$B$19&lt;=E3460)/(SRP!$C$15:$C$19&gt;=E3460),SRP!$D$15:$D$19)*(G3460/100)*(E3460/1000)),IF(C3460="Ready to Drink",SUM(LOOKUP(2,1/(SRP!$B$10:$B$14&lt;=E3460)/(SRP!$C$10:$C$14&gt;=E3460),SRP!$D$10:$D$14)*(G3460/100)*(E3460/1000)),0))))),2)</f>
        <v>1.65</v>
      </c>
    </row>
    <row r="3461" spans="1:11" x14ac:dyDescent="0.35">
      <c r="A3461" s="2">
        <v>36485</v>
      </c>
      <c r="B3461" s="76" t="s">
        <v>6421</v>
      </c>
      <c r="C3461" s="76" t="s">
        <v>285</v>
      </c>
      <c r="D3461" s="76" t="s">
        <v>5270</v>
      </c>
      <c r="E3461" s="76">
        <v>750</v>
      </c>
      <c r="F3461" s="76">
        <v>6</v>
      </c>
      <c r="G3461" s="77">
        <v>20</v>
      </c>
      <c r="H3461" s="76" t="s">
        <v>3282</v>
      </c>
      <c r="I3461" s="77">
        <v>32.99</v>
      </c>
      <c r="J3461" s="2">
        <v>1</v>
      </c>
      <c r="K3461" s="119" cm="1">
        <f t="array" ref="K3461">ROUND(IF(C3461="Beer",SUM(LOOKUP(2,1/(SRP!$B$7:$B$9&lt;=E3461)/(SRP!$C$7:$C$9&gt;=E3461),SRP!$D$7:$D$9)*(G3461/100)*(E3461/1000)),IF(C3461="Spirits",SUM(LOOKUP(2,1/(SRP!$B$2:$B$6&lt;=E3461)/(SRP!$C$2:$C$6&gt;=E3461),SRP!$D$2:$D$6)*(G3461/100)*(E3461/1000)),IF(AND(C3461="Wine",D3461="Fortified Wines"),SUM(LOOKUP(2,1/(SRP!$B$20:$B$23&lt;=E3461)/(SRP!$C$20:$C$23&gt;=E3461),SRP!$D$20:$D$23)*(G3461/100)*(E3461/1000)),IF(C3461="Wine",SUM(LOOKUP(2,1/(SRP!$B$15:$B$19&lt;=E3461)/(SRP!$C$15:$C$19&gt;=E3461),SRP!$D$15:$D$19)*(G3461/100)*(E3461/1000)),IF(C3461="Ready to Drink",SUM(LOOKUP(2,1/(SRP!$B$10:$B$14&lt;=E3461)/(SRP!$C$10:$C$14&gt;=E3461),SRP!$D$10:$D$14)*(G3461/100)*(E3461/1000)),0))))),2)</f>
        <v>10.47</v>
      </c>
    </row>
    <row r="3462" spans="1:11" x14ac:dyDescent="0.35">
      <c r="A3462" s="2">
        <v>36504</v>
      </c>
      <c r="B3462" s="76" t="s">
        <v>3257</v>
      </c>
      <c r="C3462" s="76" t="s">
        <v>287</v>
      </c>
      <c r="D3462" s="76" t="s">
        <v>5240</v>
      </c>
      <c r="E3462" s="76">
        <v>473</v>
      </c>
      <c r="F3462" s="76">
        <v>24</v>
      </c>
      <c r="G3462" s="77">
        <v>5.6</v>
      </c>
      <c r="H3462" s="76" t="s">
        <v>3282</v>
      </c>
      <c r="I3462" s="77">
        <v>4.05</v>
      </c>
      <c r="J3462" s="2">
        <v>1</v>
      </c>
      <c r="K3462" s="119" cm="1">
        <f t="array" ref="K3462">ROUND(IF(C3462="Beer",SUM(LOOKUP(2,1/(SRP!$B$7:$B$9&lt;=E3462)/(SRP!$C$7:$C$9&gt;=E3462),SRP!$D$7:$D$9)*(G3462/100)*(E3462/1000)),IF(C3462="Spirits",SUM(LOOKUP(2,1/(SRP!$B$2:$B$6&lt;=E3462)/(SRP!$C$2:$C$6&gt;=E3462),SRP!$D$2:$D$6)*(G3462/100)*(E3462/1000)),IF(AND(C3462="Wine",D3462="Fortified Wines"),SUM(LOOKUP(2,1/(SRP!$B$20:$B$23&lt;=E3462)/(SRP!$C$20:$C$23&gt;=E3462),SRP!$D$20:$D$23)*(G3462/100)*(E3462/1000)),IF(C3462="Wine",SUM(LOOKUP(2,1/(SRP!$B$15:$B$19&lt;=E3462)/(SRP!$C$15:$C$19&gt;=E3462),SRP!$D$15:$D$19)*(G3462/100)*(E3462/1000)),IF(C3462="Ready to Drink",SUM(LOOKUP(2,1/(SRP!$B$10:$B$14&lt;=E3462)/(SRP!$C$10:$C$14&gt;=E3462),SRP!$D$10:$D$14)*(G3462/100)*(E3462/1000)),0))))),2)</f>
        <v>1.85</v>
      </c>
    </row>
    <row r="3463" spans="1:11" x14ac:dyDescent="0.35">
      <c r="A3463" s="2">
        <v>36504</v>
      </c>
      <c r="B3463" s="76" t="s">
        <v>3257</v>
      </c>
      <c r="C3463" s="76" t="s">
        <v>287</v>
      </c>
      <c r="D3463" s="76" t="s">
        <v>5240</v>
      </c>
      <c r="E3463" s="76">
        <v>473</v>
      </c>
      <c r="F3463" s="76">
        <v>24</v>
      </c>
      <c r="G3463" s="77">
        <v>5.6</v>
      </c>
      <c r="H3463" s="76" t="s">
        <v>3282</v>
      </c>
      <c r="I3463" s="77">
        <v>4.05</v>
      </c>
      <c r="J3463" s="2">
        <v>1</v>
      </c>
      <c r="K3463" s="119" cm="1">
        <f t="array" ref="K3463">ROUND(IF(C3463="Beer",SUM(LOOKUP(2,1/(SRP!$B$7:$B$9&lt;=E3463)/(SRP!$C$7:$C$9&gt;=E3463),SRP!$D$7:$D$9)*(G3463/100)*(E3463/1000)),IF(C3463="Spirits",SUM(LOOKUP(2,1/(SRP!$B$2:$B$6&lt;=E3463)/(SRP!$C$2:$C$6&gt;=E3463),SRP!$D$2:$D$6)*(G3463/100)*(E3463/1000)),IF(AND(C3463="Wine",D3463="Fortified Wines"),SUM(LOOKUP(2,1/(SRP!$B$20:$B$23&lt;=E3463)/(SRP!$C$20:$C$23&gt;=E3463),SRP!$D$20:$D$23)*(G3463/100)*(E3463/1000)),IF(C3463="Wine",SUM(LOOKUP(2,1/(SRP!$B$15:$B$19&lt;=E3463)/(SRP!$C$15:$C$19&gt;=E3463),SRP!$D$15:$D$19)*(G3463/100)*(E3463/1000)),IF(C3463="Ready to Drink",SUM(LOOKUP(2,1/(SRP!$B$10:$B$14&lt;=E3463)/(SRP!$C$10:$C$14&gt;=E3463),SRP!$D$10:$D$14)*(G3463/100)*(E3463/1000)),0))))),2)</f>
        <v>1.85</v>
      </c>
    </row>
    <row r="3464" spans="1:11" x14ac:dyDescent="0.35">
      <c r="A3464" s="2">
        <v>36507</v>
      </c>
      <c r="B3464" s="76" t="s">
        <v>2802</v>
      </c>
      <c r="C3464" s="76" t="s">
        <v>287</v>
      </c>
      <c r="D3464" s="76" t="s">
        <v>5266</v>
      </c>
      <c r="E3464" s="76">
        <v>355</v>
      </c>
      <c r="F3464" s="76">
        <v>24</v>
      </c>
      <c r="G3464" s="77">
        <v>5.5</v>
      </c>
      <c r="H3464" s="76" t="s">
        <v>3367</v>
      </c>
      <c r="I3464" s="77">
        <v>3</v>
      </c>
      <c r="J3464" s="2">
        <v>1</v>
      </c>
      <c r="K3464" s="119" cm="1">
        <f t="array" ref="K3464">ROUND(IF(C3464="Beer",SUM(LOOKUP(2,1/(SRP!$B$7:$B$9&lt;=E3464)/(SRP!$C$7:$C$9&gt;=E3464),SRP!$D$7:$D$9)*(G3464/100)*(E3464/1000)),IF(C3464="Spirits",SUM(LOOKUP(2,1/(SRP!$B$2:$B$6&lt;=E3464)/(SRP!$C$2:$C$6&gt;=E3464),SRP!$D$2:$D$6)*(G3464/100)*(E3464/1000)),IF(AND(C3464="Wine",D3464="Fortified Wines"),SUM(LOOKUP(2,1/(SRP!$B$20:$B$23&lt;=E3464)/(SRP!$C$20:$C$23&gt;=E3464),SRP!$D$20:$D$23)*(G3464/100)*(E3464/1000)),IF(C3464="Wine",SUM(LOOKUP(2,1/(SRP!$B$15:$B$19&lt;=E3464)/(SRP!$C$15:$C$19&gt;=E3464),SRP!$D$15:$D$19)*(G3464/100)*(E3464/1000)),IF(C3464="Ready to Drink",SUM(LOOKUP(2,1/(SRP!$B$10:$B$14&lt;=E3464)/(SRP!$C$10:$C$14&gt;=E3464),SRP!$D$10:$D$14)*(G3464/100)*(E3464/1000)),0))))),2)</f>
        <v>1.36</v>
      </c>
    </row>
    <row r="3465" spans="1:11" x14ac:dyDescent="0.35">
      <c r="A3465" s="2">
        <v>36507</v>
      </c>
      <c r="B3465" s="76" t="s">
        <v>2802</v>
      </c>
      <c r="C3465" s="76" t="s">
        <v>287</v>
      </c>
      <c r="D3465" s="76" t="s">
        <v>5266</v>
      </c>
      <c r="E3465" s="76">
        <v>355</v>
      </c>
      <c r="F3465" s="76">
        <v>24</v>
      </c>
      <c r="G3465" s="77">
        <v>5.5</v>
      </c>
      <c r="H3465" s="76" t="s">
        <v>3367</v>
      </c>
      <c r="I3465" s="77">
        <v>3</v>
      </c>
      <c r="J3465" s="2">
        <v>1</v>
      </c>
      <c r="K3465" s="119" cm="1">
        <f t="array" ref="K3465">ROUND(IF(C3465="Beer",SUM(LOOKUP(2,1/(SRP!$B$7:$B$9&lt;=E3465)/(SRP!$C$7:$C$9&gt;=E3465),SRP!$D$7:$D$9)*(G3465/100)*(E3465/1000)),IF(C3465="Spirits",SUM(LOOKUP(2,1/(SRP!$B$2:$B$6&lt;=E3465)/(SRP!$C$2:$C$6&gt;=E3465),SRP!$D$2:$D$6)*(G3465/100)*(E3465/1000)),IF(AND(C3465="Wine",D3465="Fortified Wines"),SUM(LOOKUP(2,1/(SRP!$B$20:$B$23&lt;=E3465)/(SRP!$C$20:$C$23&gt;=E3465),SRP!$D$20:$D$23)*(G3465/100)*(E3465/1000)),IF(C3465="Wine",SUM(LOOKUP(2,1/(SRP!$B$15:$B$19&lt;=E3465)/(SRP!$C$15:$C$19&gt;=E3465),SRP!$D$15:$D$19)*(G3465/100)*(E3465/1000)),IF(C3465="Ready to Drink",SUM(LOOKUP(2,1/(SRP!$B$10:$B$14&lt;=E3465)/(SRP!$C$10:$C$14&gt;=E3465),SRP!$D$10:$D$14)*(G3465/100)*(E3465/1000)),0))))),2)</f>
        <v>1.36</v>
      </c>
    </row>
    <row r="3466" spans="1:11" x14ac:dyDescent="0.35">
      <c r="A3466" s="2">
        <v>36509</v>
      </c>
      <c r="B3466" s="76" t="s">
        <v>2803</v>
      </c>
      <c r="C3466" s="76" t="s">
        <v>287</v>
      </c>
      <c r="D3466" s="76" t="s">
        <v>5266</v>
      </c>
      <c r="E3466" s="76">
        <v>473</v>
      </c>
      <c r="F3466" s="76">
        <v>24</v>
      </c>
      <c r="G3466" s="77">
        <v>5.5</v>
      </c>
      <c r="H3466" s="76" t="s">
        <v>3367</v>
      </c>
      <c r="I3466" s="77">
        <v>4</v>
      </c>
      <c r="J3466" s="2">
        <v>1</v>
      </c>
      <c r="K3466" s="119" cm="1">
        <f t="array" ref="K3466">ROUND(IF(C3466="Beer",SUM(LOOKUP(2,1/(SRP!$B$7:$B$9&lt;=E3466)/(SRP!$C$7:$C$9&gt;=E3466),SRP!$D$7:$D$9)*(G3466/100)*(E3466/1000)),IF(C3466="Spirits",SUM(LOOKUP(2,1/(SRP!$B$2:$B$6&lt;=E3466)/(SRP!$C$2:$C$6&gt;=E3466),SRP!$D$2:$D$6)*(G3466/100)*(E3466/1000)),IF(AND(C3466="Wine",D3466="Fortified Wines"),SUM(LOOKUP(2,1/(SRP!$B$20:$B$23&lt;=E3466)/(SRP!$C$20:$C$23&gt;=E3466),SRP!$D$20:$D$23)*(G3466/100)*(E3466/1000)),IF(C3466="Wine",SUM(LOOKUP(2,1/(SRP!$B$15:$B$19&lt;=E3466)/(SRP!$C$15:$C$19&gt;=E3466),SRP!$D$15:$D$19)*(G3466/100)*(E3466/1000)),IF(C3466="Ready to Drink",SUM(LOOKUP(2,1/(SRP!$B$10:$B$14&lt;=E3466)/(SRP!$C$10:$C$14&gt;=E3466),SRP!$D$10:$D$14)*(G3466/100)*(E3466/1000)),0))))),2)</f>
        <v>1.82</v>
      </c>
    </row>
    <row r="3467" spans="1:11" x14ac:dyDescent="0.35">
      <c r="A3467" s="2">
        <v>36509</v>
      </c>
      <c r="B3467" s="76" t="s">
        <v>2803</v>
      </c>
      <c r="C3467" s="76" t="s">
        <v>287</v>
      </c>
      <c r="D3467" s="76" t="s">
        <v>5266</v>
      </c>
      <c r="E3467" s="76">
        <v>473</v>
      </c>
      <c r="F3467" s="76">
        <v>24</v>
      </c>
      <c r="G3467" s="77">
        <v>5.5</v>
      </c>
      <c r="H3467" s="76" t="s">
        <v>3367</v>
      </c>
      <c r="I3467" s="77">
        <v>4</v>
      </c>
      <c r="J3467" s="2">
        <v>1</v>
      </c>
      <c r="K3467" s="119" cm="1">
        <f t="array" ref="K3467">ROUND(IF(C3467="Beer",SUM(LOOKUP(2,1/(SRP!$B$7:$B$9&lt;=E3467)/(SRP!$C$7:$C$9&gt;=E3467),SRP!$D$7:$D$9)*(G3467/100)*(E3467/1000)),IF(C3467="Spirits",SUM(LOOKUP(2,1/(SRP!$B$2:$B$6&lt;=E3467)/(SRP!$C$2:$C$6&gt;=E3467),SRP!$D$2:$D$6)*(G3467/100)*(E3467/1000)),IF(AND(C3467="Wine",D3467="Fortified Wines"),SUM(LOOKUP(2,1/(SRP!$B$20:$B$23&lt;=E3467)/(SRP!$C$20:$C$23&gt;=E3467),SRP!$D$20:$D$23)*(G3467/100)*(E3467/1000)),IF(C3467="Wine",SUM(LOOKUP(2,1/(SRP!$B$15:$B$19&lt;=E3467)/(SRP!$C$15:$C$19&gt;=E3467),SRP!$D$15:$D$19)*(G3467/100)*(E3467/1000)),IF(C3467="Ready to Drink",SUM(LOOKUP(2,1/(SRP!$B$10:$B$14&lt;=E3467)/(SRP!$C$10:$C$14&gt;=E3467),SRP!$D$10:$D$14)*(G3467/100)*(E3467/1000)),0))))),2)</f>
        <v>1.82</v>
      </c>
    </row>
    <row r="3468" spans="1:11" x14ac:dyDescent="0.35">
      <c r="A3468" s="2">
        <v>36510</v>
      </c>
      <c r="B3468" s="76" t="s">
        <v>2804</v>
      </c>
      <c r="C3468" s="76" t="s">
        <v>287</v>
      </c>
      <c r="D3468" s="76" t="s">
        <v>5266</v>
      </c>
      <c r="E3468" s="76">
        <v>750</v>
      </c>
      <c r="F3468" s="76">
        <v>12</v>
      </c>
      <c r="G3468" s="77">
        <v>5.5</v>
      </c>
      <c r="H3468" s="76" t="s">
        <v>3367</v>
      </c>
      <c r="I3468" s="77">
        <v>5</v>
      </c>
      <c r="J3468" s="2">
        <v>1</v>
      </c>
      <c r="K3468" s="119" cm="1">
        <f t="array" ref="K3468">ROUND(IF(C3468="Beer",SUM(LOOKUP(2,1/(SRP!$B$7:$B$9&lt;=E3468)/(SRP!$C$7:$C$9&gt;=E3468),SRP!$D$7:$D$9)*(G3468/100)*(E3468/1000)),IF(C3468="Spirits",SUM(LOOKUP(2,1/(SRP!$B$2:$B$6&lt;=E3468)/(SRP!$C$2:$C$6&gt;=E3468),SRP!$D$2:$D$6)*(G3468/100)*(E3468/1000)),IF(AND(C3468="Wine",D3468="Fortified Wines"),SUM(LOOKUP(2,1/(SRP!$B$20:$B$23&lt;=E3468)/(SRP!$C$20:$C$23&gt;=E3468),SRP!$D$20:$D$23)*(G3468/100)*(E3468/1000)),IF(C3468="Wine",SUM(LOOKUP(2,1/(SRP!$B$15:$B$19&lt;=E3468)/(SRP!$C$15:$C$19&gt;=E3468),SRP!$D$15:$D$19)*(G3468/100)*(E3468/1000)),IF(C3468="Ready to Drink",SUM(LOOKUP(2,1/(SRP!$B$10:$B$14&lt;=E3468)/(SRP!$C$10:$C$14&gt;=E3468),SRP!$D$10:$D$14)*(G3468/100)*(E3468/1000)),0))))),2)</f>
        <v>2.88</v>
      </c>
    </row>
    <row r="3469" spans="1:11" x14ac:dyDescent="0.35">
      <c r="A3469" s="2">
        <v>36510</v>
      </c>
      <c r="B3469" s="76" t="s">
        <v>2804</v>
      </c>
      <c r="C3469" s="76" t="s">
        <v>287</v>
      </c>
      <c r="D3469" s="76" t="s">
        <v>5266</v>
      </c>
      <c r="E3469" s="76">
        <v>750</v>
      </c>
      <c r="F3469" s="76">
        <v>12</v>
      </c>
      <c r="G3469" s="77">
        <v>5.5</v>
      </c>
      <c r="H3469" s="76" t="s">
        <v>3367</v>
      </c>
      <c r="I3469" s="77">
        <v>5</v>
      </c>
      <c r="J3469" s="2">
        <v>1</v>
      </c>
      <c r="K3469" s="119" cm="1">
        <f t="array" ref="K3469">ROUND(IF(C3469="Beer",SUM(LOOKUP(2,1/(SRP!$B$7:$B$9&lt;=E3469)/(SRP!$C$7:$C$9&gt;=E3469),SRP!$D$7:$D$9)*(G3469/100)*(E3469/1000)),IF(C3469="Spirits",SUM(LOOKUP(2,1/(SRP!$B$2:$B$6&lt;=E3469)/(SRP!$C$2:$C$6&gt;=E3469),SRP!$D$2:$D$6)*(G3469/100)*(E3469/1000)),IF(AND(C3469="Wine",D3469="Fortified Wines"),SUM(LOOKUP(2,1/(SRP!$B$20:$B$23&lt;=E3469)/(SRP!$C$20:$C$23&gt;=E3469),SRP!$D$20:$D$23)*(G3469/100)*(E3469/1000)),IF(C3469="Wine",SUM(LOOKUP(2,1/(SRP!$B$15:$B$19&lt;=E3469)/(SRP!$C$15:$C$19&gt;=E3469),SRP!$D$15:$D$19)*(G3469/100)*(E3469/1000)),IF(C3469="Ready to Drink",SUM(LOOKUP(2,1/(SRP!$B$10:$B$14&lt;=E3469)/(SRP!$C$10:$C$14&gt;=E3469),SRP!$D$10:$D$14)*(G3469/100)*(E3469/1000)),0))))),2)</f>
        <v>2.88</v>
      </c>
    </row>
    <row r="3470" spans="1:11" x14ac:dyDescent="0.35">
      <c r="A3470" s="2">
        <v>36514</v>
      </c>
      <c r="B3470" s="76" t="s">
        <v>2805</v>
      </c>
      <c r="C3470" s="76" t="s">
        <v>287</v>
      </c>
      <c r="D3470" s="76" t="s">
        <v>5266</v>
      </c>
      <c r="E3470" s="76">
        <v>473</v>
      </c>
      <c r="F3470" s="76">
        <v>24</v>
      </c>
      <c r="G3470" s="77">
        <v>5.5</v>
      </c>
      <c r="H3470" s="76" t="s">
        <v>3387</v>
      </c>
      <c r="I3470" s="77">
        <v>3.99</v>
      </c>
      <c r="J3470" s="2">
        <v>1</v>
      </c>
      <c r="K3470" s="119" cm="1">
        <f t="array" ref="K3470">ROUND(IF(C3470="Beer",SUM(LOOKUP(2,1/(SRP!$B$7:$B$9&lt;=E3470)/(SRP!$C$7:$C$9&gt;=E3470),SRP!$D$7:$D$9)*(G3470/100)*(E3470/1000)),IF(C3470="Spirits",SUM(LOOKUP(2,1/(SRP!$B$2:$B$6&lt;=E3470)/(SRP!$C$2:$C$6&gt;=E3470),SRP!$D$2:$D$6)*(G3470/100)*(E3470/1000)),IF(AND(C3470="Wine",D3470="Fortified Wines"),SUM(LOOKUP(2,1/(SRP!$B$20:$B$23&lt;=E3470)/(SRP!$C$20:$C$23&gt;=E3470),SRP!$D$20:$D$23)*(G3470/100)*(E3470/1000)),IF(C3470="Wine",SUM(LOOKUP(2,1/(SRP!$B$15:$B$19&lt;=E3470)/(SRP!$C$15:$C$19&gt;=E3470),SRP!$D$15:$D$19)*(G3470/100)*(E3470/1000)),IF(C3470="Ready to Drink",SUM(LOOKUP(2,1/(SRP!$B$10:$B$14&lt;=E3470)/(SRP!$C$10:$C$14&gt;=E3470),SRP!$D$10:$D$14)*(G3470/100)*(E3470/1000)),0))))),2)</f>
        <v>1.82</v>
      </c>
    </row>
    <row r="3471" spans="1:11" x14ac:dyDescent="0.35">
      <c r="A3471" s="2">
        <v>36514</v>
      </c>
      <c r="B3471" s="76" t="s">
        <v>2805</v>
      </c>
      <c r="C3471" s="76" t="s">
        <v>287</v>
      </c>
      <c r="D3471" s="76" t="s">
        <v>5266</v>
      </c>
      <c r="E3471" s="76">
        <v>473</v>
      </c>
      <c r="F3471" s="76">
        <v>24</v>
      </c>
      <c r="G3471" s="77">
        <v>5.5</v>
      </c>
      <c r="H3471" s="76" t="s">
        <v>3387</v>
      </c>
      <c r="I3471" s="77">
        <v>3.99</v>
      </c>
      <c r="J3471" s="2">
        <v>1</v>
      </c>
      <c r="K3471" s="119" cm="1">
        <f t="array" ref="K3471">ROUND(IF(C3471="Beer",SUM(LOOKUP(2,1/(SRP!$B$7:$B$9&lt;=E3471)/(SRP!$C$7:$C$9&gt;=E3471),SRP!$D$7:$D$9)*(G3471/100)*(E3471/1000)),IF(C3471="Spirits",SUM(LOOKUP(2,1/(SRP!$B$2:$B$6&lt;=E3471)/(SRP!$C$2:$C$6&gt;=E3471),SRP!$D$2:$D$6)*(G3471/100)*(E3471/1000)),IF(AND(C3471="Wine",D3471="Fortified Wines"),SUM(LOOKUP(2,1/(SRP!$B$20:$B$23&lt;=E3471)/(SRP!$C$20:$C$23&gt;=E3471),SRP!$D$20:$D$23)*(G3471/100)*(E3471/1000)),IF(C3471="Wine",SUM(LOOKUP(2,1/(SRP!$B$15:$B$19&lt;=E3471)/(SRP!$C$15:$C$19&gt;=E3471),SRP!$D$15:$D$19)*(G3471/100)*(E3471/1000)),IF(C3471="Ready to Drink",SUM(LOOKUP(2,1/(SRP!$B$10:$B$14&lt;=E3471)/(SRP!$C$10:$C$14&gt;=E3471),SRP!$D$10:$D$14)*(G3471/100)*(E3471/1000)),0))))),2)</f>
        <v>1.82</v>
      </c>
    </row>
    <row r="3472" spans="1:11" x14ac:dyDescent="0.35">
      <c r="A3472" s="2">
        <v>36515</v>
      </c>
      <c r="B3472" s="76" t="s">
        <v>2806</v>
      </c>
      <c r="C3472" s="76" t="s">
        <v>287</v>
      </c>
      <c r="D3472" s="76" t="s">
        <v>5266</v>
      </c>
      <c r="E3472" s="76">
        <v>473</v>
      </c>
      <c r="F3472" s="76">
        <v>24</v>
      </c>
      <c r="G3472" s="77">
        <v>4.7</v>
      </c>
      <c r="H3472" s="76" t="s">
        <v>3387</v>
      </c>
      <c r="I3472" s="77">
        <v>4.29</v>
      </c>
      <c r="J3472" s="2">
        <v>1</v>
      </c>
      <c r="K3472" s="119" cm="1">
        <f t="array" ref="K3472">ROUND(IF(C3472="Beer",SUM(LOOKUP(2,1/(SRP!$B$7:$B$9&lt;=E3472)/(SRP!$C$7:$C$9&gt;=E3472),SRP!$D$7:$D$9)*(G3472/100)*(E3472/1000)),IF(C3472="Spirits",SUM(LOOKUP(2,1/(SRP!$B$2:$B$6&lt;=E3472)/(SRP!$C$2:$C$6&gt;=E3472),SRP!$D$2:$D$6)*(G3472/100)*(E3472/1000)),IF(AND(C3472="Wine",D3472="Fortified Wines"),SUM(LOOKUP(2,1/(SRP!$B$20:$B$23&lt;=E3472)/(SRP!$C$20:$C$23&gt;=E3472),SRP!$D$20:$D$23)*(G3472/100)*(E3472/1000)),IF(C3472="Wine",SUM(LOOKUP(2,1/(SRP!$B$15:$B$19&lt;=E3472)/(SRP!$C$15:$C$19&gt;=E3472),SRP!$D$15:$D$19)*(G3472/100)*(E3472/1000)),IF(C3472="Ready to Drink",SUM(LOOKUP(2,1/(SRP!$B$10:$B$14&lt;=E3472)/(SRP!$C$10:$C$14&gt;=E3472),SRP!$D$10:$D$14)*(G3472/100)*(E3472/1000)),0))))),2)</f>
        <v>1.55</v>
      </c>
    </row>
    <row r="3473" spans="1:11" x14ac:dyDescent="0.35">
      <c r="A3473" s="2">
        <v>36515</v>
      </c>
      <c r="B3473" s="76" t="s">
        <v>2806</v>
      </c>
      <c r="C3473" s="76" t="s">
        <v>287</v>
      </c>
      <c r="D3473" s="76" t="s">
        <v>5266</v>
      </c>
      <c r="E3473" s="76">
        <v>473</v>
      </c>
      <c r="F3473" s="76">
        <v>24</v>
      </c>
      <c r="G3473" s="77">
        <v>4.7</v>
      </c>
      <c r="H3473" s="76" t="s">
        <v>3387</v>
      </c>
      <c r="I3473" s="77">
        <v>4.29</v>
      </c>
      <c r="J3473" s="2">
        <v>1</v>
      </c>
      <c r="K3473" s="119" cm="1">
        <f t="array" ref="K3473">ROUND(IF(C3473="Beer",SUM(LOOKUP(2,1/(SRP!$B$7:$B$9&lt;=E3473)/(SRP!$C$7:$C$9&gt;=E3473),SRP!$D$7:$D$9)*(G3473/100)*(E3473/1000)),IF(C3473="Spirits",SUM(LOOKUP(2,1/(SRP!$B$2:$B$6&lt;=E3473)/(SRP!$C$2:$C$6&gt;=E3473),SRP!$D$2:$D$6)*(G3473/100)*(E3473/1000)),IF(AND(C3473="Wine",D3473="Fortified Wines"),SUM(LOOKUP(2,1/(SRP!$B$20:$B$23&lt;=E3473)/(SRP!$C$20:$C$23&gt;=E3473),SRP!$D$20:$D$23)*(G3473/100)*(E3473/1000)),IF(C3473="Wine",SUM(LOOKUP(2,1/(SRP!$B$15:$B$19&lt;=E3473)/(SRP!$C$15:$C$19&gt;=E3473),SRP!$D$15:$D$19)*(G3473/100)*(E3473/1000)),IF(C3473="Ready to Drink",SUM(LOOKUP(2,1/(SRP!$B$10:$B$14&lt;=E3473)/(SRP!$C$10:$C$14&gt;=E3473),SRP!$D$10:$D$14)*(G3473/100)*(E3473/1000)),0))))),2)</f>
        <v>1.55</v>
      </c>
    </row>
    <row r="3474" spans="1:11" x14ac:dyDescent="0.35">
      <c r="A3474" s="2">
        <v>36600</v>
      </c>
      <c r="B3474" s="76" t="s">
        <v>2782</v>
      </c>
      <c r="C3474" s="76" t="s">
        <v>287</v>
      </c>
      <c r="D3474" s="76" t="s">
        <v>5292</v>
      </c>
      <c r="E3474" s="76">
        <v>473</v>
      </c>
      <c r="F3474" s="76">
        <v>24</v>
      </c>
      <c r="G3474" s="77">
        <v>4.5</v>
      </c>
      <c r="H3474" s="76" t="s">
        <v>3334</v>
      </c>
      <c r="I3474" s="77">
        <v>4.29</v>
      </c>
      <c r="J3474" s="2">
        <v>1</v>
      </c>
      <c r="K3474" s="119" cm="1">
        <f t="array" ref="K3474">ROUND(IF(C3474="Beer",SUM(LOOKUP(2,1/(SRP!$B$7:$B$9&lt;=E3474)/(SRP!$C$7:$C$9&gt;=E3474),SRP!$D$7:$D$9)*(G3474/100)*(E3474/1000)),IF(C3474="Spirits",SUM(LOOKUP(2,1/(SRP!$B$2:$B$6&lt;=E3474)/(SRP!$C$2:$C$6&gt;=E3474),SRP!$D$2:$D$6)*(G3474/100)*(E3474/1000)),IF(AND(C3474="Wine",D3474="Fortified Wines"),SUM(LOOKUP(2,1/(SRP!$B$20:$B$23&lt;=E3474)/(SRP!$C$20:$C$23&gt;=E3474),SRP!$D$20:$D$23)*(G3474/100)*(E3474/1000)),IF(C3474="Wine",SUM(LOOKUP(2,1/(SRP!$B$15:$B$19&lt;=E3474)/(SRP!$C$15:$C$19&gt;=E3474),SRP!$D$15:$D$19)*(G3474/100)*(E3474/1000)),IF(C3474="Ready to Drink",SUM(LOOKUP(2,1/(SRP!$B$10:$B$14&lt;=E3474)/(SRP!$C$10:$C$14&gt;=E3474),SRP!$D$10:$D$14)*(G3474/100)*(E3474/1000)),0))))),2)</f>
        <v>1.49</v>
      </c>
    </row>
    <row r="3475" spans="1:11" x14ac:dyDescent="0.35">
      <c r="A3475" s="2">
        <v>36600</v>
      </c>
      <c r="B3475" s="76" t="s">
        <v>2782</v>
      </c>
      <c r="C3475" s="76" t="s">
        <v>287</v>
      </c>
      <c r="D3475" s="76" t="s">
        <v>5292</v>
      </c>
      <c r="E3475" s="76">
        <v>473</v>
      </c>
      <c r="F3475" s="76">
        <v>24</v>
      </c>
      <c r="G3475" s="77">
        <v>4.5</v>
      </c>
      <c r="H3475" s="76" t="s">
        <v>3334</v>
      </c>
      <c r="I3475" s="77">
        <v>4.29</v>
      </c>
      <c r="J3475" s="2">
        <v>1</v>
      </c>
      <c r="K3475" s="119" cm="1">
        <f t="array" ref="K3475">ROUND(IF(C3475="Beer",SUM(LOOKUP(2,1/(SRP!$B$7:$B$9&lt;=E3475)/(SRP!$C$7:$C$9&gt;=E3475),SRP!$D$7:$D$9)*(G3475/100)*(E3475/1000)),IF(C3475="Spirits",SUM(LOOKUP(2,1/(SRP!$B$2:$B$6&lt;=E3475)/(SRP!$C$2:$C$6&gt;=E3475),SRP!$D$2:$D$6)*(G3475/100)*(E3475/1000)),IF(AND(C3475="Wine",D3475="Fortified Wines"),SUM(LOOKUP(2,1/(SRP!$B$20:$B$23&lt;=E3475)/(SRP!$C$20:$C$23&gt;=E3475),SRP!$D$20:$D$23)*(G3475/100)*(E3475/1000)),IF(C3475="Wine",SUM(LOOKUP(2,1/(SRP!$B$15:$B$19&lt;=E3475)/(SRP!$C$15:$C$19&gt;=E3475),SRP!$D$15:$D$19)*(G3475/100)*(E3475/1000)),IF(C3475="Ready to Drink",SUM(LOOKUP(2,1/(SRP!$B$10:$B$14&lt;=E3475)/(SRP!$C$10:$C$14&gt;=E3475),SRP!$D$10:$D$14)*(G3475/100)*(E3475/1000)),0))))),2)</f>
        <v>1.49</v>
      </c>
    </row>
    <row r="3476" spans="1:11" x14ac:dyDescent="0.35">
      <c r="A3476" s="2">
        <v>36602</v>
      </c>
      <c r="B3476" s="76" t="s">
        <v>4059</v>
      </c>
      <c r="C3476" s="76" t="s">
        <v>286</v>
      </c>
      <c r="D3476" s="76" t="s">
        <v>5236</v>
      </c>
      <c r="E3476" s="76">
        <v>750</v>
      </c>
      <c r="F3476" s="76">
        <v>12</v>
      </c>
      <c r="G3476" s="77">
        <v>15</v>
      </c>
      <c r="H3476" s="76" t="s">
        <v>5745</v>
      </c>
      <c r="I3476" s="77">
        <v>69.989999999999995</v>
      </c>
      <c r="J3476" s="2">
        <v>1</v>
      </c>
      <c r="K3476" s="119" cm="1">
        <f t="array" ref="K3476">ROUND(IF(C3476="Beer",SUM(LOOKUP(2,1/(SRP!$B$7:$B$9&lt;=E3476)/(SRP!$C$7:$C$9&gt;=E3476),SRP!$D$7:$D$9)*(G3476/100)*(E3476/1000)),IF(C3476="Spirits",SUM(LOOKUP(2,1/(SRP!$B$2:$B$6&lt;=E3476)/(SRP!$C$2:$C$6&gt;=E3476),SRP!$D$2:$D$6)*(G3476/100)*(E3476/1000)),IF(AND(C3476="Wine",D3476="Fortified Wines"),SUM(LOOKUP(2,1/(SRP!$B$20:$B$23&lt;=E3476)/(SRP!$C$20:$C$23&gt;=E3476),SRP!$D$20:$D$23)*(G3476/100)*(E3476/1000)),IF(C3476="Wine",SUM(LOOKUP(2,1/(SRP!$B$15:$B$19&lt;=E3476)/(SRP!$C$15:$C$19&gt;=E3476),SRP!$D$15:$D$19)*(G3476/100)*(E3476/1000)),IF(C3476="Ready to Drink",SUM(LOOKUP(2,1/(SRP!$B$10:$B$14&lt;=E3476)/(SRP!$C$10:$C$14&gt;=E3476),SRP!$D$10:$D$14)*(G3476/100)*(E3476/1000)),0))))),2)</f>
        <v>7.85</v>
      </c>
    </row>
    <row r="3477" spans="1:11" x14ac:dyDescent="0.35">
      <c r="A3477" s="2">
        <v>36617</v>
      </c>
      <c r="B3477" s="76" t="s">
        <v>5401</v>
      </c>
      <c r="C3477" s="76" t="s">
        <v>287</v>
      </c>
      <c r="D3477" s="76" t="s">
        <v>5230</v>
      </c>
      <c r="E3477" s="76">
        <v>750</v>
      </c>
      <c r="F3477" s="76">
        <v>12</v>
      </c>
      <c r="G3477" s="77">
        <v>5.0999999999999996</v>
      </c>
      <c r="H3477" s="76" t="s">
        <v>3360</v>
      </c>
      <c r="I3477" s="77">
        <v>9.99</v>
      </c>
      <c r="J3477" s="2">
        <v>1</v>
      </c>
      <c r="K3477" s="119" cm="1">
        <f t="array" ref="K3477">ROUND(IF(C3477="Beer",SUM(LOOKUP(2,1/(SRP!$B$7:$B$9&lt;=E3477)/(SRP!$C$7:$C$9&gt;=E3477),SRP!$D$7:$D$9)*(G3477/100)*(E3477/1000)),IF(C3477="Spirits",SUM(LOOKUP(2,1/(SRP!$B$2:$B$6&lt;=E3477)/(SRP!$C$2:$C$6&gt;=E3477),SRP!$D$2:$D$6)*(G3477/100)*(E3477/1000)),IF(AND(C3477="Wine",D3477="Fortified Wines"),SUM(LOOKUP(2,1/(SRP!$B$20:$B$23&lt;=E3477)/(SRP!$C$20:$C$23&gt;=E3477),SRP!$D$20:$D$23)*(G3477/100)*(E3477/1000)),IF(C3477="Wine",SUM(LOOKUP(2,1/(SRP!$B$15:$B$19&lt;=E3477)/(SRP!$C$15:$C$19&gt;=E3477),SRP!$D$15:$D$19)*(G3477/100)*(E3477/1000)),IF(C3477="Ready to Drink",SUM(LOOKUP(2,1/(SRP!$B$10:$B$14&lt;=E3477)/(SRP!$C$10:$C$14&gt;=E3477),SRP!$D$10:$D$14)*(G3477/100)*(E3477/1000)),0))))),2)</f>
        <v>2.67</v>
      </c>
    </row>
    <row r="3478" spans="1:11" x14ac:dyDescent="0.35">
      <c r="A3478" s="2">
        <v>36617</v>
      </c>
      <c r="B3478" s="76" t="s">
        <v>5401</v>
      </c>
      <c r="C3478" s="76" t="s">
        <v>287</v>
      </c>
      <c r="D3478" s="76" t="s">
        <v>5230</v>
      </c>
      <c r="E3478" s="76">
        <v>750</v>
      </c>
      <c r="F3478" s="76">
        <v>12</v>
      </c>
      <c r="G3478" s="77">
        <v>5.0999999999999996</v>
      </c>
      <c r="H3478" s="76" t="s">
        <v>3360</v>
      </c>
      <c r="I3478" s="77">
        <v>9.99</v>
      </c>
      <c r="J3478" s="2">
        <v>1</v>
      </c>
      <c r="K3478" s="119" cm="1">
        <f t="array" ref="K3478">ROUND(IF(C3478="Beer",SUM(LOOKUP(2,1/(SRP!$B$7:$B$9&lt;=E3478)/(SRP!$C$7:$C$9&gt;=E3478),SRP!$D$7:$D$9)*(G3478/100)*(E3478/1000)),IF(C3478="Spirits",SUM(LOOKUP(2,1/(SRP!$B$2:$B$6&lt;=E3478)/(SRP!$C$2:$C$6&gt;=E3478),SRP!$D$2:$D$6)*(G3478/100)*(E3478/1000)),IF(AND(C3478="Wine",D3478="Fortified Wines"),SUM(LOOKUP(2,1/(SRP!$B$20:$B$23&lt;=E3478)/(SRP!$C$20:$C$23&gt;=E3478),SRP!$D$20:$D$23)*(G3478/100)*(E3478/1000)),IF(C3478="Wine",SUM(LOOKUP(2,1/(SRP!$B$15:$B$19&lt;=E3478)/(SRP!$C$15:$C$19&gt;=E3478),SRP!$D$15:$D$19)*(G3478/100)*(E3478/1000)),IF(C3478="Ready to Drink",SUM(LOOKUP(2,1/(SRP!$B$10:$B$14&lt;=E3478)/(SRP!$C$10:$C$14&gt;=E3478),SRP!$D$10:$D$14)*(G3478/100)*(E3478/1000)),0))))),2)</f>
        <v>2.67</v>
      </c>
    </row>
    <row r="3479" spans="1:11" x14ac:dyDescent="0.35">
      <c r="A3479" s="2">
        <v>36697</v>
      </c>
      <c r="B3479" s="76" t="s">
        <v>2793</v>
      </c>
      <c r="C3479" s="76" t="s">
        <v>285</v>
      </c>
      <c r="D3479" s="76" t="s">
        <v>6956</v>
      </c>
      <c r="E3479" s="76">
        <v>700</v>
      </c>
      <c r="F3479" s="76">
        <v>6</v>
      </c>
      <c r="G3479" s="77">
        <v>50</v>
      </c>
      <c r="H3479" s="76" t="s">
        <v>3347</v>
      </c>
      <c r="I3479" s="77">
        <v>86.99</v>
      </c>
      <c r="J3479" s="2">
        <v>1</v>
      </c>
      <c r="K3479" s="119" cm="1">
        <f t="array" ref="K3479">ROUND(IF(C3479="Beer",SUM(LOOKUP(2,1/(SRP!$B$7:$B$9&lt;=E3479)/(SRP!$C$7:$C$9&gt;=E3479),SRP!$D$7:$D$9)*(G3479/100)*(E3479/1000)),IF(C3479="Spirits",SUM(LOOKUP(2,1/(SRP!$B$2:$B$6&lt;=E3479)/(SRP!$C$2:$C$6&gt;=E3479),SRP!$D$2:$D$6)*(G3479/100)*(E3479/1000)),IF(AND(C3479="Wine",D3479="Fortified Wines"),SUM(LOOKUP(2,1/(SRP!$B$20:$B$23&lt;=E3479)/(SRP!$C$20:$C$23&gt;=E3479),SRP!$D$20:$D$23)*(G3479/100)*(E3479/1000)),IF(C3479="Wine",SUM(LOOKUP(2,1/(SRP!$B$15:$B$19&lt;=E3479)/(SRP!$C$15:$C$19&gt;=E3479),SRP!$D$15:$D$19)*(G3479/100)*(E3479/1000)),IF(C3479="Ready to Drink",SUM(LOOKUP(2,1/(SRP!$B$10:$B$14&lt;=E3479)/(SRP!$C$10:$C$14&gt;=E3479),SRP!$D$10:$D$14)*(G3479/100)*(E3479/1000)),0))))),2)</f>
        <v>24.43</v>
      </c>
    </row>
    <row r="3480" spans="1:11" x14ac:dyDescent="0.35">
      <c r="A3480" s="2">
        <v>36735</v>
      </c>
      <c r="B3480" s="76" t="s">
        <v>2797</v>
      </c>
      <c r="C3480" s="76" t="s">
        <v>287</v>
      </c>
      <c r="D3480" s="76" t="s">
        <v>5240</v>
      </c>
      <c r="E3480" s="76">
        <v>500</v>
      </c>
      <c r="F3480" s="76">
        <v>12</v>
      </c>
      <c r="G3480" s="77">
        <v>14.6</v>
      </c>
      <c r="H3480" s="76" t="s">
        <v>3325</v>
      </c>
      <c r="I3480" s="77">
        <v>21.99</v>
      </c>
      <c r="J3480" s="2">
        <v>1</v>
      </c>
      <c r="K3480" s="119" cm="1">
        <f t="array" ref="K3480">ROUND(IF(C3480="Beer",SUM(LOOKUP(2,1/(SRP!$B$7:$B$9&lt;=E3480)/(SRP!$C$7:$C$9&gt;=E3480),SRP!$D$7:$D$9)*(G3480/100)*(E3480/1000)),IF(C3480="Spirits",SUM(LOOKUP(2,1/(SRP!$B$2:$B$6&lt;=E3480)/(SRP!$C$2:$C$6&gt;=E3480),SRP!$D$2:$D$6)*(G3480/100)*(E3480/1000)),IF(AND(C3480="Wine",D3480="Fortified Wines"),SUM(LOOKUP(2,1/(SRP!$B$20:$B$23&lt;=E3480)/(SRP!$C$20:$C$23&gt;=E3480),SRP!$D$20:$D$23)*(G3480/100)*(E3480/1000)),IF(C3480="Wine",SUM(LOOKUP(2,1/(SRP!$B$15:$B$19&lt;=E3480)/(SRP!$C$15:$C$19&gt;=E3480),SRP!$D$15:$D$19)*(G3480/100)*(E3480/1000)),IF(C3480="Ready to Drink",SUM(LOOKUP(2,1/(SRP!$B$10:$B$14&lt;=E3480)/(SRP!$C$10:$C$14&gt;=E3480),SRP!$D$10:$D$14)*(G3480/100)*(E3480/1000)),0))))),2)</f>
        <v>5.0999999999999996</v>
      </c>
    </row>
    <row r="3481" spans="1:11" x14ac:dyDescent="0.35">
      <c r="A3481" s="2">
        <v>36735</v>
      </c>
      <c r="B3481" s="76" t="s">
        <v>2797</v>
      </c>
      <c r="C3481" s="76" t="s">
        <v>287</v>
      </c>
      <c r="D3481" s="76" t="s">
        <v>5240</v>
      </c>
      <c r="E3481" s="76">
        <v>500</v>
      </c>
      <c r="F3481" s="76">
        <v>12</v>
      </c>
      <c r="G3481" s="77">
        <v>14.6</v>
      </c>
      <c r="H3481" s="76" t="s">
        <v>3325</v>
      </c>
      <c r="I3481" s="77">
        <v>21.99</v>
      </c>
      <c r="J3481" s="2">
        <v>1</v>
      </c>
      <c r="K3481" s="119" cm="1">
        <f t="array" ref="K3481">ROUND(IF(C3481="Beer",SUM(LOOKUP(2,1/(SRP!$B$7:$B$9&lt;=E3481)/(SRP!$C$7:$C$9&gt;=E3481),SRP!$D$7:$D$9)*(G3481/100)*(E3481/1000)),IF(C3481="Spirits",SUM(LOOKUP(2,1/(SRP!$B$2:$B$6&lt;=E3481)/(SRP!$C$2:$C$6&gt;=E3481),SRP!$D$2:$D$6)*(G3481/100)*(E3481/1000)),IF(AND(C3481="Wine",D3481="Fortified Wines"),SUM(LOOKUP(2,1/(SRP!$B$20:$B$23&lt;=E3481)/(SRP!$C$20:$C$23&gt;=E3481),SRP!$D$20:$D$23)*(G3481/100)*(E3481/1000)),IF(C3481="Wine",SUM(LOOKUP(2,1/(SRP!$B$15:$B$19&lt;=E3481)/(SRP!$C$15:$C$19&gt;=E3481),SRP!$D$15:$D$19)*(G3481/100)*(E3481/1000)),IF(C3481="Ready to Drink",SUM(LOOKUP(2,1/(SRP!$B$10:$B$14&lt;=E3481)/(SRP!$C$10:$C$14&gt;=E3481),SRP!$D$10:$D$14)*(G3481/100)*(E3481/1000)),0))))),2)</f>
        <v>5.0999999999999996</v>
      </c>
    </row>
    <row r="3482" spans="1:11" x14ac:dyDescent="0.35">
      <c r="A3482" s="2">
        <v>36743</v>
      </c>
      <c r="B3482" s="76" t="s">
        <v>2943</v>
      </c>
      <c r="C3482" s="76" t="s">
        <v>287</v>
      </c>
      <c r="D3482" s="76" t="s">
        <v>5240</v>
      </c>
      <c r="E3482" s="76">
        <v>473</v>
      </c>
      <c r="F3482" s="76">
        <v>24</v>
      </c>
      <c r="G3482" s="77">
        <v>7</v>
      </c>
      <c r="H3482" s="76" t="s">
        <v>3355</v>
      </c>
      <c r="I3482" s="77">
        <v>4.83</v>
      </c>
      <c r="J3482" s="2">
        <v>1</v>
      </c>
      <c r="K3482" s="119" cm="1">
        <f t="array" ref="K3482">ROUND(IF(C3482="Beer",SUM(LOOKUP(2,1/(SRP!$B$7:$B$9&lt;=E3482)/(SRP!$C$7:$C$9&gt;=E3482),SRP!$D$7:$D$9)*(G3482/100)*(E3482/1000)),IF(C3482="Spirits",SUM(LOOKUP(2,1/(SRP!$B$2:$B$6&lt;=E3482)/(SRP!$C$2:$C$6&gt;=E3482),SRP!$D$2:$D$6)*(G3482/100)*(E3482/1000)),IF(AND(C3482="Wine",D3482="Fortified Wines"),SUM(LOOKUP(2,1/(SRP!$B$20:$B$23&lt;=E3482)/(SRP!$C$20:$C$23&gt;=E3482),SRP!$D$20:$D$23)*(G3482/100)*(E3482/1000)),IF(C3482="Wine",SUM(LOOKUP(2,1/(SRP!$B$15:$B$19&lt;=E3482)/(SRP!$C$15:$C$19&gt;=E3482),SRP!$D$15:$D$19)*(G3482/100)*(E3482/1000)),IF(C3482="Ready to Drink",SUM(LOOKUP(2,1/(SRP!$B$10:$B$14&lt;=E3482)/(SRP!$C$10:$C$14&gt;=E3482),SRP!$D$10:$D$14)*(G3482/100)*(E3482/1000)),0))))),2)</f>
        <v>2.31</v>
      </c>
    </row>
    <row r="3483" spans="1:11" x14ac:dyDescent="0.35">
      <c r="A3483" s="2">
        <v>36743</v>
      </c>
      <c r="B3483" s="76" t="s">
        <v>2943</v>
      </c>
      <c r="C3483" s="76" t="s">
        <v>287</v>
      </c>
      <c r="D3483" s="76" t="s">
        <v>5240</v>
      </c>
      <c r="E3483" s="76">
        <v>473</v>
      </c>
      <c r="F3483" s="76">
        <v>24</v>
      </c>
      <c r="G3483" s="77">
        <v>7</v>
      </c>
      <c r="H3483" s="76" t="s">
        <v>3355</v>
      </c>
      <c r="I3483" s="77">
        <v>4.83</v>
      </c>
      <c r="J3483" s="2">
        <v>1</v>
      </c>
      <c r="K3483" s="119" cm="1">
        <f t="array" ref="K3483">ROUND(IF(C3483="Beer",SUM(LOOKUP(2,1/(SRP!$B$7:$B$9&lt;=E3483)/(SRP!$C$7:$C$9&gt;=E3483),SRP!$D$7:$D$9)*(G3483/100)*(E3483/1000)),IF(C3483="Spirits",SUM(LOOKUP(2,1/(SRP!$B$2:$B$6&lt;=E3483)/(SRP!$C$2:$C$6&gt;=E3483),SRP!$D$2:$D$6)*(G3483/100)*(E3483/1000)),IF(AND(C3483="Wine",D3483="Fortified Wines"),SUM(LOOKUP(2,1/(SRP!$B$20:$B$23&lt;=E3483)/(SRP!$C$20:$C$23&gt;=E3483),SRP!$D$20:$D$23)*(G3483/100)*(E3483/1000)),IF(C3483="Wine",SUM(LOOKUP(2,1/(SRP!$B$15:$B$19&lt;=E3483)/(SRP!$C$15:$C$19&gt;=E3483),SRP!$D$15:$D$19)*(G3483/100)*(E3483/1000)),IF(C3483="Ready to Drink",SUM(LOOKUP(2,1/(SRP!$B$10:$B$14&lt;=E3483)/(SRP!$C$10:$C$14&gt;=E3483),SRP!$D$10:$D$14)*(G3483/100)*(E3483/1000)),0))))),2)</f>
        <v>2.31</v>
      </c>
    </row>
    <row r="3484" spans="1:11" x14ac:dyDescent="0.35">
      <c r="A3484" s="2">
        <v>36744</v>
      </c>
      <c r="B3484" s="76" t="s">
        <v>2942</v>
      </c>
      <c r="C3484" s="76" t="s">
        <v>287</v>
      </c>
      <c r="D3484" s="76" t="s">
        <v>5240</v>
      </c>
      <c r="E3484" s="76">
        <v>473</v>
      </c>
      <c r="F3484" s="76">
        <v>24</v>
      </c>
      <c r="G3484" s="77">
        <v>8.5</v>
      </c>
      <c r="H3484" s="76" t="s">
        <v>3355</v>
      </c>
      <c r="I3484" s="77">
        <v>4.83</v>
      </c>
      <c r="J3484" s="2">
        <v>1</v>
      </c>
      <c r="K3484" s="119" cm="1">
        <f t="array" ref="K3484">ROUND(IF(C3484="Beer",SUM(LOOKUP(2,1/(SRP!$B$7:$B$9&lt;=E3484)/(SRP!$C$7:$C$9&gt;=E3484),SRP!$D$7:$D$9)*(G3484/100)*(E3484/1000)),IF(C3484="Spirits",SUM(LOOKUP(2,1/(SRP!$B$2:$B$6&lt;=E3484)/(SRP!$C$2:$C$6&gt;=E3484),SRP!$D$2:$D$6)*(G3484/100)*(E3484/1000)),IF(AND(C3484="Wine",D3484="Fortified Wines"),SUM(LOOKUP(2,1/(SRP!$B$20:$B$23&lt;=E3484)/(SRP!$C$20:$C$23&gt;=E3484),SRP!$D$20:$D$23)*(G3484/100)*(E3484/1000)),IF(C3484="Wine",SUM(LOOKUP(2,1/(SRP!$B$15:$B$19&lt;=E3484)/(SRP!$C$15:$C$19&gt;=E3484),SRP!$D$15:$D$19)*(G3484/100)*(E3484/1000)),IF(C3484="Ready to Drink",SUM(LOOKUP(2,1/(SRP!$B$10:$B$14&lt;=E3484)/(SRP!$C$10:$C$14&gt;=E3484),SRP!$D$10:$D$14)*(G3484/100)*(E3484/1000)),0))))),2)</f>
        <v>2.81</v>
      </c>
    </row>
    <row r="3485" spans="1:11" x14ac:dyDescent="0.35">
      <c r="A3485" s="2">
        <v>36744</v>
      </c>
      <c r="B3485" s="76" t="s">
        <v>2942</v>
      </c>
      <c r="C3485" s="76" t="s">
        <v>287</v>
      </c>
      <c r="D3485" s="76" t="s">
        <v>5240</v>
      </c>
      <c r="E3485" s="76">
        <v>473</v>
      </c>
      <c r="F3485" s="76">
        <v>24</v>
      </c>
      <c r="G3485" s="77">
        <v>8.5</v>
      </c>
      <c r="H3485" s="76" t="s">
        <v>3355</v>
      </c>
      <c r="I3485" s="77">
        <v>4.83</v>
      </c>
      <c r="J3485" s="2">
        <v>1</v>
      </c>
      <c r="K3485" s="119" cm="1">
        <f t="array" ref="K3485">ROUND(IF(C3485="Beer",SUM(LOOKUP(2,1/(SRP!$B$7:$B$9&lt;=E3485)/(SRP!$C$7:$C$9&gt;=E3485),SRP!$D$7:$D$9)*(G3485/100)*(E3485/1000)),IF(C3485="Spirits",SUM(LOOKUP(2,1/(SRP!$B$2:$B$6&lt;=E3485)/(SRP!$C$2:$C$6&gt;=E3485),SRP!$D$2:$D$6)*(G3485/100)*(E3485/1000)),IF(AND(C3485="Wine",D3485="Fortified Wines"),SUM(LOOKUP(2,1/(SRP!$B$20:$B$23&lt;=E3485)/(SRP!$C$20:$C$23&gt;=E3485),SRP!$D$20:$D$23)*(G3485/100)*(E3485/1000)),IF(C3485="Wine",SUM(LOOKUP(2,1/(SRP!$B$15:$B$19&lt;=E3485)/(SRP!$C$15:$C$19&gt;=E3485),SRP!$D$15:$D$19)*(G3485/100)*(E3485/1000)),IF(C3485="Ready to Drink",SUM(LOOKUP(2,1/(SRP!$B$10:$B$14&lt;=E3485)/(SRP!$C$10:$C$14&gt;=E3485),SRP!$D$10:$D$14)*(G3485/100)*(E3485/1000)),0))))),2)</f>
        <v>2.81</v>
      </c>
    </row>
    <row r="3486" spans="1:11" x14ac:dyDescent="0.35">
      <c r="A3486" s="2">
        <v>36745</v>
      </c>
      <c r="B3486" s="76" t="s">
        <v>2941</v>
      </c>
      <c r="C3486" s="76" t="s">
        <v>287</v>
      </c>
      <c r="D3486" s="76" t="s">
        <v>5240</v>
      </c>
      <c r="E3486" s="76">
        <v>473</v>
      </c>
      <c r="F3486" s="76">
        <v>24</v>
      </c>
      <c r="G3486" s="77">
        <v>6.5</v>
      </c>
      <c r="H3486" s="76" t="s">
        <v>3355</v>
      </c>
      <c r="I3486" s="77">
        <v>4.83</v>
      </c>
      <c r="J3486" s="2">
        <v>1</v>
      </c>
      <c r="K3486" s="119" cm="1">
        <f t="array" ref="K3486">ROUND(IF(C3486="Beer",SUM(LOOKUP(2,1/(SRP!$B$7:$B$9&lt;=E3486)/(SRP!$C$7:$C$9&gt;=E3486),SRP!$D$7:$D$9)*(G3486/100)*(E3486/1000)),IF(C3486="Spirits",SUM(LOOKUP(2,1/(SRP!$B$2:$B$6&lt;=E3486)/(SRP!$C$2:$C$6&gt;=E3486),SRP!$D$2:$D$6)*(G3486/100)*(E3486/1000)),IF(AND(C3486="Wine",D3486="Fortified Wines"),SUM(LOOKUP(2,1/(SRP!$B$20:$B$23&lt;=E3486)/(SRP!$C$20:$C$23&gt;=E3486),SRP!$D$20:$D$23)*(G3486/100)*(E3486/1000)),IF(C3486="Wine",SUM(LOOKUP(2,1/(SRP!$B$15:$B$19&lt;=E3486)/(SRP!$C$15:$C$19&gt;=E3486),SRP!$D$15:$D$19)*(G3486/100)*(E3486/1000)),IF(C3486="Ready to Drink",SUM(LOOKUP(2,1/(SRP!$B$10:$B$14&lt;=E3486)/(SRP!$C$10:$C$14&gt;=E3486),SRP!$D$10:$D$14)*(G3486/100)*(E3486/1000)),0))))),2)</f>
        <v>2.15</v>
      </c>
    </row>
    <row r="3487" spans="1:11" x14ac:dyDescent="0.35">
      <c r="A3487" s="2">
        <v>36745</v>
      </c>
      <c r="B3487" s="76" t="s">
        <v>2941</v>
      </c>
      <c r="C3487" s="76" t="s">
        <v>287</v>
      </c>
      <c r="D3487" s="76" t="s">
        <v>5240</v>
      </c>
      <c r="E3487" s="76">
        <v>473</v>
      </c>
      <c r="F3487" s="76">
        <v>24</v>
      </c>
      <c r="G3487" s="77">
        <v>6.5</v>
      </c>
      <c r="H3487" s="76" t="s">
        <v>3355</v>
      </c>
      <c r="I3487" s="77">
        <v>4.83</v>
      </c>
      <c r="J3487" s="2">
        <v>1</v>
      </c>
      <c r="K3487" s="119" cm="1">
        <f t="array" ref="K3487">ROUND(IF(C3487="Beer",SUM(LOOKUP(2,1/(SRP!$B$7:$B$9&lt;=E3487)/(SRP!$C$7:$C$9&gt;=E3487),SRP!$D$7:$D$9)*(G3487/100)*(E3487/1000)),IF(C3487="Spirits",SUM(LOOKUP(2,1/(SRP!$B$2:$B$6&lt;=E3487)/(SRP!$C$2:$C$6&gt;=E3487),SRP!$D$2:$D$6)*(G3487/100)*(E3487/1000)),IF(AND(C3487="Wine",D3487="Fortified Wines"),SUM(LOOKUP(2,1/(SRP!$B$20:$B$23&lt;=E3487)/(SRP!$C$20:$C$23&gt;=E3487),SRP!$D$20:$D$23)*(G3487/100)*(E3487/1000)),IF(C3487="Wine",SUM(LOOKUP(2,1/(SRP!$B$15:$B$19&lt;=E3487)/(SRP!$C$15:$C$19&gt;=E3487),SRP!$D$15:$D$19)*(G3487/100)*(E3487/1000)),IF(C3487="Ready to Drink",SUM(LOOKUP(2,1/(SRP!$B$10:$B$14&lt;=E3487)/(SRP!$C$10:$C$14&gt;=E3487),SRP!$D$10:$D$14)*(G3487/100)*(E3487/1000)),0))))),2)</f>
        <v>2.15</v>
      </c>
    </row>
    <row r="3488" spans="1:11" x14ac:dyDescent="0.35">
      <c r="A3488" s="2">
        <v>36746</v>
      </c>
      <c r="B3488" s="76" t="s">
        <v>2940</v>
      </c>
      <c r="C3488" s="76" t="s">
        <v>287</v>
      </c>
      <c r="D3488" s="76" t="s">
        <v>5313</v>
      </c>
      <c r="E3488" s="76">
        <v>473</v>
      </c>
      <c r="F3488" s="76">
        <v>24</v>
      </c>
      <c r="G3488" s="77">
        <v>5.5</v>
      </c>
      <c r="H3488" s="76" t="s">
        <v>3355</v>
      </c>
      <c r="I3488" s="77">
        <v>4.83</v>
      </c>
      <c r="J3488" s="2">
        <v>1</v>
      </c>
      <c r="K3488" s="119" cm="1">
        <f t="array" ref="K3488">ROUND(IF(C3488="Beer",SUM(LOOKUP(2,1/(SRP!$B$7:$B$9&lt;=E3488)/(SRP!$C$7:$C$9&gt;=E3488),SRP!$D$7:$D$9)*(G3488/100)*(E3488/1000)),IF(C3488="Spirits",SUM(LOOKUP(2,1/(SRP!$B$2:$B$6&lt;=E3488)/(SRP!$C$2:$C$6&gt;=E3488),SRP!$D$2:$D$6)*(G3488/100)*(E3488/1000)),IF(AND(C3488="Wine",D3488="Fortified Wines"),SUM(LOOKUP(2,1/(SRP!$B$20:$B$23&lt;=E3488)/(SRP!$C$20:$C$23&gt;=E3488),SRP!$D$20:$D$23)*(G3488/100)*(E3488/1000)),IF(C3488="Wine",SUM(LOOKUP(2,1/(SRP!$B$15:$B$19&lt;=E3488)/(SRP!$C$15:$C$19&gt;=E3488),SRP!$D$15:$D$19)*(G3488/100)*(E3488/1000)),IF(C3488="Ready to Drink",SUM(LOOKUP(2,1/(SRP!$B$10:$B$14&lt;=E3488)/(SRP!$C$10:$C$14&gt;=E3488),SRP!$D$10:$D$14)*(G3488/100)*(E3488/1000)),0))))),2)</f>
        <v>1.82</v>
      </c>
    </row>
    <row r="3489" spans="1:11" x14ac:dyDescent="0.35">
      <c r="A3489" s="2">
        <v>36746</v>
      </c>
      <c r="B3489" s="76" t="s">
        <v>2940</v>
      </c>
      <c r="C3489" s="76" t="s">
        <v>287</v>
      </c>
      <c r="D3489" s="76" t="s">
        <v>5313</v>
      </c>
      <c r="E3489" s="76">
        <v>473</v>
      </c>
      <c r="F3489" s="76">
        <v>24</v>
      </c>
      <c r="G3489" s="77">
        <v>5.5</v>
      </c>
      <c r="H3489" s="76" t="s">
        <v>3355</v>
      </c>
      <c r="I3489" s="77">
        <v>4.83</v>
      </c>
      <c r="J3489" s="2">
        <v>1</v>
      </c>
      <c r="K3489" s="119" cm="1">
        <f t="array" ref="K3489">ROUND(IF(C3489="Beer",SUM(LOOKUP(2,1/(SRP!$B$7:$B$9&lt;=E3489)/(SRP!$C$7:$C$9&gt;=E3489),SRP!$D$7:$D$9)*(G3489/100)*(E3489/1000)),IF(C3489="Spirits",SUM(LOOKUP(2,1/(SRP!$B$2:$B$6&lt;=E3489)/(SRP!$C$2:$C$6&gt;=E3489),SRP!$D$2:$D$6)*(G3489/100)*(E3489/1000)),IF(AND(C3489="Wine",D3489="Fortified Wines"),SUM(LOOKUP(2,1/(SRP!$B$20:$B$23&lt;=E3489)/(SRP!$C$20:$C$23&gt;=E3489),SRP!$D$20:$D$23)*(G3489/100)*(E3489/1000)),IF(C3489="Wine",SUM(LOOKUP(2,1/(SRP!$B$15:$B$19&lt;=E3489)/(SRP!$C$15:$C$19&gt;=E3489),SRP!$D$15:$D$19)*(G3489/100)*(E3489/1000)),IF(C3489="Ready to Drink",SUM(LOOKUP(2,1/(SRP!$B$10:$B$14&lt;=E3489)/(SRP!$C$10:$C$14&gt;=E3489),SRP!$D$10:$D$14)*(G3489/100)*(E3489/1000)),0))))),2)</f>
        <v>1.82</v>
      </c>
    </row>
    <row r="3490" spans="1:11" x14ac:dyDescent="0.35">
      <c r="A3490" s="2">
        <v>36747</v>
      </c>
      <c r="B3490" s="76" t="s">
        <v>2939</v>
      </c>
      <c r="C3490" s="76" t="s">
        <v>287</v>
      </c>
      <c r="D3490" s="76" t="s">
        <v>5266</v>
      </c>
      <c r="E3490" s="76">
        <v>473</v>
      </c>
      <c r="F3490" s="76">
        <v>24</v>
      </c>
      <c r="G3490" s="77">
        <v>5</v>
      </c>
      <c r="H3490" s="76" t="s">
        <v>3355</v>
      </c>
      <c r="I3490" s="77">
        <v>4.83</v>
      </c>
      <c r="J3490" s="2">
        <v>1</v>
      </c>
      <c r="K3490" s="119" cm="1">
        <f t="array" ref="K3490">ROUND(IF(C3490="Beer",SUM(LOOKUP(2,1/(SRP!$B$7:$B$9&lt;=E3490)/(SRP!$C$7:$C$9&gt;=E3490),SRP!$D$7:$D$9)*(G3490/100)*(E3490/1000)),IF(C3490="Spirits",SUM(LOOKUP(2,1/(SRP!$B$2:$B$6&lt;=E3490)/(SRP!$C$2:$C$6&gt;=E3490),SRP!$D$2:$D$6)*(G3490/100)*(E3490/1000)),IF(AND(C3490="Wine",D3490="Fortified Wines"),SUM(LOOKUP(2,1/(SRP!$B$20:$B$23&lt;=E3490)/(SRP!$C$20:$C$23&gt;=E3490),SRP!$D$20:$D$23)*(G3490/100)*(E3490/1000)),IF(C3490="Wine",SUM(LOOKUP(2,1/(SRP!$B$15:$B$19&lt;=E3490)/(SRP!$C$15:$C$19&gt;=E3490),SRP!$D$15:$D$19)*(G3490/100)*(E3490/1000)),IF(C3490="Ready to Drink",SUM(LOOKUP(2,1/(SRP!$B$10:$B$14&lt;=E3490)/(SRP!$C$10:$C$14&gt;=E3490),SRP!$D$10:$D$14)*(G3490/100)*(E3490/1000)),0))))),2)</f>
        <v>1.65</v>
      </c>
    </row>
    <row r="3491" spans="1:11" x14ac:dyDescent="0.35">
      <c r="A3491" s="2">
        <v>36747</v>
      </c>
      <c r="B3491" s="76" t="s">
        <v>2939</v>
      </c>
      <c r="C3491" s="76" t="s">
        <v>287</v>
      </c>
      <c r="D3491" s="76" t="s">
        <v>5266</v>
      </c>
      <c r="E3491" s="76">
        <v>473</v>
      </c>
      <c r="F3491" s="76">
        <v>24</v>
      </c>
      <c r="G3491" s="77">
        <v>5</v>
      </c>
      <c r="H3491" s="76" t="s">
        <v>3355</v>
      </c>
      <c r="I3491" s="77">
        <v>4.83</v>
      </c>
      <c r="J3491" s="2">
        <v>1</v>
      </c>
      <c r="K3491" s="119" cm="1">
        <f t="array" ref="K3491">ROUND(IF(C3491="Beer",SUM(LOOKUP(2,1/(SRP!$B$7:$B$9&lt;=E3491)/(SRP!$C$7:$C$9&gt;=E3491),SRP!$D$7:$D$9)*(G3491/100)*(E3491/1000)),IF(C3491="Spirits",SUM(LOOKUP(2,1/(SRP!$B$2:$B$6&lt;=E3491)/(SRP!$C$2:$C$6&gt;=E3491),SRP!$D$2:$D$6)*(G3491/100)*(E3491/1000)),IF(AND(C3491="Wine",D3491="Fortified Wines"),SUM(LOOKUP(2,1/(SRP!$B$20:$B$23&lt;=E3491)/(SRP!$C$20:$C$23&gt;=E3491),SRP!$D$20:$D$23)*(G3491/100)*(E3491/1000)),IF(C3491="Wine",SUM(LOOKUP(2,1/(SRP!$B$15:$B$19&lt;=E3491)/(SRP!$C$15:$C$19&gt;=E3491),SRP!$D$15:$D$19)*(G3491/100)*(E3491/1000)),IF(C3491="Ready to Drink",SUM(LOOKUP(2,1/(SRP!$B$10:$B$14&lt;=E3491)/(SRP!$C$10:$C$14&gt;=E3491),SRP!$D$10:$D$14)*(G3491/100)*(E3491/1000)),0))))),2)</f>
        <v>1.65</v>
      </c>
    </row>
    <row r="3492" spans="1:11" x14ac:dyDescent="0.35">
      <c r="A3492" s="2">
        <v>36748</v>
      </c>
      <c r="B3492" s="76" t="s">
        <v>2938</v>
      </c>
      <c r="C3492" s="76" t="s">
        <v>287</v>
      </c>
      <c r="D3492" s="76" t="s">
        <v>5240</v>
      </c>
      <c r="E3492" s="76">
        <v>473</v>
      </c>
      <c r="F3492" s="76">
        <v>24</v>
      </c>
      <c r="G3492" s="77">
        <v>6</v>
      </c>
      <c r="H3492" s="76" t="s">
        <v>3355</v>
      </c>
      <c r="I3492" s="77">
        <v>4.83</v>
      </c>
      <c r="J3492" s="2">
        <v>1</v>
      </c>
      <c r="K3492" s="119" cm="1">
        <f t="array" ref="K3492">ROUND(IF(C3492="Beer",SUM(LOOKUP(2,1/(SRP!$B$7:$B$9&lt;=E3492)/(SRP!$C$7:$C$9&gt;=E3492),SRP!$D$7:$D$9)*(G3492/100)*(E3492/1000)),IF(C3492="Spirits",SUM(LOOKUP(2,1/(SRP!$B$2:$B$6&lt;=E3492)/(SRP!$C$2:$C$6&gt;=E3492),SRP!$D$2:$D$6)*(G3492/100)*(E3492/1000)),IF(AND(C3492="Wine",D3492="Fortified Wines"),SUM(LOOKUP(2,1/(SRP!$B$20:$B$23&lt;=E3492)/(SRP!$C$20:$C$23&gt;=E3492),SRP!$D$20:$D$23)*(G3492/100)*(E3492/1000)),IF(C3492="Wine",SUM(LOOKUP(2,1/(SRP!$B$15:$B$19&lt;=E3492)/(SRP!$C$15:$C$19&gt;=E3492),SRP!$D$15:$D$19)*(G3492/100)*(E3492/1000)),IF(C3492="Ready to Drink",SUM(LOOKUP(2,1/(SRP!$B$10:$B$14&lt;=E3492)/(SRP!$C$10:$C$14&gt;=E3492),SRP!$D$10:$D$14)*(G3492/100)*(E3492/1000)),0))))),2)</f>
        <v>1.98</v>
      </c>
    </row>
    <row r="3493" spans="1:11" x14ac:dyDescent="0.35">
      <c r="A3493" s="2">
        <v>36748</v>
      </c>
      <c r="B3493" s="76" t="s">
        <v>2938</v>
      </c>
      <c r="C3493" s="76" t="s">
        <v>287</v>
      </c>
      <c r="D3493" s="76" t="s">
        <v>5240</v>
      </c>
      <c r="E3493" s="76">
        <v>473</v>
      </c>
      <c r="F3493" s="76">
        <v>24</v>
      </c>
      <c r="G3493" s="77">
        <v>6</v>
      </c>
      <c r="H3493" s="76" t="s">
        <v>3355</v>
      </c>
      <c r="I3493" s="77">
        <v>4.83</v>
      </c>
      <c r="J3493" s="2">
        <v>1</v>
      </c>
      <c r="K3493" s="119" cm="1">
        <f t="array" ref="K3493">ROUND(IF(C3493="Beer",SUM(LOOKUP(2,1/(SRP!$B$7:$B$9&lt;=E3493)/(SRP!$C$7:$C$9&gt;=E3493),SRP!$D$7:$D$9)*(G3493/100)*(E3493/1000)),IF(C3493="Spirits",SUM(LOOKUP(2,1/(SRP!$B$2:$B$6&lt;=E3493)/(SRP!$C$2:$C$6&gt;=E3493),SRP!$D$2:$D$6)*(G3493/100)*(E3493/1000)),IF(AND(C3493="Wine",D3493="Fortified Wines"),SUM(LOOKUP(2,1/(SRP!$B$20:$B$23&lt;=E3493)/(SRP!$C$20:$C$23&gt;=E3493),SRP!$D$20:$D$23)*(G3493/100)*(E3493/1000)),IF(C3493="Wine",SUM(LOOKUP(2,1/(SRP!$B$15:$B$19&lt;=E3493)/(SRP!$C$15:$C$19&gt;=E3493),SRP!$D$15:$D$19)*(G3493/100)*(E3493/1000)),IF(C3493="Ready to Drink",SUM(LOOKUP(2,1/(SRP!$B$10:$B$14&lt;=E3493)/(SRP!$C$10:$C$14&gt;=E3493),SRP!$D$10:$D$14)*(G3493/100)*(E3493/1000)),0))))),2)</f>
        <v>1.98</v>
      </c>
    </row>
    <row r="3494" spans="1:11" x14ac:dyDescent="0.35">
      <c r="A3494" s="2">
        <v>36749</v>
      </c>
      <c r="B3494" s="76" t="s">
        <v>2937</v>
      </c>
      <c r="C3494" s="76" t="s">
        <v>287</v>
      </c>
      <c r="D3494" s="76" t="s">
        <v>5240</v>
      </c>
      <c r="E3494" s="76">
        <v>473</v>
      </c>
      <c r="F3494" s="76">
        <v>24</v>
      </c>
      <c r="G3494" s="77">
        <v>7</v>
      </c>
      <c r="H3494" s="76" t="s">
        <v>3355</v>
      </c>
      <c r="I3494" s="77">
        <v>4.83</v>
      </c>
      <c r="J3494" s="2">
        <v>1</v>
      </c>
      <c r="K3494" s="119" cm="1">
        <f t="array" ref="K3494">ROUND(IF(C3494="Beer",SUM(LOOKUP(2,1/(SRP!$B$7:$B$9&lt;=E3494)/(SRP!$C$7:$C$9&gt;=E3494),SRP!$D$7:$D$9)*(G3494/100)*(E3494/1000)),IF(C3494="Spirits",SUM(LOOKUP(2,1/(SRP!$B$2:$B$6&lt;=E3494)/(SRP!$C$2:$C$6&gt;=E3494),SRP!$D$2:$D$6)*(G3494/100)*(E3494/1000)),IF(AND(C3494="Wine",D3494="Fortified Wines"),SUM(LOOKUP(2,1/(SRP!$B$20:$B$23&lt;=E3494)/(SRP!$C$20:$C$23&gt;=E3494),SRP!$D$20:$D$23)*(G3494/100)*(E3494/1000)),IF(C3494="Wine",SUM(LOOKUP(2,1/(SRP!$B$15:$B$19&lt;=E3494)/(SRP!$C$15:$C$19&gt;=E3494),SRP!$D$15:$D$19)*(G3494/100)*(E3494/1000)),IF(C3494="Ready to Drink",SUM(LOOKUP(2,1/(SRP!$B$10:$B$14&lt;=E3494)/(SRP!$C$10:$C$14&gt;=E3494),SRP!$D$10:$D$14)*(G3494/100)*(E3494/1000)),0))))),2)</f>
        <v>2.31</v>
      </c>
    </row>
    <row r="3495" spans="1:11" x14ac:dyDescent="0.35">
      <c r="A3495" s="2">
        <v>36749</v>
      </c>
      <c r="B3495" s="76" t="s">
        <v>2937</v>
      </c>
      <c r="C3495" s="76" t="s">
        <v>287</v>
      </c>
      <c r="D3495" s="76" t="s">
        <v>5240</v>
      </c>
      <c r="E3495" s="76">
        <v>473</v>
      </c>
      <c r="F3495" s="76">
        <v>24</v>
      </c>
      <c r="G3495" s="77">
        <v>7</v>
      </c>
      <c r="H3495" s="76" t="s">
        <v>3355</v>
      </c>
      <c r="I3495" s="77">
        <v>4.83</v>
      </c>
      <c r="J3495" s="2">
        <v>1</v>
      </c>
      <c r="K3495" s="119" cm="1">
        <f t="array" ref="K3495">ROUND(IF(C3495="Beer",SUM(LOOKUP(2,1/(SRP!$B$7:$B$9&lt;=E3495)/(SRP!$C$7:$C$9&gt;=E3495),SRP!$D$7:$D$9)*(G3495/100)*(E3495/1000)),IF(C3495="Spirits",SUM(LOOKUP(2,1/(SRP!$B$2:$B$6&lt;=E3495)/(SRP!$C$2:$C$6&gt;=E3495),SRP!$D$2:$D$6)*(G3495/100)*(E3495/1000)),IF(AND(C3495="Wine",D3495="Fortified Wines"),SUM(LOOKUP(2,1/(SRP!$B$20:$B$23&lt;=E3495)/(SRP!$C$20:$C$23&gt;=E3495),SRP!$D$20:$D$23)*(G3495/100)*(E3495/1000)),IF(C3495="Wine",SUM(LOOKUP(2,1/(SRP!$B$15:$B$19&lt;=E3495)/(SRP!$C$15:$C$19&gt;=E3495),SRP!$D$15:$D$19)*(G3495/100)*(E3495/1000)),IF(C3495="Ready to Drink",SUM(LOOKUP(2,1/(SRP!$B$10:$B$14&lt;=E3495)/(SRP!$C$10:$C$14&gt;=E3495),SRP!$D$10:$D$14)*(G3495/100)*(E3495/1000)),0))))),2)</f>
        <v>2.31</v>
      </c>
    </row>
    <row r="3496" spans="1:11" x14ac:dyDescent="0.35">
      <c r="A3496" s="2">
        <v>36758</v>
      </c>
      <c r="B3496" s="76" t="s">
        <v>879</v>
      </c>
      <c r="C3496" s="76" t="s">
        <v>285</v>
      </c>
      <c r="D3496" s="76" t="s">
        <v>5272</v>
      </c>
      <c r="E3496" s="76">
        <v>750</v>
      </c>
      <c r="F3496" s="76">
        <v>9</v>
      </c>
      <c r="G3496" s="77">
        <v>40</v>
      </c>
      <c r="H3496" s="76" t="s">
        <v>6694</v>
      </c>
      <c r="I3496" s="77">
        <v>52.49</v>
      </c>
      <c r="J3496" s="2">
        <v>1</v>
      </c>
      <c r="K3496" s="119" cm="1">
        <f t="array" ref="K3496">ROUND(IF(C3496="Beer",SUM(LOOKUP(2,1/(SRP!$B$7:$B$9&lt;=E3496)/(SRP!$C$7:$C$9&gt;=E3496),SRP!$D$7:$D$9)*(G3496/100)*(E3496/1000)),IF(C3496="Spirits",SUM(LOOKUP(2,1/(SRP!$B$2:$B$6&lt;=E3496)/(SRP!$C$2:$C$6&gt;=E3496),SRP!$D$2:$D$6)*(G3496/100)*(E3496/1000)),IF(AND(C3496="Wine",D3496="Fortified Wines"),SUM(LOOKUP(2,1/(SRP!$B$20:$B$23&lt;=E3496)/(SRP!$C$20:$C$23&gt;=E3496),SRP!$D$20:$D$23)*(G3496/100)*(E3496/1000)),IF(C3496="Wine",SUM(LOOKUP(2,1/(SRP!$B$15:$B$19&lt;=E3496)/(SRP!$C$15:$C$19&gt;=E3496),SRP!$D$15:$D$19)*(G3496/100)*(E3496/1000)),IF(C3496="Ready to Drink",SUM(LOOKUP(2,1/(SRP!$B$10:$B$14&lt;=E3496)/(SRP!$C$10:$C$14&gt;=E3496),SRP!$D$10:$D$14)*(G3496/100)*(E3496/1000)),0))))),2)</f>
        <v>20.94</v>
      </c>
    </row>
    <row r="3497" spans="1:11" x14ac:dyDescent="0.35">
      <c r="A3497" s="2">
        <v>36781</v>
      </c>
      <c r="B3497" s="76" t="s">
        <v>2798</v>
      </c>
      <c r="C3497" s="76" t="s">
        <v>286</v>
      </c>
      <c r="D3497" s="76" t="s">
        <v>5269</v>
      </c>
      <c r="E3497" s="76">
        <v>750</v>
      </c>
      <c r="F3497" s="76">
        <v>12</v>
      </c>
      <c r="G3497" s="77">
        <v>13.5</v>
      </c>
      <c r="H3497" s="76" t="s">
        <v>5939</v>
      </c>
      <c r="I3497" s="77">
        <v>13.49</v>
      </c>
      <c r="J3497" s="2">
        <v>1</v>
      </c>
      <c r="K3497" s="119" cm="1">
        <f t="array" ref="K3497">ROUND(IF(C3497="Beer",SUM(LOOKUP(2,1/(SRP!$B$7:$B$9&lt;=E3497)/(SRP!$C$7:$C$9&gt;=E3497),SRP!$D$7:$D$9)*(G3497/100)*(E3497/1000)),IF(C3497="Spirits",SUM(LOOKUP(2,1/(SRP!$B$2:$B$6&lt;=E3497)/(SRP!$C$2:$C$6&gt;=E3497),SRP!$D$2:$D$6)*(G3497/100)*(E3497/1000)),IF(AND(C3497="Wine",D3497="Fortified Wines"),SUM(LOOKUP(2,1/(SRP!$B$20:$B$23&lt;=E3497)/(SRP!$C$20:$C$23&gt;=E3497),SRP!$D$20:$D$23)*(G3497/100)*(E3497/1000)),IF(C3497="Wine",SUM(LOOKUP(2,1/(SRP!$B$15:$B$19&lt;=E3497)/(SRP!$C$15:$C$19&gt;=E3497),SRP!$D$15:$D$19)*(G3497/100)*(E3497/1000)),IF(C3497="Ready to Drink",SUM(LOOKUP(2,1/(SRP!$B$10:$B$14&lt;=E3497)/(SRP!$C$10:$C$14&gt;=E3497),SRP!$D$10:$D$14)*(G3497/100)*(E3497/1000)),0))))),2)</f>
        <v>7.07</v>
      </c>
    </row>
    <row r="3498" spans="1:11" x14ac:dyDescent="0.35">
      <c r="A3498" s="2">
        <v>36782</v>
      </c>
      <c r="B3498" s="76" t="s">
        <v>2799</v>
      </c>
      <c r="C3498" s="76" t="s">
        <v>286</v>
      </c>
      <c r="D3498" s="76" t="s">
        <v>5244</v>
      </c>
      <c r="E3498" s="76">
        <v>750</v>
      </c>
      <c r="F3498" s="76">
        <v>12</v>
      </c>
      <c r="G3498" s="77">
        <v>12</v>
      </c>
      <c r="H3498" s="76" t="s">
        <v>5939</v>
      </c>
      <c r="I3498" s="77">
        <v>13.49</v>
      </c>
      <c r="J3498" s="2">
        <v>1</v>
      </c>
      <c r="K3498" s="119" cm="1">
        <f t="array" ref="K3498">ROUND(IF(C3498="Beer",SUM(LOOKUP(2,1/(SRP!$B$7:$B$9&lt;=E3498)/(SRP!$C$7:$C$9&gt;=E3498),SRP!$D$7:$D$9)*(G3498/100)*(E3498/1000)),IF(C3498="Spirits",SUM(LOOKUP(2,1/(SRP!$B$2:$B$6&lt;=E3498)/(SRP!$C$2:$C$6&gt;=E3498),SRP!$D$2:$D$6)*(G3498/100)*(E3498/1000)),IF(AND(C3498="Wine",D3498="Fortified Wines"),SUM(LOOKUP(2,1/(SRP!$B$20:$B$23&lt;=E3498)/(SRP!$C$20:$C$23&gt;=E3498),SRP!$D$20:$D$23)*(G3498/100)*(E3498/1000)),IF(C3498="Wine",SUM(LOOKUP(2,1/(SRP!$B$15:$B$19&lt;=E3498)/(SRP!$C$15:$C$19&gt;=E3498),SRP!$D$15:$D$19)*(G3498/100)*(E3498/1000)),IF(C3498="Ready to Drink",SUM(LOOKUP(2,1/(SRP!$B$10:$B$14&lt;=E3498)/(SRP!$C$10:$C$14&gt;=E3498),SRP!$D$10:$D$14)*(G3498/100)*(E3498/1000)),0))))),2)</f>
        <v>6.28</v>
      </c>
    </row>
    <row r="3499" spans="1:11" x14ac:dyDescent="0.35">
      <c r="A3499" s="2">
        <v>36787</v>
      </c>
      <c r="B3499" s="76" t="s">
        <v>2800</v>
      </c>
      <c r="C3499" s="76" t="s">
        <v>285</v>
      </c>
      <c r="D3499" s="76" t="s">
        <v>5250</v>
      </c>
      <c r="E3499" s="76">
        <v>750</v>
      </c>
      <c r="F3499" s="76">
        <v>12</v>
      </c>
      <c r="G3499" s="77">
        <v>40</v>
      </c>
      <c r="H3499" s="76" t="s">
        <v>3288</v>
      </c>
      <c r="I3499" s="77">
        <v>36.99</v>
      </c>
      <c r="J3499" s="2">
        <v>1</v>
      </c>
      <c r="K3499" s="119" cm="1">
        <f t="array" ref="K3499">ROUND(IF(C3499="Beer",SUM(LOOKUP(2,1/(SRP!$B$7:$B$9&lt;=E3499)/(SRP!$C$7:$C$9&gt;=E3499),SRP!$D$7:$D$9)*(G3499/100)*(E3499/1000)),IF(C3499="Spirits",SUM(LOOKUP(2,1/(SRP!$B$2:$B$6&lt;=E3499)/(SRP!$C$2:$C$6&gt;=E3499),SRP!$D$2:$D$6)*(G3499/100)*(E3499/1000)),IF(AND(C3499="Wine",D3499="Fortified Wines"),SUM(LOOKUP(2,1/(SRP!$B$20:$B$23&lt;=E3499)/(SRP!$C$20:$C$23&gt;=E3499),SRP!$D$20:$D$23)*(G3499/100)*(E3499/1000)),IF(C3499="Wine",SUM(LOOKUP(2,1/(SRP!$B$15:$B$19&lt;=E3499)/(SRP!$C$15:$C$19&gt;=E3499),SRP!$D$15:$D$19)*(G3499/100)*(E3499/1000)),IF(C3499="Ready to Drink",SUM(LOOKUP(2,1/(SRP!$B$10:$B$14&lt;=E3499)/(SRP!$C$10:$C$14&gt;=E3499),SRP!$D$10:$D$14)*(G3499/100)*(E3499/1000)),0))))),2)</f>
        <v>20.94</v>
      </c>
    </row>
    <row r="3500" spans="1:11" x14ac:dyDescent="0.35">
      <c r="A3500" s="2">
        <v>36802</v>
      </c>
      <c r="B3500" s="76" t="s">
        <v>2877</v>
      </c>
      <c r="C3500" s="76" t="s">
        <v>287</v>
      </c>
      <c r="D3500" s="76" t="s">
        <v>5240</v>
      </c>
      <c r="E3500" s="76">
        <v>473</v>
      </c>
      <c r="F3500" s="76">
        <v>24</v>
      </c>
      <c r="G3500" s="77">
        <v>6.3</v>
      </c>
      <c r="H3500" s="76" t="s">
        <v>3355</v>
      </c>
      <c r="I3500" s="77">
        <v>4.83</v>
      </c>
      <c r="J3500" s="2">
        <v>1</v>
      </c>
      <c r="K3500" s="119" cm="1">
        <f t="array" ref="K3500">ROUND(IF(C3500="Beer",SUM(LOOKUP(2,1/(SRP!$B$7:$B$9&lt;=E3500)/(SRP!$C$7:$C$9&gt;=E3500),SRP!$D$7:$D$9)*(G3500/100)*(E3500/1000)),IF(C3500="Spirits",SUM(LOOKUP(2,1/(SRP!$B$2:$B$6&lt;=E3500)/(SRP!$C$2:$C$6&gt;=E3500),SRP!$D$2:$D$6)*(G3500/100)*(E3500/1000)),IF(AND(C3500="Wine",D3500="Fortified Wines"),SUM(LOOKUP(2,1/(SRP!$B$20:$B$23&lt;=E3500)/(SRP!$C$20:$C$23&gt;=E3500),SRP!$D$20:$D$23)*(G3500/100)*(E3500/1000)),IF(C3500="Wine",SUM(LOOKUP(2,1/(SRP!$B$15:$B$19&lt;=E3500)/(SRP!$C$15:$C$19&gt;=E3500),SRP!$D$15:$D$19)*(G3500/100)*(E3500/1000)),IF(C3500="Ready to Drink",SUM(LOOKUP(2,1/(SRP!$B$10:$B$14&lt;=E3500)/(SRP!$C$10:$C$14&gt;=E3500),SRP!$D$10:$D$14)*(G3500/100)*(E3500/1000)),0))))),2)</f>
        <v>2.08</v>
      </c>
    </row>
    <row r="3501" spans="1:11" x14ac:dyDescent="0.35">
      <c r="A3501" s="2">
        <v>36802</v>
      </c>
      <c r="B3501" s="76" t="s">
        <v>2877</v>
      </c>
      <c r="C3501" s="76" t="s">
        <v>287</v>
      </c>
      <c r="D3501" s="76" t="s">
        <v>5240</v>
      </c>
      <c r="E3501" s="76">
        <v>473</v>
      </c>
      <c r="F3501" s="76">
        <v>24</v>
      </c>
      <c r="G3501" s="77">
        <v>6.3</v>
      </c>
      <c r="H3501" s="76" t="s">
        <v>3355</v>
      </c>
      <c r="I3501" s="77">
        <v>4.83</v>
      </c>
      <c r="J3501" s="2">
        <v>1</v>
      </c>
      <c r="K3501" s="119" cm="1">
        <f t="array" ref="K3501">ROUND(IF(C3501="Beer",SUM(LOOKUP(2,1/(SRP!$B$7:$B$9&lt;=E3501)/(SRP!$C$7:$C$9&gt;=E3501),SRP!$D$7:$D$9)*(G3501/100)*(E3501/1000)),IF(C3501="Spirits",SUM(LOOKUP(2,1/(SRP!$B$2:$B$6&lt;=E3501)/(SRP!$C$2:$C$6&gt;=E3501),SRP!$D$2:$D$6)*(G3501/100)*(E3501/1000)),IF(AND(C3501="Wine",D3501="Fortified Wines"),SUM(LOOKUP(2,1/(SRP!$B$20:$B$23&lt;=E3501)/(SRP!$C$20:$C$23&gt;=E3501),SRP!$D$20:$D$23)*(G3501/100)*(E3501/1000)),IF(C3501="Wine",SUM(LOOKUP(2,1/(SRP!$B$15:$B$19&lt;=E3501)/(SRP!$C$15:$C$19&gt;=E3501),SRP!$D$15:$D$19)*(G3501/100)*(E3501/1000)),IF(C3501="Ready to Drink",SUM(LOOKUP(2,1/(SRP!$B$10:$B$14&lt;=E3501)/(SRP!$C$10:$C$14&gt;=E3501),SRP!$D$10:$D$14)*(G3501/100)*(E3501/1000)),0))))),2)</f>
        <v>2.08</v>
      </c>
    </row>
    <row r="3502" spans="1:11" x14ac:dyDescent="0.35">
      <c r="A3502" s="2">
        <v>36804</v>
      </c>
      <c r="B3502" s="76" t="s">
        <v>2865</v>
      </c>
      <c r="C3502" s="76" t="s">
        <v>287</v>
      </c>
      <c r="D3502" s="76" t="s">
        <v>5240</v>
      </c>
      <c r="E3502" s="76">
        <v>473</v>
      </c>
      <c r="F3502" s="76">
        <v>24</v>
      </c>
      <c r="G3502" s="77">
        <v>8</v>
      </c>
      <c r="H3502" s="76" t="s">
        <v>3387</v>
      </c>
      <c r="I3502" s="77">
        <v>5.29</v>
      </c>
      <c r="J3502" s="2">
        <v>1</v>
      </c>
      <c r="K3502" s="119" cm="1">
        <f t="array" ref="K3502">ROUND(IF(C3502="Beer",SUM(LOOKUP(2,1/(SRP!$B$7:$B$9&lt;=E3502)/(SRP!$C$7:$C$9&gt;=E3502),SRP!$D$7:$D$9)*(G3502/100)*(E3502/1000)),IF(C3502="Spirits",SUM(LOOKUP(2,1/(SRP!$B$2:$B$6&lt;=E3502)/(SRP!$C$2:$C$6&gt;=E3502),SRP!$D$2:$D$6)*(G3502/100)*(E3502/1000)),IF(AND(C3502="Wine",D3502="Fortified Wines"),SUM(LOOKUP(2,1/(SRP!$B$20:$B$23&lt;=E3502)/(SRP!$C$20:$C$23&gt;=E3502),SRP!$D$20:$D$23)*(G3502/100)*(E3502/1000)),IF(C3502="Wine",SUM(LOOKUP(2,1/(SRP!$B$15:$B$19&lt;=E3502)/(SRP!$C$15:$C$19&gt;=E3502),SRP!$D$15:$D$19)*(G3502/100)*(E3502/1000)),IF(C3502="Ready to Drink",SUM(LOOKUP(2,1/(SRP!$B$10:$B$14&lt;=E3502)/(SRP!$C$10:$C$14&gt;=E3502),SRP!$D$10:$D$14)*(G3502/100)*(E3502/1000)),0))))),2)</f>
        <v>2.64</v>
      </c>
    </row>
    <row r="3503" spans="1:11" x14ac:dyDescent="0.35">
      <c r="A3503" s="2">
        <v>36804</v>
      </c>
      <c r="B3503" s="76" t="s">
        <v>2865</v>
      </c>
      <c r="C3503" s="76" t="s">
        <v>287</v>
      </c>
      <c r="D3503" s="76" t="s">
        <v>5240</v>
      </c>
      <c r="E3503" s="76">
        <v>473</v>
      </c>
      <c r="F3503" s="76">
        <v>24</v>
      </c>
      <c r="G3503" s="77">
        <v>8</v>
      </c>
      <c r="H3503" s="76" t="s">
        <v>3387</v>
      </c>
      <c r="I3503" s="77">
        <v>5.29</v>
      </c>
      <c r="J3503" s="2">
        <v>1</v>
      </c>
      <c r="K3503" s="119" cm="1">
        <f t="array" ref="K3503">ROUND(IF(C3503="Beer",SUM(LOOKUP(2,1/(SRP!$B$7:$B$9&lt;=E3503)/(SRP!$C$7:$C$9&gt;=E3503),SRP!$D$7:$D$9)*(G3503/100)*(E3503/1000)),IF(C3503="Spirits",SUM(LOOKUP(2,1/(SRP!$B$2:$B$6&lt;=E3503)/(SRP!$C$2:$C$6&gt;=E3503),SRP!$D$2:$D$6)*(G3503/100)*(E3503/1000)),IF(AND(C3503="Wine",D3503="Fortified Wines"),SUM(LOOKUP(2,1/(SRP!$B$20:$B$23&lt;=E3503)/(SRP!$C$20:$C$23&gt;=E3503),SRP!$D$20:$D$23)*(G3503/100)*(E3503/1000)),IF(C3503="Wine",SUM(LOOKUP(2,1/(SRP!$B$15:$B$19&lt;=E3503)/(SRP!$C$15:$C$19&gt;=E3503),SRP!$D$15:$D$19)*(G3503/100)*(E3503/1000)),IF(C3503="Ready to Drink",SUM(LOOKUP(2,1/(SRP!$B$10:$B$14&lt;=E3503)/(SRP!$C$10:$C$14&gt;=E3503),SRP!$D$10:$D$14)*(G3503/100)*(E3503/1000)),0))))),2)</f>
        <v>2.64</v>
      </c>
    </row>
    <row r="3504" spans="1:11" x14ac:dyDescent="0.35">
      <c r="A3504" s="2">
        <v>36805</v>
      </c>
      <c r="B3504" s="76" t="s">
        <v>2876</v>
      </c>
      <c r="C3504" s="76" t="s">
        <v>286</v>
      </c>
      <c r="D3504" s="76" t="s">
        <v>5247</v>
      </c>
      <c r="E3504" s="76">
        <v>750</v>
      </c>
      <c r="F3504" s="76">
        <v>12</v>
      </c>
      <c r="G3504" s="77">
        <v>14.5</v>
      </c>
      <c r="H3504" s="76" t="s">
        <v>3303</v>
      </c>
      <c r="I3504" s="77">
        <v>25.99</v>
      </c>
      <c r="J3504" s="2">
        <v>1</v>
      </c>
      <c r="K3504" s="119" cm="1">
        <f t="array" ref="K3504">ROUND(IF(C3504="Beer",SUM(LOOKUP(2,1/(SRP!$B$7:$B$9&lt;=E3504)/(SRP!$C$7:$C$9&gt;=E3504),SRP!$D$7:$D$9)*(G3504/100)*(E3504/1000)),IF(C3504="Spirits",SUM(LOOKUP(2,1/(SRP!$B$2:$B$6&lt;=E3504)/(SRP!$C$2:$C$6&gt;=E3504),SRP!$D$2:$D$6)*(G3504/100)*(E3504/1000)),IF(AND(C3504="Wine",D3504="Fortified Wines"),SUM(LOOKUP(2,1/(SRP!$B$20:$B$23&lt;=E3504)/(SRP!$C$20:$C$23&gt;=E3504),SRP!$D$20:$D$23)*(G3504/100)*(E3504/1000)),IF(C3504="Wine",SUM(LOOKUP(2,1/(SRP!$B$15:$B$19&lt;=E3504)/(SRP!$C$15:$C$19&gt;=E3504),SRP!$D$15:$D$19)*(G3504/100)*(E3504/1000)),IF(C3504="Ready to Drink",SUM(LOOKUP(2,1/(SRP!$B$10:$B$14&lt;=E3504)/(SRP!$C$10:$C$14&gt;=E3504),SRP!$D$10:$D$14)*(G3504/100)*(E3504/1000)),0))))),2)</f>
        <v>7.59</v>
      </c>
    </row>
    <row r="3505" spans="1:11" x14ac:dyDescent="0.35">
      <c r="A3505" s="2">
        <v>36811</v>
      </c>
      <c r="B3505" s="76" t="s">
        <v>2875</v>
      </c>
      <c r="C3505" s="76" t="s">
        <v>287</v>
      </c>
      <c r="D3505" s="76" t="s">
        <v>5230</v>
      </c>
      <c r="E3505" s="76">
        <v>473</v>
      </c>
      <c r="F3505" s="76">
        <v>24</v>
      </c>
      <c r="G3505" s="77">
        <v>5</v>
      </c>
      <c r="H3505" s="76" t="s">
        <v>4409</v>
      </c>
      <c r="I3505" s="77">
        <v>3.99</v>
      </c>
      <c r="J3505" s="2">
        <v>1</v>
      </c>
      <c r="K3505" s="119" cm="1">
        <f t="array" ref="K3505">ROUND(IF(C3505="Beer",SUM(LOOKUP(2,1/(SRP!$B$7:$B$9&lt;=E3505)/(SRP!$C$7:$C$9&gt;=E3505),SRP!$D$7:$D$9)*(G3505/100)*(E3505/1000)),IF(C3505="Spirits",SUM(LOOKUP(2,1/(SRP!$B$2:$B$6&lt;=E3505)/(SRP!$C$2:$C$6&gt;=E3505),SRP!$D$2:$D$6)*(G3505/100)*(E3505/1000)),IF(AND(C3505="Wine",D3505="Fortified Wines"),SUM(LOOKUP(2,1/(SRP!$B$20:$B$23&lt;=E3505)/(SRP!$C$20:$C$23&gt;=E3505),SRP!$D$20:$D$23)*(G3505/100)*(E3505/1000)),IF(C3505="Wine",SUM(LOOKUP(2,1/(SRP!$B$15:$B$19&lt;=E3505)/(SRP!$C$15:$C$19&gt;=E3505),SRP!$D$15:$D$19)*(G3505/100)*(E3505/1000)),IF(C3505="Ready to Drink",SUM(LOOKUP(2,1/(SRP!$B$10:$B$14&lt;=E3505)/(SRP!$C$10:$C$14&gt;=E3505),SRP!$D$10:$D$14)*(G3505/100)*(E3505/1000)),0))))),2)</f>
        <v>1.65</v>
      </c>
    </row>
    <row r="3506" spans="1:11" x14ac:dyDescent="0.35">
      <c r="A3506" s="2">
        <v>36811</v>
      </c>
      <c r="B3506" s="76" t="s">
        <v>2875</v>
      </c>
      <c r="C3506" s="76" t="s">
        <v>287</v>
      </c>
      <c r="D3506" s="76" t="s">
        <v>5230</v>
      </c>
      <c r="E3506" s="76">
        <v>473</v>
      </c>
      <c r="F3506" s="76">
        <v>24</v>
      </c>
      <c r="G3506" s="77">
        <v>5</v>
      </c>
      <c r="H3506" s="76" t="s">
        <v>4409</v>
      </c>
      <c r="I3506" s="77">
        <v>3.99</v>
      </c>
      <c r="J3506" s="2">
        <v>1</v>
      </c>
      <c r="K3506" s="119" cm="1">
        <f t="array" ref="K3506">ROUND(IF(C3506="Beer",SUM(LOOKUP(2,1/(SRP!$B$7:$B$9&lt;=E3506)/(SRP!$C$7:$C$9&gt;=E3506),SRP!$D$7:$D$9)*(G3506/100)*(E3506/1000)),IF(C3506="Spirits",SUM(LOOKUP(2,1/(SRP!$B$2:$B$6&lt;=E3506)/(SRP!$C$2:$C$6&gt;=E3506),SRP!$D$2:$D$6)*(G3506/100)*(E3506/1000)),IF(AND(C3506="Wine",D3506="Fortified Wines"),SUM(LOOKUP(2,1/(SRP!$B$20:$B$23&lt;=E3506)/(SRP!$C$20:$C$23&gt;=E3506),SRP!$D$20:$D$23)*(G3506/100)*(E3506/1000)),IF(C3506="Wine",SUM(LOOKUP(2,1/(SRP!$B$15:$B$19&lt;=E3506)/(SRP!$C$15:$C$19&gt;=E3506),SRP!$D$15:$D$19)*(G3506/100)*(E3506/1000)),IF(C3506="Ready to Drink",SUM(LOOKUP(2,1/(SRP!$B$10:$B$14&lt;=E3506)/(SRP!$C$10:$C$14&gt;=E3506),SRP!$D$10:$D$14)*(G3506/100)*(E3506/1000)),0))))),2)</f>
        <v>1.65</v>
      </c>
    </row>
    <row r="3507" spans="1:11" x14ac:dyDescent="0.35">
      <c r="A3507" s="2">
        <v>36820</v>
      </c>
      <c r="B3507" s="76" t="s">
        <v>2842</v>
      </c>
      <c r="C3507" s="76" t="s">
        <v>285</v>
      </c>
      <c r="D3507" s="76" t="s">
        <v>6971</v>
      </c>
      <c r="E3507" s="76">
        <v>750</v>
      </c>
      <c r="F3507" s="76">
        <v>6</v>
      </c>
      <c r="G3507" s="77">
        <v>30</v>
      </c>
      <c r="H3507" s="76" t="s">
        <v>3279</v>
      </c>
      <c r="I3507" s="77">
        <v>42.99</v>
      </c>
      <c r="J3507" s="2">
        <v>1</v>
      </c>
      <c r="K3507" s="119" cm="1">
        <f t="array" ref="K3507">ROUND(IF(C3507="Beer",SUM(LOOKUP(2,1/(SRP!$B$7:$B$9&lt;=E3507)/(SRP!$C$7:$C$9&gt;=E3507),SRP!$D$7:$D$9)*(G3507/100)*(E3507/1000)),IF(C3507="Spirits",SUM(LOOKUP(2,1/(SRP!$B$2:$B$6&lt;=E3507)/(SRP!$C$2:$C$6&gt;=E3507),SRP!$D$2:$D$6)*(G3507/100)*(E3507/1000)),IF(AND(C3507="Wine",D3507="Fortified Wines"),SUM(LOOKUP(2,1/(SRP!$B$20:$B$23&lt;=E3507)/(SRP!$C$20:$C$23&gt;=E3507),SRP!$D$20:$D$23)*(G3507/100)*(E3507/1000)),IF(C3507="Wine",SUM(LOOKUP(2,1/(SRP!$B$15:$B$19&lt;=E3507)/(SRP!$C$15:$C$19&gt;=E3507),SRP!$D$15:$D$19)*(G3507/100)*(E3507/1000)),IF(C3507="Ready to Drink",SUM(LOOKUP(2,1/(SRP!$B$10:$B$14&lt;=E3507)/(SRP!$C$10:$C$14&gt;=E3507),SRP!$D$10:$D$14)*(G3507/100)*(E3507/1000)),0))))),2)</f>
        <v>15.71</v>
      </c>
    </row>
    <row r="3508" spans="1:11" x14ac:dyDescent="0.35">
      <c r="A3508" s="2">
        <v>36822</v>
      </c>
      <c r="B3508" s="76" t="s">
        <v>2874</v>
      </c>
      <c r="C3508" s="76" t="s">
        <v>287</v>
      </c>
      <c r="D3508" s="76" t="s">
        <v>5240</v>
      </c>
      <c r="E3508" s="76">
        <v>473</v>
      </c>
      <c r="F3508" s="76">
        <v>24</v>
      </c>
      <c r="G3508" s="77">
        <v>8.1999999999999993</v>
      </c>
      <c r="H3508" s="76" t="s">
        <v>3282</v>
      </c>
      <c r="I3508" s="77">
        <v>4.99</v>
      </c>
      <c r="J3508" s="2">
        <v>1</v>
      </c>
      <c r="K3508" s="119" cm="1">
        <f t="array" ref="K3508">ROUND(IF(C3508="Beer",SUM(LOOKUP(2,1/(SRP!$B$7:$B$9&lt;=E3508)/(SRP!$C$7:$C$9&gt;=E3508),SRP!$D$7:$D$9)*(G3508/100)*(E3508/1000)),IF(C3508="Spirits",SUM(LOOKUP(2,1/(SRP!$B$2:$B$6&lt;=E3508)/(SRP!$C$2:$C$6&gt;=E3508),SRP!$D$2:$D$6)*(G3508/100)*(E3508/1000)),IF(AND(C3508="Wine",D3508="Fortified Wines"),SUM(LOOKUP(2,1/(SRP!$B$20:$B$23&lt;=E3508)/(SRP!$C$20:$C$23&gt;=E3508),SRP!$D$20:$D$23)*(G3508/100)*(E3508/1000)),IF(C3508="Wine",SUM(LOOKUP(2,1/(SRP!$B$15:$B$19&lt;=E3508)/(SRP!$C$15:$C$19&gt;=E3508),SRP!$D$15:$D$19)*(G3508/100)*(E3508/1000)),IF(C3508="Ready to Drink",SUM(LOOKUP(2,1/(SRP!$B$10:$B$14&lt;=E3508)/(SRP!$C$10:$C$14&gt;=E3508),SRP!$D$10:$D$14)*(G3508/100)*(E3508/1000)),0))))),2)</f>
        <v>2.71</v>
      </c>
    </row>
    <row r="3509" spans="1:11" x14ac:dyDescent="0.35">
      <c r="A3509" s="2">
        <v>36832</v>
      </c>
      <c r="B3509" s="76" t="s">
        <v>2873</v>
      </c>
      <c r="C3509" s="76" t="s">
        <v>285</v>
      </c>
      <c r="D3509" s="76" t="s">
        <v>5267</v>
      </c>
      <c r="E3509" s="76">
        <v>750</v>
      </c>
      <c r="F3509" s="76">
        <v>12</v>
      </c>
      <c r="G3509" s="77">
        <v>30</v>
      </c>
      <c r="H3509" s="76" t="s">
        <v>3366</v>
      </c>
      <c r="I3509" s="77">
        <v>35.99</v>
      </c>
      <c r="J3509" s="2">
        <v>1</v>
      </c>
      <c r="K3509" s="119" cm="1">
        <f t="array" ref="K3509">ROUND(IF(C3509="Beer",SUM(LOOKUP(2,1/(SRP!$B$7:$B$9&lt;=E3509)/(SRP!$C$7:$C$9&gt;=E3509),SRP!$D$7:$D$9)*(G3509/100)*(E3509/1000)),IF(C3509="Spirits",SUM(LOOKUP(2,1/(SRP!$B$2:$B$6&lt;=E3509)/(SRP!$C$2:$C$6&gt;=E3509),SRP!$D$2:$D$6)*(G3509/100)*(E3509/1000)),IF(AND(C3509="Wine",D3509="Fortified Wines"),SUM(LOOKUP(2,1/(SRP!$B$20:$B$23&lt;=E3509)/(SRP!$C$20:$C$23&gt;=E3509),SRP!$D$20:$D$23)*(G3509/100)*(E3509/1000)),IF(C3509="Wine",SUM(LOOKUP(2,1/(SRP!$B$15:$B$19&lt;=E3509)/(SRP!$C$15:$C$19&gt;=E3509),SRP!$D$15:$D$19)*(G3509/100)*(E3509/1000)),IF(C3509="Ready to Drink",SUM(LOOKUP(2,1/(SRP!$B$10:$B$14&lt;=E3509)/(SRP!$C$10:$C$14&gt;=E3509),SRP!$D$10:$D$14)*(G3509/100)*(E3509/1000)),0))))),2)</f>
        <v>15.71</v>
      </c>
    </row>
    <row r="3510" spans="1:11" x14ac:dyDescent="0.35">
      <c r="A3510" s="2">
        <v>36833</v>
      </c>
      <c r="B3510" s="76" t="s">
        <v>2831</v>
      </c>
      <c r="C3510" s="76" t="s">
        <v>287</v>
      </c>
      <c r="D3510" s="76" t="s">
        <v>5266</v>
      </c>
      <c r="E3510" s="76">
        <v>473</v>
      </c>
      <c r="F3510" s="76">
        <v>24</v>
      </c>
      <c r="G3510" s="77">
        <v>5</v>
      </c>
      <c r="H3510" s="76" t="s">
        <v>3376</v>
      </c>
      <c r="I3510" s="77">
        <v>3.94</v>
      </c>
      <c r="J3510" s="2">
        <v>1</v>
      </c>
      <c r="K3510" s="119" cm="1">
        <f t="array" ref="K3510">ROUND(IF(C3510="Beer",SUM(LOOKUP(2,1/(SRP!$B$7:$B$9&lt;=E3510)/(SRP!$C$7:$C$9&gt;=E3510),SRP!$D$7:$D$9)*(G3510/100)*(E3510/1000)),IF(C3510="Spirits",SUM(LOOKUP(2,1/(SRP!$B$2:$B$6&lt;=E3510)/(SRP!$C$2:$C$6&gt;=E3510),SRP!$D$2:$D$6)*(G3510/100)*(E3510/1000)),IF(AND(C3510="Wine",D3510="Fortified Wines"),SUM(LOOKUP(2,1/(SRP!$B$20:$B$23&lt;=E3510)/(SRP!$C$20:$C$23&gt;=E3510),SRP!$D$20:$D$23)*(G3510/100)*(E3510/1000)),IF(C3510="Wine",SUM(LOOKUP(2,1/(SRP!$B$15:$B$19&lt;=E3510)/(SRP!$C$15:$C$19&gt;=E3510),SRP!$D$15:$D$19)*(G3510/100)*(E3510/1000)),IF(C3510="Ready to Drink",SUM(LOOKUP(2,1/(SRP!$B$10:$B$14&lt;=E3510)/(SRP!$C$10:$C$14&gt;=E3510),SRP!$D$10:$D$14)*(G3510/100)*(E3510/1000)),0))))),2)</f>
        <v>1.65</v>
      </c>
    </row>
    <row r="3511" spans="1:11" x14ac:dyDescent="0.35">
      <c r="A3511" s="2">
        <v>36833</v>
      </c>
      <c r="B3511" s="76" t="s">
        <v>2831</v>
      </c>
      <c r="C3511" s="76" t="s">
        <v>287</v>
      </c>
      <c r="D3511" s="76" t="s">
        <v>5266</v>
      </c>
      <c r="E3511" s="76">
        <v>473</v>
      </c>
      <c r="F3511" s="76">
        <v>24</v>
      </c>
      <c r="G3511" s="77">
        <v>5</v>
      </c>
      <c r="H3511" s="76" t="s">
        <v>3376</v>
      </c>
      <c r="I3511" s="77">
        <v>3.94</v>
      </c>
      <c r="J3511" s="2">
        <v>1</v>
      </c>
      <c r="K3511" s="119" cm="1">
        <f t="array" ref="K3511">ROUND(IF(C3511="Beer",SUM(LOOKUP(2,1/(SRP!$B$7:$B$9&lt;=E3511)/(SRP!$C$7:$C$9&gt;=E3511),SRP!$D$7:$D$9)*(G3511/100)*(E3511/1000)),IF(C3511="Spirits",SUM(LOOKUP(2,1/(SRP!$B$2:$B$6&lt;=E3511)/(SRP!$C$2:$C$6&gt;=E3511),SRP!$D$2:$D$6)*(G3511/100)*(E3511/1000)),IF(AND(C3511="Wine",D3511="Fortified Wines"),SUM(LOOKUP(2,1/(SRP!$B$20:$B$23&lt;=E3511)/(SRP!$C$20:$C$23&gt;=E3511),SRP!$D$20:$D$23)*(G3511/100)*(E3511/1000)),IF(C3511="Wine",SUM(LOOKUP(2,1/(SRP!$B$15:$B$19&lt;=E3511)/(SRP!$C$15:$C$19&gt;=E3511),SRP!$D$15:$D$19)*(G3511/100)*(E3511/1000)),IF(C3511="Ready to Drink",SUM(LOOKUP(2,1/(SRP!$B$10:$B$14&lt;=E3511)/(SRP!$C$10:$C$14&gt;=E3511),SRP!$D$10:$D$14)*(G3511/100)*(E3511/1000)),0))))),2)</f>
        <v>1.65</v>
      </c>
    </row>
    <row r="3512" spans="1:11" x14ac:dyDescent="0.35">
      <c r="A3512" s="2">
        <v>36834</v>
      </c>
      <c r="B3512" s="76" t="s">
        <v>1011</v>
      </c>
      <c r="C3512" s="76" t="s">
        <v>287</v>
      </c>
      <c r="D3512" s="76" t="s">
        <v>5240</v>
      </c>
      <c r="E3512" s="76">
        <v>473</v>
      </c>
      <c r="F3512" s="76">
        <v>24</v>
      </c>
      <c r="G3512" s="77">
        <v>5.9</v>
      </c>
      <c r="H3512" s="76" t="s">
        <v>3325</v>
      </c>
      <c r="I3512" s="77">
        <v>3.99</v>
      </c>
      <c r="J3512" s="2">
        <v>1</v>
      </c>
      <c r="K3512" s="119" cm="1">
        <f t="array" ref="K3512">ROUND(IF(C3512="Beer",SUM(LOOKUP(2,1/(SRP!$B$7:$B$9&lt;=E3512)/(SRP!$C$7:$C$9&gt;=E3512),SRP!$D$7:$D$9)*(G3512/100)*(E3512/1000)),IF(C3512="Spirits",SUM(LOOKUP(2,1/(SRP!$B$2:$B$6&lt;=E3512)/(SRP!$C$2:$C$6&gt;=E3512),SRP!$D$2:$D$6)*(G3512/100)*(E3512/1000)),IF(AND(C3512="Wine",D3512="Fortified Wines"),SUM(LOOKUP(2,1/(SRP!$B$20:$B$23&lt;=E3512)/(SRP!$C$20:$C$23&gt;=E3512),SRP!$D$20:$D$23)*(G3512/100)*(E3512/1000)),IF(C3512="Wine",SUM(LOOKUP(2,1/(SRP!$B$15:$B$19&lt;=E3512)/(SRP!$C$15:$C$19&gt;=E3512),SRP!$D$15:$D$19)*(G3512/100)*(E3512/1000)),IF(C3512="Ready to Drink",SUM(LOOKUP(2,1/(SRP!$B$10:$B$14&lt;=E3512)/(SRP!$C$10:$C$14&gt;=E3512),SRP!$D$10:$D$14)*(G3512/100)*(E3512/1000)),0))))),2)</f>
        <v>1.95</v>
      </c>
    </row>
    <row r="3513" spans="1:11" x14ac:dyDescent="0.35">
      <c r="A3513" s="2">
        <v>36834</v>
      </c>
      <c r="B3513" s="76" t="s">
        <v>1011</v>
      </c>
      <c r="C3513" s="76" t="s">
        <v>287</v>
      </c>
      <c r="D3513" s="76" t="s">
        <v>5240</v>
      </c>
      <c r="E3513" s="76">
        <v>473</v>
      </c>
      <c r="F3513" s="76">
        <v>24</v>
      </c>
      <c r="G3513" s="77">
        <v>5.9</v>
      </c>
      <c r="H3513" s="76" t="s">
        <v>3325</v>
      </c>
      <c r="I3513" s="77">
        <v>3.99</v>
      </c>
      <c r="J3513" s="2">
        <v>1</v>
      </c>
      <c r="K3513" s="119" cm="1">
        <f t="array" ref="K3513">ROUND(IF(C3513="Beer",SUM(LOOKUP(2,1/(SRP!$B$7:$B$9&lt;=E3513)/(SRP!$C$7:$C$9&gt;=E3513),SRP!$D$7:$D$9)*(G3513/100)*(E3513/1000)),IF(C3513="Spirits",SUM(LOOKUP(2,1/(SRP!$B$2:$B$6&lt;=E3513)/(SRP!$C$2:$C$6&gt;=E3513),SRP!$D$2:$D$6)*(G3513/100)*(E3513/1000)),IF(AND(C3513="Wine",D3513="Fortified Wines"),SUM(LOOKUP(2,1/(SRP!$B$20:$B$23&lt;=E3513)/(SRP!$C$20:$C$23&gt;=E3513),SRP!$D$20:$D$23)*(G3513/100)*(E3513/1000)),IF(C3513="Wine",SUM(LOOKUP(2,1/(SRP!$B$15:$B$19&lt;=E3513)/(SRP!$C$15:$C$19&gt;=E3513),SRP!$D$15:$D$19)*(G3513/100)*(E3513/1000)),IF(C3513="Ready to Drink",SUM(LOOKUP(2,1/(SRP!$B$10:$B$14&lt;=E3513)/(SRP!$C$10:$C$14&gt;=E3513),SRP!$D$10:$D$14)*(G3513/100)*(E3513/1000)),0))))),2)</f>
        <v>1.95</v>
      </c>
    </row>
    <row r="3514" spans="1:11" x14ac:dyDescent="0.35">
      <c r="A3514" s="2">
        <v>36838</v>
      </c>
      <c r="B3514" s="76" t="s">
        <v>2872</v>
      </c>
      <c r="C3514" s="76" t="s">
        <v>287</v>
      </c>
      <c r="D3514" s="76" t="s">
        <v>5266</v>
      </c>
      <c r="E3514" s="76">
        <v>750</v>
      </c>
      <c r="F3514" s="76">
        <v>12</v>
      </c>
      <c r="G3514" s="77">
        <v>5</v>
      </c>
      <c r="H3514" s="76" t="s">
        <v>3382</v>
      </c>
      <c r="I3514" s="77">
        <v>9</v>
      </c>
      <c r="J3514" s="2">
        <v>1</v>
      </c>
      <c r="K3514" s="119" cm="1">
        <f t="array" ref="K3514">ROUND(IF(C3514="Beer",SUM(LOOKUP(2,1/(SRP!$B$7:$B$9&lt;=E3514)/(SRP!$C$7:$C$9&gt;=E3514),SRP!$D$7:$D$9)*(G3514/100)*(E3514/1000)),IF(C3514="Spirits",SUM(LOOKUP(2,1/(SRP!$B$2:$B$6&lt;=E3514)/(SRP!$C$2:$C$6&gt;=E3514),SRP!$D$2:$D$6)*(G3514/100)*(E3514/1000)),IF(AND(C3514="Wine",D3514="Fortified Wines"),SUM(LOOKUP(2,1/(SRP!$B$20:$B$23&lt;=E3514)/(SRP!$C$20:$C$23&gt;=E3514),SRP!$D$20:$D$23)*(G3514/100)*(E3514/1000)),IF(C3514="Wine",SUM(LOOKUP(2,1/(SRP!$B$15:$B$19&lt;=E3514)/(SRP!$C$15:$C$19&gt;=E3514),SRP!$D$15:$D$19)*(G3514/100)*(E3514/1000)),IF(C3514="Ready to Drink",SUM(LOOKUP(2,1/(SRP!$B$10:$B$14&lt;=E3514)/(SRP!$C$10:$C$14&gt;=E3514),SRP!$D$10:$D$14)*(G3514/100)*(E3514/1000)),0))))),2)</f>
        <v>2.62</v>
      </c>
    </row>
    <row r="3515" spans="1:11" x14ac:dyDescent="0.35">
      <c r="A3515" s="2">
        <v>36838</v>
      </c>
      <c r="B3515" s="76" t="s">
        <v>2872</v>
      </c>
      <c r="C3515" s="76" t="s">
        <v>287</v>
      </c>
      <c r="D3515" s="76" t="s">
        <v>5266</v>
      </c>
      <c r="E3515" s="76">
        <v>750</v>
      </c>
      <c r="F3515" s="76">
        <v>12</v>
      </c>
      <c r="G3515" s="77">
        <v>5</v>
      </c>
      <c r="H3515" s="76" t="s">
        <v>3382</v>
      </c>
      <c r="I3515" s="77">
        <v>9</v>
      </c>
      <c r="J3515" s="2">
        <v>1</v>
      </c>
      <c r="K3515" s="119" cm="1">
        <f t="array" ref="K3515">ROUND(IF(C3515="Beer",SUM(LOOKUP(2,1/(SRP!$B$7:$B$9&lt;=E3515)/(SRP!$C$7:$C$9&gt;=E3515),SRP!$D$7:$D$9)*(G3515/100)*(E3515/1000)),IF(C3515="Spirits",SUM(LOOKUP(2,1/(SRP!$B$2:$B$6&lt;=E3515)/(SRP!$C$2:$C$6&gt;=E3515),SRP!$D$2:$D$6)*(G3515/100)*(E3515/1000)),IF(AND(C3515="Wine",D3515="Fortified Wines"),SUM(LOOKUP(2,1/(SRP!$B$20:$B$23&lt;=E3515)/(SRP!$C$20:$C$23&gt;=E3515),SRP!$D$20:$D$23)*(G3515/100)*(E3515/1000)),IF(C3515="Wine",SUM(LOOKUP(2,1/(SRP!$B$15:$B$19&lt;=E3515)/(SRP!$C$15:$C$19&gt;=E3515),SRP!$D$15:$D$19)*(G3515/100)*(E3515/1000)),IF(C3515="Ready to Drink",SUM(LOOKUP(2,1/(SRP!$B$10:$B$14&lt;=E3515)/(SRP!$C$10:$C$14&gt;=E3515),SRP!$D$10:$D$14)*(G3515/100)*(E3515/1000)),0))))),2)</f>
        <v>2.62</v>
      </c>
    </row>
    <row r="3516" spans="1:11" x14ac:dyDescent="0.35">
      <c r="A3516" s="2">
        <v>36848</v>
      </c>
      <c r="B3516" s="76" t="s">
        <v>6422</v>
      </c>
      <c r="C3516" s="76" t="s">
        <v>285</v>
      </c>
      <c r="D3516" s="76" t="s">
        <v>5315</v>
      </c>
      <c r="E3516" s="76">
        <v>750</v>
      </c>
      <c r="F3516" s="76">
        <v>12</v>
      </c>
      <c r="G3516" s="77">
        <v>44</v>
      </c>
      <c r="H3516" s="76" t="s">
        <v>6699</v>
      </c>
      <c r="I3516" s="77">
        <v>49.95</v>
      </c>
      <c r="J3516" s="2">
        <v>1</v>
      </c>
      <c r="K3516" s="119" cm="1">
        <f t="array" ref="K3516">ROUND(IF(C3516="Beer",SUM(LOOKUP(2,1/(SRP!$B$7:$B$9&lt;=E3516)/(SRP!$C$7:$C$9&gt;=E3516),SRP!$D$7:$D$9)*(G3516/100)*(E3516/1000)),IF(C3516="Spirits",SUM(LOOKUP(2,1/(SRP!$B$2:$B$6&lt;=E3516)/(SRP!$C$2:$C$6&gt;=E3516),SRP!$D$2:$D$6)*(G3516/100)*(E3516/1000)),IF(AND(C3516="Wine",D3516="Fortified Wines"),SUM(LOOKUP(2,1/(SRP!$B$20:$B$23&lt;=E3516)/(SRP!$C$20:$C$23&gt;=E3516),SRP!$D$20:$D$23)*(G3516/100)*(E3516/1000)),IF(C3516="Wine",SUM(LOOKUP(2,1/(SRP!$B$15:$B$19&lt;=E3516)/(SRP!$C$15:$C$19&gt;=E3516),SRP!$D$15:$D$19)*(G3516/100)*(E3516/1000)),IF(C3516="Ready to Drink",SUM(LOOKUP(2,1/(SRP!$B$10:$B$14&lt;=E3516)/(SRP!$C$10:$C$14&gt;=E3516),SRP!$D$10:$D$14)*(G3516/100)*(E3516/1000)),0))))),2)</f>
        <v>23.04</v>
      </c>
    </row>
    <row r="3517" spans="1:11" x14ac:dyDescent="0.35">
      <c r="A3517" s="2">
        <v>36879</v>
      </c>
      <c r="B3517" s="76" t="s">
        <v>2871</v>
      </c>
      <c r="C3517" s="76" t="s">
        <v>286</v>
      </c>
      <c r="D3517" s="76" t="s">
        <v>5236</v>
      </c>
      <c r="E3517" s="76">
        <v>750</v>
      </c>
      <c r="F3517" s="76">
        <v>6</v>
      </c>
      <c r="G3517" s="77">
        <v>14</v>
      </c>
      <c r="H3517" s="76" t="s">
        <v>3288</v>
      </c>
      <c r="I3517" s="77">
        <v>199.99</v>
      </c>
      <c r="J3517" s="2">
        <v>1</v>
      </c>
      <c r="K3517" s="119" cm="1">
        <f t="array" ref="K3517">ROUND(IF(C3517="Beer",SUM(LOOKUP(2,1/(SRP!$B$7:$B$9&lt;=E3517)/(SRP!$C$7:$C$9&gt;=E3517),SRP!$D$7:$D$9)*(G3517/100)*(E3517/1000)),IF(C3517="Spirits",SUM(LOOKUP(2,1/(SRP!$B$2:$B$6&lt;=E3517)/(SRP!$C$2:$C$6&gt;=E3517),SRP!$D$2:$D$6)*(G3517/100)*(E3517/1000)),IF(AND(C3517="Wine",D3517="Fortified Wines"),SUM(LOOKUP(2,1/(SRP!$B$20:$B$23&lt;=E3517)/(SRP!$C$20:$C$23&gt;=E3517),SRP!$D$20:$D$23)*(G3517/100)*(E3517/1000)),IF(C3517="Wine",SUM(LOOKUP(2,1/(SRP!$B$15:$B$19&lt;=E3517)/(SRP!$C$15:$C$19&gt;=E3517),SRP!$D$15:$D$19)*(G3517/100)*(E3517/1000)),IF(C3517="Ready to Drink",SUM(LOOKUP(2,1/(SRP!$B$10:$B$14&lt;=E3517)/(SRP!$C$10:$C$14&gt;=E3517),SRP!$D$10:$D$14)*(G3517/100)*(E3517/1000)),0))))),2)</f>
        <v>7.33</v>
      </c>
    </row>
    <row r="3518" spans="1:11" x14ac:dyDescent="0.35">
      <c r="A3518" s="2">
        <v>36883</v>
      </c>
      <c r="B3518" s="76" t="s">
        <v>2870</v>
      </c>
      <c r="C3518" s="76" t="s">
        <v>286</v>
      </c>
      <c r="D3518" s="76" t="s">
        <v>5268</v>
      </c>
      <c r="E3518" s="76">
        <v>750</v>
      </c>
      <c r="F3518" s="76">
        <v>12</v>
      </c>
      <c r="G3518" s="77">
        <v>13.5</v>
      </c>
      <c r="H3518" s="76" t="s">
        <v>6283</v>
      </c>
      <c r="I3518" s="77">
        <v>17.989999999999998</v>
      </c>
      <c r="J3518" s="2">
        <v>1</v>
      </c>
      <c r="K3518" s="119" cm="1">
        <f t="array" ref="K3518">ROUND(IF(C3518="Beer",SUM(LOOKUP(2,1/(SRP!$B$7:$B$9&lt;=E3518)/(SRP!$C$7:$C$9&gt;=E3518),SRP!$D$7:$D$9)*(G3518/100)*(E3518/1000)),IF(C3518="Spirits",SUM(LOOKUP(2,1/(SRP!$B$2:$B$6&lt;=E3518)/(SRP!$C$2:$C$6&gt;=E3518),SRP!$D$2:$D$6)*(G3518/100)*(E3518/1000)),IF(AND(C3518="Wine",D3518="Fortified Wines"),SUM(LOOKUP(2,1/(SRP!$B$20:$B$23&lt;=E3518)/(SRP!$C$20:$C$23&gt;=E3518),SRP!$D$20:$D$23)*(G3518/100)*(E3518/1000)),IF(C3518="Wine",SUM(LOOKUP(2,1/(SRP!$B$15:$B$19&lt;=E3518)/(SRP!$C$15:$C$19&gt;=E3518),SRP!$D$15:$D$19)*(G3518/100)*(E3518/1000)),IF(C3518="Ready to Drink",SUM(LOOKUP(2,1/(SRP!$B$10:$B$14&lt;=E3518)/(SRP!$C$10:$C$14&gt;=E3518),SRP!$D$10:$D$14)*(G3518/100)*(E3518/1000)),0))))),2)</f>
        <v>7.07</v>
      </c>
    </row>
    <row r="3519" spans="1:11" x14ac:dyDescent="0.35">
      <c r="A3519" s="2">
        <v>36884</v>
      </c>
      <c r="B3519" s="76" t="s">
        <v>2869</v>
      </c>
      <c r="C3519" s="76" t="s">
        <v>286</v>
      </c>
      <c r="D3519" s="76" t="s">
        <v>5264</v>
      </c>
      <c r="E3519" s="76">
        <v>750</v>
      </c>
      <c r="F3519" s="76">
        <v>12</v>
      </c>
      <c r="G3519" s="77">
        <v>12.5</v>
      </c>
      <c r="H3519" s="76" t="s">
        <v>6283</v>
      </c>
      <c r="I3519" s="77">
        <v>16.489999999999998</v>
      </c>
      <c r="J3519" s="2">
        <v>1</v>
      </c>
      <c r="K3519" s="119" cm="1">
        <f t="array" ref="K3519">ROUND(IF(C3519="Beer",SUM(LOOKUP(2,1/(SRP!$B$7:$B$9&lt;=E3519)/(SRP!$C$7:$C$9&gt;=E3519),SRP!$D$7:$D$9)*(G3519/100)*(E3519/1000)),IF(C3519="Spirits",SUM(LOOKUP(2,1/(SRP!$B$2:$B$6&lt;=E3519)/(SRP!$C$2:$C$6&gt;=E3519),SRP!$D$2:$D$6)*(G3519/100)*(E3519/1000)),IF(AND(C3519="Wine",D3519="Fortified Wines"),SUM(LOOKUP(2,1/(SRP!$B$20:$B$23&lt;=E3519)/(SRP!$C$20:$C$23&gt;=E3519),SRP!$D$20:$D$23)*(G3519/100)*(E3519/1000)),IF(C3519="Wine",SUM(LOOKUP(2,1/(SRP!$B$15:$B$19&lt;=E3519)/(SRP!$C$15:$C$19&gt;=E3519),SRP!$D$15:$D$19)*(G3519/100)*(E3519/1000)),IF(C3519="Ready to Drink",SUM(LOOKUP(2,1/(SRP!$B$10:$B$14&lt;=E3519)/(SRP!$C$10:$C$14&gt;=E3519),SRP!$D$10:$D$14)*(G3519/100)*(E3519/1000)),0))))),2)</f>
        <v>6.54</v>
      </c>
    </row>
    <row r="3520" spans="1:11" x14ac:dyDescent="0.35">
      <c r="A3520" s="2">
        <v>36885</v>
      </c>
      <c r="B3520" s="76" t="s">
        <v>2009</v>
      </c>
      <c r="C3520" s="76" t="s">
        <v>286</v>
      </c>
      <c r="D3520" s="76" t="s">
        <v>5251</v>
      </c>
      <c r="E3520" s="76">
        <v>750</v>
      </c>
      <c r="F3520" s="76">
        <v>6</v>
      </c>
      <c r="G3520" s="77">
        <v>20</v>
      </c>
      <c r="H3520" s="76" t="s">
        <v>6283</v>
      </c>
      <c r="I3520" s="77">
        <v>38.99</v>
      </c>
      <c r="J3520" s="2">
        <v>1</v>
      </c>
      <c r="K3520" s="119" cm="1">
        <f t="array" ref="K3520">ROUND(IF(C3520="Beer",SUM(LOOKUP(2,1/(SRP!$B$7:$B$9&lt;=E3520)/(SRP!$C$7:$C$9&gt;=E3520),SRP!$D$7:$D$9)*(G3520/100)*(E3520/1000)),IF(C3520="Spirits",SUM(LOOKUP(2,1/(SRP!$B$2:$B$6&lt;=E3520)/(SRP!$C$2:$C$6&gt;=E3520),SRP!$D$2:$D$6)*(G3520/100)*(E3520/1000)),IF(AND(C3520="Wine",D3520="Fortified Wines"),SUM(LOOKUP(2,1/(SRP!$B$20:$B$23&lt;=E3520)/(SRP!$C$20:$C$23&gt;=E3520),SRP!$D$20:$D$23)*(G3520/100)*(E3520/1000)),IF(C3520="Wine",SUM(LOOKUP(2,1/(SRP!$B$15:$B$19&lt;=E3520)/(SRP!$C$15:$C$19&gt;=E3520),SRP!$D$15:$D$19)*(G3520/100)*(E3520/1000)),IF(C3520="Ready to Drink",SUM(LOOKUP(2,1/(SRP!$B$10:$B$14&lt;=E3520)/(SRP!$C$10:$C$14&gt;=E3520),SRP!$D$10:$D$14)*(G3520/100)*(E3520/1000)),0))))),2)</f>
        <v>10.47</v>
      </c>
    </row>
    <row r="3521" spans="1:11" x14ac:dyDescent="0.35">
      <c r="A3521" s="2">
        <v>36886</v>
      </c>
      <c r="B3521" s="76" t="s">
        <v>2868</v>
      </c>
      <c r="C3521" s="76" t="s">
        <v>286</v>
      </c>
      <c r="D3521" s="76" t="s">
        <v>5268</v>
      </c>
      <c r="E3521" s="76">
        <v>750</v>
      </c>
      <c r="F3521" s="76">
        <v>12</v>
      </c>
      <c r="G3521" s="77">
        <v>15</v>
      </c>
      <c r="H3521" s="76" t="s">
        <v>6283</v>
      </c>
      <c r="I3521" s="77">
        <v>16.489999999999998</v>
      </c>
      <c r="J3521" s="2">
        <v>1</v>
      </c>
      <c r="K3521" s="119" cm="1">
        <f t="array" ref="K3521">ROUND(IF(C3521="Beer",SUM(LOOKUP(2,1/(SRP!$B$7:$B$9&lt;=E3521)/(SRP!$C$7:$C$9&gt;=E3521),SRP!$D$7:$D$9)*(G3521/100)*(E3521/1000)),IF(C3521="Spirits",SUM(LOOKUP(2,1/(SRP!$B$2:$B$6&lt;=E3521)/(SRP!$C$2:$C$6&gt;=E3521),SRP!$D$2:$D$6)*(G3521/100)*(E3521/1000)),IF(AND(C3521="Wine",D3521="Fortified Wines"),SUM(LOOKUP(2,1/(SRP!$B$20:$B$23&lt;=E3521)/(SRP!$C$20:$C$23&gt;=E3521),SRP!$D$20:$D$23)*(G3521/100)*(E3521/1000)),IF(C3521="Wine",SUM(LOOKUP(2,1/(SRP!$B$15:$B$19&lt;=E3521)/(SRP!$C$15:$C$19&gt;=E3521),SRP!$D$15:$D$19)*(G3521/100)*(E3521/1000)),IF(C3521="Ready to Drink",SUM(LOOKUP(2,1/(SRP!$B$10:$B$14&lt;=E3521)/(SRP!$C$10:$C$14&gt;=E3521),SRP!$D$10:$D$14)*(G3521/100)*(E3521/1000)),0))))),2)</f>
        <v>7.85</v>
      </c>
    </row>
    <row r="3522" spans="1:11" x14ac:dyDescent="0.35">
      <c r="A3522" s="2">
        <v>36890</v>
      </c>
      <c r="B3522" s="76" t="s">
        <v>2867</v>
      </c>
      <c r="C3522" s="76" t="s">
        <v>287</v>
      </c>
      <c r="D3522" s="76" t="s">
        <v>5240</v>
      </c>
      <c r="E3522" s="76">
        <v>2130</v>
      </c>
      <c r="F3522" s="76">
        <v>4</v>
      </c>
      <c r="G3522" s="77">
        <v>6.9</v>
      </c>
      <c r="H3522" s="76" t="s">
        <v>3301</v>
      </c>
      <c r="I3522" s="77">
        <v>11.39</v>
      </c>
      <c r="J3522" s="2">
        <v>6</v>
      </c>
      <c r="K3522" s="119" cm="1">
        <f t="array" ref="K3522">ROUND(IF(C3522="Beer",SUM(LOOKUP(2,1/(SRP!$B$7:$B$9&lt;=E3522)/(SRP!$C$7:$C$9&gt;=E3522),SRP!$D$7:$D$9)*(G3522/100)*(E3522/1000)),IF(C3522="Spirits",SUM(LOOKUP(2,1/(SRP!$B$2:$B$6&lt;=E3522)/(SRP!$C$2:$C$6&gt;=E3522),SRP!$D$2:$D$6)*(G3522/100)*(E3522/1000)),IF(AND(C3522="Wine",D3522="Fortified Wines"),SUM(LOOKUP(2,1/(SRP!$B$20:$B$23&lt;=E3522)/(SRP!$C$20:$C$23&gt;=E3522),SRP!$D$20:$D$23)*(G3522/100)*(E3522/1000)),IF(C3522="Wine",SUM(LOOKUP(2,1/(SRP!$B$15:$B$19&lt;=E3522)/(SRP!$C$15:$C$19&gt;=E3522),SRP!$D$15:$D$19)*(G3522/100)*(E3522/1000)),IF(C3522="Ready to Drink",SUM(LOOKUP(2,1/(SRP!$B$10:$B$14&lt;=E3522)/(SRP!$C$10:$C$14&gt;=E3522),SRP!$D$10:$D$14)*(G3522/100)*(E3522/1000)),0))))),2)</f>
        <v>10.26</v>
      </c>
    </row>
    <row r="3523" spans="1:11" x14ac:dyDescent="0.35">
      <c r="A3523" s="2">
        <v>36890</v>
      </c>
      <c r="B3523" s="76" t="s">
        <v>2867</v>
      </c>
      <c r="C3523" s="76" t="s">
        <v>287</v>
      </c>
      <c r="D3523" s="76" t="s">
        <v>5240</v>
      </c>
      <c r="E3523" s="76">
        <v>2130</v>
      </c>
      <c r="F3523" s="76">
        <v>4</v>
      </c>
      <c r="G3523" s="77">
        <v>6.9</v>
      </c>
      <c r="H3523" s="76" t="s">
        <v>3301</v>
      </c>
      <c r="I3523" s="77">
        <v>11.39</v>
      </c>
      <c r="J3523" s="2">
        <v>6</v>
      </c>
      <c r="K3523" s="119" cm="1">
        <f t="array" ref="K3523">ROUND(IF(C3523="Beer",SUM(LOOKUP(2,1/(SRP!$B$7:$B$9&lt;=E3523)/(SRP!$C$7:$C$9&gt;=E3523),SRP!$D$7:$D$9)*(G3523/100)*(E3523/1000)),IF(C3523="Spirits",SUM(LOOKUP(2,1/(SRP!$B$2:$B$6&lt;=E3523)/(SRP!$C$2:$C$6&gt;=E3523),SRP!$D$2:$D$6)*(G3523/100)*(E3523/1000)),IF(AND(C3523="Wine",D3523="Fortified Wines"),SUM(LOOKUP(2,1/(SRP!$B$20:$B$23&lt;=E3523)/(SRP!$C$20:$C$23&gt;=E3523),SRP!$D$20:$D$23)*(G3523/100)*(E3523/1000)),IF(C3523="Wine",SUM(LOOKUP(2,1/(SRP!$B$15:$B$19&lt;=E3523)/(SRP!$C$15:$C$19&gt;=E3523),SRP!$D$15:$D$19)*(G3523/100)*(E3523/1000)),IF(C3523="Ready to Drink",SUM(LOOKUP(2,1/(SRP!$B$10:$B$14&lt;=E3523)/(SRP!$C$10:$C$14&gt;=E3523),SRP!$D$10:$D$14)*(G3523/100)*(E3523/1000)),0))))),2)</f>
        <v>10.26</v>
      </c>
    </row>
    <row r="3524" spans="1:11" x14ac:dyDescent="0.35">
      <c r="A3524" s="2">
        <v>36899</v>
      </c>
      <c r="B3524" s="76" t="s">
        <v>2866</v>
      </c>
      <c r="C3524" s="76" t="s">
        <v>287</v>
      </c>
      <c r="D3524" s="76" t="s">
        <v>5240</v>
      </c>
      <c r="E3524" s="76">
        <v>3784</v>
      </c>
      <c r="F3524" s="76">
        <v>3</v>
      </c>
      <c r="G3524" s="77">
        <v>7</v>
      </c>
      <c r="H3524" s="76" t="s">
        <v>3301</v>
      </c>
      <c r="I3524" s="77">
        <v>24.92</v>
      </c>
      <c r="J3524" s="2">
        <v>8</v>
      </c>
      <c r="K3524" s="119" cm="1">
        <f t="array" ref="K3524">ROUND(IF(C3524="Beer",SUM(LOOKUP(2,1/(SRP!$B$7:$B$9&lt;=E3524)/(SRP!$C$7:$C$9&gt;=E3524),SRP!$D$7:$D$9)*(G3524/100)*(E3524/1000)),IF(C3524="Spirits",SUM(LOOKUP(2,1/(SRP!$B$2:$B$6&lt;=E3524)/(SRP!$C$2:$C$6&gt;=E3524),SRP!$D$2:$D$6)*(G3524/100)*(E3524/1000)),IF(AND(C3524="Wine",D3524="Fortified Wines"),SUM(LOOKUP(2,1/(SRP!$B$20:$B$23&lt;=E3524)/(SRP!$C$20:$C$23&gt;=E3524),SRP!$D$20:$D$23)*(G3524/100)*(E3524/1000)),IF(C3524="Wine",SUM(LOOKUP(2,1/(SRP!$B$15:$B$19&lt;=E3524)/(SRP!$C$15:$C$19&gt;=E3524),SRP!$D$15:$D$19)*(G3524/100)*(E3524/1000)),IF(C3524="Ready to Drink",SUM(LOOKUP(2,1/(SRP!$B$10:$B$14&lt;=E3524)/(SRP!$C$10:$C$14&gt;=E3524),SRP!$D$10:$D$14)*(G3524/100)*(E3524/1000)),0))))),2)</f>
        <v>18.489999999999998</v>
      </c>
    </row>
    <row r="3525" spans="1:11" x14ac:dyDescent="0.35">
      <c r="A3525" s="2">
        <v>36899</v>
      </c>
      <c r="B3525" s="76" t="s">
        <v>2866</v>
      </c>
      <c r="C3525" s="76" t="s">
        <v>287</v>
      </c>
      <c r="D3525" s="76" t="s">
        <v>5240</v>
      </c>
      <c r="E3525" s="76">
        <v>3784</v>
      </c>
      <c r="F3525" s="76">
        <v>3</v>
      </c>
      <c r="G3525" s="77">
        <v>7</v>
      </c>
      <c r="H3525" s="76" t="s">
        <v>3301</v>
      </c>
      <c r="I3525" s="77">
        <v>24.92</v>
      </c>
      <c r="J3525" s="2">
        <v>8</v>
      </c>
      <c r="K3525" s="119" cm="1">
        <f t="array" ref="K3525">ROUND(IF(C3525="Beer",SUM(LOOKUP(2,1/(SRP!$B$7:$B$9&lt;=E3525)/(SRP!$C$7:$C$9&gt;=E3525),SRP!$D$7:$D$9)*(G3525/100)*(E3525/1000)),IF(C3525="Spirits",SUM(LOOKUP(2,1/(SRP!$B$2:$B$6&lt;=E3525)/(SRP!$C$2:$C$6&gt;=E3525),SRP!$D$2:$D$6)*(G3525/100)*(E3525/1000)),IF(AND(C3525="Wine",D3525="Fortified Wines"),SUM(LOOKUP(2,1/(SRP!$B$20:$B$23&lt;=E3525)/(SRP!$C$20:$C$23&gt;=E3525),SRP!$D$20:$D$23)*(G3525/100)*(E3525/1000)),IF(C3525="Wine",SUM(LOOKUP(2,1/(SRP!$B$15:$B$19&lt;=E3525)/(SRP!$C$15:$C$19&gt;=E3525),SRP!$D$15:$D$19)*(G3525/100)*(E3525/1000)),IF(C3525="Ready to Drink",SUM(LOOKUP(2,1/(SRP!$B$10:$B$14&lt;=E3525)/(SRP!$C$10:$C$14&gt;=E3525),SRP!$D$10:$D$14)*(G3525/100)*(E3525/1000)),0))))),2)</f>
        <v>18.489999999999998</v>
      </c>
    </row>
    <row r="3526" spans="1:11" x14ac:dyDescent="0.35">
      <c r="A3526" s="2">
        <v>36902</v>
      </c>
      <c r="B3526" s="76" t="s">
        <v>2957</v>
      </c>
      <c r="C3526" s="76" t="s">
        <v>287</v>
      </c>
      <c r="D3526" s="76" t="s">
        <v>5266</v>
      </c>
      <c r="E3526" s="76">
        <v>473</v>
      </c>
      <c r="F3526" s="76">
        <v>24</v>
      </c>
      <c r="G3526" s="77">
        <v>5</v>
      </c>
      <c r="H3526" s="76" t="s">
        <v>3301</v>
      </c>
      <c r="I3526" s="77">
        <v>3.4</v>
      </c>
      <c r="J3526" s="2">
        <v>1</v>
      </c>
      <c r="K3526" s="119" cm="1">
        <f t="array" ref="K3526">ROUND(IF(C3526="Beer",SUM(LOOKUP(2,1/(SRP!$B$7:$B$9&lt;=E3526)/(SRP!$C$7:$C$9&gt;=E3526),SRP!$D$7:$D$9)*(G3526/100)*(E3526/1000)),IF(C3526="Spirits",SUM(LOOKUP(2,1/(SRP!$B$2:$B$6&lt;=E3526)/(SRP!$C$2:$C$6&gt;=E3526),SRP!$D$2:$D$6)*(G3526/100)*(E3526/1000)),IF(AND(C3526="Wine",D3526="Fortified Wines"),SUM(LOOKUP(2,1/(SRP!$B$20:$B$23&lt;=E3526)/(SRP!$C$20:$C$23&gt;=E3526),SRP!$D$20:$D$23)*(G3526/100)*(E3526/1000)),IF(C3526="Wine",SUM(LOOKUP(2,1/(SRP!$B$15:$B$19&lt;=E3526)/(SRP!$C$15:$C$19&gt;=E3526),SRP!$D$15:$D$19)*(G3526/100)*(E3526/1000)),IF(C3526="Ready to Drink",SUM(LOOKUP(2,1/(SRP!$B$10:$B$14&lt;=E3526)/(SRP!$C$10:$C$14&gt;=E3526),SRP!$D$10:$D$14)*(G3526/100)*(E3526/1000)),0))))),2)</f>
        <v>1.65</v>
      </c>
    </row>
    <row r="3527" spans="1:11" x14ac:dyDescent="0.35">
      <c r="A3527" s="2">
        <v>36902</v>
      </c>
      <c r="B3527" s="76" t="s">
        <v>2957</v>
      </c>
      <c r="C3527" s="76" t="s">
        <v>287</v>
      </c>
      <c r="D3527" s="76" t="s">
        <v>5266</v>
      </c>
      <c r="E3527" s="76">
        <v>473</v>
      </c>
      <c r="F3527" s="76">
        <v>24</v>
      </c>
      <c r="G3527" s="77">
        <v>5</v>
      </c>
      <c r="H3527" s="76" t="s">
        <v>3301</v>
      </c>
      <c r="I3527" s="77">
        <v>3.4</v>
      </c>
      <c r="J3527" s="2">
        <v>1</v>
      </c>
      <c r="K3527" s="119" cm="1">
        <f t="array" ref="K3527">ROUND(IF(C3527="Beer",SUM(LOOKUP(2,1/(SRP!$B$7:$B$9&lt;=E3527)/(SRP!$C$7:$C$9&gt;=E3527),SRP!$D$7:$D$9)*(G3527/100)*(E3527/1000)),IF(C3527="Spirits",SUM(LOOKUP(2,1/(SRP!$B$2:$B$6&lt;=E3527)/(SRP!$C$2:$C$6&gt;=E3527),SRP!$D$2:$D$6)*(G3527/100)*(E3527/1000)),IF(AND(C3527="Wine",D3527="Fortified Wines"),SUM(LOOKUP(2,1/(SRP!$B$20:$B$23&lt;=E3527)/(SRP!$C$20:$C$23&gt;=E3527),SRP!$D$20:$D$23)*(G3527/100)*(E3527/1000)),IF(C3527="Wine",SUM(LOOKUP(2,1/(SRP!$B$15:$B$19&lt;=E3527)/(SRP!$C$15:$C$19&gt;=E3527),SRP!$D$15:$D$19)*(G3527/100)*(E3527/1000)),IF(C3527="Ready to Drink",SUM(LOOKUP(2,1/(SRP!$B$10:$B$14&lt;=E3527)/(SRP!$C$10:$C$14&gt;=E3527),SRP!$D$10:$D$14)*(G3527/100)*(E3527/1000)),0))))),2)</f>
        <v>1.65</v>
      </c>
    </row>
    <row r="3528" spans="1:11" x14ac:dyDescent="0.35">
      <c r="A3528" s="2">
        <v>36910</v>
      </c>
      <c r="B3528" s="76" t="s">
        <v>2956</v>
      </c>
      <c r="C3528" s="76" t="s">
        <v>287</v>
      </c>
      <c r="D3528" s="76" t="s">
        <v>5266</v>
      </c>
      <c r="E3528" s="76">
        <v>473</v>
      </c>
      <c r="F3528" s="76">
        <v>24</v>
      </c>
      <c r="G3528" s="77">
        <v>4.5999999999999996</v>
      </c>
      <c r="H3528" s="76" t="s">
        <v>3301</v>
      </c>
      <c r="I3528" s="77">
        <v>3.4</v>
      </c>
      <c r="J3528" s="2">
        <v>1</v>
      </c>
      <c r="K3528" s="119" cm="1">
        <f t="array" ref="K3528">ROUND(IF(C3528="Beer",SUM(LOOKUP(2,1/(SRP!$B$7:$B$9&lt;=E3528)/(SRP!$C$7:$C$9&gt;=E3528),SRP!$D$7:$D$9)*(G3528/100)*(E3528/1000)),IF(C3528="Spirits",SUM(LOOKUP(2,1/(SRP!$B$2:$B$6&lt;=E3528)/(SRP!$C$2:$C$6&gt;=E3528),SRP!$D$2:$D$6)*(G3528/100)*(E3528/1000)),IF(AND(C3528="Wine",D3528="Fortified Wines"),SUM(LOOKUP(2,1/(SRP!$B$20:$B$23&lt;=E3528)/(SRP!$C$20:$C$23&gt;=E3528),SRP!$D$20:$D$23)*(G3528/100)*(E3528/1000)),IF(C3528="Wine",SUM(LOOKUP(2,1/(SRP!$B$15:$B$19&lt;=E3528)/(SRP!$C$15:$C$19&gt;=E3528),SRP!$D$15:$D$19)*(G3528/100)*(E3528/1000)),IF(C3528="Ready to Drink",SUM(LOOKUP(2,1/(SRP!$B$10:$B$14&lt;=E3528)/(SRP!$C$10:$C$14&gt;=E3528),SRP!$D$10:$D$14)*(G3528/100)*(E3528/1000)),0))))),2)</f>
        <v>1.52</v>
      </c>
    </row>
    <row r="3529" spans="1:11" x14ac:dyDescent="0.35">
      <c r="A3529" s="2">
        <v>36910</v>
      </c>
      <c r="B3529" s="76" t="s">
        <v>2956</v>
      </c>
      <c r="C3529" s="76" t="s">
        <v>287</v>
      </c>
      <c r="D3529" s="76" t="s">
        <v>5266</v>
      </c>
      <c r="E3529" s="76">
        <v>473</v>
      </c>
      <c r="F3529" s="76">
        <v>24</v>
      </c>
      <c r="G3529" s="77">
        <v>4.5999999999999996</v>
      </c>
      <c r="H3529" s="76" t="s">
        <v>3301</v>
      </c>
      <c r="I3529" s="77">
        <v>3.4</v>
      </c>
      <c r="J3529" s="2">
        <v>1</v>
      </c>
      <c r="K3529" s="119" cm="1">
        <f t="array" ref="K3529">ROUND(IF(C3529="Beer",SUM(LOOKUP(2,1/(SRP!$B$7:$B$9&lt;=E3529)/(SRP!$C$7:$C$9&gt;=E3529),SRP!$D$7:$D$9)*(G3529/100)*(E3529/1000)),IF(C3529="Spirits",SUM(LOOKUP(2,1/(SRP!$B$2:$B$6&lt;=E3529)/(SRP!$C$2:$C$6&gt;=E3529),SRP!$D$2:$D$6)*(G3529/100)*(E3529/1000)),IF(AND(C3529="Wine",D3529="Fortified Wines"),SUM(LOOKUP(2,1/(SRP!$B$20:$B$23&lt;=E3529)/(SRP!$C$20:$C$23&gt;=E3529),SRP!$D$20:$D$23)*(G3529/100)*(E3529/1000)),IF(C3529="Wine",SUM(LOOKUP(2,1/(SRP!$B$15:$B$19&lt;=E3529)/(SRP!$C$15:$C$19&gt;=E3529),SRP!$D$15:$D$19)*(G3529/100)*(E3529/1000)),IF(C3529="Ready to Drink",SUM(LOOKUP(2,1/(SRP!$B$10:$B$14&lt;=E3529)/(SRP!$C$10:$C$14&gt;=E3529),SRP!$D$10:$D$14)*(G3529/100)*(E3529/1000)),0))))),2)</f>
        <v>1.52</v>
      </c>
    </row>
    <row r="3530" spans="1:11" x14ac:dyDescent="0.35">
      <c r="A3530" s="2">
        <v>36935</v>
      </c>
      <c r="B3530" s="76" t="s">
        <v>2936</v>
      </c>
      <c r="C3530" s="76" t="s">
        <v>287</v>
      </c>
      <c r="D3530" s="76" t="s">
        <v>5292</v>
      </c>
      <c r="E3530" s="76">
        <v>473</v>
      </c>
      <c r="F3530" s="76">
        <v>24</v>
      </c>
      <c r="G3530" s="77">
        <v>5</v>
      </c>
      <c r="H3530" s="76" t="s">
        <v>3355</v>
      </c>
      <c r="I3530" s="77">
        <v>3.57</v>
      </c>
      <c r="J3530" s="2">
        <v>1</v>
      </c>
      <c r="K3530" s="119" cm="1">
        <f t="array" ref="K3530">ROUND(IF(C3530="Beer",SUM(LOOKUP(2,1/(SRP!$B$7:$B$9&lt;=E3530)/(SRP!$C$7:$C$9&gt;=E3530),SRP!$D$7:$D$9)*(G3530/100)*(E3530/1000)),IF(C3530="Spirits",SUM(LOOKUP(2,1/(SRP!$B$2:$B$6&lt;=E3530)/(SRP!$C$2:$C$6&gt;=E3530),SRP!$D$2:$D$6)*(G3530/100)*(E3530/1000)),IF(AND(C3530="Wine",D3530="Fortified Wines"),SUM(LOOKUP(2,1/(SRP!$B$20:$B$23&lt;=E3530)/(SRP!$C$20:$C$23&gt;=E3530),SRP!$D$20:$D$23)*(G3530/100)*(E3530/1000)),IF(C3530="Wine",SUM(LOOKUP(2,1/(SRP!$B$15:$B$19&lt;=E3530)/(SRP!$C$15:$C$19&gt;=E3530),SRP!$D$15:$D$19)*(G3530/100)*(E3530/1000)),IF(C3530="Ready to Drink",SUM(LOOKUP(2,1/(SRP!$B$10:$B$14&lt;=E3530)/(SRP!$C$10:$C$14&gt;=E3530),SRP!$D$10:$D$14)*(G3530/100)*(E3530/1000)),0))))),2)</f>
        <v>1.65</v>
      </c>
    </row>
    <row r="3531" spans="1:11" x14ac:dyDescent="0.35">
      <c r="A3531" s="2">
        <v>36935</v>
      </c>
      <c r="B3531" s="76" t="s">
        <v>2936</v>
      </c>
      <c r="C3531" s="76" t="s">
        <v>287</v>
      </c>
      <c r="D3531" s="76" t="s">
        <v>5292</v>
      </c>
      <c r="E3531" s="76">
        <v>473</v>
      </c>
      <c r="F3531" s="76">
        <v>24</v>
      </c>
      <c r="G3531" s="77">
        <v>5</v>
      </c>
      <c r="H3531" s="76" t="s">
        <v>3355</v>
      </c>
      <c r="I3531" s="77">
        <v>3.57</v>
      </c>
      <c r="J3531" s="2">
        <v>1</v>
      </c>
      <c r="K3531" s="119" cm="1">
        <f t="array" ref="K3531">ROUND(IF(C3531="Beer",SUM(LOOKUP(2,1/(SRP!$B$7:$B$9&lt;=E3531)/(SRP!$C$7:$C$9&gt;=E3531),SRP!$D$7:$D$9)*(G3531/100)*(E3531/1000)),IF(C3531="Spirits",SUM(LOOKUP(2,1/(SRP!$B$2:$B$6&lt;=E3531)/(SRP!$C$2:$C$6&gt;=E3531),SRP!$D$2:$D$6)*(G3531/100)*(E3531/1000)),IF(AND(C3531="Wine",D3531="Fortified Wines"),SUM(LOOKUP(2,1/(SRP!$B$20:$B$23&lt;=E3531)/(SRP!$C$20:$C$23&gt;=E3531),SRP!$D$20:$D$23)*(G3531/100)*(E3531/1000)),IF(C3531="Wine",SUM(LOOKUP(2,1/(SRP!$B$15:$B$19&lt;=E3531)/(SRP!$C$15:$C$19&gt;=E3531),SRP!$D$15:$D$19)*(G3531/100)*(E3531/1000)),IF(C3531="Ready to Drink",SUM(LOOKUP(2,1/(SRP!$B$10:$B$14&lt;=E3531)/(SRP!$C$10:$C$14&gt;=E3531),SRP!$D$10:$D$14)*(G3531/100)*(E3531/1000)),0))))),2)</f>
        <v>1.65</v>
      </c>
    </row>
    <row r="3532" spans="1:11" x14ac:dyDescent="0.35">
      <c r="A3532" s="2">
        <v>36936</v>
      </c>
      <c r="B3532" s="76" t="s">
        <v>2935</v>
      </c>
      <c r="C3532" s="76" t="s">
        <v>287</v>
      </c>
      <c r="D3532" s="76" t="s">
        <v>5266</v>
      </c>
      <c r="E3532" s="76">
        <v>473</v>
      </c>
      <c r="F3532" s="76">
        <v>24</v>
      </c>
      <c r="G3532" s="77">
        <v>5</v>
      </c>
      <c r="H3532" s="76" t="s">
        <v>3355</v>
      </c>
      <c r="I3532" s="77">
        <v>349.83</v>
      </c>
      <c r="J3532" s="2">
        <v>1</v>
      </c>
      <c r="K3532" s="119" cm="1">
        <f t="array" ref="K3532">ROUND(IF(C3532="Beer",SUM(LOOKUP(2,1/(SRP!$B$7:$B$9&lt;=E3532)/(SRP!$C$7:$C$9&gt;=E3532),SRP!$D$7:$D$9)*(G3532/100)*(E3532/1000)),IF(C3532="Spirits",SUM(LOOKUP(2,1/(SRP!$B$2:$B$6&lt;=E3532)/(SRP!$C$2:$C$6&gt;=E3532),SRP!$D$2:$D$6)*(G3532/100)*(E3532/1000)),IF(AND(C3532="Wine",D3532="Fortified Wines"),SUM(LOOKUP(2,1/(SRP!$B$20:$B$23&lt;=E3532)/(SRP!$C$20:$C$23&gt;=E3532),SRP!$D$20:$D$23)*(G3532/100)*(E3532/1000)),IF(C3532="Wine",SUM(LOOKUP(2,1/(SRP!$B$15:$B$19&lt;=E3532)/(SRP!$C$15:$C$19&gt;=E3532),SRP!$D$15:$D$19)*(G3532/100)*(E3532/1000)),IF(C3532="Ready to Drink",SUM(LOOKUP(2,1/(SRP!$B$10:$B$14&lt;=E3532)/(SRP!$C$10:$C$14&gt;=E3532),SRP!$D$10:$D$14)*(G3532/100)*(E3532/1000)),0))))),2)</f>
        <v>1.65</v>
      </c>
    </row>
    <row r="3533" spans="1:11" x14ac:dyDescent="0.35">
      <c r="A3533" s="2">
        <v>36936</v>
      </c>
      <c r="B3533" s="76" t="s">
        <v>2935</v>
      </c>
      <c r="C3533" s="76" t="s">
        <v>287</v>
      </c>
      <c r="D3533" s="76" t="s">
        <v>5266</v>
      </c>
      <c r="E3533" s="76">
        <v>473</v>
      </c>
      <c r="F3533" s="76">
        <v>24</v>
      </c>
      <c r="G3533" s="77">
        <v>5</v>
      </c>
      <c r="H3533" s="76" t="s">
        <v>3355</v>
      </c>
      <c r="I3533" s="77">
        <v>349.83</v>
      </c>
      <c r="J3533" s="2">
        <v>1</v>
      </c>
      <c r="K3533" s="119" cm="1">
        <f t="array" ref="K3533">ROUND(IF(C3533="Beer",SUM(LOOKUP(2,1/(SRP!$B$7:$B$9&lt;=E3533)/(SRP!$C$7:$C$9&gt;=E3533),SRP!$D$7:$D$9)*(G3533/100)*(E3533/1000)),IF(C3533="Spirits",SUM(LOOKUP(2,1/(SRP!$B$2:$B$6&lt;=E3533)/(SRP!$C$2:$C$6&gt;=E3533),SRP!$D$2:$D$6)*(G3533/100)*(E3533/1000)),IF(AND(C3533="Wine",D3533="Fortified Wines"),SUM(LOOKUP(2,1/(SRP!$B$20:$B$23&lt;=E3533)/(SRP!$C$20:$C$23&gt;=E3533),SRP!$D$20:$D$23)*(G3533/100)*(E3533/1000)),IF(C3533="Wine",SUM(LOOKUP(2,1/(SRP!$B$15:$B$19&lt;=E3533)/(SRP!$C$15:$C$19&gt;=E3533),SRP!$D$15:$D$19)*(G3533/100)*(E3533/1000)),IF(C3533="Ready to Drink",SUM(LOOKUP(2,1/(SRP!$B$10:$B$14&lt;=E3533)/(SRP!$C$10:$C$14&gt;=E3533),SRP!$D$10:$D$14)*(G3533/100)*(E3533/1000)),0))))),2)</f>
        <v>1.65</v>
      </c>
    </row>
    <row r="3534" spans="1:11" x14ac:dyDescent="0.35">
      <c r="A3534" s="2">
        <v>36943</v>
      </c>
      <c r="B3534" s="76" t="s">
        <v>2934</v>
      </c>
      <c r="C3534" s="76" t="s">
        <v>287</v>
      </c>
      <c r="D3534" s="76" t="s">
        <v>5230</v>
      </c>
      <c r="E3534" s="76">
        <v>473</v>
      </c>
      <c r="F3534" s="76">
        <v>24</v>
      </c>
      <c r="G3534" s="77">
        <v>5</v>
      </c>
      <c r="H3534" s="76" t="s">
        <v>3355</v>
      </c>
      <c r="I3534" s="77">
        <v>3.57</v>
      </c>
      <c r="J3534" s="2">
        <v>1</v>
      </c>
      <c r="K3534" s="119" cm="1">
        <f t="array" ref="K3534">ROUND(IF(C3534="Beer",SUM(LOOKUP(2,1/(SRP!$B$7:$B$9&lt;=E3534)/(SRP!$C$7:$C$9&gt;=E3534),SRP!$D$7:$D$9)*(G3534/100)*(E3534/1000)),IF(C3534="Spirits",SUM(LOOKUP(2,1/(SRP!$B$2:$B$6&lt;=E3534)/(SRP!$C$2:$C$6&gt;=E3534),SRP!$D$2:$D$6)*(G3534/100)*(E3534/1000)),IF(AND(C3534="Wine",D3534="Fortified Wines"),SUM(LOOKUP(2,1/(SRP!$B$20:$B$23&lt;=E3534)/(SRP!$C$20:$C$23&gt;=E3534),SRP!$D$20:$D$23)*(G3534/100)*(E3534/1000)),IF(C3534="Wine",SUM(LOOKUP(2,1/(SRP!$B$15:$B$19&lt;=E3534)/(SRP!$C$15:$C$19&gt;=E3534),SRP!$D$15:$D$19)*(G3534/100)*(E3534/1000)),IF(C3534="Ready to Drink",SUM(LOOKUP(2,1/(SRP!$B$10:$B$14&lt;=E3534)/(SRP!$C$10:$C$14&gt;=E3534),SRP!$D$10:$D$14)*(G3534/100)*(E3534/1000)),0))))),2)</f>
        <v>1.65</v>
      </c>
    </row>
    <row r="3535" spans="1:11" x14ac:dyDescent="0.35">
      <c r="A3535" s="2">
        <v>36943</v>
      </c>
      <c r="B3535" s="76" t="s">
        <v>2934</v>
      </c>
      <c r="C3535" s="76" t="s">
        <v>287</v>
      </c>
      <c r="D3535" s="76" t="s">
        <v>5230</v>
      </c>
      <c r="E3535" s="76">
        <v>473</v>
      </c>
      <c r="F3535" s="76">
        <v>24</v>
      </c>
      <c r="G3535" s="77">
        <v>5</v>
      </c>
      <c r="H3535" s="76" t="s">
        <v>3355</v>
      </c>
      <c r="I3535" s="77">
        <v>3.57</v>
      </c>
      <c r="J3535" s="2">
        <v>1</v>
      </c>
      <c r="K3535" s="119" cm="1">
        <f t="array" ref="K3535">ROUND(IF(C3535="Beer",SUM(LOOKUP(2,1/(SRP!$B$7:$B$9&lt;=E3535)/(SRP!$C$7:$C$9&gt;=E3535),SRP!$D$7:$D$9)*(G3535/100)*(E3535/1000)),IF(C3535="Spirits",SUM(LOOKUP(2,1/(SRP!$B$2:$B$6&lt;=E3535)/(SRP!$C$2:$C$6&gt;=E3535),SRP!$D$2:$D$6)*(G3535/100)*(E3535/1000)),IF(AND(C3535="Wine",D3535="Fortified Wines"),SUM(LOOKUP(2,1/(SRP!$B$20:$B$23&lt;=E3535)/(SRP!$C$20:$C$23&gt;=E3535),SRP!$D$20:$D$23)*(G3535/100)*(E3535/1000)),IF(C3535="Wine",SUM(LOOKUP(2,1/(SRP!$B$15:$B$19&lt;=E3535)/(SRP!$C$15:$C$19&gt;=E3535),SRP!$D$15:$D$19)*(G3535/100)*(E3535/1000)),IF(C3535="Ready to Drink",SUM(LOOKUP(2,1/(SRP!$B$10:$B$14&lt;=E3535)/(SRP!$C$10:$C$14&gt;=E3535),SRP!$D$10:$D$14)*(G3535/100)*(E3535/1000)),0))))),2)</f>
        <v>1.65</v>
      </c>
    </row>
    <row r="3536" spans="1:11" x14ac:dyDescent="0.35">
      <c r="A3536" s="2">
        <v>36946</v>
      </c>
      <c r="B3536" s="76" t="s">
        <v>2965</v>
      </c>
      <c r="C3536" s="76" t="s">
        <v>287</v>
      </c>
      <c r="D3536" s="76" t="s">
        <v>5266</v>
      </c>
      <c r="E3536" s="76">
        <v>473</v>
      </c>
      <c r="F3536" s="76">
        <v>24</v>
      </c>
      <c r="G3536" s="77">
        <v>5.3</v>
      </c>
      <c r="H3536" s="76" t="s">
        <v>3334</v>
      </c>
      <c r="I3536" s="77">
        <v>4.09</v>
      </c>
      <c r="J3536" s="2">
        <v>1</v>
      </c>
      <c r="K3536" s="119" cm="1">
        <f t="array" ref="K3536">ROUND(IF(C3536="Beer",SUM(LOOKUP(2,1/(SRP!$B$7:$B$9&lt;=E3536)/(SRP!$C$7:$C$9&gt;=E3536),SRP!$D$7:$D$9)*(G3536/100)*(E3536/1000)),IF(C3536="Spirits",SUM(LOOKUP(2,1/(SRP!$B$2:$B$6&lt;=E3536)/(SRP!$C$2:$C$6&gt;=E3536),SRP!$D$2:$D$6)*(G3536/100)*(E3536/1000)),IF(AND(C3536="Wine",D3536="Fortified Wines"),SUM(LOOKUP(2,1/(SRP!$B$20:$B$23&lt;=E3536)/(SRP!$C$20:$C$23&gt;=E3536),SRP!$D$20:$D$23)*(G3536/100)*(E3536/1000)),IF(C3536="Wine",SUM(LOOKUP(2,1/(SRP!$B$15:$B$19&lt;=E3536)/(SRP!$C$15:$C$19&gt;=E3536),SRP!$D$15:$D$19)*(G3536/100)*(E3536/1000)),IF(C3536="Ready to Drink",SUM(LOOKUP(2,1/(SRP!$B$10:$B$14&lt;=E3536)/(SRP!$C$10:$C$14&gt;=E3536),SRP!$D$10:$D$14)*(G3536/100)*(E3536/1000)),0))))),2)</f>
        <v>1.75</v>
      </c>
    </row>
    <row r="3537" spans="1:11" x14ac:dyDescent="0.35">
      <c r="A3537" s="2">
        <v>36946</v>
      </c>
      <c r="B3537" s="76" t="s">
        <v>2965</v>
      </c>
      <c r="C3537" s="76" t="s">
        <v>287</v>
      </c>
      <c r="D3537" s="76" t="s">
        <v>5266</v>
      </c>
      <c r="E3537" s="76">
        <v>473</v>
      </c>
      <c r="F3537" s="76">
        <v>24</v>
      </c>
      <c r="G3537" s="77">
        <v>5.3</v>
      </c>
      <c r="H3537" s="76" t="s">
        <v>3334</v>
      </c>
      <c r="I3537" s="77">
        <v>4.09</v>
      </c>
      <c r="J3537" s="2">
        <v>1</v>
      </c>
      <c r="K3537" s="119" cm="1">
        <f t="array" ref="K3537">ROUND(IF(C3537="Beer",SUM(LOOKUP(2,1/(SRP!$B$7:$B$9&lt;=E3537)/(SRP!$C$7:$C$9&gt;=E3537),SRP!$D$7:$D$9)*(G3537/100)*(E3537/1000)),IF(C3537="Spirits",SUM(LOOKUP(2,1/(SRP!$B$2:$B$6&lt;=E3537)/(SRP!$C$2:$C$6&gt;=E3537),SRP!$D$2:$D$6)*(G3537/100)*(E3537/1000)),IF(AND(C3537="Wine",D3537="Fortified Wines"),SUM(LOOKUP(2,1/(SRP!$B$20:$B$23&lt;=E3537)/(SRP!$C$20:$C$23&gt;=E3537),SRP!$D$20:$D$23)*(G3537/100)*(E3537/1000)),IF(C3537="Wine",SUM(LOOKUP(2,1/(SRP!$B$15:$B$19&lt;=E3537)/(SRP!$C$15:$C$19&gt;=E3537),SRP!$D$15:$D$19)*(G3537/100)*(E3537/1000)),IF(C3537="Ready to Drink",SUM(LOOKUP(2,1/(SRP!$B$10:$B$14&lt;=E3537)/(SRP!$C$10:$C$14&gt;=E3537),SRP!$D$10:$D$14)*(G3537/100)*(E3537/1000)),0))))),2)</f>
        <v>1.75</v>
      </c>
    </row>
    <row r="3538" spans="1:11" x14ac:dyDescent="0.35">
      <c r="A3538" s="2">
        <v>36947</v>
      </c>
      <c r="B3538" s="76" t="s">
        <v>2964</v>
      </c>
      <c r="C3538" s="76" t="s">
        <v>287</v>
      </c>
      <c r="D3538" s="76" t="s">
        <v>5240</v>
      </c>
      <c r="E3538" s="76">
        <v>473</v>
      </c>
      <c r="F3538" s="76">
        <v>24</v>
      </c>
      <c r="G3538" s="77">
        <v>5.6</v>
      </c>
      <c r="H3538" s="76" t="s">
        <v>3334</v>
      </c>
      <c r="I3538" s="77">
        <v>4.95</v>
      </c>
      <c r="J3538" s="2">
        <v>1</v>
      </c>
      <c r="K3538" s="119" cm="1">
        <f t="array" ref="K3538">ROUND(IF(C3538="Beer",SUM(LOOKUP(2,1/(SRP!$B$7:$B$9&lt;=E3538)/(SRP!$C$7:$C$9&gt;=E3538),SRP!$D$7:$D$9)*(G3538/100)*(E3538/1000)),IF(C3538="Spirits",SUM(LOOKUP(2,1/(SRP!$B$2:$B$6&lt;=E3538)/(SRP!$C$2:$C$6&gt;=E3538),SRP!$D$2:$D$6)*(G3538/100)*(E3538/1000)),IF(AND(C3538="Wine",D3538="Fortified Wines"),SUM(LOOKUP(2,1/(SRP!$B$20:$B$23&lt;=E3538)/(SRP!$C$20:$C$23&gt;=E3538),SRP!$D$20:$D$23)*(G3538/100)*(E3538/1000)),IF(C3538="Wine",SUM(LOOKUP(2,1/(SRP!$B$15:$B$19&lt;=E3538)/(SRP!$C$15:$C$19&gt;=E3538),SRP!$D$15:$D$19)*(G3538/100)*(E3538/1000)),IF(C3538="Ready to Drink",SUM(LOOKUP(2,1/(SRP!$B$10:$B$14&lt;=E3538)/(SRP!$C$10:$C$14&gt;=E3538),SRP!$D$10:$D$14)*(G3538/100)*(E3538/1000)),0))))),2)</f>
        <v>1.85</v>
      </c>
    </row>
    <row r="3539" spans="1:11" x14ac:dyDescent="0.35">
      <c r="A3539" s="2">
        <v>36947</v>
      </c>
      <c r="B3539" s="76" t="s">
        <v>2964</v>
      </c>
      <c r="C3539" s="76" t="s">
        <v>287</v>
      </c>
      <c r="D3539" s="76" t="s">
        <v>5240</v>
      </c>
      <c r="E3539" s="76">
        <v>473</v>
      </c>
      <c r="F3539" s="76">
        <v>24</v>
      </c>
      <c r="G3539" s="77">
        <v>5.6</v>
      </c>
      <c r="H3539" s="76" t="s">
        <v>3334</v>
      </c>
      <c r="I3539" s="77">
        <v>4.95</v>
      </c>
      <c r="J3539" s="2">
        <v>1</v>
      </c>
      <c r="K3539" s="119" cm="1">
        <f t="array" ref="K3539">ROUND(IF(C3539="Beer",SUM(LOOKUP(2,1/(SRP!$B$7:$B$9&lt;=E3539)/(SRP!$C$7:$C$9&gt;=E3539),SRP!$D$7:$D$9)*(G3539/100)*(E3539/1000)),IF(C3539="Spirits",SUM(LOOKUP(2,1/(SRP!$B$2:$B$6&lt;=E3539)/(SRP!$C$2:$C$6&gt;=E3539),SRP!$D$2:$D$6)*(G3539/100)*(E3539/1000)),IF(AND(C3539="Wine",D3539="Fortified Wines"),SUM(LOOKUP(2,1/(SRP!$B$20:$B$23&lt;=E3539)/(SRP!$C$20:$C$23&gt;=E3539),SRP!$D$20:$D$23)*(G3539/100)*(E3539/1000)),IF(C3539="Wine",SUM(LOOKUP(2,1/(SRP!$B$15:$B$19&lt;=E3539)/(SRP!$C$15:$C$19&gt;=E3539),SRP!$D$15:$D$19)*(G3539/100)*(E3539/1000)),IF(C3539="Ready to Drink",SUM(LOOKUP(2,1/(SRP!$B$10:$B$14&lt;=E3539)/(SRP!$C$10:$C$14&gt;=E3539),SRP!$D$10:$D$14)*(G3539/100)*(E3539/1000)),0))))),2)</f>
        <v>1.85</v>
      </c>
    </row>
    <row r="3540" spans="1:11" x14ac:dyDescent="0.35">
      <c r="A3540" s="2">
        <v>36949</v>
      </c>
      <c r="B3540" s="76" t="s">
        <v>2933</v>
      </c>
      <c r="C3540" s="76" t="s">
        <v>287</v>
      </c>
      <c r="D3540" s="76" t="s">
        <v>5230</v>
      </c>
      <c r="E3540" s="76">
        <v>473</v>
      </c>
      <c r="F3540" s="76">
        <v>24</v>
      </c>
      <c r="G3540" s="77">
        <v>5</v>
      </c>
      <c r="H3540" s="76" t="s">
        <v>3355</v>
      </c>
      <c r="I3540" s="77">
        <v>3.57</v>
      </c>
      <c r="J3540" s="2">
        <v>1</v>
      </c>
      <c r="K3540" s="119" cm="1">
        <f t="array" ref="K3540">ROUND(IF(C3540="Beer",SUM(LOOKUP(2,1/(SRP!$B$7:$B$9&lt;=E3540)/(SRP!$C$7:$C$9&gt;=E3540),SRP!$D$7:$D$9)*(G3540/100)*(E3540/1000)),IF(C3540="Spirits",SUM(LOOKUP(2,1/(SRP!$B$2:$B$6&lt;=E3540)/(SRP!$C$2:$C$6&gt;=E3540),SRP!$D$2:$D$6)*(G3540/100)*(E3540/1000)),IF(AND(C3540="Wine",D3540="Fortified Wines"),SUM(LOOKUP(2,1/(SRP!$B$20:$B$23&lt;=E3540)/(SRP!$C$20:$C$23&gt;=E3540),SRP!$D$20:$D$23)*(G3540/100)*(E3540/1000)),IF(C3540="Wine",SUM(LOOKUP(2,1/(SRP!$B$15:$B$19&lt;=E3540)/(SRP!$C$15:$C$19&gt;=E3540),SRP!$D$15:$D$19)*(G3540/100)*(E3540/1000)),IF(C3540="Ready to Drink",SUM(LOOKUP(2,1/(SRP!$B$10:$B$14&lt;=E3540)/(SRP!$C$10:$C$14&gt;=E3540),SRP!$D$10:$D$14)*(G3540/100)*(E3540/1000)),0))))),2)</f>
        <v>1.65</v>
      </c>
    </row>
    <row r="3541" spans="1:11" x14ac:dyDescent="0.35">
      <c r="A3541" s="2">
        <v>36949</v>
      </c>
      <c r="B3541" s="76" t="s">
        <v>2933</v>
      </c>
      <c r="C3541" s="76" t="s">
        <v>287</v>
      </c>
      <c r="D3541" s="76" t="s">
        <v>5230</v>
      </c>
      <c r="E3541" s="76">
        <v>473</v>
      </c>
      <c r="F3541" s="76">
        <v>24</v>
      </c>
      <c r="G3541" s="77">
        <v>5</v>
      </c>
      <c r="H3541" s="76" t="s">
        <v>3355</v>
      </c>
      <c r="I3541" s="77">
        <v>3.57</v>
      </c>
      <c r="J3541" s="2">
        <v>1</v>
      </c>
      <c r="K3541" s="119" cm="1">
        <f t="array" ref="K3541">ROUND(IF(C3541="Beer",SUM(LOOKUP(2,1/(SRP!$B$7:$B$9&lt;=E3541)/(SRP!$C$7:$C$9&gt;=E3541),SRP!$D$7:$D$9)*(G3541/100)*(E3541/1000)),IF(C3541="Spirits",SUM(LOOKUP(2,1/(SRP!$B$2:$B$6&lt;=E3541)/(SRP!$C$2:$C$6&gt;=E3541),SRP!$D$2:$D$6)*(G3541/100)*(E3541/1000)),IF(AND(C3541="Wine",D3541="Fortified Wines"),SUM(LOOKUP(2,1/(SRP!$B$20:$B$23&lt;=E3541)/(SRP!$C$20:$C$23&gt;=E3541),SRP!$D$20:$D$23)*(G3541/100)*(E3541/1000)),IF(C3541="Wine",SUM(LOOKUP(2,1/(SRP!$B$15:$B$19&lt;=E3541)/(SRP!$C$15:$C$19&gt;=E3541),SRP!$D$15:$D$19)*(G3541/100)*(E3541/1000)),IF(C3541="Ready to Drink",SUM(LOOKUP(2,1/(SRP!$B$10:$B$14&lt;=E3541)/(SRP!$C$10:$C$14&gt;=E3541),SRP!$D$10:$D$14)*(G3541/100)*(E3541/1000)),0))))),2)</f>
        <v>1.65</v>
      </c>
    </row>
    <row r="3542" spans="1:11" x14ac:dyDescent="0.35">
      <c r="A3542" s="2">
        <v>36950</v>
      </c>
      <c r="B3542" s="76" t="s">
        <v>2932</v>
      </c>
      <c r="C3542" s="76" t="s">
        <v>287</v>
      </c>
      <c r="D3542" s="76" t="s">
        <v>5230</v>
      </c>
      <c r="E3542" s="76">
        <v>355</v>
      </c>
      <c r="F3542" s="76">
        <v>24</v>
      </c>
      <c r="G3542" s="77">
        <v>4.8</v>
      </c>
      <c r="H3542" s="76" t="s">
        <v>3355</v>
      </c>
      <c r="I3542" s="77">
        <v>6</v>
      </c>
      <c r="J3542" s="2">
        <v>1</v>
      </c>
      <c r="K3542" s="119" cm="1">
        <f t="array" ref="K3542">ROUND(IF(C3542="Beer",SUM(LOOKUP(2,1/(SRP!$B$7:$B$9&lt;=E3542)/(SRP!$C$7:$C$9&gt;=E3542),SRP!$D$7:$D$9)*(G3542/100)*(E3542/1000)),IF(C3542="Spirits",SUM(LOOKUP(2,1/(SRP!$B$2:$B$6&lt;=E3542)/(SRP!$C$2:$C$6&gt;=E3542),SRP!$D$2:$D$6)*(G3542/100)*(E3542/1000)),IF(AND(C3542="Wine",D3542="Fortified Wines"),SUM(LOOKUP(2,1/(SRP!$B$20:$B$23&lt;=E3542)/(SRP!$C$20:$C$23&gt;=E3542),SRP!$D$20:$D$23)*(G3542/100)*(E3542/1000)),IF(C3542="Wine",SUM(LOOKUP(2,1/(SRP!$B$15:$B$19&lt;=E3542)/(SRP!$C$15:$C$19&gt;=E3542),SRP!$D$15:$D$19)*(G3542/100)*(E3542/1000)),IF(C3542="Ready to Drink",SUM(LOOKUP(2,1/(SRP!$B$10:$B$14&lt;=E3542)/(SRP!$C$10:$C$14&gt;=E3542),SRP!$D$10:$D$14)*(G3542/100)*(E3542/1000)),0))))),2)</f>
        <v>1.19</v>
      </c>
    </row>
    <row r="3543" spans="1:11" x14ac:dyDescent="0.35">
      <c r="A3543" s="2">
        <v>36950</v>
      </c>
      <c r="B3543" s="76" t="s">
        <v>2932</v>
      </c>
      <c r="C3543" s="76" t="s">
        <v>287</v>
      </c>
      <c r="D3543" s="76" t="s">
        <v>5230</v>
      </c>
      <c r="E3543" s="76">
        <v>355</v>
      </c>
      <c r="F3543" s="76">
        <v>24</v>
      </c>
      <c r="G3543" s="77">
        <v>4.8</v>
      </c>
      <c r="H3543" s="76" t="s">
        <v>3355</v>
      </c>
      <c r="I3543" s="77">
        <v>6</v>
      </c>
      <c r="J3543" s="2">
        <v>1</v>
      </c>
      <c r="K3543" s="119" cm="1">
        <f t="array" ref="K3543">ROUND(IF(C3543="Beer",SUM(LOOKUP(2,1/(SRP!$B$7:$B$9&lt;=E3543)/(SRP!$C$7:$C$9&gt;=E3543),SRP!$D$7:$D$9)*(G3543/100)*(E3543/1000)),IF(C3543="Spirits",SUM(LOOKUP(2,1/(SRP!$B$2:$B$6&lt;=E3543)/(SRP!$C$2:$C$6&gt;=E3543),SRP!$D$2:$D$6)*(G3543/100)*(E3543/1000)),IF(AND(C3543="Wine",D3543="Fortified Wines"),SUM(LOOKUP(2,1/(SRP!$B$20:$B$23&lt;=E3543)/(SRP!$C$20:$C$23&gt;=E3543),SRP!$D$20:$D$23)*(G3543/100)*(E3543/1000)),IF(C3543="Wine",SUM(LOOKUP(2,1/(SRP!$B$15:$B$19&lt;=E3543)/(SRP!$C$15:$C$19&gt;=E3543),SRP!$D$15:$D$19)*(G3543/100)*(E3543/1000)),IF(C3543="Ready to Drink",SUM(LOOKUP(2,1/(SRP!$B$10:$B$14&lt;=E3543)/(SRP!$C$10:$C$14&gt;=E3543),SRP!$D$10:$D$14)*(G3543/100)*(E3543/1000)),0))))),2)</f>
        <v>1.19</v>
      </c>
    </row>
    <row r="3544" spans="1:11" x14ac:dyDescent="0.35">
      <c r="A3544" s="2">
        <v>36951</v>
      </c>
      <c r="B3544" s="76" t="s">
        <v>2963</v>
      </c>
      <c r="C3544" s="76" t="s">
        <v>286</v>
      </c>
      <c r="D3544" s="76" t="s">
        <v>5268</v>
      </c>
      <c r="E3544" s="76">
        <v>750</v>
      </c>
      <c r="F3544" s="76">
        <v>12</v>
      </c>
      <c r="G3544" s="77">
        <v>13.5</v>
      </c>
      <c r="H3544" s="76" t="s">
        <v>3299</v>
      </c>
      <c r="I3544" s="77">
        <v>17.989999999999998</v>
      </c>
      <c r="J3544" s="2">
        <v>1</v>
      </c>
      <c r="K3544" s="119" cm="1">
        <f t="array" ref="K3544">ROUND(IF(C3544="Beer",SUM(LOOKUP(2,1/(SRP!$B$7:$B$9&lt;=E3544)/(SRP!$C$7:$C$9&gt;=E3544),SRP!$D$7:$D$9)*(G3544/100)*(E3544/1000)),IF(C3544="Spirits",SUM(LOOKUP(2,1/(SRP!$B$2:$B$6&lt;=E3544)/(SRP!$C$2:$C$6&gt;=E3544),SRP!$D$2:$D$6)*(G3544/100)*(E3544/1000)),IF(AND(C3544="Wine",D3544="Fortified Wines"),SUM(LOOKUP(2,1/(SRP!$B$20:$B$23&lt;=E3544)/(SRP!$C$20:$C$23&gt;=E3544),SRP!$D$20:$D$23)*(G3544/100)*(E3544/1000)),IF(C3544="Wine",SUM(LOOKUP(2,1/(SRP!$B$15:$B$19&lt;=E3544)/(SRP!$C$15:$C$19&gt;=E3544),SRP!$D$15:$D$19)*(G3544/100)*(E3544/1000)),IF(C3544="Ready to Drink",SUM(LOOKUP(2,1/(SRP!$B$10:$B$14&lt;=E3544)/(SRP!$C$10:$C$14&gt;=E3544),SRP!$D$10:$D$14)*(G3544/100)*(E3544/1000)),0))))),2)</f>
        <v>7.07</v>
      </c>
    </row>
    <row r="3545" spans="1:11" x14ac:dyDescent="0.35">
      <c r="A3545" s="2">
        <v>36952</v>
      </c>
      <c r="B3545" s="76" t="s">
        <v>2931</v>
      </c>
      <c r="C3545" s="76" t="s">
        <v>287</v>
      </c>
      <c r="D3545" s="76" t="s">
        <v>5271</v>
      </c>
      <c r="E3545" s="76">
        <v>355</v>
      </c>
      <c r="F3545" s="76">
        <v>24</v>
      </c>
      <c r="G3545" s="77">
        <v>3.8</v>
      </c>
      <c r="H3545" s="76" t="s">
        <v>3355</v>
      </c>
      <c r="I3545" s="77">
        <v>6</v>
      </c>
      <c r="J3545" s="2">
        <v>1</v>
      </c>
      <c r="K3545" s="119" cm="1">
        <f t="array" ref="K3545">ROUND(IF(C3545="Beer",SUM(LOOKUP(2,1/(SRP!$B$7:$B$9&lt;=E3545)/(SRP!$C$7:$C$9&gt;=E3545),SRP!$D$7:$D$9)*(G3545/100)*(E3545/1000)),IF(C3545="Spirits",SUM(LOOKUP(2,1/(SRP!$B$2:$B$6&lt;=E3545)/(SRP!$C$2:$C$6&gt;=E3545),SRP!$D$2:$D$6)*(G3545/100)*(E3545/1000)),IF(AND(C3545="Wine",D3545="Fortified Wines"),SUM(LOOKUP(2,1/(SRP!$B$20:$B$23&lt;=E3545)/(SRP!$C$20:$C$23&gt;=E3545),SRP!$D$20:$D$23)*(G3545/100)*(E3545/1000)),IF(C3545="Wine",SUM(LOOKUP(2,1/(SRP!$B$15:$B$19&lt;=E3545)/(SRP!$C$15:$C$19&gt;=E3545),SRP!$D$15:$D$19)*(G3545/100)*(E3545/1000)),IF(C3545="Ready to Drink",SUM(LOOKUP(2,1/(SRP!$B$10:$B$14&lt;=E3545)/(SRP!$C$10:$C$14&gt;=E3545),SRP!$D$10:$D$14)*(G3545/100)*(E3545/1000)),0))))),2)</f>
        <v>0.94</v>
      </c>
    </row>
    <row r="3546" spans="1:11" x14ac:dyDescent="0.35">
      <c r="A3546" s="2">
        <v>36952</v>
      </c>
      <c r="B3546" s="76" t="s">
        <v>2931</v>
      </c>
      <c r="C3546" s="76" t="s">
        <v>287</v>
      </c>
      <c r="D3546" s="76" t="s">
        <v>5271</v>
      </c>
      <c r="E3546" s="76">
        <v>355</v>
      </c>
      <c r="F3546" s="76">
        <v>24</v>
      </c>
      <c r="G3546" s="77">
        <v>3.8</v>
      </c>
      <c r="H3546" s="76" t="s">
        <v>3355</v>
      </c>
      <c r="I3546" s="77">
        <v>6</v>
      </c>
      <c r="J3546" s="2">
        <v>1</v>
      </c>
      <c r="K3546" s="119" cm="1">
        <f t="array" ref="K3546">ROUND(IF(C3546="Beer",SUM(LOOKUP(2,1/(SRP!$B$7:$B$9&lt;=E3546)/(SRP!$C$7:$C$9&gt;=E3546),SRP!$D$7:$D$9)*(G3546/100)*(E3546/1000)),IF(C3546="Spirits",SUM(LOOKUP(2,1/(SRP!$B$2:$B$6&lt;=E3546)/(SRP!$C$2:$C$6&gt;=E3546),SRP!$D$2:$D$6)*(G3546/100)*(E3546/1000)),IF(AND(C3546="Wine",D3546="Fortified Wines"),SUM(LOOKUP(2,1/(SRP!$B$20:$B$23&lt;=E3546)/(SRP!$C$20:$C$23&gt;=E3546),SRP!$D$20:$D$23)*(G3546/100)*(E3546/1000)),IF(C3546="Wine",SUM(LOOKUP(2,1/(SRP!$B$15:$B$19&lt;=E3546)/(SRP!$C$15:$C$19&gt;=E3546),SRP!$D$15:$D$19)*(G3546/100)*(E3546/1000)),IF(C3546="Ready to Drink",SUM(LOOKUP(2,1/(SRP!$B$10:$B$14&lt;=E3546)/(SRP!$C$10:$C$14&gt;=E3546),SRP!$D$10:$D$14)*(G3546/100)*(E3546/1000)),0))))),2)</f>
        <v>0.94</v>
      </c>
    </row>
    <row r="3547" spans="1:11" x14ac:dyDescent="0.35">
      <c r="A3547" s="2">
        <v>36953</v>
      </c>
      <c r="B3547" s="76" t="s">
        <v>2930</v>
      </c>
      <c r="C3547" s="76" t="s">
        <v>287</v>
      </c>
      <c r="D3547" s="76" t="s">
        <v>5240</v>
      </c>
      <c r="E3547" s="76">
        <v>355</v>
      </c>
      <c r="F3547" s="76">
        <v>24</v>
      </c>
      <c r="G3547" s="77">
        <v>6</v>
      </c>
      <c r="H3547" s="76" t="s">
        <v>3355</v>
      </c>
      <c r="I3547" s="77">
        <v>6</v>
      </c>
      <c r="J3547" s="2">
        <v>1</v>
      </c>
      <c r="K3547" s="119" cm="1">
        <f t="array" ref="K3547">ROUND(IF(C3547="Beer",SUM(LOOKUP(2,1/(SRP!$B$7:$B$9&lt;=E3547)/(SRP!$C$7:$C$9&gt;=E3547),SRP!$D$7:$D$9)*(G3547/100)*(E3547/1000)),IF(C3547="Spirits",SUM(LOOKUP(2,1/(SRP!$B$2:$B$6&lt;=E3547)/(SRP!$C$2:$C$6&gt;=E3547),SRP!$D$2:$D$6)*(G3547/100)*(E3547/1000)),IF(AND(C3547="Wine",D3547="Fortified Wines"),SUM(LOOKUP(2,1/(SRP!$B$20:$B$23&lt;=E3547)/(SRP!$C$20:$C$23&gt;=E3547),SRP!$D$20:$D$23)*(G3547/100)*(E3547/1000)),IF(C3547="Wine",SUM(LOOKUP(2,1/(SRP!$B$15:$B$19&lt;=E3547)/(SRP!$C$15:$C$19&gt;=E3547),SRP!$D$15:$D$19)*(G3547/100)*(E3547/1000)),IF(C3547="Ready to Drink",SUM(LOOKUP(2,1/(SRP!$B$10:$B$14&lt;=E3547)/(SRP!$C$10:$C$14&gt;=E3547),SRP!$D$10:$D$14)*(G3547/100)*(E3547/1000)),0))))),2)</f>
        <v>1.49</v>
      </c>
    </row>
    <row r="3548" spans="1:11" x14ac:dyDescent="0.35">
      <c r="A3548" s="2">
        <v>36953</v>
      </c>
      <c r="B3548" s="76" t="s">
        <v>2930</v>
      </c>
      <c r="C3548" s="76" t="s">
        <v>287</v>
      </c>
      <c r="D3548" s="76" t="s">
        <v>5240</v>
      </c>
      <c r="E3548" s="76">
        <v>355</v>
      </c>
      <c r="F3548" s="76">
        <v>24</v>
      </c>
      <c r="G3548" s="77">
        <v>6</v>
      </c>
      <c r="H3548" s="76" t="s">
        <v>3355</v>
      </c>
      <c r="I3548" s="77">
        <v>6</v>
      </c>
      <c r="J3548" s="2">
        <v>1</v>
      </c>
      <c r="K3548" s="119" cm="1">
        <f t="array" ref="K3548">ROUND(IF(C3548="Beer",SUM(LOOKUP(2,1/(SRP!$B$7:$B$9&lt;=E3548)/(SRP!$C$7:$C$9&gt;=E3548),SRP!$D$7:$D$9)*(G3548/100)*(E3548/1000)),IF(C3548="Spirits",SUM(LOOKUP(2,1/(SRP!$B$2:$B$6&lt;=E3548)/(SRP!$C$2:$C$6&gt;=E3548),SRP!$D$2:$D$6)*(G3548/100)*(E3548/1000)),IF(AND(C3548="Wine",D3548="Fortified Wines"),SUM(LOOKUP(2,1/(SRP!$B$20:$B$23&lt;=E3548)/(SRP!$C$20:$C$23&gt;=E3548),SRP!$D$20:$D$23)*(G3548/100)*(E3548/1000)),IF(C3548="Wine",SUM(LOOKUP(2,1/(SRP!$B$15:$B$19&lt;=E3548)/(SRP!$C$15:$C$19&gt;=E3548),SRP!$D$15:$D$19)*(G3548/100)*(E3548/1000)),IF(C3548="Ready to Drink",SUM(LOOKUP(2,1/(SRP!$B$10:$B$14&lt;=E3548)/(SRP!$C$10:$C$14&gt;=E3548),SRP!$D$10:$D$14)*(G3548/100)*(E3548/1000)),0))))),2)</f>
        <v>1.49</v>
      </c>
    </row>
    <row r="3549" spans="1:11" x14ac:dyDescent="0.35">
      <c r="A3549" s="2">
        <v>36954</v>
      </c>
      <c r="B3549" s="76" t="s">
        <v>2929</v>
      </c>
      <c r="C3549" s="76" t="s">
        <v>287</v>
      </c>
      <c r="D3549" s="76" t="s">
        <v>5230</v>
      </c>
      <c r="E3549" s="76">
        <v>355</v>
      </c>
      <c r="F3549" s="76">
        <v>24</v>
      </c>
      <c r="G3549" s="77">
        <v>4.3</v>
      </c>
      <c r="H3549" s="76" t="s">
        <v>3355</v>
      </c>
      <c r="I3549" s="77">
        <v>6</v>
      </c>
      <c r="J3549" s="2">
        <v>1</v>
      </c>
      <c r="K3549" s="119" cm="1">
        <f t="array" ref="K3549">ROUND(IF(C3549="Beer",SUM(LOOKUP(2,1/(SRP!$B$7:$B$9&lt;=E3549)/(SRP!$C$7:$C$9&gt;=E3549),SRP!$D$7:$D$9)*(G3549/100)*(E3549/1000)),IF(C3549="Spirits",SUM(LOOKUP(2,1/(SRP!$B$2:$B$6&lt;=E3549)/(SRP!$C$2:$C$6&gt;=E3549),SRP!$D$2:$D$6)*(G3549/100)*(E3549/1000)),IF(AND(C3549="Wine",D3549="Fortified Wines"),SUM(LOOKUP(2,1/(SRP!$B$20:$B$23&lt;=E3549)/(SRP!$C$20:$C$23&gt;=E3549),SRP!$D$20:$D$23)*(G3549/100)*(E3549/1000)),IF(C3549="Wine",SUM(LOOKUP(2,1/(SRP!$B$15:$B$19&lt;=E3549)/(SRP!$C$15:$C$19&gt;=E3549),SRP!$D$15:$D$19)*(G3549/100)*(E3549/1000)),IF(C3549="Ready to Drink",SUM(LOOKUP(2,1/(SRP!$B$10:$B$14&lt;=E3549)/(SRP!$C$10:$C$14&gt;=E3549),SRP!$D$10:$D$14)*(G3549/100)*(E3549/1000)),0))))),2)</f>
        <v>1.07</v>
      </c>
    </row>
    <row r="3550" spans="1:11" x14ac:dyDescent="0.35">
      <c r="A3550" s="2">
        <v>36954</v>
      </c>
      <c r="B3550" s="76" t="s">
        <v>2929</v>
      </c>
      <c r="C3550" s="76" t="s">
        <v>287</v>
      </c>
      <c r="D3550" s="76" t="s">
        <v>5230</v>
      </c>
      <c r="E3550" s="76">
        <v>355</v>
      </c>
      <c r="F3550" s="76">
        <v>24</v>
      </c>
      <c r="G3550" s="77">
        <v>4.3</v>
      </c>
      <c r="H3550" s="76" t="s">
        <v>3355</v>
      </c>
      <c r="I3550" s="77">
        <v>6</v>
      </c>
      <c r="J3550" s="2">
        <v>1</v>
      </c>
      <c r="K3550" s="119" cm="1">
        <f t="array" ref="K3550">ROUND(IF(C3550="Beer",SUM(LOOKUP(2,1/(SRP!$B$7:$B$9&lt;=E3550)/(SRP!$C$7:$C$9&gt;=E3550),SRP!$D$7:$D$9)*(G3550/100)*(E3550/1000)),IF(C3550="Spirits",SUM(LOOKUP(2,1/(SRP!$B$2:$B$6&lt;=E3550)/(SRP!$C$2:$C$6&gt;=E3550),SRP!$D$2:$D$6)*(G3550/100)*(E3550/1000)),IF(AND(C3550="Wine",D3550="Fortified Wines"),SUM(LOOKUP(2,1/(SRP!$B$20:$B$23&lt;=E3550)/(SRP!$C$20:$C$23&gt;=E3550),SRP!$D$20:$D$23)*(G3550/100)*(E3550/1000)),IF(C3550="Wine",SUM(LOOKUP(2,1/(SRP!$B$15:$B$19&lt;=E3550)/(SRP!$C$15:$C$19&gt;=E3550),SRP!$D$15:$D$19)*(G3550/100)*(E3550/1000)),IF(C3550="Ready to Drink",SUM(LOOKUP(2,1/(SRP!$B$10:$B$14&lt;=E3550)/(SRP!$C$10:$C$14&gt;=E3550),SRP!$D$10:$D$14)*(G3550/100)*(E3550/1000)),0))))),2)</f>
        <v>1.07</v>
      </c>
    </row>
    <row r="3551" spans="1:11" x14ac:dyDescent="0.35">
      <c r="A3551" s="2">
        <v>36955</v>
      </c>
      <c r="B3551" s="76" t="s">
        <v>2928</v>
      </c>
      <c r="C3551" s="76" t="s">
        <v>287</v>
      </c>
      <c r="D3551" s="76" t="s">
        <v>5271</v>
      </c>
      <c r="E3551" s="76">
        <v>355</v>
      </c>
      <c r="F3551" s="76">
        <v>24</v>
      </c>
      <c r="G3551" s="77">
        <v>4</v>
      </c>
      <c r="H3551" s="76" t="s">
        <v>3355</v>
      </c>
      <c r="I3551" s="77">
        <v>6</v>
      </c>
      <c r="J3551" s="2">
        <v>1</v>
      </c>
      <c r="K3551" s="119" cm="1">
        <f t="array" ref="K3551">ROUND(IF(C3551="Beer",SUM(LOOKUP(2,1/(SRP!$B$7:$B$9&lt;=E3551)/(SRP!$C$7:$C$9&gt;=E3551),SRP!$D$7:$D$9)*(G3551/100)*(E3551/1000)),IF(C3551="Spirits",SUM(LOOKUP(2,1/(SRP!$B$2:$B$6&lt;=E3551)/(SRP!$C$2:$C$6&gt;=E3551),SRP!$D$2:$D$6)*(G3551/100)*(E3551/1000)),IF(AND(C3551="Wine",D3551="Fortified Wines"),SUM(LOOKUP(2,1/(SRP!$B$20:$B$23&lt;=E3551)/(SRP!$C$20:$C$23&gt;=E3551),SRP!$D$20:$D$23)*(G3551/100)*(E3551/1000)),IF(C3551="Wine",SUM(LOOKUP(2,1/(SRP!$B$15:$B$19&lt;=E3551)/(SRP!$C$15:$C$19&gt;=E3551),SRP!$D$15:$D$19)*(G3551/100)*(E3551/1000)),IF(C3551="Ready to Drink",SUM(LOOKUP(2,1/(SRP!$B$10:$B$14&lt;=E3551)/(SRP!$C$10:$C$14&gt;=E3551),SRP!$D$10:$D$14)*(G3551/100)*(E3551/1000)),0))))),2)</f>
        <v>0.99</v>
      </c>
    </row>
    <row r="3552" spans="1:11" x14ac:dyDescent="0.35">
      <c r="A3552" s="2">
        <v>36955</v>
      </c>
      <c r="B3552" s="76" t="s">
        <v>2928</v>
      </c>
      <c r="C3552" s="76" t="s">
        <v>287</v>
      </c>
      <c r="D3552" s="76" t="s">
        <v>5271</v>
      </c>
      <c r="E3552" s="76">
        <v>355</v>
      </c>
      <c r="F3552" s="76">
        <v>24</v>
      </c>
      <c r="G3552" s="77">
        <v>4</v>
      </c>
      <c r="H3552" s="76" t="s">
        <v>3355</v>
      </c>
      <c r="I3552" s="77">
        <v>6</v>
      </c>
      <c r="J3552" s="2">
        <v>1</v>
      </c>
      <c r="K3552" s="119" cm="1">
        <f t="array" ref="K3552">ROUND(IF(C3552="Beer",SUM(LOOKUP(2,1/(SRP!$B$7:$B$9&lt;=E3552)/(SRP!$C$7:$C$9&gt;=E3552),SRP!$D$7:$D$9)*(G3552/100)*(E3552/1000)),IF(C3552="Spirits",SUM(LOOKUP(2,1/(SRP!$B$2:$B$6&lt;=E3552)/(SRP!$C$2:$C$6&gt;=E3552),SRP!$D$2:$D$6)*(G3552/100)*(E3552/1000)),IF(AND(C3552="Wine",D3552="Fortified Wines"),SUM(LOOKUP(2,1/(SRP!$B$20:$B$23&lt;=E3552)/(SRP!$C$20:$C$23&gt;=E3552),SRP!$D$20:$D$23)*(G3552/100)*(E3552/1000)),IF(C3552="Wine",SUM(LOOKUP(2,1/(SRP!$B$15:$B$19&lt;=E3552)/(SRP!$C$15:$C$19&gt;=E3552),SRP!$D$15:$D$19)*(G3552/100)*(E3552/1000)),IF(C3552="Ready to Drink",SUM(LOOKUP(2,1/(SRP!$B$10:$B$14&lt;=E3552)/(SRP!$C$10:$C$14&gt;=E3552),SRP!$D$10:$D$14)*(G3552/100)*(E3552/1000)),0))))),2)</f>
        <v>0.99</v>
      </c>
    </row>
    <row r="3553" spans="1:11" x14ac:dyDescent="0.35">
      <c r="A3553" s="2">
        <v>36956</v>
      </c>
      <c r="B3553" s="76" t="s">
        <v>2927</v>
      </c>
      <c r="C3553" s="76" t="s">
        <v>287</v>
      </c>
      <c r="D3553" s="76" t="s">
        <v>5306</v>
      </c>
      <c r="E3553" s="76">
        <v>355</v>
      </c>
      <c r="F3553" s="76">
        <v>24</v>
      </c>
      <c r="G3553" s="77">
        <v>4.5</v>
      </c>
      <c r="H3553" s="76" t="s">
        <v>3355</v>
      </c>
      <c r="I3553" s="77">
        <v>6</v>
      </c>
      <c r="J3553" s="2">
        <v>1</v>
      </c>
      <c r="K3553" s="119" cm="1">
        <f t="array" ref="K3553">ROUND(IF(C3553="Beer",SUM(LOOKUP(2,1/(SRP!$B$7:$B$9&lt;=E3553)/(SRP!$C$7:$C$9&gt;=E3553),SRP!$D$7:$D$9)*(G3553/100)*(E3553/1000)),IF(C3553="Spirits",SUM(LOOKUP(2,1/(SRP!$B$2:$B$6&lt;=E3553)/(SRP!$C$2:$C$6&gt;=E3553),SRP!$D$2:$D$6)*(G3553/100)*(E3553/1000)),IF(AND(C3553="Wine",D3553="Fortified Wines"),SUM(LOOKUP(2,1/(SRP!$B$20:$B$23&lt;=E3553)/(SRP!$C$20:$C$23&gt;=E3553),SRP!$D$20:$D$23)*(G3553/100)*(E3553/1000)),IF(C3553="Wine",SUM(LOOKUP(2,1/(SRP!$B$15:$B$19&lt;=E3553)/(SRP!$C$15:$C$19&gt;=E3553),SRP!$D$15:$D$19)*(G3553/100)*(E3553/1000)),IF(C3553="Ready to Drink",SUM(LOOKUP(2,1/(SRP!$B$10:$B$14&lt;=E3553)/(SRP!$C$10:$C$14&gt;=E3553),SRP!$D$10:$D$14)*(G3553/100)*(E3553/1000)),0))))),2)</f>
        <v>1.1200000000000001</v>
      </c>
    </row>
    <row r="3554" spans="1:11" x14ac:dyDescent="0.35">
      <c r="A3554" s="2">
        <v>36956</v>
      </c>
      <c r="B3554" s="76" t="s">
        <v>2927</v>
      </c>
      <c r="C3554" s="76" t="s">
        <v>287</v>
      </c>
      <c r="D3554" s="76" t="s">
        <v>5306</v>
      </c>
      <c r="E3554" s="76">
        <v>355</v>
      </c>
      <c r="F3554" s="76">
        <v>24</v>
      </c>
      <c r="G3554" s="77">
        <v>4.5</v>
      </c>
      <c r="H3554" s="76" t="s">
        <v>3355</v>
      </c>
      <c r="I3554" s="77">
        <v>6</v>
      </c>
      <c r="J3554" s="2">
        <v>1</v>
      </c>
      <c r="K3554" s="119" cm="1">
        <f t="array" ref="K3554">ROUND(IF(C3554="Beer",SUM(LOOKUP(2,1/(SRP!$B$7:$B$9&lt;=E3554)/(SRP!$C$7:$C$9&gt;=E3554),SRP!$D$7:$D$9)*(G3554/100)*(E3554/1000)),IF(C3554="Spirits",SUM(LOOKUP(2,1/(SRP!$B$2:$B$6&lt;=E3554)/(SRP!$C$2:$C$6&gt;=E3554),SRP!$D$2:$D$6)*(G3554/100)*(E3554/1000)),IF(AND(C3554="Wine",D3554="Fortified Wines"),SUM(LOOKUP(2,1/(SRP!$B$20:$B$23&lt;=E3554)/(SRP!$C$20:$C$23&gt;=E3554),SRP!$D$20:$D$23)*(G3554/100)*(E3554/1000)),IF(C3554="Wine",SUM(LOOKUP(2,1/(SRP!$B$15:$B$19&lt;=E3554)/(SRP!$C$15:$C$19&gt;=E3554),SRP!$D$15:$D$19)*(G3554/100)*(E3554/1000)),IF(C3554="Ready to Drink",SUM(LOOKUP(2,1/(SRP!$B$10:$B$14&lt;=E3554)/(SRP!$C$10:$C$14&gt;=E3554),SRP!$D$10:$D$14)*(G3554/100)*(E3554/1000)),0))))),2)</f>
        <v>1.1200000000000001</v>
      </c>
    </row>
    <row r="3555" spans="1:11" x14ac:dyDescent="0.35">
      <c r="A3555" s="2">
        <v>36957</v>
      </c>
      <c r="B3555" s="76" t="s">
        <v>2926</v>
      </c>
      <c r="C3555" s="76" t="s">
        <v>287</v>
      </c>
      <c r="D3555" s="76" t="s">
        <v>5266</v>
      </c>
      <c r="E3555" s="76">
        <v>473</v>
      </c>
      <c r="F3555" s="76">
        <v>24</v>
      </c>
      <c r="G3555" s="77">
        <v>5</v>
      </c>
      <c r="H3555" s="76" t="s">
        <v>3354</v>
      </c>
      <c r="I3555" s="77">
        <v>3.99</v>
      </c>
      <c r="J3555" s="2">
        <v>1</v>
      </c>
      <c r="K3555" s="119" cm="1">
        <f t="array" ref="K3555">ROUND(IF(C3555="Beer",SUM(LOOKUP(2,1/(SRP!$B$7:$B$9&lt;=E3555)/(SRP!$C$7:$C$9&gt;=E3555),SRP!$D$7:$D$9)*(G3555/100)*(E3555/1000)),IF(C3555="Spirits",SUM(LOOKUP(2,1/(SRP!$B$2:$B$6&lt;=E3555)/(SRP!$C$2:$C$6&gt;=E3555),SRP!$D$2:$D$6)*(G3555/100)*(E3555/1000)),IF(AND(C3555="Wine",D3555="Fortified Wines"),SUM(LOOKUP(2,1/(SRP!$B$20:$B$23&lt;=E3555)/(SRP!$C$20:$C$23&gt;=E3555),SRP!$D$20:$D$23)*(G3555/100)*(E3555/1000)),IF(C3555="Wine",SUM(LOOKUP(2,1/(SRP!$B$15:$B$19&lt;=E3555)/(SRP!$C$15:$C$19&gt;=E3555),SRP!$D$15:$D$19)*(G3555/100)*(E3555/1000)),IF(C3555="Ready to Drink",SUM(LOOKUP(2,1/(SRP!$B$10:$B$14&lt;=E3555)/(SRP!$C$10:$C$14&gt;=E3555),SRP!$D$10:$D$14)*(G3555/100)*(E3555/1000)),0))))),2)</f>
        <v>1.65</v>
      </c>
    </row>
    <row r="3556" spans="1:11" x14ac:dyDescent="0.35">
      <c r="A3556" s="2">
        <v>36957</v>
      </c>
      <c r="B3556" s="76" t="s">
        <v>2926</v>
      </c>
      <c r="C3556" s="76" t="s">
        <v>287</v>
      </c>
      <c r="D3556" s="76" t="s">
        <v>5266</v>
      </c>
      <c r="E3556" s="76">
        <v>473</v>
      </c>
      <c r="F3556" s="76">
        <v>24</v>
      </c>
      <c r="G3556" s="77">
        <v>5</v>
      </c>
      <c r="H3556" s="76" t="s">
        <v>3354</v>
      </c>
      <c r="I3556" s="77">
        <v>3.99</v>
      </c>
      <c r="J3556" s="2">
        <v>1</v>
      </c>
      <c r="K3556" s="119" cm="1">
        <f t="array" ref="K3556">ROUND(IF(C3556="Beer",SUM(LOOKUP(2,1/(SRP!$B$7:$B$9&lt;=E3556)/(SRP!$C$7:$C$9&gt;=E3556),SRP!$D$7:$D$9)*(G3556/100)*(E3556/1000)),IF(C3556="Spirits",SUM(LOOKUP(2,1/(SRP!$B$2:$B$6&lt;=E3556)/(SRP!$C$2:$C$6&gt;=E3556),SRP!$D$2:$D$6)*(G3556/100)*(E3556/1000)),IF(AND(C3556="Wine",D3556="Fortified Wines"),SUM(LOOKUP(2,1/(SRP!$B$20:$B$23&lt;=E3556)/(SRP!$C$20:$C$23&gt;=E3556),SRP!$D$20:$D$23)*(G3556/100)*(E3556/1000)),IF(C3556="Wine",SUM(LOOKUP(2,1/(SRP!$B$15:$B$19&lt;=E3556)/(SRP!$C$15:$C$19&gt;=E3556),SRP!$D$15:$D$19)*(G3556/100)*(E3556/1000)),IF(C3556="Ready to Drink",SUM(LOOKUP(2,1/(SRP!$B$10:$B$14&lt;=E3556)/(SRP!$C$10:$C$14&gt;=E3556),SRP!$D$10:$D$14)*(G3556/100)*(E3556/1000)),0))))),2)</f>
        <v>1.65</v>
      </c>
    </row>
    <row r="3557" spans="1:11" x14ac:dyDescent="0.35">
      <c r="A3557" s="2">
        <v>36958</v>
      </c>
      <c r="B3557" s="76" t="s">
        <v>2858</v>
      </c>
      <c r="C3557" s="76" t="s">
        <v>287</v>
      </c>
      <c r="D3557" s="76" t="s">
        <v>5266</v>
      </c>
      <c r="E3557" s="76">
        <v>473</v>
      </c>
      <c r="F3557" s="76">
        <v>24</v>
      </c>
      <c r="G3557" s="77">
        <v>5</v>
      </c>
      <c r="H3557" s="76" t="s">
        <v>3405</v>
      </c>
      <c r="I3557" s="77">
        <v>4.1900000000000004</v>
      </c>
      <c r="J3557" s="2">
        <v>1</v>
      </c>
      <c r="K3557" s="119" cm="1">
        <f t="array" ref="K3557">ROUND(IF(C3557="Beer",SUM(LOOKUP(2,1/(SRP!$B$7:$B$9&lt;=E3557)/(SRP!$C$7:$C$9&gt;=E3557),SRP!$D$7:$D$9)*(G3557/100)*(E3557/1000)),IF(C3557="Spirits",SUM(LOOKUP(2,1/(SRP!$B$2:$B$6&lt;=E3557)/(SRP!$C$2:$C$6&gt;=E3557),SRP!$D$2:$D$6)*(G3557/100)*(E3557/1000)),IF(AND(C3557="Wine",D3557="Fortified Wines"),SUM(LOOKUP(2,1/(SRP!$B$20:$B$23&lt;=E3557)/(SRP!$C$20:$C$23&gt;=E3557),SRP!$D$20:$D$23)*(G3557/100)*(E3557/1000)),IF(C3557="Wine",SUM(LOOKUP(2,1/(SRP!$B$15:$B$19&lt;=E3557)/(SRP!$C$15:$C$19&gt;=E3557),SRP!$D$15:$D$19)*(G3557/100)*(E3557/1000)),IF(C3557="Ready to Drink",SUM(LOOKUP(2,1/(SRP!$B$10:$B$14&lt;=E3557)/(SRP!$C$10:$C$14&gt;=E3557),SRP!$D$10:$D$14)*(G3557/100)*(E3557/1000)),0))))),2)</f>
        <v>1.65</v>
      </c>
    </row>
    <row r="3558" spans="1:11" x14ac:dyDescent="0.35">
      <c r="A3558" s="2">
        <v>36958</v>
      </c>
      <c r="B3558" s="76" t="s">
        <v>2858</v>
      </c>
      <c r="C3558" s="76" t="s">
        <v>287</v>
      </c>
      <c r="D3558" s="76" t="s">
        <v>5266</v>
      </c>
      <c r="E3558" s="76">
        <v>473</v>
      </c>
      <c r="F3558" s="76">
        <v>24</v>
      </c>
      <c r="G3558" s="77">
        <v>5</v>
      </c>
      <c r="H3558" s="76" t="s">
        <v>3405</v>
      </c>
      <c r="I3558" s="77">
        <v>4.1900000000000004</v>
      </c>
      <c r="J3558" s="2">
        <v>1</v>
      </c>
      <c r="K3558" s="119" cm="1">
        <f t="array" ref="K3558">ROUND(IF(C3558="Beer",SUM(LOOKUP(2,1/(SRP!$B$7:$B$9&lt;=E3558)/(SRP!$C$7:$C$9&gt;=E3558),SRP!$D$7:$D$9)*(G3558/100)*(E3558/1000)),IF(C3558="Spirits",SUM(LOOKUP(2,1/(SRP!$B$2:$B$6&lt;=E3558)/(SRP!$C$2:$C$6&gt;=E3558),SRP!$D$2:$D$6)*(G3558/100)*(E3558/1000)),IF(AND(C3558="Wine",D3558="Fortified Wines"),SUM(LOOKUP(2,1/(SRP!$B$20:$B$23&lt;=E3558)/(SRP!$C$20:$C$23&gt;=E3558),SRP!$D$20:$D$23)*(G3558/100)*(E3558/1000)),IF(C3558="Wine",SUM(LOOKUP(2,1/(SRP!$B$15:$B$19&lt;=E3558)/(SRP!$C$15:$C$19&gt;=E3558),SRP!$D$15:$D$19)*(G3558/100)*(E3558/1000)),IF(C3558="Ready to Drink",SUM(LOOKUP(2,1/(SRP!$B$10:$B$14&lt;=E3558)/(SRP!$C$10:$C$14&gt;=E3558),SRP!$D$10:$D$14)*(G3558/100)*(E3558/1000)),0))))),2)</f>
        <v>1.65</v>
      </c>
    </row>
    <row r="3559" spans="1:11" x14ac:dyDescent="0.35">
      <c r="A3559" s="2">
        <v>36960</v>
      </c>
      <c r="B3559" s="76" t="s">
        <v>2857</v>
      </c>
      <c r="C3559" s="76" t="s">
        <v>287</v>
      </c>
      <c r="D3559" s="76" t="s">
        <v>5266</v>
      </c>
      <c r="E3559" s="76">
        <v>473</v>
      </c>
      <c r="F3559" s="76">
        <v>24</v>
      </c>
      <c r="G3559" s="77">
        <v>5</v>
      </c>
      <c r="H3559" s="76" t="s">
        <v>3405</v>
      </c>
      <c r="I3559" s="77">
        <v>4.49</v>
      </c>
      <c r="J3559" s="2">
        <v>1</v>
      </c>
      <c r="K3559" s="119" cm="1">
        <f t="array" ref="K3559">ROUND(IF(C3559="Beer",SUM(LOOKUP(2,1/(SRP!$B$7:$B$9&lt;=E3559)/(SRP!$C$7:$C$9&gt;=E3559),SRP!$D$7:$D$9)*(G3559/100)*(E3559/1000)),IF(C3559="Spirits",SUM(LOOKUP(2,1/(SRP!$B$2:$B$6&lt;=E3559)/(SRP!$C$2:$C$6&gt;=E3559),SRP!$D$2:$D$6)*(G3559/100)*(E3559/1000)),IF(AND(C3559="Wine",D3559="Fortified Wines"),SUM(LOOKUP(2,1/(SRP!$B$20:$B$23&lt;=E3559)/(SRP!$C$20:$C$23&gt;=E3559),SRP!$D$20:$D$23)*(G3559/100)*(E3559/1000)),IF(C3559="Wine",SUM(LOOKUP(2,1/(SRP!$B$15:$B$19&lt;=E3559)/(SRP!$C$15:$C$19&gt;=E3559),SRP!$D$15:$D$19)*(G3559/100)*(E3559/1000)),IF(C3559="Ready to Drink",SUM(LOOKUP(2,1/(SRP!$B$10:$B$14&lt;=E3559)/(SRP!$C$10:$C$14&gt;=E3559),SRP!$D$10:$D$14)*(G3559/100)*(E3559/1000)),0))))),2)</f>
        <v>1.65</v>
      </c>
    </row>
    <row r="3560" spans="1:11" x14ac:dyDescent="0.35">
      <c r="A3560" s="2">
        <v>36960</v>
      </c>
      <c r="B3560" s="76" t="s">
        <v>2857</v>
      </c>
      <c r="C3560" s="76" t="s">
        <v>287</v>
      </c>
      <c r="D3560" s="76" t="s">
        <v>5266</v>
      </c>
      <c r="E3560" s="76">
        <v>473</v>
      </c>
      <c r="F3560" s="76">
        <v>24</v>
      </c>
      <c r="G3560" s="77">
        <v>5</v>
      </c>
      <c r="H3560" s="76" t="s">
        <v>3405</v>
      </c>
      <c r="I3560" s="77">
        <v>4.49</v>
      </c>
      <c r="J3560" s="2">
        <v>1</v>
      </c>
      <c r="K3560" s="119" cm="1">
        <f t="array" ref="K3560">ROUND(IF(C3560="Beer",SUM(LOOKUP(2,1/(SRP!$B$7:$B$9&lt;=E3560)/(SRP!$C$7:$C$9&gt;=E3560),SRP!$D$7:$D$9)*(G3560/100)*(E3560/1000)),IF(C3560="Spirits",SUM(LOOKUP(2,1/(SRP!$B$2:$B$6&lt;=E3560)/(SRP!$C$2:$C$6&gt;=E3560),SRP!$D$2:$D$6)*(G3560/100)*(E3560/1000)),IF(AND(C3560="Wine",D3560="Fortified Wines"),SUM(LOOKUP(2,1/(SRP!$B$20:$B$23&lt;=E3560)/(SRP!$C$20:$C$23&gt;=E3560),SRP!$D$20:$D$23)*(G3560/100)*(E3560/1000)),IF(C3560="Wine",SUM(LOOKUP(2,1/(SRP!$B$15:$B$19&lt;=E3560)/(SRP!$C$15:$C$19&gt;=E3560),SRP!$D$15:$D$19)*(G3560/100)*(E3560/1000)),IF(C3560="Ready to Drink",SUM(LOOKUP(2,1/(SRP!$B$10:$B$14&lt;=E3560)/(SRP!$C$10:$C$14&gt;=E3560),SRP!$D$10:$D$14)*(G3560/100)*(E3560/1000)),0))))),2)</f>
        <v>1.65</v>
      </c>
    </row>
    <row r="3561" spans="1:11" x14ac:dyDescent="0.35">
      <c r="A3561" s="2">
        <v>36962</v>
      </c>
      <c r="B3561" s="76" t="s">
        <v>2962</v>
      </c>
      <c r="C3561" s="76" t="s">
        <v>286</v>
      </c>
      <c r="D3561" s="76" t="s">
        <v>5236</v>
      </c>
      <c r="E3561" s="76">
        <v>750</v>
      </c>
      <c r="F3561" s="76">
        <v>12</v>
      </c>
      <c r="G3561" s="77">
        <v>11.5</v>
      </c>
      <c r="H3561" s="76" t="s">
        <v>6283</v>
      </c>
      <c r="I3561" s="77">
        <v>19.989999999999998</v>
      </c>
      <c r="J3561" s="2">
        <v>1</v>
      </c>
      <c r="K3561" s="119" cm="1">
        <f t="array" ref="K3561">ROUND(IF(C3561="Beer",SUM(LOOKUP(2,1/(SRP!$B$7:$B$9&lt;=E3561)/(SRP!$C$7:$C$9&gt;=E3561),SRP!$D$7:$D$9)*(G3561/100)*(E3561/1000)),IF(C3561="Spirits",SUM(LOOKUP(2,1/(SRP!$B$2:$B$6&lt;=E3561)/(SRP!$C$2:$C$6&gt;=E3561),SRP!$D$2:$D$6)*(G3561/100)*(E3561/1000)),IF(AND(C3561="Wine",D3561="Fortified Wines"),SUM(LOOKUP(2,1/(SRP!$B$20:$B$23&lt;=E3561)/(SRP!$C$20:$C$23&gt;=E3561),SRP!$D$20:$D$23)*(G3561/100)*(E3561/1000)),IF(C3561="Wine",SUM(LOOKUP(2,1/(SRP!$B$15:$B$19&lt;=E3561)/(SRP!$C$15:$C$19&gt;=E3561),SRP!$D$15:$D$19)*(G3561/100)*(E3561/1000)),IF(C3561="Ready to Drink",SUM(LOOKUP(2,1/(SRP!$B$10:$B$14&lt;=E3561)/(SRP!$C$10:$C$14&gt;=E3561),SRP!$D$10:$D$14)*(G3561/100)*(E3561/1000)),0))))),2)</f>
        <v>6.02</v>
      </c>
    </row>
    <row r="3562" spans="1:11" x14ac:dyDescent="0.35">
      <c r="A3562" s="2">
        <v>36963</v>
      </c>
      <c r="B3562" s="76" t="s">
        <v>2961</v>
      </c>
      <c r="C3562" s="76" t="s">
        <v>286</v>
      </c>
      <c r="D3562" s="76" t="s">
        <v>5248</v>
      </c>
      <c r="E3562" s="76">
        <v>750</v>
      </c>
      <c r="F3562" s="76">
        <v>6</v>
      </c>
      <c r="G3562" s="77">
        <v>14.5</v>
      </c>
      <c r="H3562" s="76" t="s">
        <v>3288</v>
      </c>
      <c r="I3562" s="77">
        <v>99.99</v>
      </c>
      <c r="J3562" s="2">
        <v>1</v>
      </c>
      <c r="K3562" s="119" cm="1">
        <f t="array" ref="K3562">ROUND(IF(C3562="Beer",SUM(LOOKUP(2,1/(SRP!$B$7:$B$9&lt;=E3562)/(SRP!$C$7:$C$9&gt;=E3562),SRP!$D$7:$D$9)*(G3562/100)*(E3562/1000)),IF(C3562="Spirits",SUM(LOOKUP(2,1/(SRP!$B$2:$B$6&lt;=E3562)/(SRP!$C$2:$C$6&gt;=E3562),SRP!$D$2:$D$6)*(G3562/100)*(E3562/1000)),IF(AND(C3562="Wine",D3562="Fortified Wines"),SUM(LOOKUP(2,1/(SRP!$B$20:$B$23&lt;=E3562)/(SRP!$C$20:$C$23&gt;=E3562),SRP!$D$20:$D$23)*(G3562/100)*(E3562/1000)),IF(C3562="Wine",SUM(LOOKUP(2,1/(SRP!$B$15:$B$19&lt;=E3562)/(SRP!$C$15:$C$19&gt;=E3562),SRP!$D$15:$D$19)*(G3562/100)*(E3562/1000)),IF(C3562="Ready to Drink",SUM(LOOKUP(2,1/(SRP!$B$10:$B$14&lt;=E3562)/(SRP!$C$10:$C$14&gt;=E3562),SRP!$D$10:$D$14)*(G3562/100)*(E3562/1000)),0))))),2)</f>
        <v>7.59</v>
      </c>
    </row>
    <row r="3563" spans="1:11" x14ac:dyDescent="0.35">
      <c r="A3563" s="2">
        <v>36966</v>
      </c>
      <c r="B3563" s="76" t="s">
        <v>2960</v>
      </c>
      <c r="C3563" s="76" t="s">
        <v>286</v>
      </c>
      <c r="D3563" s="76" t="s">
        <v>5264</v>
      </c>
      <c r="E3563" s="76">
        <v>750</v>
      </c>
      <c r="F3563" s="76">
        <v>12</v>
      </c>
      <c r="G3563" s="77">
        <v>11.5</v>
      </c>
      <c r="H3563" s="76" t="s">
        <v>6283</v>
      </c>
      <c r="I3563" s="77">
        <v>19.989999999999998</v>
      </c>
      <c r="J3563" s="2">
        <v>1</v>
      </c>
      <c r="K3563" s="119" cm="1">
        <f t="array" ref="K3563">ROUND(IF(C3563="Beer",SUM(LOOKUP(2,1/(SRP!$B$7:$B$9&lt;=E3563)/(SRP!$C$7:$C$9&gt;=E3563),SRP!$D$7:$D$9)*(G3563/100)*(E3563/1000)),IF(C3563="Spirits",SUM(LOOKUP(2,1/(SRP!$B$2:$B$6&lt;=E3563)/(SRP!$C$2:$C$6&gt;=E3563),SRP!$D$2:$D$6)*(G3563/100)*(E3563/1000)),IF(AND(C3563="Wine",D3563="Fortified Wines"),SUM(LOOKUP(2,1/(SRP!$B$20:$B$23&lt;=E3563)/(SRP!$C$20:$C$23&gt;=E3563),SRP!$D$20:$D$23)*(G3563/100)*(E3563/1000)),IF(C3563="Wine",SUM(LOOKUP(2,1/(SRP!$B$15:$B$19&lt;=E3563)/(SRP!$C$15:$C$19&gt;=E3563),SRP!$D$15:$D$19)*(G3563/100)*(E3563/1000)),IF(C3563="Ready to Drink",SUM(LOOKUP(2,1/(SRP!$B$10:$B$14&lt;=E3563)/(SRP!$C$10:$C$14&gt;=E3563),SRP!$D$10:$D$14)*(G3563/100)*(E3563/1000)),0))))),2)</f>
        <v>6.02</v>
      </c>
    </row>
    <row r="3564" spans="1:11" x14ac:dyDescent="0.35">
      <c r="A3564" s="2">
        <v>36967</v>
      </c>
      <c r="B3564" s="76" t="s">
        <v>2959</v>
      </c>
      <c r="C3564" s="76" t="s">
        <v>286</v>
      </c>
      <c r="D3564" s="76" t="s">
        <v>5258</v>
      </c>
      <c r="E3564" s="76">
        <v>3000</v>
      </c>
      <c r="F3564" s="76">
        <v>4</v>
      </c>
      <c r="G3564" s="77">
        <v>6.5</v>
      </c>
      <c r="H3564" s="76" t="s">
        <v>6283</v>
      </c>
      <c r="I3564" s="77">
        <v>33.99</v>
      </c>
      <c r="J3564" s="2">
        <v>1</v>
      </c>
      <c r="K3564" s="119" cm="1">
        <f t="array" ref="K3564">ROUND(IF(C3564="Beer",SUM(LOOKUP(2,1/(SRP!$B$7:$B$9&lt;=E3564)/(SRP!$C$7:$C$9&gt;=E3564),SRP!$D$7:$D$9)*(G3564/100)*(E3564/1000)),IF(C3564="Spirits",SUM(LOOKUP(2,1/(SRP!$B$2:$B$6&lt;=E3564)/(SRP!$C$2:$C$6&gt;=E3564),SRP!$D$2:$D$6)*(G3564/100)*(E3564/1000)),IF(AND(C3564="Wine",D3564="Fortified Wines"),SUM(LOOKUP(2,1/(SRP!$B$20:$B$23&lt;=E3564)/(SRP!$C$20:$C$23&gt;=E3564),SRP!$D$20:$D$23)*(G3564/100)*(E3564/1000)),IF(C3564="Wine",SUM(LOOKUP(2,1/(SRP!$B$15:$B$19&lt;=E3564)/(SRP!$C$15:$C$19&gt;=E3564),SRP!$D$15:$D$19)*(G3564/100)*(E3564/1000)),IF(C3564="Ready to Drink",SUM(LOOKUP(2,1/(SRP!$B$10:$B$14&lt;=E3564)/(SRP!$C$10:$C$14&gt;=E3564),SRP!$D$10:$D$14)*(G3564/100)*(E3564/1000)),0))))),2)</f>
        <v>13.61</v>
      </c>
    </row>
    <row r="3565" spans="1:11" x14ac:dyDescent="0.35">
      <c r="A3565" s="2">
        <v>36968</v>
      </c>
      <c r="B3565" s="76" t="s">
        <v>2958</v>
      </c>
      <c r="C3565" s="76" t="s">
        <v>286</v>
      </c>
      <c r="D3565" s="76" t="s">
        <v>5276</v>
      </c>
      <c r="E3565" s="76">
        <v>750</v>
      </c>
      <c r="F3565" s="76">
        <v>12</v>
      </c>
      <c r="G3565" s="77">
        <v>12.5</v>
      </c>
      <c r="H3565" s="76" t="s">
        <v>6283</v>
      </c>
      <c r="I3565" s="77">
        <v>20.99</v>
      </c>
      <c r="J3565" s="2">
        <v>1</v>
      </c>
      <c r="K3565" s="119" cm="1">
        <f t="array" ref="K3565">ROUND(IF(C3565="Beer",SUM(LOOKUP(2,1/(SRP!$B$7:$B$9&lt;=E3565)/(SRP!$C$7:$C$9&gt;=E3565),SRP!$D$7:$D$9)*(G3565/100)*(E3565/1000)),IF(C3565="Spirits",SUM(LOOKUP(2,1/(SRP!$B$2:$B$6&lt;=E3565)/(SRP!$C$2:$C$6&gt;=E3565),SRP!$D$2:$D$6)*(G3565/100)*(E3565/1000)),IF(AND(C3565="Wine",D3565="Fortified Wines"),SUM(LOOKUP(2,1/(SRP!$B$20:$B$23&lt;=E3565)/(SRP!$C$20:$C$23&gt;=E3565),SRP!$D$20:$D$23)*(G3565/100)*(E3565/1000)),IF(C3565="Wine",SUM(LOOKUP(2,1/(SRP!$B$15:$B$19&lt;=E3565)/(SRP!$C$15:$C$19&gt;=E3565),SRP!$D$15:$D$19)*(G3565/100)*(E3565/1000)),IF(C3565="Ready to Drink",SUM(LOOKUP(2,1/(SRP!$B$10:$B$14&lt;=E3565)/(SRP!$C$10:$C$14&gt;=E3565),SRP!$D$10:$D$14)*(G3565/100)*(E3565/1000)),0))))),2)</f>
        <v>6.54</v>
      </c>
    </row>
    <row r="3566" spans="1:11" x14ac:dyDescent="0.35">
      <c r="A3566" s="2">
        <v>36996</v>
      </c>
      <c r="B3566" s="76" t="s">
        <v>2925</v>
      </c>
      <c r="C3566" s="76" t="s">
        <v>287</v>
      </c>
      <c r="D3566" s="76" t="s">
        <v>5240</v>
      </c>
      <c r="E3566" s="76">
        <v>500</v>
      </c>
      <c r="F3566" s="76">
        <v>12</v>
      </c>
      <c r="G3566" s="77">
        <v>6.5</v>
      </c>
      <c r="H3566" s="76" t="s">
        <v>3355</v>
      </c>
      <c r="I3566" s="77">
        <v>18.32</v>
      </c>
      <c r="J3566" s="2">
        <v>1</v>
      </c>
      <c r="K3566" s="119" cm="1">
        <f t="array" ref="K3566">ROUND(IF(C3566="Beer",SUM(LOOKUP(2,1/(SRP!$B$7:$B$9&lt;=E3566)/(SRP!$C$7:$C$9&gt;=E3566),SRP!$D$7:$D$9)*(G3566/100)*(E3566/1000)),IF(C3566="Spirits",SUM(LOOKUP(2,1/(SRP!$B$2:$B$6&lt;=E3566)/(SRP!$C$2:$C$6&gt;=E3566),SRP!$D$2:$D$6)*(G3566/100)*(E3566/1000)),IF(AND(C3566="Wine",D3566="Fortified Wines"),SUM(LOOKUP(2,1/(SRP!$B$20:$B$23&lt;=E3566)/(SRP!$C$20:$C$23&gt;=E3566),SRP!$D$20:$D$23)*(G3566/100)*(E3566/1000)),IF(C3566="Wine",SUM(LOOKUP(2,1/(SRP!$B$15:$B$19&lt;=E3566)/(SRP!$C$15:$C$19&gt;=E3566),SRP!$D$15:$D$19)*(G3566/100)*(E3566/1000)),IF(C3566="Ready to Drink",SUM(LOOKUP(2,1/(SRP!$B$10:$B$14&lt;=E3566)/(SRP!$C$10:$C$14&gt;=E3566),SRP!$D$10:$D$14)*(G3566/100)*(E3566/1000)),0))))),2)</f>
        <v>2.27</v>
      </c>
    </row>
    <row r="3567" spans="1:11" x14ac:dyDescent="0.35">
      <c r="A3567" s="2">
        <v>36996</v>
      </c>
      <c r="B3567" s="76" t="s">
        <v>2925</v>
      </c>
      <c r="C3567" s="76" t="s">
        <v>287</v>
      </c>
      <c r="D3567" s="76" t="s">
        <v>5240</v>
      </c>
      <c r="E3567" s="76">
        <v>500</v>
      </c>
      <c r="F3567" s="76">
        <v>12</v>
      </c>
      <c r="G3567" s="77">
        <v>6.5</v>
      </c>
      <c r="H3567" s="76" t="s">
        <v>3355</v>
      </c>
      <c r="I3567" s="77">
        <v>18.32</v>
      </c>
      <c r="J3567" s="2">
        <v>1</v>
      </c>
      <c r="K3567" s="119" cm="1">
        <f t="array" ref="K3567">ROUND(IF(C3567="Beer",SUM(LOOKUP(2,1/(SRP!$B$7:$B$9&lt;=E3567)/(SRP!$C$7:$C$9&gt;=E3567),SRP!$D$7:$D$9)*(G3567/100)*(E3567/1000)),IF(C3567="Spirits",SUM(LOOKUP(2,1/(SRP!$B$2:$B$6&lt;=E3567)/(SRP!$C$2:$C$6&gt;=E3567),SRP!$D$2:$D$6)*(G3567/100)*(E3567/1000)),IF(AND(C3567="Wine",D3567="Fortified Wines"),SUM(LOOKUP(2,1/(SRP!$B$20:$B$23&lt;=E3567)/(SRP!$C$20:$C$23&gt;=E3567),SRP!$D$20:$D$23)*(G3567/100)*(E3567/1000)),IF(C3567="Wine",SUM(LOOKUP(2,1/(SRP!$B$15:$B$19&lt;=E3567)/(SRP!$C$15:$C$19&gt;=E3567),SRP!$D$15:$D$19)*(G3567/100)*(E3567/1000)),IF(C3567="Ready to Drink",SUM(LOOKUP(2,1/(SRP!$B$10:$B$14&lt;=E3567)/(SRP!$C$10:$C$14&gt;=E3567),SRP!$D$10:$D$14)*(G3567/100)*(E3567/1000)),0))))),2)</f>
        <v>2.27</v>
      </c>
    </row>
    <row r="3568" spans="1:11" x14ac:dyDescent="0.35">
      <c r="A3568" s="2">
        <v>36997</v>
      </c>
      <c r="B3568" s="76" t="s">
        <v>2924</v>
      </c>
      <c r="C3568" s="76" t="s">
        <v>287</v>
      </c>
      <c r="D3568" s="76" t="s">
        <v>5240</v>
      </c>
      <c r="E3568" s="76">
        <v>500</v>
      </c>
      <c r="F3568" s="76">
        <v>12</v>
      </c>
      <c r="G3568" s="77">
        <v>8.5</v>
      </c>
      <c r="H3568" s="76" t="s">
        <v>3355</v>
      </c>
      <c r="I3568" s="77">
        <v>18.32</v>
      </c>
      <c r="J3568" s="2">
        <v>1</v>
      </c>
      <c r="K3568" s="119" cm="1">
        <f t="array" ref="K3568">ROUND(IF(C3568="Beer",SUM(LOOKUP(2,1/(SRP!$B$7:$B$9&lt;=E3568)/(SRP!$C$7:$C$9&gt;=E3568),SRP!$D$7:$D$9)*(G3568/100)*(E3568/1000)),IF(C3568="Spirits",SUM(LOOKUP(2,1/(SRP!$B$2:$B$6&lt;=E3568)/(SRP!$C$2:$C$6&gt;=E3568),SRP!$D$2:$D$6)*(G3568/100)*(E3568/1000)),IF(AND(C3568="Wine",D3568="Fortified Wines"),SUM(LOOKUP(2,1/(SRP!$B$20:$B$23&lt;=E3568)/(SRP!$C$20:$C$23&gt;=E3568),SRP!$D$20:$D$23)*(G3568/100)*(E3568/1000)),IF(C3568="Wine",SUM(LOOKUP(2,1/(SRP!$B$15:$B$19&lt;=E3568)/(SRP!$C$15:$C$19&gt;=E3568),SRP!$D$15:$D$19)*(G3568/100)*(E3568/1000)),IF(C3568="Ready to Drink",SUM(LOOKUP(2,1/(SRP!$B$10:$B$14&lt;=E3568)/(SRP!$C$10:$C$14&gt;=E3568),SRP!$D$10:$D$14)*(G3568/100)*(E3568/1000)),0))))),2)</f>
        <v>2.97</v>
      </c>
    </row>
    <row r="3569" spans="1:11" x14ac:dyDescent="0.35">
      <c r="A3569" s="2">
        <v>36997</v>
      </c>
      <c r="B3569" s="76" t="s">
        <v>2924</v>
      </c>
      <c r="C3569" s="76" t="s">
        <v>287</v>
      </c>
      <c r="D3569" s="76" t="s">
        <v>5240</v>
      </c>
      <c r="E3569" s="76">
        <v>500</v>
      </c>
      <c r="F3569" s="76">
        <v>12</v>
      </c>
      <c r="G3569" s="77">
        <v>8.5</v>
      </c>
      <c r="H3569" s="76" t="s">
        <v>3355</v>
      </c>
      <c r="I3569" s="77">
        <v>18.32</v>
      </c>
      <c r="J3569" s="2">
        <v>1</v>
      </c>
      <c r="K3569" s="119" cm="1">
        <f t="array" ref="K3569">ROUND(IF(C3569="Beer",SUM(LOOKUP(2,1/(SRP!$B$7:$B$9&lt;=E3569)/(SRP!$C$7:$C$9&gt;=E3569),SRP!$D$7:$D$9)*(G3569/100)*(E3569/1000)),IF(C3569="Spirits",SUM(LOOKUP(2,1/(SRP!$B$2:$B$6&lt;=E3569)/(SRP!$C$2:$C$6&gt;=E3569),SRP!$D$2:$D$6)*(G3569/100)*(E3569/1000)),IF(AND(C3569="Wine",D3569="Fortified Wines"),SUM(LOOKUP(2,1/(SRP!$B$20:$B$23&lt;=E3569)/(SRP!$C$20:$C$23&gt;=E3569),SRP!$D$20:$D$23)*(G3569/100)*(E3569/1000)),IF(C3569="Wine",SUM(LOOKUP(2,1/(SRP!$B$15:$B$19&lt;=E3569)/(SRP!$C$15:$C$19&gt;=E3569),SRP!$D$15:$D$19)*(G3569/100)*(E3569/1000)),IF(C3569="Ready to Drink",SUM(LOOKUP(2,1/(SRP!$B$10:$B$14&lt;=E3569)/(SRP!$C$10:$C$14&gt;=E3569),SRP!$D$10:$D$14)*(G3569/100)*(E3569/1000)),0))))),2)</f>
        <v>2.97</v>
      </c>
    </row>
    <row r="3570" spans="1:11" x14ac:dyDescent="0.35">
      <c r="A3570" s="2">
        <v>36999</v>
      </c>
      <c r="B3570" s="76" t="s">
        <v>2923</v>
      </c>
      <c r="C3570" s="76" t="s">
        <v>287</v>
      </c>
      <c r="D3570" s="76" t="s">
        <v>5240</v>
      </c>
      <c r="E3570" s="76">
        <v>500</v>
      </c>
      <c r="F3570" s="76">
        <v>12</v>
      </c>
      <c r="G3570" s="77">
        <v>7.3</v>
      </c>
      <c r="H3570" s="76" t="s">
        <v>3355</v>
      </c>
      <c r="I3570" s="77">
        <v>18.649999999999999</v>
      </c>
      <c r="J3570" s="2">
        <v>1</v>
      </c>
      <c r="K3570" s="119" cm="1">
        <f t="array" ref="K3570">ROUND(IF(C3570="Beer",SUM(LOOKUP(2,1/(SRP!$B$7:$B$9&lt;=E3570)/(SRP!$C$7:$C$9&gt;=E3570),SRP!$D$7:$D$9)*(G3570/100)*(E3570/1000)),IF(C3570="Spirits",SUM(LOOKUP(2,1/(SRP!$B$2:$B$6&lt;=E3570)/(SRP!$C$2:$C$6&gt;=E3570),SRP!$D$2:$D$6)*(G3570/100)*(E3570/1000)),IF(AND(C3570="Wine",D3570="Fortified Wines"),SUM(LOOKUP(2,1/(SRP!$B$20:$B$23&lt;=E3570)/(SRP!$C$20:$C$23&gt;=E3570),SRP!$D$20:$D$23)*(G3570/100)*(E3570/1000)),IF(C3570="Wine",SUM(LOOKUP(2,1/(SRP!$B$15:$B$19&lt;=E3570)/(SRP!$C$15:$C$19&gt;=E3570),SRP!$D$15:$D$19)*(G3570/100)*(E3570/1000)),IF(C3570="Ready to Drink",SUM(LOOKUP(2,1/(SRP!$B$10:$B$14&lt;=E3570)/(SRP!$C$10:$C$14&gt;=E3570),SRP!$D$10:$D$14)*(G3570/100)*(E3570/1000)),0))))),2)</f>
        <v>2.5499999999999998</v>
      </c>
    </row>
    <row r="3571" spans="1:11" x14ac:dyDescent="0.35">
      <c r="A3571" s="2">
        <v>36999</v>
      </c>
      <c r="B3571" s="76" t="s">
        <v>2923</v>
      </c>
      <c r="C3571" s="76" t="s">
        <v>287</v>
      </c>
      <c r="D3571" s="76" t="s">
        <v>5240</v>
      </c>
      <c r="E3571" s="76">
        <v>500</v>
      </c>
      <c r="F3571" s="76">
        <v>12</v>
      </c>
      <c r="G3571" s="77">
        <v>7.3</v>
      </c>
      <c r="H3571" s="76" t="s">
        <v>3355</v>
      </c>
      <c r="I3571" s="77">
        <v>18.649999999999999</v>
      </c>
      <c r="J3571" s="2">
        <v>1</v>
      </c>
      <c r="K3571" s="119" cm="1">
        <f t="array" ref="K3571">ROUND(IF(C3571="Beer",SUM(LOOKUP(2,1/(SRP!$B$7:$B$9&lt;=E3571)/(SRP!$C$7:$C$9&gt;=E3571),SRP!$D$7:$D$9)*(G3571/100)*(E3571/1000)),IF(C3571="Spirits",SUM(LOOKUP(2,1/(SRP!$B$2:$B$6&lt;=E3571)/(SRP!$C$2:$C$6&gt;=E3571),SRP!$D$2:$D$6)*(G3571/100)*(E3571/1000)),IF(AND(C3571="Wine",D3571="Fortified Wines"),SUM(LOOKUP(2,1/(SRP!$B$20:$B$23&lt;=E3571)/(SRP!$C$20:$C$23&gt;=E3571),SRP!$D$20:$D$23)*(G3571/100)*(E3571/1000)),IF(C3571="Wine",SUM(LOOKUP(2,1/(SRP!$B$15:$B$19&lt;=E3571)/(SRP!$C$15:$C$19&gt;=E3571),SRP!$D$15:$D$19)*(G3571/100)*(E3571/1000)),IF(C3571="Ready to Drink",SUM(LOOKUP(2,1/(SRP!$B$10:$B$14&lt;=E3571)/(SRP!$C$10:$C$14&gt;=E3571),SRP!$D$10:$D$14)*(G3571/100)*(E3571/1000)),0))))),2)</f>
        <v>2.5499999999999998</v>
      </c>
    </row>
    <row r="3572" spans="1:11" x14ac:dyDescent="0.35">
      <c r="A3572" s="2">
        <v>37000</v>
      </c>
      <c r="B3572" s="76" t="s">
        <v>2898</v>
      </c>
      <c r="C3572" s="76" t="s">
        <v>287</v>
      </c>
      <c r="D3572" s="76" t="s">
        <v>5240</v>
      </c>
      <c r="E3572" s="76">
        <v>500</v>
      </c>
      <c r="F3572" s="76">
        <v>12</v>
      </c>
      <c r="G3572" s="77">
        <v>6.1</v>
      </c>
      <c r="H3572" s="76" t="s">
        <v>3355</v>
      </c>
      <c r="I3572" s="77">
        <v>9.15</v>
      </c>
      <c r="J3572" s="2">
        <v>1</v>
      </c>
      <c r="K3572" s="119" cm="1">
        <f t="array" ref="K3572">ROUND(IF(C3572="Beer",SUM(LOOKUP(2,1/(SRP!$B$7:$B$9&lt;=E3572)/(SRP!$C$7:$C$9&gt;=E3572),SRP!$D$7:$D$9)*(G3572/100)*(E3572/1000)),IF(C3572="Spirits",SUM(LOOKUP(2,1/(SRP!$B$2:$B$6&lt;=E3572)/(SRP!$C$2:$C$6&gt;=E3572),SRP!$D$2:$D$6)*(G3572/100)*(E3572/1000)),IF(AND(C3572="Wine",D3572="Fortified Wines"),SUM(LOOKUP(2,1/(SRP!$B$20:$B$23&lt;=E3572)/(SRP!$C$20:$C$23&gt;=E3572),SRP!$D$20:$D$23)*(G3572/100)*(E3572/1000)),IF(C3572="Wine",SUM(LOOKUP(2,1/(SRP!$B$15:$B$19&lt;=E3572)/(SRP!$C$15:$C$19&gt;=E3572),SRP!$D$15:$D$19)*(G3572/100)*(E3572/1000)),IF(C3572="Ready to Drink",SUM(LOOKUP(2,1/(SRP!$B$10:$B$14&lt;=E3572)/(SRP!$C$10:$C$14&gt;=E3572),SRP!$D$10:$D$14)*(G3572/100)*(E3572/1000)),0))))),2)</f>
        <v>2.13</v>
      </c>
    </row>
    <row r="3573" spans="1:11" x14ac:dyDescent="0.35">
      <c r="A3573" s="2">
        <v>37000</v>
      </c>
      <c r="B3573" s="76" t="s">
        <v>2898</v>
      </c>
      <c r="C3573" s="76" t="s">
        <v>287</v>
      </c>
      <c r="D3573" s="76" t="s">
        <v>5240</v>
      </c>
      <c r="E3573" s="76">
        <v>500</v>
      </c>
      <c r="F3573" s="76">
        <v>12</v>
      </c>
      <c r="G3573" s="77">
        <v>6.1</v>
      </c>
      <c r="H3573" s="76" t="s">
        <v>3355</v>
      </c>
      <c r="I3573" s="77">
        <v>9.15</v>
      </c>
      <c r="J3573" s="2">
        <v>1</v>
      </c>
      <c r="K3573" s="119" cm="1">
        <f t="array" ref="K3573">ROUND(IF(C3573="Beer",SUM(LOOKUP(2,1/(SRP!$B$7:$B$9&lt;=E3573)/(SRP!$C$7:$C$9&gt;=E3573),SRP!$D$7:$D$9)*(G3573/100)*(E3573/1000)),IF(C3573="Spirits",SUM(LOOKUP(2,1/(SRP!$B$2:$B$6&lt;=E3573)/(SRP!$C$2:$C$6&gt;=E3573),SRP!$D$2:$D$6)*(G3573/100)*(E3573/1000)),IF(AND(C3573="Wine",D3573="Fortified Wines"),SUM(LOOKUP(2,1/(SRP!$B$20:$B$23&lt;=E3573)/(SRP!$C$20:$C$23&gt;=E3573),SRP!$D$20:$D$23)*(G3573/100)*(E3573/1000)),IF(C3573="Wine",SUM(LOOKUP(2,1/(SRP!$B$15:$B$19&lt;=E3573)/(SRP!$C$15:$C$19&gt;=E3573),SRP!$D$15:$D$19)*(G3573/100)*(E3573/1000)),IF(C3573="Ready to Drink",SUM(LOOKUP(2,1/(SRP!$B$10:$B$14&lt;=E3573)/(SRP!$C$10:$C$14&gt;=E3573),SRP!$D$10:$D$14)*(G3573/100)*(E3573/1000)),0))))),2)</f>
        <v>2.13</v>
      </c>
    </row>
    <row r="3574" spans="1:11" x14ac:dyDescent="0.35">
      <c r="A3574" s="2">
        <v>37001</v>
      </c>
      <c r="B3574" s="76" t="s">
        <v>730</v>
      </c>
      <c r="C3574" s="76" t="s">
        <v>286</v>
      </c>
      <c r="D3574" s="76" t="s">
        <v>5236</v>
      </c>
      <c r="E3574" s="76">
        <v>750</v>
      </c>
      <c r="F3574" s="76">
        <v>12</v>
      </c>
      <c r="G3574" s="77">
        <v>9.5</v>
      </c>
      <c r="H3574" s="76" t="s">
        <v>3292</v>
      </c>
      <c r="I3574" s="77">
        <v>16.989999999999998</v>
      </c>
      <c r="J3574" s="2">
        <v>1</v>
      </c>
      <c r="K3574" s="119" cm="1">
        <f t="array" ref="K3574">ROUND(IF(C3574="Beer",SUM(LOOKUP(2,1/(SRP!$B$7:$B$9&lt;=E3574)/(SRP!$C$7:$C$9&gt;=E3574),SRP!$D$7:$D$9)*(G3574/100)*(E3574/1000)),IF(C3574="Spirits",SUM(LOOKUP(2,1/(SRP!$B$2:$B$6&lt;=E3574)/(SRP!$C$2:$C$6&gt;=E3574),SRP!$D$2:$D$6)*(G3574/100)*(E3574/1000)),IF(AND(C3574="Wine",D3574="Fortified Wines"),SUM(LOOKUP(2,1/(SRP!$B$20:$B$23&lt;=E3574)/(SRP!$C$20:$C$23&gt;=E3574),SRP!$D$20:$D$23)*(G3574/100)*(E3574/1000)),IF(C3574="Wine",SUM(LOOKUP(2,1/(SRP!$B$15:$B$19&lt;=E3574)/(SRP!$C$15:$C$19&gt;=E3574),SRP!$D$15:$D$19)*(G3574/100)*(E3574/1000)),IF(C3574="Ready to Drink",SUM(LOOKUP(2,1/(SRP!$B$10:$B$14&lt;=E3574)/(SRP!$C$10:$C$14&gt;=E3574),SRP!$D$10:$D$14)*(G3574/100)*(E3574/1000)),0))))),2)</f>
        <v>4.97</v>
      </c>
    </row>
    <row r="3575" spans="1:11" x14ac:dyDescent="0.35">
      <c r="A3575" s="2">
        <v>37002</v>
      </c>
      <c r="B3575" s="76" t="s">
        <v>2897</v>
      </c>
      <c r="C3575" s="76" t="s">
        <v>287</v>
      </c>
      <c r="D3575" s="76" t="s">
        <v>5230</v>
      </c>
      <c r="E3575" s="76">
        <v>8520</v>
      </c>
      <c r="F3575" s="76">
        <v>1</v>
      </c>
      <c r="G3575" s="77">
        <v>4.9000000000000004</v>
      </c>
      <c r="H3575" s="76" t="s">
        <v>3330</v>
      </c>
      <c r="I3575" s="77">
        <v>43.79</v>
      </c>
      <c r="J3575" s="2">
        <v>24</v>
      </c>
      <c r="K3575" s="119" cm="1">
        <f t="array" ref="K3575">ROUND(IF(C3575="Beer",SUM(LOOKUP(2,1/(SRP!$B$7:$B$9&lt;=E3575)/(SRP!$C$7:$C$9&gt;=E3575),SRP!$D$7:$D$9)*(G3575/100)*(E3575/1000)),IF(C3575="Spirits",SUM(LOOKUP(2,1/(SRP!$B$2:$B$6&lt;=E3575)/(SRP!$C$2:$C$6&gt;=E3575),SRP!$D$2:$D$6)*(G3575/100)*(E3575/1000)),IF(AND(C3575="Wine",D3575="Fortified Wines"),SUM(LOOKUP(2,1/(SRP!$B$20:$B$23&lt;=E3575)/(SRP!$C$20:$C$23&gt;=E3575),SRP!$D$20:$D$23)*(G3575/100)*(E3575/1000)),IF(C3575="Wine",SUM(LOOKUP(2,1/(SRP!$B$15:$B$19&lt;=E3575)/(SRP!$C$15:$C$19&gt;=E3575),SRP!$D$15:$D$19)*(G3575/100)*(E3575/1000)),IF(C3575="Ready to Drink",SUM(LOOKUP(2,1/(SRP!$B$10:$B$14&lt;=E3575)/(SRP!$C$10:$C$14&gt;=E3575),SRP!$D$10:$D$14)*(G3575/100)*(E3575/1000)),0))))),2)</f>
        <v>29.14</v>
      </c>
    </row>
    <row r="3576" spans="1:11" x14ac:dyDescent="0.35">
      <c r="A3576" s="2">
        <v>37002</v>
      </c>
      <c r="B3576" s="76" t="s">
        <v>2897</v>
      </c>
      <c r="C3576" s="76" t="s">
        <v>287</v>
      </c>
      <c r="D3576" s="76" t="s">
        <v>5230</v>
      </c>
      <c r="E3576" s="76">
        <v>8520</v>
      </c>
      <c r="F3576" s="76">
        <v>1</v>
      </c>
      <c r="G3576" s="77">
        <v>4.9000000000000004</v>
      </c>
      <c r="H3576" s="76" t="s">
        <v>3330</v>
      </c>
      <c r="I3576" s="77">
        <v>43.79</v>
      </c>
      <c r="J3576" s="2">
        <v>24</v>
      </c>
      <c r="K3576" s="119" cm="1">
        <f t="array" ref="K3576">ROUND(IF(C3576="Beer",SUM(LOOKUP(2,1/(SRP!$B$7:$B$9&lt;=E3576)/(SRP!$C$7:$C$9&gt;=E3576),SRP!$D$7:$D$9)*(G3576/100)*(E3576/1000)),IF(C3576="Spirits",SUM(LOOKUP(2,1/(SRP!$B$2:$B$6&lt;=E3576)/(SRP!$C$2:$C$6&gt;=E3576),SRP!$D$2:$D$6)*(G3576/100)*(E3576/1000)),IF(AND(C3576="Wine",D3576="Fortified Wines"),SUM(LOOKUP(2,1/(SRP!$B$20:$B$23&lt;=E3576)/(SRP!$C$20:$C$23&gt;=E3576),SRP!$D$20:$D$23)*(G3576/100)*(E3576/1000)),IF(C3576="Wine",SUM(LOOKUP(2,1/(SRP!$B$15:$B$19&lt;=E3576)/(SRP!$C$15:$C$19&gt;=E3576),SRP!$D$15:$D$19)*(G3576/100)*(E3576/1000)),IF(C3576="Ready to Drink",SUM(LOOKUP(2,1/(SRP!$B$10:$B$14&lt;=E3576)/(SRP!$C$10:$C$14&gt;=E3576),SRP!$D$10:$D$14)*(G3576/100)*(E3576/1000)),0))))),2)</f>
        <v>29.14</v>
      </c>
    </row>
    <row r="3577" spans="1:11" x14ac:dyDescent="0.35">
      <c r="A3577" s="2">
        <v>37003</v>
      </c>
      <c r="B3577" s="76" t="s">
        <v>3187</v>
      </c>
      <c r="C3577" s="76" t="s">
        <v>287</v>
      </c>
      <c r="D3577" s="76" t="s">
        <v>5240</v>
      </c>
      <c r="E3577" s="76">
        <v>473</v>
      </c>
      <c r="F3577" s="76">
        <v>24</v>
      </c>
      <c r="G3577" s="77">
        <v>6.8</v>
      </c>
      <c r="H3577" s="76" t="s">
        <v>3325</v>
      </c>
      <c r="I3577" s="77">
        <v>4.29</v>
      </c>
      <c r="J3577" s="2">
        <v>1</v>
      </c>
      <c r="K3577" s="119" cm="1">
        <f t="array" ref="K3577">ROUND(IF(C3577="Beer",SUM(LOOKUP(2,1/(SRP!$B$7:$B$9&lt;=E3577)/(SRP!$C$7:$C$9&gt;=E3577),SRP!$D$7:$D$9)*(G3577/100)*(E3577/1000)),IF(C3577="Spirits",SUM(LOOKUP(2,1/(SRP!$B$2:$B$6&lt;=E3577)/(SRP!$C$2:$C$6&gt;=E3577),SRP!$D$2:$D$6)*(G3577/100)*(E3577/1000)),IF(AND(C3577="Wine",D3577="Fortified Wines"),SUM(LOOKUP(2,1/(SRP!$B$20:$B$23&lt;=E3577)/(SRP!$C$20:$C$23&gt;=E3577),SRP!$D$20:$D$23)*(G3577/100)*(E3577/1000)),IF(C3577="Wine",SUM(LOOKUP(2,1/(SRP!$B$15:$B$19&lt;=E3577)/(SRP!$C$15:$C$19&gt;=E3577),SRP!$D$15:$D$19)*(G3577/100)*(E3577/1000)),IF(C3577="Ready to Drink",SUM(LOOKUP(2,1/(SRP!$B$10:$B$14&lt;=E3577)/(SRP!$C$10:$C$14&gt;=E3577),SRP!$D$10:$D$14)*(G3577/100)*(E3577/1000)),0))))),2)</f>
        <v>2.25</v>
      </c>
    </row>
    <row r="3578" spans="1:11" x14ac:dyDescent="0.35">
      <c r="A3578" s="2">
        <v>37003</v>
      </c>
      <c r="B3578" s="76" t="s">
        <v>3187</v>
      </c>
      <c r="C3578" s="76" t="s">
        <v>287</v>
      </c>
      <c r="D3578" s="76" t="s">
        <v>5240</v>
      </c>
      <c r="E3578" s="76">
        <v>473</v>
      </c>
      <c r="F3578" s="76">
        <v>24</v>
      </c>
      <c r="G3578" s="77">
        <v>6.8</v>
      </c>
      <c r="H3578" s="76" t="s">
        <v>3325</v>
      </c>
      <c r="I3578" s="77">
        <v>4.29</v>
      </c>
      <c r="J3578" s="2">
        <v>1</v>
      </c>
      <c r="K3578" s="119" cm="1">
        <f t="array" ref="K3578">ROUND(IF(C3578="Beer",SUM(LOOKUP(2,1/(SRP!$B$7:$B$9&lt;=E3578)/(SRP!$C$7:$C$9&gt;=E3578),SRP!$D$7:$D$9)*(G3578/100)*(E3578/1000)),IF(C3578="Spirits",SUM(LOOKUP(2,1/(SRP!$B$2:$B$6&lt;=E3578)/(SRP!$C$2:$C$6&gt;=E3578),SRP!$D$2:$D$6)*(G3578/100)*(E3578/1000)),IF(AND(C3578="Wine",D3578="Fortified Wines"),SUM(LOOKUP(2,1/(SRP!$B$20:$B$23&lt;=E3578)/(SRP!$C$20:$C$23&gt;=E3578),SRP!$D$20:$D$23)*(G3578/100)*(E3578/1000)),IF(C3578="Wine",SUM(LOOKUP(2,1/(SRP!$B$15:$B$19&lt;=E3578)/(SRP!$C$15:$C$19&gt;=E3578),SRP!$D$15:$D$19)*(G3578/100)*(E3578/1000)),IF(C3578="Ready to Drink",SUM(LOOKUP(2,1/(SRP!$B$10:$B$14&lt;=E3578)/(SRP!$C$10:$C$14&gt;=E3578),SRP!$D$10:$D$14)*(G3578/100)*(E3578/1000)),0))))),2)</f>
        <v>2.25</v>
      </c>
    </row>
    <row r="3579" spans="1:11" x14ac:dyDescent="0.35">
      <c r="A3579" s="2">
        <v>37020</v>
      </c>
      <c r="B3579" s="76" t="s">
        <v>5338</v>
      </c>
      <c r="C3579" s="76" t="s">
        <v>287</v>
      </c>
      <c r="D3579" s="76" t="s">
        <v>5292</v>
      </c>
      <c r="E3579" s="76">
        <v>2130</v>
      </c>
      <c r="F3579" s="76">
        <v>4</v>
      </c>
      <c r="G3579" s="77">
        <v>4.7</v>
      </c>
      <c r="H3579" s="76" t="s">
        <v>6697</v>
      </c>
      <c r="I3579" s="77">
        <v>16.989999999999998</v>
      </c>
      <c r="J3579" s="2">
        <v>6</v>
      </c>
      <c r="K3579" s="119" cm="1">
        <f t="array" ref="K3579">ROUND(IF(C3579="Beer",SUM(LOOKUP(2,1/(SRP!$B$7:$B$9&lt;=E3579)/(SRP!$C$7:$C$9&gt;=E3579),SRP!$D$7:$D$9)*(G3579/100)*(E3579/1000)),IF(C3579="Spirits",SUM(LOOKUP(2,1/(SRP!$B$2:$B$6&lt;=E3579)/(SRP!$C$2:$C$6&gt;=E3579),SRP!$D$2:$D$6)*(G3579/100)*(E3579/1000)),IF(AND(C3579="Wine",D3579="Fortified Wines"),SUM(LOOKUP(2,1/(SRP!$B$20:$B$23&lt;=E3579)/(SRP!$C$20:$C$23&gt;=E3579),SRP!$D$20:$D$23)*(G3579/100)*(E3579/1000)),IF(C3579="Wine",SUM(LOOKUP(2,1/(SRP!$B$15:$B$19&lt;=E3579)/(SRP!$C$15:$C$19&gt;=E3579),SRP!$D$15:$D$19)*(G3579/100)*(E3579/1000)),IF(C3579="Ready to Drink",SUM(LOOKUP(2,1/(SRP!$B$10:$B$14&lt;=E3579)/(SRP!$C$10:$C$14&gt;=E3579),SRP!$D$10:$D$14)*(G3579/100)*(E3579/1000)),0))))),2)</f>
        <v>6.99</v>
      </c>
    </row>
    <row r="3580" spans="1:11" x14ac:dyDescent="0.35">
      <c r="A3580" s="2">
        <v>37020</v>
      </c>
      <c r="B3580" s="76" t="s">
        <v>5338</v>
      </c>
      <c r="C3580" s="76" t="s">
        <v>287</v>
      </c>
      <c r="D3580" s="76" t="s">
        <v>5292</v>
      </c>
      <c r="E3580" s="76">
        <v>2130</v>
      </c>
      <c r="F3580" s="76">
        <v>4</v>
      </c>
      <c r="G3580" s="77">
        <v>4.7</v>
      </c>
      <c r="H3580" s="76" t="s">
        <v>6697</v>
      </c>
      <c r="I3580" s="77">
        <v>16.989999999999998</v>
      </c>
      <c r="J3580" s="2">
        <v>6</v>
      </c>
      <c r="K3580" s="119" cm="1">
        <f t="array" ref="K3580">ROUND(IF(C3580="Beer",SUM(LOOKUP(2,1/(SRP!$B$7:$B$9&lt;=E3580)/(SRP!$C$7:$C$9&gt;=E3580),SRP!$D$7:$D$9)*(G3580/100)*(E3580/1000)),IF(C3580="Spirits",SUM(LOOKUP(2,1/(SRP!$B$2:$B$6&lt;=E3580)/(SRP!$C$2:$C$6&gt;=E3580),SRP!$D$2:$D$6)*(G3580/100)*(E3580/1000)),IF(AND(C3580="Wine",D3580="Fortified Wines"),SUM(LOOKUP(2,1/(SRP!$B$20:$B$23&lt;=E3580)/(SRP!$C$20:$C$23&gt;=E3580),SRP!$D$20:$D$23)*(G3580/100)*(E3580/1000)),IF(C3580="Wine",SUM(LOOKUP(2,1/(SRP!$B$15:$B$19&lt;=E3580)/(SRP!$C$15:$C$19&gt;=E3580),SRP!$D$15:$D$19)*(G3580/100)*(E3580/1000)),IF(C3580="Ready to Drink",SUM(LOOKUP(2,1/(SRP!$B$10:$B$14&lt;=E3580)/(SRP!$C$10:$C$14&gt;=E3580),SRP!$D$10:$D$14)*(G3580/100)*(E3580/1000)),0))))),2)</f>
        <v>6.99</v>
      </c>
    </row>
    <row r="3581" spans="1:11" x14ac:dyDescent="0.35">
      <c r="A3581" s="2">
        <v>37023</v>
      </c>
      <c r="B3581" s="76" t="s">
        <v>2896</v>
      </c>
      <c r="C3581" s="76" t="s">
        <v>5938</v>
      </c>
      <c r="D3581" s="76" t="s">
        <v>5746</v>
      </c>
      <c r="E3581" s="76">
        <v>473</v>
      </c>
      <c r="F3581" s="76">
        <v>12</v>
      </c>
      <c r="G3581" s="77">
        <v>5</v>
      </c>
      <c r="H3581" s="76" t="s">
        <v>3349</v>
      </c>
      <c r="I3581" s="77">
        <v>3.49</v>
      </c>
      <c r="J3581" s="2">
        <v>1</v>
      </c>
      <c r="K3581" s="119" cm="1">
        <f t="array" ref="K3581">ROUND(IF(C3581="Beer",SUM(LOOKUP(2,1/(SRP!$B$7:$B$9&lt;=E3581)/(SRP!$C$7:$C$9&gt;=E3581),SRP!$D$7:$D$9)*(G3581/100)*(E3581/1000)),IF(C3581="Spirits",SUM(LOOKUP(2,1/(SRP!$B$2:$B$6&lt;=E3581)/(SRP!$C$2:$C$6&gt;=E3581),SRP!$D$2:$D$6)*(G3581/100)*(E3581/1000)),IF(AND(C3581="Wine",D3581="Fortified Wines"),SUM(LOOKUP(2,1/(SRP!$B$20:$B$23&lt;=E3581)/(SRP!$C$20:$C$23&gt;=E3581),SRP!$D$20:$D$23)*(G3581/100)*(E3581/1000)),IF(C3581="Wine",SUM(LOOKUP(2,1/(SRP!$B$15:$B$19&lt;=E3581)/(SRP!$C$15:$C$19&gt;=E3581),SRP!$D$15:$D$19)*(G3581/100)*(E3581/1000)),IF(C3581="Ready to Drink",SUM(LOOKUP(2,1/(SRP!$B$10:$B$14&lt;=E3581)/(SRP!$C$10:$C$14&gt;=E3581),SRP!$D$10:$D$14)*(G3581/100)*(E3581/1000)),0))))),2)</f>
        <v>1.75</v>
      </c>
    </row>
    <row r="3582" spans="1:11" x14ac:dyDescent="0.35">
      <c r="A3582" s="2">
        <v>37023</v>
      </c>
      <c r="B3582" s="76" t="s">
        <v>2896</v>
      </c>
      <c r="C3582" s="76" t="s">
        <v>5938</v>
      </c>
      <c r="D3582" s="76" t="s">
        <v>5746</v>
      </c>
      <c r="E3582" s="76">
        <v>473</v>
      </c>
      <c r="F3582" s="76">
        <v>12</v>
      </c>
      <c r="G3582" s="77">
        <v>5</v>
      </c>
      <c r="H3582" s="76" t="s">
        <v>3349</v>
      </c>
      <c r="I3582" s="77">
        <v>3.49</v>
      </c>
      <c r="J3582" s="2">
        <v>1</v>
      </c>
      <c r="K3582" s="119" cm="1">
        <f t="array" ref="K3582">ROUND(IF(C3582="Beer",SUM(LOOKUP(2,1/(SRP!$B$7:$B$9&lt;=E3582)/(SRP!$C$7:$C$9&gt;=E3582),SRP!$D$7:$D$9)*(G3582/100)*(E3582/1000)),IF(C3582="Spirits",SUM(LOOKUP(2,1/(SRP!$B$2:$B$6&lt;=E3582)/(SRP!$C$2:$C$6&gt;=E3582),SRP!$D$2:$D$6)*(G3582/100)*(E3582/1000)),IF(AND(C3582="Wine",D3582="Fortified Wines"),SUM(LOOKUP(2,1/(SRP!$B$20:$B$23&lt;=E3582)/(SRP!$C$20:$C$23&gt;=E3582),SRP!$D$20:$D$23)*(G3582/100)*(E3582/1000)),IF(C3582="Wine",SUM(LOOKUP(2,1/(SRP!$B$15:$B$19&lt;=E3582)/(SRP!$C$15:$C$19&gt;=E3582),SRP!$D$15:$D$19)*(G3582/100)*(E3582/1000)),IF(C3582="Ready to Drink",SUM(LOOKUP(2,1/(SRP!$B$10:$B$14&lt;=E3582)/(SRP!$C$10:$C$14&gt;=E3582),SRP!$D$10:$D$14)*(G3582/100)*(E3582/1000)),0))))),2)</f>
        <v>1.75</v>
      </c>
    </row>
    <row r="3583" spans="1:11" x14ac:dyDescent="0.35">
      <c r="A3583" s="2">
        <v>37026</v>
      </c>
      <c r="B3583" s="76" t="s">
        <v>2895</v>
      </c>
      <c r="C3583" s="76" t="s">
        <v>5938</v>
      </c>
      <c r="D3583" s="76" t="s">
        <v>5746</v>
      </c>
      <c r="E3583" s="76">
        <v>473</v>
      </c>
      <c r="F3583" s="76">
        <v>12</v>
      </c>
      <c r="G3583" s="77">
        <v>5</v>
      </c>
      <c r="H3583" s="76" t="s">
        <v>3349</v>
      </c>
      <c r="I3583" s="77">
        <v>3.49</v>
      </c>
      <c r="J3583" s="2">
        <v>1</v>
      </c>
      <c r="K3583" s="119" cm="1">
        <f t="array" ref="K3583">ROUND(IF(C3583="Beer",SUM(LOOKUP(2,1/(SRP!$B$7:$B$9&lt;=E3583)/(SRP!$C$7:$C$9&gt;=E3583),SRP!$D$7:$D$9)*(G3583/100)*(E3583/1000)),IF(C3583="Spirits",SUM(LOOKUP(2,1/(SRP!$B$2:$B$6&lt;=E3583)/(SRP!$C$2:$C$6&gt;=E3583),SRP!$D$2:$D$6)*(G3583/100)*(E3583/1000)),IF(AND(C3583="Wine",D3583="Fortified Wines"),SUM(LOOKUP(2,1/(SRP!$B$20:$B$23&lt;=E3583)/(SRP!$C$20:$C$23&gt;=E3583),SRP!$D$20:$D$23)*(G3583/100)*(E3583/1000)),IF(C3583="Wine",SUM(LOOKUP(2,1/(SRP!$B$15:$B$19&lt;=E3583)/(SRP!$C$15:$C$19&gt;=E3583),SRP!$D$15:$D$19)*(G3583/100)*(E3583/1000)),IF(C3583="Ready to Drink",SUM(LOOKUP(2,1/(SRP!$B$10:$B$14&lt;=E3583)/(SRP!$C$10:$C$14&gt;=E3583),SRP!$D$10:$D$14)*(G3583/100)*(E3583/1000)),0))))),2)</f>
        <v>1.75</v>
      </c>
    </row>
    <row r="3584" spans="1:11" x14ac:dyDescent="0.35">
      <c r="A3584" s="2">
        <v>37026</v>
      </c>
      <c r="B3584" s="76" t="s">
        <v>2895</v>
      </c>
      <c r="C3584" s="76" t="s">
        <v>5938</v>
      </c>
      <c r="D3584" s="76" t="s">
        <v>5746</v>
      </c>
      <c r="E3584" s="76">
        <v>473</v>
      </c>
      <c r="F3584" s="76">
        <v>12</v>
      </c>
      <c r="G3584" s="77">
        <v>5</v>
      </c>
      <c r="H3584" s="76" t="s">
        <v>3349</v>
      </c>
      <c r="I3584" s="77">
        <v>3.49</v>
      </c>
      <c r="J3584" s="2">
        <v>1</v>
      </c>
      <c r="K3584" s="119" cm="1">
        <f t="array" ref="K3584">ROUND(IF(C3584="Beer",SUM(LOOKUP(2,1/(SRP!$B$7:$B$9&lt;=E3584)/(SRP!$C$7:$C$9&gt;=E3584),SRP!$D$7:$D$9)*(G3584/100)*(E3584/1000)),IF(C3584="Spirits",SUM(LOOKUP(2,1/(SRP!$B$2:$B$6&lt;=E3584)/(SRP!$C$2:$C$6&gt;=E3584),SRP!$D$2:$D$6)*(G3584/100)*(E3584/1000)),IF(AND(C3584="Wine",D3584="Fortified Wines"),SUM(LOOKUP(2,1/(SRP!$B$20:$B$23&lt;=E3584)/(SRP!$C$20:$C$23&gt;=E3584),SRP!$D$20:$D$23)*(G3584/100)*(E3584/1000)),IF(C3584="Wine",SUM(LOOKUP(2,1/(SRP!$B$15:$B$19&lt;=E3584)/(SRP!$C$15:$C$19&gt;=E3584),SRP!$D$15:$D$19)*(G3584/100)*(E3584/1000)),IF(C3584="Ready to Drink",SUM(LOOKUP(2,1/(SRP!$B$10:$B$14&lt;=E3584)/(SRP!$C$10:$C$14&gt;=E3584),SRP!$D$10:$D$14)*(G3584/100)*(E3584/1000)),0))))),2)</f>
        <v>1.75</v>
      </c>
    </row>
    <row r="3585" spans="1:11" x14ac:dyDescent="0.35">
      <c r="A3585" s="2">
        <v>37027</v>
      </c>
      <c r="B3585" s="76" t="s">
        <v>2894</v>
      </c>
      <c r="C3585" s="76" t="s">
        <v>5938</v>
      </c>
      <c r="D3585" s="76" t="s">
        <v>5746</v>
      </c>
      <c r="E3585" s="76">
        <v>473</v>
      </c>
      <c r="F3585" s="76">
        <v>12</v>
      </c>
      <c r="G3585" s="77">
        <v>5</v>
      </c>
      <c r="H3585" s="76" t="s">
        <v>3349</v>
      </c>
      <c r="I3585" s="77">
        <v>3.49</v>
      </c>
      <c r="J3585" s="2">
        <v>1</v>
      </c>
      <c r="K3585" s="119" cm="1">
        <f t="array" ref="K3585">ROUND(IF(C3585="Beer",SUM(LOOKUP(2,1/(SRP!$B$7:$B$9&lt;=E3585)/(SRP!$C$7:$C$9&gt;=E3585),SRP!$D$7:$D$9)*(G3585/100)*(E3585/1000)),IF(C3585="Spirits",SUM(LOOKUP(2,1/(SRP!$B$2:$B$6&lt;=E3585)/(SRP!$C$2:$C$6&gt;=E3585),SRP!$D$2:$D$6)*(G3585/100)*(E3585/1000)),IF(AND(C3585="Wine",D3585="Fortified Wines"),SUM(LOOKUP(2,1/(SRP!$B$20:$B$23&lt;=E3585)/(SRP!$C$20:$C$23&gt;=E3585),SRP!$D$20:$D$23)*(G3585/100)*(E3585/1000)),IF(C3585="Wine",SUM(LOOKUP(2,1/(SRP!$B$15:$B$19&lt;=E3585)/(SRP!$C$15:$C$19&gt;=E3585),SRP!$D$15:$D$19)*(G3585/100)*(E3585/1000)),IF(C3585="Ready to Drink",SUM(LOOKUP(2,1/(SRP!$B$10:$B$14&lt;=E3585)/(SRP!$C$10:$C$14&gt;=E3585),SRP!$D$10:$D$14)*(G3585/100)*(E3585/1000)),0))))),2)</f>
        <v>1.75</v>
      </c>
    </row>
    <row r="3586" spans="1:11" x14ac:dyDescent="0.35">
      <c r="A3586" s="2">
        <v>37027</v>
      </c>
      <c r="B3586" s="76" t="s">
        <v>2894</v>
      </c>
      <c r="C3586" s="76" t="s">
        <v>5938</v>
      </c>
      <c r="D3586" s="76" t="s">
        <v>5746</v>
      </c>
      <c r="E3586" s="76">
        <v>473</v>
      </c>
      <c r="F3586" s="76">
        <v>12</v>
      </c>
      <c r="G3586" s="77">
        <v>5</v>
      </c>
      <c r="H3586" s="76" t="s">
        <v>3349</v>
      </c>
      <c r="I3586" s="77">
        <v>3.49</v>
      </c>
      <c r="J3586" s="2">
        <v>1</v>
      </c>
      <c r="K3586" s="119" cm="1">
        <f t="array" ref="K3586">ROUND(IF(C3586="Beer",SUM(LOOKUP(2,1/(SRP!$B$7:$B$9&lt;=E3586)/(SRP!$C$7:$C$9&gt;=E3586),SRP!$D$7:$D$9)*(G3586/100)*(E3586/1000)),IF(C3586="Spirits",SUM(LOOKUP(2,1/(SRP!$B$2:$B$6&lt;=E3586)/(SRP!$C$2:$C$6&gt;=E3586),SRP!$D$2:$D$6)*(G3586/100)*(E3586/1000)),IF(AND(C3586="Wine",D3586="Fortified Wines"),SUM(LOOKUP(2,1/(SRP!$B$20:$B$23&lt;=E3586)/(SRP!$C$20:$C$23&gt;=E3586),SRP!$D$20:$D$23)*(G3586/100)*(E3586/1000)),IF(C3586="Wine",SUM(LOOKUP(2,1/(SRP!$B$15:$B$19&lt;=E3586)/(SRP!$C$15:$C$19&gt;=E3586),SRP!$D$15:$D$19)*(G3586/100)*(E3586/1000)),IF(C3586="Ready to Drink",SUM(LOOKUP(2,1/(SRP!$B$10:$B$14&lt;=E3586)/(SRP!$C$10:$C$14&gt;=E3586),SRP!$D$10:$D$14)*(G3586/100)*(E3586/1000)),0))))),2)</f>
        <v>1.75</v>
      </c>
    </row>
    <row r="3587" spans="1:11" x14ac:dyDescent="0.35">
      <c r="A3587" s="2">
        <v>37030</v>
      </c>
      <c r="B3587" s="76" t="s">
        <v>2893</v>
      </c>
      <c r="C3587" s="76" t="s">
        <v>5938</v>
      </c>
      <c r="D3587" s="76" t="s">
        <v>5746</v>
      </c>
      <c r="E3587" s="76">
        <v>5676</v>
      </c>
      <c r="F3587" s="76">
        <v>2</v>
      </c>
      <c r="G3587" s="77">
        <v>5</v>
      </c>
      <c r="H3587" s="76" t="s">
        <v>3349</v>
      </c>
      <c r="I3587" s="77">
        <v>34.99</v>
      </c>
      <c r="J3587" s="2">
        <v>12</v>
      </c>
      <c r="K3587" s="119" cm="1">
        <f t="array" ref="K3587">ROUND(IF(C3587="Beer",SUM(LOOKUP(2,1/(SRP!$B$7:$B$9&lt;=E3587)/(SRP!$C$7:$C$9&gt;=E3587),SRP!$D$7:$D$9)*(G3587/100)*(E3587/1000)),IF(C3587="Spirits",SUM(LOOKUP(2,1/(SRP!$B$2:$B$6&lt;=E3587)/(SRP!$C$2:$C$6&gt;=E3587),SRP!$D$2:$D$6)*(G3587/100)*(E3587/1000)),IF(AND(C3587="Wine",D3587="Fortified Wines"),SUM(LOOKUP(2,1/(SRP!$B$20:$B$23&lt;=E3587)/(SRP!$C$20:$C$23&gt;=E3587),SRP!$D$20:$D$23)*(G3587/100)*(E3587/1000)),IF(C3587="Wine",SUM(LOOKUP(2,1/(SRP!$B$15:$B$19&lt;=E3587)/(SRP!$C$15:$C$19&gt;=E3587),SRP!$D$15:$D$19)*(G3587/100)*(E3587/1000)),IF(C3587="Ready to Drink",SUM(LOOKUP(2,1/(SRP!$B$10:$B$14&lt;=E3587)/(SRP!$C$10:$C$14&gt;=E3587),SRP!$D$10:$D$14)*(G3587/100)*(E3587/1000)),0))))),2)</f>
        <v>19.809999999999999</v>
      </c>
    </row>
    <row r="3588" spans="1:11" x14ac:dyDescent="0.35">
      <c r="A3588" s="2">
        <v>37030</v>
      </c>
      <c r="B3588" s="76" t="s">
        <v>2893</v>
      </c>
      <c r="C3588" s="76" t="s">
        <v>5938</v>
      </c>
      <c r="D3588" s="76" t="s">
        <v>5746</v>
      </c>
      <c r="E3588" s="76">
        <v>5676</v>
      </c>
      <c r="F3588" s="76">
        <v>2</v>
      </c>
      <c r="G3588" s="77">
        <v>5</v>
      </c>
      <c r="H3588" s="76" t="s">
        <v>3349</v>
      </c>
      <c r="I3588" s="77">
        <v>34.99</v>
      </c>
      <c r="J3588" s="2">
        <v>12</v>
      </c>
      <c r="K3588" s="119" cm="1">
        <f t="array" ref="K3588">ROUND(IF(C3588="Beer",SUM(LOOKUP(2,1/(SRP!$B$7:$B$9&lt;=E3588)/(SRP!$C$7:$C$9&gt;=E3588),SRP!$D$7:$D$9)*(G3588/100)*(E3588/1000)),IF(C3588="Spirits",SUM(LOOKUP(2,1/(SRP!$B$2:$B$6&lt;=E3588)/(SRP!$C$2:$C$6&gt;=E3588),SRP!$D$2:$D$6)*(G3588/100)*(E3588/1000)),IF(AND(C3588="Wine",D3588="Fortified Wines"),SUM(LOOKUP(2,1/(SRP!$B$20:$B$23&lt;=E3588)/(SRP!$C$20:$C$23&gt;=E3588),SRP!$D$20:$D$23)*(G3588/100)*(E3588/1000)),IF(C3588="Wine",SUM(LOOKUP(2,1/(SRP!$B$15:$B$19&lt;=E3588)/(SRP!$C$15:$C$19&gt;=E3588),SRP!$D$15:$D$19)*(G3588/100)*(E3588/1000)),IF(C3588="Ready to Drink",SUM(LOOKUP(2,1/(SRP!$B$10:$B$14&lt;=E3588)/(SRP!$C$10:$C$14&gt;=E3588),SRP!$D$10:$D$14)*(G3588/100)*(E3588/1000)),0))))),2)</f>
        <v>19.809999999999999</v>
      </c>
    </row>
    <row r="3589" spans="1:11" x14ac:dyDescent="0.35">
      <c r="A3589" s="2">
        <v>37068</v>
      </c>
      <c r="B3589" s="76" t="s">
        <v>6757</v>
      </c>
      <c r="C3589" s="76" t="s">
        <v>286</v>
      </c>
      <c r="D3589" s="76" t="s">
        <v>5268</v>
      </c>
      <c r="E3589" s="76">
        <v>750</v>
      </c>
      <c r="F3589" s="76">
        <v>12</v>
      </c>
      <c r="G3589" s="77">
        <v>14.2</v>
      </c>
      <c r="H3589" s="76" t="s">
        <v>3303</v>
      </c>
      <c r="I3589" s="77">
        <v>9.73</v>
      </c>
      <c r="J3589" s="2">
        <v>1</v>
      </c>
      <c r="K3589" s="119" cm="1">
        <f t="array" ref="K3589">ROUND(IF(C3589="Beer",SUM(LOOKUP(2,1/(SRP!$B$7:$B$9&lt;=E3589)/(SRP!$C$7:$C$9&gt;=E3589),SRP!$D$7:$D$9)*(G3589/100)*(E3589/1000)),IF(C3589="Spirits",SUM(LOOKUP(2,1/(SRP!$B$2:$B$6&lt;=E3589)/(SRP!$C$2:$C$6&gt;=E3589),SRP!$D$2:$D$6)*(G3589/100)*(E3589/1000)),IF(AND(C3589="Wine",D3589="Fortified Wines"),SUM(LOOKUP(2,1/(SRP!$B$20:$B$23&lt;=E3589)/(SRP!$C$20:$C$23&gt;=E3589),SRP!$D$20:$D$23)*(G3589/100)*(E3589/1000)),IF(C3589="Wine",SUM(LOOKUP(2,1/(SRP!$B$15:$B$19&lt;=E3589)/(SRP!$C$15:$C$19&gt;=E3589),SRP!$D$15:$D$19)*(G3589/100)*(E3589/1000)),IF(C3589="Ready to Drink",SUM(LOOKUP(2,1/(SRP!$B$10:$B$14&lt;=E3589)/(SRP!$C$10:$C$14&gt;=E3589),SRP!$D$10:$D$14)*(G3589/100)*(E3589/1000)),0))))),2)</f>
        <v>7.43</v>
      </c>
    </row>
    <row r="3590" spans="1:11" x14ac:dyDescent="0.35">
      <c r="A3590" s="2">
        <v>37071</v>
      </c>
      <c r="B3590" s="76" t="s">
        <v>2892</v>
      </c>
      <c r="C3590" s="76" t="s">
        <v>287</v>
      </c>
      <c r="D3590" s="76" t="s">
        <v>5240</v>
      </c>
      <c r="E3590" s="76">
        <v>473</v>
      </c>
      <c r="F3590" s="76">
        <v>24</v>
      </c>
      <c r="G3590" s="77">
        <v>6.5</v>
      </c>
      <c r="H3590" s="76" t="s">
        <v>3349</v>
      </c>
      <c r="I3590" s="77">
        <v>3.95</v>
      </c>
      <c r="J3590" s="2">
        <v>1</v>
      </c>
      <c r="K3590" s="119" cm="1">
        <f t="array" ref="K3590">ROUND(IF(C3590="Beer",SUM(LOOKUP(2,1/(SRP!$B$7:$B$9&lt;=E3590)/(SRP!$C$7:$C$9&gt;=E3590),SRP!$D$7:$D$9)*(G3590/100)*(E3590/1000)),IF(C3590="Spirits",SUM(LOOKUP(2,1/(SRP!$B$2:$B$6&lt;=E3590)/(SRP!$C$2:$C$6&gt;=E3590),SRP!$D$2:$D$6)*(G3590/100)*(E3590/1000)),IF(AND(C3590="Wine",D3590="Fortified Wines"),SUM(LOOKUP(2,1/(SRP!$B$20:$B$23&lt;=E3590)/(SRP!$C$20:$C$23&gt;=E3590),SRP!$D$20:$D$23)*(G3590/100)*(E3590/1000)),IF(C3590="Wine",SUM(LOOKUP(2,1/(SRP!$B$15:$B$19&lt;=E3590)/(SRP!$C$15:$C$19&gt;=E3590),SRP!$D$15:$D$19)*(G3590/100)*(E3590/1000)),IF(C3590="Ready to Drink",SUM(LOOKUP(2,1/(SRP!$B$10:$B$14&lt;=E3590)/(SRP!$C$10:$C$14&gt;=E3590),SRP!$D$10:$D$14)*(G3590/100)*(E3590/1000)),0))))),2)</f>
        <v>2.15</v>
      </c>
    </row>
    <row r="3591" spans="1:11" x14ac:dyDescent="0.35">
      <c r="A3591" s="2">
        <v>37071</v>
      </c>
      <c r="B3591" s="76" t="s">
        <v>2892</v>
      </c>
      <c r="C3591" s="76" t="s">
        <v>287</v>
      </c>
      <c r="D3591" s="76" t="s">
        <v>5240</v>
      </c>
      <c r="E3591" s="76">
        <v>473</v>
      </c>
      <c r="F3591" s="76">
        <v>24</v>
      </c>
      <c r="G3591" s="77">
        <v>6.5</v>
      </c>
      <c r="H3591" s="76" t="s">
        <v>3349</v>
      </c>
      <c r="I3591" s="77">
        <v>3.95</v>
      </c>
      <c r="J3591" s="2">
        <v>1</v>
      </c>
      <c r="K3591" s="119" cm="1">
        <f t="array" ref="K3591">ROUND(IF(C3591="Beer",SUM(LOOKUP(2,1/(SRP!$B$7:$B$9&lt;=E3591)/(SRP!$C$7:$C$9&gt;=E3591),SRP!$D$7:$D$9)*(G3591/100)*(E3591/1000)),IF(C3591="Spirits",SUM(LOOKUP(2,1/(SRP!$B$2:$B$6&lt;=E3591)/(SRP!$C$2:$C$6&gt;=E3591),SRP!$D$2:$D$6)*(G3591/100)*(E3591/1000)),IF(AND(C3591="Wine",D3591="Fortified Wines"),SUM(LOOKUP(2,1/(SRP!$B$20:$B$23&lt;=E3591)/(SRP!$C$20:$C$23&gt;=E3591),SRP!$D$20:$D$23)*(G3591/100)*(E3591/1000)),IF(C3591="Wine",SUM(LOOKUP(2,1/(SRP!$B$15:$B$19&lt;=E3591)/(SRP!$C$15:$C$19&gt;=E3591),SRP!$D$15:$D$19)*(G3591/100)*(E3591/1000)),IF(C3591="Ready to Drink",SUM(LOOKUP(2,1/(SRP!$B$10:$B$14&lt;=E3591)/(SRP!$C$10:$C$14&gt;=E3591),SRP!$D$10:$D$14)*(G3591/100)*(E3591/1000)),0))))),2)</f>
        <v>2.15</v>
      </c>
    </row>
    <row r="3592" spans="1:11" x14ac:dyDescent="0.35">
      <c r="A3592" s="2">
        <v>37074</v>
      </c>
      <c r="B3592" s="76" t="s">
        <v>2891</v>
      </c>
      <c r="C3592" s="76" t="s">
        <v>287</v>
      </c>
      <c r="D3592" s="76" t="s">
        <v>5240</v>
      </c>
      <c r="E3592" s="76">
        <v>473</v>
      </c>
      <c r="F3592" s="76">
        <v>24</v>
      </c>
      <c r="G3592" s="77">
        <v>7.1</v>
      </c>
      <c r="H3592" s="76" t="s">
        <v>3325</v>
      </c>
      <c r="I3592" s="77">
        <v>4.29</v>
      </c>
      <c r="J3592" s="2">
        <v>1</v>
      </c>
      <c r="K3592" s="119" cm="1">
        <f t="array" ref="K3592">ROUND(IF(C3592="Beer",SUM(LOOKUP(2,1/(SRP!$B$7:$B$9&lt;=E3592)/(SRP!$C$7:$C$9&gt;=E3592),SRP!$D$7:$D$9)*(G3592/100)*(E3592/1000)),IF(C3592="Spirits",SUM(LOOKUP(2,1/(SRP!$B$2:$B$6&lt;=E3592)/(SRP!$C$2:$C$6&gt;=E3592),SRP!$D$2:$D$6)*(G3592/100)*(E3592/1000)),IF(AND(C3592="Wine",D3592="Fortified Wines"),SUM(LOOKUP(2,1/(SRP!$B$20:$B$23&lt;=E3592)/(SRP!$C$20:$C$23&gt;=E3592),SRP!$D$20:$D$23)*(G3592/100)*(E3592/1000)),IF(C3592="Wine",SUM(LOOKUP(2,1/(SRP!$B$15:$B$19&lt;=E3592)/(SRP!$C$15:$C$19&gt;=E3592),SRP!$D$15:$D$19)*(G3592/100)*(E3592/1000)),IF(C3592="Ready to Drink",SUM(LOOKUP(2,1/(SRP!$B$10:$B$14&lt;=E3592)/(SRP!$C$10:$C$14&gt;=E3592),SRP!$D$10:$D$14)*(G3592/100)*(E3592/1000)),0))))),2)</f>
        <v>2.34</v>
      </c>
    </row>
    <row r="3593" spans="1:11" x14ac:dyDescent="0.35">
      <c r="A3593" s="2">
        <v>37074</v>
      </c>
      <c r="B3593" s="76" t="s">
        <v>2891</v>
      </c>
      <c r="C3593" s="76" t="s">
        <v>287</v>
      </c>
      <c r="D3593" s="76" t="s">
        <v>5240</v>
      </c>
      <c r="E3593" s="76">
        <v>473</v>
      </c>
      <c r="F3593" s="76">
        <v>24</v>
      </c>
      <c r="G3593" s="77">
        <v>7.1</v>
      </c>
      <c r="H3593" s="76" t="s">
        <v>3325</v>
      </c>
      <c r="I3593" s="77">
        <v>4.29</v>
      </c>
      <c r="J3593" s="2">
        <v>1</v>
      </c>
      <c r="K3593" s="119" cm="1">
        <f t="array" ref="K3593">ROUND(IF(C3593="Beer",SUM(LOOKUP(2,1/(SRP!$B$7:$B$9&lt;=E3593)/(SRP!$C$7:$C$9&gt;=E3593),SRP!$D$7:$D$9)*(G3593/100)*(E3593/1000)),IF(C3593="Spirits",SUM(LOOKUP(2,1/(SRP!$B$2:$B$6&lt;=E3593)/(SRP!$C$2:$C$6&gt;=E3593),SRP!$D$2:$D$6)*(G3593/100)*(E3593/1000)),IF(AND(C3593="Wine",D3593="Fortified Wines"),SUM(LOOKUP(2,1/(SRP!$B$20:$B$23&lt;=E3593)/(SRP!$C$20:$C$23&gt;=E3593),SRP!$D$20:$D$23)*(G3593/100)*(E3593/1000)),IF(C3593="Wine",SUM(LOOKUP(2,1/(SRP!$B$15:$B$19&lt;=E3593)/(SRP!$C$15:$C$19&gt;=E3593),SRP!$D$15:$D$19)*(G3593/100)*(E3593/1000)),IF(C3593="Ready to Drink",SUM(LOOKUP(2,1/(SRP!$B$10:$B$14&lt;=E3593)/(SRP!$C$10:$C$14&gt;=E3593),SRP!$D$10:$D$14)*(G3593/100)*(E3593/1000)),0))))),2)</f>
        <v>2.34</v>
      </c>
    </row>
    <row r="3594" spans="1:11" x14ac:dyDescent="0.35">
      <c r="A3594" s="2">
        <v>37077</v>
      </c>
      <c r="B3594" s="76" t="s">
        <v>2861</v>
      </c>
      <c r="C3594" s="76" t="s">
        <v>287</v>
      </c>
      <c r="D3594" s="76" t="s">
        <v>5240</v>
      </c>
      <c r="E3594" s="76">
        <v>473</v>
      </c>
      <c r="F3594" s="76">
        <v>24</v>
      </c>
      <c r="G3594" s="77">
        <v>7</v>
      </c>
      <c r="H3594" s="76" t="s">
        <v>3391</v>
      </c>
      <c r="I3594" s="77">
        <v>4.75</v>
      </c>
      <c r="J3594" s="2">
        <v>1</v>
      </c>
      <c r="K3594" s="119" cm="1">
        <f t="array" ref="K3594">ROUND(IF(C3594="Beer",SUM(LOOKUP(2,1/(SRP!$B$7:$B$9&lt;=E3594)/(SRP!$C$7:$C$9&gt;=E3594),SRP!$D$7:$D$9)*(G3594/100)*(E3594/1000)),IF(C3594="Spirits",SUM(LOOKUP(2,1/(SRP!$B$2:$B$6&lt;=E3594)/(SRP!$C$2:$C$6&gt;=E3594),SRP!$D$2:$D$6)*(G3594/100)*(E3594/1000)),IF(AND(C3594="Wine",D3594="Fortified Wines"),SUM(LOOKUP(2,1/(SRP!$B$20:$B$23&lt;=E3594)/(SRP!$C$20:$C$23&gt;=E3594),SRP!$D$20:$D$23)*(G3594/100)*(E3594/1000)),IF(C3594="Wine",SUM(LOOKUP(2,1/(SRP!$B$15:$B$19&lt;=E3594)/(SRP!$C$15:$C$19&gt;=E3594),SRP!$D$15:$D$19)*(G3594/100)*(E3594/1000)),IF(C3594="Ready to Drink",SUM(LOOKUP(2,1/(SRP!$B$10:$B$14&lt;=E3594)/(SRP!$C$10:$C$14&gt;=E3594),SRP!$D$10:$D$14)*(G3594/100)*(E3594/1000)),0))))),2)</f>
        <v>2.31</v>
      </c>
    </row>
    <row r="3595" spans="1:11" x14ac:dyDescent="0.35">
      <c r="A3595" s="2">
        <v>37077</v>
      </c>
      <c r="B3595" s="76" t="s">
        <v>2861</v>
      </c>
      <c r="C3595" s="76" t="s">
        <v>287</v>
      </c>
      <c r="D3595" s="76" t="s">
        <v>5240</v>
      </c>
      <c r="E3595" s="76">
        <v>473</v>
      </c>
      <c r="F3595" s="76">
        <v>24</v>
      </c>
      <c r="G3595" s="77">
        <v>7</v>
      </c>
      <c r="H3595" s="76" t="s">
        <v>3391</v>
      </c>
      <c r="I3595" s="77">
        <v>4.75</v>
      </c>
      <c r="J3595" s="2">
        <v>1</v>
      </c>
      <c r="K3595" s="119" cm="1">
        <f t="array" ref="K3595">ROUND(IF(C3595="Beer",SUM(LOOKUP(2,1/(SRP!$B$7:$B$9&lt;=E3595)/(SRP!$C$7:$C$9&gt;=E3595),SRP!$D$7:$D$9)*(G3595/100)*(E3595/1000)),IF(C3595="Spirits",SUM(LOOKUP(2,1/(SRP!$B$2:$B$6&lt;=E3595)/(SRP!$C$2:$C$6&gt;=E3595),SRP!$D$2:$D$6)*(G3595/100)*(E3595/1000)),IF(AND(C3595="Wine",D3595="Fortified Wines"),SUM(LOOKUP(2,1/(SRP!$B$20:$B$23&lt;=E3595)/(SRP!$C$20:$C$23&gt;=E3595),SRP!$D$20:$D$23)*(G3595/100)*(E3595/1000)),IF(C3595="Wine",SUM(LOOKUP(2,1/(SRP!$B$15:$B$19&lt;=E3595)/(SRP!$C$15:$C$19&gt;=E3595),SRP!$D$15:$D$19)*(G3595/100)*(E3595/1000)),IF(C3595="Ready to Drink",SUM(LOOKUP(2,1/(SRP!$B$10:$B$14&lt;=E3595)/(SRP!$C$10:$C$14&gt;=E3595),SRP!$D$10:$D$14)*(G3595/100)*(E3595/1000)),0))))),2)</f>
        <v>2.31</v>
      </c>
    </row>
    <row r="3596" spans="1:11" x14ac:dyDescent="0.35">
      <c r="A3596" s="2">
        <v>37078</v>
      </c>
      <c r="B3596" s="76" t="s">
        <v>2890</v>
      </c>
      <c r="C3596" s="76" t="s">
        <v>287</v>
      </c>
      <c r="D3596" s="76" t="s">
        <v>5230</v>
      </c>
      <c r="E3596" s="76">
        <v>473</v>
      </c>
      <c r="F3596" s="76">
        <v>24</v>
      </c>
      <c r="G3596" s="77">
        <v>4.4000000000000004</v>
      </c>
      <c r="H3596" s="76" t="s">
        <v>3325</v>
      </c>
      <c r="I3596" s="77">
        <v>4.29</v>
      </c>
      <c r="J3596" s="2">
        <v>1</v>
      </c>
      <c r="K3596" s="119" cm="1">
        <f t="array" ref="K3596">ROUND(IF(C3596="Beer",SUM(LOOKUP(2,1/(SRP!$B$7:$B$9&lt;=E3596)/(SRP!$C$7:$C$9&gt;=E3596),SRP!$D$7:$D$9)*(G3596/100)*(E3596/1000)),IF(C3596="Spirits",SUM(LOOKUP(2,1/(SRP!$B$2:$B$6&lt;=E3596)/(SRP!$C$2:$C$6&gt;=E3596),SRP!$D$2:$D$6)*(G3596/100)*(E3596/1000)),IF(AND(C3596="Wine",D3596="Fortified Wines"),SUM(LOOKUP(2,1/(SRP!$B$20:$B$23&lt;=E3596)/(SRP!$C$20:$C$23&gt;=E3596),SRP!$D$20:$D$23)*(G3596/100)*(E3596/1000)),IF(C3596="Wine",SUM(LOOKUP(2,1/(SRP!$B$15:$B$19&lt;=E3596)/(SRP!$C$15:$C$19&gt;=E3596),SRP!$D$15:$D$19)*(G3596/100)*(E3596/1000)),IF(C3596="Ready to Drink",SUM(LOOKUP(2,1/(SRP!$B$10:$B$14&lt;=E3596)/(SRP!$C$10:$C$14&gt;=E3596),SRP!$D$10:$D$14)*(G3596/100)*(E3596/1000)),0))))),2)</f>
        <v>1.45</v>
      </c>
    </row>
    <row r="3597" spans="1:11" x14ac:dyDescent="0.35">
      <c r="A3597" s="2">
        <v>37078</v>
      </c>
      <c r="B3597" s="76" t="s">
        <v>2890</v>
      </c>
      <c r="C3597" s="76" t="s">
        <v>287</v>
      </c>
      <c r="D3597" s="76" t="s">
        <v>5230</v>
      </c>
      <c r="E3597" s="76">
        <v>473</v>
      </c>
      <c r="F3597" s="76">
        <v>24</v>
      </c>
      <c r="G3597" s="77">
        <v>4.4000000000000004</v>
      </c>
      <c r="H3597" s="76" t="s">
        <v>3325</v>
      </c>
      <c r="I3597" s="77">
        <v>4.29</v>
      </c>
      <c r="J3597" s="2">
        <v>1</v>
      </c>
      <c r="K3597" s="119" cm="1">
        <f t="array" ref="K3597">ROUND(IF(C3597="Beer",SUM(LOOKUP(2,1/(SRP!$B$7:$B$9&lt;=E3597)/(SRP!$C$7:$C$9&gt;=E3597),SRP!$D$7:$D$9)*(G3597/100)*(E3597/1000)),IF(C3597="Spirits",SUM(LOOKUP(2,1/(SRP!$B$2:$B$6&lt;=E3597)/(SRP!$C$2:$C$6&gt;=E3597),SRP!$D$2:$D$6)*(G3597/100)*(E3597/1000)),IF(AND(C3597="Wine",D3597="Fortified Wines"),SUM(LOOKUP(2,1/(SRP!$B$20:$B$23&lt;=E3597)/(SRP!$C$20:$C$23&gt;=E3597),SRP!$D$20:$D$23)*(G3597/100)*(E3597/1000)),IF(C3597="Wine",SUM(LOOKUP(2,1/(SRP!$B$15:$B$19&lt;=E3597)/(SRP!$C$15:$C$19&gt;=E3597),SRP!$D$15:$D$19)*(G3597/100)*(E3597/1000)),IF(C3597="Ready to Drink",SUM(LOOKUP(2,1/(SRP!$B$10:$B$14&lt;=E3597)/(SRP!$C$10:$C$14&gt;=E3597),SRP!$D$10:$D$14)*(G3597/100)*(E3597/1000)),0))))),2)</f>
        <v>1.45</v>
      </c>
    </row>
    <row r="3598" spans="1:11" x14ac:dyDescent="0.35">
      <c r="A3598" s="2">
        <v>37079</v>
      </c>
      <c r="B3598" s="76" t="s">
        <v>2889</v>
      </c>
      <c r="C3598" s="76" t="s">
        <v>287</v>
      </c>
      <c r="D3598" s="76" t="s">
        <v>5266</v>
      </c>
      <c r="E3598" s="76">
        <v>473</v>
      </c>
      <c r="F3598" s="76">
        <v>24</v>
      </c>
      <c r="G3598" s="77">
        <v>5</v>
      </c>
      <c r="H3598" s="76" t="s">
        <v>3325</v>
      </c>
      <c r="I3598" s="77">
        <v>4.29</v>
      </c>
      <c r="J3598" s="2">
        <v>1</v>
      </c>
      <c r="K3598" s="119" cm="1">
        <f t="array" ref="K3598">ROUND(IF(C3598="Beer",SUM(LOOKUP(2,1/(SRP!$B$7:$B$9&lt;=E3598)/(SRP!$C$7:$C$9&gt;=E3598),SRP!$D$7:$D$9)*(G3598/100)*(E3598/1000)),IF(C3598="Spirits",SUM(LOOKUP(2,1/(SRP!$B$2:$B$6&lt;=E3598)/(SRP!$C$2:$C$6&gt;=E3598),SRP!$D$2:$D$6)*(G3598/100)*(E3598/1000)),IF(AND(C3598="Wine",D3598="Fortified Wines"),SUM(LOOKUP(2,1/(SRP!$B$20:$B$23&lt;=E3598)/(SRP!$C$20:$C$23&gt;=E3598),SRP!$D$20:$D$23)*(G3598/100)*(E3598/1000)),IF(C3598="Wine",SUM(LOOKUP(2,1/(SRP!$B$15:$B$19&lt;=E3598)/(SRP!$C$15:$C$19&gt;=E3598),SRP!$D$15:$D$19)*(G3598/100)*(E3598/1000)),IF(C3598="Ready to Drink",SUM(LOOKUP(2,1/(SRP!$B$10:$B$14&lt;=E3598)/(SRP!$C$10:$C$14&gt;=E3598),SRP!$D$10:$D$14)*(G3598/100)*(E3598/1000)),0))))),2)</f>
        <v>1.65</v>
      </c>
    </row>
    <row r="3599" spans="1:11" x14ac:dyDescent="0.35">
      <c r="A3599" s="2">
        <v>37079</v>
      </c>
      <c r="B3599" s="76" t="s">
        <v>2889</v>
      </c>
      <c r="C3599" s="76" t="s">
        <v>287</v>
      </c>
      <c r="D3599" s="76" t="s">
        <v>5266</v>
      </c>
      <c r="E3599" s="76">
        <v>473</v>
      </c>
      <c r="F3599" s="76">
        <v>24</v>
      </c>
      <c r="G3599" s="77">
        <v>5</v>
      </c>
      <c r="H3599" s="76" t="s">
        <v>3325</v>
      </c>
      <c r="I3599" s="77">
        <v>4.29</v>
      </c>
      <c r="J3599" s="2">
        <v>1</v>
      </c>
      <c r="K3599" s="119" cm="1">
        <f t="array" ref="K3599">ROUND(IF(C3599="Beer",SUM(LOOKUP(2,1/(SRP!$B$7:$B$9&lt;=E3599)/(SRP!$C$7:$C$9&gt;=E3599),SRP!$D$7:$D$9)*(G3599/100)*(E3599/1000)),IF(C3599="Spirits",SUM(LOOKUP(2,1/(SRP!$B$2:$B$6&lt;=E3599)/(SRP!$C$2:$C$6&gt;=E3599),SRP!$D$2:$D$6)*(G3599/100)*(E3599/1000)),IF(AND(C3599="Wine",D3599="Fortified Wines"),SUM(LOOKUP(2,1/(SRP!$B$20:$B$23&lt;=E3599)/(SRP!$C$20:$C$23&gt;=E3599),SRP!$D$20:$D$23)*(G3599/100)*(E3599/1000)),IF(C3599="Wine",SUM(LOOKUP(2,1/(SRP!$B$15:$B$19&lt;=E3599)/(SRP!$C$15:$C$19&gt;=E3599),SRP!$D$15:$D$19)*(G3599/100)*(E3599/1000)),IF(C3599="Ready to Drink",SUM(LOOKUP(2,1/(SRP!$B$10:$B$14&lt;=E3599)/(SRP!$C$10:$C$14&gt;=E3599),SRP!$D$10:$D$14)*(G3599/100)*(E3599/1000)),0))))),2)</f>
        <v>1.65</v>
      </c>
    </row>
    <row r="3600" spans="1:11" x14ac:dyDescent="0.35">
      <c r="A3600" s="2">
        <v>37085</v>
      </c>
      <c r="B3600" s="76" t="s">
        <v>2864</v>
      </c>
      <c r="C3600" s="76" t="s">
        <v>287</v>
      </c>
      <c r="D3600" s="76" t="s">
        <v>5266</v>
      </c>
      <c r="E3600" s="76">
        <v>473</v>
      </c>
      <c r="F3600" s="76">
        <v>24</v>
      </c>
      <c r="G3600" s="77">
        <v>5</v>
      </c>
      <c r="H3600" s="76" t="s">
        <v>3387</v>
      </c>
      <c r="I3600" s="77">
        <v>4.75</v>
      </c>
      <c r="J3600" s="2">
        <v>1</v>
      </c>
      <c r="K3600" s="119" cm="1">
        <f t="array" ref="K3600">ROUND(IF(C3600="Beer",SUM(LOOKUP(2,1/(SRP!$B$7:$B$9&lt;=E3600)/(SRP!$C$7:$C$9&gt;=E3600),SRP!$D$7:$D$9)*(G3600/100)*(E3600/1000)),IF(C3600="Spirits",SUM(LOOKUP(2,1/(SRP!$B$2:$B$6&lt;=E3600)/(SRP!$C$2:$C$6&gt;=E3600),SRP!$D$2:$D$6)*(G3600/100)*(E3600/1000)),IF(AND(C3600="Wine",D3600="Fortified Wines"),SUM(LOOKUP(2,1/(SRP!$B$20:$B$23&lt;=E3600)/(SRP!$C$20:$C$23&gt;=E3600),SRP!$D$20:$D$23)*(G3600/100)*(E3600/1000)),IF(C3600="Wine",SUM(LOOKUP(2,1/(SRP!$B$15:$B$19&lt;=E3600)/(SRP!$C$15:$C$19&gt;=E3600),SRP!$D$15:$D$19)*(G3600/100)*(E3600/1000)),IF(C3600="Ready to Drink",SUM(LOOKUP(2,1/(SRP!$B$10:$B$14&lt;=E3600)/(SRP!$C$10:$C$14&gt;=E3600),SRP!$D$10:$D$14)*(G3600/100)*(E3600/1000)),0))))),2)</f>
        <v>1.65</v>
      </c>
    </row>
    <row r="3601" spans="1:11" x14ac:dyDescent="0.35">
      <c r="A3601" s="2">
        <v>37085</v>
      </c>
      <c r="B3601" s="76" t="s">
        <v>2864</v>
      </c>
      <c r="C3601" s="76" t="s">
        <v>287</v>
      </c>
      <c r="D3601" s="76" t="s">
        <v>5266</v>
      </c>
      <c r="E3601" s="76">
        <v>473</v>
      </c>
      <c r="F3601" s="76">
        <v>24</v>
      </c>
      <c r="G3601" s="77">
        <v>5</v>
      </c>
      <c r="H3601" s="76" t="s">
        <v>3387</v>
      </c>
      <c r="I3601" s="77">
        <v>4.75</v>
      </c>
      <c r="J3601" s="2">
        <v>1</v>
      </c>
      <c r="K3601" s="119" cm="1">
        <f t="array" ref="K3601">ROUND(IF(C3601="Beer",SUM(LOOKUP(2,1/(SRP!$B$7:$B$9&lt;=E3601)/(SRP!$C$7:$C$9&gt;=E3601),SRP!$D$7:$D$9)*(G3601/100)*(E3601/1000)),IF(C3601="Spirits",SUM(LOOKUP(2,1/(SRP!$B$2:$B$6&lt;=E3601)/(SRP!$C$2:$C$6&gt;=E3601),SRP!$D$2:$D$6)*(G3601/100)*(E3601/1000)),IF(AND(C3601="Wine",D3601="Fortified Wines"),SUM(LOOKUP(2,1/(SRP!$B$20:$B$23&lt;=E3601)/(SRP!$C$20:$C$23&gt;=E3601),SRP!$D$20:$D$23)*(G3601/100)*(E3601/1000)),IF(C3601="Wine",SUM(LOOKUP(2,1/(SRP!$B$15:$B$19&lt;=E3601)/(SRP!$C$15:$C$19&gt;=E3601),SRP!$D$15:$D$19)*(G3601/100)*(E3601/1000)),IF(C3601="Ready to Drink",SUM(LOOKUP(2,1/(SRP!$B$10:$B$14&lt;=E3601)/(SRP!$C$10:$C$14&gt;=E3601),SRP!$D$10:$D$14)*(G3601/100)*(E3601/1000)),0))))),2)</f>
        <v>1.65</v>
      </c>
    </row>
    <row r="3602" spans="1:11" x14ac:dyDescent="0.35">
      <c r="A3602" s="2">
        <v>37086</v>
      </c>
      <c r="B3602" s="76" t="s">
        <v>1358</v>
      </c>
      <c r="C3602" s="76" t="s">
        <v>286</v>
      </c>
      <c r="D3602" s="76" t="s">
        <v>5236</v>
      </c>
      <c r="E3602" s="76">
        <v>3000</v>
      </c>
      <c r="F3602" s="76">
        <v>4</v>
      </c>
      <c r="G3602" s="77">
        <v>12.5</v>
      </c>
      <c r="H3602" s="76" t="s">
        <v>3307</v>
      </c>
      <c r="I3602" s="77">
        <v>44.99</v>
      </c>
      <c r="J3602" s="2">
        <v>1</v>
      </c>
      <c r="K3602" s="119" cm="1">
        <f t="array" ref="K3602">ROUND(IF(C3602="Beer",SUM(LOOKUP(2,1/(SRP!$B$7:$B$9&lt;=E3602)/(SRP!$C$7:$C$9&gt;=E3602),SRP!$D$7:$D$9)*(G3602/100)*(E3602/1000)),IF(C3602="Spirits",SUM(LOOKUP(2,1/(SRP!$B$2:$B$6&lt;=E3602)/(SRP!$C$2:$C$6&gt;=E3602),SRP!$D$2:$D$6)*(G3602/100)*(E3602/1000)),IF(AND(C3602="Wine",D3602="Fortified Wines"),SUM(LOOKUP(2,1/(SRP!$B$20:$B$23&lt;=E3602)/(SRP!$C$20:$C$23&gt;=E3602),SRP!$D$20:$D$23)*(G3602/100)*(E3602/1000)),IF(C3602="Wine",SUM(LOOKUP(2,1/(SRP!$B$15:$B$19&lt;=E3602)/(SRP!$C$15:$C$19&gt;=E3602),SRP!$D$15:$D$19)*(G3602/100)*(E3602/1000)),IF(C3602="Ready to Drink",SUM(LOOKUP(2,1/(SRP!$B$10:$B$14&lt;=E3602)/(SRP!$C$10:$C$14&gt;=E3602),SRP!$D$10:$D$14)*(G3602/100)*(E3602/1000)),0))))),2)</f>
        <v>26.18</v>
      </c>
    </row>
    <row r="3603" spans="1:11" x14ac:dyDescent="0.35">
      <c r="A3603" s="2">
        <v>37114</v>
      </c>
      <c r="B3603" s="76" t="s">
        <v>2888</v>
      </c>
      <c r="C3603" s="76" t="s">
        <v>287</v>
      </c>
      <c r="D3603" s="76" t="s">
        <v>5230</v>
      </c>
      <c r="E3603" s="76">
        <v>5115</v>
      </c>
      <c r="F3603" s="76">
        <v>1</v>
      </c>
      <c r="G3603" s="77">
        <v>5</v>
      </c>
      <c r="H3603" s="76" t="s">
        <v>3325</v>
      </c>
      <c r="I3603" s="77">
        <v>32.49</v>
      </c>
      <c r="J3603" s="2">
        <v>15</v>
      </c>
      <c r="K3603" s="119" cm="1">
        <f t="array" ref="K3603">ROUND(IF(C3603="Beer",SUM(LOOKUP(2,1/(SRP!$B$7:$B$9&lt;=E3603)/(SRP!$C$7:$C$9&gt;=E3603),SRP!$D$7:$D$9)*(G3603/100)*(E3603/1000)),IF(C3603="Spirits",SUM(LOOKUP(2,1/(SRP!$B$2:$B$6&lt;=E3603)/(SRP!$C$2:$C$6&gt;=E3603),SRP!$D$2:$D$6)*(G3603/100)*(E3603/1000)),IF(AND(C3603="Wine",D3603="Fortified Wines"),SUM(LOOKUP(2,1/(SRP!$B$20:$B$23&lt;=E3603)/(SRP!$C$20:$C$23&gt;=E3603),SRP!$D$20:$D$23)*(G3603/100)*(E3603/1000)),IF(C3603="Wine",SUM(LOOKUP(2,1/(SRP!$B$15:$B$19&lt;=E3603)/(SRP!$C$15:$C$19&gt;=E3603),SRP!$D$15:$D$19)*(G3603/100)*(E3603/1000)),IF(C3603="Ready to Drink",SUM(LOOKUP(2,1/(SRP!$B$10:$B$14&lt;=E3603)/(SRP!$C$10:$C$14&gt;=E3603),SRP!$D$10:$D$14)*(G3603/100)*(E3603/1000)),0))))),2)</f>
        <v>17.850000000000001</v>
      </c>
    </row>
    <row r="3604" spans="1:11" x14ac:dyDescent="0.35">
      <c r="A3604" s="2">
        <v>37114</v>
      </c>
      <c r="B3604" s="76" t="s">
        <v>2888</v>
      </c>
      <c r="C3604" s="76" t="s">
        <v>287</v>
      </c>
      <c r="D3604" s="76" t="s">
        <v>5230</v>
      </c>
      <c r="E3604" s="76">
        <v>5115</v>
      </c>
      <c r="F3604" s="76">
        <v>1</v>
      </c>
      <c r="G3604" s="77">
        <v>5</v>
      </c>
      <c r="H3604" s="76" t="s">
        <v>3325</v>
      </c>
      <c r="I3604" s="77">
        <v>32.49</v>
      </c>
      <c r="J3604" s="2">
        <v>15</v>
      </c>
      <c r="K3604" s="119" cm="1">
        <f t="array" ref="K3604">ROUND(IF(C3604="Beer",SUM(LOOKUP(2,1/(SRP!$B$7:$B$9&lt;=E3604)/(SRP!$C$7:$C$9&gt;=E3604),SRP!$D$7:$D$9)*(G3604/100)*(E3604/1000)),IF(C3604="Spirits",SUM(LOOKUP(2,1/(SRP!$B$2:$B$6&lt;=E3604)/(SRP!$C$2:$C$6&gt;=E3604),SRP!$D$2:$D$6)*(G3604/100)*(E3604/1000)),IF(AND(C3604="Wine",D3604="Fortified Wines"),SUM(LOOKUP(2,1/(SRP!$B$20:$B$23&lt;=E3604)/(SRP!$C$20:$C$23&gt;=E3604),SRP!$D$20:$D$23)*(G3604/100)*(E3604/1000)),IF(C3604="Wine",SUM(LOOKUP(2,1/(SRP!$B$15:$B$19&lt;=E3604)/(SRP!$C$15:$C$19&gt;=E3604),SRP!$D$15:$D$19)*(G3604/100)*(E3604/1000)),IF(C3604="Ready to Drink",SUM(LOOKUP(2,1/(SRP!$B$10:$B$14&lt;=E3604)/(SRP!$C$10:$C$14&gt;=E3604),SRP!$D$10:$D$14)*(G3604/100)*(E3604/1000)),0))))),2)</f>
        <v>17.850000000000001</v>
      </c>
    </row>
    <row r="3605" spans="1:11" x14ac:dyDescent="0.35">
      <c r="A3605" s="2">
        <v>37115</v>
      </c>
      <c r="B3605" s="76" t="s">
        <v>2887</v>
      </c>
      <c r="C3605" s="76" t="s">
        <v>287</v>
      </c>
      <c r="D3605" s="76" t="s">
        <v>5271</v>
      </c>
      <c r="E3605" s="76">
        <v>5115</v>
      </c>
      <c r="F3605" s="76">
        <v>1</v>
      </c>
      <c r="G3605" s="77">
        <v>4</v>
      </c>
      <c r="H3605" s="76" t="s">
        <v>3325</v>
      </c>
      <c r="I3605" s="77">
        <v>32.49</v>
      </c>
      <c r="J3605" s="2">
        <v>15</v>
      </c>
      <c r="K3605" s="119" cm="1">
        <f t="array" ref="K3605">ROUND(IF(C3605="Beer",SUM(LOOKUP(2,1/(SRP!$B$7:$B$9&lt;=E3605)/(SRP!$C$7:$C$9&gt;=E3605),SRP!$D$7:$D$9)*(G3605/100)*(E3605/1000)),IF(C3605="Spirits",SUM(LOOKUP(2,1/(SRP!$B$2:$B$6&lt;=E3605)/(SRP!$C$2:$C$6&gt;=E3605),SRP!$D$2:$D$6)*(G3605/100)*(E3605/1000)),IF(AND(C3605="Wine",D3605="Fortified Wines"),SUM(LOOKUP(2,1/(SRP!$B$20:$B$23&lt;=E3605)/(SRP!$C$20:$C$23&gt;=E3605),SRP!$D$20:$D$23)*(G3605/100)*(E3605/1000)),IF(C3605="Wine",SUM(LOOKUP(2,1/(SRP!$B$15:$B$19&lt;=E3605)/(SRP!$C$15:$C$19&gt;=E3605),SRP!$D$15:$D$19)*(G3605/100)*(E3605/1000)),IF(C3605="Ready to Drink",SUM(LOOKUP(2,1/(SRP!$B$10:$B$14&lt;=E3605)/(SRP!$C$10:$C$14&gt;=E3605),SRP!$D$10:$D$14)*(G3605/100)*(E3605/1000)),0))))),2)</f>
        <v>14.28</v>
      </c>
    </row>
    <row r="3606" spans="1:11" x14ac:dyDescent="0.35">
      <c r="A3606" s="2">
        <v>37115</v>
      </c>
      <c r="B3606" s="76" t="s">
        <v>2887</v>
      </c>
      <c r="C3606" s="76" t="s">
        <v>287</v>
      </c>
      <c r="D3606" s="76" t="s">
        <v>5271</v>
      </c>
      <c r="E3606" s="76">
        <v>5115</v>
      </c>
      <c r="F3606" s="76">
        <v>1</v>
      </c>
      <c r="G3606" s="77">
        <v>4</v>
      </c>
      <c r="H3606" s="76" t="s">
        <v>3325</v>
      </c>
      <c r="I3606" s="77">
        <v>32.49</v>
      </c>
      <c r="J3606" s="2">
        <v>15</v>
      </c>
      <c r="K3606" s="119" cm="1">
        <f t="array" ref="K3606">ROUND(IF(C3606="Beer",SUM(LOOKUP(2,1/(SRP!$B$7:$B$9&lt;=E3606)/(SRP!$C$7:$C$9&gt;=E3606),SRP!$D$7:$D$9)*(G3606/100)*(E3606/1000)),IF(C3606="Spirits",SUM(LOOKUP(2,1/(SRP!$B$2:$B$6&lt;=E3606)/(SRP!$C$2:$C$6&gt;=E3606),SRP!$D$2:$D$6)*(G3606/100)*(E3606/1000)),IF(AND(C3606="Wine",D3606="Fortified Wines"),SUM(LOOKUP(2,1/(SRP!$B$20:$B$23&lt;=E3606)/(SRP!$C$20:$C$23&gt;=E3606),SRP!$D$20:$D$23)*(G3606/100)*(E3606/1000)),IF(C3606="Wine",SUM(LOOKUP(2,1/(SRP!$B$15:$B$19&lt;=E3606)/(SRP!$C$15:$C$19&gt;=E3606),SRP!$D$15:$D$19)*(G3606/100)*(E3606/1000)),IF(C3606="Ready to Drink",SUM(LOOKUP(2,1/(SRP!$B$10:$B$14&lt;=E3606)/(SRP!$C$10:$C$14&gt;=E3606),SRP!$D$10:$D$14)*(G3606/100)*(E3606/1000)),0))))),2)</f>
        <v>14.28</v>
      </c>
    </row>
    <row r="3607" spans="1:11" x14ac:dyDescent="0.35">
      <c r="A3607" s="2">
        <v>37118</v>
      </c>
      <c r="B3607" s="76" t="s">
        <v>2886</v>
      </c>
      <c r="C3607" s="76" t="s">
        <v>287</v>
      </c>
      <c r="D3607" s="76" t="s">
        <v>5240</v>
      </c>
      <c r="E3607" s="76">
        <v>473</v>
      </c>
      <c r="F3607" s="76">
        <v>24</v>
      </c>
      <c r="G3607" s="77">
        <v>6.1</v>
      </c>
      <c r="H3607" s="76" t="s">
        <v>3355</v>
      </c>
      <c r="I3607" s="77">
        <v>5.05</v>
      </c>
      <c r="J3607" s="2">
        <v>1</v>
      </c>
      <c r="K3607" s="119" cm="1">
        <f t="array" ref="K3607">ROUND(IF(C3607="Beer",SUM(LOOKUP(2,1/(SRP!$B$7:$B$9&lt;=E3607)/(SRP!$C$7:$C$9&gt;=E3607),SRP!$D$7:$D$9)*(G3607/100)*(E3607/1000)),IF(C3607="Spirits",SUM(LOOKUP(2,1/(SRP!$B$2:$B$6&lt;=E3607)/(SRP!$C$2:$C$6&gt;=E3607),SRP!$D$2:$D$6)*(G3607/100)*(E3607/1000)),IF(AND(C3607="Wine",D3607="Fortified Wines"),SUM(LOOKUP(2,1/(SRP!$B$20:$B$23&lt;=E3607)/(SRP!$C$20:$C$23&gt;=E3607),SRP!$D$20:$D$23)*(G3607/100)*(E3607/1000)),IF(C3607="Wine",SUM(LOOKUP(2,1/(SRP!$B$15:$B$19&lt;=E3607)/(SRP!$C$15:$C$19&gt;=E3607),SRP!$D$15:$D$19)*(G3607/100)*(E3607/1000)),IF(C3607="Ready to Drink",SUM(LOOKUP(2,1/(SRP!$B$10:$B$14&lt;=E3607)/(SRP!$C$10:$C$14&gt;=E3607),SRP!$D$10:$D$14)*(G3607/100)*(E3607/1000)),0))))),2)</f>
        <v>2.0099999999999998</v>
      </c>
    </row>
    <row r="3608" spans="1:11" x14ac:dyDescent="0.35">
      <c r="A3608" s="2">
        <v>37118</v>
      </c>
      <c r="B3608" s="76" t="s">
        <v>2886</v>
      </c>
      <c r="C3608" s="76" t="s">
        <v>287</v>
      </c>
      <c r="D3608" s="76" t="s">
        <v>5240</v>
      </c>
      <c r="E3608" s="76">
        <v>473</v>
      </c>
      <c r="F3608" s="76">
        <v>24</v>
      </c>
      <c r="G3608" s="77">
        <v>6.1</v>
      </c>
      <c r="H3608" s="76" t="s">
        <v>3355</v>
      </c>
      <c r="I3608" s="77">
        <v>5.05</v>
      </c>
      <c r="J3608" s="2">
        <v>1</v>
      </c>
      <c r="K3608" s="119" cm="1">
        <f t="array" ref="K3608">ROUND(IF(C3608="Beer",SUM(LOOKUP(2,1/(SRP!$B$7:$B$9&lt;=E3608)/(SRP!$C$7:$C$9&gt;=E3608),SRP!$D$7:$D$9)*(G3608/100)*(E3608/1000)),IF(C3608="Spirits",SUM(LOOKUP(2,1/(SRP!$B$2:$B$6&lt;=E3608)/(SRP!$C$2:$C$6&gt;=E3608),SRP!$D$2:$D$6)*(G3608/100)*(E3608/1000)),IF(AND(C3608="Wine",D3608="Fortified Wines"),SUM(LOOKUP(2,1/(SRP!$B$20:$B$23&lt;=E3608)/(SRP!$C$20:$C$23&gt;=E3608),SRP!$D$20:$D$23)*(G3608/100)*(E3608/1000)),IF(C3608="Wine",SUM(LOOKUP(2,1/(SRP!$B$15:$B$19&lt;=E3608)/(SRP!$C$15:$C$19&gt;=E3608),SRP!$D$15:$D$19)*(G3608/100)*(E3608/1000)),IF(C3608="Ready to Drink",SUM(LOOKUP(2,1/(SRP!$B$10:$B$14&lt;=E3608)/(SRP!$C$10:$C$14&gt;=E3608),SRP!$D$10:$D$14)*(G3608/100)*(E3608/1000)),0))))),2)</f>
        <v>2.0099999999999998</v>
      </c>
    </row>
    <row r="3609" spans="1:11" x14ac:dyDescent="0.35">
      <c r="A3609" s="2">
        <v>37141</v>
      </c>
      <c r="B3609" s="76" t="s">
        <v>2885</v>
      </c>
      <c r="C3609" s="76" t="s">
        <v>287</v>
      </c>
      <c r="D3609" s="76" t="s">
        <v>5240</v>
      </c>
      <c r="E3609" s="76">
        <v>473</v>
      </c>
      <c r="F3609" s="76">
        <v>24</v>
      </c>
      <c r="G3609" s="77">
        <v>5.6</v>
      </c>
      <c r="H3609" s="76" t="s">
        <v>3334</v>
      </c>
      <c r="I3609" s="77">
        <v>4.29</v>
      </c>
      <c r="J3609" s="2">
        <v>1</v>
      </c>
      <c r="K3609" s="119" cm="1">
        <f t="array" ref="K3609">ROUND(IF(C3609="Beer",SUM(LOOKUP(2,1/(SRP!$B$7:$B$9&lt;=E3609)/(SRP!$C$7:$C$9&gt;=E3609),SRP!$D$7:$D$9)*(G3609/100)*(E3609/1000)),IF(C3609="Spirits",SUM(LOOKUP(2,1/(SRP!$B$2:$B$6&lt;=E3609)/(SRP!$C$2:$C$6&gt;=E3609),SRP!$D$2:$D$6)*(G3609/100)*(E3609/1000)),IF(AND(C3609="Wine",D3609="Fortified Wines"),SUM(LOOKUP(2,1/(SRP!$B$20:$B$23&lt;=E3609)/(SRP!$C$20:$C$23&gt;=E3609),SRP!$D$20:$D$23)*(G3609/100)*(E3609/1000)),IF(C3609="Wine",SUM(LOOKUP(2,1/(SRP!$B$15:$B$19&lt;=E3609)/(SRP!$C$15:$C$19&gt;=E3609),SRP!$D$15:$D$19)*(G3609/100)*(E3609/1000)),IF(C3609="Ready to Drink",SUM(LOOKUP(2,1/(SRP!$B$10:$B$14&lt;=E3609)/(SRP!$C$10:$C$14&gt;=E3609),SRP!$D$10:$D$14)*(G3609/100)*(E3609/1000)),0))))),2)</f>
        <v>1.85</v>
      </c>
    </row>
    <row r="3610" spans="1:11" x14ac:dyDescent="0.35">
      <c r="A3610" s="2">
        <v>37141</v>
      </c>
      <c r="B3610" s="76" t="s">
        <v>2885</v>
      </c>
      <c r="C3610" s="76" t="s">
        <v>287</v>
      </c>
      <c r="D3610" s="76" t="s">
        <v>5240</v>
      </c>
      <c r="E3610" s="76">
        <v>473</v>
      </c>
      <c r="F3610" s="76">
        <v>24</v>
      </c>
      <c r="G3610" s="77">
        <v>5.6</v>
      </c>
      <c r="H3610" s="76" t="s">
        <v>3334</v>
      </c>
      <c r="I3610" s="77">
        <v>4.29</v>
      </c>
      <c r="J3610" s="2">
        <v>1</v>
      </c>
      <c r="K3610" s="119" cm="1">
        <f t="array" ref="K3610">ROUND(IF(C3610="Beer",SUM(LOOKUP(2,1/(SRP!$B$7:$B$9&lt;=E3610)/(SRP!$C$7:$C$9&gt;=E3610),SRP!$D$7:$D$9)*(G3610/100)*(E3610/1000)),IF(C3610="Spirits",SUM(LOOKUP(2,1/(SRP!$B$2:$B$6&lt;=E3610)/(SRP!$C$2:$C$6&gt;=E3610),SRP!$D$2:$D$6)*(G3610/100)*(E3610/1000)),IF(AND(C3610="Wine",D3610="Fortified Wines"),SUM(LOOKUP(2,1/(SRP!$B$20:$B$23&lt;=E3610)/(SRP!$C$20:$C$23&gt;=E3610),SRP!$D$20:$D$23)*(G3610/100)*(E3610/1000)),IF(C3610="Wine",SUM(LOOKUP(2,1/(SRP!$B$15:$B$19&lt;=E3610)/(SRP!$C$15:$C$19&gt;=E3610),SRP!$D$15:$D$19)*(G3610/100)*(E3610/1000)),IF(C3610="Ready to Drink",SUM(LOOKUP(2,1/(SRP!$B$10:$B$14&lt;=E3610)/(SRP!$C$10:$C$14&gt;=E3610),SRP!$D$10:$D$14)*(G3610/100)*(E3610/1000)),0))))),2)</f>
        <v>1.85</v>
      </c>
    </row>
    <row r="3611" spans="1:11" x14ac:dyDescent="0.35">
      <c r="A3611" s="2">
        <v>37146</v>
      </c>
      <c r="B3611" s="76" t="s">
        <v>2884</v>
      </c>
      <c r="C3611" s="76" t="s">
        <v>287</v>
      </c>
      <c r="D3611" s="76" t="s">
        <v>5266</v>
      </c>
      <c r="E3611" s="76">
        <v>473</v>
      </c>
      <c r="F3611" s="76">
        <v>24</v>
      </c>
      <c r="G3611" s="77">
        <v>5.5</v>
      </c>
      <c r="H3611" s="76" t="s">
        <v>3334</v>
      </c>
      <c r="I3611" s="77">
        <v>4.29</v>
      </c>
      <c r="J3611" s="2">
        <v>1</v>
      </c>
      <c r="K3611" s="119" cm="1">
        <f t="array" ref="K3611">ROUND(IF(C3611="Beer",SUM(LOOKUP(2,1/(SRP!$B$7:$B$9&lt;=E3611)/(SRP!$C$7:$C$9&gt;=E3611),SRP!$D$7:$D$9)*(G3611/100)*(E3611/1000)),IF(C3611="Spirits",SUM(LOOKUP(2,1/(SRP!$B$2:$B$6&lt;=E3611)/(SRP!$C$2:$C$6&gt;=E3611),SRP!$D$2:$D$6)*(G3611/100)*(E3611/1000)),IF(AND(C3611="Wine",D3611="Fortified Wines"),SUM(LOOKUP(2,1/(SRP!$B$20:$B$23&lt;=E3611)/(SRP!$C$20:$C$23&gt;=E3611),SRP!$D$20:$D$23)*(G3611/100)*(E3611/1000)),IF(C3611="Wine",SUM(LOOKUP(2,1/(SRP!$B$15:$B$19&lt;=E3611)/(SRP!$C$15:$C$19&gt;=E3611),SRP!$D$15:$D$19)*(G3611/100)*(E3611/1000)),IF(C3611="Ready to Drink",SUM(LOOKUP(2,1/(SRP!$B$10:$B$14&lt;=E3611)/(SRP!$C$10:$C$14&gt;=E3611),SRP!$D$10:$D$14)*(G3611/100)*(E3611/1000)),0))))),2)</f>
        <v>1.82</v>
      </c>
    </row>
    <row r="3612" spans="1:11" x14ac:dyDescent="0.35">
      <c r="A3612" s="2">
        <v>37146</v>
      </c>
      <c r="B3612" s="76" t="s">
        <v>2884</v>
      </c>
      <c r="C3612" s="76" t="s">
        <v>287</v>
      </c>
      <c r="D3612" s="76" t="s">
        <v>5266</v>
      </c>
      <c r="E3612" s="76">
        <v>473</v>
      </c>
      <c r="F3612" s="76">
        <v>24</v>
      </c>
      <c r="G3612" s="77">
        <v>5.5</v>
      </c>
      <c r="H3612" s="76" t="s">
        <v>3334</v>
      </c>
      <c r="I3612" s="77">
        <v>4.29</v>
      </c>
      <c r="J3612" s="2">
        <v>1</v>
      </c>
      <c r="K3612" s="119" cm="1">
        <f t="array" ref="K3612">ROUND(IF(C3612="Beer",SUM(LOOKUP(2,1/(SRP!$B$7:$B$9&lt;=E3612)/(SRP!$C$7:$C$9&gt;=E3612),SRP!$D$7:$D$9)*(G3612/100)*(E3612/1000)),IF(C3612="Spirits",SUM(LOOKUP(2,1/(SRP!$B$2:$B$6&lt;=E3612)/(SRP!$C$2:$C$6&gt;=E3612),SRP!$D$2:$D$6)*(G3612/100)*(E3612/1000)),IF(AND(C3612="Wine",D3612="Fortified Wines"),SUM(LOOKUP(2,1/(SRP!$B$20:$B$23&lt;=E3612)/(SRP!$C$20:$C$23&gt;=E3612),SRP!$D$20:$D$23)*(G3612/100)*(E3612/1000)),IF(C3612="Wine",SUM(LOOKUP(2,1/(SRP!$B$15:$B$19&lt;=E3612)/(SRP!$C$15:$C$19&gt;=E3612),SRP!$D$15:$D$19)*(G3612/100)*(E3612/1000)),IF(C3612="Ready to Drink",SUM(LOOKUP(2,1/(SRP!$B$10:$B$14&lt;=E3612)/(SRP!$C$10:$C$14&gt;=E3612),SRP!$D$10:$D$14)*(G3612/100)*(E3612/1000)),0))))),2)</f>
        <v>1.82</v>
      </c>
    </row>
    <row r="3613" spans="1:11" x14ac:dyDescent="0.35">
      <c r="A3613" s="2">
        <v>37155</v>
      </c>
      <c r="B3613" s="76" t="s">
        <v>2883</v>
      </c>
      <c r="C3613" s="76" t="s">
        <v>286</v>
      </c>
      <c r="D3613" s="76" t="s">
        <v>5247</v>
      </c>
      <c r="E3613" s="76">
        <v>750</v>
      </c>
      <c r="F3613" s="76">
        <v>6</v>
      </c>
      <c r="G3613" s="77">
        <v>14</v>
      </c>
      <c r="H3613" s="76" t="s">
        <v>3300</v>
      </c>
      <c r="I3613" s="77">
        <v>49.99</v>
      </c>
      <c r="J3613" s="2">
        <v>1</v>
      </c>
      <c r="K3613" s="119" cm="1">
        <f t="array" ref="K3613">ROUND(IF(C3613="Beer",SUM(LOOKUP(2,1/(SRP!$B$7:$B$9&lt;=E3613)/(SRP!$C$7:$C$9&gt;=E3613),SRP!$D$7:$D$9)*(G3613/100)*(E3613/1000)),IF(C3613="Spirits",SUM(LOOKUP(2,1/(SRP!$B$2:$B$6&lt;=E3613)/(SRP!$C$2:$C$6&gt;=E3613),SRP!$D$2:$D$6)*(G3613/100)*(E3613/1000)),IF(AND(C3613="Wine",D3613="Fortified Wines"),SUM(LOOKUP(2,1/(SRP!$B$20:$B$23&lt;=E3613)/(SRP!$C$20:$C$23&gt;=E3613),SRP!$D$20:$D$23)*(G3613/100)*(E3613/1000)),IF(C3613="Wine",SUM(LOOKUP(2,1/(SRP!$B$15:$B$19&lt;=E3613)/(SRP!$C$15:$C$19&gt;=E3613),SRP!$D$15:$D$19)*(G3613/100)*(E3613/1000)),IF(C3613="Ready to Drink",SUM(LOOKUP(2,1/(SRP!$B$10:$B$14&lt;=E3613)/(SRP!$C$10:$C$14&gt;=E3613),SRP!$D$10:$D$14)*(G3613/100)*(E3613/1000)),0))))),2)</f>
        <v>7.33</v>
      </c>
    </row>
    <row r="3614" spans="1:11" x14ac:dyDescent="0.35">
      <c r="A3614" s="2">
        <v>37156</v>
      </c>
      <c r="B3614" s="76" t="s">
        <v>2882</v>
      </c>
      <c r="C3614" s="76" t="s">
        <v>286</v>
      </c>
      <c r="D3614" s="76" t="s">
        <v>5264</v>
      </c>
      <c r="E3614" s="76">
        <v>750</v>
      </c>
      <c r="F3614" s="76">
        <v>12</v>
      </c>
      <c r="G3614" s="77">
        <v>8.5</v>
      </c>
      <c r="H3614" s="76" t="s">
        <v>3303</v>
      </c>
      <c r="I3614" s="77">
        <v>14.99</v>
      </c>
      <c r="J3614" s="2">
        <v>1</v>
      </c>
      <c r="K3614" s="119" cm="1">
        <f t="array" ref="K3614">ROUND(IF(C3614="Beer",SUM(LOOKUP(2,1/(SRP!$B$7:$B$9&lt;=E3614)/(SRP!$C$7:$C$9&gt;=E3614),SRP!$D$7:$D$9)*(G3614/100)*(E3614/1000)),IF(C3614="Spirits",SUM(LOOKUP(2,1/(SRP!$B$2:$B$6&lt;=E3614)/(SRP!$C$2:$C$6&gt;=E3614),SRP!$D$2:$D$6)*(G3614/100)*(E3614/1000)),IF(AND(C3614="Wine",D3614="Fortified Wines"),SUM(LOOKUP(2,1/(SRP!$B$20:$B$23&lt;=E3614)/(SRP!$C$20:$C$23&gt;=E3614),SRP!$D$20:$D$23)*(G3614/100)*(E3614/1000)),IF(C3614="Wine",SUM(LOOKUP(2,1/(SRP!$B$15:$B$19&lt;=E3614)/(SRP!$C$15:$C$19&gt;=E3614),SRP!$D$15:$D$19)*(G3614/100)*(E3614/1000)),IF(C3614="Ready to Drink",SUM(LOOKUP(2,1/(SRP!$B$10:$B$14&lt;=E3614)/(SRP!$C$10:$C$14&gt;=E3614),SRP!$D$10:$D$14)*(G3614/100)*(E3614/1000)),0))))),2)</f>
        <v>4.45</v>
      </c>
    </row>
    <row r="3615" spans="1:11" x14ac:dyDescent="0.35">
      <c r="A3615" s="2">
        <v>37157</v>
      </c>
      <c r="B3615" s="76" t="s">
        <v>2881</v>
      </c>
      <c r="C3615" s="76" t="s">
        <v>286</v>
      </c>
      <c r="D3615" s="76" t="s">
        <v>5246</v>
      </c>
      <c r="E3615" s="76">
        <v>750</v>
      </c>
      <c r="F3615" s="76">
        <v>12</v>
      </c>
      <c r="G3615" s="77">
        <v>9.6</v>
      </c>
      <c r="H3615" s="76" t="s">
        <v>3303</v>
      </c>
      <c r="I3615" s="77">
        <v>14.99</v>
      </c>
      <c r="J3615" s="2">
        <v>1</v>
      </c>
      <c r="K3615" s="119" cm="1">
        <f t="array" ref="K3615">ROUND(IF(C3615="Beer",SUM(LOOKUP(2,1/(SRP!$B$7:$B$9&lt;=E3615)/(SRP!$C$7:$C$9&gt;=E3615),SRP!$D$7:$D$9)*(G3615/100)*(E3615/1000)),IF(C3615="Spirits",SUM(LOOKUP(2,1/(SRP!$B$2:$B$6&lt;=E3615)/(SRP!$C$2:$C$6&gt;=E3615),SRP!$D$2:$D$6)*(G3615/100)*(E3615/1000)),IF(AND(C3615="Wine",D3615="Fortified Wines"),SUM(LOOKUP(2,1/(SRP!$B$20:$B$23&lt;=E3615)/(SRP!$C$20:$C$23&gt;=E3615),SRP!$D$20:$D$23)*(G3615/100)*(E3615/1000)),IF(C3615="Wine",SUM(LOOKUP(2,1/(SRP!$B$15:$B$19&lt;=E3615)/(SRP!$C$15:$C$19&gt;=E3615),SRP!$D$15:$D$19)*(G3615/100)*(E3615/1000)),IF(C3615="Ready to Drink",SUM(LOOKUP(2,1/(SRP!$B$10:$B$14&lt;=E3615)/(SRP!$C$10:$C$14&gt;=E3615),SRP!$D$10:$D$14)*(G3615/100)*(E3615/1000)),0))))),2)</f>
        <v>5.03</v>
      </c>
    </row>
    <row r="3616" spans="1:11" x14ac:dyDescent="0.35">
      <c r="A3616" s="2">
        <v>37160</v>
      </c>
      <c r="B3616" s="76" t="s">
        <v>3411</v>
      </c>
      <c r="C3616" s="76" t="s">
        <v>286</v>
      </c>
      <c r="D3616" s="76" t="s">
        <v>5289</v>
      </c>
      <c r="E3616" s="76">
        <v>750</v>
      </c>
      <c r="F3616" s="76">
        <v>12</v>
      </c>
      <c r="G3616" s="77">
        <v>7.6</v>
      </c>
      <c r="H3616" s="76" t="s">
        <v>3279</v>
      </c>
      <c r="I3616" s="77">
        <v>15.99</v>
      </c>
      <c r="J3616" s="2">
        <v>1</v>
      </c>
      <c r="K3616" s="119" cm="1">
        <f t="array" ref="K3616">ROUND(IF(C3616="Beer",SUM(LOOKUP(2,1/(SRP!$B$7:$B$9&lt;=E3616)/(SRP!$C$7:$C$9&gt;=E3616),SRP!$D$7:$D$9)*(G3616/100)*(E3616/1000)),IF(C3616="Spirits",SUM(LOOKUP(2,1/(SRP!$B$2:$B$6&lt;=E3616)/(SRP!$C$2:$C$6&gt;=E3616),SRP!$D$2:$D$6)*(G3616/100)*(E3616/1000)),IF(AND(C3616="Wine",D3616="Fortified Wines"),SUM(LOOKUP(2,1/(SRP!$B$20:$B$23&lt;=E3616)/(SRP!$C$20:$C$23&gt;=E3616),SRP!$D$20:$D$23)*(G3616/100)*(E3616/1000)),IF(C3616="Wine",SUM(LOOKUP(2,1/(SRP!$B$15:$B$19&lt;=E3616)/(SRP!$C$15:$C$19&gt;=E3616),SRP!$D$15:$D$19)*(G3616/100)*(E3616/1000)),IF(C3616="Ready to Drink",SUM(LOOKUP(2,1/(SRP!$B$10:$B$14&lt;=E3616)/(SRP!$C$10:$C$14&gt;=E3616),SRP!$D$10:$D$14)*(G3616/100)*(E3616/1000)),0))))),2)</f>
        <v>3.98</v>
      </c>
    </row>
    <row r="3617" spans="1:11" x14ac:dyDescent="0.35">
      <c r="A3617" s="2">
        <v>37163</v>
      </c>
      <c r="B3617" s="76" t="s">
        <v>3412</v>
      </c>
      <c r="C3617" s="76" t="s">
        <v>286</v>
      </c>
      <c r="D3617" s="76" t="s">
        <v>5289</v>
      </c>
      <c r="E3617" s="76">
        <v>750</v>
      </c>
      <c r="F3617" s="76">
        <v>12</v>
      </c>
      <c r="G3617" s="77">
        <v>8</v>
      </c>
      <c r="H3617" s="76" t="s">
        <v>3279</v>
      </c>
      <c r="I3617" s="77">
        <v>15.99</v>
      </c>
      <c r="J3617" s="2">
        <v>1</v>
      </c>
      <c r="K3617" s="119" cm="1">
        <f t="array" ref="K3617">ROUND(IF(C3617="Beer",SUM(LOOKUP(2,1/(SRP!$B$7:$B$9&lt;=E3617)/(SRP!$C$7:$C$9&gt;=E3617),SRP!$D$7:$D$9)*(G3617/100)*(E3617/1000)),IF(C3617="Spirits",SUM(LOOKUP(2,1/(SRP!$B$2:$B$6&lt;=E3617)/(SRP!$C$2:$C$6&gt;=E3617),SRP!$D$2:$D$6)*(G3617/100)*(E3617/1000)),IF(AND(C3617="Wine",D3617="Fortified Wines"),SUM(LOOKUP(2,1/(SRP!$B$20:$B$23&lt;=E3617)/(SRP!$C$20:$C$23&gt;=E3617),SRP!$D$20:$D$23)*(G3617/100)*(E3617/1000)),IF(C3617="Wine",SUM(LOOKUP(2,1/(SRP!$B$15:$B$19&lt;=E3617)/(SRP!$C$15:$C$19&gt;=E3617),SRP!$D$15:$D$19)*(G3617/100)*(E3617/1000)),IF(C3617="Ready to Drink",SUM(LOOKUP(2,1/(SRP!$B$10:$B$14&lt;=E3617)/(SRP!$C$10:$C$14&gt;=E3617),SRP!$D$10:$D$14)*(G3617/100)*(E3617/1000)),0))))),2)</f>
        <v>4.1900000000000004</v>
      </c>
    </row>
    <row r="3618" spans="1:11" x14ac:dyDescent="0.35">
      <c r="A3618" s="2">
        <v>37207</v>
      </c>
      <c r="B3618" s="76" t="s">
        <v>2920</v>
      </c>
      <c r="C3618" s="76" t="s">
        <v>286</v>
      </c>
      <c r="D3618" s="76" t="s">
        <v>5247</v>
      </c>
      <c r="E3618" s="76">
        <v>750</v>
      </c>
      <c r="F3618" s="76">
        <v>12</v>
      </c>
      <c r="G3618" s="77">
        <v>14</v>
      </c>
      <c r="H3618" s="76" t="s">
        <v>3363</v>
      </c>
      <c r="I3618" s="77">
        <v>19.989999999999998</v>
      </c>
      <c r="J3618" s="2">
        <v>1</v>
      </c>
      <c r="K3618" s="119" cm="1">
        <f t="array" ref="K3618">ROUND(IF(C3618="Beer",SUM(LOOKUP(2,1/(SRP!$B$7:$B$9&lt;=E3618)/(SRP!$C$7:$C$9&gt;=E3618),SRP!$D$7:$D$9)*(G3618/100)*(E3618/1000)),IF(C3618="Spirits",SUM(LOOKUP(2,1/(SRP!$B$2:$B$6&lt;=E3618)/(SRP!$C$2:$C$6&gt;=E3618),SRP!$D$2:$D$6)*(G3618/100)*(E3618/1000)),IF(AND(C3618="Wine",D3618="Fortified Wines"),SUM(LOOKUP(2,1/(SRP!$B$20:$B$23&lt;=E3618)/(SRP!$C$20:$C$23&gt;=E3618),SRP!$D$20:$D$23)*(G3618/100)*(E3618/1000)),IF(C3618="Wine",SUM(LOOKUP(2,1/(SRP!$B$15:$B$19&lt;=E3618)/(SRP!$C$15:$C$19&gt;=E3618),SRP!$D$15:$D$19)*(G3618/100)*(E3618/1000)),IF(C3618="Ready to Drink",SUM(LOOKUP(2,1/(SRP!$B$10:$B$14&lt;=E3618)/(SRP!$C$10:$C$14&gt;=E3618),SRP!$D$10:$D$14)*(G3618/100)*(E3618/1000)),0))))),2)</f>
        <v>7.33</v>
      </c>
    </row>
    <row r="3619" spans="1:11" x14ac:dyDescent="0.35">
      <c r="A3619" s="2">
        <v>37221</v>
      </c>
      <c r="B3619" s="76" t="s">
        <v>2919</v>
      </c>
      <c r="C3619" s="76" t="s">
        <v>286</v>
      </c>
      <c r="D3619" s="76" t="s">
        <v>5248</v>
      </c>
      <c r="E3619" s="76">
        <v>750</v>
      </c>
      <c r="F3619" s="76">
        <v>12</v>
      </c>
      <c r="G3619" s="77">
        <v>14.5</v>
      </c>
      <c r="H3619" s="76" t="s">
        <v>6283</v>
      </c>
      <c r="I3619" s="77">
        <v>18.989999999999998</v>
      </c>
      <c r="J3619" s="2">
        <v>1</v>
      </c>
      <c r="K3619" s="119" cm="1">
        <f t="array" ref="K3619">ROUND(IF(C3619="Beer",SUM(LOOKUP(2,1/(SRP!$B$7:$B$9&lt;=E3619)/(SRP!$C$7:$C$9&gt;=E3619),SRP!$D$7:$D$9)*(G3619/100)*(E3619/1000)),IF(C3619="Spirits",SUM(LOOKUP(2,1/(SRP!$B$2:$B$6&lt;=E3619)/(SRP!$C$2:$C$6&gt;=E3619),SRP!$D$2:$D$6)*(G3619/100)*(E3619/1000)),IF(AND(C3619="Wine",D3619="Fortified Wines"),SUM(LOOKUP(2,1/(SRP!$B$20:$B$23&lt;=E3619)/(SRP!$C$20:$C$23&gt;=E3619),SRP!$D$20:$D$23)*(G3619/100)*(E3619/1000)),IF(C3619="Wine",SUM(LOOKUP(2,1/(SRP!$B$15:$B$19&lt;=E3619)/(SRP!$C$15:$C$19&gt;=E3619),SRP!$D$15:$D$19)*(G3619/100)*(E3619/1000)),IF(C3619="Ready to Drink",SUM(LOOKUP(2,1/(SRP!$B$10:$B$14&lt;=E3619)/(SRP!$C$10:$C$14&gt;=E3619),SRP!$D$10:$D$14)*(G3619/100)*(E3619/1000)),0))))),2)</f>
        <v>7.59</v>
      </c>
    </row>
    <row r="3620" spans="1:11" x14ac:dyDescent="0.35">
      <c r="A3620" s="2">
        <v>37256</v>
      </c>
      <c r="B3620" s="76" t="s">
        <v>2918</v>
      </c>
      <c r="C3620" s="76" t="s">
        <v>287</v>
      </c>
      <c r="D3620" s="76" t="s">
        <v>5240</v>
      </c>
      <c r="E3620" s="76">
        <v>473</v>
      </c>
      <c r="F3620" s="76">
        <v>24</v>
      </c>
      <c r="G3620" s="77">
        <v>6.9</v>
      </c>
      <c r="H3620" s="76" t="s">
        <v>3382</v>
      </c>
      <c r="I3620" s="77">
        <v>4.25</v>
      </c>
      <c r="J3620" s="2">
        <v>1</v>
      </c>
      <c r="K3620" s="119" cm="1">
        <f t="array" ref="K3620">ROUND(IF(C3620="Beer",SUM(LOOKUP(2,1/(SRP!$B$7:$B$9&lt;=E3620)/(SRP!$C$7:$C$9&gt;=E3620),SRP!$D$7:$D$9)*(G3620/100)*(E3620/1000)),IF(C3620="Spirits",SUM(LOOKUP(2,1/(SRP!$B$2:$B$6&lt;=E3620)/(SRP!$C$2:$C$6&gt;=E3620),SRP!$D$2:$D$6)*(G3620/100)*(E3620/1000)),IF(AND(C3620="Wine",D3620="Fortified Wines"),SUM(LOOKUP(2,1/(SRP!$B$20:$B$23&lt;=E3620)/(SRP!$C$20:$C$23&gt;=E3620),SRP!$D$20:$D$23)*(G3620/100)*(E3620/1000)),IF(C3620="Wine",SUM(LOOKUP(2,1/(SRP!$B$15:$B$19&lt;=E3620)/(SRP!$C$15:$C$19&gt;=E3620),SRP!$D$15:$D$19)*(G3620/100)*(E3620/1000)),IF(C3620="Ready to Drink",SUM(LOOKUP(2,1/(SRP!$B$10:$B$14&lt;=E3620)/(SRP!$C$10:$C$14&gt;=E3620),SRP!$D$10:$D$14)*(G3620/100)*(E3620/1000)),0))))),2)</f>
        <v>2.2799999999999998</v>
      </c>
    </row>
    <row r="3621" spans="1:11" x14ac:dyDescent="0.35">
      <c r="A3621" s="2">
        <v>37256</v>
      </c>
      <c r="B3621" s="76" t="s">
        <v>2918</v>
      </c>
      <c r="C3621" s="76" t="s">
        <v>287</v>
      </c>
      <c r="D3621" s="76" t="s">
        <v>5240</v>
      </c>
      <c r="E3621" s="76">
        <v>473</v>
      </c>
      <c r="F3621" s="76">
        <v>24</v>
      </c>
      <c r="G3621" s="77">
        <v>6.9</v>
      </c>
      <c r="H3621" s="76" t="s">
        <v>3382</v>
      </c>
      <c r="I3621" s="77">
        <v>4.25</v>
      </c>
      <c r="J3621" s="2">
        <v>1</v>
      </c>
      <c r="K3621" s="119" cm="1">
        <f t="array" ref="K3621">ROUND(IF(C3621="Beer",SUM(LOOKUP(2,1/(SRP!$B$7:$B$9&lt;=E3621)/(SRP!$C$7:$C$9&gt;=E3621),SRP!$D$7:$D$9)*(G3621/100)*(E3621/1000)),IF(C3621="Spirits",SUM(LOOKUP(2,1/(SRP!$B$2:$B$6&lt;=E3621)/(SRP!$C$2:$C$6&gt;=E3621),SRP!$D$2:$D$6)*(G3621/100)*(E3621/1000)),IF(AND(C3621="Wine",D3621="Fortified Wines"),SUM(LOOKUP(2,1/(SRP!$B$20:$B$23&lt;=E3621)/(SRP!$C$20:$C$23&gt;=E3621),SRP!$D$20:$D$23)*(G3621/100)*(E3621/1000)),IF(C3621="Wine",SUM(LOOKUP(2,1/(SRP!$B$15:$B$19&lt;=E3621)/(SRP!$C$15:$C$19&gt;=E3621),SRP!$D$15:$D$19)*(G3621/100)*(E3621/1000)),IF(C3621="Ready to Drink",SUM(LOOKUP(2,1/(SRP!$B$10:$B$14&lt;=E3621)/(SRP!$C$10:$C$14&gt;=E3621),SRP!$D$10:$D$14)*(G3621/100)*(E3621/1000)),0))))),2)</f>
        <v>2.2799999999999998</v>
      </c>
    </row>
    <row r="3622" spans="1:11" x14ac:dyDescent="0.35">
      <c r="A3622" s="2">
        <v>37268</v>
      </c>
      <c r="B3622" s="76" t="s">
        <v>2917</v>
      </c>
      <c r="C3622" s="76" t="s">
        <v>285</v>
      </c>
      <c r="D3622" s="76" t="s">
        <v>5267</v>
      </c>
      <c r="E3622" s="76">
        <v>750</v>
      </c>
      <c r="F3622" s="76">
        <v>12</v>
      </c>
      <c r="G3622" s="77">
        <v>38</v>
      </c>
      <c r="H3622" s="76" t="s">
        <v>3279</v>
      </c>
      <c r="I3622" s="77">
        <v>29.99</v>
      </c>
      <c r="J3622" s="2">
        <v>1</v>
      </c>
      <c r="K3622" s="119" cm="1">
        <f t="array" ref="K3622">ROUND(IF(C3622="Beer",SUM(LOOKUP(2,1/(SRP!$B$7:$B$9&lt;=E3622)/(SRP!$C$7:$C$9&gt;=E3622),SRP!$D$7:$D$9)*(G3622/100)*(E3622/1000)),IF(C3622="Spirits",SUM(LOOKUP(2,1/(SRP!$B$2:$B$6&lt;=E3622)/(SRP!$C$2:$C$6&gt;=E3622),SRP!$D$2:$D$6)*(G3622/100)*(E3622/1000)),IF(AND(C3622="Wine",D3622="Fortified Wines"),SUM(LOOKUP(2,1/(SRP!$B$20:$B$23&lt;=E3622)/(SRP!$C$20:$C$23&gt;=E3622),SRP!$D$20:$D$23)*(G3622/100)*(E3622/1000)),IF(C3622="Wine",SUM(LOOKUP(2,1/(SRP!$B$15:$B$19&lt;=E3622)/(SRP!$C$15:$C$19&gt;=E3622),SRP!$D$15:$D$19)*(G3622/100)*(E3622/1000)),IF(C3622="Ready to Drink",SUM(LOOKUP(2,1/(SRP!$B$10:$B$14&lt;=E3622)/(SRP!$C$10:$C$14&gt;=E3622),SRP!$D$10:$D$14)*(G3622/100)*(E3622/1000)),0))))),2)</f>
        <v>19.899999999999999</v>
      </c>
    </row>
    <row r="3623" spans="1:11" x14ac:dyDescent="0.35">
      <c r="A3623" s="2">
        <v>37269</v>
      </c>
      <c r="B3623" s="76" t="s">
        <v>5994</v>
      </c>
      <c r="C3623" s="76" t="s">
        <v>285</v>
      </c>
      <c r="D3623" s="76" t="s">
        <v>5267</v>
      </c>
      <c r="E3623" s="76">
        <v>700</v>
      </c>
      <c r="F3623" s="76">
        <v>6</v>
      </c>
      <c r="G3623" s="77">
        <v>37.5</v>
      </c>
      <c r="H3623" s="76" t="s">
        <v>3303</v>
      </c>
      <c r="I3623" s="77">
        <v>32</v>
      </c>
      <c r="J3623" s="2">
        <v>1</v>
      </c>
      <c r="K3623" s="119" cm="1">
        <f t="array" ref="K3623">ROUND(IF(C3623="Beer",SUM(LOOKUP(2,1/(SRP!$B$7:$B$9&lt;=E3623)/(SRP!$C$7:$C$9&gt;=E3623),SRP!$D$7:$D$9)*(G3623/100)*(E3623/1000)),IF(C3623="Spirits",SUM(LOOKUP(2,1/(SRP!$B$2:$B$6&lt;=E3623)/(SRP!$C$2:$C$6&gt;=E3623),SRP!$D$2:$D$6)*(G3623/100)*(E3623/1000)),IF(AND(C3623="Wine",D3623="Fortified Wines"),SUM(LOOKUP(2,1/(SRP!$B$20:$B$23&lt;=E3623)/(SRP!$C$20:$C$23&gt;=E3623),SRP!$D$20:$D$23)*(G3623/100)*(E3623/1000)),IF(C3623="Wine",SUM(LOOKUP(2,1/(SRP!$B$15:$B$19&lt;=E3623)/(SRP!$C$15:$C$19&gt;=E3623),SRP!$D$15:$D$19)*(G3623/100)*(E3623/1000)),IF(C3623="Ready to Drink",SUM(LOOKUP(2,1/(SRP!$B$10:$B$14&lt;=E3623)/(SRP!$C$10:$C$14&gt;=E3623),SRP!$D$10:$D$14)*(G3623/100)*(E3623/1000)),0))))),2)</f>
        <v>18.329999999999998</v>
      </c>
    </row>
    <row r="3624" spans="1:11" x14ac:dyDescent="0.35">
      <c r="A3624" s="2">
        <v>37279</v>
      </c>
      <c r="B3624" s="76" t="s">
        <v>5995</v>
      </c>
      <c r="C3624" s="76" t="s">
        <v>285</v>
      </c>
      <c r="D3624" s="76" t="s">
        <v>5267</v>
      </c>
      <c r="E3624" s="76">
        <v>750</v>
      </c>
      <c r="F3624" s="76">
        <v>12</v>
      </c>
      <c r="G3624" s="77">
        <v>30</v>
      </c>
      <c r="H3624" s="76" t="s">
        <v>3282</v>
      </c>
      <c r="I3624" s="77">
        <v>26.4</v>
      </c>
      <c r="J3624" s="2">
        <v>1</v>
      </c>
      <c r="K3624" s="119" cm="1">
        <f t="array" ref="K3624">ROUND(IF(C3624="Beer",SUM(LOOKUP(2,1/(SRP!$B$7:$B$9&lt;=E3624)/(SRP!$C$7:$C$9&gt;=E3624),SRP!$D$7:$D$9)*(G3624/100)*(E3624/1000)),IF(C3624="Spirits",SUM(LOOKUP(2,1/(SRP!$B$2:$B$6&lt;=E3624)/(SRP!$C$2:$C$6&gt;=E3624),SRP!$D$2:$D$6)*(G3624/100)*(E3624/1000)),IF(AND(C3624="Wine",D3624="Fortified Wines"),SUM(LOOKUP(2,1/(SRP!$B$20:$B$23&lt;=E3624)/(SRP!$C$20:$C$23&gt;=E3624),SRP!$D$20:$D$23)*(G3624/100)*(E3624/1000)),IF(C3624="Wine",SUM(LOOKUP(2,1/(SRP!$B$15:$B$19&lt;=E3624)/(SRP!$C$15:$C$19&gt;=E3624),SRP!$D$15:$D$19)*(G3624/100)*(E3624/1000)),IF(C3624="Ready to Drink",SUM(LOOKUP(2,1/(SRP!$B$10:$B$14&lt;=E3624)/(SRP!$C$10:$C$14&gt;=E3624),SRP!$D$10:$D$14)*(G3624/100)*(E3624/1000)),0))))),2)</f>
        <v>15.71</v>
      </c>
    </row>
    <row r="3625" spans="1:11" x14ac:dyDescent="0.35">
      <c r="A3625" s="2">
        <v>37293</v>
      </c>
      <c r="B3625" s="76" t="s">
        <v>2916</v>
      </c>
      <c r="C3625" s="76" t="s">
        <v>287</v>
      </c>
      <c r="D3625" s="76" t="s">
        <v>5240</v>
      </c>
      <c r="E3625" s="76">
        <v>568</v>
      </c>
      <c r="F3625" s="76">
        <v>24</v>
      </c>
      <c r="G3625" s="77">
        <v>6.4</v>
      </c>
      <c r="H3625" s="76" t="s">
        <v>4999</v>
      </c>
      <c r="I3625" s="77">
        <v>3.04</v>
      </c>
      <c r="J3625" s="2">
        <v>1</v>
      </c>
      <c r="K3625" s="119" cm="1">
        <f t="array" ref="K3625">ROUND(IF(C3625="Beer",SUM(LOOKUP(2,1/(SRP!$B$7:$B$9&lt;=E3625)/(SRP!$C$7:$C$9&gt;=E3625),SRP!$D$7:$D$9)*(G3625/100)*(E3625/1000)),IF(C3625="Spirits",SUM(LOOKUP(2,1/(SRP!$B$2:$B$6&lt;=E3625)/(SRP!$C$2:$C$6&gt;=E3625),SRP!$D$2:$D$6)*(G3625/100)*(E3625/1000)),IF(AND(C3625="Wine",D3625="Fortified Wines"),SUM(LOOKUP(2,1/(SRP!$B$20:$B$23&lt;=E3625)/(SRP!$C$20:$C$23&gt;=E3625),SRP!$D$20:$D$23)*(G3625/100)*(E3625/1000)),IF(C3625="Wine",SUM(LOOKUP(2,1/(SRP!$B$15:$B$19&lt;=E3625)/(SRP!$C$15:$C$19&gt;=E3625),SRP!$D$15:$D$19)*(G3625/100)*(E3625/1000)),IF(C3625="Ready to Drink",SUM(LOOKUP(2,1/(SRP!$B$10:$B$14&lt;=E3625)/(SRP!$C$10:$C$14&gt;=E3625),SRP!$D$10:$D$14)*(G3625/100)*(E3625/1000)),0))))),2)</f>
        <v>2.54</v>
      </c>
    </row>
    <row r="3626" spans="1:11" x14ac:dyDescent="0.35">
      <c r="A3626" s="2">
        <v>37293</v>
      </c>
      <c r="B3626" s="76" t="s">
        <v>2916</v>
      </c>
      <c r="C3626" s="76" t="s">
        <v>287</v>
      </c>
      <c r="D3626" s="76" t="s">
        <v>5240</v>
      </c>
      <c r="E3626" s="76">
        <v>568</v>
      </c>
      <c r="F3626" s="76">
        <v>24</v>
      </c>
      <c r="G3626" s="77">
        <v>6.4</v>
      </c>
      <c r="H3626" s="76" t="s">
        <v>4999</v>
      </c>
      <c r="I3626" s="77">
        <v>3.04</v>
      </c>
      <c r="J3626" s="2">
        <v>1</v>
      </c>
      <c r="K3626" s="119" cm="1">
        <f t="array" ref="K3626">ROUND(IF(C3626="Beer",SUM(LOOKUP(2,1/(SRP!$B$7:$B$9&lt;=E3626)/(SRP!$C$7:$C$9&gt;=E3626),SRP!$D$7:$D$9)*(G3626/100)*(E3626/1000)),IF(C3626="Spirits",SUM(LOOKUP(2,1/(SRP!$B$2:$B$6&lt;=E3626)/(SRP!$C$2:$C$6&gt;=E3626),SRP!$D$2:$D$6)*(G3626/100)*(E3626/1000)),IF(AND(C3626="Wine",D3626="Fortified Wines"),SUM(LOOKUP(2,1/(SRP!$B$20:$B$23&lt;=E3626)/(SRP!$C$20:$C$23&gt;=E3626),SRP!$D$20:$D$23)*(G3626/100)*(E3626/1000)),IF(C3626="Wine",SUM(LOOKUP(2,1/(SRP!$B$15:$B$19&lt;=E3626)/(SRP!$C$15:$C$19&gt;=E3626),SRP!$D$15:$D$19)*(G3626/100)*(E3626/1000)),IF(C3626="Ready to Drink",SUM(LOOKUP(2,1/(SRP!$B$10:$B$14&lt;=E3626)/(SRP!$C$10:$C$14&gt;=E3626),SRP!$D$10:$D$14)*(G3626/100)*(E3626/1000)),0))))),2)</f>
        <v>2.54</v>
      </c>
    </row>
    <row r="3627" spans="1:11" x14ac:dyDescent="0.35">
      <c r="A3627" s="2">
        <v>37295</v>
      </c>
      <c r="B3627" s="76" t="s">
        <v>6423</v>
      </c>
      <c r="C3627" s="76" t="s">
        <v>285</v>
      </c>
      <c r="D3627" s="76" t="s">
        <v>5231</v>
      </c>
      <c r="E3627" s="76">
        <v>700</v>
      </c>
      <c r="F3627" s="76">
        <v>12</v>
      </c>
      <c r="G3627" s="77">
        <v>40</v>
      </c>
      <c r="H3627" s="76" t="s">
        <v>6702</v>
      </c>
      <c r="I3627" s="77">
        <v>36</v>
      </c>
      <c r="J3627" s="2">
        <v>1</v>
      </c>
      <c r="K3627" s="119" cm="1">
        <f t="array" ref="K3627">ROUND(IF(C3627="Beer",SUM(LOOKUP(2,1/(SRP!$B$7:$B$9&lt;=E3627)/(SRP!$C$7:$C$9&gt;=E3627),SRP!$D$7:$D$9)*(G3627/100)*(E3627/1000)),IF(C3627="Spirits",SUM(LOOKUP(2,1/(SRP!$B$2:$B$6&lt;=E3627)/(SRP!$C$2:$C$6&gt;=E3627),SRP!$D$2:$D$6)*(G3627/100)*(E3627/1000)),IF(AND(C3627="Wine",D3627="Fortified Wines"),SUM(LOOKUP(2,1/(SRP!$B$20:$B$23&lt;=E3627)/(SRP!$C$20:$C$23&gt;=E3627),SRP!$D$20:$D$23)*(G3627/100)*(E3627/1000)),IF(C3627="Wine",SUM(LOOKUP(2,1/(SRP!$B$15:$B$19&lt;=E3627)/(SRP!$C$15:$C$19&gt;=E3627),SRP!$D$15:$D$19)*(G3627/100)*(E3627/1000)),IF(C3627="Ready to Drink",SUM(LOOKUP(2,1/(SRP!$B$10:$B$14&lt;=E3627)/(SRP!$C$10:$C$14&gt;=E3627),SRP!$D$10:$D$14)*(G3627/100)*(E3627/1000)),0))))),2)</f>
        <v>19.55</v>
      </c>
    </row>
    <row r="3628" spans="1:11" x14ac:dyDescent="0.35">
      <c r="A3628" s="2">
        <v>37301</v>
      </c>
      <c r="B3628" s="76" t="s">
        <v>2860</v>
      </c>
      <c r="C3628" s="76" t="s">
        <v>287</v>
      </c>
      <c r="D3628" s="76" t="s">
        <v>5240</v>
      </c>
      <c r="E3628" s="76">
        <v>473</v>
      </c>
      <c r="F3628" s="76">
        <v>24</v>
      </c>
      <c r="G3628" s="77">
        <v>7.8</v>
      </c>
      <c r="H3628" s="76" t="s">
        <v>3391</v>
      </c>
      <c r="I3628" s="77">
        <v>4.75</v>
      </c>
      <c r="J3628" s="2">
        <v>1</v>
      </c>
      <c r="K3628" s="119" cm="1">
        <f t="array" ref="K3628">ROUND(IF(C3628="Beer",SUM(LOOKUP(2,1/(SRP!$B$7:$B$9&lt;=E3628)/(SRP!$C$7:$C$9&gt;=E3628),SRP!$D$7:$D$9)*(G3628/100)*(E3628/1000)),IF(C3628="Spirits",SUM(LOOKUP(2,1/(SRP!$B$2:$B$6&lt;=E3628)/(SRP!$C$2:$C$6&gt;=E3628),SRP!$D$2:$D$6)*(G3628/100)*(E3628/1000)),IF(AND(C3628="Wine",D3628="Fortified Wines"),SUM(LOOKUP(2,1/(SRP!$B$20:$B$23&lt;=E3628)/(SRP!$C$20:$C$23&gt;=E3628),SRP!$D$20:$D$23)*(G3628/100)*(E3628/1000)),IF(C3628="Wine",SUM(LOOKUP(2,1/(SRP!$B$15:$B$19&lt;=E3628)/(SRP!$C$15:$C$19&gt;=E3628),SRP!$D$15:$D$19)*(G3628/100)*(E3628/1000)),IF(C3628="Ready to Drink",SUM(LOOKUP(2,1/(SRP!$B$10:$B$14&lt;=E3628)/(SRP!$C$10:$C$14&gt;=E3628),SRP!$D$10:$D$14)*(G3628/100)*(E3628/1000)),0))))),2)</f>
        <v>2.58</v>
      </c>
    </row>
    <row r="3629" spans="1:11" x14ac:dyDescent="0.35">
      <c r="A3629" s="2">
        <v>37301</v>
      </c>
      <c r="B3629" s="76" t="s">
        <v>2860</v>
      </c>
      <c r="C3629" s="76" t="s">
        <v>287</v>
      </c>
      <c r="D3629" s="76" t="s">
        <v>5240</v>
      </c>
      <c r="E3629" s="76">
        <v>473</v>
      </c>
      <c r="F3629" s="76">
        <v>24</v>
      </c>
      <c r="G3629" s="77">
        <v>7.8</v>
      </c>
      <c r="H3629" s="76" t="s">
        <v>3391</v>
      </c>
      <c r="I3629" s="77">
        <v>4.75</v>
      </c>
      <c r="J3629" s="2">
        <v>1</v>
      </c>
      <c r="K3629" s="119" cm="1">
        <f t="array" ref="K3629">ROUND(IF(C3629="Beer",SUM(LOOKUP(2,1/(SRP!$B$7:$B$9&lt;=E3629)/(SRP!$C$7:$C$9&gt;=E3629),SRP!$D$7:$D$9)*(G3629/100)*(E3629/1000)),IF(C3629="Spirits",SUM(LOOKUP(2,1/(SRP!$B$2:$B$6&lt;=E3629)/(SRP!$C$2:$C$6&gt;=E3629),SRP!$D$2:$D$6)*(G3629/100)*(E3629/1000)),IF(AND(C3629="Wine",D3629="Fortified Wines"),SUM(LOOKUP(2,1/(SRP!$B$20:$B$23&lt;=E3629)/(SRP!$C$20:$C$23&gt;=E3629),SRP!$D$20:$D$23)*(G3629/100)*(E3629/1000)),IF(C3629="Wine",SUM(LOOKUP(2,1/(SRP!$B$15:$B$19&lt;=E3629)/(SRP!$C$15:$C$19&gt;=E3629),SRP!$D$15:$D$19)*(G3629/100)*(E3629/1000)),IF(C3629="Ready to Drink",SUM(LOOKUP(2,1/(SRP!$B$10:$B$14&lt;=E3629)/(SRP!$C$10:$C$14&gt;=E3629),SRP!$D$10:$D$14)*(G3629/100)*(E3629/1000)),0))))),2)</f>
        <v>2.58</v>
      </c>
    </row>
    <row r="3630" spans="1:11" x14ac:dyDescent="0.35">
      <c r="A3630" s="2">
        <v>37303</v>
      </c>
      <c r="B3630" s="76" t="s">
        <v>2859</v>
      </c>
      <c r="C3630" s="76" t="s">
        <v>287</v>
      </c>
      <c r="D3630" s="76" t="s">
        <v>5240</v>
      </c>
      <c r="E3630" s="76">
        <v>473</v>
      </c>
      <c r="F3630" s="76">
        <v>24</v>
      </c>
      <c r="G3630" s="77">
        <v>6.5</v>
      </c>
      <c r="H3630" s="76" t="s">
        <v>3391</v>
      </c>
      <c r="I3630" s="77">
        <v>4.5</v>
      </c>
      <c r="J3630" s="2">
        <v>1</v>
      </c>
      <c r="K3630" s="119" cm="1">
        <f t="array" ref="K3630">ROUND(IF(C3630="Beer",SUM(LOOKUP(2,1/(SRP!$B$7:$B$9&lt;=E3630)/(SRP!$C$7:$C$9&gt;=E3630),SRP!$D$7:$D$9)*(G3630/100)*(E3630/1000)),IF(C3630="Spirits",SUM(LOOKUP(2,1/(SRP!$B$2:$B$6&lt;=E3630)/(SRP!$C$2:$C$6&gt;=E3630),SRP!$D$2:$D$6)*(G3630/100)*(E3630/1000)),IF(AND(C3630="Wine",D3630="Fortified Wines"),SUM(LOOKUP(2,1/(SRP!$B$20:$B$23&lt;=E3630)/(SRP!$C$20:$C$23&gt;=E3630),SRP!$D$20:$D$23)*(G3630/100)*(E3630/1000)),IF(C3630="Wine",SUM(LOOKUP(2,1/(SRP!$B$15:$B$19&lt;=E3630)/(SRP!$C$15:$C$19&gt;=E3630),SRP!$D$15:$D$19)*(G3630/100)*(E3630/1000)),IF(C3630="Ready to Drink",SUM(LOOKUP(2,1/(SRP!$B$10:$B$14&lt;=E3630)/(SRP!$C$10:$C$14&gt;=E3630),SRP!$D$10:$D$14)*(G3630/100)*(E3630/1000)),0))))),2)</f>
        <v>2.15</v>
      </c>
    </row>
    <row r="3631" spans="1:11" x14ac:dyDescent="0.35">
      <c r="A3631" s="2">
        <v>37303</v>
      </c>
      <c r="B3631" s="76" t="s">
        <v>2859</v>
      </c>
      <c r="C3631" s="76" t="s">
        <v>287</v>
      </c>
      <c r="D3631" s="76" t="s">
        <v>5240</v>
      </c>
      <c r="E3631" s="76">
        <v>473</v>
      </c>
      <c r="F3631" s="76">
        <v>24</v>
      </c>
      <c r="G3631" s="77">
        <v>6.5</v>
      </c>
      <c r="H3631" s="76" t="s">
        <v>3391</v>
      </c>
      <c r="I3631" s="77">
        <v>4.5</v>
      </c>
      <c r="J3631" s="2">
        <v>1</v>
      </c>
      <c r="K3631" s="119" cm="1">
        <f t="array" ref="K3631">ROUND(IF(C3631="Beer",SUM(LOOKUP(2,1/(SRP!$B$7:$B$9&lt;=E3631)/(SRP!$C$7:$C$9&gt;=E3631),SRP!$D$7:$D$9)*(G3631/100)*(E3631/1000)),IF(C3631="Spirits",SUM(LOOKUP(2,1/(SRP!$B$2:$B$6&lt;=E3631)/(SRP!$C$2:$C$6&gt;=E3631),SRP!$D$2:$D$6)*(G3631/100)*(E3631/1000)),IF(AND(C3631="Wine",D3631="Fortified Wines"),SUM(LOOKUP(2,1/(SRP!$B$20:$B$23&lt;=E3631)/(SRP!$C$20:$C$23&gt;=E3631),SRP!$D$20:$D$23)*(G3631/100)*(E3631/1000)),IF(C3631="Wine",SUM(LOOKUP(2,1/(SRP!$B$15:$B$19&lt;=E3631)/(SRP!$C$15:$C$19&gt;=E3631),SRP!$D$15:$D$19)*(G3631/100)*(E3631/1000)),IF(C3631="Ready to Drink",SUM(LOOKUP(2,1/(SRP!$B$10:$B$14&lt;=E3631)/(SRP!$C$10:$C$14&gt;=E3631),SRP!$D$10:$D$14)*(G3631/100)*(E3631/1000)),0))))),2)</f>
        <v>2.15</v>
      </c>
    </row>
    <row r="3632" spans="1:11" x14ac:dyDescent="0.35">
      <c r="A3632" s="2">
        <v>37304</v>
      </c>
      <c r="B3632" s="76" t="s">
        <v>2992</v>
      </c>
      <c r="C3632" s="76" t="s">
        <v>287</v>
      </c>
      <c r="D3632" s="76" t="s">
        <v>5240</v>
      </c>
      <c r="E3632" s="76">
        <v>473</v>
      </c>
      <c r="F3632" s="76">
        <v>24</v>
      </c>
      <c r="G3632" s="77">
        <v>8</v>
      </c>
      <c r="H3632" s="76" t="s">
        <v>3354</v>
      </c>
      <c r="I3632" s="77">
        <v>2.95</v>
      </c>
      <c r="J3632" s="2">
        <v>1</v>
      </c>
      <c r="K3632" s="119" cm="1">
        <f t="array" ref="K3632">ROUND(IF(C3632="Beer",SUM(LOOKUP(2,1/(SRP!$B$7:$B$9&lt;=E3632)/(SRP!$C$7:$C$9&gt;=E3632),SRP!$D$7:$D$9)*(G3632/100)*(E3632/1000)),IF(C3632="Spirits",SUM(LOOKUP(2,1/(SRP!$B$2:$B$6&lt;=E3632)/(SRP!$C$2:$C$6&gt;=E3632),SRP!$D$2:$D$6)*(G3632/100)*(E3632/1000)),IF(AND(C3632="Wine",D3632="Fortified Wines"),SUM(LOOKUP(2,1/(SRP!$B$20:$B$23&lt;=E3632)/(SRP!$C$20:$C$23&gt;=E3632),SRP!$D$20:$D$23)*(G3632/100)*(E3632/1000)),IF(C3632="Wine",SUM(LOOKUP(2,1/(SRP!$B$15:$B$19&lt;=E3632)/(SRP!$C$15:$C$19&gt;=E3632),SRP!$D$15:$D$19)*(G3632/100)*(E3632/1000)),IF(C3632="Ready to Drink",SUM(LOOKUP(2,1/(SRP!$B$10:$B$14&lt;=E3632)/(SRP!$C$10:$C$14&gt;=E3632),SRP!$D$10:$D$14)*(G3632/100)*(E3632/1000)),0))))),2)</f>
        <v>2.64</v>
      </c>
    </row>
    <row r="3633" spans="1:11" x14ac:dyDescent="0.35">
      <c r="A3633" s="2">
        <v>37304</v>
      </c>
      <c r="B3633" s="76" t="s">
        <v>2992</v>
      </c>
      <c r="C3633" s="76" t="s">
        <v>287</v>
      </c>
      <c r="D3633" s="76" t="s">
        <v>5240</v>
      </c>
      <c r="E3633" s="76">
        <v>473</v>
      </c>
      <c r="F3633" s="76">
        <v>24</v>
      </c>
      <c r="G3633" s="77">
        <v>8</v>
      </c>
      <c r="H3633" s="76" t="s">
        <v>3354</v>
      </c>
      <c r="I3633" s="77">
        <v>2.95</v>
      </c>
      <c r="J3633" s="2">
        <v>1</v>
      </c>
      <c r="K3633" s="119" cm="1">
        <f t="array" ref="K3633">ROUND(IF(C3633="Beer",SUM(LOOKUP(2,1/(SRP!$B$7:$B$9&lt;=E3633)/(SRP!$C$7:$C$9&gt;=E3633),SRP!$D$7:$D$9)*(G3633/100)*(E3633/1000)),IF(C3633="Spirits",SUM(LOOKUP(2,1/(SRP!$B$2:$B$6&lt;=E3633)/(SRP!$C$2:$C$6&gt;=E3633),SRP!$D$2:$D$6)*(G3633/100)*(E3633/1000)),IF(AND(C3633="Wine",D3633="Fortified Wines"),SUM(LOOKUP(2,1/(SRP!$B$20:$B$23&lt;=E3633)/(SRP!$C$20:$C$23&gt;=E3633),SRP!$D$20:$D$23)*(G3633/100)*(E3633/1000)),IF(C3633="Wine",SUM(LOOKUP(2,1/(SRP!$B$15:$B$19&lt;=E3633)/(SRP!$C$15:$C$19&gt;=E3633),SRP!$D$15:$D$19)*(G3633/100)*(E3633/1000)),IF(C3633="Ready to Drink",SUM(LOOKUP(2,1/(SRP!$B$10:$B$14&lt;=E3633)/(SRP!$C$10:$C$14&gt;=E3633),SRP!$D$10:$D$14)*(G3633/100)*(E3633/1000)),0))))),2)</f>
        <v>2.64</v>
      </c>
    </row>
    <row r="3634" spans="1:11" x14ac:dyDescent="0.35">
      <c r="A3634" s="2">
        <v>37318</v>
      </c>
      <c r="B3634" s="76" t="s">
        <v>2915</v>
      </c>
      <c r="C3634" s="76" t="s">
        <v>285</v>
      </c>
      <c r="D3634" s="76" t="s">
        <v>5273</v>
      </c>
      <c r="E3634" s="76">
        <v>750</v>
      </c>
      <c r="F3634" s="76">
        <v>12</v>
      </c>
      <c r="G3634" s="77">
        <v>16.100000000000001</v>
      </c>
      <c r="H3634" s="76" t="s">
        <v>3280</v>
      </c>
      <c r="I3634" s="77">
        <v>35.49</v>
      </c>
      <c r="J3634" s="2">
        <v>1</v>
      </c>
      <c r="K3634" s="119" cm="1">
        <f t="array" ref="K3634">ROUND(IF(C3634="Beer",SUM(LOOKUP(2,1/(SRP!$B$7:$B$9&lt;=E3634)/(SRP!$C$7:$C$9&gt;=E3634),SRP!$D$7:$D$9)*(G3634/100)*(E3634/1000)),IF(C3634="Spirits",SUM(LOOKUP(2,1/(SRP!$B$2:$B$6&lt;=E3634)/(SRP!$C$2:$C$6&gt;=E3634),SRP!$D$2:$D$6)*(G3634/100)*(E3634/1000)),IF(AND(C3634="Wine",D3634="Fortified Wines"),SUM(LOOKUP(2,1/(SRP!$B$20:$B$23&lt;=E3634)/(SRP!$C$20:$C$23&gt;=E3634),SRP!$D$20:$D$23)*(G3634/100)*(E3634/1000)),IF(C3634="Wine",SUM(LOOKUP(2,1/(SRP!$B$15:$B$19&lt;=E3634)/(SRP!$C$15:$C$19&gt;=E3634),SRP!$D$15:$D$19)*(G3634/100)*(E3634/1000)),IF(C3634="Ready to Drink",SUM(LOOKUP(2,1/(SRP!$B$10:$B$14&lt;=E3634)/(SRP!$C$10:$C$14&gt;=E3634),SRP!$D$10:$D$14)*(G3634/100)*(E3634/1000)),0))))),2)</f>
        <v>8.43</v>
      </c>
    </row>
    <row r="3635" spans="1:11" x14ac:dyDescent="0.35">
      <c r="A3635" s="2">
        <v>37319</v>
      </c>
      <c r="B3635" s="76" t="s">
        <v>2914</v>
      </c>
      <c r="C3635" s="76" t="s">
        <v>286</v>
      </c>
      <c r="D3635" s="76" t="s">
        <v>5236</v>
      </c>
      <c r="E3635" s="76">
        <v>750</v>
      </c>
      <c r="F3635" s="76">
        <v>12</v>
      </c>
      <c r="G3635" s="77">
        <v>14.5</v>
      </c>
      <c r="H3635" s="76" t="s">
        <v>5939</v>
      </c>
      <c r="I3635" s="77">
        <v>9.66</v>
      </c>
      <c r="J3635" s="2">
        <v>1</v>
      </c>
      <c r="K3635" s="119" cm="1">
        <f t="array" ref="K3635">ROUND(IF(C3635="Beer",SUM(LOOKUP(2,1/(SRP!$B$7:$B$9&lt;=E3635)/(SRP!$C$7:$C$9&gt;=E3635),SRP!$D$7:$D$9)*(G3635/100)*(E3635/1000)),IF(C3635="Spirits",SUM(LOOKUP(2,1/(SRP!$B$2:$B$6&lt;=E3635)/(SRP!$C$2:$C$6&gt;=E3635),SRP!$D$2:$D$6)*(G3635/100)*(E3635/1000)),IF(AND(C3635="Wine",D3635="Fortified Wines"),SUM(LOOKUP(2,1/(SRP!$B$20:$B$23&lt;=E3635)/(SRP!$C$20:$C$23&gt;=E3635),SRP!$D$20:$D$23)*(G3635/100)*(E3635/1000)),IF(C3635="Wine",SUM(LOOKUP(2,1/(SRP!$B$15:$B$19&lt;=E3635)/(SRP!$C$15:$C$19&gt;=E3635),SRP!$D$15:$D$19)*(G3635/100)*(E3635/1000)),IF(C3635="Ready to Drink",SUM(LOOKUP(2,1/(SRP!$B$10:$B$14&lt;=E3635)/(SRP!$C$10:$C$14&gt;=E3635),SRP!$D$10:$D$14)*(G3635/100)*(E3635/1000)),0))))),2)</f>
        <v>7.59</v>
      </c>
    </row>
    <row r="3636" spans="1:11" x14ac:dyDescent="0.35">
      <c r="A3636" s="2">
        <v>37321</v>
      </c>
      <c r="B3636" s="76" t="s">
        <v>2913</v>
      </c>
      <c r="C3636" s="76" t="s">
        <v>286</v>
      </c>
      <c r="D3636" s="76" t="s">
        <v>5236</v>
      </c>
      <c r="E3636" s="76">
        <v>750</v>
      </c>
      <c r="F3636" s="76">
        <v>12</v>
      </c>
      <c r="G3636" s="77">
        <v>7</v>
      </c>
      <c r="H3636" s="76" t="s">
        <v>5939</v>
      </c>
      <c r="I3636" s="77">
        <v>21.99</v>
      </c>
      <c r="J3636" s="2">
        <v>1</v>
      </c>
      <c r="K3636" s="119" cm="1">
        <f t="array" ref="K3636">ROUND(IF(C3636="Beer",SUM(LOOKUP(2,1/(SRP!$B$7:$B$9&lt;=E3636)/(SRP!$C$7:$C$9&gt;=E3636),SRP!$D$7:$D$9)*(G3636/100)*(E3636/1000)),IF(C3636="Spirits",SUM(LOOKUP(2,1/(SRP!$B$2:$B$6&lt;=E3636)/(SRP!$C$2:$C$6&gt;=E3636),SRP!$D$2:$D$6)*(G3636/100)*(E3636/1000)),IF(AND(C3636="Wine",D3636="Fortified Wines"),SUM(LOOKUP(2,1/(SRP!$B$20:$B$23&lt;=E3636)/(SRP!$C$20:$C$23&gt;=E3636),SRP!$D$20:$D$23)*(G3636/100)*(E3636/1000)),IF(C3636="Wine",SUM(LOOKUP(2,1/(SRP!$B$15:$B$19&lt;=E3636)/(SRP!$C$15:$C$19&gt;=E3636),SRP!$D$15:$D$19)*(G3636/100)*(E3636/1000)),IF(C3636="Ready to Drink",SUM(LOOKUP(2,1/(SRP!$B$10:$B$14&lt;=E3636)/(SRP!$C$10:$C$14&gt;=E3636),SRP!$D$10:$D$14)*(G3636/100)*(E3636/1000)),0))))),2)</f>
        <v>3.67</v>
      </c>
    </row>
    <row r="3637" spans="1:11" x14ac:dyDescent="0.35">
      <c r="A3637" s="2">
        <v>37322</v>
      </c>
      <c r="B3637" s="76" t="s">
        <v>2912</v>
      </c>
      <c r="C3637" s="76" t="s">
        <v>286</v>
      </c>
      <c r="D3637" s="76" t="s">
        <v>5244</v>
      </c>
      <c r="E3637" s="76">
        <v>750</v>
      </c>
      <c r="F3637" s="76">
        <v>12</v>
      </c>
      <c r="G3637" s="77">
        <v>7</v>
      </c>
      <c r="H3637" s="76" t="s">
        <v>5939</v>
      </c>
      <c r="I3637" s="77">
        <v>21.99</v>
      </c>
      <c r="J3637" s="2">
        <v>1</v>
      </c>
      <c r="K3637" s="119" cm="1">
        <f t="array" ref="K3637">ROUND(IF(C3637="Beer",SUM(LOOKUP(2,1/(SRP!$B$7:$B$9&lt;=E3637)/(SRP!$C$7:$C$9&gt;=E3637),SRP!$D$7:$D$9)*(G3637/100)*(E3637/1000)),IF(C3637="Spirits",SUM(LOOKUP(2,1/(SRP!$B$2:$B$6&lt;=E3637)/(SRP!$C$2:$C$6&gt;=E3637),SRP!$D$2:$D$6)*(G3637/100)*(E3637/1000)),IF(AND(C3637="Wine",D3637="Fortified Wines"),SUM(LOOKUP(2,1/(SRP!$B$20:$B$23&lt;=E3637)/(SRP!$C$20:$C$23&gt;=E3637),SRP!$D$20:$D$23)*(G3637/100)*(E3637/1000)),IF(C3637="Wine",SUM(LOOKUP(2,1/(SRP!$B$15:$B$19&lt;=E3637)/(SRP!$C$15:$C$19&gt;=E3637),SRP!$D$15:$D$19)*(G3637/100)*(E3637/1000)),IF(C3637="Ready to Drink",SUM(LOOKUP(2,1/(SRP!$B$10:$B$14&lt;=E3637)/(SRP!$C$10:$C$14&gt;=E3637),SRP!$D$10:$D$14)*(G3637/100)*(E3637/1000)),0))))),2)</f>
        <v>3.67</v>
      </c>
    </row>
    <row r="3638" spans="1:11" x14ac:dyDescent="0.35">
      <c r="A3638" s="2">
        <v>37331</v>
      </c>
      <c r="B3638" s="76" t="s">
        <v>831</v>
      </c>
      <c r="C3638" s="76" t="s">
        <v>285</v>
      </c>
      <c r="D3638" s="76" t="s">
        <v>6948</v>
      </c>
      <c r="E3638" s="76">
        <v>750</v>
      </c>
      <c r="F3638" s="76">
        <v>12</v>
      </c>
      <c r="G3638" s="77">
        <v>32.5</v>
      </c>
      <c r="H3638" s="76" t="s">
        <v>6694</v>
      </c>
      <c r="I3638" s="77">
        <v>32.49</v>
      </c>
      <c r="J3638" s="2">
        <v>1</v>
      </c>
      <c r="K3638" s="119" cm="1">
        <f t="array" ref="K3638">ROUND(IF(C3638="Beer",SUM(LOOKUP(2,1/(SRP!$B$7:$B$9&lt;=E3638)/(SRP!$C$7:$C$9&gt;=E3638),SRP!$D$7:$D$9)*(G3638/100)*(E3638/1000)),IF(C3638="Spirits",SUM(LOOKUP(2,1/(SRP!$B$2:$B$6&lt;=E3638)/(SRP!$C$2:$C$6&gt;=E3638),SRP!$D$2:$D$6)*(G3638/100)*(E3638/1000)),IF(AND(C3638="Wine",D3638="Fortified Wines"),SUM(LOOKUP(2,1/(SRP!$B$20:$B$23&lt;=E3638)/(SRP!$C$20:$C$23&gt;=E3638),SRP!$D$20:$D$23)*(G3638/100)*(E3638/1000)),IF(C3638="Wine",SUM(LOOKUP(2,1/(SRP!$B$15:$B$19&lt;=E3638)/(SRP!$C$15:$C$19&gt;=E3638),SRP!$D$15:$D$19)*(G3638/100)*(E3638/1000)),IF(C3638="Ready to Drink",SUM(LOOKUP(2,1/(SRP!$B$10:$B$14&lt;=E3638)/(SRP!$C$10:$C$14&gt;=E3638),SRP!$D$10:$D$14)*(G3638/100)*(E3638/1000)),0))))),2)</f>
        <v>17.02</v>
      </c>
    </row>
    <row r="3639" spans="1:11" x14ac:dyDescent="0.35">
      <c r="A3639" s="2">
        <v>37333</v>
      </c>
      <c r="B3639" s="76" t="s">
        <v>2506</v>
      </c>
      <c r="C3639" s="76" t="s">
        <v>285</v>
      </c>
      <c r="D3639" s="76" t="s">
        <v>5256</v>
      </c>
      <c r="E3639" s="76">
        <v>375</v>
      </c>
      <c r="F3639" s="76">
        <v>12</v>
      </c>
      <c r="G3639" s="77">
        <v>55</v>
      </c>
      <c r="H3639" s="76" t="s">
        <v>3287</v>
      </c>
      <c r="I3639" s="77">
        <v>42.17</v>
      </c>
      <c r="J3639" s="2">
        <v>1</v>
      </c>
      <c r="K3639" s="119" cm="1">
        <f t="array" ref="K3639">ROUND(IF(C3639="Beer",SUM(LOOKUP(2,1/(SRP!$B$7:$B$9&lt;=E3639)/(SRP!$C$7:$C$9&gt;=E3639),SRP!$D$7:$D$9)*(G3639/100)*(E3639/1000)),IF(C3639="Spirits",SUM(LOOKUP(2,1/(SRP!$B$2:$B$6&lt;=E3639)/(SRP!$C$2:$C$6&gt;=E3639),SRP!$D$2:$D$6)*(G3639/100)*(E3639/1000)),IF(AND(C3639="Wine",D3639="Fortified Wines"),SUM(LOOKUP(2,1/(SRP!$B$20:$B$23&lt;=E3639)/(SRP!$C$20:$C$23&gt;=E3639),SRP!$D$20:$D$23)*(G3639/100)*(E3639/1000)),IF(C3639="Wine",SUM(LOOKUP(2,1/(SRP!$B$15:$B$19&lt;=E3639)/(SRP!$C$15:$C$19&gt;=E3639),SRP!$D$15:$D$19)*(G3639/100)*(E3639/1000)),IF(C3639="Ready to Drink",SUM(LOOKUP(2,1/(SRP!$B$10:$B$14&lt;=E3639)/(SRP!$C$10:$C$14&gt;=E3639),SRP!$D$10:$D$14)*(G3639/100)*(E3639/1000)),0))))),2)</f>
        <v>16.350000000000001</v>
      </c>
    </row>
    <row r="3640" spans="1:11" x14ac:dyDescent="0.35">
      <c r="A3640" s="2">
        <v>37336</v>
      </c>
      <c r="B3640" s="76" t="s">
        <v>2856</v>
      </c>
      <c r="C3640" s="76" t="s">
        <v>287</v>
      </c>
      <c r="D3640" s="76" t="s">
        <v>5240</v>
      </c>
      <c r="E3640" s="76">
        <v>473</v>
      </c>
      <c r="F3640" s="76">
        <v>24</v>
      </c>
      <c r="G3640" s="77">
        <v>6.4</v>
      </c>
      <c r="H3640" s="76" t="s">
        <v>3405</v>
      </c>
      <c r="I3640" s="77">
        <v>4.1900000000000004</v>
      </c>
      <c r="J3640" s="2">
        <v>1</v>
      </c>
      <c r="K3640" s="119" cm="1">
        <f t="array" ref="K3640">ROUND(IF(C3640="Beer",SUM(LOOKUP(2,1/(SRP!$B$7:$B$9&lt;=E3640)/(SRP!$C$7:$C$9&gt;=E3640),SRP!$D$7:$D$9)*(G3640/100)*(E3640/1000)),IF(C3640="Spirits",SUM(LOOKUP(2,1/(SRP!$B$2:$B$6&lt;=E3640)/(SRP!$C$2:$C$6&gt;=E3640),SRP!$D$2:$D$6)*(G3640/100)*(E3640/1000)),IF(AND(C3640="Wine",D3640="Fortified Wines"),SUM(LOOKUP(2,1/(SRP!$B$20:$B$23&lt;=E3640)/(SRP!$C$20:$C$23&gt;=E3640),SRP!$D$20:$D$23)*(G3640/100)*(E3640/1000)),IF(C3640="Wine",SUM(LOOKUP(2,1/(SRP!$B$15:$B$19&lt;=E3640)/(SRP!$C$15:$C$19&gt;=E3640),SRP!$D$15:$D$19)*(G3640/100)*(E3640/1000)),IF(C3640="Ready to Drink",SUM(LOOKUP(2,1/(SRP!$B$10:$B$14&lt;=E3640)/(SRP!$C$10:$C$14&gt;=E3640),SRP!$D$10:$D$14)*(G3640/100)*(E3640/1000)),0))))),2)</f>
        <v>2.11</v>
      </c>
    </row>
    <row r="3641" spans="1:11" x14ac:dyDescent="0.35">
      <c r="A3641" s="2">
        <v>37336</v>
      </c>
      <c r="B3641" s="76" t="s">
        <v>2856</v>
      </c>
      <c r="C3641" s="76" t="s">
        <v>287</v>
      </c>
      <c r="D3641" s="76" t="s">
        <v>5240</v>
      </c>
      <c r="E3641" s="76">
        <v>473</v>
      </c>
      <c r="F3641" s="76">
        <v>24</v>
      </c>
      <c r="G3641" s="77">
        <v>6.4</v>
      </c>
      <c r="H3641" s="76" t="s">
        <v>3405</v>
      </c>
      <c r="I3641" s="77">
        <v>4.1900000000000004</v>
      </c>
      <c r="J3641" s="2">
        <v>1</v>
      </c>
      <c r="K3641" s="119" cm="1">
        <f t="array" ref="K3641">ROUND(IF(C3641="Beer",SUM(LOOKUP(2,1/(SRP!$B$7:$B$9&lt;=E3641)/(SRP!$C$7:$C$9&gt;=E3641),SRP!$D$7:$D$9)*(G3641/100)*(E3641/1000)),IF(C3641="Spirits",SUM(LOOKUP(2,1/(SRP!$B$2:$B$6&lt;=E3641)/(SRP!$C$2:$C$6&gt;=E3641),SRP!$D$2:$D$6)*(G3641/100)*(E3641/1000)),IF(AND(C3641="Wine",D3641="Fortified Wines"),SUM(LOOKUP(2,1/(SRP!$B$20:$B$23&lt;=E3641)/(SRP!$C$20:$C$23&gt;=E3641),SRP!$D$20:$D$23)*(G3641/100)*(E3641/1000)),IF(C3641="Wine",SUM(LOOKUP(2,1/(SRP!$B$15:$B$19&lt;=E3641)/(SRP!$C$15:$C$19&gt;=E3641),SRP!$D$15:$D$19)*(G3641/100)*(E3641/1000)),IF(C3641="Ready to Drink",SUM(LOOKUP(2,1/(SRP!$B$10:$B$14&lt;=E3641)/(SRP!$C$10:$C$14&gt;=E3641),SRP!$D$10:$D$14)*(G3641/100)*(E3641/1000)),0))))),2)</f>
        <v>2.11</v>
      </c>
    </row>
    <row r="3642" spans="1:11" x14ac:dyDescent="0.35">
      <c r="A3642" s="2">
        <v>37337</v>
      </c>
      <c r="B3642" s="76" t="s">
        <v>2855</v>
      </c>
      <c r="C3642" s="76" t="s">
        <v>287</v>
      </c>
      <c r="D3642" s="76" t="s">
        <v>5240</v>
      </c>
      <c r="E3642" s="76">
        <v>473</v>
      </c>
      <c r="F3642" s="76">
        <v>24</v>
      </c>
      <c r="G3642" s="77">
        <v>8.1999999999999993</v>
      </c>
      <c r="H3642" s="76" t="s">
        <v>3405</v>
      </c>
      <c r="I3642" s="77">
        <v>4.1900000000000004</v>
      </c>
      <c r="J3642" s="2">
        <v>1</v>
      </c>
      <c r="K3642" s="119" cm="1">
        <f t="array" ref="K3642">ROUND(IF(C3642="Beer",SUM(LOOKUP(2,1/(SRP!$B$7:$B$9&lt;=E3642)/(SRP!$C$7:$C$9&gt;=E3642),SRP!$D$7:$D$9)*(G3642/100)*(E3642/1000)),IF(C3642="Spirits",SUM(LOOKUP(2,1/(SRP!$B$2:$B$6&lt;=E3642)/(SRP!$C$2:$C$6&gt;=E3642),SRP!$D$2:$D$6)*(G3642/100)*(E3642/1000)),IF(AND(C3642="Wine",D3642="Fortified Wines"),SUM(LOOKUP(2,1/(SRP!$B$20:$B$23&lt;=E3642)/(SRP!$C$20:$C$23&gt;=E3642),SRP!$D$20:$D$23)*(G3642/100)*(E3642/1000)),IF(C3642="Wine",SUM(LOOKUP(2,1/(SRP!$B$15:$B$19&lt;=E3642)/(SRP!$C$15:$C$19&gt;=E3642),SRP!$D$15:$D$19)*(G3642/100)*(E3642/1000)),IF(C3642="Ready to Drink",SUM(LOOKUP(2,1/(SRP!$B$10:$B$14&lt;=E3642)/(SRP!$C$10:$C$14&gt;=E3642),SRP!$D$10:$D$14)*(G3642/100)*(E3642/1000)),0))))),2)</f>
        <v>2.71</v>
      </c>
    </row>
    <row r="3643" spans="1:11" x14ac:dyDescent="0.35">
      <c r="A3643" s="2">
        <v>37337</v>
      </c>
      <c r="B3643" s="76" t="s">
        <v>2855</v>
      </c>
      <c r="C3643" s="76" t="s">
        <v>287</v>
      </c>
      <c r="D3643" s="76" t="s">
        <v>5240</v>
      </c>
      <c r="E3643" s="76">
        <v>473</v>
      </c>
      <c r="F3643" s="76">
        <v>24</v>
      </c>
      <c r="G3643" s="77">
        <v>8.1999999999999993</v>
      </c>
      <c r="H3643" s="76" t="s">
        <v>3405</v>
      </c>
      <c r="I3643" s="77">
        <v>4.1900000000000004</v>
      </c>
      <c r="J3643" s="2">
        <v>1</v>
      </c>
      <c r="K3643" s="119" cm="1">
        <f t="array" ref="K3643">ROUND(IF(C3643="Beer",SUM(LOOKUP(2,1/(SRP!$B$7:$B$9&lt;=E3643)/(SRP!$C$7:$C$9&gt;=E3643),SRP!$D$7:$D$9)*(G3643/100)*(E3643/1000)),IF(C3643="Spirits",SUM(LOOKUP(2,1/(SRP!$B$2:$B$6&lt;=E3643)/(SRP!$C$2:$C$6&gt;=E3643),SRP!$D$2:$D$6)*(G3643/100)*(E3643/1000)),IF(AND(C3643="Wine",D3643="Fortified Wines"),SUM(LOOKUP(2,1/(SRP!$B$20:$B$23&lt;=E3643)/(SRP!$C$20:$C$23&gt;=E3643),SRP!$D$20:$D$23)*(G3643/100)*(E3643/1000)),IF(C3643="Wine",SUM(LOOKUP(2,1/(SRP!$B$15:$B$19&lt;=E3643)/(SRP!$C$15:$C$19&gt;=E3643),SRP!$D$15:$D$19)*(G3643/100)*(E3643/1000)),IF(C3643="Ready to Drink",SUM(LOOKUP(2,1/(SRP!$B$10:$B$14&lt;=E3643)/(SRP!$C$10:$C$14&gt;=E3643),SRP!$D$10:$D$14)*(G3643/100)*(E3643/1000)),0))))),2)</f>
        <v>2.71</v>
      </c>
    </row>
    <row r="3644" spans="1:11" x14ac:dyDescent="0.35">
      <c r="A3644" s="2">
        <v>37343</v>
      </c>
      <c r="B3644" s="76" t="s">
        <v>7244</v>
      </c>
      <c r="C3644" s="76" t="s">
        <v>286</v>
      </c>
      <c r="D3644" s="76" t="s">
        <v>300</v>
      </c>
      <c r="E3644" s="76">
        <v>750</v>
      </c>
      <c r="F3644" s="76">
        <v>12</v>
      </c>
      <c r="G3644" s="77">
        <v>13</v>
      </c>
      <c r="H3644" s="76" t="s">
        <v>3303</v>
      </c>
      <c r="I3644" s="77">
        <v>17.989999999999998</v>
      </c>
      <c r="J3644" s="2">
        <v>1</v>
      </c>
      <c r="K3644" s="119" cm="1">
        <f t="array" ref="K3644">ROUND(IF(C3644="Beer",SUM(LOOKUP(2,1/(SRP!$B$7:$B$9&lt;=E3644)/(SRP!$C$7:$C$9&gt;=E3644),SRP!$D$7:$D$9)*(G3644/100)*(E3644/1000)),IF(C3644="Spirits",SUM(LOOKUP(2,1/(SRP!$B$2:$B$6&lt;=E3644)/(SRP!$C$2:$C$6&gt;=E3644),SRP!$D$2:$D$6)*(G3644/100)*(E3644/1000)),IF(AND(C3644="Wine",D3644="Fortified Wines"),SUM(LOOKUP(2,1/(SRP!$B$20:$B$23&lt;=E3644)/(SRP!$C$20:$C$23&gt;=E3644),SRP!$D$20:$D$23)*(G3644/100)*(E3644/1000)),IF(C3644="Wine",SUM(LOOKUP(2,1/(SRP!$B$15:$B$19&lt;=E3644)/(SRP!$C$15:$C$19&gt;=E3644),SRP!$D$15:$D$19)*(G3644/100)*(E3644/1000)),IF(C3644="Ready to Drink",SUM(LOOKUP(2,1/(SRP!$B$10:$B$14&lt;=E3644)/(SRP!$C$10:$C$14&gt;=E3644),SRP!$D$10:$D$14)*(G3644/100)*(E3644/1000)),0))))),2)</f>
        <v>6.81</v>
      </c>
    </row>
    <row r="3645" spans="1:11" x14ac:dyDescent="0.35">
      <c r="A3645" s="2">
        <v>37349</v>
      </c>
      <c r="B3645" s="76" t="s">
        <v>2911</v>
      </c>
      <c r="C3645" s="76" t="s">
        <v>287</v>
      </c>
      <c r="D3645" s="76" t="s">
        <v>5240</v>
      </c>
      <c r="E3645" s="76">
        <v>710</v>
      </c>
      <c r="F3645" s="76">
        <v>12</v>
      </c>
      <c r="G3645" s="77">
        <v>8.5</v>
      </c>
      <c r="H3645" s="76" t="s">
        <v>3324</v>
      </c>
      <c r="I3645" s="77">
        <v>4.6900000000000004</v>
      </c>
      <c r="J3645" s="2">
        <v>1</v>
      </c>
      <c r="K3645" s="119" cm="1">
        <f t="array" ref="K3645">ROUND(IF(C3645="Beer",SUM(LOOKUP(2,1/(SRP!$B$7:$B$9&lt;=E3645)/(SRP!$C$7:$C$9&gt;=E3645),SRP!$D$7:$D$9)*(G3645/100)*(E3645/1000)),IF(C3645="Spirits",SUM(LOOKUP(2,1/(SRP!$B$2:$B$6&lt;=E3645)/(SRP!$C$2:$C$6&gt;=E3645),SRP!$D$2:$D$6)*(G3645/100)*(E3645/1000)),IF(AND(C3645="Wine",D3645="Fortified Wines"),SUM(LOOKUP(2,1/(SRP!$B$20:$B$23&lt;=E3645)/(SRP!$C$20:$C$23&gt;=E3645),SRP!$D$20:$D$23)*(G3645/100)*(E3645/1000)),IF(C3645="Wine",SUM(LOOKUP(2,1/(SRP!$B$15:$B$19&lt;=E3645)/(SRP!$C$15:$C$19&gt;=E3645),SRP!$D$15:$D$19)*(G3645/100)*(E3645/1000)),IF(C3645="Ready to Drink",SUM(LOOKUP(2,1/(SRP!$B$10:$B$14&lt;=E3645)/(SRP!$C$10:$C$14&gt;=E3645),SRP!$D$10:$D$14)*(G3645/100)*(E3645/1000)),0))))),2)</f>
        <v>4.21</v>
      </c>
    </row>
    <row r="3646" spans="1:11" x14ac:dyDescent="0.35">
      <c r="A3646" s="2">
        <v>37349</v>
      </c>
      <c r="B3646" s="76" t="s">
        <v>2911</v>
      </c>
      <c r="C3646" s="76" t="s">
        <v>287</v>
      </c>
      <c r="D3646" s="76" t="s">
        <v>5240</v>
      </c>
      <c r="E3646" s="76">
        <v>710</v>
      </c>
      <c r="F3646" s="76">
        <v>12</v>
      </c>
      <c r="G3646" s="77">
        <v>8.5</v>
      </c>
      <c r="H3646" s="76" t="s">
        <v>3324</v>
      </c>
      <c r="I3646" s="77">
        <v>4.6900000000000004</v>
      </c>
      <c r="J3646" s="2">
        <v>1</v>
      </c>
      <c r="K3646" s="119" cm="1">
        <f t="array" ref="K3646">ROUND(IF(C3646="Beer",SUM(LOOKUP(2,1/(SRP!$B$7:$B$9&lt;=E3646)/(SRP!$C$7:$C$9&gt;=E3646),SRP!$D$7:$D$9)*(G3646/100)*(E3646/1000)),IF(C3646="Spirits",SUM(LOOKUP(2,1/(SRP!$B$2:$B$6&lt;=E3646)/(SRP!$C$2:$C$6&gt;=E3646),SRP!$D$2:$D$6)*(G3646/100)*(E3646/1000)),IF(AND(C3646="Wine",D3646="Fortified Wines"),SUM(LOOKUP(2,1/(SRP!$B$20:$B$23&lt;=E3646)/(SRP!$C$20:$C$23&gt;=E3646),SRP!$D$20:$D$23)*(G3646/100)*(E3646/1000)),IF(C3646="Wine",SUM(LOOKUP(2,1/(SRP!$B$15:$B$19&lt;=E3646)/(SRP!$C$15:$C$19&gt;=E3646),SRP!$D$15:$D$19)*(G3646/100)*(E3646/1000)),IF(C3646="Ready to Drink",SUM(LOOKUP(2,1/(SRP!$B$10:$B$14&lt;=E3646)/(SRP!$C$10:$C$14&gt;=E3646),SRP!$D$10:$D$14)*(G3646/100)*(E3646/1000)),0))))),2)</f>
        <v>4.21</v>
      </c>
    </row>
    <row r="3647" spans="1:11" x14ac:dyDescent="0.35">
      <c r="A3647" s="2">
        <v>37352</v>
      </c>
      <c r="B3647" s="76" t="s">
        <v>5996</v>
      </c>
      <c r="C3647" s="76" t="s">
        <v>287</v>
      </c>
      <c r="D3647" s="76" t="s">
        <v>5240</v>
      </c>
      <c r="E3647" s="76">
        <v>473</v>
      </c>
      <c r="F3647" s="76">
        <v>24</v>
      </c>
      <c r="G3647" s="77">
        <v>7</v>
      </c>
      <c r="H3647" s="76" t="s">
        <v>3391</v>
      </c>
      <c r="I3647" s="77">
        <v>4.8499999999999996</v>
      </c>
      <c r="J3647" s="2">
        <v>1</v>
      </c>
      <c r="K3647" s="119" cm="1">
        <f t="array" ref="K3647">ROUND(IF(C3647="Beer",SUM(LOOKUP(2,1/(SRP!$B$7:$B$9&lt;=E3647)/(SRP!$C$7:$C$9&gt;=E3647),SRP!$D$7:$D$9)*(G3647/100)*(E3647/1000)),IF(C3647="Spirits",SUM(LOOKUP(2,1/(SRP!$B$2:$B$6&lt;=E3647)/(SRP!$C$2:$C$6&gt;=E3647),SRP!$D$2:$D$6)*(G3647/100)*(E3647/1000)),IF(AND(C3647="Wine",D3647="Fortified Wines"),SUM(LOOKUP(2,1/(SRP!$B$20:$B$23&lt;=E3647)/(SRP!$C$20:$C$23&gt;=E3647),SRP!$D$20:$D$23)*(G3647/100)*(E3647/1000)),IF(C3647="Wine",SUM(LOOKUP(2,1/(SRP!$B$15:$B$19&lt;=E3647)/(SRP!$C$15:$C$19&gt;=E3647),SRP!$D$15:$D$19)*(G3647/100)*(E3647/1000)),IF(C3647="Ready to Drink",SUM(LOOKUP(2,1/(SRP!$B$10:$B$14&lt;=E3647)/(SRP!$C$10:$C$14&gt;=E3647),SRP!$D$10:$D$14)*(G3647/100)*(E3647/1000)),0))))),2)</f>
        <v>2.31</v>
      </c>
    </row>
    <row r="3648" spans="1:11" x14ac:dyDescent="0.35">
      <c r="A3648" s="2">
        <v>37352</v>
      </c>
      <c r="B3648" s="76" t="s">
        <v>5996</v>
      </c>
      <c r="C3648" s="76" t="s">
        <v>287</v>
      </c>
      <c r="D3648" s="76" t="s">
        <v>5240</v>
      </c>
      <c r="E3648" s="76">
        <v>473</v>
      </c>
      <c r="F3648" s="76">
        <v>24</v>
      </c>
      <c r="G3648" s="77">
        <v>7</v>
      </c>
      <c r="H3648" s="76" t="s">
        <v>3391</v>
      </c>
      <c r="I3648" s="77">
        <v>4.8499999999999996</v>
      </c>
      <c r="J3648" s="2">
        <v>1</v>
      </c>
      <c r="K3648" s="119" cm="1">
        <f t="array" ref="K3648">ROUND(IF(C3648="Beer",SUM(LOOKUP(2,1/(SRP!$B$7:$B$9&lt;=E3648)/(SRP!$C$7:$C$9&gt;=E3648),SRP!$D$7:$D$9)*(G3648/100)*(E3648/1000)),IF(C3648="Spirits",SUM(LOOKUP(2,1/(SRP!$B$2:$B$6&lt;=E3648)/(SRP!$C$2:$C$6&gt;=E3648),SRP!$D$2:$D$6)*(G3648/100)*(E3648/1000)),IF(AND(C3648="Wine",D3648="Fortified Wines"),SUM(LOOKUP(2,1/(SRP!$B$20:$B$23&lt;=E3648)/(SRP!$C$20:$C$23&gt;=E3648),SRP!$D$20:$D$23)*(G3648/100)*(E3648/1000)),IF(C3648="Wine",SUM(LOOKUP(2,1/(SRP!$B$15:$B$19&lt;=E3648)/(SRP!$C$15:$C$19&gt;=E3648),SRP!$D$15:$D$19)*(G3648/100)*(E3648/1000)),IF(C3648="Ready to Drink",SUM(LOOKUP(2,1/(SRP!$B$10:$B$14&lt;=E3648)/(SRP!$C$10:$C$14&gt;=E3648),SRP!$D$10:$D$14)*(G3648/100)*(E3648/1000)),0))))),2)</f>
        <v>2.31</v>
      </c>
    </row>
    <row r="3649" spans="1:11" x14ac:dyDescent="0.35">
      <c r="A3649" s="2">
        <v>37353</v>
      </c>
      <c r="B3649" s="76" t="s">
        <v>3637</v>
      </c>
      <c r="C3649" s="76" t="s">
        <v>285</v>
      </c>
      <c r="D3649" s="76" t="s">
        <v>5267</v>
      </c>
      <c r="E3649" s="76">
        <v>750</v>
      </c>
      <c r="F3649" s="76">
        <v>12</v>
      </c>
      <c r="G3649" s="77">
        <v>35</v>
      </c>
      <c r="H3649" s="76" t="s">
        <v>3280</v>
      </c>
      <c r="I3649" s="77">
        <v>47.99</v>
      </c>
      <c r="J3649" s="2">
        <v>1</v>
      </c>
      <c r="K3649" s="119" cm="1">
        <f t="array" ref="K3649">ROUND(IF(C3649="Beer",SUM(LOOKUP(2,1/(SRP!$B$7:$B$9&lt;=E3649)/(SRP!$C$7:$C$9&gt;=E3649),SRP!$D$7:$D$9)*(G3649/100)*(E3649/1000)),IF(C3649="Spirits",SUM(LOOKUP(2,1/(SRP!$B$2:$B$6&lt;=E3649)/(SRP!$C$2:$C$6&gt;=E3649),SRP!$D$2:$D$6)*(G3649/100)*(E3649/1000)),IF(AND(C3649="Wine",D3649="Fortified Wines"),SUM(LOOKUP(2,1/(SRP!$B$20:$B$23&lt;=E3649)/(SRP!$C$20:$C$23&gt;=E3649),SRP!$D$20:$D$23)*(G3649/100)*(E3649/1000)),IF(C3649="Wine",SUM(LOOKUP(2,1/(SRP!$B$15:$B$19&lt;=E3649)/(SRP!$C$15:$C$19&gt;=E3649),SRP!$D$15:$D$19)*(G3649/100)*(E3649/1000)),IF(C3649="Ready to Drink",SUM(LOOKUP(2,1/(SRP!$B$10:$B$14&lt;=E3649)/(SRP!$C$10:$C$14&gt;=E3649),SRP!$D$10:$D$14)*(G3649/100)*(E3649/1000)),0))))),2)</f>
        <v>18.329999999999998</v>
      </c>
    </row>
    <row r="3650" spans="1:11" x14ac:dyDescent="0.35">
      <c r="A3650" s="2">
        <v>37397</v>
      </c>
      <c r="B3650" s="76" t="s">
        <v>2910</v>
      </c>
      <c r="C3650" s="76" t="s">
        <v>285</v>
      </c>
      <c r="D3650" s="76" t="s">
        <v>5267</v>
      </c>
      <c r="E3650" s="76">
        <v>750</v>
      </c>
      <c r="F3650" s="76">
        <v>12</v>
      </c>
      <c r="G3650" s="77">
        <v>35</v>
      </c>
      <c r="H3650" s="76" t="s">
        <v>3280</v>
      </c>
      <c r="I3650" s="77">
        <v>28.99</v>
      </c>
      <c r="J3650" s="2">
        <v>1</v>
      </c>
      <c r="K3650" s="119" cm="1">
        <f t="array" ref="K3650">ROUND(IF(C3650="Beer",SUM(LOOKUP(2,1/(SRP!$B$7:$B$9&lt;=E3650)/(SRP!$C$7:$C$9&gt;=E3650),SRP!$D$7:$D$9)*(G3650/100)*(E3650/1000)),IF(C3650="Spirits",SUM(LOOKUP(2,1/(SRP!$B$2:$B$6&lt;=E3650)/(SRP!$C$2:$C$6&gt;=E3650),SRP!$D$2:$D$6)*(G3650/100)*(E3650/1000)),IF(AND(C3650="Wine",D3650="Fortified Wines"),SUM(LOOKUP(2,1/(SRP!$B$20:$B$23&lt;=E3650)/(SRP!$C$20:$C$23&gt;=E3650),SRP!$D$20:$D$23)*(G3650/100)*(E3650/1000)),IF(C3650="Wine",SUM(LOOKUP(2,1/(SRP!$B$15:$B$19&lt;=E3650)/(SRP!$C$15:$C$19&gt;=E3650),SRP!$D$15:$D$19)*(G3650/100)*(E3650/1000)),IF(C3650="Ready to Drink",SUM(LOOKUP(2,1/(SRP!$B$10:$B$14&lt;=E3650)/(SRP!$C$10:$C$14&gt;=E3650),SRP!$D$10:$D$14)*(G3650/100)*(E3650/1000)),0))))),2)</f>
        <v>18.329999999999998</v>
      </c>
    </row>
    <row r="3651" spans="1:11" x14ac:dyDescent="0.35">
      <c r="A3651" s="2">
        <v>37422</v>
      </c>
      <c r="B3651" s="76" t="s">
        <v>3746</v>
      </c>
      <c r="C3651" s="76" t="s">
        <v>286</v>
      </c>
      <c r="D3651" s="76" t="s">
        <v>5285</v>
      </c>
      <c r="E3651" s="76">
        <v>750</v>
      </c>
      <c r="F3651" s="76">
        <v>12</v>
      </c>
      <c r="G3651" s="77">
        <v>15</v>
      </c>
      <c r="H3651" s="76" t="s">
        <v>3281</v>
      </c>
      <c r="I3651" s="77">
        <v>19.989999999999998</v>
      </c>
      <c r="J3651" s="2">
        <v>1</v>
      </c>
      <c r="K3651" s="119" cm="1">
        <f t="array" ref="K3651">ROUND(IF(C3651="Beer",SUM(LOOKUP(2,1/(SRP!$B$7:$B$9&lt;=E3651)/(SRP!$C$7:$C$9&gt;=E3651),SRP!$D$7:$D$9)*(G3651/100)*(E3651/1000)),IF(C3651="Spirits",SUM(LOOKUP(2,1/(SRP!$B$2:$B$6&lt;=E3651)/(SRP!$C$2:$C$6&gt;=E3651),SRP!$D$2:$D$6)*(G3651/100)*(E3651/1000)),IF(AND(C3651="Wine",D3651="Fortified Wines"),SUM(LOOKUP(2,1/(SRP!$B$20:$B$23&lt;=E3651)/(SRP!$C$20:$C$23&gt;=E3651),SRP!$D$20:$D$23)*(G3651/100)*(E3651/1000)),IF(C3651="Wine",SUM(LOOKUP(2,1/(SRP!$B$15:$B$19&lt;=E3651)/(SRP!$C$15:$C$19&gt;=E3651),SRP!$D$15:$D$19)*(G3651/100)*(E3651/1000)),IF(C3651="Ready to Drink",SUM(LOOKUP(2,1/(SRP!$B$10:$B$14&lt;=E3651)/(SRP!$C$10:$C$14&gt;=E3651),SRP!$D$10:$D$14)*(G3651/100)*(E3651/1000)),0))))),2)</f>
        <v>7.85</v>
      </c>
    </row>
    <row r="3652" spans="1:11" x14ac:dyDescent="0.35">
      <c r="A3652" s="2">
        <v>37432</v>
      </c>
      <c r="B3652" s="76" t="s">
        <v>2951</v>
      </c>
      <c r="C3652" s="76" t="s">
        <v>287</v>
      </c>
      <c r="D3652" s="76" t="s">
        <v>5310</v>
      </c>
      <c r="E3652" s="76">
        <v>330</v>
      </c>
      <c r="F3652" s="76">
        <v>24</v>
      </c>
      <c r="H3652" s="76" t="s">
        <v>3324</v>
      </c>
      <c r="I3652" s="77">
        <v>2.29</v>
      </c>
      <c r="J3652" s="2">
        <v>1</v>
      </c>
      <c r="K3652" s="119" cm="1">
        <f t="array" ref="K3652">ROUND(IF(C3652="Beer",SUM(LOOKUP(2,1/(SRP!$B$7:$B$9&lt;=E3652)/(SRP!$C$7:$C$9&gt;=E3652),SRP!$D$7:$D$9)*(G3652/100)*(E3652/1000)),IF(C3652="Spirits",SUM(LOOKUP(2,1/(SRP!$B$2:$B$6&lt;=E3652)/(SRP!$C$2:$C$6&gt;=E3652),SRP!$D$2:$D$6)*(G3652/100)*(E3652/1000)),IF(AND(C3652="Wine",D3652="Fortified Wines"),SUM(LOOKUP(2,1/(SRP!$B$20:$B$23&lt;=E3652)/(SRP!$C$20:$C$23&gt;=E3652),SRP!$D$20:$D$23)*(G3652/100)*(E3652/1000)),IF(C3652="Wine",SUM(LOOKUP(2,1/(SRP!$B$15:$B$19&lt;=E3652)/(SRP!$C$15:$C$19&gt;=E3652),SRP!$D$15:$D$19)*(G3652/100)*(E3652/1000)),IF(C3652="Ready to Drink",SUM(LOOKUP(2,1/(SRP!$B$10:$B$14&lt;=E3652)/(SRP!$C$10:$C$14&gt;=E3652),SRP!$D$10:$D$14)*(G3652/100)*(E3652/1000)),0))))),2)</f>
        <v>0</v>
      </c>
    </row>
    <row r="3653" spans="1:11" x14ac:dyDescent="0.35">
      <c r="A3653" s="2">
        <v>37432</v>
      </c>
      <c r="B3653" s="76" t="s">
        <v>2951</v>
      </c>
      <c r="C3653" s="76" t="s">
        <v>287</v>
      </c>
      <c r="D3653" s="76" t="s">
        <v>5310</v>
      </c>
      <c r="E3653" s="76">
        <v>330</v>
      </c>
      <c r="F3653" s="76">
        <v>24</v>
      </c>
      <c r="H3653" s="76" t="s">
        <v>3324</v>
      </c>
      <c r="I3653" s="77">
        <v>2.29</v>
      </c>
      <c r="J3653" s="2">
        <v>1</v>
      </c>
      <c r="K3653" s="119" cm="1">
        <f t="array" ref="K3653">ROUND(IF(C3653="Beer",SUM(LOOKUP(2,1/(SRP!$B$7:$B$9&lt;=E3653)/(SRP!$C$7:$C$9&gt;=E3653),SRP!$D$7:$D$9)*(G3653/100)*(E3653/1000)),IF(C3653="Spirits",SUM(LOOKUP(2,1/(SRP!$B$2:$B$6&lt;=E3653)/(SRP!$C$2:$C$6&gt;=E3653),SRP!$D$2:$D$6)*(G3653/100)*(E3653/1000)),IF(AND(C3653="Wine",D3653="Fortified Wines"),SUM(LOOKUP(2,1/(SRP!$B$20:$B$23&lt;=E3653)/(SRP!$C$20:$C$23&gt;=E3653),SRP!$D$20:$D$23)*(G3653/100)*(E3653/1000)),IF(C3653="Wine",SUM(LOOKUP(2,1/(SRP!$B$15:$B$19&lt;=E3653)/(SRP!$C$15:$C$19&gt;=E3653),SRP!$D$15:$D$19)*(G3653/100)*(E3653/1000)),IF(C3653="Ready to Drink",SUM(LOOKUP(2,1/(SRP!$B$10:$B$14&lt;=E3653)/(SRP!$C$10:$C$14&gt;=E3653),SRP!$D$10:$D$14)*(G3653/100)*(E3653/1000)),0))))),2)</f>
        <v>0</v>
      </c>
    </row>
    <row r="3654" spans="1:11" x14ac:dyDescent="0.35">
      <c r="A3654" s="2">
        <v>37434</v>
      </c>
      <c r="B3654" s="76" t="s">
        <v>2922</v>
      </c>
      <c r="C3654" s="76" t="s">
        <v>287</v>
      </c>
      <c r="D3654" s="76" t="s">
        <v>5240</v>
      </c>
      <c r="E3654" s="76">
        <v>473</v>
      </c>
      <c r="F3654" s="76">
        <v>24</v>
      </c>
      <c r="G3654" s="77">
        <v>6</v>
      </c>
      <c r="H3654" s="76" t="s">
        <v>3355</v>
      </c>
      <c r="I3654" s="77">
        <v>5.86</v>
      </c>
      <c r="J3654" s="2">
        <v>1</v>
      </c>
      <c r="K3654" s="119" cm="1">
        <f t="array" ref="K3654">ROUND(IF(C3654="Beer",SUM(LOOKUP(2,1/(SRP!$B$7:$B$9&lt;=E3654)/(SRP!$C$7:$C$9&gt;=E3654),SRP!$D$7:$D$9)*(G3654/100)*(E3654/1000)),IF(C3654="Spirits",SUM(LOOKUP(2,1/(SRP!$B$2:$B$6&lt;=E3654)/(SRP!$C$2:$C$6&gt;=E3654),SRP!$D$2:$D$6)*(G3654/100)*(E3654/1000)),IF(AND(C3654="Wine",D3654="Fortified Wines"),SUM(LOOKUP(2,1/(SRP!$B$20:$B$23&lt;=E3654)/(SRP!$C$20:$C$23&gt;=E3654),SRP!$D$20:$D$23)*(G3654/100)*(E3654/1000)),IF(C3654="Wine",SUM(LOOKUP(2,1/(SRP!$B$15:$B$19&lt;=E3654)/(SRP!$C$15:$C$19&gt;=E3654),SRP!$D$15:$D$19)*(G3654/100)*(E3654/1000)),IF(C3654="Ready to Drink",SUM(LOOKUP(2,1/(SRP!$B$10:$B$14&lt;=E3654)/(SRP!$C$10:$C$14&gt;=E3654),SRP!$D$10:$D$14)*(G3654/100)*(E3654/1000)),0))))),2)</f>
        <v>1.98</v>
      </c>
    </row>
    <row r="3655" spans="1:11" x14ac:dyDescent="0.35">
      <c r="A3655" s="2">
        <v>37434</v>
      </c>
      <c r="B3655" s="76" t="s">
        <v>2922</v>
      </c>
      <c r="C3655" s="76" t="s">
        <v>287</v>
      </c>
      <c r="D3655" s="76" t="s">
        <v>5240</v>
      </c>
      <c r="E3655" s="76">
        <v>473</v>
      </c>
      <c r="F3655" s="76">
        <v>24</v>
      </c>
      <c r="G3655" s="77">
        <v>6</v>
      </c>
      <c r="H3655" s="76" t="s">
        <v>3355</v>
      </c>
      <c r="I3655" s="77">
        <v>5.86</v>
      </c>
      <c r="J3655" s="2">
        <v>1</v>
      </c>
      <c r="K3655" s="119" cm="1">
        <f t="array" ref="K3655">ROUND(IF(C3655="Beer",SUM(LOOKUP(2,1/(SRP!$B$7:$B$9&lt;=E3655)/(SRP!$C$7:$C$9&gt;=E3655),SRP!$D$7:$D$9)*(G3655/100)*(E3655/1000)),IF(C3655="Spirits",SUM(LOOKUP(2,1/(SRP!$B$2:$B$6&lt;=E3655)/(SRP!$C$2:$C$6&gt;=E3655),SRP!$D$2:$D$6)*(G3655/100)*(E3655/1000)),IF(AND(C3655="Wine",D3655="Fortified Wines"),SUM(LOOKUP(2,1/(SRP!$B$20:$B$23&lt;=E3655)/(SRP!$C$20:$C$23&gt;=E3655),SRP!$D$20:$D$23)*(G3655/100)*(E3655/1000)),IF(C3655="Wine",SUM(LOOKUP(2,1/(SRP!$B$15:$B$19&lt;=E3655)/(SRP!$C$15:$C$19&gt;=E3655),SRP!$D$15:$D$19)*(G3655/100)*(E3655/1000)),IF(C3655="Ready to Drink",SUM(LOOKUP(2,1/(SRP!$B$10:$B$14&lt;=E3655)/(SRP!$C$10:$C$14&gt;=E3655),SRP!$D$10:$D$14)*(G3655/100)*(E3655/1000)),0))))),2)</f>
        <v>1.98</v>
      </c>
    </row>
    <row r="3656" spans="1:11" x14ac:dyDescent="0.35">
      <c r="A3656" s="2">
        <v>37438</v>
      </c>
      <c r="B3656" s="76" t="s">
        <v>2921</v>
      </c>
      <c r="C3656" s="76" t="s">
        <v>287</v>
      </c>
      <c r="D3656" s="76" t="s">
        <v>5240</v>
      </c>
      <c r="E3656" s="76">
        <v>473</v>
      </c>
      <c r="F3656" s="76">
        <v>24</v>
      </c>
      <c r="G3656" s="77">
        <v>7.5</v>
      </c>
      <c r="H3656" s="76" t="s">
        <v>3355</v>
      </c>
      <c r="I3656" s="77">
        <v>5.86</v>
      </c>
      <c r="J3656" s="2">
        <v>1</v>
      </c>
      <c r="K3656" s="119" cm="1">
        <f t="array" ref="K3656">ROUND(IF(C3656="Beer",SUM(LOOKUP(2,1/(SRP!$B$7:$B$9&lt;=E3656)/(SRP!$C$7:$C$9&gt;=E3656),SRP!$D$7:$D$9)*(G3656/100)*(E3656/1000)),IF(C3656="Spirits",SUM(LOOKUP(2,1/(SRP!$B$2:$B$6&lt;=E3656)/(SRP!$C$2:$C$6&gt;=E3656),SRP!$D$2:$D$6)*(G3656/100)*(E3656/1000)),IF(AND(C3656="Wine",D3656="Fortified Wines"),SUM(LOOKUP(2,1/(SRP!$B$20:$B$23&lt;=E3656)/(SRP!$C$20:$C$23&gt;=E3656),SRP!$D$20:$D$23)*(G3656/100)*(E3656/1000)),IF(C3656="Wine",SUM(LOOKUP(2,1/(SRP!$B$15:$B$19&lt;=E3656)/(SRP!$C$15:$C$19&gt;=E3656),SRP!$D$15:$D$19)*(G3656/100)*(E3656/1000)),IF(C3656="Ready to Drink",SUM(LOOKUP(2,1/(SRP!$B$10:$B$14&lt;=E3656)/(SRP!$C$10:$C$14&gt;=E3656),SRP!$D$10:$D$14)*(G3656/100)*(E3656/1000)),0))))),2)</f>
        <v>2.48</v>
      </c>
    </row>
    <row r="3657" spans="1:11" x14ac:dyDescent="0.35">
      <c r="A3657" s="2">
        <v>37438</v>
      </c>
      <c r="B3657" s="76" t="s">
        <v>2921</v>
      </c>
      <c r="C3657" s="76" t="s">
        <v>287</v>
      </c>
      <c r="D3657" s="76" t="s">
        <v>5240</v>
      </c>
      <c r="E3657" s="76">
        <v>473</v>
      </c>
      <c r="F3657" s="76">
        <v>24</v>
      </c>
      <c r="G3657" s="77">
        <v>7.5</v>
      </c>
      <c r="H3657" s="76" t="s">
        <v>3355</v>
      </c>
      <c r="I3657" s="77">
        <v>5.86</v>
      </c>
      <c r="J3657" s="2">
        <v>1</v>
      </c>
      <c r="K3657" s="119" cm="1">
        <f t="array" ref="K3657">ROUND(IF(C3657="Beer",SUM(LOOKUP(2,1/(SRP!$B$7:$B$9&lt;=E3657)/(SRP!$C$7:$C$9&gt;=E3657),SRP!$D$7:$D$9)*(G3657/100)*(E3657/1000)),IF(C3657="Spirits",SUM(LOOKUP(2,1/(SRP!$B$2:$B$6&lt;=E3657)/(SRP!$C$2:$C$6&gt;=E3657),SRP!$D$2:$D$6)*(G3657/100)*(E3657/1000)),IF(AND(C3657="Wine",D3657="Fortified Wines"),SUM(LOOKUP(2,1/(SRP!$B$20:$B$23&lt;=E3657)/(SRP!$C$20:$C$23&gt;=E3657),SRP!$D$20:$D$23)*(G3657/100)*(E3657/1000)),IF(C3657="Wine",SUM(LOOKUP(2,1/(SRP!$B$15:$B$19&lt;=E3657)/(SRP!$C$15:$C$19&gt;=E3657),SRP!$D$15:$D$19)*(G3657/100)*(E3657/1000)),IF(C3657="Ready to Drink",SUM(LOOKUP(2,1/(SRP!$B$10:$B$14&lt;=E3657)/(SRP!$C$10:$C$14&gt;=E3657),SRP!$D$10:$D$14)*(G3657/100)*(E3657/1000)),0))))),2)</f>
        <v>2.48</v>
      </c>
    </row>
    <row r="3658" spans="1:11" x14ac:dyDescent="0.35">
      <c r="A3658" s="2">
        <v>37487</v>
      </c>
      <c r="B3658" s="76" t="s">
        <v>2863</v>
      </c>
      <c r="C3658" s="76" t="s">
        <v>287</v>
      </c>
      <c r="D3658" s="76" t="s">
        <v>5240</v>
      </c>
      <c r="E3658" s="76">
        <v>473</v>
      </c>
      <c r="F3658" s="76">
        <v>24</v>
      </c>
      <c r="G3658" s="77">
        <v>6</v>
      </c>
      <c r="H3658" s="76" t="s">
        <v>3387</v>
      </c>
      <c r="I3658" s="77">
        <v>4.1500000000000004</v>
      </c>
      <c r="J3658" s="2">
        <v>1</v>
      </c>
      <c r="K3658" s="119" cm="1">
        <f t="array" ref="K3658">ROUND(IF(C3658="Beer",SUM(LOOKUP(2,1/(SRP!$B$7:$B$9&lt;=E3658)/(SRP!$C$7:$C$9&gt;=E3658),SRP!$D$7:$D$9)*(G3658/100)*(E3658/1000)),IF(C3658="Spirits",SUM(LOOKUP(2,1/(SRP!$B$2:$B$6&lt;=E3658)/(SRP!$C$2:$C$6&gt;=E3658),SRP!$D$2:$D$6)*(G3658/100)*(E3658/1000)),IF(AND(C3658="Wine",D3658="Fortified Wines"),SUM(LOOKUP(2,1/(SRP!$B$20:$B$23&lt;=E3658)/(SRP!$C$20:$C$23&gt;=E3658),SRP!$D$20:$D$23)*(G3658/100)*(E3658/1000)),IF(C3658="Wine",SUM(LOOKUP(2,1/(SRP!$B$15:$B$19&lt;=E3658)/(SRP!$C$15:$C$19&gt;=E3658),SRP!$D$15:$D$19)*(G3658/100)*(E3658/1000)),IF(C3658="Ready to Drink",SUM(LOOKUP(2,1/(SRP!$B$10:$B$14&lt;=E3658)/(SRP!$C$10:$C$14&gt;=E3658),SRP!$D$10:$D$14)*(G3658/100)*(E3658/1000)),0))))),2)</f>
        <v>1.98</v>
      </c>
    </row>
    <row r="3659" spans="1:11" x14ac:dyDescent="0.35">
      <c r="A3659" s="2">
        <v>37487</v>
      </c>
      <c r="B3659" s="76" t="s">
        <v>2863</v>
      </c>
      <c r="C3659" s="76" t="s">
        <v>287</v>
      </c>
      <c r="D3659" s="76" t="s">
        <v>5240</v>
      </c>
      <c r="E3659" s="76">
        <v>473</v>
      </c>
      <c r="F3659" s="76">
        <v>24</v>
      </c>
      <c r="G3659" s="77">
        <v>6</v>
      </c>
      <c r="H3659" s="76" t="s">
        <v>3387</v>
      </c>
      <c r="I3659" s="77">
        <v>4.1500000000000004</v>
      </c>
      <c r="J3659" s="2">
        <v>1</v>
      </c>
      <c r="K3659" s="119" cm="1">
        <f t="array" ref="K3659">ROUND(IF(C3659="Beer",SUM(LOOKUP(2,1/(SRP!$B$7:$B$9&lt;=E3659)/(SRP!$C$7:$C$9&gt;=E3659),SRP!$D$7:$D$9)*(G3659/100)*(E3659/1000)),IF(C3659="Spirits",SUM(LOOKUP(2,1/(SRP!$B$2:$B$6&lt;=E3659)/(SRP!$C$2:$C$6&gt;=E3659),SRP!$D$2:$D$6)*(G3659/100)*(E3659/1000)),IF(AND(C3659="Wine",D3659="Fortified Wines"),SUM(LOOKUP(2,1/(SRP!$B$20:$B$23&lt;=E3659)/(SRP!$C$20:$C$23&gt;=E3659),SRP!$D$20:$D$23)*(G3659/100)*(E3659/1000)),IF(C3659="Wine",SUM(LOOKUP(2,1/(SRP!$B$15:$B$19&lt;=E3659)/(SRP!$C$15:$C$19&gt;=E3659),SRP!$D$15:$D$19)*(G3659/100)*(E3659/1000)),IF(C3659="Ready to Drink",SUM(LOOKUP(2,1/(SRP!$B$10:$B$14&lt;=E3659)/(SRP!$C$10:$C$14&gt;=E3659),SRP!$D$10:$D$14)*(G3659/100)*(E3659/1000)),0))))),2)</f>
        <v>1.98</v>
      </c>
    </row>
    <row r="3660" spans="1:11" x14ac:dyDescent="0.35">
      <c r="A3660" s="2">
        <v>37488</v>
      </c>
      <c r="B3660" s="76" t="s">
        <v>174</v>
      </c>
      <c r="C3660" s="76" t="s">
        <v>287</v>
      </c>
      <c r="D3660" s="76" t="s">
        <v>5230</v>
      </c>
      <c r="E3660" s="76">
        <v>5325</v>
      </c>
      <c r="F3660" s="76">
        <v>1</v>
      </c>
      <c r="G3660" s="77">
        <v>5.2</v>
      </c>
      <c r="H3660" s="76" t="s">
        <v>3330</v>
      </c>
      <c r="I3660" s="77">
        <v>33.99</v>
      </c>
      <c r="J3660" s="2">
        <v>15</v>
      </c>
      <c r="K3660" s="119" cm="1">
        <f t="array" ref="K3660">ROUND(IF(C3660="Beer",SUM(LOOKUP(2,1/(SRP!$B$7:$B$9&lt;=E3660)/(SRP!$C$7:$C$9&gt;=E3660),SRP!$D$7:$D$9)*(G3660/100)*(E3660/1000)),IF(C3660="Spirits",SUM(LOOKUP(2,1/(SRP!$B$2:$B$6&lt;=E3660)/(SRP!$C$2:$C$6&gt;=E3660),SRP!$D$2:$D$6)*(G3660/100)*(E3660/1000)),IF(AND(C3660="Wine",D3660="Fortified Wines"),SUM(LOOKUP(2,1/(SRP!$B$20:$B$23&lt;=E3660)/(SRP!$C$20:$C$23&gt;=E3660),SRP!$D$20:$D$23)*(G3660/100)*(E3660/1000)),IF(C3660="Wine",SUM(LOOKUP(2,1/(SRP!$B$15:$B$19&lt;=E3660)/(SRP!$C$15:$C$19&gt;=E3660),SRP!$D$15:$D$19)*(G3660/100)*(E3660/1000)),IF(C3660="Ready to Drink",SUM(LOOKUP(2,1/(SRP!$B$10:$B$14&lt;=E3660)/(SRP!$C$10:$C$14&gt;=E3660),SRP!$D$10:$D$14)*(G3660/100)*(E3660/1000)),0))))),2)</f>
        <v>19.329999999999998</v>
      </c>
    </row>
    <row r="3661" spans="1:11" x14ac:dyDescent="0.35">
      <c r="A3661" s="2">
        <v>37488</v>
      </c>
      <c r="B3661" s="76" t="s">
        <v>174</v>
      </c>
      <c r="C3661" s="76" t="s">
        <v>287</v>
      </c>
      <c r="D3661" s="76" t="s">
        <v>5230</v>
      </c>
      <c r="E3661" s="76">
        <v>5325</v>
      </c>
      <c r="F3661" s="76">
        <v>1</v>
      </c>
      <c r="G3661" s="77">
        <v>5.2</v>
      </c>
      <c r="H3661" s="76" t="s">
        <v>3330</v>
      </c>
      <c r="I3661" s="77">
        <v>33.99</v>
      </c>
      <c r="J3661" s="2">
        <v>15</v>
      </c>
      <c r="K3661" s="119" cm="1">
        <f t="array" ref="K3661">ROUND(IF(C3661="Beer",SUM(LOOKUP(2,1/(SRP!$B$7:$B$9&lt;=E3661)/(SRP!$C$7:$C$9&gt;=E3661),SRP!$D$7:$D$9)*(G3661/100)*(E3661/1000)),IF(C3661="Spirits",SUM(LOOKUP(2,1/(SRP!$B$2:$B$6&lt;=E3661)/(SRP!$C$2:$C$6&gt;=E3661),SRP!$D$2:$D$6)*(G3661/100)*(E3661/1000)),IF(AND(C3661="Wine",D3661="Fortified Wines"),SUM(LOOKUP(2,1/(SRP!$B$20:$B$23&lt;=E3661)/(SRP!$C$20:$C$23&gt;=E3661),SRP!$D$20:$D$23)*(G3661/100)*(E3661/1000)),IF(C3661="Wine",SUM(LOOKUP(2,1/(SRP!$B$15:$B$19&lt;=E3661)/(SRP!$C$15:$C$19&gt;=E3661),SRP!$D$15:$D$19)*(G3661/100)*(E3661/1000)),IF(C3661="Ready to Drink",SUM(LOOKUP(2,1/(SRP!$B$10:$B$14&lt;=E3661)/(SRP!$C$10:$C$14&gt;=E3661),SRP!$D$10:$D$14)*(G3661/100)*(E3661/1000)),0))))),2)</f>
        <v>19.329999999999998</v>
      </c>
    </row>
    <row r="3662" spans="1:11" x14ac:dyDescent="0.35">
      <c r="A3662" s="2">
        <v>37490</v>
      </c>
      <c r="B3662" s="76" t="s">
        <v>2950</v>
      </c>
      <c r="C3662" s="76" t="s">
        <v>287</v>
      </c>
      <c r="D3662" s="76" t="s">
        <v>5240</v>
      </c>
      <c r="E3662" s="76">
        <v>473</v>
      </c>
      <c r="F3662" s="76">
        <v>24</v>
      </c>
      <c r="G3662" s="77">
        <v>5.7</v>
      </c>
      <c r="H3662" s="76" t="s">
        <v>3367</v>
      </c>
      <c r="I3662" s="77">
        <v>4.8499999999999996</v>
      </c>
      <c r="J3662" s="2">
        <v>1</v>
      </c>
      <c r="K3662" s="119" cm="1">
        <f t="array" ref="K3662">ROUND(IF(C3662="Beer",SUM(LOOKUP(2,1/(SRP!$B$7:$B$9&lt;=E3662)/(SRP!$C$7:$C$9&gt;=E3662),SRP!$D$7:$D$9)*(G3662/100)*(E3662/1000)),IF(C3662="Spirits",SUM(LOOKUP(2,1/(SRP!$B$2:$B$6&lt;=E3662)/(SRP!$C$2:$C$6&gt;=E3662),SRP!$D$2:$D$6)*(G3662/100)*(E3662/1000)),IF(AND(C3662="Wine",D3662="Fortified Wines"),SUM(LOOKUP(2,1/(SRP!$B$20:$B$23&lt;=E3662)/(SRP!$C$20:$C$23&gt;=E3662),SRP!$D$20:$D$23)*(G3662/100)*(E3662/1000)),IF(C3662="Wine",SUM(LOOKUP(2,1/(SRP!$B$15:$B$19&lt;=E3662)/(SRP!$C$15:$C$19&gt;=E3662),SRP!$D$15:$D$19)*(G3662/100)*(E3662/1000)),IF(C3662="Ready to Drink",SUM(LOOKUP(2,1/(SRP!$B$10:$B$14&lt;=E3662)/(SRP!$C$10:$C$14&gt;=E3662),SRP!$D$10:$D$14)*(G3662/100)*(E3662/1000)),0))))),2)</f>
        <v>1.88</v>
      </c>
    </row>
    <row r="3663" spans="1:11" x14ac:dyDescent="0.35">
      <c r="A3663" s="2">
        <v>37490</v>
      </c>
      <c r="B3663" s="76" t="s">
        <v>2950</v>
      </c>
      <c r="C3663" s="76" t="s">
        <v>287</v>
      </c>
      <c r="D3663" s="76" t="s">
        <v>5240</v>
      </c>
      <c r="E3663" s="76">
        <v>473</v>
      </c>
      <c r="F3663" s="76">
        <v>24</v>
      </c>
      <c r="G3663" s="77">
        <v>5.7</v>
      </c>
      <c r="H3663" s="76" t="s">
        <v>3367</v>
      </c>
      <c r="I3663" s="77">
        <v>4.8499999999999996</v>
      </c>
      <c r="J3663" s="2">
        <v>1</v>
      </c>
      <c r="K3663" s="119" cm="1">
        <f t="array" ref="K3663">ROUND(IF(C3663="Beer",SUM(LOOKUP(2,1/(SRP!$B$7:$B$9&lt;=E3663)/(SRP!$C$7:$C$9&gt;=E3663),SRP!$D$7:$D$9)*(G3663/100)*(E3663/1000)),IF(C3663="Spirits",SUM(LOOKUP(2,1/(SRP!$B$2:$B$6&lt;=E3663)/(SRP!$C$2:$C$6&gt;=E3663),SRP!$D$2:$D$6)*(G3663/100)*(E3663/1000)),IF(AND(C3663="Wine",D3663="Fortified Wines"),SUM(LOOKUP(2,1/(SRP!$B$20:$B$23&lt;=E3663)/(SRP!$C$20:$C$23&gt;=E3663),SRP!$D$20:$D$23)*(G3663/100)*(E3663/1000)),IF(C3663="Wine",SUM(LOOKUP(2,1/(SRP!$B$15:$B$19&lt;=E3663)/(SRP!$C$15:$C$19&gt;=E3663),SRP!$D$15:$D$19)*(G3663/100)*(E3663/1000)),IF(C3663="Ready to Drink",SUM(LOOKUP(2,1/(SRP!$B$10:$B$14&lt;=E3663)/(SRP!$C$10:$C$14&gt;=E3663),SRP!$D$10:$D$14)*(G3663/100)*(E3663/1000)),0))))),2)</f>
        <v>1.88</v>
      </c>
    </row>
    <row r="3664" spans="1:11" x14ac:dyDescent="0.35">
      <c r="A3664" s="2">
        <v>37497</v>
      </c>
      <c r="B3664" s="76" t="s">
        <v>2949</v>
      </c>
      <c r="C3664" s="76" t="s">
        <v>287</v>
      </c>
      <c r="D3664" s="76" t="s">
        <v>5230</v>
      </c>
      <c r="E3664" s="76">
        <v>473</v>
      </c>
      <c r="F3664" s="76">
        <v>24</v>
      </c>
      <c r="G3664" s="77">
        <v>4.8</v>
      </c>
      <c r="H3664" s="76" t="s">
        <v>3409</v>
      </c>
      <c r="I3664" s="77">
        <v>3.98</v>
      </c>
      <c r="J3664" s="2">
        <v>1</v>
      </c>
      <c r="K3664" s="119" cm="1">
        <f t="array" ref="K3664">ROUND(IF(C3664="Beer",SUM(LOOKUP(2,1/(SRP!$B$7:$B$9&lt;=E3664)/(SRP!$C$7:$C$9&gt;=E3664),SRP!$D$7:$D$9)*(G3664/100)*(E3664/1000)),IF(C3664="Spirits",SUM(LOOKUP(2,1/(SRP!$B$2:$B$6&lt;=E3664)/(SRP!$C$2:$C$6&gt;=E3664),SRP!$D$2:$D$6)*(G3664/100)*(E3664/1000)),IF(AND(C3664="Wine",D3664="Fortified Wines"),SUM(LOOKUP(2,1/(SRP!$B$20:$B$23&lt;=E3664)/(SRP!$C$20:$C$23&gt;=E3664),SRP!$D$20:$D$23)*(G3664/100)*(E3664/1000)),IF(C3664="Wine",SUM(LOOKUP(2,1/(SRP!$B$15:$B$19&lt;=E3664)/(SRP!$C$15:$C$19&gt;=E3664),SRP!$D$15:$D$19)*(G3664/100)*(E3664/1000)),IF(C3664="Ready to Drink",SUM(LOOKUP(2,1/(SRP!$B$10:$B$14&lt;=E3664)/(SRP!$C$10:$C$14&gt;=E3664),SRP!$D$10:$D$14)*(G3664/100)*(E3664/1000)),0))))),2)</f>
        <v>1.58</v>
      </c>
    </row>
    <row r="3665" spans="1:11" x14ac:dyDescent="0.35">
      <c r="A3665" s="2">
        <v>37497</v>
      </c>
      <c r="B3665" s="76" t="s">
        <v>2949</v>
      </c>
      <c r="C3665" s="76" t="s">
        <v>287</v>
      </c>
      <c r="D3665" s="76" t="s">
        <v>5230</v>
      </c>
      <c r="E3665" s="76">
        <v>473</v>
      </c>
      <c r="F3665" s="76">
        <v>24</v>
      </c>
      <c r="G3665" s="77">
        <v>4.8</v>
      </c>
      <c r="H3665" s="76" t="s">
        <v>3409</v>
      </c>
      <c r="I3665" s="77">
        <v>3.98</v>
      </c>
      <c r="J3665" s="2">
        <v>1</v>
      </c>
      <c r="K3665" s="119" cm="1">
        <f t="array" ref="K3665">ROUND(IF(C3665="Beer",SUM(LOOKUP(2,1/(SRP!$B$7:$B$9&lt;=E3665)/(SRP!$C$7:$C$9&gt;=E3665),SRP!$D$7:$D$9)*(G3665/100)*(E3665/1000)),IF(C3665="Spirits",SUM(LOOKUP(2,1/(SRP!$B$2:$B$6&lt;=E3665)/(SRP!$C$2:$C$6&gt;=E3665),SRP!$D$2:$D$6)*(G3665/100)*(E3665/1000)),IF(AND(C3665="Wine",D3665="Fortified Wines"),SUM(LOOKUP(2,1/(SRP!$B$20:$B$23&lt;=E3665)/(SRP!$C$20:$C$23&gt;=E3665),SRP!$D$20:$D$23)*(G3665/100)*(E3665/1000)),IF(C3665="Wine",SUM(LOOKUP(2,1/(SRP!$B$15:$B$19&lt;=E3665)/(SRP!$C$15:$C$19&gt;=E3665),SRP!$D$15:$D$19)*(G3665/100)*(E3665/1000)),IF(C3665="Ready to Drink",SUM(LOOKUP(2,1/(SRP!$B$10:$B$14&lt;=E3665)/(SRP!$C$10:$C$14&gt;=E3665),SRP!$D$10:$D$14)*(G3665/100)*(E3665/1000)),0))))),2)</f>
        <v>1.58</v>
      </c>
    </row>
    <row r="3666" spans="1:11" x14ac:dyDescent="0.35">
      <c r="A3666" s="2">
        <v>37499</v>
      </c>
      <c r="B3666" s="76" t="s">
        <v>2948</v>
      </c>
      <c r="C3666" s="76" t="s">
        <v>287</v>
      </c>
      <c r="D3666" s="76" t="s">
        <v>5240</v>
      </c>
      <c r="E3666" s="76">
        <v>473</v>
      </c>
      <c r="F3666" s="76">
        <v>24</v>
      </c>
      <c r="G3666" s="77">
        <v>6.8</v>
      </c>
      <c r="H3666" s="76" t="s">
        <v>3409</v>
      </c>
      <c r="I3666" s="77">
        <v>3.98</v>
      </c>
      <c r="J3666" s="2">
        <v>1</v>
      </c>
      <c r="K3666" s="119" cm="1">
        <f t="array" ref="K3666">ROUND(IF(C3666="Beer",SUM(LOOKUP(2,1/(SRP!$B$7:$B$9&lt;=E3666)/(SRP!$C$7:$C$9&gt;=E3666),SRP!$D$7:$D$9)*(G3666/100)*(E3666/1000)),IF(C3666="Spirits",SUM(LOOKUP(2,1/(SRP!$B$2:$B$6&lt;=E3666)/(SRP!$C$2:$C$6&gt;=E3666),SRP!$D$2:$D$6)*(G3666/100)*(E3666/1000)),IF(AND(C3666="Wine",D3666="Fortified Wines"),SUM(LOOKUP(2,1/(SRP!$B$20:$B$23&lt;=E3666)/(SRP!$C$20:$C$23&gt;=E3666),SRP!$D$20:$D$23)*(G3666/100)*(E3666/1000)),IF(C3666="Wine",SUM(LOOKUP(2,1/(SRP!$B$15:$B$19&lt;=E3666)/(SRP!$C$15:$C$19&gt;=E3666),SRP!$D$15:$D$19)*(G3666/100)*(E3666/1000)),IF(C3666="Ready to Drink",SUM(LOOKUP(2,1/(SRP!$B$10:$B$14&lt;=E3666)/(SRP!$C$10:$C$14&gt;=E3666),SRP!$D$10:$D$14)*(G3666/100)*(E3666/1000)),0))))),2)</f>
        <v>2.25</v>
      </c>
    </row>
    <row r="3667" spans="1:11" x14ac:dyDescent="0.35">
      <c r="A3667" s="2">
        <v>37499</v>
      </c>
      <c r="B3667" s="76" t="s">
        <v>2948</v>
      </c>
      <c r="C3667" s="76" t="s">
        <v>287</v>
      </c>
      <c r="D3667" s="76" t="s">
        <v>5240</v>
      </c>
      <c r="E3667" s="76">
        <v>473</v>
      </c>
      <c r="F3667" s="76">
        <v>24</v>
      </c>
      <c r="G3667" s="77">
        <v>6.8</v>
      </c>
      <c r="H3667" s="76" t="s">
        <v>3409</v>
      </c>
      <c r="I3667" s="77">
        <v>3.98</v>
      </c>
      <c r="J3667" s="2">
        <v>1</v>
      </c>
      <c r="K3667" s="119" cm="1">
        <f t="array" ref="K3667">ROUND(IF(C3667="Beer",SUM(LOOKUP(2,1/(SRP!$B$7:$B$9&lt;=E3667)/(SRP!$C$7:$C$9&gt;=E3667),SRP!$D$7:$D$9)*(G3667/100)*(E3667/1000)),IF(C3667="Spirits",SUM(LOOKUP(2,1/(SRP!$B$2:$B$6&lt;=E3667)/(SRP!$C$2:$C$6&gt;=E3667),SRP!$D$2:$D$6)*(G3667/100)*(E3667/1000)),IF(AND(C3667="Wine",D3667="Fortified Wines"),SUM(LOOKUP(2,1/(SRP!$B$20:$B$23&lt;=E3667)/(SRP!$C$20:$C$23&gt;=E3667),SRP!$D$20:$D$23)*(G3667/100)*(E3667/1000)),IF(C3667="Wine",SUM(LOOKUP(2,1/(SRP!$B$15:$B$19&lt;=E3667)/(SRP!$C$15:$C$19&gt;=E3667),SRP!$D$15:$D$19)*(G3667/100)*(E3667/1000)),IF(C3667="Ready to Drink",SUM(LOOKUP(2,1/(SRP!$B$10:$B$14&lt;=E3667)/(SRP!$C$10:$C$14&gt;=E3667),SRP!$D$10:$D$14)*(G3667/100)*(E3667/1000)),0))))),2)</f>
        <v>2.25</v>
      </c>
    </row>
    <row r="3668" spans="1:11" x14ac:dyDescent="0.35">
      <c r="A3668" s="2">
        <v>37500</v>
      </c>
      <c r="B3668" s="76" t="s">
        <v>2947</v>
      </c>
      <c r="C3668" s="76" t="s">
        <v>287</v>
      </c>
      <c r="D3668" s="76" t="s">
        <v>5266</v>
      </c>
      <c r="E3668" s="76">
        <v>3784</v>
      </c>
      <c r="F3668" s="76">
        <v>1</v>
      </c>
      <c r="G3668" s="77">
        <v>5</v>
      </c>
      <c r="H3668" s="76" t="s">
        <v>4999</v>
      </c>
      <c r="I3668" s="77">
        <v>19.989999999999998</v>
      </c>
      <c r="J3668" s="2">
        <v>8</v>
      </c>
      <c r="K3668" s="119" cm="1">
        <f t="array" ref="K3668">ROUND(IF(C3668="Beer",SUM(LOOKUP(2,1/(SRP!$B$7:$B$9&lt;=E3668)/(SRP!$C$7:$C$9&gt;=E3668),SRP!$D$7:$D$9)*(G3668/100)*(E3668/1000)),IF(C3668="Spirits",SUM(LOOKUP(2,1/(SRP!$B$2:$B$6&lt;=E3668)/(SRP!$C$2:$C$6&gt;=E3668),SRP!$D$2:$D$6)*(G3668/100)*(E3668/1000)),IF(AND(C3668="Wine",D3668="Fortified Wines"),SUM(LOOKUP(2,1/(SRP!$B$20:$B$23&lt;=E3668)/(SRP!$C$20:$C$23&gt;=E3668),SRP!$D$20:$D$23)*(G3668/100)*(E3668/1000)),IF(C3668="Wine",SUM(LOOKUP(2,1/(SRP!$B$15:$B$19&lt;=E3668)/(SRP!$C$15:$C$19&gt;=E3668),SRP!$D$15:$D$19)*(G3668/100)*(E3668/1000)),IF(C3668="Ready to Drink",SUM(LOOKUP(2,1/(SRP!$B$10:$B$14&lt;=E3668)/(SRP!$C$10:$C$14&gt;=E3668),SRP!$D$10:$D$14)*(G3668/100)*(E3668/1000)),0))))),2)</f>
        <v>13.21</v>
      </c>
    </row>
    <row r="3669" spans="1:11" x14ac:dyDescent="0.35">
      <c r="A3669" s="2">
        <v>37500</v>
      </c>
      <c r="B3669" s="76" t="s">
        <v>2947</v>
      </c>
      <c r="C3669" s="76" t="s">
        <v>287</v>
      </c>
      <c r="D3669" s="76" t="s">
        <v>5266</v>
      </c>
      <c r="E3669" s="76">
        <v>3784</v>
      </c>
      <c r="F3669" s="76">
        <v>1</v>
      </c>
      <c r="G3669" s="77">
        <v>5</v>
      </c>
      <c r="H3669" s="76" t="s">
        <v>4999</v>
      </c>
      <c r="I3669" s="77">
        <v>19.989999999999998</v>
      </c>
      <c r="J3669" s="2">
        <v>8</v>
      </c>
      <c r="K3669" s="119" cm="1">
        <f t="array" ref="K3669">ROUND(IF(C3669="Beer",SUM(LOOKUP(2,1/(SRP!$B$7:$B$9&lt;=E3669)/(SRP!$C$7:$C$9&gt;=E3669),SRP!$D$7:$D$9)*(G3669/100)*(E3669/1000)),IF(C3669="Spirits",SUM(LOOKUP(2,1/(SRP!$B$2:$B$6&lt;=E3669)/(SRP!$C$2:$C$6&gt;=E3669),SRP!$D$2:$D$6)*(G3669/100)*(E3669/1000)),IF(AND(C3669="Wine",D3669="Fortified Wines"),SUM(LOOKUP(2,1/(SRP!$B$20:$B$23&lt;=E3669)/(SRP!$C$20:$C$23&gt;=E3669),SRP!$D$20:$D$23)*(G3669/100)*(E3669/1000)),IF(C3669="Wine",SUM(LOOKUP(2,1/(SRP!$B$15:$B$19&lt;=E3669)/(SRP!$C$15:$C$19&gt;=E3669),SRP!$D$15:$D$19)*(G3669/100)*(E3669/1000)),IF(C3669="Ready to Drink",SUM(LOOKUP(2,1/(SRP!$B$10:$B$14&lt;=E3669)/(SRP!$C$10:$C$14&gt;=E3669),SRP!$D$10:$D$14)*(G3669/100)*(E3669/1000)),0))))),2)</f>
        <v>13.21</v>
      </c>
    </row>
    <row r="3670" spans="1:11" x14ac:dyDescent="0.35">
      <c r="A3670" s="2">
        <v>37501</v>
      </c>
      <c r="B3670" s="76" t="s">
        <v>2946</v>
      </c>
      <c r="C3670" s="76" t="s">
        <v>287</v>
      </c>
      <c r="D3670" s="76" t="s">
        <v>5266</v>
      </c>
      <c r="E3670" s="76">
        <v>3784</v>
      </c>
      <c r="F3670" s="76">
        <v>1</v>
      </c>
      <c r="G3670" s="77">
        <v>5</v>
      </c>
      <c r="H3670" s="76" t="s">
        <v>4999</v>
      </c>
      <c r="I3670" s="77">
        <v>28.99</v>
      </c>
      <c r="J3670" s="2">
        <v>8</v>
      </c>
      <c r="K3670" s="119" cm="1">
        <f t="array" ref="K3670">ROUND(IF(C3670="Beer",SUM(LOOKUP(2,1/(SRP!$B$7:$B$9&lt;=E3670)/(SRP!$C$7:$C$9&gt;=E3670),SRP!$D$7:$D$9)*(G3670/100)*(E3670/1000)),IF(C3670="Spirits",SUM(LOOKUP(2,1/(SRP!$B$2:$B$6&lt;=E3670)/(SRP!$C$2:$C$6&gt;=E3670),SRP!$D$2:$D$6)*(G3670/100)*(E3670/1000)),IF(AND(C3670="Wine",D3670="Fortified Wines"),SUM(LOOKUP(2,1/(SRP!$B$20:$B$23&lt;=E3670)/(SRP!$C$20:$C$23&gt;=E3670),SRP!$D$20:$D$23)*(G3670/100)*(E3670/1000)),IF(C3670="Wine",SUM(LOOKUP(2,1/(SRP!$B$15:$B$19&lt;=E3670)/(SRP!$C$15:$C$19&gt;=E3670),SRP!$D$15:$D$19)*(G3670/100)*(E3670/1000)),IF(C3670="Ready to Drink",SUM(LOOKUP(2,1/(SRP!$B$10:$B$14&lt;=E3670)/(SRP!$C$10:$C$14&gt;=E3670),SRP!$D$10:$D$14)*(G3670/100)*(E3670/1000)),0))))),2)</f>
        <v>13.21</v>
      </c>
    </row>
    <row r="3671" spans="1:11" x14ac:dyDescent="0.35">
      <c r="A3671" s="2">
        <v>37501</v>
      </c>
      <c r="B3671" s="76" t="s">
        <v>2946</v>
      </c>
      <c r="C3671" s="76" t="s">
        <v>287</v>
      </c>
      <c r="D3671" s="76" t="s">
        <v>5266</v>
      </c>
      <c r="E3671" s="76">
        <v>3784</v>
      </c>
      <c r="F3671" s="76">
        <v>1</v>
      </c>
      <c r="G3671" s="77">
        <v>5</v>
      </c>
      <c r="H3671" s="76" t="s">
        <v>4999</v>
      </c>
      <c r="I3671" s="77">
        <v>28.99</v>
      </c>
      <c r="J3671" s="2">
        <v>8</v>
      </c>
      <c r="K3671" s="119" cm="1">
        <f t="array" ref="K3671">ROUND(IF(C3671="Beer",SUM(LOOKUP(2,1/(SRP!$B$7:$B$9&lt;=E3671)/(SRP!$C$7:$C$9&gt;=E3671),SRP!$D$7:$D$9)*(G3671/100)*(E3671/1000)),IF(C3671="Spirits",SUM(LOOKUP(2,1/(SRP!$B$2:$B$6&lt;=E3671)/(SRP!$C$2:$C$6&gt;=E3671),SRP!$D$2:$D$6)*(G3671/100)*(E3671/1000)),IF(AND(C3671="Wine",D3671="Fortified Wines"),SUM(LOOKUP(2,1/(SRP!$B$20:$B$23&lt;=E3671)/(SRP!$C$20:$C$23&gt;=E3671),SRP!$D$20:$D$23)*(G3671/100)*(E3671/1000)),IF(C3671="Wine",SUM(LOOKUP(2,1/(SRP!$B$15:$B$19&lt;=E3671)/(SRP!$C$15:$C$19&gt;=E3671),SRP!$D$15:$D$19)*(G3671/100)*(E3671/1000)),IF(C3671="Ready to Drink",SUM(LOOKUP(2,1/(SRP!$B$10:$B$14&lt;=E3671)/(SRP!$C$10:$C$14&gt;=E3671),SRP!$D$10:$D$14)*(G3671/100)*(E3671/1000)),0))))),2)</f>
        <v>13.21</v>
      </c>
    </row>
    <row r="3672" spans="1:11" x14ac:dyDescent="0.35">
      <c r="A3672" s="2">
        <v>37514</v>
      </c>
      <c r="B3672" s="76" t="s">
        <v>2945</v>
      </c>
      <c r="C3672" s="76" t="s">
        <v>286</v>
      </c>
      <c r="D3672" s="76" t="s">
        <v>5244</v>
      </c>
      <c r="E3672" s="76">
        <v>750</v>
      </c>
      <c r="F3672" s="76">
        <v>12</v>
      </c>
      <c r="G3672" s="77">
        <v>13.5</v>
      </c>
      <c r="H3672" s="76" t="s">
        <v>3305</v>
      </c>
      <c r="I3672" s="77">
        <v>29.99</v>
      </c>
      <c r="J3672" s="2">
        <v>1</v>
      </c>
      <c r="K3672" s="119" cm="1">
        <f t="array" ref="K3672">ROUND(IF(C3672="Beer",SUM(LOOKUP(2,1/(SRP!$B$7:$B$9&lt;=E3672)/(SRP!$C$7:$C$9&gt;=E3672),SRP!$D$7:$D$9)*(G3672/100)*(E3672/1000)),IF(C3672="Spirits",SUM(LOOKUP(2,1/(SRP!$B$2:$B$6&lt;=E3672)/(SRP!$C$2:$C$6&gt;=E3672),SRP!$D$2:$D$6)*(G3672/100)*(E3672/1000)),IF(AND(C3672="Wine",D3672="Fortified Wines"),SUM(LOOKUP(2,1/(SRP!$B$20:$B$23&lt;=E3672)/(SRP!$C$20:$C$23&gt;=E3672),SRP!$D$20:$D$23)*(G3672/100)*(E3672/1000)),IF(C3672="Wine",SUM(LOOKUP(2,1/(SRP!$B$15:$B$19&lt;=E3672)/(SRP!$C$15:$C$19&gt;=E3672),SRP!$D$15:$D$19)*(G3672/100)*(E3672/1000)),IF(C3672="Ready to Drink",SUM(LOOKUP(2,1/(SRP!$B$10:$B$14&lt;=E3672)/(SRP!$C$10:$C$14&gt;=E3672),SRP!$D$10:$D$14)*(G3672/100)*(E3672/1000)),0))))),2)</f>
        <v>7.07</v>
      </c>
    </row>
    <row r="3673" spans="1:11" x14ac:dyDescent="0.35">
      <c r="A3673" s="2">
        <v>37519</v>
      </c>
      <c r="B3673" s="76" t="s">
        <v>2909</v>
      </c>
      <c r="C3673" s="76" t="s">
        <v>286</v>
      </c>
      <c r="D3673" s="76" t="s">
        <v>5285</v>
      </c>
      <c r="E3673" s="76">
        <v>750</v>
      </c>
      <c r="F3673" s="76">
        <v>12</v>
      </c>
      <c r="G3673" s="77">
        <v>14</v>
      </c>
      <c r="H3673" s="76" t="s">
        <v>3303</v>
      </c>
      <c r="I3673" s="77">
        <v>22.99</v>
      </c>
      <c r="J3673" s="2">
        <v>1</v>
      </c>
      <c r="K3673" s="119" cm="1">
        <f t="array" ref="K3673">ROUND(IF(C3673="Beer",SUM(LOOKUP(2,1/(SRP!$B$7:$B$9&lt;=E3673)/(SRP!$C$7:$C$9&gt;=E3673),SRP!$D$7:$D$9)*(G3673/100)*(E3673/1000)),IF(C3673="Spirits",SUM(LOOKUP(2,1/(SRP!$B$2:$B$6&lt;=E3673)/(SRP!$C$2:$C$6&gt;=E3673),SRP!$D$2:$D$6)*(G3673/100)*(E3673/1000)),IF(AND(C3673="Wine",D3673="Fortified Wines"),SUM(LOOKUP(2,1/(SRP!$B$20:$B$23&lt;=E3673)/(SRP!$C$20:$C$23&gt;=E3673),SRP!$D$20:$D$23)*(G3673/100)*(E3673/1000)),IF(C3673="Wine",SUM(LOOKUP(2,1/(SRP!$B$15:$B$19&lt;=E3673)/(SRP!$C$15:$C$19&gt;=E3673),SRP!$D$15:$D$19)*(G3673/100)*(E3673/1000)),IF(C3673="Ready to Drink",SUM(LOOKUP(2,1/(SRP!$B$10:$B$14&lt;=E3673)/(SRP!$C$10:$C$14&gt;=E3673),SRP!$D$10:$D$14)*(G3673/100)*(E3673/1000)),0))))),2)</f>
        <v>7.33</v>
      </c>
    </row>
    <row r="3674" spans="1:11" x14ac:dyDescent="0.35">
      <c r="A3674" s="2">
        <v>37521</v>
      </c>
      <c r="B3674" s="76" t="s">
        <v>2908</v>
      </c>
      <c r="C3674" s="76" t="s">
        <v>285</v>
      </c>
      <c r="D3674" s="76" t="s">
        <v>6956</v>
      </c>
      <c r="E3674" s="76">
        <v>750</v>
      </c>
      <c r="F3674" s="76">
        <v>6</v>
      </c>
      <c r="G3674" s="77">
        <v>40</v>
      </c>
      <c r="H3674" s="76" t="s">
        <v>3301</v>
      </c>
      <c r="I3674" s="77">
        <v>59.95</v>
      </c>
      <c r="J3674" s="2">
        <v>1</v>
      </c>
      <c r="K3674" s="119" cm="1">
        <f t="array" ref="K3674">ROUND(IF(C3674="Beer",SUM(LOOKUP(2,1/(SRP!$B$7:$B$9&lt;=E3674)/(SRP!$C$7:$C$9&gt;=E3674),SRP!$D$7:$D$9)*(G3674/100)*(E3674/1000)),IF(C3674="Spirits",SUM(LOOKUP(2,1/(SRP!$B$2:$B$6&lt;=E3674)/(SRP!$C$2:$C$6&gt;=E3674),SRP!$D$2:$D$6)*(G3674/100)*(E3674/1000)),IF(AND(C3674="Wine",D3674="Fortified Wines"),SUM(LOOKUP(2,1/(SRP!$B$20:$B$23&lt;=E3674)/(SRP!$C$20:$C$23&gt;=E3674),SRP!$D$20:$D$23)*(G3674/100)*(E3674/1000)),IF(C3674="Wine",SUM(LOOKUP(2,1/(SRP!$B$15:$B$19&lt;=E3674)/(SRP!$C$15:$C$19&gt;=E3674),SRP!$D$15:$D$19)*(G3674/100)*(E3674/1000)),IF(C3674="Ready to Drink",SUM(LOOKUP(2,1/(SRP!$B$10:$B$14&lt;=E3674)/(SRP!$C$10:$C$14&gt;=E3674),SRP!$D$10:$D$14)*(G3674/100)*(E3674/1000)),0))))),2)</f>
        <v>20.94</v>
      </c>
    </row>
    <row r="3675" spans="1:11" x14ac:dyDescent="0.35">
      <c r="A3675" s="2">
        <v>37526</v>
      </c>
      <c r="B3675" s="76" t="s">
        <v>2907</v>
      </c>
      <c r="C3675" s="76" t="s">
        <v>286</v>
      </c>
      <c r="D3675" s="76" t="s">
        <v>5244</v>
      </c>
      <c r="E3675" s="76">
        <v>750</v>
      </c>
      <c r="F3675" s="76">
        <v>6</v>
      </c>
      <c r="G3675" s="77">
        <v>9.5</v>
      </c>
      <c r="H3675" s="76" t="s">
        <v>3279</v>
      </c>
      <c r="I3675" s="77">
        <v>21.29</v>
      </c>
      <c r="J3675" s="2">
        <v>1</v>
      </c>
      <c r="K3675" s="119" cm="1">
        <f t="array" ref="K3675">ROUND(IF(C3675="Beer",SUM(LOOKUP(2,1/(SRP!$B$7:$B$9&lt;=E3675)/(SRP!$C$7:$C$9&gt;=E3675),SRP!$D$7:$D$9)*(G3675/100)*(E3675/1000)),IF(C3675="Spirits",SUM(LOOKUP(2,1/(SRP!$B$2:$B$6&lt;=E3675)/(SRP!$C$2:$C$6&gt;=E3675),SRP!$D$2:$D$6)*(G3675/100)*(E3675/1000)),IF(AND(C3675="Wine",D3675="Fortified Wines"),SUM(LOOKUP(2,1/(SRP!$B$20:$B$23&lt;=E3675)/(SRP!$C$20:$C$23&gt;=E3675),SRP!$D$20:$D$23)*(G3675/100)*(E3675/1000)),IF(C3675="Wine",SUM(LOOKUP(2,1/(SRP!$B$15:$B$19&lt;=E3675)/(SRP!$C$15:$C$19&gt;=E3675),SRP!$D$15:$D$19)*(G3675/100)*(E3675/1000)),IF(C3675="Ready to Drink",SUM(LOOKUP(2,1/(SRP!$B$10:$B$14&lt;=E3675)/(SRP!$C$10:$C$14&gt;=E3675),SRP!$D$10:$D$14)*(G3675/100)*(E3675/1000)),0))))),2)</f>
        <v>4.97</v>
      </c>
    </row>
    <row r="3676" spans="1:11" x14ac:dyDescent="0.35">
      <c r="A3676" s="2">
        <v>37528</v>
      </c>
      <c r="B3676" s="76" t="s">
        <v>2906</v>
      </c>
      <c r="C3676" s="76" t="s">
        <v>286</v>
      </c>
      <c r="D3676" s="76" t="s">
        <v>5285</v>
      </c>
      <c r="E3676" s="76">
        <v>3000</v>
      </c>
      <c r="F3676" s="76">
        <v>4</v>
      </c>
      <c r="G3676" s="77">
        <v>13.5</v>
      </c>
      <c r="H3676" s="76" t="s">
        <v>3300</v>
      </c>
      <c r="I3676" s="77">
        <v>46.99</v>
      </c>
      <c r="J3676" s="2">
        <v>1</v>
      </c>
      <c r="K3676" s="119" cm="1">
        <f t="array" ref="K3676">ROUND(IF(C3676="Beer",SUM(LOOKUP(2,1/(SRP!$B$7:$B$9&lt;=E3676)/(SRP!$C$7:$C$9&gt;=E3676),SRP!$D$7:$D$9)*(G3676/100)*(E3676/1000)),IF(C3676="Spirits",SUM(LOOKUP(2,1/(SRP!$B$2:$B$6&lt;=E3676)/(SRP!$C$2:$C$6&gt;=E3676),SRP!$D$2:$D$6)*(G3676/100)*(E3676/1000)),IF(AND(C3676="Wine",D3676="Fortified Wines"),SUM(LOOKUP(2,1/(SRP!$B$20:$B$23&lt;=E3676)/(SRP!$C$20:$C$23&gt;=E3676),SRP!$D$20:$D$23)*(G3676/100)*(E3676/1000)),IF(C3676="Wine",SUM(LOOKUP(2,1/(SRP!$B$15:$B$19&lt;=E3676)/(SRP!$C$15:$C$19&gt;=E3676),SRP!$D$15:$D$19)*(G3676/100)*(E3676/1000)),IF(C3676="Ready to Drink",SUM(LOOKUP(2,1/(SRP!$B$10:$B$14&lt;=E3676)/(SRP!$C$10:$C$14&gt;=E3676),SRP!$D$10:$D$14)*(G3676/100)*(E3676/1000)),0))))),2)</f>
        <v>28.27</v>
      </c>
    </row>
    <row r="3677" spans="1:11" x14ac:dyDescent="0.35">
      <c r="A3677" s="2">
        <v>37536</v>
      </c>
      <c r="B3677" s="76" t="s">
        <v>6758</v>
      </c>
      <c r="C3677" s="76" t="s">
        <v>287</v>
      </c>
      <c r="D3677" s="76" t="s">
        <v>5240</v>
      </c>
      <c r="E3677" s="76">
        <v>473</v>
      </c>
      <c r="F3677" s="76">
        <v>24</v>
      </c>
      <c r="G3677" s="77">
        <v>10</v>
      </c>
      <c r="H3677" s="76" t="s">
        <v>3375</v>
      </c>
      <c r="I3677" s="77">
        <v>4.08</v>
      </c>
      <c r="J3677" s="2">
        <v>1</v>
      </c>
      <c r="K3677" s="119" cm="1">
        <f t="array" ref="K3677">ROUND(IF(C3677="Beer",SUM(LOOKUP(2,1/(SRP!$B$7:$B$9&lt;=E3677)/(SRP!$C$7:$C$9&gt;=E3677),SRP!$D$7:$D$9)*(G3677/100)*(E3677/1000)),IF(C3677="Spirits",SUM(LOOKUP(2,1/(SRP!$B$2:$B$6&lt;=E3677)/(SRP!$C$2:$C$6&gt;=E3677),SRP!$D$2:$D$6)*(G3677/100)*(E3677/1000)),IF(AND(C3677="Wine",D3677="Fortified Wines"),SUM(LOOKUP(2,1/(SRP!$B$20:$B$23&lt;=E3677)/(SRP!$C$20:$C$23&gt;=E3677),SRP!$D$20:$D$23)*(G3677/100)*(E3677/1000)),IF(C3677="Wine",SUM(LOOKUP(2,1/(SRP!$B$15:$B$19&lt;=E3677)/(SRP!$C$15:$C$19&gt;=E3677),SRP!$D$15:$D$19)*(G3677/100)*(E3677/1000)),IF(C3677="Ready to Drink",SUM(LOOKUP(2,1/(SRP!$B$10:$B$14&lt;=E3677)/(SRP!$C$10:$C$14&gt;=E3677),SRP!$D$10:$D$14)*(G3677/100)*(E3677/1000)),0))))),2)</f>
        <v>3.3</v>
      </c>
    </row>
    <row r="3678" spans="1:11" x14ac:dyDescent="0.35">
      <c r="A3678" s="2">
        <v>37537</v>
      </c>
      <c r="B3678" s="76" t="s">
        <v>2854</v>
      </c>
      <c r="C3678" s="76" t="s">
        <v>287</v>
      </c>
      <c r="D3678" s="76" t="s">
        <v>5240</v>
      </c>
      <c r="E3678" s="76">
        <v>473</v>
      </c>
      <c r="F3678" s="76">
        <v>24</v>
      </c>
      <c r="G3678" s="77">
        <v>6.5</v>
      </c>
      <c r="H3678" s="76" t="s">
        <v>3405</v>
      </c>
      <c r="I3678" s="77">
        <v>4.1900000000000004</v>
      </c>
      <c r="J3678" s="2">
        <v>1</v>
      </c>
      <c r="K3678" s="119" cm="1">
        <f t="array" ref="K3678">ROUND(IF(C3678="Beer",SUM(LOOKUP(2,1/(SRP!$B$7:$B$9&lt;=E3678)/(SRP!$C$7:$C$9&gt;=E3678),SRP!$D$7:$D$9)*(G3678/100)*(E3678/1000)),IF(C3678="Spirits",SUM(LOOKUP(2,1/(SRP!$B$2:$B$6&lt;=E3678)/(SRP!$C$2:$C$6&gt;=E3678),SRP!$D$2:$D$6)*(G3678/100)*(E3678/1000)),IF(AND(C3678="Wine",D3678="Fortified Wines"),SUM(LOOKUP(2,1/(SRP!$B$20:$B$23&lt;=E3678)/(SRP!$C$20:$C$23&gt;=E3678),SRP!$D$20:$D$23)*(G3678/100)*(E3678/1000)),IF(C3678="Wine",SUM(LOOKUP(2,1/(SRP!$B$15:$B$19&lt;=E3678)/(SRP!$C$15:$C$19&gt;=E3678),SRP!$D$15:$D$19)*(G3678/100)*(E3678/1000)),IF(C3678="Ready to Drink",SUM(LOOKUP(2,1/(SRP!$B$10:$B$14&lt;=E3678)/(SRP!$C$10:$C$14&gt;=E3678),SRP!$D$10:$D$14)*(G3678/100)*(E3678/1000)),0))))),2)</f>
        <v>2.15</v>
      </c>
    </row>
    <row r="3679" spans="1:11" x14ac:dyDescent="0.35">
      <c r="A3679" s="2">
        <v>37537</v>
      </c>
      <c r="B3679" s="76" t="s">
        <v>2854</v>
      </c>
      <c r="C3679" s="76" t="s">
        <v>287</v>
      </c>
      <c r="D3679" s="76" t="s">
        <v>5240</v>
      </c>
      <c r="E3679" s="76">
        <v>473</v>
      </c>
      <c r="F3679" s="76">
        <v>24</v>
      </c>
      <c r="G3679" s="77">
        <v>6.5</v>
      </c>
      <c r="H3679" s="76" t="s">
        <v>3405</v>
      </c>
      <c r="I3679" s="77">
        <v>4.1900000000000004</v>
      </c>
      <c r="J3679" s="2">
        <v>1</v>
      </c>
      <c r="K3679" s="119" cm="1">
        <f t="array" ref="K3679">ROUND(IF(C3679="Beer",SUM(LOOKUP(2,1/(SRP!$B$7:$B$9&lt;=E3679)/(SRP!$C$7:$C$9&gt;=E3679),SRP!$D$7:$D$9)*(G3679/100)*(E3679/1000)),IF(C3679="Spirits",SUM(LOOKUP(2,1/(SRP!$B$2:$B$6&lt;=E3679)/(SRP!$C$2:$C$6&gt;=E3679),SRP!$D$2:$D$6)*(G3679/100)*(E3679/1000)),IF(AND(C3679="Wine",D3679="Fortified Wines"),SUM(LOOKUP(2,1/(SRP!$B$20:$B$23&lt;=E3679)/(SRP!$C$20:$C$23&gt;=E3679),SRP!$D$20:$D$23)*(G3679/100)*(E3679/1000)),IF(C3679="Wine",SUM(LOOKUP(2,1/(SRP!$B$15:$B$19&lt;=E3679)/(SRP!$C$15:$C$19&gt;=E3679),SRP!$D$15:$D$19)*(G3679/100)*(E3679/1000)),IF(C3679="Ready to Drink",SUM(LOOKUP(2,1/(SRP!$B$10:$B$14&lt;=E3679)/(SRP!$C$10:$C$14&gt;=E3679),SRP!$D$10:$D$14)*(G3679/100)*(E3679/1000)),0))))),2)</f>
        <v>2.15</v>
      </c>
    </row>
    <row r="3680" spans="1:11" x14ac:dyDescent="0.35">
      <c r="A3680" s="2">
        <v>37538</v>
      </c>
      <c r="B3680" s="76" t="s">
        <v>2853</v>
      </c>
      <c r="C3680" s="76" t="s">
        <v>287</v>
      </c>
      <c r="D3680" s="76" t="s">
        <v>5240</v>
      </c>
      <c r="E3680" s="76">
        <v>355</v>
      </c>
      <c r="F3680" s="76">
        <v>24</v>
      </c>
      <c r="G3680" s="77">
        <v>9.1999999999999993</v>
      </c>
      <c r="H3680" s="76" t="s">
        <v>3405</v>
      </c>
      <c r="I3680" s="77">
        <v>4.1900000000000004</v>
      </c>
      <c r="J3680" s="2">
        <v>1</v>
      </c>
      <c r="K3680" s="119" cm="1">
        <f t="array" ref="K3680">ROUND(IF(C3680="Beer",SUM(LOOKUP(2,1/(SRP!$B$7:$B$9&lt;=E3680)/(SRP!$C$7:$C$9&gt;=E3680),SRP!$D$7:$D$9)*(G3680/100)*(E3680/1000)),IF(C3680="Spirits",SUM(LOOKUP(2,1/(SRP!$B$2:$B$6&lt;=E3680)/(SRP!$C$2:$C$6&gt;=E3680),SRP!$D$2:$D$6)*(G3680/100)*(E3680/1000)),IF(AND(C3680="Wine",D3680="Fortified Wines"),SUM(LOOKUP(2,1/(SRP!$B$20:$B$23&lt;=E3680)/(SRP!$C$20:$C$23&gt;=E3680),SRP!$D$20:$D$23)*(G3680/100)*(E3680/1000)),IF(C3680="Wine",SUM(LOOKUP(2,1/(SRP!$B$15:$B$19&lt;=E3680)/(SRP!$C$15:$C$19&gt;=E3680),SRP!$D$15:$D$19)*(G3680/100)*(E3680/1000)),IF(C3680="Ready to Drink",SUM(LOOKUP(2,1/(SRP!$B$10:$B$14&lt;=E3680)/(SRP!$C$10:$C$14&gt;=E3680),SRP!$D$10:$D$14)*(G3680/100)*(E3680/1000)),0))))),2)</f>
        <v>2.2799999999999998</v>
      </c>
    </row>
    <row r="3681" spans="1:11" x14ac:dyDescent="0.35">
      <c r="A3681" s="2">
        <v>37538</v>
      </c>
      <c r="B3681" s="76" t="s">
        <v>2853</v>
      </c>
      <c r="C3681" s="76" t="s">
        <v>287</v>
      </c>
      <c r="D3681" s="76" t="s">
        <v>5240</v>
      </c>
      <c r="E3681" s="76">
        <v>355</v>
      </c>
      <c r="F3681" s="76">
        <v>24</v>
      </c>
      <c r="G3681" s="77">
        <v>9.1999999999999993</v>
      </c>
      <c r="H3681" s="76" t="s">
        <v>3405</v>
      </c>
      <c r="I3681" s="77">
        <v>4.1900000000000004</v>
      </c>
      <c r="J3681" s="2">
        <v>1</v>
      </c>
      <c r="K3681" s="119" cm="1">
        <f t="array" ref="K3681">ROUND(IF(C3681="Beer",SUM(LOOKUP(2,1/(SRP!$B$7:$B$9&lt;=E3681)/(SRP!$C$7:$C$9&gt;=E3681),SRP!$D$7:$D$9)*(G3681/100)*(E3681/1000)),IF(C3681="Spirits",SUM(LOOKUP(2,1/(SRP!$B$2:$B$6&lt;=E3681)/(SRP!$C$2:$C$6&gt;=E3681),SRP!$D$2:$D$6)*(G3681/100)*(E3681/1000)),IF(AND(C3681="Wine",D3681="Fortified Wines"),SUM(LOOKUP(2,1/(SRP!$B$20:$B$23&lt;=E3681)/(SRP!$C$20:$C$23&gt;=E3681),SRP!$D$20:$D$23)*(G3681/100)*(E3681/1000)),IF(C3681="Wine",SUM(LOOKUP(2,1/(SRP!$B$15:$B$19&lt;=E3681)/(SRP!$C$15:$C$19&gt;=E3681),SRP!$D$15:$D$19)*(G3681/100)*(E3681/1000)),IF(C3681="Ready to Drink",SUM(LOOKUP(2,1/(SRP!$B$10:$B$14&lt;=E3681)/(SRP!$C$10:$C$14&gt;=E3681),SRP!$D$10:$D$14)*(G3681/100)*(E3681/1000)),0))))),2)</f>
        <v>2.2799999999999998</v>
      </c>
    </row>
    <row r="3682" spans="1:11" x14ac:dyDescent="0.35">
      <c r="A3682" s="2">
        <v>37539</v>
      </c>
      <c r="B3682" s="76" t="s">
        <v>2862</v>
      </c>
      <c r="C3682" s="76" t="s">
        <v>287</v>
      </c>
      <c r="D3682" s="76" t="s">
        <v>5240</v>
      </c>
      <c r="E3682" s="76">
        <v>355</v>
      </c>
      <c r="F3682" s="76">
        <v>24</v>
      </c>
      <c r="G3682" s="77">
        <v>9.6999999999999993</v>
      </c>
      <c r="H3682" s="76" t="s">
        <v>3377</v>
      </c>
      <c r="I3682" s="77">
        <v>4.95</v>
      </c>
      <c r="J3682" s="2">
        <v>1</v>
      </c>
      <c r="K3682" s="119" cm="1">
        <f t="array" ref="K3682">ROUND(IF(C3682="Beer",SUM(LOOKUP(2,1/(SRP!$B$7:$B$9&lt;=E3682)/(SRP!$C$7:$C$9&gt;=E3682),SRP!$D$7:$D$9)*(G3682/100)*(E3682/1000)),IF(C3682="Spirits",SUM(LOOKUP(2,1/(SRP!$B$2:$B$6&lt;=E3682)/(SRP!$C$2:$C$6&gt;=E3682),SRP!$D$2:$D$6)*(G3682/100)*(E3682/1000)),IF(AND(C3682="Wine",D3682="Fortified Wines"),SUM(LOOKUP(2,1/(SRP!$B$20:$B$23&lt;=E3682)/(SRP!$C$20:$C$23&gt;=E3682),SRP!$D$20:$D$23)*(G3682/100)*(E3682/1000)),IF(C3682="Wine",SUM(LOOKUP(2,1/(SRP!$B$15:$B$19&lt;=E3682)/(SRP!$C$15:$C$19&gt;=E3682),SRP!$D$15:$D$19)*(G3682/100)*(E3682/1000)),IF(C3682="Ready to Drink",SUM(LOOKUP(2,1/(SRP!$B$10:$B$14&lt;=E3682)/(SRP!$C$10:$C$14&gt;=E3682),SRP!$D$10:$D$14)*(G3682/100)*(E3682/1000)),0))))),2)</f>
        <v>2.4</v>
      </c>
    </row>
    <row r="3683" spans="1:11" x14ac:dyDescent="0.35">
      <c r="A3683" s="2">
        <v>37539</v>
      </c>
      <c r="B3683" s="76" t="s">
        <v>2862</v>
      </c>
      <c r="C3683" s="76" t="s">
        <v>287</v>
      </c>
      <c r="D3683" s="76" t="s">
        <v>5240</v>
      </c>
      <c r="E3683" s="76">
        <v>355</v>
      </c>
      <c r="F3683" s="76">
        <v>24</v>
      </c>
      <c r="G3683" s="77">
        <v>9.6999999999999993</v>
      </c>
      <c r="H3683" s="76" t="s">
        <v>3377</v>
      </c>
      <c r="I3683" s="77">
        <v>4.95</v>
      </c>
      <c r="J3683" s="2">
        <v>1</v>
      </c>
      <c r="K3683" s="119" cm="1">
        <f t="array" ref="K3683">ROUND(IF(C3683="Beer",SUM(LOOKUP(2,1/(SRP!$B$7:$B$9&lt;=E3683)/(SRP!$C$7:$C$9&gt;=E3683),SRP!$D$7:$D$9)*(G3683/100)*(E3683/1000)),IF(C3683="Spirits",SUM(LOOKUP(2,1/(SRP!$B$2:$B$6&lt;=E3683)/(SRP!$C$2:$C$6&gt;=E3683),SRP!$D$2:$D$6)*(G3683/100)*(E3683/1000)),IF(AND(C3683="Wine",D3683="Fortified Wines"),SUM(LOOKUP(2,1/(SRP!$B$20:$B$23&lt;=E3683)/(SRP!$C$20:$C$23&gt;=E3683),SRP!$D$20:$D$23)*(G3683/100)*(E3683/1000)),IF(C3683="Wine",SUM(LOOKUP(2,1/(SRP!$B$15:$B$19&lt;=E3683)/(SRP!$C$15:$C$19&gt;=E3683),SRP!$D$15:$D$19)*(G3683/100)*(E3683/1000)),IF(C3683="Ready to Drink",SUM(LOOKUP(2,1/(SRP!$B$10:$B$14&lt;=E3683)/(SRP!$C$10:$C$14&gt;=E3683),SRP!$D$10:$D$14)*(G3683/100)*(E3683/1000)),0))))),2)</f>
        <v>2.4</v>
      </c>
    </row>
    <row r="3684" spans="1:11" x14ac:dyDescent="0.35">
      <c r="A3684" s="2">
        <v>37540</v>
      </c>
      <c r="B3684" s="76" t="s">
        <v>5752</v>
      </c>
      <c r="C3684" s="76" t="s">
        <v>5938</v>
      </c>
      <c r="D3684" s="76" t="s">
        <v>5279</v>
      </c>
      <c r="E3684" s="76">
        <v>4260</v>
      </c>
      <c r="F3684" s="76">
        <v>2</v>
      </c>
      <c r="G3684" s="77">
        <v>5</v>
      </c>
      <c r="H3684" s="76" t="s">
        <v>3379</v>
      </c>
      <c r="I3684" s="77">
        <v>29.99</v>
      </c>
      <c r="J3684" s="2">
        <v>12</v>
      </c>
      <c r="K3684" s="119" cm="1">
        <f t="array" ref="K3684">ROUND(IF(C3684="Beer",SUM(LOOKUP(2,1/(SRP!$B$7:$B$9&lt;=E3684)/(SRP!$C$7:$C$9&gt;=E3684),SRP!$D$7:$D$9)*(G3684/100)*(E3684/1000)),IF(C3684="Spirits",SUM(LOOKUP(2,1/(SRP!$B$2:$B$6&lt;=E3684)/(SRP!$C$2:$C$6&gt;=E3684),SRP!$D$2:$D$6)*(G3684/100)*(E3684/1000)),IF(AND(C3684="Wine",D3684="Fortified Wines"),SUM(LOOKUP(2,1/(SRP!$B$20:$B$23&lt;=E3684)/(SRP!$C$20:$C$23&gt;=E3684),SRP!$D$20:$D$23)*(G3684/100)*(E3684/1000)),IF(C3684="Wine",SUM(LOOKUP(2,1/(SRP!$B$15:$B$19&lt;=E3684)/(SRP!$C$15:$C$19&gt;=E3684),SRP!$D$15:$D$19)*(G3684/100)*(E3684/1000)),IF(C3684="Ready to Drink",SUM(LOOKUP(2,1/(SRP!$B$10:$B$14&lt;=E3684)/(SRP!$C$10:$C$14&gt;=E3684),SRP!$D$10:$D$14)*(G3684/100)*(E3684/1000)),0))))),2)</f>
        <v>14.87</v>
      </c>
    </row>
    <row r="3685" spans="1:11" x14ac:dyDescent="0.35">
      <c r="A3685" s="2">
        <v>37542</v>
      </c>
      <c r="B3685" s="76" t="s">
        <v>2905</v>
      </c>
      <c r="C3685" s="76" t="s">
        <v>5938</v>
      </c>
      <c r="D3685" s="76" t="s">
        <v>5746</v>
      </c>
      <c r="E3685" s="76">
        <v>4260</v>
      </c>
      <c r="F3685" s="76">
        <v>2</v>
      </c>
      <c r="G3685" s="77">
        <v>5</v>
      </c>
      <c r="H3685" s="76" t="s">
        <v>3324</v>
      </c>
      <c r="I3685" s="77">
        <v>33.29</v>
      </c>
      <c r="J3685" s="2">
        <v>12</v>
      </c>
      <c r="K3685" s="119" cm="1">
        <f t="array" ref="K3685">ROUND(IF(C3685="Beer",SUM(LOOKUP(2,1/(SRP!$B$7:$B$9&lt;=E3685)/(SRP!$C$7:$C$9&gt;=E3685),SRP!$D$7:$D$9)*(G3685/100)*(E3685/1000)),IF(C3685="Spirits",SUM(LOOKUP(2,1/(SRP!$B$2:$B$6&lt;=E3685)/(SRP!$C$2:$C$6&gt;=E3685),SRP!$D$2:$D$6)*(G3685/100)*(E3685/1000)),IF(AND(C3685="Wine",D3685="Fortified Wines"),SUM(LOOKUP(2,1/(SRP!$B$20:$B$23&lt;=E3685)/(SRP!$C$20:$C$23&gt;=E3685),SRP!$D$20:$D$23)*(G3685/100)*(E3685/1000)),IF(C3685="Wine",SUM(LOOKUP(2,1/(SRP!$B$15:$B$19&lt;=E3685)/(SRP!$C$15:$C$19&gt;=E3685),SRP!$D$15:$D$19)*(G3685/100)*(E3685/1000)),IF(C3685="Ready to Drink",SUM(LOOKUP(2,1/(SRP!$B$10:$B$14&lt;=E3685)/(SRP!$C$10:$C$14&gt;=E3685),SRP!$D$10:$D$14)*(G3685/100)*(E3685/1000)),0))))),2)</f>
        <v>14.87</v>
      </c>
    </row>
    <row r="3686" spans="1:11" x14ac:dyDescent="0.35">
      <c r="A3686" s="2">
        <v>37542</v>
      </c>
      <c r="B3686" s="76" t="s">
        <v>2905</v>
      </c>
      <c r="C3686" s="76" t="s">
        <v>5938</v>
      </c>
      <c r="D3686" s="76" t="s">
        <v>5746</v>
      </c>
      <c r="E3686" s="76">
        <v>4260</v>
      </c>
      <c r="F3686" s="76">
        <v>2</v>
      </c>
      <c r="G3686" s="77">
        <v>5</v>
      </c>
      <c r="H3686" s="76" t="s">
        <v>3324</v>
      </c>
      <c r="I3686" s="77">
        <v>33.29</v>
      </c>
      <c r="J3686" s="2">
        <v>12</v>
      </c>
      <c r="K3686" s="119" cm="1">
        <f t="array" ref="K3686">ROUND(IF(C3686="Beer",SUM(LOOKUP(2,1/(SRP!$B$7:$B$9&lt;=E3686)/(SRP!$C$7:$C$9&gt;=E3686),SRP!$D$7:$D$9)*(G3686/100)*(E3686/1000)),IF(C3686="Spirits",SUM(LOOKUP(2,1/(SRP!$B$2:$B$6&lt;=E3686)/(SRP!$C$2:$C$6&gt;=E3686),SRP!$D$2:$D$6)*(G3686/100)*(E3686/1000)),IF(AND(C3686="Wine",D3686="Fortified Wines"),SUM(LOOKUP(2,1/(SRP!$B$20:$B$23&lt;=E3686)/(SRP!$C$20:$C$23&gt;=E3686),SRP!$D$20:$D$23)*(G3686/100)*(E3686/1000)),IF(C3686="Wine",SUM(LOOKUP(2,1/(SRP!$B$15:$B$19&lt;=E3686)/(SRP!$C$15:$C$19&gt;=E3686),SRP!$D$15:$D$19)*(G3686/100)*(E3686/1000)),IF(C3686="Ready to Drink",SUM(LOOKUP(2,1/(SRP!$B$10:$B$14&lt;=E3686)/(SRP!$C$10:$C$14&gt;=E3686),SRP!$D$10:$D$14)*(G3686/100)*(E3686/1000)),0))))),2)</f>
        <v>14.87</v>
      </c>
    </row>
    <row r="3687" spans="1:11" x14ac:dyDescent="0.35">
      <c r="A3687" s="2">
        <v>37543</v>
      </c>
      <c r="B3687" s="76" t="s">
        <v>2904</v>
      </c>
      <c r="C3687" s="76" t="s">
        <v>287</v>
      </c>
      <c r="D3687" s="76" t="s">
        <v>5230</v>
      </c>
      <c r="E3687" s="76">
        <v>2130</v>
      </c>
      <c r="F3687" s="76">
        <v>4</v>
      </c>
      <c r="G3687" s="77">
        <v>5</v>
      </c>
      <c r="H3687" s="76" t="s">
        <v>3301</v>
      </c>
      <c r="I3687" s="77">
        <v>16.989999999999998</v>
      </c>
      <c r="J3687" s="2">
        <v>6</v>
      </c>
      <c r="K3687" s="119" cm="1">
        <f t="array" ref="K3687">ROUND(IF(C3687="Beer",SUM(LOOKUP(2,1/(SRP!$B$7:$B$9&lt;=E3687)/(SRP!$C$7:$C$9&gt;=E3687),SRP!$D$7:$D$9)*(G3687/100)*(E3687/1000)),IF(C3687="Spirits",SUM(LOOKUP(2,1/(SRP!$B$2:$B$6&lt;=E3687)/(SRP!$C$2:$C$6&gt;=E3687),SRP!$D$2:$D$6)*(G3687/100)*(E3687/1000)),IF(AND(C3687="Wine",D3687="Fortified Wines"),SUM(LOOKUP(2,1/(SRP!$B$20:$B$23&lt;=E3687)/(SRP!$C$20:$C$23&gt;=E3687),SRP!$D$20:$D$23)*(G3687/100)*(E3687/1000)),IF(C3687="Wine",SUM(LOOKUP(2,1/(SRP!$B$15:$B$19&lt;=E3687)/(SRP!$C$15:$C$19&gt;=E3687),SRP!$D$15:$D$19)*(G3687/100)*(E3687/1000)),IF(C3687="Ready to Drink",SUM(LOOKUP(2,1/(SRP!$B$10:$B$14&lt;=E3687)/(SRP!$C$10:$C$14&gt;=E3687),SRP!$D$10:$D$14)*(G3687/100)*(E3687/1000)),0))))),2)</f>
        <v>7.43</v>
      </c>
    </row>
    <row r="3688" spans="1:11" x14ac:dyDescent="0.35">
      <c r="A3688" s="2">
        <v>37545</v>
      </c>
      <c r="B3688" s="76" t="s">
        <v>2903</v>
      </c>
      <c r="C3688" s="76" t="s">
        <v>5938</v>
      </c>
      <c r="D3688" s="76" t="s">
        <v>5746</v>
      </c>
      <c r="E3688" s="76">
        <v>2130</v>
      </c>
      <c r="F3688" s="76">
        <v>4</v>
      </c>
      <c r="G3688" s="77">
        <v>5</v>
      </c>
      <c r="H3688" s="76" t="s">
        <v>3324</v>
      </c>
      <c r="I3688" s="77">
        <v>17.989999999999998</v>
      </c>
      <c r="J3688" s="2">
        <v>6</v>
      </c>
      <c r="K3688" s="119" cm="1">
        <f t="array" ref="K3688">ROUND(IF(C3688="Beer",SUM(LOOKUP(2,1/(SRP!$B$7:$B$9&lt;=E3688)/(SRP!$C$7:$C$9&gt;=E3688),SRP!$D$7:$D$9)*(G3688/100)*(E3688/1000)),IF(C3688="Spirits",SUM(LOOKUP(2,1/(SRP!$B$2:$B$6&lt;=E3688)/(SRP!$C$2:$C$6&gt;=E3688),SRP!$D$2:$D$6)*(G3688/100)*(E3688/1000)),IF(AND(C3688="Wine",D3688="Fortified Wines"),SUM(LOOKUP(2,1/(SRP!$B$20:$B$23&lt;=E3688)/(SRP!$C$20:$C$23&gt;=E3688),SRP!$D$20:$D$23)*(G3688/100)*(E3688/1000)),IF(C3688="Wine",SUM(LOOKUP(2,1/(SRP!$B$15:$B$19&lt;=E3688)/(SRP!$C$15:$C$19&gt;=E3688),SRP!$D$15:$D$19)*(G3688/100)*(E3688/1000)),IF(C3688="Ready to Drink",SUM(LOOKUP(2,1/(SRP!$B$10:$B$14&lt;=E3688)/(SRP!$C$10:$C$14&gt;=E3688),SRP!$D$10:$D$14)*(G3688/100)*(E3688/1000)),0))))),2)</f>
        <v>7.43</v>
      </c>
    </row>
    <row r="3689" spans="1:11" x14ac:dyDescent="0.35">
      <c r="A3689" s="2">
        <v>37545</v>
      </c>
      <c r="B3689" s="76" t="s">
        <v>2903</v>
      </c>
      <c r="C3689" s="76" t="s">
        <v>5938</v>
      </c>
      <c r="D3689" s="76" t="s">
        <v>5746</v>
      </c>
      <c r="E3689" s="76">
        <v>2130</v>
      </c>
      <c r="F3689" s="76">
        <v>4</v>
      </c>
      <c r="G3689" s="77">
        <v>5</v>
      </c>
      <c r="H3689" s="76" t="s">
        <v>3324</v>
      </c>
      <c r="I3689" s="77">
        <v>17.989999999999998</v>
      </c>
      <c r="J3689" s="2">
        <v>6</v>
      </c>
      <c r="K3689" s="119" cm="1">
        <f t="array" ref="K3689">ROUND(IF(C3689="Beer",SUM(LOOKUP(2,1/(SRP!$B$7:$B$9&lt;=E3689)/(SRP!$C$7:$C$9&gt;=E3689),SRP!$D$7:$D$9)*(G3689/100)*(E3689/1000)),IF(C3689="Spirits",SUM(LOOKUP(2,1/(SRP!$B$2:$B$6&lt;=E3689)/(SRP!$C$2:$C$6&gt;=E3689),SRP!$D$2:$D$6)*(G3689/100)*(E3689/1000)),IF(AND(C3689="Wine",D3689="Fortified Wines"),SUM(LOOKUP(2,1/(SRP!$B$20:$B$23&lt;=E3689)/(SRP!$C$20:$C$23&gt;=E3689),SRP!$D$20:$D$23)*(G3689/100)*(E3689/1000)),IF(C3689="Wine",SUM(LOOKUP(2,1/(SRP!$B$15:$B$19&lt;=E3689)/(SRP!$C$15:$C$19&gt;=E3689),SRP!$D$15:$D$19)*(G3689/100)*(E3689/1000)),IF(C3689="Ready to Drink",SUM(LOOKUP(2,1/(SRP!$B$10:$B$14&lt;=E3689)/(SRP!$C$10:$C$14&gt;=E3689),SRP!$D$10:$D$14)*(G3689/100)*(E3689/1000)),0))))),2)</f>
        <v>7.43</v>
      </c>
    </row>
    <row r="3690" spans="1:11" x14ac:dyDescent="0.35">
      <c r="A3690" s="2">
        <v>37547</v>
      </c>
      <c r="B3690" s="76" t="s">
        <v>2902</v>
      </c>
      <c r="C3690" s="76" t="s">
        <v>5938</v>
      </c>
      <c r="D3690" s="76" t="s">
        <v>5746</v>
      </c>
      <c r="E3690" s="76">
        <v>2130</v>
      </c>
      <c r="F3690" s="76">
        <v>4</v>
      </c>
      <c r="G3690" s="77">
        <v>5</v>
      </c>
      <c r="H3690" s="76" t="s">
        <v>3324</v>
      </c>
      <c r="I3690" s="77">
        <v>17.989999999999998</v>
      </c>
      <c r="J3690" s="2">
        <v>6</v>
      </c>
      <c r="K3690" s="119" cm="1">
        <f t="array" ref="K3690">ROUND(IF(C3690="Beer",SUM(LOOKUP(2,1/(SRP!$B$7:$B$9&lt;=E3690)/(SRP!$C$7:$C$9&gt;=E3690),SRP!$D$7:$D$9)*(G3690/100)*(E3690/1000)),IF(C3690="Spirits",SUM(LOOKUP(2,1/(SRP!$B$2:$B$6&lt;=E3690)/(SRP!$C$2:$C$6&gt;=E3690),SRP!$D$2:$D$6)*(G3690/100)*(E3690/1000)),IF(AND(C3690="Wine",D3690="Fortified Wines"),SUM(LOOKUP(2,1/(SRP!$B$20:$B$23&lt;=E3690)/(SRP!$C$20:$C$23&gt;=E3690),SRP!$D$20:$D$23)*(G3690/100)*(E3690/1000)),IF(C3690="Wine",SUM(LOOKUP(2,1/(SRP!$B$15:$B$19&lt;=E3690)/(SRP!$C$15:$C$19&gt;=E3690),SRP!$D$15:$D$19)*(G3690/100)*(E3690/1000)),IF(C3690="Ready to Drink",SUM(LOOKUP(2,1/(SRP!$B$10:$B$14&lt;=E3690)/(SRP!$C$10:$C$14&gt;=E3690),SRP!$D$10:$D$14)*(G3690/100)*(E3690/1000)),0))))),2)</f>
        <v>7.43</v>
      </c>
    </row>
    <row r="3691" spans="1:11" x14ac:dyDescent="0.35">
      <c r="A3691" s="2">
        <v>37547</v>
      </c>
      <c r="B3691" s="76" t="s">
        <v>2902</v>
      </c>
      <c r="C3691" s="76" t="s">
        <v>5938</v>
      </c>
      <c r="D3691" s="76" t="s">
        <v>5746</v>
      </c>
      <c r="E3691" s="76">
        <v>2130</v>
      </c>
      <c r="F3691" s="76">
        <v>4</v>
      </c>
      <c r="G3691" s="77">
        <v>5</v>
      </c>
      <c r="H3691" s="76" t="s">
        <v>3324</v>
      </c>
      <c r="I3691" s="77">
        <v>17.989999999999998</v>
      </c>
      <c r="J3691" s="2">
        <v>6</v>
      </c>
      <c r="K3691" s="119" cm="1">
        <f t="array" ref="K3691">ROUND(IF(C3691="Beer",SUM(LOOKUP(2,1/(SRP!$B$7:$B$9&lt;=E3691)/(SRP!$C$7:$C$9&gt;=E3691),SRP!$D$7:$D$9)*(G3691/100)*(E3691/1000)),IF(C3691="Spirits",SUM(LOOKUP(2,1/(SRP!$B$2:$B$6&lt;=E3691)/(SRP!$C$2:$C$6&gt;=E3691),SRP!$D$2:$D$6)*(G3691/100)*(E3691/1000)),IF(AND(C3691="Wine",D3691="Fortified Wines"),SUM(LOOKUP(2,1/(SRP!$B$20:$B$23&lt;=E3691)/(SRP!$C$20:$C$23&gt;=E3691),SRP!$D$20:$D$23)*(G3691/100)*(E3691/1000)),IF(C3691="Wine",SUM(LOOKUP(2,1/(SRP!$B$15:$B$19&lt;=E3691)/(SRP!$C$15:$C$19&gt;=E3691),SRP!$D$15:$D$19)*(G3691/100)*(E3691/1000)),IF(C3691="Ready to Drink",SUM(LOOKUP(2,1/(SRP!$B$10:$B$14&lt;=E3691)/(SRP!$C$10:$C$14&gt;=E3691),SRP!$D$10:$D$14)*(G3691/100)*(E3691/1000)),0))))),2)</f>
        <v>7.43</v>
      </c>
    </row>
    <row r="3692" spans="1:11" x14ac:dyDescent="0.35">
      <c r="A3692" s="2">
        <v>37561</v>
      </c>
      <c r="B3692" s="76" t="s">
        <v>2901</v>
      </c>
      <c r="C3692" s="76" t="s">
        <v>5938</v>
      </c>
      <c r="D3692" s="76" t="s">
        <v>5279</v>
      </c>
      <c r="E3692" s="76">
        <v>473</v>
      </c>
      <c r="F3692" s="76">
        <v>24</v>
      </c>
      <c r="G3692" s="77">
        <v>7</v>
      </c>
      <c r="H3692" s="76" t="s">
        <v>3292</v>
      </c>
      <c r="I3692" s="77">
        <v>4.29</v>
      </c>
      <c r="J3692" s="2">
        <v>1</v>
      </c>
      <c r="K3692" s="119" cm="1">
        <f t="array" ref="K3692">ROUND(IF(C3692="Beer",SUM(LOOKUP(2,1/(SRP!$B$7:$B$9&lt;=E3692)/(SRP!$C$7:$C$9&gt;=E3692),SRP!$D$7:$D$9)*(G3692/100)*(E3692/1000)),IF(C3692="Spirits",SUM(LOOKUP(2,1/(SRP!$B$2:$B$6&lt;=E3692)/(SRP!$C$2:$C$6&gt;=E3692),SRP!$D$2:$D$6)*(G3692/100)*(E3692/1000)),IF(AND(C3692="Wine",D3692="Fortified Wines"),SUM(LOOKUP(2,1/(SRP!$B$20:$B$23&lt;=E3692)/(SRP!$C$20:$C$23&gt;=E3692),SRP!$D$20:$D$23)*(G3692/100)*(E3692/1000)),IF(C3692="Wine",SUM(LOOKUP(2,1/(SRP!$B$15:$B$19&lt;=E3692)/(SRP!$C$15:$C$19&gt;=E3692),SRP!$D$15:$D$19)*(G3692/100)*(E3692/1000)),IF(C3692="Ready to Drink",SUM(LOOKUP(2,1/(SRP!$B$10:$B$14&lt;=E3692)/(SRP!$C$10:$C$14&gt;=E3692),SRP!$D$10:$D$14)*(G3692/100)*(E3692/1000)),0))))),2)</f>
        <v>2.4500000000000002</v>
      </c>
    </row>
    <row r="3693" spans="1:11" x14ac:dyDescent="0.35">
      <c r="A3693" s="2">
        <v>37561</v>
      </c>
      <c r="B3693" s="76" t="s">
        <v>2901</v>
      </c>
      <c r="C3693" s="76" t="s">
        <v>5938</v>
      </c>
      <c r="D3693" s="76" t="s">
        <v>5279</v>
      </c>
      <c r="E3693" s="76">
        <v>473</v>
      </c>
      <c r="F3693" s="76">
        <v>24</v>
      </c>
      <c r="G3693" s="77">
        <v>7</v>
      </c>
      <c r="H3693" s="76" t="s">
        <v>3292</v>
      </c>
      <c r="I3693" s="77">
        <v>4.29</v>
      </c>
      <c r="J3693" s="2">
        <v>1</v>
      </c>
      <c r="K3693" s="119" cm="1">
        <f t="array" ref="K3693">ROUND(IF(C3693="Beer",SUM(LOOKUP(2,1/(SRP!$B$7:$B$9&lt;=E3693)/(SRP!$C$7:$C$9&gt;=E3693),SRP!$D$7:$D$9)*(G3693/100)*(E3693/1000)),IF(C3693="Spirits",SUM(LOOKUP(2,1/(SRP!$B$2:$B$6&lt;=E3693)/(SRP!$C$2:$C$6&gt;=E3693),SRP!$D$2:$D$6)*(G3693/100)*(E3693/1000)),IF(AND(C3693="Wine",D3693="Fortified Wines"),SUM(LOOKUP(2,1/(SRP!$B$20:$B$23&lt;=E3693)/(SRP!$C$20:$C$23&gt;=E3693),SRP!$D$20:$D$23)*(G3693/100)*(E3693/1000)),IF(C3693="Wine",SUM(LOOKUP(2,1/(SRP!$B$15:$B$19&lt;=E3693)/(SRP!$C$15:$C$19&gt;=E3693),SRP!$D$15:$D$19)*(G3693/100)*(E3693/1000)),IF(C3693="Ready to Drink",SUM(LOOKUP(2,1/(SRP!$B$10:$B$14&lt;=E3693)/(SRP!$C$10:$C$14&gt;=E3693),SRP!$D$10:$D$14)*(G3693/100)*(E3693/1000)),0))))),2)</f>
        <v>2.4500000000000002</v>
      </c>
    </row>
    <row r="3694" spans="1:11" x14ac:dyDescent="0.35">
      <c r="A3694" s="2">
        <v>37563</v>
      </c>
      <c r="B3694" s="76" t="s">
        <v>2900</v>
      </c>
      <c r="C3694" s="76" t="s">
        <v>5938</v>
      </c>
      <c r="D3694" s="76" t="s">
        <v>5279</v>
      </c>
      <c r="E3694" s="76">
        <v>473</v>
      </c>
      <c r="F3694" s="76">
        <v>24</v>
      </c>
      <c r="G3694" s="77">
        <v>7</v>
      </c>
      <c r="H3694" s="76" t="s">
        <v>3292</v>
      </c>
      <c r="I3694" s="77">
        <v>2.95</v>
      </c>
      <c r="J3694" s="2">
        <v>1</v>
      </c>
      <c r="K3694" s="119" cm="1">
        <f t="array" ref="K3694">ROUND(IF(C3694="Beer",SUM(LOOKUP(2,1/(SRP!$B$7:$B$9&lt;=E3694)/(SRP!$C$7:$C$9&gt;=E3694),SRP!$D$7:$D$9)*(G3694/100)*(E3694/1000)),IF(C3694="Spirits",SUM(LOOKUP(2,1/(SRP!$B$2:$B$6&lt;=E3694)/(SRP!$C$2:$C$6&gt;=E3694),SRP!$D$2:$D$6)*(G3694/100)*(E3694/1000)),IF(AND(C3694="Wine",D3694="Fortified Wines"),SUM(LOOKUP(2,1/(SRP!$B$20:$B$23&lt;=E3694)/(SRP!$C$20:$C$23&gt;=E3694),SRP!$D$20:$D$23)*(G3694/100)*(E3694/1000)),IF(C3694="Wine",SUM(LOOKUP(2,1/(SRP!$B$15:$B$19&lt;=E3694)/(SRP!$C$15:$C$19&gt;=E3694),SRP!$D$15:$D$19)*(G3694/100)*(E3694/1000)),IF(C3694="Ready to Drink",SUM(LOOKUP(2,1/(SRP!$B$10:$B$14&lt;=E3694)/(SRP!$C$10:$C$14&gt;=E3694),SRP!$D$10:$D$14)*(G3694/100)*(E3694/1000)),0))))),2)</f>
        <v>2.4500000000000002</v>
      </c>
    </row>
    <row r="3695" spans="1:11" x14ac:dyDescent="0.35">
      <c r="A3695" s="2">
        <v>37563</v>
      </c>
      <c r="B3695" s="76" t="s">
        <v>2900</v>
      </c>
      <c r="C3695" s="76" t="s">
        <v>5938</v>
      </c>
      <c r="D3695" s="76" t="s">
        <v>5279</v>
      </c>
      <c r="E3695" s="76">
        <v>473</v>
      </c>
      <c r="F3695" s="76">
        <v>24</v>
      </c>
      <c r="G3695" s="77">
        <v>7</v>
      </c>
      <c r="H3695" s="76" t="s">
        <v>3292</v>
      </c>
      <c r="I3695" s="77">
        <v>2.95</v>
      </c>
      <c r="J3695" s="2">
        <v>1</v>
      </c>
      <c r="K3695" s="119" cm="1">
        <f t="array" ref="K3695">ROUND(IF(C3695="Beer",SUM(LOOKUP(2,1/(SRP!$B$7:$B$9&lt;=E3695)/(SRP!$C$7:$C$9&gt;=E3695),SRP!$D$7:$D$9)*(G3695/100)*(E3695/1000)),IF(C3695="Spirits",SUM(LOOKUP(2,1/(SRP!$B$2:$B$6&lt;=E3695)/(SRP!$C$2:$C$6&gt;=E3695),SRP!$D$2:$D$6)*(G3695/100)*(E3695/1000)),IF(AND(C3695="Wine",D3695="Fortified Wines"),SUM(LOOKUP(2,1/(SRP!$B$20:$B$23&lt;=E3695)/(SRP!$C$20:$C$23&gt;=E3695),SRP!$D$20:$D$23)*(G3695/100)*(E3695/1000)),IF(C3695="Wine",SUM(LOOKUP(2,1/(SRP!$B$15:$B$19&lt;=E3695)/(SRP!$C$15:$C$19&gt;=E3695),SRP!$D$15:$D$19)*(G3695/100)*(E3695/1000)),IF(C3695="Ready to Drink",SUM(LOOKUP(2,1/(SRP!$B$10:$B$14&lt;=E3695)/(SRP!$C$10:$C$14&gt;=E3695),SRP!$D$10:$D$14)*(G3695/100)*(E3695/1000)),0))))),2)</f>
        <v>2.4500000000000002</v>
      </c>
    </row>
    <row r="3696" spans="1:11" x14ac:dyDescent="0.35">
      <c r="A3696" s="2">
        <v>37564</v>
      </c>
      <c r="B3696" s="76" t="s">
        <v>4896</v>
      </c>
      <c r="C3696" s="76" t="s">
        <v>5938</v>
      </c>
      <c r="D3696" s="76" t="s">
        <v>5279</v>
      </c>
      <c r="E3696" s="76">
        <v>296</v>
      </c>
      <c r="F3696" s="76">
        <v>24</v>
      </c>
      <c r="G3696" s="77">
        <v>5</v>
      </c>
      <c r="H3696" s="76" t="s">
        <v>3321</v>
      </c>
      <c r="I3696" s="77">
        <v>3.99</v>
      </c>
      <c r="J3696" s="2">
        <v>1</v>
      </c>
      <c r="K3696" s="119" cm="1">
        <f t="array" ref="K3696">ROUND(IF(C3696="Beer",SUM(LOOKUP(2,1/(SRP!$B$7:$B$9&lt;=E3696)/(SRP!$C$7:$C$9&gt;=E3696),SRP!$D$7:$D$9)*(G3696/100)*(E3696/1000)),IF(C3696="Spirits",SUM(LOOKUP(2,1/(SRP!$B$2:$B$6&lt;=E3696)/(SRP!$C$2:$C$6&gt;=E3696),SRP!$D$2:$D$6)*(G3696/100)*(E3696/1000)),IF(AND(C3696="Wine",D3696="Fortified Wines"),SUM(LOOKUP(2,1/(SRP!$B$20:$B$23&lt;=E3696)/(SRP!$C$20:$C$23&gt;=E3696),SRP!$D$20:$D$23)*(G3696/100)*(E3696/1000)),IF(C3696="Wine",SUM(LOOKUP(2,1/(SRP!$B$15:$B$19&lt;=E3696)/(SRP!$C$15:$C$19&gt;=E3696),SRP!$D$15:$D$19)*(G3696/100)*(E3696/1000)),IF(C3696="Ready to Drink",SUM(LOOKUP(2,1/(SRP!$B$10:$B$14&lt;=E3696)/(SRP!$C$10:$C$14&gt;=E3696),SRP!$D$10:$D$14)*(G3696/100)*(E3696/1000)),0))))),2)</f>
        <v>1.17</v>
      </c>
    </row>
    <row r="3697" spans="1:11" x14ac:dyDescent="0.35">
      <c r="A3697" s="2">
        <v>37581</v>
      </c>
      <c r="B3697" s="76" t="s">
        <v>4055</v>
      </c>
      <c r="C3697" s="76" t="s">
        <v>286</v>
      </c>
      <c r="D3697" s="76" t="s">
        <v>5241</v>
      </c>
      <c r="E3697" s="76">
        <v>750</v>
      </c>
      <c r="F3697" s="76">
        <v>12</v>
      </c>
      <c r="G3697" s="77">
        <v>10.5</v>
      </c>
      <c r="H3697" s="76" t="s">
        <v>3318</v>
      </c>
      <c r="I3697" s="77">
        <v>18.989999999999998</v>
      </c>
      <c r="J3697" s="2">
        <v>1</v>
      </c>
      <c r="K3697" s="119" cm="1">
        <f t="array" ref="K3697">ROUND(IF(C3697="Beer",SUM(LOOKUP(2,1/(SRP!$B$7:$B$9&lt;=E3697)/(SRP!$C$7:$C$9&gt;=E3697),SRP!$D$7:$D$9)*(G3697/100)*(E3697/1000)),IF(C3697="Spirits",SUM(LOOKUP(2,1/(SRP!$B$2:$B$6&lt;=E3697)/(SRP!$C$2:$C$6&gt;=E3697),SRP!$D$2:$D$6)*(G3697/100)*(E3697/1000)),IF(AND(C3697="Wine",D3697="Fortified Wines"),SUM(LOOKUP(2,1/(SRP!$B$20:$B$23&lt;=E3697)/(SRP!$C$20:$C$23&gt;=E3697),SRP!$D$20:$D$23)*(G3697/100)*(E3697/1000)),IF(C3697="Wine",SUM(LOOKUP(2,1/(SRP!$B$15:$B$19&lt;=E3697)/(SRP!$C$15:$C$19&gt;=E3697),SRP!$D$15:$D$19)*(G3697/100)*(E3697/1000)),IF(C3697="Ready to Drink",SUM(LOOKUP(2,1/(SRP!$B$10:$B$14&lt;=E3697)/(SRP!$C$10:$C$14&gt;=E3697),SRP!$D$10:$D$14)*(G3697/100)*(E3697/1000)),0))))),2)</f>
        <v>5.5</v>
      </c>
    </row>
    <row r="3698" spans="1:11" x14ac:dyDescent="0.35">
      <c r="A3698" s="2">
        <v>37586</v>
      </c>
      <c r="B3698" s="76" t="s">
        <v>2852</v>
      </c>
      <c r="C3698" s="76" t="s">
        <v>287</v>
      </c>
      <c r="D3698" s="76" t="s">
        <v>5240</v>
      </c>
      <c r="E3698" s="76">
        <v>1892</v>
      </c>
      <c r="F3698" s="76">
        <v>6</v>
      </c>
      <c r="G3698" s="77">
        <v>6.5</v>
      </c>
      <c r="H3698" s="76" t="s">
        <v>3405</v>
      </c>
      <c r="I3698" s="77">
        <v>15.16</v>
      </c>
      <c r="J3698" s="2">
        <v>4</v>
      </c>
      <c r="K3698" s="119" cm="1">
        <f t="array" ref="K3698">ROUND(IF(C3698="Beer",SUM(LOOKUP(2,1/(SRP!$B$7:$B$9&lt;=E3698)/(SRP!$C$7:$C$9&gt;=E3698),SRP!$D$7:$D$9)*(G3698/100)*(E3698/1000)),IF(C3698="Spirits",SUM(LOOKUP(2,1/(SRP!$B$2:$B$6&lt;=E3698)/(SRP!$C$2:$C$6&gt;=E3698),SRP!$D$2:$D$6)*(G3698/100)*(E3698/1000)),IF(AND(C3698="Wine",D3698="Fortified Wines"),SUM(LOOKUP(2,1/(SRP!$B$20:$B$23&lt;=E3698)/(SRP!$C$20:$C$23&gt;=E3698),SRP!$D$20:$D$23)*(G3698/100)*(E3698/1000)),IF(C3698="Wine",SUM(LOOKUP(2,1/(SRP!$B$15:$B$19&lt;=E3698)/(SRP!$C$15:$C$19&gt;=E3698),SRP!$D$15:$D$19)*(G3698/100)*(E3698/1000)),IF(C3698="Ready to Drink",SUM(LOOKUP(2,1/(SRP!$B$10:$B$14&lt;=E3698)/(SRP!$C$10:$C$14&gt;=E3698),SRP!$D$10:$D$14)*(G3698/100)*(E3698/1000)),0))))),2)</f>
        <v>8.59</v>
      </c>
    </row>
    <row r="3699" spans="1:11" x14ac:dyDescent="0.35">
      <c r="A3699" s="2">
        <v>37586</v>
      </c>
      <c r="B3699" s="76" t="s">
        <v>2852</v>
      </c>
      <c r="C3699" s="76" t="s">
        <v>287</v>
      </c>
      <c r="D3699" s="76" t="s">
        <v>5240</v>
      </c>
      <c r="E3699" s="76">
        <v>1892</v>
      </c>
      <c r="F3699" s="76">
        <v>6</v>
      </c>
      <c r="G3699" s="77">
        <v>6.5</v>
      </c>
      <c r="H3699" s="76" t="s">
        <v>3405</v>
      </c>
      <c r="I3699" s="77">
        <v>15.16</v>
      </c>
      <c r="J3699" s="2">
        <v>4</v>
      </c>
      <c r="K3699" s="119" cm="1">
        <f t="array" ref="K3699">ROUND(IF(C3699="Beer",SUM(LOOKUP(2,1/(SRP!$B$7:$B$9&lt;=E3699)/(SRP!$C$7:$C$9&gt;=E3699),SRP!$D$7:$D$9)*(G3699/100)*(E3699/1000)),IF(C3699="Spirits",SUM(LOOKUP(2,1/(SRP!$B$2:$B$6&lt;=E3699)/(SRP!$C$2:$C$6&gt;=E3699),SRP!$D$2:$D$6)*(G3699/100)*(E3699/1000)),IF(AND(C3699="Wine",D3699="Fortified Wines"),SUM(LOOKUP(2,1/(SRP!$B$20:$B$23&lt;=E3699)/(SRP!$C$20:$C$23&gt;=E3699),SRP!$D$20:$D$23)*(G3699/100)*(E3699/1000)),IF(C3699="Wine",SUM(LOOKUP(2,1/(SRP!$B$15:$B$19&lt;=E3699)/(SRP!$C$15:$C$19&gt;=E3699),SRP!$D$15:$D$19)*(G3699/100)*(E3699/1000)),IF(C3699="Ready to Drink",SUM(LOOKUP(2,1/(SRP!$B$10:$B$14&lt;=E3699)/(SRP!$C$10:$C$14&gt;=E3699),SRP!$D$10:$D$14)*(G3699/100)*(E3699/1000)),0))))),2)</f>
        <v>8.59</v>
      </c>
    </row>
    <row r="3700" spans="1:11" x14ac:dyDescent="0.35">
      <c r="A3700" s="2">
        <v>37587</v>
      </c>
      <c r="B3700" s="76" t="s">
        <v>2851</v>
      </c>
      <c r="C3700" s="76" t="s">
        <v>287</v>
      </c>
      <c r="D3700" s="76" t="s">
        <v>5240</v>
      </c>
      <c r="E3700" s="76">
        <v>1892</v>
      </c>
      <c r="F3700" s="76">
        <v>6</v>
      </c>
      <c r="G3700" s="77">
        <v>6.5</v>
      </c>
      <c r="H3700" s="76" t="s">
        <v>3405</v>
      </c>
      <c r="I3700" s="77">
        <v>15.16</v>
      </c>
      <c r="J3700" s="2">
        <v>4</v>
      </c>
      <c r="K3700" s="119" cm="1">
        <f t="array" ref="K3700">ROUND(IF(C3700="Beer",SUM(LOOKUP(2,1/(SRP!$B$7:$B$9&lt;=E3700)/(SRP!$C$7:$C$9&gt;=E3700),SRP!$D$7:$D$9)*(G3700/100)*(E3700/1000)),IF(C3700="Spirits",SUM(LOOKUP(2,1/(SRP!$B$2:$B$6&lt;=E3700)/(SRP!$C$2:$C$6&gt;=E3700),SRP!$D$2:$D$6)*(G3700/100)*(E3700/1000)),IF(AND(C3700="Wine",D3700="Fortified Wines"),SUM(LOOKUP(2,1/(SRP!$B$20:$B$23&lt;=E3700)/(SRP!$C$20:$C$23&gt;=E3700),SRP!$D$20:$D$23)*(G3700/100)*(E3700/1000)),IF(C3700="Wine",SUM(LOOKUP(2,1/(SRP!$B$15:$B$19&lt;=E3700)/(SRP!$C$15:$C$19&gt;=E3700),SRP!$D$15:$D$19)*(G3700/100)*(E3700/1000)),IF(C3700="Ready to Drink",SUM(LOOKUP(2,1/(SRP!$B$10:$B$14&lt;=E3700)/(SRP!$C$10:$C$14&gt;=E3700),SRP!$D$10:$D$14)*(G3700/100)*(E3700/1000)),0))))),2)</f>
        <v>8.59</v>
      </c>
    </row>
    <row r="3701" spans="1:11" x14ac:dyDescent="0.35">
      <c r="A3701" s="2">
        <v>37587</v>
      </c>
      <c r="B3701" s="76" t="s">
        <v>2851</v>
      </c>
      <c r="C3701" s="76" t="s">
        <v>287</v>
      </c>
      <c r="D3701" s="76" t="s">
        <v>5240</v>
      </c>
      <c r="E3701" s="76">
        <v>1892</v>
      </c>
      <c r="F3701" s="76">
        <v>6</v>
      </c>
      <c r="G3701" s="77">
        <v>6.5</v>
      </c>
      <c r="H3701" s="76" t="s">
        <v>3405</v>
      </c>
      <c r="I3701" s="77">
        <v>15.16</v>
      </c>
      <c r="J3701" s="2">
        <v>4</v>
      </c>
      <c r="K3701" s="119" cm="1">
        <f t="array" ref="K3701">ROUND(IF(C3701="Beer",SUM(LOOKUP(2,1/(SRP!$B$7:$B$9&lt;=E3701)/(SRP!$C$7:$C$9&gt;=E3701),SRP!$D$7:$D$9)*(G3701/100)*(E3701/1000)),IF(C3701="Spirits",SUM(LOOKUP(2,1/(SRP!$B$2:$B$6&lt;=E3701)/(SRP!$C$2:$C$6&gt;=E3701),SRP!$D$2:$D$6)*(G3701/100)*(E3701/1000)),IF(AND(C3701="Wine",D3701="Fortified Wines"),SUM(LOOKUP(2,1/(SRP!$B$20:$B$23&lt;=E3701)/(SRP!$C$20:$C$23&gt;=E3701),SRP!$D$20:$D$23)*(G3701/100)*(E3701/1000)),IF(C3701="Wine",SUM(LOOKUP(2,1/(SRP!$B$15:$B$19&lt;=E3701)/(SRP!$C$15:$C$19&gt;=E3701),SRP!$D$15:$D$19)*(G3701/100)*(E3701/1000)),IF(C3701="Ready to Drink",SUM(LOOKUP(2,1/(SRP!$B$10:$B$14&lt;=E3701)/(SRP!$C$10:$C$14&gt;=E3701),SRP!$D$10:$D$14)*(G3701/100)*(E3701/1000)),0))))),2)</f>
        <v>8.59</v>
      </c>
    </row>
    <row r="3702" spans="1:11" x14ac:dyDescent="0.35">
      <c r="A3702" s="2">
        <v>37588</v>
      </c>
      <c r="B3702" s="76" t="s">
        <v>2850</v>
      </c>
      <c r="C3702" s="76" t="s">
        <v>287</v>
      </c>
      <c r="D3702" s="76" t="s">
        <v>5266</v>
      </c>
      <c r="E3702" s="76">
        <v>1892</v>
      </c>
      <c r="F3702" s="76">
        <v>6</v>
      </c>
      <c r="G3702" s="77">
        <v>5</v>
      </c>
      <c r="H3702" s="76" t="s">
        <v>3405</v>
      </c>
      <c r="I3702" s="77">
        <v>15.16</v>
      </c>
      <c r="J3702" s="2">
        <v>4</v>
      </c>
      <c r="K3702" s="119" cm="1">
        <f t="array" ref="K3702">ROUND(IF(C3702="Beer",SUM(LOOKUP(2,1/(SRP!$B$7:$B$9&lt;=E3702)/(SRP!$C$7:$C$9&gt;=E3702),SRP!$D$7:$D$9)*(G3702/100)*(E3702/1000)),IF(C3702="Spirits",SUM(LOOKUP(2,1/(SRP!$B$2:$B$6&lt;=E3702)/(SRP!$C$2:$C$6&gt;=E3702),SRP!$D$2:$D$6)*(G3702/100)*(E3702/1000)),IF(AND(C3702="Wine",D3702="Fortified Wines"),SUM(LOOKUP(2,1/(SRP!$B$20:$B$23&lt;=E3702)/(SRP!$C$20:$C$23&gt;=E3702),SRP!$D$20:$D$23)*(G3702/100)*(E3702/1000)),IF(C3702="Wine",SUM(LOOKUP(2,1/(SRP!$B$15:$B$19&lt;=E3702)/(SRP!$C$15:$C$19&gt;=E3702),SRP!$D$15:$D$19)*(G3702/100)*(E3702/1000)),IF(C3702="Ready to Drink",SUM(LOOKUP(2,1/(SRP!$B$10:$B$14&lt;=E3702)/(SRP!$C$10:$C$14&gt;=E3702),SRP!$D$10:$D$14)*(G3702/100)*(E3702/1000)),0))))),2)</f>
        <v>6.6</v>
      </c>
    </row>
    <row r="3703" spans="1:11" x14ac:dyDescent="0.35">
      <c r="A3703" s="2">
        <v>37588</v>
      </c>
      <c r="B3703" s="76" t="s">
        <v>2850</v>
      </c>
      <c r="C3703" s="76" t="s">
        <v>287</v>
      </c>
      <c r="D3703" s="76" t="s">
        <v>5266</v>
      </c>
      <c r="E3703" s="76">
        <v>1892</v>
      </c>
      <c r="F3703" s="76">
        <v>6</v>
      </c>
      <c r="G3703" s="77">
        <v>5</v>
      </c>
      <c r="H3703" s="76" t="s">
        <v>3405</v>
      </c>
      <c r="I3703" s="77">
        <v>15.16</v>
      </c>
      <c r="J3703" s="2">
        <v>4</v>
      </c>
      <c r="K3703" s="119" cm="1">
        <f t="array" ref="K3703">ROUND(IF(C3703="Beer",SUM(LOOKUP(2,1/(SRP!$B$7:$B$9&lt;=E3703)/(SRP!$C$7:$C$9&gt;=E3703),SRP!$D$7:$D$9)*(G3703/100)*(E3703/1000)),IF(C3703="Spirits",SUM(LOOKUP(2,1/(SRP!$B$2:$B$6&lt;=E3703)/(SRP!$C$2:$C$6&gt;=E3703),SRP!$D$2:$D$6)*(G3703/100)*(E3703/1000)),IF(AND(C3703="Wine",D3703="Fortified Wines"),SUM(LOOKUP(2,1/(SRP!$B$20:$B$23&lt;=E3703)/(SRP!$C$20:$C$23&gt;=E3703),SRP!$D$20:$D$23)*(G3703/100)*(E3703/1000)),IF(C3703="Wine",SUM(LOOKUP(2,1/(SRP!$B$15:$B$19&lt;=E3703)/(SRP!$C$15:$C$19&gt;=E3703),SRP!$D$15:$D$19)*(G3703/100)*(E3703/1000)),IF(C3703="Ready to Drink",SUM(LOOKUP(2,1/(SRP!$B$10:$B$14&lt;=E3703)/(SRP!$C$10:$C$14&gt;=E3703),SRP!$D$10:$D$14)*(G3703/100)*(E3703/1000)),0))))),2)</f>
        <v>6.6</v>
      </c>
    </row>
    <row r="3704" spans="1:11" x14ac:dyDescent="0.35">
      <c r="A3704" s="2">
        <v>37589</v>
      </c>
      <c r="B3704" s="76" t="s">
        <v>2849</v>
      </c>
      <c r="C3704" s="76" t="s">
        <v>287</v>
      </c>
      <c r="D3704" s="76" t="s">
        <v>5266</v>
      </c>
      <c r="E3704" s="76">
        <v>1892</v>
      </c>
      <c r="F3704" s="76">
        <v>6</v>
      </c>
      <c r="G3704" s="77">
        <v>4.5</v>
      </c>
      <c r="H3704" s="76" t="s">
        <v>3405</v>
      </c>
      <c r="I3704" s="77">
        <v>13.16</v>
      </c>
      <c r="J3704" s="2">
        <v>4</v>
      </c>
      <c r="K3704" s="119" cm="1">
        <f t="array" ref="K3704">ROUND(IF(C3704="Beer",SUM(LOOKUP(2,1/(SRP!$B$7:$B$9&lt;=E3704)/(SRP!$C$7:$C$9&gt;=E3704),SRP!$D$7:$D$9)*(G3704/100)*(E3704/1000)),IF(C3704="Spirits",SUM(LOOKUP(2,1/(SRP!$B$2:$B$6&lt;=E3704)/(SRP!$C$2:$C$6&gt;=E3704),SRP!$D$2:$D$6)*(G3704/100)*(E3704/1000)),IF(AND(C3704="Wine",D3704="Fortified Wines"),SUM(LOOKUP(2,1/(SRP!$B$20:$B$23&lt;=E3704)/(SRP!$C$20:$C$23&gt;=E3704),SRP!$D$20:$D$23)*(G3704/100)*(E3704/1000)),IF(C3704="Wine",SUM(LOOKUP(2,1/(SRP!$B$15:$B$19&lt;=E3704)/(SRP!$C$15:$C$19&gt;=E3704),SRP!$D$15:$D$19)*(G3704/100)*(E3704/1000)),IF(C3704="Ready to Drink",SUM(LOOKUP(2,1/(SRP!$B$10:$B$14&lt;=E3704)/(SRP!$C$10:$C$14&gt;=E3704),SRP!$D$10:$D$14)*(G3704/100)*(E3704/1000)),0))))),2)</f>
        <v>5.94</v>
      </c>
    </row>
    <row r="3705" spans="1:11" x14ac:dyDescent="0.35">
      <c r="A3705" s="2">
        <v>37589</v>
      </c>
      <c r="B3705" s="76" t="s">
        <v>2849</v>
      </c>
      <c r="C3705" s="76" t="s">
        <v>287</v>
      </c>
      <c r="D3705" s="76" t="s">
        <v>5266</v>
      </c>
      <c r="E3705" s="76">
        <v>1892</v>
      </c>
      <c r="F3705" s="76">
        <v>6</v>
      </c>
      <c r="G3705" s="77">
        <v>4.5</v>
      </c>
      <c r="H3705" s="76" t="s">
        <v>3405</v>
      </c>
      <c r="I3705" s="77">
        <v>13.16</v>
      </c>
      <c r="J3705" s="2">
        <v>4</v>
      </c>
      <c r="K3705" s="119" cm="1">
        <f t="array" ref="K3705">ROUND(IF(C3705="Beer",SUM(LOOKUP(2,1/(SRP!$B$7:$B$9&lt;=E3705)/(SRP!$C$7:$C$9&gt;=E3705),SRP!$D$7:$D$9)*(G3705/100)*(E3705/1000)),IF(C3705="Spirits",SUM(LOOKUP(2,1/(SRP!$B$2:$B$6&lt;=E3705)/(SRP!$C$2:$C$6&gt;=E3705),SRP!$D$2:$D$6)*(G3705/100)*(E3705/1000)),IF(AND(C3705="Wine",D3705="Fortified Wines"),SUM(LOOKUP(2,1/(SRP!$B$20:$B$23&lt;=E3705)/(SRP!$C$20:$C$23&gt;=E3705),SRP!$D$20:$D$23)*(G3705/100)*(E3705/1000)),IF(C3705="Wine",SUM(LOOKUP(2,1/(SRP!$B$15:$B$19&lt;=E3705)/(SRP!$C$15:$C$19&gt;=E3705),SRP!$D$15:$D$19)*(G3705/100)*(E3705/1000)),IF(C3705="Ready to Drink",SUM(LOOKUP(2,1/(SRP!$B$10:$B$14&lt;=E3705)/(SRP!$C$10:$C$14&gt;=E3705),SRP!$D$10:$D$14)*(G3705/100)*(E3705/1000)),0))))),2)</f>
        <v>5.94</v>
      </c>
    </row>
    <row r="3706" spans="1:11" x14ac:dyDescent="0.35">
      <c r="A3706" s="2">
        <v>37590</v>
      </c>
      <c r="B3706" s="76" t="s">
        <v>2996</v>
      </c>
      <c r="C3706" s="76" t="s">
        <v>5938</v>
      </c>
      <c r="D3706" s="76" t="s">
        <v>5283</v>
      </c>
      <c r="E3706" s="76">
        <v>2130</v>
      </c>
      <c r="F3706" s="76">
        <v>4</v>
      </c>
      <c r="G3706" s="77">
        <v>5</v>
      </c>
      <c r="H3706" s="76" t="s">
        <v>3283</v>
      </c>
      <c r="I3706" s="77">
        <v>17.989999999999998</v>
      </c>
      <c r="J3706" s="2">
        <v>6</v>
      </c>
      <c r="K3706" s="119" cm="1">
        <f t="array" ref="K3706">ROUND(IF(C3706="Beer",SUM(LOOKUP(2,1/(SRP!$B$7:$B$9&lt;=E3706)/(SRP!$C$7:$C$9&gt;=E3706),SRP!$D$7:$D$9)*(G3706/100)*(E3706/1000)),IF(C3706="Spirits",SUM(LOOKUP(2,1/(SRP!$B$2:$B$6&lt;=E3706)/(SRP!$C$2:$C$6&gt;=E3706),SRP!$D$2:$D$6)*(G3706/100)*(E3706/1000)),IF(AND(C3706="Wine",D3706="Fortified Wines"),SUM(LOOKUP(2,1/(SRP!$B$20:$B$23&lt;=E3706)/(SRP!$C$20:$C$23&gt;=E3706),SRP!$D$20:$D$23)*(G3706/100)*(E3706/1000)),IF(C3706="Wine",SUM(LOOKUP(2,1/(SRP!$B$15:$B$19&lt;=E3706)/(SRP!$C$15:$C$19&gt;=E3706),SRP!$D$15:$D$19)*(G3706/100)*(E3706/1000)),IF(C3706="Ready to Drink",SUM(LOOKUP(2,1/(SRP!$B$10:$B$14&lt;=E3706)/(SRP!$C$10:$C$14&gt;=E3706),SRP!$D$10:$D$14)*(G3706/100)*(E3706/1000)),0))))),2)</f>
        <v>7.43</v>
      </c>
    </row>
    <row r="3707" spans="1:11" x14ac:dyDescent="0.35">
      <c r="A3707" s="2">
        <v>37591</v>
      </c>
      <c r="B3707" s="76" t="s">
        <v>2848</v>
      </c>
      <c r="C3707" s="76" t="s">
        <v>287</v>
      </c>
      <c r="D3707" s="76" t="s">
        <v>5240</v>
      </c>
      <c r="E3707" s="76">
        <v>1892</v>
      </c>
      <c r="F3707" s="76">
        <v>6</v>
      </c>
      <c r="G3707" s="77">
        <v>6.8</v>
      </c>
      <c r="H3707" s="76" t="s">
        <v>3405</v>
      </c>
      <c r="I3707" s="77">
        <v>15.16</v>
      </c>
      <c r="J3707" s="2">
        <v>4</v>
      </c>
      <c r="K3707" s="119" cm="1">
        <f t="array" ref="K3707">ROUND(IF(C3707="Beer",SUM(LOOKUP(2,1/(SRP!$B$7:$B$9&lt;=E3707)/(SRP!$C$7:$C$9&gt;=E3707),SRP!$D$7:$D$9)*(G3707/100)*(E3707/1000)),IF(C3707="Spirits",SUM(LOOKUP(2,1/(SRP!$B$2:$B$6&lt;=E3707)/(SRP!$C$2:$C$6&gt;=E3707),SRP!$D$2:$D$6)*(G3707/100)*(E3707/1000)),IF(AND(C3707="Wine",D3707="Fortified Wines"),SUM(LOOKUP(2,1/(SRP!$B$20:$B$23&lt;=E3707)/(SRP!$C$20:$C$23&gt;=E3707),SRP!$D$20:$D$23)*(G3707/100)*(E3707/1000)),IF(C3707="Wine",SUM(LOOKUP(2,1/(SRP!$B$15:$B$19&lt;=E3707)/(SRP!$C$15:$C$19&gt;=E3707),SRP!$D$15:$D$19)*(G3707/100)*(E3707/1000)),IF(C3707="Ready to Drink",SUM(LOOKUP(2,1/(SRP!$B$10:$B$14&lt;=E3707)/(SRP!$C$10:$C$14&gt;=E3707),SRP!$D$10:$D$14)*(G3707/100)*(E3707/1000)),0))))),2)</f>
        <v>8.98</v>
      </c>
    </row>
    <row r="3708" spans="1:11" x14ac:dyDescent="0.35">
      <c r="A3708" s="2">
        <v>37591</v>
      </c>
      <c r="B3708" s="76" t="s">
        <v>2848</v>
      </c>
      <c r="C3708" s="76" t="s">
        <v>287</v>
      </c>
      <c r="D3708" s="76" t="s">
        <v>5240</v>
      </c>
      <c r="E3708" s="76">
        <v>1892</v>
      </c>
      <c r="F3708" s="76">
        <v>6</v>
      </c>
      <c r="G3708" s="77">
        <v>6.8</v>
      </c>
      <c r="H3708" s="76" t="s">
        <v>3405</v>
      </c>
      <c r="I3708" s="77">
        <v>15.16</v>
      </c>
      <c r="J3708" s="2">
        <v>4</v>
      </c>
      <c r="K3708" s="119" cm="1">
        <f t="array" ref="K3708">ROUND(IF(C3708="Beer",SUM(LOOKUP(2,1/(SRP!$B$7:$B$9&lt;=E3708)/(SRP!$C$7:$C$9&gt;=E3708),SRP!$D$7:$D$9)*(G3708/100)*(E3708/1000)),IF(C3708="Spirits",SUM(LOOKUP(2,1/(SRP!$B$2:$B$6&lt;=E3708)/(SRP!$C$2:$C$6&gt;=E3708),SRP!$D$2:$D$6)*(G3708/100)*(E3708/1000)),IF(AND(C3708="Wine",D3708="Fortified Wines"),SUM(LOOKUP(2,1/(SRP!$B$20:$B$23&lt;=E3708)/(SRP!$C$20:$C$23&gt;=E3708),SRP!$D$20:$D$23)*(G3708/100)*(E3708/1000)),IF(C3708="Wine",SUM(LOOKUP(2,1/(SRP!$B$15:$B$19&lt;=E3708)/(SRP!$C$15:$C$19&gt;=E3708),SRP!$D$15:$D$19)*(G3708/100)*(E3708/1000)),IF(C3708="Ready to Drink",SUM(LOOKUP(2,1/(SRP!$B$10:$B$14&lt;=E3708)/(SRP!$C$10:$C$14&gt;=E3708),SRP!$D$10:$D$14)*(G3708/100)*(E3708/1000)),0))))),2)</f>
        <v>8.98</v>
      </c>
    </row>
    <row r="3709" spans="1:11" x14ac:dyDescent="0.35">
      <c r="A3709" s="2">
        <v>37592</v>
      </c>
      <c r="B3709" s="76" t="s">
        <v>3008</v>
      </c>
      <c r="C3709" s="76" t="s">
        <v>287</v>
      </c>
      <c r="D3709" s="76" t="s">
        <v>5240</v>
      </c>
      <c r="E3709" s="76">
        <v>355</v>
      </c>
      <c r="F3709" s="76">
        <v>24</v>
      </c>
      <c r="G3709" s="77">
        <v>8.4</v>
      </c>
      <c r="H3709" s="76" t="s">
        <v>3334</v>
      </c>
      <c r="I3709" s="77">
        <v>5.25</v>
      </c>
      <c r="J3709" s="2">
        <v>1</v>
      </c>
      <c r="K3709" s="119" cm="1">
        <f t="array" ref="K3709">ROUND(IF(C3709="Beer",SUM(LOOKUP(2,1/(SRP!$B$7:$B$9&lt;=E3709)/(SRP!$C$7:$C$9&gt;=E3709),SRP!$D$7:$D$9)*(G3709/100)*(E3709/1000)),IF(C3709="Spirits",SUM(LOOKUP(2,1/(SRP!$B$2:$B$6&lt;=E3709)/(SRP!$C$2:$C$6&gt;=E3709),SRP!$D$2:$D$6)*(G3709/100)*(E3709/1000)),IF(AND(C3709="Wine",D3709="Fortified Wines"),SUM(LOOKUP(2,1/(SRP!$B$20:$B$23&lt;=E3709)/(SRP!$C$20:$C$23&gt;=E3709),SRP!$D$20:$D$23)*(G3709/100)*(E3709/1000)),IF(C3709="Wine",SUM(LOOKUP(2,1/(SRP!$B$15:$B$19&lt;=E3709)/(SRP!$C$15:$C$19&gt;=E3709),SRP!$D$15:$D$19)*(G3709/100)*(E3709/1000)),IF(C3709="Ready to Drink",SUM(LOOKUP(2,1/(SRP!$B$10:$B$14&lt;=E3709)/(SRP!$C$10:$C$14&gt;=E3709),SRP!$D$10:$D$14)*(G3709/100)*(E3709/1000)),0))))),2)</f>
        <v>2.08</v>
      </c>
    </row>
    <row r="3710" spans="1:11" x14ac:dyDescent="0.35">
      <c r="A3710" s="2">
        <v>37592</v>
      </c>
      <c r="B3710" s="76" t="s">
        <v>3008</v>
      </c>
      <c r="C3710" s="76" t="s">
        <v>287</v>
      </c>
      <c r="D3710" s="76" t="s">
        <v>5240</v>
      </c>
      <c r="E3710" s="76">
        <v>355</v>
      </c>
      <c r="F3710" s="76">
        <v>24</v>
      </c>
      <c r="G3710" s="77">
        <v>8.4</v>
      </c>
      <c r="H3710" s="76" t="s">
        <v>3334</v>
      </c>
      <c r="I3710" s="77">
        <v>5.25</v>
      </c>
      <c r="J3710" s="2">
        <v>1</v>
      </c>
      <c r="K3710" s="119" cm="1">
        <f t="array" ref="K3710">ROUND(IF(C3710="Beer",SUM(LOOKUP(2,1/(SRP!$B$7:$B$9&lt;=E3710)/(SRP!$C$7:$C$9&gt;=E3710),SRP!$D$7:$D$9)*(G3710/100)*(E3710/1000)),IF(C3710="Spirits",SUM(LOOKUP(2,1/(SRP!$B$2:$B$6&lt;=E3710)/(SRP!$C$2:$C$6&gt;=E3710),SRP!$D$2:$D$6)*(G3710/100)*(E3710/1000)),IF(AND(C3710="Wine",D3710="Fortified Wines"),SUM(LOOKUP(2,1/(SRP!$B$20:$B$23&lt;=E3710)/(SRP!$C$20:$C$23&gt;=E3710),SRP!$D$20:$D$23)*(G3710/100)*(E3710/1000)),IF(C3710="Wine",SUM(LOOKUP(2,1/(SRP!$B$15:$B$19&lt;=E3710)/(SRP!$C$15:$C$19&gt;=E3710),SRP!$D$15:$D$19)*(G3710/100)*(E3710/1000)),IF(C3710="Ready to Drink",SUM(LOOKUP(2,1/(SRP!$B$10:$B$14&lt;=E3710)/(SRP!$C$10:$C$14&gt;=E3710),SRP!$D$10:$D$14)*(G3710/100)*(E3710/1000)),0))))),2)</f>
        <v>2.08</v>
      </c>
    </row>
    <row r="3711" spans="1:11" x14ac:dyDescent="0.35">
      <c r="A3711" s="2">
        <v>37595</v>
      </c>
      <c r="B3711" s="76" t="s">
        <v>3040</v>
      </c>
      <c r="C3711" s="76" t="s">
        <v>5938</v>
      </c>
      <c r="D3711" s="76" t="s">
        <v>5283</v>
      </c>
      <c r="E3711" s="76">
        <v>473</v>
      </c>
      <c r="F3711" s="76">
        <v>24</v>
      </c>
      <c r="G3711" s="77">
        <v>7</v>
      </c>
      <c r="H3711" s="76" t="s">
        <v>3280</v>
      </c>
      <c r="I3711" s="77">
        <v>4.79</v>
      </c>
      <c r="J3711" s="2">
        <v>1</v>
      </c>
      <c r="K3711" s="119" cm="1">
        <f t="array" ref="K3711">ROUND(IF(C3711="Beer",SUM(LOOKUP(2,1/(SRP!$B$7:$B$9&lt;=E3711)/(SRP!$C$7:$C$9&gt;=E3711),SRP!$D$7:$D$9)*(G3711/100)*(E3711/1000)),IF(C3711="Spirits",SUM(LOOKUP(2,1/(SRP!$B$2:$B$6&lt;=E3711)/(SRP!$C$2:$C$6&gt;=E3711),SRP!$D$2:$D$6)*(G3711/100)*(E3711/1000)),IF(AND(C3711="Wine",D3711="Fortified Wines"),SUM(LOOKUP(2,1/(SRP!$B$20:$B$23&lt;=E3711)/(SRP!$C$20:$C$23&gt;=E3711),SRP!$D$20:$D$23)*(G3711/100)*(E3711/1000)),IF(C3711="Wine",SUM(LOOKUP(2,1/(SRP!$B$15:$B$19&lt;=E3711)/(SRP!$C$15:$C$19&gt;=E3711),SRP!$D$15:$D$19)*(G3711/100)*(E3711/1000)),IF(C3711="Ready to Drink",SUM(LOOKUP(2,1/(SRP!$B$10:$B$14&lt;=E3711)/(SRP!$C$10:$C$14&gt;=E3711),SRP!$D$10:$D$14)*(G3711/100)*(E3711/1000)),0))))),2)</f>
        <v>2.4500000000000002</v>
      </c>
    </row>
    <row r="3712" spans="1:11" x14ac:dyDescent="0.35">
      <c r="A3712" s="2">
        <v>37599</v>
      </c>
      <c r="B3712" s="76" t="s">
        <v>3042</v>
      </c>
      <c r="C3712" s="76" t="s">
        <v>5938</v>
      </c>
      <c r="D3712" s="76" t="s">
        <v>5279</v>
      </c>
      <c r="E3712" s="76">
        <v>296</v>
      </c>
      <c r="F3712" s="76">
        <v>24</v>
      </c>
      <c r="G3712" s="77">
        <v>6.5</v>
      </c>
      <c r="H3712" s="76" t="s">
        <v>3283</v>
      </c>
      <c r="I3712" s="77">
        <v>4.99</v>
      </c>
      <c r="J3712" s="2">
        <v>1</v>
      </c>
      <c r="K3712" s="119" cm="1">
        <f t="array" ref="K3712">ROUND(IF(C3712="Beer",SUM(LOOKUP(2,1/(SRP!$B$7:$B$9&lt;=E3712)/(SRP!$C$7:$C$9&gt;=E3712),SRP!$D$7:$D$9)*(G3712/100)*(E3712/1000)),IF(C3712="Spirits",SUM(LOOKUP(2,1/(SRP!$B$2:$B$6&lt;=E3712)/(SRP!$C$2:$C$6&gt;=E3712),SRP!$D$2:$D$6)*(G3712/100)*(E3712/1000)),IF(AND(C3712="Wine",D3712="Fortified Wines"),SUM(LOOKUP(2,1/(SRP!$B$20:$B$23&lt;=E3712)/(SRP!$C$20:$C$23&gt;=E3712),SRP!$D$20:$D$23)*(G3712/100)*(E3712/1000)),IF(C3712="Wine",SUM(LOOKUP(2,1/(SRP!$B$15:$B$19&lt;=E3712)/(SRP!$C$15:$C$19&gt;=E3712),SRP!$D$15:$D$19)*(G3712/100)*(E3712/1000)),IF(C3712="Ready to Drink",SUM(LOOKUP(2,1/(SRP!$B$10:$B$14&lt;=E3712)/(SRP!$C$10:$C$14&gt;=E3712),SRP!$D$10:$D$14)*(G3712/100)*(E3712/1000)),0))))),2)</f>
        <v>1.53</v>
      </c>
    </row>
    <row r="3713" spans="1:11" x14ac:dyDescent="0.35">
      <c r="A3713" s="2">
        <v>37600</v>
      </c>
      <c r="B3713" s="76" t="s">
        <v>5553</v>
      </c>
      <c r="C3713" s="76" t="s">
        <v>285</v>
      </c>
      <c r="D3713" s="76" t="s">
        <v>5315</v>
      </c>
      <c r="E3713" s="76">
        <v>750</v>
      </c>
      <c r="F3713" s="76">
        <v>12</v>
      </c>
      <c r="G3713" s="77">
        <v>37.5</v>
      </c>
      <c r="H3713" s="76" t="s">
        <v>3279</v>
      </c>
      <c r="I3713" s="77">
        <v>23.04</v>
      </c>
      <c r="J3713" s="2">
        <v>1</v>
      </c>
      <c r="K3713" s="119" cm="1">
        <f t="array" ref="K3713">ROUND(IF(C3713="Beer",SUM(LOOKUP(2,1/(SRP!$B$7:$B$9&lt;=E3713)/(SRP!$C$7:$C$9&gt;=E3713),SRP!$D$7:$D$9)*(G3713/100)*(E3713/1000)),IF(C3713="Spirits",SUM(LOOKUP(2,1/(SRP!$B$2:$B$6&lt;=E3713)/(SRP!$C$2:$C$6&gt;=E3713),SRP!$D$2:$D$6)*(G3713/100)*(E3713/1000)),IF(AND(C3713="Wine",D3713="Fortified Wines"),SUM(LOOKUP(2,1/(SRP!$B$20:$B$23&lt;=E3713)/(SRP!$C$20:$C$23&gt;=E3713),SRP!$D$20:$D$23)*(G3713/100)*(E3713/1000)),IF(C3713="Wine",SUM(LOOKUP(2,1/(SRP!$B$15:$B$19&lt;=E3713)/(SRP!$C$15:$C$19&gt;=E3713),SRP!$D$15:$D$19)*(G3713/100)*(E3713/1000)),IF(C3713="Ready to Drink",SUM(LOOKUP(2,1/(SRP!$B$10:$B$14&lt;=E3713)/(SRP!$C$10:$C$14&gt;=E3713),SRP!$D$10:$D$14)*(G3713/100)*(E3713/1000)),0))))),2)</f>
        <v>19.63</v>
      </c>
    </row>
    <row r="3714" spans="1:11" x14ac:dyDescent="0.35">
      <c r="A3714" s="2">
        <v>37612</v>
      </c>
      <c r="B3714" s="76" t="s">
        <v>6424</v>
      </c>
      <c r="C3714" s="76" t="s">
        <v>285</v>
      </c>
      <c r="D3714" s="76" t="s">
        <v>5272</v>
      </c>
      <c r="E3714" s="76">
        <v>750</v>
      </c>
      <c r="F3714" s="76">
        <v>6</v>
      </c>
      <c r="G3714" s="77">
        <v>40</v>
      </c>
      <c r="H3714" s="76" t="s">
        <v>3306</v>
      </c>
      <c r="I3714" s="77">
        <v>41.4</v>
      </c>
      <c r="J3714" s="2">
        <v>1</v>
      </c>
      <c r="K3714" s="119" cm="1">
        <f t="array" ref="K3714">ROUND(IF(C3714="Beer",SUM(LOOKUP(2,1/(SRP!$B$7:$B$9&lt;=E3714)/(SRP!$C$7:$C$9&gt;=E3714),SRP!$D$7:$D$9)*(G3714/100)*(E3714/1000)),IF(C3714="Spirits",SUM(LOOKUP(2,1/(SRP!$B$2:$B$6&lt;=E3714)/(SRP!$C$2:$C$6&gt;=E3714),SRP!$D$2:$D$6)*(G3714/100)*(E3714/1000)),IF(AND(C3714="Wine",D3714="Fortified Wines"),SUM(LOOKUP(2,1/(SRP!$B$20:$B$23&lt;=E3714)/(SRP!$C$20:$C$23&gt;=E3714),SRP!$D$20:$D$23)*(G3714/100)*(E3714/1000)),IF(C3714="Wine",SUM(LOOKUP(2,1/(SRP!$B$15:$B$19&lt;=E3714)/(SRP!$C$15:$C$19&gt;=E3714),SRP!$D$15:$D$19)*(G3714/100)*(E3714/1000)),IF(C3714="Ready to Drink",SUM(LOOKUP(2,1/(SRP!$B$10:$B$14&lt;=E3714)/(SRP!$C$10:$C$14&gt;=E3714),SRP!$D$10:$D$14)*(G3714/100)*(E3714/1000)),0))))),2)</f>
        <v>20.94</v>
      </c>
    </row>
    <row r="3715" spans="1:11" x14ac:dyDescent="0.35">
      <c r="A3715" s="2">
        <v>37615</v>
      </c>
      <c r="B3715" s="76" t="s">
        <v>7245</v>
      </c>
      <c r="C3715" s="76" t="s">
        <v>286</v>
      </c>
      <c r="D3715" s="76" t="s">
        <v>5247</v>
      </c>
      <c r="E3715" s="76">
        <v>750</v>
      </c>
      <c r="F3715" s="76">
        <v>6</v>
      </c>
      <c r="G3715" s="77">
        <v>14.5</v>
      </c>
      <c r="H3715" s="76" t="s">
        <v>3338</v>
      </c>
      <c r="I3715" s="77">
        <v>26.99</v>
      </c>
      <c r="J3715" s="2">
        <v>1</v>
      </c>
      <c r="K3715" s="119" cm="1">
        <f t="array" ref="K3715">ROUND(IF(C3715="Beer",SUM(LOOKUP(2,1/(SRP!$B$7:$B$9&lt;=E3715)/(SRP!$C$7:$C$9&gt;=E3715),SRP!$D$7:$D$9)*(G3715/100)*(E3715/1000)),IF(C3715="Spirits",SUM(LOOKUP(2,1/(SRP!$B$2:$B$6&lt;=E3715)/(SRP!$C$2:$C$6&gt;=E3715),SRP!$D$2:$D$6)*(G3715/100)*(E3715/1000)),IF(AND(C3715="Wine",D3715="Fortified Wines"),SUM(LOOKUP(2,1/(SRP!$B$20:$B$23&lt;=E3715)/(SRP!$C$20:$C$23&gt;=E3715),SRP!$D$20:$D$23)*(G3715/100)*(E3715/1000)),IF(C3715="Wine",SUM(LOOKUP(2,1/(SRP!$B$15:$B$19&lt;=E3715)/(SRP!$C$15:$C$19&gt;=E3715),SRP!$D$15:$D$19)*(G3715/100)*(E3715/1000)),IF(C3715="Ready to Drink",SUM(LOOKUP(2,1/(SRP!$B$10:$B$14&lt;=E3715)/(SRP!$C$10:$C$14&gt;=E3715),SRP!$D$10:$D$14)*(G3715/100)*(E3715/1000)),0))))),2)</f>
        <v>7.59</v>
      </c>
    </row>
    <row r="3716" spans="1:11" x14ac:dyDescent="0.35">
      <c r="A3716" s="2">
        <v>37619</v>
      </c>
      <c r="B3716" s="76" t="s">
        <v>7246</v>
      </c>
      <c r="C3716" s="76" t="s">
        <v>286</v>
      </c>
      <c r="D3716" s="76" t="s">
        <v>5248</v>
      </c>
      <c r="E3716" s="76">
        <v>750</v>
      </c>
      <c r="F3716" s="76">
        <v>6</v>
      </c>
      <c r="G3716" s="77">
        <v>14.6</v>
      </c>
      <c r="H3716" s="76" t="s">
        <v>3338</v>
      </c>
      <c r="I3716" s="77">
        <v>26.99</v>
      </c>
      <c r="J3716" s="2">
        <v>1</v>
      </c>
      <c r="K3716" s="119" cm="1">
        <f t="array" ref="K3716">ROUND(IF(C3716="Beer",SUM(LOOKUP(2,1/(SRP!$B$7:$B$9&lt;=E3716)/(SRP!$C$7:$C$9&gt;=E3716),SRP!$D$7:$D$9)*(G3716/100)*(E3716/1000)),IF(C3716="Spirits",SUM(LOOKUP(2,1/(SRP!$B$2:$B$6&lt;=E3716)/(SRP!$C$2:$C$6&gt;=E3716),SRP!$D$2:$D$6)*(G3716/100)*(E3716/1000)),IF(AND(C3716="Wine",D3716="Fortified Wines"),SUM(LOOKUP(2,1/(SRP!$B$20:$B$23&lt;=E3716)/(SRP!$C$20:$C$23&gt;=E3716),SRP!$D$20:$D$23)*(G3716/100)*(E3716/1000)),IF(C3716="Wine",SUM(LOOKUP(2,1/(SRP!$B$15:$B$19&lt;=E3716)/(SRP!$C$15:$C$19&gt;=E3716),SRP!$D$15:$D$19)*(G3716/100)*(E3716/1000)),IF(C3716="Ready to Drink",SUM(LOOKUP(2,1/(SRP!$B$10:$B$14&lt;=E3716)/(SRP!$C$10:$C$14&gt;=E3716),SRP!$D$10:$D$14)*(G3716/100)*(E3716/1000)),0))))),2)</f>
        <v>7.64</v>
      </c>
    </row>
    <row r="3717" spans="1:11" x14ac:dyDescent="0.35">
      <c r="A3717" s="2">
        <v>37626</v>
      </c>
      <c r="B3717" s="76" t="s">
        <v>2899</v>
      </c>
      <c r="C3717" s="76" t="s">
        <v>287</v>
      </c>
      <c r="D3717" s="76" t="s">
        <v>5266</v>
      </c>
      <c r="E3717" s="76">
        <v>4260</v>
      </c>
      <c r="F3717" s="76">
        <v>2</v>
      </c>
      <c r="G3717" s="77">
        <v>5</v>
      </c>
      <c r="H3717" s="76" t="s">
        <v>3301</v>
      </c>
      <c r="I3717" s="77">
        <v>24.03</v>
      </c>
      <c r="J3717" s="2">
        <v>12</v>
      </c>
      <c r="K3717" s="119" cm="1">
        <f t="array" ref="K3717">ROUND(IF(C3717="Beer",SUM(LOOKUP(2,1/(SRP!$B$7:$B$9&lt;=E3717)/(SRP!$C$7:$C$9&gt;=E3717),SRP!$D$7:$D$9)*(G3717/100)*(E3717/1000)),IF(C3717="Spirits",SUM(LOOKUP(2,1/(SRP!$B$2:$B$6&lt;=E3717)/(SRP!$C$2:$C$6&gt;=E3717),SRP!$D$2:$D$6)*(G3717/100)*(E3717/1000)),IF(AND(C3717="Wine",D3717="Fortified Wines"),SUM(LOOKUP(2,1/(SRP!$B$20:$B$23&lt;=E3717)/(SRP!$C$20:$C$23&gt;=E3717),SRP!$D$20:$D$23)*(G3717/100)*(E3717/1000)),IF(C3717="Wine",SUM(LOOKUP(2,1/(SRP!$B$15:$B$19&lt;=E3717)/(SRP!$C$15:$C$19&gt;=E3717),SRP!$D$15:$D$19)*(G3717/100)*(E3717/1000)),IF(C3717="Ready to Drink",SUM(LOOKUP(2,1/(SRP!$B$10:$B$14&lt;=E3717)/(SRP!$C$10:$C$14&gt;=E3717),SRP!$D$10:$D$14)*(G3717/100)*(E3717/1000)),0))))),2)</f>
        <v>14.87</v>
      </c>
    </row>
    <row r="3718" spans="1:11" x14ac:dyDescent="0.35">
      <c r="A3718" s="2">
        <v>37626</v>
      </c>
      <c r="B3718" s="76" t="s">
        <v>2899</v>
      </c>
      <c r="C3718" s="76" t="s">
        <v>287</v>
      </c>
      <c r="D3718" s="76" t="s">
        <v>5266</v>
      </c>
      <c r="E3718" s="76">
        <v>4260</v>
      </c>
      <c r="F3718" s="76">
        <v>2</v>
      </c>
      <c r="G3718" s="77">
        <v>5</v>
      </c>
      <c r="H3718" s="76" t="s">
        <v>3301</v>
      </c>
      <c r="I3718" s="77">
        <v>24.03</v>
      </c>
      <c r="J3718" s="2">
        <v>12</v>
      </c>
      <c r="K3718" s="119" cm="1">
        <f t="array" ref="K3718">ROUND(IF(C3718="Beer",SUM(LOOKUP(2,1/(SRP!$B$7:$B$9&lt;=E3718)/(SRP!$C$7:$C$9&gt;=E3718),SRP!$D$7:$D$9)*(G3718/100)*(E3718/1000)),IF(C3718="Spirits",SUM(LOOKUP(2,1/(SRP!$B$2:$B$6&lt;=E3718)/(SRP!$C$2:$C$6&gt;=E3718),SRP!$D$2:$D$6)*(G3718/100)*(E3718/1000)),IF(AND(C3718="Wine",D3718="Fortified Wines"),SUM(LOOKUP(2,1/(SRP!$B$20:$B$23&lt;=E3718)/(SRP!$C$20:$C$23&gt;=E3718),SRP!$D$20:$D$23)*(G3718/100)*(E3718/1000)),IF(C3718="Wine",SUM(LOOKUP(2,1/(SRP!$B$15:$B$19&lt;=E3718)/(SRP!$C$15:$C$19&gt;=E3718),SRP!$D$15:$D$19)*(G3718/100)*(E3718/1000)),IF(C3718="Ready to Drink",SUM(LOOKUP(2,1/(SRP!$B$10:$B$14&lt;=E3718)/(SRP!$C$10:$C$14&gt;=E3718),SRP!$D$10:$D$14)*(G3718/100)*(E3718/1000)),0))))),2)</f>
        <v>14.87</v>
      </c>
    </row>
    <row r="3719" spans="1:11" x14ac:dyDescent="0.35">
      <c r="A3719" s="2">
        <v>37631</v>
      </c>
      <c r="B3719" s="76" t="s">
        <v>3047</v>
      </c>
      <c r="C3719" s="76" t="s">
        <v>287</v>
      </c>
      <c r="D3719" s="76" t="s">
        <v>5240</v>
      </c>
      <c r="E3719" s="76">
        <v>355</v>
      </c>
      <c r="F3719" s="76">
        <v>24</v>
      </c>
      <c r="G3719" s="77">
        <v>9</v>
      </c>
      <c r="H3719" s="76" t="s">
        <v>4409</v>
      </c>
      <c r="I3719" s="77">
        <v>4.9800000000000004</v>
      </c>
      <c r="J3719" s="2">
        <v>1</v>
      </c>
      <c r="K3719" s="119" cm="1">
        <f t="array" ref="K3719">ROUND(IF(C3719="Beer",SUM(LOOKUP(2,1/(SRP!$B$7:$B$9&lt;=E3719)/(SRP!$C$7:$C$9&gt;=E3719),SRP!$D$7:$D$9)*(G3719/100)*(E3719/1000)),IF(C3719="Spirits",SUM(LOOKUP(2,1/(SRP!$B$2:$B$6&lt;=E3719)/(SRP!$C$2:$C$6&gt;=E3719),SRP!$D$2:$D$6)*(G3719/100)*(E3719/1000)),IF(AND(C3719="Wine",D3719="Fortified Wines"),SUM(LOOKUP(2,1/(SRP!$B$20:$B$23&lt;=E3719)/(SRP!$C$20:$C$23&gt;=E3719),SRP!$D$20:$D$23)*(G3719/100)*(E3719/1000)),IF(C3719="Wine",SUM(LOOKUP(2,1/(SRP!$B$15:$B$19&lt;=E3719)/(SRP!$C$15:$C$19&gt;=E3719),SRP!$D$15:$D$19)*(G3719/100)*(E3719/1000)),IF(C3719="Ready to Drink",SUM(LOOKUP(2,1/(SRP!$B$10:$B$14&lt;=E3719)/(SRP!$C$10:$C$14&gt;=E3719),SRP!$D$10:$D$14)*(G3719/100)*(E3719/1000)),0))))),2)</f>
        <v>2.23</v>
      </c>
    </row>
    <row r="3720" spans="1:11" x14ac:dyDescent="0.35">
      <c r="A3720" s="2">
        <v>37631</v>
      </c>
      <c r="B3720" s="76" t="s">
        <v>3047</v>
      </c>
      <c r="C3720" s="76" t="s">
        <v>287</v>
      </c>
      <c r="D3720" s="76" t="s">
        <v>5240</v>
      </c>
      <c r="E3720" s="76">
        <v>355</v>
      </c>
      <c r="F3720" s="76">
        <v>24</v>
      </c>
      <c r="G3720" s="77">
        <v>9</v>
      </c>
      <c r="H3720" s="76" t="s">
        <v>4409</v>
      </c>
      <c r="I3720" s="77">
        <v>4.9800000000000004</v>
      </c>
      <c r="J3720" s="2">
        <v>1</v>
      </c>
      <c r="K3720" s="119" cm="1">
        <f t="array" ref="K3720">ROUND(IF(C3720="Beer",SUM(LOOKUP(2,1/(SRP!$B$7:$B$9&lt;=E3720)/(SRP!$C$7:$C$9&gt;=E3720),SRP!$D$7:$D$9)*(G3720/100)*(E3720/1000)),IF(C3720="Spirits",SUM(LOOKUP(2,1/(SRP!$B$2:$B$6&lt;=E3720)/(SRP!$C$2:$C$6&gt;=E3720),SRP!$D$2:$D$6)*(G3720/100)*(E3720/1000)),IF(AND(C3720="Wine",D3720="Fortified Wines"),SUM(LOOKUP(2,1/(SRP!$B$20:$B$23&lt;=E3720)/(SRP!$C$20:$C$23&gt;=E3720),SRP!$D$20:$D$23)*(G3720/100)*(E3720/1000)),IF(C3720="Wine",SUM(LOOKUP(2,1/(SRP!$B$15:$B$19&lt;=E3720)/(SRP!$C$15:$C$19&gt;=E3720),SRP!$D$15:$D$19)*(G3720/100)*(E3720/1000)),IF(C3720="Ready to Drink",SUM(LOOKUP(2,1/(SRP!$B$10:$B$14&lt;=E3720)/(SRP!$C$10:$C$14&gt;=E3720),SRP!$D$10:$D$14)*(G3720/100)*(E3720/1000)),0))))),2)</f>
        <v>2.23</v>
      </c>
    </row>
    <row r="3721" spans="1:11" x14ac:dyDescent="0.35">
      <c r="A3721" s="2">
        <v>37634</v>
      </c>
      <c r="B3721" s="76" t="s">
        <v>3048</v>
      </c>
      <c r="C3721" s="76" t="s">
        <v>287</v>
      </c>
      <c r="D3721" s="76" t="s">
        <v>5240</v>
      </c>
      <c r="E3721" s="76">
        <v>473</v>
      </c>
      <c r="F3721" s="76">
        <v>24</v>
      </c>
      <c r="G3721" s="77">
        <v>8.5</v>
      </c>
      <c r="H3721" s="76" t="s">
        <v>3391</v>
      </c>
      <c r="I3721" s="77">
        <v>4.8499999999999996</v>
      </c>
      <c r="J3721" s="2">
        <v>1</v>
      </c>
      <c r="K3721" s="119" cm="1">
        <f t="array" ref="K3721">ROUND(IF(C3721="Beer",SUM(LOOKUP(2,1/(SRP!$B$7:$B$9&lt;=E3721)/(SRP!$C$7:$C$9&gt;=E3721),SRP!$D$7:$D$9)*(G3721/100)*(E3721/1000)),IF(C3721="Spirits",SUM(LOOKUP(2,1/(SRP!$B$2:$B$6&lt;=E3721)/(SRP!$C$2:$C$6&gt;=E3721),SRP!$D$2:$D$6)*(G3721/100)*(E3721/1000)),IF(AND(C3721="Wine",D3721="Fortified Wines"),SUM(LOOKUP(2,1/(SRP!$B$20:$B$23&lt;=E3721)/(SRP!$C$20:$C$23&gt;=E3721),SRP!$D$20:$D$23)*(G3721/100)*(E3721/1000)),IF(C3721="Wine",SUM(LOOKUP(2,1/(SRP!$B$15:$B$19&lt;=E3721)/(SRP!$C$15:$C$19&gt;=E3721),SRP!$D$15:$D$19)*(G3721/100)*(E3721/1000)),IF(C3721="Ready to Drink",SUM(LOOKUP(2,1/(SRP!$B$10:$B$14&lt;=E3721)/(SRP!$C$10:$C$14&gt;=E3721),SRP!$D$10:$D$14)*(G3721/100)*(E3721/1000)),0))))),2)</f>
        <v>2.81</v>
      </c>
    </row>
    <row r="3722" spans="1:11" x14ac:dyDescent="0.35">
      <c r="A3722" s="2">
        <v>37634</v>
      </c>
      <c r="B3722" s="76" t="s">
        <v>3048</v>
      </c>
      <c r="C3722" s="76" t="s">
        <v>287</v>
      </c>
      <c r="D3722" s="76" t="s">
        <v>5240</v>
      </c>
      <c r="E3722" s="76">
        <v>473</v>
      </c>
      <c r="F3722" s="76">
        <v>24</v>
      </c>
      <c r="G3722" s="77">
        <v>8.5</v>
      </c>
      <c r="H3722" s="76" t="s">
        <v>3391</v>
      </c>
      <c r="I3722" s="77">
        <v>4.8499999999999996</v>
      </c>
      <c r="J3722" s="2">
        <v>1</v>
      </c>
      <c r="K3722" s="119" cm="1">
        <f t="array" ref="K3722">ROUND(IF(C3722="Beer",SUM(LOOKUP(2,1/(SRP!$B$7:$B$9&lt;=E3722)/(SRP!$C$7:$C$9&gt;=E3722),SRP!$D$7:$D$9)*(G3722/100)*(E3722/1000)),IF(C3722="Spirits",SUM(LOOKUP(2,1/(SRP!$B$2:$B$6&lt;=E3722)/(SRP!$C$2:$C$6&gt;=E3722),SRP!$D$2:$D$6)*(G3722/100)*(E3722/1000)),IF(AND(C3722="Wine",D3722="Fortified Wines"),SUM(LOOKUP(2,1/(SRP!$B$20:$B$23&lt;=E3722)/(SRP!$C$20:$C$23&gt;=E3722),SRP!$D$20:$D$23)*(G3722/100)*(E3722/1000)),IF(C3722="Wine",SUM(LOOKUP(2,1/(SRP!$B$15:$B$19&lt;=E3722)/(SRP!$C$15:$C$19&gt;=E3722),SRP!$D$15:$D$19)*(G3722/100)*(E3722/1000)),IF(C3722="Ready to Drink",SUM(LOOKUP(2,1/(SRP!$B$10:$B$14&lt;=E3722)/(SRP!$C$10:$C$14&gt;=E3722),SRP!$D$10:$D$14)*(G3722/100)*(E3722/1000)),0))))),2)</f>
        <v>2.81</v>
      </c>
    </row>
    <row r="3723" spans="1:11" x14ac:dyDescent="0.35">
      <c r="A3723" s="2">
        <v>37635</v>
      </c>
      <c r="B3723" s="76" t="s">
        <v>3032</v>
      </c>
      <c r="C3723" s="76" t="s">
        <v>5938</v>
      </c>
      <c r="D3723" s="76" t="s">
        <v>5298</v>
      </c>
      <c r="E3723" s="76">
        <v>4260</v>
      </c>
      <c r="F3723" s="76">
        <v>1</v>
      </c>
      <c r="G3723" s="77">
        <v>5</v>
      </c>
      <c r="H3723" s="76" t="s">
        <v>3324</v>
      </c>
      <c r="I3723" s="77">
        <v>31.29</v>
      </c>
      <c r="J3723" s="2">
        <v>12</v>
      </c>
      <c r="K3723" s="119" cm="1">
        <f t="array" ref="K3723">ROUND(IF(C3723="Beer",SUM(LOOKUP(2,1/(SRP!$B$7:$B$9&lt;=E3723)/(SRP!$C$7:$C$9&gt;=E3723),SRP!$D$7:$D$9)*(G3723/100)*(E3723/1000)),IF(C3723="Spirits",SUM(LOOKUP(2,1/(SRP!$B$2:$B$6&lt;=E3723)/(SRP!$C$2:$C$6&gt;=E3723),SRP!$D$2:$D$6)*(G3723/100)*(E3723/1000)),IF(AND(C3723="Wine",D3723="Fortified Wines"),SUM(LOOKUP(2,1/(SRP!$B$20:$B$23&lt;=E3723)/(SRP!$C$20:$C$23&gt;=E3723),SRP!$D$20:$D$23)*(G3723/100)*(E3723/1000)),IF(C3723="Wine",SUM(LOOKUP(2,1/(SRP!$B$15:$B$19&lt;=E3723)/(SRP!$C$15:$C$19&gt;=E3723),SRP!$D$15:$D$19)*(G3723/100)*(E3723/1000)),IF(C3723="Ready to Drink",SUM(LOOKUP(2,1/(SRP!$B$10:$B$14&lt;=E3723)/(SRP!$C$10:$C$14&gt;=E3723),SRP!$D$10:$D$14)*(G3723/100)*(E3723/1000)),0))))),2)</f>
        <v>14.87</v>
      </c>
    </row>
    <row r="3724" spans="1:11" x14ac:dyDescent="0.35">
      <c r="A3724" s="2">
        <v>37635</v>
      </c>
      <c r="B3724" s="76" t="s">
        <v>3032</v>
      </c>
      <c r="C3724" s="76" t="s">
        <v>5938</v>
      </c>
      <c r="D3724" s="76" t="s">
        <v>5298</v>
      </c>
      <c r="E3724" s="76">
        <v>4260</v>
      </c>
      <c r="F3724" s="76">
        <v>1</v>
      </c>
      <c r="G3724" s="77">
        <v>5</v>
      </c>
      <c r="H3724" s="76" t="s">
        <v>3324</v>
      </c>
      <c r="I3724" s="77">
        <v>31.29</v>
      </c>
      <c r="J3724" s="2">
        <v>12</v>
      </c>
      <c r="K3724" s="119" cm="1">
        <f t="array" ref="K3724">ROUND(IF(C3724="Beer",SUM(LOOKUP(2,1/(SRP!$B$7:$B$9&lt;=E3724)/(SRP!$C$7:$C$9&gt;=E3724),SRP!$D$7:$D$9)*(G3724/100)*(E3724/1000)),IF(C3724="Spirits",SUM(LOOKUP(2,1/(SRP!$B$2:$B$6&lt;=E3724)/(SRP!$C$2:$C$6&gt;=E3724),SRP!$D$2:$D$6)*(G3724/100)*(E3724/1000)),IF(AND(C3724="Wine",D3724="Fortified Wines"),SUM(LOOKUP(2,1/(SRP!$B$20:$B$23&lt;=E3724)/(SRP!$C$20:$C$23&gt;=E3724),SRP!$D$20:$D$23)*(G3724/100)*(E3724/1000)),IF(C3724="Wine",SUM(LOOKUP(2,1/(SRP!$B$15:$B$19&lt;=E3724)/(SRP!$C$15:$C$19&gt;=E3724),SRP!$D$15:$D$19)*(G3724/100)*(E3724/1000)),IF(C3724="Ready to Drink",SUM(LOOKUP(2,1/(SRP!$B$10:$B$14&lt;=E3724)/(SRP!$C$10:$C$14&gt;=E3724),SRP!$D$10:$D$14)*(G3724/100)*(E3724/1000)),0))))),2)</f>
        <v>14.87</v>
      </c>
    </row>
    <row r="3725" spans="1:11" x14ac:dyDescent="0.35">
      <c r="A3725" s="2">
        <v>37636</v>
      </c>
      <c r="B3725" s="76" t="s">
        <v>3007</v>
      </c>
      <c r="C3725" s="76" t="s">
        <v>5938</v>
      </c>
      <c r="D3725" s="76" t="s">
        <v>5746</v>
      </c>
      <c r="E3725" s="76">
        <v>4260</v>
      </c>
      <c r="F3725" s="76">
        <v>1</v>
      </c>
      <c r="G3725" s="77">
        <v>4.5</v>
      </c>
      <c r="H3725" s="76" t="s">
        <v>3324</v>
      </c>
      <c r="I3725" s="77">
        <v>33.29</v>
      </c>
      <c r="J3725" s="2">
        <v>12</v>
      </c>
      <c r="K3725" s="119" cm="1">
        <f t="array" ref="K3725">ROUND(IF(C3725="Beer",SUM(LOOKUP(2,1/(SRP!$B$7:$B$9&lt;=E3725)/(SRP!$C$7:$C$9&gt;=E3725),SRP!$D$7:$D$9)*(G3725/100)*(E3725/1000)),IF(C3725="Spirits",SUM(LOOKUP(2,1/(SRP!$B$2:$B$6&lt;=E3725)/(SRP!$C$2:$C$6&gt;=E3725),SRP!$D$2:$D$6)*(G3725/100)*(E3725/1000)),IF(AND(C3725="Wine",D3725="Fortified Wines"),SUM(LOOKUP(2,1/(SRP!$B$20:$B$23&lt;=E3725)/(SRP!$C$20:$C$23&gt;=E3725),SRP!$D$20:$D$23)*(G3725/100)*(E3725/1000)),IF(C3725="Wine",SUM(LOOKUP(2,1/(SRP!$B$15:$B$19&lt;=E3725)/(SRP!$C$15:$C$19&gt;=E3725),SRP!$D$15:$D$19)*(G3725/100)*(E3725/1000)),IF(C3725="Ready to Drink",SUM(LOOKUP(2,1/(SRP!$B$10:$B$14&lt;=E3725)/(SRP!$C$10:$C$14&gt;=E3725),SRP!$D$10:$D$14)*(G3725/100)*(E3725/1000)),0))))),2)</f>
        <v>13.38</v>
      </c>
    </row>
    <row r="3726" spans="1:11" x14ac:dyDescent="0.35">
      <c r="A3726" s="2">
        <v>37636</v>
      </c>
      <c r="B3726" s="76" t="s">
        <v>3007</v>
      </c>
      <c r="C3726" s="76" t="s">
        <v>5938</v>
      </c>
      <c r="D3726" s="76" t="s">
        <v>5746</v>
      </c>
      <c r="E3726" s="76">
        <v>4260</v>
      </c>
      <c r="F3726" s="76">
        <v>1</v>
      </c>
      <c r="G3726" s="77">
        <v>4.5</v>
      </c>
      <c r="H3726" s="76" t="s">
        <v>3324</v>
      </c>
      <c r="I3726" s="77">
        <v>33.29</v>
      </c>
      <c r="J3726" s="2">
        <v>12</v>
      </c>
      <c r="K3726" s="119" cm="1">
        <f t="array" ref="K3726">ROUND(IF(C3726="Beer",SUM(LOOKUP(2,1/(SRP!$B$7:$B$9&lt;=E3726)/(SRP!$C$7:$C$9&gt;=E3726),SRP!$D$7:$D$9)*(G3726/100)*(E3726/1000)),IF(C3726="Spirits",SUM(LOOKUP(2,1/(SRP!$B$2:$B$6&lt;=E3726)/(SRP!$C$2:$C$6&gt;=E3726),SRP!$D$2:$D$6)*(G3726/100)*(E3726/1000)),IF(AND(C3726="Wine",D3726="Fortified Wines"),SUM(LOOKUP(2,1/(SRP!$B$20:$B$23&lt;=E3726)/(SRP!$C$20:$C$23&gt;=E3726),SRP!$D$20:$D$23)*(G3726/100)*(E3726/1000)),IF(C3726="Wine",SUM(LOOKUP(2,1/(SRP!$B$15:$B$19&lt;=E3726)/(SRP!$C$15:$C$19&gt;=E3726),SRP!$D$15:$D$19)*(G3726/100)*(E3726/1000)),IF(C3726="Ready to Drink",SUM(LOOKUP(2,1/(SRP!$B$10:$B$14&lt;=E3726)/(SRP!$C$10:$C$14&gt;=E3726),SRP!$D$10:$D$14)*(G3726/100)*(E3726/1000)),0))))),2)</f>
        <v>13.38</v>
      </c>
    </row>
    <row r="3727" spans="1:11" x14ac:dyDescent="0.35">
      <c r="A3727" s="2">
        <v>37637</v>
      </c>
      <c r="B3727" s="76" t="s">
        <v>3009</v>
      </c>
      <c r="C3727" s="76" t="s">
        <v>5938</v>
      </c>
      <c r="D3727" s="76" t="s">
        <v>5298</v>
      </c>
      <c r="E3727" s="76">
        <v>2130</v>
      </c>
      <c r="F3727" s="76">
        <v>4</v>
      </c>
      <c r="G3727" s="77">
        <v>5</v>
      </c>
      <c r="H3727" s="76" t="s">
        <v>3324</v>
      </c>
      <c r="I3727" s="77">
        <v>16.59</v>
      </c>
      <c r="J3727" s="2">
        <v>6</v>
      </c>
      <c r="K3727" s="119" cm="1">
        <f t="array" ref="K3727">ROUND(IF(C3727="Beer",SUM(LOOKUP(2,1/(SRP!$B$7:$B$9&lt;=E3727)/(SRP!$C$7:$C$9&gt;=E3727),SRP!$D$7:$D$9)*(G3727/100)*(E3727/1000)),IF(C3727="Spirits",SUM(LOOKUP(2,1/(SRP!$B$2:$B$6&lt;=E3727)/(SRP!$C$2:$C$6&gt;=E3727),SRP!$D$2:$D$6)*(G3727/100)*(E3727/1000)),IF(AND(C3727="Wine",D3727="Fortified Wines"),SUM(LOOKUP(2,1/(SRP!$B$20:$B$23&lt;=E3727)/(SRP!$C$20:$C$23&gt;=E3727),SRP!$D$20:$D$23)*(G3727/100)*(E3727/1000)),IF(C3727="Wine",SUM(LOOKUP(2,1/(SRP!$B$15:$B$19&lt;=E3727)/(SRP!$C$15:$C$19&gt;=E3727),SRP!$D$15:$D$19)*(G3727/100)*(E3727/1000)),IF(C3727="Ready to Drink",SUM(LOOKUP(2,1/(SRP!$B$10:$B$14&lt;=E3727)/(SRP!$C$10:$C$14&gt;=E3727),SRP!$D$10:$D$14)*(G3727/100)*(E3727/1000)),0))))),2)</f>
        <v>7.43</v>
      </c>
    </row>
    <row r="3728" spans="1:11" x14ac:dyDescent="0.35">
      <c r="A3728" s="2">
        <v>37637</v>
      </c>
      <c r="B3728" s="76" t="s">
        <v>3009</v>
      </c>
      <c r="C3728" s="76" t="s">
        <v>5938</v>
      </c>
      <c r="D3728" s="76" t="s">
        <v>5298</v>
      </c>
      <c r="E3728" s="76">
        <v>2130</v>
      </c>
      <c r="F3728" s="76">
        <v>4</v>
      </c>
      <c r="G3728" s="77">
        <v>5</v>
      </c>
      <c r="H3728" s="76" t="s">
        <v>3324</v>
      </c>
      <c r="I3728" s="77">
        <v>16.59</v>
      </c>
      <c r="J3728" s="2">
        <v>6</v>
      </c>
      <c r="K3728" s="119" cm="1">
        <f t="array" ref="K3728">ROUND(IF(C3728="Beer",SUM(LOOKUP(2,1/(SRP!$B$7:$B$9&lt;=E3728)/(SRP!$C$7:$C$9&gt;=E3728),SRP!$D$7:$D$9)*(G3728/100)*(E3728/1000)),IF(C3728="Spirits",SUM(LOOKUP(2,1/(SRP!$B$2:$B$6&lt;=E3728)/(SRP!$C$2:$C$6&gt;=E3728),SRP!$D$2:$D$6)*(G3728/100)*(E3728/1000)),IF(AND(C3728="Wine",D3728="Fortified Wines"),SUM(LOOKUP(2,1/(SRP!$B$20:$B$23&lt;=E3728)/(SRP!$C$20:$C$23&gt;=E3728),SRP!$D$20:$D$23)*(G3728/100)*(E3728/1000)),IF(C3728="Wine",SUM(LOOKUP(2,1/(SRP!$B$15:$B$19&lt;=E3728)/(SRP!$C$15:$C$19&gt;=E3728),SRP!$D$15:$D$19)*(G3728/100)*(E3728/1000)),IF(C3728="Ready to Drink",SUM(LOOKUP(2,1/(SRP!$B$10:$B$14&lt;=E3728)/(SRP!$C$10:$C$14&gt;=E3728),SRP!$D$10:$D$14)*(G3728/100)*(E3728/1000)),0))))),2)</f>
        <v>7.43</v>
      </c>
    </row>
    <row r="3729" spans="1:11" x14ac:dyDescent="0.35">
      <c r="A3729" s="2">
        <v>37642</v>
      </c>
      <c r="B3729" s="76" t="s">
        <v>4898</v>
      </c>
      <c r="C3729" s="76" t="s">
        <v>5938</v>
      </c>
      <c r="D3729" s="76" t="s">
        <v>5279</v>
      </c>
      <c r="E3729" s="76">
        <v>473</v>
      </c>
      <c r="F3729" s="76">
        <v>24</v>
      </c>
      <c r="G3729" s="77">
        <v>5</v>
      </c>
      <c r="H3729" s="76" t="s">
        <v>3321</v>
      </c>
      <c r="I3729" s="77">
        <v>4.6900000000000004</v>
      </c>
      <c r="J3729" s="2">
        <v>1</v>
      </c>
      <c r="K3729" s="119" cm="1">
        <f t="array" ref="K3729">ROUND(IF(C3729="Beer",SUM(LOOKUP(2,1/(SRP!$B$7:$B$9&lt;=E3729)/(SRP!$C$7:$C$9&gt;=E3729),SRP!$D$7:$D$9)*(G3729/100)*(E3729/1000)),IF(C3729="Spirits",SUM(LOOKUP(2,1/(SRP!$B$2:$B$6&lt;=E3729)/(SRP!$C$2:$C$6&gt;=E3729),SRP!$D$2:$D$6)*(G3729/100)*(E3729/1000)),IF(AND(C3729="Wine",D3729="Fortified Wines"),SUM(LOOKUP(2,1/(SRP!$B$20:$B$23&lt;=E3729)/(SRP!$C$20:$C$23&gt;=E3729),SRP!$D$20:$D$23)*(G3729/100)*(E3729/1000)),IF(C3729="Wine",SUM(LOOKUP(2,1/(SRP!$B$15:$B$19&lt;=E3729)/(SRP!$C$15:$C$19&gt;=E3729),SRP!$D$15:$D$19)*(G3729/100)*(E3729/1000)),IF(C3729="Ready to Drink",SUM(LOOKUP(2,1/(SRP!$B$10:$B$14&lt;=E3729)/(SRP!$C$10:$C$14&gt;=E3729),SRP!$D$10:$D$14)*(G3729/100)*(E3729/1000)),0))))),2)</f>
        <v>1.75</v>
      </c>
    </row>
    <row r="3730" spans="1:11" x14ac:dyDescent="0.35">
      <c r="A3730" s="2">
        <v>37644</v>
      </c>
      <c r="B3730" s="76" t="s">
        <v>2976</v>
      </c>
      <c r="C3730" s="76" t="s">
        <v>285</v>
      </c>
      <c r="D3730" s="76" t="s">
        <v>5274</v>
      </c>
      <c r="E3730" s="76">
        <v>1140</v>
      </c>
      <c r="F3730" s="76">
        <v>9</v>
      </c>
      <c r="G3730" s="77">
        <v>40</v>
      </c>
      <c r="H3730" s="76" t="s">
        <v>6694</v>
      </c>
      <c r="I3730" s="77">
        <v>51.49</v>
      </c>
      <c r="J3730" s="2">
        <v>1</v>
      </c>
      <c r="K3730" s="119" cm="1">
        <f t="array" ref="K3730">ROUND(IF(C3730="Beer",SUM(LOOKUP(2,1/(SRP!$B$7:$B$9&lt;=E3730)/(SRP!$C$7:$C$9&gt;=E3730),SRP!$D$7:$D$9)*(G3730/100)*(E3730/1000)),IF(C3730="Spirits",SUM(LOOKUP(2,1/(SRP!$B$2:$B$6&lt;=E3730)/(SRP!$C$2:$C$6&gt;=E3730),SRP!$D$2:$D$6)*(G3730/100)*(E3730/1000)),IF(AND(C3730="Wine",D3730="Fortified Wines"),SUM(LOOKUP(2,1/(SRP!$B$20:$B$23&lt;=E3730)/(SRP!$C$20:$C$23&gt;=E3730),SRP!$D$20:$D$23)*(G3730/100)*(E3730/1000)),IF(C3730="Wine",SUM(LOOKUP(2,1/(SRP!$B$15:$B$19&lt;=E3730)/(SRP!$C$15:$C$19&gt;=E3730),SRP!$D$15:$D$19)*(G3730/100)*(E3730/1000)),IF(C3730="Ready to Drink",SUM(LOOKUP(2,1/(SRP!$B$10:$B$14&lt;=E3730)/(SRP!$C$10:$C$14&gt;=E3730),SRP!$D$10:$D$14)*(G3730/100)*(E3730/1000)),0))))),2)</f>
        <v>31.83</v>
      </c>
    </row>
    <row r="3731" spans="1:11" x14ac:dyDescent="0.35">
      <c r="A3731" s="2">
        <v>37651</v>
      </c>
      <c r="B3731" s="76" t="s">
        <v>2998</v>
      </c>
      <c r="C3731" s="76" t="s">
        <v>5938</v>
      </c>
      <c r="D3731" s="76" t="s">
        <v>5746</v>
      </c>
      <c r="E3731" s="76">
        <v>2130</v>
      </c>
      <c r="F3731" s="76">
        <v>4</v>
      </c>
      <c r="G3731" s="77">
        <v>5</v>
      </c>
      <c r="H3731" s="76" t="s">
        <v>6870</v>
      </c>
      <c r="I3731" s="77">
        <v>17.989999999999998</v>
      </c>
      <c r="J3731" s="2">
        <v>6</v>
      </c>
      <c r="K3731" s="119" cm="1">
        <f t="array" ref="K3731">ROUND(IF(C3731="Beer",SUM(LOOKUP(2,1/(SRP!$B$7:$B$9&lt;=E3731)/(SRP!$C$7:$C$9&gt;=E3731),SRP!$D$7:$D$9)*(G3731/100)*(E3731/1000)),IF(C3731="Spirits",SUM(LOOKUP(2,1/(SRP!$B$2:$B$6&lt;=E3731)/(SRP!$C$2:$C$6&gt;=E3731),SRP!$D$2:$D$6)*(G3731/100)*(E3731/1000)),IF(AND(C3731="Wine",D3731="Fortified Wines"),SUM(LOOKUP(2,1/(SRP!$B$20:$B$23&lt;=E3731)/(SRP!$C$20:$C$23&gt;=E3731),SRP!$D$20:$D$23)*(G3731/100)*(E3731/1000)),IF(C3731="Wine",SUM(LOOKUP(2,1/(SRP!$B$15:$B$19&lt;=E3731)/(SRP!$C$15:$C$19&gt;=E3731),SRP!$D$15:$D$19)*(G3731/100)*(E3731/1000)),IF(C3731="Ready to Drink",SUM(LOOKUP(2,1/(SRP!$B$10:$B$14&lt;=E3731)/(SRP!$C$10:$C$14&gt;=E3731),SRP!$D$10:$D$14)*(G3731/100)*(E3731/1000)),0))))),2)</f>
        <v>7.43</v>
      </c>
    </row>
    <row r="3732" spans="1:11" x14ac:dyDescent="0.35">
      <c r="A3732" s="2">
        <v>37656</v>
      </c>
      <c r="B3732" s="76" t="s">
        <v>3014</v>
      </c>
      <c r="C3732" s="76" t="s">
        <v>5938</v>
      </c>
      <c r="D3732" s="76" t="s">
        <v>5746</v>
      </c>
      <c r="E3732" s="76">
        <v>2130</v>
      </c>
      <c r="F3732" s="76">
        <v>4</v>
      </c>
      <c r="G3732" s="77">
        <v>5</v>
      </c>
      <c r="H3732" s="76" t="s">
        <v>6870</v>
      </c>
      <c r="I3732" s="77">
        <v>12.6</v>
      </c>
      <c r="J3732" s="2">
        <v>6</v>
      </c>
      <c r="K3732" s="119" cm="1">
        <f t="array" ref="K3732">ROUND(IF(C3732="Beer",SUM(LOOKUP(2,1/(SRP!$B$7:$B$9&lt;=E3732)/(SRP!$C$7:$C$9&gt;=E3732),SRP!$D$7:$D$9)*(G3732/100)*(E3732/1000)),IF(C3732="Spirits",SUM(LOOKUP(2,1/(SRP!$B$2:$B$6&lt;=E3732)/(SRP!$C$2:$C$6&gt;=E3732),SRP!$D$2:$D$6)*(G3732/100)*(E3732/1000)),IF(AND(C3732="Wine",D3732="Fortified Wines"),SUM(LOOKUP(2,1/(SRP!$B$20:$B$23&lt;=E3732)/(SRP!$C$20:$C$23&gt;=E3732),SRP!$D$20:$D$23)*(G3732/100)*(E3732/1000)),IF(C3732="Wine",SUM(LOOKUP(2,1/(SRP!$B$15:$B$19&lt;=E3732)/(SRP!$C$15:$C$19&gt;=E3732),SRP!$D$15:$D$19)*(G3732/100)*(E3732/1000)),IF(C3732="Ready to Drink",SUM(LOOKUP(2,1/(SRP!$B$10:$B$14&lt;=E3732)/(SRP!$C$10:$C$14&gt;=E3732),SRP!$D$10:$D$14)*(G3732/100)*(E3732/1000)),0))))),2)</f>
        <v>7.43</v>
      </c>
    </row>
    <row r="3733" spans="1:11" x14ac:dyDescent="0.35">
      <c r="A3733" s="2">
        <v>37657</v>
      </c>
      <c r="B3733" s="76" t="s">
        <v>3043</v>
      </c>
      <c r="C3733" s="76" t="s">
        <v>5938</v>
      </c>
      <c r="D3733" s="76" t="s">
        <v>5308</v>
      </c>
      <c r="E3733" s="76">
        <v>473</v>
      </c>
      <c r="F3733" s="76">
        <v>24</v>
      </c>
      <c r="G3733" s="77">
        <v>5</v>
      </c>
      <c r="H3733" s="76" t="s">
        <v>3297</v>
      </c>
      <c r="I3733" s="77">
        <v>4.49</v>
      </c>
      <c r="J3733" s="2">
        <v>1</v>
      </c>
      <c r="K3733" s="119" cm="1">
        <f t="array" ref="K3733">ROUND(IF(C3733="Beer",SUM(LOOKUP(2,1/(SRP!$B$7:$B$9&lt;=E3733)/(SRP!$C$7:$C$9&gt;=E3733),SRP!$D$7:$D$9)*(G3733/100)*(E3733/1000)),IF(C3733="Spirits",SUM(LOOKUP(2,1/(SRP!$B$2:$B$6&lt;=E3733)/(SRP!$C$2:$C$6&gt;=E3733),SRP!$D$2:$D$6)*(G3733/100)*(E3733/1000)),IF(AND(C3733="Wine",D3733="Fortified Wines"),SUM(LOOKUP(2,1/(SRP!$B$20:$B$23&lt;=E3733)/(SRP!$C$20:$C$23&gt;=E3733),SRP!$D$20:$D$23)*(G3733/100)*(E3733/1000)),IF(C3733="Wine",SUM(LOOKUP(2,1/(SRP!$B$15:$B$19&lt;=E3733)/(SRP!$C$15:$C$19&gt;=E3733),SRP!$D$15:$D$19)*(G3733/100)*(E3733/1000)),IF(C3733="Ready to Drink",SUM(LOOKUP(2,1/(SRP!$B$10:$B$14&lt;=E3733)/(SRP!$C$10:$C$14&gt;=E3733),SRP!$D$10:$D$14)*(G3733/100)*(E3733/1000)),0))))),2)</f>
        <v>1.75</v>
      </c>
    </row>
    <row r="3734" spans="1:11" x14ac:dyDescent="0.35">
      <c r="A3734" s="2">
        <v>37665</v>
      </c>
      <c r="B3734" s="76" t="s">
        <v>3044</v>
      </c>
      <c r="C3734" s="76" t="s">
        <v>286</v>
      </c>
      <c r="D3734" s="76" t="s">
        <v>5264</v>
      </c>
      <c r="E3734" s="76">
        <v>3000</v>
      </c>
      <c r="F3734" s="76">
        <v>4</v>
      </c>
      <c r="G3734" s="77">
        <v>12.5</v>
      </c>
      <c r="H3734" s="76" t="s">
        <v>3295</v>
      </c>
      <c r="I3734" s="77">
        <v>39.99</v>
      </c>
      <c r="J3734" s="2">
        <v>1</v>
      </c>
      <c r="K3734" s="119" cm="1">
        <f t="array" ref="K3734">ROUND(IF(C3734="Beer",SUM(LOOKUP(2,1/(SRP!$B$7:$B$9&lt;=E3734)/(SRP!$C$7:$C$9&gt;=E3734),SRP!$D$7:$D$9)*(G3734/100)*(E3734/1000)),IF(C3734="Spirits",SUM(LOOKUP(2,1/(SRP!$B$2:$B$6&lt;=E3734)/(SRP!$C$2:$C$6&gt;=E3734),SRP!$D$2:$D$6)*(G3734/100)*(E3734/1000)),IF(AND(C3734="Wine",D3734="Fortified Wines"),SUM(LOOKUP(2,1/(SRP!$B$20:$B$23&lt;=E3734)/(SRP!$C$20:$C$23&gt;=E3734),SRP!$D$20:$D$23)*(G3734/100)*(E3734/1000)),IF(C3734="Wine",SUM(LOOKUP(2,1/(SRP!$B$15:$B$19&lt;=E3734)/(SRP!$C$15:$C$19&gt;=E3734),SRP!$D$15:$D$19)*(G3734/100)*(E3734/1000)),IF(C3734="Ready to Drink",SUM(LOOKUP(2,1/(SRP!$B$10:$B$14&lt;=E3734)/(SRP!$C$10:$C$14&gt;=E3734),SRP!$D$10:$D$14)*(G3734/100)*(E3734/1000)),0))))),2)</f>
        <v>26.18</v>
      </c>
    </row>
    <row r="3735" spans="1:11" x14ac:dyDescent="0.35">
      <c r="A3735" s="2">
        <v>37666</v>
      </c>
      <c r="B3735" s="76" t="s">
        <v>3006</v>
      </c>
      <c r="C3735" s="76" t="s">
        <v>5938</v>
      </c>
      <c r="D3735" s="76" t="s">
        <v>5298</v>
      </c>
      <c r="E3735" s="76">
        <v>458</v>
      </c>
      <c r="F3735" s="76">
        <v>24</v>
      </c>
      <c r="G3735" s="77">
        <v>5.5</v>
      </c>
      <c r="H3735" s="76" t="s">
        <v>6870</v>
      </c>
      <c r="I3735" s="77">
        <v>3.69</v>
      </c>
      <c r="J3735" s="2">
        <v>1</v>
      </c>
      <c r="K3735" s="119" cm="1">
        <f t="array" ref="K3735">ROUND(IF(C3735="Beer",SUM(LOOKUP(2,1/(SRP!$B$7:$B$9&lt;=E3735)/(SRP!$C$7:$C$9&gt;=E3735),SRP!$D$7:$D$9)*(G3735/100)*(E3735/1000)),IF(C3735="Spirits",SUM(LOOKUP(2,1/(SRP!$B$2:$B$6&lt;=E3735)/(SRP!$C$2:$C$6&gt;=E3735),SRP!$D$2:$D$6)*(G3735/100)*(E3735/1000)),IF(AND(C3735="Wine",D3735="Fortified Wines"),SUM(LOOKUP(2,1/(SRP!$B$20:$B$23&lt;=E3735)/(SRP!$C$20:$C$23&gt;=E3735),SRP!$D$20:$D$23)*(G3735/100)*(E3735/1000)),IF(C3735="Wine",SUM(LOOKUP(2,1/(SRP!$B$15:$B$19&lt;=E3735)/(SRP!$C$15:$C$19&gt;=E3735),SRP!$D$15:$D$19)*(G3735/100)*(E3735/1000)),IF(C3735="Ready to Drink",SUM(LOOKUP(2,1/(SRP!$B$10:$B$14&lt;=E3735)/(SRP!$C$10:$C$14&gt;=E3735),SRP!$D$10:$D$14)*(G3735/100)*(E3735/1000)),0))))),2)</f>
        <v>1.86</v>
      </c>
    </row>
    <row r="3736" spans="1:11" x14ac:dyDescent="0.35">
      <c r="A3736" s="2">
        <v>37671</v>
      </c>
      <c r="B3736" s="76" t="s">
        <v>4057</v>
      </c>
      <c r="C3736" s="76" t="s">
        <v>287</v>
      </c>
      <c r="D3736" s="76" t="s">
        <v>5313</v>
      </c>
      <c r="E3736" s="76">
        <v>440</v>
      </c>
      <c r="F3736" s="76">
        <v>24</v>
      </c>
      <c r="G3736" s="77">
        <v>4.3</v>
      </c>
      <c r="H3736" s="76" t="s">
        <v>3290</v>
      </c>
      <c r="I3736" s="77">
        <v>4.3899999999999997</v>
      </c>
      <c r="J3736" s="2">
        <v>1</v>
      </c>
      <c r="K3736" s="119" cm="1">
        <f t="array" ref="K3736">ROUND(IF(C3736="Beer",SUM(LOOKUP(2,1/(SRP!$B$7:$B$9&lt;=E3736)/(SRP!$C$7:$C$9&gt;=E3736),SRP!$D$7:$D$9)*(G3736/100)*(E3736/1000)),IF(C3736="Spirits",SUM(LOOKUP(2,1/(SRP!$B$2:$B$6&lt;=E3736)/(SRP!$C$2:$C$6&gt;=E3736),SRP!$D$2:$D$6)*(G3736/100)*(E3736/1000)),IF(AND(C3736="Wine",D3736="Fortified Wines"),SUM(LOOKUP(2,1/(SRP!$B$20:$B$23&lt;=E3736)/(SRP!$C$20:$C$23&gt;=E3736),SRP!$D$20:$D$23)*(G3736/100)*(E3736/1000)),IF(C3736="Wine",SUM(LOOKUP(2,1/(SRP!$B$15:$B$19&lt;=E3736)/(SRP!$C$15:$C$19&gt;=E3736),SRP!$D$15:$D$19)*(G3736/100)*(E3736/1000)),IF(C3736="Ready to Drink",SUM(LOOKUP(2,1/(SRP!$B$10:$B$14&lt;=E3736)/(SRP!$C$10:$C$14&gt;=E3736),SRP!$D$10:$D$14)*(G3736/100)*(E3736/1000)),0))))),2)</f>
        <v>1.32</v>
      </c>
    </row>
    <row r="3737" spans="1:11" x14ac:dyDescent="0.35">
      <c r="A3737" s="2">
        <v>37675</v>
      </c>
      <c r="B3737" s="76" t="s">
        <v>3000</v>
      </c>
      <c r="C3737" s="76" t="s">
        <v>285</v>
      </c>
      <c r="D3737" s="76" t="s">
        <v>6971</v>
      </c>
      <c r="E3737" s="76">
        <v>750</v>
      </c>
      <c r="F3737" s="76">
        <v>6</v>
      </c>
      <c r="G3737" s="77">
        <v>46</v>
      </c>
      <c r="H3737" s="76" t="s">
        <v>3279</v>
      </c>
      <c r="I3737" s="77">
        <v>56</v>
      </c>
      <c r="J3737" s="2">
        <v>1</v>
      </c>
      <c r="K3737" s="119" cm="1">
        <f t="array" ref="K3737">ROUND(IF(C3737="Beer",SUM(LOOKUP(2,1/(SRP!$B$7:$B$9&lt;=E3737)/(SRP!$C$7:$C$9&gt;=E3737),SRP!$D$7:$D$9)*(G3737/100)*(E3737/1000)),IF(C3737="Spirits",SUM(LOOKUP(2,1/(SRP!$B$2:$B$6&lt;=E3737)/(SRP!$C$2:$C$6&gt;=E3737),SRP!$D$2:$D$6)*(G3737/100)*(E3737/1000)),IF(AND(C3737="Wine",D3737="Fortified Wines"),SUM(LOOKUP(2,1/(SRP!$B$20:$B$23&lt;=E3737)/(SRP!$C$20:$C$23&gt;=E3737),SRP!$D$20:$D$23)*(G3737/100)*(E3737/1000)),IF(C3737="Wine",SUM(LOOKUP(2,1/(SRP!$B$15:$B$19&lt;=E3737)/(SRP!$C$15:$C$19&gt;=E3737),SRP!$D$15:$D$19)*(G3737/100)*(E3737/1000)),IF(C3737="Ready to Drink",SUM(LOOKUP(2,1/(SRP!$B$10:$B$14&lt;=E3737)/(SRP!$C$10:$C$14&gt;=E3737),SRP!$D$10:$D$14)*(G3737/100)*(E3737/1000)),0))))),2)</f>
        <v>24.08</v>
      </c>
    </row>
    <row r="3738" spans="1:11" x14ac:dyDescent="0.35">
      <c r="A3738" s="2">
        <v>37695</v>
      </c>
      <c r="B3738" s="76" t="s">
        <v>3033</v>
      </c>
      <c r="C3738" s="76" t="s">
        <v>287</v>
      </c>
      <c r="D3738" s="76" t="s">
        <v>5240</v>
      </c>
      <c r="E3738" s="76">
        <v>473</v>
      </c>
      <c r="F3738" s="76">
        <v>24</v>
      </c>
      <c r="G3738" s="77">
        <v>6.1</v>
      </c>
      <c r="H3738" s="76" t="s">
        <v>3324</v>
      </c>
      <c r="I3738" s="77">
        <v>3.39</v>
      </c>
      <c r="J3738" s="2">
        <v>1</v>
      </c>
      <c r="K3738" s="119" cm="1">
        <f t="array" ref="K3738">ROUND(IF(C3738="Beer",SUM(LOOKUP(2,1/(SRP!$B$7:$B$9&lt;=E3738)/(SRP!$C$7:$C$9&gt;=E3738),SRP!$D$7:$D$9)*(G3738/100)*(E3738/1000)),IF(C3738="Spirits",SUM(LOOKUP(2,1/(SRP!$B$2:$B$6&lt;=E3738)/(SRP!$C$2:$C$6&gt;=E3738),SRP!$D$2:$D$6)*(G3738/100)*(E3738/1000)),IF(AND(C3738="Wine",D3738="Fortified Wines"),SUM(LOOKUP(2,1/(SRP!$B$20:$B$23&lt;=E3738)/(SRP!$C$20:$C$23&gt;=E3738),SRP!$D$20:$D$23)*(G3738/100)*(E3738/1000)),IF(C3738="Wine",SUM(LOOKUP(2,1/(SRP!$B$15:$B$19&lt;=E3738)/(SRP!$C$15:$C$19&gt;=E3738),SRP!$D$15:$D$19)*(G3738/100)*(E3738/1000)),IF(C3738="Ready to Drink",SUM(LOOKUP(2,1/(SRP!$B$10:$B$14&lt;=E3738)/(SRP!$C$10:$C$14&gt;=E3738),SRP!$D$10:$D$14)*(G3738/100)*(E3738/1000)),0))))),2)</f>
        <v>2.0099999999999998</v>
      </c>
    </row>
    <row r="3739" spans="1:11" x14ac:dyDescent="0.35">
      <c r="A3739" s="2">
        <v>37695</v>
      </c>
      <c r="B3739" s="76" t="s">
        <v>3033</v>
      </c>
      <c r="C3739" s="76" t="s">
        <v>287</v>
      </c>
      <c r="D3739" s="76" t="s">
        <v>5240</v>
      </c>
      <c r="E3739" s="76">
        <v>473</v>
      </c>
      <c r="F3739" s="76">
        <v>24</v>
      </c>
      <c r="G3739" s="77">
        <v>6.1</v>
      </c>
      <c r="H3739" s="76" t="s">
        <v>3324</v>
      </c>
      <c r="I3739" s="77">
        <v>3.39</v>
      </c>
      <c r="J3739" s="2">
        <v>1</v>
      </c>
      <c r="K3739" s="119" cm="1">
        <f t="array" ref="K3739">ROUND(IF(C3739="Beer",SUM(LOOKUP(2,1/(SRP!$B$7:$B$9&lt;=E3739)/(SRP!$C$7:$C$9&gt;=E3739),SRP!$D$7:$D$9)*(G3739/100)*(E3739/1000)),IF(C3739="Spirits",SUM(LOOKUP(2,1/(SRP!$B$2:$B$6&lt;=E3739)/(SRP!$C$2:$C$6&gt;=E3739),SRP!$D$2:$D$6)*(G3739/100)*(E3739/1000)),IF(AND(C3739="Wine",D3739="Fortified Wines"),SUM(LOOKUP(2,1/(SRP!$B$20:$B$23&lt;=E3739)/(SRP!$C$20:$C$23&gt;=E3739),SRP!$D$20:$D$23)*(G3739/100)*(E3739/1000)),IF(C3739="Wine",SUM(LOOKUP(2,1/(SRP!$B$15:$B$19&lt;=E3739)/(SRP!$C$15:$C$19&gt;=E3739),SRP!$D$15:$D$19)*(G3739/100)*(E3739/1000)),IF(C3739="Ready to Drink",SUM(LOOKUP(2,1/(SRP!$B$10:$B$14&lt;=E3739)/(SRP!$C$10:$C$14&gt;=E3739),SRP!$D$10:$D$14)*(G3739/100)*(E3739/1000)),0))))),2)</f>
        <v>2.0099999999999998</v>
      </c>
    </row>
    <row r="3740" spans="1:11" x14ac:dyDescent="0.35">
      <c r="A3740" s="2">
        <v>37696</v>
      </c>
      <c r="B3740" s="76" t="s">
        <v>3035</v>
      </c>
      <c r="C3740" s="76" t="s">
        <v>287</v>
      </c>
      <c r="D3740" s="76" t="s">
        <v>5240</v>
      </c>
      <c r="E3740" s="76">
        <v>1892</v>
      </c>
      <c r="F3740" s="76">
        <v>6</v>
      </c>
      <c r="G3740" s="77">
        <v>6.1</v>
      </c>
      <c r="H3740" s="76" t="s">
        <v>3324</v>
      </c>
      <c r="I3740" s="77">
        <v>12.99</v>
      </c>
      <c r="J3740" s="2">
        <v>4</v>
      </c>
      <c r="K3740" s="119" cm="1">
        <f t="array" ref="K3740">ROUND(IF(C3740="Beer",SUM(LOOKUP(2,1/(SRP!$B$7:$B$9&lt;=E3740)/(SRP!$C$7:$C$9&gt;=E3740),SRP!$D$7:$D$9)*(G3740/100)*(E3740/1000)),IF(C3740="Spirits",SUM(LOOKUP(2,1/(SRP!$B$2:$B$6&lt;=E3740)/(SRP!$C$2:$C$6&gt;=E3740),SRP!$D$2:$D$6)*(G3740/100)*(E3740/1000)),IF(AND(C3740="Wine",D3740="Fortified Wines"),SUM(LOOKUP(2,1/(SRP!$B$20:$B$23&lt;=E3740)/(SRP!$C$20:$C$23&gt;=E3740),SRP!$D$20:$D$23)*(G3740/100)*(E3740/1000)),IF(C3740="Wine",SUM(LOOKUP(2,1/(SRP!$B$15:$B$19&lt;=E3740)/(SRP!$C$15:$C$19&gt;=E3740),SRP!$D$15:$D$19)*(G3740/100)*(E3740/1000)),IF(C3740="Ready to Drink",SUM(LOOKUP(2,1/(SRP!$B$10:$B$14&lt;=E3740)/(SRP!$C$10:$C$14&gt;=E3740),SRP!$D$10:$D$14)*(G3740/100)*(E3740/1000)),0))))),2)</f>
        <v>8.06</v>
      </c>
    </row>
    <row r="3741" spans="1:11" x14ac:dyDescent="0.35">
      <c r="A3741" s="2">
        <v>37696</v>
      </c>
      <c r="B3741" s="76" t="s">
        <v>3035</v>
      </c>
      <c r="C3741" s="76" t="s">
        <v>287</v>
      </c>
      <c r="D3741" s="76" t="s">
        <v>5240</v>
      </c>
      <c r="E3741" s="76">
        <v>1892</v>
      </c>
      <c r="F3741" s="76">
        <v>6</v>
      </c>
      <c r="G3741" s="77">
        <v>6.1</v>
      </c>
      <c r="H3741" s="76" t="s">
        <v>3324</v>
      </c>
      <c r="I3741" s="77">
        <v>12.99</v>
      </c>
      <c r="J3741" s="2">
        <v>4</v>
      </c>
      <c r="K3741" s="119" cm="1">
        <f t="array" ref="K3741">ROUND(IF(C3741="Beer",SUM(LOOKUP(2,1/(SRP!$B$7:$B$9&lt;=E3741)/(SRP!$C$7:$C$9&gt;=E3741),SRP!$D$7:$D$9)*(G3741/100)*(E3741/1000)),IF(C3741="Spirits",SUM(LOOKUP(2,1/(SRP!$B$2:$B$6&lt;=E3741)/(SRP!$C$2:$C$6&gt;=E3741),SRP!$D$2:$D$6)*(G3741/100)*(E3741/1000)),IF(AND(C3741="Wine",D3741="Fortified Wines"),SUM(LOOKUP(2,1/(SRP!$B$20:$B$23&lt;=E3741)/(SRP!$C$20:$C$23&gt;=E3741),SRP!$D$20:$D$23)*(G3741/100)*(E3741/1000)),IF(C3741="Wine",SUM(LOOKUP(2,1/(SRP!$B$15:$B$19&lt;=E3741)/(SRP!$C$15:$C$19&gt;=E3741),SRP!$D$15:$D$19)*(G3741/100)*(E3741/1000)),IF(C3741="Ready to Drink",SUM(LOOKUP(2,1/(SRP!$B$10:$B$14&lt;=E3741)/(SRP!$C$10:$C$14&gt;=E3741),SRP!$D$10:$D$14)*(G3741/100)*(E3741/1000)),0))))),2)</f>
        <v>8.06</v>
      </c>
    </row>
    <row r="3742" spans="1:11" x14ac:dyDescent="0.35">
      <c r="A3742" s="2">
        <v>37722</v>
      </c>
      <c r="B3742" s="76" t="s">
        <v>1416</v>
      </c>
      <c r="C3742" s="76" t="s">
        <v>287</v>
      </c>
      <c r="D3742" s="76" t="s">
        <v>5230</v>
      </c>
      <c r="E3742" s="76">
        <v>330</v>
      </c>
      <c r="F3742" s="76">
        <v>24</v>
      </c>
      <c r="G3742" s="77">
        <v>5.2</v>
      </c>
      <c r="H3742" s="76" t="s">
        <v>3328</v>
      </c>
      <c r="I3742" s="77">
        <v>2.64</v>
      </c>
      <c r="J3742" s="2">
        <v>1</v>
      </c>
      <c r="K3742" s="119" cm="1">
        <f t="array" ref="K3742">ROUND(IF(C3742="Beer",SUM(LOOKUP(2,1/(SRP!$B$7:$B$9&lt;=E3742)/(SRP!$C$7:$C$9&gt;=E3742),SRP!$D$7:$D$9)*(G3742/100)*(E3742/1000)),IF(C3742="Spirits",SUM(LOOKUP(2,1/(SRP!$B$2:$B$6&lt;=E3742)/(SRP!$C$2:$C$6&gt;=E3742),SRP!$D$2:$D$6)*(G3742/100)*(E3742/1000)),IF(AND(C3742="Wine",D3742="Fortified Wines"),SUM(LOOKUP(2,1/(SRP!$B$20:$B$23&lt;=E3742)/(SRP!$C$20:$C$23&gt;=E3742),SRP!$D$20:$D$23)*(G3742/100)*(E3742/1000)),IF(C3742="Wine",SUM(LOOKUP(2,1/(SRP!$B$15:$B$19&lt;=E3742)/(SRP!$C$15:$C$19&gt;=E3742),SRP!$D$15:$D$19)*(G3742/100)*(E3742/1000)),IF(C3742="Ready to Drink",SUM(LOOKUP(2,1/(SRP!$B$10:$B$14&lt;=E3742)/(SRP!$C$10:$C$14&gt;=E3742),SRP!$D$10:$D$14)*(G3742/100)*(E3742/1000)),0))))),2)</f>
        <v>1.2</v>
      </c>
    </row>
    <row r="3743" spans="1:11" x14ac:dyDescent="0.35">
      <c r="A3743" s="2">
        <v>37722</v>
      </c>
      <c r="B3743" s="76" t="s">
        <v>1416</v>
      </c>
      <c r="C3743" s="76" t="s">
        <v>287</v>
      </c>
      <c r="D3743" s="76" t="s">
        <v>5230</v>
      </c>
      <c r="E3743" s="76">
        <v>330</v>
      </c>
      <c r="F3743" s="76">
        <v>24</v>
      </c>
      <c r="G3743" s="77">
        <v>5.2</v>
      </c>
      <c r="H3743" s="76" t="s">
        <v>3328</v>
      </c>
      <c r="I3743" s="77">
        <v>2.64</v>
      </c>
      <c r="J3743" s="2">
        <v>1</v>
      </c>
      <c r="K3743" s="119" cm="1">
        <f t="array" ref="K3743">ROUND(IF(C3743="Beer",SUM(LOOKUP(2,1/(SRP!$B$7:$B$9&lt;=E3743)/(SRP!$C$7:$C$9&gt;=E3743),SRP!$D$7:$D$9)*(G3743/100)*(E3743/1000)),IF(C3743="Spirits",SUM(LOOKUP(2,1/(SRP!$B$2:$B$6&lt;=E3743)/(SRP!$C$2:$C$6&gt;=E3743),SRP!$D$2:$D$6)*(G3743/100)*(E3743/1000)),IF(AND(C3743="Wine",D3743="Fortified Wines"),SUM(LOOKUP(2,1/(SRP!$B$20:$B$23&lt;=E3743)/(SRP!$C$20:$C$23&gt;=E3743),SRP!$D$20:$D$23)*(G3743/100)*(E3743/1000)),IF(C3743="Wine",SUM(LOOKUP(2,1/(SRP!$B$15:$B$19&lt;=E3743)/(SRP!$C$15:$C$19&gt;=E3743),SRP!$D$15:$D$19)*(G3743/100)*(E3743/1000)),IF(C3743="Ready to Drink",SUM(LOOKUP(2,1/(SRP!$B$10:$B$14&lt;=E3743)/(SRP!$C$10:$C$14&gt;=E3743),SRP!$D$10:$D$14)*(G3743/100)*(E3743/1000)),0))))),2)</f>
        <v>1.2</v>
      </c>
    </row>
    <row r="3744" spans="1:11" x14ac:dyDescent="0.35">
      <c r="A3744" s="2">
        <v>37725</v>
      </c>
      <c r="B3744" s="76" t="s">
        <v>3003</v>
      </c>
      <c r="C3744" s="76" t="s">
        <v>287</v>
      </c>
      <c r="D3744" s="76" t="s">
        <v>5292</v>
      </c>
      <c r="E3744" s="76">
        <v>500</v>
      </c>
      <c r="F3744" s="76">
        <v>24</v>
      </c>
      <c r="G3744" s="77">
        <v>2.5</v>
      </c>
      <c r="H3744" s="76" t="s">
        <v>3290</v>
      </c>
      <c r="I3744" s="77">
        <v>4.09</v>
      </c>
      <c r="J3744" s="2">
        <v>1</v>
      </c>
      <c r="K3744" s="119" cm="1">
        <f t="array" ref="K3744">ROUND(IF(C3744="Beer",SUM(LOOKUP(2,1/(SRP!$B$7:$B$9&lt;=E3744)/(SRP!$C$7:$C$9&gt;=E3744),SRP!$D$7:$D$9)*(G3744/100)*(E3744/1000)),IF(C3744="Spirits",SUM(LOOKUP(2,1/(SRP!$B$2:$B$6&lt;=E3744)/(SRP!$C$2:$C$6&gt;=E3744),SRP!$D$2:$D$6)*(G3744/100)*(E3744/1000)),IF(AND(C3744="Wine",D3744="Fortified Wines"),SUM(LOOKUP(2,1/(SRP!$B$20:$B$23&lt;=E3744)/(SRP!$C$20:$C$23&gt;=E3744),SRP!$D$20:$D$23)*(G3744/100)*(E3744/1000)),IF(C3744="Wine",SUM(LOOKUP(2,1/(SRP!$B$15:$B$19&lt;=E3744)/(SRP!$C$15:$C$19&gt;=E3744),SRP!$D$15:$D$19)*(G3744/100)*(E3744/1000)),IF(C3744="Ready to Drink",SUM(LOOKUP(2,1/(SRP!$B$10:$B$14&lt;=E3744)/(SRP!$C$10:$C$14&gt;=E3744),SRP!$D$10:$D$14)*(G3744/100)*(E3744/1000)),0))))),2)</f>
        <v>0.87</v>
      </c>
    </row>
    <row r="3745" spans="1:11" x14ac:dyDescent="0.35">
      <c r="A3745" s="2">
        <v>37733</v>
      </c>
      <c r="B3745" s="76" t="s">
        <v>3004</v>
      </c>
      <c r="C3745" s="76" t="s">
        <v>285</v>
      </c>
      <c r="D3745" s="76" t="s">
        <v>5231</v>
      </c>
      <c r="E3745" s="76">
        <v>750</v>
      </c>
      <c r="F3745" s="76">
        <v>12</v>
      </c>
      <c r="G3745" s="77">
        <v>40</v>
      </c>
      <c r="H3745" s="76" t="s">
        <v>6694</v>
      </c>
      <c r="I3745" s="77">
        <v>29.49</v>
      </c>
      <c r="J3745" s="2">
        <v>1</v>
      </c>
      <c r="K3745" s="119" cm="1">
        <f t="array" ref="K3745">ROUND(IF(C3745="Beer",SUM(LOOKUP(2,1/(SRP!$B$7:$B$9&lt;=E3745)/(SRP!$C$7:$C$9&gt;=E3745),SRP!$D$7:$D$9)*(G3745/100)*(E3745/1000)),IF(C3745="Spirits",SUM(LOOKUP(2,1/(SRP!$B$2:$B$6&lt;=E3745)/(SRP!$C$2:$C$6&gt;=E3745),SRP!$D$2:$D$6)*(G3745/100)*(E3745/1000)),IF(AND(C3745="Wine",D3745="Fortified Wines"),SUM(LOOKUP(2,1/(SRP!$B$20:$B$23&lt;=E3745)/(SRP!$C$20:$C$23&gt;=E3745),SRP!$D$20:$D$23)*(G3745/100)*(E3745/1000)),IF(C3745="Wine",SUM(LOOKUP(2,1/(SRP!$B$15:$B$19&lt;=E3745)/(SRP!$C$15:$C$19&gt;=E3745),SRP!$D$15:$D$19)*(G3745/100)*(E3745/1000)),IF(C3745="Ready to Drink",SUM(LOOKUP(2,1/(SRP!$B$10:$B$14&lt;=E3745)/(SRP!$C$10:$C$14&gt;=E3745),SRP!$D$10:$D$14)*(G3745/100)*(E3745/1000)),0))))),2)</f>
        <v>20.94</v>
      </c>
    </row>
    <row r="3746" spans="1:11" x14ac:dyDescent="0.35">
      <c r="A3746" s="2">
        <v>37744</v>
      </c>
      <c r="B3746" s="76" t="s">
        <v>3036</v>
      </c>
      <c r="C3746" s="76" t="s">
        <v>285</v>
      </c>
      <c r="D3746" s="76" t="s">
        <v>5281</v>
      </c>
      <c r="E3746" s="76">
        <v>750</v>
      </c>
      <c r="F3746" s="76">
        <v>6</v>
      </c>
      <c r="G3746" s="77">
        <v>27</v>
      </c>
      <c r="H3746" s="76" t="s">
        <v>6869</v>
      </c>
      <c r="I3746" s="77">
        <v>29.99</v>
      </c>
      <c r="J3746" s="2">
        <v>1</v>
      </c>
      <c r="K3746" s="119" cm="1">
        <f t="array" ref="K3746">ROUND(IF(C3746="Beer",SUM(LOOKUP(2,1/(SRP!$B$7:$B$9&lt;=E3746)/(SRP!$C$7:$C$9&gt;=E3746),SRP!$D$7:$D$9)*(G3746/100)*(E3746/1000)),IF(C3746="Spirits",SUM(LOOKUP(2,1/(SRP!$B$2:$B$6&lt;=E3746)/(SRP!$C$2:$C$6&gt;=E3746),SRP!$D$2:$D$6)*(G3746/100)*(E3746/1000)),IF(AND(C3746="Wine",D3746="Fortified Wines"),SUM(LOOKUP(2,1/(SRP!$B$20:$B$23&lt;=E3746)/(SRP!$C$20:$C$23&gt;=E3746),SRP!$D$20:$D$23)*(G3746/100)*(E3746/1000)),IF(C3746="Wine",SUM(LOOKUP(2,1/(SRP!$B$15:$B$19&lt;=E3746)/(SRP!$C$15:$C$19&gt;=E3746),SRP!$D$15:$D$19)*(G3746/100)*(E3746/1000)),IF(C3746="Ready to Drink",SUM(LOOKUP(2,1/(SRP!$B$10:$B$14&lt;=E3746)/(SRP!$C$10:$C$14&gt;=E3746),SRP!$D$10:$D$14)*(G3746/100)*(E3746/1000)),0))))),2)</f>
        <v>14.14</v>
      </c>
    </row>
    <row r="3747" spans="1:11" x14ac:dyDescent="0.35">
      <c r="A3747" s="2">
        <v>37754</v>
      </c>
      <c r="B3747" s="76" t="s">
        <v>3034</v>
      </c>
      <c r="C3747" s="76" t="s">
        <v>285</v>
      </c>
      <c r="D3747" s="76" t="s">
        <v>5250</v>
      </c>
      <c r="E3747" s="76">
        <v>750</v>
      </c>
      <c r="F3747" s="76">
        <v>12</v>
      </c>
      <c r="G3747" s="77">
        <v>40</v>
      </c>
      <c r="H3747" s="76" t="s">
        <v>3288</v>
      </c>
      <c r="I3747" s="77">
        <v>30.99</v>
      </c>
      <c r="J3747" s="2">
        <v>1</v>
      </c>
      <c r="K3747" s="119" cm="1">
        <f t="array" ref="K3747">ROUND(IF(C3747="Beer",SUM(LOOKUP(2,1/(SRP!$B$7:$B$9&lt;=E3747)/(SRP!$C$7:$C$9&gt;=E3747),SRP!$D$7:$D$9)*(G3747/100)*(E3747/1000)),IF(C3747="Spirits",SUM(LOOKUP(2,1/(SRP!$B$2:$B$6&lt;=E3747)/(SRP!$C$2:$C$6&gt;=E3747),SRP!$D$2:$D$6)*(G3747/100)*(E3747/1000)),IF(AND(C3747="Wine",D3747="Fortified Wines"),SUM(LOOKUP(2,1/(SRP!$B$20:$B$23&lt;=E3747)/(SRP!$C$20:$C$23&gt;=E3747),SRP!$D$20:$D$23)*(G3747/100)*(E3747/1000)),IF(C3747="Wine",SUM(LOOKUP(2,1/(SRP!$B$15:$B$19&lt;=E3747)/(SRP!$C$15:$C$19&gt;=E3747),SRP!$D$15:$D$19)*(G3747/100)*(E3747/1000)),IF(C3747="Ready to Drink",SUM(LOOKUP(2,1/(SRP!$B$10:$B$14&lt;=E3747)/(SRP!$C$10:$C$14&gt;=E3747),SRP!$D$10:$D$14)*(G3747/100)*(E3747/1000)),0))))),2)</f>
        <v>20.94</v>
      </c>
    </row>
    <row r="3748" spans="1:11" x14ac:dyDescent="0.35">
      <c r="A3748" s="2">
        <v>37758</v>
      </c>
      <c r="B3748" s="76" t="s">
        <v>4062</v>
      </c>
      <c r="C3748" s="76" t="s">
        <v>286</v>
      </c>
      <c r="D3748" s="76" t="s">
        <v>5241</v>
      </c>
      <c r="E3748" s="76">
        <v>750</v>
      </c>
      <c r="F3748" s="76">
        <v>6</v>
      </c>
      <c r="G3748" s="77">
        <v>11</v>
      </c>
      <c r="H3748" s="76" t="s">
        <v>6695</v>
      </c>
      <c r="I3748" s="77">
        <v>22.99</v>
      </c>
      <c r="J3748" s="2">
        <v>1</v>
      </c>
      <c r="K3748" s="119" cm="1">
        <f t="array" ref="K3748">ROUND(IF(C3748="Beer",SUM(LOOKUP(2,1/(SRP!$B$7:$B$9&lt;=E3748)/(SRP!$C$7:$C$9&gt;=E3748),SRP!$D$7:$D$9)*(G3748/100)*(E3748/1000)),IF(C3748="Spirits",SUM(LOOKUP(2,1/(SRP!$B$2:$B$6&lt;=E3748)/(SRP!$C$2:$C$6&gt;=E3748),SRP!$D$2:$D$6)*(G3748/100)*(E3748/1000)),IF(AND(C3748="Wine",D3748="Fortified Wines"),SUM(LOOKUP(2,1/(SRP!$B$20:$B$23&lt;=E3748)/(SRP!$C$20:$C$23&gt;=E3748),SRP!$D$20:$D$23)*(G3748/100)*(E3748/1000)),IF(C3748="Wine",SUM(LOOKUP(2,1/(SRP!$B$15:$B$19&lt;=E3748)/(SRP!$C$15:$C$19&gt;=E3748),SRP!$D$15:$D$19)*(G3748/100)*(E3748/1000)),IF(C3748="Ready to Drink",SUM(LOOKUP(2,1/(SRP!$B$10:$B$14&lt;=E3748)/(SRP!$C$10:$C$14&gt;=E3748),SRP!$D$10:$D$14)*(G3748/100)*(E3748/1000)),0))))),2)</f>
        <v>5.76</v>
      </c>
    </row>
    <row r="3749" spans="1:11" x14ac:dyDescent="0.35">
      <c r="A3749" s="2">
        <v>37760</v>
      </c>
      <c r="B3749" s="76" t="s">
        <v>5753</v>
      </c>
      <c r="C3749" s="76" t="s">
        <v>285</v>
      </c>
      <c r="D3749" s="76" t="s">
        <v>5281</v>
      </c>
      <c r="E3749" s="76">
        <v>50</v>
      </c>
      <c r="F3749" s="76">
        <v>48</v>
      </c>
      <c r="G3749" s="77">
        <v>40</v>
      </c>
      <c r="H3749" s="76" t="s">
        <v>3282</v>
      </c>
      <c r="I3749" s="77">
        <v>4.99</v>
      </c>
      <c r="J3749" s="2">
        <v>1</v>
      </c>
      <c r="K3749" s="119" cm="1">
        <f t="array" ref="K3749">ROUND(IF(C3749="Beer",SUM(LOOKUP(2,1/(SRP!$B$7:$B$9&lt;=E3749)/(SRP!$C$7:$C$9&gt;=E3749),SRP!$D$7:$D$9)*(G3749/100)*(E3749/1000)),IF(C3749="Spirits",SUM(LOOKUP(2,1/(SRP!$B$2:$B$6&lt;=E3749)/(SRP!$C$2:$C$6&gt;=E3749),SRP!$D$2:$D$6)*(G3749/100)*(E3749/1000)),IF(AND(C3749="Wine",D3749="Fortified Wines"),SUM(LOOKUP(2,1/(SRP!$B$20:$B$23&lt;=E3749)/(SRP!$C$20:$C$23&gt;=E3749),SRP!$D$20:$D$23)*(G3749/100)*(E3749/1000)),IF(C3749="Wine",SUM(LOOKUP(2,1/(SRP!$B$15:$B$19&lt;=E3749)/(SRP!$C$15:$C$19&gt;=E3749),SRP!$D$15:$D$19)*(G3749/100)*(E3749/1000)),IF(C3749="Ready to Drink",SUM(LOOKUP(2,1/(SRP!$B$10:$B$14&lt;=E3749)/(SRP!$C$10:$C$14&gt;=E3749),SRP!$D$10:$D$14)*(G3749/100)*(E3749/1000)),0))))),2)</f>
        <v>2.33</v>
      </c>
    </row>
    <row r="3750" spans="1:11" x14ac:dyDescent="0.35">
      <c r="A3750" s="2">
        <v>37762</v>
      </c>
      <c r="B3750" s="76" t="s">
        <v>2771</v>
      </c>
      <c r="C3750" s="76" t="s">
        <v>285</v>
      </c>
      <c r="D3750" s="76" t="s">
        <v>6948</v>
      </c>
      <c r="E3750" s="76">
        <v>50</v>
      </c>
      <c r="F3750" s="76">
        <v>48</v>
      </c>
      <c r="G3750" s="77">
        <v>30</v>
      </c>
      <c r="H3750" s="76" t="s">
        <v>3282</v>
      </c>
      <c r="I3750" s="77">
        <v>4.99</v>
      </c>
      <c r="J3750" s="2">
        <v>1</v>
      </c>
      <c r="K3750" s="119" cm="1">
        <f t="array" ref="K3750">ROUND(IF(C3750="Beer",SUM(LOOKUP(2,1/(SRP!$B$7:$B$9&lt;=E3750)/(SRP!$C$7:$C$9&gt;=E3750),SRP!$D$7:$D$9)*(G3750/100)*(E3750/1000)),IF(C3750="Spirits",SUM(LOOKUP(2,1/(SRP!$B$2:$B$6&lt;=E3750)/(SRP!$C$2:$C$6&gt;=E3750),SRP!$D$2:$D$6)*(G3750/100)*(E3750/1000)),IF(AND(C3750="Wine",D3750="Fortified Wines"),SUM(LOOKUP(2,1/(SRP!$B$20:$B$23&lt;=E3750)/(SRP!$C$20:$C$23&gt;=E3750),SRP!$D$20:$D$23)*(G3750/100)*(E3750/1000)),IF(C3750="Wine",SUM(LOOKUP(2,1/(SRP!$B$15:$B$19&lt;=E3750)/(SRP!$C$15:$C$19&gt;=E3750),SRP!$D$15:$D$19)*(G3750/100)*(E3750/1000)),IF(C3750="Ready to Drink",SUM(LOOKUP(2,1/(SRP!$B$10:$B$14&lt;=E3750)/(SRP!$C$10:$C$14&gt;=E3750),SRP!$D$10:$D$14)*(G3750/100)*(E3750/1000)),0))))),2)</f>
        <v>1.74</v>
      </c>
    </row>
    <row r="3751" spans="1:11" x14ac:dyDescent="0.35">
      <c r="A3751" s="2">
        <v>37768</v>
      </c>
      <c r="B3751" s="76" t="s">
        <v>3001</v>
      </c>
      <c r="C3751" s="76" t="s">
        <v>286</v>
      </c>
      <c r="D3751" s="76" t="s">
        <v>5268</v>
      </c>
      <c r="E3751" s="76">
        <v>750</v>
      </c>
      <c r="F3751" s="76">
        <v>12</v>
      </c>
      <c r="G3751" s="77">
        <v>13</v>
      </c>
      <c r="H3751" s="76" t="s">
        <v>5939</v>
      </c>
      <c r="I3751" s="77">
        <v>11.99</v>
      </c>
      <c r="J3751" s="2">
        <v>1</v>
      </c>
      <c r="K3751" s="119" cm="1">
        <f t="array" ref="K3751">ROUND(IF(C3751="Beer",SUM(LOOKUP(2,1/(SRP!$B$7:$B$9&lt;=E3751)/(SRP!$C$7:$C$9&gt;=E3751),SRP!$D$7:$D$9)*(G3751/100)*(E3751/1000)),IF(C3751="Spirits",SUM(LOOKUP(2,1/(SRP!$B$2:$B$6&lt;=E3751)/(SRP!$C$2:$C$6&gt;=E3751),SRP!$D$2:$D$6)*(G3751/100)*(E3751/1000)),IF(AND(C3751="Wine",D3751="Fortified Wines"),SUM(LOOKUP(2,1/(SRP!$B$20:$B$23&lt;=E3751)/(SRP!$C$20:$C$23&gt;=E3751),SRP!$D$20:$D$23)*(G3751/100)*(E3751/1000)),IF(C3751="Wine",SUM(LOOKUP(2,1/(SRP!$B$15:$B$19&lt;=E3751)/(SRP!$C$15:$C$19&gt;=E3751),SRP!$D$15:$D$19)*(G3751/100)*(E3751/1000)),IF(C3751="Ready to Drink",SUM(LOOKUP(2,1/(SRP!$B$10:$B$14&lt;=E3751)/(SRP!$C$10:$C$14&gt;=E3751),SRP!$D$10:$D$14)*(G3751/100)*(E3751/1000)),0))))),2)</f>
        <v>6.81</v>
      </c>
    </row>
    <row r="3752" spans="1:11" x14ac:dyDescent="0.35">
      <c r="A3752" s="2">
        <v>37775</v>
      </c>
      <c r="B3752" s="76" t="s">
        <v>2989</v>
      </c>
      <c r="C3752" s="76" t="s">
        <v>286</v>
      </c>
      <c r="D3752" s="76" t="s">
        <v>300</v>
      </c>
      <c r="E3752" s="76">
        <v>750</v>
      </c>
      <c r="F3752" s="76">
        <v>12</v>
      </c>
      <c r="G3752" s="77">
        <v>13</v>
      </c>
      <c r="H3752" s="76" t="s">
        <v>3303</v>
      </c>
      <c r="I3752" s="77">
        <v>22.99</v>
      </c>
      <c r="J3752" s="2">
        <v>1</v>
      </c>
      <c r="K3752" s="119" cm="1">
        <f t="array" ref="K3752">ROUND(IF(C3752="Beer",SUM(LOOKUP(2,1/(SRP!$B$7:$B$9&lt;=E3752)/(SRP!$C$7:$C$9&gt;=E3752),SRP!$D$7:$D$9)*(G3752/100)*(E3752/1000)),IF(C3752="Spirits",SUM(LOOKUP(2,1/(SRP!$B$2:$B$6&lt;=E3752)/(SRP!$C$2:$C$6&gt;=E3752),SRP!$D$2:$D$6)*(G3752/100)*(E3752/1000)),IF(AND(C3752="Wine",D3752="Fortified Wines"),SUM(LOOKUP(2,1/(SRP!$B$20:$B$23&lt;=E3752)/(SRP!$C$20:$C$23&gt;=E3752),SRP!$D$20:$D$23)*(G3752/100)*(E3752/1000)),IF(C3752="Wine",SUM(LOOKUP(2,1/(SRP!$B$15:$B$19&lt;=E3752)/(SRP!$C$15:$C$19&gt;=E3752),SRP!$D$15:$D$19)*(G3752/100)*(E3752/1000)),IF(C3752="Ready to Drink",SUM(LOOKUP(2,1/(SRP!$B$10:$B$14&lt;=E3752)/(SRP!$C$10:$C$14&gt;=E3752),SRP!$D$10:$D$14)*(G3752/100)*(E3752/1000)),0))))),2)</f>
        <v>6.81</v>
      </c>
    </row>
    <row r="3753" spans="1:11" x14ac:dyDescent="0.35">
      <c r="A3753" s="2">
        <v>37776</v>
      </c>
      <c r="B3753" s="76" t="s">
        <v>2993</v>
      </c>
      <c r="C3753" s="76" t="s">
        <v>285</v>
      </c>
      <c r="D3753" s="76" t="s">
        <v>5311</v>
      </c>
      <c r="E3753" s="76">
        <v>750</v>
      </c>
      <c r="F3753" s="76">
        <v>6</v>
      </c>
      <c r="G3753" s="77">
        <v>40</v>
      </c>
      <c r="H3753" s="76" t="s">
        <v>3289</v>
      </c>
      <c r="I3753" s="77">
        <v>51.99</v>
      </c>
      <c r="J3753" s="2">
        <v>1</v>
      </c>
      <c r="K3753" s="119" cm="1">
        <f t="array" ref="K3753">ROUND(IF(C3753="Beer",SUM(LOOKUP(2,1/(SRP!$B$7:$B$9&lt;=E3753)/(SRP!$C$7:$C$9&gt;=E3753),SRP!$D$7:$D$9)*(G3753/100)*(E3753/1000)),IF(C3753="Spirits",SUM(LOOKUP(2,1/(SRP!$B$2:$B$6&lt;=E3753)/(SRP!$C$2:$C$6&gt;=E3753),SRP!$D$2:$D$6)*(G3753/100)*(E3753/1000)),IF(AND(C3753="Wine",D3753="Fortified Wines"),SUM(LOOKUP(2,1/(SRP!$B$20:$B$23&lt;=E3753)/(SRP!$C$20:$C$23&gt;=E3753),SRP!$D$20:$D$23)*(G3753/100)*(E3753/1000)),IF(C3753="Wine",SUM(LOOKUP(2,1/(SRP!$B$15:$B$19&lt;=E3753)/(SRP!$C$15:$C$19&gt;=E3753),SRP!$D$15:$D$19)*(G3753/100)*(E3753/1000)),IF(C3753="Ready to Drink",SUM(LOOKUP(2,1/(SRP!$B$10:$B$14&lt;=E3753)/(SRP!$C$10:$C$14&gt;=E3753),SRP!$D$10:$D$14)*(G3753/100)*(E3753/1000)),0))))),2)</f>
        <v>20.94</v>
      </c>
    </row>
    <row r="3754" spans="1:11" x14ac:dyDescent="0.35">
      <c r="A3754" s="2">
        <v>37808</v>
      </c>
      <c r="B3754" s="76" t="s">
        <v>3017</v>
      </c>
      <c r="C3754" s="76" t="s">
        <v>287</v>
      </c>
      <c r="D3754" s="76" t="s">
        <v>5240</v>
      </c>
      <c r="E3754" s="76">
        <v>473</v>
      </c>
      <c r="F3754" s="76">
        <v>24</v>
      </c>
      <c r="G3754" s="77">
        <v>6.8</v>
      </c>
      <c r="H3754" s="76" t="s">
        <v>3355</v>
      </c>
      <c r="I3754" s="77">
        <v>4.91</v>
      </c>
      <c r="J3754" s="2">
        <v>1</v>
      </c>
      <c r="K3754" s="119" cm="1">
        <f t="array" ref="K3754">ROUND(IF(C3754="Beer",SUM(LOOKUP(2,1/(SRP!$B$7:$B$9&lt;=E3754)/(SRP!$C$7:$C$9&gt;=E3754),SRP!$D$7:$D$9)*(G3754/100)*(E3754/1000)),IF(C3754="Spirits",SUM(LOOKUP(2,1/(SRP!$B$2:$B$6&lt;=E3754)/(SRP!$C$2:$C$6&gt;=E3754),SRP!$D$2:$D$6)*(G3754/100)*(E3754/1000)),IF(AND(C3754="Wine",D3754="Fortified Wines"),SUM(LOOKUP(2,1/(SRP!$B$20:$B$23&lt;=E3754)/(SRP!$C$20:$C$23&gt;=E3754),SRP!$D$20:$D$23)*(G3754/100)*(E3754/1000)),IF(C3754="Wine",SUM(LOOKUP(2,1/(SRP!$B$15:$B$19&lt;=E3754)/(SRP!$C$15:$C$19&gt;=E3754),SRP!$D$15:$D$19)*(G3754/100)*(E3754/1000)),IF(C3754="Ready to Drink",SUM(LOOKUP(2,1/(SRP!$B$10:$B$14&lt;=E3754)/(SRP!$C$10:$C$14&gt;=E3754),SRP!$D$10:$D$14)*(G3754/100)*(E3754/1000)),0))))),2)</f>
        <v>2.25</v>
      </c>
    </row>
    <row r="3755" spans="1:11" x14ac:dyDescent="0.35">
      <c r="A3755" s="2">
        <v>37808</v>
      </c>
      <c r="B3755" s="76" t="s">
        <v>3017</v>
      </c>
      <c r="C3755" s="76" t="s">
        <v>287</v>
      </c>
      <c r="D3755" s="76" t="s">
        <v>5240</v>
      </c>
      <c r="E3755" s="76">
        <v>473</v>
      </c>
      <c r="F3755" s="76">
        <v>24</v>
      </c>
      <c r="G3755" s="77">
        <v>6.8</v>
      </c>
      <c r="H3755" s="76" t="s">
        <v>3355</v>
      </c>
      <c r="I3755" s="77">
        <v>4.91</v>
      </c>
      <c r="J3755" s="2">
        <v>1</v>
      </c>
      <c r="K3755" s="119" cm="1">
        <f t="array" ref="K3755">ROUND(IF(C3755="Beer",SUM(LOOKUP(2,1/(SRP!$B$7:$B$9&lt;=E3755)/(SRP!$C$7:$C$9&gt;=E3755),SRP!$D$7:$D$9)*(G3755/100)*(E3755/1000)),IF(C3755="Spirits",SUM(LOOKUP(2,1/(SRP!$B$2:$B$6&lt;=E3755)/(SRP!$C$2:$C$6&gt;=E3755),SRP!$D$2:$D$6)*(G3755/100)*(E3755/1000)),IF(AND(C3755="Wine",D3755="Fortified Wines"),SUM(LOOKUP(2,1/(SRP!$B$20:$B$23&lt;=E3755)/(SRP!$C$20:$C$23&gt;=E3755),SRP!$D$20:$D$23)*(G3755/100)*(E3755/1000)),IF(C3755="Wine",SUM(LOOKUP(2,1/(SRP!$B$15:$B$19&lt;=E3755)/(SRP!$C$15:$C$19&gt;=E3755),SRP!$D$15:$D$19)*(G3755/100)*(E3755/1000)),IF(C3755="Ready to Drink",SUM(LOOKUP(2,1/(SRP!$B$10:$B$14&lt;=E3755)/(SRP!$C$10:$C$14&gt;=E3755),SRP!$D$10:$D$14)*(G3755/100)*(E3755/1000)),0))))),2)</f>
        <v>2.25</v>
      </c>
    </row>
    <row r="3756" spans="1:11" x14ac:dyDescent="0.35">
      <c r="A3756" s="2">
        <v>37812</v>
      </c>
      <c r="B3756" s="76" t="s">
        <v>3023</v>
      </c>
      <c r="C3756" s="76" t="s">
        <v>285</v>
      </c>
      <c r="D3756" s="76" t="s">
        <v>5262</v>
      </c>
      <c r="E3756" s="76">
        <v>750</v>
      </c>
      <c r="F3756" s="76">
        <v>12</v>
      </c>
      <c r="G3756" s="77">
        <v>40</v>
      </c>
      <c r="H3756" s="76" t="s">
        <v>3279</v>
      </c>
      <c r="I3756" s="77">
        <v>34.630000000000003</v>
      </c>
      <c r="J3756" s="2">
        <v>1</v>
      </c>
      <c r="K3756" s="119" cm="1">
        <f t="array" ref="K3756">ROUND(IF(C3756="Beer",SUM(LOOKUP(2,1/(SRP!$B$7:$B$9&lt;=E3756)/(SRP!$C$7:$C$9&gt;=E3756),SRP!$D$7:$D$9)*(G3756/100)*(E3756/1000)),IF(C3756="Spirits",SUM(LOOKUP(2,1/(SRP!$B$2:$B$6&lt;=E3756)/(SRP!$C$2:$C$6&gt;=E3756),SRP!$D$2:$D$6)*(G3756/100)*(E3756/1000)),IF(AND(C3756="Wine",D3756="Fortified Wines"),SUM(LOOKUP(2,1/(SRP!$B$20:$B$23&lt;=E3756)/(SRP!$C$20:$C$23&gt;=E3756),SRP!$D$20:$D$23)*(G3756/100)*(E3756/1000)),IF(C3756="Wine",SUM(LOOKUP(2,1/(SRP!$B$15:$B$19&lt;=E3756)/(SRP!$C$15:$C$19&gt;=E3756),SRP!$D$15:$D$19)*(G3756/100)*(E3756/1000)),IF(C3756="Ready to Drink",SUM(LOOKUP(2,1/(SRP!$B$10:$B$14&lt;=E3756)/(SRP!$C$10:$C$14&gt;=E3756),SRP!$D$10:$D$14)*(G3756/100)*(E3756/1000)),0))))),2)</f>
        <v>20.94</v>
      </c>
    </row>
    <row r="3757" spans="1:11" x14ac:dyDescent="0.35">
      <c r="A3757" s="2">
        <v>37814</v>
      </c>
      <c r="B3757" s="76" t="s">
        <v>4060</v>
      </c>
      <c r="C3757" s="76" t="s">
        <v>287</v>
      </c>
      <c r="D3757" s="76" t="s">
        <v>5230</v>
      </c>
      <c r="E3757" s="76">
        <v>473</v>
      </c>
      <c r="F3757" s="76">
        <v>24</v>
      </c>
      <c r="G3757" s="77">
        <v>5.5</v>
      </c>
      <c r="H3757" s="76" t="s">
        <v>3355</v>
      </c>
      <c r="I3757" s="77">
        <v>4.91</v>
      </c>
      <c r="J3757" s="2">
        <v>1</v>
      </c>
      <c r="K3757" s="119" cm="1">
        <f t="array" ref="K3757">ROUND(IF(C3757="Beer",SUM(LOOKUP(2,1/(SRP!$B$7:$B$9&lt;=E3757)/(SRP!$C$7:$C$9&gt;=E3757),SRP!$D$7:$D$9)*(G3757/100)*(E3757/1000)),IF(C3757="Spirits",SUM(LOOKUP(2,1/(SRP!$B$2:$B$6&lt;=E3757)/(SRP!$C$2:$C$6&gt;=E3757),SRP!$D$2:$D$6)*(G3757/100)*(E3757/1000)),IF(AND(C3757="Wine",D3757="Fortified Wines"),SUM(LOOKUP(2,1/(SRP!$B$20:$B$23&lt;=E3757)/(SRP!$C$20:$C$23&gt;=E3757),SRP!$D$20:$D$23)*(G3757/100)*(E3757/1000)),IF(C3757="Wine",SUM(LOOKUP(2,1/(SRP!$B$15:$B$19&lt;=E3757)/(SRP!$C$15:$C$19&gt;=E3757),SRP!$D$15:$D$19)*(G3757/100)*(E3757/1000)),IF(C3757="Ready to Drink",SUM(LOOKUP(2,1/(SRP!$B$10:$B$14&lt;=E3757)/(SRP!$C$10:$C$14&gt;=E3757),SRP!$D$10:$D$14)*(G3757/100)*(E3757/1000)),0))))),2)</f>
        <v>1.82</v>
      </c>
    </row>
    <row r="3758" spans="1:11" x14ac:dyDescent="0.35">
      <c r="A3758" s="2">
        <v>37814</v>
      </c>
      <c r="B3758" s="76" t="s">
        <v>4060</v>
      </c>
      <c r="C3758" s="76" t="s">
        <v>287</v>
      </c>
      <c r="D3758" s="76" t="s">
        <v>5230</v>
      </c>
      <c r="E3758" s="76">
        <v>473</v>
      </c>
      <c r="F3758" s="76">
        <v>24</v>
      </c>
      <c r="G3758" s="77">
        <v>5.5</v>
      </c>
      <c r="H3758" s="76" t="s">
        <v>3355</v>
      </c>
      <c r="I3758" s="77">
        <v>4.91</v>
      </c>
      <c r="J3758" s="2">
        <v>1</v>
      </c>
      <c r="K3758" s="119" cm="1">
        <f t="array" ref="K3758">ROUND(IF(C3758="Beer",SUM(LOOKUP(2,1/(SRP!$B$7:$B$9&lt;=E3758)/(SRP!$C$7:$C$9&gt;=E3758),SRP!$D$7:$D$9)*(G3758/100)*(E3758/1000)),IF(C3758="Spirits",SUM(LOOKUP(2,1/(SRP!$B$2:$B$6&lt;=E3758)/(SRP!$C$2:$C$6&gt;=E3758),SRP!$D$2:$D$6)*(G3758/100)*(E3758/1000)),IF(AND(C3758="Wine",D3758="Fortified Wines"),SUM(LOOKUP(2,1/(SRP!$B$20:$B$23&lt;=E3758)/(SRP!$C$20:$C$23&gt;=E3758),SRP!$D$20:$D$23)*(G3758/100)*(E3758/1000)),IF(C3758="Wine",SUM(LOOKUP(2,1/(SRP!$B$15:$B$19&lt;=E3758)/(SRP!$C$15:$C$19&gt;=E3758),SRP!$D$15:$D$19)*(G3758/100)*(E3758/1000)),IF(C3758="Ready to Drink",SUM(LOOKUP(2,1/(SRP!$B$10:$B$14&lt;=E3758)/(SRP!$C$10:$C$14&gt;=E3758),SRP!$D$10:$D$14)*(G3758/100)*(E3758/1000)),0))))),2)</f>
        <v>1.82</v>
      </c>
    </row>
    <row r="3759" spans="1:11" x14ac:dyDescent="0.35">
      <c r="A3759" s="2">
        <v>37815</v>
      </c>
      <c r="B3759" s="76" t="s">
        <v>3025</v>
      </c>
      <c r="C3759" s="76" t="s">
        <v>285</v>
      </c>
      <c r="D3759" s="76" t="s">
        <v>5250</v>
      </c>
      <c r="E3759" s="76">
        <v>750</v>
      </c>
      <c r="F3759" s="76">
        <v>12</v>
      </c>
      <c r="G3759" s="77">
        <v>40</v>
      </c>
      <c r="H3759" s="76" t="s">
        <v>3345</v>
      </c>
      <c r="I3759" s="77">
        <v>59.99</v>
      </c>
      <c r="J3759" s="2">
        <v>1</v>
      </c>
      <c r="K3759" s="119" cm="1">
        <f t="array" ref="K3759">ROUND(IF(C3759="Beer",SUM(LOOKUP(2,1/(SRP!$B$7:$B$9&lt;=E3759)/(SRP!$C$7:$C$9&gt;=E3759),SRP!$D$7:$D$9)*(G3759/100)*(E3759/1000)),IF(C3759="Spirits",SUM(LOOKUP(2,1/(SRP!$B$2:$B$6&lt;=E3759)/(SRP!$C$2:$C$6&gt;=E3759),SRP!$D$2:$D$6)*(G3759/100)*(E3759/1000)),IF(AND(C3759="Wine",D3759="Fortified Wines"),SUM(LOOKUP(2,1/(SRP!$B$20:$B$23&lt;=E3759)/(SRP!$C$20:$C$23&gt;=E3759),SRP!$D$20:$D$23)*(G3759/100)*(E3759/1000)),IF(C3759="Wine",SUM(LOOKUP(2,1/(SRP!$B$15:$B$19&lt;=E3759)/(SRP!$C$15:$C$19&gt;=E3759),SRP!$D$15:$D$19)*(G3759/100)*(E3759/1000)),IF(C3759="Ready to Drink",SUM(LOOKUP(2,1/(SRP!$B$10:$B$14&lt;=E3759)/(SRP!$C$10:$C$14&gt;=E3759),SRP!$D$10:$D$14)*(G3759/100)*(E3759/1000)),0))))),2)</f>
        <v>20.94</v>
      </c>
    </row>
    <row r="3760" spans="1:11" x14ac:dyDescent="0.35">
      <c r="A3760" s="2">
        <v>37817</v>
      </c>
      <c r="B3760" s="76" t="s">
        <v>3018</v>
      </c>
      <c r="C3760" s="76" t="s">
        <v>287</v>
      </c>
      <c r="D3760" s="76" t="s">
        <v>5271</v>
      </c>
      <c r="E3760" s="76">
        <v>473</v>
      </c>
      <c r="F3760" s="76">
        <v>24</v>
      </c>
      <c r="G3760" s="77">
        <v>4</v>
      </c>
      <c r="H3760" s="76" t="s">
        <v>3355</v>
      </c>
      <c r="I3760" s="77">
        <v>4.91</v>
      </c>
      <c r="J3760" s="2">
        <v>1</v>
      </c>
      <c r="K3760" s="119" cm="1">
        <f t="array" ref="K3760">ROUND(IF(C3760="Beer",SUM(LOOKUP(2,1/(SRP!$B$7:$B$9&lt;=E3760)/(SRP!$C$7:$C$9&gt;=E3760),SRP!$D$7:$D$9)*(G3760/100)*(E3760/1000)),IF(C3760="Spirits",SUM(LOOKUP(2,1/(SRP!$B$2:$B$6&lt;=E3760)/(SRP!$C$2:$C$6&gt;=E3760),SRP!$D$2:$D$6)*(G3760/100)*(E3760/1000)),IF(AND(C3760="Wine",D3760="Fortified Wines"),SUM(LOOKUP(2,1/(SRP!$B$20:$B$23&lt;=E3760)/(SRP!$C$20:$C$23&gt;=E3760),SRP!$D$20:$D$23)*(G3760/100)*(E3760/1000)),IF(C3760="Wine",SUM(LOOKUP(2,1/(SRP!$B$15:$B$19&lt;=E3760)/(SRP!$C$15:$C$19&gt;=E3760),SRP!$D$15:$D$19)*(G3760/100)*(E3760/1000)),IF(C3760="Ready to Drink",SUM(LOOKUP(2,1/(SRP!$B$10:$B$14&lt;=E3760)/(SRP!$C$10:$C$14&gt;=E3760),SRP!$D$10:$D$14)*(G3760/100)*(E3760/1000)),0))))),2)</f>
        <v>1.32</v>
      </c>
    </row>
    <row r="3761" spans="1:11" x14ac:dyDescent="0.35">
      <c r="A3761" s="2">
        <v>37817</v>
      </c>
      <c r="B3761" s="76" t="s">
        <v>3018</v>
      </c>
      <c r="C3761" s="76" t="s">
        <v>287</v>
      </c>
      <c r="D3761" s="76" t="s">
        <v>5271</v>
      </c>
      <c r="E3761" s="76">
        <v>473</v>
      </c>
      <c r="F3761" s="76">
        <v>24</v>
      </c>
      <c r="G3761" s="77">
        <v>4</v>
      </c>
      <c r="H3761" s="76" t="s">
        <v>3355</v>
      </c>
      <c r="I3761" s="77">
        <v>4.91</v>
      </c>
      <c r="J3761" s="2">
        <v>1</v>
      </c>
      <c r="K3761" s="119" cm="1">
        <f t="array" ref="K3761">ROUND(IF(C3761="Beer",SUM(LOOKUP(2,1/(SRP!$B$7:$B$9&lt;=E3761)/(SRP!$C$7:$C$9&gt;=E3761),SRP!$D$7:$D$9)*(G3761/100)*(E3761/1000)),IF(C3761="Spirits",SUM(LOOKUP(2,1/(SRP!$B$2:$B$6&lt;=E3761)/(SRP!$C$2:$C$6&gt;=E3761),SRP!$D$2:$D$6)*(G3761/100)*(E3761/1000)),IF(AND(C3761="Wine",D3761="Fortified Wines"),SUM(LOOKUP(2,1/(SRP!$B$20:$B$23&lt;=E3761)/(SRP!$C$20:$C$23&gt;=E3761),SRP!$D$20:$D$23)*(G3761/100)*(E3761/1000)),IF(C3761="Wine",SUM(LOOKUP(2,1/(SRP!$B$15:$B$19&lt;=E3761)/(SRP!$C$15:$C$19&gt;=E3761),SRP!$D$15:$D$19)*(G3761/100)*(E3761/1000)),IF(C3761="Ready to Drink",SUM(LOOKUP(2,1/(SRP!$B$10:$B$14&lt;=E3761)/(SRP!$C$10:$C$14&gt;=E3761),SRP!$D$10:$D$14)*(G3761/100)*(E3761/1000)),0))))),2)</f>
        <v>1.32</v>
      </c>
    </row>
    <row r="3762" spans="1:11" x14ac:dyDescent="0.35">
      <c r="A3762" s="2">
        <v>37826</v>
      </c>
      <c r="B3762" s="76" t="s">
        <v>3010</v>
      </c>
      <c r="C3762" s="76" t="s">
        <v>287</v>
      </c>
      <c r="D3762" s="76" t="s">
        <v>5240</v>
      </c>
      <c r="E3762" s="76">
        <v>473</v>
      </c>
      <c r="F3762" s="76">
        <v>24</v>
      </c>
      <c r="G3762" s="77">
        <v>6.3</v>
      </c>
      <c r="H3762" s="76" t="s">
        <v>3355</v>
      </c>
      <c r="I3762" s="77">
        <v>4.91</v>
      </c>
      <c r="J3762" s="2">
        <v>1</v>
      </c>
      <c r="K3762" s="119" cm="1">
        <f t="array" ref="K3762">ROUND(IF(C3762="Beer",SUM(LOOKUP(2,1/(SRP!$B$7:$B$9&lt;=E3762)/(SRP!$C$7:$C$9&gt;=E3762),SRP!$D$7:$D$9)*(G3762/100)*(E3762/1000)),IF(C3762="Spirits",SUM(LOOKUP(2,1/(SRP!$B$2:$B$6&lt;=E3762)/(SRP!$C$2:$C$6&gt;=E3762),SRP!$D$2:$D$6)*(G3762/100)*(E3762/1000)),IF(AND(C3762="Wine",D3762="Fortified Wines"),SUM(LOOKUP(2,1/(SRP!$B$20:$B$23&lt;=E3762)/(SRP!$C$20:$C$23&gt;=E3762),SRP!$D$20:$D$23)*(G3762/100)*(E3762/1000)),IF(C3762="Wine",SUM(LOOKUP(2,1/(SRP!$B$15:$B$19&lt;=E3762)/(SRP!$C$15:$C$19&gt;=E3762),SRP!$D$15:$D$19)*(G3762/100)*(E3762/1000)),IF(C3762="Ready to Drink",SUM(LOOKUP(2,1/(SRP!$B$10:$B$14&lt;=E3762)/(SRP!$C$10:$C$14&gt;=E3762),SRP!$D$10:$D$14)*(G3762/100)*(E3762/1000)),0))))),2)</f>
        <v>2.08</v>
      </c>
    </row>
    <row r="3763" spans="1:11" x14ac:dyDescent="0.35">
      <c r="A3763" s="2">
        <v>37826</v>
      </c>
      <c r="B3763" s="76" t="s">
        <v>3010</v>
      </c>
      <c r="C3763" s="76" t="s">
        <v>287</v>
      </c>
      <c r="D3763" s="76" t="s">
        <v>5240</v>
      </c>
      <c r="E3763" s="76">
        <v>473</v>
      </c>
      <c r="F3763" s="76">
        <v>24</v>
      </c>
      <c r="G3763" s="77">
        <v>6.3</v>
      </c>
      <c r="H3763" s="76" t="s">
        <v>3355</v>
      </c>
      <c r="I3763" s="77">
        <v>4.91</v>
      </c>
      <c r="J3763" s="2">
        <v>1</v>
      </c>
      <c r="K3763" s="119" cm="1">
        <f t="array" ref="K3763">ROUND(IF(C3763="Beer",SUM(LOOKUP(2,1/(SRP!$B$7:$B$9&lt;=E3763)/(SRP!$C$7:$C$9&gt;=E3763),SRP!$D$7:$D$9)*(G3763/100)*(E3763/1000)),IF(C3763="Spirits",SUM(LOOKUP(2,1/(SRP!$B$2:$B$6&lt;=E3763)/(SRP!$C$2:$C$6&gt;=E3763),SRP!$D$2:$D$6)*(G3763/100)*(E3763/1000)),IF(AND(C3763="Wine",D3763="Fortified Wines"),SUM(LOOKUP(2,1/(SRP!$B$20:$B$23&lt;=E3763)/(SRP!$C$20:$C$23&gt;=E3763),SRP!$D$20:$D$23)*(G3763/100)*(E3763/1000)),IF(C3763="Wine",SUM(LOOKUP(2,1/(SRP!$B$15:$B$19&lt;=E3763)/(SRP!$C$15:$C$19&gt;=E3763),SRP!$D$15:$D$19)*(G3763/100)*(E3763/1000)),IF(C3763="Ready to Drink",SUM(LOOKUP(2,1/(SRP!$B$10:$B$14&lt;=E3763)/(SRP!$C$10:$C$14&gt;=E3763),SRP!$D$10:$D$14)*(G3763/100)*(E3763/1000)),0))))),2)</f>
        <v>2.08</v>
      </c>
    </row>
    <row r="3764" spans="1:11" x14ac:dyDescent="0.35">
      <c r="A3764" s="2">
        <v>37827</v>
      </c>
      <c r="B3764" s="76" t="s">
        <v>3011</v>
      </c>
      <c r="C3764" s="76" t="s">
        <v>287</v>
      </c>
      <c r="D3764" s="76" t="s">
        <v>5266</v>
      </c>
      <c r="E3764" s="76">
        <v>473</v>
      </c>
      <c r="F3764" s="76">
        <v>24</v>
      </c>
      <c r="G3764" s="77">
        <v>4.5</v>
      </c>
      <c r="H3764" s="76" t="s">
        <v>3409</v>
      </c>
      <c r="I3764" s="77">
        <v>3.79</v>
      </c>
      <c r="J3764" s="2">
        <v>1</v>
      </c>
      <c r="K3764" s="119" cm="1">
        <f t="array" ref="K3764">ROUND(IF(C3764="Beer",SUM(LOOKUP(2,1/(SRP!$B$7:$B$9&lt;=E3764)/(SRP!$C$7:$C$9&gt;=E3764),SRP!$D$7:$D$9)*(G3764/100)*(E3764/1000)),IF(C3764="Spirits",SUM(LOOKUP(2,1/(SRP!$B$2:$B$6&lt;=E3764)/(SRP!$C$2:$C$6&gt;=E3764),SRP!$D$2:$D$6)*(G3764/100)*(E3764/1000)),IF(AND(C3764="Wine",D3764="Fortified Wines"),SUM(LOOKUP(2,1/(SRP!$B$20:$B$23&lt;=E3764)/(SRP!$C$20:$C$23&gt;=E3764),SRP!$D$20:$D$23)*(G3764/100)*(E3764/1000)),IF(C3764="Wine",SUM(LOOKUP(2,1/(SRP!$B$15:$B$19&lt;=E3764)/(SRP!$C$15:$C$19&gt;=E3764),SRP!$D$15:$D$19)*(G3764/100)*(E3764/1000)),IF(C3764="Ready to Drink",SUM(LOOKUP(2,1/(SRP!$B$10:$B$14&lt;=E3764)/(SRP!$C$10:$C$14&gt;=E3764),SRP!$D$10:$D$14)*(G3764/100)*(E3764/1000)),0))))),2)</f>
        <v>1.49</v>
      </c>
    </row>
    <row r="3765" spans="1:11" x14ac:dyDescent="0.35">
      <c r="A3765" s="2">
        <v>37827</v>
      </c>
      <c r="B3765" s="76" t="s">
        <v>3011</v>
      </c>
      <c r="C3765" s="76" t="s">
        <v>287</v>
      </c>
      <c r="D3765" s="76" t="s">
        <v>5266</v>
      </c>
      <c r="E3765" s="76">
        <v>473</v>
      </c>
      <c r="F3765" s="76">
        <v>24</v>
      </c>
      <c r="G3765" s="77">
        <v>4.5</v>
      </c>
      <c r="H3765" s="76" t="s">
        <v>3409</v>
      </c>
      <c r="I3765" s="77">
        <v>3.79</v>
      </c>
      <c r="J3765" s="2">
        <v>1</v>
      </c>
      <c r="K3765" s="119" cm="1">
        <f t="array" ref="K3765">ROUND(IF(C3765="Beer",SUM(LOOKUP(2,1/(SRP!$B$7:$B$9&lt;=E3765)/(SRP!$C$7:$C$9&gt;=E3765),SRP!$D$7:$D$9)*(G3765/100)*(E3765/1000)),IF(C3765="Spirits",SUM(LOOKUP(2,1/(SRP!$B$2:$B$6&lt;=E3765)/(SRP!$C$2:$C$6&gt;=E3765),SRP!$D$2:$D$6)*(G3765/100)*(E3765/1000)),IF(AND(C3765="Wine",D3765="Fortified Wines"),SUM(LOOKUP(2,1/(SRP!$B$20:$B$23&lt;=E3765)/(SRP!$C$20:$C$23&gt;=E3765),SRP!$D$20:$D$23)*(G3765/100)*(E3765/1000)),IF(C3765="Wine",SUM(LOOKUP(2,1/(SRP!$B$15:$B$19&lt;=E3765)/(SRP!$C$15:$C$19&gt;=E3765),SRP!$D$15:$D$19)*(G3765/100)*(E3765/1000)),IF(C3765="Ready to Drink",SUM(LOOKUP(2,1/(SRP!$B$10:$B$14&lt;=E3765)/(SRP!$C$10:$C$14&gt;=E3765),SRP!$D$10:$D$14)*(G3765/100)*(E3765/1000)),0))))),2)</f>
        <v>1.49</v>
      </c>
    </row>
    <row r="3766" spans="1:11" x14ac:dyDescent="0.35">
      <c r="A3766" s="2">
        <v>37834</v>
      </c>
      <c r="B3766" s="76" t="s">
        <v>3046</v>
      </c>
      <c r="C3766" s="76" t="s">
        <v>287</v>
      </c>
      <c r="D3766" s="76" t="s">
        <v>5240</v>
      </c>
      <c r="E3766" s="76">
        <v>473</v>
      </c>
      <c r="F3766" s="76">
        <v>24</v>
      </c>
      <c r="G3766" s="77">
        <v>6</v>
      </c>
      <c r="H3766" s="76" t="s">
        <v>3387</v>
      </c>
      <c r="I3766" s="77">
        <v>4.79</v>
      </c>
      <c r="J3766" s="2">
        <v>1</v>
      </c>
      <c r="K3766" s="119" cm="1">
        <f t="array" ref="K3766">ROUND(IF(C3766="Beer",SUM(LOOKUP(2,1/(SRP!$B$7:$B$9&lt;=E3766)/(SRP!$C$7:$C$9&gt;=E3766),SRP!$D$7:$D$9)*(G3766/100)*(E3766/1000)),IF(C3766="Spirits",SUM(LOOKUP(2,1/(SRP!$B$2:$B$6&lt;=E3766)/(SRP!$C$2:$C$6&gt;=E3766),SRP!$D$2:$D$6)*(G3766/100)*(E3766/1000)),IF(AND(C3766="Wine",D3766="Fortified Wines"),SUM(LOOKUP(2,1/(SRP!$B$20:$B$23&lt;=E3766)/(SRP!$C$20:$C$23&gt;=E3766),SRP!$D$20:$D$23)*(G3766/100)*(E3766/1000)),IF(C3766="Wine",SUM(LOOKUP(2,1/(SRP!$B$15:$B$19&lt;=E3766)/(SRP!$C$15:$C$19&gt;=E3766),SRP!$D$15:$D$19)*(G3766/100)*(E3766/1000)),IF(C3766="Ready to Drink",SUM(LOOKUP(2,1/(SRP!$B$10:$B$14&lt;=E3766)/(SRP!$C$10:$C$14&gt;=E3766),SRP!$D$10:$D$14)*(G3766/100)*(E3766/1000)),0))))),2)</f>
        <v>1.98</v>
      </c>
    </row>
    <row r="3767" spans="1:11" x14ac:dyDescent="0.35">
      <c r="A3767" s="2">
        <v>37834</v>
      </c>
      <c r="B3767" s="76" t="s">
        <v>3046</v>
      </c>
      <c r="C3767" s="76" t="s">
        <v>287</v>
      </c>
      <c r="D3767" s="76" t="s">
        <v>5240</v>
      </c>
      <c r="E3767" s="76">
        <v>473</v>
      </c>
      <c r="F3767" s="76">
        <v>24</v>
      </c>
      <c r="G3767" s="77">
        <v>6</v>
      </c>
      <c r="H3767" s="76" t="s">
        <v>3387</v>
      </c>
      <c r="I3767" s="77">
        <v>4.79</v>
      </c>
      <c r="J3767" s="2">
        <v>1</v>
      </c>
      <c r="K3767" s="119" cm="1">
        <f t="array" ref="K3767">ROUND(IF(C3767="Beer",SUM(LOOKUP(2,1/(SRP!$B$7:$B$9&lt;=E3767)/(SRP!$C$7:$C$9&gt;=E3767),SRP!$D$7:$D$9)*(G3767/100)*(E3767/1000)),IF(C3767="Spirits",SUM(LOOKUP(2,1/(SRP!$B$2:$B$6&lt;=E3767)/(SRP!$C$2:$C$6&gt;=E3767),SRP!$D$2:$D$6)*(G3767/100)*(E3767/1000)),IF(AND(C3767="Wine",D3767="Fortified Wines"),SUM(LOOKUP(2,1/(SRP!$B$20:$B$23&lt;=E3767)/(SRP!$C$20:$C$23&gt;=E3767),SRP!$D$20:$D$23)*(G3767/100)*(E3767/1000)),IF(C3767="Wine",SUM(LOOKUP(2,1/(SRP!$B$15:$B$19&lt;=E3767)/(SRP!$C$15:$C$19&gt;=E3767),SRP!$D$15:$D$19)*(G3767/100)*(E3767/1000)),IF(C3767="Ready to Drink",SUM(LOOKUP(2,1/(SRP!$B$10:$B$14&lt;=E3767)/(SRP!$C$10:$C$14&gt;=E3767),SRP!$D$10:$D$14)*(G3767/100)*(E3767/1000)),0))))),2)</f>
        <v>1.98</v>
      </c>
    </row>
    <row r="3768" spans="1:11" x14ac:dyDescent="0.35">
      <c r="A3768" s="2">
        <v>37843</v>
      </c>
      <c r="B3768" s="76" t="s">
        <v>3026</v>
      </c>
      <c r="C3768" s="76" t="s">
        <v>286</v>
      </c>
      <c r="D3768" s="76" t="s">
        <v>5244</v>
      </c>
      <c r="E3768" s="76">
        <v>1500</v>
      </c>
      <c r="F3768" s="76">
        <v>6</v>
      </c>
      <c r="G3768" s="77">
        <v>12.5</v>
      </c>
      <c r="H3768" s="76" t="s">
        <v>3300</v>
      </c>
      <c r="I3768" s="77">
        <v>37.49</v>
      </c>
      <c r="J3768" s="2">
        <v>1</v>
      </c>
      <c r="K3768" s="119" cm="1">
        <f t="array" ref="K3768">ROUND(IF(C3768="Beer",SUM(LOOKUP(2,1/(SRP!$B$7:$B$9&lt;=E3768)/(SRP!$C$7:$C$9&gt;=E3768),SRP!$D$7:$D$9)*(G3768/100)*(E3768/1000)),IF(C3768="Spirits",SUM(LOOKUP(2,1/(SRP!$B$2:$B$6&lt;=E3768)/(SRP!$C$2:$C$6&gt;=E3768),SRP!$D$2:$D$6)*(G3768/100)*(E3768/1000)),IF(AND(C3768="Wine",D3768="Fortified Wines"),SUM(LOOKUP(2,1/(SRP!$B$20:$B$23&lt;=E3768)/(SRP!$C$20:$C$23&gt;=E3768),SRP!$D$20:$D$23)*(G3768/100)*(E3768/1000)),IF(C3768="Wine",SUM(LOOKUP(2,1/(SRP!$B$15:$B$19&lt;=E3768)/(SRP!$C$15:$C$19&gt;=E3768),SRP!$D$15:$D$19)*(G3768/100)*(E3768/1000)),IF(C3768="Ready to Drink",SUM(LOOKUP(2,1/(SRP!$B$10:$B$14&lt;=E3768)/(SRP!$C$10:$C$14&gt;=E3768),SRP!$D$10:$D$14)*(G3768/100)*(E3768/1000)),0))))),2)</f>
        <v>13.09</v>
      </c>
    </row>
    <row r="3769" spans="1:11" x14ac:dyDescent="0.35">
      <c r="A3769" s="2">
        <v>37848</v>
      </c>
      <c r="B3769" s="76" t="s">
        <v>3027</v>
      </c>
      <c r="C3769" s="76" t="s">
        <v>285</v>
      </c>
      <c r="D3769" s="76" t="s">
        <v>5252</v>
      </c>
      <c r="E3769" s="76">
        <v>700</v>
      </c>
      <c r="F3769" s="76">
        <v>6</v>
      </c>
      <c r="G3769" s="77">
        <v>38</v>
      </c>
      <c r="H3769" s="76" t="s">
        <v>3294</v>
      </c>
      <c r="I3769" s="77">
        <v>39.99</v>
      </c>
      <c r="J3769" s="2">
        <v>1</v>
      </c>
      <c r="K3769" s="119" cm="1">
        <f t="array" ref="K3769">ROUND(IF(C3769="Beer",SUM(LOOKUP(2,1/(SRP!$B$7:$B$9&lt;=E3769)/(SRP!$C$7:$C$9&gt;=E3769),SRP!$D$7:$D$9)*(G3769/100)*(E3769/1000)),IF(C3769="Spirits",SUM(LOOKUP(2,1/(SRP!$B$2:$B$6&lt;=E3769)/(SRP!$C$2:$C$6&gt;=E3769),SRP!$D$2:$D$6)*(G3769/100)*(E3769/1000)),IF(AND(C3769="Wine",D3769="Fortified Wines"),SUM(LOOKUP(2,1/(SRP!$B$20:$B$23&lt;=E3769)/(SRP!$C$20:$C$23&gt;=E3769),SRP!$D$20:$D$23)*(G3769/100)*(E3769/1000)),IF(C3769="Wine",SUM(LOOKUP(2,1/(SRP!$B$15:$B$19&lt;=E3769)/(SRP!$C$15:$C$19&gt;=E3769),SRP!$D$15:$D$19)*(G3769/100)*(E3769/1000)),IF(C3769="Ready to Drink",SUM(LOOKUP(2,1/(SRP!$B$10:$B$14&lt;=E3769)/(SRP!$C$10:$C$14&gt;=E3769),SRP!$D$10:$D$14)*(G3769/100)*(E3769/1000)),0))))),2)</f>
        <v>18.57</v>
      </c>
    </row>
    <row r="3770" spans="1:11" x14ac:dyDescent="0.35">
      <c r="A3770" s="2">
        <v>37850</v>
      </c>
      <c r="B3770" s="76" t="s">
        <v>3028</v>
      </c>
      <c r="C3770" s="76" t="s">
        <v>287</v>
      </c>
      <c r="D3770" s="76" t="s">
        <v>5266</v>
      </c>
      <c r="E3770" s="76">
        <v>3784</v>
      </c>
      <c r="F3770" s="76">
        <v>3</v>
      </c>
      <c r="G3770" s="77">
        <v>5.5</v>
      </c>
      <c r="H3770" s="76" t="s">
        <v>5546</v>
      </c>
      <c r="I3770" s="77">
        <v>29.99</v>
      </c>
      <c r="J3770" s="2">
        <v>8</v>
      </c>
      <c r="K3770" s="119" cm="1">
        <f t="array" ref="K3770">ROUND(IF(C3770="Beer",SUM(LOOKUP(2,1/(SRP!$B$7:$B$9&lt;=E3770)/(SRP!$C$7:$C$9&gt;=E3770),SRP!$D$7:$D$9)*(G3770/100)*(E3770/1000)),IF(C3770="Spirits",SUM(LOOKUP(2,1/(SRP!$B$2:$B$6&lt;=E3770)/(SRP!$C$2:$C$6&gt;=E3770),SRP!$D$2:$D$6)*(G3770/100)*(E3770/1000)),IF(AND(C3770="Wine",D3770="Fortified Wines"),SUM(LOOKUP(2,1/(SRP!$B$20:$B$23&lt;=E3770)/(SRP!$C$20:$C$23&gt;=E3770),SRP!$D$20:$D$23)*(G3770/100)*(E3770/1000)),IF(C3770="Wine",SUM(LOOKUP(2,1/(SRP!$B$15:$B$19&lt;=E3770)/(SRP!$C$15:$C$19&gt;=E3770),SRP!$D$15:$D$19)*(G3770/100)*(E3770/1000)),IF(C3770="Ready to Drink",SUM(LOOKUP(2,1/(SRP!$B$10:$B$14&lt;=E3770)/(SRP!$C$10:$C$14&gt;=E3770),SRP!$D$10:$D$14)*(G3770/100)*(E3770/1000)),0))))),2)</f>
        <v>14.53</v>
      </c>
    </row>
    <row r="3771" spans="1:11" x14ac:dyDescent="0.35">
      <c r="A3771" s="2">
        <v>37850</v>
      </c>
      <c r="B3771" s="76" t="s">
        <v>3028</v>
      </c>
      <c r="C3771" s="76" t="s">
        <v>287</v>
      </c>
      <c r="D3771" s="76" t="s">
        <v>5266</v>
      </c>
      <c r="E3771" s="76">
        <v>3784</v>
      </c>
      <c r="F3771" s="76">
        <v>3</v>
      </c>
      <c r="G3771" s="77">
        <v>5.5</v>
      </c>
      <c r="H3771" s="76" t="s">
        <v>5546</v>
      </c>
      <c r="I3771" s="77">
        <v>29.99</v>
      </c>
      <c r="J3771" s="2">
        <v>8</v>
      </c>
      <c r="K3771" s="119" cm="1">
        <f t="array" ref="K3771">ROUND(IF(C3771="Beer",SUM(LOOKUP(2,1/(SRP!$B$7:$B$9&lt;=E3771)/(SRP!$C$7:$C$9&gt;=E3771),SRP!$D$7:$D$9)*(G3771/100)*(E3771/1000)),IF(C3771="Spirits",SUM(LOOKUP(2,1/(SRP!$B$2:$B$6&lt;=E3771)/(SRP!$C$2:$C$6&gt;=E3771),SRP!$D$2:$D$6)*(G3771/100)*(E3771/1000)),IF(AND(C3771="Wine",D3771="Fortified Wines"),SUM(LOOKUP(2,1/(SRP!$B$20:$B$23&lt;=E3771)/(SRP!$C$20:$C$23&gt;=E3771),SRP!$D$20:$D$23)*(G3771/100)*(E3771/1000)),IF(C3771="Wine",SUM(LOOKUP(2,1/(SRP!$B$15:$B$19&lt;=E3771)/(SRP!$C$15:$C$19&gt;=E3771),SRP!$D$15:$D$19)*(G3771/100)*(E3771/1000)),IF(C3771="Ready to Drink",SUM(LOOKUP(2,1/(SRP!$B$10:$B$14&lt;=E3771)/(SRP!$C$10:$C$14&gt;=E3771),SRP!$D$10:$D$14)*(G3771/100)*(E3771/1000)),0))))),2)</f>
        <v>14.53</v>
      </c>
    </row>
    <row r="3772" spans="1:11" x14ac:dyDescent="0.35">
      <c r="A3772" s="2">
        <v>37862</v>
      </c>
      <c r="B3772" s="76" t="s">
        <v>2991</v>
      </c>
      <c r="C3772" s="76" t="s">
        <v>285</v>
      </c>
      <c r="D3772" s="76" t="s">
        <v>5262</v>
      </c>
      <c r="E3772" s="76">
        <v>750</v>
      </c>
      <c r="F3772" s="76">
        <v>6</v>
      </c>
      <c r="G3772" s="77">
        <v>43</v>
      </c>
      <c r="H3772" s="76" t="s">
        <v>3285</v>
      </c>
      <c r="I3772" s="77">
        <v>84.99</v>
      </c>
      <c r="J3772" s="2">
        <v>1</v>
      </c>
      <c r="K3772" s="119" cm="1">
        <f t="array" ref="K3772">ROUND(IF(C3772="Beer",SUM(LOOKUP(2,1/(SRP!$B$7:$B$9&lt;=E3772)/(SRP!$C$7:$C$9&gt;=E3772),SRP!$D$7:$D$9)*(G3772/100)*(E3772/1000)),IF(C3772="Spirits",SUM(LOOKUP(2,1/(SRP!$B$2:$B$6&lt;=E3772)/(SRP!$C$2:$C$6&gt;=E3772),SRP!$D$2:$D$6)*(G3772/100)*(E3772/1000)),IF(AND(C3772="Wine",D3772="Fortified Wines"),SUM(LOOKUP(2,1/(SRP!$B$20:$B$23&lt;=E3772)/(SRP!$C$20:$C$23&gt;=E3772),SRP!$D$20:$D$23)*(G3772/100)*(E3772/1000)),IF(C3772="Wine",SUM(LOOKUP(2,1/(SRP!$B$15:$B$19&lt;=E3772)/(SRP!$C$15:$C$19&gt;=E3772),SRP!$D$15:$D$19)*(G3772/100)*(E3772/1000)),IF(C3772="Ready to Drink",SUM(LOOKUP(2,1/(SRP!$B$10:$B$14&lt;=E3772)/(SRP!$C$10:$C$14&gt;=E3772),SRP!$D$10:$D$14)*(G3772/100)*(E3772/1000)),0))))),2)</f>
        <v>22.51</v>
      </c>
    </row>
    <row r="3773" spans="1:11" x14ac:dyDescent="0.35">
      <c r="A3773" s="2">
        <v>37876</v>
      </c>
      <c r="B3773" s="76" t="s">
        <v>3002</v>
      </c>
      <c r="C3773" s="76" t="s">
        <v>287</v>
      </c>
      <c r="D3773" s="76" t="s">
        <v>5230</v>
      </c>
      <c r="E3773" s="76">
        <v>473</v>
      </c>
      <c r="F3773" s="76">
        <v>24</v>
      </c>
      <c r="G3773" s="77">
        <v>5</v>
      </c>
      <c r="H3773" s="76" t="s">
        <v>3387</v>
      </c>
      <c r="I3773" s="77">
        <v>4.25</v>
      </c>
      <c r="J3773" s="2">
        <v>1</v>
      </c>
      <c r="K3773" s="119" cm="1">
        <f t="array" ref="K3773">ROUND(IF(C3773="Beer",SUM(LOOKUP(2,1/(SRP!$B$7:$B$9&lt;=E3773)/(SRP!$C$7:$C$9&gt;=E3773),SRP!$D$7:$D$9)*(G3773/100)*(E3773/1000)),IF(C3773="Spirits",SUM(LOOKUP(2,1/(SRP!$B$2:$B$6&lt;=E3773)/(SRP!$C$2:$C$6&gt;=E3773),SRP!$D$2:$D$6)*(G3773/100)*(E3773/1000)),IF(AND(C3773="Wine",D3773="Fortified Wines"),SUM(LOOKUP(2,1/(SRP!$B$20:$B$23&lt;=E3773)/(SRP!$C$20:$C$23&gt;=E3773),SRP!$D$20:$D$23)*(G3773/100)*(E3773/1000)),IF(C3773="Wine",SUM(LOOKUP(2,1/(SRP!$B$15:$B$19&lt;=E3773)/(SRP!$C$15:$C$19&gt;=E3773),SRP!$D$15:$D$19)*(G3773/100)*(E3773/1000)),IF(C3773="Ready to Drink",SUM(LOOKUP(2,1/(SRP!$B$10:$B$14&lt;=E3773)/(SRP!$C$10:$C$14&gt;=E3773),SRP!$D$10:$D$14)*(G3773/100)*(E3773/1000)),0))))),2)</f>
        <v>1.65</v>
      </c>
    </row>
    <row r="3774" spans="1:11" x14ac:dyDescent="0.35">
      <c r="A3774" s="2">
        <v>37876</v>
      </c>
      <c r="B3774" s="76" t="s">
        <v>3002</v>
      </c>
      <c r="C3774" s="76" t="s">
        <v>287</v>
      </c>
      <c r="D3774" s="76" t="s">
        <v>5230</v>
      </c>
      <c r="E3774" s="76">
        <v>473</v>
      </c>
      <c r="F3774" s="76">
        <v>24</v>
      </c>
      <c r="G3774" s="77">
        <v>5</v>
      </c>
      <c r="H3774" s="76" t="s">
        <v>3387</v>
      </c>
      <c r="I3774" s="77">
        <v>4.25</v>
      </c>
      <c r="J3774" s="2">
        <v>1</v>
      </c>
      <c r="K3774" s="119" cm="1">
        <f t="array" ref="K3774">ROUND(IF(C3774="Beer",SUM(LOOKUP(2,1/(SRP!$B$7:$B$9&lt;=E3774)/(SRP!$C$7:$C$9&gt;=E3774),SRP!$D$7:$D$9)*(G3774/100)*(E3774/1000)),IF(C3774="Spirits",SUM(LOOKUP(2,1/(SRP!$B$2:$B$6&lt;=E3774)/(SRP!$C$2:$C$6&gt;=E3774),SRP!$D$2:$D$6)*(G3774/100)*(E3774/1000)),IF(AND(C3774="Wine",D3774="Fortified Wines"),SUM(LOOKUP(2,1/(SRP!$B$20:$B$23&lt;=E3774)/(SRP!$C$20:$C$23&gt;=E3774),SRP!$D$20:$D$23)*(G3774/100)*(E3774/1000)),IF(C3774="Wine",SUM(LOOKUP(2,1/(SRP!$B$15:$B$19&lt;=E3774)/(SRP!$C$15:$C$19&gt;=E3774),SRP!$D$15:$D$19)*(G3774/100)*(E3774/1000)),IF(C3774="Ready to Drink",SUM(LOOKUP(2,1/(SRP!$B$10:$B$14&lt;=E3774)/(SRP!$C$10:$C$14&gt;=E3774),SRP!$D$10:$D$14)*(G3774/100)*(E3774/1000)),0))))),2)</f>
        <v>1.65</v>
      </c>
    </row>
    <row r="3775" spans="1:11" x14ac:dyDescent="0.35">
      <c r="A3775" s="2">
        <v>37881</v>
      </c>
      <c r="B3775" s="76" t="s">
        <v>3039</v>
      </c>
      <c r="C3775" s="76" t="s">
        <v>285</v>
      </c>
      <c r="D3775" s="76" t="s">
        <v>5267</v>
      </c>
      <c r="E3775" s="76">
        <v>750</v>
      </c>
      <c r="F3775" s="76">
        <v>18</v>
      </c>
      <c r="G3775" s="77">
        <v>30</v>
      </c>
      <c r="H3775" s="76" t="s">
        <v>3397</v>
      </c>
      <c r="I3775" s="77">
        <v>24.49</v>
      </c>
      <c r="J3775" s="2">
        <v>1</v>
      </c>
      <c r="K3775" s="119" cm="1">
        <f t="array" ref="K3775">ROUND(IF(C3775="Beer",SUM(LOOKUP(2,1/(SRP!$B$7:$B$9&lt;=E3775)/(SRP!$C$7:$C$9&gt;=E3775),SRP!$D$7:$D$9)*(G3775/100)*(E3775/1000)),IF(C3775="Spirits",SUM(LOOKUP(2,1/(SRP!$B$2:$B$6&lt;=E3775)/(SRP!$C$2:$C$6&gt;=E3775),SRP!$D$2:$D$6)*(G3775/100)*(E3775/1000)),IF(AND(C3775="Wine",D3775="Fortified Wines"),SUM(LOOKUP(2,1/(SRP!$B$20:$B$23&lt;=E3775)/(SRP!$C$20:$C$23&gt;=E3775),SRP!$D$20:$D$23)*(G3775/100)*(E3775/1000)),IF(C3775="Wine",SUM(LOOKUP(2,1/(SRP!$B$15:$B$19&lt;=E3775)/(SRP!$C$15:$C$19&gt;=E3775),SRP!$D$15:$D$19)*(G3775/100)*(E3775/1000)),IF(C3775="Ready to Drink",SUM(LOOKUP(2,1/(SRP!$B$10:$B$14&lt;=E3775)/(SRP!$C$10:$C$14&gt;=E3775),SRP!$D$10:$D$14)*(G3775/100)*(E3775/1000)),0))))),2)</f>
        <v>15.71</v>
      </c>
    </row>
    <row r="3776" spans="1:11" x14ac:dyDescent="0.35">
      <c r="A3776" s="2">
        <v>37915</v>
      </c>
      <c r="B3776" s="76" t="s">
        <v>3015</v>
      </c>
      <c r="C3776" s="76" t="s">
        <v>5938</v>
      </c>
      <c r="D3776" s="76" t="s">
        <v>5279</v>
      </c>
      <c r="E3776" s="76">
        <v>355</v>
      </c>
      <c r="F3776" s="76">
        <v>24</v>
      </c>
      <c r="G3776" s="77">
        <v>6</v>
      </c>
      <c r="H3776" s="76" t="s">
        <v>3297</v>
      </c>
      <c r="I3776" s="77">
        <v>3.45</v>
      </c>
      <c r="J3776" s="2">
        <v>1</v>
      </c>
      <c r="K3776" s="119" cm="1">
        <f t="array" ref="K3776">ROUND(IF(C3776="Beer",SUM(LOOKUP(2,1/(SRP!$B$7:$B$9&lt;=E3776)/(SRP!$C$7:$C$9&gt;=E3776),SRP!$D$7:$D$9)*(G3776/100)*(E3776/1000)),IF(C3776="Spirits",SUM(LOOKUP(2,1/(SRP!$B$2:$B$6&lt;=E3776)/(SRP!$C$2:$C$6&gt;=E3776),SRP!$D$2:$D$6)*(G3776/100)*(E3776/1000)),IF(AND(C3776="Wine",D3776="Fortified Wines"),SUM(LOOKUP(2,1/(SRP!$B$20:$B$23&lt;=E3776)/(SRP!$C$20:$C$23&gt;=E3776),SRP!$D$20:$D$23)*(G3776/100)*(E3776/1000)),IF(C3776="Wine",SUM(LOOKUP(2,1/(SRP!$B$15:$B$19&lt;=E3776)/(SRP!$C$15:$C$19&gt;=E3776),SRP!$D$15:$D$19)*(G3776/100)*(E3776/1000)),IF(C3776="Ready to Drink",SUM(LOOKUP(2,1/(SRP!$B$10:$B$14&lt;=E3776)/(SRP!$C$10:$C$14&gt;=E3776),SRP!$D$10:$D$14)*(G3776/100)*(E3776/1000)),0))))),2)</f>
        <v>1.69</v>
      </c>
    </row>
    <row r="3777" spans="1:11" x14ac:dyDescent="0.35">
      <c r="A3777" s="2">
        <v>37916</v>
      </c>
      <c r="B3777" s="76" t="s">
        <v>2792</v>
      </c>
      <c r="C3777" s="76" t="s">
        <v>285</v>
      </c>
      <c r="D3777" s="76" t="s">
        <v>5231</v>
      </c>
      <c r="E3777" s="76">
        <v>750</v>
      </c>
      <c r="F3777" s="76">
        <v>18</v>
      </c>
      <c r="G3777" s="77">
        <v>40</v>
      </c>
      <c r="H3777" s="76" t="s">
        <v>3397</v>
      </c>
      <c r="I3777" s="77">
        <v>22.99</v>
      </c>
      <c r="J3777" s="2">
        <v>1</v>
      </c>
      <c r="K3777" s="119" cm="1">
        <f t="array" ref="K3777">ROUND(IF(C3777="Beer",SUM(LOOKUP(2,1/(SRP!$B$7:$B$9&lt;=E3777)/(SRP!$C$7:$C$9&gt;=E3777),SRP!$D$7:$D$9)*(G3777/100)*(E3777/1000)),IF(C3777="Spirits",SUM(LOOKUP(2,1/(SRP!$B$2:$B$6&lt;=E3777)/(SRP!$C$2:$C$6&gt;=E3777),SRP!$D$2:$D$6)*(G3777/100)*(E3777/1000)),IF(AND(C3777="Wine",D3777="Fortified Wines"),SUM(LOOKUP(2,1/(SRP!$B$20:$B$23&lt;=E3777)/(SRP!$C$20:$C$23&gt;=E3777),SRP!$D$20:$D$23)*(G3777/100)*(E3777/1000)),IF(C3777="Wine",SUM(LOOKUP(2,1/(SRP!$B$15:$B$19&lt;=E3777)/(SRP!$C$15:$C$19&gt;=E3777),SRP!$D$15:$D$19)*(G3777/100)*(E3777/1000)),IF(C3777="Ready to Drink",SUM(LOOKUP(2,1/(SRP!$B$10:$B$14&lt;=E3777)/(SRP!$C$10:$C$14&gt;=E3777),SRP!$D$10:$D$14)*(G3777/100)*(E3777/1000)),0))))),2)</f>
        <v>20.94</v>
      </c>
    </row>
    <row r="3778" spans="1:11" x14ac:dyDescent="0.35">
      <c r="A3778" s="2">
        <v>37917</v>
      </c>
      <c r="B3778" s="76" t="s">
        <v>3012</v>
      </c>
      <c r="C3778" s="76" t="s">
        <v>286</v>
      </c>
      <c r="D3778" s="76" t="s">
        <v>5245</v>
      </c>
      <c r="E3778" s="76">
        <v>750</v>
      </c>
      <c r="F3778" s="76">
        <v>12</v>
      </c>
      <c r="G3778" s="77">
        <v>11.5</v>
      </c>
      <c r="H3778" s="76" t="s">
        <v>3297</v>
      </c>
      <c r="I3778" s="77">
        <v>11.99</v>
      </c>
      <c r="J3778" s="2">
        <v>1</v>
      </c>
      <c r="K3778" s="119" cm="1">
        <f t="array" ref="K3778">ROUND(IF(C3778="Beer",SUM(LOOKUP(2,1/(SRP!$B$7:$B$9&lt;=E3778)/(SRP!$C$7:$C$9&gt;=E3778),SRP!$D$7:$D$9)*(G3778/100)*(E3778/1000)),IF(C3778="Spirits",SUM(LOOKUP(2,1/(SRP!$B$2:$B$6&lt;=E3778)/(SRP!$C$2:$C$6&gt;=E3778),SRP!$D$2:$D$6)*(G3778/100)*(E3778/1000)),IF(AND(C3778="Wine",D3778="Fortified Wines"),SUM(LOOKUP(2,1/(SRP!$B$20:$B$23&lt;=E3778)/(SRP!$C$20:$C$23&gt;=E3778),SRP!$D$20:$D$23)*(G3778/100)*(E3778/1000)),IF(C3778="Wine",SUM(LOOKUP(2,1/(SRP!$B$15:$B$19&lt;=E3778)/(SRP!$C$15:$C$19&gt;=E3778),SRP!$D$15:$D$19)*(G3778/100)*(E3778/1000)),IF(C3778="Ready to Drink",SUM(LOOKUP(2,1/(SRP!$B$10:$B$14&lt;=E3778)/(SRP!$C$10:$C$14&gt;=E3778),SRP!$D$10:$D$14)*(G3778/100)*(E3778/1000)),0))))),2)</f>
        <v>6.02</v>
      </c>
    </row>
    <row r="3779" spans="1:11" x14ac:dyDescent="0.35">
      <c r="A3779" s="2">
        <v>37928</v>
      </c>
      <c r="B3779" s="76" t="s">
        <v>3070</v>
      </c>
      <c r="C3779" s="76" t="s">
        <v>5938</v>
      </c>
      <c r="D3779" s="76" t="s">
        <v>5279</v>
      </c>
      <c r="E3779" s="76">
        <v>5325</v>
      </c>
      <c r="F3779" s="76">
        <v>1</v>
      </c>
      <c r="G3779" s="77">
        <v>4.9000000000000004</v>
      </c>
      <c r="H3779" s="76" t="s">
        <v>3354</v>
      </c>
      <c r="I3779" s="77">
        <v>23.12</v>
      </c>
      <c r="J3779" s="2">
        <v>15</v>
      </c>
      <c r="K3779" s="119" cm="1">
        <f t="array" ref="K3779">ROUND(IF(C3779="Beer",SUM(LOOKUP(2,1/(SRP!$B$7:$B$9&lt;=E3779)/(SRP!$C$7:$C$9&gt;=E3779),SRP!$D$7:$D$9)*(G3779/100)*(E3779/1000)),IF(C3779="Spirits",SUM(LOOKUP(2,1/(SRP!$B$2:$B$6&lt;=E3779)/(SRP!$C$2:$C$6&gt;=E3779),SRP!$D$2:$D$6)*(G3779/100)*(E3779/1000)),IF(AND(C3779="Wine",D3779="Fortified Wines"),SUM(LOOKUP(2,1/(SRP!$B$20:$B$23&lt;=E3779)/(SRP!$C$20:$C$23&gt;=E3779),SRP!$D$20:$D$23)*(G3779/100)*(E3779/1000)),IF(C3779="Wine",SUM(LOOKUP(2,1/(SRP!$B$15:$B$19&lt;=E3779)/(SRP!$C$15:$C$19&gt;=E3779),SRP!$D$15:$D$19)*(G3779/100)*(E3779/1000)),IF(C3779="Ready to Drink",SUM(LOOKUP(2,1/(SRP!$B$10:$B$14&lt;=E3779)/(SRP!$C$10:$C$14&gt;=E3779),SRP!$D$10:$D$14)*(G3779/100)*(E3779/1000)),0))))),2)</f>
        <v>18.22</v>
      </c>
    </row>
    <row r="3780" spans="1:11" x14ac:dyDescent="0.35">
      <c r="A3780" s="2">
        <v>37928</v>
      </c>
      <c r="B3780" s="76" t="s">
        <v>3070</v>
      </c>
      <c r="C3780" s="76" t="s">
        <v>5938</v>
      </c>
      <c r="D3780" s="76" t="s">
        <v>5279</v>
      </c>
      <c r="E3780" s="76">
        <v>5325</v>
      </c>
      <c r="F3780" s="76">
        <v>1</v>
      </c>
      <c r="G3780" s="77">
        <v>4.9000000000000004</v>
      </c>
      <c r="H3780" s="76" t="s">
        <v>3354</v>
      </c>
      <c r="I3780" s="77">
        <v>23.12</v>
      </c>
      <c r="J3780" s="2">
        <v>15</v>
      </c>
      <c r="K3780" s="119" cm="1">
        <f t="array" ref="K3780">ROUND(IF(C3780="Beer",SUM(LOOKUP(2,1/(SRP!$B$7:$B$9&lt;=E3780)/(SRP!$C$7:$C$9&gt;=E3780),SRP!$D$7:$D$9)*(G3780/100)*(E3780/1000)),IF(C3780="Spirits",SUM(LOOKUP(2,1/(SRP!$B$2:$B$6&lt;=E3780)/(SRP!$C$2:$C$6&gt;=E3780),SRP!$D$2:$D$6)*(G3780/100)*(E3780/1000)),IF(AND(C3780="Wine",D3780="Fortified Wines"),SUM(LOOKUP(2,1/(SRP!$B$20:$B$23&lt;=E3780)/(SRP!$C$20:$C$23&gt;=E3780),SRP!$D$20:$D$23)*(G3780/100)*(E3780/1000)),IF(C3780="Wine",SUM(LOOKUP(2,1/(SRP!$B$15:$B$19&lt;=E3780)/(SRP!$C$15:$C$19&gt;=E3780),SRP!$D$15:$D$19)*(G3780/100)*(E3780/1000)),IF(C3780="Ready to Drink",SUM(LOOKUP(2,1/(SRP!$B$10:$B$14&lt;=E3780)/(SRP!$C$10:$C$14&gt;=E3780),SRP!$D$10:$D$14)*(G3780/100)*(E3780/1000)),0))))),2)</f>
        <v>18.22</v>
      </c>
    </row>
    <row r="3781" spans="1:11" x14ac:dyDescent="0.35">
      <c r="A3781" s="2">
        <v>37929</v>
      </c>
      <c r="B3781" s="76" t="s">
        <v>3071</v>
      </c>
      <c r="C3781" s="76" t="s">
        <v>5938</v>
      </c>
      <c r="D3781" s="76" t="s">
        <v>5279</v>
      </c>
      <c r="E3781" s="76">
        <v>5325</v>
      </c>
      <c r="F3781" s="76">
        <v>1</v>
      </c>
      <c r="G3781" s="77">
        <v>4.0999999999999996</v>
      </c>
      <c r="H3781" s="76" t="s">
        <v>3354</v>
      </c>
      <c r="I3781" s="77">
        <v>23.39</v>
      </c>
      <c r="J3781" s="2">
        <v>15</v>
      </c>
      <c r="K3781" s="119" cm="1">
        <f t="array" ref="K3781">ROUND(IF(C3781="Beer",SUM(LOOKUP(2,1/(SRP!$B$7:$B$9&lt;=E3781)/(SRP!$C$7:$C$9&gt;=E3781),SRP!$D$7:$D$9)*(G3781/100)*(E3781/1000)),IF(C3781="Spirits",SUM(LOOKUP(2,1/(SRP!$B$2:$B$6&lt;=E3781)/(SRP!$C$2:$C$6&gt;=E3781),SRP!$D$2:$D$6)*(G3781/100)*(E3781/1000)),IF(AND(C3781="Wine",D3781="Fortified Wines"),SUM(LOOKUP(2,1/(SRP!$B$20:$B$23&lt;=E3781)/(SRP!$C$20:$C$23&gt;=E3781),SRP!$D$20:$D$23)*(G3781/100)*(E3781/1000)),IF(C3781="Wine",SUM(LOOKUP(2,1/(SRP!$B$15:$B$19&lt;=E3781)/(SRP!$C$15:$C$19&gt;=E3781),SRP!$D$15:$D$19)*(G3781/100)*(E3781/1000)),IF(C3781="Ready to Drink",SUM(LOOKUP(2,1/(SRP!$B$10:$B$14&lt;=E3781)/(SRP!$C$10:$C$14&gt;=E3781),SRP!$D$10:$D$14)*(G3781/100)*(E3781/1000)),0))))),2)</f>
        <v>15.24</v>
      </c>
    </row>
    <row r="3782" spans="1:11" x14ac:dyDescent="0.35">
      <c r="A3782" s="2">
        <v>37929</v>
      </c>
      <c r="B3782" s="76" t="s">
        <v>3071</v>
      </c>
      <c r="C3782" s="76" t="s">
        <v>5938</v>
      </c>
      <c r="D3782" s="76" t="s">
        <v>5279</v>
      </c>
      <c r="E3782" s="76">
        <v>5325</v>
      </c>
      <c r="F3782" s="76">
        <v>1</v>
      </c>
      <c r="G3782" s="77">
        <v>4.0999999999999996</v>
      </c>
      <c r="H3782" s="76" t="s">
        <v>3354</v>
      </c>
      <c r="I3782" s="77">
        <v>23.39</v>
      </c>
      <c r="J3782" s="2">
        <v>15</v>
      </c>
      <c r="K3782" s="119" cm="1">
        <f t="array" ref="K3782">ROUND(IF(C3782="Beer",SUM(LOOKUP(2,1/(SRP!$B$7:$B$9&lt;=E3782)/(SRP!$C$7:$C$9&gt;=E3782),SRP!$D$7:$D$9)*(G3782/100)*(E3782/1000)),IF(C3782="Spirits",SUM(LOOKUP(2,1/(SRP!$B$2:$B$6&lt;=E3782)/(SRP!$C$2:$C$6&gt;=E3782),SRP!$D$2:$D$6)*(G3782/100)*(E3782/1000)),IF(AND(C3782="Wine",D3782="Fortified Wines"),SUM(LOOKUP(2,1/(SRP!$B$20:$B$23&lt;=E3782)/(SRP!$C$20:$C$23&gt;=E3782),SRP!$D$20:$D$23)*(G3782/100)*(E3782/1000)),IF(C3782="Wine",SUM(LOOKUP(2,1/(SRP!$B$15:$B$19&lt;=E3782)/(SRP!$C$15:$C$19&gt;=E3782),SRP!$D$15:$D$19)*(G3782/100)*(E3782/1000)),IF(C3782="Ready to Drink",SUM(LOOKUP(2,1/(SRP!$B$10:$B$14&lt;=E3782)/(SRP!$C$10:$C$14&gt;=E3782),SRP!$D$10:$D$14)*(G3782/100)*(E3782/1000)),0))))),2)</f>
        <v>15.24</v>
      </c>
    </row>
    <row r="3783" spans="1:11" x14ac:dyDescent="0.35">
      <c r="A3783" s="2">
        <v>37935</v>
      </c>
      <c r="B3783" s="76" t="s">
        <v>3072</v>
      </c>
      <c r="C3783" s="76" t="s">
        <v>5938</v>
      </c>
      <c r="D3783" s="76" t="s">
        <v>5279</v>
      </c>
      <c r="E3783" s="76">
        <v>5325</v>
      </c>
      <c r="F3783" s="76">
        <v>1</v>
      </c>
      <c r="G3783" s="77">
        <v>4.0999999999999996</v>
      </c>
      <c r="H3783" s="76" t="s">
        <v>3354</v>
      </c>
      <c r="I3783" s="77">
        <v>23.39</v>
      </c>
      <c r="J3783" s="2">
        <v>15</v>
      </c>
      <c r="K3783" s="119" cm="1">
        <f t="array" ref="K3783">ROUND(IF(C3783="Beer",SUM(LOOKUP(2,1/(SRP!$B$7:$B$9&lt;=E3783)/(SRP!$C$7:$C$9&gt;=E3783),SRP!$D$7:$D$9)*(G3783/100)*(E3783/1000)),IF(C3783="Spirits",SUM(LOOKUP(2,1/(SRP!$B$2:$B$6&lt;=E3783)/(SRP!$C$2:$C$6&gt;=E3783),SRP!$D$2:$D$6)*(G3783/100)*(E3783/1000)),IF(AND(C3783="Wine",D3783="Fortified Wines"),SUM(LOOKUP(2,1/(SRP!$B$20:$B$23&lt;=E3783)/(SRP!$C$20:$C$23&gt;=E3783),SRP!$D$20:$D$23)*(G3783/100)*(E3783/1000)),IF(C3783="Wine",SUM(LOOKUP(2,1/(SRP!$B$15:$B$19&lt;=E3783)/(SRP!$C$15:$C$19&gt;=E3783),SRP!$D$15:$D$19)*(G3783/100)*(E3783/1000)),IF(C3783="Ready to Drink",SUM(LOOKUP(2,1/(SRP!$B$10:$B$14&lt;=E3783)/(SRP!$C$10:$C$14&gt;=E3783),SRP!$D$10:$D$14)*(G3783/100)*(E3783/1000)),0))))),2)</f>
        <v>15.24</v>
      </c>
    </row>
    <row r="3784" spans="1:11" x14ac:dyDescent="0.35">
      <c r="A3784" s="2">
        <v>37935</v>
      </c>
      <c r="B3784" s="76" t="s">
        <v>3072</v>
      </c>
      <c r="C3784" s="76" t="s">
        <v>5938</v>
      </c>
      <c r="D3784" s="76" t="s">
        <v>5279</v>
      </c>
      <c r="E3784" s="76">
        <v>5325</v>
      </c>
      <c r="F3784" s="76">
        <v>1</v>
      </c>
      <c r="G3784" s="77">
        <v>4.0999999999999996</v>
      </c>
      <c r="H3784" s="76" t="s">
        <v>3354</v>
      </c>
      <c r="I3784" s="77">
        <v>23.39</v>
      </c>
      <c r="J3784" s="2">
        <v>15</v>
      </c>
      <c r="K3784" s="119" cm="1">
        <f t="array" ref="K3784">ROUND(IF(C3784="Beer",SUM(LOOKUP(2,1/(SRP!$B$7:$B$9&lt;=E3784)/(SRP!$C$7:$C$9&gt;=E3784),SRP!$D$7:$D$9)*(G3784/100)*(E3784/1000)),IF(C3784="Spirits",SUM(LOOKUP(2,1/(SRP!$B$2:$B$6&lt;=E3784)/(SRP!$C$2:$C$6&gt;=E3784),SRP!$D$2:$D$6)*(G3784/100)*(E3784/1000)),IF(AND(C3784="Wine",D3784="Fortified Wines"),SUM(LOOKUP(2,1/(SRP!$B$20:$B$23&lt;=E3784)/(SRP!$C$20:$C$23&gt;=E3784),SRP!$D$20:$D$23)*(G3784/100)*(E3784/1000)),IF(C3784="Wine",SUM(LOOKUP(2,1/(SRP!$B$15:$B$19&lt;=E3784)/(SRP!$C$15:$C$19&gt;=E3784),SRP!$D$15:$D$19)*(G3784/100)*(E3784/1000)),IF(C3784="Ready to Drink",SUM(LOOKUP(2,1/(SRP!$B$10:$B$14&lt;=E3784)/(SRP!$C$10:$C$14&gt;=E3784),SRP!$D$10:$D$14)*(G3784/100)*(E3784/1000)),0))))),2)</f>
        <v>15.24</v>
      </c>
    </row>
    <row r="3785" spans="1:11" x14ac:dyDescent="0.35">
      <c r="A3785" s="2">
        <v>37937</v>
      </c>
      <c r="B3785" s="76" t="s">
        <v>3041</v>
      </c>
      <c r="C3785" s="76" t="s">
        <v>287</v>
      </c>
      <c r="D3785" s="76" t="s">
        <v>5230</v>
      </c>
      <c r="E3785" s="76">
        <v>5325</v>
      </c>
      <c r="F3785" s="76">
        <v>1</v>
      </c>
      <c r="G3785" s="77">
        <v>5</v>
      </c>
      <c r="H3785" s="76" t="s">
        <v>3354</v>
      </c>
      <c r="I3785" s="77">
        <v>32.950000000000003</v>
      </c>
      <c r="J3785" s="2">
        <v>15</v>
      </c>
      <c r="K3785" s="119" cm="1">
        <f t="array" ref="K3785">ROUND(IF(C3785="Beer",SUM(LOOKUP(2,1/(SRP!$B$7:$B$9&lt;=E3785)/(SRP!$C$7:$C$9&gt;=E3785),SRP!$D$7:$D$9)*(G3785/100)*(E3785/1000)),IF(C3785="Spirits",SUM(LOOKUP(2,1/(SRP!$B$2:$B$6&lt;=E3785)/(SRP!$C$2:$C$6&gt;=E3785),SRP!$D$2:$D$6)*(G3785/100)*(E3785/1000)),IF(AND(C3785="Wine",D3785="Fortified Wines"),SUM(LOOKUP(2,1/(SRP!$B$20:$B$23&lt;=E3785)/(SRP!$C$20:$C$23&gt;=E3785),SRP!$D$20:$D$23)*(G3785/100)*(E3785/1000)),IF(C3785="Wine",SUM(LOOKUP(2,1/(SRP!$B$15:$B$19&lt;=E3785)/(SRP!$C$15:$C$19&gt;=E3785),SRP!$D$15:$D$19)*(G3785/100)*(E3785/1000)),IF(C3785="Ready to Drink",SUM(LOOKUP(2,1/(SRP!$B$10:$B$14&lt;=E3785)/(SRP!$C$10:$C$14&gt;=E3785),SRP!$D$10:$D$14)*(G3785/100)*(E3785/1000)),0))))),2)</f>
        <v>18.59</v>
      </c>
    </row>
    <row r="3786" spans="1:11" x14ac:dyDescent="0.35">
      <c r="A3786" s="2">
        <v>37937</v>
      </c>
      <c r="B3786" s="76" t="s">
        <v>3041</v>
      </c>
      <c r="C3786" s="76" t="s">
        <v>287</v>
      </c>
      <c r="D3786" s="76" t="s">
        <v>5230</v>
      </c>
      <c r="E3786" s="76">
        <v>5325</v>
      </c>
      <c r="F3786" s="76">
        <v>1</v>
      </c>
      <c r="G3786" s="77">
        <v>5</v>
      </c>
      <c r="H3786" s="76" t="s">
        <v>3354</v>
      </c>
      <c r="I3786" s="77">
        <v>32.950000000000003</v>
      </c>
      <c r="J3786" s="2">
        <v>15</v>
      </c>
      <c r="K3786" s="119" cm="1">
        <f t="array" ref="K3786">ROUND(IF(C3786="Beer",SUM(LOOKUP(2,1/(SRP!$B$7:$B$9&lt;=E3786)/(SRP!$C$7:$C$9&gt;=E3786),SRP!$D$7:$D$9)*(G3786/100)*(E3786/1000)),IF(C3786="Spirits",SUM(LOOKUP(2,1/(SRP!$B$2:$B$6&lt;=E3786)/(SRP!$C$2:$C$6&gt;=E3786),SRP!$D$2:$D$6)*(G3786/100)*(E3786/1000)),IF(AND(C3786="Wine",D3786="Fortified Wines"),SUM(LOOKUP(2,1/(SRP!$B$20:$B$23&lt;=E3786)/(SRP!$C$20:$C$23&gt;=E3786),SRP!$D$20:$D$23)*(G3786/100)*(E3786/1000)),IF(C3786="Wine",SUM(LOOKUP(2,1/(SRP!$B$15:$B$19&lt;=E3786)/(SRP!$C$15:$C$19&gt;=E3786),SRP!$D$15:$D$19)*(G3786/100)*(E3786/1000)),IF(C3786="Ready to Drink",SUM(LOOKUP(2,1/(SRP!$B$10:$B$14&lt;=E3786)/(SRP!$C$10:$C$14&gt;=E3786),SRP!$D$10:$D$14)*(G3786/100)*(E3786/1000)),0))))),2)</f>
        <v>18.59</v>
      </c>
    </row>
    <row r="3787" spans="1:11" x14ac:dyDescent="0.35">
      <c r="A3787" s="2">
        <v>37941</v>
      </c>
      <c r="B3787" s="76" t="s">
        <v>3073</v>
      </c>
      <c r="C3787" s="76" t="s">
        <v>5938</v>
      </c>
      <c r="D3787" s="76" t="s">
        <v>5283</v>
      </c>
      <c r="E3787" s="76">
        <v>5325</v>
      </c>
      <c r="F3787" s="76">
        <v>1</v>
      </c>
      <c r="G3787" s="77">
        <v>4</v>
      </c>
      <c r="H3787" s="76" t="s">
        <v>3354</v>
      </c>
      <c r="I3787" s="77">
        <v>23.2</v>
      </c>
      <c r="J3787" s="2">
        <v>15</v>
      </c>
      <c r="K3787" s="119" cm="1">
        <f t="array" ref="K3787">ROUND(IF(C3787="Beer",SUM(LOOKUP(2,1/(SRP!$B$7:$B$9&lt;=E3787)/(SRP!$C$7:$C$9&gt;=E3787),SRP!$D$7:$D$9)*(G3787/100)*(E3787/1000)),IF(C3787="Spirits",SUM(LOOKUP(2,1/(SRP!$B$2:$B$6&lt;=E3787)/(SRP!$C$2:$C$6&gt;=E3787),SRP!$D$2:$D$6)*(G3787/100)*(E3787/1000)),IF(AND(C3787="Wine",D3787="Fortified Wines"),SUM(LOOKUP(2,1/(SRP!$B$20:$B$23&lt;=E3787)/(SRP!$C$20:$C$23&gt;=E3787),SRP!$D$20:$D$23)*(G3787/100)*(E3787/1000)),IF(C3787="Wine",SUM(LOOKUP(2,1/(SRP!$B$15:$B$19&lt;=E3787)/(SRP!$C$15:$C$19&gt;=E3787),SRP!$D$15:$D$19)*(G3787/100)*(E3787/1000)),IF(C3787="Ready to Drink",SUM(LOOKUP(2,1/(SRP!$B$10:$B$14&lt;=E3787)/(SRP!$C$10:$C$14&gt;=E3787),SRP!$D$10:$D$14)*(G3787/100)*(E3787/1000)),0))))),2)</f>
        <v>14.87</v>
      </c>
    </row>
    <row r="3788" spans="1:11" x14ac:dyDescent="0.35">
      <c r="A3788" s="2">
        <v>37941</v>
      </c>
      <c r="B3788" s="76" t="s">
        <v>3073</v>
      </c>
      <c r="C3788" s="76" t="s">
        <v>5938</v>
      </c>
      <c r="D3788" s="76" t="s">
        <v>5283</v>
      </c>
      <c r="E3788" s="76">
        <v>5325</v>
      </c>
      <c r="F3788" s="76">
        <v>1</v>
      </c>
      <c r="G3788" s="77">
        <v>4</v>
      </c>
      <c r="H3788" s="76" t="s">
        <v>3354</v>
      </c>
      <c r="I3788" s="77">
        <v>23.2</v>
      </c>
      <c r="J3788" s="2">
        <v>15</v>
      </c>
      <c r="K3788" s="119" cm="1">
        <f t="array" ref="K3788">ROUND(IF(C3788="Beer",SUM(LOOKUP(2,1/(SRP!$B$7:$B$9&lt;=E3788)/(SRP!$C$7:$C$9&gt;=E3788),SRP!$D$7:$D$9)*(G3788/100)*(E3788/1000)),IF(C3788="Spirits",SUM(LOOKUP(2,1/(SRP!$B$2:$B$6&lt;=E3788)/(SRP!$C$2:$C$6&gt;=E3788),SRP!$D$2:$D$6)*(G3788/100)*(E3788/1000)),IF(AND(C3788="Wine",D3788="Fortified Wines"),SUM(LOOKUP(2,1/(SRP!$B$20:$B$23&lt;=E3788)/(SRP!$C$20:$C$23&gt;=E3788),SRP!$D$20:$D$23)*(G3788/100)*(E3788/1000)),IF(C3788="Wine",SUM(LOOKUP(2,1/(SRP!$B$15:$B$19&lt;=E3788)/(SRP!$C$15:$C$19&gt;=E3788),SRP!$D$15:$D$19)*(G3788/100)*(E3788/1000)),IF(C3788="Ready to Drink",SUM(LOOKUP(2,1/(SRP!$B$10:$B$14&lt;=E3788)/(SRP!$C$10:$C$14&gt;=E3788),SRP!$D$10:$D$14)*(G3788/100)*(E3788/1000)),0))))),2)</f>
        <v>14.87</v>
      </c>
    </row>
    <row r="3789" spans="1:11" x14ac:dyDescent="0.35">
      <c r="A3789" s="2">
        <v>37948</v>
      </c>
      <c r="B3789" s="76" t="s">
        <v>3074</v>
      </c>
      <c r="C3789" s="76" t="s">
        <v>5938</v>
      </c>
      <c r="D3789" s="76" t="s">
        <v>5279</v>
      </c>
      <c r="E3789" s="76">
        <v>5325</v>
      </c>
      <c r="F3789" s="76">
        <v>1</v>
      </c>
      <c r="G3789" s="77">
        <v>4.0999999999999996</v>
      </c>
      <c r="H3789" s="76" t="s">
        <v>3354</v>
      </c>
      <c r="I3789" s="77">
        <v>23.39</v>
      </c>
      <c r="J3789" s="2">
        <v>15</v>
      </c>
      <c r="K3789" s="119" cm="1">
        <f t="array" ref="K3789">ROUND(IF(C3789="Beer",SUM(LOOKUP(2,1/(SRP!$B$7:$B$9&lt;=E3789)/(SRP!$C$7:$C$9&gt;=E3789),SRP!$D$7:$D$9)*(G3789/100)*(E3789/1000)),IF(C3789="Spirits",SUM(LOOKUP(2,1/(SRP!$B$2:$B$6&lt;=E3789)/(SRP!$C$2:$C$6&gt;=E3789),SRP!$D$2:$D$6)*(G3789/100)*(E3789/1000)),IF(AND(C3789="Wine",D3789="Fortified Wines"),SUM(LOOKUP(2,1/(SRP!$B$20:$B$23&lt;=E3789)/(SRP!$C$20:$C$23&gt;=E3789),SRP!$D$20:$D$23)*(G3789/100)*(E3789/1000)),IF(C3789="Wine",SUM(LOOKUP(2,1/(SRP!$B$15:$B$19&lt;=E3789)/(SRP!$C$15:$C$19&gt;=E3789),SRP!$D$15:$D$19)*(G3789/100)*(E3789/1000)),IF(C3789="Ready to Drink",SUM(LOOKUP(2,1/(SRP!$B$10:$B$14&lt;=E3789)/(SRP!$C$10:$C$14&gt;=E3789),SRP!$D$10:$D$14)*(G3789/100)*(E3789/1000)),0))))),2)</f>
        <v>15.24</v>
      </c>
    </row>
    <row r="3790" spans="1:11" x14ac:dyDescent="0.35">
      <c r="A3790" s="2">
        <v>37948</v>
      </c>
      <c r="B3790" s="76" t="s">
        <v>3074</v>
      </c>
      <c r="C3790" s="76" t="s">
        <v>5938</v>
      </c>
      <c r="D3790" s="76" t="s">
        <v>5279</v>
      </c>
      <c r="E3790" s="76">
        <v>5325</v>
      </c>
      <c r="F3790" s="76">
        <v>1</v>
      </c>
      <c r="G3790" s="77">
        <v>4.0999999999999996</v>
      </c>
      <c r="H3790" s="76" t="s">
        <v>3354</v>
      </c>
      <c r="I3790" s="77">
        <v>23.39</v>
      </c>
      <c r="J3790" s="2">
        <v>15</v>
      </c>
      <c r="K3790" s="119" cm="1">
        <f t="array" ref="K3790">ROUND(IF(C3790="Beer",SUM(LOOKUP(2,1/(SRP!$B$7:$B$9&lt;=E3790)/(SRP!$C$7:$C$9&gt;=E3790),SRP!$D$7:$D$9)*(G3790/100)*(E3790/1000)),IF(C3790="Spirits",SUM(LOOKUP(2,1/(SRP!$B$2:$B$6&lt;=E3790)/(SRP!$C$2:$C$6&gt;=E3790),SRP!$D$2:$D$6)*(G3790/100)*(E3790/1000)),IF(AND(C3790="Wine",D3790="Fortified Wines"),SUM(LOOKUP(2,1/(SRP!$B$20:$B$23&lt;=E3790)/(SRP!$C$20:$C$23&gt;=E3790),SRP!$D$20:$D$23)*(G3790/100)*(E3790/1000)),IF(C3790="Wine",SUM(LOOKUP(2,1/(SRP!$B$15:$B$19&lt;=E3790)/(SRP!$C$15:$C$19&gt;=E3790),SRP!$D$15:$D$19)*(G3790/100)*(E3790/1000)),IF(C3790="Ready to Drink",SUM(LOOKUP(2,1/(SRP!$B$10:$B$14&lt;=E3790)/(SRP!$C$10:$C$14&gt;=E3790),SRP!$D$10:$D$14)*(G3790/100)*(E3790/1000)),0))))),2)</f>
        <v>15.24</v>
      </c>
    </row>
    <row r="3791" spans="1:11" x14ac:dyDescent="0.35">
      <c r="A3791" s="2">
        <v>37974</v>
      </c>
      <c r="B3791" s="76" t="s">
        <v>3024</v>
      </c>
      <c r="C3791" s="76" t="s">
        <v>286</v>
      </c>
      <c r="D3791" s="76" t="s">
        <v>5247</v>
      </c>
      <c r="E3791" s="76">
        <v>4000</v>
      </c>
      <c r="F3791" s="76">
        <v>4</v>
      </c>
      <c r="G3791" s="77">
        <v>12.5</v>
      </c>
      <c r="H3791" s="76" t="s">
        <v>3297</v>
      </c>
      <c r="I3791" s="77">
        <v>44.99</v>
      </c>
      <c r="J3791" s="2">
        <v>1</v>
      </c>
      <c r="K3791" s="119" cm="1">
        <f t="array" ref="K3791">ROUND(IF(C3791="Beer",SUM(LOOKUP(2,1/(SRP!$B$7:$B$9&lt;=E3791)/(SRP!$C$7:$C$9&gt;=E3791),SRP!$D$7:$D$9)*(G3791/100)*(E3791/1000)),IF(C3791="Spirits",SUM(LOOKUP(2,1/(SRP!$B$2:$B$6&lt;=E3791)/(SRP!$C$2:$C$6&gt;=E3791),SRP!$D$2:$D$6)*(G3791/100)*(E3791/1000)),IF(AND(C3791="Wine",D3791="Fortified Wines"),SUM(LOOKUP(2,1/(SRP!$B$20:$B$23&lt;=E3791)/(SRP!$C$20:$C$23&gt;=E3791),SRP!$D$20:$D$23)*(G3791/100)*(E3791/1000)),IF(C3791="Wine",SUM(LOOKUP(2,1/(SRP!$B$15:$B$19&lt;=E3791)/(SRP!$C$15:$C$19&gt;=E3791),SRP!$D$15:$D$19)*(G3791/100)*(E3791/1000)),IF(C3791="Ready to Drink",SUM(LOOKUP(2,1/(SRP!$B$10:$B$14&lt;=E3791)/(SRP!$C$10:$C$14&gt;=E3791),SRP!$D$10:$D$14)*(G3791/100)*(E3791/1000)),0))))),2)</f>
        <v>29.07</v>
      </c>
    </row>
    <row r="3792" spans="1:11" x14ac:dyDescent="0.35">
      <c r="A3792" s="2">
        <v>38002</v>
      </c>
      <c r="B3792" s="76" t="s">
        <v>3019</v>
      </c>
      <c r="C3792" s="76" t="s">
        <v>287</v>
      </c>
      <c r="D3792" s="76" t="s">
        <v>5266</v>
      </c>
      <c r="E3792" s="76">
        <v>2840</v>
      </c>
      <c r="F3792" s="76">
        <v>3</v>
      </c>
      <c r="G3792" s="77">
        <v>5.2</v>
      </c>
      <c r="H3792" s="76" t="s">
        <v>3376</v>
      </c>
      <c r="I3792" s="77">
        <v>18.440000000000001</v>
      </c>
      <c r="J3792" s="2">
        <v>8</v>
      </c>
      <c r="K3792" s="119" cm="1">
        <f t="array" ref="K3792">ROUND(IF(C3792="Beer",SUM(LOOKUP(2,1/(SRP!$B$7:$B$9&lt;=E3792)/(SRP!$C$7:$C$9&gt;=E3792),SRP!$D$7:$D$9)*(G3792/100)*(E3792/1000)),IF(C3792="Spirits",SUM(LOOKUP(2,1/(SRP!$B$2:$B$6&lt;=E3792)/(SRP!$C$2:$C$6&gt;=E3792),SRP!$D$2:$D$6)*(G3792/100)*(E3792/1000)),IF(AND(C3792="Wine",D3792="Fortified Wines"),SUM(LOOKUP(2,1/(SRP!$B$20:$B$23&lt;=E3792)/(SRP!$C$20:$C$23&gt;=E3792),SRP!$D$20:$D$23)*(G3792/100)*(E3792/1000)),IF(C3792="Wine",SUM(LOOKUP(2,1/(SRP!$B$15:$B$19&lt;=E3792)/(SRP!$C$15:$C$19&gt;=E3792),SRP!$D$15:$D$19)*(G3792/100)*(E3792/1000)),IF(C3792="Ready to Drink",SUM(LOOKUP(2,1/(SRP!$B$10:$B$14&lt;=E3792)/(SRP!$C$10:$C$14&gt;=E3792),SRP!$D$10:$D$14)*(G3792/100)*(E3792/1000)),0))))),2)</f>
        <v>10.31</v>
      </c>
    </row>
    <row r="3793" spans="1:11" x14ac:dyDescent="0.35">
      <c r="A3793" s="2">
        <v>38002</v>
      </c>
      <c r="B3793" s="76" t="s">
        <v>3019</v>
      </c>
      <c r="C3793" s="76" t="s">
        <v>287</v>
      </c>
      <c r="D3793" s="76" t="s">
        <v>5266</v>
      </c>
      <c r="E3793" s="76">
        <v>2840</v>
      </c>
      <c r="F3793" s="76">
        <v>3</v>
      </c>
      <c r="G3793" s="77">
        <v>5.2</v>
      </c>
      <c r="H3793" s="76" t="s">
        <v>3376</v>
      </c>
      <c r="I3793" s="77">
        <v>18.440000000000001</v>
      </c>
      <c r="J3793" s="2">
        <v>8</v>
      </c>
      <c r="K3793" s="119" cm="1">
        <f t="array" ref="K3793">ROUND(IF(C3793="Beer",SUM(LOOKUP(2,1/(SRP!$B$7:$B$9&lt;=E3793)/(SRP!$C$7:$C$9&gt;=E3793),SRP!$D$7:$D$9)*(G3793/100)*(E3793/1000)),IF(C3793="Spirits",SUM(LOOKUP(2,1/(SRP!$B$2:$B$6&lt;=E3793)/(SRP!$C$2:$C$6&gt;=E3793),SRP!$D$2:$D$6)*(G3793/100)*(E3793/1000)),IF(AND(C3793="Wine",D3793="Fortified Wines"),SUM(LOOKUP(2,1/(SRP!$B$20:$B$23&lt;=E3793)/(SRP!$C$20:$C$23&gt;=E3793),SRP!$D$20:$D$23)*(G3793/100)*(E3793/1000)),IF(C3793="Wine",SUM(LOOKUP(2,1/(SRP!$B$15:$B$19&lt;=E3793)/(SRP!$C$15:$C$19&gt;=E3793),SRP!$D$15:$D$19)*(G3793/100)*(E3793/1000)),IF(C3793="Ready to Drink",SUM(LOOKUP(2,1/(SRP!$B$10:$B$14&lt;=E3793)/(SRP!$C$10:$C$14&gt;=E3793),SRP!$D$10:$D$14)*(G3793/100)*(E3793/1000)),0))))),2)</f>
        <v>10.31</v>
      </c>
    </row>
    <row r="3794" spans="1:11" x14ac:dyDescent="0.35">
      <c r="A3794" s="2">
        <v>38070</v>
      </c>
      <c r="B3794" s="76" t="s">
        <v>3031</v>
      </c>
      <c r="C3794" s="76" t="s">
        <v>5938</v>
      </c>
      <c r="D3794" s="76" t="s">
        <v>5283</v>
      </c>
      <c r="E3794" s="76">
        <v>1420</v>
      </c>
      <c r="F3794" s="76">
        <v>6</v>
      </c>
      <c r="G3794" s="77">
        <v>7</v>
      </c>
      <c r="H3794" s="76" t="s">
        <v>3279</v>
      </c>
      <c r="I3794" s="77">
        <v>13.99</v>
      </c>
      <c r="J3794" s="2">
        <v>4</v>
      </c>
      <c r="K3794" s="119" cm="1">
        <f t="array" ref="K3794">ROUND(IF(C3794="Beer",SUM(LOOKUP(2,1/(SRP!$B$7:$B$9&lt;=E3794)/(SRP!$C$7:$C$9&gt;=E3794),SRP!$D$7:$D$9)*(G3794/100)*(E3794/1000)),IF(C3794="Spirits",SUM(LOOKUP(2,1/(SRP!$B$2:$B$6&lt;=E3794)/(SRP!$C$2:$C$6&gt;=E3794),SRP!$D$2:$D$6)*(G3794/100)*(E3794/1000)),IF(AND(C3794="Wine",D3794="Fortified Wines"),SUM(LOOKUP(2,1/(SRP!$B$20:$B$23&lt;=E3794)/(SRP!$C$20:$C$23&gt;=E3794),SRP!$D$20:$D$23)*(G3794/100)*(E3794/1000)),IF(C3794="Wine",SUM(LOOKUP(2,1/(SRP!$B$15:$B$19&lt;=E3794)/(SRP!$C$15:$C$19&gt;=E3794),SRP!$D$15:$D$19)*(G3794/100)*(E3794/1000)),IF(C3794="Ready to Drink",SUM(LOOKUP(2,1/(SRP!$B$10:$B$14&lt;=E3794)/(SRP!$C$10:$C$14&gt;=E3794),SRP!$D$10:$D$14)*(G3794/100)*(E3794/1000)),0))))),2)</f>
        <v>6.94</v>
      </c>
    </row>
    <row r="3795" spans="1:11" x14ac:dyDescent="0.35">
      <c r="A3795" s="2">
        <v>38071</v>
      </c>
      <c r="B3795" s="76" t="s">
        <v>3030</v>
      </c>
      <c r="C3795" s="76" t="s">
        <v>287</v>
      </c>
      <c r="D3795" s="76" t="s">
        <v>5266</v>
      </c>
      <c r="E3795" s="76">
        <v>2840</v>
      </c>
      <c r="F3795" s="76">
        <v>3</v>
      </c>
      <c r="G3795" s="77">
        <v>5.2</v>
      </c>
      <c r="H3795" s="76" t="s">
        <v>3376</v>
      </c>
      <c r="I3795" s="77">
        <v>19.940000000000001</v>
      </c>
      <c r="J3795" s="2">
        <v>8</v>
      </c>
      <c r="K3795" s="119" cm="1">
        <f t="array" ref="K3795">ROUND(IF(C3795="Beer",SUM(LOOKUP(2,1/(SRP!$B$7:$B$9&lt;=E3795)/(SRP!$C$7:$C$9&gt;=E3795),SRP!$D$7:$D$9)*(G3795/100)*(E3795/1000)),IF(C3795="Spirits",SUM(LOOKUP(2,1/(SRP!$B$2:$B$6&lt;=E3795)/(SRP!$C$2:$C$6&gt;=E3795),SRP!$D$2:$D$6)*(G3795/100)*(E3795/1000)),IF(AND(C3795="Wine",D3795="Fortified Wines"),SUM(LOOKUP(2,1/(SRP!$B$20:$B$23&lt;=E3795)/(SRP!$C$20:$C$23&gt;=E3795),SRP!$D$20:$D$23)*(G3795/100)*(E3795/1000)),IF(C3795="Wine",SUM(LOOKUP(2,1/(SRP!$B$15:$B$19&lt;=E3795)/(SRP!$C$15:$C$19&gt;=E3795),SRP!$D$15:$D$19)*(G3795/100)*(E3795/1000)),IF(C3795="Ready to Drink",SUM(LOOKUP(2,1/(SRP!$B$10:$B$14&lt;=E3795)/(SRP!$C$10:$C$14&gt;=E3795),SRP!$D$10:$D$14)*(G3795/100)*(E3795/1000)),0))))),2)</f>
        <v>10.31</v>
      </c>
    </row>
    <row r="3796" spans="1:11" x14ac:dyDescent="0.35">
      <c r="A3796" s="2">
        <v>38071</v>
      </c>
      <c r="B3796" s="76" t="s">
        <v>3030</v>
      </c>
      <c r="C3796" s="76" t="s">
        <v>287</v>
      </c>
      <c r="D3796" s="76" t="s">
        <v>5266</v>
      </c>
      <c r="E3796" s="76">
        <v>2840</v>
      </c>
      <c r="F3796" s="76">
        <v>3</v>
      </c>
      <c r="G3796" s="77">
        <v>5.2</v>
      </c>
      <c r="H3796" s="76" t="s">
        <v>3376</v>
      </c>
      <c r="I3796" s="77">
        <v>19.940000000000001</v>
      </c>
      <c r="J3796" s="2">
        <v>8</v>
      </c>
      <c r="K3796" s="119" cm="1">
        <f t="array" ref="K3796">ROUND(IF(C3796="Beer",SUM(LOOKUP(2,1/(SRP!$B$7:$B$9&lt;=E3796)/(SRP!$C$7:$C$9&gt;=E3796),SRP!$D$7:$D$9)*(G3796/100)*(E3796/1000)),IF(C3796="Spirits",SUM(LOOKUP(2,1/(SRP!$B$2:$B$6&lt;=E3796)/(SRP!$C$2:$C$6&gt;=E3796),SRP!$D$2:$D$6)*(G3796/100)*(E3796/1000)),IF(AND(C3796="Wine",D3796="Fortified Wines"),SUM(LOOKUP(2,1/(SRP!$B$20:$B$23&lt;=E3796)/(SRP!$C$20:$C$23&gt;=E3796),SRP!$D$20:$D$23)*(G3796/100)*(E3796/1000)),IF(C3796="Wine",SUM(LOOKUP(2,1/(SRP!$B$15:$B$19&lt;=E3796)/(SRP!$C$15:$C$19&gt;=E3796),SRP!$D$15:$D$19)*(G3796/100)*(E3796/1000)),IF(C3796="Ready to Drink",SUM(LOOKUP(2,1/(SRP!$B$10:$B$14&lt;=E3796)/(SRP!$C$10:$C$14&gt;=E3796),SRP!$D$10:$D$14)*(G3796/100)*(E3796/1000)),0))))),2)</f>
        <v>10.31</v>
      </c>
    </row>
    <row r="3797" spans="1:11" x14ac:dyDescent="0.35">
      <c r="A3797" s="2">
        <v>38073</v>
      </c>
      <c r="B3797" s="76" t="s">
        <v>3075</v>
      </c>
      <c r="C3797" s="76" t="s">
        <v>287</v>
      </c>
      <c r="D3797" s="76" t="s">
        <v>5240</v>
      </c>
      <c r="E3797" s="76">
        <v>473</v>
      </c>
      <c r="F3797" s="76">
        <v>24</v>
      </c>
      <c r="G3797" s="77">
        <v>5.9</v>
      </c>
      <c r="H3797" s="76" t="s">
        <v>6871</v>
      </c>
      <c r="I3797" s="77">
        <v>3.69</v>
      </c>
      <c r="J3797" s="2">
        <v>1</v>
      </c>
      <c r="K3797" s="119" cm="1">
        <f t="array" ref="K3797">ROUND(IF(C3797="Beer",SUM(LOOKUP(2,1/(SRP!$B$7:$B$9&lt;=E3797)/(SRP!$C$7:$C$9&gt;=E3797),SRP!$D$7:$D$9)*(G3797/100)*(E3797/1000)),IF(C3797="Spirits",SUM(LOOKUP(2,1/(SRP!$B$2:$B$6&lt;=E3797)/(SRP!$C$2:$C$6&gt;=E3797),SRP!$D$2:$D$6)*(G3797/100)*(E3797/1000)),IF(AND(C3797="Wine",D3797="Fortified Wines"),SUM(LOOKUP(2,1/(SRP!$B$20:$B$23&lt;=E3797)/(SRP!$C$20:$C$23&gt;=E3797),SRP!$D$20:$D$23)*(G3797/100)*(E3797/1000)),IF(C3797="Wine",SUM(LOOKUP(2,1/(SRP!$B$15:$B$19&lt;=E3797)/(SRP!$C$15:$C$19&gt;=E3797),SRP!$D$15:$D$19)*(G3797/100)*(E3797/1000)),IF(C3797="Ready to Drink",SUM(LOOKUP(2,1/(SRP!$B$10:$B$14&lt;=E3797)/(SRP!$C$10:$C$14&gt;=E3797),SRP!$D$10:$D$14)*(G3797/100)*(E3797/1000)),0))))),2)</f>
        <v>1.95</v>
      </c>
    </row>
    <row r="3798" spans="1:11" x14ac:dyDescent="0.35">
      <c r="A3798" s="2">
        <v>38073</v>
      </c>
      <c r="B3798" s="76" t="s">
        <v>3075</v>
      </c>
      <c r="C3798" s="76" t="s">
        <v>287</v>
      </c>
      <c r="D3798" s="76" t="s">
        <v>5240</v>
      </c>
      <c r="E3798" s="76">
        <v>473</v>
      </c>
      <c r="F3798" s="76">
        <v>24</v>
      </c>
      <c r="G3798" s="77">
        <v>5.9</v>
      </c>
      <c r="H3798" s="76" t="s">
        <v>3377</v>
      </c>
      <c r="I3798" s="77">
        <v>3.69</v>
      </c>
      <c r="J3798" s="2">
        <v>1</v>
      </c>
      <c r="K3798" s="119" cm="1">
        <f t="array" ref="K3798">ROUND(IF(C3798="Beer",SUM(LOOKUP(2,1/(SRP!$B$7:$B$9&lt;=E3798)/(SRP!$C$7:$C$9&gt;=E3798),SRP!$D$7:$D$9)*(G3798/100)*(E3798/1000)),IF(C3798="Spirits",SUM(LOOKUP(2,1/(SRP!$B$2:$B$6&lt;=E3798)/(SRP!$C$2:$C$6&gt;=E3798),SRP!$D$2:$D$6)*(G3798/100)*(E3798/1000)),IF(AND(C3798="Wine",D3798="Fortified Wines"),SUM(LOOKUP(2,1/(SRP!$B$20:$B$23&lt;=E3798)/(SRP!$C$20:$C$23&gt;=E3798),SRP!$D$20:$D$23)*(G3798/100)*(E3798/1000)),IF(C3798="Wine",SUM(LOOKUP(2,1/(SRP!$B$15:$B$19&lt;=E3798)/(SRP!$C$15:$C$19&gt;=E3798),SRP!$D$15:$D$19)*(G3798/100)*(E3798/1000)),IF(C3798="Ready to Drink",SUM(LOOKUP(2,1/(SRP!$B$10:$B$14&lt;=E3798)/(SRP!$C$10:$C$14&gt;=E3798),SRP!$D$10:$D$14)*(G3798/100)*(E3798/1000)),0))))),2)</f>
        <v>1.95</v>
      </c>
    </row>
    <row r="3799" spans="1:11" x14ac:dyDescent="0.35">
      <c r="A3799" s="2">
        <v>38089</v>
      </c>
      <c r="B3799" s="76" t="s">
        <v>2986</v>
      </c>
      <c r="C3799" s="76" t="s">
        <v>287</v>
      </c>
      <c r="D3799" s="76" t="s">
        <v>5266</v>
      </c>
      <c r="E3799" s="76">
        <v>473</v>
      </c>
      <c r="F3799" s="76">
        <v>24</v>
      </c>
      <c r="G3799" s="77">
        <v>5</v>
      </c>
      <c r="H3799" s="76" t="s">
        <v>3387</v>
      </c>
      <c r="I3799" s="77">
        <v>5.25</v>
      </c>
      <c r="J3799" s="2">
        <v>1</v>
      </c>
      <c r="K3799" s="119" cm="1">
        <f t="array" ref="K3799">ROUND(IF(C3799="Beer",SUM(LOOKUP(2,1/(SRP!$B$7:$B$9&lt;=E3799)/(SRP!$C$7:$C$9&gt;=E3799),SRP!$D$7:$D$9)*(G3799/100)*(E3799/1000)),IF(C3799="Spirits",SUM(LOOKUP(2,1/(SRP!$B$2:$B$6&lt;=E3799)/(SRP!$C$2:$C$6&gt;=E3799),SRP!$D$2:$D$6)*(G3799/100)*(E3799/1000)),IF(AND(C3799="Wine",D3799="Fortified Wines"),SUM(LOOKUP(2,1/(SRP!$B$20:$B$23&lt;=E3799)/(SRP!$C$20:$C$23&gt;=E3799),SRP!$D$20:$D$23)*(G3799/100)*(E3799/1000)),IF(C3799="Wine",SUM(LOOKUP(2,1/(SRP!$B$15:$B$19&lt;=E3799)/(SRP!$C$15:$C$19&gt;=E3799),SRP!$D$15:$D$19)*(G3799/100)*(E3799/1000)),IF(C3799="Ready to Drink",SUM(LOOKUP(2,1/(SRP!$B$10:$B$14&lt;=E3799)/(SRP!$C$10:$C$14&gt;=E3799),SRP!$D$10:$D$14)*(G3799/100)*(E3799/1000)),0))))),2)</f>
        <v>1.65</v>
      </c>
    </row>
    <row r="3800" spans="1:11" x14ac:dyDescent="0.35">
      <c r="A3800" s="2">
        <v>38089</v>
      </c>
      <c r="B3800" s="76" t="s">
        <v>2986</v>
      </c>
      <c r="C3800" s="76" t="s">
        <v>287</v>
      </c>
      <c r="D3800" s="76" t="s">
        <v>5266</v>
      </c>
      <c r="E3800" s="76">
        <v>473</v>
      </c>
      <c r="F3800" s="76">
        <v>24</v>
      </c>
      <c r="G3800" s="77">
        <v>5</v>
      </c>
      <c r="H3800" s="76" t="s">
        <v>3387</v>
      </c>
      <c r="I3800" s="77">
        <v>5.25</v>
      </c>
      <c r="J3800" s="2">
        <v>1</v>
      </c>
      <c r="K3800" s="119" cm="1">
        <f t="array" ref="K3800">ROUND(IF(C3800="Beer",SUM(LOOKUP(2,1/(SRP!$B$7:$B$9&lt;=E3800)/(SRP!$C$7:$C$9&gt;=E3800),SRP!$D$7:$D$9)*(G3800/100)*(E3800/1000)),IF(C3800="Spirits",SUM(LOOKUP(2,1/(SRP!$B$2:$B$6&lt;=E3800)/(SRP!$C$2:$C$6&gt;=E3800),SRP!$D$2:$D$6)*(G3800/100)*(E3800/1000)),IF(AND(C3800="Wine",D3800="Fortified Wines"),SUM(LOOKUP(2,1/(SRP!$B$20:$B$23&lt;=E3800)/(SRP!$C$20:$C$23&gt;=E3800),SRP!$D$20:$D$23)*(G3800/100)*(E3800/1000)),IF(C3800="Wine",SUM(LOOKUP(2,1/(SRP!$B$15:$B$19&lt;=E3800)/(SRP!$C$15:$C$19&gt;=E3800),SRP!$D$15:$D$19)*(G3800/100)*(E3800/1000)),IF(C3800="Ready to Drink",SUM(LOOKUP(2,1/(SRP!$B$10:$B$14&lt;=E3800)/(SRP!$C$10:$C$14&gt;=E3800),SRP!$D$10:$D$14)*(G3800/100)*(E3800/1000)),0))))),2)</f>
        <v>1.65</v>
      </c>
    </row>
    <row r="3801" spans="1:11" x14ac:dyDescent="0.35">
      <c r="A3801" s="2">
        <v>38090</v>
      </c>
      <c r="B3801" s="76" t="s">
        <v>2987</v>
      </c>
      <c r="C3801" s="76" t="s">
        <v>287</v>
      </c>
      <c r="D3801" s="76" t="s">
        <v>5240</v>
      </c>
      <c r="E3801" s="76">
        <v>500</v>
      </c>
      <c r="F3801" s="76">
        <v>12</v>
      </c>
      <c r="G3801" s="77">
        <v>10</v>
      </c>
      <c r="H3801" s="76" t="s">
        <v>3387</v>
      </c>
      <c r="I3801" s="77">
        <v>12.99</v>
      </c>
      <c r="J3801" s="2">
        <v>1</v>
      </c>
      <c r="K3801" s="119" cm="1">
        <f t="array" ref="K3801">ROUND(IF(C3801="Beer",SUM(LOOKUP(2,1/(SRP!$B$7:$B$9&lt;=E3801)/(SRP!$C$7:$C$9&gt;=E3801),SRP!$D$7:$D$9)*(G3801/100)*(E3801/1000)),IF(C3801="Spirits",SUM(LOOKUP(2,1/(SRP!$B$2:$B$6&lt;=E3801)/(SRP!$C$2:$C$6&gt;=E3801),SRP!$D$2:$D$6)*(G3801/100)*(E3801/1000)),IF(AND(C3801="Wine",D3801="Fortified Wines"),SUM(LOOKUP(2,1/(SRP!$B$20:$B$23&lt;=E3801)/(SRP!$C$20:$C$23&gt;=E3801),SRP!$D$20:$D$23)*(G3801/100)*(E3801/1000)),IF(C3801="Wine",SUM(LOOKUP(2,1/(SRP!$B$15:$B$19&lt;=E3801)/(SRP!$C$15:$C$19&gt;=E3801),SRP!$D$15:$D$19)*(G3801/100)*(E3801/1000)),IF(C3801="Ready to Drink",SUM(LOOKUP(2,1/(SRP!$B$10:$B$14&lt;=E3801)/(SRP!$C$10:$C$14&gt;=E3801),SRP!$D$10:$D$14)*(G3801/100)*(E3801/1000)),0))))),2)</f>
        <v>3.49</v>
      </c>
    </row>
    <row r="3802" spans="1:11" x14ac:dyDescent="0.35">
      <c r="A3802" s="2">
        <v>38090</v>
      </c>
      <c r="B3802" s="76" t="s">
        <v>2987</v>
      </c>
      <c r="C3802" s="76" t="s">
        <v>287</v>
      </c>
      <c r="D3802" s="76" t="s">
        <v>5240</v>
      </c>
      <c r="E3802" s="76">
        <v>500</v>
      </c>
      <c r="F3802" s="76">
        <v>12</v>
      </c>
      <c r="G3802" s="77">
        <v>10</v>
      </c>
      <c r="H3802" s="76" t="s">
        <v>3387</v>
      </c>
      <c r="I3802" s="77">
        <v>12.99</v>
      </c>
      <c r="J3802" s="2">
        <v>1</v>
      </c>
      <c r="K3802" s="119" cm="1">
        <f t="array" ref="K3802">ROUND(IF(C3802="Beer",SUM(LOOKUP(2,1/(SRP!$B$7:$B$9&lt;=E3802)/(SRP!$C$7:$C$9&gt;=E3802),SRP!$D$7:$D$9)*(G3802/100)*(E3802/1000)),IF(C3802="Spirits",SUM(LOOKUP(2,1/(SRP!$B$2:$B$6&lt;=E3802)/(SRP!$C$2:$C$6&gt;=E3802),SRP!$D$2:$D$6)*(G3802/100)*(E3802/1000)),IF(AND(C3802="Wine",D3802="Fortified Wines"),SUM(LOOKUP(2,1/(SRP!$B$20:$B$23&lt;=E3802)/(SRP!$C$20:$C$23&gt;=E3802),SRP!$D$20:$D$23)*(G3802/100)*(E3802/1000)),IF(C3802="Wine",SUM(LOOKUP(2,1/(SRP!$B$15:$B$19&lt;=E3802)/(SRP!$C$15:$C$19&gt;=E3802),SRP!$D$15:$D$19)*(G3802/100)*(E3802/1000)),IF(C3802="Ready to Drink",SUM(LOOKUP(2,1/(SRP!$B$10:$B$14&lt;=E3802)/(SRP!$C$10:$C$14&gt;=E3802),SRP!$D$10:$D$14)*(G3802/100)*(E3802/1000)),0))))),2)</f>
        <v>3.49</v>
      </c>
    </row>
    <row r="3803" spans="1:11" x14ac:dyDescent="0.35">
      <c r="A3803" s="2">
        <v>38091</v>
      </c>
      <c r="B3803" s="76" t="s">
        <v>2988</v>
      </c>
      <c r="C3803" s="76" t="s">
        <v>287</v>
      </c>
      <c r="D3803" s="76" t="s">
        <v>5240</v>
      </c>
      <c r="E3803" s="76">
        <v>500</v>
      </c>
      <c r="F3803" s="76">
        <v>12</v>
      </c>
      <c r="G3803" s="77">
        <v>9.3000000000000007</v>
      </c>
      <c r="H3803" s="76" t="s">
        <v>3387</v>
      </c>
      <c r="I3803" s="77">
        <v>12.99</v>
      </c>
      <c r="J3803" s="2">
        <v>1</v>
      </c>
      <c r="K3803" s="119" cm="1">
        <f t="array" ref="K3803">ROUND(IF(C3803="Beer",SUM(LOOKUP(2,1/(SRP!$B$7:$B$9&lt;=E3803)/(SRP!$C$7:$C$9&gt;=E3803),SRP!$D$7:$D$9)*(G3803/100)*(E3803/1000)),IF(C3803="Spirits",SUM(LOOKUP(2,1/(SRP!$B$2:$B$6&lt;=E3803)/(SRP!$C$2:$C$6&gt;=E3803),SRP!$D$2:$D$6)*(G3803/100)*(E3803/1000)),IF(AND(C3803="Wine",D3803="Fortified Wines"),SUM(LOOKUP(2,1/(SRP!$B$20:$B$23&lt;=E3803)/(SRP!$C$20:$C$23&gt;=E3803),SRP!$D$20:$D$23)*(G3803/100)*(E3803/1000)),IF(C3803="Wine",SUM(LOOKUP(2,1/(SRP!$B$15:$B$19&lt;=E3803)/(SRP!$C$15:$C$19&gt;=E3803),SRP!$D$15:$D$19)*(G3803/100)*(E3803/1000)),IF(C3803="Ready to Drink",SUM(LOOKUP(2,1/(SRP!$B$10:$B$14&lt;=E3803)/(SRP!$C$10:$C$14&gt;=E3803),SRP!$D$10:$D$14)*(G3803/100)*(E3803/1000)),0))))),2)</f>
        <v>3.25</v>
      </c>
    </row>
    <row r="3804" spans="1:11" x14ac:dyDescent="0.35">
      <c r="A3804" s="2">
        <v>38091</v>
      </c>
      <c r="B3804" s="76" t="s">
        <v>2988</v>
      </c>
      <c r="C3804" s="76" t="s">
        <v>287</v>
      </c>
      <c r="D3804" s="76" t="s">
        <v>5240</v>
      </c>
      <c r="E3804" s="76">
        <v>500</v>
      </c>
      <c r="F3804" s="76">
        <v>12</v>
      </c>
      <c r="G3804" s="77">
        <v>9.3000000000000007</v>
      </c>
      <c r="H3804" s="76" t="s">
        <v>3387</v>
      </c>
      <c r="I3804" s="77">
        <v>12.99</v>
      </c>
      <c r="J3804" s="2">
        <v>1</v>
      </c>
      <c r="K3804" s="119" cm="1">
        <f t="array" ref="K3804">ROUND(IF(C3804="Beer",SUM(LOOKUP(2,1/(SRP!$B$7:$B$9&lt;=E3804)/(SRP!$C$7:$C$9&gt;=E3804),SRP!$D$7:$D$9)*(G3804/100)*(E3804/1000)),IF(C3804="Spirits",SUM(LOOKUP(2,1/(SRP!$B$2:$B$6&lt;=E3804)/(SRP!$C$2:$C$6&gt;=E3804),SRP!$D$2:$D$6)*(G3804/100)*(E3804/1000)),IF(AND(C3804="Wine",D3804="Fortified Wines"),SUM(LOOKUP(2,1/(SRP!$B$20:$B$23&lt;=E3804)/(SRP!$C$20:$C$23&gt;=E3804),SRP!$D$20:$D$23)*(G3804/100)*(E3804/1000)),IF(C3804="Wine",SUM(LOOKUP(2,1/(SRP!$B$15:$B$19&lt;=E3804)/(SRP!$C$15:$C$19&gt;=E3804),SRP!$D$15:$D$19)*(G3804/100)*(E3804/1000)),IF(C3804="Ready to Drink",SUM(LOOKUP(2,1/(SRP!$B$10:$B$14&lt;=E3804)/(SRP!$C$10:$C$14&gt;=E3804),SRP!$D$10:$D$14)*(G3804/100)*(E3804/1000)),0))))),2)</f>
        <v>3.25</v>
      </c>
    </row>
    <row r="3805" spans="1:11" x14ac:dyDescent="0.35">
      <c r="A3805" s="2">
        <v>38094</v>
      </c>
      <c r="B3805" s="76" t="s">
        <v>3076</v>
      </c>
      <c r="C3805" s="76" t="s">
        <v>287</v>
      </c>
      <c r="D3805" s="76" t="s">
        <v>5266</v>
      </c>
      <c r="E3805" s="76">
        <v>473</v>
      </c>
      <c r="F3805" s="76">
        <v>24</v>
      </c>
      <c r="G3805" s="77">
        <v>4.7</v>
      </c>
      <c r="H3805" s="76" t="s">
        <v>3374</v>
      </c>
      <c r="I3805" s="77">
        <v>3.96</v>
      </c>
      <c r="J3805" s="2">
        <v>1</v>
      </c>
      <c r="K3805" s="119" cm="1">
        <f t="array" ref="K3805">ROUND(IF(C3805="Beer",SUM(LOOKUP(2,1/(SRP!$B$7:$B$9&lt;=E3805)/(SRP!$C$7:$C$9&gt;=E3805),SRP!$D$7:$D$9)*(G3805/100)*(E3805/1000)),IF(C3805="Spirits",SUM(LOOKUP(2,1/(SRP!$B$2:$B$6&lt;=E3805)/(SRP!$C$2:$C$6&gt;=E3805),SRP!$D$2:$D$6)*(G3805/100)*(E3805/1000)),IF(AND(C3805="Wine",D3805="Fortified Wines"),SUM(LOOKUP(2,1/(SRP!$B$20:$B$23&lt;=E3805)/(SRP!$C$20:$C$23&gt;=E3805),SRP!$D$20:$D$23)*(G3805/100)*(E3805/1000)),IF(C3805="Wine",SUM(LOOKUP(2,1/(SRP!$B$15:$B$19&lt;=E3805)/(SRP!$C$15:$C$19&gt;=E3805),SRP!$D$15:$D$19)*(G3805/100)*(E3805/1000)),IF(C3805="Ready to Drink",SUM(LOOKUP(2,1/(SRP!$B$10:$B$14&lt;=E3805)/(SRP!$C$10:$C$14&gt;=E3805),SRP!$D$10:$D$14)*(G3805/100)*(E3805/1000)),0))))),2)</f>
        <v>1.55</v>
      </c>
    </row>
    <row r="3806" spans="1:11" x14ac:dyDescent="0.35">
      <c r="A3806" s="2">
        <v>38094</v>
      </c>
      <c r="B3806" s="76" t="s">
        <v>3076</v>
      </c>
      <c r="C3806" s="76" t="s">
        <v>287</v>
      </c>
      <c r="D3806" s="76" t="s">
        <v>5266</v>
      </c>
      <c r="E3806" s="76">
        <v>473</v>
      </c>
      <c r="F3806" s="76">
        <v>24</v>
      </c>
      <c r="G3806" s="77">
        <v>4.7</v>
      </c>
      <c r="H3806" s="76" t="s">
        <v>3374</v>
      </c>
      <c r="I3806" s="77">
        <v>3.96</v>
      </c>
      <c r="J3806" s="2">
        <v>1</v>
      </c>
      <c r="K3806" s="119" cm="1">
        <f t="array" ref="K3806">ROUND(IF(C3806="Beer",SUM(LOOKUP(2,1/(SRP!$B$7:$B$9&lt;=E3806)/(SRP!$C$7:$C$9&gt;=E3806),SRP!$D$7:$D$9)*(G3806/100)*(E3806/1000)),IF(C3806="Spirits",SUM(LOOKUP(2,1/(SRP!$B$2:$B$6&lt;=E3806)/(SRP!$C$2:$C$6&gt;=E3806),SRP!$D$2:$D$6)*(G3806/100)*(E3806/1000)),IF(AND(C3806="Wine",D3806="Fortified Wines"),SUM(LOOKUP(2,1/(SRP!$B$20:$B$23&lt;=E3806)/(SRP!$C$20:$C$23&gt;=E3806),SRP!$D$20:$D$23)*(G3806/100)*(E3806/1000)),IF(C3806="Wine",SUM(LOOKUP(2,1/(SRP!$B$15:$B$19&lt;=E3806)/(SRP!$C$15:$C$19&gt;=E3806),SRP!$D$15:$D$19)*(G3806/100)*(E3806/1000)),IF(C3806="Ready to Drink",SUM(LOOKUP(2,1/(SRP!$B$10:$B$14&lt;=E3806)/(SRP!$C$10:$C$14&gt;=E3806),SRP!$D$10:$D$14)*(G3806/100)*(E3806/1000)),0))))),2)</f>
        <v>1.55</v>
      </c>
    </row>
    <row r="3807" spans="1:11" x14ac:dyDescent="0.35">
      <c r="A3807" s="2">
        <v>38102</v>
      </c>
      <c r="B3807" s="76" t="s">
        <v>1736</v>
      </c>
      <c r="C3807" s="76" t="s">
        <v>287</v>
      </c>
      <c r="D3807" s="76" t="s">
        <v>5230</v>
      </c>
      <c r="E3807" s="76">
        <v>500</v>
      </c>
      <c r="F3807" s="76">
        <v>24</v>
      </c>
      <c r="G3807" s="77">
        <v>5</v>
      </c>
      <c r="H3807" s="76" t="s">
        <v>3326</v>
      </c>
      <c r="I3807" s="77">
        <v>3.29</v>
      </c>
      <c r="J3807" s="2">
        <v>1</v>
      </c>
      <c r="K3807" s="119" cm="1">
        <f t="array" ref="K3807">ROUND(IF(C3807="Beer",SUM(LOOKUP(2,1/(SRP!$B$7:$B$9&lt;=E3807)/(SRP!$C$7:$C$9&gt;=E3807),SRP!$D$7:$D$9)*(G3807/100)*(E3807/1000)),IF(C3807="Spirits",SUM(LOOKUP(2,1/(SRP!$B$2:$B$6&lt;=E3807)/(SRP!$C$2:$C$6&gt;=E3807),SRP!$D$2:$D$6)*(G3807/100)*(E3807/1000)),IF(AND(C3807="Wine",D3807="Fortified Wines"),SUM(LOOKUP(2,1/(SRP!$B$20:$B$23&lt;=E3807)/(SRP!$C$20:$C$23&gt;=E3807),SRP!$D$20:$D$23)*(G3807/100)*(E3807/1000)),IF(C3807="Wine",SUM(LOOKUP(2,1/(SRP!$B$15:$B$19&lt;=E3807)/(SRP!$C$15:$C$19&gt;=E3807),SRP!$D$15:$D$19)*(G3807/100)*(E3807/1000)),IF(C3807="Ready to Drink",SUM(LOOKUP(2,1/(SRP!$B$10:$B$14&lt;=E3807)/(SRP!$C$10:$C$14&gt;=E3807),SRP!$D$10:$D$14)*(G3807/100)*(E3807/1000)),0))))),2)</f>
        <v>1.75</v>
      </c>
    </row>
    <row r="3808" spans="1:11" x14ac:dyDescent="0.35">
      <c r="A3808" s="2">
        <v>38102</v>
      </c>
      <c r="B3808" s="76" t="s">
        <v>1736</v>
      </c>
      <c r="C3808" s="76" t="s">
        <v>287</v>
      </c>
      <c r="D3808" s="76" t="s">
        <v>5230</v>
      </c>
      <c r="E3808" s="76">
        <v>500</v>
      </c>
      <c r="F3808" s="76">
        <v>24</v>
      </c>
      <c r="G3808" s="77">
        <v>5</v>
      </c>
      <c r="H3808" s="76" t="s">
        <v>3326</v>
      </c>
      <c r="I3808" s="77">
        <v>3.29</v>
      </c>
      <c r="J3808" s="2">
        <v>1</v>
      </c>
      <c r="K3808" s="119" cm="1">
        <f t="array" ref="K3808">ROUND(IF(C3808="Beer",SUM(LOOKUP(2,1/(SRP!$B$7:$B$9&lt;=E3808)/(SRP!$C$7:$C$9&gt;=E3808),SRP!$D$7:$D$9)*(G3808/100)*(E3808/1000)),IF(C3808="Spirits",SUM(LOOKUP(2,1/(SRP!$B$2:$B$6&lt;=E3808)/(SRP!$C$2:$C$6&gt;=E3808),SRP!$D$2:$D$6)*(G3808/100)*(E3808/1000)),IF(AND(C3808="Wine",D3808="Fortified Wines"),SUM(LOOKUP(2,1/(SRP!$B$20:$B$23&lt;=E3808)/(SRP!$C$20:$C$23&gt;=E3808),SRP!$D$20:$D$23)*(G3808/100)*(E3808/1000)),IF(C3808="Wine",SUM(LOOKUP(2,1/(SRP!$B$15:$B$19&lt;=E3808)/(SRP!$C$15:$C$19&gt;=E3808),SRP!$D$15:$D$19)*(G3808/100)*(E3808/1000)),IF(C3808="Ready to Drink",SUM(LOOKUP(2,1/(SRP!$B$10:$B$14&lt;=E3808)/(SRP!$C$10:$C$14&gt;=E3808),SRP!$D$10:$D$14)*(G3808/100)*(E3808/1000)),0))))),2)</f>
        <v>1.75</v>
      </c>
    </row>
    <row r="3809" spans="1:11" x14ac:dyDescent="0.35">
      <c r="A3809" s="2">
        <v>38103</v>
      </c>
      <c r="B3809" s="76" t="s">
        <v>1774</v>
      </c>
      <c r="C3809" s="76" t="s">
        <v>287</v>
      </c>
      <c r="D3809" s="76" t="s">
        <v>5240</v>
      </c>
      <c r="E3809" s="76">
        <v>500</v>
      </c>
      <c r="F3809" s="76">
        <v>24</v>
      </c>
      <c r="G3809" s="77">
        <v>7</v>
      </c>
      <c r="H3809" s="76" t="s">
        <v>3326</v>
      </c>
      <c r="I3809" s="77">
        <v>3.49</v>
      </c>
      <c r="J3809" s="2">
        <v>1</v>
      </c>
      <c r="K3809" s="119" cm="1">
        <f t="array" ref="K3809">ROUND(IF(C3809="Beer",SUM(LOOKUP(2,1/(SRP!$B$7:$B$9&lt;=E3809)/(SRP!$C$7:$C$9&gt;=E3809),SRP!$D$7:$D$9)*(G3809/100)*(E3809/1000)),IF(C3809="Spirits",SUM(LOOKUP(2,1/(SRP!$B$2:$B$6&lt;=E3809)/(SRP!$C$2:$C$6&gt;=E3809),SRP!$D$2:$D$6)*(G3809/100)*(E3809/1000)),IF(AND(C3809="Wine",D3809="Fortified Wines"),SUM(LOOKUP(2,1/(SRP!$B$20:$B$23&lt;=E3809)/(SRP!$C$20:$C$23&gt;=E3809),SRP!$D$20:$D$23)*(G3809/100)*(E3809/1000)),IF(C3809="Wine",SUM(LOOKUP(2,1/(SRP!$B$15:$B$19&lt;=E3809)/(SRP!$C$15:$C$19&gt;=E3809),SRP!$D$15:$D$19)*(G3809/100)*(E3809/1000)),IF(C3809="Ready to Drink",SUM(LOOKUP(2,1/(SRP!$B$10:$B$14&lt;=E3809)/(SRP!$C$10:$C$14&gt;=E3809),SRP!$D$10:$D$14)*(G3809/100)*(E3809/1000)),0))))),2)</f>
        <v>2.44</v>
      </c>
    </row>
    <row r="3810" spans="1:11" x14ac:dyDescent="0.35">
      <c r="A3810" s="2">
        <v>38103</v>
      </c>
      <c r="B3810" s="76" t="s">
        <v>1774</v>
      </c>
      <c r="C3810" s="76" t="s">
        <v>287</v>
      </c>
      <c r="D3810" s="76" t="s">
        <v>5240</v>
      </c>
      <c r="E3810" s="76">
        <v>500</v>
      </c>
      <c r="F3810" s="76">
        <v>24</v>
      </c>
      <c r="G3810" s="77">
        <v>7</v>
      </c>
      <c r="H3810" s="76" t="s">
        <v>3326</v>
      </c>
      <c r="I3810" s="77">
        <v>3.49</v>
      </c>
      <c r="J3810" s="2">
        <v>1</v>
      </c>
      <c r="K3810" s="119" cm="1">
        <f t="array" ref="K3810">ROUND(IF(C3810="Beer",SUM(LOOKUP(2,1/(SRP!$B$7:$B$9&lt;=E3810)/(SRP!$C$7:$C$9&gt;=E3810),SRP!$D$7:$D$9)*(G3810/100)*(E3810/1000)),IF(C3810="Spirits",SUM(LOOKUP(2,1/(SRP!$B$2:$B$6&lt;=E3810)/(SRP!$C$2:$C$6&gt;=E3810),SRP!$D$2:$D$6)*(G3810/100)*(E3810/1000)),IF(AND(C3810="Wine",D3810="Fortified Wines"),SUM(LOOKUP(2,1/(SRP!$B$20:$B$23&lt;=E3810)/(SRP!$C$20:$C$23&gt;=E3810),SRP!$D$20:$D$23)*(G3810/100)*(E3810/1000)),IF(C3810="Wine",SUM(LOOKUP(2,1/(SRP!$B$15:$B$19&lt;=E3810)/(SRP!$C$15:$C$19&gt;=E3810),SRP!$D$15:$D$19)*(G3810/100)*(E3810/1000)),IF(C3810="Ready to Drink",SUM(LOOKUP(2,1/(SRP!$B$10:$B$14&lt;=E3810)/(SRP!$C$10:$C$14&gt;=E3810),SRP!$D$10:$D$14)*(G3810/100)*(E3810/1000)),0))))),2)</f>
        <v>2.44</v>
      </c>
    </row>
    <row r="3811" spans="1:11" x14ac:dyDescent="0.35">
      <c r="A3811" s="2">
        <v>38107</v>
      </c>
      <c r="B3811" s="76" t="s">
        <v>2994</v>
      </c>
      <c r="C3811" s="76" t="s">
        <v>5938</v>
      </c>
      <c r="D3811" s="76" t="s">
        <v>5283</v>
      </c>
      <c r="E3811" s="76">
        <v>473</v>
      </c>
      <c r="F3811" s="76">
        <v>24</v>
      </c>
      <c r="G3811" s="77">
        <v>6</v>
      </c>
      <c r="H3811" s="76" t="s">
        <v>3279</v>
      </c>
      <c r="I3811" s="77">
        <v>4.29</v>
      </c>
      <c r="J3811" s="2">
        <v>1</v>
      </c>
      <c r="K3811" s="119" cm="1">
        <f t="array" ref="K3811">ROUND(IF(C3811="Beer",SUM(LOOKUP(2,1/(SRP!$B$7:$B$9&lt;=E3811)/(SRP!$C$7:$C$9&gt;=E3811),SRP!$D$7:$D$9)*(G3811/100)*(E3811/1000)),IF(C3811="Spirits",SUM(LOOKUP(2,1/(SRP!$B$2:$B$6&lt;=E3811)/(SRP!$C$2:$C$6&gt;=E3811),SRP!$D$2:$D$6)*(G3811/100)*(E3811/1000)),IF(AND(C3811="Wine",D3811="Fortified Wines"),SUM(LOOKUP(2,1/(SRP!$B$20:$B$23&lt;=E3811)/(SRP!$C$20:$C$23&gt;=E3811),SRP!$D$20:$D$23)*(G3811/100)*(E3811/1000)),IF(C3811="Wine",SUM(LOOKUP(2,1/(SRP!$B$15:$B$19&lt;=E3811)/(SRP!$C$15:$C$19&gt;=E3811),SRP!$D$15:$D$19)*(G3811/100)*(E3811/1000)),IF(C3811="Ready to Drink",SUM(LOOKUP(2,1/(SRP!$B$10:$B$14&lt;=E3811)/(SRP!$C$10:$C$14&gt;=E3811),SRP!$D$10:$D$14)*(G3811/100)*(E3811/1000)),0))))),2)</f>
        <v>2.1</v>
      </c>
    </row>
    <row r="3812" spans="1:11" x14ac:dyDescent="0.35">
      <c r="A3812" s="2">
        <v>38110</v>
      </c>
      <c r="B3812" s="76" t="s">
        <v>2995</v>
      </c>
      <c r="C3812" s="76" t="s">
        <v>286</v>
      </c>
      <c r="D3812" s="76" t="s">
        <v>5245</v>
      </c>
      <c r="E3812" s="76">
        <v>4000</v>
      </c>
      <c r="F3812" s="76">
        <v>4</v>
      </c>
      <c r="G3812" s="77">
        <v>11.5</v>
      </c>
      <c r="H3812" s="76" t="s">
        <v>3297</v>
      </c>
      <c r="I3812" s="77">
        <v>40.99</v>
      </c>
      <c r="J3812" s="2">
        <v>1</v>
      </c>
      <c r="K3812" s="119" cm="1">
        <f t="array" ref="K3812">ROUND(IF(C3812="Beer",SUM(LOOKUP(2,1/(SRP!$B$7:$B$9&lt;=E3812)/(SRP!$C$7:$C$9&gt;=E3812),SRP!$D$7:$D$9)*(G3812/100)*(E3812/1000)),IF(C3812="Spirits",SUM(LOOKUP(2,1/(SRP!$B$2:$B$6&lt;=E3812)/(SRP!$C$2:$C$6&gt;=E3812),SRP!$D$2:$D$6)*(G3812/100)*(E3812/1000)),IF(AND(C3812="Wine",D3812="Fortified Wines"),SUM(LOOKUP(2,1/(SRP!$B$20:$B$23&lt;=E3812)/(SRP!$C$20:$C$23&gt;=E3812),SRP!$D$20:$D$23)*(G3812/100)*(E3812/1000)),IF(C3812="Wine",SUM(LOOKUP(2,1/(SRP!$B$15:$B$19&lt;=E3812)/(SRP!$C$15:$C$19&gt;=E3812),SRP!$D$15:$D$19)*(G3812/100)*(E3812/1000)),IF(C3812="Ready to Drink",SUM(LOOKUP(2,1/(SRP!$B$10:$B$14&lt;=E3812)/(SRP!$C$10:$C$14&gt;=E3812),SRP!$D$10:$D$14)*(G3812/100)*(E3812/1000)),0))))),2)</f>
        <v>26.74</v>
      </c>
    </row>
    <row r="3813" spans="1:11" x14ac:dyDescent="0.35">
      <c r="A3813" s="2">
        <v>38114</v>
      </c>
      <c r="B3813" s="76" t="s">
        <v>3045</v>
      </c>
      <c r="C3813" s="76" t="s">
        <v>287</v>
      </c>
      <c r="D3813" s="76" t="s">
        <v>5240</v>
      </c>
      <c r="E3813" s="76">
        <v>473</v>
      </c>
      <c r="F3813" s="76">
        <v>24</v>
      </c>
      <c r="G3813" s="77">
        <v>6.1</v>
      </c>
      <c r="H3813" s="76" t="s">
        <v>3325</v>
      </c>
      <c r="I3813" s="77">
        <v>4.29</v>
      </c>
      <c r="J3813" s="2">
        <v>1</v>
      </c>
      <c r="K3813" s="119" cm="1">
        <f t="array" ref="K3813">ROUND(IF(C3813="Beer",SUM(LOOKUP(2,1/(SRP!$B$7:$B$9&lt;=E3813)/(SRP!$C$7:$C$9&gt;=E3813),SRP!$D$7:$D$9)*(G3813/100)*(E3813/1000)),IF(C3813="Spirits",SUM(LOOKUP(2,1/(SRP!$B$2:$B$6&lt;=E3813)/(SRP!$C$2:$C$6&gt;=E3813),SRP!$D$2:$D$6)*(G3813/100)*(E3813/1000)),IF(AND(C3813="Wine",D3813="Fortified Wines"),SUM(LOOKUP(2,1/(SRP!$B$20:$B$23&lt;=E3813)/(SRP!$C$20:$C$23&gt;=E3813),SRP!$D$20:$D$23)*(G3813/100)*(E3813/1000)),IF(C3813="Wine",SUM(LOOKUP(2,1/(SRP!$B$15:$B$19&lt;=E3813)/(SRP!$C$15:$C$19&gt;=E3813),SRP!$D$15:$D$19)*(G3813/100)*(E3813/1000)),IF(C3813="Ready to Drink",SUM(LOOKUP(2,1/(SRP!$B$10:$B$14&lt;=E3813)/(SRP!$C$10:$C$14&gt;=E3813),SRP!$D$10:$D$14)*(G3813/100)*(E3813/1000)),0))))),2)</f>
        <v>2.0099999999999998</v>
      </c>
    </row>
    <row r="3814" spans="1:11" x14ac:dyDescent="0.35">
      <c r="A3814" s="2">
        <v>38114</v>
      </c>
      <c r="B3814" s="76" t="s">
        <v>3045</v>
      </c>
      <c r="C3814" s="76" t="s">
        <v>287</v>
      </c>
      <c r="D3814" s="76" t="s">
        <v>5240</v>
      </c>
      <c r="E3814" s="76">
        <v>473</v>
      </c>
      <c r="F3814" s="76">
        <v>24</v>
      </c>
      <c r="G3814" s="77">
        <v>6.1</v>
      </c>
      <c r="H3814" s="76" t="s">
        <v>3325</v>
      </c>
      <c r="I3814" s="77">
        <v>4.29</v>
      </c>
      <c r="J3814" s="2">
        <v>1</v>
      </c>
      <c r="K3814" s="119" cm="1">
        <f t="array" ref="K3814">ROUND(IF(C3814="Beer",SUM(LOOKUP(2,1/(SRP!$B$7:$B$9&lt;=E3814)/(SRP!$C$7:$C$9&gt;=E3814),SRP!$D$7:$D$9)*(G3814/100)*(E3814/1000)),IF(C3814="Spirits",SUM(LOOKUP(2,1/(SRP!$B$2:$B$6&lt;=E3814)/(SRP!$C$2:$C$6&gt;=E3814),SRP!$D$2:$D$6)*(G3814/100)*(E3814/1000)),IF(AND(C3814="Wine",D3814="Fortified Wines"),SUM(LOOKUP(2,1/(SRP!$B$20:$B$23&lt;=E3814)/(SRP!$C$20:$C$23&gt;=E3814),SRP!$D$20:$D$23)*(G3814/100)*(E3814/1000)),IF(C3814="Wine",SUM(LOOKUP(2,1/(SRP!$B$15:$B$19&lt;=E3814)/(SRP!$C$15:$C$19&gt;=E3814),SRP!$D$15:$D$19)*(G3814/100)*(E3814/1000)),IF(C3814="Ready to Drink",SUM(LOOKUP(2,1/(SRP!$B$10:$B$14&lt;=E3814)/(SRP!$C$10:$C$14&gt;=E3814),SRP!$D$10:$D$14)*(G3814/100)*(E3814/1000)),0))))),2)</f>
        <v>2.0099999999999998</v>
      </c>
    </row>
    <row r="3815" spans="1:11" x14ac:dyDescent="0.35">
      <c r="A3815" s="2">
        <v>38115</v>
      </c>
      <c r="B3815" s="76" t="s">
        <v>3856</v>
      </c>
      <c r="C3815" s="76" t="s">
        <v>287</v>
      </c>
      <c r="D3815" s="76" t="s">
        <v>300</v>
      </c>
      <c r="E3815" s="76">
        <v>4260</v>
      </c>
      <c r="F3815" s="76">
        <v>1</v>
      </c>
      <c r="G3815" s="77">
        <v>4.8</v>
      </c>
      <c r="H3815" s="76" t="s">
        <v>3325</v>
      </c>
      <c r="I3815" s="77">
        <v>29.99</v>
      </c>
      <c r="J3815" s="2">
        <v>12</v>
      </c>
      <c r="K3815" s="119" cm="1">
        <f t="array" ref="K3815">ROUND(IF(C3815="Beer",SUM(LOOKUP(2,1/(SRP!$B$7:$B$9&lt;=E3815)/(SRP!$C$7:$C$9&gt;=E3815),SRP!$D$7:$D$9)*(G3815/100)*(E3815/1000)),IF(C3815="Spirits",SUM(LOOKUP(2,1/(SRP!$B$2:$B$6&lt;=E3815)/(SRP!$C$2:$C$6&gt;=E3815),SRP!$D$2:$D$6)*(G3815/100)*(E3815/1000)),IF(AND(C3815="Wine",D3815="Fortified Wines"),SUM(LOOKUP(2,1/(SRP!$B$20:$B$23&lt;=E3815)/(SRP!$C$20:$C$23&gt;=E3815),SRP!$D$20:$D$23)*(G3815/100)*(E3815/1000)),IF(C3815="Wine",SUM(LOOKUP(2,1/(SRP!$B$15:$B$19&lt;=E3815)/(SRP!$C$15:$C$19&gt;=E3815),SRP!$D$15:$D$19)*(G3815/100)*(E3815/1000)),IF(C3815="Ready to Drink",SUM(LOOKUP(2,1/(SRP!$B$10:$B$14&lt;=E3815)/(SRP!$C$10:$C$14&gt;=E3815),SRP!$D$10:$D$14)*(G3815/100)*(E3815/1000)),0))))),2)</f>
        <v>14.27</v>
      </c>
    </row>
    <row r="3816" spans="1:11" x14ac:dyDescent="0.35">
      <c r="A3816" s="2">
        <v>38115</v>
      </c>
      <c r="B3816" s="76" t="s">
        <v>3856</v>
      </c>
      <c r="C3816" s="76" t="s">
        <v>287</v>
      </c>
      <c r="D3816" s="76" t="s">
        <v>300</v>
      </c>
      <c r="E3816" s="76">
        <v>4260</v>
      </c>
      <c r="F3816" s="76">
        <v>1</v>
      </c>
      <c r="G3816" s="77">
        <v>4.8</v>
      </c>
      <c r="H3816" s="76" t="s">
        <v>3325</v>
      </c>
      <c r="I3816" s="77">
        <v>29.99</v>
      </c>
      <c r="J3816" s="2">
        <v>12</v>
      </c>
      <c r="K3816" s="119" cm="1">
        <f t="array" ref="K3816">ROUND(IF(C3816="Beer",SUM(LOOKUP(2,1/(SRP!$B$7:$B$9&lt;=E3816)/(SRP!$C$7:$C$9&gt;=E3816),SRP!$D$7:$D$9)*(G3816/100)*(E3816/1000)),IF(C3816="Spirits",SUM(LOOKUP(2,1/(SRP!$B$2:$B$6&lt;=E3816)/(SRP!$C$2:$C$6&gt;=E3816),SRP!$D$2:$D$6)*(G3816/100)*(E3816/1000)),IF(AND(C3816="Wine",D3816="Fortified Wines"),SUM(LOOKUP(2,1/(SRP!$B$20:$B$23&lt;=E3816)/(SRP!$C$20:$C$23&gt;=E3816),SRP!$D$20:$D$23)*(G3816/100)*(E3816/1000)),IF(C3816="Wine",SUM(LOOKUP(2,1/(SRP!$B$15:$B$19&lt;=E3816)/(SRP!$C$15:$C$19&gt;=E3816),SRP!$D$15:$D$19)*(G3816/100)*(E3816/1000)),IF(C3816="Ready to Drink",SUM(LOOKUP(2,1/(SRP!$B$10:$B$14&lt;=E3816)/(SRP!$C$10:$C$14&gt;=E3816),SRP!$D$10:$D$14)*(G3816/100)*(E3816/1000)),0))))),2)</f>
        <v>14.27</v>
      </c>
    </row>
    <row r="3817" spans="1:11" x14ac:dyDescent="0.35">
      <c r="A3817" s="2">
        <v>38117</v>
      </c>
      <c r="B3817" s="76" t="s">
        <v>3857</v>
      </c>
      <c r="C3817" s="76" t="s">
        <v>287</v>
      </c>
      <c r="D3817" s="76" t="s">
        <v>5292</v>
      </c>
      <c r="E3817" s="76">
        <v>4260</v>
      </c>
      <c r="F3817" s="76">
        <v>2</v>
      </c>
      <c r="G3817" s="77">
        <v>4</v>
      </c>
      <c r="H3817" s="76" t="s">
        <v>3325</v>
      </c>
      <c r="I3817" s="77">
        <v>27.29</v>
      </c>
      <c r="J3817" s="2">
        <v>12</v>
      </c>
      <c r="K3817" s="119" cm="1">
        <f t="array" ref="K3817">ROUND(IF(C3817="Beer",SUM(LOOKUP(2,1/(SRP!$B$7:$B$9&lt;=E3817)/(SRP!$C$7:$C$9&gt;=E3817),SRP!$D$7:$D$9)*(G3817/100)*(E3817/1000)),IF(C3817="Spirits",SUM(LOOKUP(2,1/(SRP!$B$2:$B$6&lt;=E3817)/(SRP!$C$2:$C$6&gt;=E3817),SRP!$D$2:$D$6)*(G3817/100)*(E3817/1000)),IF(AND(C3817="Wine",D3817="Fortified Wines"),SUM(LOOKUP(2,1/(SRP!$B$20:$B$23&lt;=E3817)/(SRP!$C$20:$C$23&gt;=E3817),SRP!$D$20:$D$23)*(G3817/100)*(E3817/1000)),IF(C3817="Wine",SUM(LOOKUP(2,1/(SRP!$B$15:$B$19&lt;=E3817)/(SRP!$C$15:$C$19&gt;=E3817),SRP!$D$15:$D$19)*(G3817/100)*(E3817/1000)),IF(C3817="Ready to Drink",SUM(LOOKUP(2,1/(SRP!$B$10:$B$14&lt;=E3817)/(SRP!$C$10:$C$14&gt;=E3817),SRP!$D$10:$D$14)*(G3817/100)*(E3817/1000)),0))))),2)</f>
        <v>11.9</v>
      </c>
    </row>
    <row r="3818" spans="1:11" x14ac:dyDescent="0.35">
      <c r="A3818" s="2">
        <v>38117</v>
      </c>
      <c r="B3818" s="76" t="s">
        <v>3857</v>
      </c>
      <c r="C3818" s="76" t="s">
        <v>287</v>
      </c>
      <c r="D3818" s="76" t="s">
        <v>5292</v>
      </c>
      <c r="E3818" s="76">
        <v>4260</v>
      </c>
      <c r="F3818" s="76">
        <v>2</v>
      </c>
      <c r="G3818" s="77">
        <v>4</v>
      </c>
      <c r="H3818" s="76" t="s">
        <v>3325</v>
      </c>
      <c r="I3818" s="77">
        <v>27.29</v>
      </c>
      <c r="J3818" s="2">
        <v>12</v>
      </c>
      <c r="K3818" s="119" cm="1">
        <f t="array" ref="K3818">ROUND(IF(C3818="Beer",SUM(LOOKUP(2,1/(SRP!$B$7:$B$9&lt;=E3818)/(SRP!$C$7:$C$9&gt;=E3818),SRP!$D$7:$D$9)*(G3818/100)*(E3818/1000)),IF(C3818="Spirits",SUM(LOOKUP(2,1/(SRP!$B$2:$B$6&lt;=E3818)/(SRP!$C$2:$C$6&gt;=E3818),SRP!$D$2:$D$6)*(G3818/100)*(E3818/1000)),IF(AND(C3818="Wine",D3818="Fortified Wines"),SUM(LOOKUP(2,1/(SRP!$B$20:$B$23&lt;=E3818)/(SRP!$C$20:$C$23&gt;=E3818),SRP!$D$20:$D$23)*(G3818/100)*(E3818/1000)),IF(C3818="Wine",SUM(LOOKUP(2,1/(SRP!$B$15:$B$19&lt;=E3818)/(SRP!$C$15:$C$19&gt;=E3818),SRP!$D$15:$D$19)*(G3818/100)*(E3818/1000)),IF(C3818="Ready to Drink",SUM(LOOKUP(2,1/(SRP!$B$10:$B$14&lt;=E3818)/(SRP!$C$10:$C$14&gt;=E3818),SRP!$D$10:$D$14)*(G3818/100)*(E3818/1000)),0))))),2)</f>
        <v>11.9</v>
      </c>
    </row>
    <row r="3819" spans="1:11" x14ac:dyDescent="0.35">
      <c r="A3819" s="2">
        <v>38138</v>
      </c>
      <c r="B3819" s="76" t="s">
        <v>3022</v>
      </c>
      <c r="C3819" s="76" t="s">
        <v>5938</v>
      </c>
      <c r="D3819" s="76" t="s">
        <v>5748</v>
      </c>
      <c r="E3819" s="76">
        <v>4260</v>
      </c>
      <c r="F3819" s="76">
        <v>2</v>
      </c>
      <c r="G3819" s="77">
        <v>4.5</v>
      </c>
      <c r="H3819" s="76" t="s">
        <v>3280</v>
      </c>
      <c r="I3819" s="77">
        <v>30.99</v>
      </c>
      <c r="J3819" s="2">
        <v>12</v>
      </c>
      <c r="K3819" s="119" cm="1">
        <f t="array" ref="K3819">ROUND(IF(C3819="Beer",SUM(LOOKUP(2,1/(SRP!$B$7:$B$9&lt;=E3819)/(SRP!$C$7:$C$9&gt;=E3819),SRP!$D$7:$D$9)*(G3819/100)*(E3819/1000)),IF(C3819="Spirits",SUM(LOOKUP(2,1/(SRP!$B$2:$B$6&lt;=E3819)/(SRP!$C$2:$C$6&gt;=E3819),SRP!$D$2:$D$6)*(G3819/100)*(E3819/1000)),IF(AND(C3819="Wine",D3819="Fortified Wines"),SUM(LOOKUP(2,1/(SRP!$B$20:$B$23&lt;=E3819)/(SRP!$C$20:$C$23&gt;=E3819),SRP!$D$20:$D$23)*(G3819/100)*(E3819/1000)),IF(C3819="Wine",SUM(LOOKUP(2,1/(SRP!$B$15:$B$19&lt;=E3819)/(SRP!$C$15:$C$19&gt;=E3819),SRP!$D$15:$D$19)*(G3819/100)*(E3819/1000)),IF(C3819="Ready to Drink",SUM(LOOKUP(2,1/(SRP!$B$10:$B$14&lt;=E3819)/(SRP!$C$10:$C$14&gt;=E3819),SRP!$D$10:$D$14)*(G3819/100)*(E3819/1000)),0))))),2)</f>
        <v>13.38</v>
      </c>
    </row>
    <row r="3820" spans="1:11" x14ac:dyDescent="0.35">
      <c r="A3820" s="2">
        <v>38145</v>
      </c>
      <c r="B3820" s="76" t="s">
        <v>3013</v>
      </c>
      <c r="C3820" s="76" t="s">
        <v>286</v>
      </c>
      <c r="D3820" s="76" t="s">
        <v>5244</v>
      </c>
      <c r="E3820" s="76">
        <v>750</v>
      </c>
      <c r="F3820" s="76">
        <v>12</v>
      </c>
      <c r="G3820" s="77">
        <v>13.5</v>
      </c>
      <c r="H3820" s="76" t="s">
        <v>6938</v>
      </c>
      <c r="I3820" s="77">
        <v>15.99</v>
      </c>
      <c r="J3820" s="2">
        <v>1</v>
      </c>
      <c r="K3820" s="119" cm="1">
        <f t="array" ref="K3820">ROUND(IF(C3820="Beer",SUM(LOOKUP(2,1/(SRP!$B$7:$B$9&lt;=E3820)/(SRP!$C$7:$C$9&gt;=E3820),SRP!$D$7:$D$9)*(G3820/100)*(E3820/1000)),IF(C3820="Spirits",SUM(LOOKUP(2,1/(SRP!$B$2:$B$6&lt;=E3820)/(SRP!$C$2:$C$6&gt;=E3820),SRP!$D$2:$D$6)*(G3820/100)*(E3820/1000)),IF(AND(C3820="Wine",D3820="Fortified Wines"),SUM(LOOKUP(2,1/(SRP!$B$20:$B$23&lt;=E3820)/(SRP!$C$20:$C$23&gt;=E3820),SRP!$D$20:$D$23)*(G3820/100)*(E3820/1000)),IF(C3820="Wine",SUM(LOOKUP(2,1/(SRP!$B$15:$B$19&lt;=E3820)/(SRP!$C$15:$C$19&gt;=E3820),SRP!$D$15:$D$19)*(G3820/100)*(E3820/1000)),IF(C3820="Ready to Drink",SUM(LOOKUP(2,1/(SRP!$B$10:$B$14&lt;=E3820)/(SRP!$C$10:$C$14&gt;=E3820),SRP!$D$10:$D$14)*(G3820/100)*(E3820/1000)),0))))),2)</f>
        <v>7.07</v>
      </c>
    </row>
    <row r="3821" spans="1:11" x14ac:dyDescent="0.35">
      <c r="A3821" s="2">
        <v>38148</v>
      </c>
      <c r="B3821" s="76" t="s">
        <v>3077</v>
      </c>
      <c r="C3821" s="76" t="s">
        <v>287</v>
      </c>
      <c r="D3821" s="76" t="s">
        <v>5240</v>
      </c>
      <c r="E3821" s="76">
        <v>473</v>
      </c>
      <c r="F3821" s="76">
        <v>24</v>
      </c>
      <c r="G3821" s="77">
        <v>6.8</v>
      </c>
      <c r="H3821" s="76" t="s">
        <v>3409</v>
      </c>
      <c r="I3821" s="77">
        <v>4.05</v>
      </c>
      <c r="J3821" s="2">
        <v>1</v>
      </c>
      <c r="K3821" s="119" cm="1">
        <f t="array" ref="K3821">ROUND(IF(C3821="Beer",SUM(LOOKUP(2,1/(SRP!$B$7:$B$9&lt;=E3821)/(SRP!$C$7:$C$9&gt;=E3821),SRP!$D$7:$D$9)*(G3821/100)*(E3821/1000)),IF(C3821="Spirits",SUM(LOOKUP(2,1/(SRP!$B$2:$B$6&lt;=E3821)/(SRP!$C$2:$C$6&gt;=E3821),SRP!$D$2:$D$6)*(G3821/100)*(E3821/1000)),IF(AND(C3821="Wine",D3821="Fortified Wines"),SUM(LOOKUP(2,1/(SRP!$B$20:$B$23&lt;=E3821)/(SRP!$C$20:$C$23&gt;=E3821),SRP!$D$20:$D$23)*(G3821/100)*(E3821/1000)),IF(C3821="Wine",SUM(LOOKUP(2,1/(SRP!$B$15:$B$19&lt;=E3821)/(SRP!$C$15:$C$19&gt;=E3821),SRP!$D$15:$D$19)*(G3821/100)*(E3821/1000)),IF(C3821="Ready to Drink",SUM(LOOKUP(2,1/(SRP!$B$10:$B$14&lt;=E3821)/(SRP!$C$10:$C$14&gt;=E3821),SRP!$D$10:$D$14)*(G3821/100)*(E3821/1000)),0))))),2)</f>
        <v>2.25</v>
      </c>
    </row>
    <row r="3822" spans="1:11" x14ac:dyDescent="0.35">
      <c r="A3822" s="2">
        <v>38148</v>
      </c>
      <c r="B3822" s="76" t="s">
        <v>3077</v>
      </c>
      <c r="C3822" s="76" t="s">
        <v>287</v>
      </c>
      <c r="D3822" s="76" t="s">
        <v>5240</v>
      </c>
      <c r="E3822" s="76">
        <v>473</v>
      </c>
      <c r="F3822" s="76">
        <v>24</v>
      </c>
      <c r="G3822" s="77">
        <v>6.8</v>
      </c>
      <c r="H3822" s="76" t="s">
        <v>3409</v>
      </c>
      <c r="I3822" s="77">
        <v>4.05</v>
      </c>
      <c r="J3822" s="2">
        <v>1</v>
      </c>
      <c r="K3822" s="119" cm="1">
        <f t="array" ref="K3822">ROUND(IF(C3822="Beer",SUM(LOOKUP(2,1/(SRP!$B$7:$B$9&lt;=E3822)/(SRP!$C$7:$C$9&gt;=E3822),SRP!$D$7:$D$9)*(G3822/100)*(E3822/1000)),IF(C3822="Spirits",SUM(LOOKUP(2,1/(SRP!$B$2:$B$6&lt;=E3822)/(SRP!$C$2:$C$6&gt;=E3822),SRP!$D$2:$D$6)*(G3822/100)*(E3822/1000)),IF(AND(C3822="Wine",D3822="Fortified Wines"),SUM(LOOKUP(2,1/(SRP!$B$20:$B$23&lt;=E3822)/(SRP!$C$20:$C$23&gt;=E3822),SRP!$D$20:$D$23)*(G3822/100)*(E3822/1000)),IF(C3822="Wine",SUM(LOOKUP(2,1/(SRP!$B$15:$B$19&lt;=E3822)/(SRP!$C$15:$C$19&gt;=E3822),SRP!$D$15:$D$19)*(G3822/100)*(E3822/1000)),IF(C3822="Ready to Drink",SUM(LOOKUP(2,1/(SRP!$B$10:$B$14&lt;=E3822)/(SRP!$C$10:$C$14&gt;=E3822),SRP!$D$10:$D$14)*(G3822/100)*(E3822/1000)),0))))),2)</f>
        <v>2.25</v>
      </c>
    </row>
    <row r="3823" spans="1:11" x14ac:dyDescent="0.35">
      <c r="A3823" s="2">
        <v>38149</v>
      </c>
      <c r="B3823" s="76" t="s">
        <v>2999</v>
      </c>
      <c r="C3823" s="76" t="s">
        <v>287</v>
      </c>
      <c r="D3823" s="76" t="s">
        <v>5240</v>
      </c>
      <c r="E3823" s="76">
        <v>473</v>
      </c>
      <c r="F3823" s="76">
        <v>24</v>
      </c>
      <c r="G3823" s="77">
        <v>8</v>
      </c>
      <c r="H3823" s="76" t="s">
        <v>3377</v>
      </c>
      <c r="I3823" s="77">
        <v>4.4000000000000004</v>
      </c>
      <c r="J3823" s="2">
        <v>1</v>
      </c>
      <c r="K3823" s="119" cm="1">
        <f t="array" ref="K3823">ROUND(IF(C3823="Beer",SUM(LOOKUP(2,1/(SRP!$B$7:$B$9&lt;=E3823)/(SRP!$C$7:$C$9&gt;=E3823),SRP!$D$7:$D$9)*(G3823/100)*(E3823/1000)),IF(C3823="Spirits",SUM(LOOKUP(2,1/(SRP!$B$2:$B$6&lt;=E3823)/(SRP!$C$2:$C$6&gt;=E3823),SRP!$D$2:$D$6)*(G3823/100)*(E3823/1000)),IF(AND(C3823="Wine",D3823="Fortified Wines"),SUM(LOOKUP(2,1/(SRP!$B$20:$B$23&lt;=E3823)/(SRP!$C$20:$C$23&gt;=E3823),SRP!$D$20:$D$23)*(G3823/100)*(E3823/1000)),IF(C3823="Wine",SUM(LOOKUP(2,1/(SRP!$B$15:$B$19&lt;=E3823)/(SRP!$C$15:$C$19&gt;=E3823),SRP!$D$15:$D$19)*(G3823/100)*(E3823/1000)),IF(C3823="Ready to Drink",SUM(LOOKUP(2,1/(SRP!$B$10:$B$14&lt;=E3823)/(SRP!$C$10:$C$14&gt;=E3823),SRP!$D$10:$D$14)*(G3823/100)*(E3823/1000)),0))))),2)</f>
        <v>2.64</v>
      </c>
    </row>
    <row r="3824" spans="1:11" x14ac:dyDescent="0.35">
      <c r="A3824" s="2">
        <v>38149</v>
      </c>
      <c r="B3824" s="76" t="s">
        <v>2999</v>
      </c>
      <c r="C3824" s="76" t="s">
        <v>287</v>
      </c>
      <c r="D3824" s="76" t="s">
        <v>5240</v>
      </c>
      <c r="E3824" s="76">
        <v>473</v>
      </c>
      <c r="F3824" s="76">
        <v>24</v>
      </c>
      <c r="G3824" s="77">
        <v>8</v>
      </c>
      <c r="H3824" s="76" t="s">
        <v>3377</v>
      </c>
      <c r="I3824" s="77">
        <v>4.4000000000000004</v>
      </c>
      <c r="J3824" s="2">
        <v>1</v>
      </c>
      <c r="K3824" s="119" cm="1">
        <f t="array" ref="K3824">ROUND(IF(C3824="Beer",SUM(LOOKUP(2,1/(SRP!$B$7:$B$9&lt;=E3824)/(SRP!$C$7:$C$9&gt;=E3824),SRP!$D$7:$D$9)*(G3824/100)*(E3824/1000)),IF(C3824="Spirits",SUM(LOOKUP(2,1/(SRP!$B$2:$B$6&lt;=E3824)/(SRP!$C$2:$C$6&gt;=E3824),SRP!$D$2:$D$6)*(G3824/100)*(E3824/1000)),IF(AND(C3824="Wine",D3824="Fortified Wines"),SUM(LOOKUP(2,1/(SRP!$B$20:$B$23&lt;=E3824)/(SRP!$C$20:$C$23&gt;=E3824),SRP!$D$20:$D$23)*(G3824/100)*(E3824/1000)),IF(C3824="Wine",SUM(LOOKUP(2,1/(SRP!$B$15:$B$19&lt;=E3824)/(SRP!$C$15:$C$19&gt;=E3824),SRP!$D$15:$D$19)*(G3824/100)*(E3824/1000)),IF(C3824="Ready to Drink",SUM(LOOKUP(2,1/(SRP!$B$10:$B$14&lt;=E3824)/(SRP!$C$10:$C$14&gt;=E3824),SRP!$D$10:$D$14)*(G3824/100)*(E3824/1000)),0))))),2)</f>
        <v>2.64</v>
      </c>
    </row>
    <row r="3825" spans="1:11" x14ac:dyDescent="0.35">
      <c r="A3825" s="2">
        <v>38157</v>
      </c>
      <c r="B3825" s="76" t="s">
        <v>3037</v>
      </c>
      <c r="C3825" s="76" t="s">
        <v>285</v>
      </c>
      <c r="D3825" s="76" t="s">
        <v>6935</v>
      </c>
      <c r="E3825" s="76">
        <v>750</v>
      </c>
      <c r="F3825" s="76">
        <v>6</v>
      </c>
      <c r="G3825" s="77">
        <v>40</v>
      </c>
      <c r="H3825" s="76" t="s">
        <v>3279</v>
      </c>
      <c r="I3825" s="77">
        <v>74.489999999999995</v>
      </c>
      <c r="J3825" s="2">
        <v>1</v>
      </c>
      <c r="K3825" s="119" cm="1">
        <f t="array" ref="K3825">ROUND(IF(C3825="Beer",SUM(LOOKUP(2,1/(SRP!$B$7:$B$9&lt;=E3825)/(SRP!$C$7:$C$9&gt;=E3825),SRP!$D$7:$D$9)*(G3825/100)*(E3825/1000)),IF(C3825="Spirits",SUM(LOOKUP(2,1/(SRP!$B$2:$B$6&lt;=E3825)/(SRP!$C$2:$C$6&gt;=E3825),SRP!$D$2:$D$6)*(G3825/100)*(E3825/1000)),IF(AND(C3825="Wine",D3825="Fortified Wines"),SUM(LOOKUP(2,1/(SRP!$B$20:$B$23&lt;=E3825)/(SRP!$C$20:$C$23&gt;=E3825),SRP!$D$20:$D$23)*(G3825/100)*(E3825/1000)),IF(C3825="Wine",SUM(LOOKUP(2,1/(SRP!$B$15:$B$19&lt;=E3825)/(SRP!$C$15:$C$19&gt;=E3825),SRP!$D$15:$D$19)*(G3825/100)*(E3825/1000)),IF(C3825="Ready to Drink",SUM(LOOKUP(2,1/(SRP!$B$10:$B$14&lt;=E3825)/(SRP!$C$10:$C$14&gt;=E3825),SRP!$D$10:$D$14)*(G3825/100)*(E3825/1000)),0))))),2)</f>
        <v>20.94</v>
      </c>
    </row>
    <row r="3826" spans="1:11" x14ac:dyDescent="0.35">
      <c r="A3826" s="2">
        <v>38159</v>
      </c>
      <c r="B3826" s="76" t="s">
        <v>3078</v>
      </c>
      <c r="C3826" s="76" t="s">
        <v>287</v>
      </c>
      <c r="D3826" s="76" t="s">
        <v>5230</v>
      </c>
      <c r="E3826" s="76">
        <v>4260</v>
      </c>
      <c r="F3826" s="76">
        <v>1</v>
      </c>
      <c r="G3826" s="77">
        <v>4.2</v>
      </c>
      <c r="H3826" s="76" t="s">
        <v>3324</v>
      </c>
      <c r="I3826" s="77">
        <v>26.49</v>
      </c>
      <c r="J3826" s="2">
        <v>12</v>
      </c>
      <c r="K3826" s="119" cm="1">
        <f t="array" ref="K3826">ROUND(IF(C3826="Beer",SUM(LOOKUP(2,1/(SRP!$B$7:$B$9&lt;=E3826)/(SRP!$C$7:$C$9&gt;=E3826),SRP!$D$7:$D$9)*(G3826/100)*(E3826/1000)),IF(C3826="Spirits",SUM(LOOKUP(2,1/(SRP!$B$2:$B$6&lt;=E3826)/(SRP!$C$2:$C$6&gt;=E3826),SRP!$D$2:$D$6)*(G3826/100)*(E3826/1000)),IF(AND(C3826="Wine",D3826="Fortified Wines"),SUM(LOOKUP(2,1/(SRP!$B$20:$B$23&lt;=E3826)/(SRP!$C$20:$C$23&gt;=E3826),SRP!$D$20:$D$23)*(G3826/100)*(E3826/1000)),IF(C3826="Wine",SUM(LOOKUP(2,1/(SRP!$B$15:$B$19&lt;=E3826)/(SRP!$C$15:$C$19&gt;=E3826),SRP!$D$15:$D$19)*(G3826/100)*(E3826/1000)),IF(C3826="Ready to Drink",SUM(LOOKUP(2,1/(SRP!$B$10:$B$14&lt;=E3826)/(SRP!$C$10:$C$14&gt;=E3826),SRP!$D$10:$D$14)*(G3826/100)*(E3826/1000)),0))))),2)</f>
        <v>12.49</v>
      </c>
    </row>
    <row r="3827" spans="1:11" x14ac:dyDescent="0.35">
      <c r="A3827" s="2">
        <v>38159</v>
      </c>
      <c r="B3827" s="76" t="s">
        <v>3078</v>
      </c>
      <c r="C3827" s="76" t="s">
        <v>287</v>
      </c>
      <c r="D3827" s="76" t="s">
        <v>5230</v>
      </c>
      <c r="E3827" s="76">
        <v>4260</v>
      </c>
      <c r="F3827" s="76">
        <v>1</v>
      </c>
      <c r="G3827" s="77">
        <v>4.2</v>
      </c>
      <c r="H3827" s="76" t="s">
        <v>3324</v>
      </c>
      <c r="I3827" s="77">
        <v>26.49</v>
      </c>
      <c r="J3827" s="2">
        <v>12</v>
      </c>
      <c r="K3827" s="119" cm="1">
        <f t="array" ref="K3827">ROUND(IF(C3827="Beer",SUM(LOOKUP(2,1/(SRP!$B$7:$B$9&lt;=E3827)/(SRP!$C$7:$C$9&gt;=E3827),SRP!$D$7:$D$9)*(G3827/100)*(E3827/1000)),IF(C3827="Spirits",SUM(LOOKUP(2,1/(SRP!$B$2:$B$6&lt;=E3827)/(SRP!$C$2:$C$6&gt;=E3827),SRP!$D$2:$D$6)*(G3827/100)*(E3827/1000)),IF(AND(C3827="Wine",D3827="Fortified Wines"),SUM(LOOKUP(2,1/(SRP!$B$20:$B$23&lt;=E3827)/(SRP!$C$20:$C$23&gt;=E3827),SRP!$D$20:$D$23)*(G3827/100)*(E3827/1000)),IF(C3827="Wine",SUM(LOOKUP(2,1/(SRP!$B$15:$B$19&lt;=E3827)/(SRP!$C$15:$C$19&gt;=E3827),SRP!$D$15:$D$19)*(G3827/100)*(E3827/1000)),IF(C3827="Ready to Drink",SUM(LOOKUP(2,1/(SRP!$B$10:$B$14&lt;=E3827)/(SRP!$C$10:$C$14&gt;=E3827),SRP!$D$10:$D$14)*(G3827/100)*(E3827/1000)),0))))),2)</f>
        <v>12.49</v>
      </c>
    </row>
    <row r="3828" spans="1:11" x14ac:dyDescent="0.35">
      <c r="A3828" s="2">
        <v>38163</v>
      </c>
      <c r="B3828" s="76" t="s">
        <v>3016</v>
      </c>
      <c r="C3828" s="76" t="s">
        <v>286</v>
      </c>
      <c r="D3828" s="76" t="s">
        <v>5245</v>
      </c>
      <c r="E3828" s="76">
        <v>750</v>
      </c>
      <c r="F3828" s="76">
        <v>12</v>
      </c>
      <c r="G3828" s="77">
        <v>10</v>
      </c>
      <c r="H3828" s="76" t="s">
        <v>3281</v>
      </c>
      <c r="I3828" s="77">
        <v>16.989999999999998</v>
      </c>
      <c r="J3828" s="2">
        <v>1</v>
      </c>
      <c r="K3828" s="119" cm="1">
        <f t="array" ref="K3828">ROUND(IF(C3828="Beer",SUM(LOOKUP(2,1/(SRP!$B$7:$B$9&lt;=E3828)/(SRP!$C$7:$C$9&gt;=E3828),SRP!$D$7:$D$9)*(G3828/100)*(E3828/1000)),IF(C3828="Spirits",SUM(LOOKUP(2,1/(SRP!$B$2:$B$6&lt;=E3828)/(SRP!$C$2:$C$6&gt;=E3828),SRP!$D$2:$D$6)*(G3828/100)*(E3828/1000)),IF(AND(C3828="Wine",D3828="Fortified Wines"),SUM(LOOKUP(2,1/(SRP!$B$20:$B$23&lt;=E3828)/(SRP!$C$20:$C$23&gt;=E3828),SRP!$D$20:$D$23)*(G3828/100)*(E3828/1000)),IF(C3828="Wine",SUM(LOOKUP(2,1/(SRP!$B$15:$B$19&lt;=E3828)/(SRP!$C$15:$C$19&gt;=E3828),SRP!$D$15:$D$19)*(G3828/100)*(E3828/1000)),IF(C3828="Ready to Drink",SUM(LOOKUP(2,1/(SRP!$B$10:$B$14&lt;=E3828)/(SRP!$C$10:$C$14&gt;=E3828),SRP!$D$10:$D$14)*(G3828/100)*(E3828/1000)),0))))),2)</f>
        <v>5.24</v>
      </c>
    </row>
    <row r="3829" spans="1:11" x14ac:dyDescent="0.35">
      <c r="A3829" s="2">
        <v>38164</v>
      </c>
      <c r="B3829" s="76" t="s">
        <v>3079</v>
      </c>
      <c r="C3829" s="76" t="s">
        <v>5938</v>
      </c>
      <c r="D3829" s="76" t="s">
        <v>5298</v>
      </c>
      <c r="E3829" s="76">
        <v>8520</v>
      </c>
      <c r="F3829" s="76">
        <v>1</v>
      </c>
      <c r="G3829" s="77">
        <v>5</v>
      </c>
      <c r="H3829" s="76" t="s">
        <v>3326</v>
      </c>
      <c r="I3829" s="77">
        <v>55.49</v>
      </c>
      <c r="J3829" s="2">
        <v>24</v>
      </c>
      <c r="K3829" s="119" cm="1">
        <f t="array" ref="K3829">ROUND(IF(C3829="Beer",SUM(LOOKUP(2,1/(SRP!$B$7:$B$9&lt;=E3829)/(SRP!$C$7:$C$9&gt;=E3829),SRP!$D$7:$D$9)*(G3829/100)*(E3829/1000)),IF(C3829="Spirits",SUM(LOOKUP(2,1/(SRP!$B$2:$B$6&lt;=E3829)/(SRP!$C$2:$C$6&gt;=E3829),SRP!$D$2:$D$6)*(G3829/100)*(E3829/1000)),IF(AND(C3829="Wine",D3829="Fortified Wines"),SUM(LOOKUP(2,1/(SRP!$B$20:$B$23&lt;=E3829)/(SRP!$C$20:$C$23&gt;=E3829),SRP!$D$20:$D$23)*(G3829/100)*(E3829/1000)),IF(C3829="Wine",SUM(LOOKUP(2,1/(SRP!$B$15:$B$19&lt;=E3829)/(SRP!$C$15:$C$19&gt;=E3829),SRP!$D$15:$D$19)*(G3829/100)*(E3829/1000)),IF(C3829="Ready to Drink",SUM(LOOKUP(2,1/(SRP!$B$10:$B$14&lt;=E3829)/(SRP!$C$10:$C$14&gt;=E3829),SRP!$D$10:$D$14)*(G3829/100)*(E3829/1000)),0))))),2)</f>
        <v>29.74</v>
      </c>
    </row>
    <row r="3830" spans="1:11" x14ac:dyDescent="0.35">
      <c r="A3830" s="2">
        <v>38164</v>
      </c>
      <c r="B3830" s="76" t="s">
        <v>3079</v>
      </c>
      <c r="C3830" s="76" t="s">
        <v>5938</v>
      </c>
      <c r="D3830" s="76" t="s">
        <v>5298</v>
      </c>
      <c r="E3830" s="76">
        <v>8520</v>
      </c>
      <c r="F3830" s="76">
        <v>1</v>
      </c>
      <c r="G3830" s="77">
        <v>5</v>
      </c>
      <c r="H3830" s="76" t="s">
        <v>3326</v>
      </c>
      <c r="I3830" s="77">
        <v>55.49</v>
      </c>
      <c r="J3830" s="2">
        <v>24</v>
      </c>
      <c r="K3830" s="119" cm="1">
        <f t="array" ref="K3830">ROUND(IF(C3830="Beer",SUM(LOOKUP(2,1/(SRP!$B$7:$B$9&lt;=E3830)/(SRP!$C$7:$C$9&gt;=E3830),SRP!$D$7:$D$9)*(G3830/100)*(E3830/1000)),IF(C3830="Spirits",SUM(LOOKUP(2,1/(SRP!$B$2:$B$6&lt;=E3830)/(SRP!$C$2:$C$6&gt;=E3830),SRP!$D$2:$D$6)*(G3830/100)*(E3830/1000)),IF(AND(C3830="Wine",D3830="Fortified Wines"),SUM(LOOKUP(2,1/(SRP!$B$20:$B$23&lt;=E3830)/(SRP!$C$20:$C$23&gt;=E3830),SRP!$D$20:$D$23)*(G3830/100)*(E3830/1000)),IF(C3830="Wine",SUM(LOOKUP(2,1/(SRP!$B$15:$B$19&lt;=E3830)/(SRP!$C$15:$C$19&gt;=E3830),SRP!$D$15:$D$19)*(G3830/100)*(E3830/1000)),IF(C3830="Ready to Drink",SUM(LOOKUP(2,1/(SRP!$B$10:$B$14&lt;=E3830)/(SRP!$C$10:$C$14&gt;=E3830),SRP!$D$10:$D$14)*(G3830/100)*(E3830/1000)),0))))),2)</f>
        <v>29.74</v>
      </c>
    </row>
    <row r="3831" spans="1:11" x14ac:dyDescent="0.35">
      <c r="A3831" s="2">
        <v>38165</v>
      </c>
      <c r="B3831" s="76" t="s">
        <v>3080</v>
      </c>
      <c r="C3831" s="76" t="s">
        <v>5938</v>
      </c>
      <c r="D3831" s="76" t="s">
        <v>5298</v>
      </c>
      <c r="E3831" s="76">
        <v>8520</v>
      </c>
      <c r="F3831" s="76">
        <v>1</v>
      </c>
      <c r="G3831" s="77">
        <v>5</v>
      </c>
      <c r="H3831" s="76" t="s">
        <v>3326</v>
      </c>
      <c r="I3831" s="77">
        <v>55.49</v>
      </c>
      <c r="J3831" s="2">
        <v>24</v>
      </c>
      <c r="K3831" s="119" cm="1">
        <f t="array" ref="K3831">ROUND(IF(C3831="Beer",SUM(LOOKUP(2,1/(SRP!$B$7:$B$9&lt;=E3831)/(SRP!$C$7:$C$9&gt;=E3831),SRP!$D$7:$D$9)*(G3831/100)*(E3831/1000)),IF(C3831="Spirits",SUM(LOOKUP(2,1/(SRP!$B$2:$B$6&lt;=E3831)/(SRP!$C$2:$C$6&gt;=E3831),SRP!$D$2:$D$6)*(G3831/100)*(E3831/1000)),IF(AND(C3831="Wine",D3831="Fortified Wines"),SUM(LOOKUP(2,1/(SRP!$B$20:$B$23&lt;=E3831)/(SRP!$C$20:$C$23&gt;=E3831),SRP!$D$20:$D$23)*(G3831/100)*(E3831/1000)),IF(C3831="Wine",SUM(LOOKUP(2,1/(SRP!$B$15:$B$19&lt;=E3831)/(SRP!$C$15:$C$19&gt;=E3831),SRP!$D$15:$D$19)*(G3831/100)*(E3831/1000)),IF(C3831="Ready to Drink",SUM(LOOKUP(2,1/(SRP!$B$10:$B$14&lt;=E3831)/(SRP!$C$10:$C$14&gt;=E3831),SRP!$D$10:$D$14)*(G3831/100)*(E3831/1000)),0))))),2)</f>
        <v>29.74</v>
      </c>
    </row>
    <row r="3832" spans="1:11" x14ac:dyDescent="0.35">
      <c r="A3832" s="2">
        <v>38165</v>
      </c>
      <c r="B3832" s="76" t="s">
        <v>3080</v>
      </c>
      <c r="C3832" s="76" t="s">
        <v>5938</v>
      </c>
      <c r="D3832" s="76" t="s">
        <v>5298</v>
      </c>
      <c r="E3832" s="76">
        <v>8520</v>
      </c>
      <c r="F3832" s="76">
        <v>1</v>
      </c>
      <c r="G3832" s="77">
        <v>5</v>
      </c>
      <c r="H3832" s="76" t="s">
        <v>3326</v>
      </c>
      <c r="I3832" s="77">
        <v>55.49</v>
      </c>
      <c r="J3832" s="2">
        <v>24</v>
      </c>
      <c r="K3832" s="119" cm="1">
        <f t="array" ref="K3832">ROUND(IF(C3832="Beer",SUM(LOOKUP(2,1/(SRP!$B$7:$B$9&lt;=E3832)/(SRP!$C$7:$C$9&gt;=E3832),SRP!$D$7:$D$9)*(G3832/100)*(E3832/1000)),IF(C3832="Spirits",SUM(LOOKUP(2,1/(SRP!$B$2:$B$6&lt;=E3832)/(SRP!$C$2:$C$6&gt;=E3832),SRP!$D$2:$D$6)*(G3832/100)*(E3832/1000)),IF(AND(C3832="Wine",D3832="Fortified Wines"),SUM(LOOKUP(2,1/(SRP!$B$20:$B$23&lt;=E3832)/(SRP!$C$20:$C$23&gt;=E3832),SRP!$D$20:$D$23)*(G3832/100)*(E3832/1000)),IF(C3832="Wine",SUM(LOOKUP(2,1/(SRP!$B$15:$B$19&lt;=E3832)/(SRP!$C$15:$C$19&gt;=E3832),SRP!$D$15:$D$19)*(G3832/100)*(E3832/1000)),IF(C3832="Ready to Drink",SUM(LOOKUP(2,1/(SRP!$B$10:$B$14&lt;=E3832)/(SRP!$C$10:$C$14&gt;=E3832),SRP!$D$10:$D$14)*(G3832/100)*(E3832/1000)),0))))),2)</f>
        <v>29.74</v>
      </c>
    </row>
    <row r="3833" spans="1:11" x14ac:dyDescent="0.35">
      <c r="A3833" s="2">
        <v>38171</v>
      </c>
      <c r="B3833" s="76" t="s">
        <v>3020</v>
      </c>
      <c r="C3833" s="76" t="s">
        <v>286</v>
      </c>
      <c r="D3833" s="76" t="s">
        <v>5249</v>
      </c>
      <c r="E3833" s="76">
        <v>750</v>
      </c>
      <c r="F3833" s="76">
        <v>12</v>
      </c>
      <c r="G3833" s="77">
        <v>13.5</v>
      </c>
      <c r="H3833" s="76" t="s">
        <v>6283</v>
      </c>
      <c r="I3833" s="77">
        <v>21.99</v>
      </c>
      <c r="J3833" s="2">
        <v>1</v>
      </c>
      <c r="K3833" s="119" cm="1">
        <f t="array" ref="K3833">ROUND(IF(C3833="Beer",SUM(LOOKUP(2,1/(SRP!$B$7:$B$9&lt;=E3833)/(SRP!$C$7:$C$9&gt;=E3833),SRP!$D$7:$D$9)*(G3833/100)*(E3833/1000)),IF(C3833="Spirits",SUM(LOOKUP(2,1/(SRP!$B$2:$B$6&lt;=E3833)/(SRP!$C$2:$C$6&gt;=E3833),SRP!$D$2:$D$6)*(G3833/100)*(E3833/1000)),IF(AND(C3833="Wine",D3833="Fortified Wines"),SUM(LOOKUP(2,1/(SRP!$B$20:$B$23&lt;=E3833)/(SRP!$C$20:$C$23&gt;=E3833),SRP!$D$20:$D$23)*(G3833/100)*(E3833/1000)),IF(C3833="Wine",SUM(LOOKUP(2,1/(SRP!$B$15:$B$19&lt;=E3833)/(SRP!$C$15:$C$19&gt;=E3833),SRP!$D$15:$D$19)*(G3833/100)*(E3833/1000)),IF(C3833="Ready to Drink",SUM(LOOKUP(2,1/(SRP!$B$10:$B$14&lt;=E3833)/(SRP!$C$10:$C$14&gt;=E3833),SRP!$D$10:$D$14)*(G3833/100)*(E3833/1000)),0))))),2)</f>
        <v>7.07</v>
      </c>
    </row>
    <row r="3834" spans="1:11" x14ac:dyDescent="0.35">
      <c r="A3834" s="2">
        <v>38178</v>
      </c>
      <c r="B3834" s="76" t="s">
        <v>3021</v>
      </c>
      <c r="C3834" s="76" t="s">
        <v>286</v>
      </c>
      <c r="D3834" s="76" t="s">
        <v>5247</v>
      </c>
      <c r="E3834" s="76">
        <v>750</v>
      </c>
      <c r="F3834" s="76">
        <v>12</v>
      </c>
      <c r="G3834" s="77">
        <v>14.5</v>
      </c>
      <c r="H3834" s="76" t="s">
        <v>6283</v>
      </c>
      <c r="I3834" s="77">
        <v>26.99</v>
      </c>
      <c r="J3834" s="2">
        <v>1</v>
      </c>
      <c r="K3834" s="119" cm="1">
        <f t="array" ref="K3834">ROUND(IF(C3834="Beer",SUM(LOOKUP(2,1/(SRP!$B$7:$B$9&lt;=E3834)/(SRP!$C$7:$C$9&gt;=E3834),SRP!$D$7:$D$9)*(G3834/100)*(E3834/1000)),IF(C3834="Spirits",SUM(LOOKUP(2,1/(SRP!$B$2:$B$6&lt;=E3834)/(SRP!$C$2:$C$6&gt;=E3834),SRP!$D$2:$D$6)*(G3834/100)*(E3834/1000)),IF(AND(C3834="Wine",D3834="Fortified Wines"),SUM(LOOKUP(2,1/(SRP!$B$20:$B$23&lt;=E3834)/(SRP!$C$20:$C$23&gt;=E3834),SRP!$D$20:$D$23)*(G3834/100)*(E3834/1000)),IF(C3834="Wine",SUM(LOOKUP(2,1/(SRP!$B$15:$B$19&lt;=E3834)/(SRP!$C$15:$C$19&gt;=E3834),SRP!$D$15:$D$19)*(G3834/100)*(E3834/1000)),IF(C3834="Ready to Drink",SUM(LOOKUP(2,1/(SRP!$B$10:$B$14&lt;=E3834)/(SRP!$C$10:$C$14&gt;=E3834),SRP!$D$10:$D$14)*(G3834/100)*(E3834/1000)),0))))),2)</f>
        <v>7.59</v>
      </c>
    </row>
    <row r="3835" spans="1:11" x14ac:dyDescent="0.35">
      <c r="A3835" s="2">
        <v>38191</v>
      </c>
      <c r="B3835" s="76" t="s">
        <v>3038</v>
      </c>
      <c r="C3835" s="76" t="s">
        <v>286</v>
      </c>
      <c r="D3835" s="76" t="s">
        <v>5245</v>
      </c>
      <c r="E3835" s="76">
        <v>750</v>
      </c>
      <c r="F3835" s="76">
        <v>12</v>
      </c>
      <c r="G3835" s="77">
        <v>10.5</v>
      </c>
      <c r="H3835" s="76" t="s">
        <v>3288</v>
      </c>
      <c r="I3835" s="77">
        <v>20.99</v>
      </c>
      <c r="J3835" s="2">
        <v>1</v>
      </c>
      <c r="K3835" s="119" cm="1">
        <f t="array" ref="K3835">ROUND(IF(C3835="Beer",SUM(LOOKUP(2,1/(SRP!$B$7:$B$9&lt;=E3835)/(SRP!$C$7:$C$9&gt;=E3835),SRP!$D$7:$D$9)*(G3835/100)*(E3835/1000)),IF(C3835="Spirits",SUM(LOOKUP(2,1/(SRP!$B$2:$B$6&lt;=E3835)/(SRP!$C$2:$C$6&gt;=E3835),SRP!$D$2:$D$6)*(G3835/100)*(E3835/1000)),IF(AND(C3835="Wine",D3835="Fortified Wines"),SUM(LOOKUP(2,1/(SRP!$B$20:$B$23&lt;=E3835)/(SRP!$C$20:$C$23&gt;=E3835),SRP!$D$20:$D$23)*(G3835/100)*(E3835/1000)),IF(C3835="Wine",SUM(LOOKUP(2,1/(SRP!$B$15:$B$19&lt;=E3835)/(SRP!$C$15:$C$19&gt;=E3835),SRP!$D$15:$D$19)*(G3835/100)*(E3835/1000)),IF(C3835="Ready to Drink",SUM(LOOKUP(2,1/(SRP!$B$10:$B$14&lt;=E3835)/(SRP!$C$10:$C$14&gt;=E3835),SRP!$D$10:$D$14)*(G3835/100)*(E3835/1000)),0))))),2)</f>
        <v>5.5</v>
      </c>
    </row>
    <row r="3836" spans="1:11" x14ac:dyDescent="0.35">
      <c r="A3836" s="2">
        <v>38197</v>
      </c>
      <c r="B3836" s="76" t="s">
        <v>3555</v>
      </c>
      <c r="C3836" s="76" t="s">
        <v>5938</v>
      </c>
      <c r="D3836" s="76" t="s">
        <v>5308</v>
      </c>
      <c r="E3836" s="76">
        <v>4260</v>
      </c>
      <c r="F3836" s="76">
        <v>2</v>
      </c>
      <c r="G3836" s="77">
        <v>8</v>
      </c>
      <c r="H3836" s="76" t="s">
        <v>3326</v>
      </c>
      <c r="I3836" s="77">
        <v>30.98</v>
      </c>
      <c r="J3836" s="2">
        <v>12</v>
      </c>
      <c r="K3836" s="119" cm="1">
        <f t="array" ref="K3836">ROUND(IF(C3836="Beer",SUM(LOOKUP(2,1/(SRP!$B$7:$B$9&lt;=E3836)/(SRP!$C$7:$C$9&gt;=E3836),SRP!$D$7:$D$9)*(G3836/100)*(E3836/1000)),IF(C3836="Spirits",SUM(LOOKUP(2,1/(SRP!$B$2:$B$6&lt;=E3836)/(SRP!$C$2:$C$6&gt;=E3836),SRP!$D$2:$D$6)*(G3836/100)*(E3836/1000)),IF(AND(C3836="Wine",D3836="Fortified Wines"),SUM(LOOKUP(2,1/(SRP!$B$20:$B$23&lt;=E3836)/(SRP!$C$20:$C$23&gt;=E3836),SRP!$D$20:$D$23)*(G3836/100)*(E3836/1000)),IF(C3836="Wine",SUM(LOOKUP(2,1/(SRP!$B$15:$B$19&lt;=E3836)/(SRP!$C$15:$C$19&gt;=E3836),SRP!$D$15:$D$19)*(G3836/100)*(E3836/1000)),IF(C3836="Ready to Drink",SUM(LOOKUP(2,1/(SRP!$B$10:$B$14&lt;=E3836)/(SRP!$C$10:$C$14&gt;=E3836),SRP!$D$10:$D$14)*(G3836/100)*(E3836/1000)),0))))),2)</f>
        <v>23.79</v>
      </c>
    </row>
    <row r="3837" spans="1:11" x14ac:dyDescent="0.35">
      <c r="A3837" s="2">
        <v>38197</v>
      </c>
      <c r="B3837" s="76" t="s">
        <v>3555</v>
      </c>
      <c r="C3837" s="76" t="s">
        <v>5938</v>
      </c>
      <c r="D3837" s="76" t="s">
        <v>5308</v>
      </c>
      <c r="E3837" s="76">
        <v>4260</v>
      </c>
      <c r="F3837" s="76">
        <v>2</v>
      </c>
      <c r="G3837" s="77">
        <v>8</v>
      </c>
      <c r="H3837" s="76" t="s">
        <v>3326</v>
      </c>
      <c r="I3837" s="77">
        <v>30.98</v>
      </c>
      <c r="J3837" s="2">
        <v>12</v>
      </c>
      <c r="K3837" s="119" cm="1">
        <f t="array" ref="K3837">ROUND(IF(C3837="Beer",SUM(LOOKUP(2,1/(SRP!$B$7:$B$9&lt;=E3837)/(SRP!$C$7:$C$9&gt;=E3837),SRP!$D$7:$D$9)*(G3837/100)*(E3837/1000)),IF(C3837="Spirits",SUM(LOOKUP(2,1/(SRP!$B$2:$B$6&lt;=E3837)/(SRP!$C$2:$C$6&gt;=E3837),SRP!$D$2:$D$6)*(G3837/100)*(E3837/1000)),IF(AND(C3837="Wine",D3837="Fortified Wines"),SUM(LOOKUP(2,1/(SRP!$B$20:$B$23&lt;=E3837)/(SRP!$C$20:$C$23&gt;=E3837),SRP!$D$20:$D$23)*(G3837/100)*(E3837/1000)),IF(C3837="Wine",SUM(LOOKUP(2,1/(SRP!$B$15:$B$19&lt;=E3837)/(SRP!$C$15:$C$19&gt;=E3837),SRP!$D$15:$D$19)*(G3837/100)*(E3837/1000)),IF(C3837="Ready to Drink",SUM(LOOKUP(2,1/(SRP!$B$10:$B$14&lt;=E3837)/(SRP!$C$10:$C$14&gt;=E3837),SRP!$D$10:$D$14)*(G3837/100)*(E3837/1000)),0))))),2)</f>
        <v>23.79</v>
      </c>
    </row>
    <row r="3838" spans="1:11" x14ac:dyDescent="0.35">
      <c r="A3838" s="2">
        <v>38200</v>
      </c>
      <c r="B3838" s="76" t="s">
        <v>7247</v>
      </c>
      <c r="C3838" s="76" t="s">
        <v>5938</v>
      </c>
      <c r="D3838" s="76" t="s">
        <v>5746</v>
      </c>
      <c r="E3838" s="76">
        <v>2130</v>
      </c>
      <c r="F3838" s="76">
        <v>4</v>
      </c>
      <c r="G3838" s="77">
        <v>5</v>
      </c>
      <c r="H3838" s="76" t="s">
        <v>3326</v>
      </c>
      <c r="I3838" s="77">
        <v>16.489999999999998</v>
      </c>
      <c r="J3838" s="2">
        <v>6</v>
      </c>
      <c r="K3838" s="119" cm="1">
        <f t="array" ref="K3838">ROUND(IF(C3838="Beer",SUM(LOOKUP(2,1/(SRP!$B$7:$B$9&lt;=E3838)/(SRP!$C$7:$C$9&gt;=E3838),SRP!$D$7:$D$9)*(G3838/100)*(E3838/1000)),IF(C3838="Spirits",SUM(LOOKUP(2,1/(SRP!$B$2:$B$6&lt;=E3838)/(SRP!$C$2:$C$6&gt;=E3838),SRP!$D$2:$D$6)*(G3838/100)*(E3838/1000)),IF(AND(C3838="Wine",D3838="Fortified Wines"),SUM(LOOKUP(2,1/(SRP!$B$20:$B$23&lt;=E3838)/(SRP!$C$20:$C$23&gt;=E3838),SRP!$D$20:$D$23)*(G3838/100)*(E3838/1000)),IF(C3838="Wine",SUM(LOOKUP(2,1/(SRP!$B$15:$B$19&lt;=E3838)/(SRP!$C$15:$C$19&gt;=E3838),SRP!$D$15:$D$19)*(G3838/100)*(E3838/1000)),IF(C3838="Ready to Drink",SUM(LOOKUP(2,1/(SRP!$B$10:$B$14&lt;=E3838)/(SRP!$C$10:$C$14&gt;=E3838),SRP!$D$10:$D$14)*(G3838/100)*(E3838/1000)),0))))),2)</f>
        <v>7.43</v>
      </c>
    </row>
    <row r="3839" spans="1:11" x14ac:dyDescent="0.35">
      <c r="A3839" s="2">
        <v>38200</v>
      </c>
      <c r="B3839" s="76" t="s">
        <v>7247</v>
      </c>
      <c r="C3839" s="76" t="s">
        <v>5938</v>
      </c>
      <c r="D3839" s="76" t="s">
        <v>5746</v>
      </c>
      <c r="E3839" s="76">
        <v>2130</v>
      </c>
      <c r="F3839" s="76">
        <v>4</v>
      </c>
      <c r="G3839" s="77">
        <v>5</v>
      </c>
      <c r="H3839" s="76" t="s">
        <v>3326</v>
      </c>
      <c r="I3839" s="77">
        <v>16.489999999999998</v>
      </c>
      <c r="J3839" s="2">
        <v>6</v>
      </c>
      <c r="K3839" s="119" cm="1">
        <f t="array" ref="K3839">ROUND(IF(C3839="Beer",SUM(LOOKUP(2,1/(SRP!$B$7:$B$9&lt;=E3839)/(SRP!$C$7:$C$9&gt;=E3839),SRP!$D$7:$D$9)*(G3839/100)*(E3839/1000)),IF(C3839="Spirits",SUM(LOOKUP(2,1/(SRP!$B$2:$B$6&lt;=E3839)/(SRP!$C$2:$C$6&gt;=E3839),SRP!$D$2:$D$6)*(G3839/100)*(E3839/1000)),IF(AND(C3839="Wine",D3839="Fortified Wines"),SUM(LOOKUP(2,1/(SRP!$B$20:$B$23&lt;=E3839)/(SRP!$C$20:$C$23&gt;=E3839),SRP!$D$20:$D$23)*(G3839/100)*(E3839/1000)),IF(C3839="Wine",SUM(LOOKUP(2,1/(SRP!$B$15:$B$19&lt;=E3839)/(SRP!$C$15:$C$19&gt;=E3839),SRP!$D$15:$D$19)*(G3839/100)*(E3839/1000)),IF(C3839="Ready to Drink",SUM(LOOKUP(2,1/(SRP!$B$10:$B$14&lt;=E3839)/(SRP!$C$10:$C$14&gt;=E3839),SRP!$D$10:$D$14)*(G3839/100)*(E3839/1000)),0))))),2)</f>
        <v>7.43</v>
      </c>
    </row>
    <row r="3840" spans="1:11" x14ac:dyDescent="0.35">
      <c r="A3840" s="2">
        <v>38234</v>
      </c>
      <c r="B3840" s="76" t="s">
        <v>3081</v>
      </c>
      <c r="C3840" s="76" t="s">
        <v>287</v>
      </c>
      <c r="D3840" s="76" t="s">
        <v>5271</v>
      </c>
      <c r="E3840" s="76">
        <v>4260</v>
      </c>
      <c r="F3840" s="76">
        <v>1</v>
      </c>
      <c r="G3840" s="77">
        <v>3.9</v>
      </c>
      <c r="H3840" s="76" t="s">
        <v>3324</v>
      </c>
      <c r="I3840" s="77">
        <v>26.99</v>
      </c>
      <c r="J3840" s="2">
        <v>12</v>
      </c>
      <c r="K3840" s="119" cm="1">
        <f t="array" ref="K3840">ROUND(IF(C3840="Beer",SUM(LOOKUP(2,1/(SRP!$B$7:$B$9&lt;=E3840)/(SRP!$C$7:$C$9&gt;=E3840),SRP!$D$7:$D$9)*(G3840/100)*(E3840/1000)),IF(C3840="Spirits",SUM(LOOKUP(2,1/(SRP!$B$2:$B$6&lt;=E3840)/(SRP!$C$2:$C$6&gt;=E3840),SRP!$D$2:$D$6)*(G3840/100)*(E3840/1000)),IF(AND(C3840="Wine",D3840="Fortified Wines"),SUM(LOOKUP(2,1/(SRP!$B$20:$B$23&lt;=E3840)/(SRP!$C$20:$C$23&gt;=E3840),SRP!$D$20:$D$23)*(G3840/100)*(E3840/1000)),IF(C3840="Wine",SUM(LOOKUP(2,1/(SRP!$B$15:$B$19&lt;=E3840)/(SRP!$C$15:$C$19&gt;=E3840),SRP!$D$15:$D$19)*(G3840/100)*(E3840/1000)),IF(C3840="Ready to Drink",SUM(LOOKUP(2,1/(SRP!$B$10:$B$14&lt;=E3840)/(SRP!$C$10:$C$14&gt;=E3840),SRP!$D$10:$D$14)*(G3840/100)*(E3840/1000)),0))))),2)</f>
        <v>11.6</v>
      </c>
    </row>
    <row r="3841" spans="1:11" x14ac:dyDescent="0.35">
      <c r="A3841" s="2">
        <v>38234</v>
      </c>
      <c r="B3841" s="76" t="s">
        <v>3081</v>
      </c>
      <c r="C3841" s="76" t="s">
        <v>287</v>
      </c>
      <c r="D3841" s="76" t="s">
        <v>5271</v>
      </c>
      <c r="E3841" s="76">
        <v>4260</v>
      </c>
      <c r="F3841" s="76">
        <v>1</v>
      </c>
      <c r="G3841" s="77">
        <v>3.9</v>
      </c>
      <c r="H3841" s="76" t="s">
        <v>3324</v>
      </c>
      <c r="I3841" s="77">
        <v>26.99</v>
      </c>
      <c r="J3841" s="2">
        <v>12</v>
      </c>
      <c r="K3841" s="119" cm="1">
        <f t="array" ref="K3841">ROUND(IF(C3841="Beer",SUM(LOOKUP(2,1/(SRP!$B$7:$B$9&lt;=E3841)/(SRP!$C$7:$C$9&gt;=E3841),SRP!$D$7:$D$9)*(G3841/100)*(E3841/1000)),IF(C3841="Spirits",SUM(LOOKUP(2,1/(SRP!$B$2:$B$6&lt;=E3841)/(SRP!$C$2:$C$6&gt;=E3841),SRP!$D$2:$D$6)*(G3841/100)*(E3841/1000)),IF(AND(C3841="Wine",D3841="Fortified Wines"),SUM(LOOKUP(2,1/(SRP!$B$20:$B$23&lt;=E3841)/(SRP!$C$20:$C$23&gt;=E3841),SRP!$D$20:$D$23)*(G3841/100)*(E3841/1000)),IF(C3841="Wine",SUM(LOOKUP(2,1/(SRP!$B$15:$B$19&lt;=E3841)/(SRP!$C$15:$C$19&gt;=E3841),SRP!$D$15:$D$19)*(G3841/100)*(E3841/1000)),IF(C3841="Ready to Drink",SUM(LOOKUP(2,1/(SRP!$B$10:$B$14&lt;=E3841)/(SRP!$C$10:$C$14&gt;=E3841),SRP!$D$10:$D$14)*(G3841/100)*(E3841/1000)),0))))),2)</f>
        <v>11.6</v>
      </c>
    </row>
    <row r="3842" spans="1:11" x14ac:dyDescent="0.35">
      <c r="A3842" s="2">
        <v>38235</v>
      </c>
      <c r="B3842" s="76" t="s">
        <v>2990</v>
      </c>
      <c r="C3842" s="76" t="s">
        <v>286</v>
      </c>
      <c r="D3842" s="76" t="s">
        <v>5247</v>
      </c>
      <c r="E3842" s="76">
        <v>750</v>
      </c>
      <c r="F3842" s="76">
        <v>12</v>
      </c>
      <c r="G3842" s="77">
        <v>14</v>
      </c>
      <c r="H3842" s="76" t="s">
        <v>6283</v>
      </c>
      <c r="I3842" s="77">
        <v>17.489999999999998</v>
      </c>
      <c r="J3842" s="2">
        <v>1</v>
      </c>
      <c r="K3842" s="119" cm="1">
        <f t="array" ref="K3842">ROUND(IF(C3842="Beer",SUM(LOOKUP(2,1/(SRP!$B$7:$B$9&lt;=E3842)/(SRP!$C$7:$C$9&gt;=E3842),SRP!$D$7:$D$9)*(G3842/100)*(E3842/1000)),IF(C3842="Spirits",SUM(LOOKUP(2,1/(SRP!$B$2:$B$6&lt;=E3842)/(SRP!$C$2:$C$6&gt;=E3842),SRP!$D$2:$D$6)*(G3842/100)*(E3842/1000)),IF(AND(C3842="Wine",D3842="Fortified Wines"),SUM(LOOKUP(2,1/(SRP!$B$20:$B$23&lt;=E3842)/(SRP!$C$20:$C$23&gt;=E3842),SRP!$D$20:$D$23)*(G3842/100)*(E3842/1000)),IF(C3842="Wine",SUM(LOOKUP(2,1/(SRP!$B$15:$B$19&lt;=E3842)/(SRP!$C$15:$C$19&gt;=E3842),SRP!$D$15:$D$19)*(G3842/100)*(E3842/1000)),IF(C3842="Ready to Drink",SUM(LOOKUP(2,1/(SRP!$B$10:$B$14&lt;=E3842)/(SRP!$C$10:$C$14&gt;=E3842),SRP!$D$10:$D$14)*(G3842/100)*(E3842/1000)),0))))),2)</f>
        <v>7.33</v>
      </c>
    </row>
    <row r="3843" spans="1:11" x14ac:dyDescent="0.35">
      <c r="A3843" s="2">
        <v>38238</v>
      </c>
      <c r="B3843" s="76" t="s">
        <v>3082</v>
      </c>
      <c r="C3843" s="76" t="s">
        <v>286</v>
      </c>
      <c r="D3843" s="76" t="s">
        <v>5246</v>
      </c>
      <c r="E3843" s="76">
        <v>750</v>
      </c>
      <c r="F3843" s="76">
        <v>12</v>
      </c>
      <c r="G3843" s="77">
        <v>13.5</v>
      </c>
      <c r="H3843" s="76" t="s">
        <v>3307</v>
      </c>
      <c r="I3843" s="77">
        <v>18.989999999999998</v>
      </c>
      <c r="J3843" s="2">
        <v>1</v>
      </c>
      <c r="K3843" s="119" cm="1">
        <f t="array" ref="K3843">ROUND(IF(C3843="Beer",SUM(LOOKUP(2,1/(SRP!$B$7:$B$9&lt;=E3843)/(SRP!$C$7:$C$9&gt;=E3843),SRP!$D$7:$D$9)*(G3843/100)*(E3843/1000)),IF(C3843="Spirits",SUM(LOOKUP(2,1/(SRP!$B$2:$B$6&lt;=E3843)/(SRP!$C$2:$C$6&gt;=E3843),SRP!$D$2:$D$6)*(G3843/100)*(E3843/1000)),IF(AND(C3843="Wine",D3843="Fortified Wines"),SUM(LOOKUP(2,1/(SRP!$B$20:$B$23&lt;=E3843)/(SRP!$C$20:$C$23&gt;=E3843),SRP!$D$20:$D$23)*(G3843/100)*(E3843/1000)),IF(C3843="Wine",SUM(LOOKUP(2,1/(SRP!$B$15:$B$19&lt;=E3843)/(SRP!$C$15:$C$19&gt;=E3843),SRP!$D$15:$D$19)*(G3843/100)*(E3843/1000)),IF(C3843="Ready to Drink",SUM(LOOKUP(2,1/(SRP!$B$10:$B$14&lt;=E3843)/(SRP!$C$10:$C$14&gt;=E3843),SRP!$D$10:$D$14)*(G3843/100)*(E3843/1000)),0))))),2)</f>
        <v>7.07</v>
      </c>
    </row>
    <row r="3844" spans="1:11" x14ac:dyDescent="0.35">
      <c r="A3844" s="2">
        <v>38300</v>
      </c>
      <c r="B3844" s="76" t="s">
        <v>2997</v>
      </c>
      <c r="C3844" s="76" t="s">
        <v>287</v>
      </c>
      <c r="D3844" s="76" t="s">
        <v>5240</v>
      </c>
      <c r="E3844" s="76">
        <v>473</v>
      </c>
      <c r="F3844" s="76">
        <v>24</v>
      </c>
      <c r="G3844" s="77">
        <v>6</v>
      </c>
      <c r="H3844" s="76" t="s">
        <v>3334</v>
      </c>
      <c r="I3844" s="77">
        <v>5.45</v>
      </c>
      <c r="J3844" s="2">
        <v>1</v>
      </c>
      <c r="K3844" s="119" cm="1">
        <f t="array" ref="K3844">ROUND(IF(C3844="Beer",SUM(LOOKUP(2,1/(SRP!$B$7:$B$9&lt;=E3844)/(SRP!$C$7:$C$9&gt;=E3844),SRP!$D$7:$D$9)*(G3844/100)*(E3844/1000)),IF(C3844="Spirits",SUM(LOOKUP(2,1/(SRP!$B$2:$B$6&lt;=E3844)/(SRP!$C$2:$C$6&gt;=E3844),SRP!$D$2:$D$6)*(G3844/100)*(E3844/1000)),IF(AND(C3844="Wine",D3844="Fortified Wines"),SUM(LOOKUP(2,1/(SRP!$B$20:$B$23&lt;=E3844)/(SRP!$C$20:$C$23&gt;=E3844),SRP!$D$20:$D$23)*(G3844/100)*(E3844/1000)),IF(C3844="Wine",SUM(LOOKUP(2,1/(SRP!$B$15:$B$19&lt;=E3844)/(SRP!$C$15:$C$19&gt;=E3844),SRP!$D$15:$D$19)*(G3844/100)*(E3844/1000)),IF(C3844="Ready to Drink",SUM(LOOKUP(2,1/(SRP!$B$10:$B$14&lt;=E3844)/(SRP!$C$10:$C$14&gt;=E3844),SRP!$D$10:$D$14)*(G3844/100)*(E3844/1000)),0))))),2)</f>
        <v>1.98</v>
      </c>
    </row>
    <row r="3845" spans="1:11" x14ac:dyDescent="0.35">
      <c r="A3845" s="2">
        <v>38300</v>
      </c>
      <c r="B3845" s="76" t="s">
        <v>2997</v>
      </c>
      <c r="C3845" s="76" t="s">
        <v>287</v>
      </c>
      <c r="D3845" s="76" t="s">
        <v>5240</v>
      </c>
      <c r="E3845" s="76">
        <v>473</v>
      </c>
      <c r="F3845" s="76">
        <v>24</v>
      </c>
      <c r="G3845" s="77">
        <v>6</v>
      </c>
      <c r="H3845" s="76" t="s">
        <v>3334</v>
      </c>
      <c r="I3845" s="77">
        <v>5.45</v>
      </c>
      <c r="J3845" s="2">
        <v>1</v>
      </c>
      <c r="K3845" s="119" cm="1">
        <f t="array" ref="K3845">ROUND(IF(C3845="Beer",SUM(LOOKUP(2,1/(SRP!$B$7:$B$9&lt;=E3845)/(SRP!$C$7:$C$9&gt;=E3845),SRP!$D$7:$D$9)*(G3845/100)*(E3845/1000)),IF(C3845="Spirits",SUM(LOOKUP(2,1/(SRP!$B$2:$B$6&lt;=E3845)/(SRP!$C$2:$C$6&gt;=E3845),SRP!$D$2:$D$6)*(G3845/100)*(E3845/1000)),IF(AND(C3845="Wine",D3845="Fortified Wines"),SUM(LOOKUP(2,1/(SRP!$B$20:$B$23&lt;=E3845)/(SRP!$C$20:$C$23&gt;=E3845),SRP!$D$20:$D$23)*(G3845/100)*(E3845/1000)),IF(C3845="Wine",SUM(LOOKUP(2,1/(SRP!$B$15:$B$19&lt;=E3845)/(SRP!$C$15:$C$19&gt;=E3845),SRP!$D$15:$D$19)*(G3845/100)*(E3845/1000)),IF(C3845="Ready to Drink",SUM(LOOKUP(2,1/(SRP!$B$10:$B$14&lt;=E3845)/(SRP!$C$10:$C$14&gt;=E3845),SRP!$D$10:$D$14)*(G3845/100)*(E3845/1000)),0))))),2)</f>
        <v>1.98</v>
      </c>
    </row>
    <row r="3846" spans="1:11" x14ac:dyDescent="0.35">
      <c r="A3846" s="2">
        <v>38302</v>
      </c>
      <c r="B3846" s="76" t="s">
        <v>3083</v>
      </c>
      <c r="C3846" s="76" t="s">
        <v>287</v>
      </c>
      <c r="D3846" s="76" t="s">
        <v>5271</v>
      </c>
      <c r="E3846" s="76">
        <v>473</v>
      </c>
      <c r="F3846" s="76">
        <v>24</v>
      </c>
      <c r="G3846" s="77">
        <v>4</v>
      </c>
      <c r="H3846" s="76" t="s">
        <v>3325</v>
      </c>
      <c r="I3846" s="77">
        <v>3.88</v>
      </c>
      <c r="J3846" s="2">
        <v>1</v>
      </c>
      <c r="K3846" s="119" cm="1">
        <f t="array" ref="K3846">ROUND(IF(C3846="Beer",SUM(LOOKUP(2,1/(SRP!$B$7:$B$9&lt;=E3846)/(SRP!$C$7:$C$9&gt;=E3846),SRP!$D$7:$D$9)*(G3846/100)*(E3846/1000)),IF(C3846="Spirits",SUM(LOOKUP(2,1/(SRP!$B$2:$B$6&lt;=E3846)/(SRP!$C$2:$C$6&gt;=E3846),SRP!$D$2:$D$6)*(G3846/100)*(E3846/1000)),IF(AND(C3846="Wine",D3846="Fortified Wines"),SUM(LOOKUP(2,1/(SRP!$B$20:$B$23&lt;=E3846)/(SRP!$C$20:$C$23&gt;=E3846),SRP!$D$20:$D$23)*(G3846/100)*(E3846/1000)),IF(C3846="Wine",SUM(LOOKUP(2,1/(SRP!$B$15:$B$19&lt;=E3846)/(SRP!$C$15:$C$19&gt;=E3846),SRP!$D$15:$D$19)*(G3846/100)*(E3846/1000)),IF(C3846="Ready to Drink",SUM(LOOKUP(2,1/(SRP!$B$10:$B$14&lt;=E3846)/(SRP!$C$10:$C$14&gt;=E3846),SRP!$D$10:$D$14)*(G3846/100)*(E3846/1000)),0))))),2)</f>
        <v>1.32</v>
      </c>
    </row>
    <row r="3847" spans="1:11" x14ac:dyDescent="0.35">
      <c r="A3847" s="2">
        <v>38302</v>
      </c>
      <c r="B3847" s="76" t="s">
        <v>3083</v>
      </c>
      <c r="C3847" s="76" t="s">
        <v>287</v>
      </c>
      <c r="D3847" s="76" t="s">
        <v>5271</v>
      </c>
      <c r="E3847" s="76">
        <v>473</v>
      </c>
      <c r="F3847" s="76">
        <v>24</v>
      </c>
      <c r="G3847" s="77">
        <v>4</v>
      </c>
      <c r="H3847" s="76" t="s">
        <v>3325</v>
      </c>
      <c r="I3847" s="77">
        <v>3.88</v>
      </c>
      <c r="J3847" s="2">
        <v>1</v>
      </c>
      <c r="K3847" s="119" cm="1">
        <f t="array" ref="K3847">ROUND(IF(C3847="Beer",SUM(LOOKUP(2,1/(SRP!$B$7:$B$9&lt;=E3847)/(SRP!$C$7:$C$9&gt;=E3847),SRP!$D$7:$D$9)*(G3847/100)*(E3847/1000)),IF(C3847="Spirits",SUM(LOOKUP(2,1/(SRP!$B$2:$B$6&lt;=E3847)/(SRP!$C$2:$C$6&gt;=E3847),SRP!$D$2:$D$6)*(G3847/100)*(E3847/1000)),IF(AND(C3847="Wine",D3847="Fortified Wines"),SUM(LOOKUP(2,1/(SRP!$B$20:$B$23&lt;=E3847)/(SRP!$C$20:$C$23&gt;=E3847),SRP!$D$20:$D$23)*(G3847/100)*(E3847/1000)),IF(C3847="Wine",SUM(LOOKUP(2,1/(SRP!$B$15:$B$19&lt;=E3847)/(SRP!$C$15:$C$19&gt;=E3847),SRP!$D$15:$D$19)*(G3847/100)*(E3847/1000)),IF(C3847="Ready to Drink",SUM(LOOKUP(2,1/(SRP!$B$10:$B$14&lt;=E3847)/(SRP!$C$10:$C$14&gt;=E3847),SRP!$D$10:$D$14)*(G3847/100)*(E3847/1000)),0))))),2)</f>
        <v>1.32</v>
      </c>
    </row>
    <row r="3848" spans="1:11" x14ac:dyDescent="0.35">
      <c r="A3848" s="2">
        <v>38308</v>
      </c>
      <c r="B3848" s="76" t="s">
        <v>3084</v>
      </c>
      <c r="C3848" s="76" t="s">
        <v>286</v>
      </c>
      <c r="D3848" s="76" t="s">
        <v>5236</v>
      </c>
      <c r="E3848" s="76">
        <v>750</v>
      </c>
      <c r="F3848" s="76">
        <v>12</v>
      </c>
      <c r="G3848" s="77">
        <v>15.2</v>
      </c>
      <c r="H3848" s="76" t="s">
        <v>3288</v>
      </c>
      <c r="I3848" s="77">
        <v>32.99</v>
      </c>
      <c r="J3848" s="2">
        <v>1</v>
      </c>
      <c r="K3848" s="119" cm="1">
        <f t="array" ref="K3848">ROUND(IF(C3848="Beer",SUM(LOOKUP(2,1/(SRP!$B$7:$B$9&lt;=E3848)/(SRP!$C$7:$C$9&gt;=E3848),SRP!$D$7:$D$9)*(G3848/100)*(E3848/1000)),IF(C3848="Spirits",SUM(LOOKUP(2,1/(SRP!$B$2:$B$6&lt;=E3848)/(SRP!$C$2:$C$6&gt;=E3848),SRP!$D$2:$D$6)*(G3848/100)*(E3848/1000)),IF(AND(C3848="Wine",D3848="Fortified Wines"),SUM(LOOKUP(2,1/(SRP!$B$20:$B$23&lt;=E3848)/(SRP!$C$20:$C$23&gt;=E3848),SRP!$D$20:$D$23)*(G3848/100)*(E3848/1000)),IF(C3848="Wine",SUM(LOOKUP(2,1/(SRP!$B$15:$B$19&lt;=E3848)/(SRP!$C$15:$C$19&gt;=E3848),SRP!$D$15:$D$19)*(G3848/100)*(E3848/1000)),IF(C3848="Ready to Drink",SUM(LOOKUP(2,1/(SRP!$B$10:$B$14&lt;=E3848)/(SRP!$C$10:$C$14&gt;=E3848),SRP!$D$10:$D$14)*(G3848/100)*(E3848/1000)),0))))),2)</f>
        <v>7.96</v>
      </c>
    </row>
    <row r="3849" spans="1:11" x14ac:dyDescent="0.35">
      <c r="A3849" s="2">
        <v>38327</v>
      </c>
      <c r="B3849" s="76" t="s">
        <v>3085</v>
      </c>
      <c r="C3849" s="76" t="s">
        <v>286</v>
      </c>
      <c r="D3849" s="76" t="s">
        <v>5269</v>
      </c>
      <c r="E3849" s="76">
        <v>750</v>
      </c>
      <c r="F3849" s="76">
        <v>12</v>
      </c>
      <c r="G3849" s="77">
        <v>13</v>
      </c>
      <c r="H3849" s="76" t="s">
        <v>3303</v>
      </c>
      <c r="I3849" s="77">
        <v>30.99</v>
      </c>
      <c r="J3849" s="2">
        <v>1</v>
      </c>
      <c r="K3849" s="119" cm="1">
        <f t="array" ref="K3849">ROUND(IF(C3849="Beer",SUM(LOOKUP(2,1/(SRP!$B$7:$B$9&lt;=E3849)/(SRP!$C$7:$C$9&gt;=E3849),SRP!$D$7:$D$9)*(G3849/100)*(E3849/1000)),IF(C3849="Spirits",SUM(LOOKUP(2,1/(SRP!$B$2:$B$6&lt;=E3849)/(SRP!$C$2:$C$6&gt;=E3849),SRP!$D$2:$D$6)*(G3849/100)*(E3849/1000)),IF(AND(C3849="Wine",D3849="Fortified Wines"),SUM(LOOKUP(2,1/(SRP!$B$20:$B$23&lt;=E3849)/(SRP!$C$20:$C$23&gt;=E3849),SRP!$D$20:$D$23)*(G3849/100)*(E3849/1000)),IF(C3849="Wine",SUM(LOOKUP(2,1/(SRP!$B$15:$B$19&lt;=E3849)/(SRP!$C$15:$C$19&gt;=E3849),SRP!$D$15:$D$19)*(G3849/100)*(E3849/1000)),IF(C3849="Ready to Drink",SUM(LOOKUP(2,1/(SRP!$B$10:$B$14&lt;=E3849)/(SRP!$C$10:$C$14&gt;=E3849),SRP!$D$10:$D$14)*(G3849/100)*(E3849/1000)),0))))),2)</f>
        <v>6.81</v>
      </c>
    </row>
    <row r="3850" spans="1:11" x14ac:dyDescent="0.35">
      <c r="A3850" s="2">
        <v>38334</v>
      </c>
      <c r="B3850" s="76" t="s">
        <v>3086</v>
      </c>
      <c r="C3850" s="76" t="s">
        <v>5938</v>
      </c>
      <c r="D3850" s="76" t="s">
        <v>5746</v>
      </c>
      <c r="E3850" s="76">
        <v>2130</v>
      </c>
      <c r="F3850" s="76">
        <v>4</v>
      </c>
      <c r="G3850" s="77">
        <v>4.5</v>
      </c>
      <c r="H3850" s="76" t="s">
        <v>3324</v>
      </c>
      <c r="I3850" s="77">
        <v>16.989999999999998</v>
      </c>
      <c r="J3850" s="2">
        <v>6</v>
      </c>
      <c r="K3850" s="119" cm="1">
        <f t="array" ref="K3850">ROUND(IF(C3850="Beer",SUM(LOOKUP(2,1/(SRP!$B$7:$B$9&lt;=E3850)/(SRP!$C$7:$C$9&gt;=E3850),SRP!$D$7:$D$9)*(G3850/100)*(E3850/1000)),IF(C3850="Spirits",SUM(LOOKUP(2,1/(SRP!$B$2:$B$6&lt;=E3850)/(SRP!$C$2:$C$6&gt;=E3850),SRP!$D$2:$D$6)*(G3850/100)*(E3850/1000)),IF(AND(C3850="Wine",D3850="Fortified Wines"),SUM(LOOKUP(2,1/(SRP!$B$20:$B$23&lt;=E3850)/(SRP!$C$20:$C$23&gt;=E3850),SRP!$D$20:$D$23)*(G3850/100)*(E3850/1000)),IF(C3850="Wine",SUM(LOOKUP(2,1/(SRP!$B$15:$B$19&lt;=E3850)/(SRP!$C$15:$C$19&gt;=E3850),SRP!$D$15:$D$19)*(G3850/100)*(E3850/1000)),IF(C3850="Ready to Drink",SUM(LOOKUP(2,1/(SRP!$B$10:$B$14&lt;=E3850)/(SRP!$C$10:$C$14&gt;=E3850),SRP!$D$10:$D$14)*(G3850/100)*(E3850/1000)),0))))),2)</f>
        <v>6.69</v>
      </c>
    </row>
    <row r="3851" spans="1:11" x14ac:dyDescent="0.35">
      <c r="A3851" s="2">
        <v>38334</v>
      </c>
      <c r="B3851" s="76" t="s">
        <v>3086</v>
      </c>
      <c r="C3851" s="76" t="s">
        <v>5938</v>
      </c>
      <c r="D3851" s="76" t="s">
        <v>5746</v>
      </c>
      <c r="E3851" s="76">
        <v>2130</v>
      </c>
      <c r="F3851" s="76">
        <v>4</v>
      </c>
      <c r="G3851" s="77">
        <v>4.5</v>
      </c>
      <c r="H3851" s="76" t="s">
        <v>3324</v>
      </c>
      <c r="I3851" s="77">
        <v>16.989999999999998</v>
      </c>
      <c r="J3851" s="2">
        <v>6</v>
      </c>
      <c r="K3851" s="119" cm="1">
        <f t="array" ref="K3851">ROUND(IF(C3851="Beer",SUM(LOOKUP(2,1/(SRP!$B$7:$B$9&lt;=E3851)/(SRP!$C$7:$C$9&gt;=E3851),SRP!$D$7:$D$9)*(G3851/100)*(E3851/1000)),IF(C3851="Spirits",SUM(LOOKUP(2,1/(SRP!$B$2:$B$6&lt;=E3851)/(SRP!$C$2:$C$6&gt;=E3851),SRP!$D$2:$D$6)*(G3851/100)*(E3851/1000)),IF(AND(C3851="Wine",D3851="Fortified Wines"),SUM(LOOKUP(2,1/(SRP!$B$20:$B$23&lt;=E3851)/(SRP!$C$20:$C$23&gt;=E3851),SRP!$D$20:$D$23)*(G3851/100)*(E3851/1000)),IF(C3851="Wine",SUM(LOOKUP(2,1/(SRP!$B$15:$B$19&lt;=E3851)/(SRP!$C$15:$C$19&gt;=E3851),SRP!$D$15:$D$19)*(G3851/100)*(E3851/1000)),IF(C3851="Ready to Drink",SUM(LOOKUP(2,1/(SRP!$B$10:$B$14&lt;=E3851)/(SRP!$C$10:$C$14&gt;=E3851),SRP!$D$10:$D$14)*(G3851/100)*(E3851/1000)),0))))),2)</f>
        <v>6.69</v>
      </c>
    </row>
    <row r="3852" spans="1:11" x14ac:dyDescent="0.35">
      <c r="A3852" s="2">
        <v>38336</v>
      </c>
      <c r="B3852" s="76" t="s">
        <v>3087</v>
      </c>
      <c r="C3852" s="76" t="s">
        <v>5938</v>
      </c>
      <c r="D3852" s="76" t="s">
        <v>5746</v>
      </c>
      <c r="E3852" s="76">
        <v>2130</v>
      </c>
      <c r="F3852" s="76">
        <v>4</v>
      </c>
      <c r="G3852" s="77">
        <v>4.5</v>
      </c>
      <c r="H3852" s="76" t="s">
        <v>3324</v>
      </c>
      <c r="I3852" s="77">
        <v>16.989999999999998</v>
      </c>
      <c r="J3852" s="2">
        <v>6</v>
      </c>
      <c r="K3852" s="119" cm="1">
        <f t="array" ref="K3852">ROUND(IF(C3852="Beer",SUM(LOOKUP(2,1/(SRP!$B$7:$B$9&lt;=E3852)/(SRP!$C$7:$C$9&gt;=E3852),SRP!$D$7:$D$9)*(G3852/100)*(E3852/1000)),IF(C3852="Spirits",SUM(LOOKUP(2,1/(SRP!$B$2:$B$6&lt;=E3852)/(SRP!$C$2:$C$6&gt;=E3852),SRP!$D$2:$D$6)*(G3852/100)*(E3852/1000)),IF(AND(C3852="Wine",D3852="Fortified Wines"),SUM(LOOKUP(2,1/(SRP!$B$20:$B$23&lt;=E3852)/(SRP!$C$20:$C$23&gt;=E3852),SRP!$D$20:$D$23)*(G3852/100)*(E3852/1000)),IF(C3852="Wine",SUM(LOOKUP(2,1/(SRP!$B$15:$B$19&lt;=E3852)/(SRP!$C$15:$C$19&gt;=E3852),SRP!$D$15:$D$19)*(G3852/100)*(E3852/1000)),IF(C3852="Ready to Drink",SUM(LOOKUP(2,1/(SRP!$B$10:$B$14&lt;=E3852)/(SRP!$C$10:$C$14&gt;=E3852),SRP!$D$10:$D$14)*(G3852/100)*(E3852/1000)),0))))),2)</f>
        <v>6.69</v>
      </c>
    </row>
    <row r="3853" spans="1:11" x14ac:dyDescent="0.35">
      <c r="A3853" s="2">
        <v>38336</v>
      </c>
      <c r="B3853" s="76" t="s">
        <v>3087</v>
      </c>
      <c r="C3853" s="76" t="s">
        <v>5938</v>
      </c>
      <c r="D3853" s="76" t="s">
        <v>5746</v>
      </c>
      <c r="E3853" s="76">
        <v>2130</v>
      </c>
      <c r="F3853" s="76">
        <v>4</v>
      </c>
      <c r="G3853" s="77">
        <v>4.5</v>
      </c>
      <c r="H3853" s="76" t="s">
        <v>3324</v>
      </c>
      <c r="I3853" s="77">
        <v>16.989999999999998</v>
      </c>
      <c r="J3853" s="2">
        <v>6</v>
      </c>
      <c r="K3853" s="119" cm="1">
        <f t="array" ref="K3853">ROUND(IF(C3853="Beer",SUM(LOOKUP(2,1/(SRP!$B$7:$B$9&lt;=E3853)/(SRP!$C$7:$C$9&gt;=E3853),SRP!$D$7:$D$9)*(G3853/100)*(E3853/1000)),IF(C3853="Spirits",SUM(LOOKUP(2,1/(SRP!$B$2:$B$6&lt;=E3853)/(SRP!$C$2:$C$6&gt;=E3853),SRP!$D$2:$D$6)*(G3853/100)*(E3853/1000)),IF(AND(C3853="Wine",D3853="Fortified Wines"),SUM(LOOKUP(2,1/(SRP!$B$20:$B$23&lt;=E3853)/(SRP!$C$20:$C$23&gt;=E3853),SRP!$D$20:$D$23)*(G3853/100)*(E3853/1000)),IF(C3853="Wine",SUM(LOOKUP(2,1/(SRP!$B$15:$B$19&lt;=E3853)/(SRP!$C$15:$C$19&gt;=E3853),SRP!$D$15:$D$19)*(G3853/100)*(E3853/1000)),IF(C3853="Ready to Drink",SUM(LOOKUP(2,1/(SRP!$B$10:$B$14&lt;=E3853)/(SRP!$C$10:$C$14&gt;=E3853),SRP!$D$10:$D$14)*(G3853/100)*(E3853/1000)),0))))),2)</f>
        <v>6.69</v>
      </c>
    </row>
    <row r="3854" spans="1:11" x14ac:dyDescent="0.35">
      <c r="A3854" s="2">
        <v>38348</v>
      </c>
      <c r="B3854" s="76" t="s">
        <v>3088</v>
      </c>
      <c r="C3854" s="76" t="s">
        <v>286</v>
      </c>
      <c r="D3854" s="76" t="s">
        <v>5247</v>
      </c>
      <c r="E3854" s="76">
        <v>750</v>
      </c>
      <c r="F3854" s="76">
        <v>12</v>
      </c>
      <c r="G3854" s="77">
        <v>15</v>
      </c>
      <c r="H3854" s="76" t="s">
        <v>3307</v>
      </c>
      <c r="I3854" s="77">
        <v>24.99</v>
      </c>
      <c r="J3854" s="2">
        <v>1</v>
      </c>
      <c r="K3854" s="119" cm="1">
        <f t="array" ref="K3854">ROUND(IF(C3854="Beer",SUM(LOOKUP(2,1/(SRP!$B$7:$B$9&lt;=E3854)/(SRP!$C$7:$C$9&gt;=E3854),SRP!$D$7:$D$9)*(G3854/100)*(E3854/1000)),IF(C3854="Spirits",SUM(LOOKUP(2,1/(SRP!$B$2:$B$6&lt;=E3854)/(SRP!$C$2:$C$6&gt;=E3854),SRP!$D$2:$D$6)*(G3854/100)*(E3854/1000)),IF(AND(C3854="Wine",D3854="Fortified Wines"),SUM(LOOKUP(2,1/(SRP!$B$20:$B$23&lt;=E3854)/(SRP!$C$20:$C$23&gt;=E3854),SRP!$D$20:$D$23)*(G3854/100)*(E3854/1000)),IF(C3854="Wine",SUM(LOOKUP(2,1/(SRP!$B$15:$B$19&lt;=E3854)/(SRP!$C$15:$C$19&gt;=E3854),SRP!$D$15:$D$19)*(G3854/100)*(E3854/1000)),IF(C3854="Ready to Drink",SUM(LOOKUP(2,1/(SRP!$B$10:$B$14&lt;=E3854)/(SRP!$C$10:$C$14&gt;=E3854),SRP!$D$10:$D$14)*(G3854/100)*(E3854/1000)),0))))),2)</f>
        <v>7.85</v>
      </c>
    </row>
    <row r="3855" spans="1:11" x14ac:dyDescent="0.35">
      <c r="A3855" s="2">
        <v>38349</v>
      </c>
      <c r="B3855" s="76" t="s">
        <v>3089</v>
      </c>
      <c r="C3855" s="76" t="s">
        <v>287</v>
      </c>
      <c r="D3855" s="76" t="s">
        <v>5266</v>
      </c>
      <c r="E3855" s="76">
        <v>473</v>
      </c>
      <c r="F3855" s="76">
        <v>24</v>
      </c>
      <c r="G3855" s="77">
        <v>4.5</v>
      </c>
      <c r="H3855" s="76" t="s">
        <v>3376</v>
      </c>
      <c r="I3855" s="77">
        <v>3.74</v>
      </c>
      <c r="J3855" s="2">
        <v>1</v>
      </c>
      <c r="K3855" s="119" cm="1">
        <f t="array" ref="K3855">ROUND(IF(C3855="Beer",SUM(LOOKUP(2,1/(SRP!$B$7:$B$9&lt;=E3855)/(SRP!$C$7:$C$9&gt;=E3855),SRP!$D$7:$D$9)*(G3855/100)*(E3855/1000)),IF(C3855="Spirits",SUM(LOOKUP(2,1/(SRP!$B$2:$B$6&lt;=E3855)/(SRP!$C$2:$C$6&gt;=E3855),SRP!$D$2:$D$6)*(G3855/100)*(E3855/1000)),IF(AND(C3855="Wine",D3855="Fortified Wines"),SUM(LOOKUP(2,1/(SRP!$B$20:$B$23&lt;=E3855)/(SRP!$C$20:$C$23&gt;=E3855),SRP!$D$20:$D$23)*(G3855/100)*(E3855/1000)),IF(C3855="Wine",SUM(LOOKUP(2,1/(SRP!$B$15:$B$19&lt;=E3855)/(SRP!$C$15:$C$19&gt;=E3855),SRP!$D$15:$D$19)*(G3855/100)*(E3855/1000)),IF(C3855="Ready to Drink",SUM(LOOKUP(2,1/(SRP!$B$10:$B$14&lt;=E3855)/(SRP!$C$10:$C$14&gt;=E3855),SRP!$D$10:$D$14)*(G3855/100)*(E3855/1000)),0))))),2)</f>
        <v>1.49</v>
      </c>
    </row>
    <row r="3856" spans="1:11" x14ac:dyDescent="0.35">
      <c r="A3856" s="2">
        <v>38349</v>
      </c>
      <c r="B3856" s="76" t="s">
        <v>3089</v>
      </c>
      <c r="C3856" s="76" t="s">
        <v>287</v>
      </c>
      <c r="D3856" s="76" t="s">
        <v>5266</v>
      </c>
      <c r="E3856" s="76">
        <v>473</v>
      </c>
      <c r="F3856" s="76">
        <v>24</v>
      </c>
      <c r="G3856" s="77">
        <v>4.5</v>
      </c>
      <c r="H3856" s="76" t="s">
        <v>3376</v>
      </c>
      <c r="I3856" s="77">
        <v>3.74</v>
      </c>
      <c r="J3856" s="2">
        <v>1</v>
      </c>
      <c r="K3856" s="119" cm="1">
        <f t="array" ref="K3856">ROUND(IF(C3856="Beer",SUM(LOOKUP(2,1/(SRP!$B$7:$B$9&lt;=E3856)/(SRP!$C$7:$C$9&gt;=E3856),SRP!$D$7:$D$9)*(G3856/100)*(E3856/1000)),IF(C3856="Spirits",SUM(LOOKUP(2,1/(SRP!$B$2:$B$6&lt;=E3856)/(SRP!$C$2:$C$6&gt;=E3856),SRP!$D$2:$D$6)*(G3856/100)*(E3856/1000)),IF(AND(C3856="Wine",D3856="Fortified Wines"),SUM(LOOKUP(2,1/(SRP!$B$20:$B$23&lt;=E3856)/(SRP!$C$20:$C$23&gt;=E3856),SRP!$D$20:$D$23)*(G3856/100)*(E3856/1000)),IF(C3856="Wine",SUM(LOOKUP(2,1/(SRP!$B$15:$B$19&lt;=E3856)/(SRP!$C$15:$C$19&gt;=E3856),SRP!$D$15:$D$19)*(G3856/100)*(E3856/1000)),IF(C3856="Ready to Drink",SUM(LOOKUP(2,1/(SRP!$B$10:$B$14&lt;=E3856)/(SRP!$C$10:$C$14&gt;=E3856),SRP!$D$10:$D$14)*(G3856/100)*(E3856/1000)),0))))),2)</f>
        <v>1.49</v>
      </c>
    </row>
    <row r="3857" spans="1:11" x14ac:dyDescent="0.35">
      <c r="A3857" s="2">
        <v>38372</v>
      </c>
      <c r="B3857" s="76" t="s">
        <v>3090</v>
      </c>
      <c r="C3857" s="76" t="s">
        <v>287</v>
      </c>
      <c r="D3857" s="76" t="s">
        <v>5240</v>
      </c>
      <c r="E3857" s="76">
        <v>473</v>
      </c>
      <c r="F3857" s="76">
        <v>24</v>
      </c>
      <c r="G3857" s="77">
        <v>6</v>
      </c>
      <c r="H3857" s="76" t="s">
        <v>3325</v>
      </c>
      <c r="I3857" s="77">
        <v>3.49</v>
      </c>
      <c r="J3857" s="2">
        <v>1</v>
      </c>
      <c r="K3857" s="119" cm="1">
        <f t="array" ref="K3857">ROUND(IF(C3857="Beer",SUM(LOOKUP(2,1/(SRP!$B$7:$B$9&lt;=E3857)/(SRP!$C$7:$C$9&gt;=E3857),SRP!$D$7:$D$9)*(G3857/100)*(E3857/1000)),IF(C3857="Spirits",SUM(LOOKUP(2,1/(SRP!$B$2:$B$6&lt;=E3857)/(SRP!$C$2:$C$6&gt;=E3857),SRP!$D$2:$D$6)*(G3857/100)*(E3857/1000)),IF(AND(C3857="Wine",D3857="Fortified Wines"),SUM(LOOKUP(2,1/(SRP!$B$20:$B$23&lt;=E3857)/(SRP!$C$20:$C$23&gt;=E3857),SRP!$D$20:$D$23)*(G3857/100)*(E3857/1000)),IF(C3857="Wine",SUM(LOOKUP(2,1/(SRP!$B$15:$B$19&lt;=E3857)/(SRP!$C$15:$C$19&gt;=E3857),SRP!$D$15:$D$19)*(G3857/100)*(E3857/1000)),IF(C3857="Ready to Drink",SUM(LOOKUP(2,1/(SRP!$B$10:$B$14&lt;=E3857)/(SRP!$C$10:$C$14&gt;=E3857),SRP!$D$10:$D$14)*(G3857/100)*(E3857/1000)),0))))),2)</f>
        <v>1.98</v>
      </c>
    </row>
    <row r="3858" spans="1:11" x14ac:dyDescent="0.35">
      <c r="A3858" s="2">
        <v>38372</v>
      </c>
      <c r="B3858" s="76" t="s">
        <v>3090</v>
      </c>
      <c r="C3858" s="76" t="s">
        <v>287</v>
      </c>
      <c r="D3858" s="76" t="s">
        <v>5240</v>
      </c>
      <c r="E3858" s="76">
        <v>473</v>
      </c>
      <c r="F3858" s="76">
        <v>24</v>
      </c>
      <c r="G3858" s="77">
        <v>6</v>
      </c>
      <c r="H3858" s="76" t="s">
        <v>3325</v>
      </c>
      <c r="I3858" s="77">
        <v>3.49</v>
      </c>
      <c r="J3858" s="2">
        <v>1</v>
      </c>
      <c r="K3858" s="119" cm="1">
        <f t="array" ref="K3858">ROUND(IF(C3858="Beer",SUM(LOOKUP(2,1/(SRP!$B$7:$B$9&lt;=E3858)/(SRP!$C$7:$C$9&gt;=E3858),SRP!$D$7:$D$9)*(G3858/100)*(E3858/1000)),IF(C3858="Spirits",SUM(LOOKUP(2,1/(SRP!$B$2:$B$6&lt;=E3858)/(SRP!$C$2:$C$6&gt;=E3858),SRP!$D$2:$D$6)*(G3858/100)*(E3858/1000)),IF(AND(C3858="Wine",D3858="Fortified Wines"),SUM(LOOKUP(2,1/(SRP!$B$20:$B$23&lt;=E3858)/(SRP!$C$20:$C$23&gt;=E3858),SRP!$D$20:$D$23)*(G3858/100)*(E3858/1000)),IF(C3858="Wine",SUM(LOOKUP(2,1/(SRP!$B$15:$B$19&lt;=E3858)/(SRP!$C$15:$C$19&gt;=E3858),SRP!$D$15:$D$19)*(G3858/100)*(E3858/1000)),IF(C3858="Ready to Drink",SUM(LOOKUP(2,1/(SRP!$B$10:$B$14&lt;=E3858)/(SRP!$C$10:$C$14&gt;=E3858),SRP!$D$10:$D$14)*(G3858/100)*(E3858/1000)),0))))),2)</f>
        <v>1.98</v>
      </c>
    </row>
    <row r="3859" spans="1:11" x14ac:dyDescent="0.35">
      <c r="A3859" s="2">
        <v>38382</v>
      </c>
      <c r="B3859" s="76" t="s">
        <v>3636</v>
      </c>
      <c r="C3859" s="76" t="s">
        <v>285</v>
      </c>
      <c r="D3859" s="76" t="s">
        <v>5267</v>
      </c>
      <c r="E3859" s="76">
        <v>750</v>
      </c>
      <c r="F3859" s="76">
        <v>12</v>
      </c>
      <c r="G3859" s="77">
        <v>30</v>
      </c>
      <c r="H3859" s="76" t="s">
        <v>3280</v>
      </c>
      <c r="I3859" s="77">
        <v>28.99</v>
      </c>
      <c r="J3859" s="2">
        <v>1</v>
      </c>
      <c r="K3859" s="119" cm="1">
        <f t="array" ref="K3859">ROUND(IF(C3859="Beer",SUM(LOOKUP(2,1/(SRP!$B$7:$B$9&lt;=E3859)/(SRP!$C$7:$C$9&gt;=E3859),SRP!$D$7:$D$9)*(G3859/100)*(E3859/1000)),IF(C3859="Spirits",SUM(LOOKUP(2,1/(SRP!$B$2:$B$6&lt;=E3859)/(SRP!$C$2:$C$6&gt;=E3859),SRP!$D$2:$D$6)*(G3859/100)*(E3859/1000)),IF(AND(C3859="Wine",D3859="Fortified Wines"),SUM(LOOKUP(2,1/(SRP!$B$20:$B$23&lt;=E3859)/(SRP!$C$20:$C$23&gt;=E3859),SRP!$D$20:$D$23)*(G3859/100)*(E3859/1000)),IF(C3859="Wine",SUM(LOOKUP(2,1/(SRP!$B$15:$B$19&lt;=E3859)/(SRP!$C$15:$C$19&gt;=E3859),SRP!$D$15:$D$19)*(G3859/100)*(E3859/1000)),IF(C3859="Ready to Drink",SUM(LOOKUP(2,1/(SRP!$B$10:$B$14&lt;=E3859)/(SRP!$C$10:$C$14&gt;=E3859),SRP!$D$10:$D$14)*(G3859/100)*(E3859/1000)),0))))),2)</f>
        <v>15.71</v>
      </c>
    </row>
    <row r="3860" spans="1:11" x14ac:dyDescent="0.35">
      <c r="A3860" s="2">
        <v>38392</v>
      </c>
      <c r="B3860" s="76" t="s">
        <v>3091</v>
      </c>
      <c r="C3860" s="76" t="s">
        <v>287</v>
      </c>
      <c r="D3860" s="76" t="s">
        <v>5240</v>
      </c>
      <c r="E3860" s="76">
        <v>473</v>
      </c>
      <c r="F3860" s="76">
        <v>24</v>
      </c>
      <c r="G3860" s="77">
        <v>9</v>
      </c>
      <c r="H3860" s="76" t="s">
        <v>3391</v>
      </c>
      <c r="I3860" s="77">
        <v>5.25</v>
      </c>
      <c r="J3860" s="2">
        <v>1</v>
      </c>
      <c r="K3860" s="119" cm="1">
        <f t="array" ref="K3860">ROUND(IF(C3860="Beer",SUM(LOOKUP(2,1/(SRP!$B$7:$B$9&lt;=E3860)/(SRP!$C$7:$C$9&gt;=E3860),SRP!$D$7:$D$9)*(G3860/100)*(E3860/1000)),IF(C3860="Spirits",SUM(LOOKUP(2,1/(SRP!$B$2:$B$6&lt;=E3860)/(SRP!$C$2:$C$6&gt;=E3860),SRP!$D$2:$D$6)*(G3860/100)*(E3860/1000)),IF(AND(C3860="Wine",D3860="Fortified Wines"),SUM(LOOKUP(2,1/(SRP!$B$20:$B$23&lt;=E3860)/(SRP!$C$20:$C$23&gt;=E3860),SRP!$D$20:$D$23)*(G3860/100)*(E3860/1000)),IF(C3860="Wine",SUM(LOOKUP(2,1/(SRP!$B$15:$B$19&lt;=E3860)/(SRP!$C$15:$C$19&gt;=E3860),SRP!$D$15:$D$19)*(G3860/100)*(E3860/1000)),IF(C3860="Ready to Drink",SUM(LOOKUP(2,1/(SRP!$B$10:$B$14&lt;=E3860)/(SRP!$C$10:$C$14&gt;=E3860),SRP!$D$10:$D$14)*(G3860/100)*(E3860/1000)),0))))),2)</f>
        <v>2.97</v>
      </c>
    </row>
    <row r="3861" spans="1:11" x14ac:dyDescent="0.35">
      <c r="A3861" s="2">
        <v>38392</v>
      </c>
      <c r="B3861" s="76" t="s">
        <v>3091</v>
      </c>
      <c r="C3861" s="76" t="s">
        <v>287</v>
      </c>
      <c r="D3861" s="76" t="s">
        <v>5240</v>
      </c>
      <c r="E3861" s="76">
        <v>473</v>
      </c>
      <c r="F3861" s="76">
        <v>24</v>
      </c>
      <c r="G3861" s="77">
        <v>9</v>
      </c>
      <c r="H3861" s="76" t="s">
        <v>3391</v>
      </c>
      <c r="I3861" s="77">
        <v>5.25</v>
      </c>
      <c r="J3861" s="2">
        <v>1</v>
      </c>
      <c r="K3861" s="119" cm="1">
        <f t="array" ref="K3861">ROUND(IF(C3861="Beer",SUM(LOOKUP(2,1/(SRP!$B$7:$B$9&lt;=E3861)/(SRP!$C$7:$C$9&gt;=E3861),SRP!$D$7:$D$9)*(G3861/100)*(E3861/1000)),IF(C3861="Spirits",SUM(LOOKUP(2,1/(SRP!$B$2:$B$6&lt;=E3861)/(SRP!$C$2:$C$6&gt;=E3861),SRP!$D$2:$D$6)*(G3861/100)*(E3861/1000)),IF(AND(C3861="Wine",D3861="Fortified Wines"),SUM(LOOKUP(2,1/(SRP!$B$20:$B$23&lt;=E3861)/(SRP!$C$20:$C$23&gt;=E3861),SRP!$D$20:$D$23)*(G3861/100)*(E3861/1000)),IF(C3861="Wine",SUM(LOOKUP(2,1/(SRP!$B$15:$B$19&lt;=E3861)/(SRP!$C$15:$C$19&gt;=E3861),SRP!$D$15:$D$19)*(G3861/100)*(E3861/1000)),IF(C3861="Ready to Drink",SUM(LOOKUP(2,1/(SRP!$B$10:$B$14&lt;=E3861)/(SRP!$C$10:$C$14&gt;=E3861),SRP!$D$10:$D$14)*(G3861/100)*(E3861/1000)),0))))),2)</f>
        <v>2.97</v>
      </c>
    </row>
    <row r="3862" spans="1:11" x14ac:dyDescent="0.35">
      <c r="A3862" s="2">
        <v>38396</v>
      </c>
      <c r="B3862" s="76" t="s">
        <v>3092</v>
      </c>
      <c r="C3862" s="76" t="s">
        <v>287</v>
      </c>
      <c r="D3862" s="76" t="s">
        <v>5240</v>
      </c>
      <c r="E3862" s="76">
        <v>473</v>
      </c>
      <c r="F3862" s="76">
        <v>24</v>
      </c>
      <c r="G3862" s="77">
        <v>6.5</v>
      </c>
      <c r="H3862" s="76" t="s">
        <v>3391</v>
      </c>
      <c r="I3862" s="77">
        <v>4.8499999999999996</v>
      </c>
      <c r="J3862" s="2">
        <v>1</v>
      </c>
      <c r="K3862" s="119" cm="1">
        <f t="array" ref="K3862">ROUND(IF(C3862="Beer",SUM(LOOKUP(2,1/(SRP!$B$7:$B$9&lt;=E3862)/(SRP!$C$7:$C$9&gt;=E3862),SRP!$D$7:$D$9)*(G3862/100)*(E3862/1000)),IF(C3862="Spirits",SUM(LOOKUP(2,1/(SRP!$B$2:$B$6&lt;=E3862)/(SRP!$C$2:$C$6&gt;=E3862),SRP!$D$2:$D$6)*(G3862/100)*(E3862/1000)),IF(AND(C3862="Wine",D3862="Fortified Wines"),SUM(LOOKUP(2,1/(SRP!$B$20:$B$23&lt;=E3862)/(SRP!$C$20:$C$23&gt;=E3862),SRP!$D$20:$D$23)*(G3862/100)*(E3862/1000)),IF(C3862="Wine",SUM(LOOKUP(2,1/(SRP!$B$15:$B$19&lt;=E3862)/(SRP!$C$15:$C$19&gt;=E3862),SRP!$D$15:$D$19)*(G3862/100)*(E3862/1000)),IF(C3862="Ready to Drink",SUM(LOOKUP(2,1/(SRP!$B$10:$B$14&lt;=E3862)/(SRP!$C$10:$C$14&gt;=E3862),SRP!$D$10:$D$14)*(G3862/100)*(E3862/1000)),0))))),2)</f>
        <v>2.15</v>
      </c>
    </row>
    <row r="3863" spans="1:11" x14ac:dyDescent="0.35">
      <c r="A3863" s="2">
        <v>38396</v>
      </c>
      <c r="B3863" s="76" t="s">
        <v>3092</v>
      </c>
      <c r="C3863" s="76" t="s">
        <v>287</v>
      </c>
      <c r="D3863" s="76" t="s">
        <v>5240</v>
      </c>
      <c r="E3863" s="76">
        <v>473</v>
      </c>
      <c r="F3863" s="76">
        <v>24</v>
      </c>
      <c r="G3863" s="77">
        <v>6.5</v>
      </c>
      <c r="H3863" s="76" t="s">
        <v>3391</v>
      </c>
      <c r="I3863" s="77">
        <v>4.8499999999999996</v>
      </c>
      <c r="J3863" s="2">
        <v>1</v>
      </c>
      <c r="K3863" s="119" cm="1">
        <f t="array" ref="K3863">ROUND(IF(C3863="Beer",SUM(LOOKUP(2,1/(SRP!$B$7:$B$9&lt;=E3863)/(SRP!$C$7:$C$9&gt;=E3863),SRP!$D$7:$D$9)*(G3863/100)*(E3863/1000)),IF(C3863="Spirits",SUM(LOOKUP(2,1/(SRP!$B$2:$B$6&lt;=E3863)/(SRP!$C$2:$C$6&gt;=E3863),SRP!$D$2:$D$6)*(G3863/100)*(E3863/1000)),IF(AND(C3863="Wine",D3863="Fortified Wines"),SUM(LOOKUP(2,1/(SRP!$B$20:$B$23&lt;=E3863)/(SRP!$C$20:$C$23&gt;=E3863),SRP!$D$20:$D$23)*(G3863/100)*(E3863/1000)),IF(C3863="Wine",SUM(LOOKUP(2,1/(SRP!$B$15:$B$19&lt;=E3863)/(SRP!$C$15:$C$19&gt;=E3863),SRP!$D$15:$D$19)*(G3863/100)*(E3863/1000)),IF(C3863="Ready to Drink",SUM(LOOKUP(2,1/(SRP!$B$10:$B$14&lt;=E3863)/(SRP!$C$10:$C$14&gt;=E3863),SRP!$D$10:$D$14)*(G3863/100)*(E3863/1000)),0))))),2)</f>
        <v>2.15</v>
      </c>
    </row>
    <row r="3864" spans="1:11" x14ac:dyDescent="0.35">
      <c r="A3864" s="2">
        <v>38397</v>
      </c>
      <c r="B3864" s="76" t="s">
        <v>4652</v>
      </c>
      <c r="C3864" s="76" t="s">
        <v>286</v>
      </c>
      <c r="D3864" s="76" t="s">
        <v>5285</v>
      </c>
      <c r="E3864" s="76">
        <v>750</v>
      </c>
      <c r="F3864" s="76">
        <v>6</v>
      </c>
      <c r="G3864" s="77">
        <v>13</v>
      </c>
      <c r="H3864" s="76" t="s">
        <v>3300</v>
      </c>
      <c r="I3864" s="77">
        <v>16.989999999999998</v>
      </c>
      <c r="J3864" s="2">
        <v>1</v>
      </c>
      <c r="K3864" s="119" cm="1">
        <f t="array" ref="K3864">ROUND(IF(C3864="Beer",SUM(LOOKUP(2,1/(SRP!$B$7:$B$9&lt;=E3864)/(SRP!$C$7:$C$9&gt;=E3864),SRP!$D$7:$D$9)*(G3864/100)*(E3864/1000)),IF(C3864="Spirits",SUM(LOOKUP(2,1/(SRP!$B$2:$B$6&lt;=E3864)/(SRP!$C$2:$C$6&gt;=E3864),SRP!$D$2:$D$6)*(G3864/100)*(E3864/1000)),IF(AND(C3864="Wine",D3864="Fortified Wines"),SUM(LOOKUP(2,1/(SRP!$B$20:$B$23&lt;=E3864)/(SRP!$C$20:$C$23&gt;=E3864),SRP!$D$20:$D$23)*(G3864/100)*(E3864/1000)),IF(C3864="Wine",SUM(LOOKUP(2,1/(SRP!$B$15:$B$19&lt;=E3864)/(SRP!$C$15:$C$19&gt;=E3864),SRP!$D$15:$D$19)*(G3864/100)*(E3864/1000)),IF(C3864="Ready to Drink",SUM(LOOKUP(2,1/(SRP!$B$10:$B$14&lt;=E3864)/(SRP!$C$10:$C$14&gt;=E3864),SRP!$D$10:$D$14)*(G3864/100)*(E3864/1000)),0))))),2)</f>
        <v>6.81</v>
      </c>
    </row>
    <row r="3865" spans="1:11" x14ac:dyDescent="0.35">
      <c r="A3865" s="2">
        <v>38405</v>
      </c>
      <c r="B3865" s="76" t="s">
        <v>380</v>
      </c>
      <c r="C3865" s="76" t="s">
        <v>286</v>
      </c>
      <c r="D3865" s="76" t="s">
        <v>5268</v>
      </c>
      <c r="E3865" s="76">
        <v>750</v>
      </c>
      <c r="F3865" s="76">
        <v>12</v>
      </c>
      <c r="G3865" s="77">
        <v>14</v>
      </c>
      <c r="H3865" s="76" t="s">
        <v>3303</v>
      </c>
      <c r="I3865" s="77">
        <v>18.489999999999998</v>
      </c>
      <c r="J3865" s="2">
        <v>1</v>
      </c>
      <c r="K3865" s="119" cm="1">
        <f t="array" ref="K3865">ROUND(IF(C3865="Beer",SUM(LOOKUP(2,1/(SRP!$B$7:$B$9&lt;=E3865)/(SRP!$C$7:$C$9&gt;=E3865),SRP!$D$7:$D$9)*(G3865/100)*(E3865/1000)),IF(C3865="Spirits",SUM(LOOKUP(2,1/(SRP!$B$2:$B$6&lt;=E3865)/(SRP!$C$2:$C$6&gt;=E3865),SRP!$D$2:$D$6)*(G3865/100)*(E3865/1000)),IF(AND(C3865="Wine",D3865="Fortified Wines"),SUM(LOOKUP(2,1/(SRP!$B$20:$B$23&lt;=E3865)/(SRP!$C$20:$C$23&gt;=E3865),SRP!$D$20:$D$23)*(G3865/100)*(E3865/1000)),IF(C3865="Wine",SUM(LOOKUP(2,1/(SRP!$B$15:$B$19&lt;=E3865)/(SRP!$C$15:$C$19&gt;=E3865),SRP!$D$15:$D$19)*(G3865/100)*(E3865/1000)),IF(C3865="Ready to Drink",SUM(LOOKUP(2,1/(SRP!$B$10:$B$14&lt;=E3865)/(SRP!$C$10:$C$14&gt;=E3865),SRP!$D$10:$D$14)*(G3865/100)*(E3865/1000)),0))))),2)</f>
        <v>7.33</v>
      </c>
    </row>
    <row r="3866" spans="1:11" x14ac:dyDescent="0.35">
      <c r="A3866" s="2">
        <v>38408</v>
      </c>
      <c r="B3866" s="76" t="s">
        <v>3093</v>
      </c>
      <c r="C3866" s="76" t="s">
        <v>286</v>
      </c>
      <c r="D3866" s="76" t="s">
        <v>5247</v>
      </c>
      <c r="E3866" s="76">
        <v>750</v>
      </c>
      <c r="F3866" s="76">
        <v>12</v>
      </c>
      <c r="G3866" s="77">
        <v>14</v>
      </c>
      <c r="H3866" s="76" t="s">
        <v>3303</v>
      </c>
      <c r="I3866" s="77">
        <v>18.489999999999998</v>
      </c>
      <c r="J3866" s="2">
        <v>1</v>
      </c>
      <c r="K3866" s="119" cm="1">
        <f t="array" ref="K3866">ROUND(IF(C3866="Beer",SUM(LOOKUP(2,1/(SRP!$B$7:$B$9&lt;=E3866)/(SRP!$C$7:$C$9&gt;=E3866),SRP!$D$7:$D$9)*(G3866/100)*(E3866/1000)),IF(C3866="Spirits",SUM(LOOKUP(2,1/(SRP!$B$2:$B$6&lt;=E3866)/(SRP!$C$2:$C$6&gt;=E3866),SRP!$D$2:$D$6)*(G3866/100)*(E3866/1000)),IF(AND(C3866="Wine",D3866="Fortified Wines"),SUM(LOOKUP(2,1/(SRP!$B$20:$B$23&lt;=E3866)/(SRP!$C$20:$C$23&gt;=E3866),SRP!$D$20:$D$23)*(G3866/100)*(E3866/1000)),IF(C3866="Wine",SUM(LOOKUP(2,1/(SRP!$B$15:$B$19&lt;=E3866)/(SRP!$C$15:$C$19&gt;=E3866),SRP!$D$15:$D$19)*(G3866/100)*(E3866/1000)),IF(C3866="Ready to Drink",SUM(LOOKUP(2,1/(SRP!$B$10:$B$14&lt;=E3866)/(SRP!$C$10:$C$14&gt;=E3866),SRP!$D$10:$D$14)*(G3866/100)*(E3866/1000)),0))))),2)</f>
        <v>7.33</v>
      </c>
    </row>
    <row r="3867" spans="1:11" x14ac:dyDescent="0.35">
      <c r="A3867" s="2">
        <v>38416</v>
      </c>
      <c r="B3867" s="76" t="s">
        <v>3094</v>
      </c>
      <c r="C3867" s="76" t="s">
        <v>286</v>
      </c>
      <c r="D3867" s="76" t="s">
        <v>5236</v>
      </c>
      <c r="E3867" s="76">
        <v>750</v>
      </c>
      <c r="F3867" s="76">
        <v>12</v>
      </c>
      <c r="G3867" s="77">
        <v>13</v>
      </c>
      <c r="H3867" s="76" t="s">
        <v>3303</v>
      </c>
      <c r="I3867" s="77">
        <v>19.989999999999998</v>
      </c>
      <c r="J3867" s="2">
        <v>1</v>
      </c>
      <c r="K3867" s="119" cm="1">
        <f t="array" ref="K3867">ROUND(IF(C3867="Beer",SUM(LOOKUP(2,1/(SRP!$B$7:$B$9&lt;=E3867)/(SRP!$C$7:$C$9&gt;=E3867),SRP!$D$7:$D$9)*(G3867/100)*(E3867/1000)),IF(C3867="Spirits",SUM(LOOKUP(2,1/(SRP!$B$2:$B$6&lt;=E3867)/(SRP!$C$2:$C$6&gt;=E3867),SRP!$D$2:$D$6)*(G3867/100)*(E3867/1000)),IF(AND(C3867="Wine",D3867="Fortified Wines"),SUM(LOOKUP(2,1/(SRP!$B$20:$B$23&lt;=E3867)/(SRP!$C$20:$C$23&gt;=E3867),SRP!$D$20:$D$23)*(G3867/100)*(E3867/1000)),IF(C3867="Wine",SUM(LOOKUP(2,1/(SRP!$B$15:$B$19&lt;=E3867)/(SRP!$C$15:$C$19&gt;=E3867),SRP!$D$15:$D$19)*(G3867/100)*(E3867/1000)),IF(C3867="Ready to Drink",SUM(LOOKUP(2,1/(SRP!$B$10:$B$14&lt;=E3867)/(SRP!$C$10:$C$14&gt;=E3867),SRP!$D$10:$D$14)*(G3867/100)*(E3867/1000)),0))))),2)</f>
        <v>6.81</v>
      </c>
    </row>
    <row r="3868" spans="1:11" x14ac:dyDescent="0.35">
      <c r="A3868" s="2">
        <v>38418</v>
      </c>
      <c r="B3868" s="76" t="s">
        <v>4897</v>
      </c>
      <c r="C3868" s="76" t="s">
        <v>285</v>
      </c>
      <c r="D3868" s="76" t="s">
        <v>5303</v>
      </c>
      <c r="E3868" s="76">
        <v>750</v>
      </c>
      <c r="F3868" s="76">
        <v>6</v>
      </c>
      <c r="G3868" s="77">
        <v>43</v>
      </c>
      <c r="H3868" s="76" t="s">
        <v>3282</v>
      </c>
      <c r="I3868" s="77">
        <v>34.99</v>
      </c>
      <c r="J3868" s="2">
        <v>1</v>
      </c>
      <c r="K3868" s="119" cm="1">
        <f t="array" ref="K3868">ROUND(IF(C3868="Beer",SUM(LOOKUP(2,1/(SRP!$B$7:$B$9&lt;=E3868)/(SRP!$C$7:$C$9&gt;=E3868),SRP!$D$7:$D$9)*(G3868/100)*(E3868/1000)),IF(C3868="Spirits",SUM(LOOKUP(2,1/(SRP!$B$2:$B$6&lt;=E3868)/(SRP!$C$2:$C$6&gt;=E3868),SRP!$D$2:$D$6)*(G3868/100)*(E3868/1000)),IF(AND(C3868="Wine",D3868="Fortified Wines"),SUM(LOOKUP(2,1/(SRP!$B$20:$B$23&lt;=E3868)/(SRP!$C$20:$C$23&gt;=E3868),SRP!$D$20:$D$23)*(G3868/100)*(E3868/1000)),IF(C3868="Wine",SUM(LOOKUP(2,1/(SRP!$B$15:$B$19&lt;=E3868)/(SRP!$C$15:$C$19&gt;=E3868),SRP!$D$15:$D$19)*(G3868/100)*(E3868/1000)),IF(C3868="Ready to Drink",SUM(LOOKUP(2,1/(SRP!$B$10:$B$14&lt;=E3868)/(SRP!$C$10:$C$14&gt;=E3868),SRP!$D$10:$D$14)*(G3868/100)*(E3868/1000)),0))))),2)</f>
        <v>22.51</v>
      </c>
    </row>
    <row r="3869" spans="1:11" x14ac:dyDescent="0.35">
      <c r="A3869" s="2">
        <v>38419</v>
      </c>
      <c r="B3869" s="76" t="s">
        <v>3095</v>
      </c>
      <c r="C3869" s="76" t="s">
        <v>285</v>
      </c>
      <c r="D3869" s="76" t="s">
        <v>5233</v>
      </c>
      <c r="E3869" s="76">
        <v>750</v>
      </c>
      <c r="F3869" s="76">
        <v>6</v>
      </c>
      <c r="G3869" s="77">
        <v>40</v>
      </c>
      <c r="H3869" s="76" t="s">
        <v>3301</v>
      </c>
      <c r="I3869" s="77">
        <v>41.48</v>
      </c>
      <c r="J3869" s="2">
        <v>1</v>
      </c>
      <c r="K3869" s="119" cm="1">
        <f t="array" ref="K3869">ROUND(IF(C3869="Beer",SUM(LOOKUP(2,1/(SRP!$B$7:$B$9&lt;=E3869)/(SRP!$C$7:$C$9&gt;=E3869),SRP!$D$7:$D$9)*(G3869/100)*(E3869/1000)),IF(C3869="Spirits",SUM(LOOKUP(2,1/(SRP!$B$2:$B$6&lt;=E3869)/(SRP!$C$2:$C$6&gt;=E3869),SRP!$D$2:$D$6)*(G3869/100)*(E3869/1000)),IF(AND(C3869="Wine",D3869="Fortified Wines"),SUM(LOOKUP(2,1/(SRP!$B$20:$B$23&lt;=E3869)/(SRP!$C$20:$C$23&gt;=E3869),SRP!$D$20:$D$23)*(G3869/100)*(E3869/1000)),IF(C3869="Wine",SUM(LOOKUP(2,1/(SRP!$B$15:$B$19&lt;=E3869)/(SRP!$C$15:$C$19&gt;=E3869),SRP!$D$15:$D$19)*(G3869/100)*(E3869/1000)),IF(C3869="Ready to Drink",SUM(LOOKUP(2,1/(SRP!$B$10:$B$14&lt;=E3869)/(SRP!$C$10:$C$14&gt;=E3869),SRP!$D$10:$D$14)*(G3869/100)*(E3869/1000)),0))))),2)</f>
        <v>20.94</v>
      </c>
    </row>
    <row r="3870" spans="1:11" x14ac:dyDescent="0.35">
      <c r="A3870" s="2">
        <v>38430</v>
      </c>
      <c r="B3870" s="76" t="s">
        <v>3096</v>
      </c>
      <c r="C3870" s="76" t="s">
        <v>286</v>
      </c>
      <c r="D3870" s="76" t="s">
        <v>5247</v>
      </c>
      <c r="E3870" s="76">
        <v>750</v>
      </c>
      <c r="F3870" s="76">
        <v>12</v>
      </c>
      <c r="G3870" s="77">
        <v>13.7</v>
      </c>
      <c r="H3870" s="76" t="s">
        <v>5939</v>
      </c>
      <c r="I3870" s="77">
        <v>24.99</v>
      </c>
      <c r="J3870" s="2">
        <v>1</v>
      </c>
      <c r="K3870" s="119" cm="1">
        <f t="array" ref="K3870">ROUND(IF(C3870="Beer",SUM(LOOKUP(2,1/(SRP!$B$7:$B$9&lt;=E3870)/(SRP!$C$7:$C$9&gt;=E3870),SRP!$D$7:$D$9)*(G3870/100)*(E3870/1000)),IF(C3870="Spirits",SUM(LOOKUP(2,1/(SRP!$B$2:$B$6&lt;=E3870)/(SRP!$C$2:$C$6&gt;=E3870),SRP!$D$2:$D$6)*(G3870/100)*(E3870/1000)),IF(AND(C3870="Wine",D3870="Fortified Wines"),SUM(LOOKUP(2,1/(SRP!$B$20:$B$23&lt;=E3870)/(SRP!$C$20:$C$23&gt;=E3870),SRP!$D$20:$D$23)*(G3870/100)*(E3870/1000)),IF(C3870="Wine",SUM(LOOKUP(2,1/(SRP!$B$15:$B$19&lt;=E3870)/(SRP!$C$15:$C$19&gt;=E3870),SRP!$D$15:$D$19)*(G3870/100)*(E3870/1000)),IF(C3870="Ready to Drink",SUM(LOOKUP(2,1/(SRP!$B$10:$B$14&lt;=E3870)/(SRP!$C$10:$C$14&gt;=E3870),SRP!$D$10:$D$14)*(G3870/100)*(E3870/1000)),0))))),2)</f>
        <v>7.17</v>
      </c>
    </row>
    <row r="3871" spans="1:11" x14ac:dyDescent="0.35">
      <c r="A3871" s="2">
        <v>38433</v>
      </c>
      <c r="B3871" s="76" t="s">
        <v>3097</v>
      </c>
      <c r="C3871" s="76" t="s">
        <v>287</v>
      </c>
      <c r="D3871" s="76" t="s">
        <v>5240</v>
      </c>
      <c r="E3871" s="76">
        <v>473</v>
      </c>
      <c r="F3871" s="76">
        <v>24</v>
      </c>
      <c r="G3871" s="77">
        <v>7.5</v>
      </c>
      <c r="H3871" s="76" t="s">
        <v>3349</v>
      </c>
      <c r="I3871" s="77">
        <v>4.49</v>
      </c>
      <c r="J3871" s="2">
        <v>1</v>
      </c>
      <c r="K3871" s="119" cm="1">
        <f t="array" ref="K3871">ROUND(IF(C3871="Beer",SUM(LOOKUP(2,1/(SRP!$B$7:$B$9&lt;=E3871)/(SRP!$C$7:$C$9&gt;=E3871),SRP!$D$7:$D$9)*(G3871/100)*(E3871/1000)),IF(C3871="Spirits",SUM(LOOKUP(2,1/(SRP!$B$2:$B$6&lt;=E3871)/(SRP!$C$2:$C$6&gt;=E3871),SRP!$D$2:$D$6)*(G3871/100)*(E3871/1000)),IF(AND(C3871="Wine",D3871="Fortified Wines"),SUM(LOOKUP(2,1/(SRP!$B$20:$B$23&lt;=E3871)/(SRP!$C$20:$C$23&gt;=E3871),SRP!$D$20:$D$23)*(G3871/100)*(E3871/1000)),IF(C3871="Wine",SUM(LOOKUP(2,1/(SRP!$B$15:$B$19&lt;=E3871)/(SRP!$C$15:$C$19&gt;=E3871),SRP!$D$15:$D$19)*(G3871/100)*(E3871/1000)),IF(C3871="Ready to Drink",SUM(LOOKUP(2,1/(SRP!$B$10:$B$14&lt;=E3871)/(SRP!$C$10:$C$14&gt;=E3871),SRP!$D$10:$D$14)*(G3871/100)*(E3871/1000)),0))))),2)</f>
        <v>2.48</v>
      </c>
    </row>
    <row r="3872" spans="1:11" x14ac:dyDescent="0.35">
      <c r="A3872" s="2">
        <v>38433</v>
      </c>
      <c r="B3872" s="76" t="s">
        <v>3097</v>
      </c>
      <c r="C3872" s="76" t="s">
        <v>287</v>
      </c>
      <c r="D3872" s="76" t="s">
        <v>5240</v>
      </c>
      <c r="E3872" s="76">
        <v>473</v>
      </c>
      <c r="F3872" s="76">
        <v>24</v>
      </c>
      <c r="G3872" s="77">
        <v>7.5</v>
      </c>
      <c r="H3872" s="76" t="s">
        <v>3349</v>
      </c>
      <c r="I3872" s="77">
        <v>4.49</v>
      </c>
      <c r="J3872" s="2">
        <v>1</v>
      </c>
      <c r="K3872" s="119" cm="1">
        <f t="array" ref="K3872">ROUND(IF(C3872="Beer",SUM(LOOKUP(2,1/(SRP!$B$7:$B$9&lt;=E3872)/(SRP!$C$7:$C$9&gt;=E3872),SRP!$D$7:$D$9)*(G3872/100)*(E3872/1000)),IF(C3872="Spirits",SUM(LOOKUP(2,1/(SRP!$B$2:$B$6&lt;=E3872)/(SRP!$C$2:$C$6&gt;=E3872),SRP!$D$2:$D$6)*(G3872/100)*(E3872/1000)),IF(AND(C3872="Wine",D3872="Fortified Wines"),SUM(LOOKUP(2,1/(SRP!$B$20:$B$23&lt;=E3872)/(SRP!$C$20:$C$23&gt;=E3872),SRP!$D$20:$D$23)*(G3872/100)*(E3872/1000)),IF(C3872="Wine",SUM(LOOKUP(2,1/(SRP!$B$15:$B$19&lt;=E3872)/(SRP!$C$15:$C$19&gt;=E3872),SRP!$D$15:$D$19)*(G3872/100)*(E3872/1000)),IF(C3872="Ready to Drink",SUM(LOOKUP(2,1/(SRP!$B$10:$B$14&lt;=E3872)/(SRP!$C$10:$C$14&gt;=E3872),SRP!$D$10:$D$14)*(G3872/100)*(E3872/1000)),0))))),2)</f>
        <v>2.48</v>
      </c>
    </row>
    <row r="3873" spans="1:11" x14ac:dyDescent="0.35">
      <c r="A3873" s="2">
        <v>38437</v>
      </c>
      <c r="B3873" s="76" t="s">
        <v>3098</v>
      </c>
      <c r="C3873" s="76" t="s">
        <v>286</v>
      </c>
      <c r="D3873" s="76" t="s">
        <v>5249</v>
      </c>
      <c r="E3873" s="76">
        <v>750</v>
      </c>
      <c r="F3873" s="76">
        <v>12</v>
      </c>
      <c r="G3873" s="77">
        <v>14.5</v>
      </c>
      <c r="H3873" s="76" t="s">
        <v>5939</v>
      </c>
      <c r="I3873" s="77">
        <v>20.99</v>
      </c>
      <c r="J3873" s="2">
        <v>1</v>
      </c>
      <c r="K3873" s="119" cm="1">
        <f t="array" ref="K3873">ROUND(IF(C3873="Beer",SUM(LOOKUP(2,1/(SRP!$B$7:$B$9&lt;=E3873)/(SRP!$C$7:$C$9&gt;=E3873),SRP!$D$7:$D$9)*(G3873/100)*(E3873/1000)),IF(C3873="Spirits",SUM(LOOKUP(2,1/(SRP!$B$2:$B$6&lt;=E3873)/(SRP!$C$2:$C$6&gt;=E3873),SRP!$D$2:$D$6)*(G3873/100)*(E3873/1000)),IF(AND(C3873="Wine",D3873="Fortified Wines"),SUM(LOOKUP(2,1/(SRP!$B$20:$B$23&lt;=E3873)/(SRP!$C$20:$C$23&gt;=E3873),SRP!$D$20:$D$23)*(G3873/100)*(E3873/1000)),IF(C3873="Wine",SUM(LOOKUP(2,1/(SRP!$B$15:$B$19&lt;=E3873)/(SRP!$C$15:$C$19&gt;=E3873),SRP!$D$15:$D$19)*(G3873/100)*(E3873/1000)),IF(C3873="Ready to Drink",SUM(LOOKUP(2,1/(SRP!$B$10:$B$14&lt;=E3873)/(SRP!$C$10:$C$14&gt;=E3873),SRP!$D$10:$D$14)*(G3873/100)*(E3873/1000)),0))))),2)</f>
        <v>7.59</v>
      </c>
    </row>
    <row r="3874" spans="1:11" x14ac:dyDescent="0.35">
      <c r="A3874" s="2">
        <v>38451</v>
      </c>
      <c r="B3874" s="76" t="s">
        <v>3099</v>
      </c>
      <c r="C3874" s="76" t="s">
        <v>287</v>
      </c>
      <c r="D3874" s="76" t="s">
        <v>5266</v>
      </c>
      <c r="E3874" s="76">
        <v>4260</v>
      </c>
      <c r="F3874" s="76">
        <v>2</v>
      </c>
      <c r="G3874" s="77">
        <v>5</v>
      </c>
      <c r="H3874" s="76" t="s">
        <v>3349</v>
      </c>
      <c r="I3874" s="77">
        <v>25.99</v>
      </c>
      <c r="J3874" s="2">
        <v>12</v>
      </c>
      <c r="K3874" s="119" cm="1">
        <f t="array" ref="K3874">ROUND(IF(C3874="Beer",SUM(LOOKUP(2,1/(SRP!$B$7:$B$9&lt;=E3874)/(SRP!$C$7:$C$9&gt;=E3874),SRP!$D$7:$D$9)*(G3874/100)*(E3874/1000)),IF(C3874="Spirits",SUM(LOOKUP(2,1/(SRP!$B$2:$B$6&lt;=E3874)/(SRP!$C$2:$C$6&gt;=E3874),SRP!$D$2:$D$6)*(G3874/100)*(E3874/1000)),IF(AND(C3874="Wine",D3874="Fortified Wines"),SUM(LOOKUP(2,1/(SRP!$B$20:$B$23&lt;=E3874)/(SRP!$C$20:$C$23&gt;=E3874),SRP!$D$20:$D$23)*(G3874/100)*(E3874/1000)),IF(C3874="Wine",SUM(LOOKUP(2,1/(SRP!$B$15:$B$19&lt;=E3874)/(SRP!$C$15:$C$19&gt;=E3874),SRP!$D$15:$D$19)*(G3874/100)*(E3874/1000)),IF(C3874="Ready to Drink",SUM(LOOKUP(2,1/(SRP!$B$10:$B$14&lt;=E3874)/(SRP!$C$10:$C$14&gt;=E3874),SRP!$D$10:$D$14)*(G3874/100)*(E3874/1000)),0))))),2)</f>
        <v>14.87</v>
      </c>
    </row>
    <row r="3875" spans="1:11" x14ac:dyDescent="0.35">
      <c r="A3875" s="2">
        <v>38451</v>
      </c>
      <c r="B3875" s="76" t="s">
        <v>3099</v>
      </c>
      <c r="C3875" s="76" t="s">
        <v>287</v>
      </c>
      <c r="D3875" s="76" t="s">
        <v>5266</v>
      </c>
      <c r="E3875" s="76">
        <v>4260</v>
      </c>
      <c r="F3875" s="76">
        <v>2</v>
      </c>
      <c r="G3875" s="77">
        <v>5</v>
      </c>
      <c r="H3875" s="76" t="s">
        <v>3349</v>
      </c>
      <c r="I3875" s="77">
        <v>25.99</v>
      </c>
      <c r="J3875" s="2">
        <v>12</v>
      </c>
      <c r="K3875" s="119" cm="1">
        <f t="array" ref="K3875">ROUND(IF(C3875="Beer",SUM(LOOKUP(2,1/(SRP!$B$7:$B$9&lt;=E3875)/(SRP!$C$7:$C$9&gt;=E3875),SRP!$D$7:$D$9)*(G3875/100)*(E3875/1000)),IF(C3875="Spirits",SUM(LOOKUP(2,1/(SRP!$B$2:$B$6&lt;=E3875)/(SRP!$C$2:$C$6&gt;=E3875),SRP!$D$2:$D$6)*(G3875/100)*(E3875/1000)),IF(AND(C3875="Wine",D3875="Fortified Wines"),SUM(LOOKUP(2,1/(SRP!$B$20:$B$23&lt;=E3875)/(SRP!$C$20:$C$23&gt;=E3875),SRP!$D$20:$D$23)*(G3875/100)*(E3875/1000)),IF(C3875="Wine",SUM(LOOKUP(2,1/(SRP!$B$15:$B$19&lt;=E3875)/(SRP!$C$15:$C$19&gt;=E3875),SRP!$D$15:$D$19)*(G3875/100)*(E3875/1000)),IF(C3875="Ready to Drink",SUM(LOOKUP(2,1/(SRP!$B$10:$B$14&lt;=E3875)/(SRP!$C$10:$C$14&gt;=E3875),SRP!$D$10:$D$14)*(G3875/100)*(E3875/1000)),0))))),2)</f>
        <v>14.87</v>
      </c>
    </row>
    <row r="3876" spans="1:11" x14ac:dyDescent="0.35">
      <c r="A3876" s="2">
        <v>38465</v>
      </c>
      <c r="B3876" s="76" t="s">
        <v>3100</v>
      </c>
      <c r="C3876" s="76" t="s">
        <v>287</v>
      </c>
      <c r="D3876" s="76" t="s">
        <v>5266</v>
      </c>
      <c r="E3876" s="76">
        <v>473</v>
      </c>
      <c r="F3876" s="76">
        <v>24</v>
      </c>
      <c r="G3876" s="77">
        <v>5</v>
      </c>
      <c r="H3876" s="76" t="s">
        <v>4070</v>
      </c>
      <c r="I3876" s="77">
        <v>4.59</v>
      </c>
      <c r="J3876" s="2">
        <v>1</v>
      </c>
      <c r="K3876" s="119" cm="1">
        <f t="array" ref="K3876">ROUND(IF(C3876="Beer",SUM(LOOKUP(2,1/(SRP!$B$7:$B$9&lt;=E3876)/(SRP!$C$7:$C$9&gt;=E3876),SRP!$D$7:$D$9)*(G3876/100)*(E3876/1000)),IF(C3876="Spirits",SUM(LOOKUP(2,1/(SRP!$B$2:$B$6&lt;=E3876)/(SRP!$C$2:$C$6&gt;=E3876),SRP!$D$2:$D$6)*(G3876/100)*(E3876/1000)),IF(AND(C3876="Wine",D3876="Fortified Wines"),SUM(LOOKUP(2,1/(SRP!$B$20:$B$23&lt;=E3876)/(SRP!$C$20:$C$23&gt;=E3876),SRP!$D$20:$D$23)*(G3876/100)*(E3876/1000)),IF(C3876="Wine",SUM(LOOKUP(2,1/(SRP!$B$15:$B$19&lt;=E3876)/(SRP!$C$15:$C$19&gt;=E3876),SRP!$D$15:$D$19)*(G3876/100)*(E3876/1000)),IF(C3876="Ready to Drink",SUM(LOOKUP(2,1/(SRP!$B$10:$B$14&lt;=E3876)/(SRP!$C$10:$C$14&gt;=E3876),SRP!$D$10:$D$14)*(G3876/100)*(E3876/1000)),0))))),2)</f>
        <v>1.65</v>
      </c>
    </row>
    <row r="3877" spans="1:11" x14ac:dyDescent="0.35">
      <c r="A3877" s="2">
        <v>38465</v>
      </c>
      <c r="B3877" s="76" t="s">
        <v>3100</v>
      </c>
      <c r="C3877" s="76" t="s">
        <v>287</v>
      </c>
      <c r="D3877" s="76" t="s">
        <v>5266</v>
      </c>
      <c r="E3877" s="76">
        <v>473</v>
      </c>
      <c r="F3877" s="76">
        <v>24</v>
      </c>
      <c r="G3877" s="77">
        <v>5</v>
      </c>
      <c r="H3877" s="76" t="s">
        <v>4070</v>
      </c>
      <c r="I3877" s="77">
        <v>4.59</v>
      </c>
      <c r="J3877" s="2">
        <v>1</v>
      </c>
      <c r="K3877" s="119" cm="1">
        <f t="array" ref="K3877">ROUND(IF(C3877="Beer",SUM(LOOKUP(2,1/(SRP!$B$7:$B$9&lt;=E3877)/(SRP!$C$7:$C$9&gt;=E3877),SRP!$D$7:$D$9)*(G3877/100)*(E3877/1000)),IF(C3877="Spirits",SUM(LOOKUP(2,1/(SRP!$B$2:$B$6&lt;=E3877)/(SRP!$C$2:$C$6&gt;=E3877),SRP!$D$2:$D$6)*(G3877/100)*(E3877/1000)),IF(AND(C3877="Wine",D3877="Fortified Wines"),SUM(LOOKUP(2,1/(SRP!$B$20:$B$23&lt;=E3877)/(SRP!$C$20:$C$23&gt;=E3877),SRP!$D$20:$D$23)*(G3877/100)*(E3877/1000)),IF(C3877="Wine",SUM(LOOKUP(2,1/(SRP!$B$15:$B$19&lt;=E3877)/(SRP!$C$15:$C$19&gt;=E3877),SRP!$D$15:$D$19)*(G3877/100)*(E3877/1000)),IF(C3877="Ready to Drink",SUM(LOOKUP(2,1/(SRP!$B$10:$B$14&lt;=E3877)/(SRP!$C$10:$C$14&gt;=E3877),SRP!$D$10:$D$14)*(G3877/100)*(E3877/1000)),0))))),2)</f>
        <v>1.65</v>
      </c>
    </row>
    <row r="3878" spans="1:11" x14ac:dyDescent="0.35">
      <c r="A3878" s="2">
        <v>38467</v>
      </c>
      <c r="B3878" s="76" t="s">
        <v>3101</v>
      </c>
      <c r="C3878" s="76" t="s">
        <v>287</v>
      </c>
      <c r="D3878" s="76" t="s">
        <v>5292</v>
      </c>
      <c r="E3878" s="76">
        <v>473</v>
      </c>
      <c r="F3878" s="76">
        <v>24</v>
      </c>
      <c r="G3878" s="77">
        <v>5</v>
      </c>
      <c r="H3878" s="76" t="s">
        <v>4070</v>
      </c>
      <c r="I3878" s="77">
        <v>4.79</v>
      </c>
      <c r="J3878" s="2">
        <v>1</v>
      </c>
      <c r="K3878" s="119" cm="1">
        <f t="array" ref="K3878">ROUND(IF(C3878="Beer",SUM(LOOKUP(2,1/(SRP!$B$7:$B$9&lt;=E3878)/(SRP!$C$7:$C$9&gt;=E3878),SRP!$D$7:$D$9)*(G3878/100)*(E3878/1000)),IF(C3878="Spirits",SUM(LOOKUP(2,1/(SRP!$B$2:$B$6&lt;=E3878)/(SRP!$C$2:$C$6&gt;=E3878),SRP!$D$2:$D$6)*(G3878/100)*(E3878/1000)),IF(AND(C3878="Wine",D3878="Fortified Wines"),SUM(LOOKUP(2,1/(SRP!$B$20:$B$23&lt;=E3878)/(SRP!$C$20:$C$23&gt;=E3878),SRP!$D$20:$D$23)*(G3878/100)*(E3878/1000)),IF(C3878="Wine",SUM(LOOKUP(2,1/(SRP!$B$15:$B$19&lt;=E3878)/(SRP!$C$15:$C$19&gt;=E3878),SRP!$D$15:$D$19)*(G3878/100)*(E3878/1000)),IF(C3878="Ready to Drink",SUM(LOOKUP(2,1/(SRP!$B$10:$B$14&lt;=E3878)/(SRP!$C$10:$C$14&gt;=E3878),SRP!$D$10:$D$14)*(G3878/100)*(E3878/1000)),0))))),2)</f>
        <v>1.65</v>
      </c>
    </row>
    <row r="3879" spans="1:11" x14ac:dyDescent="0.35">
      <c r="A3879" s="2">
        <v>38467</v>
      </c>
      <c r="B3879" s="76" t="s">
        <v>3101</v>
      </c>
      <c r="C3879" s="76" t="s">
        <v>287</v>
      </c>
      <c r="D3879" s="76" t="s">
        <v>5292</v>
      </c>
      <c r="E3879" s="76">
        <v>473</v>
      </c>
      <c r="F3879" s="76">
        <v>24</v>
      </c>
      <c r="G3879" s="77">
        <v>5</v>
      </c>
      <c r="H3879" s="76" t="s">
        <v>4070</v>
      </c>
      <c r="I3879" s="77">
        <v>4.79</v>
      </c>
      <c r="J3879" s="2">
        <v>1</v>
      </c>
      <c r="K3879" s="119" cm="1">
        <f t="array" ref="K3879">ROUND(IF(C3879="Beer",SUM(LOOKUP(2,1/(SRP!$B$7:$B$9&lt;=E3879)/(SRP!$C$7:$C$9&gt;=E3879),SRP!$D$7:$D$9)*(G3879/100)*(E3879/1000)),IF(C3879="Spirits",SUM(LOOKUP(2,1/(SRP!$B$2:$B$6&lt;=E3879)/(SRP!$C$2:$C$6&gt;=E3879),SRP!$D$2:$D$6)*(G3879/100)*(E3879/1000)),IF(AND(C3879="Wine",D3879="Fortified Wines"),SUM(LOOKUP(2,1/(SRP!$B$20:$B$23&lt;=E3879)/(SRP!$C$20:$C$23&gt;=E3879),SRP!$D$20:$D$23)*(G3879/100)*(E3879/1000)),IF(C3879="Wine",SUM(LOOKUP(2,1/(SRP!$B$15:$B$19&lt;=E3879)/(SRP!$C$15:$C$19&gt;=E3879),SRP!$D$15:$D$19)*(G3879/100)*(E3879/1000)),IF(C3879="Ready to Drink",SUM(LOOKUP(2,1/(SRP!$B$10:$B$14&lt;=E3879)/(SRP!$C$10:$C$14&gt;=E3879),SRP!$D$10:$D$14)*(G3879/100)*(E3879/1000)),0))))),2)</f>
        <v>1.65</v>
      </c>
    </row>
    <row r="3880" spans="1:11" x14ac:dyDescent="0.35">
      <c r="A3880" s="2">
        <v>38500</v>
      </c>
      <c r="B3880" s="76" t="s">
        <v>3102</v>
      </c>
      <c r="C3880" s="76" t="s">
        <v>287</v>
      </c>
      <c r="D3880" s="76" t="s">
        <v>5266</v>
      </c>
      <c r="E3880" s="76">
        <v>473</v>
      </c>
      <c r="F3880" s="76">
        <v>24</v>
      </c>
      <c r="G3880" s="77">
        <v>5</v>
      </c>
      <c r="H3880" s="76" t="s">
        <v>3382</v>
      </c>
      <c r="I3880" s="77">
        <v>4.3</v>
      </c>
      <c r="J3880" s="2">
        <v>1</v>
      </c>
      <c r="K3880" s="119" cm="1">
        <f t="array" ref="K3880">ROUND(IF(C3880="Beer",SUM(LOOKUP(2,1/(SRP!$B$7:$B$9&lt;=E3880)/(SRP!$C$7:$C$9&gt;=E3880),SRP!$D$7:$D$9)*(G3880/100)*(E3880/1000)),IF(C3880="Spirits",SUM(LOOKUP(2,1/(SRP!$B$2:$B$6&lt;=E3880)/(SRP!$C$2:$C$6&gt;=E3880),SRP!$D$2:$D$6)*(G3880/100)*(E3880/1000)),IF(AND(C3880="Wine",D3880="Fortified Wines"),SUM(LOOKUP(2,1/(SRP!$B$20:$B$23&lt;=E3880)/(SRP!$C$20:$C$23&gt;=E3880),SRP!$D$20:$D$23)*(G3880/100)*(E3880/1000)),IF(C3880="Wine",SUM(LOOKUP(2,1/(SRP!$B$15:$B$19&lt;=E3880)/(SRP!$C$15:$C$19&gt;=E3880),SRP!$D$15:$D$19)*(G3880/100)*(E3880/1000)),IF(C3880="Ready to Drink",SUM(LOOKUP(2,1/(SRP!$B$10:$B$14&lt;=E3880)/(SRP!$C$10:$C$14&gt;=E3880),SRP!$D$10:$D$14)*(G3880/100)*(E3880/1000)),0))))),2)</f>
        <v>1.65</v>
      </c>
    </row>
    <row r="3881" spans="1:11" x14ac:dyDescent="0.35">
      <c r="A3881" s="2">
        <v>38500</v>
      </c>
      <c r="B3881" s="76" t="s">
        <v>3102</v>
      </c>
      <c r="C3881" s="76" t="s">
        <v>287</v>
      </c>
      <c r="D3881" s="76" t="s">
        <v>5266</v>
      </c>
      <c r="E3881" s="76">
        <v>473</v>
      </c>
      <c r="F3881" s="76">
        <v>24</v>
      </c>
      <c r="G3881" s="77">
        <v>5</v>
      </c>
      <c r="H3881" s="76" t="s">
        <v>3382</v>
      </c>
      <c r="I3881" s="77">
        <v>4.3</v>
      </c>
      <c r="J3881" s="2">
        <v>1</v>
      </c>
      <c r="K3881" s="119" cm="1">
        <f t="array" ref="K3881">ROUND(IF(C3881="Beer",SUM(LOOKUP(2,1/(SRP!$B$7:$B$9&lt;=E3881)/(SRP!$C$7:$C$9&gt;=E3881),SRP!$D$7:$D$9)*(G3881/100)*(E3881/1000)),IF(C3881="Spirits",SUM(LOOKUP(2,1/(SRP!$B$2:$B$6&lt;=E3881)/(SRP!$C$2:$C$6&gt;=E3881),SRP!$D$2:$D$6)*(G3881/100)*(E3881/1000)),IF(AND(C3881="Wine",D3881="Fortified Wines"),SUM(LOOKUP(2,1/(SRP!$B$20:$B$23&lt;=E3881)/(SRP!$C$20:$C$23&gt;=E3881),SRP!$D$20:$D$23)*(G3881/100)*(E3881/1000)),IF(C3881="Wine",SUM(LOOKUP(2,1/(SRP!$B$15:$B$19&lt;=E3881)/(SRP!$C$15:$C$19&gt;=E3881),SRP!$D$15:$D$19)*(G3881/100)*(E3881/1000)),IF(C3881="Ready to Drink",SUM(LOOKUP(2,1/(SRP!$B$10:$B$14&lt;=E3881)/(SRP!$C$10:$C$14&gt;=E3881),SRP!$D$10:$D$14)*(G3881/100)*(E3881/1000)),0))))),2)</f>
        <v>1.65</v>
      </c>
    </row>
    <row r="3882" spans="1:11" x14ac:dyDescent="0.35">
      <c r="A3882" s="2">
        <v>38505</v>
      </c>
      <c r="B3882" s="76" t="s">
        <v>24</v>
      </c>
      <c r="C3882" s="76" t="s">
        <v>285</v>
      </c>
      <c r="D3882" s="76" t="s">
        <v>5231</v>
      </c>
      <c r="E3882" s="76">
        <v>1750</v>
      </c>
      <c r="F3882" s="76">
        <v>6</v>
      </c>
      <c r="G3882" s="77">
        <v>40</v>
      </c>
      <c r="H3882" s="76" t="s">
        <v>3280</v>
      </c>
      <c r="I3882" s="77">
        <v>56.99</v>
      </c>
      <c r="J3882" s="2">
        <v>1</v>
      </c>
      <c r="K3882" s="119" cm="1">
        <f t="array" ref="K3882">ROUND(IF(C3882="Beer",SUM(LOOKUP(2,1/(SRP!$B$7:$B$9&lt;=E3882)/(SRP!$C$7:$C$9&gt;=E3882),SRP!$D$7:$D$9)*(G3882/100)*(E3882/1000)),IF(C3882="Spirits",SUM(LOOKUP(2,1/(SRP!$B$2:$B$6&lt;=E3882)/(SRP!$C$2:$C$6&gt;=E3882),SRP!$D$2:$D$6)*(G3882/100)*(E3882/1000)),IF(AND(C3882="Wine",D3882="Fortified Wines"),SUM(LOOKUP(2,1/(SRP!$B$20:$B$23&lt;=E3882)/(SRP!$C$20:$C$23&gt;=E3882),SRP!$D$20:$D$23)*(G3882/100)*(E3882/1000)),IF(C3882="Wine",SUM(LOOKUP(2,1/(SRP!$B$15:$B$19&lt;=E3882)/(SRP!$C$15:$C$19&gt;=E3882),SRP!$D$15:$D$19)*(G3882/100)*(E3882/1000)),IF(C3882="Ready to Drink",SUM(LOOKUP(2,1/(SRP!$B$10:$B$14&lt;=E3882)/(SRP!$C$10:$C$14&gt;=E3882),SRP!$D$10:$D$14)*(G3882/100)*(E3882/1000)),0))))),2)</f>
        <v>48.87</v>
      </c>
    </row>
    <row r="3883" spans="1:11" x14ac:dyDescent="0.35">
      <c r="A3883" s="2">
        <v>38527</v>
      </c>
      <c r="B3883" s="76" t="s">
        <v>3103</v>
      </c>
      <c r="C3883" s="76" t="s">
        <v>285</v>
      </c>
      <c r="D3883" s="76" t="s">
        <v>5315</v>
      </c>
      <c r="E3883" s="76">
        <v>750</v>
      </c>
      <c r="F3883" s="76">
        <v>6</v>
      </c>
      <c r="G3883" s="77">
        <v>43</v>
      </c>
      <c r="H3883" s="76" t="s">
        <v>3283</v>
      </c>
      <c r="I3883" s="77">
        <v>31.99</v>
      </c>
      <c r="J3883" s="2">
        <v>1</v>
      </c>
      <c r="K3883" s="119" cm="1">
        <f t="array" ref="K3883">ROUND(IF(C3883="Beer",SUM(LOOKUP(2,1/(SRP!$B$7:$B$9&lt;=E3883)/(SRP!$C$7:$C$9&gt;=E3883),SRP!$D$7:$D$9)*(G3883/100)*(E3883/1000)),IF(C3883="Spirits",SUM(LOOKUP(2,1/(SRP!$B$2:$B$6&lt;=E3883)/(SRP!$C$2:$C$6&gt;=E3883),SRP!$D$2:$D$6)*(G3883/100)*(E3883/1000)),IF(AND(C3883="Wine",D3883="Fortified Wines"),SUM(LOOKUP(2,1/(SRP!$B$20:$B$23&lt;=E3883)/(SRP!$C$20:$C$23&gt;=E3883),SRP!$D$20:$D$23)*(G3883/100)*(E3883/1000)),IF(C3883="Wine",SUM(LOOKUP(2,1/(SRP!$B$15:$B$19&lt;=E3883)/(SRP!$C$15:$C$19&gt;=E3883),SRP!$D$15:$D$19)*(G3883/100)*(E3883/1000)),IF(C3883="Ready to Drink",SUM(LOOKUP(2,1/(SRP!$B$10:$B$14&lt;=E3883)/(SRP!$C$10:$C$14&gt;=E3883),SRP!$D$10:$D$14)*(G3883/100)*(E3883/1000)),0))))),2)</f>
        <v>22.51</v>
      </c>
    </row>
    <row r="3884" spans="1:11" x14ac:dyDescent="0.35">
      <c r="A3884" s="2">
        <v>38533</v>
      </c>
      <c r="B3884" s="76" t="s">
        <v>3104</v>
      </c>
      <c r="C3884" s="76" t="s">
        <v>285</v>
      </c>
      <c r="D3884" s="76" t="s">
        <v>5274</v>
      </c>
      <c r="E3884" s="76">
        <v>750</v>
      </c>
      <c r="F3884" s="76">
        <v>6</v>
      </c>
      <c r="G3884" s="77">
        <v>40</v>
      </c>
      <c r="H3884" s="76" t="s">
        <v>3282</v>
      </c>
      <c r="I3884" s="77">
        <v>54.99</v>
      </c>
      <c r="J3884" s="2">
        <v>1</v>
      </c>
      <c r="K3884" s="119" cm="1">
        <f t="array" ref="K3884">ROUND(IF(C3884="Beer",SUM(LOOKUP(2,1/(SRP!$B$7:$B$9&lt;=E3884)/(SRP!$C$7:$C$9&gt;=E3884),SRP!$D$7:$D$9)*(G3884/100)*(E3884/1000)),IF(C3884="Spirits",SUM(LOOKUP(2,1/(SRP!$B$2:$B$6&lt;=E3884)/(SRP!$C$2:$C$6&gt;=E3884),SRP!$D$2:$D$6)*(G3884/100)*(E3884/1000)),IF(AND(C3884="Wine",D3884="Fortified Wines"),SUM(LOOKUP(2,1/(SRP!$B$20:$B$23&lt;=E3884)/(SRP!$C$20:$C$23&gt;=E3884),SRP!$D$20:$D$23)*(G3884/100)*(E3884/1000)),IF(C3884="Wine",SUM(LOOKUP(2,1/(SRP!$B$15:$B$19&lt;=E3884)/(SRP!$C$15:$C$19&gt;=E3884),SRP!$D$15:$D$19)*(G3884/100)*(E3884/1000)),IF(C3884="Ready to Drink",SUM(LOOKUP(2,1/(SRP!$B$10:$B$14&lt;=E3884)/(SRP!$C$10:$C$14&gt;=E3884),SRP!$D$10:$D$14)*(G3884/100)*(E3884/1000)),0))))),2)</f>
        <v>20.94</v>
      </c>
    </row>
    <row r="3885" spans="1:11" x14ac:dyDescent="0.35">
      <c r="A3885" s="2">
        <v>38541</v>
      </c>
      <c r="B3885" s="76" t="s">
        <v>3105</v>
      </c>
      <c r="C3885" s="76" t="s">
        <v>285</v>
      </c>
      <c r="D3885" s="76" t="s">
        <v>5287</v>
      </c>
      <c r="E3885" s="76">
        <v>750</v>
      </c>
      <c r="F3885" s="76">
        <v>6</v>
      </c>
      <c r="G3885" s="77">
        <v>40</v>
      </c>
      <c r="H3885" s="76" t="s">
        <v>3282</v>
      </c>
      <c r="I3885" s="77">
        <v>59.99</v>
      </c>
      <c r="J3885" s="2">
        <v>1</v>
      </c>
      <c r="K3885" s="119" cm="1">
        <f t="array" ref="K3885">ROUND(IF(C3885="Beer",SUM(LOOKUP(2,1/(SRP!$B$7:$B$9&lt;=E3885)/(SRP!$C$7:$C$9&gt;=E3885),SRP!$D$7:$D$9)*(G3885/100)*(E3885/1000)),IF(C3885="Spirits",SUM(LOOKUP(2,1/(SRP!$B$2:$B$6&lt;=E3885)/(SRP!$C$2:$C$6&gt;=E3885),SRP!$D$2:$D$6)*(G3885/100)*(E3885/1000)),IF(AND(C3885="Wine",D3885="Fortified Wines"),SUM(LOOKUP(2,1/(SRP!$B$20:$B$23&lt;=E3885)/(SRP!$C$20:$C$23&gt;=E3885),SRP!$D$20:$D$23)*(G3885/100)*(E3885/1000)),IF(C3885="Wine",SUM(LOOKUP(2,1/(SRP!$B$15:$B$19&lt;=E3885)/(SRP!$C$15:$C$19&gt;=E3885),SRP!$D$15:$D$19)*(G3885/100)*(E3885/1000)),IF(C3885="Ready to Drink",SUM(LOOKUP(2,1/(SRP!$B$10:$B$14&lt;=E3885)/(SRP!$C$10:$C$14&gt;=E3885),SRP!$D$10:$D$14)*(G3885/100)*(E3885/1000)),0))))),2)</f>
        <v>20.94</v>
      </c>
    </row>
    <row r="3886" spans="1:11" x14ac:dyDescent="0.35">
      <c r="A3886" s="2">
        <v>38591</v>
      </c>
      <c r="B3886" s="76" t="s">
        <v>3106</v>
      </c>
      <c r="C3886" s="76" t="s">
        <v>287</v>
      </c>
      <c r="D3886" s="76" t="s">
        <v>5230</v>
      </c>
      <c r="E3886" s="76">
        <v>473</v>
      </c>
      <c r="F3886" s="76">
        <v>24</v>
      </c>
      <c r="G3886" s="77">
        <v>4.2</v>
      </c>
      <c r="H3886" s="76" t="s">
        <v>3324</v>
      </c>
      <c r="I3886" s="77">
        <v>3.59</v>
      </c>
      <c r="J3886" s="2">
        <v>1</v>
      </c>
      <c r="K3886" s="119" cm="1">
        <f t="array" ref="K3886">ROUND(IF(C3886="Beer",SUM(LOOKUP(2,1/(SRP!$B$7:$B$9&lt;=E3886)/(SRP!$C$7:$C$9&gt;=E3886),SRP!$D$7:$D$9)*(G3886/100)*(E3886/1000)),IF(C3886="Spirits",SUM(LOOKUP(2,1/(SRP!$B$2:$B$6&lt;=E3886)/(SRP!$C$2:$C$6&gt;=E3886),SRP!$D$2:$D$6)*(G3886/100)*(E3886/1000)),IF(AND(C3886="Wine",D3886="Fortified Wines"),SUM(LOOKUP(2,1/(SRP!$B$20:$B$23&lt;=E3886)/(SRP!$C$20:$C$23&gt;=E3886),SRP!$D$20:$D$23)*(G3886/100)*(E3886/1000)),IF(C3886="Wine",SUM(LOOKUP(2,1/(SRP!$B$15:$B$19&lt;=E3886)/(SRP!$C$15:$C$19&gt;=E3886),SRP!$D$15:$D$19)*(G3886/100)*(E3886/1000)),IF(C3886="Ready to Drink",SUM(LOOKUP(2,1/(SRP!$B$10:$B$14&lt;=E3886)/(SRP!$C$10:$C$14&gt;=E3886),SRP!$D$10:$D$14)*(G3886/100)*(E3886/1000)),0))))),2)</f>
        <v>1.39</v>
      </c>
    </row>
    <row r="3887" spans="1:11" x14ac:dyDescent="0.35">
      <c r="A3887" s="2">
        <v>38591</v>
      </c>
      <c r="B3887" s="76" t="s">
        <v>3106</v>
      </c>
      <c r="C3887" s="76" t="s">
        <v>287</v>
      </c>
      <c r="D3887" s="76" t="s">
        <v>5230</v>
      </c>
      <c r="E3887" s="76">
        <v>473</v>
      </c>
      <c r="F3887" s="76">
        <v>24</v>
      </c>
      <c r="G3887" s="77">
        <v>4.2</v>
      </c>
      <c r="H3887" s="76" t="s">
        <v>3324</v>
      </c>
      <c r="I3887" s="77">
        <v>3.59</v>
      </c>
      <c r="J3887" s="2">
        <v>1</v>
      </c>
      <c r="K3887" s="119" cm="1">
        <f t="array" ref="K3887">ROUND(IF(C3887="Beer",SUM(LOOKUP(2,1/(SRP!$B$7:$B$9&lt;=E3887)/(SRP!$C$7:$C$9&gt;=E3887),SRP!$D$7:$D$9)*(G3887/100)*(E3887/1000)),IF(C3887="Spirits",SUM(LOOKUP(2,1/(SRP!$B$2:$B$6&lt;=E3887)/(SRP!$C$2:$C$6&gt;=E3887),SRP!$D$2:$D$6)*(G3887/100)*(E3887/1000)),IF(AND(C3887="Wine",D3887="Fortified Wines"),SUM(LOOKUP(2,1/(SRP!$B$20:$B$23&lt;=E3887)/(SRP!$C$20:$C$23&gt;=E3887),SRP!$D$20:$D$23)*(G3887/100)*(E3887/1000)),IF(C3887="Wine",SUM(LOOKUP(2,1/(SRP!$B$15:$B$19&lt;=E3887)/(SRP!$C$15:$C$19&gt;=E3887),SRP!$D$15:$D$19)*(G3887/100)*(E3887/1000)),IF(C3887="Ready to Drink",SUM(LOOKUP(2,1/(SRP!$B$10:$B$14&lt;=E3887)/(SRP!$C$10:$C$14&gt;=E3887),SRP!$D$10:$D$14)*(G3887/100)*(E3887/1000)),0))))),2)</f>
        <v>1.39</v>
      </c>
    </row>
    <row r="3888" spans="1:11" x14ac:dyDescent="0.35">
      <c r="A3888" s="2">
        <v>38613</v>
      </c>
      <c r="B3888" s="76" t="s">
        <v>3107</v>
      </c>
      <c r="C3888" s="76" t="s">
        <v>287</v>
      </c>
      <c r="D3888" s="76" t="s">
        <v>5240</v>
      </c>
      <c r="E3888" s="76">
        <v>473</v>
      </c>
      <c r="F3888" s="76">
        <v>24</v>
      </c>
      <c r="G3888" s="77">
        <v>6</v>
      </c>
      <c r="H3888" s="76" t="s">
        <v>5554</v>
      </c>
      <c r="I3888" s="77">
        <v>3.99</v>
      </c>
      <c r="J3888" s="2">
        <v>1</v>
      </c>
      <c r="K3888" s="119" cm="1">
        <f t="array" ref="K3888">ROUND(IF(C3888="Beer",SUM(LOOKUP(2,1/(SRP!$B$7:$B$9&lt;=E3888)/(SRP!$C$7:$C$9&gt;=E3888),SRP!$D$7:$D$9)*(G3888/100)*(E3888/1000)),IF(C3888="Spirits",SUM(LOOKUP(2,1/(SRP!$B$2:$B$6&lt;=E3888)/(SRP!$C$2:$C$6&gt;=E3888),SRP!$D$2:$D$6)*(G3888/100)*(E3888/1000)),IF(AND(C3888="Wine",D3888="Fortified Wines"),SUM(LOOKUP(2,1/(SRP!$B$20:$B$23&lt;=E3888)/(SRP!$C$20:$C$23&gt;=E3888),SRP!$D$20:$D$23)*(G3888/100)*(E3888/1000)),IF(C3888="Wine",SUM(LOOKUP(2,1/(SRP!$B$15:$B$19&lt;=E3888)/(SRP!$C$15:$C$19&gt;=E3888),SRP!$D$15:$D$19)*(G3888/100)*(E3888/1000)),IF(C3888="Ready to Drink",SUM(LOOKUP(2,1/(SRP!$B$10:$B$14&lt;=E3888)/(SRP!$C$10:$C$14&gt;=E3888),SRP!$D$10:$D$14)*(G3888/100)*(E3888/1000)),0))))),2)</f>
        <v>1.98</v>
      </c>
    </row>
    <row r="3889" spans="1:11" x14ac:dyDescent="0.35">
      <c r="A3889" s="2">
        <v>38613</v>
      </c>
      <c r="B3889" s="76" t="s">
        <v>3107</v>
      </c>
      <c r="C3889" s="76" t="s">
        <v>287</v>
      </c>
      <c r="D3889" s="76" t="s">
        <v>5240</v>
      </c>
      <c r="E3889" s="76">
        <v>473</v>
      </c>
      <c r="F3889" s="76">
        <v>24</v>
      </c>
      <c r="G3889" s="77">
        <v>6</v>
      </c>
      <c r="H3889" s="76" t="s">
        <v>5554</v>
      </c>
      <c r="I3889" s="77">
        <v>3.99</v>
      </c>
      <c r="J3889" s="2">
        <v>1</v>
      </c>
      <c r="K3889" s="119" cm="1">
        <f t="array" ref="K3889">ROUND(IF(C3889="Beer",SUM(LOOKUP(2,1/(SRP!$B$7:$B$9&lt;=E3889)/(SRP!$C$7:$C$9&gt;=E3889),SRP!$D$7:$D$9)*(G3889/100)*(E3889/1000)),IF(C3889="Spirits",SUM(LOOKUP(2,1/(SRP!$B$2:$B$6&lt;=E3889)/(SRP!$C$2:$C$6&gt;=E3889),SRP!$D$2:$D$6)*(G3889/100)*(E3889/1000)),IF(AND(C3889="Wine",D3889="Fortified Wines"),SUM(LOOKUP(2,1/(SRP!$B$20:$B$23&lt;=E3889)/(SRP!$C$20:$C$23&gt;=E3889),SRP!$D$20:$D$23)*(G3889/100)*(E3889/1000)),IF(C3889="Wine",SUM(LOOKUP(2,1/(SRP!$B$15:$B$19&lt;=E3889)/(SRP!$C$15:$C$19&gt;=E3889),SRP!$D$15:$D$19)*(G3889/100)*(E3889/1000)),IF(C3889="Ready to Drink",SUM(LOOKUP(2,1/(SRP!$B$10:$B$14&lt;=E3889)/(SRP!$C$10:$C$14&gt;=E3889),SRP!$D$10:$D$14)*(G3889/100)*(E3889/1000)),0))))),2)</f>
        <v>1.98</v>
      </c>
    </row>
    <row r="3890" spans="1:11" x14ac:dyDescent="0.35">
      <c r="A3890" s="2">
        <v>38632</v>
      </c>
      <c r="B3890" s="76" t="s">
        <v>3108</v>
      </c>
      <c r="C3890" s="76" t="s">
        <v>287</v>
      </c>
      <c r="D3890" s="76" t="s">
        <v>5240</v>
      </c>
      <c r="E3890" s="76">
        <v>473</v>
      </c>
      <c r="F3890" s="76">
        <v>24</v>
      </c>
      <c r="G3890" s="77">
        <v>6.5</v>
      </c>
      <c r="H3890" s="76" t="s">
        <v>5554</v>
      </c>
      <c r="I3890" s="77">
        <v>3.79</v>
      </c>
      <c r="J3890" s="2">
        <v>1</v>
      </c>
      <c r="K3890" s="119" cm="1">
        <f t="array" ref="K3890">ROUND(IF(C3890="Beer",SUM(LOOKUP(2,1/(SRP!$B$7:$B$9&lt;=E3890)/(SRP!$C$7:$C$9&gt;=E3890),SRP!$D$7:$D$9)*(G3890/100)*(E3890/1000)),IF(C3890="Spirits",SUM(LOOKUP(2,1/(SRP!$B$2:$B$6&lt;=E3890)/(SRP!$C$2:$C$6&gt;=E3890),SRP!$D$2:$D$6)*(G3890/100)*(E3890/1000)),IF(AND(C3890="Wine",D3890="Fortified Wines"),SUM(LOOKUP(2,1/(SRP!$B$20:$B$23&lt;=E3890)/(SRP!$C$20:$C$23&gt;=E3890),SRP!$D$20:$D$23)*(G3890/100)*(E3890/1000)),IF(C3890="Wine",SUM(LOOKUP(2,1/(SRP!$B$15:$B$19&lt;=E3890)/(SRP!$C$15:$C$19&gt;=E3890),SRP!$D$15:$D$19)*(G3890/100)*(E3890/1000)),IF(C3890="Ready to Drink",SUM(LOOKUP(2,1/(SRP!$B$10:$B$14&lt;=E3890)/(SRP!$C$10:$C$14&gt;=E3890),SRP!$D$10:$D$14)*(G3890/100)*(E3890/1000)),0))))),2)</f>
        <v>2.15</v>
      </c>
    </row>
    <row r="3891" spans="1:11" x14ac:dyDescent="0.35">
      <c r="A3891" s="2">
        <v>38632</v>
      </c>
      <c r="B3891" s="76" t="s">
        <v>3108</v>
      </c>
      <c r="C3891" s="76" t="s">
        <v>287</v>
      </c>
      <c r="D3891" s="76" t="s">
        <v>5240</v>
      </c>
      <c r="E3891" s="76">
        <v>473</v>
      </c>
      <c r="F3891" s="76">
        <v>24</v>
      </c>
      <c r="G3891" s="77">
        <v>6.5</v>
      </c>
      <c r="H3891" s="76" t="s">
        <v>5554</v>
      </c>
      <c r="I3891" s="77">
        <v>3.79</v>
      </c>
      <c r="J3891" s="2">
        <v>1</v>
      </c>
      <c r="K3891" s="119" cm="1">
        <f t="array" ref="K3891">ROUND(IF(C3891="Beer",SUM(LOOKUP(2,1/(SRP!$B$7:$B$9&lt;=E3891)/(SRP!$C$7:$C$9&gt;=E3891),SRP!$D$7:$D$9)*(G3891/100)*(E3891/1000)),IF(C3891="Spirits",SUM(LOOKUP(2,1/(SRP!$B$2:$B$6&lt;=E3891)/(SRP!$C$2:$C$6&gt;=E3891),SRP!$D$2:$D$6)*(G3891/100)*(E3891/1000)),IF(AND(C3891="Wine",D3891="Fortified Wines"),SUM(LOOKUP(2,1/(SRP!$B$20:$B$23&lt;=E3891)/(SRP!$C$20:$C$23&gt;=E3891),SRP!$D$20:$D$23)*(G3891/100)*(E3891/1000)),IF(C3891="Wine",SUM(LOOKUP(2,1/(SRP!$B$15:$B$19&lt;=E3891)/(SRP!$C$15:$C$19&gt;=E3891),SRP!$D$15:$D$19)*(G3891/100)*(E3891/1000)),IF(C3891="Ready to Drink",SUM(LOOKUP(2,1/(SRP!$B$10:$B$14&lt;=E3891)/(SRP!$C$10:$C$14&gt;=E3891),SRP!$D$10:$D$14)*(G3891/100)*(E3891/1000)),0))))),2)</f>
        <v>2.15</v>
      </c>
    </row>
    <row r="3892" spans="1:11" x14ac:dyDescent="0.35">
      <c r="A3892" s="2">
        <v>38650</v>
      </c>
      <c r="B3892" s="76" t="s">
        <v>3109</v>
      </c>
      <c r="C3892" s="76" t="s">
        <v>287</v>
      </c>
      <c r="D3892" s="76" t="s">
        <v>5266</v>
      </c>
      <c r="E3892" s="76">
        <v>473</v>
      </c>
      <c r="F3892" s="76">
        <v>24</v>
      </c>
      <c r="G3892" s="77">
        <v>5</v>
      </c>
      <c r="H3892" s="76" t="s">
        <v>5554</v>
      </c>
      <c r="I3892" s="77">
        <v>3.79</v>
      </c>
      <c r="J3892" s="2">
        <v>1</v>
      </c>
      <c r="K3892" s="119" cm="1">
        <f t="array" ref="K3892">ROUND(IF(C3892="Beer",SUM(LOOKUP(2,1/(SRP!$B$7:$B$9&lt;=E3892)/(SRP!$C$7:$C$9&gt;=E3892),SRP!$D$7:$D$9)*(G3892/100)*(E3892/1000)),IF(C3892="Spirits",SUM(LOOKUP(2,1/(SRP!$B$2:$B$6&lt;=E3892)/(SRP!$C$2:$C$6&gt;=E3892),SRP!$D$2:$D$6)*(G3892/100)*(E3892/1000)),IF(AND(C3892="Wine",D3892="Fortified Wines"),SUM(LOOKUP(2,1/(SRP!$B$20:$B$23&lt;=E3892)/(SRP!$C$20:$C$23&gt;=E3892),SRP!$D$20:$D$23)*(G3892/100)*(E3892/1000)),IF(C3892="Wine",SUM(LOOKUP(2,1/(SRP!$B$15:$B$19&lt;=E3892)/(SRP!$C$15:$C$19&gt;=E3892),SRP!$D$15:$D$19)*(G3892/100)*(E3892/1000)),IF(C3892="Ready to Drink",SUM(LOOKUP(2,1/(SRP!$B$10:$B$14&lt;=E3892)/(SRP!$C$10:$C$14&gt;=E3892),SRP!$D$10:$D$14)*(G3892/100)*(E3892/1000)),0))))),2)</f>
        <v>1.65</v>
      </c>
    </row>
    <row r="3893" spans="1:11" x14ac:dyDescent="0.35">
      <c r="A3893" s="2">
        <v>38650</v>
      </c>
      <c r="B3893" s="76" t="s">
        <v>3109</v>
      </c>
      <c r="C3893" s="76" t="s">
        <v>287</v>
      </c>
      <c r="D3893" s="76" t="s">
        <v>5266</v>
      </c>
      <c r="E3893" s="76">
        <v>473</v>
      </c>
      <c r="F3893" s="76">
        <v>24</v>
      </c>
      <c r="G3893" s="77">
        <v>5</v>
      </c>
      <c r="H3893" s="76" t="s">
        <v>5554</v>
      </c>
      <c r="I3893" s="77">
        <v>3.79</v>
      </c>
      <c r="J3893" s="2">
        <v>1</v>
      </c>
      <c r="K3893" s="119" cm="1">
        <f t="array" ref="K3893">ROUND(IF(C3893="Beer",SUM(LOOKUP(2,1/(SRP!$B$7:$B$9&lt;=E3893)/(SRP!$C$7:$C$9&gt;=E3893),SRP!$D$7:$D$9)*(G3893/100)*(E3893/1000)),IF(C3893="Spirits",SUM(LOOKUP(2,1/(SRP!$B$2:$B$6&lt;=E3893)/(SRP!$C$2:$C$6&gt;=E3893),SRP!$D$2:$D$6)*(G3893/100)*(E3893/1000)),IF(AND(C3893="Wine",D3893="Fortified Wines"),SUM(LOOKUP(2,1/(SRP!$B$20:$B$23&lt;=E3893)/(SRP!$C$20:$C$23&gt;=E3893),SRP!$D$20:$D$23)*(G3893/100)*(E3893/1000)),IF(C3893="Wine",SUM(LOOKUP(2,1/(SRP!$B$15:$B$19&lt;=E3893)/(SRP!$C$15:$C$19&gt;=E3893),SRP!$D$15:$D$19)*(G3893/100)*(E3893/1000)),IF(C3893="Ready to Drink",SUM(LOOKUP(2,1/(SRP!$B$10:$B$14&lt;=E3893)/(SRP!$C$10:$C$14&gt;=E3893),SRP!$D$10:$D$14)*(G3893/100)*(E3893/1000)),0))))),2)</f>
        <v>1.65</v>
      </c>
    </row>
    <row r="3894" spans="1:11" x14ac:dyDescent="0.35">
      <c r="A3894" s="2">
        <v>38651</v>
      </c>
      <c r="B3894" s="76" t="s">
        <v>3455</v>
      </c>
      <c r="C3894" s="76" t="s">
        <v>285</v>
      </c>
      <c r="D3894" s="76" t="s">
        <v>5273</v>
      </c>
      <c r="E3894" s="76">
        <v>750</v>
      </c>
      <c r="F3894" s="76">
        <v>6</v>
      </c>
      <c r="G3894" s="77">
        <v>17</v>
      </c>
      <c r="H3894" s="76" t="s">
        <v>3318</v>
      </c>
      <c r="I3894" s="77">
        <v>28.99</v>
      </c>
      <c r="J3894" s="2">
        <v>1</v>
      </c>
      <c r="K3894" s="119" cm="1">
        <f t="array" ref="K3894">ROUND(IF(C3894="Beer",SUM(LOOKUP(2,1/(SRP!$B$7:$B$9&lt;=E3894)/(SRP!$C$7:$C$9&gt;=E3894),SRP!$D$7:$D$9)*(G3894/100)*(E3894/1000)),IF(C3894="Spirits",SUM(LOOKUP(2,1/(SRP!$B$2:$B$6&lt;=E3894)/(SRP!$C$2:$C$6&gt;=E3894),SRP!$D$2:$D$6)*(G3894/100)*(E3894/1000)),IF(AND(C3894="Wine",D3894="Fortified Wines"),SUM(LOOKUP(2,1/(SRP!$B$20:$B$23&lt;=E3894)/(SRP!$C$20:$C$23&gt;=E3894),SRP!$D$20:$D$23)*(G3894/100)*(E3894/1000)),IF(C3894="Wine",SUM(LOOKUP(2,1/(SRP!$B$15:$B$19&lt;=E3894)/(SRP!$C$15:$C$19&gt;=E3894),SRP!$D$15:$D$19)*(G3894/100)*(E3894/1000)),IF(C3894="Ready to Drink",SUM(LOOKUP(2,1/(SRP!$B$10:$B$14&lt;=E3894)/(SRP!$C$10:$C$14&gt;=E3894),SRP!$D$10:$D$14)*(G3894/100)*(E3894/1000)),0))))),2)</f>
        <v>8.9</v>
      </c>
    </row>
    <row r="3895" spans="1:11" x14ac:dyDescent="0.35">
      <c r="A3895" s="2">
        <v>38656</v>
      </c>
      <c r="B3895" s="76" t="s">
        <v>3110</v>
      </c>
      <c r="C3895" s="76" t="s">
        <v>287</v>
      </c>
      <c r="D3895" s="76" t="s">
        <v>5240</v>
      </c>
      <c r="E3895" s="76">
        <v>355</v>
      </c>
      <c r="F3895" s="76">
        <v>24</v>
      </c>
      <c r="G3895" s="77">
        <v>10.5</v>
      </c>
      <c r="H3895" s="76" t="s">
        <v>3387</v>
      </c>
      <c r="I3895" s="77">
        <v>5.25</v>
      </c>
      <c r="J3895" s="2">
        <v>1</v>
      </c>
      <c r="K3895" s="119" cm="1">
        <f t="array" ref="K3895">ROUND(IF(C3895="Beer",SUM(LOOKUP(2,1/(SRP!$B$7:$B$9&lt;=E3895)/(SRP!$C$7:$C$9&gt;=E3895),SRP!$D$7:$D$9)*(G3895/100)*(E3895/1000)),IF(C3895="Spirits",SUM(LOOKUP(2,1/(SRP!$B$2:$B$6&lt;=E3895)/(SRP!$C$2:$C$6&gt;=E3895),SRP!$D$2:$D$6)*(G3895/100)*(E3895/1000)),IF(AND(C3895="Wine",D3895="Fortified Wines"),SUM(LOOKUP(2,1/(SRP!$B$20:$B$23&lt;=E3895)/(SRP!$C$20:$C$23&gt;=E3895),SRP!$D$20:$D$23)*(G3895/100)*(E3895/1000)),IF(C3895="Wine",SUM(LOOKUP(2,1/(SRP!$B$15:$B$19&lt;=E3895)/(SRP!$C$15:$C$19&gt;=E3895),SRP!$D$15:$D$19)*(G3895/100)*(E3895/1000)),IF(C3895="Ready to Drink",SUM(LOOKUP(2,1/(SRP!$B$10:$B$14&lt;=E3895)/(SRP!$C$10:$C$14&gt;=E3895),SRP!$D$10:$D$14)*(G3895/100)*(E3895/1000)),0))))),2)</f>
        <v>2.6</v>
      </c>
    </row>
    <row r="3896" spans="1:11" x14ac:dyDescent="0.35">
      <c r="A3896" s="2">
        <v>38656</v>
      </c>
      <c r="B3896" s="76" t="s">
        <v>3110</v>
      </c>
      <c r="C3896" s="76" t="s">
        <v>287</v>
      </c>
      <c r="D3896" s="76" t="s">
        <v>5240</v>
      </c>
      <c r="E3896" s="76">
        <v>355</v>
      </c>
      <c r="F3896" s="76">
        <v>24</v>
      </c>
      <c r="G3896" s="77">
        <v>10.5</v>
      </c>
      <c r="H3896" s="76" t="s">
        <v>3387</v>
      </c>
      <c r="I3896" s="77">
        <v>5.25</v>
      </c>
      <c r="J3896" s="2">
        <v>1</v>
      </c>
      <c r="K3896" s="119" cm="1">
        <f t="array" ref="K3896">ROUND(IF(C3896="Beer",SUM(LOOKUP(2,1/(SRP!$B$7:$B$9&lt;=E3896)/(SRP!$C$7:$C$9&gt;=E3896),SRP!$D$7:$D$9)*(G3896/100)*(E3896/1000)),IF(C3896="Spirits",SUM(LOOKUP(2,1/(SRP!$B$2:$B$6&lt;=E3896)/(SRP!$C$2:$C$6&gt;=E3896),SRP!$D$2:$D$6)*(G3896/100)*(E3896/1000)),IF(AND(C3896="Wine",D3896="Fortified Wines"),SUM(LOOKUP(2,1/(SRP!$B$20:$B$23&lt;=E3896)/(SRP!$C$20:$C$23&gt;=E3896),SRP!$D$20:$D$23)*(G3896/100)*(E3896/1000)),IF(C3896="Wine",SUM(LOOKUP(2,1/(SRP!$B$15:$B$19&lt;=E3896)/(SRP!$C$15:$C$19&gt;=E3896),SRP!$D$15:$D$19)*(G3896/100)*(E3896/1000)),IF(C3896="Ready to Drink",SUM(LOOKUP(2,1/(SRP!$B$10:$B$14&lt;=E3896)/(SRP!$C$10:$C$14&gt;=E3896),SRP!$D$10:$D$14)*(G3896/100)*(E3896/1000)),0))))),2)</f>
        <v>2.6</v>
      </c>
    </row>
    <row r="3897" spans="1:11" x14ac:dyDescent="0.35">
      <c r="A3897" s="2">
        <v>38658</v>
      </c>
      <c r="B3897" s="76" t="s">
        <v>3111</v>
      </c>
      <c r="C3897" s="76" t="s">
        <v>287</v>
      </c>
      <c r="D3897" s="76" t="s">
        <v>5240</v>
      </c>
      <c r="E3897" s="76">
        <v>473</v>
      </c>
      <c r="F3897" s="76">
        <v>24</v>
      </c>
      <c r="G3897" s="77">
        <v>8</v>
      </c>
      <c r="H3897" s="76" t="s">
        <v>3387</v>
      </c>
      <c r="I3897" s="77">
        <v>5.25</v>
      </c>
      <c r="J3897" s="2">
        <v>1</v>
      </c>
      <c r="K3897" s="119" cm="1">
        <f t="array" ref="K3897">ROUND(IF(C3897="Beer",SUM(LOOKUP(2,1/(SRP!$B$7:$B$9&lt;=E3897)/(SRP!$C$7:$C$9&gt;=E3897),SRP!$D$7:$D$9)*(G3897/100)*(E3897/1000)),IF(C3897="Spirits",SUM(LOOKUP(2,1/(SRP!$B$2:$B$6&lt;=E3897)/(SRP!$C$2:$C$6&gt;=E3897),SRP!$D$2:$D$6)*(G3897/100)*(E3897/1000)),IF(AND(C3897="Wine",D3897="Fortified Wines"),SUM(LOOKUP(2,1/(SRP!$B$20:$B$23&lt;=E3897)/(SRP!$C$20:$C$23&gt;=E3897),SRP!$D$20:$D$23)*(G3897/100)*(E3897/1000)),IF(C3897="Wine",SUM(LOOKUP(2,1/(SRP!$B$15:$B$19&lt;=E3897)/(SRP!$C$15:$C$19&gt;=E3897),SRP!$D$15:$D$19)*(G3897/100)*(E3897/1000)),IF(C3897="Ready to Drink",SUM(LOOKUP(2,1/(SRP!$B$10:$B$14&lt;=E3897)/(SRP!$C$10:$C$14&gt;=E3897),SRP!$D$10:$D$14)*(G3897/100)*(E3897/1000)),0))))),2)</f>
        <v>2.64</v>
      </c>
    </row>
    <row r="3898" spans="1:11" x14ac:dyDescent="0.35">
      <c r="A3898" s="2">
        <v>38658</v>
      </c>
      <c r="B3898" s="76" t="s">
        <v>3111</v>
      </c>
      <c r="C3898" s="76" t="s">
        <v>287</v>
      </c>
      <c r="D3898" s="76" t="s">
        <v>5240</v>
      </c>
      <c r="E3898" s="76">
        <v>473</v>
      </c>
      <c r="F3898" s="76">
        <v>24</v>
      </c>
      <c r="G3898" s="77">
        <v>8</v>
      </c>
      <c r="H3898" s="76" t="s">
        <v>3387</v>
      </c>
      <c r="I3898" s="77">
        <v>5.25</v>
      </c>
      <c r="J3898" s="2">
        <v>1</v>
      </c>
      <c r="K3898" s="119" cm="1">
        <f t="array" ref="K3898">ROUND(IF(C3898="Beer",SUM(LOOKUP(2,1/(SRP!$B$7:$B$9&lt;=E3898)/(SRP!$C$7:$C$9&gt;=E3898),SRP!$D$7:$D$9)*(G3898/100)*(E3898/1000)),IF(C3898="Spirits",SUM(LOOKUP(2,1/(SRP!$B$2:$B$6&lt;=E3898)/(SRP!$C$2:$C$6&gt;=E3898),SRP!$D$2:$D$6)*(G3898/100)*(E3898/1000)),IF(AND(C3898="Wine",D3898="Fortified Wines"),SUM(LOOKUP(2,1/(SRP!$B$20:$B$23&lt;=E3898)/(SRP!$C$20:$C$23&gt;=E3898),SRP!$D$20:$D$23)*(G3898/100)*(E3898/1000)),IF(C3898="Wine",SUM(LOOKUP(2,1/(SRP!$B$15:$B$19&lt;=E3898)/(SRP!$C$15:$C$19&gt;=E3898),SRP!$D$15:$D$19)*(G3898/100)*(E3898/1000)),IF(C3898="Ready to Drink",SUM(LOOKUP(2,1/(SRP!$B$10:$B$14&lt;=E3898)/(SRP!$C$10:$C$14&gt;=E3898),SRP!$D$10:$D$14)*(G3898/100)*(E3898/1000)),0))))),2)</f>
        <v>2.64</v>
      </c>
    </row>
    <row r="3899" spans="1:11" x14ac:dyDescent="0.35">
      <c r="A3899" s="2">
        <v>38669</v>
      </c>
      <c r="B3899" s="76" t="s">
        <v>4885</v>
      </c>
      <c r="C3899" s="76" t="s">
        <v>287</v>
      </c>
      <c r="D3899" s="76" t="s">
        <v>5292</v>
      </c>
      <c r="E3899" s="76">
        <v>473</v>
      </c>
      <c r="F3899" s="76">
        <v>24</v>
      </c>
      <c r="G3899" s="77">
        <v>5</v>
      </c>
      <c r="H3899" s="76" t="s">
        <v>3360</v>
      </c>
      <c r="I3899" s="77">
        <v>3.79</v>
      </c>
      <c r="J3899" s="2">
        <v>1</v>
      </c>
      <c r="K3899" s="119" cm="1">
        <f t="array" ref="K3899">ROUND(IF(C3899="Beer",SUM(LOOKUP(2,1/(SRP!$B$7:$B$9&lt;=E3899)/(SRP!$C$7:$C$9&gt;=E3899),SRP!$D$7:$D$9)*(G3899/100)*(E3899/1000)),IF(C3899="Spirits",SUM(LOOKUP(2,1/(SRP!$B$2:$B$6&lt;=E3899)/(SRP!$C$2:$C$6&gt;=E3899),SRP!$D$2:$D$6)*(G3899/100)*(E3899/1000)),IF(AND(C3899="Wine",D3899="Fortified Wines"),SUM(LOOKUP(2,1/(SRP!$B$20:$B$23&lt;=E3899)/(SRP!$C$20:$C$23&gt;=E3899),SRP!$D$20:$D$23)*(G3899/100)*(E3899/1000)),IF(C3899="Wine",SUM(LOOKUP(2,1/(SRP!$B$15:$B$19&lt;=E3899)/(SRP!$C$15:$C$19&gt;=E3899),SRP!$D$15:$D$19)*(G3899/100)*(E3899/1000)),IF(C3899="Ready to Drink",SUM(LOOKUP(2,1/(SRP!$B$10:$B$14&lt;=E3899)/(SRP!$C$10:$C$14&gt;=E3899),SRP!$D$10:$D$14)*(G3899/100)*(E3899/1000)),0))))),2)</f>
        <v>1.65</v>
      </c>
    </row>
    <row r="3900" spans="1:11" x14ac:dyDescent="0.35">
      <c r="A3900" s="2">
        <v>38669</v>
      </c>
      <c r="B3900" s="76" t="s">
        <v>4885</v>
      </c>
      <c r="C3900" s="76" t="s">
        <v>287</v>
      </c>
      <c r="D3900" s="76" t="s">
        <v>5292</v>
      </c>
      <c r="E3900" s="76">
        <v>473</v>
      </c>
      <c r="F3900" s="76">
        <v>24</v>
      </c>
      <c r="G3900" s="77">
        <v>5</v>
      </c>
      <c r="H3900" s="76" t="s">
        <v>3360</v>
      </c>
      <c r="I3900" s="77">
        <v>3.79</v>
      </c>
      <c r="J3900" s="2">
        <v>1</v>
      </c>
      <c r="K3900" s="119" cm="1">
        <f t="array" ref="K3900">ROUND(IF(C3900="Beer",SUM(LOOKUP(2,1/(SRP!$B$7:$B$9&lt;=E3900)/(SRP!$C$7:$C$9&gt;=E3900),SRP!$D$7:$D$9)*(G3900/100)*(E3900/1000)),IF(C3900="Spirits",SUM(LOOKUP(2,1/(SRP!$B$2:$B$6&lt;=E3900)/(SRP!$C$2:$C$6&gt;=E3900),SRP!$D$2:$D$6)*(G3900/100)*(E3900/1000)),IF(AND(C3900="Wine",D3900="Fortified Wines"),SUM(LOOKUP(2,1/(SRP!$B$20:$B$23&lt;=E3900)/(SRP!$C$20:$C$23&gt;=E3900),SRP!$D$20:$D$23)*(G3900/100)*(E3900/1000)),IF(C3900="Wine",SUM(LOOKUP(2,1/(SRP!$B$15:$B$19&lt;=E3900)/(SRP!$C$15:$C$19&gt;=E3900),SRP!$D$15:$D$19)*(G3900/100)*(E3900/1000)),IF(C3900="Ready to Drink",SUM(LOOKUP(2,1/(SRP!$B$10:$B$14&lt;=E3900)/(SRP!$C$10:$C$14&gt;=E3900),SRP!$D$10:$D$14)*(G3900/100)*(E3900/1000)),0))))),2)</f>
        <v>1.65</v>
      </c>
    </row>
    <row r="3901" spans="1:11" x14ac:dyDescent="0.35">
      <c r="A3901" s="2">
        <v>38677</v>
      </c>
      <c r="B3901" s="76" t="s">
        <v>3112</v>
      </c>
      <c r="C3901" s="76" t="s">
        <v>285</v>
      </c>
      <c r="D3901" s="76" t="s">
        <v>6931</v>
      </c>
      <c r="E3901" s="76">
        <v>750</v>
      </c>
      <c r="F3901" s="76">
        <v>3</v>
      </c>
      <c r="G3901" s="77">
        <v>40</v>
      </c>
      <c r="H3901" s="76" t="s">
        <v>3306</v>
      </c>
      <c r="I3901" s="77">
        <v>40.090000000000003</v>
      </c>
      <c r="J3901" s="2">
        <v>1</v>
      </c>
      <c r="K3901" s="119" cm="1">
        <f t="array" ref="K3901">ROUND(IF(C3901="Beer",SUM(LOOKUP(2,1/(SRP!$B$7:$B$9&lt;=E3901)/(SRP!$C$7:$C$9&gt;=E3901),SRP!$D$7:$D$9)*(G3901/100)*(E3901/1000)),IF(C3901="Spirits",SUM(LOOKUP(2,1/(SRP!$B$2:$B$6&lt;=E3901)/(SRP!$C$2:$C$6&gt;=E3901),SRP!$D$2:$D$6)*(G3901/100)*(E3901/1000)),IF(AND(C3901="Wine",D3901="Fortified Wines"),SUM(LOOKUP(2,1/(SRP!$B$20:$B$23&lt;=E3901)/(SRP!$C$20:$C$23&gt;=E3901),SRP!$D$20:$D$23)*(G3901/100)*(E3901/1000)),IF(C3901="Wine",SUM(LOOKUP(2,1/(SRP!$B$15:$B$19&lt;=E3901)/(SRP!$C$15:$C$19&gt;=E3901),SRP!$D$15:$D$19)*(G3901/100)*(E3901/1000)),IF(C3901="Ready to Drink",SUM(LOOKUP(2,1/(SRP!$B$10:$B$14&lt;=E3901)/(SRP!$C$10:$C$14&gt;=E3901),SRP!$D$10:$D$14)*(G3901/100)*(E3901/1000)),0))))),2)</f>
        <v>20.94</v>
      </c>
    </row>
    <row r="3902" spans="1:11" x14ac:dyDescent="0.35">
      <c r="A3902" s="2">
        <v>38709</v>
      </c>
      <c r="B3902" s="76" t="s">
        <v>3113</v>
      </c>
      <c r="C3902" s="76" t="s">
        <v>287</v>
      </c>
      <c r="D3902" s="76" t="s">
        <v>5230</v>
      </c>
      <c r="E3902" s="76">
        <v>473</v>
      </c>
      <c r="F3902" s="76">
        <v>24</v>
      </c>
      <c r="G3902" s="77">
        <v>5</v>
      </c>
      <c r="H3902" s="76" t="s">
        <v>3370</v>
      </c>
      <c r="I3902" s="77">
        <v>3.35</v>
      </c>
      <c r="J3902" s="2">
        <v>1</v>
      </c>
      <c r="K3902" s="119" cm="1">
        <f t="array" ref="K3902">ROUND(IF(C3902="Beer",SUM(LOOKUP(2,1/(SRP!$B$7:$B$9&lt;=E3902)/(SRP!$C$7:$C$9&gt;=E3902),SRP!$D$7:$D$9)*(G3902/100)*(E3902/1000)),IF(C3902="Spirits",SUM(LOOKUP(2,1/(SRP!$B$2:$B$6&lt;=E3902)/(SRP!$C$2:$C$6&gt;=E3902),SRP!$D$2:$D$6)*(G3902/100)*(E3902/1000)),IF(AND(C3902="Wine",D3902="Fortified Wines"),SUM(LOOKUP(2,1/(SRP!$B$20:$B$23&lt;=E3902)/(SRP!$C$20:$C$23&gt;=E3902),SRP!$D$20:$D$23)*(G3902/100)*(E3902/1000)),IF(C3902="Wine",SUM(LOOKUP(2,1/(SRP!$B$15:$B$19&lt;=E3902)/(SRP!$C$15:$C$19&gt;=E3902),SRP!$D$15:$D$19)*(G3902/100)*(E3902/1000)),IF(C3902="Ready to Drink",SUM(LOOKUP(2,1/(SRP!$B$10:$B$14&lt;=E3902)/(SRP!$C$10:$C$14&gt;=E3902),SRP!$D$10:$D$14)*(G3902/100)*(E3902/1000)),0))))),2)</f>
        <v>1.65</v>
      </c>
    </row>
    <row r="3903" spans="1:11" x14ac:dyDescent="0.35">
      <c r="A3903" s="2">
        <v>38709</v>
      </c>
      <c r="B3903" s="76" t="s">
        <v>3113</v>
      </c>
      <c r="C3903" s="76" t="s">
        <v>287</v>
      </c>
      <c r="D3903" s="76" t="s">
        <v>5230</v>
      </c>
      <c r="E3903" s="76">
        <v>473</v>
      </c>
      <c r="F3903" s="76">
        <v>24</v>
      </c>
      <c r="G3903" s="77">
        <v>5</v>
      </c>
      <c r="H3903" s="76" t="s">
        <v>3370</v>
      </c>
      <c r="I3903" s="77">
        <v>3.35</v>
      </c>
      <c r="J3903" s="2">
        <v>1</v>
      </c>
      <c r="K3903" s="119" cm="1">
        <f t="array" ref="K3903">ROUND(IF(C3903="Beer",SUM(LOOKUP(2,1/(SRP!$B$7:$B$9&lt;=E3903)/(SRP!$C$7:$C$9&gt;=E3903),SRP!$D$7:$D$9)*(G3903/100)*(E3903/1000)),IF(C3903="Spirits",SUM(LOOKUP(2,1/(SRP!$B$2:$B$6&lt;=E3903)/(SRP!$C$2:$C$6&gt;=E3903),SRP!$D$2:$D$6)*(G3903/100)*(E3903/1000)),IF(AND(C3903="Wine",D3903="Fortified Wines"),SUM(LOOKUP(2,1/(SRP!$B$20:$B$23&lt;=E3903)/(SRP!$C$20:$C$23&gt;=E3903),SRP!$D$20:$D$23)*(G3903/100)*(E3903/1000)),IF(C3903="Wine",SUM(LOOKUP(2,1/(SRP!$B$15:$B$19&lt;=E3903)/(SRP!$C$15:$C$19&gt;=E3903),SRP!$D$15:$D$19)*(G3903/100)*(E3903/1000)),IF(C3903="Ready to Drink",SUM(LOOKUP(2,1/(SRP!$B$10:$B$14&lt;=E3903)/(SRP!$C$10:$C$14&gt;=E3903),SRP!$D$10:$D$14)*(G3903/100)*(E3903/1000)),0))))),2)</f>
        <v>1.65</v>
      </c>
    </row>
    <row r="3904" spans="1:11" x14ac:dyDescent="0.35">
      <c r="A3904" s="2">
        <v>38723</v>
      </c>
      <c r="B3904" s="76" t="s">
        <v>3114</v>
      </c>
      <c r="C3904" s="76" t="s">
        <v>287</v>
      </c>
      <c r="D3904" s="76" t="s">
        <v>5292</v>
      </c>
      <c r="E3904" s="76">
        <v>473</v>
      </c>
      <c r="F3904" s="76">
        <v>24</v>
      </c>
      <c r="G3904" s="77">
        <v>5</v>
      </c>
      <c r="H3904" s="76" t="s">
        <v>3324</v>
      </c>
      <c r="I3904" s="77">
        <v>3.59</v>
      </c>
      <c r="J3904" s="2">
        <v>1</v>
      </c>
      <c r="K3904" s="119" cm="1">
        <f t="array" ref="K3904">ROUND(IF(C3904="Beer",SUM(LOOKUP(2,1/(SRP!$B$7:$B$9&lt;=E3904)/(SRP!$C$7:$C$9&gt;=E3904),SRP!$D$7:$D$9)*(G3904/100)*(E3904/1000)),IF(C3904="Spirits",SUM(LOOKUP(2,1/(SRP!$B$2:$B$6&lt;=E3904)/(SRP!$C$2:$C$6&gt;=E3904),SRP!$D$2:$D$6)*(G3904/100)*(E3904/1000)),IF(AND(C3904="Wine",D3904="Fortified Wines"),SUM(LOOKUP(2,1/(SRP!$B$20:$B$23&lt;=E3904)/(SRP!$C$20:$C$23&gt;=E3904),SRP!$D$20:$D$23)*(G3904/100)*(E3904/1000)),IF(C3904="Wine",SUM(LOOKUP(2,1/(SRP!$B$15:$B$19&lt;=E3904)/(SRP!$C$15:$C$19&gt;=E3904),SRP!$D$15:$D$19)*(G3904/100)*(E3904/1000)),IF(C3904="Ready to Drink",SUM(LOOKUP(2,1/(SRP!$B$10:$B$14&lt;=E3904)/(SRP!$C$10:$C$14&gt;=E3904),SRP!$D$10:$D$14)*(G3904/100)*(E3904/1000)),0))))),2)</f>
        <v>1.65</v>
      </c>
    </row>
    <row r="3905" spans="1:11" x14ac:dyDescent="0.35">
      <c r="A3905" s="2">
        <v>38723</v>
      </c>
      <c r="B3905" s="76" t="s">
        <v>3114</v>
      </c>
      <c r="C3905" s="76" t="s">
        <v>287</v>
      </c>
      <c r="D3905" s="76" t="s">
        <v>5292</v>
      </c>
      <c r="E3905" s="76">
        <v>473</v>
      </c>
      <c r="F3905" s="76">
        <v>24</v>
      </c>
      <c r="G3905" s="77">
        <v>5</v>
      </c>
      <c r="H3905" s="76" t="s">
        <v>3324</v>
      </c>
      <c r="I3905" s="77">
        <v>3.59</v>
      </c>
      <c r="J3905" s="2">
        <v>1</v>
      </c>
      <c r="K3905" s="119" cm="1">
        <f t="array" ref="K3905">ROUND(IF(C3905="Beer",SUM(LOOKUP(2,1/(SRP!$B$7:$B$9&lt;=E3905)/(SRP!$C$7:$C$9&gt;=E3905),SRP!$D$7:$D$9)*(G3905/100)*(E3905/1000)),IF(C3905="Spirits",SUM(LOOKUP(2,1/(SRP!$B$2:$B$6&lt;=E3905)/(SRP!$C$2:$C$6&gt;=E3905),SRP!$D$2:$D$6)*(G3905/100)*(E3905/1000)),IF(AND(C3905="Wine",D3905="Fortified Wines"),SUM(LOOKUP(2,1/(SRP!$B$20:$B$23&lt;=E3905)/(SRP!$C$20:$C$23&gt;=E3905),SRP!$D$20:$D$23)*(G3905/100)*(E3905/1000)),IF(C3905="Wine",SUM(LOOKUP(2,1/(SRP!$B$15:$B$19&lt;=E3905)/(SRP!$C$15:$C$19&gt;=E3905),SRP!$D$15:$D$19)*(G3905/100)*(E3905/1000)),IF(C3905="Ready to Drink",SUM(LOOKUP(2,1/(SRP!$B$10:$B$14&lt;=E3905)/(SRP!$C$10:$C$14&gt;=E3905),SRP!$D$10:$D$14)*(G3905/100)*(E3905/1000)),0))))),2)</f>
        <v>1.65</v>
      </c>
    </row>
    <row r="3906" spans="1:11" x14ac:dyDescent="0.35">
      <c r="A3906" s="2">
        <v>38729</v>
      </c>
      <c r="B3906" s="76" t="s">
        <v>3115</v>
      </c>
      <c r="C3906" s="76" t="s">
        <v>287</v>
      </c>
      <c r="D3906" s="76" t="s">
        <v>5292</v>
      </c>
      <c r="E3906" s="76">
        <v>2130</v>
      </c>
      <c r="F3906" s="76">
        <v>4</v>
      </c>
      <c r="G3906" s="77">
        <v>5</v>
      </c>
      <c r="H3906" s="76" t="s">
        <v>3324</v>
      </c>
      <c r="I3906" s="77">
        <v>14.99</v>
      </c>
      <c r="J3906" s="2">
        <v>6</v>
      </c>
      <c r="K3906" s="119" cm="1">
        <f t="array" ref="K3906">ROUND(IF(C3906="Beer",SUM(LOOKUP(2,1/(SRP!$B$7:$B$9&lt;=E3906)/(SRP!$C$7:$C$9&gt;=E3906),SRP!$D$7:$D$9)*(G3906/100)*(E3906/1000)),IF(C3906="Spirits",SUM(LOOKUP(2,1/(SRP!$B$2:$B$6&lt;=E3906)/(SRP!$C$2:$C$6&gt;=E3906),SRP!$D$2:$D$6)*(G3906/100)*(E3906/1000)),IF(AND(C3906="Wine",D3906="Fortified Wines"),SUM(LOOKUP(2,1/(SRP!$B$20:$B$23&lt;=E3906)/(SRP!$C$20:$C$23&gt;=E3906),SRP!$D$20:$D$23)*(G3906/100)*(E3906/1000)),IF(C3906="Wine",SUM(LOOKUP(2,1/(SRP!$B$15:$B$19&lt;=E3906)/(SRP!$C$15:$C$19&gt;=E3906),SRP!$D$15:$D$19)*(G3906/100)*(E3906/1000)),IF(C3906="Ready to Drink",SUM(LOOKUP(2,1/(SRP!$B$10:$B$14&lt;=E3906)/(SRP!$C$10:$C$14&gt;=E3906),SRP!$D$10:$D$14)*(G3906/100)*(E3906/1000)),0))))),2)</f>
        <v>7.43</v>
      </c>
    </row>
    <row r="3907" spans="1:11" x14ac:dyDescent="0.35">
      <c r="A3907" s="2">
        <v>38729</v>
      </c>
      <c r="B3907" s="76" t="s">
        <v>3115</v>
      </c>
      <c r="C3907" s="76" t="s">
        <v>287</v>
      </c>
      <c r="D3907" s="76" t="s">
        <v>5292</v>
      </c>
      <c r="E3907" s="76">
        <v>2130</v>
      </c>
      <c r="F3907" s="76">
        <v>4</v>
      </c>
      <c r="G3907" s="77">
        <v>5</v>
      </c>
      <c r="H3907" s="76" t="s">
        <v>3324</v>
      </c>
      <c r="I3907" s="77">
        <v>14.99</v>
      </c>
      <c r="J3907" s="2">
        <v>6</v>
      </c>
      <c r="K3907" s="119" cm="1">
        <f t="array" ref="K3907">ROUND(IF(C3907="Beer",SUM(LOOKUP(2,1/(SRP!$B$7:$B$9&lt;=E3907)/(SRP!$C$7:$C$9&gt;=E3907),SRP!$D$7:$D$9)*(G3907/100)*(E3907/1000)),IF(C3907="Spirits",SUM(LOOKUP(2,1/(SRP!$B$2:$B$6&lt;=E3907)/(SRP!$C$2:$C$6&gt;=E3907),SRP!$D$2:$D$6)*(G3907/100)*(E3907/1000)),IF(AND(C3907="Wine",D3907="Fortified Wines"),SUM(LOOKUP(2,1/(SRP!$B$20:$B$23&lt;=E3907)/(SRP!$C$20:$C$23&gt;=E3907),SRP!$D$20:$D$23)*(G3907/100)*(E3907/1000)),IF(C3907="Wine",SUM(LOOKUP(2,1/(SRP!$B$15:$B$19&lt;=E3907)/(SRP!$C$15:$C$19&gt;=E3907),SRP!$D$15:$D$19)*(G3907/100)*(E3907/1000)),IF(C3907="Ready to Drink",SUM(LOOKUP(2,1/(SRP!$B$10:$B$14&lt;=E3907)/(SRP!$C$10:$C$14&gt;=E3907),SRP!$D$10:$D$14)*(G3907/100)*(E3907/1000)),0))))),2)</f>
        <v>7.43</v>
      </c>
    </row>
    <row r="3908" spans="1:11" x14ac:dyDescent="0.35">
      <c r="A3908" s="2">
        <v>38733</v>
      </c>
      <c r="B3908" s="76" t="s">
        <v>3116</v>
      </c>
      <c r="C3908" s="76" t="s">
        <v>287</v>
      </c>
      <c r="D3908" s="76" t="s">
        <v>5271</v>
      </c>
      <c r="E3908" s="76">
        <v>2130</v>
      </c>
      <c r="F3908" s="76">
        <v>4</v>
      </c>
      <c r="G3908" s="77">
        <v>3.8</v>
      </c>
      <c r="H3908" s="76" t="s">
        <v>3324</v>
      </c>
      <c r="I3908" s="77">
        <v>13.79</v>
      </c>
      <c r="J3908" s="2">
        <v>6</v>
      </c>
      <c r="K3908" s="119" cm="1">
        <f t="array" ref="K3908">ROUND(IF(C3908="Beer",SUM(LOOKUP(2,1/(SRP!$B$7:$B$9&lt;=E3908)/(SRP!$C$7:$C$9&gt;=E3908),SRP!$D$7:$D$9)*(G3908/100)*(E3908/1000)),IF(C3908="Spirits",SUM(LOOKUP(2,1/(SRP!$B$2:$B$6&lt;=E3908)/(SRP!$C$2:$C$6&gt;=E3908),SRP!$D$2:$D$6)*(G3908/100)*(E3908/1000)),IF(AND(C3908="Wine",D3908="Fortified Wines"),SUM(LOOKUP(2,1/(SRP!$B$20:$B$23&lt;=E3908)/(SRP!$C$20:$C$23&gt;=E3908),SRP!$D$20:$D$23)*(G3908/100)*(E3908/1000)),IF(C3908="Wine",SUM(LOOKUP(2,1/(SRP!$B$15:$B$19&lt;=E3908)/(SRP!$C$15:$C$19&gt;=E3908),SRP!$D$15:$D$19)*(G3908/100)*(E3908/1000)),IF(C3908="Ready to Drink",SUM(LOOKUP(2,1/(SRP!$B$10:$B$14&lt;=E3908)/(SRP!$C$10:$C$14&gt;=E3908),SRP!$D$10:$D$14)*(G3908/100)*(E3908/1000)),0))))),2)</f>
        <v>5.65</v>
      </c>
    </row>
    <row r="3909" spans="1:11" x14ac:dyDescent="0.35">
      <c r="A3909" s="2">
        <v>38733</v>
      </c>
      <c r="B3909" s="76" t="s">
        <v>3116</v>
      </c>
      <c r="C3909" s="76" t="s">
        <v>287</v>
      </c>
      <c r="D3909" s="76" t="s">
        <v>5271</v>
      </c>
      <c r="E3909" s="76">
        <v>2130</v>
      </c>
      <c r="F3909" s="76">
        <v>4</v>
      </c>
      <c r="G3909" s="77">
        <v>3.8</v>
      </c>
      <c r="H3909" s="76" t="s">
        <v>3324</v>
      </c>
      <c r="I3909" s="77">
        <v>13.79</v>
      </c>
      <c r="J3909" s="2">
        <v>6</v>
      </c>
      <c r="K3909" s="119" cm="1">
        <f t="array" ref="K3909">ROUND(IF(C3909="Beer",SUM(LOOKUP(2,1/(SRP!$B$7:$B$9&lt;=E3909)/(SRP!$C$7:$C$9&gt;=E3909),SRP!$D$7:$D$9)*(G3909/100)*(E3909/1000)),IF(C3909="Spirits",SUM(LOOKUP(2,1/(SRP!$B$2:$B$6&lt;=E3909)/(SRP!$C$2:$C$6&gt;=E3909),SRP!$D$2:$D$6)*(G3909/100)*(E3909/1000)),IF(AND(C3909="Wine",D3909="Fortified Wines"),SUM(LOOKUP(2,1/(SRP!$B$20:$B$23&lt;=E3909)/(SRP!$C$20:$C$23&gt;=E3909),SRP!$D$20:$D$23)*(G3909/100)*(E3909/1000)),IF(C3909="Wine",SUM(LOOKUP(2,1/(SRP!$B$15:$B$19&lt;=E3909)/(SRP!$C$15:$C$19&gt;=E3909),SRP!$D$15:$D$19)*(G3909/100)*(E3909/1000)),IF(C3909="Ready to Drink",SUM(LOOKUP(2,1/(SRP!$B$10:$B$14&lt;=E3909)/(SRP!$C$10:$C$14&gt;=E3909),SRP!$D$10:$D$14)*(G3909/100)*(E3909/1000)),0))))),2)</f>
        <v>5.65</v>
      </c>
    </row>
    <row r="3910" spans="1:11" x14ac:dyDescent="0.35">
      <c r="A3910" s="2">
        <v>38736</v>
      </c>
      <c r="B3910" s="76" t="s">
        <v>3117</v>
      </c>
      <c r="C3910" s="76" t="s">
        <v>287</v>
      </c>
      <c r="D3910" s="76" t="s">
        <v>5271</v>
      </c>
      <c r="E3910" s="76">
        <v>473</v>
      </c>
      <c r="F3910" s="76">
        <v>24</v>
      </c>
      <c r="G3910" s="77">
        <v>3.8</v>
      </c>
      <c r="H3910" s="76" t="s">
        <v>3324</v>
      </c>
      <c r="I3910" s="77">
        <v>3.59</v>
      </c>
      <c r="J3910" s="2">
        <v>1</v>
      </c>
      <c r="K3910" s="119" cm="1">
        <f t="array" ref="K3910">ROUND(IF(C3910="Beer",SUM(LOOKUP(2,1/(SRP!$B$7:$B$9&lt;=E3910)/(SRP!$C$7:$C$9&gt;=E3910),SRP!$D$7:$D$9)*(G3910/100)*(E3910/1000)),IF(C3910="Spirits",SUM(LOOKUP(2,1/(SRP!$B$2:$B$6&lt;=E3910)/(SRP!$C$2:$C$6&gt;=E3910),SRP!$D$2:$D$6)*(G3910/100)*(E3910/1000)),IF(AND(C3910="Wine",D3910="Fortified Wines"),SUM(LOOKUP(2,1/(SRP!$B$20:$B$23&lt;=E3910)/(SRP!$C$20:$C$23&gt;=E3910),SRP!$D$20:$D$23)*(G3910/100)*(E3910/1000)),IF(C3910="Wine",SUM(LOOKUP(2,1/(SRP!$B$15:$B$19&lt;=E3910)/(SRP!$C$15:$C$19&gt;=E3910),SRP!$D$15:$D$19)*(G3910/100)*(E3910/1000)),IF(C3910="Ready to Drink",SUM(LOOKUP(2,1/(SRP!$B$10:$B$14&lt;=E3910)/(SRP!$C$10:$C$14&gt;=E3910),SRP!$D$10:$D$14)*(G3910/100)*(E3910/1000)),0))))),2)</f>
        <v>1.25</v>
      </c>
    </row>
    <row r="3911" spans="1:11" x14ac:dyDescent="0.35">
      <c r="A3911" s="2">
        <v>38736</v>
      </c>
      <c r="B3911" s="76" t="s">
        <v>3117</v>
      </c>
      <c r="C3911" s="76" t="s">
        <v>287</v>
      </c>
      <c r="D3911" s="76" t="s">
        <v>5271</v>
      </c>
      <c r="E3911" s="76">
        <v>473</v>
      </c>
      <c r="F3911" s="76">
        <v>24</v>
      </c>
      <c r="G3911" s="77">
        <v>3.8</v>
      </c>
      <c r="H3911" s="76" t="s">
        <v>3324</v>
      </c>
      <c r="I3911" s="77">
        <v>3.59</v>
      </c>
      <c r="J3911" s="2">
        <v>1</v>
      </c>
      <c r="K3911" s="119" cm="1">
        <f t="array" ref="K3911">ROUND(IF(C3911="Beer",SUM(LOOKUP(2,1/(SRP!$B$7:$B$9&lt;=E3911)/(SRP!$C$7:$C$9&gt;=E3911),SRP!$D$7:$D$9)*(G3911/100)*(E3911/1000)),IF(C3911="Spirits",SUM(LOOKUP(2,1/(SRP!$B$2:$B$6&lt;=E3911)/(SRP!$C$2:$C$6&gt;=E3911),SRP!$D$2:$D$6)*(G3911/100)*(E3911/1000)),IF(AND(C3911="Wine",D3911="Fortified Wines"),SUM(LOOKUP(2,1/(SRP!$B$20:$B$23&lt;=E3911)/(SRP!$C$20:$C$23&gt;=E3911),SRP!$D$20:$D$23)*(G3911/100)*(E3911/1000)),IF(C3911="Wine",SUM(LOOKUP(2,1/(SRP!$B$15:$B$19&lt;=E3911)/(SRP!$C$15:$C$19&gt;=E3911),SRP!$D$15:$D$19)*(G3911/100)*(E3911/1000)),IF(C3911="Ready to Drink",SUM(LOOKUP(2,1/(SRP!$B$10:$B$14&lt;=E3911)/(SRP!$C$10:$C$14&gt;=E3911),SRP!$D$10:$D$14)*(G3911/100)*(E3911/1000)),0))))),2)</f>
        <v>1.25</v>
      </c>
    </row>
    <row r="3912" spans="1:11" x14ac:dyDescent="0.35">
      <c r="A3912" s="2">
        <v>38746</v>
      </c>
      <c r="B3912" s="76" t="s">
        <v>3118</v>
      </c>
      <c r="C3912" s="76" t="s">
        <v>287</v>
      </c>
      <c r="D3912" s="76" t="s">
        <v>5266</v>
      </c>
      <c r="E3912" s="76">
        <v>4260</v>
      </c>
      <c r="F3912" s="76">
        <v>1</v>
      </c>
      <c r="G3912" s="77">
        <v>5.3</v>
      </c>
      <c r="H3912" s="76" t="s">
        <v>3324</v>
      </c>
      <c r="I3912" s="77">
        <v>26.29</v>
      </c>
      <c r="J3912" s="2">
        <v>12</v>
      </c>
      <c r="K3912" s="119" cm="1">
        <f t="array" ref="K3912">ROUND(IF(C3912="Beer",SUM(LOOKUP(2,1/(SRP!$B$7:$B$9&lt;=E3912)/(SRP!$C$7:$C$9&gt;=E3912),SRP!$D$7:$D$9)*(G3912/100)*(E3912/1000)),IF(C3912="Spirits",SUM(LOOKUP(2,1/(SRP!$B$2:$B$6&lt;=E3912)/(SRP!$C$2:$C$6&gt;=E3912),SRP!$D$2:$D$6)*(G3912/100)*(E3912/1000)),IF(AND(C3912="Wine",D3912="Fortified Wines"),SUM(LOOKUP(2,1/(SRP!$B$20:$B$23&lt;=E3912)/(SRP!$C$20:$C$23&gt;=E3912),SRP!$D$20:$D$23)*(G3912/100)*(E3912/1000)),IF(C3912="Wine",SUM(LOOKUP(2,1/(SRP!$B$15:$B$19&lt;=E3912)/(SRP!$C$15:$C$19&gt;=E3912),SRP!$D$15:$D$19)*(G3912/100)*(E3912/1000)),IF(C3912="Ready to Drink",SUM(LOOKUP(2,1/(SRP!$B$10:$B$14&lt;=E3912)/(SRP!$C$10:$C$14&gt;=E3912),SRP!$D$10:$D$14)*(G3912/100)*(E3912/1000)),0))))),2)</f>
        <v>15.76</v>
      </c>
    </row>
    <row r="3913" spans="1:11" x14ac:dyDescent="0.35">
      <c r="A3913" s="2">
        <v>38746</v>
      </c>
      <c r="B3913" s="76" t="s">
        <v>3118</v>
      </c>
      <c r="C3913" s="76" t="s">
        <v>287</v>
      </c>
      <c r="D3913" s="76" t="s">
        <v>5266</v>
      </c>
      <c r="E3913" s="76">
        <v>4260</v>
      </c>
      <c r="F3913" s="76">
        <v>1</v>
      </c>
      <c r="G3913" s="77">
        <v>5.3</v>
      </c>
      <c r="H3913" s="76" t="s">
        <v>3324</v>
      </c>
      <c r="I3913" s="77">
        <v>26.29</v>
      </c>
      <c r="J3913" s="2">
        <v>12</v>
      </c>
      <c r="K3913" s="119" cm="1">
        <f t="array" ref="K3913">ROUND(IF(C3913="Beer",SUM(LOOKUP(2,1/(SRP!$B$7:$B$9&lt;=E3913)/(SRP!$C$7:$C$9&gt;=E3913),SRP!$D$7:$D$9)*(G3913/100)*(E3913/1000)),IF(C3913="Spirits",SUM(LOOKUP(2,1/(SRP!$B$2:$B$6&lt;=E3913)/(SRP!$C$2:$C$6&gt;=E3913),SRP!$D$2:$D$6)*(G3913/100)*(E3913/1000)),IF(AND(C3913="Wine",D3913="Fortified Wines"),SUM(LOOKUP(2,1/(SRP!$B$20:$B$23&lt;=E3913)/(SRP!$C$20:$C$23&gt;=E3913),SRP!$D$20:$D$23)*(G3913/100)*(E3913/1000)),IF(C3913="Wine",SUM(LOOKUP(2,1/(SRP!$B$15:$B$19&lt;=E3913)/(SRP!$C$15:$C$19&gt;=E3913),SRP!$D$15:$D$19)*(G3913/100)*(E3913/1000)),IF(C3913="Ready to Drink",SUM(LOOKUP(2,1/(SRP!$B$10:$B$14&lt;=E3913)/(SRP!$C$10:$C$14&gt;=E3913),SRP!$D$10:$D$14)*(G3913/100)*(E3913/1000)),0))))),2)</f>
        <v>15.76</v>
      </c>
    </row>
    <row r="3914" spans="1:11" x14ac:dyDescent="0.35">
      <c r="A3914" s="2">
        <v>38750</v>
      </c>
      <c r="B3914" s="76" t="s">
        <v>3119</v>
      </c>
      <c r="C3914" s="76" t="s">
        <v>287</v>
      </c>
      <c r="D3914" s="76" t="s">
        <v>5240</v>
      </c>
      <c r="E3914" s="76">
        <v>473</v>
      </c>
      <c r="F3914" s="76">
        <v>24</v>
      </c>
      <c r="G3914" s="77">
        <v>6.7</v>
      </c>
      <c r="H3914" s="76" t="s">
        <v>3391</v>
      </c>
      <c r="I3914" s="77">
        <v>4.75</v>
      </c>
      <c r="J3914" s="2">
        <v>1</v>
      </c>
      <c r="K3914" s="119" cm="1">
        <f t="array" ref="K3914">ROUND(IF(C3914="Beer",SUM(LOOKUP(2,1/(SRP!$B$7:$B$9&lt;=E3914)/(SRP!$C$7:$C$9&gt;=E3914),SRP!$D$7:$D$9)*(G3914/100)*(E3914/1000)),IF(C3914="Spirits",SUM(LOOKUP(2,1/(SRP!$B$2:$B$6&lt;=E3914)/(SRP!$C$2:$C$6&gt;=E3914),SRP!$D$2:$D$6)*(G3914/100)*(E3914/1000)),IF(AND(C3914="Wine",D3914="Fortified Wines"),SUM(LOOKUP(2,1/(SRP!$B$20:$B$23&lt;=E3914)/(SRP!$C$20:$C$23&gt;=E3914),SRP!$D$20:$D$23)*(G3914/100)*(E3914/1000)),IF(C3914="Wine",SUM(LOOKUP(2,1/(SRP!$B$15:$B$19&lt;=E3914)/(SRP!$C$15:$C$19&gt;=E3914),SRP!$D$15:$D$19)*(G3914/100)*(E3914/1000)),IF(C3914="Ready to Drink",SUM(LOOKUP(2,1/(SRP!$B$10:$B$14&lt;=E3914)/(SRP!$C$10:$C$14&gt;=E3914),SRP!$D$10:$D$14)*(G3914/100)*(E3914/1000)),0))))),2)</f>
        <v>2.21</v>
      </c>
    </row>
    <row r="3915" spans="1:11" x14ac:dyDescent="0.35">
      <c r="A3915" s="2">
        <v>38750</v>
      </c>
      <c r="B3915" s="76" t="s">
        <v>3119</v>
      </c>
      <c r="C3915" s="76" t="s">
        <v>287</v>
      </c>
      <c r="D3915" s="76" t="s">
        <v>5240</v>
      </c>
      <c r="E3915" s="76">
        <v>473</v>
      </c>
      <c r="F3915" s="76">
        <v>24</v>
      </c>
      <c r="G3915" s="77">
        <v>6.7</v>
      </c>
      <c r="H3915" s="76" t="s">
        <v>3391</v>
      </c>
      <c r="I3915" s="77">
        <v>4.75</v>
      </c>
      <c r="J3915" s="2">
        <v>1</v>
      </c>
      <c r="K3915" s="119" cm="1">
        <f t="array" ref="K3915">ROUND(IF(C3915="Beer",SUM(LOOKUP(2,1/(SRP!$B$7:$B$9&lt;=E3915)/(SRP!$C$7:$C$9&gt;=E3915),SRP!$D$7:$D$9)*(G3915/100)*(E3915/1000)),IF(C3915="Spirits",SUM(LOOKUP(2,1/(SRP!$B$2:$B$6&lt;=E3915)/(SRP!$C$2:$C$6&gt;=E3915),SRP!$D$2:$D$6)*(G3915/100)*(E3915/1000)),IF(AND(C3915="Wine",D3915="Fortified Wines"),SUM(LOOKUP(2,1/(SRP!$B$20:$B$23&lt;=E3915)/(SRP!$C$20:$C$23&gt;=E3915),SRP!$D$20:$D$23)*(G3915/100)*(E3915/1000)),IF(C3915="Wine",SUM(LOOKUP(2,1/(SRP!$B$15:$B$19&lt;=E3915)/(SRP!$C$15:$C$19&gt;=E3915),SRP!$D$15:$D$19)*(G3915/100)*(E3915/1000)),IF(C3915="Ready to Drink",SUM(LOOKUP(2,1/(SRP!$B$10:$B$14&lt;=E3915)/(SRP!$C$10:$C$14&gt;=E3915),SRP!$D$10:$D$14)*(G3915/100)*(E3915/1000)),0))))),2)</f>
        <v>2.21</v>
      </c>
    </row>
    <row r="3916" spans="1:11" x14ac:dyDescent="0.35">
      <c r="A3916" s="2">
        <v>38751</v>
      </c>
      <c r="B3916" s="76" t="s">
        <v>3120</v>
      </c>
      <c r="C3916" s="76" t="s">
        <v>287</v>
      </c>
      <c r="D3916" s="76" t="s">
        <v>5230</v>
      </c>
      <c r="E3916" s="76">
        <v>473</v>
      </c>
      <c r="F3916" s="76">
        <v>24</v>
      </c>
      <c r="G3916" s="77">
        <v>4.5</v>
      </c>
      <c r="H3916" s="76" t="s">
        <v>3301</v>
      </c>
      <c r="I3916" s="77">
        <v>4.29</v>
      </c>
      <c r="J3916" s="2">
        <v>1</v>
      </c>
      <c r="K3916" s="119" cm="1">
        <f t="array" ref="K3916">ROUND(IF(C3916="Beer",SUM(LOOKUP(2,1/(SRP!$B$7:$B$9&lt;=E3916)/(SRP!$C$7:$C$9&gt;=E3916),SRP!$D$7:$D$9)*(G3916/100)*(E3916/1000)),IF(C3916="Spirits",SUM(LOOKUP(2,1/(SRP!$B$2:$B$6&lt;=E3916)/(SRP!$C$2:$C$6&gt;=E3916),SRP!$D$2:$D$6)*(G3916/100)*(E3916/1000)),IF(AND(C3916="Wine",D3916="Fortified Wines"),SUM(LOOKUP(2,1/(SRP!$B$20:$B$23&lt;=E3916)/(SRP!$C$20:$C$23&gt;=E3916),SRP!$D$20:$D$23)*(G3916/100)*(E3916/1000)),IF(C3916="Wine",SUM(LOOKUP(2,1/(SRP!$B$15:$B$19&lt;=E3916)/(SRP!$C$15:$C$19&gt;=E3916),SRP!$D$15:$D$19)*(G3916/100)*(E3916/1000)),IF(C3916="Ready to Drink",SUM(LOOKUP(2,1/(SRP!$B$10:$B$14&lt;=E3916)/(SRP!$C$10:$C$14&gt;=E3916),SRP!$D$10:$D$14)*(G3916/100)*(E3916/1000)),0))))),2)</f>
        <v>1.49</v>
      </c>
    </row>
    <row r="3917" spans="1:11" x14ac:dyDescent="0.35">
      <c r="A3917" s="2">
        <v>38751</v>
      </c>
      <c r="B3917" s="76" t="s">
        <v>3120</v>
      </c>
      <c r="C3917" s="76" t="s">
        <v>287</v>
      </c>
      <c r="D3917" s="76" t="s">
        <v>5230</v>
      </c>
      <c r="E3917" s="76">
        <v>473</v>
      </c>
      <c r="F3917" s="76">
        <v>24</v>
      </c>
      <c r="G3917" s="77">
        <v>4.5</v>
      </c>
      <c r="H3917" s="76" t="s">
        <v>3301</v>
      </c>
      <c r="I3917" s="77">
        <v>4.29</v>
      </c>
      <c r="J3917" s="2">
        <v>1</v>
      </c>
      <c r="K3917" s="119" cm="1">
        <f t="array" ref="K3917">ROUND(IF(C3917="Beer",SUM(LOOKUP(2,1/(SRP!$B$7:$B$9&lt;=E3917)/(SRP!$C$7:$C$9&gt;=E3917),SRP!$D$7:$D$9)*(G3917/100)*(E3917/1000)),IF(C3917="Spirits",SUM(LOOKUP(2,1/(SRP!$B$2:$B$6&lt;=E3917)/(SRP!$C$2:$C$6&gt;=E3917),SRP!$D$2:$D$6)*(G3917/100)*(E3917/1000)),IF(AND(C3917="Wine",D3917="Fortified Wines"),SUM(LOOKUP(2,1/(SRP!$B$20:$B$23&lt;=E3917)/(SRP!$C$20:$C$23&gt;=E3917),SRP!$D$20:$D$23)*(G3917/100)*(E3917/1000)),IF(C3917="Wine",SUM(LOOKUP(2,1/(SRP!$B$15:$B$19&lt;=E3917)/(SRP!$C$15:$C$19&gt;=E3917),SRP!$D$15:$D$19)*(G3917/100)*(E3917/1000)),IF(C3917="Ready to Drink",SUM(LOOKUP(2,1/(SRP!$B$10:$B$14&lt;=E3917)/(SRP!$C$10:$C$14&gt;=E3917),SRP!$D$10:$D$14)*(G3917/100)*(E3917/1000)),0))))),2)</f>
        <v>1.49</v>
      </c>
    </row>
    <row r="3918" spans="1:11" x14ac:dyDescent="0.35">
      <c r="A3918" s="2">
        <v>38762</v>
      </c>
      <c r="B3918" s="76" t="s">
        <v>3121</v>
      </c>
      <c r="C3918" s="76" t="s">
        <v>5938</v>
      </c>
      <c r="D3918" s="76" t="s">
        <v>5746</v>
      </c>
      <c r="E3918" s="76">
        <v>473</v>
      </c>
      <c r="F3918" s="76">
        <v>24</v>
      </c>
      <c r="G3918" s="77">
        <v>5</v>
      </c>
      <c r="H3918" s="76" t="s">
        <v>4999</v>
      </c>
      <c r="I3918" s="77">
        <v>3.89</v>
      </c>
      <c r="J3918" s="2">
        <v>1</v>
      </c>
      <c r="K3918" s="119" cm="1">
        <f t="array" ref="K3918">ROUND(IF(C3918="Beer",SUM(LOOKUP(2,1/(SRP!$B$7:$B$9&lt;=E3918)/(SRP!$C$7:$C$9&gt;=E3918),SRP!$D$7:$D$9)*(G3918/100)*(E3918/1000)),IF(C3918="Spirits",SUM(LOOKUP(2,1/(SRP!$B$2:$B$6&lt;=E3918)/(SRP!$C$2:$C$6&gt;=E3918),SRP!$D$2:$D$6)*(G3918/100)*(E3918/1000)),IF(AND(C3918="Wine",D3918="Fortified Wines"),SUM(LOOKUP(2,1/(SRP!$B$20:$B$23&lt;=E3918)/(SRP!$C$20:$C$23&gt;=E3918),SRP!$D$20:$D$23)*(G3918/100)*(E3918/1000)),IF(C3918="Wine",SUM(LOOKUP(2,1/(SRP!$B$15:$B$19&lt;=E3918)/(SRP!$C$15:$C$19&gt;=E3918),SRP!$D$15:$D$19)*(G3918/100)*(E3918/1000)),IF(C3918="Ready to Drink",SUM(LOOKUP(2,1/(SRP!$B$10:$B$14&lt;=E3918)/(SRP!$C$10:$C$14&gt;=E3918),SRP!$D$10:$D$14)*(G3918/100)*(E3918/1000)),0))))),2)</f>
        <v>1.75</v>
      </c>
    </row>
    <row r="3919" spans="1:11" x14ac:dyDescent="0.35">
      <c r="A3919" s="2">
        <v>38762</v>
      </c>
      <c r="B3919" s="76" t="s">
        <v>3121</v>
      </c>
      <c r="C3919" s="76" t="s">
        <v>5938</v>
      </c>
      <c r="D3919" s="76" t="s">
        <v>5746</v>
      </c>
      <c r="E3919" s="76">
        <v>473</v>
      </c>
      <c r="F3919" s="76">
        <v>24</v>
      </c>
      <c r="G3919" s="77">
        <v>5</v>
      </c>
      <c r="H3919" s="76" t="s">
        <v>4999</v>
      </c>
      <c r="I3919" s="77">
        <v>3.89</v>
      </c>
      <c r="J3919" s="2">
        <v>1</v>
      </c>
      <c r="K3919" s="119" cm="1">
        <f t="array" ref="K3919">ROUND(IF(C3919="Beer",SUM(LOOKUP(2,1/(SRP!$B$7:$B$9&lt;=E3919)/(SRP!$C$7:$C$9&gt;=E3919),SRP!$D$7:$D$9)*(G3919/100)*(E3919/1000)),IF(C3919="Spirits",SUM(LOOKUP(2,1/(SRP!$B$2:$B$6&lt;=E3919)/(SRP!$C$2:$C$6&gt;=E3919),SRP!$D$2:$D$6)*(G3919/100)*(E3919/1000)),IF(AND(C3919="Wine",D3919="Fortified Wines"),SUM(LOOKUP(2,1/(SRP!$B$20:$B$23&lt;=E3919)/(SRP!$C$20:$C$23&gt;=E3919),SRP!$D$20:$D$23)*(G3919/100)*(E3919/1000)),IF(C3919="Wine",SUM(LOOKUP(2,1/(SRP!$B$15:$B$19&lt;=E3919)/(SRP!$C$15:$C$19&gt;=E3919),SRP!$D$15:$D$19)*(G3919/100)*(E3919/1000)),IF(C3919="Ready to Drink",SUM(LOOKUP(2,1/(SRP!$B$10:$B$14&lt;=E3919)/(SRP!$C$10:$C$14&gt;=E3919),SRP!$D$10:$D$14)*(G3919/100)*(E3919/1000)),0))))),2)</f>
        <v>1.75</v>
      </c>
    </row>
    <row r="3920" spans="1:11" x14ac:dyDescent="0.35">
      <c r="A3920" s="2">
        <v>38763</v>
      </c>
      <c r="B3920" s="76" t="s">
        <v>3122</v>
      </c>
      <c r="C3920" s="76" t="s">
        <v>5938</v>
      </c>
      <c r="D3920" s="76" t="s">
        <v>5746</v>
      </c>
      <c r="E3920" s="76">
        <v>473</v>
      </c>
      <c r="F3920" s="76">
        <v>24</v>
      </c>
      <c r="G3920" s="77">
        <v>5</v>
      </c>
      <c r="H3920" s="76" t="s">
        <v>4999</v>
      </c>
      <c r="I3920" s="77">
        <v>3.89</v>
      </c>
      <c r="J3920" s="2">
        <v>1</v>
      </c>
      <c r="K3920" s="119" cm="1">
        <f t="array" ref="K3920">ROUND(IF(C3920="Beer",SUM(LOOKUP(2,1/(SRP!$B$7:$B$9&lt;=E3920)/(SRP!$C$7:$C$9&gt;=E3920),SRP!$D$7:$D$9)*(G3920/100)*(E3920/1000)),IF(C3920="Spirits",SUM(LOOKUP(2,1/(SRP!$B$2:$B$6&lt;=E3920)/(SRP!$C$2:$C$6&gt;=E3920),SRP!$D$2:$D$6)*(G3920/100)*(E3920/1000)),IF(AND(C3920="Wine",D3920="Fortified Wines"),SUM(LOOKUP(2,1/(SRP!$B$20:$B$23&lt;=E3920)/(SRP!$C$20:$C$23&gt;=E3920),SRP!$D$20:$D$23)*(G3920/100)*(E3920/1000)),IF(C3920="Wine",SUM(LOOKUP(2,1/(SRP!$B$15:$B$19&lt;=E3920)/(SRP!$C$15:$C$19&gt;=E3920),SRP!$D$15:$D$19)*(G3920/100)*(E3920/1000)),IF(C3920="Ready to Drink",SUM(LOOKUP(2,1/(SRP!$B$10:$B$14&lt;=E3920)/(SRP!$C$10:$C$14&gt;=E3920),SRP!$D$10:$D$14)*(G3920/100)*(E3920/1000)),0))))),2)</f>
        <v>1.75</v>
      </c>
    </row>
    <row r="3921" spans="1:11" x14ac:dyDescent="0.35">
      <c r="A3921" s="2">
        <v>38763</v>
      </c>
      <c r="B3921" s="76" t="s">
        <v>3122</v>
      </c>
      <c r="C3921" s="76" t="s">
        <v>5938</v>
      </c>
      <c r="D3921" s="76" t="s">
        <v>5746</v>
      </c>
      <c r="E3921" s="76">
        <v>473</v>
      </c>
      <c r="F3921" s="76">
        <v>24</v>
      </c>
      <c r="G3921" s="77">
        <v>5</v>
      </c>
      <c r="H3921" s="76" t="s">
        <v>4999</v>
      </c>
      <c r="I3921" s="77">
        <v>3.89</v>
      </c>
      <c r="J3921" s="2">
        <v>1</v>
      </c>
      <c r="K3921" s="119" cm="1">
        <f t="array" ref="K3921">ROUND(IF(C3921="Beer",SUM(LOOKUP(2,1/(SRP!$B$7:$B$9&lt;=E3921)/(SRP!$C$7:$C$9&gt;=E3921),SRP!$D$7:$D$9)*(G3921/100)*(E3921/1000)),IF(C3921="Spirits",SUM(LOOKUP(2,1/(SRP!$B$2:$B$6&lt;=E3921)/(SRP!$C$2:$C$6&gt;=E3921),SRP!$D$2:$D$6)*(G3921/100)*(E3921/1000)),IF(AND(C3921="Wine",D3921="Fortified Wines"),SUM(LOOKUP(2,1/(SRP!$B$20:$B$23&lt;=E3921)/(SRP!$C$20:$C$23&gt;=E3921),SRP!$D$20:$D$23)*(G3921/100)*(E3921/1000)),IF(C3921="Wine",SUM(LOOKUP(2,1/(SRP!$B$15:$B$19&lt;=E3921)/(SRP!$C$15:$C$19&gt;=E3921),SRP!$D$15:$D$19)*(G3921/100)*(E3921/1000)),IF(C3921="Ready to Drink",SUM(LOOKUP(2,1/(SRP!$B$10:$B$14&lt;=E3921)/(SRP!$C$10:$C$14&gt;=E3921),SRP!$D$10:$D$14)*(G3921/100)*(E3921/1000)),0))))),2)</f>
        <v>1.75</v>
      </c>
    </row>
    <row r="3922" spans="1:11" x14ac:dyDescent="0.35">
      <c r="A3922" s="2">
        <v>38773</v>
      </c>
      <c r="B3922" s="76" t="s">
        <v>3123</v>
      </c>
      <c r="C3922" s="76" t="s">
        <v>287</v>
      </c>
      <c r="D3922" s="76" t="s">
        <v>5271</v>
      </c>
      <c r="E3922" s="76">
        <v>5325</v>
      </c>
      <c r="F3922" s="76">
        <v>1</v>
      </c>
      <c r="G3922" s="77">
        <v>4</v>
      </c>
      <c r="H3922" s="76" t="s">
        <v>3354</v>
      </c>
      <c r="I3922" s="77">
        <v>29.95</v>
      </c>
      <c r="J3922" s="2">
        <v>15</v>
      </c>
      <c r="K3922" s="119" cm="1">
        <f t="array" ref="K3922">ROUND(IF(C3922="Beer",SUM(LOOKUP(2,1/(SRP!$B$7:$B$9&lt;=E3922)/(SRP!$C$7:$C$9&gt;=E3922),SRP!$D$7:$D$9)*(G3922/100)*(E3922/1000)),IF(C3922="Spirits",SUM(LOOKUP(2,1/(SRP!$B$2:$B$6&lt;=E3922)/(SRP!$C$2:$C$6&gt;=E3922),SRP!$D$2:$D$6)*(G3922/100)*(E3922/1000)),IF(AND(C3922="Wine",D3922="Fortified Wines"),SUM(LOOKUP(2,1/(SRP!$B$20:$B$23&lt;=E3922)/(SRP!$C$20:$C$23&gt;=E3922),SRP!$D$20:$D$23)*(G3922/100)*(E3922/1000)),IF(C3922="Wine",SUM(LOOKUP(2,1/(SRP!$B$15:$B$19&lt;=E3922)/(SRP!$C$15:$C$19&gt;=E3922),SRP!$D$15:$D$19)*(G3922/100)*(E3922/1000)),IF(C3922="Ready to Drink",SUM(LOOKUP(2,1/(SRP!$B$10:$B$14&lt;=E3922)/(SRP!$C$10:$C$14&gt;=E3922),SRP!$D$10:$D$14)*(G3922/100)*(E3922/1000)),0))))),2)</f>
        <v>14.87</v>
      </c>
    </row>
    <row r="3923" spans="1:11" x14ac:dyDescent="0.35">
      <c r="A3923" s="2">
        <v>38773</v>
      </c>
      <c r="B3923" s="76" t="s">
        <v>3123</v>
      </c>
      <c r="C3923" s="76" t="s">
        <v>287</v>
      </c>
      <c r="D3923" s="76" t="s">
        <v>5271</v>
      </c>
      <c r="E3923" s="76">
        <v>5325</v>
      </c>
      <c r="F3923" s="76">
        <v>1</v>
      </c>
      <c r="G3923" s="77">
        <v>4</v>
      </c>
      <c r="H3923" s="76" t="s">
        <v>3354</v>
      </c>
      <c r="I3923" s="77">
        <v>29.95</v>
      </c>
      <c r="J3923" s="2">
        <v>15</v>
      </c>
      <c r="K3923" s="119" cm="1">
        <f t="array" ref="K3923">ROUND(IF(C3923="Beer",SUM(LOOKUP(2,1/(SRP!$B$7:$B$9&lt;=E3923)/(SRP!$C$7:$C$9&gt;=E3923),SRP!$D$7:$D$9)*(G3923/100)*(E3923/1000)),IF(C3923="Spirits",SUM(LOOKUP(2,1/(SRP!$B$2:$B$6&lt;=E3923)/(SRP!$C$2:$C$6&gt;=E3923),SRP!$D$2:$D$6)*(G3923/100)*(E3923/1000)),IF(AND(C3923="Wine",D3923="Fortified Wines"),SUM(LOOKUP(2,1/(SRP!$B$20:$B$23&lt;=E3923)/(SRP!$C$20:$C$23&gt;=E3923),SRP!$D$20:$D$23)*(G3923/100)*(E3923/1000)),IF(C3923="Wine",SUM(LOOKUP(2,1/(SRP!$B$15:$B$19&lt;=E3923)/(SRP!$C$15:$C$19&gt;=E3923),SRP!$D$15:$D$19)*(G3923/100)*(E3923/1000)),IF(C3923="Ready to Drink",SUM(LOOKUP(2,1/(SRP!$B$10:$B$14&lt;=E3923)/(SRP!$C$10:$C$14&gt;=E3923),SRP!$D$10:$D$14)*(G3923/100)*(E3923/1000)),0))))),2)</f>
        <v>14.87</v>
      </c>
    </row>
    <row r="3924" spans="1:11" x14ac:dyDescent="0.35">
      <c r="A3924" s="2">
        <v>38774</v>
      </c>
      <c r="B3924" s="76" t="s">
        <v>3124</v>
      </c>
      <c r="C3924" s="76" t="s">
        <v>287</v>
      </c>
      <c r="D3924" s="76" t="s">
        <v>5271</v>
      </c>
      <c r="E3924" s="76">
        <v>5325</v>
      </c>
      <c r="F3924" s="76">
        <v>1</v>
      </c>
      <c r="G3924" s="77">
        <v>3.5</v>
      </c>
      <c r="H3924" s="76" t="s">
        <v>3326</v>
      </c>
      <c r="I3924" s="77">
        <v>32.99</v>
      </c>
      <c r="J3924" s="2">
        <v>15</v>
      </c>
      <c r="K3924" s="119" cm="1">
        <f t="array" ref="K3924">ROUND(IF(C3924="Beer",SUM(LOOKUP(2,1/(SRP!$B$7:$B$9&lt;=E3924)/(SRP!$C$7:$C$9&gt;=E3924),SRP!$D$7:$D$9)*(G3924/100)*(E3924/1000)),IF(C3924="Spirits",SUM(LOOKUP(2,1/(SRP!$B$2:$B$6&lt;=E3924)/(SRP!$C$2:$C$6&gt;=E3924),SRP!$D$2:$D$6)*(G3924/100)*(E3924/1000)),IF(AND(C3924="Wine",D3924="Fortified Wines"),SUM(LOOKUP(2,1/(SRP!$B$20:$B$23&lt;=E3924)/(SRP!$C$20:$C$23&gt;=E3924),SRP!$D$20:$D$23)*(G3924/100)*(E3924/1000)),IF(C3924="Wine",SUM(LOOKUP(2,1/(SRP!$B$15:$B$19&lt;=E3924)/(SRP!$C$15:$C$19&gt;=E3924),SRP!$D$15:$D$19)*(G3924/100)*(E3924/1000)),IF(C3924="Ready to Drink",SUM(LOOKUP(2,1/(SRP!$B$10:$B$14&lt;=E3924)/(SRP!$C$10:$C$14&gt;=E3924),SRP!$D$10:$D$14)*(G3924/100)*(E3924/1000)),0))))),2)</f>
        <v>13.01</v>
      </c>
    </row>
    <row r="3925" spans="1:11" x14ac:dyDescent="0.35">
      <c r="A3925" s="2">
        <v>38774</v>
      </c>
      <c r="B3925" s="76" t="s">
        <v>3124</v>
      </c>
      <c r="C3925" s="76" t="s">
        <v>287</v>
      </c>
      <c r="D3925" s="76" t="s">
        <v>5271</v>
      </c>
      <c r="E3925" s="76">
        <v>5325</v>
      </c>
      <c r="F3925" s="76">
        <v>1</v>
      </c>
      <c r="G3925" s="77">
        <v>3.5</v>
      </c>
      <c r="H3925" s="76" t="s">
        <v>3326</v>
      </c>
      <c r="I3925" s="77">
        <v>32.99</v>
      </c>
      <c r="J3925" s="2">
        <v>15</v>
      </c>
      <c r="K3925" s="119" cm="1">
        <f t="array" ref="K3925">ROUND(IF(C3925="Beer",SUM(LOOKUP(2,1/(SRP!$B$7:$B$9&lt;=E3925)/(SRP!$C$7:$C$9&gt;=E3925),SRP!$D$7:$D$9)*(G3925/100)*(E3925/1000)),IF(C3925="Spirits",SUM(LOOKUP(2,1/(SRP!$B$2:$B$6&lt;=E3925)/(SRP!$C$2:$C$6&gt;=E3925),SRP!$D$2:$D$6)*(G3925/100)*(E3925/1000)),IF(AND(C3925="Wine",D3925="Fortified Wines"),SUM(LOOKUP(2,1/(SRP!$B$20:$B$23&lt;=E3925)/(SRP!$C$20:$C$23&gt;=E3925),SRP!$D$20:$D$23)*(G3925/100)*(E3925/1000)),IF(C3925="Wine",SUM(LOOKUP(2,1/(SRP!$B$15:$B$19&lt;=E3925)/(SRP!$C$15:$C$19&gt;=E3925),SRP!$D$15:$D$19)*(G3925/100)*(E3925/1000)),IF(C3925="Ready to Drink",SUM(LOOKUP(2,1/(SRP!$B$10:$B$14&lt;=E3925)/(SRP!$C$10:$C$14&gt;=E3925),SRP!$D$10:$D$14)*(G3925/100)*(E3925/1000)),0))))),2)</f>
        <v>13.01</v>
      </c>
    </row>
    <row r="3926" spans="1:11" x14ac:dyDescent="0.35">
      <c r="A3926" s="2">
        <v>38786</v>
      </c>
      <c r="B3926" s="76" t="s">
        <v>4721</v>
      </c>
      <c r="C3926" s="76" t="s">
        <v>285</v>
      </c>
      <c r="D3926" s="76" t="s">
        <v>5275</v>
      </c>
      <c r="E3926" s="76">
        <v>750</v>
      </c>
      <c r="F3926" s="76">
        <v>12</v>
      </c>
      <c r="G3926" s="77">
        <v>40</v>
      </c>
      <c r="H3926" s="76" t="s">
        <v>3303</v>
      </c>
      <c r="I3926" s="77">
        <v>56.99</v>
      </c>
      <c r="J3926" s="2">
        <v>1</v>
      </c>
      <c r="K3926" s="119" cm="1">
        <f t="array" ref="K3926">ROUND(IF(C3926="Beer",SUM(LOOKUP(2,1/(SRP!$B$7:$B$9&lt;=E3926)/(SRP!$C$7:$C$9&gt;=E3926),SRP!$D$7:$D$9)*(G3926/100)*(E3926/1000)),IF(C3926="Spirits",SUM(LOOKUP(2,1/(SRP!$B$2:$B$6&lt;=E3926)/(SRP!$C$2:$C$6&gt;=E3926),SRP!$D$2:$D$6)*(G3926/100)*(E3926/1000)),IF(AND(C3926="Wine",D3926="Fortified Wines"),SUM(LOOKUP(2,1/(SRP!$B$20:$B$23&lt;=E3926)/(SRP!$C$20:$C$23&gt;=E3926),SRP!$D$20:$D$23)*(G3926/100)*(E3926/1000)),IF(C3926="Wine",SUM(LOOKUP(2,1/(SRP!$B$15:$B$19&lt;=E3926)/(SRP!$C$15:$C$19&gt;=E3926),SRP!$D$15:$D$19)*(G3926/100)*(E3926/1000)),IF(C3926="Ready to Drink",SUM(LOOKUP(2,1/(SRP!$B$10:$B$14&lt;=E3926)/(SRP!$C$10:$C$14&gt;=E3926),SRP!$D$10:$D$14)*(G3926/100)*(E3926/1000)),0))))),2)</f>
        <v>20.94</v>
      </c>
    </row>
    <row r="3927" spans="1:11" x14ac:dyDescent="0.35">
      <c r="A3927" s="2">
        <v>38789</v>
      </c>
      <c r="B3927" s="76" t="s">
        <v>3125</v>
      </c>
      <c r="C3927" s="76" t="s">
        <v>285</v>
      </c>
      <c r="D3927" s="76" t="s">
        <v>5255</v>
      </c>
      <c r="E3927" s="76">
        <v>750</v>
      </c>
      <c r="F3927" s="76">
        <v>6</v>
      </c>
      <c r="G3927" s="77">
        <v>32</v>
      </c>
      <c r="H3927" s="76" t="s">
        <v>3289</v>
      </c>
      <c r="I3927" s="77">
        <v>33.99</v>
      </c>
      <c r="J3927" s="2">
        <v>1</v>
      </c>
      <c r="K3927" s="119" cm="1">
        <f t="array" ref="K3927">ROUND(IF(C3927="Beer",SUM(LOOKUP(2,1/(SRP!$B$7:$B$9&lt;=E3927)/(SRP!$C$7:$C$9&gt;=E3927),SRP!$D$7:$D$9)*(G3927/100)*(E3927/1000)),IF(C3927="Spirits",SUM(LOOKUP(2,1/(SRP!$B$2:$B$6&lt;=E3927)/(SRP!$C$2:$C$6&gt;=E3927),SRP!$D$2:$D$6)*(G3927/100)*(E3927/1000)),IF(AND(C3927="Wine",D3927="Fortified Wines"),SUM(LOOKUP(2,1/(SRP!$B$20:$B$23&lt;=E3927)/(SRP!$C$20:$C$23&gt;=E3927),SRP!$D$20:$D$23)*(G3927/100)*(E3927/1000)),IF(C3927="Wine",SUM(LOOKUP(2,1/(SRP!$B$15:$B$19&lt;=E3927)/(SRP!$C$15:$C$19&gt;=E3927),SRP!$D$15:$D$19)*(G3927/100)*(E3927/1000)),IF(C3927="Ready to Drink",SUM(LOOKUP(2,1/(SRP!$B$10:$B$14&lt;=E3927)/(SRP!$C$10:$C$14&gt;=E3927),SRP!$D$10:$D$14)*(G3927/100)*(E3927/1000)),0))))),2)</f>
        <v>16.75</v>
      </c>
    </row>
    <row r="3928" spans="1:11" x14ac:dyDescent="0.35">
      <c r="A3928" s="2">
        <v>38827</v>
      </c>
      <c r="B3928" s="76" t="s">
        <v>4389</v>
      </c>
      <c r="C3928" s="76" t="s">
        <v>286</v>
      </c>
      <c r="D3928" s="76" t="s">
        <v>5253</v>
      </c>
      <c r="E3928" s="76">
        <v>750</v>
      </c>
      <c r="F3928" s="76">
        <v>12</v>
      </c>
      <c r="G3928" s="77">
        <v>7.5</v>
      </c>
      <c r="H3928" s="76" t="s">
        <v>3329</v>
      </c>
      <c r="I3928" s="77">
        <v>50.54</v>
      </c>
      <c r="J3928" s="2">
        <v>1</v>
      </c>
      <c r="K3928" s="119" cm="1">
        <f t="array" ref="K3928">ROUND(IF(C3928="Beer",SUM(LOOKUP(2,1/(SRP!$B$7:$B$9&lt;=E3928)/(SRP!$C$7:$C$9&gt;=E3928),SRP!$D$7:$D$9)*(G3928/100)*(E3928/1000)),IF(C3928="Spirits",SUM(LOOKUP(2,1/(SRP!$B$2:$B$6&lt;=E3928)/(SRP!$C$2:$C$6&gt;=E3928),SRP!$D$2:$D$6)*(G3928/100)*(E3928/1000)),IF(AND(C3928="Wine",D3928="Fortified Wines"),SUM(LOOKUP(2,1/(SRP!$B$20:$B$23&lt;=E3928)/(SRP!$C$20:$C$23&gt;=E3928),SRP!$D$20:$D$23)*(G3928/100)*(E3928/1000)),IF(C3928="Wine",SUM(LOOKUP(2,1/(SRP!$B$15:$B$19&lt;=E3928)/(SRP!$C$15:$C$19&gt;=E3928),SRP!$D$15:$D$19)*(G3928/100)*(E3928/1000)),IF(C3928="Ready to Drink",SUM(LOOKUP(2,1/(SRP!$B$10:$B$14&lt;=E3928)/(SRP!$C$10:$C$14&gt;=E3928),SRP!$D$10:$D$14)*(G3928/100)*(E3928/1000)),0))))),2)</f>
        <v>3.93</v>
      </c>
    </row>
    <row r="3929" spans="1:11" x14ac:dyDescent="0.35">
      <c r="A3929" s="2">
        <v>38829</v>
      </c>
      <c r="B3929" s="76" t="s">
        <v>7248</v>
      </c>
      <c r="C3929" s="76" t="s">
        <v>285</v>
      </c>
      <c r="D3929" s="76" t="s">
        <v>6942</v>
      </c>
      <c r="E3929" s="76">
        <v>750</v>
      </c>
      <c r="F3929" s="76">
        <v>6</v>
      </c>
      <c r="G3929" s="77">
        <v>62.65</v>
      </c>
      <c r="H3929" s="76" t="s">
        <v>6694</v>
      </c>
      <c r="I3929" s="77">
        <v>124.99</v>
      </c>
      <c r="J3929" s="2">
        <v>1</v>
      </c>
      <c r="K3929" s="119" cm="1">
        <f t="array" ref="K3929">ROUND(IF(C3929="Beer",SUM(LOOKUP(2,1/(SRP!$B$7:$B$9&lt;=E3929)/(SRP!$C$7:$C$9&gt;=E3929),SRP!$D$7:$D$9)*(G3929/100)*(E3929/1000)),IF(C3929="Spirits",SUM(LOOKUP(2,1/(SRP!$B$2:$B$6&lt;=E3929)/(SRP!$C$2:$C$6&gt;=E3929),SRP!$D$2:$D$6)*(G3929/100)*(E3929/1000)),IF(AND(C3929="Wine",D3929="Fortified Wines"),SUM(LOOKUP(2,1/(SRP!$B$20:$B$23&lt;=E3929)/(SRP!$C$20:$C$23&gt;=E3929),SRP!$D$20:$D$23)*(G3929/100)*(E3929/1000)),IF(C3929="Wine",SUM(LOOKUP(2,1/(SRP!$B$15:$B$19&lt;=E3929)/(SRP!$C$15:$C$19&gt;=E3929),SRP!$D$15:$D$19)*(G3929/100)*(E3929/1000)),IF(C3929="Ready to Drink",SUM(LOOKUP(2,1/(SRP!$B$10:$B$14&lt;=E3929)/(SRP!$C$10:$C$14&gt;=E3929),SRP!$D$10:$D$14)*(G3929/100)*(E3929/1000)),0))))),2)</f>
        <v>32.799999999999997</v>
      </c>
    </row>
    <row r="3930" spans="1:11" x14ac:dyDescent="0.35">
      <c r="A3930" s="2">
        <v>38838</v>
      </c>
      <c r="B3930" s="76" t="s">
        <v>3126</v>
      </c>
      <c r="C3930" s="76" t="s">
        <v>5938</v>
      </c>
      <c r="D3930" s="76" t="s">
        <v>5746</v>
      </c>
      <c r="E3930" s="76">
        <v>473</v>
      </c>
      <c r="F3930" s="76">
        <v>24</v>
      </c>
      <c r="G3930" s="77">
        <v>5</v>
      </c>
      <c r="H3930" s="76" t="s">
        <v>3349</v>
      </c>
      <c r="I3930" s="77">
        <v>3.49</v>
      </c>
      <c r="J3930" s="2">
        <v>1</v>
      </c>
      <c r="K3930" s="119" cm="1">
        <f t="array" ref="K3930">ROUND(IF(C3930="Beer",SUM(LOOKUP(2,1/(SRP!$B$7:$B$9&lt;=E3930)/(SRP!$C$7:$C$9&gt;=E3930),SRP!$D$7:$D$9)*(G3930/100)*(E3930/1000)),IF(C3930="Spirits",SUM(LOOKUP(2,1/(SRP!$B$2:$B$6&lt;=E3930)/(SRP!$C$2:$C$6&gt;=E3930),SRP!$D$2:$D$6)*(G3930/100)*(E3930/1000)),IF(AND(C3930="Wine",D3930="Fortified Wines"),SUM(LOOKUP(2,1/(SRP!$B$20:$B$23&lt;=E3930)/(SRP!$C$20:$C$23&gt;=E3930),SRP!$D$20:$D$23)*(G3930/100)*(E3930/1000)),IF(C3930="Wine",SUM(LOOKUP(2,1/(SRP!$B$15:$B$19&lt;=E3930)/(SRP!$C$15:$C$19&gt;=E3930),SRP!$D$15:$D$19)*(G3930/100)*(E3930/1000)),IF(C3930="Ready to Drink",SUM(LOOKUP(2,1/(SRP!$B$10:$B$14&lt;=E3930)/(SRP!$C$10:$C$14&gt;=E3930),SRP!$D$10:$D$14)*(G3930/100)*(E3930/1000)),0))))),2)</f>
        <v>1.75</v>
      </c>
    </row>
    <row r="3931" spans="1:11" x14ac:dyDescent="0.35">
      <c r="A3931" s="2">
        <v>38838</v>
      </c>
      <c r="B3931" s="76" t="s">
        <v>3126</v>
      </c>
      <c r="C3931" s="76" t="s">
        <v>5938</v>
      </c>
      <c r="D3931" s="76" t="s">
        <v>5746</v>
      </c>
      <c r="E3931" s="76">
        <v>473</v>
      </c>
      <c r="F3931" s="76">
        <v>24</v>
      </c>
      <c r="G3931" s="77">
        <v>5</v>
      </c>
      <c r="H3931" s="76" t="s">
        <v>3349</v>
      </c>
      <c r="I3931" s="77">
        <v>3.49</v>
      </c>
      <c r="J3931" s="2">
        <v>1</v>
      </c>
      <c r="K3931" s="119" cm="1">
        <f t="array" ref="K3931">ROUND(IF(C3931="Beer",SUM(LOOKUP(2,1/(SRP!$B$7:$B$9&lt;=E3931)/(SRP!$C$7:$C$9&gt;=E3931),SRP!$D$7:$D$9)*(G3931/100)*(E3931/1000)),IF(C3931="Spirits",SUM(LOOKUP(2,1/(SRP!$B$2:$B$6&lt;=E3931)/(SRP!$C$2:$C$6&gt;=E3931),SRP!$D$2:$D$6)*(G3931/100)*(E3931/1000)),IF(AND(C3931="Wine",D3931="Fortified Wines"),SUM(LOOKUP(2,1/(SRP!$B$20:$B$23&lt;=E3931)/(SRP!$C$20:$C$23&gt;=E3931),SRP!$D$20:$D$23)*(G3931/100)*(E3931/1000)),IF(C3931="Wine",SUM(LOOKUP(2,1/(SRP!$B$15:$B$19&lt;=E3931)/(SRP!$C$15:$C$19&gt;=E3931),SRP!$D$15:$D$19)*(G3931/100)*(E3931/1000)),IF(C3931="Ready to Drink",SUM(LOOKUP(2,1/(SRP!$B$10:$B$14&lt;=E3931)/(SRP!$C$10:$C$14&gt;=E3931),SRP!$D$10:$D$14)*(G3931/100)*(E3931/1000)),0))))),2)</f>
        <v>1.75</v>
      </c>
    </row>
    <row r="3932" spans="1:11" x14ac:dyDescent="0.35">
      <c r="A3932" s="2">
        <v>38840</v>
      </c>
      <c r="B3932" s="76" t="s">
        <v>3878</v>
      </c>
      <c r="C3932" s="76" t="s">
        <v>5938</v>
      </c>
      <c r="D3932" s="76" t="s">
        <v>5746</v>
      </c>
      <c r="E3932" s="76">
        <v>4260</v>
      </c>
      <c r="F3932" s="76">
        <v>2</v>
      </c>
      <c r="G3932" s="77">
        <v>5</v>
      </c>
      <c r="H3932" s="76" t="s">
        <v>3379</v>
      </c>
      <c r="I3932" s="77">
        <v>29.99</v>
      </c>
      <c r="J3932" s="2">
        <v>12</v>
      </c>
      <c r="K3932" s="119" cm="1">
        <f t="array" ref="K3932">ROUND(IF(C3932="Beer",SUM(LOOKUP(2,1/(SRP!$B$7:$B$9&lt;=E3932)/(SRP!$C$7:$C$9&gt;=E3932),SRP!$D$7:$D$9)*(G3932/100)*(E3932/1000)),IF(C3932="Spirits",SUM(LOOKUP(2,1/(SRP!$B$2:$B$6&lt;=E3932)/(SRP!$C$2:$C$6&gt;=E3932),SRP!$D$2:$D$6)*(G3932/100)*(E3932/1000)),IF(AND(C3932="Wine",D3932="Fortified Wines"),SUM(LOOKUP(2,1/(SRP!$B$20:$B$23&lt;=E3932)/(SRP!$C$20:$C$23&gt;=E3932),SRP!$D$20:$D$23)*(G3932/100)*(E3932/1000)),IF(C3932="Wine",SUM(LOOKUP(2,1/(SRP!$B$15:$B$19&lt;=E3932)/(SRP!$C$15:$C$19&gt;=E3932),SRP!$D$15:$D$19)*(G3932/100)*(E3932/1000)),IF(C3932="Ready to Drink",SUM(LOOKUP(2,1/(SRP!$B$10:$B$14&lt;=E3932)/(SRP!$C$10:$C$14&gt;=E3932),SRP!$D$10:$D$14)*(G3932/100)*(E3932/1000)),0))))),2)</f>
        <v>14.87</v>
      </c>
    </row>
    <row r="3933" spans="1:11" x14ac:dyDescent="0.35">
      <c r="A3933" s="2">
        <v>38861</v>
      </c>
      <c r="B3933" s="76" t="s">
        <v>3127</v>
      </c>
      <c r="C3933" s="76" t="s">
        <v>287</v>
      </c>
      <c r="D3933" s="76" t="s">
        <v>5240</v>
      </c>
      <c r="E3933" s="76">
        <v>473</v>
      </c>
      <c r="F3933" s="76">
        <v>24</v>
      </c>
      <c r="G3933" s="77">
        <v>6.3</v>
      </c>
      <c r="H3933" s="76" t="s">
        <v>3349</v>
      </c>
      <c r="I3933" s="77">
        <v>3.99</v>
      </c>
      <c r="J3933" s="2">
        <v>1</v>
      </c>
      <c r="K3933" s="119" cm="1">
        <f t="array" ref="K3933">ROUND(IF(C3933="Beer",SUM(LOOKUP(2,1/(SRP!$B$7:$B$9&lt;=E3933)/(SRP!$C$7:$C$9&gt;=E3933),SRP!$D$7:$D$9)*(G3933/100)*(E3933/1000)),IF(C3933="Spirits",SUM(LOOKUP(2,1/(SRP!$B$2:$B$6&lt;=E3933)/(SRP!$C$2:$C$6&gt;=E3933),SRP!$D$2:$D$6)*(G3933/100)*(E3933/1000)),IF(AND(C3933="Wine",D3933="Fortified Wines"),SUM(LOOKUP(2,1/(SRP!$B$20:$B$23&lt;=E3933)/(SRP!$C$20:$C$23&gt;=E3933),SRP!$D$20:$D$23)*(G3933/100)*(E3933/1000)),IF(C3933="Wine",SUM(LOOKUP(2,1/(SRP!$B$15:$B$19&lt;=E3933)/(SRP!$C$15:$C$19&gt;=E3933),SRP!$D$15:$D$19)*(G3933/100)*(E3933/1000)),IF(C3933="Ready to Drink",SUM(LOOKUP(2,1/(SRP!$B$10:$B$14&lt;=E3933)/(SRP!$C$10:$C$14&gt;=E3933),SRP!$D$10:$D$14)*(G3933/100)*(E3933/1000)),0))))),2)</f>
        <v>2.08</v>
      </c>
    </row>
    <row r="3934" spans="1:11" x14ac:dyDescent="0.35">
      <c r="A3934" s="2">
        <v>38861</v>
      </c>
      <c r="B3934" s="76" t="s">
        <v>3127</v>
      </c>
      <c r="C3934" s="76" t="s">
        <v>287</v>
      </c>
      <c r="D3934" s="76" t="s">
        <v>5240</v>
      </c>
      <c r="E3934" s="76">
        <v>473</v>
      </c>
      <c r="F3934" s="76">
        <v>24</v>
      </c>
      <c r="G3934" s="77">
        <v>6.3</v>
      </c>
      <c r="H3934" s="76" t="s">
        <v>3349</v>
      </c>
      <c r="I3934" s="77">
        <v>3.99</v>
      </c>
      <c r="J3934" s="2">
        <v>1</v>
      </c>
      <c r="K3934" s="119" cm="1">
        <f t="array" ref="K3934">ROUND(IF(C3934="Beer",SUM(LOOKUP(2,1/(SRP!$B$7:$B$9&lt;=E3934)/(SRP!$C$7:$C$9&gt;=E3934),SRP!$D$7:$D$9)*(G3934/100)*(E3934/1000)),IF(C3934="Spirits",SUM(LOOKUP(2,1/(SRP!$B$2:$B$6&lt;=E3934)/(SRP!$C$2:$C$6&gt;=E3934),SRP!$D$2:$D$6)*(G3934/100)*(E3934/1000)),IF(AND(C3934="Wine",D3934="Fortified Wines"),SUM(LOOKUP(2,1/(SRP!$B$20:$B$23&lt;=E3934)/(SRP!$C$20:$C$23&gt;=E3934),SRP!$D$20:$D$23)*(G3934/100)*(E3934/1000)),IF(C3934="Wine",SUM(LOOKUP(2,1/(SRP!$B$15:$B$19&lt;=E3934)/(SRP!$C$15:$C$19&gt;=E3934),SRP!$D$15:$D$19)*(G3934/100)*(E3934/1000)),IF(C3934="Ready to Drink",SUM(LOOKUP(2,1/(SRP!$B$10:$B$14&lt;=E3934)/(SRP!$C$10:$C$14&gt;=E3934),SRP!$D$10:$D$14)*(G3934/100)*(E3934/1000)),0))))),2)</f>
        <v>2.08</v>
      </c>
    </row>
    <row r="3935" spans="1:11" x14ac:dyDescent="0.35">
      <c r="A3935" s="2">
        <v>38864</v>
      </c>
      <c r="B3935" s="76" t="s">
        <v>3128</v>
      </c>
      <c r="C3935" s="76" t="s">
        <v>287</v>
      </c>
      <c r="D3935" s="76" t="s">
        <v>5266</v>
      </c>
      <c r="E3935" s="76">
        <v>473</v>
      </c>
      <c r="F3935" s="76">
        <v>24</v>
      </c>
      <c r="G3935" s="77">
        <v>4.8</v>
      </c>
      <c r="H3935" s="76" t="s">
        <v>3349</v>
      </c>
      <c r="I3935" s="77">
        <v>3.99</v>
      </c>
      <c r="J3935" s="2">
        <v>1</v>
      </c>
      <c r="K3935" s="119" cm="1">
        <f t="array" ref="K3935">ROUND(IF(C3935="Beer",SUM(LOOKUP(2,1/(SRP!$B$7:$B$9&lt;=E3935)/(SRP!$C$7:$C$9&gt;=E3935),SRP!$D$7:$D$9)*(G3935/100)*(E3935/1000)),IF(C3935="Spirits",SUM(LOOKUP(2,1/(SRP!$B$2:$B$6&lt;=E3935)/(SRP!$C$2:$C$6&gt;=E3935),SRP!$D$2:$D$6)*(G3935/100)*(E3935/1000)),IF(AND(C3935="Wine",D3935="Fortified Wines"),SUM(LOOKUP(2,1/(SRP!$B$20:$B$23&lt;=E3935)/(SRP!$C$20:$C$23&gt;=E3935),SRP!$D$20:$D$23)*(G3935/100)*(E3935/1000)),IF(C3935="Wine",SUM(LOOKUP(2,1/(SRP!$B$15:$B$19&lt;=E3935)/(SRP!$C$15:$C$19&gt;=E3935),SRP!$D$15:$D$19)*(G3935/100)*(E3935/1000)),IF(C3935="Ready to Drink",SUM(LOOKUP(2,1/(SRP!$B$10:$B$14&lt;=E3935)/(SRP!$C$10:$C$14&gt;=E3935),SRP!$D$10:$D$14)*(G3935/100)*(E3935/1000)),0))))),2)</f>
        <v>1.58</v>
      </c>
    </row>
    <row r="3936" spans="1:11" x14ac:dyDescent="0.35">
      <c r="A3936" s="2">
        <v>38864</v>
      </c>
      <c r="B3936" s="76" t="s">
        <v>3128</v>
      </c>
      <c r="C3936" s="76" t="s">
        <v>287</v>
      </c>
      <c r="D3936" s="76" t="s">
        <v>5266</v>
      </c>
      <c r="E3936" s="76">
        <v>473</v>
      </c>
      <c r="F3936" s="76">
        <v>24</v>
      </c>
      <c r="G3936" s="77">
        <v>4.8</v>
      </c>
      <c r="H3936" s="76" t="s">
        <v>3349</v>
      </c>
      <c r="I3936" s="77">
        <v>3.99</v>
      </c>
      <c r="J3936" s="2">
        <v>1</v>
      </c>
      <c r="K3936" s="119" cm="1">
        <f t="array" ref="K3936">ROUND(IF(C3936="Beer",SUM(LOOKUP(2,1/(SRP!$B$7:$B$9&lt;=E3936)/(SRP!$C$7:$C$9&gt;=E3936),SRP!$D$7:$D$9)*(G3936/100)*(E3936/1000)),IF(C3936="Spirits",SUM(LOOKUP(2,1/(SRP!$B$2:$B$6&lt;=E3936)/(SRP!$C$2:$C$6&gt;=E3936),SRP!$D$2:$D$6)*(G3936/100)*(E3936/1000)),IF(AND(C3936="Wine",D3936="Fortified Wines"),SUM(LOOKUP(2,1/(SRP!$B$20:$B$23&lt;=E3936)/(SRP!$C$20:$C$23&gt;=E3936),SRP!$D$20:$D$23)*(G3936/100)*(E3936/1000)),IF(C3936="Wine",SUM(LOOKUP(2,1/(SRP!$B$15:$B$19&lt;=E3936)/(SRP!$C$15:$C$19&gt;=E3936),SRP!$D$15:$D$19)*(G3936/100)*(E3936/1000)),IF(C3936="Ready to Drink",SUM(LOOKUP(2,1/(SRP!$B$10:$B$14&lt;=E3936)/(SRP!$C$10:$C$14&gt;=E3936),SRP!$D$10:$D$14)*(G3936/100)*(E3936/1000)),0))))),2)</f>
        <v>1.58</v>
      </c>
    </row>
    <row r="3937" spans="1:11" x14ac:dyDescent="0.35">
      <c r="A3937" s="2">
        <v>38868</v>
      </c>
      <c r="B3937" s="76" t="s">
        <v>3129</v>
      </c>
      <c r="C3937" s="76" t="s">
        <v>287</v>
      </c>
      <c r="D3937" s="76" t="s">
        <v>5266</v>
      </c>
      <c r="E3937" s="76">
        <v>1892</v>
      </c>
      <c r="F3937" s="76">
        <v>6</v>
      </c>
      <c r="G3937" s="77">
        <v>5</v>
      </c>
      <c r="H3937" s="76" t="s">
        <v>3349</v>
      </c>
      <c r="I3937" s="77">
        <v>18.989999999999998</v>
      </c>
      <c r="J3937" s="2">
        <v>4</v>
      </c>
      <c r="K3937" s="119" cm="1">
        <f t="array" ref="K3937">ROUND(IF(C3937="Beer",SUM(LOOKUP(2,1/(SRP!$B$7:$B$9&lt;=E3937)/(SRP!$C$7:$C$9&gt;=E3937),SRP!$D$7:$D$9)*(G3937/100)*(E3937/1000)),IF(C3937="Spirits",SUM(LOOKUP(2,1/(SRP!$B$2:$B$6&lt;=E3937)/(SRP!$C$2:$C$6&gt;=E3937),SRP!$D$2:$D$6)*(G3937/100)*(E3937/1000)),IF(AND(C3937="Wine",D3937="Fortified Wines"),SUM(LOOKUP(2,1/(SRP!$B$20:$B$23&lt;=E3937)/(SRP!$C$20:$C$23&gt;=E3937),SRP!$D$20:$D$23)*(G3937/100)*(E3937/1000)),IF(C3937="Wine",SUM(LOOKUP(2,1/(SRP!$B$15:$B$19&lt;=E3937)/(SRP!$C$15:$C$19&gt;=E3937),SRP!$D$15:$D$19)*(G3937/100)*(E3937/1000)),IF(C3937="Ready to Drink",SUM(LOOKUP(2,1/(SRP!$B$10:$B$14&lt;=E3937)/(SRP!$C$10:$C$14&gt;=E3937),SRP!$D$10:$D$14)*(G3937/100)*(E3937/1000)),0))))),2)</f>
        <v>6.6</v>
      </c>
    </row>
    <row r="3938" spans="1:11" x14ac:dyDescent="0.35">
      <c r="A3938" s="2">
        <v>38868</v>
      </c>
      <c r="B3938" s="76" t="s">
        <v>3129</v>
      </c>
      <c r="C3938" s="76" t="s">
        <v>287</v>
      </c>
      <c r="D3938" s="76" t="s">
        <v>5266</v>
      </c>
      <c r="E3938" s="76">
        <v>1892</v>
      </c>
      <c r="F3938" s="76">
        <v>6</v>
      </c>
      <c r="G3938" s="77">
        <v>5</v>
      </c>
      <c r="H3938" s="76" t="s">
        <v>3349</v>
      </c>
      <c r="I3938" s="77">
        <v>18.989999999999998</v>
      </c>
      <c r="J3938" s="2">
        <v>4</v>
      </c>
      <c r="K3938" s="119" cm="1">
        <f t="array" ref="K3938">ROUND(IF(C3938="Beer",SUM(LOOKUP(2,1/(SRP!$B$7:$B$9&lt;=E3938)/(SRP!$C$7:$C$9&gt;=E3938),SRP!$D$7:$D$9)*(G3938/100)*(E3938/1000)),IF(C3938="Spirits",SUM(LOOKUP(2,1/(SRP!$B$2:$B$6&lt;=E3938)/(SRP!$C$2:$C$6&gt;=E3938),SRP!$D$2:$D$6)*(G3938/100)*(E3938/1000)),IF(AND(C3938="Wine",D3938="Fortified Wines"),SUM(LOOKUP(2,1/(SRP!$B$20:$B$23&lt;=E3938)/(SRP!$C$20:$C$23&gt;=E3938),SRP!$D$20:$D$23)*(G3938/100)*(E3938/1000)),IF(C3938="Wine",SUM(LOOKUP(2,1/(SRP!$B$15:$B$19&lt;=E3938)/(SRP!$C$15:$C$19&gt;=E3938),SRP!$D$15:$D$19)*(G3938/100)*(E3938/1000)),IF(C3938="Ready to Drink",SUM(LOOKUP(2,1/(SRP!$B$10:$B$14&lt;=E3938)/(SRP!$C$10:$C$14&gt;=E3938),SRP!$D$10:$D$14)*(G3938/100)*(E3938/1000)),0))))),2)</f>
        <v>6.6</v>
      </c>
    </row>
    <row r="3939" spans="1:11" x14ac:dyDescent="0.35">
      <c r="A3939" s="2">
        <v>38870</v>
      </c>
      <c r="B3939" s="76" t="s">
        <v>3130</v>
      </c>
      <c r="C3939" s="76" t="s">
        <v>287</v>
      </c>
      <c r="D3939" s="76" t="s">
        <v>5240</v>
      </c>
      <c r="E3939" s="76">
        <v>473</v>
      </c>
      <c r="F3939" s="76">
        <v>24</v>
      </c>
      <c r="G3939" s="77">
        <v>5.9</v>
      </c>
      <c r="H3939" s="76" t="s">
        <v>3349</v>
      </c>
      <c r="I3939" s="77">
        <v>3.99</v>
      </c>
      <c r="J3939" s="2">
        <v>1</v>
      </c>
      <c r="K3939" s="119" cm="1">
        <f t="array" ref="K3939">ROUND(IF(C3939="Beer",SUM(LOOKUP(2,1/(SRP!$B$7:$B$9&lt;=E3939)/(SRP!$C$7:$C$9&gt;=E3939),SRP!$D$7:$D$9)*(G3939/100)*(E3939/1000)),IF(C3939="Spirits",SUM(LOOKUP(2,1/(SRP!$B$2:$B$6&lt;=E3939)/(SRP!$C$2:$C$6&gt;=E3939),SRP!$D$2:$D$6)*(G3939/100)*(E3939/1000)),IF(AND(C3939="Wine",D3939="Fortified Wines"),SUM(LOOKUP(2,1/(SRP!$B$20:$B$23&lt;=E3939)/(SRP!$C$20:$C$23&gt;=E3939),SRP!$D$20:$D$23)*(G3939/100)*(E3939/1000)),IF(C3939="Wine",SUM(LOOKUP(2,1/(SRP!$B$15:$B$19&lt;=E3939)/(SRP!$C$15:$C$19&gt;=E3939),SRP!$D$15:$D$19)*(G3939/100)*(E3939/1000)),IF(C3939="Ready to Drink",SUM(LOOKUP(2,1/(SRP!$B$10:$B$14&lt;=E3939)/(SRP!$C$10:$C$14&gt;=E3939),SRP!$D$10:$D$14)*(G3939/100)*(E3939/1000)),0))))),2)</f>
        <v>1.95</v>
      </c>
    </row>
    <row r="3940" spans="1:11" x14ac:dyDescent="0.35">
      <c r="A3940" s="2">
        <v>38870</v>
      </c>
      <c r="B3940" s="76" t="s">
        <v>3130</v>
      </c>
      <c r="C3940" s="76" t="s">
        <v>287</v>
      </c>
      <c r="D3940" s="76" t="s">
        <v>5240</v>
      </c>
      <c r="E3940" s="76">
        <v>473</v>
      </c>
      <c r="F3940" s="76">
        <v>24</v>
      </c>
      <c r="G3940" s="77">
        <v>5.9</v>
      </c>
      <c r="H3940" s="76" t="s">
        <v>3349</v>
      </c>
      <c r="I3940" s="77">
        <v>3.99</v>
      </c>
      <c r="J3940" s="2">
        <v>1</v>
      </c>
      <c r="K3940" s="119" cm="1">
        <f t="array" ref="K3940">ROUND(IF(C3940="Beer",SUM(LOOKUP(2,1/(SRP!$B$7:$B$9&lt;=E3940)/(SRP!$C$7:$C$9&gt;=E3940),SRP!$D$7:$D$9)*(G3940/100)*(E3940/1000)),IF(C3940="Spirits",SUM(LOOKUP(2,1/(SRP!$B$2:$B$6&lt;=E3940)/(SRP!$C$2:$C$6&gt;=E3940),SRP!$D$2:$D$6)*(G3940/100)*(E3940/1000)),IF(AND(C3940="Wine",D3940="Fortified Wines"),SUM(LOOKUP(2,1/(SRP!$B$20:$B$23&lt;=E3940)/(SRP!$C$20:$C$23&gt;=E3940),SRP!$D$20:$D$23)*(G3940/100)*(E3940/1000)),IF(C3940="Wine",SUM(LOOKUP(2,1/(SRP!$B$15:$B$19&lt;=E3940)/(SRP!$C$15:$C$19&gt;=E3940),SRP!$D$15:$D$19)*(G3940/100)*(E3940/1000)),IF(C3940="Ready to Drink",SUM(LOOKUP(2,1/(SRP!$B$10:$B$14&lt;=E3940)/(SRP!$C$10:$C$14&gt;=E3940),SRP!$D$10:$D$14)*(G3940/100)*(E3940/1000)),0))))),2)</f>
        <v>1.95</v>
      </c>
    </row>
    <row r="3941" spans="1:11" x14ac:dyDescent="0.35">
      <c r="A3941" s="2">
        <v>38889</v>
      </c>
      <c r="B3941" s="76" t="s">
        <v>5020</v>
      </c>
      <c r="C3941" s="76" t="s">
        <v>5938</v>
      </c>
      <c r="D3941" s="76" t="s">
        <v>5283</v>
      </c>
      <c r="E3941" s="76">
        <v>4260</v>
      </c>
      <c r="F3941" s="76">
        <v>2</v>
      </c>
      <c r="G3941" s="77">
        <v>5</v>
      </c>
      <c r="H3941" s="76" t="s">
        <v>3349</v>
      </c>
      <c r="I3941" s="77">
        <v>27.99</v>
      </c>
      <c r="J3941" s="2">
        <v>12</v>
      </c>
      <c r="K3941" s="119" cm="1">
        <f t="array" ref="K3941">ROUND(IF(C3941="Beer",SUM(LOOKUP(2,1/(SRP!$B$7:$B$9&lt;=E3941)/(SRP!$C$7:$C$9&gt;=E3941),SRP!$D$7:$D$9)*(G3941/100)*(E3941/1000)),IF(C3941="Spirits",SUM(LOOKUP(2,1/(SRP!$B$2:$B$6&lt;=E3941)/(SRP!$C$2:$C$6&gt;=E3941),SRP!$D$2:$D$6)*(G3941/100)*(E3941/1000)),IF(AND(C3941="Wine",D3941="Fortified Wines"),SUM(LOOKUP(2,1/(SRP!$B$20:$B$23&lt;=E3941)/(SRP!$C$20:$C$23&gt;=E3941),SRP!$D$20:$D$23)*(G3941/100)*(E3941/1000)),IF(C3941="Wine",SUM(LOOKUP(2,1/(SRP!$B$15:$B$19&lt;=E3941)/(SRP!$C$15:$C$19&gt;=E3941),SRP!$D$15:$D$19)*(G3941/100)*(E3941/1000)),IF(C3941="Ready to Drink",SUM(LOOKUP(2,1/(SRP!$B$10:$B$14&lt;=E3941)/(SRP!$C$10:$C$14&gt;=E3941),SRP!$D$10:$D$14)*(G3941/100)*(E3941/1000)),0))))),2)</f>
        <v>14.87</v>
      </c>
    </row>
    <row r="3942" spans="1:11" x14ac:dyDescent="0.35">
      <c r="A3942" s="2">
        <v>38889</v>
      </c>
      <c r="B3942" s="76" t="s">
        <v>5020</v>
      </c>
      <c r="C3942" s="76" t="s">
        <v>5938</v>
      </c>
      <c r="D3942" s="76" t="s">
        <v>5283</v>
      </c>
      <c r="E3942" s="76">
        <v>4260</v>
      </c>
      <c r="F3942" s="76">
        <v>2</v>
      </c>
      <c r="G3942" s="77">
        <v>5</v>
      </c>
      <c r="H3942" s="76" t="s">
        <v>3349</v>
      </c>
      <c r="I3942" s="77">
        <v>27.99</v>
      </c>
      <c r="J3942" s="2">
        <v>12</v>
      </c>
      <c r="K3942" s="119" cm="1">
        <f t="array" ref="K3942">ROUND(IF(C3942="Beer",SUM(LOOKUP(2,1/(SRP!$B$7:$B$9&lt;=E3942)/(SRP!$C$7:$C$9&gt;=E3942),SRP!$D$7:$D$9)*(G3942/100)*(E3942/1000)),IF(C3942="Spirits",SUM(LOOKUP(2,1/(SRP!$B$2:$B$6&lt;=E3942)/(SRP!$C$2:$C$6&gt;=E3942),SRP!$D$2:$D$6)*(G3942/100)*(E3942/1000)),IF(AND(C3942="Wine",D3942="Fortified Wines"),SUM(LOOKUP(2,1/(SRP!$B$20:$B$23&lt;=E3942)/(SRP!$C$20:$C$23&gt;=E3942),SRP!$D$20:$D$23)*(G3942/100)*(E3942/1000)),IF(C3942="Wine",SUM(LOOKUP(2,1/(SRP!$B$15:$B$19&lt;=E3942)/(SRP!$C$15:$C$19&gt;=E3942),SRP!$D$15:$D$19)*(G3942/100)*(E3942/1000)),IF(C3942="Ready to Drink",SUM(LOOKUP(2,1/(SRP!$B$10:$B$14&lt;=E3942)/(SRP!$C$10:$C$14&gt;=E3942),SRP!$D$10:$D$14)*(G3942/100)*(E3942/1000)),0))))),2)</f>
        <v>14.87</v>
      </c>
    </row>
    <row r="3943" spans="1:11" x14ac:dyDescent="0.35">
      <c r="A3943" s="2">
        <v>38962</v>
      </c>
      <c r="B3943" s="76" t="s">
        <v>3131</v>
      </c>
      <c r="C3943" s="76" t="s">
        <v>287</v>
      </c>
      <c r="D3943" s="76" t="s">
        <v>5266</v>
      </c>
      <c r="E3943" s="76">
        <v>7095</v>
      </c>
      <c r="F3943" s="76">
        <v>1</v>
      </c>
      <c r="G3943" s="77">
        <v>5</v>
      </c>
      <c r="H3943" s="76" t="s">
        <v>3354</v>
      </c>
      <c r="I3943" s="77">
        <v>44.95</v>
      </c>
      <c r="J3943" s="2">
        <v>15</v>
      </c>
      <c r="K3943" s="119" cm="1">
        <f t="array" ref="K3943">ROUND(IF(C3943="Beer",SUM(LOOKUP(2,1/(SRP!$B$7:$B$9&lt;=E3943)/(SRP!$C$7:$C$9&gt;=E3943),SRP!$D$7:$D$9)*(G3943/100)*(E3943/1000)),IF(C3943="Spirits",SUM(LOOKUP(2,1/(SRP!$B$2:$B$6&lt;=E3943)/(SRP!$C$2:$C$6&gt;=E3943),SRP!$D$2:$D$6)*(G3943/100)*(E3943/1000)),IF(AND(C3943="Wine",D3943="Fortified Wines"),SUM(LOOKUP(2,1/(SRP!$B$20:$B$23&lt;=E3943)/(SRP!$C$20:$C$23&gt;=E3943),SRP!$D$20:$D$23)*(G3943/100)*(E3943/1000)),IF(C3943="Wine",SUM(LOOKUP(2,1/(SRP!$B$15:$B$19&lt;=E3943)/(SRP!$C$15:$C$19&gt;=E3943),SRP!$D$15:$D$19)*(G3943/100)*(E3943/1000)),IF(C3943="Ready to Drink",SUM(LOOKUP(2,1/(SRP!$B$10:$B$14&lt;=E3943)/(SRP!$C$10:$C$14&gt;=E3943),SRP!$D$10:$D$14)*(G3943/100)*(E3943/1000)),0))))),2)</f>
        <v>24.77</v>
      </c>
    </row>
    <row r="3944" spans="1:11" x14ac:dyDescent="0.35">
      <c r="A3944" s="2">
        <v>38962</v>
      </c>
      <c r="B3944" s="76" t="s">
        <v>3131</v>
      </c>
      <c r="C3944" s="76" t="s">
        <v>287</v>
      </c>
      <c r="D3944" s="76" t="s">
        <v>5266</v>
      </c>
      <c r="E3944" s="76">
        <v>7095</v>
      </c>
      <c r="F3944" s="76">
        <v>1</v>
      </c>
      <c r="G3944" s="77">
        <v>5</v>
      </c>
      <c r="H3944" s="76" t="s">
        <v>3354</v>
      </c>
      <c r="I3944" s="77">
        <v>44.95</v>
      </c>
      <c r="J3944" s="2">
        <v>15</v>
      </c>
      <c r="K3944" s="119" cm="1">
        <f t="array" ref="K3944">ROUND(IF(C3944="Beer",SUM(LOOKUP(2,1/(SRP!$B$7:$B$9&lt;=E3944)/(SRP!$C$7:$C$9&gt;=E3944),SRP!$D$7:$D$9)*(G3944/100)*(E3944/1000)),IF(C3944="Spirits",SUM(LOOKUP(2,1/(SRP!$B$2:$B$6&lt;=E3944)/(SRP!$C$2:$C$6&gt;=E3944),SRP!$D$2:$D$6)*(G3944/100)*(E3944/1000)),IF(AND(C3944="Wine",D3944="Fortified Wines"),SUM(LOOKUP(2,1/(SRP!$B$20:$B$23&lt;=E3944)/(SRP!$C$20:$C$23&gt;=E3944),SRP!$D$20:$D$23)*(G3944/100)*(E3944/1000)),IF(C3944="Wine",SUM(LOOKUP(2,1/(SRP!$B$15:$B$19&lt;=E3944)/(SRP!$C$15:$C$19&gt;=E3944),SRP!$D$15:$D$19)*(G3944/100)*(E3944/1000)),IF(C3944="Ready to Drink",SUM(LOOKUP(2,1/(SRP!$B$10:$B$14&lt;=E3944)/(SRP!$C$10:$C$14&gt;=E3944),SRP!$D$10:$D$14)*(G3944/100)*(E3944/1000)),0))))),2)</f>
        <v>24.77</v>
      </c>
    </row>
    <row r="3945" spans="1:11" x14ac:dyDescent="0.35">
      <c r="A3945" s="2">
        <v>38968</v>
      </c>
      <c r="B3945" s="76" t="s">
        <v>3132</v>
      </c>
      <c r="C3945" s="76" t="s">
        <v>287</v>
      </c>
      <c r="D3945" s="76" t="s">
        <v>5240</v>
      </c>
      <c r="E3945" s="76">
        <v>355</v>
      </c>
      <c r="F3945" s="76">
        <v>24</v>
      </c>
      <c r="G3945" s="77">
        <v>7</v>
      </c>
      <c r="H3945" s="76" t="s">
        <v>3376</v>
      </c>
      <c r="I3945" s="77">
        <v>2.94</v>
      </c>
      <c r="J3945" s="2">
        <v>1</v>
      </c>
      <c r="K3945" s="119" cm="1">
        <f t="array" ref="K3945">ROUND(IF(C3945="Beer",SUM(LOOKUP(2,1/(SRP!$B$7:$B$9&lt;=E3945)/(SRP!$C$7:$C$9&gt;=E3945),SRP!$D$7:$D$9)*(G3945/100)*(E3945/1000)),IF(C3945="Spirits",SUM(LOOKUP(2,1/(SRP!$B$2:$B$6&lt;=E3945)/(SRP!$C$2:$C$6&gt;=E3945),SRP!$D$2:$D$6)*(G3945/100)*(E3945/1000)),IF(AND(C3945="Wine",D3945="Fortified Wines"),SUM(LOOKUP(2,1/(SRP!$B$20:$B$23&lt;=E3945)/(SRP!$C$20:$C$23&gt;=E3945),SRP!$D$20:$D$23)*(G3945/100)*(E3945/1000)),IF(C3945="Wine",SUM(LOOKUP(2,1/(SRP!$B$15:$B$19&lt;=E3945)/(SRP!$C$15:$C$19&gt;=E3945),SRP!$D$15:$D$19)*(G3945/100)*(E3945/1000)),IF(C3945="Ready to Drink",SUM(LOOKUP(2,1/(SRP!$B$10:$B$14&lt;=E3945)/(SRP!$C$10:$C$14&gt;=E3945),SRP!$D$10:$D$14)*(G3945/100)*(E3945/1000)),0))))),2)</f>
        <v>1.73</v>
      </c>
    </row>
    <row r="3946" spans="1:11" x14ac:dyDescent="0.35">
      <c r="A3946" s="2">
        <v>38968</v>
      </c>
      <c r="B3946" s="76" t="s">
        <v>3132</v>
      </c>
      <c r="C3946" s="76" t="s">
        <v>287</v>
      </c>
      <c r="D3946" s="76" t="s">
        <v>5240</v>
      </c>
      <c r="E3946" s="76">
        <v>355</v>
      </c>
      <c r="F3946" s="76">
        <v>24</v>
      </c>
      <c r="G3946" s="77">
        <v>7</v>
      </c>
      <c r="H3946" s="76" t="s">
        <v>3376</v>
      </c>
      <c r="I3946" s="77">
        <v>2.94</v>
      </c>
      <c r="J3946" s="2">
        <v>1</v>
      </c>
      <c r="K3946" s="119" cm="1">
        <f t="array" ref="K3946">ROUND(IF(C3946="Beer",SUM(LOOKUP(2,1/(SRP!$B$7:$B$9&lt;=E3946)/(SRP!$C$7:$C$9&gt;=E3946),SRP!$D$7:$D$9)*(G3946/100)*(E3946/1000)),IF(C3946="Spirits",SUM(LOOKUP(2,1/(SRP!$B$2:$B$6&lt;=E3946)/(SRP!$C$2:$C$6&gt;=E3946),SRP!$D$2:$D$6)*(G3946/100)*(E3946/1000)),IF(AND(C3946="Wine",D3946="Fortified Wines"),SUM(LOOKUP(2,1/(SRP!$B$20:$B$23&lt;=E3946)/(SRP!$C$20:$C$23&gt;=E3946),SRP!$D$20:$D$23)*(G3946/100)*(E3946/1000)),IF(C3946="Wine",SUM(LOOKUP(2,1/(SRP!$B$15:$B$19&lt;=E3946)/(SRP!$C$15:$C$19&gt;=E3946),SRP!$D$15:$D$19)*(G3946/100)*(E3946/1000)),IF(C3946="Ready to Drink",SUM(LOOKUP(2,1/(SRP!$B$10:$B$14&lt;=E3946)/(SRP!$C$10:$C$14&gt;=E3946),SRP!$D$10:$D$14)*(G3946/100)*(E3946/1000)),0))))),2)</f>
        <v>1.73</v>
      </c>
    </row>
    <row r="3947" spans="1:11" x14ac:dyDescent="0.35">
      <c r="A3947" s="2">
        <v>39007</v>
      </c>
      <c r="B3947" s="76" t="s">
        <v>4065</v>
      </c>
      <c r="C3947" s="76" t="s">
        <v>286</v>
      </c>
      <c r="D3947" s="76" t="s">
        <v>5241</v>
      </c>
      <c r="E3947" s="76">
        <v>750</v>
      </c>
      <c r="F3947" s="76">
        <v>6</v>
      </c>
      <c r="G3947" s="77">
        <v>11</v>
      </c>
      <c r="H3947" s="76" t="s">
        <v>6698</v>
      </c>
      <c r="I3947" s="77">
        <v>23.49</v>
      </c>
      <c r="J3947" s="2">
        <v>1</v>
      </c>
      <c r="K3947" s="119" cm="1">
        <f t="array" ref="K3947">ROUND(IF(C3947="Beer",SUM(LOOKUP(2,1/(SRP!$B$7:$B$9&lt;=E3947)/(SRP!$C$7:$C$9&gt;=E3947),SRP!$D$7:$D$9)*(G3947/100)*(E3947/1000)),IF(C3947="Spirits",SUM(LOOKUP(2,1/(SRP!$B$2:$B$6&lt;=E3947)/(SRP!$C$2:$C$6&gt;=E3947),SRP!$D$2:$D$6)*(G3947/100)*(E3947/1000)),IF(AND(C3947="Wine",D3947="Fortified Wines"),SUM(LOOKUP(2,1/(SRP!$B$20:$B$23&lt;=E3947)/(SRP!$C$20:$C$23&gt;=E3947),SRP!$D$20:$D$23)*(G3947/100)*(E3947/1000)),IF(C3947="Wine",SUM(LOOKUP(2,1/(SRP!$B$15:$B$19&lt;=E3947)/(SRP!$C$15:$C$19&gt;=E3947),SRP!$D$15:$D$19)*(G3947/100)*(E3947/1000)),IF(C3947="Ready to Drink",SUM(LOOKUP(2,1/(SRP!$B$10:$B$14&lt;=E3947)/(SRP!$C$10:$C$14&gt;=E3947),SRP!$D$10:$D$14)*(G3947/100)*(E3947/1000)),0))))),2)</f>
        <v>5.76</v>
      </c>
    </row>
    <row r="3948" spans="1:11" x14ac:dyDescent="0.35">
      <c r="A3948" s="2">
        <v>39012</v>
      </c>
      <c r="B3948" s="76" t="s">
        <v>3133</v>
      </c>
      <c r="C3948" s="76" t="s">
        <v>286</v>
      </c>
      <c r="D3948" s="76" t="s">
        <v>5284</v>
      </c>
      <c r="E3948" s="76">
        <v>750</v>
      </c>
      <c r="F3948" s="76">
        <v>6</v>
      </c>
      <c r="G3948" s="77">
        <v>12</v>
      </c>
      <c r="H3948" s="76" t="s">
        <v>6697</v>
      </c>
      <c r="I3948" s="77">
        <v>114.99</v>
      </c>
      <c r="J3948" s="2">
        <v>1</v>
      </c>
      <c r="K3948" s="119" cm="1">
        <f t="array" ref="K3948">ROUND(IF(C3948="Beer",SUM(LOOKUP(2,1/(SRP!$B$7:$B$9&lt;=E3948)/(SRP!$C$7:$C$9&gt;=E3948),SRP!$D$7:$D$9)*(G3948/100)*(E3948/1000)),IF(C3948="Spirits",SUM(LOOKUP(2,1/(SRP!$B$2:$B$6&lt;=E3948)/(SRP!$C$2:$C$6&gt;=E3948),SRP!$D$2:$D$6)*(G3948/100)*(E3948/1000)),IF(AND(C3948="Wine",D3948="Fortified Wines"),SUM(LOOKUP(2,1/(SRP!$B$20:$B$23&lt;=E3948)/(SRP!$C$20:$C$23&gt;=E3948),SRP!$D$20:$D$23)*(G3948/100)*(E3948/1000)),IF(C3948="Wine",SUM(LOOKUP(2,1/(SRP!$B$15:$B$19&lt;=E3948)/(SRP!$C$15:$C$19&gt;=E3948),SRP!$D$15:$D$19)*(G3948/100)*(E3948/1000)),IF(C3948="Ready to Drink",SUM(LOOKUP(2,1/(SRP!$B$10:$B$14&lt;=E3948)/(SRP!$C$10:$C$14&gt;=E3948),SRP!$D$10:$D$14)*(G3948/100)*(E3948/1000)),0))))),2)</f>
        <v>6.28</v>
      </c>
    </row>
    <row r="3949" spans="1:11" x14ac:dyDescent="0.35">
      <c r="A3949" s="2">
        <v>39019</v>
      </c>
      <c r="B3949" s="76" t="s">
        <v>3134</v>
      </c>
      <c r="C3949" s="76" t="s">
        <v>286</v>
      </c>
      <c r="D3949" s="76" t="s">
        <v>5268</v>
      </c>
      <c r="E3949" s="76">
        <v>750</v>
      </c>
      <c r="F3949" s="76">
        <v>12</v>
      </c>
      <c r="G3949" s="77">
        <v>14.4</v>
      </c>
      <c r="H3949" s="76" t="s">
        <v>5745</v>
      </c>
      <c r="I3949" s="77">
        <v>69.989999999999995</v>
      </c>
      <c r="J3949" s="2">
        <v>1</v>
      </c>
      <c r="K3949" s="119" cm="1">
        <f t="array" ref="K3949">ROUND(IF(C3949="Beer",SUM(LOOKUP(2,1/(SRP!$B$7:$B$9&lt;=E3949)/(SRP!$C$7:$C$9&gt;=E3949),SRP!$D$7:$D$9)*(G3949/100)*(E3949/1000)),IF(C3949="Spirits",SUM(LOOKUP(2,1/(SRP!$B$2:$B$6&lt;=E3949)/(SRP!$C$2:$C$6&gt;=E3949),SRP!$D$2:$D$6)*(G3949/100)*(E3949/1000)),IF(AND(C3949="Wine",D3949="Fortified Wines"),SUM(LOOKUP(2,1/(SRP!$B$20:$B$23&lt;=E3949)/(SRP!$C$20:$C$23&gt;=E3949),SRP!$D$20:$D$23)*(G3949/100)*(E3949/1000)),IF(C3949="Wine",SUM(LOOKUP(2,1/(SRP!$B$15:$B$19&lt;=E3949)/(SRP!$C$15:$C$19&gt;=E3949),SRP!$D$15:$D$19)*(G3949/100)*(E3949/1000)),IF(C3949="Ready to Drink",SUM(LOOKUP(2,1/(SRP!$B$10:$B$14&lt;=E3949)/(SRP!$C$10:$C$14&gt;=E3949),SRP!$D$10:$D$14)*(G3949/100)*(E3949/1000)),0))))),2)</f>
        <v>7.54</v>
      </c>
    </row>
    <row r="3950" spans="1:11" x14ac:dyDescent="0.35">
      <c r="A3950" s="2">
        <v>39031</v>
      </c>
      <c r="B3950" s="76" t="s">
        <v>3135</v>
      </c>
      <c r="C3950" s="76" t="s">
        <v>286</v>
      </c>
      <c r="D3950" s="76" t="s">
        <v>5241</v>
      </c>
      <c r="E3950" s="76">
        <v>750</v>
      </c>
      <c r="F3950" s="76">
        <v>12</v>
      </c>
      <c r="G3950" s="77">
        <v>11.5</v>
      </c>
      <c r="H3950" s="76" t="s">
        <v>3294</v>
      </c>
      <c r="I3950" s="77">
        <v>19.989999999999998</v>
      </c>
      <c r="J3950" s="2">
        <v>1</v>
      </c>
      <c r="K3950" s="119" cm="1">
        <f t="array" ref="K3950">ROUND(IF(C3950="Beer",SUM(LOOKUP(2,1/(SRP!$B$7:$B$9&lt;=E3950)/(SRP!$C$7:$C$9&gt;=E3950),SRP!$D$7:$D$9)*(G3950/100)*(E3950/1000)),IF(C3950="Spirits",SUM(LOOKUP(2,1/(SRP!$B$2:$B$6&lt;=E3950)/(SRP!$C$2:$C$6&gt;=E3950),SRP!$D$2:$D$6)*(G3950/100)*(E3950/1000)),IF(AND(C3950="Wine",D3950="Fortified Wines"),SUM(LOOKUP(2,1/(SRP!$B$20:$B$23&lt;=E3950)/(SRP!$C$20:$C$23&gt;=E3950),SRP!$D$20:$D$23)*(G3950/100)*(E3950/1000)),IF(C3950="Wine",SUM(LOOKUP(2,1/(SRP!$B$15:$B$19&lt;=E3950)/(SRP!$C$15:$C$19&gt;=E3950),SRP!$D$15:$D$19)*(G3950/100)*(E3950/1000)),IF(C3950="Ready to Drink",SUM(LOOKUP(2,1/(SRP!$B$10:$B$14&lt;=E3950)/(SRP!$C$10:$C$14&gt;=E3950),SRP!$D$10:$D$14)*(G3950/100)*(E3950/1000)),0))))),2)</f>
        <v>6.02</v>
      </c>
    </row>
    <row r="3951" spans="1:11" x14ac:dyDescent="0.35">
      <c r="A3951" s="2">
        <v>39033</v>
      </c>
      <c r="B3951" s="76" t="s">
        <v>4074</v>
      </c>
      <c r="C3951" s="76" t="s">
        <v>286</v>
      </c>
      <c r="D3951" s="76" t="s">
        <v>5241</v>
      </c>
      <c r="E3951" s="76">
        <v>750</v>
      </c>
      <c r="F3951" s="76">
        <v>12</v>
      </c>
      <c r="G3951" s="77">
        <v>11</v>
      </c>
      <c r="H3951" s="76" t="s">
        <v>3288</v>
      </c>
      <c r="I3951" s="77">
        <v>20.99</v>
      </c>
      <c r="J3951" s="2">
        <v>1</v>
      </c>
      <c r="K3951" s="119" cm="1">
        <f t="array" ref="K3951">ROUND(IF(C3951="Beer",SUM(LOOKUP(2,1/(SRP!$B$7:$B$9&lt;=E3951)/(SRP!$C$7:$C$9&gt;=E3951),SRP!$D$7:$D$9)*(G3951/100)*(E3951/1000)),IF(C3951="Spirits",SUM(LOOKUP(2,1/(SRP!$B$2:$B$6&lt;=E3951)/(SRP!$C$2:$C$6&gt;=E3951),SRP!$D$2:$D$6)*(G3951/100)*(E3951/1000)),IF(AND(C3951="Wine",D3951="Fortified Wines"),SUM(LOOKUP(2,1/(SRP!$B$20:$B$23&lt;=E3951)/(SRP!$C$20:$C$23&gt;=E3951),SRP!$D$20:$D$23)*(G3951/100)*(E3951/1000)),IF(C3951="Wine",SUM(LOOKUP(2,1/(SRP!$B$15:$B$19&lt;=E3951)/(SRP!$C$15:$C$19&gt;=E3951),SRP!$D$15:$D$19)*(G3951/100)*(E3951/1000)),IF(C3951="Ready to Drink",SUM(LOOKUP(2,1/(SRP!$B$10:$B$14&lt;=E3951)/(SRP!$C$10:$C$14&gt;=E3951),SRP!$D$10:$D$14)*(G3951/100)*(E3951/1000)),0))))),2)</f>
        <v>5.76</v>
      </c>
    </row>
    <row r="3952" spans="1:11" x14ac:dyDescent="0.35">
      <c r="A3952" s="2">
        <v>39045</v>
      </c>
      <c r="B3952" s="76" t="s">
        <v>633</v>
      </c>
      <c r="C3952" s="76" t="s">
        <v>285</v>
      </c>
      <c r="D3952" s="76" t="s">
        <v>5231</v>
      </c>
      <c r="E3952" s="76">
        <v>1140</v>
      </c>
      <c r="F3952" s="76">
        <v>8</v>
      </c>
      <c r="G3952" s="77">
        <v>40</v>
      </c>
      <c r="H3952" s="76" t="s">
        <v>3285</v>
      </c>
      <c r="I3952" s="77">
        <v>41.89</v>
      </c>
      <c r="J3952" s="2">
        <v>1</v>
      </c>
      <c r="K3952" s="119" cm="1">
        <f t="array" ref="K3952">ROUND(IF(C3952="Beer",SUM(LOOKUP(2,1/(SRP!$B$7:$B$9&lt;=E3952)/(SRP!$C$7:$C$9&gt;=E3952),SRP!$D$7:$D$9)*(G3952/100)*(E3952/1000)),IF(C3952="Spirits",SUM(LOOKUP(2,1/(SRP!$B$2:$B$6&lt;=E3952)/(SRP!$C$2:$C$6&gt;=E3952),SRP!$D$2:$D$6)*(G3952/100)*(E3952/1000)),IF(AND(C3952="Wine",D3952="Fortified Wines"),SUM(LOOKUP(2,1/(SRP!$B$20:$B$23&lt;=E3952)/(SRP!$C$20:$C$23&gt;=E3952),SRP!$D$20:$D$23)*(G3952/100)*(E3952/1000)),IF(C3952="Wine",SUM(LOOKUP(2,1/(SRP!$B$15:$B$19&lt;=E3952)/(SRP!$C$15:$C$19&gt;=E3952),SRP!$D$15:$D$19)*(G3952/100)*(E3952/1000)),IF(C3952="Ready to Drink",SUM(LOOKUP(2,1/(SRP!$B$10:$B$14&lt;=E3952)/(SRP!$C$10:$C$14&gt;=E3952),SRP!$D$10:$D$14)*(G3952/100)*(E3952/1000)),0))))),2)</f>
        <v>31.83</v>
      </c>
    </row>
    <row r="3953" spans="1:11" x14ac:dyDescent="0.35">
      <c r="A3953" s="2">
        <v>39048</v>
      </c>
      <c r="B3953" s="76" t="s">
        <v>3136</v>
      </c>
      <c r="C3953" s="76" t="s">
        <v>287</v>
      </c>
      <c r="D3953" s="76" t="s">
        <v>5240</v>
      </c>
      <c r="E3953" s="76">
        <v>473</v>
      </c>
      <c r="F3953" s="76">
        <v>24</v>
      </c>
      <c r="G3953" s="77">
        <v>7</v>
      </c>
      <c r="H3953" s="76" t="s">
        <v>3391</v>
      </c>
      <c r="I3953" s="77">
        <v>4.75</v>
      </c>
      <c r="J3953" s="2">
        <v>1</v>
      </c>
      <c r="K3953" s="119" cm="1">
        <f t="array" ref="K3953">ROUND(IF(C3953="Beer",SUM(LOOKUP(2,1/(SRP!$B$7:$B$9&lt;=E3953)/(SRP!$C$7:$C$9&gt;=E3953),SRP!$D$7:$D$9)*(G3953/100)*(E3953/1000)),IF(C3953="Spirits",SUM(LOOKUP(2,1/(SRP!$B$2:$B$6&lt;=E3953)/(SRP!$C$2:$C$6&gt;=E3953),SRP!$D$2:$D$6)*(G3953/100)*(E3953/1000)),IF(AND(C3953="Wine",D3953="Fortified Wines"),SUM(LOOKUP(2,1/(SRP!$B$20:$B$23&lt;=E3953)/(SRP!$C$20:$C$23&gt;=E3953),SRP!$D$20:$D$23)*(G3953/100)*(E3953/1000)),IF(C3953="Wine",SUM(LOOKUP(2,1/(SRP!$B$15:$B$19&lt;=E3953)/(SRP!$C$15:$C$19&gt;=E3953),SRP!$D$15:$D$19)*(G3953/100)*(E3953/1000)),IF(C3953="Ready to Drink",SUM(LOOKUP(2,1/(SRP!$B$10:$B$14&lt;=E3953)/(SRP!$C$10:$C$14&gt;=E3953),SRP!$D$10:$D$14)*(G3953/100)*(E3953/1000)),0))))),2)</f>
        <v>2.31</v>
      </c>
    </row>
    <row r="3954" spans="1:11" x14ac:dyDescent="0.35">
      <c r="A3954" s="2">
        <v>39048</v>
      </c>
      <c r="B3954" s="76" t="s">
        <v>3136</v>
      </c>
      <c r="C3954" s="76" t="s">
        <v>287</v>
      </c>
      <c r="D3954" s="76" t="s">
        <v>5240</v>
      </c>
      <c r="E3954" s="76">
        <v>473</v>
      </c>
      <c r="F3954" s="76">
        <v>24</v>
      </c>
      <c r="G3954" s="77">
        <v>7</v>
      </c>
      <c r="H3954" s="76" t="s">
        <v>3391</v>
      </c>
      <c r="I3954" s="77">
        <v>4.75</v>
      </c>
      <c r="J3954" s="2">
        <v>1</v>
      </c>
      <c r="K3954" s="119" cm="1">
        <f t="array" ref="K3954">ROUND(IF(C3954="Beer",SUM(LOOKUP(2,1/(SRP!$B$7:$B$9&lt;=E3954)/(SRP!$C$7:$C$9&gt;=E3954),SRP!$D$7:$D$9)*(G3954/100)*(E3954/1000)),IF(C3954="Spirits",SUM(LOOKUP(2,1/(SRP!$B$2:$B$6&lt;=E3954)/(SRP!$C$2:$C$6&gt;=E3954),SRP!$D$2:$D$6)*(G3954/100)*(E3954/1000)),IF(AND(C3954="Wine",D3954="Fortified Wines"),SUM(LOOKUP(2,1/(SRP!$B$20:$B$23&lt;=E3954)/(SRP!$C$20:$C$23&gt;=E3954),SRP!$D$20:$D$23)*(G3954/100)*(E3954/1000)),IF(C3954="Wine",SUM(LOOKUP(2,1/(SRP!$B$15:$B$19&lt;=E3954)/(SRP!$C$15:$C$19&gt;=E3954),SRP!$D$15:$D$19)*(G3954/100)*(E3954/1000)),IF(C3954="Ready to Drink",SUM(LOOKUP(2,1/(SRP!$B$10:$B$14&lt;=E3954)/(SRP!$C$10:$C$14&gt;=E3954),SRP!$D$10:$D$14)*(G3954/100)*(E3954/1000)),0))))),2)</f>
        <v>2.31</v>
      </c>
    </row>
    <row r="3955" spans="1:11" x14ac:dyDescent="0.35">
      <c r="A3955" s="2">
        <v>39049</v>
      </c>
      <c r="B3955" s="76" t="s">
        <v>3137</v>
      </c>
      <c r="C3955" s="76" t="s">
        <v>287</v>
      </c>
      <c r="D3955" s="76" t="s">
        <v>5240</v>
      </c>
      <c r="E3955" s="76">
        <v>473</v>
      </c>
      <c r="F3955" s="76">
        <v>24</v>
      </c>
      <c r="G3955" s="77">
        <v>7</v>
      </c>
      <c r="H3955" s="76" t="s">
        <v>3391</v>
      </c>
      <c r="I3955" s="77">
        <v>4.5</v>
      </c>
      <c r="J3955" s="2">
        <v>1</v>
      </c>
      <c r="K3955" s="119" cm="1">
        <f t="array" ref="K3955">ROUND(IF(C3955="Beer",SUM(LOOKUP(2,1/(SRP!$B$7:$B$9&lt;=E3955)/(SRP!$C$7:$C$9&gt;=E3955),SRP!$D$7:$D$9)*(G3955/100)*(E3955/1000)),IF(C3955="Spirits",SUM(LOOKUP(2,1/(SRP!$B$2:$B$6&lt;=E3955)/(SRP!$C$2:$C$6&gt;=E3955),SRP!$D$2:$D$6)*(G3955/100)*(E3955/1000)),IF(AND(C3955="Wine",D3955="Fortified Wines"),SUM(LOOKUP(2,1/(SRP!$B$20:$B$23&lt;=E3955)/(SRP!$C$20:$C$23&gt;=E3955),SRP!$D$20:$D$23)*(G3955/100)*(E3955/1000)),IF(C3955="Wine",SUM(LOOKUP(2,1/(SRP!$B$15:$B$19&lt;=E3955)/(SRP!$C$15:$C$19&gt;=E3955),SRP!$D$15:$D$19)*(G3955/100)*(E3955/1000)),IF(C3955="Ready to Drink",SUM(LOOKUP(2,1/(SRP!$B$10:$B$14&lt;=E3955)/(SRP!$C$10:$C$14&gt;=E3955),SRP!$D$10:$D$14)*(G3955/100)*(E3955/1000)),0))))),2)</f>
        <v>2.31</v>
      </c>
    </row>
    <row r="3956" spans="1:11" x14ac:dyDescent="0.35">
      <c r="A3956" s="2">
        <v>39049</v>
      </c>
      <c r="B3956" s="76" t="s">
        <v>3137</v>
      </c>
      <c r="C3956" s="76" t="s">
        <v>287</v>
      </c>
      <c r="D3956" s="76" t="s">
        <v>5240</v>
      </c>
      <c r="E3956" s="76">
        <v>473</v>
      </c>
      <c r="F3956" s="76">
        <v>24</v>
      </c>
      <c r="G3956" s="77">
        <v>7</v>
      </c>
      <c r="H3956" s="76" t="s">
        <v>3391</v>
      </c>
      <c r="I3956" s="77">
        <v>4.5</v>
      </c>
      <c r="J3956" s="2">
        <v>1</v>
      </c>
      <c r="K3956" s="119" cm="1">
        <f t="array" ref="K3956">ROUND(IF(C3956="Beer",SUM(LOOKUP(2,1/(SRP!$B$7:$B$9&lt;=E3956)/(SRP!$C$7:$C$9&gt;=E3956),SRP!$D$7:$D$9)*(G3956/100)*(E3956/1000)),IF(C3956="Spirits",SUM(LOOKUP(2,1/(SRP!$B$2:$B$6&lt;=E3956)/(SRP!$C$2:$C$6&gt;=E3956),SRP!$D$2:$D$6)*(G3956/100)*(E3956/1000)),IF(AND(C3956="Wine",D3956="Fortified Wines"),SUM(LOOKUP(2,1/(SRP!$B$20:$B$23&lt;=E3956)/(SRP!$C$20:$C$23&gt;=E3956),SRP!$D$20:$D$23)*(G3956/100)*(E3956/1000)),IF(C3956="Wine",SUM(LOOKUP(2,1/(SRP!$B$15:$B$19&lt;=E3956)/(SRP!$C$15:$C$19&gt;=E3956),SRP!$D$15:$D$19)*(G3956/100)*(E3956/1000)),IF(C3956="Ready to Drink",SUM(LOOKUP(2,1/(SRP!$B$10:$B$14&lt;=E3956)/(SRP!$C$10:$C$14&gt;=E3956),SRP!$D$10:$D$14)*(G3956/100)*(E3956/1000)),0))))),2)</f>
        <v>2.31</v>
      </c>
    </row>
    <row r="3957" spans="1:11" x14ac:dyDescent="0.35">
      <c r="A3957" s="2">
        <v>39063</v>
      </c>
      <c r="B3957" s="76" t="s">
        <v>3138</v>
      </c>
      <c r="C3957" s="76" t="s">
        <v>287</v>
      </c>
      <c r="D3957" s="76" t="s">
        <v>5230</v>
      </c>
      <c r="E3957" s="76">
        <v>2000</v>
      </c>
      <c r="F3957" s="76">
        <v>6</v>
      </c>
      <c r="G3957" s="77">
        <v>5</v>
      </c>
      <c r="H3957" s="76" t="s">
        <v>3326</v>
      </c>
      <c r="I3957" s="77">
        <v>15.89</v>
      </c>
      <c r="J3957" s="2">
        <v>4</v>
      </c>
      <c r="K3957" s="119" cm="1">
        <f t="array" ref="K3957">ROUND(IF(C3957="Beer",SUM(LOOKUP(2,1/(SRP!$B$7:$B$9&lt;=E3957)/(SRP!$C$7:$C$9&gt;=E3957),SRP!$D$7:$D$9)*(G3957/100)*(E3957/1000)),IF(C3957="Spirits",SUM(LOOKUP(2,1/(SRP!$B$2:$B$6&lt;=E3957)/(SRP!$C$2:$C$6&gt;=E3957),SRP!$D$2:$D$6)*(G3957/100)*(E3957/1000)),IF(AND(C3957="Wine",D3957="Fortified Wines"),SUM(LOOKUP(2,1/(SRP!$B$20:$B$23&lt;=E3957)/(SRP!$C$20:$C$23&gt;=E3957),SRP!$D$20:$D$23)*(G3957/100)*(E3957/1000)),IF(C3957="Wine",SUM(LOOKUP(2,1/(SRP!$B$15:$B$19&lt;=E3957)/(SRP!$C$15:$C$19&gt;=E3957),SRP!$D$15:$D$19)*(G3957/100)*(E3957/1000)),IF(C3957="Ready to Drink",SUM(LOOKUP(2,1/(SRP!$B$10:$B$14&lt;=E3957)/(SRP!$C$10:$C$14&gt;=E3957),SRP!$D$10:$D$14)*(G3957/100)*(E3957/1000)),0))))),2)</f>
        <v>6.98</v>
      </c>
    </row>
    <row r="3958" spans="1:11" x14ac:dyDescent="0.35">
      <c r="A3958" s="2">
        <v>39063</v>
      </c>
      <c r="B3958" s="76" t="s">
        <v>3138</v>
      </c>
      <c r="C3958" s="76" t="s">
        <v>287</v>
      </c>
      <c r="D3958" s="76" t="s">
        <v>5230</v>
      </c>
      <c r="E3958" s="76">
        <v>2000</v>
      </c>
      <c r="F3958" s="76">
        <v>6</v>
      </c>
      <c r="G3958" s="77">
        <v>5</v>
      </c>
      <c r="H3958" s="76" t="s">
        <v>3326</v>
      </c>
      <c r="I3958" s="77">
        <v>15.89</v>
      </c>
      <c r="J3958" s="2">
        <v>4</v>
      </c>
      <c r="K3958" s="119" cm="1">
        <f t="array" ref="K3958">ROUND(IF(C3958="Beer",SUM(LOOKUP(2,1/(SRP!$B$7:$B$9&lt;=E3958)/(SRP!$C$7:$C$9&gt;=E3958),SRP!$D$7:$D$9)*(G3958/100)*(E3958/1000)),IF(C3958="Spirits",SUM(LOOKUP(2,1/(SRP!$B$2:$B$6&lt;=E3958)/(SRP!$C$2:$C$6&gt;=E3958),SRP!$D$2:$D$6)*(G3958/100)*(E3958/1000)),IF(AND(C3958="Wine",D3958="Fortified Wines"),SUM(LOOKUP(2,1/(SRP!$B$20:$B$23&lt;=E3958)/(SRP!$C$20:$C$23&gt;=E3958),SRP!$D$20:$D$23)*(G3958/100)*(E3958/1000)),IF(C3958="Wine",SUM(LOOKUP(2,1/(SRP!$B$15:$B$19&lt;=E3958)/(SRP!$C$15:$C$19&gt;=E3958),SRP!$D$15:$D$19)*(G3958/100)*(E3958/1000)),IF(C3958="Ready to Drink",SUM(LOOKUP(2,1/(SRP!$B$10:$B$14&lt;=E3958)/(SRP!$C$10:$C$14&gt;=E3958),SRP!$D$10:$D$14)*(G3958/100)*(E3958/1000)),0))))),2)</f>
        <v>6.98</v>
      </c>
    </row>
    <row r="3959" spans="1:11" x14ac:dyDescent="0.35">
      <c r="A3959" s="2">
        <v>39064</v>
      </c>
      <c r="B3959" s="76" t="s">
        <v>3139</v>
      </c>
      <c r="C3959" s="76" t="s">
        <v>287</v>
      </c>
      <c r="D3959" s="76" t="s">
        <v>5266</v>
      </c>
      <c r="E3959" s="76">
        <v>3960</v>
      </c>
      <c r="F3959" s="76">
        <v>1</v>
      </c>
      <c r="G3959" s="77">
        <v>5</v>
      </c>
      <c r="H3959" s="76" t="s">
        <v>3326</v>
      </c>
      <c r="I3959" s="77">
        <v>31.29</v>
      </c>
      <c r="J3959" s="2">
        <v>12</v>
      </c>
      <c r="K3959" s="119" cm="1">
        <f t="array" ref="K3959">ROUND(IF(C3959="Beer",SUM(LOOKUP(2,1/(SRP!$B$7:$B$9&lt;=E3959)/(SRP!$C$7:$C$9&gt;=E3959),SRP!$D$7:$D$9)*(G3959/100)*(E3959/1000)),IF(C3959="Spirits",SUM(LOOKUP(2,1/(SRP!$B$2:$B$6&lt;=E3959)/(SRP!$C$2:$C$6&gt;=E3959),SRP!$D$2:$D$6)*(G3959/100)*(E3959/1000)),IF(AND(C3959="Wine",D3959="Fortified Wines"),SUM(LOOKUP(2,1/(SRP!$B$20:$B$23&lt;=E3959)/(SRP!$C$20:$C$23&gt;=E3959),SRP!$D$20:$D$23)*(G3959/100)*(E3959/1000)),IF(C3959="Wine",SUM(LOOKUP(2,1/(SRP!$B$15:$B$19&lt;=E3959)/(SRP!$C$15:$C$19&gt;=E3959),SRP!$D$15:$D$19)*(G3959/100)*(E3959/1000)),IF(C3959="Ready to Drink",SUM(LOOKUP(2,1/(SRP!$B$10:$B$14&lt;=E3959)/(SRP!$C$10:$C$14&gt;=E3959),SRP!$D$10:$D$14)*(G3959/100)*(E3959/1000)),0))))),2)</f>
        <v>13.82</v>
      </c>
    </row>
    <row r="3960" spans="1:11" x14ac:dyDescent="0.35">
      <c r="A3960" s="2">
        <v>39064</v>
      </c>
      <c r="B3960" s="76" t="s">
        <v>3139</v>
      </c>
      <c r="C3960" s="76" t="s">
        <v>287</v>
      </c>
      <c r="D3960" s="76" t="s">
        <v>5266</v>
      </c>
      <c r="E3960" s="76">
        <v>3960</v>
      </c>
      <c r="F3960" s="76">
        <v>1</v>
      </c>
      <c r="G3960" s="77">
        <v>5</v>
      </c>
      <c r="H3960" s="76" t="s">
        <v>3326</v>
      </c>
      <c r="I3960" s="77">
        <v>31.29</v>
      </c>
      <c r="J3960" s="2">
        <v>12</v>
      </c>
      <c r="K3960" s="119" cm="1">
        <f t="array" ref="K3960">ROUND(IF(C3960="Beer",SUM(LOOKUP(2,1/(SRP!$B$7:$B$9&lt;=E3960)/(SRP!$C$7:$C$9&gt;=E3960),SRP!$D$7:$D$9)*(G3960/100)*(E3960/1000)),IF(C3960="Spirits",SUM(LOOKUP(2,1/(SRP!$B$2:$B$6&lt;=E3960)/(SRP!$C$2:$C$6&gt;=E3960),SRP!$D$2:$D$6)*(G3960/100)*(E3960/1000)),IF(AND(C3960="Wine",D3960="Fortified Wines"),SUM(LOOKUP(2,1/(SRP!$B$20:$B$23&lt;=E3960)/(SRP!$C$20:$C$23&gt;=E3960),SRP!$D$20:$D$23)*(G3960/100)*(E3960/1000)),IF(C3960="Wine",SUM(LOOKUP(2,1/(SRP!$B$15:$B$19&lt;=E3960)/(SRP!$C$15:$C$19&gt;=E3960),SRP!$D$15:$D$19)*(G3960/100)*(E3960/1000)),IF(C3960="Ready to Drink",SUM(LOOKUP(2,1/(SRP!$B$10:$B$14&lt;=E3960)/(SRP!$C$10:$C$14&gt;=E3960),SRP!$D$10:$D$14)*(G3960/100)*(E3960/1000)),0))))),2)</f>
        <v>13.82</v>
      </c>
    </row>
    <row r="3961" spans="1:11" x14ac:dyDescent="0.35">
      <c r="A3961" s="2">
        <v>39065</v>
      </c>
      <c r="B3961" s="76" t="s">
        <v>3140</v>
      </c>
      <c r="C3961" s="76" t="s">
        <v>287</v>
      </c>
      <c r="D3961" s="76" t="s">
        <v>5230</v>
      </c>
      <c r="E3961" s="76">
        <v>3960</v>
      </c>
      <c r="F3961" s="76">
        <v>2</v>
      </c>
      <c r="G3961" s="77">
        <v>5</v>
      </c>
      <c r="H3961" s="76" t="s">
        <v>3326</v>
      </c>
      <c r="I3961" s="77">
        <v>28.99</v>
      </c>
      <c r="J3961" s="2">
        <v>12</v>
      </c>
      <c r="K3961" s="119" cm="1">
        <f t="array" ref="K3961">ROUND(IF(C3961="Beer",SUM(LOOKUP(2,1/(SRP!$B$7:$B$9&lt;=E3961)/(SRP!$C$7:$C$9&gt;=E3961),SRP!$D$7:$D$9)*(G3961/100)*(E3961/1000)),IF(C3961="Spirits",SUM(LOOKUP(2,1/(SRP!$B$2:$B$6&lt;=E3961)/(SRP!$C$2:$C$6&gt;=E3961),SRP!$D$2:$D$6)*(G3961/100)*(E3961/1000)),IF(AND(C3961="Wine",D3961="Fortified Wines"),SUM(LOOKUP(2,1/(SRP!$B$20:$B$23&lt;=E3961)/(SRP!$C$20:$C$23&gt;=E3961),SRP!$D$20:$D$23)*(G3961/100)*(E3961/1000)),IF(C3961="Wine",SUM(LOOKUP(2,1/(SRP!$B$15:$B$19&lt;=E3961)/(SRP!$C$15:$C$19&gt;=E3961),SRP!$D$15:$D$19)*(G3961/100)*(E3961/1000)),IF(C3961="Ready to Drink",SUM(LOOKUP(2,1/(SRP!$B$10:$B$14&lt;=E3961)/(SRP!$C$10:$C$14&gt;=E3961),SRP!$D$10:$D$14)*(G3961/100)*(E3961/1000)),0))))),2)</f>
        <v>13.82</v>
      </c>
    </row>
    <row r="3962" spans="1:11" x14ac:dyDescent="0.35">
      <c r="A3962" s="2">
        <v>39065</v>
      </c>
      <c r="B3962" s="76" t="s">
        <v>3140</v>
      </c>
      <c r="C3962" s="76" t="s">
        <v>287</v>
      </c>
      <c r="D3962" s="76" t="s">
        <v>5230</v>
      </c>
      <c r="E3962" s="76">
        <v>3960</v>
      </c>
      <c r="F3962" s="76">
        <v>2</v>
      </c>
      <c r="G3962" s="77">
        <v>5</v>
      </c>
      <c r="H3962" s="76" t="s">
        <v>3326</v>
      </c>
      <c r="I3962" s="77">
        <v>28.99</v>
      </c>
      <c r="J3962" s="2">
        <v>12</v>
      </c>
      <c r="K3962" s="119" cm="1">
        <f t="array" ref="K3962">ROUND(IF(C3962="Beer",SUM(LOOKUP(2,1/(SRP!$B$7:$B$9&lt;=E3962)/(SRP!$C$7:$C$9&gt;=E3962),SRP!$D$7:$D$9)*(G3962/100)*(E3962/1000)),IF(C3962="Spirits",SUM(LOOKUP(2,1/(SRP!$B$2:$B$6&lt;=E3962)/(SRP!$C$2:$C$6&gt;=E3962),SRP!$D$2:$D$6)*(G3962/100)*(E3962/1000)),IF(AND(C3962="Wine",D3962="Fortified Wines"),SUM(LOOKUP(2,1/(SRP!$B$20:$B$23&lt;=E3962)/(SRP!$C$20:$C$23&gt;=E3962),SRP!$D$20:$D$23)*(G3962/100)*(E3962/1000)),IF(C3962="Wine",SUM(LOOKUP(2,1/(SRP!$B$15:$B$19&lt;=E3962)/(SRP!$C$15:$C$19&gt;=E3962),SRP!$D$15:$D$19)*(G3962/100)*(E3962/1000)),IF(C3962="Ready to Drink",SUM(LOOKUP(2,1/(SRP!$B$10:$B$14&lt;=E3962)/(SRP!$C$10:$C$14&gt;=E3962),SRP!$D$10:$D$14)*(G3962/100)*(E3962/1000)),0))))),2)</f>
        <v>13.82</v>
      </c>
    </row>
    <row r="3963" spans="1:11" x14ac:dyDescent="0.35">
      <c r="A3963" s="2">
        <v>39071</v>
      </c>
      <c r="B3963" s="76" t="s">
        <v>3141</v>
      </c>
      <c r="C3963" s="76" t="s">
        <v>287</v>
      </c>
      <c r="D3963" s="76" t="s">
        <v>5266</v>
      </c>
      <c r="E3963" s="76">
        <v>473</v>
      </c>
      <c r="F3963" s="76">
        <v>24</v>
      </c>
      <c r="G3963" s="77">
        <v>4.0999999999999996</v>
      </c>
      <c r="H3963" s="76" t="s">
        <v>3282</v>
      </c>
      <c r="I3963" s="77">
        <v>4.99</v>
      </c>
      <c r="J3963" s="2">
        <v>1</v>
      </c>
      <c r="K3963" s="119" cm="1">
        <f t="array" ref="K3963">ROUND(IF(C3963="Beer",SUM(LOOKUP(2,1/(SRP!$B$7:$B$9&lt;=E3963)/(SRP!$C$7:$C$9&gt;=E3963),SRP!$D$7:$D$9)*(G3963/100)*(E3963/1000)),IF(C3963="Spirits",SUM(LOOKUP(2,1/(SRP!$B$2:$B$6&lt;=E3963)/(SRP!$C$2:$C$6&gt;=E3963),SRP!$D$2:$D$6)*(G3963/100)*(E3963/1000)),IF(AND(C3963="Wine",D3963="Fortified Wines"),SUM(LOOKUP(2,1/(SRP!$B$20:$B$23&lt;=E3963)/(SRP!$C$20:$C$23&gt;=E3963),SRP!$D$20:$D$23)*(G3963/100)*(E3963/1000)),IF(C3963="Wine",SUM(LOOKUP(2,1/(SRP!$B$15:$B$19&lt;=E3963)/(SRP!$C$15:$C$19&gt;=E3963),SRP!$D$15:$D$19)*(G3963/100)*(E3963/1000)),IF(C3963="Ready to Drink",SUM(LOOKUP(2,1/(SRP!$B$10:$B$14&lt;=E3963)/(SRP!$C$10:$C$14&gt;=E3963),SRP!$D$10:$D$14)*(G3963/100)*(E3963/1000)),0))))),2)</f>
        <v>1.35</v>
      </c>
    </row>
    <row r="3964" spans="1:11" x14ac:dyDescent="0.35">
      <c r="A3964" s="2">
        <v>39071</v>
      </c>
      <c r="B3964" s="76" t="s">
        <v>3141</v>
      </c>
      <c r="C3964" s="76" t="s">
        <v>287</v>
      </c>
      <c r="D3964" s="76" t="s">
        <v>5266</v>
      </c>
      <c r="E3964" s="76">
        <v>473</v>
      </c>
      <c r="F3964" s="76">
        <v>24</v>
      </c>
      <c r="G3964" s="77">
        <v>4.0999999999999996</v>
      </c>
      <c r="H3964" s="76" t="s">
        <v>3282</v>
      </c>
      <c r="I3964" s="77">
        <v>4.99</v>
      </c>
      <c r="J3964" s="2">
        <v>1</v>
      </c>
      <c r="K3964" s="119" cm="1">
        <f t="array" ref="K3964">ROUND(IF(C3964="Beer",SUM(LOOKUP(2,1/(SRP!$B$7:$B$9&lt;=E3964)/(SRP!$C$7:$C$9&gt;=E3964),SRP!$D$7:$D$9)*(G3964/100)*(E3964/1000)),IF(C3964="Spirits",SUM(LOOKUP(2,1/(SRP!$B$2:$B$6&lt;=E3964)/(SRP!$C$2:$C$6&gt;=E3964),SRP!$D$2:$D$6)*(G3964/100)*(E3964/1000)),IF(AND(C3964="Wine",D3964="Fortified Wines"),SUM(LOOKUP(2,1/(SRP!$B$20:$B$23&lt;=E3964)/(SRP!$C$20:$C$23&gt;=E3964),SRP!$D$20:$D$23)*(G3964/100)*(E3964/1000)),IF(C3964="Wine",SUM(LOOKUP(2,1/(SRP!$B$15:$B$19&lt;=E3964)/(SRP!$C$15:$C$19&gt;=E3964),SRP!$D$15:$D$19)*(G3964/100)*(E3964/1000)),IF(C3964="Ready to Drink",SUM(LOOKUP(2,1/(SRP!$B$10:$B$14&lt;=E3964)/(SRP!$C$10:$C$14&gt;=E3964),SRP!$D$10:$D$14)*(G3964/100)*(E3964/1000)),0))))),2)</f>
        <v>1.35</v>
      </c>
    </row>
    <row r="3965" spans="1:11" x14ac:dyDescent="0.35">
      <c r="A3965" s="2">
        <v>39073</v>
      </c>
      <c r="B3965" s="76" t="s">
        <v>3142</v>
      </c>
      <c r="C3965" s="76" t="s">
        <v>287</v>
      </c>
      <c r="D3965" s="76" t="s">
        <v>5240</v>
      </c>
      <c r="E3965" s="76">
        <v>473</v>
      </c>
      <c r="F3965" s="76">
        <v>24</v>
      </c>
      <c r="G3965" s="77">
        <v>6.3</v>
      </c>
      <c r="H3965" s="76" t="s">
        <v>3282</v>
      </c>
      <c r="I3965" s="77">
        <v>5.15</v>
      </c>
      <c r="J3965" s="2">
        <v>1</v>
      </c>
      <c r="K3965" s="119" cm="1">
        <f t="array" ref="K3965">ROUND(IF(C3965="Beer",SUM(LOOKUP(2,1/(SRP!$B$7:$B$9&lt;=E3965)/(SRP!$C$7:$C$9&gt;=E3965),SRP!$D$7:$D$9)*(G3965/100)*(E3965/1000)),IF(C3965="Spirits",SUM(LOOKUP(2,1/(SRP!$B$2:$B$6&lt;=E3965)/(SRP!$C$2:$C$6&gt;=E3965),SRP!$D$2:$D$6)*(G3965/100)*(E3965/1000)),IF(AND(C3965="Wine",D3965="Fortified Wines"),SUM(LOOKUP(2,1/(SRP!$B$20:$B$23&lt;=E3965)/(SRP!$C$20:$C$23&gt;=E3965),SRP!$D$20:$D$23)*(G3965/100)*(E3965/1000)),IF(C3965="Wine",SUM(LOOKUP(2,1/(SRP!$B$15:$B$19&lt;=E3965)/(SRP!$C$15:$C$19&gt;=E3965),SRP!$D$15:$D$19)*(G3965/100)*(E3965/1000)),IF(C3965="Ready to Drink",SUM(LOOKUP(2,1/(SRP!$B$10:$B$14&lt;=E3965)/(SRP!$C$10:$C$14&gt;=E3965),SRP!$D$10:$D$14)*(G3965/100)*(E3965/1000)),0))))),2)</f>
        <v>2.08</v>
      </c>
    </row>
    <row r="3966" spans="1:11" x14ac:dyDescent="0.35">
      <c r="A3966" s="2">
        <v>39073</v>
      </c>
      <c r="B3966" s="76" t="s">
        <v>3142</v>
      </c>
      <c r="C3966" s="76" t="s">
        <v>287</v>
      </c>
      <c r="D3966" s="76" t="s">
        <v>5240</v>
      </c>
      <c r="E3966" s="76">
        <v>473</v>
      </c>
      <c r="F3966" s="76">
        <v>24</v>
      </c>
      <c r="G3966" s="77">
        <v>6.3</v>
      </c>
      <c r="H3966" s="76" t="s">
        <v>3282</v>
      </c>
      <c r="I3966" s="77">
        <v>5.15</v>
      </c>
      <c r="J3966" s="2">
        <v>1</v>
      </c>
      <c r="K3966" s="119" cm="1">
        <f t="array" ref="K3966">ROUND(IF(C3966="Beer",SUM(LOOKUP(2,1/(SRP!$B$7:$B$9&lt;=E3966)/(SRP!$C$7:$C$9&gt;=E3966),SRP!$D$7:$D$9)*(G3966/100)*(E3966/1000)),IF(C3966="Spirits",SUM(LOOKUP(2,1/(SRP!$B$2:$B$6&lt;=E3966)/(SRP!$C$2:$C$6&gt;=E3966),SRP!$D$2:$D$6)*(G3966/100)*(E3966/1000)),IF(AND(C3966="Wine",D3966="Fortified Wines"),SUM(LOOKUP(2,1/(SRP!$B$20:$B$23&lt;=E3966)/(SRP!$C$20:$C$23&gt;=E3966),SRP!$D$20:$D$23)*(G3966/100)*(E3966/1000)),IF(C3966="Wine",SUM(LOOKUP(2,1/(SRP!$B$15:$B$19&lt;=E3966)/(SRP!$C$15:$C$19&gt;=E3966),SRP!$D$15:$D$19)*(G3966/100)*(E3966/1000)),IF(C3966="Ready to Drink",SUM(LOOKUP(2,1/(SRP!$B$10:$B$14&lt;=E3966)/(SRP!$C$10:$C$14&gt;=E3966),SRP!$D$10:$D$14)*(G3966/100)*(E3966/1000)),0))))),2)</f>
        <v>2.08</v>
      </c>
    </row>
    <row r="3967" spans="1:11" x14ac:dyDescent="0.35">
      <c r="A3967" s="2">
        <v>39092</v>
      </c>
      <c r="B3967" s="76" t="s">
        <v>3143</v>
      </c>
      <c r="C3967" s="76" t="s">
        <v>287</v>
      </c>
      <c r="D3967" s="76" t="s">
        <v>5266</v>
      </c>
      <c r="E3967" s="76">
        <v>473</v>
      </c>
      <c r="F3967" s="76">
        <v>24</v>
      </c>
      <c r="G3967" s="77">
        <v>5.2</v>
      </c>
      <c r="H3967" s="76" t="s">
        <v>3282</v>
      </c>
      <c r="I3967" s="77">
        <v>5.15</v>
      </c>
      <c r="J3967" s="2">
        <v>1</v>
      </c>
      <c r="K3967" s="119" cm="1">
        <f t="array" ref="K3967">ROUND(IF(C3967="Beer",SUM(LOOKUP(2,1/(SRP!$B$7:$B$9&lt;=E3967)/(SRP!$C$7:$C$9&gt;=E3967),SRP!$D$7:$D$9)*(G3967/100)*(E3967/1000)),IF(C3967="Spirits",SUM(LOOKUP(2,1/(SRP!$B$2:$B$6&lt;=E3967)/(SRP!$C$2:$C$6&gt;=E3967),SRP!$D$2:$D$6)*(G3967/100)*(E3967/1000)),IF(AND(C3967="Wine",D3967="Fortified Wines"),SUM(LOOKUP(2,1/(SRP!$B$20:$B$23&lt;=E3967)/(SRP!$C$20:$C$23&gt;=E3967),SRP!$D$20:$D$23)*(G3967/100)*(E3967/1000)),IF(C3967="Wine",SUM(LOOKUP(2,1/(SRP!$B$15:$B$19&lt;=E3967)/(SRP!$C$15:$C$19&gt;=E3967),SRP!$D$15:$D$19)*(G3967/100)*(E3967/1000)),IF(C3967="Ready to Drink",SUM(LOOKUP(2,1/(SRP!$B$10:$B$14&lt;=E3967)/(SRP!$C$10:$C$14&gt;=E3967),SRP!$D$10:$D$14)*(G3967/100)*(E3967/1000)),0))))),2)</f>
        <v>1.72</v>
      </c>
    </row>
    <row r="3968" spans="1:11" x14ac:dyDescent="0.35">
      <c r="A3968" s="2">
        <v>39092</v>
      </c>
      <c r="B3968" s="76" t="s">
        <v>3143</v>
      </c>
      <c r="C3968" s="76" t="s">
        <v>287</v>
      </c>
      <c r="D3968" s="76" t="s">
        <v>5266</v>
      </c>
      <c r="E3968" s="76">
        <v>473</v>
      </c>
      <c r="F3968" s="76">
        <v>24</v>
      </c>
      <c r="G3968" s="77">
        <v>5.2</v>
      </c>
      <c r="H3968" s="76" t="s">
        <v>3282</v>
      </c>
      <c r="I3968" s="77">
        <v>5.15</v>
      </c>
      <c r="J3968" s="2">
        <v>1</v>
      </c>
      <c r="K3968" s="119" cm="1">
        <f t="array" ref="K3968">ROUND(IF(C3968="Beer",SUM(LOOKUP(2,1/(SRP!$B$7:$B$9&lt;=E3968)/(SRP!$C$7:$C$9&gt;=E3968),SRP!$D$7:$D$9)*(G3968/100)*(E3968/1000)),IF(C3968="Spirits",SUM(LOOKUP(2,1/(SRP!$B$2:$B$6&lt;=E3968)/(SRP!$C$2:$C$6&gt;=E3968),SRP!$D$2:$D$6)*(G3968/100)*(E3968/1000)),IF(AND(C3968="Wine",D3968="Fortified Wines"),SUM(LOOKUP(2,1/(SRP!$B$20:$B$23&lt;=E3968)/(SRP!$C$20:$C$23&gt;=E3968),SRP!$D$20:$D$23)*(G3968/100)*(E3968/1000)),IF(C3968="Wine",SUM(LOOKUP(2,1/(SRP!$B$15:$B$19&lt;=E3968)/(SRP!$C$15:$C$19&gt;=E3968),SRP!$D$15:$D$19)*(G3968/100)*(E3968/1000)),IF(C3968="Ready to Drink",SUM(LOOKUP(2,1/(SRP!$B$10:$B$14&lt;=E3968)/(SRP!$C$10:$C$14&gt;=E3968),SRP!$D$10:$D$14)*(G3968/100)*(E3968/1000)),0))))),2)</f>
        <v>1.72</v>
      </c>
    </row>
    <row r="3969" spans="1:11" x14ac:dyDescent="0.35">
      <c r="A3969" s="2">
        <v>39103</v>
      </c>
      <c r="B3969" s="76" t="s">
        <v>3144</v>
      </c>
      <c r="C3969" s="76" t="s">
        <v>286</v>
      </c>
      <c r="D3969" s="76" t="s">
        <v>5236</v>
      </c>
      <c r="E3969" s="76">
        <v>750</v>
      </c>
      <c r="F3969" s="76">
        <v>12</v>
      </c>
      <c r="G3969" s="77">
        <v>14.6</v>
      </c>
      <c r="H3969" s="76" t="s">
        <v>5335</v>
      </c>
      <c r="I3969" s="77">
        <v>59.99</v>
      </c>
      <c r="J3969" s="2">
        <v>1</v>
      </c>
      <c r="K3969" s="119" cm="1">
        <f t="array" ref="K3969">ROUND(IF(C3969="Beer",SUM(LOOKUP(2,1/(SRP!$B$7:$B$9&lt;=E3969)/(SRP!$C$7:$C$9&gt;=E3969),SRP!$D$7:$D$9)*(G3969/100)*(E3969/1000)),IF(C3969="Spirits",SUM(LOOKUP(2,1/(SRP!$B$2:$B$6&lt;=E3969)/(SRP!$C$2:$C$6&gt;=E3969),SRP!$D$2:$D$6)*(G3969/100)*(E3969/1000)),IF(AND(C3969="Wine",D3969="Fortified Wines"),SUM(LOOKUP(2,1/(SRP!$B$20:$B$23&lt;=E3969)/(SRP!$C$20:$C$23&gt;=E3969),SRP!$D$20:$D$23)*(G3969/100)*(E3969/1000)),IF(C3969="Wine",SUM(LOOKUP(2,1/(SRP!$B$15:$B$19&lt;=E3969)/(SRP!$C$15:$C$19&gt;=E3969),SRP!$D$15:$D$19)*(G3969/100)*(E3969/1000)),IF(C3969="Ready to Drink",SUM(LOOKUP(2,1/(SRP!$B$10:$B$14&lt;=E3969)/(SRP!$C$10:$C$14&gt;=E3969),SRP!$D$10:$D$14)*(G3969/100)*(E3969/1000)),0))))),2)</f>
        <v>7.64</v>
      </c>
    </row>
    <row r="3970" spans="1:11" x14ac:dyDescent="0.35">
      <c r="A3970" s="2">
        <v>39105</v>
      </c>
      <c r="B3970" s="76" t="s">
        <v>3208</v>
      </c>
      <c r="C3970" s="76" t="s">
        <v>287</v>
      </c>
      <c r="D3970" s="76" t="s">
        <v>5266</v>
      </c>
      <c r="E3970" s="76">
        <v>355</v>
      </c>
      <c r="F3970" s="76">
        <v>24</v>
      </c>
      <c r="G3970" s="77">
        <v>4.9000000000000004</v>
      </c>
      <c r="H3970" s="76" t="s">
        <v>3282</v>
      </c>
      <c r="I3970" s="77">
        <v>3.65</v>
      </c>
      <c r="J3970" s="2">
        <v>1</v>
      </c>
      <c r="K3970" s="119" cm="1">
        <f t="array" ref="K3970">ROUND(IF(C3970="Beer",SUM(LOOKUP(2,1/(SRP!$B$7:$B$9&lt;=E3970)/(SRP!$C$7:$C$9&gt;=E3970),SRP!$D$7:$D$9)*(G3970/100)*(E3970/1000)),IF(C3970="Spirits",SUM(LOOKUP(2,1/(SRP!$B$2:$B$6&lt;=E3970)/(SRP!$C$2:$C$6&gt;=E3970),SRP!$D$2:$D$6)*(G3970/100)*(E3970/1000)),IF(AND(C3970="Wine",D3970="Fortified Wines"),SUM(LOOKUP(2,1/(SRP!$B$20:$B$23&lt;=E3970)/(SRP!$C$20:$C$23&gt;=E3970),SRP!$D$20:$D$23)*(G3970/100)*(E3970/1000)),IF(C3970="Wine",SUM(LOOKUP(2,1/(SRP!$B$15:$B$19&lt;=E3970)/(SRP!$C$15:$C$19&gt;=E3970),SRP!$D$15:$D$19)*(G3970/100)*(E3970/1000)),IF(C3970="Ready to Drink",SUM(LOOKUP(2,1/(SRP!$B$10:$B$14&lt;=E3970)/(SRP!$C$10:$C$14&gt;=E3970),SRP!$D$10:$D$14)*(G3970/100)*(E3970/1000)),0))))),2)</f>
        <v>1.21</v>
      </c>
    </row>
    <row r="3971" spans="1:11" x14ac:dyDescent="0.35">
      <c r="A3971" s="2">
        <v>39105</v>
      </c>
      <c r="B3971" s="76" t="s">
        <v>3208</v>
      </c>
      <c r="C3971" s="76" t="s">
        <v>287</v>
      </c>
      <c r="D3971" s="76" t="s">
        <v>5266</v>
      </c>
      <c r="E3971" s="76">
        <v>355</v>
      </c>
      <c r="F3971" s="76">
        <v>24</v>
      </c>
      <c r="G3971" s="77">
        <v>4.9000000000000004</v>
      </c>
      <c r="H3971" s="76" t="s">
        <v>3282</v>
      </c>
      <c r="I3971" s="77">
        <v>3.65</v>
      </c>
      <c r="J3971" s="2">
        <v>1</v>
      </c>
      <c r="K3971" s="119" cm="1">
        <f t="array" ref="K3971">ROUND(IF(C3971="Beer",SUM(LOOKUP(2,1/(SRP!$B$7:$B$9&lt;=E3971)/(SRP!$C$7:$C$9&gt;=E3971),SRP!$D$7:$D$9)*(G3971/100)*(E3971/1000)),IF(C3971="Spirits",SUM(LOOKUP(2,1/(SRP!$B$2:$B$6&lt;=E3971)/(SRP!$C$2:$C$6&gt;=E3971),SRP!$D$2:$D$6)*(G3971/100)*(E3971/1000)),IF(AND(C3971="Wine",D3971="Fortified Wines"),SUM(LOOKUP(2,1/(SRP!$B$20:$B$23&lt;=E3971)/(SRP!$C$20:$C$23&gt;=E3971),SRP!$D$20:$D$23)*(G3971/100)*(E3971/1000)),IF(C3971="Wine",SUM(LOOKUP(2,1/(SRP!$B$15:$B$19&lt;=E3971)/(SRP!$C$15:$C$19&gt;=E3971),SRP!$D$15:$D$19)*(G3971/100)*(E3971/1000)),IF(C3971="Ready to Drink",SUM(LOOKUP(2,1/(SRP!$B$10:$B$14&lt;=E3971)/(SRP!$C$10:$C$14&gt;=E3971),SRP!$D$10:$D$14)*(G3971/100)*(E3971/1000)),0))))),2)</f>
        <v>1.21</v>
      </c>
    </row>
    <row r="3972" spans="1:11" x14ac:dyDescent="0.35">
      <c r="A3972" s="2">
        <v>39107</v>
      </c>
      <c r="B3972" s="76" t="s">
        <v>5997</v>
      </c>
      <c r="C3972" s="76" t="s">
        <v>5938</v>
      </c>
      <c r="D3972" s="76" t="s">
        <v>5307</v>
      </c>
      <c r="E3972" s="76">
        <v>355</v>
      </c>
      <c r="F3972" s="76">
        <v>24</v>
      </c>
      <c r="G3972" s="77">
        <v>5</v>
      </c>
      <c r="H3972" s="76" t="s">
        <v>3393</v>
      </c>
      <c r="I3972" s="77">
        <v>3.98</v>
      </c>
      <c r="J3972" s="2">
        <v>1</v>
      </c>
      <c r="K3972" s="119" cm="1">
        <f t="array" ref="K3972">ROUND(IF(C3972="Beer",SUM(LOOKUP(2,1/(SRP!$B$7:$B$9&lt;=E3972)/(SRP!$C$7:$C$9&gt;=E3972),SRP!$D$7:$D$9)*(G3972/100)*(E3972/1000)),IF(C3972="Spirits",SUM(LOOKUP(2,1/(SRP!$B$2:$B$6&lt;=E3972)/(SRP!$C$2:$C$6&gt;=E3972),SRP!$D$2:$D$6)*(G3972/100)*(E3972/1000)),IF(AND(C3972="Wine",D3972="Fortified Wines"),SUM(LOOKUP(2,1/(SRP!$B$20:$B$23&lt;=E3972)/(SRP!$C$20:$C$23&gt;=E3972),SRP!$D$20:$D$23)*(G3972/100)*(E3972/1000)),IF(C3972="Wine",SUM(LOOKUP(2,1/(SRP!$B$15:$B$19&lt;=E3972)/(SRP!$C$15:$C$19&gt;=E3972),SRP!$D$15:$D$19)*(G3972/100)*(E3972/1000)),IF(C3972="Ready to Drink",SUM(LOOKUP(2,1/(SRP!$B$10:$B$14&lt;=E3972)/(SRP!$C$10:$C$14&gt;=E3972),SRP!$D$10:$D$14)*(G3972/100)*(E3972/1000)),0))))),2)</f>
        <v>1.41</v>
      </c>
    </row>
    <row r="3973" spans="1:11" x14ac:dyDescent="0.35">
      <c r="A3973" s="2">
        <v>39109</v>
      </c>
      <c r="B3973" s="76" t="s">
        <v>3145</v>
      </c>
      <c r="C3973" s="76" t="s">
        <v>287</v>
      </c>
      <c r="D3973" s="76" t="s">
        <v>5240</v>
      </c>
      <c r="E3973" s="76">
        <v>473</v>
      </c>
      <c r="F3973" s="76">
        <v>24</v>
      </c>
      <c r="G3973" s="77">
        <v>5.6</v>
      </c>
      <c r="H3973" s="76" t="s">
        <v>3282</v>
      </c>
      <c r="I3973" s="77">
        <v>5.15</v>
      </c>
      <c r="J3973" s="2">
        <v>1</v>
      </c>
      <c r="K3973" s="119" cm="1">
        <f t="array" ref="K3973">ROUND(IF(C3973="Beer",SUM(LOOKUP(2,1/(SRP!$B$7:$B$9&lt;=E3973)/(SRP!$C$7:$C$9&gt;=E3973),SRP!$D$7:$D$9)*(G3973/100)*(E3973/1000)),IF(C3973="Spirits",SUM(LOOKUP(2,1/(SRP!$B$2:$B$6&lt;=E3973)/(SRP!$C$2:$C$6&gt;=E3973),SRP!$D$2:$D$6)*(G3973/100)*(E3973/1000)),IF(AND(C3973="Wine",D3973="Fortified Wines"),SUM(LOOKUP(2,1/(SRP!$B$20:$B$23&lt;=E3973)/(SRP!$C$20:$C$23&gt;=E3973),SRP!$D$20:$D$23)*(G3973/100)*(E3973/1000)),IF(C3973="Wine",SUM(LOOKUP(2,1/(SRP!$B$15:$B$19&lt;=E3973)/(SRP!$C$15:$C$19&gt;=E3973),SRP!$D$15:$D$19)*(G3973/100)*(E3973/1000)),IF(C3973="Ready to Drink",SUM(LOOKUP(2,1/(SRP!$B$10:$B$14&lt;=E3973)/(SRP!$C$10:$C$14&gt;=E3973),SRP!$D$10:$D$14)*(G3973/100)*(E3973/1000)),0))))),2)</f>
        <v>1.85</v>
      </c>
    </row>
    <row r="3974" spans="1:11" x14ac:dyDescent="0.35">
      <c r="A3974" s="2">
        <v>39109</v>
      </c>
      <c r="B3974" s="76" t="s">
        <v>3145</v>
      </c>
      <c r="C3974" s="76" t="s">
        <v>287</v>
      </c>
      <c r="D3974" s="76" t="s">
        <v>5240</v>
      </c>
      <c r="E3974" s="76">
        <v>473</v>
      </c>
      <c r="F3974" s="76">
        <v>24</v>
      </c>
      <c r="G3974" s="77">
        <v>5.6</v>
      </c>
      <c r="H3974" s="76" t="s">
        <v>3282</v>
      </c>
      <c r="I3974" s="77">
        <v>5.15</v>
      </c>
      <c r="J3974" s="2">
        <v>1</v>
      </c>
      <c r="K3974" s="119" cm="1">
        <f t="array" ref="K3974">ROUND(IF(C3974="Beer",SUM(LOOKUP(2,1/(SRP!$B$7:$B$9&lt;=E3974)/(SRP!$C$7:$C$9&gt;=E3974),SRP!$D$7:$D$9)*(G3974/100)*(E3974/1000)),IF(C3974="Spirits",SUM(LOOKUP(2,1/(SRP!$B$2:$B$6&lt;=E3974)/(SRP!$C$2:$C$6&gt;=E3974),SRP!$D$2:$D$6)*(G3974/100)*(E3974/1000)),IF(AND(C3974="Wine",D3974="Fortified Wines"),SUM(LOOKUP(2,1/(SRP!$B$20:$B$23&lt;=E3974)/(SRP!$C$20:$C$23&gt;=E3974),SRP!$D$20:$D$23)*(G3974/100)*(E3974/1000)),IF(C3974="Wine",SUM(LOOKUP(2,1/(SRP!$B$15:$B$19&lt;=E3974)/(SRP!$C$15:$C$19&gt;=E3974),SRP!$D$15:$D$19)*(G3974/100)*(E3974/1000)),IF(C3974="Ready to Drink",SUM(LOOKUP(2,1/(SRP!$B$10:$B$14&lt;=E3974)/(SRP!$C$10:$C$14&gt;=E3974),SRP!$D$10:$D$14)*(G3974/100)*(E3974/1000)),0))))),2)</f>
        <v>1.85</v>
      </c>
    </row>
    <row r="3975" spans="1:11" x14ac:dyDescent="0.35">
      <c r="A3975" s="2">
        <v>39111</v>
      </c>
      <c r="B3975" s="76" t="s">
        <v>3146</v>
      </c>
      <c r="C3975" s="76" t="s">
        <v>5938</v>
      </c>
      <c r="D3975" s="76" t="s">
        <v>5308</v>
      </c>
      <c r="E3975" s="76">
        <v>355</v>
      </c>
      <c r="F3975" s="76">
        <v>24</v>
      </c>
      <c r="G3975" s="77">
        <v>5</v>
      </c>
      <c r="H3975" s="76" t="s">
        <v>3393</v>
      </c>
      <c r="I3975" s="77">
        <v>3.98</v>
      </c>
      <c r="J3975" s="2">
        <v>1</v>
      </c>
      <c r="K3975" s="119" cm="1">
        <f t="array" ref="K3975">ROUND(IF(C3975="Beer",SUM(LOOKUP(2,1/(SRP!$B$7:$B$9&lt;=E3975)/(SRP!$C$7:$C$9&gt;=E3975),SRP!$D$7:$D$9)*(G3975/100)*(E3975/1000)),IF(C3975="Spirits",SUM(LOOKUP(2,1/(SRP!$B$2:$B$6&lt;=E3975)/(SRP!$C$2:$C$6&gt;=E3975),SRP!$D$2:$D$6)*(G3975/100)*(E3975/1000)),IF(AND(C3975="Wine",D3975="Fortified Wines"),SUM(LOOKUP(2,1/(SRP!$B$20:$B$23&lt;=E3975)/(SRP!$C$20:$C$23&gt;=E3975),SRP!$D$20:$D$23)*(G3975/100)*(E3975/1000)),IF(C3975="Wine",SUM(LOOKUP(2,1/(SRP!$B$15:$B$19&lt;=E3975)/(SRP!$C$15:$C$19&gt;=E3975),SRP!$D$15:$D$19)*(G3975/100)*(E3975/1000)),IF(C3975="Ready to Drink",SUM(LOOKUP(2,1/(SRP!$B$10:$B$14&lt;=E3975)/(SRP!$C$10:$C$14&gt;=E3975),SRP!$D$10:$D$14)*(G3975/100)*(E3975/1000)),0))))),2)</f>
        <v>1.41</v>
      </c>
    </row>
    <row r="3976" spans="1:11" x14ac:dyDescent="0.35">
      <c r="A3976" s="2">
        <v>39112</v>
      </c>
      <c r="B3976" s="76" t="s">
        <v>3147</v>
      </c>
      <c r="C3976" s="76" t="s">
        <v>5938</v>
      </c>
      <c r="D3976" s="76" t="s">
        <v>5308</v>
      </c>
      <c r="E3976" s="76">
        <v>355</v>
      </c>
      <c r="F3976" s="76">
        <v>24</v>
      </c>
      <c r="G3976" s="77">
        <v>5</v>
      </c>
      <c r="H3976" s="76" t="s">
        <v>3393</v>
      </c>
      <c r="I3976" s="77">
        <v>3.98</v>
      </c>
      <c r="J3976" s="2">
        <v>1</v>
      </c>
      <c r="K3976" s="119" cm="1">
        <f t="array" ref="K3976">ROUND(IF(C3976="Beer",SUM(LOOKUP(2,1/(SRP!$B$7:$B$9&lt;=E3976)/(SRP!$C$7:$C$9&gt;=E3976),SRP!$D$7:$D$9)*(G3976/100)*(E3976/1000)),IF(C3976="Spirits",SUM(LOOKUP(2,1/(SRP!$B$2:$B$6&lt;=E3976)/(SRP!$C$2:$C$6&gt;=E3976),SRP!$D$2:$D$6)*(G3976/100)*(E3976/1000)),IF(AND(C3976="Wine",D3976="Fortified Wines"),SUM(LOOKUP(2,1/(SRP!$B$20:$B$23&lt;=E3976)/(SRP!$C$20:$C$23&gt;=E3976),SRP!$D$20:$D$23)*(G3976/100)*(E3976/1000)),IF(C3976="Wine",SUM(LOOKUP(2,1/(SRP!$B$15:$B$19&lt;=E3976)/(SRP!$C$15:$C$19&gt;=E3976),SRP!$D$15:$D$19)*(G3976/100)*(E3976/1000)),IF(C3976="Ready to Drink",SUM(LOOKUP(2,1/(SRP!$B$10:$B$14&lt;=E3976)/(SRP!$C$10:$C$14&gt;=E3976),SRP!$D$10:$D$14)*(G3976/100)*(E3976/1000)),0))))),2)</f>
        <v>1.41</v>
      </c>
    </row>
    <row r="3977" spans="1:11" x14ac:dyDescent="0.35">
      <c r="A3977" s="2">
        <v>39112</v>
      </c>
      <c r="B3977" s="76" t="s">
        <v>3147</v>
      </c>
      <c r="C3977" s="76" t="s">
        <v>5938</v>
      </c>
      <c r="D3977" s="76" t="s">
        <v>5308</v>
      </c>
      <c r="E3977" s="76">
        <v>355</v>
      </c>
      <c r="F3977" s="76">
        <v>24</v>
      </c>
      <c r="G3977" s="77">
        <v>5</v>
      </c>
      <c r="H3977" s="76" t="s">
        <v>3393</v>
      </c>
      <c r="I3977" s="77">
        <v>3.98</v>
      </c>
      <c r="J3977" s="2">
        <v>1</v>
      </c>
      <c r="K3977" s="119" cm="1">
        <f t="array" ref="K3977">ROUND(IF(C3977="Beer",SUM(LOOKUP(2,1/(SRP!$B$7:$B$9&lt;=E3977)/(SRP!$C$7:$C$9&gt;=E3977),SRP!$D$7:$D$9)*(G3977/100)*(E3977/1000)),IF(C3977="Spirits",SUM(LOOKUP(2,1/(SRP!$B$2:$B$6&lt;=E3977)/(SRP!$C$2:$C$6&gt;=E3977),SRP!$D$2:$D$6)*(G3977/100)*(E3977/1000)),IF(AND(C3977="Wine",D3977="Fortified Wines"),SUM(LOOKUP(2,1/(SRP!$B$20:$B$23&lt;=E3977)/(SRP!$C$20:$C$23&gt;=E3977),SRP!$D$20:$D$23)*(G3977/100)*(E3977/1000)),IF(C3977="Wine",SUM(LOOKUP(2,1/(SRP!$B$15:$B$19&lt;=E3977)/(SRP!$C$15:$C$19&gt;=E3977),SRP!$D$15:$D$19)*(G3977/100)*(E3977/1000)),IF(C3977="Ready to Drink",SUM(LOOKUP(2,1/(SRP!$B$10:$B$14&lt;=E3977)/(SRP!$C$10:$C$14&gt;=E3977),SRP!$D$10:$D$14)*(G3977/100)*(E3977/1000)),0))))),2)</f>
        <v>1.41</v>
      </c>
    </row>
    <row r="3978" spans="1:11" x14ac:dyDescent="0.35">
      <c r="A3978" s="2">
        <v>39113</v>
      </c>
      <c r="B3978" s="76" t="s">
        <v>6425</v>
      </c>
      <c r="C3978" s="76" t="s">
        <v>5938</v>
      </c>
      <c r="D3978" s="76" t="s">
        <v>5308</v>
      </c>
      <c r="E3978" s="76">
        <v>355</v>
      </c>
      <c r="F3978" s="76">
        <v>24</v>
      </c>
      <c r="G3978" s="77">
        <v>5</v>
      </c>
      <c r="H3978" s="76" t="s">
        <v>3393</v>
      </c>
      <c r="I3978" s="77">
        <v>3.27</v>
      </c>
      <c r="J3978" s="2">
        <v>1</v>
      </c>
      <c r="K3978" s="119" cm="1">
        <f t="array" ref="K3978">ROUND(IF(C3978="Beer",SUM(LOOKUP(2,1/(SRP!$B$7:$B$9&lt;=E3978)/(SRP!$C$7:$C$9&gt;=E3978),SRP!$D$7:$D$9)*(G3978/100)*(E3978/1000)),IF(C3978="Spirits",SUM(LOOKUP(2,1/(SRP!$B$2:$B$6&lt;=E3978)/(SRP!$C$2:$C$6&gt;=E3978),SRP!$D$2:$D$6)*(G3978/100)*(E3978/1000)),IF(AND(C3978="Wine",D3978="Fortified Wines"),SUM(LOOKUP(2,1/(SRP!$B$20:$B$23&lt;=E3978)/(SRP!$C$20:$C$23&gt;=E3978),SRP!$D$20:$D$23)*(G3978/100)*(E3978/1000)),IF(C3978="Wine",SUM(LOOKUP(2,1/(SRP!$B$15:$B$19&lt;=E3978)/(SRP!$C$15:$C$19&gt;=E3978),SRP!$D$15:$D$19)*(G3978/100)*(E3978/1000)),IF(C3978="Ready to Drink",SUM(LOOKUP(2,1/(SRP!$B$10:$B$14&lt;=E3978)/(SRP!$C$10:$C$14&gt;=E3978),SRP!$D$10:$D$14)*(G3978/100)*(E3978/1000)),0))))),2)</f>
        <v>1.41</v>
      </c>
    </row>
    <row r="3979" spans="1:11" x14ac:dyDescent="0.35">
      <c r="A3979" s="2">
        <v>39114</v>
      </c>
      <c r="B3979" s="76" t="s">
        <v>3148</v>
      </c>
      <c r="C3979" s="76" t="s">
        <v>5938</v>
      </c>
      <c r="D3979" s="76" t="s">
        <v>5308</v>
      </c>
      <c r="E3979" s="76">
        <v>1420</v>
      </c>
      <c r="F3979" s="76">
        <v>6</v>
      </c>
      <c r="G3979" s="77">
        <v>5</v>
      </c>
      <c r="H3979" s="76" t="s">
        <v>3393</v>
      </c>
      <c r="I3979" s="77">
        <v>14.98</v>
      </c>
      <c r="J3979" s="2">
        <v>4</v>
      </c>
      <c r="K3979" s="119" cm="1">
        <f t="array" ref="K3979">ROUND(IF(C3979="Beer",SUM(LOOKUP(2,1/(SRP!$B$7:$B$9&lt;=E3979)/(SRP!$C$7:$C$9&gt;=E3979),SRP!$D$7:$D$9)*(G3979/100)*(E3979/1000)),IF(C3979="Spirits",SUM(LOOKUP(2,1/(SRP!$B$2:$B$6&lt;=E3979)/(SRP!$C$2:$C$6&gt;=E3979),SRP!$D$2:$D$6)*(G3979/100)*(E3979/1000)),IF(AND(C3979="Wine",D3979="Fortified Wines"),SUM(LOOKUP(2,1/(SRP!$B$20:$B$23&lt;=E3979)/(SRP!$C$20:$C$23&gt;=E3979),SRP!$D$20:$D$23)*(G3979/100)*(E3979/1000)),IF(C3979="Wine",SUM(LOOKUP(2,1/(SRP!$B$15:$B$19&lt;=E3979)/(SRP!$C$15:$C$19&gt;=E3979),SRP!$D$15:$D$19)*(G3979/100)*(E3979/1000)),IF(C3979="Ready to Drink",SUM(LOOKUP(2,1/(SRP!$B$10:$B$14&lt;=E3979)/(SRP!$C$10:$C$14&gt;=E3979),SRP!$D$10:$D$14)*(G3979/100)*(E3979/1000)),0))))),2)</f>
        <v>4.96</v>
      </c>
    </row>
    <row r="3980" spans="1:11" x14ac:dyDescent="0.35">
      <c r="A3980" s="2">
        <v>39120</v>
      </c>
      <c r="B3980" s="76" t="s">
        <v>3149</v>
      </c>
      <c r="C3980" s="76" t="s">
        <v>287</v>
      </c>
      <c r="D3980" s="76" t="s">
        <v>5271</v>
      </c>
      <c r="E3980" s="76">
        <v>473</v>
      </c>
      <c r="F3980" s="76">
        <v>24</v>
      </c>
      <c r="G3980" s="77">
        <v>3</v>
      </c>
      <c r="H3980" s="76" t="s">
        <v>3355</v>
      </c>
      <c r="I3980" s="77">
        <v>3.57</v>
      </c>
      <c r="J3980" s="2">
        <v>1</v>
      </c>
      <c r="K3980" s="119" cm="1">
        <f t="array" ref="K3980">ROUND(IF(C3980="Beer",SUM(LOOKUP(2,1/(SRP!$B$7:$B$9&lt;=E3980)/(SRP!$C$7:$C$9&gt;=E3980),SRP!$D$7:$D$9)*(G3980/100)*(E3980/1000)),IF(C3980="Spirits",SUM(LOOKUP(2,1/(SRP!$B$2:$B$6&lt;=E3980)/(SRP!$C$2:$C$6&gt;=E3980),SRP!$D$2:$D$6)*(G3980/100)*(E3980/1000)),IF(AND(C3980="Wine",D3980="Fortified Wines"),SUM(LOOKUP(2,1/(SRP!$B$20:$B$23&lt;=E3980)/(SRP!$C$20:$C$23&gt;=E3980),SRP!$D$20:$D$23)*(G3980/100)*(E3980/1000)),IF(C3980="Wine",SUM(LOOKUP(2,1/(SRP!$B$15:$B$19&lt;=E3980)/(SRP!$C$15:$C$19&gt;=E3980),SRP!$D$15:$D$19)*(G3980/100)*(E3980/1000)),IF(C3980="Ready to Drink",SUM(LOOKUP(2,1/(SRP!$B$10:$B$14&lt;=E3980)/(SRP!$C$10:$C$14&gt;=E3980),SRP!$D$10:$D$14)*(G3980/100)*(E3980/1000)),0))))),2)</f>
        <v>0.99</v>
      </c>
    </row>
    <row r="3981" spans="1:11" x14ac:dyDescent="0.35">
      <c r="A3981" s="2">
        <v>39120</v>
      </c>
      <c r="B3981" s="76" t="s">
        <v>3149</v>
      </c>
      <c r="C3981" s="76" t="s">
        <v>287</v>
      </c>
      <c r="D3981" s="76" t="s">
        <v>5271</v>
      </c>
      <c r="E3981" s="76">
        <v>473</v>
      </c>
      <c r="F3981" s="76">
        <v>24</v>
      </c>
      <c r="G3981" s="77">
        <v>3</v>
      </c>
      <c r="H3981" s="76" t="s">
        <v>3355</v>
      </c>
      <c r="I3981" s="77">
        <v>3.57</v>
      </c>
      <c r="J3981" s="2">
        <v>1</v>
      </c>
      <c r="K3981" s="119" cm="1">
        <f t="array" ref="K3981">ROUND(IF(C3981="Beer",SUM(LOOKUP(2,1/(SRP!$B$7:$B$9&lt;=E3981)/(SRP!$C$7:$C$9&gt;=E3981),SRP!$D$7:$D$9)*(G3981/100)*(E3981/1000)),IF(C3981="Spirits",SUM(LOOKUP(2,1/(SRP!$B$2:$B$6&lt;=E3981)/(SRP!$C$2:$C$6&gt;=E3981),SRP!$D$2:$D$6)*(G3981/100)*(E3981/1000)),IF(AND(C3981="Wine",D3981="Fortified Wines"),SUM(LOOKUP(2,1/(SRP!$B$20:$B$23&lt;=E3981)/(SRP!$C$20:$C$23&gt;=E3981),SRP!$D$20:$D$23)*(G3981/100)*(E3981/1000)),IF(C3981="Wine",SUM(LOOKUP(2,1/(SRP!$B$15:$B$19&lt;=E3981)/(SRP!$C$15:$C$19&gt;=E3981),SRP!$D$15:$D$19)*(G3981/100)*(E3981/1000)),IF(C3981="Ready to Drink",SUM(LOOKUP(2,1/(SRP!$B$10:$B$14&lt;=E3981)/(SRP!$C$10:$C$14&gt;=E3981),SRP!$D$10:$D$14)*(G3981/100)*(E3981/1000)),0))))),2)</f>
        <v>0.99</v>
      </c>
    </row>
    <row r="3982" spans="1:11" x14ac:dyDescent="0.35">
      <c r="A3982" s="2">
        <v>39121</v>
      </c>
      <c r="B3982" s="76" t="s">
        <v>3150</v>
      </c>
      <c r="C3982" s="76" t="s">
        <v>287</v>
      </c>
      <c r="D3982" s="76" t="s">
        <v>5266</v>
      </c>
      <c r="E3982" s="76">
        <v>473</v>
      </c>
      <c r="F3982" s="76">
        <v>24</v>
      </c>
      <c r="G3982" s="77">
        <v>4.8</v>
      </c>
      <c r="H3982" s="76" t="s">
        <v>3355</v>
      </c>
      <c r="I3982" s="77">
        <v>3.57</v>
      </c>
      <c r="J3982" s="2">
        <v>1</v>
      </c>
      <c r="K3982" s="119" cm="1">
        <f t="array" ref="K3982">ROUND(IF(C3982="Beer",SUM(LOOKUP(2,1/(SRP!$B$7:$B$9&lt;=E3982)/(SRP!$C$7:$C$9&gt;=E3982),SRP!$D$7:$D$9)*(G3982/100)*(E3982/1000)),IF(C3982="Spirits",SUM(LOOKUP(2,1/(SRP!$B$2:$B$6&lt;=E3982)/(SRP!$C$2:$C$6&gt;=E3982),SRP!$D$2:$D$6)*(G3982/100)*(E3982/1000)),IF(AND(C3982="Wine",D3982="Fortified Wines"),SUM(LOOKUP(2,1/(SRP!$B$20:$B$23&lt;=E3982)/(SRP!$C$20:$C$23&gt;=E3982),SRP!$D$20:$D$23)*(G3982/100)*(E3982/1000)),IF(C3982="Wine",SUM(LOOKUP(2,1/(SRP!$B$15:$B$19&lt;=E3982)/(SRP!$C$15:$C$19&gt;=E3982),SRP!$D$15:$D$19)*(G3982/100)*(E3982/1000)),IF(C3982="Ready to Drink",SUM(LOOKUP(2,1/(SRP!$B$10:$B$14&lt;=E3982)/(SRP!$C$10:$C$14&gt;=E3982),SRP!$D$10:$D$14)*(G3982/100)*(E3982/1000)),0))))),2)</f>
        <v>1.58</v>
      </c>
    </row>
    <row r="3983" spans="1:11" x14ac:dyDescent="0.35">
      <c r="A3983" s="2">
        <v>39121</v>
      </c>
      <c r="B3983" s="76" t="s">
        <v>3150</v>
      </c>
      <c r="C3983" s="76" t="s">
        <v>287</v>
      </c>
      <c r="D3983" s="76" t="s">
        <v>5266</v>
      </c>
      <c r="E3983" s="76">
        <v>473</v>
      </c>
      <c r="F3983" s="76">
        <v>24</v>
      </c>
      <c r="G3983" s="77">
        <v>4.8</v>
      </c>
      <c r="H3983" s="76" t="s">
        <v>3355</v>
      </c>
      <c r="I3983" s="77">
        <v>3.57</v>
      </c>
      <c r="J3983" s="2">
        <v>1</v>
      </c>
      <c r="K3983" s="119" cm="1">
        <f t="array" ref="K3983">ROUND(IF(C3983="Beer",SUM(LOOKUP(2,1/(SRP!$B$7:$B$9&lt;=E3983)/(SRP!$C$7:$C$9&gt;=E3983),SRP!$D$7:$D$9)*(G3983/100)*(E3983/1000)),IF(C3983="Spirits",SUM(LOOKUP(2,1/(SRP!$B$2:$B$6&lt;=E3983)/(SRP!$C$2:$C$6&gt;=E3983),SRP!$D$2:$D$6)*(G3983/100)*(E3983/1000)),IF(AND(C3983="Wine",D3983="Fortified Wines"),SUM(LOOKUP(2,1/(SRP!$B$20:$B$23&lt;=E3983)/(SRP!$C$20:$C$23&gt;=E3983),SRP!$D$20:$D$23)*(G3983/100)*(E3983/1000)),IF(C3983="Wine",SUM(LOOKUP(2,1/(SRP!$B$15:$B$19&lt;=E3983)/(SRP!$C$15:$C$19&gt;=E3983),SRP!$D$15:$D$19)*(G3983/100)*(E3983/1000)),IF(C3983="Ready to Drink",SUM(LOOKUP(2,1/(SRP!$B$10:$B$14&lt;=E3983)/(SRP!$C$10:$C$14&gt;=E3983),SRP!$D$10:$D$14)*(G3983/100)*(E3983/1000)),0))))),2)</f>
        <v>1.58</v>
      </c>
    </row>
    <row r="3984" spans="1:11" x14ac:dyDescent="0.35">
      <c r="A3984" s="2">
        <v>39126</v>
      </c>
      <c r="B3984" s="76" t="s">
        <v>3151</v>
      </c>
      <c r="C3984" s="76" t="s">
        <v>285</v>
      </c>
      <c r="D3984" s="76" t="s">
        <v>5273</v>
      </c>
      <c r="E3984" s="76">
        <v>500</v>
      </c>
      <c r="F3984" s="76">
        <v>6</v>
      </c>
      <c r="G3984" s="77">
        <v>17</v>
      </c>
      <c r="H3984" s="76" t="s">
        <v>3294</v>
      </c>
      <c r="I3984" s="77">
        <v>29.99</v>
      </c>
      <c r="J3984" s="2">
        <v>1</v>
      </c>
      <c r="K3984" s="119" cm="1">
        <f t="array" ref="K3984">ROUND(IF(C3984="Beer",SUM(LOOKUP(2,1/(SRP!$B$7:$B$9&lt;=E3984)/(SRP!$C$7:$C$9&gt;=E3984),SRP!$D$7:$D$9)*(G3984/100)*(E3984/1000)),IF(C3984="Spirits",SUM(LOOKUP(2,1/(SRP!$B$2:$B$6&lt;=E3984)/(SRP!$C$2:$C$6&gt;=E3984),SRP!$D$2:$D$6)*(G3984/100)*(E3984/1000)),IF(AND(C3984="Wine",D3984="Fortified Wines"),SUM(LOOKUP(2,1/(SRP!$B$20:$B$23&lt;=E3984)/(SRP!$C$20:$C$23&gt;=E3984),SRP!$D$20:$D$23)*(G3984/100)*(E3984/1000)),IF(C3984="Wine",SUM(LOOKUP(2,1/(SRP!$B$15:$B$19&lt;=E3984)/(SRP!$C$15:$C$19&gt;=E3984),SRP!$D$15:$D$19)*(G3984/100)*(E3984/1000)),IF(C3984="Ready to Drink",SUM(LOOKUP(2,1/(SRP!$B$10:$B$14&lt;=E3984)/(SRP!$C$10:$C$14&gt;=E3984),SRP!$D$10:$D$14)*(G3984/100)*(E3984/1000)),0))))),2)</f>
        <v>6.29</v>
      </c>
    </row>
    <row r="3985" spans="1:11" x14ac:dyDescent="0.35">
      <c r="A3985" s="2">
        <v>39127</v>
      </c>
      <c r="B3985" s="76" t="s">
        <v>3152</v>
      </c>
      <c r="C3985" s="76" t="s">
        <v>287</v>
      </c>
      <c r="D3985" s="76" t="s">
        <v>5266</v>
      </c>
      <c r="E3985" s="76">
        <v>473</v>
      </c>
      <c r="F3985" s="76">
        <v>24</v>
      </c>
      <c r="G3985" s="77">
        <v>5.0999999999999996</v>
      </c>
      <c r="H3985" s="76" t="s">
        <v>3355</v>
      </c>
      <c r="I3985" s="77">
        <v>3.57</v>
      </c>
      <c r="J3985" s="2">
        <v>1</v>
      </c>
      <c r="K3985" s="119" cm="1">
        <f t="array" ref="K3985">ROUND(IF(C3985="Beer",SUM(LOOKUP(2,1/(SRP!$B$7:$B$9&lt;=E3985)/(SRP!$C$7:$C$9&gt;=E3985),SRP!$D$7:$D$9)*(G3985/100)*(E3985/1000)),IF(C3985="Spirits",SUM(LOOKUP(2,1/(SRP!$B$2:$B$6&lt;=E3985)/(SRP!$C$2:$C$6&gt;=E3985),SRP!$D$2:$D$6)*(G3985/100)*(E3985/1000)),IF(AND(C3985="Wine",D3985="Fortified Wines"),SUM(LOOKUP(2,1/(SRP!$B$20:$B$23&lt;=E3985)/(SRP!$C$20:$C$23&gt;=E3985),SRP!$D$20:$D$23)*(G3985/100)*(E3985/1000)),IF(C3985="Wine",SUM(LOOKUP(2,1/(SRP!$B$15:$B$19&lt;=E3985)/(SRP!$C$15:$C$19&gt;=E3985),SRP!$D$15:$D$19)*(G3985/100)*(E3985/1000)),IF(C3985="Ready to Drink",SUM(LOOKUP(2,1/(SRP!$B$10:$B$14&lt;=E3985)/(SRP!$C$10:$C$14&gt;=E3985),SRP!$D$10:$D$14)*(G3985/100)*(E3985/1000)),0))))),2)</f>
        <v>1.68</v>
      </c>
    </row>
    <row r="3986" spans="1:11" x14ac:dyDescent="0.35">
      <c r="A3986" s="2">
        <v>39127</v>
      </c>
      <c r="B3986" s="76" t="s">
        <v>3152</v>
      </c>
      <c r="C3986" s="76" t="s">
        <v>287</v>
      </c>
      <c r="D3986" s="76" t="s">
        <v>5266</v>
      </c>
      <c r="E3986" s="76">
        <v>473</v>
      </c>
      <c r="F3986" s="76">
        <v>24</v>
      </c>
      <c r="G3986" s="77">
        <v>5.0999999999999996</v>
      </c>
      <c r="H3986" s="76" t="s">
        <v>3355</v>
      </c>
      <c r="I3986" s="77">
        <v>3.57</v>
      </c>
      <c r="J3986" s="2">
        <v>1</v>
      </c>
      <c r="K3986" s="119" cm="1">
        <f t="array" ref="K3986">ROUND(IF(C3986="Beer",SUM(LOOKUP(2,1/(SRP!$B$7:$B$9&lt;=E3986)/(SRP!$C$7:$C$9&gt;=E3986),SRP!$D$7:$D$9)*(G3986/100)*(E3986/1000)),IF(C3986="Spirits",SUM(LOOKUP(2,1/(SRP!$B$2:$B$6&lt;=E3986)/(SRP!$C$2:$C$6&gt;=E3986),SRP!$D$2:$D$6)*(G3986/100)*(E3986/1000)),IF(AND(C3986="Wine",D3986="Fortified Wines"),SUM(LOOKUP(2,1/(SRP!$B$20:$B$23&lt;=E3986)/(SRP!$C$20:$C$23&gt;=E3986),SRP!$D$20:$D$23)*(G3986/100)*(E3986/1000)),IF(C3986="Wine",SUM(LOOKUP(2,1/(SRP!$B$15:$B$19&lt;=E3986)/(SRP!$C$15:$C$19&gt;=E3986),SRP!$D$15:$D$19)*(G3986/100)*(E3986/1000)),IF(C3986="Ready to Drink",SUM(LOOKUP(2,1/(SRP!$B$10:$B$14&lt;=E3986)/(SRP!$C$10:$C$14&gt;=E3986),SRP!$D$10:$D$14)*(G3986/100)*(E3986/1000)),0))))),2)</f>
        <v>1.68</v>
      </c>
    </row>
    <row r="3987" spans="1:11" x14ac:dyDescent="0.35">
      <c r="A3987" s="2">
        <v>39129</v>
      </c>
      <c r="B3987" s="76" t="s">
        <v>3153</v>
      </c>
      <c r="C3987" s="76" t="s">
        <v>5938</v>
      </c>
      <c r="D3987" s="76" t="s">
        <v>5307</v>
      </c>
      <c r="E3987" s="76">
        <v>473</v>
      </c>
      <c r="F3987" s="76">
        <v>24</v>
      </c>
      <c r="G3987" s="77">
        <v>5</v>
      </c>
      <c r="H3987" s="76" t="s">
        <v>3297</v>
      </c>
      <c r="I3987" s="77">
        <v>4.49</v>
      </c>
      <c r="J3987" s="2">
        <v>1</v>
      </c>
      <c r="K3987" s="119" cm="1">
        <f t="array" ref="K3987">ROUND(IF(C3987="Beer",SUM(LOOKUP(2,1/(SRP!$B$7:$B$9&lt;=E3987)/(SRP!$C$7:$C$9&gt;=E3987),SRP!$D$7:$D$9)*(G3987/100)*(E3987/1000)),IF(C3987="Spirits",SUM(LOOKUP(2,1/(SRP!$B$2:$B$6&lt;=E3987)/(SRP!$C$2:$C$6&gt;=E3987),SRP!$D$2:$D$6)*(G3987/100)*(E3987/1000)),IF(AND(C3987="Wine",D3987="Fortified Wines"),SUM(LOOKUP(2,1/(SRP!$B$20:$B$23&lt;=E3987)/(SRP!$C$20:$C$23&gt;=E3987),SRP!$D$20:$D$23)*(G3987/100)*(E3987/1000)),IF(C3987="Wine",SUM(LOOKUP(2,1/(SRP!$B$15:$B$19&lt;=E3987)/(SRP!$C$15:$C$19&gt;=E3987),SRP!$D$15:$D$19)*(G3987/100)*(E3987/1000)),IF(C3987="Ready to Drink",SUM(LOOKUP(2,1/(SRP!$B$10:$B$14&lt;=E3987)/(SRP!$C$10:$C$14&gt;=E3987),SRP!$D$10:$D$14)*(G3987/100)*(E3987/1000)),0))))),2)</f>
        <v>1.75</v>
      </c>
    </row>
    <row r="3988" spans="1:11" x14ac:dyDescent="0.35">
      <c r="A3988" s="2">
        <v>39132</v>
      </c>
      <c r="B3988" s="76" t="s">
        <v>3154</v>
      </c>
      <c r="C3988" s="76" t="s">
        <v>5938</v>
      </c>
      <c r="D3988" s="76" t="s">
        <v>5746</v>
      </c>
      <c r="E3988" s="76">
        <v>2838</v>
      </c>
      <c r="F3988" s="76">
        <v>4</v>
      </c>
      <c r="G3988" s="77">
        <v>5</v>
      </c>
      <c r="H3988" s="76" t="s">
        <v>4999</v>
      </c>
      <c r="I3988" s="77">
        <v>20</v>
      </c>
      <c r="J3988" s="2">
        <v>6</v>
      </c>
      <c r="K3988" s="119" cm="1">
        <f t="array" ref="K3988">ROUND(IF(C3988="Beer",SUM(LOOKUP(2,1/(SRP!$B$7:$B$9&lt;=E3988)/(SRP!$C$7:$C$9&gt;=E3988),SRP!$D$7:$D$9)*(G3988/100)*(E3988/1000)),IF(C3988="Spirits",SUM(LOOKUP(2,1/(SRP!$B$2:$B$6&lt;=E3988)/(SRP!$C$2:$C$6&gt;=E3988),SRP!$D$2:$D$6)*(G3988/100)*(E3988/1000)),IF(AND(C3988="Wine",D3988="Fortified Wines"),SUM(LOOKUP(2,1/(SRP!$B$20:$B$23&lt;=E3988)/(SRP!$C$20:$C$23&gt;=E3988),SRP!$D$20:$D$23)*(G3988/100)*(E3988/1000)),IF(C3988="Wine",SUM(LOOKUP(2,1/(SRP!$B$15:$B$19&lt;=E3988)/(SRP!$C$15:$C$19&gt;=E3988),SRP!$D$15:$D$19)*(G3988/100)*(E3988/1000)),IF(C3988="Ready to Drink",SUM(LOOKUP(2,1/(SRP!$B$10:$B$14&lt;=E3988)/(SRP!$C$10:$C$14&gt;=E3988),SRP!$D$10:$D$14)*(G3988/100)*(E3988/1000)),0))))),2)</f>
        <v>9.91</v>
      </c>
    </row>
    <row r="3989" spans="1:11" x14ac:dyDescent="0.35">
      <c r="A3989" s="2">
        <v>39132</v>
      </c>
      <c r="B3989" s="76" t="s">
        <v>3154</v>
      </c>
      <c r="C3989" s="76" t="s">
        <v>5938</v>
      </c>
      <c r="D3989" s="76" t="s">
        <v>5746</v>
      </c>
      <c r="E3989" s="76">
        <v>2838</v>
      </c>
      <c r="F3989" s="76">
        <v>4</v>
      </c>
      <c r="G3989" s="77">
        <v>5</v>
      </c>
      <c r="H3989" s="76" t="s">
        <v>4999</v>
      </c>
      <c r="I3989" s="77">
        <v>20</v>
      </c>
      <c r="J3989" s="2">
        <v>6</v>
      </c>
      <c r="K3989" s="119" cm="1">
        <f t="array" ref="K3989">ROUND(IF(C3989="Beer",SUM(LOOKUP(2,1/(SRP!$B$7:$B$9&lt;=E3989)/(SRP!$C$7:$C$9&gt;=E3989),SRP!$D$7:$D$9)*(G3989/100)*(E3989/1000)),IF(C3989="Spirits",SUM(LOOKUP(2,1/(SRP!$B$2:$B$6&lt;=E3989)/(SRP!$C$2:$C$6&gt;=E3989),SRP!$D$2:$D$6)*(G3989/100)*(E3989/1000)),IF(AND(C3989="Wine",D3989="Fortified Wines"),SUM(LOOKUP(2,1/(SRP!$B$20:$B$23&lt;=E3989)/(SRP!$C$20:$C$23&gt;=E3989),SRP!$D$20:$D$23)*(G3989/100)*(E3989/1000)),IF(C3989="Wine",SUM(LOOKUP(2,1/(SRP!$B$15:$B$19&lt;=E3989)/(SRP!$C$15:$C$19&gt;=E3989),SRP!$D$15:$D$19)*(G3989/100)*(E3989/1000)),IF(C3989="Ready to Drink",SUM(LOOKUP(2,1/(SRP!$B$10:$B$14&lt;=E3989)/(SRP!$C$10:$C$14&gt;=E3989),SRP!$D$10:$D$14)*(G3989/100)*(E3989/1000)),0))))),2)</f>
        <v>9.91</v>
      </c>
    </row>
    <row r="3990" spans="1:11" x14ac:dyDescent="0.35">
      <c r="A3990" s="2">
        <v>39133</v>
      </c>
      <c r="B3990" s="76" t="s">
        <v>3155</v>
      </c>
      <c r="C3990" s="76" t="s">
        <v>287</v>
      </c>
      <c r="D3990" s="76" t="s">
        <v>5266</v>
      </c>
      <c r="E3990" s="76">
        <v>473</v>
      </c>
      <c r="F3990" s="76">
        <v>24</v>
      </c>
      <c r="G3990" s="77">
        <v>5.4</v>
      </c>
      <c r="H3990" s="76" t="s">
        <v>3387</v>
      </c>
      <c r="I3990" s="77">
        <v>4.1500000000000004</v>
      </c>
      <c r="J3990" s="2">
        <v>1</v>
      </c>
      <c r="K3990" s="119" cm="1">
        <f t="array" ref="K3990">ROUND(IF(C3990="Beer",SUM(LOOKUP(2,1/(SRP!$B$7:$B$9&lt;=E3990)/(SRP!$C$7:$C$9&gt;=E3990),SRP!$D$7:$D$9)*(G3990/100)*(E3990/1000)),IF(C3990="Spirits",SUM(LOOKUP(2,1/(SRP!$B$2:$B$6&lt;=E3990)/(SRP!$C$2:$C$6&gt;=E3990),SRP!$D$2:$D$6)*(G3990/100)*(E3990/1000)),IF(AND(C3990="Wine",D3990="Fortified Wines"),SUM(LOOKUP(2,1/(SRP!$B$20:$B$23&lt;=E3990)/(SRP!$C$20:$C$23&gt;=E3990),SRP!$D$20:$D$23)*(G3990/100)*(E3990/1000)),IF(C3990="Wine",SUM(LOOKUP(2,1/(SRP!$B$15:$B$19&lt;=E3990)/(SRP!$C$15:$C$19&gt;=E3990),SRP!$D$15:$D$19)*(G3990/100)*(E3990/1000)),IF(C3990="Ready to Drink",SUM(LOOKUP(2,1/(SRP!$B$10:$B$14&lt;=E3990)/(SRP!$C$10:$C$14&gt;=E3990),SRP!$D$10:$D$14)*(G3990/100)*(E3990/1000)),0))))),2)</f>
        <v>1.78</v>
      </c>
    </row>
    <row r="3991" spans="1:11" x14ac:dyDescent="0.35">
      <c r="A3991" s="2">
        <v>39133</v>
      </c>
      <c r="B3991" s="76" t="s">
        <v>3155</v>
      </c>
      <c r="C3991" s="76" t="s">
        <v>287</v>
      </c>
      <c r="D3991" s="76" t="s">
        <v>5266</v>
      </c>
      <c r="E3991" s="76">
        <v>473</v>
      </c>
      <c r="F3991" s="76">
        <v>24</v>
      </c>
      <c r="G3991" s="77">
        <v>5.4</v>
      </c>
      <c r="H3991" s="76" t="s">
        <v>3387</v>
      </c>
      <c r="I3991" s="77">
        <v>4.1500000000000004</v>
      </c>
      <c r="J3991" s="2">
        <v>1</v>
      </c>
      <c r="K3991" s="119" cm="1">
        <f t="array" ref="K3991">ROUND(IF(C3991="Beer",SUM(LOOKUP(2,1/(SRP!$B$7:$B$9&lt;=E3991)/(SRP!$C$7:$C$9&gt;=E3991),SRP!$D$7:$D$9)*(G3991/100)*(E3991/1000)),IF(C3991="Spirits",SUM(LOOKUP(2,1/(SRP!$B$2:$B$6&lt;=E3991)/(SRP!$C$2:$C$6&gt;=E3991),SRP!$D$2:$D$6)*(G3991/100)*(E3991/1000)),IF(AND(C3991="Wine",D3991="Fortified Wines"),SUM(LOOKUP(2,1/(SRP!$B$20:$B$23&lt;=E3991)/(SRP!$C$20:$C$23&gt;=E3991),SRP!$D$20:$D$23)*(G3991/100)*(E3991/1000)),IF(C3991="Wine",SUM(LOOKUP(2,1/(SRP!$B$15:$B$19&lt;=E3991)/(SRP!$C$15:$C$19&gt;=E3991),SRP!$D$15:$D$19)*(G3991/100)*(E3991/1000)),IF(C3991="Ready to Drink",SUM(LOOKUP(2,1/(SRP!$B$10:$B$14&lt;=E3991)/(SRP!$C$10:$C$14&gt;=E3991),SRP!$D$10:$D$14)*(G3991/100)*(E3991/1000)),0))))),2)</f>
        <v>1.78</v>
      </c>
    </row>
    <row r="3992" spans="1:11" x14ac:dyDescent="0.35">
      <c r="A3992" s="2">
        <v>39137</v>
      </c>
      <c r="B3992" s="76" t="s">
        <v>3156</v>
      </c>
      <c r="C3992" s="76" t="s">
        <v>285</v>
      </c>
      <c r="D3992" s="76" t="s">
        <v>5273</v>
      </c>
      <c r="E3992" s="76">
        <v>500</v>
      </c>
      <c r="F3992" s="76">
        <v>6</v>
      </c>
      <c r="G3992" s="77">
        <v>15</v>
      </c>
      <c r="H3992" s="76" t="s">
        <v>3294</v>
      </c>
      <c r="I3992" s="77">
        <v>29.99</v>
      </c>
      <c r="J3992" s="2">
        <v>1</v>
      </c>
      <c r="K3992" s="119" cm="1">
        <f t="array" ref="K3992">ROUND(IF(C3992="Beer",SUM(LOOKUP(2,1/(SRP!$B$7:$B$9&lt;=E3992)/(SRP!$C$7:$C$9&gt;=E3992),SRP!$D$7:$D$9)*(G3992/100)*(E3992/1000)),IF(C3992="Spirits",SUM(LOOKUP(2,1/(SRP!$B$2:$B$6&lt;=E3992)/(SRP!$C$2:$C$6&gt;=E3992),SRP!$D$2:$D$6)*(G3992/100)*(E3992/1000)),IF(AND(C3992="Wine",D3992="Fortified Wines"),SUM(LOOKUP(2,1/(SRP!$B$20:$B$23&lt;=E3992)/(SRP!$C$20:$C$23&gt;=E3992),SRP!$D$20:$D$23)*(G3992/100)*(E3992/1000)),IF(C3992="Wine",SUM(LOOKUP(2,1/(SRP!$B$15:$B$19&lt;=E3992)/(SRP!$C$15:$C$19&gt;=E3992),SRP!$D$15:$D$19)*(G3992/100)*(E3992/1000)),IF(C3992="Ready to Drink",SUM(LOOKUP(2,1/(SRP!$B$10:$B$14&lt;=E3992)/(SRP!$C$10:$C$14&gt;=E3992),SRP!$D$10:$D$14)*(G3992/100)*(E3992/1000)),0))))),2)</f>
        <v>5.55</v>
      </c>
    </row>
    <row r="3993" spans="1:11" x14ac:dyDescent="0.35">
      <c r="A3993" s="2">
        <v>39146</v>
      </c>
      <c r="B3993" s="76" t="s">
        <v>3157</v>
      </c>
      <c r="C3993" s="76" t="s">
        <v>287</v>
      </c>
      <c r="D3993" s="76" t="s">
        <v>5230</v>
      </c>
      <c r="E3993" s="76">
        <v>473</v>
      </c>
      <c r="F3993" s="76">
        <v>24</v>
      </c>
      <c r="G3993" s="77">
        <v>5</v>
      </c>
      <c r="H3993" s="76" t="s">
        <v>3387</v>
      </c>
      <c r="I3993" s="77">
        <v>3.99</v>
      </c>
      <c r="J3993" s="2">
        <v>1</v>
      </c>
      <c r="K3993" s="119" cm="1">
        <f t="array" ref="K3993">ROUND(IF(C3993="Beer",SUM(LOOKUP(2,1/(SRP!$B$7:$B$9&lt;=E3993)/(SRP!$C$7:$C$9&gt;=E3993),SRP!$D$7:$D$9)*(G3993/100)*(E3993/1000)),IF(C3993="Spirits",SUM(LOOKUP(2,1/(SRP!$B$2:$B$6&lt;=E3993)/(SRP!$C$2:$C$6&gt;=E3993),SRP!$D$2:$D$6)*(G3993/100)*(E3993/1000)),IF(AND(C3993="Wine",D3993="Fortified Wines"),SUM(LOOKUP(2,1/(SRP!$B$20:$B$23&lt;=E3993)/(SRP!$C$20:$C$23&gt;=E3993),SRP!$D$20:$D$23)*(G3993/100)*(E3993/1000)),IF(C3993="Wine",SUM(LOOKUP(2,1/(SRP!$B$15:$B$19&lt;=E3993)/(SRP!$C$15:$C$19&gt;=E3993),SRP!$D$15:$D$19)*(G3993/100)*(E3993/1000)),IF(C3993="Ready to Drink",SUM(LOOKUP(2,1/(SRP!$B$10:$B$14&lt;=E3993)/(SRP!$C$10:$C$14&gt;=E3993),SRP!$D$10:$D$14)*(G3993/100)*(E3993/1000)),0))))),2)</f>
        <v>1.65</v>
      </c>
    </row>
    <row r="3994" spans="1:11" x14ac:dyDescent="0.35">
      <c r="A3994" s="2">
        <v>39146</v>
      </c>
      <c r="B3994" s="76" t="s">
        <v>3157</v>
      </c>
      <c r="C3994" s="76" t="s">
        <v>287</v>
      </c>
      <c r="D3994" s="76" t="s">
        <v>5230</v>
      </c>
      <c r="E3994" s="76">
        <v>473</v>
      </c>
      <c r="F3994" s="76">
        <v>24</v>
      </c>
      <c r="G3994" s="77">
        <v>5</v>
      </c>
      <c r="H3994" s="76" t="s">
        <v>3387</v>
      </c>
      <c r="I3994" s="77">
        <v>3.99</v>
      </c>
      <c r="J3994" s="2">
        <v>1</v>
      </c>
      <c r="K3994" s="119" cm="1">
        <f t="array" ref="K3994">ROUND(IF(C3994="Beer",SUM(LOOKUP(2,1/(SRP!$B$7:$B$9&lt;=E3994)/(SRP!$C$7:$C$9&gt;=E3994),SRP!$D$7:$D$9)*(G3994/100)*(E3994/1000)),IF(C3994="Spirits",SUM(LOOKUP(2,1/(SRP!$B$2:$B$6&lt;=E3994)/(SRP!$C$2:$C$6&gt;=E3994),SRP!$D$2:$D$6)*(G3994/100)*(E3994/1000)),IF(AND(C3994="Wine",D3994="Fortified Wines"),SUM(LOOKUP(2,1/(SRP!$B$20:$B$23&lt;=E3994)/(SRP!$C$20:$C$23&gt;=E3994),SRP!$D$20:$D$23)*(G3994/100)*(E3994/1000)),IF(C3994="Wine",SUM(LOOKUP(2,1/(SRP!$B$15:$B$19&lt;=E3994)/(SRP!$C$15:$C$19&gt;=E3994),SRP!$D$15:$D$19)*(G3994/100)*(E3994/1000)),IF(C3994="Ready to Drink",SUM(LOOKUP(2,1/(SRP!$B$10:$B$14&lt;=E3994)/(SRP!$C$10:$C$14&gt;=E3994),SRP!$D$10:$D$14)*(G3994/100)*(E3994/1000)),0))))),2)</f>
        <v>1.65</v>
      </c>
    </row>
    <row r="3995" spans="1:11" x14ac:dyDescent="0.35">
      <c r="A3995" s="2">
        <v>39152</v>
      </c>
      <c r="B3995" s="76" t="s">
        <v>3158</v>
      </c>
      <c r="C3995" s="76" t="s">
        <v>287</v>
      </c>
      <c r="D3995" s="76" t="s">
        <v>5240</v>
      </c>
      <c r="E3995" s="76">
        <v>473</v>
      </c>
      <c r="F3995" s="76">
        <v>24</v>
      </c>
      <c r="G3995" s="77">
        <v>7</v>
      </c>
      <c r="H3995" s="76" t="s">
        <v>3355</v>
      </c>
      <c r="I3995" s="77">
        <v>3.57</v>
      </c>
      <c r="J3995" s="2">
        <v>1</v>
      </c>
      <c r="K3995" s="119" cm="1">
        <f t="array" ref="K3995">ROUND(IF(C3995="Beer",SUM(LOOKUP(2,1/(SRP!$B$7:$B$9&lt;=E3995)/(SRP!$C$7:$C$9&gt;=E3995),SRP!$D$7:$D$9)*(G3995/100)*(E3995/1000)),IF(C3995="Spirits",SUM(LOOKUP(2,1/(SRP!$B$2:$B$6&lt;=E3995)/(SRP!$C$2:$C$6&gt;=E3995),SRP!$D$2:$D$6)*(G3995/100)*(E3995/1000)),IF(AND(C3995="Wine",D3995="Fortified Wines"),SUM(LOOKUP(2,1/(SRP!$B$20:$B$23&lt;=E3995)/(SRP!$C$20:$C$23&gt;=E3995),SRP!$D$20:$D$23)*(G3995/100)*(E3995/1000)),IF(C3995="Wine",SUM(LOOKUP(2,1/(SRP!$B$15:$B$19&lt;=E3995)/(SRP!$C$15:$C$19&gt;=E3995),SRP!$D$15:$D$19)*(G3995/100)*(E3995/1000)),IF(C3995="Ready to Drink",SUM(LOOKUP(2,1/(SRP!$B$10:$B$14&lt;=E3995)/(SRP!$C$10:$C$14&gt;=E3995),SRP!$D$10:$D$14)*(G3995/100)*(E3995/1000)),0))))),2)</f>
        <v>2.31</v>
      </c>
    </row>
    <row r="3996" spans="1:11" x14ac:dyDescent="0.35">
      <c r="A3996" s="2">
        <v>39152</v>
      </c>
      <c r="B3996" s="76" t="s">
        <v>3158</v>
      </c>
      <c r="C3996" s="76" t="s">
        <v>287</v>
      </c>
      <c r="D3996" s="76" t="s">
        <v>5240</v>
      </c>
      <c r="E3996" s="76">
        <v>473</v>
      </c>
      <c r="F3996" s="76">
        <v>24</v>
      </c>
      <c r="G3996" s="77">
        <v>7</v>
      </c>
      <c r="H3996" s="76" t="s">
        <v>3355</v>
      </c>
      <c r="I3996" s="77">
        <v>3.57</v>
      </c>
      <c r="J3996" s="2">
        <v>1</v>
      </c>
      <c r="K3996" s="119" cm="1">
        <f t="array" ref="K3996">ROUND(IF(C3996="Beer",SUM(LOOKUP(2,1/(SRP!$B$7:$B$9&lt;=E3996)/(SRP!$C$7:$C$9&gt;=E3996),SRP!$D$7:$D$9)*(G3996/100)*(E3996/1000)),IF(C3996="Spirits",SUM(LOOKUP(2,1/(SRP!$B$2:$B$6&lt;=E3996)/(SRP!$C$2:$C$6&gt;=E3996),SRP!$D$2:$D$6)*(G3996/100)*(E3996/1000)),IF(AND(C3996="Wine",D3996="Fortified Wines"),SUM(LOOKUP(2,1/(SRP!$B$20:$B$23&lt;=E3996)/(SRP!$C$20:$C$23&gt;=E3996),SRP!$D$20:$D$23)*(G3996/100)*(E3996/1000)),IF(C3996="Wine",SUM(LOOKUP(2,1/(SRP!$B$15:$B$19&lt;=E3996)/(SRP!$C$15:$C$19&gt;=E3996),SRP!$D$15:$D$19)*(G3996/100)*(E3996/1000)),IF(C3996="Ready to Drink",SUM(LOOKUP(2,1/(SRP!$B$10:$B$14&lt;=E3996)/(SRP!$C$10:$C$14&gt;=E3996),SRP!$D$10:$D$14)*(G3996/100)*(E3996/1000)),0))))),2)</f>
        <v>2.31</v>
      </c>
    </row>
    <row r="3997" spans="1:11" x14ac:dyDescent="0.35">
      <c r="A3997" s="2">
        <v>39153</v>
      </c>
      <c r="B3997" s="76" t="s">
        <v>3159</v>
      </c>
      <c r="C3997" s="76" t="s">
        <v>287</v>
      </c>
      <c r="D3997" s="76" t="s">
        <v>5240</v>
      </c>
      <c r="E3997" s="76">
        <v>473</v>
      </c>
      <c r="F3997" s="76">
        <v>24</v>
      </c>
      <c r="G3997" s="77">
        <v>8.6999999999999993</v>
      </c>
      <c r="H3997" s="76" t="s">
        <v>3355</v>
      </c>
      <c r="I3997" s="77">
        <v>3.57</v>
      </c>
      <c r="J3997" s="2">
        <v>1</v>
      </c>
      <c r="K3997" s="119" cm="1">
        <f t="array" ref="K3997">ROUND(IF(C3997="Beer",SUM(LOOKUP(2,1/(SRP!$B$7:$B$9&lt;=E3997)/(SRP!$C$7:$C$9&gt;=E3997),SRP!$D$7:$D$9)*(G3997/100)*(E3997/1000)),IF(C3997="Spirits",SUM(LOOKUP(2,1/(SRP!$B$2:$B$6&lt;=E3997)/(SRP!$C$2:$C$6&gt;=E3997),SRP!$D$2:$D$6)*(G3997/100)*(E3997/1000)),IF(AND(C3997="Wine",D3997="Fortified Wines"),SUM(LOOKUP(2,1/(SRP!$B$20:$B$23&lt;=E3997)/(SRP!$C$20:$C$23&gt;=E3997),SRP!$D$20:$D$23)*(G3997/100)*(E3997/1000)),IF(C3997="Wine",SUM(LOOKUP(2,1/(SRP!$B$15:$B$19&lt;=E3997)/(SRP!$C$15:$C$19&gt;=E3997),SRP!$D$15:$D$19)*(G3997/100)*(E3997/1000)),IF(C3997="Ready to Drink",SUM(LOOKUP(2,1/(SRP!$B$10:$B$14&lt;=E3997)/(SRP!$C$10:$C$14&gt;=E3997),SRP!$D$10:$D$14)*(G3997/100)*(E3997/1000)),0))))),2)</f>
        <v>2.87</v>
      </c>
    </row>
    <row r="3998" spans="1:11" x14ac:dyDescent="0.35">
      <c r="A3998" s="2">
        <v>39153</v>
      </c>
      <c r="B3998" s="76" t="s">
        <v>3159</v>
      </c>
      <c r="C3998" s="76" t="s">
        <v>287</v>
      </c>
      <c r="D3998" s="76" t="s">
        <v>5240</v>
      </c>
      <c r="E3998" s="76">
        <v>473</v>
      </c>
      <c r="F3998" s="76">
        <v>24</v>
      </c>
      <c r="G3998" s="77">
        <v>8.6999999999999993</v>
      </c>
      <c r="H3998" s="76" t="s">
        <v>3355</v>
      </c>
      <c r="I3998" s="77">
        <v>3.57</v>
      </c>
      <c r="J3998" s="2">
        <v>1</v>
      </c>
      <c r="K3998" s="119" cm="1">
        <f t="array" ref="K3998">ROUND(IF(C3998="Beer",SUM(LOOKUP(2,1/(SRP!$B$7:$B$9&lt;=E3998)/(SRP!$C$7:$C$9&gt;=E3998),SRP!$D$7:$D$9)*(G3998/100)*(E3998/1000)),IF(C3998="Spirits",SUM(LOOKUP(2,1/(SRP!$B$2:$B$6&lt;=E3998)/(SRP!$C$2:$C$6&gt;=E3998),SRP!$D$2:$D$6)*(G3998/100)*(E3998/1000)),IF(AND(C3998="Wine",D3998="Fortified Wines"),SUM(LOOKUP(2,1/(SRP!$B$20:$B$23&lt;=E3998)/(SRP!$C$20:$C$23&gt;=E3998),SRP!$D$20:$D$23)*(G3998/100)*(E3998/1000)),IF(C3998="Wine",SUM(LOOKUP(2,1/(SRP!$B$15:$B$19&lt;=E3998)/(SRP!$C$15:$C$19&gt;=E3998),SRP!$D$15:$D$19)*(G3998/100)*(E3998/1000)),IF(C3998="Ready to Drink",SUM(LOOKUP(2,1/(SRP!$B$10:$B$14&lt;=E3998)/(SRP!$C$10:$C$14&gt;=E3998),SRP!$D$10:$D$14)*(G3998/100)*(E3998/1000)),0))))),2)</f>
        <v>2.87</v>
      </c>
    </row>
    <row r="3999" spans="1:11" x14ac:dyDescent="0.35">
      <c r="A3999" s="2">
        <v>39167</v>
      </c>
      <c r="B3999" s="76" t="s">
        <v>4072</v>
      </c>
      <c r="C3999" s="76" t="s">
        <v>5938</v>
      </c>
      <c r="D3999" s="76" t="s">
        <v>5283</v>
      </c>
      <c r="E3999" s="76">
        <v>473</v>
      </c>
      <c r="F3999" s="76">
        <v>24</v>
      </c>
      <c r="G3999" s="77">
        <v>5.5</v>
      </c>
      <c r="H3999" s="76" t="s">
        <v>3282</v>
      </c>
      <c r="I3999" s="77">
        <v>4.3899999999999997</v>
      </c>
      <c r="J3999" s="2">
        <v>1</v>
      </c>
      <c r="K3999" s="119" cm="1">
        <f t="array" ref="K3999">ROUND(IF(C3999="Beer",SUM(LOOKUP(2,1/(SRP!$B$7:$B$9&lt;=E3999)/(SRP!$C$7:$C$9&gt;=E3999),SRP!$D$7:$D$9)*(G3999/100)*(E3999/1000)),IF(C3999="Spirits",SUM(LOOKUP(2,1/(SRP!$B$2:$B$6&lt;=E3999)/(SRP!$C$2:$C$6&gt;=E3999),SRP!$D$2:$D$6)*(G3999/100)*(E3999/1000)),IF(AND(C3999="Wine",D3999="Fortified Wines"),SUM(LOOKUP(2,1/(SRP!$B$20:$B$23&lt;=E3999)/(SRP!$C$20:$C$23&gt;=E3999),SRP!$D$20:$D$23)*(G3999/100)*(E3999/1000)),IF(C3999="Wine",SUM(LOOKUP(2,1/(SRP!$B$15:$B$19&lt;=E3999)/(SRP!$C$15:$C$19&gt;=E3999),SRP!$D$15:$D$19)*(G3999/100)*(E3999/1000)),IF(C3999="Ready to Drink",SUM(LOOKUP(2,1/(SRP!$B$10:$B$14&lt;=E3999)/(SRP!$C$10:$C$14&gt;=E3999),SRP!$D$10:$D$14)*(G3999/100)*(E3999/1000)),0))))),2)</f>
        <v>1.92</v>
      </c>
    </row>
    <row r="4000" spans="1:11" x14ac:dyDescent="0.35">
      <c r="A4000" s="2">
        <v>39168</v>
      </c>
      <c r="B4000" s="76" t="s">
        <v>4073</v>
      </c>
      <c r="C4000" s="76" t="s">
        <v>5938</v>
      </c>
      <c r="D4000" s="76" t="s">
        <v>5283</v>
      </c>
      <c r="E4000" s="76">
        <v>473</v>
      </c>
      <c r="F4000" s="76">
        <v>24</v>
      </c>
      <c r="G4000" s="77">
        <v>5.5</v>
      </c>
      <c r="H4000" s="76" t="s">
        <v>3282</v>
      </c>
      <c r="I4000" s="77">
        <v>4.3899999999999997</v>
      </c>
      <c r="J4000" s="2">
        <v>1</v>
      </c>
      <c r="K4000" s="119" cm="1">
        <f t="array" ref="K4000">ROUND(IF(C4000="Beer",SUM(LOOKUP(2,1/(SRP!$B$7:$B$9&lt;=E4000)/(SRP!$C$7:$C$9&gt;=E4000),SRP!$D$7:$D$9)*(G4000/100)*(E4000/1000)),IF(C4000="Spirits",SUM(LOOKUP(2,1/(SRP!$B$2:$B$6&lt;=E4000)/(SRP!$C$2:$C$6&gt;=E4000),SRP!$D$2:$D$6)*(G4000/100)*(E4000/1000)),IF(AND(C4000="Wine",D4000="Fortified Wines"),SUM(LOOKUP(2,1/(SRP!$B$20:$B$23&lt;=E4000)/(SRP!$C$20:$C$23&gt;=E4000),SRP!$D$20:$D$23)*(G4000/100)*(E4000/1000)),IF(C4000="Wine",SUM(LOOKUP(2,1/(SRP!$B$15:$B$19&lt;=E4000)/(SRP!$C$15:$C$19&gt;=E4000),SRP!$D$15:$D$19)*(G4000/100)*(E4000/1000)),IF(C4000="Ready to Drink",SUM(LOOKUP(2,1/(SRP!$B$10:$B$14&lt;=E4000)/(SRP!$C$10:$C$14&gt;=E4000),SRP!$D$10:$D$14)*(G4000/100)*(E4000/1000)),0))))),2)</f>
        <v>1.92</v>
      </c>
    </row>
    <row r="4001" spans="1:11" x14ac:dyDescent="0.35">
      <c r="A4001" s="2">
        <v>39186</v>
      </c>
      <c r="B4001" s="76" t="s">
        <v>4657</v>
      </c>
      <c r="C4001" s="76" t="s">
        <v>5938</v>
      </c>
      <c r="D4001" s="76" t="s">
        <v>5283</v>
      </c>
      <c r="E4001" s="76">
        <v>1420</v>
      </c>
      <c r="F4001" s="76">
        <v>6</v>
      </c>
      <c r="G4001" s="77">
        <v>7</v>
      </c>
      <c r="H4001" s="76" t="s">
        <v>5998</v>
      </c>
      <c r="I4001" s="77">
        <v>14.99</v>
      </c>
      <c r="J4001" s="2">
        <v>4</v>
      </c>
      <c r="K4001" s="119" cm="1">
        <f t="array" ref="K4001">ROUND(IF(C4001="Beer",SUM(LOOKUP(2,1/(SRP!$B$7:$B$9&lt;=E4001)/(SRP!$C$7:$C$9&gt;=E4001),SRP!$D$7:$D$9)*(G4001/100)*(E4001/1000)),IF(C4001="Spirits",SUM(LOOKUP(2,1/(SRP!$B$2:$B$6&lt;=E4001)/(SRP!$C$2:$C$6&gt;=E4001),SRP!$D$2:$D$6)*(G4001/100)*(E4001/1000)),IF(AND(C4001="Wine",D4001="Fortified Wines"),SUM(LOOKUP(2,1/(SRP!$B$20:$B$23&lt;=E4001)/(SRP!$C$20:$C$23&gt;=E4001),SRP!$D$20:$D$23)*(G4001/100)*(E4001/1000)),IF(C4001="Wine",SUM(LOOKUP(2,1/(SRP!$B$15:$B$19&lt;=E4001)/(SRP!$C$15:$C$19&gt;=E4001),SRP!$D$15:$D$19)*(G4001/100)*(E4001/1000)),IF(C4001="Ready to Drink",SUM(LOOKUP(2,1/(SRP!$B$10:$B$14&lt;=E4001)/(SRP!$C$10:$C$14&gt;=E4001),SRP!$D$10:$D$14)*(G4001/100)*(E4001/1000)),0))))),2)</f>
        <v>6.94</v>
      </c>
    </row>
    <row r="4002" spans="1:11" x14ac:dyDescent="0.35">
      <c r="A4002" s="2">
        <v>39187</v>
      </c>
      <c r="B4002" s="76" t="s">
        <v>3160</v>
      </c>
      <c r="C4002" s="76" t="s">
        <v>287</v>
      </c>
      <c r="D4002" s="76" t="s">
        <v>5230</v>
      </c>
      <c r="E4002" s="76">
        <v>5325</v>
      </c>
      <c r="F4002" s="76">
        <v>1</v>
      </c>
      <c r="G4002" s="77">
        <v>4.5999999999999996</v>
      </c>
      <c r="H4002" s="76" t="s">
        <v>3326</v>
      </c>
      <c r="I4002" s="77">
        <v>33.99</v>
      </c>
      <c r="J4002" s="2">
        <v>15</v>
      </c>
      <c r="K4002" s="119" cm="1">
        <f t="array" ref="K4002">ROUND(IF(C4002="Beer",SUM(LOOKUP(2,1/(SRP!$B$7:$B$9&lt;=E4002)/(SRP!$C$7:$C$9&gt;=E4002),SRP!$D$7:$D$9)*(G4002/100)*(E4002/1000)),IF(C4002="Spirits",SUM(LOOKUP(2,1/(SRP!$B$2:$B$6&lt;=E4002)/(SRP!$C$2:$C$6&gt;=E4002),SRP!$D$2:$D$6)*(G4002/100)*(E4002/1000)),IF(AND(C4002="Wine",D4002="Fortified Wines"),SUM(LOOKUP(2,1/(SRP!$B$20:$B$23&lt;=E4002)/(SRP!$C$20:$C$23&gt;=E4002),SRP!$D$20:$D$23)*(G4002/100)*(E4002/1000)),IF(C4002="Wine",SUM(LOOKUP(2,1/(SRP!$B$15:$B$19&lt;=E4002)/(SRP!$C$15:$C$19&gt;=E4002),SRP!$D$15:$D$19)*(G4002/100)*(E4002/1000)),IF(C4002="Ready to Drink",SUM(LOOKUP(2,1/(SRP!$B$10:$B$14&lt;=E4002)/(SRP!$C$10:$C$14&gt;=E4002),SRP!$D$10:$D$14)*(G4002/100)*(E4002/1000)),0))))),2)</f>
        <v>17.100000000000001</v>
      </c>
    </row>
    <row r="4003" spans="1:11" x14ac:dyDescent="0.35">
      <c r="A4003" s="2">
        <v>39187</v>
      </c>
      <c r="B4003" s="76" t="s">
        <v>3160</v>
      </c>
      <c r="C4003" s="76" t="s">
        <v>287</v>
      </c>
      <c r="D4003" s="76" t="s">
        <v>5230</v>
      </c>
      <c r="E4003" s="76">
        <v>5325</v>
      </c>
      <c r="F4003" s="76">
        <v>1</v>
      </c>
      <c r="G4003" s="77">
        <v>4.5999999999999996</v>
      </c>
      <c r="H4003" s="76" t="s">
        <v>3326</v>
      </c>
      <c r="I4003" s="77">
        <v>33.99</v>
      </c>
      <c r="J4003" s="2">
        <v>15</v>
      </c>
      <c r="K4003" s="119" cm="1">
        <f t="array" ref="K4003">ROUND(IF(C4003="Beer",SUM(LOOKUP(2,1/(SRP!$B$7:$B$9&lt;=E4003)/(SRP!$C$7:$C$9&gt;=E4003),SRP!$D$7:$D$9)*(G4003/100)*(E4003/1000)),IF(C4003="Spirits",SUM(LOOKUP(2,1/(SRP!$B$2:$B$6&lt;=E4003)/(SRP!$C$2:$C$6&gt;=E4003),SRP!$D$2:$D$6)*(G4003/100)*(E4003/1000)),IF(AND(C4003="Wine",D4003="Fortified Wines"),SUM(LOOKUP(2,1/(SRP!$B$20:$B$23&lt;=E4003)/(SRP!$C$20:$C$23&gt;=E4003),SRP!$D$20:$D$23)*(G4003/100)*(E4003/1000)),IF(C4003="Wine",SUM(LOOKUP(2,1/(SRP!$B$15:$B$19&lt;=E4003)/(SRP!$C$15:$C$19&gt;=E4003),SRP!$D$15:$D$19)*(G4003/100)*(E4003/1000)),IF(C4003="Ready to Drink",SUM(LOOKUP(2,1/(SRP!$B$10:$B$14&lt;=E4003)/(SRP!$C$10:$C$14&gt;=E4003),SRP!$D$10:$D$14)*(G4003/100)*(E4003/1000)),0))))),2)</f>
        <v>17.100000000000001</v>
      </c>
    </row>
    <row r="4004" spans="1:11" x14ac:dyDescent="0.35">
      <c r="A4004" s="2">
        <v>39188</v>
      </c>
      <c r="B4004" s="76" t="s">
        <v>4729</v>
      </c>
      <c r="C4004" s="76" t="s">
        <v>5938</v>
      </c>
      <c r="D4004" s="76" t="s">
        <v>5283</v>
      </c>
      <c r="E4004" s="76">
        <v>1420</v>
      </c>
      <c r="F4004" s="76">
        <v>6</v>
      </c>
      <c r="G4004" s="77">
        <v>7</v>
      </c>
      <c r="H4004" s="76" t="s">
        <v>5998</v>
      </c>
      <c r="I4004" s="77">
        <v>10.49</v>
      </c>
      <c r="J4004" s="2">
        <v>4</v>
      </c>
      <c r="K4004" s="119" cm="1">
        <f t="array" ref="K4004">ROUND(IF(C4004="Beer",SUM(LOOKUP(2,1/(SRP!$B$7:$B$9&lt;=E4004)/(SRP!$C$7:$C$9&gt;=E4004),SRP!$D$7:$D$9)*(G4004/100)*(E4004/1000)),IF(C4004="Spirits",SUM(LOOKUP(2,1/(SRP!$B$2:$B$6&lt;=E4004)/(SRP!$C$2:$C$6&gt;=E4004),SRP!$D$2:$D$6)*(G4004/100)*(E4004/1000)),IF(AND(C4004="Wine",D4004="Fortified Wines"),SUM(LOOKUP(2,1/(SRP!$B$20:$B$23&lt;=E4004)/(SRP!$C$20:$C$23&gt;=E4004),SRP!$D$20:$D$23)*(G4004/100)*(E4004/1000)),IF(C4004="Wine",SUM(LOOKUP(2,1/(SRP!$B$15:$B$19&lt;=E4004)/(SRP!$C$15:$C$19&gt;=E4004),SRP!$D$15:$D$19)*(G4004/100)*(E4004/1000)),IF(C4004="Ready to Drink",SUM(LOOKUP(2,1/(SRP!$B$10:$B$14&lt;=E4004)/(SRP!$C$10:$C$14&gt;=E4004),SRP!$D$10:$D$14)*(G4004/100)*(E4004/1000)),0))))),2)</f>
        <v>6.94</v>
      </c>
    </row>
    <row r="4005" spans="1:11" x14ac:dyDescent="0.35">
      <c r="A4005" s="2">
        <v>39189</v>
      </c>
      <c r="B4005" s="76" t="s">
        <v>4656</v>
      </c>
      <c r="C4005" s="76" t="s">
        <v>5938</v>
      </c>
      <c r="D4005" s="76" t="s">
        <v>5283</v>
      </c>
      <c r="E4005" s="76">
        <v>1420</v>
      </c>
      <c r="F4005" s="76">
        <v>6</v>
      </c>
      <c r="G4005" s="77">
        <v>7</v>
      </c>
      <c r="H4005" s="76" t="s">
        <v>5998</v>
      </c>
      <c r="I4005" s="77">
        <v>14.99</v>
      </c>
      <c r="J4005" s="2">
        <v>4</v>
      </c>
      <c r="K4005" s="119" cm="1">
        <f t="array" ref="K4005">ROUND(IF(C4005="Beer",SUM(LOOKUP(2,1/(SRP!$B$7:$B$9&lt;=E4005)/(SRP!$C$7:$C$9&gt;=E4005),SRP!$D$7:$D$9)*(G4005/100)*(E4005/1000)),IF(C4005="Spirits",SUM(LOOKUP(2,1/(SRP!$B$2:$B$6&lt;=E4005)/(SRP!$C$2:$C$6&gt;=E4005),SRP!$D$2:$D$6)*(G4005/100)*(E4005/1000)),IF(AND(C4005="Wine",D4005="Fortified Wines"),SUM(LOOKUP(2,1/(SRP!$B$20:$B$23&lt;=E4005)/(SRP!$C$20:$C$23&gt;=E4005),SRP!$D$20:$D$23)*(G4005/100)*(E4005/1000)),IF(C4005="Wine",SUM(LOOKUP(2,1/(SRP!$B$15:$B$19&lt;=E4005)/(SRP!$C$15:$C$19&gt;=E4005),SRP!$D$15:$D$19)*(G4005/100)*(E4005/1000)),IF(C4005="Ready to Drink",SUM(LOOKUP(2,1/(SRP!$B$10:$B$14&lt;=E4005)/(SRP!$C$10:$C$14&gt;=E4005),SRP!$D$10:$D$14)*(G4005/100)*(E4005/1000)),0))))),2)</f>
        <v>6.94</v>
      </c>
    </row>
    <row r="4006" spans="1:11" x14ac:dyDescent="0.35">
      <c r="A4006" s="2">
        <v>39239</v>
      </c>
      <c r="B4006" s="76" t="s">
        <v>3161</v>
      </c>
      <c r="C4006" s="76" t="s">
        <v>287</v>
      </c>
      <c r="D4006" s="76" t="s">
        <v>5230</v>
      </c>
      <c r="E4006" s="76">
        <v>473</v>
      </c>
      <c r="F4006" s="76">
        <v>24</v>
      </c>
      <c r="G4006" s="77">
        <v>4.7</v>
      </c>
      <c r="H4006" s="76" t="s">
        <v>3326</v>
      </c>
      <c r="I4006" s="77">
        <v>3.39</v>
      </c>
      <c r="J4006" s="2">
        <v>1</v>
      </c>
      <c r="K4006" s="119" cm="1">
        <f t="array" ref="K4006">ROUND(IF(C4006="Beer",SUM(LOOKUP(2,1/(SRP!$B$7:$B$9&lt;=E4006)/(SRP!$C$7:$C$9&gt;=E4006),SRP!$D$7:$D$9)*(G4006/100)*(E4006/1000)),IF(C4006="Spirits",SUM(LOOKUP(2,1/(SRP!$B$2:$B$6&lt;=E4006)/(SRP!$C$2:$C$6&gt;=E4006),SRP!$D$2:$D$6)*(G4006/100)*(E4006/1000)),IF(AND(C4006="Wine",D4006="Fortified Wines"),SUM(LOOKUP(2,1/(SRP!$B$20:$B$23&lt;=E4006)/(SRP!$C$20:$C$23&gt;=E4006),SRP!$D$20:$D$23)*(G4006/100)*(E4006/1000)),IF(C4006="Wine",SUM(LOOKUP(2,1/(SRP!$B$15:$B$19&lt;=E4006)/(SRP!$C$15:$C$19&gt;=E4006),SRP!$D$15:$D$19)*(G4006/100)*(E4006/1000)),IF(C4006="Ready to Drink",SUM(LOOKUP(2,1/(SRP!$B$10:$B$14&lt;=E4006)/(SRP!$C$10:$C$14&gt;=E4006),SRP!$D$10:$D$14)*(G4006/100)*(E4006/1000)),0))))),2)</f>
        <v>1.55</v>
      </c>
    </row>
    <row r="4007" spans="1:11" x14ac:dyDescent="0.35">
      <c r="A4007" s="2">
        <v>39239</v>
      </c>
      <c r="B4007" s="76" t="s">
        <v>3161</v>
      </c>
      <c r="C4007" s="76" t="s">
        <v>287</v>
      </c>
      <c r="D4007" s="76" t="s">
        <v>5230</v>
      </c>
      <c r="E4007" s="76">
        <v>473</v>
      </c>
      <c r="F4007" s="76">
        <v>24</v>
      </c>
      <c r="G4007" s="77">
        <v>4.7</v>
      </c>
      <c r="H4007" s="76" t="s">
        <v>3326</v>
      </c>
      <c r="I4007" s="77">
        <v>3.39</v>
      </c>
      <c r="J4007" s="2">
        <v>1</v>
      </c>
      <c r="K4007" s="119" cm="1">
        <f t="array" ref="K4007">ROUND(IF(C4007="Beer",SUM(LOOKUP(2,1/(SRP!$B$7:$B$9&lt;=E4007)/(SRP!$C$7:$C$9&gt;=E4007),SRP!$D$7:$D$9)*(G4007/100)*(E4007/1000)),IF(C4007="Spirits",SUM(LOOKUP(2,1/(SRP!$B$2:$B$6&lt;=E4007)/(SRP!$C$2:$C$6&gt;=E4007),SRP!$D$2:$D$6)*(G4007/100)*(E4007/1000)),IF(AND(C4007="Wine",D4007="Fortified Wines"),SUM(LOOKUP(2,1/(SRP!$B$20:$B$23&lt;=E4007)/(SRP!$C$20:$C$23&gt;=E4007),SRP!$D$20:$D$23)*(G4007/100)*(E4007/1000)),IF(C4007="Wine",SUM(LOOKUP(2,1/(SRP!$B$15:$B$19&lt;=E4007)/(SRP!$C$15:$C$19&gt;=E4007),SRP!$D$15:$D$19)*(G4007/100)*(E4007/1000)),IF(C4007="Ready to Drink",SUM(LOOKUP(2,1/(SRP!$B$10:$B$14&lt;=E4007)/(SRP!$C$10:$C$14&gt;=E4007),SRP!$D$10:$D$14)*(G4007/100)*(E4007/1000)),0))))),2)</f>
        <v>1.55</v>
      </c>
    </row>
    <row r="4008" spans="1:11" x14ac:dyDescent="0.35">
      <c r="A4008" s="2">
        <v>39255</v>
      </c>
      <c r="B4008" s="76" t="s">
        <v>3162</v>
      </c>
      <c r="C4008" s="76" t="s">
        <v>287</v>
      </c>
      <c r="D4008" s="76" t="s">
        <v>5230</v>
      </c>
      <c r="E4008" s="76">
        <v>2130</v>
      </c>
      <c r="F4008" s="76">
        <v>4</v>
      </c>
      <c r="G4008" s="77">
        <v>4.7</v>
      </c>
      <c r="H4008" s="76" t="s">
        <v>3326</v>
      </c>
      <c r="I4008" s="77">
        <v>14.79</v>
      </c>
      <c r="J4008" s="2">
        <v>6</v>
      </c>
      <c r="K4008" s="119" cm="1">
        <f t="array" ref="K4008">ROUND(IF(C4008="Beer",SUM(LOOKUP(2,1/(SRP!$B$7:$B$9&lt;=E4008)/(SRP!$C$7:$C$9&gt;=E4008),SRP!$D$7:$D$9)*(G4008/100)*(E4008/1000)),IF(C4008="Spirits",SUM(LOOKUP(2,1/(SRP!$B$2:$B$6&lt;=E4008)/(SRP!$C$2:$C$6&gt;=E4008),SRP!$D$2:$D$6)*(G4008/100)*(E4008/1000)),IF(AND(C4008="Wine",D4008="Fortified Wines"),SUM(LOOKUP(2,1/(SRP!$B$20:$B$23&lt;=E4008)/(SRP!$C$20:$C$23&gt;=E4008),SRP!$D$20:$D$23)*(G4008/100)*(E4008/1000)),IF(C4008="Wine",SUM(LOOKUP(2,1/(SRP!$B$15:$B$19&lt;=E4008)/(SRP!$C$15:$C$19&gt;=E4008),SRP!$D$15:$D$19)*(G4008/100)*(E4008/1000)),IF(C4008="Ready to Drink",SUM(LOOKUP(2,1/(SRP!$B$10:$B$14&lt;=E4008)/(SRP!$C$10:$C$14&gt;=E4008),SRP!$D$10:$D$14)*(G4008/100)*(E4008/1000)),0))))),2)</f>
        <v>6.99</v>
      </c>
    </row>
    <row r="4009" spans="1:11" x14ac:dyDescent="0.35">
      <c r="A4009" s="2">
        <v>39255</v>
      </c>
      <c r="B4009" s="76" t="s">
        <v>3162</v>
      </c>
      <c r="C4009" s="76" t="s">
        <v>287</v>
      </c>
      <c r="D4009" s="76" t="s">
        <v>5230</v>
      </c>
      <c r="E4009" s="76">
        <v>2130</v>
      </c>
      <c r="F4009" s="76">
        <v>4</v>
      </c>
      <c r="G4009" s="77">
        <v>4.7</v>
      </c>
      <c r="H4009" s="76" t="s">
        <v>3326</v>
      </c>
      <c r="I4009" s="77">
        <v>14.79</v>
      </c>
      <c r="J4009" s="2">
        <v>6</v>
      </c>
      <c r="K4009" s="119" cm="1">
        <f t="array" ref="K4009">ROUND(IF(C4009="Beer",SUM(LOOKUP(2,1/(SRP!$B$7:$B$9&lt;=E4009)/(SRP!$C$7:$C$9&gt;=E4009),SRP!$D$7:$D$9)*(G4009/100)*(E4009/1000)),IF(C4009="Spirits",SUM(LOOKUP(2,1/(SRP!$B$2:$B$6&lt;=E4009)/(SRP!$C$2:$C$6&gt;=E4009),SRP!$D$2:$D$6)*(G4009/100)*(E4009/1000)),IF(AND(C4009="Wine",D4009="Fortified Wines"),SUM(LOOKUP(2,1/(SRP!$B$20:$B$23&lt;=E4009)/(SRP!$C$20:$C$23&gt;=E4009),SRP!$D$20:$D$23)*(G4009/100)*(E4009/1000)),IF(C4009="Wine",SUM(LOOKUP(2,1/(SRP!$B$15:$B$19&lt;=E4009)/(SRP!$C$15:$C$19&gt;=E4009),SRP!$D$15:$D$19)*(G4009/100)*(E4009/1000)),IF(C4009="Ready to Drink",SUM(LOOKUP(2,1/(SRP!$B$10:$B$14&lt;=E4009)/(SRP!$C$10:$C$14&gt;=E4009),SRP!$D$10:$D$14)*(G4009/100)*(E4009/1000)),0))))),2)</f>
        <v>6.99</v>
      </c>
    </row>
    <row r="4010" spans="1:11" x14ac:dyDescent="0.35">
      <c r="A4010" s="2">
        <v>39262</v>
      </c>
      <c r="B4010" s="76" t="s">
        <v>1416</v>
      </c>
      <c r="C4010" s="76" t="s">
        <v>287</v>
      </c>
      <c r="D4010" s="76" t="s">
        <v>5292</v>
      </c>
      <c r="E4010" s="76">
        <v>2130</v>
      </c>
      <c r="F4010" s="76">
        <v>4</v>
      </c>
      <c r="G4010" s="77">
        <v>4</v>
      </c>
      <c r="H4010" s="76" t="s">
        <v>3325</v>
      </c>
      <c r="I4010" s="77">
        <v>14.99</v>
      </c>
      <c r="J4010" s="2">
        <v>6</v>
      </c>
      <c r="K4010" s="119" cm="1">
        <f t="array" ref="K4010">ROUND(IF(C4010="Beer",SUM(LOOKUP(2,1/(SRP!$B$7:$B$9&lt;=E4010)/(SRP!$C$7:$C$9&gt;=E4010),SRP!$D$7:$D$9)*(G4010/100)*(E4010/1000)),IF(C4010="Spirits",SUM(LOOKUP(2,1/(SRP!$B$2:$B$6&lt;=E4010)/(SRP!$C$2:$C$6&gt;=E4010),SRP!$D$2:$D$6)*(G4010/100)*(E4010/1000)),IF(AND(C4010="Wine",D4010="Fortified Wines"),SUM(LOOKUP(2,1/(SRP!$B$20:$B$23&lt;=E4010)/(SRP!$C$20:$C$23&gt;=E4010),SRP!$D$20:$D$23)*(G4010/100)*(E4010/1000)),IF(C4010="Wine",SUM(LOOKUP(2,1/(SRP!$B$15:$B$19&lt;=E4010)/(SRP!$C$15:$C$19&gt;=E4010),SRP!$D$15:$D$19)*(G4010/100)*(E4010/1000)),IF(C4010="Ready to Drink",SUM(LOOKUP(2,1/(SRP!$B$10:$B$14&lt;=E4010)/(SRP!$C$10:$C$14&gt;=E4010),SRP!$D$10:$D$14)*(G4010/100)*(E4010/1000)),0))))),2)</f>
        <v>5.95</v>
      </c>
    </row>
    <row r="4011" spans="1:11" x14ac:dyDescent="0.35">
      <c r="A4011" s="2">
        <v>39276</v>
      </c>
      <c r="B4011" s="76" t="s">
        <v>3750</v>
      </c>
      <c r="C4011" s="76" t="s">
        <v>287</v>
      </c>
      <c r="D4011" s="76" t="s">
        <v>5292</v>
      </c>
      <c r="E4011" s="76">
        <v>4260</v>
      </c>
      <c r="F4011" s="76">
        <v>2</v>
      </c>
      <c r="G4011" s="77">
        <v>4</v>
      </c>
      <c r="H4011" s="76" t="s">
        <v>3330</v>
      </c>
      <c r="I4011" s="77">
        <v>24.49</v>
      </c>
      <c r="J4011" s="2">
        <v>12</v>
      </c>
      <c r="K4011" s="119" cm="1">
        <f t="array" ref="K4011">ROUND(IF(C4011="Beer",SUM(LOOKUP(2,1/(SRP!$B$7:$B$9&lt;=E4011)/(SRP!$C$7:$C$9&gt;=E4011),SRP!$D$7:$D$9)*(G4011/100)*(E4011/1000)),IF(C4011="Spirits",SUM(LOOKUP(2,1/(SRP!$B$2:$B$6&lt;=E4011)/(SRP!$C$2:$C$6&gt;=E4011),SRP!$D$2:$D$6)*(G4011/100)*(E4011/1000)),IF(AND(C4011="Wine",D4011="Fortified Wines"),SUM(LOOKUP(2,1/(SRP!$B$20:$B$23&lt;=E4011)/(SRP!$C$20:$C$23&gt;=E4011),SRP!$D$20:$D$23)*(G4011/100)*(E4011/1000)),IF(C4011="Wine",SUM(LOOKUP(2,1/(SRP!$B$15:$B$19&lt;=E4011)/(SRP!$C$15:$C$19&gt;=E4011),SRP!$D$15:$D$19)*(G4011/100)*(E4011/1000)),IF(C4011="Ready to Drink",SUM(LOOKUP(2,1/(SRP!$B$10:$B$14&lt;=E4011)/(SRP!$C$10:$C$14&gt;=E4011),SRP!$D$10:$D$14)*(G4011/100)*(E4011/1000)),0))))),2)</f>
        <v>11.9</v>
      </c>
    </row>
    <row r="4012" spans="1:11" x14ac:dyDescent="0.35">
      <c r="A4012" s="2">
        <v>39276</v>
      </c>
      <c r="B4012" s="76" t="s">
        <v>3750</v>
      </c>
      <c r="C4012" s="76" t="s">
        <v>287</v>
      </c>
      <c r="D4012" s="76" t="s">
        <v>5292</v>
      </c>
      <c r="E4012" s="76">
        <v>4260</v>
      </c>
      <c r="F4012" s="76">
        <v>2</v>
      </c>
      <c r="G4012" s="77">
        <v>4</v>
      </c>
      <c r="H4012" s="76" t="s">
        <v>3330</v>
      </c>
      <c r="I4012" s="77">
        <v>24.49</v>
      </c>
      <c r="J4012" s="2">
        <v>12</v>
      </c>
      <c r="K4012" s="119" cm="1">
        <f t="array" ref="K4012">ROUND(IF(C4012="Beer",SUM(LOOKUP(2,1/(SRP!$B$7:$B$9&lt;=E4012)/(SRP!$C$7:$C$9&gt;=E4012),SRP!$D$7:$D$9)*(G4012/100)*(E4012/1000)),IF(C4012="Spirits",SUM(LOOKUP(2,1/(SRP!$B$2:$B$6&lt;=E4012)/(SRP!$C$2:$C$6&gt;=E4012),SRP!$D$2:$D$6)*(G4012/100)*(E4012/1000)),IF(AND(C4012="Wine",D4012="Fortified Wines"),SUM(LOOKUP(2,1/(SRP!$B$20:$B$23&lt;=E4012)/(SRP!$C$20:$C$23&gt;=E4012),SRP!$D$20:$D$23)*(G4012/100)*(E4012/1000)),IF(C4012="Wine",SUM(LOOKUP(2,1/(SRP!$B$15:$B$19&lt;=E4012)/(SRP!$C$15:$C$19&gt;=E4012),SRP!$D$15:$D$19)*(G4012/100)*(E4012/1000)),IF(C4012="Ready to Drink",SUM(LOOKUP(2,1/(SRP!$B$10:$B$14&lt;=E4012)/(SRP!$C$10:$C$14&gt;=E4012),SRP!$D$10:$D$14)*(G4012/100)*(E4012/1000)),0))))),2)</f>
        <v>11.9</v>
      </c>
    </row>
    <row r="4013" spans="1:11" x14ac:dyDescent="0.35">
      <c r="A4013" s="2">
        <v>39302</v>
      </c>
      <c r="B4013" s="76" t="s">
        <v>3460</v>
      </c>
      <c r="C4013" s="76" t="s">
        <v>285</v>
      </c>
      <c r="D4013" s="76" t="s">
        <v>6934</v>
      </c>
      <c r="E4013" s="76">
        <v>750</v>
      </c>
      <c r="F4013" s="76">
        <v>6</v>
      </c>
      <c r="G4013" s="77">
        <v>43</v>
      </c>
      <c r="H4013" s="76" t="s">
        <v>3281</v>
      </c>
      <c r="I4013" s="77">
        <v>85.07</v>
      </c>
      <c r="J4013" s="2">
        <v>1</v>
      </c>
      <c r="K4013" s="119" cm="1">
        <f t="array" ref="K4013">ROUND(IF(C4013="Beer",SUM(LOOKUP(2,1/(SRP!$B$7:$B$9&lt;=E4013)/(SRP!$C$7:$C$9&gt;=E4013),SRP!$D$7:$D$9)*(G4013/100)*(E4013/1000)),IF(C4013="Spirits",SUM(LOOKUP(2,1/(SRP!$B$2:$B$6&lt;=E4013)/(SRP!$C$2:$C$6&gt;=E4013),SRP!$D$2:$D$6)*(G4013/100)*(E4013/1000)),IF(AND(C4013="Wine",D4013="Fortified Wines"),SUM(LOOKUP(2,1/(SRP!$B$20:$B$23&lt;=E4013)/(SRP!$C$20:$C$23&gt;=E4013),SRP!$D$20:$D$23)*(G4013/100)*(E4013/1000)),IF(C4013="Wine",SUM(LOOKUP(2,1/(SRP!$B$15:$B$19&lt;=E4013)/(SRP!$C$15:$C$19&gt;=E4013),SRP!$D$15:$D$19)*(G4013/100)*(E4013/1000)),IF(C4013="Ready to Drink",SUM(LOOKUP(2,1/(SRP!$B$10:$B$14&lt;=E4013)/(SRP!$C$10:$C$14&gt;=E4013),SRP!$D$10:$D$14)*(G4013/100)*(E4013/1000)),0))))),2)</f>
        <v>22.51</v>
      </c>
    </row>
    <row r="4014" spans="1:11" x14ac:dyDescent="0.35">
      <c r="A4014" s="2">
        <v>39305</v>
      </c>
      <c r="B4014" s="76" t="s">
        <v>4066</v>
      </c>
      <c r="C4014" s="76" t="s">
        <v>285</v>
      </c>
      <c r="D4014" s="76" t="s">
        <v>6948</v>
      </c>
      <c r="E4014" s="76">
        <v>750</v>
      </c>
      <c r="F4014" s="76">
        <v>6</v>
      </c>
      <c r="G4014" s="77">
        <v>30</v>
      </c>
      <c r="H4014" s="76" t="s">
        <v>3282</v>
      </c>
      <c r="I4014" s="77">
        <v>39.99</v>
      </c>
      <c r="J4014" s="2">
        <v>1</v>
      </c>
      <c r="K4014" s="119" cm="1">
        <f t="array" ref="K4014">ROUND(IF(C4014="Beer",SUM(LOOKUP(2,1/(SRP!$B$7:$B$9&lt;=E4014)/(SRP!$C$7:$C$9&gt;=E4014),SRP!$D$7:$D$9)*(G4014/100)*(E4014/1000)),IF(C4014="Spirits",SUM(LOOKUP(2,1/(SRP!$B$2:$B$6&lt;=E4014)/(SRP!$C$2:$C$6&gt;=E4014),SRP!$D$2:$D$6)*(G4014/100)*(E4014/1000)),IF(AND(C4014="Wine",D4014="Fortified Wines"),SUM(LOOKUP(2,1/(SRP!$B$20:$B$23&lt;=E4014)/(SRP!$C$20:$C$23&gt;=E4014),SRP!$D$20:$D$23)*(G4014/100)*(E4014/1000)),IF(C4014="Wine",SUM(LOOKUP(2,1/(SRP!$B$15:$B$19&lt;=E4014)/(SRP!$C$15:$C$19&gt;=E4014),SRP!$D$15:$D$19)*(G4014/100)*(E4014/1000)),IF(C4014="Ready to Drink",SUM(LOOKUP(2,1/(SRP!$B$10:$B$14&lt;=E4014)/(SRP!$C$10:$C$14&gt;=E4014),SRP!$D$10:$D$14)*(G4014/100)*(E4014/1000)),0))))),2)</f>
        <v>15.71</v>
      </c>
    </row>
    <row r="4015" spans="1:11" x14ac:dyDescent="0.35">
      <c r="A4015" s="2">
        <v>39306</v>
      </c>
      <c r="B4015" s="76" t="s">
        <v>3163</v>
      </c>
      <c r="C4015" s="76" t="s">
        <v>287</v>
      </c>
      <c r="D4015" s="76" t="s">
        <v>5240</v>
      </c>
      <c r="E4015" s="76">
        <v>473</v>
      </c>
      <c r="F4015" s="76">
        <v>24</v>
      </c>
      <c r="G4015" s="77">
        <v>8</v>
      </c>
      <c r="H4015" s="76" t="s">
        <v>3391</v>
      </c>
      <c r="I4015" s="77">
        <v>5.25</v>
      </c>
      <c r="J4015" s="2">
        <v>1</v>
      </c>
      <c r="K4015" s="119" cm="1">
        <f t="array" ref="K4015">ROUND(IF(C4015="Beer",SUM(LOOKUP(2,1/(SRP!$B$7:$B$9&lt;=E4015)/(SRP!$C$7:$C$9&gt;=E4015),SRP!$D$7:$D$9)*(G4015/100)*(E4015/1000)),IF(C4015="Spirits",SUM(LOOKUP(2,1/(SRP!$B$2:$B$6&lt;=E4015)/(SRP!$C$2:$C$6&gt;=E4015),SRP!$D$2:$D$6)*(G4015/100)*(E4015/1000)),IF(AND(C4015="Wine",D4015="Fortified Wines"),SUM(LOOKUP(2,1/(SRP!$B$20:$B$23&lt;=E4015)/(SRP!$C$20:$C$23&gt;=E4015),SRP!$D$20:$D$23)*(G4015/100)*(E4015/1000)),IF(C4015="Wine",SUM(LOOKUP(2,1/(SRP!$B$15:$B$19&lt;=E4015)/(SRP!$C$15:$C$19&gt;=E4015),SRP!$D$15:$D$19)*(G4015/100)*(E4015/1000)),IF(C4015="Ready to Drink",SUM(LOOKUP(2,1/(SRP!$B$10:$B$14&lt;=E4015)/(SRP!$C$10:$C$14&gt;=E4015),SRP!$D$10:$D$14)*(G4015/100)*(E4015/1000)),0))))),2)</f>
        <v>2.64</v>
      </c>
    </row>
    <row r="4016" spans="1:11" x14ac:dyDescent="0.35">
      <c r="A4016" s="2">
        <v>39306</v>
      </c>
      <c r="B4016" s="76" t="s">
        <v>3163</v>
      </c>
      <c r="C4016" s="76" t="s">
        <v>287</v>
      </c>
      <c r="D4016" s="76" t="s">
        <v>5240</v>
      </c>
      <c r="E4016" s="76">
        <v>473</v>
      </c>
      <c r="F4016" s="76">
        <v>24</v>
      </c>
      <c r="G4016" s="77">
        <v>8</v>
      </c>
      <c r="H4016" s="76" t="s">
        <v>3391</v>
      </c>
      <c r="I4016" s="77">
        <v>5.25</v>
      </c>
      <c r="J4016" s="2">
        <v>1</v>
      </c>
      <c r="K4016" s="119" cm="1">
        <f t="array" ref="K4016">ROUND(IF(C4016="Beer",SUM(LOOKUP(2,1/(SRP!$B$7:$B$9&lt;=E4016)/(SRP!$C$7:$C$9&gt;=E4016),SRP!$D$7:$D$9)*(G4016/100)*(E4016/1000)),IF(C4016="Spirits",SUM(LOOKUP(2,1/(SRP!$B$2:$B$6&lt;=E4016)/(SRP!$C$2:$C$6&gt;=E4016),SRP!$D$2:$D$6)*(G4016/100)*(E4016/1000)),IF(AND(C4016="Wine",D4016="Fortified Wines"),SUM(LOOKUP(2,1/(SRP!$B$20:$B$23&lt;=E4016)/(SRP!$C$20:$C$23&gt;=E4016),SRP!$D$20:$D$23)*(G4016/100)*(E4016/1000)),IF(C4016="Wine",SUM(LOOKUP(2,1/(SRP!$B$15:$B$19&lt;=E4016)/(SRP!$C$15:$C$19&gt;=E4016),SRP!$D$15:$D$19)*(G4016/100)*(E4016/1000)),IF(C4016="Ready to Drink",SUM(LOOKUP(2,1/(SRP!$B$10:$B$14&lt;=E4016)/(SRP!$C$10:$C$14&gt;=E4016),SRP!$D$10:$D$14)*(G4016/100)*(E4016/1000)),0))))),2)</f>
        <v>2.64</v>
      </c>
    </row>
    <row r="4017" spans="1:11" x14ac:dyDescent="0.35">
      <c r="A4017" s="2">
        <v>39311</v>
      </c>
      <c r="B4017" s="76" t="s">
        <v>3164</v>
      </c>
      <c r="C4017" s="76" t="s">
        <v>286</v>
      </c>
      <c r="D4017" s="76" t="s">
        <v>5247</v>
      </c>
      <c r="E4017" s="76">
        <v>750</v>
      </c>
      <c r="F4017" s="76">
        <v>12</v>
      </c>
      <c r="G4017" s="77">
        <v>13.5</v>
      </c>
      <c r="H4017" s="76" t="s">
        <v>3308</v>
      </c>
      <c r="I4017" s="77">
        <v>17.989999999999998</v>
      </c>
      <c r="J4017" s="2">
        <v>1</v>
      </c>
      <c r="K4017" s="119" cm="1">
        <f t="array" ref="K4017">ROUND(IF(C4017="Beer",SUM(LOOKUP(2,1/(SRP!$B$7:$B$9&lt;=E4017)/(SRP!$C$7:$C$9&gt;=E4017),SRP!$D$7:$D$9)*(G4017/100)*(E4017/1000)),IF(C4017="Spirits",SUM(LOOKUP(2,1/(SRP!$B$2:$B$6&lt;=E4017)/(SRP!$C$2:$C$6&gt;=E4017),SRP!$D$2:$D$6)*(G4017/100)*(E4017/1000)),IF(AND(C4017="Wine",D4017="Fortified Wines"),SUM(LOOKUP(2,1/(SRP!$B$20:$B$23&lt;=E4017)/(SRP!$C$20:$C$23&gt;=E4017),SRP!$D$20:$D$23)*(G4017/100)*(E4017/1000)),IF(C4017="Wine",SUM(LOOKUP(2,1/(SRP!$B$15:$B$19&lt;=E4017)/(SRP!$C$15:$C$19&gt;=E4017),SRP!$D$15:$D$19)*(G4017/100)*(E4017/1000)),IF(C4017="Ready to Drink",SUM(LOOKUP(2,1/(SRP!$B$10:$B$14&lt;=E4017)/(SRP!$C$10:$C$14&gt;=E4017),SRP!$D$10:$D$14)*(G4017/100)*(E4017/1000)),0))))),2)</f>
        <v>7.07</v>
      </c>
    </row>
    <row r="4018" spans="1:11" x14ac:dyDescent="0.35">
      <c r="A4018" s="2">
        <v>39319</v>
      </c>
      <c r="B4018" s="76" t="s">
        <v>3165</v>
      </c>
      <c r="C4018" s="76" t="s">
        <v>286</v>
      </c>
      <c r="D4018" s="76" t="s">
        <v>5236</v>
      </c>
      <c r="E4018" s="76">
        <v>3000</v>
      </c>
      <c r="F4018" s="76">
        <v>4</v>
      </c>
      <c r="G4018" s="77">
        <v>12.5</v>
      </c>
      <c r="H4018" s="76" t="s">
        <v>3303</v>
      </c>
      <c r="I4018" s="77">
        <v>35.99</v>
      </c>
      <c r="J4018" s="2">
        <v>1</v>
      </c>
      <c r="K4018" s="119" cm="1">
        <f t="array" ref="K4018">ROUND(IF(C4018="Beer",SUM(LOOKUP(2,1/(SRP!$B$7:$B$9&lt;=E4018)/(SRP!$C$7:$C$9&gt;=E4018),SRP!$D$7:$D$9)*(G4018/100)*(E4018/1000)),IF(C4018="Spirits",SUM(LOOKUP(2,1/(SRP!$B$2:$B$6&lt;=E4018)/(SRP!$C$2:$C$6&gt;=E4018),SRP!$D$2:$D$6)*(G4018/100)*(E4018/1000)),IF(AND(C4018="Wine",D4018="Fortified Wines"),SUM(LOOKUP(2,1/(SRP!$B$20:$B$23&lt;=E4018)/(SRP!$C$20:$C$23&gt;=E4018),SRP!$D$20:$D$23)*(G4018/100)*(E4018/1000)),IF(C4018="Wine",SUM(LOOKUP(2,1/(SRP!$B$15:$B$19&lt;=E4018)/(SRP!$C$15:$C$19&gt;=E4018),SRP!$D$15:$D$19)*(G4018/100)*(E4018/1000)),IF(C4018="Ready to Drink",SUM(LOOKUP(2,1/(SRP!$B$10:$B$14&lt;=E4018)/(SRP!$C$10:$C$14&gt;=E4018),SRP!$D$10:$D$14)*(G4018/100)*(E4018/1000)),0))))),2)</f>
        <v>26.18</v>
      </c>
    </row>
    <row r="4019" spans="1:11" x14ac:dyDescent="0.35">
      <c r="A4019" s="2">
        <v>39323</v>
      </c>
      <c r="B4019" s="76" t="s">
        <v>1688</v>
      </c>
      <c r="C4019" s="76" t="s">
        <v>286</v>
      </c>
      <c r="D4019" s="76" t="s">
        <v>5244</v>
      </c>
      <c r="E4019" s="76">
        <v>3000</v>
      </c>
      <c r="F4019" s="76">
        <v>4</v>
      </c>
      <c r="G4019" s="77">
        <v>12.5</v>
      </c>
      <c r="H4019" s="76" t="s">
        <v>3303</v>
      </c>
      <c r="I4019" s="77">
        <v>35.99</v>
      </c>
      <c r="J4019" s="2">
        <v>1</v>
      </c>
      <c r="K4019" s="119" cm="1">
        <f t="array" ref="K4019">ROUND(IF(C4019="Beer",SUM(LOOKUP(2,1/(SRP!$B$7:$B$9&lt;=E4019)/(SRP!$C$7:$C$9&gt;=E4019),SRP!$D$7:$D$9)*(G4019/100)*(E4019/1000)),IF(C4019="Spirits",SUM(LOOKUP(2,1/(SRP!$B$2:$B$6&lt;=E4019)/(SRP!$C$2:$C$6&gt;=E4019),SRP!$D$2:$D$6)*(G4019/100)*(E4019/1000)),IF(AND(C4019="Wine",D4019="Fortified Wines"),SUM(LOOKUP(2,1/(SRP!$B$20:$B$23&lt;=E4019)/(SRP!$C$20:$C$23&gt;=E4019),SRP!$D$20:$D$23)*(G4019/100)*(E4019/1000)),IF(C4019="Wine",SUM(LOOKUP(2,1/(SRP!$B$15:$B$19&lt;=E4019)/(SRP!$C$15:$C$19&gt;=E4019),SRP!$D$15:$D$19)*(G4019/100)*(E4019/1000)),IF(C4019="Ready to Drink",SUM(LOOKUP(2,1/(SRP!$B$10:$B$14&lt;=E4019)/(SRP!$C$10:$C$14&gt;=E4019),SRP!$D$10:$D$14)*(G4019/100)*(E4019/1000)),0))))),2)</f>
        <v>26.18</v>
      </c>
    </row>
    <row r="4020" spans="1:11" x14ac:dyDescent="0.35">
      <c r="A4020" s="2">
        <v>39342</v>
      </c>
      <c r="B4020" s="76" t="s">
        <v>3166</v>
      </c>
      <c r="C4020" s="76" t="s">
        <v>286</v>
      </c>
      <c r="D4020" s="76" t="s">
        <v>5236</v>
      </c>
      <c r="E4020" s="76">
        <v>3000</v>
      </c>
      <c r="F4020" s="76">
        <v>4</v>
      </c>
      <c r="G4020" s="77">
        <v>12</v>
      </c>
      <c r="H4020" s="76" t="s">
        <v>3307</v>
      </c>
      <c r="I4020" s="77">
        <v>36.99</v>
      </c>
      <c r="J4020" s="2">
        <v>1</v>
      </c>
      <c r="K4020" s="119" cm="1">
        <f t="array" ref="K4020">ROUND(IF(C4020="Beer",SUM(LOOKUP(2,1/(SRP!$B$7:$B$9&lt;=E4020)/(SRP!$C$7:$C$9&gt;=E4020),SRP!$D$7:$D$9)*(G4020/100)*(E4020/1000)),IF(C4020="Spirits",SUM(LOOKUP(2,1/(SRP!$B$2:$B$6&lt;=E4020)/(SRP!$C$2:$C$6&gt;=E4020),SRP!$D$2:$D$6)*(G4020/100)*(E4020/1000)),IF(AND(C4020="Wine",D4020="Fortified Wines"),SUM(LOOKUP(2,1/(SRP!$B$20:$B$23&lt;=E4020)/(SRP!$C$20:$C$23&gt;=E4020),SRP!$D$20:$D$23)*(G4020/100)*(E4020/1000)),IF(C4020="Wine",SUM(LOOKUP(2,1/(SRP!$B$15:$B$19&lt;=E4020)/(SRP!$C$15:$C$19&gt;=E4020),SRP!$D$15:$D$19)*(G4020/100)*(E4020/1000)),IF(C4020="Ready to Drink",SUM(LOOKUP(2,1/(SRP!$B$10:$B$14&lt;=E4020)/(SRP!$C$10:$C$14&gt;=E4020),SRP!$D$10:$D$14)*(G4020/100)*(E4020/1000)),0))))),2)</f>
        <v>25.13</v>
      </c>
    </row>
    <row r="4021" spans="1:11" x14ac:dyDescent="0.35">
      <c r="A4021" s="2">
        <v>39345</v>
      </c>
      <c r="B4021" s="76" t="s">
        <v>3224</v>
      </c>
      <c r="C4021" s="76" t="s">
        <v>287</v>
      </c>
      <c r="D4021" s="76" t="s">
        <v>5240</v>
      </c>
      <c r="E4021" s="76">
        <v>2130</v>
      </c>
      <c r="F4021" s="76">
        <v>4</v>
      </c>
      <c r="G4021" s="77">
        <v>6.2</v>
      </c>
      <c r="H4021" s="76" t="s">
        <v>3324</v>
      </c>
      <c r="I4021" s="77">
        <v>15.99</v>
      </c>
      <c r="J4021" s="2">
        <v>6</v>
      </c>
      <c r="K4021" s="119" cm="1">
        <f t="array" ref="K4021">ROUND(IF(C4021="Beer",SUM(LOOKUP(2,1/(SRP!$B$7:$B$9&lt;=E4021)/(SRP!$C$7:$C$9&gt;=E4021),SRP!$D$7:$D$9)*(G4021/100)*(E4021/1000)),IF(C4021="Spirits",SUM(LOOKUP(2,1/(SRP!$B$2:$B$6&lt;=E4021)/(SRP!$C$2:$C$6&gt;=E4021),SRP!$D$2:$D$6)*(G4021/100)*(E4021/1000)),IF(AND(C4021="Wine",D4021="Fortified Wines"),SUM(LOOKUP(2,1/(SRP!$B$20:$B$23&lt;=E4021)/(SRP!$C$20:$C$23&gt;=E4021),SRP!$D$20:$D$23)*(G4021/100)*(E4021/1000)),IF(C4021="Wine",SUM(LOOKUP(2,1/(SRP!$B$15:$B$19&lt;=E4021)/(SRP!$C$15:$C$19&gt;=E4021),SRP!$D$15:$D$19)*(G4021/100)*(E4021/1000)),IF(C4021="Ready to Drink",SUM(LOOKUP(2,1/(SRP!$B$10:$B$14&lt;=E4021)/(SRP!$C$10:$C$14&gt;=E4021),SRP!$D$10:$D$14)*(G4021/100)*(E4021/1000)),0))))),2)</f>
        <v>9.2200000000000006</v>
      </c>
    </row>
    <row r="4022" spans="1:11" x14ac:dyDescent="0.35">
      <c r="A4022" s="2">
        <v>39345</v>
      </c>
      <c r="B4022" s="76" t="s">
        <v>3224</v>
      </c>
      <c r="C4022" s="76" t="s">
        <v>287</v>
      </c>
      <c r="D4022" s="76" t="s">
        <v>5240</v>
      </c>
      <c r="E4022" s="76">
        <v>2130</v>
      </c>
      <c r="F4022" s="76">
        <v>4</v>
      </c>
      <c r="G4022" s="77">
        <v>6.2</v>
      </c>
      <c r="H4022" s="76" t="s">
        <v>3324</v>
      </c>
      <c r="I4022" s="77">
        <v>15.99</v>
      </c>
      <c r="J4022" s="2">
        <v>6</v>
      </c>
      <c r="K4022" s="119" cm="1">
        <f t="array" ref="K4022">ROUND(IF(C4022="Beer",SUM(LOOKUP(2,1/(SRP!$B$7:$B$9&lt;=E4022)/(SRP!$C$7:$C$9&gt;=E4022),SRP!$D$7:$D$9)*(G4022/100)*(E4022/1000)),IF(C4022="Spirits",SUM(LOOKUP(2,1/(SRP!$B$2:$B$6&lt;=E4022)/(SRP!$C$2:$C$6&gt;=E4022),SRP!$D$2:$D$6)*(G4022/100)*(E4022/1000)),IF(AND(C4022="Wine",D4022="Fortified Wines"),SUM(LOOKUP(2,1/(SRP!$B$20:$B$23&lt;=E4022)/(SRP!$C$20:$C$23&gt;=E4022),SRP!$D$20:$D$23)*(G4022/100)*(E4022/1000)),IF(C4022="Wine",SUM(LOOKUP(2,1/(SRP!$B$15:$B$19&lt;=E4022)/(SRP!$C$15:$C$19&gt;=E4022),SRP!$D$15:$D$19)*(G4022/100)*(E4022/1000)),IF(C4022="Ready to Drink",SUM(LOOKUP(2,1/(SRP!$B$10:$B$14&lt;=E4022)/(SRP!$C$10:$C$14&gt;=E4022),SRP!$D$10:$D$14)*(G4022/100)*(E4022/1000)),0))))),2)</f>
        <v>9.2200000000000006</v>
      </c>
    </row>
    <row r="4023" spans="1:11" x14ac:dyDescent="0.35">
      <c r="A4023" s="2">
        <v>39347</v>
      </c>
      <c r="B4023" s="76" t="s">
        <v>3855</v>
      </c>
      <c r="C4023" s="76" t="s">
        <v>5938</v>
      </c>
      <c r="D4023" s="76" t="s">
        <v>5307</v>
      </c>
      <c r="E4023" s="76">
        <v>473</v>
      </c>
      <c r="F4023" s="76">
        <v>24</v>
      </c>
      <c r="G4023" s="77">
        <v>5</v>
      </c>
      <c r="H4023" s="76" t="s">
        <v>3374</v>
      </c>
      <c r="I4023" s="77">
        <v>4.28</v>
      </c>
      <c r="J4023" s="2">
        <v>1</v>
      </c>
      <c r="K4023" s="119" cm="1">
        <f t="array" ref="K4023">ROUND(IF(C4023="Beer",SUM(LOOKUP(2,1/(SRP!$B$7:$B$9&lt;=E4023)/(SRP!$C$7:$C$9&gt;=E4023),SRP!$D$7:$D$9)*(G4023/100)*(E4023/1000)),IF(C4023="Spirits",SUM(LOOKUP(2,1/(SRP!$B$2:$B$6&lt;=E4023)/(SRP!$C$2:$C$6&gt;=E4023),SRP!$D$2:$D$6)*(G4023/100)*(E4023/1000)),IF(AND(C4023="Wine",D4023="Fortified Wines"),SUM(LOOKUP(2,1/(SRP!$B$20:$B$23&lt;=E4023)/(SRP!$C$20:$C$23&gt;=E4023),SRP!$D$20:$D$23)*(G4023/100)*(E4023/1000)),IF(C4023="Wine",SUM(LOOKUP(2,1/(SRP!$B$15:$B$19&lt;=E4023)/(SRP!$C$15:$C$19&gt;=E4023),SRP!$D$15:$D$19)*(G4023/100)*(E4023/1000)),IF(C4023="Ready to Drink",SUM(LOOKUP(2,1/(SRP!$B$10:$B$14&lt;=E4023)/(SRP!$C$10:$C$14&gt;=E4023),SRP!$D$10:$D$14)*(G4023/100)*(E4023/1000)),0))))),2)</f>
        <v>1.75</v>
      </c>
    </row>
    <row r="4024" spans="1:11" x14ac:dyDescent="0.35">
      <c r="A4024" s="2">
        <v>39347</v>
      </c>
      <c r="B4024" s="76" t="s">
        <v>3855</v>
      </c>
      <c r="C4024" s="76" t="s">
        <v>5938</v>
      </c>
      <c r="D4024" s="76" t="s">
        <v>5307</v>
      </c>
      <c r="E4024" s="76">
        <v>473</v>
      </c>
      <c r="F4024" s="76">
        <v>24</v>
      </c>
      <c r="G4024" s="77">
        <v>5</v>
      </c>
      <c r="H4024" s="76" t="s">
        <v>3374</v>
      </c>
      <c r="I4024" s="77">
        <v>4.28</v>
      </c>
      <c r="J4024" s="2">
        <v>1</v>
      </c>
      <c r="K4024" s="119" cm="1">
        <f t="array" ref="K4024">ROUND(IF(C4024="Beer",SUM(LOOKUP(2,1/(SRP!$B$7:$B$9&lt;=E4024)/(SRP!$C$7:$C$9&gt;=E4024),SRP!$D$7:$D$9)*(G4024/100)*(E4024/1000)),IF(C4024="Spirits",SUM(LOOKUP(2,1/(SRP!$B$2:$B$6&lt;=E4024)/(SRP!$C$2:$C$6&gt;=E4024),SRP!$D$2:$D$6)*(G4024/100)*(E4024/1000)),IF(AND(C4024="Wine",D4024="Fortified Wines"),SUM(LOOKUP(2,1/(SRP!$B$20:$B$23&lt;=E4024)/(SRP!$C$20:$C$23&gt;=E4024),SRP!$D$20:$D$23)*(G4024/100)*(E4024/1000)),IF(C4024="Wine",SUM(LOOKUP(2,1/(SRP!$B$15:$B$19&lt;=E4024)/(SRP!$C$15:$C$19&gt;=E4024),SRP!$D$15:$D$19)*(G4024/100)*(E4024/1000)),IF(C4024="Ready to Drink",SUM(LOOKUP(2,1/(SRP!$B$10:$B$14&lt;=E4024)/(SRP!$C$10:$C$14&gt;=E4024),SRP!$D$10:$D$14)*(G4024/100)*(E4024/1000)),0))))),2)</f>
        <v>1.75</v>
      </c>
    </row>
    <row r="4025" spans="1:11" x14ac:dyDescent="0.35">
      <c r="A4025" s="2">
        <v>39348</v>
      </c>
      <c r="B4025" s="76" t="s">
        <v>3751</v>
      </c>
      <c r="C4025" s="76" t="s">
        <v>5938</v>
      </c>
      <c r="D4025" s="76" t="s">
        <v>5298</v>
      </c>
      <c r="E4025" s="76">
        <v>473</v>
      </c>
      <c r="F4025" s="76">
        <v>24</v>
      </c>
      <c r="G4025" s="77">
        <v>5</v>
      </c>
      <c r="H4025" s="76" t="s">
        <v>3326</v>
      </c>
      <c r="I4025" s="77">
        <v>3.79</v>
      </c>
      <c r="J4025" s="2">
        <v>1</v>
      </c>
      <c r="K4025" s="119" cm="1">
        <f t="array" ref="K4025">ROUND(IF(C4025="Beer",SUM(LOOKUP(2,1/(SRP!$B$7:$B$9&lt;=E4025)/(SRP!$C$7:$C$9&gt;=E4025),SRP!$D$7:$D$9)*(G4025/100)*(E4025/1000)),IF(C4025="Spirits",SUM(LOOKUP(2,1/(SRP!$B$2:$B$6&lt;=E4025)/(SRP!$C$2:$C$6&gt;=E4025),SRP!$D$2:$D$6)*(G4025/100)*(E4025/1000)),IF(AND(C4025="Wine",D4025="Fortified Wines"),SUM(LOOKUP(2,1/(SRP!$B$20:$B$23&lt;=E4025)/(SRP!$C$20:$C$23&gt;=E4025),SRP!$D$20:$D$23)*(G4025/100)*(E4025/1000)),IF(C4025="Wine",SUM(LOOKUP(2,1/(SRP!$B$15:$B$19&lt;=E4025)/(SRP!$C$15:$C$19&gt;=E4025),SRP!$D$15:$D$19)*(G4025/100)*(E4025/1000)),IF(C4025="Ready to Drink",SUM(LOOKUP(2,1/(SRP!$B$10:$B$14&lt;=E4025)/(SRP!$C$10:$C$14&gt;=E4025),SRP!$D$10:$D$14)*(G4025/100)*(E4025/1000)),0))))),2)</f>
        <v>1.75</v>
      </c>
    </row>
    <row r="4026" spans="1:11" x14ac:dyDescent="0.35">
      <c r="A4026" s="2">
        <v>39348</v>
      </c>
      <c r="B4026" s="76" t="s">
        <v>3751</v>
      </c>
      <c r="C4026" s="76" t="s">
        <v>5938</v>
      </c>
      <c r="D4026" s="76" t="s">
        <v>5298</v>
      </c>
      <c r="E4026" s="76">
        <v>473</v>
      </c>
      <c r="F4026" s="76">
        <v>24</v>
      </c>
      <c r="G4026" s="77">
        <v>5</v>
      </c>
      <c r="H4026" s="76" t="s">
        <v>3326</v>
      </c>
      <c r="I4026" s="77">
        <v>3.79</v>
      </c>
      <c r="J4026" s="2">
        <v>1</v>
      </c>
      <c r="K4026" s="119" cm="1">
        <f t="array" ref="K4026">ROUND(IF(C4026="Beer",SUM(LOOKUP(2,1/(SRP!$B$7:$B$9&lt;=E4026)/(SRP!$C$7:$C$9&gt;=E4026),SRP!$D$7:$D$9)*(G4026/100)*(E4026/1000)),IF(C4026="Spirits",SUM(LOOKUP(2,1/(SRP!$B$2:$B$6&lt;=E4026)/(SRP!$C$2:$C$6&gt;=E4026),SRP!$D$2:$D$6)*(G4026/100)*(E4026/1000)),IF(AND(C4026="Wine",D4026="Fortified Wines"),SUM(LOOKUP(2,1/(SRP!$B$20:$B$23&lt;=E4026)/(SRP!$C$20:$C$23&gt;=E4026),SRP!$D$20:$D$23)*(G4026/100)*(E4026/1000)),IF(C4026="Wine",SUM(LOOKUP(2,1/(SRP!$B$15:$B$19&lt;=E4026)/(SRP!$C$15:$C$19&gt;=E4026),SRP!$D$15:$D$19)*(G4026/100)*(E4026/1000)),IF(C4026="Ready to Drink",SUM(LOOKUP(2,1/(SRP!$B$10:$B$14&lt;=E4026)/(SRP!$C$10:$C$14&gt;=E4026),SRP!$D$10:$D$14)*(G4026/100)*(E4026/1000)),0))))),2)</f>
        <v>1.75</v>
      </c>
    </row>
    <row r="4027" spans="1:11" x14ac:dyDescent="0.35">
      <c r="A4027" s="2">
        <v>39355</v>
      </c>
      <c r="B4027" s="76" t="s">
        <v>3245</v>
      </c>
      <c r="C4027" s="76" t="s">
        <v>287</v>
      </c>
      <c r="D4027" s="76" t="s">
        <v>5230</v>
      </c>
      <c r="E4027" s="76">
        <v>473</v>
      </c>
      <c r="F4027" s="76">
        <v>24</v>
      </c>
      <c r="G4027" s="77">
        <v>5</v>
      </c>
      <c r="H4027" s="76" t="s">
        <v>3301</v>
      </c>
      <c r="I4027" s="77">
        <v>3.4</v>
      </c>
      <c r="J4027" s="2">
        <v>1</v>
      </c>
      <c r="K4027" s="119" cm="1">
        <f t="array" ref="K4027">ROUND(IF(C4027="Beer",SUM(LOOKUP(2,1/(SRP!$B$7:$B$9&lt;=E4027)/(SRP!$C$7:$C$9&gt;=E4027),SRP!$D$7:$D$9)*(G4027/100)*(E4027/1000)),IF(C4027="Spirits",SUM(LOOKUP(2,1/(SRP!$B$2:$B$6&lt;=E4027)/(SRP!$C$2:$C$6&gt;=E4027),SRP!$D$2:$D$6)*(G4027/100)*(E4027/1000)),IF(AND(C4027="Wine",D4027="Fortified Wines"),SUM(LOOKUP(2,1/(SRP!$B$20:$B$23&lt;=E4027)/(SRP!$C$20:$C$23&gt;=E4027),SRP!$D$20:$D$23)*(G4027/100)*(E4027/1000)),IF(C4027="Wine",SUM(LOOKUP(2,1/(SRP!$B$15:$B$19&lt;=E4027)/(SRP!$C$15:$C$19&gt;=E4027),SRP!$D$15:$D$19)*(G4027/100)*(E4027/1000)),IF(C4027="Ready to Drink",SUM(LOOKUP(2,1/(SRP!$B$10:$B$14&lt;=E4027)/(SRP!$C$10:$C$14&gt;=E4027),SRP!$D$10:$D$14)*(G4027/100)*(E4027/1000)),0))))),2)</f>
        <v>1.65</v>
      </c>
    </row>
    <row r="4028" spans="1:11" x14ac:dyDescent="0.35">
      <c r="A4028" s="2">
        <v>39355</v>
      </c>
      <c r="B4028" s="76" t="s">
        <v>3245</v>
      </c>
      <c r="C4028" s="76" t="s">
        <v>287</v>
      </c>
      <c r="D4028" s="76" t="s">
        <v>5230</v>
      </c>
      <c r="E4028" s="76">
        <v>473</v>
      </c>
      <c r="F4028" s="76">
        <v>24</v>
      </c>
      <c r="G4028" s="77">
        <v>5</v>
      </c>
      <c r="H4028" s="76" t="s">
        <v>3301</v>
      </c>
      <c r="I4028" s="77">
        <v>3.4</v>
      </c>
      <c r="J4028" s="2">
        <v>1</v>
      </c>
      <c r="K4028" s="119" cm="1">
        <f t="array" ref="K4028">ROUND(IF(C4028="Beer",SUM(LOOKUP(2,1/(SRP!$B$7:$B$9&lt;=E4028)/(SRP!$C$7:$C$9&gt;=E4028),SRP!$D$7:$D$9)*(G4028/100)*(E4028/1000)),IF(C4028="Spirits",SUM(LOOKUP(2,1/(SRP!$B$2:$B$6&lt;=E4028)/(SRP!$C$2:$C$6&gt;=E4028),SRP!$D$2:$D$6)*(G4028/100)*(E4028/1000)),IF(AND(C4028="Wine",D4028="Fortified Wines"),SUM(LOOKUP(2,1/(SRP!$B$20:$B$23&lt;=E4028)/(SRP!$C$20:$C$23&gt;=E4028),SRP!$D$20:$D$23)*(G4028/100)*(E4028/1000)),IF(C4028="Wine",SUM(LOOKUP(2,1/(SRP!$B$15:$B$19&lt;=E4028)/(SRP!$C$15:$C$19&gt;=E4028),SRP!$D$15:$D$19)*(G4028/100)*(E4028/1000)),IF(C4028="Ready to Drink",SUM(LOOKUP(2,1/(SRP!$B$10:$B$14&lt;=E4028)/(SRP!$C$10:$C$14&gt;=E4028),SRP!$D$10:$D$14)*(G4028/100)*(E4028/1000)),0))))),2)</f>
        <v>1.65</v>
      </c>
    </row>
    <row r="4029" spans="1:11" x14ac:dyDescent="0.35">
      <c r="A4029" s="2">
        <v>39358</v>
      </c>
      <c r="B4029" s="76" t="s">
        <v>3231</v>
      </c>
      <c r="C4029" s="76" t="s">
        <v>5938</v>
      </c>
      <c r="D4029" s="76" t="s">
        <v>5308</v>
      </c>
      <c r="E4029" s="76">
        <v>473</v>
      </c>
      <c r="F4029" s="76">
        <v>24</v>
      </c>
      <c r="G4029" s="77">
        <v>4.5</v>
      </c>
      <c r="H4029" s="76" t="s">
        <v>3326</v>
      </c>
      <c r="I4029" s="77">
        <v>4.1900000000000004</v>
      </c>
      <c r="J4029" s="2">
        <v>1</v>
      </c>
      <c r="K4029" s="119" cm="1">
        <f t="array" ref="K4029">ROUND(IF(C4029="Beer",SUM(LOOKUP(2,1/(SRP!$B$7:$B$9&lt;=E4029)/(SRP!$C$7:$C$9&gt;=E4029),SRP!$D$7:$D$9)*(G4029/100)*(E4029/1000)),IF(C4029="Spirits",SUM(LOOKUP(2,1/(SRP!$B$2:$B$6&lt;=E4029)/(SRP!$C$2:$C$6&gt;=E4029),SRP!$D$2:$D$6)*(G4029/100)*(E4029/1000)),IF(AND(C4029="Wine",D4029="Fortified Wines"),SUM(LOOKUP(2,1/(SRP!$B$20:$B$23&lt;=E4029)/(SRP!$C$20:$C$23&gt;=E4029),SRP!$D$20:$D$23)*(G4029/100)*(E4029/1000)),IF(C4029="Wine",SUM(LOOKUP(2,1/(SRP!$B$15:$B$19&lt;=E4029)/(SRP!$C$15:$C$19&gt;=E4029),SRP!$D$15:$D$19)*(G4029/100)*(E4029/1000)),IF(C4029="Ready to Drink",SUM(LOOKUP(2,1/(SRP!$B$10:$B$14&lt;=E4029)/(SRP!$C$10:$C$14&gt;=E4029),SRP!$D$10:$D$14)*(G4029/100)*(E4029/1000)),0))))),2)</f>
        <v>1.57</v>
      </c>
    </row>
    <row r="4030" spans="1:11" x14ac:dyDescent="0.35">
      <c r="A4030" s="2">
        <v>39358</v>
      </c>
      <c r="B4030" s="76" t="s">
        <v>3231</v>
      </c>
      <c r="C4030" s="76" t="s">
        <v>5938</v>
      </c>
      <c r="D4030" s="76" t="s">
        <v>5308</v>
      </c>
      <c r="E4030" s="76">
        <v>473</v>
      </c>
      <c r="F4030" s="76">
        <v>24</v>
      </c>
      <c r="G4030" s="77">
        <v>4.5</v>
      </c>
      <c r="H4030" s="76" t="s">
        <v>3326</v>
      </c>
      <c r="I4030" s="77">
        <v>4.1900000000000004</v>
      </c>
      <c r="J4030" s="2">
        <v>1</v>
      </c>
      <c r="K4030" s="119" cm="1">
        <f t="array" ref="K4030">ROUND(IF(C4030="Beer",SUM(LOOKUP(2,1/(SRP!$B$7:$B$9&lt;=E4030)/(SRP!$C$7:$C$9&gt;=E4030),SRP!$D$7:$D$9)*(G4030/100)*(E4030/1000)),IF(C4030="Spirits",SUM(LOOKUP(2,1/(SRP!$B$2:$B$6&lt;=E4030)/(SRP!$C$2:$C$6&gt;=E4030),SRP!$D$2:$D$6)*(G4030/100)*(E4030/1000)),IF(AND(C4030="Wine",D4030="Fortified Wines"),SUM(LOOKUP(2,1/(SRP!$B$20:$B$23&lt;=E4030)/(SRP!$C$20:$C$23&gt;=E4030),SRP!$D$20:$D$23)*(G4030/100)*(E4030/1000)),IF(C4030="Wine",SUM(LOOKUP(2,1/(SRP!$B$15:$B$19&lt;=E4030)/(SRP!$C$15:$C$19&gt;=E4030),SRP!$D$15:$D$19)*(G4030/100)*(E4030/1000)),IF(C4030="Ready to Drink",SUM(LOOKUP(2,1/(SRP!$B$10:$B$14&lt;=E4030)/(SRP!$C$10:$C$14&gt;=E4030),SRP!$D$10:$D$14)*(G4030/100)*(E4030/1000)),0))))),2)</f>
        <v>1.57</v>
      </c>
    </row>
    <row r="4031" spans="1:11" x14ac:dyDescent="0.35">
      <c r="A4031" s="2">
        <v>39359</v>
      </c>
      <c r="B4031" s="76" t="s">
        <v>3640</v>
      </c>
      <c r="C4031" s="76" t="s">
        <v>5938</v>
      </c>
      <c r="D4031" s="76" t="s">
        <v>5308</v>
      </c>
      <c r="E4031" s="76">
        <v>473</v>
      </c>
      <c r="F4031" s="76">
        <v>24</v>
      </c>
      <c r="G4031" s="77">
        <v>4.5</v>
      </c>
      <c r="H4031" s="76" t="s">
        <v>3326</v>
      </c>
      <c r="I4031" s="77">
        <v>4.1900000000000004</v>
      </c>
      <c r="J4031" s="2">
        <v>1</v>
      </c>
      <c r="K4031" s="119" cm="1">
        <f t="array" ref="K4031">ROUND(IF(C4031="Beer",SUM(LOOKUP(2,1/(SRP!$B$7:$B$9&lt;=E4031)/(SRP!$C$7:$C$9&gt;=E4031),SRP!$D$7:$D$9)*(G4031/100)*(E4031/1000)),IF(C4031="Spirits",SUM(LOOKUP(2,1/(SRP!$B$2:$B$6&lt;=E4031)/(SRP!$C$2:$C$6&gt;=E4031),SRP!$D$2:$D$6)*(G4031/100)*(E4031/1000)),IF(AND(C4031="Wine",D4031="Fortified Wines"),SUM(LOOKUP(2,1/(SRP!$B$20:$B$23&lt;=E4031)/(SRP!$C$20:$C$23&gt;=E4031),SRP!$D$20:$D$23)*(G4031/100)*(E4031/1000)),IF(C4031="Wine",SUM(LOOKUP(2,1/(SRP!$B$15:$B$19&lt;=E4031)/(SRP!$C$15:$C$19&gt;=E4031),SRP!$D$15:$D$19)*(G4031/100)*(E4031/1000)),IF(C4031="Ready to Drink",SUM(LOOKUP(2,1/(SRP!$B$10:$B$14&lt;=E4031)/(SRP!$C$10:$C$14&gt;=E4031),SRP!$D$10:$D$14)*(G4031/100)*(E4031/1000)),0))))),2)</f>
        <v>1.57</v>
      </c>
    </row>
    <row r="4032" spans="1:11" x14ac:dyDescent="0.35">
      <c r="A4032" s="2">
        <v>39359</v>
      </c>
      <c r="B4032" s="76" t="s">
        <v>3640</v>
      </c>
      <c r="C4032" s="76" t="s">
        <v>5938</v>
      </c>
      <c r="D4032" s="76" t="s">
        <v>5308</v>
      </c>
      <c r="E4032" s="76">
        <v>473</v>
      </c>
      <c r="F4032" s="76">
        <v>24</v>
      </c>
      <c r="G4032" s="77">
        <v>4.5</v>
      </c>
      <c r="H4032" s="76" t="s">
        <v>3326</v>
      </c>
      <c r="I4032" s="77">
        <v>4.1900000000000004</v>
      </c>
      <c r="J4032" s="2">
        <v>1</v>
      </c>
      <c r="K4032" s="119" cm="1">
        <f t="array" ref="K4032">ROUND(IF(C4032="Beer",SUM(LOOKUP(2,1/(SRP!$B$7:$B$9&lt;=E4032)/(SRP!$C$7:$C$9&gt;=E4032),SRP!$D$7:$D$9)*(G4032/100)*(E4032/1000)),IF(C4032="Spirits",SUM(LOOKUP(2,1/(SRP!$B$2:$B$6&lt;=E4032)/(SRP!$C$2:$C$6&gt;=E4032),SRP!$D$2:$D$6)*(G4032/100)*(E4032/1000)),IF(AND(C4032="Wine",D4032="Fortified Wines"),SUM(LOOKUP(2,1/(SRP!$B$20:$B$23&lt;=E4032)/(SRP!$C$20:$C$23&gt;=E4032),SRP!$D$20:$D$23)*(G4032/100)*(E4032/1000)),IF(C4032="Wine",SUM(LOOKUP(2,1/(SRP!$B$15:$B$19&lt;=E4032)/(SRP!$C$15:$C$19&gt;=E4032),SRP!$D$15:$D$19)*(G4032/100)*(E4032/1000)),IF(C4032="Ready to Drink",SUM(LOOKUP(2,1/(SRP!$B$10:$B$14&lt;=E4032)/(SRP!$C$10:$C$14&gt;=E4032),SRP!$D$10:$D$14)*(G4032/100)*(E4032/1000)),0))))),2)</f>
        <v>1.57</v>
      </c>
    </row>
    <row r="4033" spans="1:11" x14ac:dyDescent="0.35">
      <c r="A4033" s="2">
        <v>39360</v>
      </c>
      <c r="B4033" s="76" t="s">
        <v>3232</v>
      </c>
      <c r="C4033" s="76" t="s">
        <v>5938</v>
      </c>
      <c r="D4033" s="76" t="s">
        <v>5307</v>
      </c>
      <c r="E4033" s="76">
        <v>1892</v>
      </c>
      <c r="F4033" s="76">
        <v>6</v>
      </c>
      <c r="G4033" s="77">
        <v>4.5</v>
      </c>
      <c r="H4033" s="76" t="s">
        <v>3326</v>
      </c>
      <c r="I4033" s="77">
        <v>15.89</v>
      </c>
      <c r="J4033" s="2">
        <v>4</v>
      </c>
      <c r="K4033" s="119" cm="1">
        <f t="array" ref="K4033">ROUND(IF(C4033="Beer",SUM(LOOKUP(2,1/(SRP!$B$7:$B$9&lt;=E4033)/(SRP!$C$7:$C$9&gt;=E4033),SRP!$D$7:$D$9)*(G4033/100)*(E4033/1000)),IF(C4033="Spirits",SUM(LOOKUP(2,1/(SRP!$B$2:$B$6&lt;=E4033)/(SRP!$C$2:$C$6&gt;=E4033),SRP!$D$2:$D$6)*(G4033/100)*(E4033/1000)),IF(AND(C4033="Wine",D4033="Fortified Wines"),SUM(LOOKUP(2,1/(SRP!$B$20:$B$23&lt;=E4033)/(SRP!$C$20:$C$23&gt;=E4033),SRP!$D$20:$D$23)*(G4033/100)*(E4033/1000)),IF(C4033="Wine",SUM(LOOKUP(2,1/(SRP!$B$15:$B$19&lt;=E4033)/(SRP!$C$15:$C$19&gt;=E4033),SRP!$D$15:$D$19)*(G4033/100)*(E4033/1000)),IF(C4033="Ready to Drink",SUM(LOOKUP(2,1/(SRP!$B$10:$B$14&lt;=E4033)/(SRP!$C$10:$C$14&gt;=E4033),SRP!$D$10:$D$14)*(G4033/100)*(E4033/1000)),0))))),2)</f>
        <v>5.94</v>
      </c>
    </row>
    <row r="4034" spans="1:11" x14ac:dyDescent="0.35">
      <c r="A4034" s="2">
        <v>39360</v>
      </c>
      <c r="B4034" s="76" t="s">
        <v>3232</v>
      </c>
      <c r="C4034" s="76" t="s">
        <v>5938</v>
      </c>
      <c r="D4034" s="76" t="s">
        <v>5307</v>
      </c>
      <c r="E4034" s="76">
        <v>1892</v>
      </c>
      <c r="F4034" s="76">
        <v>6</v>
      </c>
      <c r="G4034" s="77">
        <v>4.5</v>
      </c>
      <c r="H4034" s="76" t="s">
        <v>3326</v>
      </c>
      <c r="I4034" s="77">
        <v>15.89</v>
      </c>
      <c r="J4034" s="2">
        <v>4</v>
      </c>
      <c r="K4034" s="119" cm="1">
        <f t="array" ref="K4034">ROUND(IF(C4034="Beer",SUM(LOOKUP(2,1/(SRP!$B$7:$B$9&lt;=E4034)/(SRP!$C$7:$C$9&gt;=E4034),SRP!$D$7:$D$9)*(G4034/100)*(E4034/1000)),IF(C4034="Spirits",SUM(LOOKUP(2,1/(SRP!$B$2:$B$6&lt;=E4034)/(SRP!$C$2:$C$6&gt;=E4034),SRP!$D$2:$D$6)*(G4034/100)*(E4034/1000)),IF(AND(C4034="Wine",D4034="Fortified Wines"),SUM(LOOKUP(2,1/(SRP!$B$20:$B$23&lt;=E4034)/(SRP!$C$20:$C$23&gt;=E4034),SRP!$D$20:$D$23)*(G4034/100)*(E4034/1000)),IF(C4034="Wine",SUM(LOOKUP(2,1/(SRP!$B$15:$B$19&lt;=E4034)/(SRP!$C$15:$C$19&gt;=E4034),SRP!$D$15:$D$19)*(G4034/100)*(E4034/1000)),IF(C4034="Ready to Drink",SUM(LOOKUP(2,1/(SRP!$B$10:$B$14&lt;=E4034)/(SRP!$C$10:$C$14&gt;=E4034),SRP!$D$10:$D$14)*(G4034/100)*(E4034/1000)),0))))),2)</f>
        <v>5.94</v>
      </c>
    </row>
    <row r="4035" spans="1:11" x14ac:dyDescent="0.35">
      <c r="A4035" s="2">
        <v>39361</v>
      </c>
      <c r="B4035" s="76" t="s">
        <v>3167</v>
      </c>
      <c r="C4035" s="76" t="s">
        <v>286</v>
      </c>
      <c r="D4035" s="76" t="s">
        <v>5269</v>
      </c>
      <c r="E4035" s="76">
        <v>750</v>
      </c>
      <c r="F4035" s="76">
        <v>12</v>
      </c>
      <c r="G4035" s="77">
        <v>13.5</v>
      </c>
      <c r="H4035" s="76" t="s">
        <v>6938</v>
      </c>
      <c r="I4035" s="77">
        <v>14.99</v>
      </c>
      <c r="J4035" s="2">
        <v>1</v>
      </c>
      <c r="K4035" s="119" cm="1">
        <f t="array" ref="K4035">ROUND(IF(C4035="Beer",SUM(LOOKUP(2,1/(SRP!$B$7:$B$9&lt;=E4035)/(SRP!$C$7:$C$9&gt;=E4035),SRP!$D$7:$D$9)*(G4035/100)*(E4035/1000)),IF(C4035="Spirits",SUM(LOOKUP(2,1/(SRP!$B$2:$B$6&lt;=E4035)/(SRP!$C$2:$C$6&gt;=E4035),SRP!$D$2:$D$6)*(G4035/100)*(E4035/1000)),IF(AND(C4035="Wine",D4035="Fortified Wines"),SUM(LOOKUP(2,1/(SRP!$B$20:$B$23&lt;=E4035)/(SRP!$C$20:$C$23&gt;=E4035),SRP!$D$20:$D$23)*(G4035/100)*(E4035/1000)),IF(C4035="Wine",SUM(LOOKUP(2,1/(SRP!$B$15:$B$19&lt;=E4035)/(SRP!$C$15:$C$19&gt;=E4035),SRP!$D$15:$D$19)*(G4035/100)*(E4035/1000)),IF(C4035="Ready to Drink",SUM(LOOKUP(2,1/(SRP!$B$10:$B$14&lt;=E4035)/(SRP!$C$10:$C$14&gt;=E4035),SRP!$D$10:$D$14)*(G4035/100)*(E4035/1000)),0))))),2)</f>
        <v>7.07</v>
      </c>
    </row>
    <row r="4036" spans="1:11" x14ac:dyDescent="0.35">
      <c r="A4036" s="2">
        <v>39362</v>
      </c>
      <c r="B4036" s="76" t="s">
        <v>3244</v>
      </c>
      <c r="C4036" s="76" t="s">
        <v>5938</v>
      </c>
      <c r="D4036" s="76" t="s">
        <v>5308</v>
      </c>
      <c r="E4036" s="76">
        <v>1892</v>
      </c>
      <c r="F4036" s="76">
        <v>6</v>
      </c>
      <c r="G4036" s="77">
        <v>4.5</v>
      </c>
      <c r="H4036" s="76" t="s">
        <v>3326</v>
      </c>
      <c r="I4036" s="77">
        <v>15.89</v>
      </c>
      <c r="J4036" s="2">
        <v>4</v>
      </c>
      <c r="K4036" s="119" cm="1">
        <f t="array" ref="K4036">ROUND(IF(C4036="Beer",SUM(LOOKUP(2,1/(SRP!$B$7:$B$9&lt;=E4036)/(SRP!$C$7:$C$9&gt;=E4036),SRP!$D$7:$D$9)*(G4036/100)*(E4036/1000)),IF(C4036="Spirits",SUM(LOOKUP(2,1/(SRP!$B$2:$B$6&lt;=E4036)/(SRP!$C$2:$C$6&gt;=E4036),SRP!$D$2:$D$6)*(G4036/100)*(E4036/1000)),IF(AND(C4036="Wine",D4036="Fortified Wines"),SUM(LOOKUP(2,1/(SRP!$B$20:$B$23&lt;=E4036)/(SRP!$C$20:$C$23&gt;=E4036),SRP!$D$20:$D$23)*(G4036/100)*(E4036/1000)),IF(C4036="Wine",SUM(LOOKUP(2,1/(SRP!$B$15:$B$19&lt;=E4036)/(SRP!$C$15:$C$19&gt;=E4036),SRP!$D$15:$D$19)*(G4036/100)*(E4036/1000)),IF(C4036="Ready to Drink",SUM(LOOKUP(2,1/(SRP!$B$10:$B$14&lt;=E4036)/(SRP!$C$10:$C$14&gt;=E4036),SRP!$D$10:$D$14)*(G4036/100)*(E4036/1000)),0))))),2)</f>
        <v>5.94</v>
      </c>
    </row>
    <row r="4037" spans="1:11" x14ac:dyDescent="0.35">
      <c r="A4037" s="2">
        <v>39362</v>
      </c>
      <c r="B4037" s="76" t="s">
        <v>3244</v>
      </c>
      <c r="C4037" s="76" t="s">
        <v>5938</v>
      </c>
      <c r="D4037" s="76" t="s">
        <v>5308</v>
      </c>
      <c r="E4037" s="76">
        <v>1892</v>
      </c>
      <c r="F4037" s="76">
        <v>6</v>
      </c>
      <c r="G4037" s="77">
        <v>4.5</v>
      </c>
      <c r="H4037" s="76" t="s">
        <v>3326</v>
      </c>
      <c r="I4037" s="77">
        <v>15.89</v>
      </c>
      <c r="J4037" s="2">
        <v>4</v>
      </c>
      <c r="K4037" s="119" cm="1">
        <f t="array" ref="K4037">ROUND(IF(C4037="Beer",SUM(LOOKUP(2,1/(SRP!$B$7:$B$9&lt;=E4037)/(SRP!$C$7:$C$9&gt;=E4037),SRP!$D$7:$D$9)*(G4037/100)*(E4037/1000)),IF(C4037="Spirits",SUM(LOOKUP(2,1/(SRP!$B$2:$B$6&lt;=E4037)/(SRP!$C$2:$C$6&gt;=E4037),SRP!$D$2:$D$6)*(G4037/100)*(E4037/1000)),IF(AND(C4037="Wine",D4037="Fortified Wines"),SUM(LOOKUP(2,1/(SRP!$B$20:$B$23&lt;=E4037)/(SRP!$C$20:$C$23&gt;=E4037),SRP!$D$20:$D$23)*(G4037/100)*(E4037/1000)),IF(C4037="Wine",SUM(LOOKUP(2,1/(SRP!$B$15:$B$19&lt;=E4037)/(SRP!$C$15:$C$19&gt;=E4037),SRP!$D$15:$D$19)*(G4037/100)*(E4037/1000)),IF(C4037="Ready to Drink",SUM(LOOKUP(2,1/(SRP!$B$10:$B$14&lt;=E4037)/(SRP!$C$10:$C$14&gt;=E4037),SRP!$D$10:$D$14)*(G4037/100)*(E4037/1000)),0))))),2)</f>
        <v>5.94</v>
      </c>
    </row>
    <row r="4038" spans="1:11" x14ac:dyDescent="0.35">
      <c r="A4038" s="2">
        <v>39363</v>
      </c>
      <c r="B4038" s="76" t="s">
        <v>3512</v>
      </c>
      <c r="C4038" s="76" t="s">
        <v>287</v>
      </c>
      <c r="D4038" s="76" t="s">
        <v>5230</v>
      </c>
      <c r="E4038" s="76">
        <v>4260</v>
      </c>
      <c r="F4038" s="76">
        <v>1</v>
      </c>
      <c r="G4038" s="77">
        <v>5</v>
      </c>
      <c r="H4038" s="76" t="s">
        <v>3301</v>
      </c>
      <c r="I4038" s="77">
        <v>24.16</v>
      </c>
      <c r="J4038" s="2">
        <v>12</v>
      </c>
      <c r="K4038" s="119" cm="1">
        <f t="array" ref="K4038">ROUND(IF(C4038="Beer",SUM(LOOKUP(2,1/(SRP!$B$7:$B$9&lt;=E4038)/(SRP!$C$7:$C$9&gt;=E4038),SRP!$D$7:$D$9)*(G4038/100)*(E4038/1000)),IF(C4038="Spirits",SUM(LOOKUP(2,1/(SRP!$B$2:$B$6&lt;=E4038)/(SRP!$C$2:$C$6&gt;=E4038),SRP!$D$2:$D$6)*(G4038/100)*(E4038/1000)),IF(AND(C4038="Wine",D4038="Fortified Wines"),SUM(LOOKUP(2,1/(SRP!$B$20:$B$23&lt;=E4038)/(SRP!$C$20:$C$23&gt;=E4038),SRP!$D$20:$D$23)*(G4038/100)*(E4038/1000)),IF(C4038="Wine",SUM(LOOKUP(2,1/(SRP!$B$15:$B$19&lt;=E4038)/(SRP!$C$15:$C$19&gt;=E4038),SRP!$D$15:$D$19)*(G4038/100)*(E4038/1000)),IF(C4038="Ready to Drink",SUM(LOOKUP(2,1/(SRP!$B$10:$B$14&lt;=E4038)/(SRP!$C$10:$C$14&gt;=E4038),SRP!$D$10:$D$14)*(G4038/100)*(E4038/1000)),0))))),2)</f>
        <v>14.87</v>
      </c>
    </row>
    <row r="4039" spans="1:11" x14ac:dyDescent="0.35">
      <c r="A4039" s="2">
        <v>39363</v>
      </c>
      <c r="B4039" s="76" t="s">
        <v>3512</v>
      </c>
      <c r="C4039" s="76" t="s">
        <v>287</v>
      </c>
      <c r="D4039" s="76" t="s">
        <v>5230</v>
      </c>
      <c r="E4039" s="76">
        <v>4260</v>
      </c>
      <c r="F4039" s="76">
        <v>1</v>
      </c>
      <c r="G4039" s="77">
        <v>5</v>
      </c>
      <c r="H4039" s="76" t="s">
        <v>3301</v>
      </c>
      <c r="I4039" s="77">
        <v>24.16</v>
      </c>
      <c r="J4039" s="2">
        <v>12</v>
      </c>
      <c r="K4039" s="119" cm="1">
        <f t="array" ref="K4039">ROUND(IF(C4039="Beer",SUM(LOOKUP(2,1/(SRP!$B$7:$B$9&lt;=E4039)/(SRP!$C$7:$C$9&gt;=E4039),SRP!$D$7:$D$9)*(G4039/100)*(E4039/1000)),IF(C4039="Spirits",SUM(LOOKUP(2,1/(SRP!$B$2:$B$6&lt;=E4039)/(SRP!$C$2:$C$6&gt;=E4039),SRP!$D$2:$D$6)*(G4039/100)*(E4039/1000)),IF(AND(C4039="Wine",D4039="Fortified Wines"),SUM(LOOKUP(2,1/(SRP!$B$20:$B$23&lt;=E4039)/(SRP!$C$20:$C$23&gt;=E4039),SRP!$D$20:$D$23)*(G4039/100)*(E4039/1000)),IF(C4039="Wine",SUM(LOOKUP(2,1/(SRP!$B$15:$B$19&lt;=E4039)/(SRP!$C$15:$C$19&gt;=E4039),SRP!$D$15:$D$19)*(G4039/100)*(E4039/1000)),IF(C4039="Ready to Drink",SUM(LOOKUP(2,1/(SRP!$B$10:$B$14&lt;=E4039)/(SRP!$C$10:$C$14&gt;=E4039),SRP!$D$10:$D$14)*(G4039/100)*(E4039/1000)),0))))),2)</f>
        <v>14.87</v>
      </c>
    </row>
    <row r="4040" spans="1:11" x14ac:dyDescent="0.35">
      <c r="A4040" s="2">
        <v>39369</v>
      </c>
      <c r="B4040" s="76" t="s">
        <v>3222</v>
      </c>
      <c r="C4040" s="76" t="s">
        <v>287</v>
      </c>
      <c r="D4040" s="76" t="s">
        <v>5271</v>
      </c>
      <c r="E4040" s="76">
        <v>1892</v>
      </c>
      <c r="F4040" s="76">
        <v>6</v>
      </c>
      <c r="G4040" s="77">
        <v>4</v>
      </c>
      <c r="H4040" s="76" t="s">
        <v>3301</v>
      </c>
      <c r="I4040" s="77">
        <v>10.33</v>
      </c>
      <c r="J4040" s="2">
        <v>4</v>
      </c>
      <c r="K4040" s="119" cm="1">
        <f t="array" ref="K4040">ROUND(IF(C4040="Beer",SUM(LOOKUP(2,1/(SRP!$B$7:$B$9&lt;=E4040)/(SRP!$C$7:$C$9&gt;=E4040),SRP!$D$7:$D$9)*(G4040/100)*(E4040/1000)),IF(C4040="Spirits",SUM(LOOKUP(2,1/(SRP!$B$2:$B$6&lt;=E4040)/(SRP!$C$2:$C$6&gt;=E4040),SRP!$D$2:$D$6)*(G4040/100)*(E4040/1000)),IF(AND(C4040="Wine",D4040="Fortified Wines"),SUM(LOOKUP(2,1/(SRP!$B$20:$B$23&lt;=E4040)/(SRP!$C$20:$C$23&gt;=E4040),SRP!$D$20:$D$23)*(G4040/100)*(E4040/1000)),IF(C4040="Wine",SUM(LOOKUP(2,1/(SRP!$B$15:$B$19&lt;=E4040)/(SRP!$C$15:$C$19&gt;=E4040),SRP!$D$15:$D$19)*(G4040/100)*(E4040/1000)),IF(C4040="Ready to Drink",SUM(LOOKUP(2,1/(SRP!$B$10:$B$14&lt;=E4040)/(SRP!$C$10:$C$14&gt;=E4040),SRP!$D$10:$D$14)*(G4040/100)*(E4040/1000)),0))))),2)</f>
        <v>5.28</v>
      </c>
    </row>
    <row r="4041" spans="1:11" x14ac:dyDescent="0.35">
      <c r="A4041" s="2">
        <v>39369</v>
      </c>
      <c r="B4041" s="76" t="s">
        <v>3222</v>
      </c>
      <c r="C4041" s="76" t="s">
        <v>287</v>
      </c>
      <c r="D4041" s="76" t="s">
        <v>5271</v>
      </c>
      <c r="E4041" s="76">
        <v>1892</v>
      </c>
      <c r="F4041" s="76">
        <v>6</v>
      </c>
      <c r="G4041" s="77">
        <v>4</v>
      </c>
      <c r="H4041" s="76" t="s">
        <v>3301</v>
      </c>
      <c r="I4041" s="77">
        <v>10.33</v>
      </c>
      <c r="J4041" s="2">
        <v>4</v>
      </c>
      <c r="K4041" s="119" cm="1">
        <f t="array" ref="K4041">ROUND(IF(C4041="Beer",SUM(LOOKUP(2,1/(SRP!$B$7:$B$9&lt;=E4041)/(SRP!$C$7:$C$9&gt;=E4041),SRP!$D$7:$D$9)*(G4041/100)*(E4041/1000)),IF(C4041="Spirits",SUM(LOOKUP(2,1/(SRP!$B$2:$B$6&lt;=E4041)/(SRP!$C$2:$C$6&gt;=E4041),SRP!$D$2:$D$6)*(G4041/100)*(E4041/1000)),IF(AND(C4041="Wine",D4041="Fortified Wines"),SUM(LOOKUP(2,1/(SRP!$B$20:$B$23&lt;=E4041)/(SRP!$C$20:$C$23&gt;=E4041),SRP!$D$20:$D$23)*(G4041/100)*(E4041/1000)),IF(C4041="Wine",SUM(LOOKUP(2,1/(SRP!$B$15:$B$19&lt;=E4041)/(SRP!$C$15:$C$19&gt;=E4041),SRP!$D$15:$D$19)*(G4041/100)*(E4041/1000)),IF(C4041="Ready to Drink",SUM(LOOKUP(2,1/(SRP!$B$10:$B$14&lt;=E4041)/(SRP!$C$10:$C$14&gt;=E4041),SRP!$D$10:$D$14)*(G4041/100)*(E4041/1000)),0))))),2)</f>
        <v>5.28</v>
      </c>
    </row>
    <row r="4042" spans="1:11" x14ac:dyDescent="0.35">
      <c r="A4042" s="2">
        <v>39370</v>
      </c>
      <c r="B4042" s="76" t="s">
        <v>3196</v>
      </c>
      <c r="C4042" s="76" t="s">
        <v>287</v>
      </c>
      <c r="D4042" s="76" t="s">
        <v>5266</v>
      </c>
      <c r="E4042" s="76">
        <v>473</v>
      </c>
      <c r="F4042" s="76">
        <v>24</v>
      </c>
      <c r="G4042" s="77">
        <v>4.9000000000000004</v>
      </c>
      <c r="H4042" s="76" t="s">
        <v>3387</v>
      </c>
      <c r="I4042" s="77">
        <v>4.1500000000000004</v>
      </c>
      <c r="J4042" s="2">
        <v>1</v>
      </c>
      <c r="K4042" s="119" cm="1">
        <f t="array" ref="K4042">ROUND(IF(C4042="Beer",SUM(LOOKUP(2,1/(SRP!$B$7:$B$9&lt;=E4042)/(SRP!$C$7:$C$9&gt;=E4042),SRP!$D$7:$D$9)*(G4042/100)*(E4042/1000)),IF(C4042="Spirits",SUM(LOOKUP(2,1/(SRP!$B$2:$B$6&lt;=E4042)/(SRP!$C$2:$C$6&gt;=E4042),SRP!$D$2:$D$6)*(G4042/100)*(E4042/1000)),IF(AND(C4042="Wine",D4042="Fortified Wines"),SUM(LOOKUP(2,1/(SRP!$B$20:$B$23&lt;=E4042)/(SRP!$C$20:$C$23&gt;=E4042),SRP!$D$20:$D$23)*(G4042/100)*(E4042/1000)),IF(C4042="Wine",SUM(LOOKUP(2,1/(SRP!$B$15:$B$19&lt;=E4042)/(SRP!$C$15:$C$19&gt;=E4042),SRP!$D$15:$D$19)*(G4042/100)*(E4042/1000)),IF(C4042="Ready to Drink",SUM(LOOKUP(2,1/(SRP!$B$10:$B$14&lt;=E4042)/(SRP!$C$10:$C$14&gt;=E4042),SRP!$D$10:$D$14)*(G4042/100)*(E4042/1000)),0))))),2)</f>
        <v>1.62</v>
      </c>
    </row>
    <row r="4043" spans="1:11" x14ac:dyDescent="0.35">
      <c r="A4043" s="2">
        <v>39370</v>
      </c>
      <c r="B4043" s="76" t="s">
        <v>3196</v>
      </c>
      <c r="C4043" s="76" t="s">
        <v>287</v>
      </c>
      <c r="D4043" s="76" t="s">
        <v>5266</v>
      </c>
      <c r="E4043" s="76">
        <v>473</v>
      </c>
      <c r="F4043" s="76">
        <v>24</v>
      </c>
      <c r="G4043" s="77">
        <v>4.9000000000000004</v>
      </c>
      <c r="H4043" s="76" t="s">
        <v>3387</v>
      </c>
      <c r="I4043" s="77">
        <v>4.1500000000000004</v>
      </c>
      <c r="J4043" s="2">
        <v>1</v>
      </c>
      <c r="K4043" s="119" cm="1">
        <f t="array" ref="K4043">ROUND(IF(C4043="Beer",SUM(LOOKUP(2,1/(SRP!$B$7:$B$9&lt;=E4043)/(SRP!$C$7:$C$9&gt;=E4043),SRP!$D$7:$D$9)*(G4043/100)*(E4043/1000)),IF(C4043="Spirits",SUM(LOOKUP(2,1/(SRP!$B$2:$B$6&lt;=E4043)/(SRP!$C$2:$C$6&gt;=E4043),SRP!$D$2:$D$6)*(G4043/100)*(E4043/1000)),IF(AND(C4043="Wine",D4043="Fortified Wines"),SUM(LOOKUP(2,1/(SRP!$B$20:$B$23&lt;=E4043)/(SRP!$C$20:$C$23&gt;=E4043),SRP!$D$20:$D$23)*(G4043/100)*(E4043/1000)),IF(C4043="Wine",SUM(LOOKUP(2,1/(SRP!$B$15:$B$19&lt;=E4043)/(SRP!$C$15:$C$19&gt;=E4043),SRP!$D$15:$D$19)*(G4043/100)*(E4043/1000)),IF(C4043="Ready to Drink",SUM(LOOKUP(2,1/(SRP!$B$10:$B$14&lt;=E4043)/(SRP!$C$10:$C$14&gt;=E4043),SRP!$D$10:$D$14)*(G4043/100)*(E4043/1000)),0))))),2)</f>
        <v>1.62</v>
      </c>
    </row>
    <row r="4044" spans="1:11" x14ac:dyDescent="0.35">
      <c r="A4044" s="2">
        <v>39371</v>
      </c>
      <c r="B4044" s="76" t="s">
        <v>3168</v>
      </c>
      <c r="C4044" s="76" t="s">
        <v>286</v>
      </c>
      <c r="D4044" s="76" t="s">
        <v>5246</v>
      </c>
      <c r="E4044" s="76">
        <v>750</v>
      </c>
      <c r="F4044" s="76">
        <v>12</v>
      </c>
      <c r="G4044" s="77">
        <v>13.5</v>
      </c>
      <c r="H4044" s="76" t="s">
        <v>3338</v>
      </c>
      <c r="I4044" s="77">
        <v>19.989999999999998</v>
      </c>
      <c r="J4044" s="2">
        <v>1</v>
      </c>
      <c r="K4044" s="119" cm="1">
        <f t="array" ref="K4044">ROUND(IF(C4044="Beer",SUM(LOOKUP(2,1/(SRP!$B$7:$B$9&lt;=E4044)/(SRP!$C$7:$C$9&gt;=E4044),SRP!$D$7:$D$9)*(G4044/100)*(E4044/1000)),IF(C4044="Spirits",SUM(LOOKUP(2,1/(SRP!$B$2:$B$6&lt;=E4044)/(SRP!$C$2:$C$6&gt;=E4044),SRP!$D$2:$D$6)*(G4044/100)*(E4044/1000)),IF(AND(C4044="Wine",D4044="Fortified Wines"),SUM(LOOKUP(2,1/(SRP!$B$20:$B$23&lt;=E4044)/(SRP!$C$20:$C$23&gt;=E4044),SRP!$D$20:$D$23)*(G4044/100)*(E4044/1000)),IF(C4044="Wine",SUM(LOOKUP(2,1/(SRP!$B$15:$B$19&lt;=E4044)/(SRP!$C$15:$C$19&gt;=E4044),SRP!$D$15:$D$19)*(G4044/100)*(E4044/1000)),IF(C4044="Ready to Drink",SUM(LOOKUP(2,1/(SRP!$B$10:$B$14&lt;=E4044)/(SRP!$C$10:$C$14&gt;=E4044),SRP!$D$10:$D$14)*(G4044/100)*(E4044/1000)),0))))),2)</f>
        <v>7.07</v>
      </c>
    </row>
    <row r="4045" spans="1:11" x14ac:dyDescent="0.35">
      <c r="A4045" s="2">
        <v>39372</v>
      </c>
      <c r="B4045" s="76" t="s">
        <v>3197</v>
      </c>
      <c r="C4045" s="76" t="s">
        <v>287</v>
      </c>
      <c r="D4045" s="76" t="s">
        <v>5240</v>
      </c>
      <c r="E4045" s="76">
        <v>473</v>
      </c>
      <c r="F4045" s="76">
        <v>24</v>
      </c>
      <c r="G4045" s="77">
        <v>6</v>
      </c>
      <c r="H4045" s="76" t="s">
        <v>3387</v>
      </c>
      <c r="I4045" s="77">
        <v>5.25</v>
      </c>
      <c r="J4045" s="2">
        <v>1</v>
      </c>
      <c r="K4045" s="119" cm="1">
        <f t="array" ref="K4045">ROUND(IF(C4045="Beer",SUM(LOOKUP(2,1/(SRP!$B$7:$B$9&lt;=E4045)/(SRP!$C$7:$C$9&gt;=E4045),SRP!$D$7:$D$9)*(G4045/100)*(E4045/1000)),IF(C4045="Spirits",SUM(LOOKUP(2,1/(SRP!$B$2:$B$6&lt;=E4045)/(SRP!$C$2:$C$6&gt;=E4045),SRP!$D$2:$D$6)*(G4045/100)*(E4045/1000)),IF(AND(C4045="Wine",D4045="Fortified Wines"),SUM(LOOKUP(2,1/(SRP!$B$20:$B$23&lt;=E4045)/(SRP!$C$20:$C$23&gt;=E4045),SRP!$D$20:$D$23)*(G4045/100)*(E4045/1000)),IF(C4045="Wine",SUM(LOOKUP(2,1/(SRP!$B$15:$B$19&lt;=E4045)/(SRP!$C$15:$C$19&gt;=E4045),SRP!$D$15:$D$19)*(G4045/100)*(E4045/1000)),IF(C4045="Ready to Drink",SUM(LOOKUP(2,1/(SRP!$B$10:$B$14&lt;=E4045)/(SRP!$C$10:$C$14&gt;=E4045),SRP!$D$10:$D$14)*(G4045/100)*(E4045/1000)),0))))),2)</f>
        <v>1.98</v>
      </c>
    </row>
    <row r="4046" spans="1:11" x14ac:dyDescent="0.35">
      <c r="A4046" s="2">
        <v>39372</v>
      </c>
      <c r="B4046" s="76" t="s">
        <v>3197</v>
      </c>
      <c r="C4046" s="76" t="s">
        <v>287</v>
      </c>
      <c r="D4046" s="76" t="s">
        <v>5240</v>
      </c>
      <c r="E4046" s="76">
        <v>473</v>
      </c>
      <c r="F4046" s="76">
        <v>24</v>
      </c>
      <c r="G4046" s="77">
        <v>6</v>
      </c>
      <c r="H4046" s="76" t="s">
        <v>3387</v>
      </c>
      <c r="I4046" s="77">
        <v>5.25</v>
      </c>
      <c r="J4046" s="2">
        <v>1</v>
      </c>
      <c r="K4046" s="119" cm="1">
        <f t="array" ref="K4046">ROUND(IF(C4046="Beer",SUM(LOOKUP(2,1/(SRP!$B$7:$B$9&lt;=E4046)/(SRP!$C$7:$C$9&gt;=E4046),SRP!$D$7:$D$9)*(G4046/100)*(E4046/1000)),IF(C4046="Spirits",SUM(LOOKUP(2,1/(SRP!$B$2:$B$6&lt;=E4046)/(SRP!$C$2:$C$6&gt;=E4046),SRP!$D$2:$D$6)*(G4046/100)*(E4046/1000)),IF(AND(C4046="Wine",D4046="Fortified Wines"),SUM(LOOKUP(2,1/(SRP!$B$20:$B$23&lt;=E4046)/(SRP!$C$20:$C$23&gt;=E4046),SRP!$D$20:$D$23)*(G4046/100)*(E4046/1000)),IF(C4046="Wine",SUM(LOOKUP(2,1/(SRP!$B$15:$B$19&lt;=E4046)/(SRP!$C$15:$C$19&gt;=E4046),SRP!$D$15:$D$19)*(G4046/100)*(E4046/1000)),IF(C4046="Ready to Drink",SUM(LOOKUP(2,1/(SRP!$B$10:$B$14&lt;=E4046)/(SRP!$C$10:$C$14&gt;=E4046),SRP!$D$10:$D$14)*(G4046/100)*(E4046/1000)),0))))),2)</f>
        <v>1.98</v>
      </c>
    </row>
    <row r="4047" spans="1:11" x14ac:dyDescent="0.35">
      <c r="A4047" s="2">
        <v>39373</v>
      </c>
      <c r="B4047" s="76" t="s">
        <v>3169</v>
      </c>
      <c r="C4047" s="76" t="s">
        <v>286</v>
      </c>
      <c r="D4047" s="76" t="s">
        <v>5247</v>
      </c>
      <c r="E4047" s="76">
        <v>750</v>
      </c>
      <c r="F4047" s="76">
        <v>12</v>
      </c>
      <c r="G4047" s="77">
        <v>13.5</v>
      </c>
      <c r="H4047" s="76" t="s">
        <v>3338</v>
      </c>
      <c r="I4047" s="77">
        <v>19.989999999999998</v>
      </c>
      <c r="J4047" s="2">
        <v>1</v>
      </c>
      <c r="K4047" s="119" cm="1">
        <f t="array" ref="K4047">ROUND(IF(C4047="Beer",SUM(LOOKUP(2,1/(SRP!$B$7:$B$9&lt;=E4047)/(SRP!$C$7:$C$9&gt;=E4047),SRP!$D$7:$D$9)*(G4047/100)*(E4047/1000)),IF(C4047="Spirits",SUM(LOOKUP(2,1/(SRP!$B$2:$B$6&lt;=E4047)/(SRP!$C$2:$C$6&gt;=E4047),SRP!$D$2:$D$6)*(G4047/100)*(E4047/1000)),IF(AND(C4047="Wine",D4047="Fortified Wines"),SUM(LOOKUP(2,1/(SRP!$B$20:$B$23&lt;=E4047)/(SRP!$C$20:$C$23&gt;=E4047),SRP!$D$20:$D$23)*(G4047/100)*(E4047/1000)),IF(C4047="Wine",SUM(LOOKUP(2,1/(SRP!$B$15:$B$19&lt;=E4047)/(SRP!$C$15:$C$19&gt;=E4047),SRP!$D$15:$D$19)*(G4047/100)*(E4047/1000)),IF(C4047="Ready to Drink",SUM(LOOKUP(2,1/(SRP!$B$10:$B$14&lt;=E4047)/(SRP!$C$10:$C$14&gt;=E4047),SRP!$D$10:$D$14)*(G4047/100)*(E4047/1000)),0))))),2)</f>
        <v>7.07</v>
      </c>
    </row>
    <row r="4048" spans="1:11" x14ac:dyDescent="0.35">
      <c r="A4048" s="2">
        <v>39382</v>
      </c>
      <c r="B4048" s="76" t="s">
        <v>3213</v>
      </c>
      <c r="C4048" s="76" t="s">
        <v>287</v>
      </c>
      <c r="D4048" s="76" t="s">
        <v>5266</v>
      </c>
      <c r="E4048" s="76">
        <v>473</v>
      </c>
      <c r="F4048" s="76">
        <v>24</v>
      </c>
      <c r="G4048" s="77">
        <v>4.5</v>
      </c>
      <c r="H4048" s="76" t="s">
        <v>3367</v>
      </c>
      <c r="I4048" s="77">
        <v>4.75</v>
      </c>
      <c r="J4048" s="2">
        <v>1</v>
      </c>
      <c r="K4048" s="119" cm="1">
        <f t="array" ref="K4048">ROUND(IF(C4048="Beer",SUM(LOOKUP(2,1/(SRP!$B$7:$B$9&lt;=E4048)/(SRP!$C$7:$C$9&gt;=E4048),SRP!$D$7:$D$9)*(G4048/100)*(E4048/1000)),IF(C4048="Spirits",SUM(LOOKUP(2,1/(SRP!$B$2:$B$6&lt;=E4048)/(SRP!$C$2:$C$6&gt;=E4048),SRP!$D$2:$D$6)*(G4048/100)*(E4048/1000)),IF(AND(C4048="Wine",D4048="Fortified Wines"),SUM(LOOKUP(2,1/(SRP!$B$20:$B$23&lt;=E4048)/(SRP!$C$20:$C$23&gt;=E4048),SRP!$D$20:$D$23)*(G4048/100)*(E4048/1000)),IF(C4048="Wine",SUM(LOOKUP(2,1/(SRP!$B$15:$B$19&lt;=E4048)/(SRP!$C$15:$C$19&gt;=E4048),SRP!$D$15:$D$19)*(G4048/100)*(E4048/1000)),IF(C4048="Ready to Drink",SUM(LOOKUP(2,1/(SRP!$B$10:$B$14&lt;=E4048)/(SRP!$C$10:$C$14&gt;=E4048),SRP!$D$10:$D$14)*(G4048/100)*(E4048/1000)),0))))),2)</f>
        <v>1.49</v>
      </c>
    </row>
    <row r="4049" spans="1:11" x14ac:dyDescent="0.35">
      <c r="A4049" s="2">
        <v>39382</v>
      </c>
      <c r="B4049" s="76" t="s">
        <v>3213</v>
      </c>
      <c r="C4049" s="76" t="s">
        <v>287</v>
      </c>
      <c r="D4049" s="76" t="s">
        <v>5266</v>
      </c>
      <c r="E4049" s="76">
        <v>473</v>
      </c>
      <c r="F4049" s="76">
        <v>24</v>
      </c>
      <c r="G4049" s="77">
        <v>4.5</v>
      </c>
      <c r="H4049" s="76" t="s">
        <v>3367</v>
      </c>
      <c r="I4049" s="77">
        <v>4.75</v>
      </c>
      <c r="J4049" s="2">
        <v>1</v>
      </c>
      <c r="K4049" s="119" cm="1">
        <f t="array" ref="K4049">ROUND(IF(C4049="Beer",SUM(LOOKUP(2,1/(SRP!$B$7:$B$9&lt;=E4049)/(SRP!$C$7:$C$9&gt;=E4049),SRP!$D$7:$D$9)*(G4049/100)*(E4049/1000)),IF(C4049="Spirits",SUM(LOOKUP(2,1/(SRP!$B$2:$B$6&lt;=E4049)/(SRP!$C$2:$C$6&gt;=E4049),SRP!$D$2:$D$6)*(G4049/100)*(E4049/1000)),IF(AND(C4049="Wine",D4049="Fortified Wines"),SUM(LOOKUP(2,1/(SRP!$B$20:$B$23&lt;=E4049)/(SRP!$C$20:$C$23&gt;=E4049),SRP!$D$20:$D$23)*(G4049/100)*(E4049/1000)),IF(C4049="Wine",SUM(LOOKUP(2,1/(SRP!$B$15:$B$19&lt;=E4049)/(SRP!$C$15:$C$19&gt;=E4049),SRP!$D$15:$D$19)*(G4049/100)*(E4049/1000)),IF(C4049="Ready to Drink",SUM(LOOKUP(2,1/(SRP!$B$10:$B$14&lt;=E4049)/(SRP!$C$10:$C$14&gt;=E4049),SRP!$D$10:$D$14)*(G4049/100)*(E4049/1000)),0))))),2)</f>
        <v>1.49</v>
      </c>
    </row>
    <row r="4050" spans="1:11" x14ac:dyDescent="0.35">
      <c r="A4050" s="2">
        <v>39389</v>
      </c>
      <c r="B4050" s="76" t="s">
        <v>3170</v>
      </c>
      <c r="C4050" s="76" t="s">
        <v>5938</v>
      </c>
      <c r="D4050" s="76" t="s">
        <v>5746</v>
      </c>
      <c r="E4050" s="76">
        <v>473</v>
      </c>
      <c r="F4050" s="76">
        <v>24</v>
      </c>
      <c r="G4050" s="77">
        <v>6.5</v>
      </c>
      <c r="H4050" s="76" t="s">
        <v>3367</v>
      </c>
      <c r="I4050" s="77">
        <v>6</v>
      </c>
      <c r="J4050" s="2">
        <v>1</v>
      </c>
      <c r="K4050" s="119" cm="1">
        <f t="array" ref="K4050">ROUND(IF(C4050="Beer",SUM(LOOKUP(2,1/(SRP!$B$7:$B$9&lt;=E4050)/(SRP!$C$7:$C$9&gt;=E4050),SRP!$D$7:$D$9)*(G4050/100)*(E4050/1000)),IF(C4050="Spirits",SUM(LOOKUP(2,1/(SRP!$B$2:$B$6&lt;=E4050)/(SRP!$C$2:$C$6&gt;=E4050),SRP!$D$2:$D$6)*(G4050/100)*(E4050/1000)),IF(AND(C4050="Wine",D4050="Fortified Wines"),SUM(LOOKUP(2,1/(SRP!$B$20:$B$23&lt;=E4050)/(SRP!$C$20:$C$23&gt;=E4050),SRP!$D$20:$D$23)*(G4050/100)*(E4050/1000)),IF(C4050="Wine",SUM(LOOKUP(2,1/(SRP!$B$15:$B$19&lt;=E4050)/(SRP!$C$15:$C$19&gt;=E4050),SRP!$D$15:$D$19)*(G4050/100)*(E4050/1000)),IF(C4050="Ready to Drink",SUM(LOOKUP(2,1/(SRP!$B$10:$B$14&lt;=E4050)/(SRP!$C$10:$C$14&gt;=E4050),SRP!$D$10:$D$14)*(G4050/100)*(E4050/1000)),0))))),2)</f>
        <v>2.27</v>
      </c>
    </row>
    <row r="4051" spans="1:11" x14ac:dyDescent="0.35">
      <c r="A4051" s="2">
        <v>39389</v>
      </c>
      <c r="B4051" s="76" t="s">
        <v>3170</v>
      </c>
      <c r="C4051" s="76" t="s">
        <v>5938</v>
      </c>
      <c r="D4051" s="76" t="s">
        <v>5746</v>
      </c>
      <c r="E4051" s="76">
        <v>473</v>
      </c>
      <c r="F4051" s="76">
        <v>24</v>
      </c>
      <c r="G4051" s="77">
        <v>6.5</v>
      </c>
      <c r="H4051" s="76" t="s">
        <v>3367</v>
      </c>
      <c r="I4051" s="77">
        <v>6</v>
      </c>
      <c r="J4051" s="2">
        <v>1</v>
      </c>
      <c r="K4051" s="119" cm="1">
        <f t="array" ref="K4051">ROUND(IF(C4051="Beer",SUM(LOOKUP(2,1/(SRP!$B$7:$B$9&lt;=E4051)/(SRP!$C$7:$C$9&gt;=E4051),SRP!$D$7:$D$9)*(G4051/100)*(E4051/1000)),IF(C4051="Spirits",SUM(LOOKUP(2,1/(SRP!$B$2:$B$6&lt;=E4051)/(SRP!$C$2:$C$6&gt;=E4051),SRP!$D$2:$D$6)*(G4051/100)*(E4051/1000)),IF(AND(C4051="Wine",D4051="Fortified Wines"),SUM(LOOKUP(2,1/(SRP!$B$20:$B$23&lt;=E4051)/(SRP!$C$20:$C$23&gt;=E4051),SRP!$D$20:$D$23)*(G4051/100)*(E4051/1000)),IF(C4051="Wine",SUM(LOOKUP(2,1/(SRP!$B$15:$B$19&lt;=E4051)/(SRP!$C$15:$C$19&gt;=E4051),SRP!$D$15:$D$19)*(G4051/100)*(E4051/1000)),IF(C4051="Ready to Drink",SUM(LOOKUP(2,1/(SRP!$B$10:$B$14&lt;=E4051)/(SRP!$C$10:$C$14&gt;=E4051),SRP!$D$10:$D$14)*(G4051/100)*(E4051/1000)),0))))),2)</f>
        <v>2.27</v>
      </c>
    </row>
    <row r="4052" spans="1:11" x14ac:dyDescent="0.35">
      <c r="A4052" s="2">
        <v>39390</v>
      </c>
      <c r="B4052" s="76" t="s">
        <v>3171</v>
      </c>
      <c r="C4052" s="76" t="s">
        <v>5938</v>
      </c>
      <c r="D4052" s="76" t="s">
        <v>5746</v>
      </c>
      <c r="E4052" s="76">
        <v>355</v>
      </c>
      <c r="F4052" s="76">
        <v>24</v>
      </c>
      <c r="G4052" s="77">
        <v>6.5</v>
      </c>
      <c r="H4052" s="76" t="s">
        <v>3367</v>
      </c>
      <c r="I4052" s="77">
        <v>5.5</v>
      </c>
      <c r="J4052" s="2">
        <v>1</v>
      </c>
      <c r="K4052" s="119" cm="1">
        <f t="array" ref="K4052">ROUND(IF(C4052="Beer",SUM(LOOKUP(2,1/(SRP!$B$7:$B$9&lt;=E4052)/(SRP!$C$7:$C$9&gt;=E4052),SRP!$D$7:$D$9)*(G4052/100)*(E4052/1000)),IF(C4052="Spirits",SUM(LOOKUP(2,1/(SRP!$B$2:$B$6&lt;=E4052)/(SRP!$C$2:$C$6&gt;=E4052),SRP!$D$2:$D$6)*(G4052/100)*(E4052/1000)),IF(AND(C4052="Wine",D4052="Fortified Wines"),SUM(LOOKUP(2,1/(SRP!$B$20:$B$23&lt;=E4052)/(SRP!$C$20:$C$23&gt;=E4052),SRP!$D$20:$D$23)*(G4052/100)*(E4052/1000)),IF(C4052="Wine",SUM(LOOKUP(2,1/(SRP!$B$15:$B$19&lt;=E4052)/(SRP!$C$15:$C$19&gt;=E4052),SRP!$D$15:$D$19)*(G4052/100)*(E4052/1000)),IF(C4052="Ready to Drink",SUM(LOOKUP(2,1/(SRP!$B$10:$B$14&lt;=E4052)/(SRP!$C$10:$C$14&gt;=E4052),SRP!$D$10:$D$14)*(G4052/100)*(E4052/1000)),0))))),2)</f>
        <v>1.83</v>
      </c>
    </row>
    <row r="4053" spans="1:11" x14ac:dyDescent="0.35">
      <c r="A4053" s="2">
        <v>39390</v>
      </c>
      <c r="B4053" s="76" t="s">
        <v>3171</v>
      </c>
      <c r="C4053" s="76" t="s">
        <v>5938</v>
      </c>
      <c r="D4053" s="76" t="s">
        <v>5746</v>
      </c>
      <c r="E4053" s="76">
        <v>355</v>
      </c>
      <c r="F4053" s="76">
        <v>24</v>
      </c>
      <c r="G4053" s="77">
        <v>6.5</v>
      </c>
      <c r="H4053" s="76" t="s">
        <v>3367</v>
      </c>
      <c r="I4053" s="77">
        <v>5.5</v>
      </c>
      <c r="J4053" s="2">
        <v>1</v>
      </c>
      <c r="K4053" s="119" cm="1">
        <f t="array" ref="K4053">ROUND(IF(C4053="Beer",SUM(LOOKUP(2,1/(SRP!$B$7:$B$9&lt;=E4053)/(SRP!$C$7:$C$9&gt;=E4053),SRP!$D$7:$D$9)*(G4053/100)*(E4053/1000)),IF(C4053="Spirits",SUM(LOOKUP(2,1/(SRP!$B$2:$B$6&lt;=E4053)/(SRP!$C$2:$C$6&gt;=E4053),SRP!$D$2:$D$6)*(G4053/100)*(E4053/1000)),IF(AND(C4053="Wine",D4053="Fortified Wines"),SUM(LOOKUP(2,1/(SRP!$B$20:$B$23&lt;=E4053)/(SRP!$C$20:$C$23&gt;=E4053),SRP!$D$20:$D$23)*(G4053/100)*(E4053/1000)),IF(C4053="Wine",SUM(LOOKUP(2,1/(SRP!$B$15:$B$19&lt;=E4053)/(SRP!$C$15:$C$19&gt;=E4053),SRP!$D$15:$D$19)*(G4053/100)*(E4053/1000)),IF(C4053="Ready to Drink",SUM(LOOKUP(2,1/(SRP!$B$10:$B$14&lt;=E4053)/(SRP!$C$10:$C$14&gt;=E4053),SRP!$D$10:$D$14)*(G4053/100)*(E4053/1000)),0))))),2)</f>
        <v>1.83</v>
      </c>
    </row>
    <row r="4054" spans="1:11" x14ac:dyDescent="0.35">
      <c r="A4054" s="2">
        <v>39392</v>
      </c>
      <c r="B4054" s="76" t="s">
        <v>3172</v>
      </c>
      <c r="C4054" s="76" t="s">
        <v>5938</v>
      </c>
      <c r="D4054" s="76" t="s">
        <v>5746</v>
      </c>
      <c r="E4054" s="76">
        <v>355</v>
      </c>
      <c r="F4054" s="76">
        <v>24</v>
      </c>
      <c r="G4054" s="77">
        <v>7</v>
      </c>
      <c r="H4054" s="76" t="s">
        <v>3900</v>
      </c>
      <c r="I4054" s="77">
        <v>5.5</v>
      </c>
      <c r="J4054" s="2">
        <v>1</v>
      </c>
      <c r="K4054" s="119" cm="1">
        <f t="array" ref="K4054">ROUND(IF(C4054="Beer",SUM(LOOKUP(2,1/(SRP!$B$7:$B$9&lt;=E4054)/(SRP!$C$7:$C$9&gt;=E4054),SRP!$D$7:$D$9)*(G4054/100)*(E4054/1000)),IF(C4054="Spirits",SUM(LOOKUP(2,1/(SRP!$B$2:$B$6&lt;=E4054)/(SRP!$C$2:$C$6&gt;=E4054),SRP!$D$2:$D$6)*(G4054/100)*(E4054/1000)),IF(AND(C4054="Wine",D4054="Fortified Wines"),SUM(LOOKUP(2,1/(SRP!$B$20:$B$23&lt;=E4054)/(SRP!$C$20:$C$23&gt;=E4054),SRP!$D$20:$D$23)*(G4054/100)*(E4054/1000)),IF(C4054="Wine",SUM(LOOKUP(2,1/(SRP!$B$15:$B$19&lt;=E4054)/(SRP!$C$15:$C$19&gt;=E4054),SRP!$D$15:$D$19)*(G4054/100)*(E4054/1000)),IF(C4054="Ready to Drink",SUM(LOOKUP(2,1/(SRP!$B$10:$B$14&lt;=E4054)/(SRP!$C$10:$C$14&gt;=E4054),SRP!$D$10:$D$14)*(G4054/100)*(E4054/1000)),0))))),2)</f>
        <v>1.97</v>
      </c>
    </row>
    <row r="4055" spans="1:11" x14ac:dyDescent="0.35">
      <c r="A4055" s="2">
        <v>39392</v>
      </c>
      <c r="B4055" s="76" t="s">
        <v>3172</v>
      </c>
      <c r="C4055" s="76" t="s">
        <v>5938</v>
      </c>
      <c r="D4055" s="76" t="s">
        <v>5746</v>
      </c>
      <c r="E4055" s="76">
        <v>355</v>
      </c>
      <c r="F4055" s="76">
        <v>24</v>
      </c>
      <c r="G4055" s="77">
        <v>7</v>
      </c>
      <c r="H4055" s="76" t="s">
        <v>3900</v>
      </c>
      <c r="I4055" s="77">
        <v>5.5</v>
      </c>
      <c r="J4055" s="2">
        <v>1</v>
      </c>
      <c r="K4055" s="119" cm="1">
        <f t="array" ref="K4055">ROUND(IF(C4055="Beer",SUM(LOOKUP(2,1/(SRP!$B$7:$B$9&lt;=E4055)/(SRP!$C$7:$C$9&gt;=E4055),SRP!$D$7:$D$9)*(G4055/100)*(E4055/1000)),IF(C4055="Spirits",SUM(LOOKUP(2,1/(SRP!$B$2:$B$6&lt;=E4055)/(SRP!$C$2:$C$6&gt;=E4055),SRP!$D$2:$D$6)*(G4055/100)*(E4055/1000)),IF(AND(C4055="Wine",D4055="Fortified Wines"),SUM(LOOKUP(2,1/(SRP!$B$20:$B$23&lt;=E4055)/(SRP!$C$20:$C$23&gt;=E4055),SRP!$D$20:$D$23)*(G4055/100)*(E4055/1000)),IF(C4055="Wine",SUM(LOOKUP(2,1/(SRP!$B$15:$B$19&lt;=E4055)/(SRP!$C$15:$C$19&gt;=E4055),SRP!$D$15:$D$19)*(G4055/100)*(E4055/1000)),IF(C4055="Ready to Drink",SUM(LOOKUP(2,1/(SRP!$B$10:$B$14&lt;=E4055)/(SRP!$C$10:$C$14&gt;=E4055),SRP!$D$10:$D$14)*(G4055/100)*(E4055/1000)),0))))),2)</f>
        <v>1.97</v>
      </c>
    </row>
    <row r="4056" spans="1:11" x14ac:dyDescent="0.35">
      <c r="A4056" s="2">
        <v>39396</v>
      </c>
      <c r="B4056" s="76" t="s">
        <v>3749</v>
      </c>
      <c r="C4056" s="76" t="s">
        <v>5938</v>
      </c>
      <c r="D4056" s="76" t="s">
        <v>5308</v>
      </c>
      <c r="E4056" s="76">
        <v>4260</v>
      </c>
      <c r="F4056" s="76">
        <v>1</v>
      </c>
      <c r="G4056" s="77">
        <v>5</v>
      </c>
      <c r="H4056" s="76" t="s">
        <v>3301</v>
      </c>
      <c r="I4056" s="77">
        <v>28.99</v>
      </c>
      <c r="J4056" s="2">
        <v>12</v>
      </c>
      <c r="K4056" s="119" cm="1">
        <f t="array" ref="K4056">ROUND(IF(C4056="Beer",SUM(LOOKUP(2,1/(SRP!$B$7:$B$9&lt;=E4056)/(SRP!$C$7:$C$9&gt;=E4056),SRP!$D$7:$D$9)*(G4056/100)*(E4056/1000)),IF(C4056="Spirits",SUM(LOOKUP(2,1/(SRP!$B$2:$B$6&lt;=E4056)/(SRP!$C$2:$C$6&gt;=E4056),SRP!$D$2:$D$6)*(G4056/100)*(E4056/1000)),IF(AND(C4056="Wine",D4056="Fortified Wines"),SUM(LOOKUP(2,1/(SRP!$B$20:$B$23&lt;=E4056)/(SRP!$C$20:$C$23&gt;=E4056),SRP!$D$20:$D$23)*(G4056/100)*(E4056/1000)),IF(C4056="Wine",SUM(LOOKUP(2,1/(SRP!$B$15:$B$19&lt;=E4056)/(SRP!$C$15:$C$19&gt;=E4056),SRP!$D$15:$D$19)*(G4056/100)*(E4056/1000)),IF(C4056="Ready to Drink",SUM(LOOKUP(2,1/(SRP!$B$10:$B$14&lt;=E4056)/(SRP!$C$10:$C$14&gt;=E4056),SRP!$D$10:$D$14)*(G4056/100)*(E4056/1000)),0))))),2)</f>
        <v>14.87</v>
      </c>
    </row>
    <row r="4057" spans="1:11" x14ac:dyDescent="0.35">
      <c r="A4057" s="2">
        <v>39396</v>
      </c>
      <c r="B4057" s="76" t="s">
        <v>3749</v>
      </c>
      <c r="C4057" s="76" t="s">
        <v>5938</v>
      </c>
      <c r="D4057" s="76" t="s">
        <v>5308</v>
      </c>
      <c r="E4057" s="76">
        <v>4260</v>
      </c>
      <c r="F4057" s="76">
        <v>1</v>
      </c>
      <c r="G4057" s="77">
        <v>5</v>
      </c>
      <c r="H4057" s="76" t="s">
        <v>3301</v>
      </c>
      <c r="I4057" s="77">
        <v>28.99</v>
      </c>
      <c r="J4057" s="2">
        <v>12</v>
      </c>
      <c r="K4057" s="119" cm="1">
        <f t="array" ref="K4057">ROUND(IF(C4057="Beer",SUM(LOOKUP(2,1/(SRP!$B$7:$B$9&lt;=E4057)/(SRP!$C$7:$C$9&gt;=E4057),SRP!$D$7:$D$9)*(G4057/100)*(E4057/1000)),IF(C4057="Spirits",SUM(LOOKUP(2,1/(SRP!$B$2:$B$6&lt;=E4057)/(SRP!$C$2:$C$6&gt;=E4057),SRP!$D$2:$D$6)*(G4057/100)*(E4057/1000)),IF(AND(C4057="Wine",D4057="Fortified Wines"),SUM(LOOKUP(2,1/(SRP!$B$20:$B$23&lt;=E4057)/(SRP!$C$20:$C$23&gt;=E4057),SRP!$D$20:$D$23)*(G4057/100)*(E4057/1000)),IF(C4057="Wine",SUM(LOOKUP(2,1/(SRP!$B$15:$B$19&lt;=E4057)/(SRP!$C$15:$C$19&gt;=E4057),SRP!$D$15:$D$19)*(G4057/100)*(E4057/1000)),IF(C4057="Ready to Drink",SUM(LOOKUP(2,1/(SRP!$B$10:$B$14&lt;=E4057)/(SRP!$C$10:$C$14&gt;=E4057),SRP!$D$10:$D$14)*(G4057/100)*(E4057/1000)),0))))),2)</f>
        <v>14.87</v>
      </c>
    </row>
    <row r="4058" spans="1:11" x14ac:dyDescent="0.35">
      <c r="A4058" s="2">
        <v>39397</v>
      </c>
      <c r="B4058" s="76" t="s">
        <v>3173</v>
      </c>
      <c r="C4058" s="76" t="s">
        <v>5938</v>
      </c>
      <c r="D4058" s="76" t="s">
        <v>5746</v>
      </c>
      <c r="E4058" s="76">
        <v>355</v>
      </c>
      <c r="F4058" s="76">
        <v>24</v>
      </c>
      <c r="G4058" s="77">
        <v>6.5</v>
      </c>
      <c r="H4058" s="76" t="s">
        <v>3367</v>
      </c>
      <c r="I4058" s="77">
        <v>5.5</v>
      </c>
      <c r="J4058" s="2">
        <v>1</v>
      </c>
      <c r="K4058" s="119" cm="1">
        <f t="array" ref="K4058">ROUND(IF(C4058="Beer",SUM(LOOKUP(2,1/(SRP!$B$7:$B$9&lt;=E4058)/(SRP!$C$7:$C$9&gt;=E4058),SRP!$D$7:$D$9)*(G4058/100)*(E4058/1000)),IF(C4058="Spirits",SUM(LOOKUP(2,1/(SRP!$B$2:$B$6&lt;=E4058)/(SRP!$C$2:$C$6&gt;=E4058),SRP!$D$2:$D$6)*(G4058/100)*(E4058/1000)),IF(AND(C4058="Wine",D4058="Fortified Wines"),SUM(LOOKUP(2,1/(SRP!$B$20:$B$23&lt;=E4058)/(SRP!$C$20:$C$23&gt;=E4058),SRP!$D$20:$D$23)*(G4058/100)*(E4058/1000)),IF(C4058="Wine",SUM(LOOKUP(2,1/(SRP!$B$15:$B$19&lt;=E4058)/(SRP!$C$15:$C$19&gt;=E4058),SRP!$D$15:$D$19)*(G4058/100)*(E4058/1000)),IF(C4058="Ready to Drink",SUM(LOOKUP(2,1/(SRP!$B$10:$B$14&lt;=E4058)/(SRP!$C$10:$C$14&gt;=E4058),SRP!$D$10:$D$14)*(G4058/100)*(E4058/1000)),0))))),2)</f>
        <v>1.83</v>
      </c>
    </row>
    <row r="4059" spans="1:11" x14ac:dyDescent="0.35">
      <c r="A4059" s="2">
        <v>39397</v>
      </c>
      <c r="B4059" s="76" t="s">
        <v>3173</v>
      </c>
      <c r="C4059" s="76" t="s">
        <v>5938</v>
      </c>
      <c r="D4059" s="76" t="s">
        <v>5746</v>
      </c>
      <c r="E4059" s="76">
        <v>355</v>
      </c>
      <c r="F4059" s="76">
        <v>24</v>
      </c>
      <c r="G4059" s="77">
        <v>6.5</v>
      </c>
      <c r="H4059" s="76" t="s">
        <v>3367</v>
      </c>
      <c r="I4059" s="77">
        <v>5.5</v>
      </c>
      <c r="J4059" s="2">
        <v>1</v>
      </c>
      <c r="K4059" s="119" cm="1">
        <f t="array" ref="K4059">ROUND(IF(C4059="Beer",SUM(LOOKUP(2,1/(SRP!$B$7:$B$9&lt;=E4059)/(SRP!$C$7:$C$9&gt;=E4059),SRP!$D$7:$D$9)*(G4059/100)*(E4059/1000)),IF(C4059="Spirits",SUM(LOOKUP(2,1/(SRP!$B$2:$B$6&lt;=E4059)/(SRP!$C$2:$C$6&gt;=E4059),SRP!$D$2:$D$6)*(G4059/100)*(E4059/1000)),IF(AND(C4059="Wine",D4059="Fortified Wines"),SUM(LOOKUP(2,1/(SRP!$B$20:$B$23&lt;=E4059)/(SRP!$C$20:$C$23&gt;=E4059),SRP!$D$20:$D$23)*(G4059/100)*(E4059/1000)),IF(C4059="Wine",SUM(LOOKUP(2,1/(SRP!$B$15:$B$19&lt;=E4059)/(SRP!$C$15:$C$19&gt;=E4059),SRP!$D$15:$D$19)*(G4059/100)*(E4059/1000)),IF(C4059="Ready to Drink",SUM(LOOKUP(2,1/(SRP!$B$10:$B$14&lt;=E4059)/(SRP!$C$10:$C$14&gt;=E4059),SRP!$D$10:$D$14)*(G4059/100)*(E4059/1000)),0))))),2)</f>
        <v>1.83</v>
      </c>
    </row>
    <row r="4060" spans="1:11" x14ac:dyDescent="0.35">
      <c r="A4060" s="2">
        <v>39402</v>
      </c>
      <c r="B4060" s="76" t="s">
        <v>3225</v>
      </c>
      <c r="C4060" s="76" t="s">
        <v>287</v>
      </c>
      <c r="D4060" s="76" t="s">
        <v>5240</v>
      </c>
      <c r="E4060" s="76">
        <v>473</v>
      </c>
      <c r="F4060" s="76">
        <v>24</v>
      </c>
      <c r="G4060" s="77">
        <v>5.6</v>
      </c>
      <c r="H4060" s="76" t="s">
        <v>3334</v>
      </c>
      <c r="I4060" s="77">
        <v>4.59</v>
      </c>
      <c r="J4060" s="2">
        <v>1</v>
      </c>
      <c r="K4060" s="119" cm="1">
        <f t="array" ref="K4060">ROUND(IF(C4060="Beer",SUM(LOOKUP(2,1/(SRP!$B$7:$B$9&lt;=E4060)/(SRP!$C$7:$C$9&gt;=E4060),SRP!$D$7:$D$9)*(G4060/100)*(E4060/1000)),IF(C4060="Spirits",SUM(LOOKUP(2,1/(SRP!$B$2:$B$6&lt;=E4060)/(SRP!$C$2:$C$6&gt;=E4060),SRP!$D$2:$D$6)*(G4060/100)*(E4060/1000)),IF(AND(C4060="Wine",D4060="Fortified Wines"),SUM(LOOKUP(2,1/(SRP!$B$20:$B$23&lt;=E4060)/(SRP!$C$20:$C$23&gt;=E4060),SRP!$D$20:$D$23)*(G4060/100)*(E4060/1000)),IF(C4060="Wine",SUM(LOOKUP(2,1/(SRP!$B$15:$B$19&lt;=E4060)/(SRP!$C$15:$C$19&gt;=E4060),SRP!$D$15:$D$19)*(G4060/100)*(E4060/1000)),IF(C4060="Ready to Drink",SUM(LOOKUP(2,1/(SRP!$B$10:$B$14&lt;=E4060)/(SRP!$C$10:$C$14&gt;=E4060),SRP!$D$10:$D$14)*(G4060/100)*(E4060/1000)),0))))),2)</f>
        <v>1.85</v>
      </c>
    </row>
    <row r="4061" spans="1:11" x14ac:dyDescent="0.35">
      <c r="A4061" s="2">
        <v>39402</v>
      </c>
      <c r="B4061" s="76" t="s">
        <v>3225</v>
      </c>
      <c r="C4061" s="76" t="s">
        <v>287</v>
      </c>
      <c r="D4061" s="76" t="s">
        <v>5240</v>
      </c>
      <c r="E4061" s="76">
        <v>473</v>
      </c>
      <c r="F4061" s="76">
        <v>24</v>
      </c>
      <c r="G4061" s="77">
        <v>5.6</v>
      </c>
      <c r="H4061" s="76" t="s">
        <v>3334</v>
      </c>
      <c r="I4061" s="77">
        <v>4.59</v>
      </c>
      <c r="J4061" s="2">
        <v>1</v>
      </c>
      <c r="K4061" s="119" cm="1">
        <f t="array" ref="K4061">ROUND(IF(C4061="Beer",SUM(LOOKUP(2,1/(SRP!$B$7:$B$9&lt;=E4061)/(SRP!$C$7:$C$9&gt;=E4061),SRP!$D$7:$D$9)*(G4061/100)*(E4061/1000)),IF(C4061="Spirits",SUM(LOOKUP(2,1/(SRP!$B$2:$B$6&lt;=E4061)/(SRP!$C$2:$C$6&gt;=E4061),SRP!$D$2:$D$6)*(G4061/100)*(E4061/1000)),IF(AND(C4061="Wine",D4061="Fortified Wines"),SUM(LOOKUP(2,1/(SRP!$B$20:$B$23&lt;=E4061)/(SRP!$C$20:$C$23&gt;=E4061),SRP!$D$20:$D$23)*(G4061/100)*(E4061/1000)),IF(C4061="Wine",SUM(LOOKUP(2,1/(SRP!$B$15:$B$19&lt;=E4061)/(SRP!$C$15:$C$19&gt;=E4061),SRP!$D$15:$D$19)*(G4061/100)*(E4061/1000)),IF(C4061="Ready to Drink",SUM(LOOKUP(2,1/(SRP!$B$10:$B$14&lt;=E4061)/(SRP!$C$10:$C$14&gt;=E4061),SRP!$D$10:$D$14)*(G4061/100)*(E4061/1000)),0))))),2)</f>
        <v>1.85</v>
      </c>
    </row>
    <row r="4062" spans="1:11" x14ac:dyDescent="0.35">
      <c r="A4062" s="2">
        <v>39408</v>
      </c>
      <c r="B4062" s="76" t="s">
        <v>3528</v>
      </c>
      <c r="C4062" s="76" t="s">
        <v>285</v>
      </c>
      <c r="D4062" s="76" t="s">
        <v>5267</v>
      </c>
      <c r="E4062" s="76">
        <v>750</v>
      </c>
      <c r="F4062" s="76">
        <v>12</v>
      </c>
      <c r="G4062" s="77">
        <v>40</v>
      </c>
      <c r="H4062" s="76" t="s">
        <v>3366</v>
      </c>
      <c r="I4062" s="77">
        <v>35.99</v>
      </c>
      <c r="J4062" s="2">
        <v>1</v>
      </c>
      <c r="K4062" s="119" cm="1">
        <f t="array" ref="K4062">ROUND(IF(C4062="Beer",SUM(LOOKUP(2,1/(SRP!$B$7:$B$9&lt;=E4062)/(SRP!$C$7:$C$9&gt;=E4062),SRP!$D$7:$D$9)*(G4062/100)*(E4062/1000)),IF(C4062="Spirits",SUM(LOOKUP(2,1/(SRP!$B$2:$B$6&lt;=E4062)/(SRP!$C$2:$C$6&gt;=E4062),SRP!$D$2:$D$6)*(G4062/100)*(E4062/1000)),IF(AND(C4062="Wine",D4062="Fortified Wines"),SUM(LOOKUP(2,1/(SRP!$B$20:$B$23&lt;=E4062)/(SRP!$C$20:$C$23&gt;=E4062),SRP!$D$20:$D$23)*(G4062/100)*(E4062/1000)),IF(C4062="Wine",SUM(LOOKUP(2,1/(SRP!$B$15:$B$19&lt;=E4062)/(SRP!$C$15:$C$19&gt;=E4062),SRP!$D$15:$D$19)*(G4062/100)*(E4062/1000)),IF(C4062="Ready to Drink",SUM(LOOKUP(2,1/(SRP!$B$10:$B$14&lt;=E4062)/(SRP!$C$10:$C$14&gt;=E4062),SRP!$D$10:$D$14)*(G4062/100)*(E4062/1000)),0))))),2)</f>
        <v>20.94</v>
      </c>
    </row>
    <row r="4063" spans="1:11" x14ac:dyDescent="0.35">
      <c r="A4063" s="2">
        <v>39414</v>
      </c>
      <c r="B4063" s="76" t="s">
        <v>3500</v>
      </c>
      <c r="C4063" s="76" t="s">
        <v>285</v>
      </c>
      <c r="D4063" s="76" t="s">
        <v>5315</v>
      </c>
      <c r="E4063" s="76">
        <v>750</v>
      </c>
      <c r="F4063" s="76">
        <v>12</v>
      </c>
      <c r="G4063" s="77">
        <v>40</v>
      </c>
      <c r="H4063" s="76" t="s">
        <v>3366</v>
      </c>
      <c r="I4063" s="77">
        <v>35.99</v>
      </c>
      <c r="J4063" s="2">
        <v>1</v>
      </c>
      <c r="K4063" s="119" cm="1">
        <f t="array" ref="K4063">ROUND(IF(C4063="Beer",SUM(LOOKUP(2,1/(SRP!$B$7:$B$9&lt;=E4063)/(SRP!$C$7:$C$9&gt;=E4063),SRP!$D$7:$D$9)*(G4063/100)*(E4063/1000)),IF(C4063="Spirits",SUM(LOOKUP(2,1/(SRP!$B$2:$B$6&lt;=E4063)/(SRP!$C$2:$C$6&gt;=E4063),SRP!$D$2:$D$6)*(G4063/100)*(E4063/1000)),IF(AND(C4063="Wine",D4063="Fortified Wines"),SUM(LOOKUP(2,1/(SRP!$B$20:$B$23&lt;=E4063)/(SRP!$C$20:$C$23&gt;=E4063),SRP!$D$20:$D$23)*(G4063/100)*(E4063/1000)),IF(C4063="Wine",SUM(LOOKUP(2,1/(SRP!$B$15:$B$19&lt;=E4063)/(SRP!$C$15:$C$19&gt;=E4063),SRP!$D$15:$D$19)*(G4063/100)*(E4063/1000)),IF(C4063="Ready to Drink",SUM(LOOKUP(2,1/(SRP!$B$10:$B$14&lt;=E4063)/(SRP!$C$10:$C$14&gt;=E4063),SRP!$D$10:$D$14)*(G4063/100)*(E4063/1000)),0))))),2)</f>
        <v>20.94</v>
      </c>
    </row>
    <row r="4064" spans="1:11" x14ac:dyDescent="0.35">
      <c r="A4064" s="2">
        <v>39436</v>
      </c>
      <c r="B4064" s="76" t="s">
        <v>841</v>
      </c>
      <c r="C4064" s="76" t="s">
        <v>286</v>
      </c>
      <c r="D4064" s="76" t="s">
        <v>5247</v>
      </c>
      <c r="E4064" s="76">
        <v>375</v>
      </c>
      <c r="F4064" s="76">
        <v>12</v>
      </c>
      <c r="G4064" s="77">
        <v>13.5</v>
      </c>
      <c r="H4064" s="76" t="s">
        <v>6283</v>
      </c>
      <c r="I4064" s="77">
        <v>12.99</v>
      </c>
      <c r="J4064" s="2">
        <v>1</v>
      </c>
      <c r="K4064" s="119" cm="1">
        <f t="array" ref="K4064">ROUND(IF(C4064="Beer",SUM(LOOKUP(2,1/(SRP!$B$7:$B$9&lt;=E4064)/(SRP!$C$7:$C$9&gt;=E4064),SRP!$D$7:$D$9)*(G4064/100)*(E4064/1000)),IF(C4064="Spirits",SUM(LOOKUP(2,1/(SRP!$B$2:$B$6&lt;=E4064)/(SRP!$C$2:$C$6&gt;=E4064),SRP!$D$2:$D$6)*(G4064/100)*(E4064/1000)),IF(AND(C4064="Wine",D4064="Fortified Wines"),SUM(LOOKUP(2,1/(SRP!$B$20:$B$23&lt;=E4064)/(SRP!$C$20:$C$23&gt;=E4064),SRP!$D$20:$D$23)*(G4064/100)*(E4064/1000)),IF(C4064="Wine",SUM(LOOKUP(2,1/(SRP!$B$15:$B$19&lt;=E4064)/(SRP!$C$15:$C$19&gt;=E4064),SRP!$D$15:$D$19)*(G4064/100)*(E4064/1000)),IF(C4064="Ready to Drink",SUM(LOOKUP(2,1/(SRP!$B$10:$B$14&lt;=E4064)/(SRP!$C$10:$C$14&gt;=E4064),SRP!$D$10:$D$14)*(G4064/100)*(E4064/1000)),0))))),2)</f>
        <v>3.75</v>
      </c>
    </row>
    <row r="4065" spans="1:11" x14ac:dyDescent="0.35">
      <c r="A4065" s="2">
        <v>39437</v>
      </c>
      <c r="B4065" s="76" t="s">
        <v>3250</v>
      </c>
      <c r="C4065" s="76" t="s">
        <v>286</v>
      </c>
      <c r="D4065" s="76" t="s">
        <v>5264</v>
      </c>
      <c r="E4065" s="76">
        <v>750</v>
      </c>
      <c r="F4065" s="76">
        <v>12</v>
      </c>
      <c r="G4065" s="77">
        <v>12.5</v>
      </c>
      <c r="H4065" s="76" t="s">
        <v>6283</v>
      </c>
      <c r="I4065" s="77">
        <v>21.99</v>
      </c>
      <c r="J4065" s="2">
        <v>1</v>
      </c>
      <c r="K4065" s="119" cm="1">
        <f t="array" ref="K4065">ROUND(IF(C4065="Beer",SUM(LOOKUP(2,1/(SRP!$B$7:$B$9&lt;=E4065)/(SRP!$C$7:$C$9&gt;=E4065),SRP!$D$7:$D$9)*(G4065/100)*(E4065/1000)),IF(C4065="Spirits",SUM(LOOKUP(2,1/(SRP!$B$2:$B$6&lt;=E4065)/(SRP!$C$2:$C$6&gt;=E4065),SRP!$D$2:$D$6)*(G4065/100)*(E4065/1000)),IF(AND(C4065="Wine",D4065="Fortified Wines"),SUM(LOOKUP(2,1/(SRP!$B$20:$B$23&lt;=E4065)/(SRP!$C$20:$C$23&gt;=E4065),SRP!$D$20:$D$23)*(G4065/100)*(E4065/1000)),IF(C4065="Wine",SUM(LOOKUP(2,1/(SRP!$B$15:$B$19&lt;=E4065)/(SRP!$C$15:$C$19&gt;=E4065),SRP!$D$15:$D$19)*(G4065/100)*(E4065/1000)),IF(C4065="Ready to Drink",SUM(LOOKUP(2,1/(SRP!$B$10:$B$14&lt;=E4065)/(SRP!$C$10:$C$14&gt;=E4065),SRP!$D$10:$D$14)*(G4065/100)*(E4065/1000)),0))))),2)</f>
        <v>6.54</v>
      </c>
    </row>
    <row r="4066" spans="1:11" x14ac:dyDescent="0.35">
      <c r="A4066" s="2">
        <v>39470</v>
      </c>
      <c r="B4066" s="76" t="s">
        <v>3527</v>
      </c>
      <c r="C4066" s="76" t="s">
        <v>287</v>
      </c>
      <c r="D4066" s="76" t="s">
        <v>5266</v>
      </c>
      <c r="E4066" s="76">
        <v>473</v>
      </c>
      <c r="F4066" s="76">
        <v>24</v>
      </c>
      <c r="G4066" s="77">
        <v>4.8</v>
      </c>
      <c r="H4066" s="76" t="s">
        <v>3638</v>
      </c>
      <c r="I4066" s="77">
        <v>4.7</v>
      </c>
      <c r="J4066" s="2">
        <v>1</v>
      </c>
      <c r="K4066" s="119" cm="1">
        <f t="array" ref="K4066">ROUND(IF(C4066="Beer",SUM(LOOKUP(2,1/(SRP!$B$7:$B$9&lt;=E4066)/(SRP!$C$7:$C$9&gt;=E4066),SRP!$D$7:$D$9)*(G4066/100)*(E4066/1000)),IF(C4066="Spirits",SUM(LOOKUP(2,1/(SRP!$B$2:$B$6&lt;=E4066)/(SRP!$C$2:$C$6&gt;=E4066),SRP!$D$2:$D$6)*(G4066/100)*(E4066/1000)),IF(AND(C4066="Wine",D4066="Fortified Wines"),SUM(LOOKUP(2,1/(SRP!$B$20:$B$23&lt;=E4066)/(SRP!$C$20:$C$23&gt;=E4066),SRP!$D$20:$D$23)*(G4066/100)*(E4066/1000)),IF(C4066="Wine",SUM(LOOKUP(2,1/(SRP!$B$15:$B$19&lt;=E4066)/(SRP!$C$15:$C$19&gt;=E4066),SRP!$D$15:$D$19)*(G4066/100)*(E4066/1000)),IF(C4066="Ready to Drink",SUM(LOOKUP(2,1/(SRP!$B$10:$B$14&lt;=E4066)/(SRP!$C$10:$C$14&gt;=E4066),SRP!$D$10:$D$14)*(G4066/100)*(E4066/1000)),0))))),2)</f>
        <v>1.58</v>
      </c>
    </row>
    <row r="4067" spans="1:11" x14ac:dyDescent="0.35">
      <c r="A4067" s="2">
        <v>39470</v>
      </c>
      <c r="B4067" s="76" t="s">
        <v>3527</v>
      </c>
      <c r="C4067" s="76" t="s">
        <v>287</v>
      </c>
      <c r="D4067" s="76" t="s">
        <v>5266</v>
      </c>
      <c r="E4067" s="76">
        <v>473</v>
      </c>
      <c r="F4067" s="76">
        <v>24</v>
      </c>
      <c r="G4067" s="77">
        <v>4.8</v>
      </c>
      <c r="H4067" s="76" t="s">
        <v>3638</v>
      </c>
      <c r="I4067" s="77">
        <v>4.7</v>
      </c>
      <c r="J4067" s="2">
        <v>1</v>
      </c>
      <c r="K4067" s="119" cm="1">
        <f t="array" ref="K4067">ROUND(IF(C4067="Beer",SUM(LOOKUP(2,1/(SRP!$B$7:$B$9&lt;=E4067)/(SRP!$C$7:$C$9&gt;=E4067),SRP!$D$7:$D$9)*(G4067/100)*(E4067/1000)),IF(C4067="Spirits",SUM(LOOKUP(2,1/(SRP!$B$2:$B$6&lt;=E4067)/(SRP!$C$2:$C$6&gt;=E4067),SRP!$D$2:$D$6)*(G4067/100)*(E4067/1000)),IF(AND(C4067="Wine",D4067="Fortified Wines"),SUM(LOOKUP(2,1/(SRP!$B$20:$B$23&lt;=E4067)/(SRP!$C$20:$C$23&gt;=E4067),SRP!$D$20:$D$23)*(G4067/100)*(E4067/1000)),IF(C4067="Wine",SUM(LOOKUP(2,1/(SRP!$B$15:$B$19&lt;=E4067)/(SRP!$C$15:$C$19&gt;=E4067),SRP!$D$15:$D$19)*(G4067/100)*(E4067/1000)),IF(C4067="Ready to Drink",SUM(LOOKUP(2,1/(SRP!$B$10:$B$14&lt;=E4067)/(SRP!$C$10:$C$14&gt;=E4067),SRP!$D$10:$D$14)*(G4067/100)*(E4067/1000)),0))))),2)</f>
        <v>1.58</v>
      </c>
    </row>
    <row r="4068" spans="1:11" x14ac:dyDescent="0.35">
      <c r="A4068" s="2">
        <v>39473</v>
      </c>
      <c r="B4068" s="76" t="s">
        <v>3230</v>
      </c>
      <c r="C4068" s="76" t="s">
        <v>286</v>
      </c>
      <c r="D4068" s="76" t="s">
        <v>5236</v>
      </c>
      <c r="E4068" s="76">
        <v>750</v>
      </c>
      <c r="F4068" s="76">
        <v>12</v>
      </c>
      <c r="G4068" s="77">
        <v>12.5</v>
      </c>
      <c r="H4068" s="76" t="s">
        <v>6695</v>
      </c>
      <c r="I4068" s="77">
        <v>34.99</v>
      </c>
      <c r="J4068" s="2">
        <v>1</v>
      </c>
      <c r="K4068" s="119" cm="1">
        <f t="array" ref="K4068">ROUND(IF(C4068="Beer",SUM(LOOKUP(2,1/(SRP!$B$7:$B$9&lt;=E4068)/(SRP!$C$7:$C$9&gt;=E4068),SRP!$D$7:$D$9)*(G4068/100)*(E4068/1000)),IF(C4068="Spirits",SUM(LOOKUP(2,1/(SRP!$B$2:$B$6&lt;=E4068)/(SRP!$C$2:$C$6&gt;=E4068),SRP!$D$2:$D$6)*(G4068/100)*(E4068/1000)),IF(AND(C4068="Wine",D4068="Fortified Wines"),SUM(LOOKUP(2,1/(SRP!$B$20:$B$23&lt;=E4068)/(SRP!$C$20:$C$23&gt;=E4068),SRP!$D$20:$D$23)*(G4068/100)*(E4068/1000)),IF(C4068="Wine",SUM(LOOKUP(2,1/(SRP!$B$15:$B$19&lt;=E4068)/(SRP!$C$15:$C$19&gt;=E4068),SRP!$D$15:$D$19)*(G4068/100)*(E4068/1000)),IF(C4068="Ready to Drink",SUM(LOOKUP(2,1/(SRP!$B$10:$B$14&lt;=E4068)/(SRP!$C$10:$C$14&gt;=E4068),SRP!$D$10:$D$14)*(G4068/100)*(E4068/1000)),0))))),2)</f>
        <v>6.54</v>
      </c>
    </row>
    <row r="4069" spans="1:11" x14ac:dyDescent="0.35">
      <c r="A4069" s="2">
        <v>39480</v>
      </c>
      <c r="B4069" s="76" t="s">
        <v>3214</v>
      </c>
      <c r="C4069" s="76" t="s">
        <v>287</v>
      </c>
      <c r="D4069" s="76" t="s">
        <v>5240</v>
      </c>
      <c r="E4069" s="76">
        <v>473</v>
      </c>
      <c r="F4069" s="76">
        <v>24</v>
      </c>
      <c r="G4069" s="77">
        <v>6.8</v>
      </c>
      <c r="H4069" s="76" t="s">
        <v>3355</v>
      </c>
      <c r="I4069" s="77">
        <v>5.03</v>
      </c>
      <c r="J4069" s="2">
        <v>1</v>
      </c>
      <c r="K4069" s="119" cm="1">
        <f t="array" ref="K4069">ROUND(IF(C4069="Beer",SUM(LOOKUP(2,1/(SRP!$B$7:$B$9&lt;=E4069)/(SRP!$C$7:$C$9&gt;=E4069),SRP!$D$7:$D$9)*(G4069/100)*(E4069/1000)),IF(C4069="Spirits",SUM(LOOKUP(2,1/(SRP!$B$2:$B$6&lt;=E4069)/(SRP!$C$2:$C$6&gt;=E4069),SRP!$D$2:$D$6)*(G4069/100)*(E4069/1000)),IF(AND(C4069="Wine",D4069="Fortified Wines"),SUM(LOOKUP(2,1/(SRP!$B$20:$B$23&lt;=E4069)/(SRP!$C$20:$C$23&gt;=E4069),SRP!$D$20:$D$23)*(G4069/100)*(E4069/1000)),IF(C4069="Wine",SUM(LOOKUP(2,1/(SRP!$B$15:$B$19&lt;=E4069)/(SRP!$C$15:$C$19&gt;=E4069),SRP!$D$15:$D$19)*(G4069/100)*(E4069/1000)),IF(C4069="Ready to Drink",SUM(LOOKUP(2,1/(SRP!$B$10:$B$14&lt;=E4069)/(SRP!$C$10:$C$14&gt;=E4069),SRP!$D$10:$D$14)*(G4069/100)*(E4069/1000)),0))))),2)</f>
        <v>2.25</v>
      </c>
    </row>
    <row r="4070" spans="1:11" x14ac:dyDescent="0.35">
      <c r="A4070" s="2">
        <v>39480</v>
      </c>
      <c r="B4070" s="76" t="s">
        <v>3214</v>
      </c>
      <c r="C4070" s="76" t="s">
        <v>287</v>
      </c>
      <c r="D4070" s="76" t="s">
        <v>5240</v>
      </c>
      <c r="E4070" s="76">
        <v>473</v>
      </c>
      <c r="F4070" s="76">
        <v>24</v>
      </c>
      <c r="G4070" s="77">
        <v>6.8</v>
      </c>
      <c r="H4070" s="76" t="s">
        <v>3355</v>
      </c>
      <c r="I4070" s="77">
        <v>5.03</v>
      </c>
      <c r="J4070" s="2">
        <v>1</v>
      </c>
      <c r="K4070" s="119" cm="1">
        <f t="array" ref="K4070">ROUND(IF(C4070="Beer",SUM(LOOKUP(2,1/(SRP!$B$7:$B$9&lt;=E4070)/(SRP!$C$7:$C$9&gt;=E4070),SRP!$D$7:$D$9)*(G4070/100)*(E4070/1000)),IF(C4070="Spirits",SUM(LOOKUP(2,1/(SRP!$B$2:$B$6&lt;=E4070)/(SRP!$C$2:$C$6&gt;=E4070),SRP!$D$2:$D$6)*(G4070/100)*(E4070/1000)),IF(AND(C4070="Wine",D4070="Fortified Wines"),SUM(LOOKUP(2,1/(SRP!$B$20:$B$23&lt;=E4070)/(SRP!$C$20:$C$23&gt;=E4070),SRP!$D$20:$D$23)*(G4070/100)*(E4070/1000)),IF(C4070="Wine",SUM(LOOKUP(2,1/(SRP!$B$15:$B$19&lt;=E4070)/(SRP!$C$15:$C$19&gt;=E4070),SRP!$D$15:$D$19)*(G4070/100)*(E4070/1000)),IF(C4070="Ready to Drink",SUM(LOOKUP(2,1/(SRP!$B$10:$B$14&lt;=E4070)/(SRP!$C$10:$C$14&gt;=E4070),SRP!$D$10:$D$14)*(G4070/100)*(E4070/1000)),0))))),2)</f>
        <v>2.25</v>
      </c>
    </row>
    <row r="4071" spans="1:11" x14ac:dyDescent="0.35">
      <c r="A4071" s="2">
        <v>39481</v>
      </c>
      <c r="B4071" s="76" t="s">
        <v>3215</v>
      </c>
      <c r="C4071" s="76" t="s">
        <v>287</v>
      </c>
      <c r="D4071" s="76" t="s">
        <v>5240</v>
      </c>
      <c r="E4071" s="76">
        <v>473</v>
      </c>
      <c r="F4071" s="76">
        <v>24</v>
      </c>
      <c r="G4071" s="77">
        <v>8.5</v>
      </c>
      <c r="H4071" s="76" t="s">
        <v>3355</v>
      </c>
      <c r="I4071" s="77">
        <v>5.45</v>
      </c>
      <c r="J4071" s="2">
        <v>1</v>
      </c>
      <c r="K4071" s="119" cm="1">
        <f t="array" ref="K4071">ROUND(IF(C4071="Beer",SUM(LOOKUP(2,1/(SRP!$B$7:$B$9&lt;=E4071)/(SRP!$C$7:$C$9&gt;=E4071),SRP!$D$7:$D$9)*(G4071/100)*(E4071/1000)),IF(C4071="Spirits",SUM(LOOKUP(2,1/(SRP!$B$2:$B$6&lt;=E4071)/(SRP!$C$2:$C$6&gt;=E4071),SRP!$D$2:$D$6)*(G4071/100)*(E4071/1000)),IF(AND(C4071="Wine",D4071="Fortified Wines"),SUM(LOOKUP(2,1/(SRP!$B$20:$B$23&lt;=E4071)/(SRP!$C$20:$C$23&gt;=E4071),SRP!$D$20:$D$23)*(G4071/100)*(E4071/1000)),IF(C4071="Wine",SUM(LOOKUP(2,1/(SRP!$B$15:$B$19&lt;=E4071)/(SRP!$C$15:$C$19&gt;=E4071),SRP!$D$15:$D$19)*(G4071/100)*(E4071/1000)),IF(C4071="Ready to Drink",SUM(LOOKUP(2,1/(SRP!$B$10:$B$14&lt;=E4071)/(SRP!$C$10:$C$14&gt;=E4071),SRP!$D$10:$D$14)*(G4071/100)*(E4071/1000)),0))))),2)</f>
        <v>2.81</v>
      </c>
    </row>
    <row r="4072" spans="1:11" x14ac:dyDescent="0.35">
      <c r="A4072" s="2">
        <v>39481</v>
      </c>
      <c r="B4072" s="76" t="s">
        <v>3215</v>
      </c>
      <c r="C4072" s="76" t="s">
        <v>287</v>
      </c>
      <c r="D4072" s="76" t="s">
        <v>5240</v>
      </c>
      <c r="E4072" s="76">
        <v>473</v>
      </c>
      <c r="F4072" s="76">
        <v>24</v>
      </c>
      <c r="G4072" s="77">
        <v>8.5</v>
      </c>
      <c r="H4072" s="76" t="s">
        <v>3355</v>
      </c>
      <c r="I4072" s="77">
        <v>5.45</v>
      </c>
      <c r="J4072" s="2">
        <v>1</v>
      </c>
      <c r="K4072" s="119" cm="1">
        <f t="array" ref="K4072">ROUND(IF(C4072="Beer",SUM(LOOKUP(2,1/(SRP!$B$7:$B$9&lt;=E4072)/(SRP!$C$7:$C$9&gt;=E4072),SRP!$D$7:$D$9)*(G4072/100)*(E4072/1000)),IF(C4072="Spirits",SUM(LOOKUP(2,1/(SRP!$B$2:$B$6&lt;=E4072)/(SRP!$C$2:$C$6&gt;=E4072),SRP!$D$2:$D$6)*(G4072/100)*(E4072/1000)),IF(AND(C4072="Wine",D4072="Fortified Wines"),SUM(LOOKUP(2,1/(SRP!$B$20:$B$23&lt;=E4072)/(SRP!$C$20:$C$23&gt;=E4072),SRP!$D$20:$D$23)*(G4072/100)*(E4072/1000)),IF(C4072="Wine",SUM(LOOKUP(2,1/(SRP!$B$15:$B$19&lt;=E4072)/(SRP!$C$15:$C$19&gt;=E4072),SRP!$D$15:$D$19)*(G4072/100)*(E4072/1000)),IF(C4072="Ready to Drink",SUM(LOOKUP(2,1/(SRP!$B$10:$B$14&lt;=E4072)/(SRP!$C$10:$C$14&gt;=E4072),SRP!$D$10:$D$14)*(G4072/100)*(E4072/1000)),0))))),2)</f>
        <v>2.81</v>
      </c>
    </row>
    <row r="4073" spans="1:11" x14ac:dyDescent="0.35">
      <c r="A4073" s="2">
        <v>39483</v>
      </c>
      <c r="B4073" s="76" t="s">
        <v>3216</v>
      </c>
      <c r="C4073" s="76" t="s">
        <v>287</v>
      </c>
      <c r="D4073" s="76" t="s">
        <v>5240</v>
      </c>
      <c r="E4073" s="76">
        <v>473</v>
      </c>
      <c r="F4073" s="76">
        <v>24</v>
      </c>
      <c r="G4073" s="77">
        <v>6.7</v>
      </c>
      <c r="H4073" s="76" t="s">
        <v>3355</v>
      </c>
      <c r="I4073" s="77">
        <v>5.45</v>
      </c>
      <c r="J4073" s="2">
        <v>1</v>
      </c>
      <c r="K4073" s="119" cm="1">
        <f t="array" ref="K4073">ROUND(IF(C4073="Beer",SUM(LOOKUP(2,1/(SRP!$B$7:$B$9&lt;=E4073)/(SRP!$C$7:$C$9&gt;=E4073),SRP!$D$7:$D$9)*(G4073/100)*(E4073/1000)),IF(C4073="Spirits",SUM(LOOKUP(2,1/(SRP!$B$2:$B$6&lt;=E4073)/(SRP!$C$2:$C$6&gt;=E4073),SRP!$D$2:$D$6)*(G4073/100)*(E4073/1000)),IF(AND(C4073="Wine",D4073="Fortified Wines"),SUM(LOOKUP(2,1/(SRP!$B$20:$B$23&lt;=E4073)/(SRP!$C$20:$C$23&gt;=E4073),SRP!$D$20:$D$23)*(G4073/100)*(E4073/1000)),IF(C4073="Wine",SUM(LOOKUP(2,1/(SRP!$B$15:$B$19&lt;=E4073)/(SRP!$C$15:$C$19&gt;=E4073),SRP!$D$15:$D$19)*(G4073/100)*(E4073/1000)),IF(C4073="Ready to Drink",SUM(LOOKUP(2,1/(SRP!$B$10:$B$14&lt;=E4073)/(SRP!$C$10:$C$14&gt;=E4073),SRP!$D$10:$D$14)*(G4073/100)*(E4073/1000)),0))))),2)</f>
        <v>2.21</v>
      </c>
    </row>
    <row r="4074" spans="1:11" x14ac:dyDescent="0.35">
      <c r="A4074" s="2">
        <v>39483</v>
      </c>
      <c r="B4074" s="76" t="s">
        <v>3216</v>
      </c>
      <c r="C4074" s="76" t="s">
        <v>287</v>
      </c>
      <c r="D4074" s="76" t="s">
        <v>5240</v>
      </c>
      <c r="E4074" s="76">
        <v>473</v>
      </c>
      <c r="F4074" s="76">
        <v>24</v>
      </c>
      <c r="G4074" s="77">
        <v>6.7</v>
      </c>
      <c r="H4074" s="76" t="s">
        <v>3355</v>
      </c>
      <c r="I4074" s="77">
        <v>5.45</v>
      </c>
      <c r="J4074" s="2">
        <v>1</v>
      </c>
      <c r="K4074" s="119" cm="1">
        <f t="array" ref="K4074">ROUND(IF(C4074="Beer",SUM(LOOKUP(2,1/(SRP!$B$7:$B$9&lt;=E4074)/(SRP!$C$7:$C$9&gt;=E4074),SRP!$D$7:$D$9)*(G4074/100)*(E4074/1000)),IF(C4074="Spirits",SUM(LOOKUP(2,1/(SRP!$B$2:$B$6&lt;=E4074)/(SRP!$C$2:$C$6&gt;=E4074),SRP!$D$2:$D$6)*(G4074/100)*(E4074/1000)),IF(AND(C4074="Wine",D4074="Fortified Wines"),SUM(LOOKUP(2,1/(SRP!$B$20:$B$23&lt;=E4074)/(SRP!$C$20:$C$23&gt;=E4074),SRP!$D$20:$D$23)*(G4074/100)*(E4074/1000)),IF(C4074="Wine",SUM(LOOKUP(2,1/(SRP!$B$15:$B$19&lt;=E4074)/(SRP!$C$15:$C$19&gt;=E4074),SRP!$D$15:$D$19)*(G4074/100)*(E4074/1000)),IF(C4074="Ready to Drink",SUM(LOOKUP(2,1/(SRP!$B$10:$B$14&lt;=E4074)/(SRP!$C$10:$C$14&gt;=E4074),SRP!$D$10:$D$14)*(G4074/100)*(E4074/1000)),0))))),2)</f>
        <v>2.21</v>
      </c>
    </row>
    <row r="4075" spans="1:11" x14ac:dyDescent="0.35">
      <c r="A4075" s="2">
        <v>39484</v>
      </c>
      <c r="B4075" s="76" t="s">
        <v>3217</v>
      </c>
      <c r="C4075" s="76" t="s">
        <v>287</v>
      </c>
      <c r="D4075" s="76" t="s">
        <v>5240</v>
      </c>
      <c r="E4075" s="76">
        <v>473</v>
      </c>
      <c r="F4075" s="76">
        <v>24</v>
      </c>
      <c r="G4075" s="77">
        <v>6.8</v>
      </c>
      <c r="H4075" s="76" t="s">
        <v>3355</v>
      </c>
      <c r="I4075" s="77">
        <v>5.45</v>
      </c>
      <c r="J4075" s="2">
        <v>1</v>
      </c>
      <c r="K4075" s="119" cm="1">
        <f t="array" ref="K4075">ROUND(IF(C4075="Beer",SUM(LOOKUP(2,1/(SRP!$B$7:$B$9&lt;=E4075)/(SRP!$C$7:$C$9&gt;=E4075),SRP!$D$7:$D$9)*(G4075/100)*(E4075/1000)),IF(C4075="Spirits",SUM(LOOKUP(2,1/(SRP!$B$2:$B$6&lt;=E4075)/(SRP!$C$2:$C$6&gt;=E4075),SRP!$D$2:$D$6)*(G4075/100)*(E4075/1000)),IF(AND(C4075="Wine",D4075="Fortified Wines"),SUM(LOOKUP(2,1/(SRP!$B$20:$B$23&lt;=E4075)/(SRP!$C$20:$C$23&gt;=E4075),SRP!$D$20:$D$23)*(G4075/100)*(E4075/1000)),IF(C4075="Wine",SUM(LOOKUP(2,1/(SRP!$B$15:$B$19&lt;=E4075)/(SRP!$C$15:$C$19&gt;=E4075),SRP!$D$15:$D$19)*(G4075/100)*(E4075/1000)),IF(C4075="Ready to Drink",SUM(LOOKUP(2,1/(SRP!$B$10:$B$14&lt;=E4075)/(SRP!$C$10:$C$14&gt;=E4075),SRP!$D$10:$D$14)*(G4075/100)*(E4075/1000)),0))))),2)</f>
        <v>2.25</v>
      </c>
    </row>
    <row r="4076" spans="1:11" x14ac:dyDescent="0.35">
      <c r="A4076" s="2">
        <v>39484</v>
      </c>
      <c r="B4076" s="76" t="s">
        <v>3217</v>
      </c>
      <c r="C4076" s="76" t="s">
        <v>287</v>
      </c>
      <c r="D4076" s="76" t="s">
        <v>5240</v>
      </c>
      <c r="E4076" s="76">
        <v>473</v>
      </c>
      <c r="F4076" s="76">
        <v>24</v>
      </c>
      <c r="G4076" s="77">
        <v>6.8</v>
      </c>
      <c r="H4076" s="76" t="s">
        <v>3355</v>
      </c>
      <c r="I4076" s="77">
        <v>5.45</v>
      </c>
      <c r="J4076" s="2">
        <v>1</v>
      </c>
      <c r="K4076" s="119" cm="1">
        <f t="array" ref="K4076">ROUND(IF(C4076="Beer",SUM(LOOKUP(2,1/(SRP!$B$7:$B$9&lt;=E4076)/(SRP!$C$7:$C$9&gt;=E4076),SRP!$D$7:$D$9)*(G4076/100)*(E4076/1000)),IF(C4076="Spirits",SUM(LOOKUP(2,1/(SRP!$B$2:$B$6&lt;=E4076)/(SRP!$C$2:$C$6&gt;=E4076),SRP!$D$2:$D$6)*(G4076/100)*(E4076/1000)),IF(AND(C4076="Wine",D4076="Fortified Wines"),SUM(LOOKUP(2,1/(SRP!$B$20:$B$23&lt;=E4076)/(SRP!$C$20:$C$23&gt;=E4076),SRP!$D$20:$D$23)*(G4076/100)*(E4076/1000)),IF(C4076="Wine",SUM(LOOKUP(2,1/(SRP!$B$15:$B$19&lt;=E4076)/(SRP!$C$15:$C$19&gt;=E4076),SRP!$D$15:$D$19)*(G4076/100)*(E4076/1000)),IF(C4076="Ready to Drink",SUM(LOOKUP(2,1/(SRP!$B$10:$B$14&lt;=E4076)/(SRP!$C$10:$C$14&gt;=E4076),SRP!$D$10:$D$14)*(G4076/100)*(E4076/1000)),0))))),2)</f>
        <v>2.25</v>
      </c>
    </row>
    <row r="4077" spans="1:11" x14ac:dyDescent="0.35">
      <c r="A4077" s="2">
        <v>39485</v>
      </c>
      <c r="B4077" s="76" t="s">
        <v>3193</v>
      </c>
      <c r="C4077" s="76" t="s">
        <v>287</v>
      </c>
      <c r="D4077" s="76" t="s">
        <v>5240</v>
      </c>
      <c r="E4077" s="76">
        <v>473</v>
      </c>
      <c r="F4077" s="76">
        <v>24</v>
      </c>
      <c r="G4077" s="77">
        <v>7</v>
      </c>
      <c r="H4077" s="76" t="s">
        <v>3355</v>
      </c>
      <c r="I4077" s="77">
        <v>5.45</v>
      </c>
      <c r="J4077" s="2">
        <v>1</v>
      </c>
      <c r="K4077" s="119" cm="1">
        <f t="array" ref="K4077">ROUND(IF(C4077="Beer",SUM(LOOKUP(2,1/(SRP!$B$7:$B$9&lt;=E4077)/(SRP!$C$7:$C$9&gt;=E4077),SRP!$D$7:$D$9)*(G4077/100)*(E4077/1000)),IF(C4077="Spirits",SUM(LOOKUP(2,1/(SRP!$B$2:$B$6&lt;=E4077)/(SRP!$C$2:$C$6&gt;=E4077),SRP!$D$2:$D$6)*(G4077/100)*(E4077/1000)),IF(AND(C4077="Wine",D4077="Fortified Wines"),SUM(LOOKUP(2,1/(SRP!$B$20:$B$23&lt;=E4077)/(SRP!$C$20:$C$23&gt;=E4077),SRP!$D$20:$D$23)*(G4077/100)*(E4077/1000)),IF(C4077="Wine",SUM(LOOKUP(2,1/(SRP!$B$15:$B$19&lt;=E4077)/(SRP!$C$15:$C$19&gt;=E4077),SRP!$D$15:$D$19)*(G4077/100)*(E4077/1000)),IF(C4077="Ready to Drink",SUM(LOOKUP(2,1/(SRP!$B$10:$B$14&lt;=E4077)/(SRP!$C$10:$C$14&gt;=E4077),SRP!$D$10:$D$14)*(G4077/100)*(E4077/1000)),0))))),2)</f>
        <v>2.31</v>
      </c>
    </row>
    <row r="4078" spans="1:11" x14ac:dyDescent="0.35">
      <c r="A4078" s="2">
        <v>39485</v>
      </c>
      <c r="B4078" s="76" t="s">
        <v>3193</v>
      </c>
      <c r="C4078" s="76" t="s">
        <v>287</v>
      </c>
      <c r="D4078" s="76" t="s">
        <v>5240</v>
      </c>
      <c r="E4078" s="76">
        <v>473</v>
      </c>
      <c r="F4078" s="76">
        <v>24</v>
      </c>
      <c r="G4078" s="77">
        <v>7</v>
      </c>
      <c r="H4078" s="76" t="s">
        <v>3355</v>
      </c>
      <c r="I4078" s="77">
        <v>5.45</v>
      </c>
      <c r="J4078" s="2">
        <v>1</v>
      </c>
      <c r="K4078" s="119" cm="1">
        <f t="array" ref="K4078">ROUND(IF(C4078="Beer",SUM(LOOKUP(2,1/(SRP!$B$7:$B$9&lt;=E4078)/(SRP!$C$7:$C$9&gt;=E4078),SRP!$D$7:$D$9)*(G4078/100)*(E4078/1000)),IF(C4078="Spirits",SUM(LOOKUP(2,1/(SRP!$B$2:$B$6&lt;=E4078)/(SRP!$C$2:$C$6&gt;=E4078),SRP!$D$2:$D$6)*(G4078/100)*(E4078/1000)),IF(AND(C4078="Wine",D4078="Fortified Wines"),SUM(LOOKUP(2,1/(SRP!$B$20:$B$23&lt;=E4078)/(SRP!$C$20:$C$23&gt;=E4078),SRP!$D$20:$D$23)*(G4078/100)*(E4078/1000)),IF(C4078="Wine",SUM(LOOKUP(2,1/(SRP!$B$15:$B$19&lt;=E4078)/(SRP!$C$15:$C$19&gt;=E4078),SRP!$D$15:$D$19)*(G4078/100)*(E4078/1000)),IF(C4078="Ready to Drink",SUM(LOOKUP(2,1/(SRP!$B$10:$B$14&lt;=E4078)/(SRP!$C$10:$C$14&gt;=E4078),SRP!$D$10:$D$14)*(G4078/100)*(E4078/1000)),0))))),2)</f>
        <v>2.31</v>
      </c>
    </row>
    <row r="4079" spans="1:11" x14ac:dyDescent="0.35">
      <c r="A4079" s="2">
        <v>39486</v>
      </c>
      <c r="B4079" s="76" t="s">
        <v>4064</v>
      </c>
      <c r="C4079" s="76" t="s">
        <v>287</v>
      </c>
      <c r="D4079" s="76" t="s">
        <v>5266</v>
      </c>
      <c r="E4079" s="76">
        <v>473</v>
      </c>
      <c r="F4079" s="76">
        <v>24</v>
      </c>
      <c r="G4079" s="77">
        <v>4.2</v>
      </c>
      <c r="H4079" s="76" t="s">
        <v>3355</v>
      </c>
      <c r="I4079" s="77">
        <v>5.59</v>
      </c>
      <c r="J4079" s="2">
        <v>1</v>
      </c>
      <c r="K4079" s="119" cm="1">
        <f t="array" ref="K4079">ROUND(IF(C4079="Beer",SUM(LOOKUP(2,1/(SRP!$B$7:$B$9&lt;=E4079)/(SRP!$C$7:$C$9&gt;=E4079),SRP!$D$7:$D$9)*(G4079/100)*(E4079/1000)),IF(C4079="Spirits",SUM(LOOKUP(2,1/(SRP!$B$2:$B$6&lt;=E4079)/(SRP!$C$2:$C$6&gt;=E4079),SRP!$D$2:$D$6)*(G4079/100)*(E4079/1000)),IF(AND(C4079="Wine",D4079="Fortified Wines"),SUM(LOOKUP(2,1/(SRP!$B$20:$B$23&lt;=E4079)/(SRP!$C$20:$C$23&gt;=E4079),SRP!$D$20:$D$23)*(G4079/100)*(E4079/1000)),IF(C4079="Wine",SUM(LOOKUP(2,1/(SRP!$B$15:$B$19&lt;=E4079)/(SRP!$C$15:$C$19&gt;=E4079),SRP!$D$15:$D$19)*(G4079/100)*(E4079/1000)),IF(C4079="Ready to Drink",SUM(LOOKUP(2,1/(SRP!$B$10:$B$14&lt;=E4079)/(SRP!$C$10:$C$14&gt;=E4079),SRP!$D$10:$D$14)*(G4079/100)*(E4079/1000)),0))))),2)</f>
        <v>1.39</v>
      </c>
    </row>
    <row r="4080" spans="1:11" x14ac:dyDescent="0.35">
      <c r="A4080" s="2">
        <v>39486</v>
      </c>
      <c r="B4080" s="76" t="s">
        <v>4064</v>
      </c>
      <c r="C4080" s="76" t="s">
        <v>287</v>
      </c>
      <c r="D4080" s="76" t="s">
        <v>5266</v>
      </c>
      <c r="E4080" s="76">
        <v>473</v>
      </c>
      <c r="F4080" s="76">
        <v>24</v>
      </c>
      <c r="G4080" s="77">
        <v>4.2</v>
      </c>
      <c r="H4080" s="76" t="s">
        <v>3355</v>
      </c>
      <c r="I4080" s="77">
        <v>5.59</v>
      </c>
      <c r="J4080" s="2">
        <v>1</v>
      </c>
      <c r="K4080" s="119" cm="1">
        <f t="array" ref="K4080">ROUND(IF(C4080="Beer",SUM(LOOKUP(2,1/(SRP!$B$7:$B$9&lt;=E4080)/(SRP!$C$7:$C$9&gt;=E4080),SRP!$D$7:$D$9)*(G4080/100)*(E4080/1000)),IF(C4080="Spirits",SUM(LOOKUP(2,1/(SRP!$B$2:$B$6&lt;=E4080)/(SRP!$C$2:$C$6&gt;=E4080),SRP!$D$2:$D$6)*(G4080/100)*(E4080/1000)),IF(AND(C4080="Wine",D4080="Fortified Wines"),SUM(LOOKUP(2,1/(SRP!$B$20:$B$23&lt;=E4080)/(SRP!$C$20:$C$23&gt;=E4080),SRP!$D$20:$D$23)*(G4080/100)*(E4080/1000)),IF(C4080="Wine",SUM(LOOKUP(2,1/(SRP!$B$15:$B$19&lt;=E4080)/(SRP!$C$15:$C$19&gt;=E4080),SRP!$D$15:$D$19)*(G4080/100)*(E4080/1000)),IF(C4080="Ready to Drink",SUM(LOOKUP(2,1/(SRP!$B$10:$B$14&lt;=E4080)/(SRP!$C$10:$C$14&gt;=E4080),SRP!$D$10:$D$14)*(G4080/100)*(E4080/1000)),0))))),2)</f>
        <v>1.39</v>
      </c>
    </row>
    <row r="4081" spans="1:11" x14ac:dyDescent="0.35">
      <c r="A4081" s="2">
        <v>39487</v>
      </c>
      <c r="B4081" s="76" t="s">
        <v>3194</v>
      </c>
      <c r="C4081" s="76" t="s">
        <v>287</v>
      </c>
      <c r="D4081" s="76" t="s">
        <v>5240</v>
      </c>
      <c r="E4081" s="76">
        <v>473</v>
      </c>
      <c r="F4081" s="76">
        <v>24</v>
      </c>
      <c r="G4081" s="77">
        <v>6.8</v>
      </c>
      <c r="H4081" s="76" t="s">
        <v>3355</v>
      </c>
      <c r="I4081" s="77">
        <v>5.99</v>
      </c>
      <c r="J4081" s="2">
        <v>1</v>
      </c>
      <c r="K4081" s="119" cm="1">
        <f t="array" ref="K4081">ROUND(IF(C4081="Beer",SUM(LOOKUP(2,1/(SRP!$B$7:$B$9&lt;=E4081)/(SRP!$C$7:$C$9&gt;=E4081),SRP!$D$7:$D$9)*(G4081/100)*(E4081/1000)),IF(C4081="Spirits",SUM(LOOKUP(2,1/(SRP!$B$2:$B$6&lt;=E4081)/(SRP!$C$2:$C$6&gt;=E4081),SRP!$D$2:$D$6)*(G4081/100)*(E4081/1000)),IF(AND(C4081="Wine",D4081="Fortified Wines"),SUM(LOOKUP(2,1/(SRP!$B$20:$B$23&lt;=E4081)/(SRP!$C$20:$C$23&gt;=E4081),SRP!$D$20:$D$23)*(G4081/100)*(E4081/1000)),IF(C4081="Wine",SUM(LOOKUP(2,1/(SRP!$B$15:$B$19&lt;=E4081)/(SRP!$C$15:$C$19&gt;=E4081),SRP!$D$15:$D$19)*(G4081/100)*(E4081/1000)),IF(C4081="Ready to Drink",SUM(LOOKUP(2,1/(SRP!$B$10:$B$14&lt;=E4081)/(SRP!$C$10:$C$14&gt;=E4081),SRP!$D$10:$D$14)*(G4081/100)*(E4081/1000)),0))))),2)</f>
        <v>2.25</v>
      </c>
    </row>
    <row r="4082" spans="1:11" x14ac:dyDescent="0.35">
      <c r="A4082" s="2">
        <v>39487</v>
      </c>
      <c r="B4082" s="76" t="s">
        <v>3194</v>
      </c>
      <c r="C4082" s="76" t="s">
        <v>287</v>
      </c>
      <c r="D4082" s="76" t="s">
        <v>5240</v>
      </c>
      <c r="E4082" s="76">
        <v>473</v>
      </c>
      <c r="F4082" s="76">
        <v>24</v>
      </c>
      <c r="G4082" s="77">
        <v>6.8</v>
      </c>
      <c r="H4082" s="76" t="s">
        <v>3355</v>
      </c>
      <c r="I4082" s="77">
        <v>5.99</v>
      </c>
      <c r="J4082" s="2">
        <v>1</v>
      </c>
      <c r="K4082" s="119" cm="1">
        <f t="array" ref="K4082">ROUND(IF(C4082="Beer",SUM(LOOKUP(2,1/(SRP!$B$7:$B$9&lt;=E4082)/(SRP!$C$7:$C$9&gt;=E4082),SRP!$D$7:$D$9)*(G4082/100)*(E4082/1000)),IF(C4082="Spirits",SUM(LOOKUP(2,1/(SRP!$B$2:$B$6&lt;=E4082)/(SRP!$C$2:$C$6&gt;=E4082),SRP!$D$2:$D$6)*(G4082/100)*(E4082/1000)),IF(AND(C4082="Wine",D4082="Fortified Wines"),SUM(LOOKUP(2,1/(SRP!$B$20:$B$23&lt;=E4082)/(SRP!$C$20:$C$23&gt;=E4082),SRP!$D$20:$D$23)*(G4082/100)*(E4082/1000)),IF(C4082="Wine",SUM(LOOKUP(2,1/(SRP!$B$15:$B$19&lt;=E4082)/(SRP!$C$15:$C$19&gt;=E4082),SRP!$D$15:$D$19)*(G4082/100)*(E4082/1000)),IF(C4082="Ready to Drink",SUM(LOOKUP(2,1/(SRP!$B$10:$B$14&lt;=E4082)/(SRP!$C$10:$C$14&gt;=E4082),SRP!$D$10:$D$14)*(G4082/100)*(E4082/1000)),0))))),2)</f>
        <v>2.25</v>
      </c>
    </row>
    <row r="4083" spans="1:11" x14ac:dyDescent="0.35">
      <c r="A4083" s="2">
        <v>39492</v>
      </c>
      <c r="B4083" s="76" t="s">
        <v>3195</v>
      </c>
      <c r="C4083" s="76" t="s">
        <v>287</v>
      </c>
      <c r="D4083" s="76" t="s">
        <v>5240</v>
      </c>
      <c r="E4083" s="76">
        <v>473</v>
      </c>
      <c r="F4083" s="76">
        <v>24</v>
      </c>
      <c r="G4083" s="77">
        <v>6.2</v>
      </c>
      <c r="H4083" s="76" t="s">
        <v>3349</v>
      </c>
      <c r="I4083" s="77">
        <v>5.5</v>
      </c>
      <c r="J4083" s="2">
        <v>1</v>
      </c>
      <c r="K4083" s="119" cm="1">
        <f t="array" ref="K4083">ROUND(IF(C4083="Beer",SUM(LOOKUP(2,1/(SRP!$B$7:$B$9&lt;=E4083)/(SRP!$C$7:$C$9&gt;=E4083),SRP!$D$7:$D$9)*(G4083/100)*(E4083/1000)),IF(C4083="Spirits",SUM(LOOKUP(2,1/(SRP!$B$2:$B$6&lt;=E4083)/(SRP!$C$2:$C$6&gt;=E4083),SRP!$D$2:$D$6)*(G4083/100)*(E4083/1000)),IF(AND(C4083="Wine",D4083="Fortified Wines"),SUM(LOOKUP(2,1/(SRP!$B$20:$B$23&lt;=E4083)/(SRP!$C$20:$C$23&gt;=E4083),SRP!$D$20:$D$23)*(G4083/100)*(E4083/1000)),IF(C4083="Wine",SUM(LOOKUP(2,1/(SRP!$B$15:$B$19&lt;=E4083)/(SRP!$C$15:$C$19&gt;=E4083),SRP!$D$15:$D$19)*(G4083/100)*(E4083/1000)),IF(C4083="Ready to Drink",SUM(LOOKUP(2,1/(SRP!$B$10:$B$14&lt;=E4083)/(SRP!$C$10:$C$14&gt;=E4083),SRP!$D$10:$D$14)*(G4083/100)*(E4083/1000)),0))))),2)</f>
        <v>2.0499999999999998</v>
      </c>
    </row>
    <row r="4084" spans="1:11" x14ac:dyDescent="0.35">
      <c r="A4084" s="2">
        <v>39492</v>
      </c>
      <c r="B4084" s="76" t="s">
        <v>3195</v>
      </c>
      <c r="C4084" s="76" t="s">
        <v>287</v>
      </c>
      <c r="D4084" s="76" t="s">
        <v>5240</v>
      </c>
      <c r="E4084" s="76">
        <v>473</v>
      </c>
      <c r="F4084" s="76">
        <v>24</v>
      </c>
      <c r="G4084" s="77">
        <v>6.2</v>
      </c>
      <c r="H4084" s="76" t="s">
        <v>3349</v>
      </c>
      <c r="I4084" s="77">
        <v>5.5</v>
      </c>
      <c r="J4084" s="2">
        <v>1</v>
      </c>
      <c r="K4084" s="119" cm="1">
        <f t="array" ref="K4084">ROUND(IF(C4084="Beer",SUM(LOOKUP(2,1/(SRP!$B$7:$B$9&lt;=E4084)/(SRP!$C$7:$C$9&gt;=E4084),SRP!$D$7:$D$9)*(G4084/100)*(E4084/1000)),IF(C4084="Spirits",SUM(LOOKUP(2,1/(SRP!$B$2:$B$6&lt;=E4084)/(SRP!$C$2:$C$6&gt;=E4084),SRP!$D$2:$D$6)*(G4084/100)*(E4084/1000)),IF(AND(C4084="Wine",D4084="Fortified Wines"),SUM(LOOKUP(2,1/(SRP!$B$20:$B$23&lt;=E4084)/(SRP!$C$20:$C$23&gt;=E4084),SRP!$D$20:$D$23)*(G4084/100)*(E4084/1000)),IF(C4084="Wine",SUM(LOOKUP(2,1/(SRP!$B$15:$B$19&lt;=E4084)/(SRP!$C$15:$C$19&gt;=E4084),SRP!$D$15:$D$19)*(G4084/100)*(E4084/1000)),IF(C4084="Ready to Drink",SUM(LOOKUP(2,1/(SRP!$B$10:$B$14&lt;=E4084)/(SRP!$C$10:$C$14&gt;=E4084),SRP!$D$10:$D$14)*(G4084/100)*(E4084/1000)),0))))),2)</f>
        <v>2.0499999999999998</v>
      </c>
    </row>
    <row r="4085" spans="1:11" x14ac:dyDescent="0.35">
      <c r="A4085" s="2">
        <v>39495</v>
      </c>
      <c r="B4085" s="76" t="s">
        <v>4722</v>
      </c>
      <c r="C4085" s="76" t="s">
        <v>287</v>
      </c>
      <c r="D4085" s="76" t="s">
        <v>5266</v>
      </c>
      <c r="E4085" s="76">
        <v>473</v>
      </c>
      <c r="F4085" s="76">
        <v>24</v>
      </c>
      <c r="G4085" s="77">
        <v>4.8</v>
      </c>
      <c r="H4085" s="76" t="s">
        <v>3638</v>
      </c>
      <c r="I4085" s="77">
        <v>4.25</v>
      </c>
      <c r="J4085" s="2">
        <v>1</v>
      </c>
      <c r="K4085" s="119" cm="1">
        <f t="array" ref="K4085">ROUND(IF(C4085="Beer",SUM(LOOKUP(2,1/(SRP!$B$7:$B$9&lt;=E4085)/(SRP!$C$7:$C$9&gt;=E4085),SRP!$D$7:$D$9)*(G4085/100)*(E4085/1000)),IF(C4085="Spirits",SUM(LOOKUP(2,1/(SRP!$B$2:$B$6&lt;=E4085)/(SRP!$C$2:$C$6&gt;=E4085),SRP!$D$2:$D$6)*(G4085/100)*(E4085/1000)),IF(AND(C4085="Wine",D4085="Fortified Wines"),SUM(LOOKUP(2,1/(SRP!$B$20:$B$23&lt;=E4085)/(SRP!$C$20:$C$23&gt;=E4085),SRP!$D$20:$D$23)*(G4085/100)*(E4085/1000)),IF(C4085="Wine",SUM(LOOKUP(2,1/(SRP!$B$15:$B$19&lt;=E4085)/(SRP!$C$15:$C$19&gt;=E4085),SRP!$D$15:$D$19)*(G4085/100)*(E4085/1000)),IF(C4085="Ready to Drink",SUM(LOOKUP(2,1/(SRP!$B$10:$B$14&lt;=E4085)/(SRP!$C$10:$C$14&gt;=E4085),SRP!$D$10:$D$14)*(G4085/100)*(E4085/1000)),0))))),2)</f>
        <v>1.58</v>
      </c>
    </row>
    <row r="4086" spans="1:11" x14ac:dyDescent="0.35">
      <c r="A4086" s="2">
        <v>39495</v>
      </c>
      <c r="B4086" s="76" t="s">
        <v>4722</v>
      </c>
      <c r="C4086" s="76" t="s">
        <v>287</v>
      </c>
      <c r="D4086" s="76" t="s">
        <v>5266</v>
      </c>
      <c r="E4086" s="76">
        <v>473</v>
      </c>
      <c r="F4086" s="76">
        <v>24</v>
      </c>
      <c r="G4086" s="77">
        <v>4.8</v>
      </c>
      <c r="H4086" s="76" t="s">
        <v>3638</v>
      </c>
      <c r="I4086" s="77">
        <v>4.25</v>
      </c>
      <c r="J4086" s="2">
        <v>1</v>
      </c>
      <c r="K4086" s="119" cm="1">
        <f t="array" ref="K4086">ROUND(IF(C4086="Beer",SUM(LOOKUP(2,1/(SRP!$B$7:$B$9&lt;=E4086)/(SRP!$C$7:$C$9&gt;=E4086),SRP!$D$7:$D$9)*(G4086/100)*(E4086/1000)),IF(C4086="Spirits",SUM(LOOKUP(2,1/(SRP!$B$2:$B$6&lt;=E4086)/(SRP!$C$2:$C$6&gt;=E4086),SRP!$D$2:$D$6)*(G4086/100)*(E4086/1000)),IF(AND(C4086="Wine",D4086="Fortified Wines"),SUM(LOOKUP(2,1/(SRP!$B$20:$B$23&lt;=E4086)/(SRP!$C$20:$C$23&gt;=E4086),SRP!$D$20:$D$23)*(G4086/100)*(E4086/1000)),IF(C4086="Wine",SUM(LOOKUP(2,1/(SRP!$B$15:$B$19&lt;=E4086)/(SRP!$C$15:$C$19&gt;=E4086),SRP!$D$15:$D$19)*(G4086/100)*(E4086/1000)),IF(C4086="Ready to Drink",SUM(LOOKUP(2,1/(SRP!$B$10:$B$14&lt;=E4086)/(SRP!$C$10:$C$14&gt;=E4086),SRP!$D$10:$D$14)*(G4086/100)*(E4086/1000)),0))))),2)</f>
        <v>1.58</v>
      </c>
    </row>
    <row r="4087" spans="1:11" x14ac:dyDescent="0.35">
      <c r="A4087" s="2">
        <v>39526</v>
      </c>
      <c r="B4087" s="76" t="s">
        <v>3210</v>
      </c>
      <c r="C4087" s="76" t="s">
        <v>287</v>
      </c>
      <c r="D4087" s="76" t="s">
        <v>5266</v>
      </c>
      <c r="E4087" s="76">
        <v>473</v>
      </c>
      <c r="F4087" s="76">
        <v>24</v>
      </c>
      <c r="G4087" s="77">
        <v>5.5</v>
      </c>
      <c r="H4087" s="76" t="s">
        <v>3301</v>
      </c>
      <c r="I4087" s="77">
        <v>4.49</v>
      </c>
      <c r="J4087" s="2">
        <v>1</v>
      </c>
      <c r="K4087" s="119" cm="1">
        <f t="array" ref="K4087">ROUND(IF(C4087="Beer",SUM(LOOKUP(2,1/(SRP!$B$7:$B$9&lt;=E4087)/(SRP!$C$7:$C$9&gt;=E4087),SRP!$D$7:$D$9)*(G4087/100)*(E4087/1000)),IF(C4087="Spirits",SUM(LOOKUP(2,1/(SRP!$B$2:$B$6&lt;=E4087)/(SRP!$C$2:$C$6&gt;=E4087),SRP!$D$2:$D$6)*(G4087/100)*(E4087/1000)),IF(AND(C4087="Wine",D4087="Fortified Wines"),SUM(LOOKUP(2,1/(SRP!$B$20:$B$23&lt;=E4087)/(SRP!$C$20:$C$23&gt;=E4087),SRP!$D$20:$D$23)*(G4087/100)*(E4087/1000)),IF(C4087="Wine",SUM(LOOKUP(2,1/(SRP!$B$15:$B$19&lt;=E4087)/(SRP!$C$15:$C$19&gt;=E4087),SRP!$D$15:$D$19)*(G4087/100)*(E4087/1000)),IF(C4087="Ready to Drink",SUM(LOOKUP(2,1/(SRP!$B$10:$B$14&lt;=E4087)/(SRP!$C$10:$C$14&gt;=E4087),SRP!$D$10:$D$14)*(G4087/100)*(E4087/1000)),0))))),2)</f>
        <v>1.82</v>
      </c>
    </row>
    <row r="4088" spans="1:11" x14ac:dyDescent="0.35">
      <c r="A4088" s="2">
        <v>39526</v>
      </c>
      <c r="B4088" s="76" t="s">
        <v>3210</v>
      </c>
      <c r="C4088" s="76" t="s">
        <v>287</v>
      </c>
      <c r="D4088" s="76" t="s">
        <v>5266</v>
      </c>
      <c r="E4088" s="76">
        <v>473</v>
      </c>
      <c r="F4088" s="76">
        <v>24</v>
      </c>
      <c r="G4088" s="77">
        <v>5.5</v>
      </c>
      <c r="H4088" s="76" t="s">
        <v>3301</v>
      </c>
      <c r="I4088" s="77">
        <v>4.49</v>
      </c>
      <c r="J4088" s="2">
        <v>1</v>
      </c>
      <c r="K4088" s="119" cm="1">
        <f t="array" ref="K4088">ROUND(IF(C4088="Beer",SUM(LOOKUP(2,1/(SRP!$B$7:$B$9&lt;=E4088)/(SRP!$C$7:$C$9&gt;=E4088),SRP!$D$7:$D$9)*(G4088/100)*(E4088/1000)),IF(C4088="Spirits",SUM(LOOKUP(2,1/(SRP!$B$2:$B$6&lt;=E4088)/(SRP!$C$2:$C$6&gt;=E4088),SRP!$D$2:$D$6)*(G4088/100)*(E4088/1000)),IF(AND(C4088="Wine",D4088="Fortified Wines"),SUM(LOOKUP(2,1/(SRP!$B$20:$B$23&lt;=E4088)/(SRP!$C$20:$C$23&gt;=E4088),SRP!$D$20:$D$23)*(G4088/100)*(E4088/1000)),IF(C4088="Wine",SUM(LOOKUP(2,1/(SRP!$B$15:$B$19&lt;=E4088)/(SRP!$C$15:$C$19&gt;=E4088),SRP!$D$15:$D$19)*(G4088/100)*(E4088/1000)),IF(C4088="Ready to Drink",SUM(LOOKUP(2,1/(SRP!$B$10:$B$14&lt;=E4088)/(SRP!$C$10:$C$14&gt;=E4088),SRP!$D$10:$D$14)*(G4088/100)*(E4088/1000)),0))))),2)</f>
        <v>1.82</v>
      </c>
    </row>
    <row r="4089" spans="1:11" x14ac:dyDescent="0.35">
      <c r="A4089" s="2">
        <v>39532</v>
      </c>
      <c r="B4089" s="76" t="s">
        <v>3211</v>
      </c>
      <c r="C4089" s="76" t="s">
        <v>287</v>
      </c>
      <c r="D4089" s="76" t="s">
        <v>5240</v>
      </c>
      <c r="E4089" s="76">
        <v>473</v>
      </c>
      <c r="F4089" s="76">
        <v>24</v>
      </c>
      <c r="G4089" s="77">
        <v>5.6</v>
      </c>
      <c r="H4089" s="76" t="s">
        <v>3301</v>
      </c>
      <c r="I4089" s="77">
        <v>4.49</v>
      </c>
      <c r="J4089" s="2">
        <v>1</v>
      </c>
      <c r="K4089" s="119" cm="1">
        <f t="array" ref="K4089">ROUND(IF(C4089="Beer",SUM(LOOKUP(2,1/(SRP!$B$7:$B$9&lt;=E4089)/(SRP!$C$7:$C$9&gt;=E4089),SRP!$D$7:$D$9)*(G4089/100)*(E4089/1000)),IF(C4089="Spirits",SUM(LOOKUP(2,1/(SRP!$B$2:$B$6&lt;=E4089)/(SRP!$C$2:$C$6&gt;=E4089),SRP!$D$2:$D$6)*(G4089/100)*(E4089/1000)),IF(AND(C4089="Wine",D4089="Fortified Wines"),SUM(LOOKUP(2,1/(SRP!$B$20:$B$23&lt;=E4089)/(SRP!$C$20:$C$23&gt;=E4089),SRP!$D$20:$D$23)*(G4089/100)*(E4089/1000)),IF(C4089="Wine",SUM(LOOKUP(2,1/(SRP!$B$15:$B$19&lt;=E4089)/(SRP!$C$15:$C$19&gt;=E4089),SRP!$D$15:$D$19)*(G4089/100)*(E4089/1000)),IF(C4089="Ready to Drink",SUM(LOOKUP(2,1/(SRP!$B$10:$B$14&lt;=E4089)/(SRP!$C$10:$C$14&gt;=E4089),SRP!$D$10:$D$14)*(G4089/100)*(E4089/1000)),0))))),2)</f>
        <v>1.85</v>
      </c>
    </row>
    <row r="4090" spans="1:11" x14ac:dyDescent="0.35">
      <c r="A4090" s="2">
        <v>39532</v>
      </c>
      <c r="B4090" s="76" t="s">
        <v>3211</v>
      </c>
      <c r="C4090" s="76" t="s">
        <v>287</v>
      </c>
      <c r="D4090" s="76" t="s">
        <v>5240</v>
      </c>
      <c r="E4090" s="76">
        <v>473</v>
      </c>
      <c r="F4090" s="76">
        <v>24</v>
      </c>
      <c r="G4090" s="77">
        <v>5.6</v>
      </c>
      <c r="H4090" s="76" t="s">
        <v>3301</v>
      </c>
      <c r="I4090" s="77">
        <v>4.49</v>
      </c>
      <c r="J4090" s="2">
        <v>1</v>
      </c>
      <c r="K4090" s="119" cm="1">
        <f t="array" ref="K4090">ROUND(IF(C4090="Beer",SUM(LOOKUP(2,1/(SRP!$B$7:$B$9&lt;=E4090)/(SRP!$C$7:$C$9&gt;=E4090),SRP!$D$7:$D$9)*(G4090/100)*(E4090/1000)),IF(C4090="Spirits",SUM(LOOKUP(2,1/(SRP!$B$2:$B$6&lt;=E4090)/(SRP!$C$2:$C$6&gt;=E4090),SRP!$D$2:$D$6)*(G4090/100)*(E4090/1000)),IF(AND(C4090="Wine",D4090="Fortified Wines"),SUM(LOOKUP(2,1/(SRP!$B$20:$B$23&lt;=E4090)/(SRP!$C$20:$C$23&gt;=E4090),SRP!$D$20:$D$23)*(G4090/100)*(E4090/1000)),IF(C4090="Wine",SUM(LOOKUP(2,1/(SRP!$B$15:$B$19&lt;=E4090)/(SRP!$C$15:$C$19&gt;=E4090),SRP!$D$15:$D$19)*(G4090/100)*(E4090/1000)),IF(C4090="Ready to Drink",SUM(LOOKUP(2,1/(SRP!$B$10:$B$14&lt;=E4090)/(SRP!$C$10:$C$14&gt;=E4090),SRP!$D$10:$D$14)*(G4090/100)*(E4090/1000)),0))))),2)</f>
        <v>1.85</v>
      </c>
    </row>
    <row r="4091" spans="1:11" x14ac:dyDescent="0.35">
      <c r="A4091" s="2">
        <v>39553</v>
      </c>
      <c r="B4091" s="76" t="s">
        <v>3205</v>
      </c>
      <c r="C4091" s="76" t="s">
        <v>285</v>
      </c>
      <c r="D4091" s="76" t="s">
        <v>5262</v>
      </c>
      <c r="E4091" s="76">
        <v>375</v>
      </c>
      <c r="F4091" s="76">
        <v>12</v>
      </c>
      <c r="G4091" s="77">
        <v>35</v>
      </c>
      <c r="H4091" s="76" t="s">
        <v>3283</v>
      </c>
      <c r="I4091" s="77">
        <v>33.99</v>
      </c>
      <c r="J4091" s="2">
        <v>1</v>
      </c>
      <c r="K4091" s="119" cm="1">
        <f t="array" ref="K4091">ROUND(IF(C4091="Beer",SUM(LOOKUP(2,1/(SRP!$B$7:$B$9&lt;=E4091)/(SRP!$C$7:$C$9&gt;=E4091),SRP!$D$7:$D$9)*(G4091/100)*(E4091/1000)),IF(C4091="Spirits",SUM(LOOKUP(2,1/(SRP!$B$2:$B$6&lt;=E4091)/(SRP!$C$2:$C$6&gt;=E4091),SRP!$D$2:$D$6)*(G4091/100)*(E4091/1000)),IF(AND(C4091="Wine",D4091="Fortified Wines"),SUM(LOOKUP(2,1/(SRP!$B$20:$B$23&lt;=E4091)/(SRP!$C$20:$C$23&gt;=E4091),SRP!$D$20:$D$23)*(G4091/100)*(E4091/1000)),IF(C4091="Wine",SUM(LOOKUP(2,1/(SRP!$B$15:$B$19&lt;=E4091)/(SRP!$C$15:$C$19&gt;=E4091),SRP!$D$15:$D$19)*(G4091/100)*(E4091/1000)),IF(C4091="Ready to Drink",SUM(LOOKUP(2,1/(SRP!$B$10:$B$14&lt;=E4091)/(SRP!$C$10:$C$14&gt;=E4091),SRP!$D$10:$D$14)*(G4091/100)*(E4091/1000)),0))))),2)</f>
        <v>10.4</v>
      </c>
    </row>
    <row r="4092" spans="1:11" x14ac:dyDescent="0.35">
      <c r="A4092" s="2">
        <v>39563</v>
      </c>
      <c r="B4092" s="76" t="s">
        <v>2012</v>
      </c>
      <c r="C4092" s="76" t="s">
        <v>285</v>
      </c>
      <c r="D4092" s="76" t="s">
        <v>5274</v>
      </c>
      <c r="E4092" s="76">
        <v>375</v>
      </c>
      <c r="F4092" s="76">
        <v>12</v>
      </c>
      <c r="G4092" s="77">
        <v>40</v>
      </c>
      <c r="H4092" s="76" t="s">
        <v>3289</v>
      </c>
      <c r="I4092" s="77">
        <v>23.49</v>
      </c>
      <c r="J4092" s="2">
        <v>1</v>
      </c>
      <c r="K4092" s="119" cm="1">
        <f t="array" ref="K4092">ROUND(IF(C4092="Beer",SUM(LOOKUP(2,1/(SRP!$B$7:$B$9&lt;=E4092)/(SRP!$C$7:$C$9&gt;=E4092),SRP!$D$7:$D$9)*(G4092/100)*(E4092/1000)),IF(C4092="Spirits",SUM(LOOKUP(2,1/(SRP!$B$2:$B$6&lt;=E4092)/(SRP!$C$2:$C$6&gt;=E4092),SRP!$D$2:$D$6)*(G4092/100)*(E4092/1000)),IF(AND(C4092="Wine",D4092="Fortified Wines"),SUM(LOOKUP(2,1/(SRP!$B$20:$B$23&lt;=E4092)/(SRP!$C$20:$C$23&gt;=E4092),SRP!$D$20:$D$23)*(G4092/100)*(E4092/1000)),IF(C4092="Wine",SUM(LOOKUP(2,1/(SRP!$B$15:$B$19&lt;=E4092)/(SRP!$C$15:$C$19&gt;=E4092),SRP!$D$15:$D$19)*(G4092/100)*(E4092/1000)),IF(C4092="Ready to Drink",SUM(LOOKUP(2,1/(SRP!$B$10:$B$14&lt;=E4092)/(SRP!$C$10:$C$14&gt;=E4092),SRP!$D$10:$D$14)*(G4092/100)*(E4092/1000)),0))))),2)</f>
        <v>11.89</v>
      </c>
    </row>
    <row r="4093" spans="1:11" x14ac:dyDescent="0.35">
      <c r="A4093" s="2">
        <v>39564</v>
      </c>
      <c r="B4093" s="76" t="s">
        <v>3218</v>
      </c>
      <c r="C4093" s="76" t="s">
        <v>287</v>
      </c>
      <c r="D4093" s="76" t="s">
        <v>5266</v>
      </c>
      <c r="E4093" s="76">
        <v>355</v>
      </c>
      <c r="F4093" s="76">
        <v>24</v>
      </c>
      <c r="G4093" s="77">
        <v>4.9000000000000004</v>
      </c>
      <c r="H4093" s="76" t="s">
        <v>3282</v>
      </c>
      <c r="I4093" s="77">
        <v>5.45</v>
      </c>
      <c r="J4093" s="2">
        <v>1</v>
      </c>
      <c r="K4093" s="119" cm="1">
        <f t="array" ref="K4093">ROUND(IF(C4093="Beer",SUM(LOOKUP(2,1/(SRP!$B$7:$B$9&lt;=E4093)/(SRP!$C$7:$C$9&gt;=E4093),SRP!$D$7:$D$9)*(G4093/100)*(E4093/1000)),IF(C4093="Spirits",SUM(LOOKUP(2,1/(SRP!$B$2:$B$6&lt;=E4093)/(SRP!$C$2:$C$6&gt;=E4093),SRP!$D$2:$D$6)*(G4093/100)*(E4093/1000)),IF(AND(C4093="Wine",D4093="Fortified Wines"),SUM(LOOKUP(2,1/(SRP!$B$20:$B$23&lt;=E4093)/(SRP!$C$20:$C$23&gt;=E4093),SRP!$D$20:$D$23)*(G4093/100)*(E4093/1000)),IF(C4093="Wine",SUM(LOOKUP(2,1/(SRP!$B$15:$B$19&lt;=E4093)/(SRP!$C$15:$C$19&gt;=E4093),SRP!$D$15:$D$19)*(G4093/100)*(E4093/1000)),IF(C4093="Ready to Drink",SUM(LOOKUP(2,1/(SRP!$B$10:$B$14&lt;=E4093)/(SRP!$C$10:$C$14&gt;=E4093),SRP!$D$10:$D$14)*(G4093/100)*(E4093/1000)),0))))),2)</f>
        <v>1.21</v>
      </c>
    </row>
    <row r="4094" spans="1:11" x14ac:dyDescent="0.35">
      <c r="A4094" s="2">
        <v>39564</v>
      </c>
      <c r="B4094" s="76" t="s">
        <v>3218</v>
      </c>
      <c r="C4094" s="76" t="s">
        <v>287</v>
      </c>
      <c r="D4094" s="76" t="s">
        <v>5266</v>
      </c>
      <c r="E4094" s="76">
        <v>355</v>
      </c>
      <c r="F4094" s="76">
        <v>24</v>
      </c>
      <c r="G4094" s="77">
        <v>4.9000000000000004</v>
      </c>
      <c r="H4094" s="76" t="s">
        <v>3282</v>
      </c>
      <c r="I4094" s="77">
        <v>5.45</v>
      </c>
      <c r="J4094" s="2">
        <v>1</v>
      </c>
      <c r="K4094" s="119" cm="1">
        <f t="array" ref="K4094">ROUND(IF(C4094="Beer",SUM(LOOKUP(2,1/(SRP!$B$7:$B$9&lt;=E4094)/(SRP!$C$7:$C$9&gt;=E4094),SRP!$D$7:$D$9)*(G4094/100)*(E4094/1000)),IF(C4094="Spirits",SUM(LOOKUP(2,1/(SRP!$B$2:$B$6&lt;=E4094)/(SRP!$C$2:$C$6&gt;=E4094),SRP!$D$2:$D$6)*(G4094/100)*(E4094/1000)),IF(AND(C4094="Wine",D4094="Fortified Wines"),SUM(LOOKUP(2,1/(SRP!$B$20:$B$23&lt;=E4094)/(SRP!$C$20:$C$23&gt;=E4094),SRP!$D$20:$D$23)*(G4094/100)*(E4094/1000)),IF(C4094="Wine",SUM(LOOKUP(2,1/(SRP!$B$15:$B$19&lt;=E4094)/(SRP!$C$15:$C$19&gt;=E4094),SRP!$D$15:$D$19)*(G4094/100)*(E4094/1000)),IF(C4094="Ready to Drink",SUM(LOOKUP(2,1/(SRP!$B$10:$B$14&lt;=E4094)/(SRP!$C$10:$C$14&gt;=E4094),SRP!$D$10:$D$14)*(G4094/100)*(E4094/1000)),0))))),2)</f>
        <v>1.21</v>
      </c>
    </row>
    <row r="4095" spans="1:11" x14ac:dyDescent="0.35">
      <c r="A4095" s="2">
        <v>39565</v>
      </c>
      <c r="B4095" s="76" t="s">
        <v>3858</v>
      </c>
      <c r="C4095" s="76" t="s">
        <v>5938</v>
      </c>
      <c r="D4095" s="76" t="s">
        <v>5298</v>
      </c>
      <c r="E4095" s="76">
        <v>4260</v>
      </c>
      <c r="F4095" s="76">
        <v>1</v>
      </c>
      <c r="G4095" s="77">
        <v>5</v>
      </c>
      <c r="H4095" s="76" t="s">
        <v>3301</v>
      </c>
      <c r="I4095" s="77">
        <v>28.99</v>
      </c>
      <c r="J4095" s="2">
        <v>12</v>
      </c>
      <c r="K4095" s="119" cm="1">
        <f t="array" ref="K4095">ROUND(IF(C4095="Beer",SUM(LOOKUP(2,1/(SRP!$B$7:$B$9&lt;=E4095)/(SRP!$C$7:$C$9&gt;=E4095),SRP!$D$7:$D$9)*(G4095/100)*(E4095/1000)),IF(C4095="Spirits",SUM(LOOKUP(2,1/(SRP!$B$2:$B$6&lt;=E4095)/(SRP!$C$2:$C$6&gt;=E4095),SRP!$D$2:$D$6)*(G4095/100)*(E4095/1000)),IF(AND(C4095="Wine",D4095="Fortified Wines"),SUM(LOOKUP(2,1/(SRP!$B$20:$B$23&lt;=E4095)/(SRP!$C$20:$C$23&gt;=E4095),SRP!$D$20:$D$23)*(G4095/100)*(E4095/1000)),IF(C4095="Wine",SUM(LOOKUP(2,1/(SRP!$B$15:$B$19&lt;=E4095)/(SRP!$C$15:$C$19&gt;=E4095),SRP!$D$15:$D$19)*(G4095/100)*(E4095/1000)),IF(C4095="Ready to Drink",SUM(LOOKUP(2,1/(SRP!$B$10:$B$14&lt;=E4095)/(SRP!$C$10:$C$14&gt;=E4095),SRP!$D$10:$D$14)*(G4095/100)*(E4095/1000)),0))))),2)</f>
        <v>14.87</v>
      </c>
    </row>
    <row r="4096" spans="1:11" x14ac:dyDescent="0.35">
      <c r="A4096" s="2">
        <v>39565</v>
      </c>
      <c r="B4096" s="76" t="s">
        <v>3858</v>
      </c>
      <c r="C4096" s="76" t="s">
        <v>5938</v>
      </c>
      <c r="D4096" s="76" t="s">
        <v>5298</v>
      </c>
      <c r="E4096" s="76">
        <v>4260</v>
      </c>
      <c r="F4096" s="76">
        <v>1</v>
      </c>
      <c r="G4096" s="77">
        <v>5</v>
      </c>
      <c r="H4096" s="76" t="s">
        <v>3301</v>
      </c>
      <c r="I4096" s="77">
        <v>28.99</v>
      </c>
      <c r="J4096" s="2">
        <v>12</v>
      </c>
      <c r="K4096" s="119" cm="1">
        <f t="array" ref="K4096">ROUND(IF(C4096="Beer",SUM(LOOKUP(2,1/(SRP!$B$7:$B$9&lt;=E4096)/(SRP!$C$7:$C$9&gt;=E4096),SRP!$D$7:$D$9)*(G4096/100)*(E4096/1000)),IF(C4096="Spirits",SUM(LOOKUP(2,1/(SRP!$B$2:$B$6&lt;=E4096)/(SRP!$C$2:$C$6&gt;=E4096),SRP!$D$2:$D$6)*(G4096/100)*(E4096/1000)),IF(AND(C4096="Wine",D4096="Fortified Wines"),SUM(LOOKUP(2,1/(SRP!$B$20:$B$23&lt;=E4096)/(SRP!$C$20:$C$23&gt;=E4096),SRP!$D$20:$D$23)*(G4096/100)*(E4096/1000)),IF(C4096="Wine",SUM(LOOKUP(2,1/(SRP!$B$15:$B$19&lt;=E4096)/(SRP!$C$15:$C$19&gt;=E4096),SRP!$D$15:$D$19)*(G4096/100)*(E4096/1000)),IF(C4096="Ready to Drink",SUM(LOOKUP(2,1/(SRP!$B$10:$B$14&lt;=E4096)/(SRP!$C$10:$C$14&gt;=E4096),SRP!$D$10:$D$14)*(G4096/100)*(E4096/1000)),0))))),2)</f>
        <v>14.87</v>
      </c>
    </row>
    <row r="4097" spans="1:11" x14ac:dyDescent="0.35">
      <c r="A4097" s="2">
        <v>39566</v>
      </c>
      <c r="B4097" s="76" t="s">
        <v>867</v>
      </c>
      <c r="C4097" s="76" t="s">
        <v>285</v>
      </c>
      <c r="D4097" s="76" t="s">
        <v>5287</v>
      </c>
      <c r="E4097" s="76">
        <v>375</v>
      </c>
      <c r="F4097" s="76">
        <v>12</v>
      </c>
      <c r="G4097" s="77">
        <v>40</v>
      </c>
      <c r="H4097" s="76" t="s">
        <v>6697</v>
      </c>
      <c r="I4097" s="77">
        <v>53.99</v>
      </c>
      <c r="J4097" s="2">
        <v>1</v>
      </c>
      <c r="K4097" s="119" cm="1">
        <f t="array" ref="K4097">ROUND(IF(C4097="Beer",SUM(LOOKUP(2,1/(SRP!$B$7:$B$9&lt;=E4097)/(SRP!$C$7:$C$9&gt;=E4097),SRP!$D$7:$D$9)*(G4097/100)*(E4097/1000)),IF(C4097="Spirits",SUM(LOOKUP(2,1/(SRP!$B$2:$B$6&lt;=E4097)/(SRP!$C$2:$C$6&gt;=E4097),SRP!$D$2:$D$6)*(G4097/100)*(E4097/1000)),IF(AND(C4097="Wine",D4097="Fortified Wines"),SUM(LOOKUP(2,1/(SRP!$B$20:$B$23&lt;=E4097)/(SRP!$C$20:$C$23&gt;=E4097),SRP!$D$20:$D$23)*(G4097/100)*(E4097/1000)),IF(C4097="Wine",SUM(LOOKUP(2,1/(SRP!$B$15:$B$19&lt;=E4097)/(SRP!$C$15:$C$19&gt;=E4097),SRP!$D$15:$D$19)*(G4097/100)*(E4097/1000)),IF(C4097="Ready to Drink",SUM(LOOKUP(2,1/(SRP!$B$10:$B$14&lt;=E4097)/(SRP!$C$10:$C$14&gt;=E4097),SRP!$D$10:$D$14)*(G4097/100)*(E4097/1000)),0))))),2)</f>
        <v>11.89</v>
      </c>
    </row>
    <row r="4098" spans="1:11" x14ac:dyDescent="0.35">
      <c r="A4098" s="2">
        <v>39567</v>
      </c>
      <c r="B4098" s="76" t="s">
        <v>3198</v>
      </c>
      <c r="C4098" s="76" t="s">
        <v>287</v>
      </c>
      <c r="D4098" s="76" t="s">
        <v>5240</v>
      </c>
      <c r="E4098" s="76">
        <v>473</v>
      </c>
      <c r="F4098" s="76">
        <v>24</v>
      </c>
      <c r="G4098" s="77">
        <v>5.8</v>
      </c>
      <c r="H4098" s="76" t="s">
        <v>3282</v>
      </c>
      <c r="I4098" s="77">
        <v>5.15</v>
      </c>
      <c r="J4098" s="2">
        <v>1</v>
      </c>
      <c r="K4098" s="119" cm="1">
        <f t="array" ref="K4098">ROUND(IF(C4098="Beer",SUM(LOOKUP(2,1/(SRP!$B$7:$B$9&lt;=E4098)/(SRP!$C$7:$C$9&gt;=E4098),SRP!$D$7:$D$9)*(G4098/100)*(E4098/1000)),IF(C4098="Spirits",SUM(LOOKUP(2,1/(SRP!$B$2:$B$6&lt;=E4098)/(SRP!$C$2:$C$6&gt;=E4098),SRP!$D$2:$D$6)*(G4098/100)*(E4098/1000)),IF(AND(C4098="Wine",D4098="Fortified Wines"),SUM(LOOKUP(2,1/(SRP!$B$20:$B$23&lt;=E4098)/(SRP!$C$20:$C$23&gt;=E4098),SRP!$D$20:$D$23)*(G4098/100)*(E4098/1000)),IF(C4098="Wine",SUM(LOOKUP(2,1/(SRP!$B$15:$B$19&lt;=E4098)/(SRP!$C$15:$C$19&gt;=E4098),SRP!$D$15:$D$19)*(G4098/100)*(E4098/1000)),IF(C4098="Ready to Drink",SUM(LOOKUP(2,1/(SRP!$B$10:$B$14&lt;=E4098)/(SRP!$C$10:$C$14&gt;=E4098),SRP!$D$10:$D$14)*(G4098/100)*(E4098/1000)),0))))),2)</f>
        <v>1.92</v>
      </c>
    </row>
    <row r="4099" spans="1:11" x14ac:dyDescent="0.35">
      <c r="A4099" s="2">
        <v>39567</v>
      </c>
      <c r="B4099" s="76" t="s">
        <v>3198</v>
      </c>
      <c r="C4099" s="76" t="s">
        <v>287</v>
      </c>
      <c r="D4099" s="76" t="s">
        <v>5240</v>
      </c>
      <c r="E4099" s="76">
        <v>473</v>
      </c>
      <c r="F4099" s="76">
        <v>24</v>
      </c>
      <c r="G4099" s="77">
        <v>5.8</v>
      </c>
      <c r="H4099" s="76" t="s">
        <v>3282</v>
      </c>
      <c r="I4099" s="77">
        <v>5.15</v>
      </c>
      <c r="J4099" s="2">
        <v>1</v>
      </c>
      <c r="K4099" s="119" cm="1">
        <f t="array" ref="K4099">ROUND(IF(C4099="Beer",SUM(LOOKUP(2,1/(SRP!$B$7:$B$9&lt;=E4099)/(SRP!$C$7:$C$9&gt;=E4099),SRP!$D$7:$D$9)*(G4099/100)*(E4099/1000)),IF(C4099="Spirits",SUM(LOOKUP(2,1/(SRP!$B$2:$B$6&lt;=E4099)/(SRP!$C$2:$C$6&gt;=E4099),SRP!$D$2:$D$6)*(G4099/100)*(E4099/1000)),IF(AND(C4099="Wine",D4099="Fortified Wines"),SUM(LOOKUP(2,1/(SRP!$B$20:$B$23&lt;=E4099)/(SRP!$C$20:$C$23&gt;=E4099),SRP!$D$20:$D$23)*(G4099/100)*(E4099/1000)),IF(C4099="Wine",SUM(LOOKUP(2,1/(SRP!$B$15:$B$19&lt;=E4099)/(SRP!$C$15:$C$19&gt;=E4099),SRP!$D$15:$D$19)*(G4099/100)*(E4099/1000)),IF(C4099="Ready to Drink",SUM(LOOKUP(2,1/(SRP!$B$10:$B$14&lt;=E4099)/(SRP!$C$10:$C$14&gt;=E4099),SRP!$D$10:$D$14)*(G4099/100)*(E4099/1000)),0))))),2)</f>
        <v>1.92</v>
      </c>
    </row>
    <row r="4100" spans="1:11" x14ac:dyDescent="0.35">
      <c r="A4100" s="2">
        <v>39571</v>
      </c>
      <c r="B4100" s="76" t="s">
        <v>1413</v>
      </c>
      <c r="C4100" s="76" t="s">
        <v>285</v>
      </c>
      <c r="D4100" s="76" t="s">
        <v>6949</v>
      </c>
      <c r="E4100" s="76">
        <v>375</v>
      </c>
      <c r="F4100" s="76">
        <v>24</v>
      </c>
      <c r="G4100" s="77">
        <v>35</v>
      </c>
      <c r="H4100" s="76" t="s">
        <v>3279</v>
      </c>
      <c r="I4100" s="77">
        <v>14.22</v>
      </c>
      <c r="J4100" s="2">
        <v>1</v>
      </c>
      <c r="K4100" s="119" cm="1">
        <f t="array" ref="K4100">ROUND(IF(C4100="Beer",SUM(LOOKUP(2,1/(SRP!$B$7:$B$9&lt;=E4100)/(SRP!$C$7:$C$9&gt;=E4100),SRP!$D$7:$D$9)*(G4100/100)*(E4100/1000)),IF(C4100="Spirits",SUM(LOOKUP(2,1/(SRP!$B$2:$B$6&lt;=E4100)/(SRP!$C$2:$C$6&gt;=E4100),SRP!$D$2:$D$6)*(G4100/100)*(E4100/1000)),IF(AND(C4100="Wine",D4100="Fortified Wines"),SUM(LOOKUP(2,1/(SRP!$B$20:$B$23&lt;=E4100)/(SRP!$C$20:$C$23&gt;=E4100),SRP!$D$20:$D$23)*(G4100/100)*(E4100/1000)),IF(C4100="Wine",SUM(LOOKUP(2,1/(SRP!$B$15:$B$19&lt;=E4100)/(SRP!$C$15:$C$19&gt;=E4100),SRP!$D$15:$D$19)*(G4100/100)*(E4100/1000)),IF(C4100="Ready to Drink",SUM(LOOKUP(2,1/(SRP!$B$10:$B$14&lt;=E4100)/(SRP!$C$10:$C$14&gt;=E4100),SRP!$D$10:$D$14)*(G4100/100)*(E4100/1000)),0))))),2)</f>
        <v>10.4</v>
      </c>
    </row>
    <row r="4101" spans="1:11" x14ac:dyDescent="0.35">
      <c r="A4101" s="2">
        <v>39573</v>
      </c>
      <c r="B4101" s="76" t="s">
        <v>3212</v>
      </c>
      <c r="C4101" s="76" t="s">
        <v>286</v>
      </c>
      <c r="D4101" s="76" t="s">
        <v>5232</v>
      </c>
      <c r="E4101" s="76">
        <v>250</v>
      </c>
      <c r="F4101" s="76">
        <v>24</v>
      </c>
      <c r="G4101" s="77">
        <v>11.5</v>
      </c>
      <c r="H4101" s="76" t="s">
        <v>3326</v>
      </c>
      <c r="I4101" s="77">
        <v>6.49</v>
      </c>
      <c r="J4101" s="2">
        <v>1</v>
      </c>
      <c r="K4101" s="119" cm="1">
        <f t="array" ref="K4101">ROUND(IF(C4101="Beer",SUM(LOOKUP(2,1/(SRP!$B$7:$B$9&lt;=E4101)/(SRP!$C$7:$C$9&gt;=E4101),SRP!$D$7:$D$9)*(G4101/100)*(E4101/1000)),IF(C4101="Spirits",SUM(LOOKUP(2,1/(SRP!$B$2:$B$6&lt;=E4101)/(SRP!$C$2:$C$6&gt;=E4101),SRP!$D$2:$D$6)*(G4101/100)*(E4101/1000)),IF(AND(C4101="Wine",D4101="Fortified Wines"),SUM(LOOKUP(2,1/(SRP!$B$20:$B$23&lt;=E4101)/(SRP!$C$20:$C$23&gt;=E4101),SRP!$D$20:$D$23)*(G4101/100)*(E4101/1000)),IF(C4101="Wine",SUM(LOOKUP(2,1/(SRP!$B$15:$B$19&lt;=E4101)/(SRP!$C$15:$C$19&gt;=E4101),SRP!$D$15:$D$19)*(G4101/100)*(E4101/1000)),IF(C4101="Ready to Drink",SUM(LOOKUP(2,1/(SRP!$B$10:$B$14&lt;=E4101)/(SRP!$C$10:$C$14&gt;=E4101),SRP!$D$10:$D$14)*(G4101/100)*(E4101/1000)),0))))),2)</f>
        <v>2.89</v>
      </c>
    </row>
    <row r="4102" spans="1:11" x14ac:dyDescent="0.35">
      <c r="A4102" s="2">
        <v>39596</v>
      </c>
      <c r="B4102" s="76" t="s">
        <v>3234</v>
      </c>
      <c r="C4102" s="76" t="s">
        <v>285</v>
      </c>
      <c r="D4102" s="76" t="s">
        <v>6931</v>
      </c>
      <c r="E4102" s="76">
        <v>1750</v>
      </c>
      <c r="F4102" s="76">
        <v>6</v>
      </c>
      <c r="G4102" s="77">
        <v>40</v>
      </c>
      <c r="H4102" s="76" t="s">
        <v>3280</v>
      </c>
      <c r="I4102" s="77">
        <v>67.489999999999995</v>
      </c>
      <c r="J4102" s="2">
        <v>1</v>
      </c>
      <c r="K4102" s="119" cm="1">
        <f t="array" ref="K4102">ROUND(IF(C4102="Beer",SUM(LOOKUP(2,1/(SRP!$B$7:$B$9&lt;=E4102)/(SRP!$C$7:$C$9&gt;=E4102),SRP!$D$7:$D$9)*(G4102/100)*(E4102/1000)),IF(C4102="Spirits",SUM(LOOKUP(2,1/(SRP!$B$2:$B$6&lt;=E4102)/(SRP!$C$2:$C$6&gt;=E4102),SRP!$D$2:$D$6)*(G4102/100)*(E4102/1000)),IF(AND(C4102="Wine",D4102="Fortified Wines"),SUM(LOOKUP(2,1/(SRP!$B$20:$B$23&lt;=E4102)/(SRP!$C$20:$C$23&gt;=E4102),SRP!$D$20:$D$23)*(G4102/100)*(E4102/1000)),IF(C4102="Wine",SUM(LOOKUP(2,1/(SRP!$B$15:$B$19&lt;=E4102)/(SRP!$C$15:$C$19&gt;=E4102),SRP!$D$15:$D$19)*(G4102/100)*(E4102/1000)),IF(C4102="Ready to Drink",SUM(LOOKUP(2,1/(SRP!$B$10:$B$14&lt;=E4102)/(SRP!$C$10:$C$14&gt;=E4102),SRP!$D$10:$D$14)*(G4102/100)*(E4102/1000)),0))))),2)</f>
        <v>48.87</v>
      </c>
    </row>
    <row r="4103" spans="1:11" x14ac:dyDescent="0.35">
      <c r="A4103" s="2">
        <v>39604</v>
      </c>
      <c r="B4103" s="76" t="s">
        <v>3219</v>
      </c>
      <c r="C4103" s="76" t="s">
        <v>286</v>
      </c>
      <c r="D4103" s="76" t="s">
        <v>5245</v>
      </c>
      <c r="E4103" s="76">
        <v>750</v>
      </c>
      <c r="F4103" s="76">
        <v>12</v>
      </c>
      <c r="G4103" s="77">
        <v>12</v>
      </c>
      <c r="H4103" s="76" t="s">
        <v>3288</v>
      </c>
      <c r="I4103" s="77">
        <v>16.989999999999998</v>
      </c>
      <c r="J4103" s="2">
        <v>1</v>
      </c>
      <c r="K4103" s="119" cm="1">
        <f t="array" ref="K4103">ROUND(IF(C4103="Beer",SUM(LOOKUP(2,1/(SRP!$B$7:$B$9&lt;=E4103)/(SRP!$C$7:$C$9&gt;=E4103),SRP!$D$7:$D$9)*(G4103/100)*(E4103/1000)),IF(C4103="Spirits",SUM(LOOKUP(2,1/(SRP!$B$2:$B$6&lt;=E4103)/(SRP!$C$2:$C$6&gt;=E4103),SRP!$D$2:$D$6)*(G4103/100)*(E4103/1000)),IF(AND(C4103="Wine",D4103="Fortified Wines"),SUM(LOOKUP(2,1/(SRP!$B$20:$B$23&lt;=E4103)/(SRP!$C$20:$C$23&gt;=E4103),SRP!$D$20:$D$23)*(G4103/100)*(E4103/1000)),IF(C4103="Wine",SUM(LOOKUP(2,1/(SRP!$B$15:$B$19&lt;=E4103)/(SRP!$C$15:$C$19&gt;=E4103),SRP!$D$15:$D$19)*(G4103/100)*(E4103/1000)),IF(C4103="Ready to Drink",SUM(LOOKUP(2,1/(SRP!$B$10:$B$14&lt;=E4103)/(SRP!$C$10:$C$14&gt;=E4103),SRP!$D$10:$D$14)*(G4103/100)*(E4103/1000)),0))))),2)</f>
        <v>6.28</v>
      </c>
    </row>
    <row r="4104" spans="1:11" x14ac:dyDescent="0.35">
      <c r="A4104" s="2">
        <v>39605</v>
      </c>
      <c r="B4104" s="76" t="s">
        <v>3204</v>
      </c>
      <c r="C4104" s="76" t="s">
        <v>287</v>
      </c>
      <c r="D4104" s="76" t="s">
        <v>5240</v>
      </c>
      <c r="E4104" s="76">
        <v>330</v>
      </c>
      <c r="F4104" s="76">
        <v>24</v>
      </c>
      <c r="G4104" s="77">
        <v>7</v>
      </c>
      <c r="H4104" s="76" t="s">
        <v>3290</v>
      </c>
      <c r="I4104" s="77">
        <v>5.5</v>
      </c>
      <c r="J4104" s="2">
        <v>1</v>
      </c>
      <c r="K4104" s="119" cm="1">
        <f t="array" ref="K4104">ROUND(IF(C4104="Beer",SUM(LOOKUP(2,1/(SRP!$B$7:$B$9&lt;=E4104)/(SRP!$C$7:$C$9&gt;=E4104),SRP!$D$7:$D$9)*(G4104/100)*(E4104/1000)),IF(C4104="Spirits",SUM(LOOKUP(2,1/(SRP!$B$2:$B$6&lt;=E4104)/(SRP!$C$2:$C$6&gt;=E4104),SRP!$D$2:$D$6)*(G4104/100)*(E4104/1000)),IF(AND(C4104="Wine",D4104="Fortified Wines"),SUM(LOOKUP(2,1/(SRP!$B$20:$B$23&lt;=E4104)/(SRP!$C$20:$C$23&gt;=E4104),SRP!$D$20:$D$23)*(G4104/100)*(E4104/1000)),IF(C4104="Wine",SUM(LOOKUP(2,1/(SRP!$B$15:$B$19&lt;=E4104)/(SRP!$C$15:$C$19&gt;=E4104),SRP!$D$15:$D$19)*(G4104/100)*(E4104/1000)),IF(C4104="Ready to Drink",SUM(LOOKUP(2,1/(SRP!$B$10:$B$14&lt;=E4104)/(SRP!$C$10:$C$14&gt;=E4104),SRP!$D$10:$D$14)*(G4104/100)*(E4104/1000)),0))))),2)</f>
        <v>1.61</v>
      </c>
    </row>
    <row r="4105" spans="1:11" x14ac:dyDescent="0.35">
      <c r="A4105" s="2">
        <v>39605</v>
      </c>
      <c r="B4105" s="76" t="s">
        <v>3204</v>
      </c>
      <c r="C4105" s="76" t="s">
        <v>287</v>
      </c>
      <c r="D4105" s="76" t="s">
        <v>5240</v>
      </c>
      <c r="E4105" s="76">
        <v>330</v>
      </c>
      <c r="F4105" s="76">
        <v>24</v>
      </c>
      <c r="G4105" s="77">
        <v>7</v>
      </c>
      <c r="H4105" s="76" t="s">
        <v>3290</v>
      </c>
      <c r="I4105" s="77">
        <v>5.5</v>
      </c>
      <c r="J4105" s="2">
        <v>1</v>
      </c>
      <c r="K4105" s="119" cm="1">
        <f t="array" ref="K4105">ROUND(IF(C4105="Beer",SUM(LOOKUP(2,1/(SRP!$B$7:$B$9&lt;=E4105)/(SRP!$C$7:$C$9&gt;=E4105),SRP!$D$7:$D$9)*(G4105/100)*(E4105/1000)),IF(C4105="Spirits",SUM(LOOKUP(2,1/(SRP!$B$2:$B$6&lt;=E4105)/(SRP!$C$2:$C$6&gt;=E4105),SRP!$D$2:$D$6)*(G4105/100)*(E4105/1000)),IF(AND(C4105="Wine",D4105="Fortified Wines"),SUM(LOOKUP(2,1/(SRP!$B$20:$B$23&lt;=E4105)/(SRP!$C$20:$C$23&gt;=E4105),SRP!$D$20:$D$23)*(G4105/100)*(E4105/1000)),IF(C4105="Wine",SUM(LOOKUP(2,1/(SRP!$B$15:$B$19&lt;=E4105)/(SRP!$C$15:$C$19&gt;=E4105),SRP!$D$15:$D$19)*(G4105/100)*(E4105/1000)),IF(C4105="Ready to Drink",SUM(LOOKUP(2,1/(SRP!$B$10:$B$14&lt;=E4105)/(SRP!$C$10:$C$14&gt;=E4105),SRP!$D$10:$D$14)*(G4105/100)*(E4105/1000)),0))))),2)</f>
        <v>1.61</v>
      </c>
    </row>
    <row r="4106" spans="1:11" x14ac:dyDescent="0.35">
      <c r="A4106" s="2">
        <v>39609</v>
      </c>
      <c r="B4106" s="76" t="s">
        <v>1320</v>
      </c>
      <c r="C4106" s="76" t="s">
        <v>5938</v>
      </c>
      <c r="D4106" s="76" t="s">
        <v>5298</v>
      </c>
      <c r="E4106" s="76">
        <v>473</v>
      </c>
      <c r="F4106" s="76">
        <v>24</v>
      </c>
      <c r="G4106" s="77">
        <v>5</v>
      </c>
      <c r="H4106" s="76" t="s">
        <v>3326</v>
      </c>
      <c r="I4106" s="77">
        <v>3.79</v>
      </c>
      <c r="J4106" s="2">
        <v>1</v>
      </c>
      <c r="K4106" s="119" cm="1">
        <f t="array" ref="K4106">ROUND(IF(C4106="Beer",SUM(LOOKUP(2,1/(SRP!$B$7:$B$9&lt;=E4106)/(SRP!$C$7:$C$9&gt;=E4106),SRP!$D$7:$D$9)*(G4106/100)*(E4106/1000)),IF(C4106="Spirits",SUM(LOOKUP(2,1/(SRP!$B$2:$B$6&lt;=E4106)/(SRP!$C$2:$C$6&gt;=E4106),SRP!$D$2:$D$6)*(G4106/100)*(E4106/1000)),IF(AND(C4106="Wine",D4106="Fortified Wines"),SUM(LOOKUP(2,1/(SRP!$B$20:$B$23&lt;=E4106)/(SRP!$C$20:$C$23&gt;=E4106),SRP!$D$20:$D$23)*(G4106/100)*(E4106/1000)),IF(C4106="Wine",SUM(LOOKUP(2,1/(SRP!$B$15:$B$19&lt;=E4106)/(SRP!$C$15:$C$19&gt;=E4106),SRP!$D$15:$D$19)*(G4106/100)*(E4106/1000)),IF(C4106="Ready to Drink",SUM(LOOKUP(2,1/(SRP!$B$10:$B$14&lt;=E4106)/(SRP!$C$10:$C$14&gt;=E4106),SRP!$D$10:$D$14)*(G4106/100)*(E4106/1000)),0))))),2)</f>
        <v>1.75</v>
      </c>
    </row>
    <row r="4107" spans="1:11" x14ac:dyDescent="0.35">
      <c r="A4107" s="2">
        <v>39609</v>
      </c>
      <c r="B4107" s="76" t="s">
        <v>1320</v>
      </c>
      <c r="C4107" s="76" t="s">
        <v>5938</v>
      </c>
      <c r="D4107" s="76" t="s">
        <v>5298</v>
      </c>
      <c r="E4107" s="76">
        <v>473</v>
      </c>
      <c r="F4107" s="76">
        <v>24</v>
      </c>
      <c r="G4107" s="77">
        <v>5</v>
      </c>
      <c r="H4107" s="76" t="s">
        <v>3326</v>
      </c>
      <c r="I4107" s="77">
        <v>3.79</v>
      </c>
      <c r="J4107" s="2">
        <v>1</v>
      </c>
      <c r="K4107" s="119" cm="1">
        <f t="array" ref="K4107">ROUND(IF(C4107="Beer",SUM(LOOKUP(2,1/(SRP!$B$7:$B$9&lt;=E4107)/(SRP!$C$7:$C$9&gt;=E4107),SRP!$D$7:$D$9)*(G4107/100)*(E4107/1000)),IF(C4107="Spirits",SUM(LOOKUP(2,1/(SRP!$B$2:$B$6&lt;=E4107)/(SRP!$C$2:$C$6&gt;=E4107),SRP!$D$2:$D$6)*(G4107/100)*(E4107/1000)),IF(AND(C4107="Wine",D4107="Fortified Wines"),SUM(LOOKUP(2,1/(SRP!$B$20:$B$23&lt;=E4107)/(SRP!$C$20:$C$23&gt;=E4107),SRP!$D$20:$D$23)*(G4107/100)*(E4107/1000)),IF(C4107="Wine",SUM(LOOKUP(2,1/(SRP!$B$15:$B$19&lt;=E4107)/(SRP!$C$15:$C$19&gt;=E4107),SRP!$D$15:$D$19)*(G4107/100)*(E4107/1000)),IF(C4107="Ready to Drink",SUM(LOOKUP(2,1/(SRP!$B$10:$B$14&lt;=E4107)/(SRP!$C$10:$C$14&gt;=E4107),SRP!$D$10:$D$14)*(G4107/100)*(E4107/1000)),0))))),2)</f>
        <v>1.75</v>
      </c>
    </row>
    <row r="4108" spans="1:11" x14ac:dyDescent="0.35">
      <c r="A4108" s="2">
        <v>39612</v>
      </c>
      <c r="B4108" s="76" t="s">
        <v>3251</v>
      </c>
      <c r="C4108" s="76" t="s">
        <v>287</v>
      </c>
      <c r="D4108" s="76" t="s">
        <v>5240</v>
      </c>
      <c r="E4108" s="76">
        <v>750</v>
      </c>
      <c r="F4108" s="76">
        <v>6</v>
      </c>
      <c r="G4108" s="77">
        <v>8.5</v>
      </c>
      <c r="H4108" s="76" t="s">
        <v>3290</v>
      </c>
      <c r="I4108" s="77">
        <v>39.89</v>
      </c>
      <c r="J4108" s="2">
        <v>1</v>
      </c>
      <c r="K4108" s="119" cm="1">
        <f t="array" ref="K4108">ROUND(IF(C4108="Beer",SUM(LOOKUP(2,1/(SRP!$B$7:$B$9&lt;=E4108)/(SRP!$C$7:$C$9&gt;=E4108),SRP!$D$7:$D$9)*(G4108/100)*(E4108/1000)),IF(C4108="Spirits",SUM(LOOKUP(2,1/(SRP!$B$2:$B$6&lt;=E4108)/(SRP!$C$2:$C$6&gt;=E4108),SRP!$D$2:$D$6)*(G4108/100)*(E4108/1000)),IF(AND(C4108="Wine",D4108="Fortified Wines"),SUM(LOOKUP(2,1/(SRP!$B$20:$B$23&lt;=E4108)/(SRP!$C$20:$C$23&gt;=E4108),SRP!$D$20:$D$23)*(G4108/100)*(E4108/1000)),IF(C4108="Wine",SUM(LOOKUP(2,1/(SRP!$B$15:$B$19&lt;=E4108)/(SRP!$C$15:$C$19&gt;=E4108),SRP!$D$15:$D$19)*(G4108/100)*(E4108/1000)),IF(C4108="Ready to Drink",SUM(LOOKUP(2,1/(SRP!$B$10:$B$14&lt;=E4108)/(SRP!$C$10:$C$14&gt;=E4108),SRP!$D$10:$D$14)*(G4108/100)*(E4108/1000)),0))))),2)</f>
        <v>4.45</v>
      </c>
    </row>
    <row r="4109" spans="1:11" x14ac:dyDescent="0.35">
      <c r="A4109" s="2">
        <v>39612</v>
      </c>
      <c r="B4109" s="76" t="s">
        <v>3251</v>
      </c>
      <c r="C4109" s="76" t="s">
        <v>287</v>
      </c>
      <c r="D4109" s="76" t="s">
        <v>5240</v>
      </c>
      <c r="E4109" s="76">
        <v>750</v>
      </c>
      <c r="F4109" s="76">
        <v>6</v>
      </c>
      <c r="G4109" s="77">
        <v>8.5</v>
      </c>
      <c r="H4109" s="76" t="s">
        <v>3290</v>
      </c>
      <c r="I4109" s="77">
        <v>39.89</v>
      </c>
      <c r="J4109" s="2">
        <v>1</v>
      </c>
      <c r="K4109" s="119" cm="1">
        <f t="array" ref="K4109">ROUND(IF(C4109="Beer",SUM(LOOKUP(2,1/(SRP!$B$7:$B$9&lt;=E4109)/(SRP!$C$7:$C$9&gt;=E4109),SRP!$D$7:$D$9)*(G4109/100)*(E4109/1000)),IF(C4109="Spirits",SUM(LOOKUP(2,1/(SRP!$B$2:$B$6&lt;=E4109)/(SRP!$C$2:$C$6&gt;=E4109),SRP!$D$2:$D$6)*(G4109/100)*(E4109/1000)),IF(AND(C4109="Wine",D4109="Fortified Wines"),SUM(LOOKUP(2,1/(SRP!$B$20:$B$23&lt;=E4109)/(SRP!$C$20:$C$23&gt;=E4109),SRP!$D$20:$D$23)*(G4109/100)*(E4109/1000)),IF(C4109="Wine",SUM(LOOKUP(2,1/(SRP!$B$15:$B$19&lt;=E4109)/(SRP!$C$15:$C$19&gt;=E4109),SRP!$D$15:$D$19)*(G4109/100)*(E4109/1000)),IF(C4109="Ready to Drink",SUM(LOOKUP(2,1/(SRP!$B$10:$B$14&lt;=E4109)/(SRP!$C$10:$C$14&gt;=E4109),SRP!$D$10:$D$14)*(G4109/100)*(E4109/1000)),0))))),2)</f>
        <v>4.45</v>
      </c>
    </row>
    <row r="4110" spans="1:11" x14ac:dyDescent="0.35">
      <c r="A4110" s="2">
        <v>39613</v>
      </c>
      <c r="B4110" s="76" t="s">
        <v>3252</v>
      </c>
      <c r="C4110" s="76" t="s">
        <v>287</v>
      </c>
      <c r="D4110" s="76" t="s">
        <v>5271</v>
      </c>
      <c r="E4110" s="76">
        <v>330</v>
      </c>
      <c r="F4110" s="76">
        <v>24</v>
      </c>
      <c r="G4110" s="77">
        <v>3.6</v>
      </c>
      <c r="H4110" s="76" t="s">
        <v>3290</v>
      </c>
      <c r="I4110" s="77">
        <v>4.99</v>
      </c>
      <c r="J4110" s="2">
        <v>1</v>
      </c>
      <c r="K4110" s="119" cm="1">
        <f t="array" ref="K4110">ROUND(IF(C4110="Beer",SUM(LOOKUP(2,1/(SRP!$B$7:$B$9&lt;=E4110)/(SRP!$C$7:$C$9&gt;=E4110),SRP!$D$7:$D$9)*(G4110/100)*(E4110/1000)),IF(C4110="Spirits",SUM(LOOKUP(2,1/(SRP!$B$2:$B$6&lt;=E4110)/(SRP!$C$2:$C$6&gt;=E4110),SRP!$D$2:$D$6)*(G4110/100)*(E4110/1000)),IF(AND(C4110="Wine",D4110="Fortified Wines"),SUM(LOOKUP(2,1/(SRP!$B$20:$B$23&lt;=E4110)/(SRP!$C$20:$C$23&gt;=E4110),SRP!$D$20:$D$23)*(G4110/100)*(E4110/1000)),IF(C4110="Wine",SUM(LOOKUP(2,1/(SRP!$B$15:$B$19&lt;=E4110)/(SRP!$C$15:$C$19&gt;=E4110),SRP!$D$15:$D$19)*(G4110/100)*(E4110/1000)),IF(C4110="Ready to Drink",SUM(LOOKUP(2,1/(SRP!$B$10:$B$14&lt;=E4110)/(SRP!$C$10:$C$14&gt;=E4110),SRP!$D$10:$D$14)*(G4110/100)*(E4110/1000)),0))))),2)</f>
        <v>0.83</v>
      </c>
    </row>
    <row r="4111" spans="1:11" x14ac:dyDescent="0.35">
      <c r="A4111" s="2">
        <v>39613</v>
      </c>
      <c r="B4111" s="76" t="s">
        <v>3252</v>
      </c>
      <c r="C4111" s="76" t="s">
        <v>287</v>
      </c>
      <c r="D4111" s="76" t="s">
        <v>5271</v>
      </c>
      <c r="E4111" s="76">
        <v>330</v>
      </c>
      <c r="F4111" s="76">
        <v>24</v>
      </c>
      <c r="G4111" s="77">
        <v>3.6</v>
      </c>
      <c r="H4111" s="76" t="s">
        <v>3290</v>
      </c>
      <c r="I4111" s="77">
        <v>4.99</v>
      </c>
      <c r="J4111" s="2">
        <v>1</v>
      </c>
      <c r="K4111" s="119" cm="1">
        <f t="array" ref="K4111">ROUND(IF(C4111="Beer",SUM(LOOKUP(2,1/(SRP!$B$7:$B$9&lt;=E4111)/(SRP!$C$7:$C$9&gt;=E4111),SRP!$D$7:$D$9)*(G4111/100)*(E4111/1000)),IF(C4111="Spirits",SUM(LOOKUP(2,1/(SRP!$B$2:$B$6&lt;=E4111)/(SRP!$C$2:$C$6&gt;=E4111),SRP!$D$2:$D$6)*(G4111/100)*(E4111/1000)),IF(AND(C4111="Wine",D4111="Fortified Wines"),SUM(LOOKUP(2,1/(SRP!$B$20:$B$23&lt;=E4111)/(SRP!$C$20:$C$23&gt;=E4111),SRP!$D$20:$D$23)*(G4111/100)*(E4111/1000)),IF(C4111="Wine",SUM(LOOKUP(2,1/(SRP!$B$15:$B$19&lt;=E4111)/(SRP!$C$15:$C$19&gt;=E4111),SRP!$D$15:$D$19)*(G4111/100)*(E4111/1000)),IF(C4111="Ready to Drink",SUM(LOOKUP(2,1/(SRP!$B$10:$B$14&lt;=E4111)/(SRP!$C$10:$C$14&gt;=E4111),SRP!$D$10:$D$14)*(G4111/100)*(E4111/1000)),0))))),2)</f>
        <v>0.83</v>
      </c>
    </row>
    <row r="4112" spans="1:11" x14ac:dyDescent="0.35">
      <c r="A4112" s="2">
        <v>39614</v>
      </c>
      <c r="B4112" s="76" t="s">
        <v>3243</v>
      </c>
      <c r="C4112" s="76" t="s">
        <v>287</v>
      </c>
      <c r="D4112" s="76" t="s">
        <v>5271</v>
      </c>
      <c r="E4112" s="76">
        <v>330</v>
      </c>
      <c r="F4112" s="76">
        <v>24</v>
      </c>
      <c r="G4112" s="77">
        <v>3.6</v>
      </c>
      <c r="H4112" s="76" t="s">
        <v>3290</v>
      </c>
      <c r="I4112" s="77">
        <v>4.99</v>
      </c>
      <c r="J4112" s="2">
        <v>1</v>
      </c>
      <c r="K4112" s="119" cm="1">
        <f t="array" ref="K4112">ROUND(IF(C4112="Beer",SUM(LOOKUP(2,1/(SRP!$B$7:$B$9&lt;=E4112)/(SRP!$C$7:$C$9&gt;=E4112),SRP!$D$7:$D$9)*(G4112/100)*(E4112/1000)),IF(C4112="Spirits",SUM(LOOKUP(2,1/(SRP!$B$2:$B$6&lt;=E4112)/(SRP!$C$2:$C$6&gt;=E4112),SRP!$D$2:$D$6)*(G4112/100)*(E4112/1000)),IF(AND(C4112="Wine",D4112="Fortified Wines"),SUM(LOOKUP(2,1/(SRP!$B$20:$B$23&lt;=E4112)/(SRP!$C$20:$C$23&gt;=E4112),SRP!$D$20:$D$23)*(G4112/100)*(E4112/1000)),IF(C4112="Wine",SUM(LOOKUP(2,1/(SRP!$B$15:$B$19&lt;=E4112)/(SRP!$C$15:$C$19&gt;=E4112),SRP!$D$15:$D$19)*(G4112/100)*(E4112/1000)),IF(C4112="Ready to Drink",SUM(LOOKUP(2,1/(SRP!$B$10:$B$14&lt;=E4112)/(SRP!$C$10:$C$14&gt;=E4112),SRP!$D$10:$D$14)*(G4112/100)*(E4112/1000)),0))))),2)</f>
        <v>0.83</v>
      </c>
    </row>
    <row r="4113" spans="1:11" x14ac:dyDescent="0.35">
      <c r="A4113" s="2">
        <v>39614</v>
      </c>
      <c r="B4113" s="76" t="s">
        <v>3243</v>
      </c>
      <c r="C4113" s="76" t="s">
        <v>287</v>
      </c>
      <c r="D4113" s="76" t="s">
        <v>5271</v>
      </c>
      <c r="E4113" s="76">
        <v>330</v>
      </c>
      <c r="F4113" s="76">
        <v>24</v>
      </c>
      <c r="G4113" s="77">
        <v>3.6</v>
      </c>
      <c r="H4113" s="76" t="s">
        <v>3290</v>
      </c>
      <c r="I4113" s="77">
        <v>4.99</v>
      </c>
      <c r="J4113" s="2">
        <v>1</v>
      </c>
      <c r="K4113" s="119" cm="1">
        <f t="array" ref="K4113">ROUND(IF(C4113="Beer",SUM(LOOKUP(2,1/(SRP!$B$7:$B$9&lt;=E4113)/(SRP!$C$7:$C$9&gt;=E4113),SRP!$D$7:$D$9)*(G4113/100)*(E4113/1000)),IF(C4113="Spirits",SUM(LOOKUP(2,1/(SRP!$B$2:$B$6&lt;=E4113)/(SRP!$C$2:$C$6&gt;=E4113),SRP!$D$2:$D$6)*(G4113/100)*(E4113/1000)),IF(AND(C4113="Wine",D4113="Fortified Wines"),SUM(LOOKUP(2,1/(SRP!$B$20:$B$23&lt;=E4113)/(SRP!$C$20:$C$23&gt;=E4113),SRP!$D$20:$D$23)*(G4113/100)*(E4113/1000)),IF(C4113="Wine",SUM(LOOKUP(2,1/(SRP!$B$15:$B$19&lt;=E4113)/(SRP!$C$15:$C$19&gt;=E4113),SRP!$D$15:$D$19)*(G4113/100)*(E4113/1000)),IF(C4113="Ready to Drink",SUM(LOOKUP(2,1/(SRP!$B$10:$B$14&lt;=E4113)/(SRP!$C$10:$C$14&gt;=E4113),SRP!$D$10:$D$14)*(G4113/100)*(E4113/1000)),0))))),2)</f>
        <v>0.83</v>
      </c>
    </row>
    <row r="4114" spans="1:11" x14ac:dyDescent="0.35">
      <c r="A4114" s="2">
        <v>39615</v>
      </c>
      <c r="B4114" s="76" t="s">
        <v>3242</v>
      </c>
      <c r="C4114" s="76" t="s">
        <v>287</v>
      </c>
      <c r="D4114" s="76" t="s">
        <v>5271</v>
      </c>
      <c r="E4114" s="76">
        <v>330</v>
      </c>
      <c r="F4114" s="76">
        <v>24</v>
      </c>
      <c r="G4114" s="77">
        <v>3.6</v>
      </c>
      <c r="H4114" s="76" t="s">
        <v>3290</v>
      </c>
      <c r="I4114" s="77">
        <v>4.99</v>
      </c>
      <c r="J4114" s="2">
        <v>1</v>
      </c>
      <c r="K4114" s="119" cm="1">
        <f t="array" ref="K4114">ROUND(IF(C4114="Beer",SUM(LOOKUP(2,1/(SRP!$B$7:$B$9&lt;=E4114)/(SRP!$C$7:$C$9&gt;=E4114),SRP!$D$7:$D$9)*(G4114/100)*(E4114/1000)),IF(C4114="Spirits",SUM(LOOKUP(2,1/(SRP!$B$2:$B$6&lt;=E4114)/(SRP!$C$2:$C$6&gt;=E4114),SRP!$D$2:$D$6)*(G4114/100)*(E4114/1000)),IF(AND(C4114="Wine",D4114="Fortified Wines"),SUM(LOOKUP(2,1/(SRP!$B$20:$B$23&lt;=E4114)/(SRP!$C$20:$C$23&gt;=E4114),SRP!$D$20:$D$23)*(G4114/100)*(E4114/1000)),IF(C4114="Wine",SUM(LOOKUP(2,1/(SRP!$B$15:$B$19&lt;=E4114)/(SRP!$C$15:$C$19&gt;=E4114),SRP!$D$15:$D$19)*(G4114/100)*(E4114/1000)),IF(C4114="Ready to Drink",SUM(LOOKUP(2,1/(SRP!$B$10:$B$14&lt;=E4114)/(SRP!$C$10:$C$14&gt;=E4114),SRP!$D$10:$D$14)*(G4114/100)*(E4114/1000)),0))))),2)</f>
        <v>0.83</v>
      </c>
    </row>
    <row r="4115" spans="1:11" x14ac:dyDescent="0.35">
      <c r="A4115" s="2">
        <v>39615</v>
      </c>
      <c r="B4115" s="76" t="s">
        <v>3242</v>
      </c>
      <c r="C4115" s="76" t="s">
        <v>287</v>
      </c>
      <c r="D4115" s="76" t="s">
        <v>5271</v>
      </c>
      <c r="E4115" s="76">
        <v>330</v>
      </c>
      <c r="F4115" s="76">
        <v>24</v>
      </c>
      <c r="G4115" s="77">
        <v>3.6</v>
      </c>
      <c r="H4115" s="76" t="s">
        <v>3290</v>
      </c>
      <c r="I4115" s="77">
        <v>4.99</v>
      </c>
      <c r="J4115" s="2">
        <v>1</v>
      </c>
      <c r="K4115" s="119" cm="1">
        <f t="array" ref="K4115">ROUND(IF(C4115="Beer",SUM(LOOKUP(2,1/(SRP!$B$7:$B$9&lt;=E4115)/(SRP!$C$7:$C$9&gt;=E4115),SRP!$D$7:$D$9)*(G4115/100)*(E4115/1000)),IF(C4115="Spirits",SUM(LOOKUP(2,1/(SRP!$B$2:$B$6&lt;=E4115)/(SRP!$C$2:$C$6&gt;=E4115),SRP!$D$2:$D$6)*(G4115/100)*(E4115/1000)),IF(AND(C4115="Wine",D4115="Fortified Wines"),SUM(LOOKUP(2,1/(SRP!$B$20:$B$23&lt;=E4115)/(SRP!$C$20:$C$23&gt;=E4115),SRP!$D$20:$D$23)*(G4115/100)*(E4115/1000)),IF(C4115="Wine",SUM(LOOKUP(2,1/(SRP!$B$15:$B$19&lt;=E4115)/(SRP!$C$15:$C$19&gt;=E4115),SRP!$D$15:$D$19)*(G4115/100)*(E4115/1000)),IF(C4115="Ready to Drink",SUM(LOOKUP(2,1/(SRP!$B$10:$B$14&lt;=E4115)/(SRP!$C$10:$C$14&gt;=E4115),SRP!$D$10:$D$14)*(G4115/100)*(E4115/1000)),0))))),2)</f>
        <v>0.83</v>
      </c>
    </row>
    <row r="4116" spans="1:11" x14ac:dyDescent="0.35">
      <c r="A4116" s="2">
        <v>39618</v>
      </c>
      <c r="B4116" s="76" t="s">
        <v>3220</v>
      </c>
      <c r="C4116" s="76" t="s">
        <v>286</v>
      </c>
      <c r="D4116" s="76" t="s">
        <v>5245</v>
      </c>
      <c r="E4116" s="76">
        <v>750</v>
      </c>
      <c r="F4116" s="76">
        <v>12</v>
      </c>
      <c r="G4116" s="77">
        <v>12.5</v>
      </c>
      <c r="H4116" s="76" t="s">
        <v>3288</v>
      </c>
      <c r="I4116" s="77">
        <v>16.989999999999998</v>
      </c>
      <c r="J4116" s="2">
        <v>1</v>
      </c>
      <c r="K4116" s="119" cm="1">
        <f t="array" ref="K4116">ROUND(IF(C4116="Beer",SUM(LOOKUP(2,1/(SRP!$B$7:$B$9&lt;=E4116)/(SRP!$C$7:$C$9&gt;=E4116),SRP!$D$7:$D$9)*(G4116/100)*(E4116/1000)),IF(C4116="Spirits",SUM(LOOKUP(2,1/(SRP!$B$2:$B$6&lt;=E4116)/(SRP!$C$2:$C$6&gt;=E4116),SRP!$D$2:$D$6)*(G4116/100)*(E4116/1000)),IF(AND(C4116="Wine",D4116="Fortified Wines"),SUM(LOOKUP(2,1/(SRP!$B$20:$B$23&lt;=E4116)/(SRP!$C$20:$C$23&gt;=E4116),SRP!$D$20:$D$23)*(G4116/100)*(E4116/1000)),IF(C4116="Wine",SUM(LOOKUP(2,1/(SRP!$B$15:$B$19&lt;=E4116)/(SRP!$C$15:$C$19&gt;=E4116),SRP!$D$15:$D$19)*(G4116/100)*(E4116/1000)),IF(C4116="Ready to Drink",SUM(LOOKUP(2,1/(SRP!$B$10:$B$14&lt;=E4116)/(SRP!$C$10:$C$14&gt;=E4116),SRP!$D$10:$D$14)*(G4116/100)*(E4116/1000)),0))))),2)</f>
        <v>6.54</v>
      </c>
    </row>
    <row r="4117" spans="1:11" x14ac:dyDescent="0.35">
      <c r="A4117" s="2">
        <v>39630</v>
      </c>
      <c r="B4117" s="76" t="s">
        <v>3248</v>
      </c>
      <c r="C4117" s="76" t="s">
        <v>287</v>
      </c>
      <c r="D4117" s="76" t="s">
        <v>5266</v>
      </c>
      <c r="E4117" s="76">
        <v>355</v>
      </c>
      <c r="F4117" s="76">
        <v>24</v>
      </c>
      <c r="G4117" s="77">
        <v>4.5</v>
      </c>
      <c r="H4117" s="76" t="s">
        <v>3349</v>
      </c>
      <c r="I4117" s="77">
        <v>5.99</v>
      </c>
      <c r="J4117" s="2">
        <v>1</v>
      </c>
      <c r="K4117" s="119" cm="1">
        <f t="array" ref="K4117">ROUND(IF(C4117="Beer",SUM(LOOKUP(2,1/(SRP!$B$7:$B$9&lt;=E4117)/(SRP!$C$7:$C$9&gt;=E4117),SRP!$D$7:$D$9)*(G4117/100)*(E4117/1000)),IF(C4117="Spirits",SUM(LOOKUP(2,1/(SRP!$B$2:$B$6&lt;=E4117)/(SRP!$C$2:$C$6&gt;=E4117),SRP!$D$2:$D$6)*(G4117/100)*(E4117/1000)),IF(AND(C4117="Wine",D4117="Fortified Wines"),SUM(LOOKUP(2,1/(SRP!$B$20:$B$23&lt;=E4117)/(SRP!$C$20:$C$23&gt;=E4117),SRP!$D$20:$D$23)*(G4117/100)*(E4117/1000)),IF(C4117="Wine",SUM(LOOKUP(2,1/(SRP!$B$15:$B$19&lt;=E4117)/(SRP!$C$15:$C$19&gt;=E4117),SRP!$D$15:$D$19)*(G4117/100)*(E4117/1000)),IF(C4117="Ready to Drink",SUM(LOOKUP(2,1/(SRP!$B$10:$B$14&lt;=E4117)/(SRP!$C$10:$C$14&gt;=E4117),SRP!$D$10:$D$14)*(G4117/100)*(E4117/1000)),0))))),2)</f>
        <v>1.1200000000000001</v>
      </c>
    </row>
    <row r="4118" spans="1:11" x14ac:dyDescent="0.35">
      <c r="A4118" s="2">
        <v>39630</v>
      </c>
      <c r="B4118" s="76" t="s">
        <v>3248</v>
      </c>
      <c r="C4118" s="76" t="s">
        <v>287</v>
      </c>
      <c r="D4118" s="76" t="s">
        <v>5266</v>
      </c>
      <c r="E4118" s="76">
        <v>355</v>
      </c>
      <c r="F4118" s="76">
        <v>24</v>
      </c>
      <c r="G4118" s="77">
        <v>4.5</v>
      </c>
      <c r="H4118" s="76" t="s">
        <v>3349</v>
      </c>
      <c r="I4118" s="77">
        <v>5.99</v>
      </c>
      <c r="J4118" s="2">
        <v>1</v>
      </c>
      <c r="K4118" s="119" cm="1">
        <f t="array" ref="K4118">ROUND(IF(C4118="Beer",SUM(LOOKUP(2,1/(SRP!$B$7:$B$9&lt;=E4118)/(SRP!$C$7:$C$9&gt;=E4118),SRP!$D$7:$D$9)*(G4118/100)*(E4118/1000)),IF(C4118="Spirits",SUM(LOOKUP(2,1/(SRP!$B$2:$B$6&lt;=E4118)/(SRP!$C$2:$C$6&gt;=E4118),SRP!$D$2:$D$6)*(G4118/100)*(E4118/1000)),IF(AND(C4118="Wine",D4118="Fortified Wines"),SUM(LOOKUP(2,1/(SRP!$B$20:$B$23&lt;=E4118)/(SRP!$C$20:$C$23&gt;=E4118),SRP!$D$20:$D$23)*(G4118/100)*(E4118/1000)),IF(C4118="Wine",SUM(LOOKUP(2,1/(SRP!$B$15:$B$19&lt;=E4118)/(SRP!$C$15:$C$19&gt;=E4118),SRP!$D$15:$D$19)*(G4118/100)*(E4118/1000)),IF(C4118="Ready to Drink",SUM(LOOKUP(2,1/(SRP!$B$10:$B$14&lt;=E4118)/(SRP!$C$10:$C$14&gt;=E4118),SRP!$D$10:$D$14)*(G4118/100)*(E4118/1000)),0))))),2)</f>
        <v>1.1200000000000001</v>
      </c>
    </row>
    <row r="4119" spans="1:11" x14ac:dyDescent="0.35">
      <c r="A4119" s="2">
        <v>39632</v>
      </c>
      <c r="B4119" s="76" t="s">
        <v>3249</v>
      </c>
      <c r="C4119" s="76" t="s">
        <v>287</v>
      </c>
      <c r="D4119" s="76" t="s">
        <v>5230</v>
      </c>
      <c r="E4119" s="76">
        <v>355</v>
      </c>
      <c r="F4119" s="76">
        <v>24</v>
      </c>
      <c r="G4119" s="77">
        <v>5.0999999999999996</v>
      </c>
      <c r="H4119" s="76" t="s">
        <v>3349</v>
      </c>
      <c r="I4119" s="77">
        <v>5.99</v>
      </c>
      <c r="J4119" s="2">
        <v>1</v>
      </c>
      <c r="K4119" s="119" cm="1">
        <f t="array" ref="K4119">ROUND(IF(C4119="Beer",SUM(LOOKUP(2,1/(SRP!$B$7:$B$9&lt;=E4119)/(SRP!$C$7:$C$9&gt;=E4119),SRP!$D$7:$D$9)*(G4119/100)*(E4119/1000)),IF(C4119="Spirits",SUM(LOOKUP(2,1/(SRP!$B$2:$B$6&lt;=E4119)/(SRP!$C$2:$C$6&gt;=E4119),SRP!$D$2:$D$6)*(G4119/100)*(E4119/1000)),IF(AND(C4119="Wine",D4119="Fortified Wines"),SUM(LOOKUP(2,1/(SRP!$B$20:$B$23&lt;=E4119)/(SRP!$C$20:$C$23&gt;=E4119),SRP!$D$20:$D$23)*(G4119/100)*(E4119/1000)),IF(C4119="Wine",SUM(LOOKUP(2,1/(SRP!$B$15:$B$19&lt;=E4119)/(SRP!$C$15:$C$19&gt;=E4119),SRP!$D$15:$D$19)*(G4119/100)*(E4119/1000)),IF(C4119="Ready to Drink",SUM(LOOKUP(2,1/(SRP!$B$10:$B$14&lt;=E4119)/(SRP!$C$10:$C$14&gt;=E4119),SRP!$D$10:$D$14)*(G4119/100)*(E4119/1000)),0))))),2)</f>
        <v>1.26</v>
      </c>
    </row>
    <row r="4120" spans="1:11" x14ac:dyDescent="0.35">
      <c r="A4120" s="2">
        <v>39632</v>
      </c>
      <c r="B4120" s="76" t="s">
        <v>3249</v>
      </c>
      <c r="C4120" s="76" t="s">
        <v>287</v>
      </c>
      <c r="D4120" s="76" t="s">
        <v>5230</v>
      </c>
      <c r="E4120" s="76">
        <v>355</v>
      </c>
      <c r="F4120" s="76">
        <v>24</v>
      </c>
      <c r="G4120" s="77">
        <v>5.0999999999999996</v>
      </c>
      <c r="H4120" s="76" t="s">
        <v>3349</v>
      </c>
      <c r="I4120" s="77">
        <v>5.99</v>
      </c>
      <c r="J4120" s="2">
        <v>1</v>
      </c>
      <c r="K4120" s="119" cm="1">
        <f t="array" ref="K4120">ROUND(IF(C4120="Beer",SUM(LOOKUP(2,1/(SRP!$B$7:$B$9&lt;=E4120)/(SRP!$C$7:$C$9&gt;=E4120),SRP!$D$7:$D$9)*(G4120/100)*(E4120/1000)),IF(C4120="Spirits",SUM(LOOKUP(2,1/(SRP!$B$2:$B$6&lt;=E4120)/(SRP!$C$2:$C$6&gt;=E4120),SRP!$D$2:$D$6)*(G4120/100)*(E4120/1000)),IF(AND(C4120="Wine",D4120="Fortified Wines"),SUM(LOOKUP(2,1/(SRP!$B$20:$B$23&lt;=E4120)/(SRP!$C$20:$C$23&gt;=E4120),SRP!$D$20:$D$23)*(G4120/100)*(E4120/1000)),IF(C4120="Wine",SUM(LOOKUP(2,1/(SRP!$B$15:$B$19&lt;=E4120)/(SRP!$C$15:$C$19&gt;=E4120),SRP!$D$15:$D$19)*(G4120/100)*(E4120/1000)),IF(C4120="Ready to Drink",SUM(LOOKUP(2,1/(SRP!$B$10:$B$14&lt;=E4120)/(SRP!$C$10:$C$14&gt;=E4120),SRP!$D$10:$D$14)*(G4120/100)*(E4120/1000)),0))))),2)</f>
        <v>1.26</v>
      </c>
    </row>
    <row r="4121" spans="1:11" x14ac:dyDescent="0.35">
      <c r="A4121" s="2">
        <v>39634</v>
      </c>
      <c r="B4121" s="76" t="s">
        <v>3235</v>
      </c>
      <c r="C4121" s="76" t="s">
        <v>287</v>
      </c>
      <c r="D4121" s="76" t="s">
        <v>5266</v>
      </c>
      <c r="E4121" s="76">
        <v>355</v>
      </c>
      <c r="F4121" s="76">
        <v>24</v>
      </c>
      <c r="G4121" s="77">
        <v>4.8</v>
      </c>
      <c r="H4121" s="76" t="s">
        <v>3349</v>
      </c>
      <c r="I4121" s="77">
        <v>5.99</v>
      </c>
      <c r="J4121" s="2">
        <v>1</v>
      </c>
      <c r="K4121" s="119" cm="1">
        <f t="array" ref="K4121">ROUND(IF(C4121="Beer",SUM(LOOKUP(2,1/(SRP!$B$7:$B$9&lt;=E4121)/(SRP!$C$7:$C$9&gt;=E4121),SRP!$D$7:$D$9)*(G4121/100)*(E4121/1000)),IF(C4121="Spirits",SUM(LOOKUP(2,1/(SRP!$B$2:$B$6&lt;=E4121)/(SRP!$C$2:$C$6&gt;=E4121),SRP!$D$2:$D$6)*(G4121/100)*(E4121/1000)),IF(AND(C4121="Wine",D4121="Fortified Wines"),SUM(LOOKUP(2,1/(SRP!$B$20:$B$23&lt;=E4121)/(SRP!$C$20:$C$23&gt;=E4121),SRP!$D$20:$D$23)*(G4121/100)*(E4121/1000)),IF(C4121="Wine",SUM(LOOKUP(2,1/(SRP!$B$15:$B$19&lt;=E4121)/(SRP!$C$15:$C$19&gt;=E4121),SRP!$D$15:$D$19)*(G4121/100)*(E4121/1000)),IF(C4121="Ready to Drink",SUM(LOOKUP(2,1/(SRP!$B$10:$B$14&lt;=E4121)/(SRP!$C$10:$C$14&gt;=E4121),SRP!$D$10:$D$14)*(G4121/100)*(E4121/1000)),0))))),2)</f>
        <v>1.19</v>
      </c>
    </row>
    <row r="4122" spans="1:11" x14ac:dyDescent="0.35">
      <c r="A4122" s="2">
        <v>39634</v>
      </c>
      <c r="B4122" s="76" t="s">
        <v>3235</v>
      </c>
      <c r="C4122" s="76" t="s">
        <v>287</v>
      </c>
      <c r="D4122" s="76" t="s">
        <v>5266</v>
      </c>
      <c r="E4122" s="76">
        <v>355</v>
      </c>
      <c r="F4122" s="76">
        <v>24</v>
      </c>
      <c r="G4122" s="77">
        <v>4.8</v>
      </c>
      <c r="H4122" s="76" t="s">
        <v>3349</v>
      </c>
      <c r="I4122" s="77">
        <v>5.99</v>
      </c>
      <c r="J4122" s="2">
        <v>1</v>
      </c>
      <c r="K4122" s="119" cm="1">
        <f t="array" ref="K4122">ROUND(IF(C4122="Beer",SUM(LOOKUP(2,1/(SRP!$B$7:$B$9&lt;=E4122)/(SRP!$C$7:$C$9&gt;=E4122),SRP!$D$7:$D$9)*(G4122/100)*(E4122/1000)),IF(C4122="Spirits",SUM(LOOKUP(2,1/(SRP!$B$2:$B$6&lt;=E4122)/(SRP!$C$2:$C$6&gt;=E4122),SRP!$D$2:$D$6)*(G4122/100)*(E4122/1000)),IF(AND(C4122="Wine",D4122="Fortified Wines"),SUM(LOOKUP(2,1/(SRP!$B$20:$B$23&lt;=E4122)/(SRP!$C$20:$C$23&gt;=E4122),SRP!$D$20:$D$23)*(G4122/100)*(E4122/1000)),IF(C4122="Wine",SUM(LOOKUP(2,1/(SRP!$B$15:$B$19&lt;=E4122)/(SRP!$C$15:$C$19&gt;=E4122),SRP!$D$15:$D$19)*(G4122/100)*(E4122/1000)),IF(C4122="Ready to Drink",SUM(LOOKUP(2,1/(SRP!$B$10:$B$14&lt;=E4122)/(SRP!$C$10:$C$14&gt;=E4122),SRP!$D$10:$D$14)*(G4122/100)*(E4122/1000)),0))))),2)</f>
        <v>1.19</v>
      </c>
    </row>
    <row r="4123" spans="1:11" x14ac:dyDescent="0.35">
      <c r="A4123" s="2">
        <v>39636</v>
      </c>
      <c r="B4123" s="76" t="s">
        <v>3236</v>
      </c>
      <c r="C4123" s="76" t="s">
        <v>287</v>
      </c>
      <c r="D4123" s="76" t="s">
        <v>5240</v>
      </c>
      <c r="E4123" s="76">
        <v>355</v>
      </c>
      <c r="F4123" s="76">
        <v>24</v>
      </c>
      <c r="G4123" s="77">
        <v>5.6</v>
      </c>
      <c r="H4123" s="76" t="s">
        <v>3349</v>
      </c>
      <c r="I4123" s="77">
        <v>5.99</v>
      </c>
      <c r="J4123" s="2">
        <v>1</v>
      </c>
      <c r="K4123" s="119" cm="1">
        <f t="array" ref="K4123">ROUND(IF(C4123="Beer",SUM(LOOKUP(2,1/(SRP!$B$7:$B$9&lt;=E4123)/(SRP!$C$7:$C$9&gt;=E4123),SRP!$D$7:$D$9)*(G4123/100)*(E4123/1000)),IF(C4123="Spirits",SUM(LOOKUP(2,1/(SRP!$B$2:$B$6&lt;=E4123)/(SRP!$C$2:$C$6&gt;=E4123),SRP!$D$2:$D$6)*(G4123/100)*(E4123/1000)),IF(AND(C4123="Wine",D4123="Fortified Wines"),SUM(LOOKUP(2,1/(SRP!$B$20:$B$23&lt;=E4123)/(SRP!$C$20:$C$23&gt;=E4123),SRP!$D$20:$D$23)*(G4123/100)*(E4123/1000)),IF(C4123="Wine",SUM(LOOKUP(2,1/(SRP!$B$15:$B$19&lt;=E4123)/(SRP!$C$15:$C$19&gt;=E4123),SRP!$D$15:$D$19)*(G4123/100)*(E4123/1000)),IF(C4123="Ready to Drink",SUM(LOOKUP(2,1/(SRP!$B$10:$B$14&lt;=E4123)/(SRP!$C$10:$C$14&gt;=E4123),SRP!$D$10:$D$14)*(G4123/100)*(E4123/1000)),0))))),2)</f>
        <v>1.39</v>
      </c>
    </row>
    <row r="4124" spans="1:11" x14ac:dyDescent="0.35">
      <c r="A4124" s="2">
        <v>39636</v>
      </c>
      <c r="B4124" s="76" t="s">
        <v>3236</v>
      </c>
      <c r="C4124" s="76" t="s">
        <v>287</v>
      </c>
      <c r="D4124" s="76" t="s">
        <v>5240</v>
      </c>
      <c r="E4124" s="76">
        <v>355</v>
      </c>
      <c r="F4124" s="76">
        <v>24</v>
      </c>
      <c r="G4124" s="77">
        <v>5.6</v>
      </c>
      <c r="H4124" s="76" t="s">
        <v>3349</v>
      </c>
      <c r="I4124" s="77">
        <v>5.99</v>
      </c>
      <c r="J4124" s="2">
        <v>1</v>
      </c>
      <c r="K4124" s="119" cm="1">
        <f t="array" ref="K4124">ROUND(IF(C4124="Beer",SUM(LOOKUP(2,1/(SRP!$B$7:$B$9&lt;=E4124)/(SRP!$C$7:$C$9&gt;=E4124),SRP!$D$7:$D$9)*(G4124/100)*(E4124/1000)),IF(C4124="Spirits",SUM(LOOKUP(2,1/(SRP!$B$2:$B$6&lt;=E4124)/(SRP!$C$2:$C$6&gt;=E4124),SRP!$D$2:$D$6)*(G4124/100)*(E4124/1000)),IF(AND(C4124="Wine",D4124="Fortified Wines"),SUM(LOOKUP(2,1/(SRP!$B$20:$B$23&lt;=E4124)/(SRP!$C$20:$C$23&gt;=E4124),SRP!$D$20:$D$23)*(G4124/100)*(E4124/1000)),IF(C4124="Wine",SUM(LOOKUP(2,1/(SRP!$B$15:$B$19&lt;=E4124)/(SRP!$C$15:$C$19&gt;=E4124),SRP!$D$15:$D$19)*(G4124/100)*(E4124/1000)),IF(C4124="Ready to Drink",SUM(LOOKUP(2,1/(SRP!$B$10:$B$14&lt;=E4124)/(SRP!$C$10:$C$14&gt;=E4124),SRP!$D$10:$D$14)*(G4124/100)*(E4124/1000)),0))))),2)</f>
        <v>1.39</v>
      </c>
    </row>
    <row r="4125" spans="1:11" x14ac:dyDescent="0.35">
      <c r="A4125" s="2">
        <v>39641</v>
      </c>
      <c r="B4125" s="76" t="s">
        <v>2504</v>
      </c>
      <c r="C4125" s="76" t="s">
        <v>285</v>
      </c>
      <c r="D4125" s="76" t="s">
        <v>5319</v>
      </c>
      <c r="E4125" s="76">
        <v>100</v>
      </c>
      <c r="F4125" s="76">
        <v>60</v>
      </c>
      <c r="G4125" s="77">
        <v>20</v>
      </c>
      <c r="H4125" s="76" t="s">
        <v>6694</v>
      </c>
      <c r="I4125" s="77">
        <v>5.99</v>
      </c>
      <c r="J4125" s="2">
        <v>1</v>
      </c>
      <c r="K4125" s="119" cm="1">
        <f t="array" ref="K4125">ROUND(IF(C4125="Beer",SUM(LOOKUP(2,1/(SRP!$B$7:$B$9&lt;=E4125)/(SRP!$C$7:$C$9&gt;=E4125),SRP!$D$7:$D$9)*(G4125/100)*(E4125/1000)),IF(C4125="Spirits",SUM(LOOKUP(2,1/(SRP!$B$2:$B$6&lt;=E4125)/(SRP!$C$2:$C$6&gt;=E4125),SRP!$D$2:$D$6)*(G4125/100)*(E4125/1000)),IF(AND(C4125="Wine",D4125="Fortified Wines"),SUM(LOOKUP(2,1/(SRP!$B$20:$B$23&lt;=E4125)/(SRP!$C$20:$C$23&gt;=E4125),SRP!$D$20:$D$23)*(G4125/100)*(E4125/1000)),IF(C4125="Wine",SUM(LOOKUP(2,1/(SRP!$B$15:$B$19&lt;=E4125)/(SRP!$C$15:$C$19&gt;=E4125),SRP!$D$15:$D$19)*(G4125/100)*(E4125/1000)),IF(C4125="Ready to Drink",SUM(LOOKUP(2,1/(SRP!$B$10:$B$14&lt;=E4125)/(SRP!$C$10:$C$14&gt;=E4125),SRP!$D$10:$D$14)*(G4125/100)*(E4125/1000)),0))))),2)</f>
        <v>1.9</v>
      </c>
    </row>
    <row r="4126" spans="1:11" x14ac:dyDescent="0.35">
      <c r="A4126" s="2">
        <v>39647</v>
      </c>
      <c r="B4126" s="76" t="s">
        <v>3190</v>
      </c>
      <c r="C4126" s="76" t="s">
        <v>287</v>
      </c>
      <c r="D4126" s="76" t="s">
        <v>5266</v>
      </c>
      <c r="E4126" s="76">
        <v>375</v>
      </c>
      <c r="F4126" s="76">
        <v>12</v>
      </c>
      <c r="G4126" s="77">
        <v>5.0999999999999996</v>
      </c>
      <c r="H4126" s="76" t="s">
        <v>3349</v>
      </c>
      <c r="I4126" s="77">
        <v>7.78</v>
      </c>
      <c r="J4126" s="2">
        <v>1</v>
      </c>
      <c r="K4126" s="119" cm="1">
        <f t="array" ref="K4126">ROUND(IF(C4126="Beer",SUM(LOOKUP(2,1/(SRP!$B$7:$B$9&lt;=E4126)/(SRP!$C$7:$C$9&gt;=E4126),SRP!$D$7:$D$9)*(G4126/100)*(E4126/1000)),IF(C4126="Spirits",SUM(LOOKUP(2,1/(SRP!$B$2:$B$6&lt;=E4126)/(SRP!$C$2:$C$6&gt;=E4126),SRP!$D$2:$D$6)*(G4126/100)*(E4126/1000)),IF(AND(C4126="Wine",D4126="Fortified Wines"),SUM(LOOKUP(2,1/(SRP!$B$20:$B$23&lt;=E4126)/(SRP!$C$20:$C$23&gt;=E4126),SRP!$D$20:$D$23)*(G4126/100)*(E4126/1000)),IF(C4126="Wine",SUM(LOOKUP(2,1/(SRP!$B$15:$B$19&lt;=E4126)/(SRP!$C$15:$C$19&gt;=E4126),SRP!$D$15:$D$19)*(G4126/100)*(E4126/1000)),IF(C4126="Ready to Drink",SUM(LOOKUP(2,1/(SRP!$B$10:$B$14&lt;=E4126)/(SRP!$C$10:$C$14&gt;=E4126),SRP!$D$10:$D$14)*(G4126/100)*(E4126/1000)),0))))),2)</f>
        <v>1.34</v>
      </c>
    </row>
    <row r="4127" spans="1:11" x14ac:dyDescent="0.35">
      <c r="A4127" s="2">
        <v>39647</v>
      </c>
      <c r="B4127" s="76" t="s">
        <v>3190</v>
      </c>
      <c r="C4127" s="76" t="s">
        <v>287</v>
      </c>
      <c r="D4127" s="76" t="s">
        <v>5266</v>
      </c>
      <c r="E4127" s="76">
        <v>375</v>
      </c>
      <c r="F4127" s="76">
        <v>12</v>
      </c>
      <c r="G4127" s="77">
        <v>5.0999999999999996</v>
      </c>
      <c r="H4127" s="76" t="s">
        <v>3349</v>
      </c>
      <c r="I4127" s="77">
        <v>7.78</v>
      </c>
      <c r="J4127" s="2">
        <v>1</v>
      </c>
      <c r="K4127" s="119" cm="1">
        <f t="array" ref="K4127">ROUND(IF(C4127="Beer",SUM(LOOKUP(2,1/(SRP!$B$7:$B$9&lt;=E4127)/(SRP!$C$7:$C$9&gt;=E4127),SRP!$D$7:$D$9)*(G4127/100)*(E4127/1000)),IF(C4127="Spirits",SUM(LOOKUP(2,1/(SRP!$B$2:$B$6&lt;=E4127)/(SRP!$C$2:$C$6&gt;=E4127),SRP!$D$2:$D$6)*(G4127/100)*(E4127/1000)),IF(AND(C4127="Wine",D4127="Fortified Wines"),SUM(LOOKUP(2,1/(SRP!$B$20:$B$23&lt;=E4127)/(SRP!$C$20:$C$23&gt;=E4127),SRP!$D$20:$D$23)*(G4127/100)*(E4127/1000)),IF(C4127="Wine",SUM(LOOKUP(2,1/(SRP!$B$15:$B$19&lt;=E4127)/(SRP!$C$15:$C$19&gt;=E4127),SRP!$D$15:$D$19)*(G4127/100)*(E4127/1000)),IF(C4127="Ready to Drink",SUM(LOOKUP(2,1/(SRP!$B$10:$B$14&lt;=E4127)/(SRP!$C$10:$C$14&gt;=E4127),SRP!$D$10:$D$14)*(G4127/100)*(E4127/1000)),0))))),2)</f>
        <v>1.34</v>
      </c>
    </row>
    <row r="4128" spans="1:11" x14ac:dyDescent="0.35">
      <c r="A4128" s="2">
        <v>39648</v>
      </c>
      <c r="B4128" s="76" t="s">
        <v>3199</v>
      </c>
      <c r="C4128" s="76" t="s">
        <v>287</v>
      </c>
      <c r="D4128" s="76" t="s">
        <v>5240</v>
      </c>
      <c r="E4128" s="76">
        <v>375</v>
      </c>
      <c r="F4128" s="76">
        <v>12</v>
      </c>
      <c r="G4128" s="77">
        <v>6</v>
      </c>
      <c r="H4128" s="76" t="s">
        <v>3349</v>
      </c>
      <c r="I4128" s="77">
        <v>8.14</v>
      </c>
      <c r="J4128" s="2">
        <v>1</v>
      </c>
      <c r="K4128" s="119" cm="1">
        <f t="array" ref="K4128">ROUND(IF(C4128="Beer",SUM(LOOKUP(2,1/(SRP!$B$7:$B$9&lt;=E4128)/(SRP!$C$7:$C$9&gt;=E4128),SRP!$D$7:$D$9)*(G4128/100)*(E4128/1000)),IF(C4128="Spirits",SUM(LOOKUP(2,1/(SRP!$B$2:$B$6&lt;=E4128)/(SRP!$C$2:$C$6&gt;=E4128),SRP!$D$2:$D$6)*(G4128/100)*(E4128/1000)),IF(AND(C4128="Wine",D4128="Fortified Wines"),SUM(LOOKUP(2,1/(SRP!$B$20:$B$23&lt;=E4128)/(SRP!$C$20:$C$23&gt;=E4128),SRP!$D$20:$D$23)*(G4128/100)*(E4128/1000)),IF(C4128="Wine",SUM(LOOKUP(2,1/(SRP!$B$15:$B$19&lt;=E4128)/(SRP!$C$15:$C$19&gt;=E4128),SRP!$D$15:$D$19)*(G4128/100)*(E4128/1000)),IF(C4128="Ready to Drink",SUM(LOOKUP(2,1/(SRP!$B$10:$B$14&lt;=E4128)/(SRP!$C$10:$C$14&gt;=E4128),SRP!$D$10:$D$14)*(G4128/100)*(E4128/1000)),0))))),2)</f>
        <v>1.57</v>
      </c>
    </row>
    <row r="4129" spans="1:11" x14ac:dyDescent="0.35">
      <c r="A4129" s="2">
        <v>39648</v>
      </c>
      <c r="B4129" s="76" t="s">
        <v>3199</v>
      </c>
      <c r="C4129" s="76" t="s">
        <v>287</v>
      </c>
      <c r="D4129" s="76" t="s">
        <v>5240</v>
      </c>
      <c r="E4129" s="76">
        <v>375</v>
      </c>
      <c r="F4129" s="76">
        <v>12</v>
      </c>
      <c r="G4129" s="77">
        <v>6</v>
      </c>
      <c r="H4129" s="76" t="s">
        <v>3349</v>
      </c>
      <c r="I4129" s="77">
        <v>8.14</v>
      </c>
      <c r="J4129" s="2">
        <v>1</v>
      </c>
      <c r="K4129" s="119" cm="1">
        <f t="array" ref="K4129">ROUND(IF(C4129="Beer",SUM(LOOKUP(2,1/(SRP!$B$7:$B$9&lt;=E4129)/(SRP!$C$7:$C$9&gt;=E4129),SRP!$D$7:$D$9)*(G4129/100)*(E4129/1000)),IF(C4129="Spirits",SUM(LOOKUP(2,1/(SRP!$B$2:$B$6&lt;=E4129)/(SRP!$C$2:$C$6&gt;=E4129),SRP!$D$2:$D$6)*(G4129/100)*(E4129/1000)),IF(AND(C4129="Wine",D4129="Fortified Wines"),SUM(LOOKUP(2,1/(SRP!$B$20:$B$23&lt;=E4129)/(SRP!$C$20:$C$23&gt;=E4129),SRP!$D$20:$D$23)*(G4129/100)*(E4129/1000)),IF(C4129="Wine",SUM(LOOKUP(2,1/(SRP!$B$15:$B$19&lt;=E4129)/(SRP!$C$15:$C$19&gt;=E4129),SRP!$D$15:$D$19)*(G4129/100)*(E4129/1000)),IF(C4129="Ready to Drink",SUM(LOOKUP(2,1/(SRP!$B$10:$B$14&lt;=E4129)/(SRP!$C$10:$C$14&gt;=E4129),SRP!$D$10:$D$14)*(G4129/100)*(E4129/1000)),0))))),2)</f>
        <v>1.57</v>
      </c>
    </row>
    <row r="4130" spans="1:11" x14ac:dyDescent="0.35">
      <c r="A4130" s="2">
        <v>39651</v>
      </c>
      <c r="B4130" s="76" t="s">
        <v>3233</v>
      </c>
      <c r="C4130" s="76" t="s">
        <v>287</v>
      </c>
      <c r="D4130" s="76" t="s">
        <v>5266</v>
      </c>
      <c r="E4130" s="76">
        <v>473</v>
      </c>
      <c r="F4130" s="76">
        <v>24</v>
      </c>
      <c r="G4130" s="77">
        <v>4.8</v>
      </c>
      <c r="H4130" s="76" t="s">
        <v>3355</v>
      </c>
      <c r="I4130" s="77">
        <v>4.55</v>
      </c>
      <c r="J4130" s="2">
        <v>1</v>
      </c>
      <c r="K4130" s="119" cm="1">
        <f t="array" ref="K4130">ROUND(IF(C4130="Beer",SUM(LOOKUP(2,1/(SRP!$B$7:$B$9&lt;=E4130)/(SRP!$C$7:$C$9&gt;=E4130),SRP!$D$7:$D$9)*(G4130/100)*(E4130/1000)),IF(C4130="Spirits",SUM(LOOKUP(2,1/(SRP!$B$2:$B$6&lt;=E4130)/(SRP!$C$2:$C$6&gt;=E4130),SRP!$D$2:$D$6)*(G4130/100)*(E4130/1000)),IF(AND(C4130="Wine",D4130="Fortified Wines"),SUM(LOOKUP(2,1/(SRP!$B$20:$B$23&lt;=E4130)/(SRP!$C$20:$C$23&gt;=E4130),SRP!$D$20:$D$23)*(G4130/100)*(E4130/1000)),IF(C4130="Wine",SUM(LOOKUP(2,1/(SRP!$B$15:$B$19&lt;=E4130)/(SRP!$C$15:$C$19&gt;=E4130),SRP!$D$15:$D$19)*(G4130/100)*(E4130/1000)),IF(C4130="Ready to Drink",SUM(LOOKUP(2,1/(SRP!$B$10:$B$14&lt;=E4130)/(SRP!$C$10:$C$14&gt;=E4130),SRP!$D$10:$D$14)*(G4130/100)*(E4130/1000)),0))))),2)</f>
        <v>1.58</v>
      </c>
    </row>
    <row r="4131" spans="1:11" x14ac:dyDescent="0.35">
      <c r="A4131" s="2">
        <v>39651</v>
      </c>
      <c r="B4131" s="76" t="s">
        <v>3233</v>
      </c>
      <c r="C4131" s="76" t="s">
        <v>287</v>
      </c>
      <c r="D4131" s="76" t="s">
        <v>5266</v>
      </c>
      <c r="E4131" s="76">
        <v>473</v>
      </c>
      <c r="F4131" s="76">
        <v>24</v>
      </c>
      <c r="G4131" s="77">
        <v>4.8</v>
      </c>
      <c r="H4131" s="76" t="s">
        <v>3355</v>
      </c>
      <c r="I4131" s="77">
        <v>4.55</v>
      </c>
      <c r="J4131" s="2">
        <v>1</v>
      </c>
      <c r="K4131" s="119" cm="1">
        <f t="array" ref="K4131">ROUND(IF(C4131="Beer",SUM(LOOKUP(2,1/(SRP!$B$7:$B$9&lt;=E4131)/(SRP!$C$7:$C$9&gt;=E4131),SRP!$D$7:$D$9)*(G4131/100)*(E4131/1000)),IF(C4131="Spirits",SUM(LOOKUP(2,1/(SRP!$B$2:$B$6&lt;=E4131)/(SRP!$C$2:$C$6&gt;=E4131),SRP!$D$2:$D$6)*(G4131/100)*(E4131/1000)),IF(AND(C4131="Wine",D4131="Fortified Wines"),SUM(LOOKUP(2,1/(SRP!$B$20:$B$23&lt;=E4131)/(SRP!$C$20:$C$23&gt;=E4131),SRP!$D$20:$D$23)*(G4131/100)*(E4131/1000)),IF(C4131="Wine",SUM(LOOKUP(2,1/(SRP!$B$15:$B$19&lt;=E4131)/(SRP!$C$15:$C$19&gt;=E4131),SRP!$D$15:$D$19)*(G4131/100)*(E4131/1000)),IF(C4131="Ready to Drink",SUM(LOOKUP(2,1/(SRP!$B$10:$B$14&lt;=E4131)/(SRP!$C$10:$C$14&gt;=E4131),SRP!$D$10:$D$14)*(G4131/100)*(E4131/1000)),0))))),2)</f>
        <v>1.58</v>
      </c>
    </row>
    <row r="4132" spans="1:11" x14ac:dyDescent="0.35">
      <c r="A4132" s="2">
        <v>39652</v>
      </c>
      <c r="B4132" s="76" t="s">
        <v>3246</v>
      </c>
      <c r="C4132" s="76" t="s">
        <v>287</v>
      </c>
      <c r="D4132" s="76" t="s">
        <v>5271</v>
      </c>
      <c r="E4132" s="76">
        <v>473</v>
      </c>
      <c r="F4132" s="76">
        <v>24</v>
      </c>
      <c r="G4132" s="77">
        <v>3.6</v>
      </c>
      <c r="H4132" s="76" t="s">
        <v>3355</v>
      </c>
      <c r="I4132" s="77">
        <v>4.75</v>
      </c>
      <c r="J4132" s="2">
        <v>1</v>
      </c>
      <c r="K4132" s="119" cm="1">
        <f t="array" ref="K4132">ROUND(IF(C4132="Beer",SUM(LOOKUP(2,1/(SRP!$B$7:$B$9&lt;=E4132)/(SRP!$C$7:$C$9&gt;=E4132),SRP!$D$7:$D$9)*(G4132/100)*(E4132/1000)),IF(C4132="Spirits",SUM(LOOKUP(2,1/(SRP!$B$2:$B$6&lt;=E4132)/(SRP!$C$2:$C$6&gt;=E4132),SRP!$D$2:$D$6)*(G4132/100)*(E4132/1000)),IF(AND(C4132="Wine",D4132="Fortified Wines"),SUM(LOOKUP(2,1/(SRP!$B$20:$B$23&lt;=E4132)/(SRP!$C$20:$C$23&gt;=E4132),SRP!$D$20:$D$23)*(G4132/100)*(E4132/1000)),IF(C4132="Wine",SUM(LOOKUP(2,1/(SRP!$B$15:$B$19&lt;=E4132)/(SRP!$C$15:$C$19&gt;=E4132),SRP!$D$15:$D$19)*(G4132/100)*(E4132/1000)),IF(C4132="Ready to Drink",SUM(LOOKUP(2,1/(SRP!$B$10:$B$14&lt;=E4132)/(SRP!$C$10:$C$14&gt;=E4132),SRP!$D$10:$D$14)*(G4132/100)*(E4132/1000)),0))))),2)</f>
        <v>1.19</v>
      </c>
    </row>
    <row r="4133" spans="1:11" x14ac:dyDescent="0.35">
      <c r="A4133" s="2">
        <v>39652</v>
      </c>
      <c r="B4133" s="76" t="s">
        <v>3246</v>
      </c>
      <c r="C4133" s="76" t="s">
        <v>287</v>
      </c>
      <c r="D4133" s="76" t="s">
        <v>5271</v>
      </c>
      <c r="E4133" s="76">
        <v>473</v>
      </c>
      <c r="F4133" s="76">
        <v>24</v>
      </c>
      <c r="G4133" s="77">
        <v>3.6</v>
      </c>
      <c r="H4133" s="76" t="s">
        <v>3355</v>
      </c>
      <c r="I4133" s="77">
        <v>4.75</v>
      </c>
      <c r="J4133" s="2">
        <v>1</v>
      </c>
      <c r="K4133" s="119" cm="1">
        <f t="array" ref="K4133">ROUND(IF(C4133="Beer",SUM(LOOKUP(2,1/(SRP!$B$7:$B$9&lt;=E4133)/(SRP!$C$7:$C$9&gt;=E4133),SRP!$D$7:$D$9)*(G4133/100)*(E4133/1000)),IF(C4133="Spirits",SUM(LOOKUP(2,1/(SRP!$B$2:$B$6&lt;=E4133)/(SRP!$C$2:$C$6&gt;=E4133),SRP!$D$2:$D$6)*(G4133/100)*(E4133/1000)),IF(AND(C4133="Wine",D4133="Fortified Wines"),SUM(LOOKUP(2,1/(SRP!$B$20:$B$23&lt;=E4133)/(SRP!$C$20:$C$23&gt;=E4133),SRP!$D$20:$D$23)*(G4133/100)*(E4133/1000)),IF(C4133="Wine",SUM(LOOKUP(2,1/(SRP!$B$15:$B$19&lt;=E4133)/(SRP!$C$15:$C$19&gt;=E4133),SRP!$D$15:$D$19)*(G4133/100)*(E4133/1000)),IF(C4133="Ready to Drink",SUM(LOOKUP(2,1/(SRP!$B$10:$B$14&lt;=E4133)/(SRP!$C$10:$C$14&gt;=E4133),SRP!$D$10:$D$14)*(G4133/100)*(E4133/1000)),0))))),2)</f>
        <v>1.19</v>
      </c>
    </row>
    <row r="4134" spans="1:11" x14ac:dyDescent="0.35">
      <c r="A4134" s="2">
        <v>39653</v>
      </c>
      <c r="B4134" s="76" t="s">
        <v>3241</v>
      </c>
      <c r="C4134" s="76" t="s">
        <v>287</v>
      </c>
      <c r="D4134" s="76" t="s">
        <v>5266</v>
      </c>
      <c r="E4134" s="76">
        <v>473</v>
      </c>
      <c r="F4134" s="76">
        <v>24</v>
      </c>
      <c r="G4134" s="77">
        <v>4.2</v>
      </c>
      <c r="H4134" s="76" t="s">
        <v>3355</v>
      </c>
      <c r="I4134" s="77">
        <v>4.75</v>
      </c>
      <c r="J4134" s="2">
        <v>1</v>
      </c>
      <c r="K4134" s="119" cm="1">
        <f t="array" ref="K4134">ROUND(IF(C4134="Beer",SUM(LOOKUP(2,1/(SRP!$B$7:$B$9&lt;=E4134)/(SRP!$C$7:$C$9&gt;=E4134),SRP!$D$7:$D$9)*(G4134/100)*(E4134/1000)),IF(C4134="Spirits",SUM(LOOKUP(2,1/(SRP!$B$2:$B$6&lt;=E4134)/(SRP!$C$2:$C$6&gt;=E4134),SRP!$D$2:$D$6)*(G4134/100)*(E4134/1000)),IF(AND(C4134="Wine",D4134="Fortified Wines"),SUM(LOOKUP(2,1/(SRP!$B$20:$B$23&lt;=E4134)/(SRP!$C$20:$C$23&gt;=E4134),SRP!$D$20:$D$23)*(G4134/100)*(E4134/1000)),IF(C4134="Wine",SUM(LOOKUP(2,1/(SRP!$B$15:$B$19&lt;=E4134)/(SRP!$C$15:$C$19&gt;=E4134),SRP!$D$15:$D$19)*(G4134/100)*(E4134/1000)),IF(C4134="Ready to Drink",SUM(LOOKUP(2,1/(SRP!$B$10:$B$14&lt;=E4134)/(SRP!$C$10:$C$14&gt;=E4134),SRP!$D$10:$D$14)*(G4134/100)*(E4134/1000)),0))))),2)</f>
        <v>1.39</v>
      </c>
    </row>
    <row r="4135" spans="1:11" x14ac:dyDescent="0.35">
      <c r="A4135" s="2">
        <v>39653</v>
      </c>
      <c r="B4135" s="76" t="s">
        <v>3241</v>
      </c>
      <c r="C4135" s="76" t="s">
        <v>287</v>
      </c>
      <c r="D4135" s="76" t="s">
        <v>5266</v>
      </c>
      <c r="E4135" s="76">
        <v>473</v>
      </c>
      <c r="F4135" s="76">
        <v>24</v>
      </c>
      <c r="G4135" s="77">
        <v>4.2</v>
      </c>
      <c r="H4135" s="76" t="s">
        <v>3355</v>
      </c>
      <c r="I4135" s="77">
        <v>4.75</v>
      </c>
      <c r="J4135" s="2">
        <v>1</v>
      </c>
      <c r="K4135" s="119" cm="1">
        <f t="array" ref="K4135">ROUND(IF(C4135="Beer",SUM(LOOKUP(2,1/(SRP!$B$7:$B$9&lt;=E4135)/(SRP!$C$7:$C$9&gt;=E4135),SRP!$D$7:$D$9)*(G4135/100)*(E4135/1000)),IF(C4135="Spirits",SUM(LOOKUP(2,1/(SRP!$B$2:$B$6&lt;=E4135)/(SRP!$C$2:$C$6&gt;=E4135),SRP!$D$2:$D$6)*(G4135/100)*(E4135/1000)),IF(AND(C4135="Wine",D4135="Fortified Wines"),SUM(LOOKUP(2,1/(SRP!$B$20:$B$23&lt;=E4135)/(SRP!$C$20:$C$23&gt;=E4135),SRP!$D$20:$D$23)*(G4135/100)*(E4135/1000)),IF(C4135="Wine",SUM(LOOKUP(2,1/(SRP!$B$15:$B$19&lt;=E4135)/(SRP!$C$15:$C$19&gt;=E4135),SRP!$D$15:$D$19)*(G4135/100)*(E4135/1000)),IF(C4135="Ready to Drink",SUM(LOOKUP(2,1/(SRP!$B$10:$B$14&lt;=E4135)/(SRP!$C$10:$C$14&gt;=E4135),SRP!$D$10:$D$14)*(G4135/100)*(E4135/1000)),0))))),2)</f>
        <v>1.39</v>
      </c>
    </row>
    <row r="4136" spans="1:11" x14ac:dyDescent="0.35">
      <c r="A4136" s="2">
        <v>39654</v>
      </c>
      <c r="B4136" s="76" t="s">
        <v>3247</v>
      </c>
      <c r="C4136" s="76" t="s">
        <v>287</v>
      </c>
      <c r="D4136" s="76" t="s">
        <v>5240</v>
      </c>
      <c r="E4136" s="76">
        <v>375</v>
      </c>
      <c r="F4136" s="76">
        <v>12</v>
      </c>
      <c r="G4136" s="77">
        <v>6</v>
      </c>
      <c r="H4136" s="76" t="s">
        <v>3355</v>
      </c>
      <c r="I4136" s="77">
        <v>9.89</v>
      </c>
      <c r="J4136" s="2">
        <v>1</v>
      </c>
      <c r="K4136" s="119" cm="1">
        <f t="array" ref="K4136">ROUND(IF(C4136="Beer",SUM(LOOKUP(2,1/(SRP!$B$7:$B$9&lt;=E4136)/(SRP!$C$7:$C$9&gt;=E4136),SRP!$D$7:$D$9)*(G4136/100)*(E4136/1000)),IF(C4136="Spirits",SUM(LOOKUP(2,1/(SRP!$B$2:$B$6&lt;=E4136)/(SRP!$C$2:$C$6&gt;=E4136),SRP!$D$2:$D$6)*(G4136/100)*(E4136/1000)),IF(AND(C4136="Wine",D4136="Fortified Wines"),SUM(LOOKUP(2,1/(SRP!$B$20:$B$23&lt;=E4136)/(SRP!$C$20:$C$23&gt;=E4136),SRP!$D$20:$D$23)*(G4136/100)*(E4136/1000)),IF(C4136="Wine",SUM(LOOKUP(2,1/(SRP!$B$15:$B$19&lt;=E4136)/(SRP!$C$15:$C$19&gt;=E4136),SRP!$D$15:$D$19)*(G4136/100)*(E4136/1000)),IF(C4136="Ready to Drink",SUM(LOOKUP(2,1/(SRP!$B$10:$B$14&lt;=E4136)/(SRP!$C$10:$C$14&gt;=E4136),SRP!$D$10:$D$14)*(G4136/100)*(E4136/1000)),0))))),2)</f>
        <v>1.57</v>
      </c>
    </row>
    <row r="4137" spans="1:11" x14ac:dyDescent="0.35">
      <c r="A4137" s="2">
        <v>39654</v>
      </c>
      <c r="B4137" s="76" t="s">
        <v>3247</v>
      </c>
      <c r="C4137" s="76" t="s">
        <v>287</v>
      </c>
      <c r="D4137" s="76" t="s">
        <v>5240</v>
      </c>
      <c r="E4137" s="76">
        <v>375</v>
      </c>
      <c r="F4137" s="76">
        <v>12</v>
      </c>
      <c r="G4137" s="77">
        <v>6</v>
      </c>
      <c r="H4137" s="76" t="s">
        <v>3355</v>
      </c>
      <c r="I4137" s="77">
        <v>9.89</v>
      </c>
      <c r="J4137" s="2">
        <v>1</v>
      </c>
      <c r="K4137" s="119" cm="1">
        <f t="array" ref="K4137">ROUND(IF(C4137="Beer",SUM(LOOKUP(2,1/(SRP!$B$7:$B$9&lt;=E4137)/(SRP!$C$7:$C$9&gt;=E4137),SRP!$D$7:$D$9)*(G4137/100)*(E4137/1000)),IF(C4137="Spirits",SUM(LOOKUP(2,1/(SRP!$B$2:$B$6&lt;=E4137)/(SRP!$C$2:$C$6&gt;=E4137),SRP!$D$2:$D$6)*(G4137/100)*(E4137/1000)),IF(AND(C4137="Wine",D4137="Fortified Wines"),SUM(LOOKUP(2,1/(SRP!$B$20:$B$23&lt;=E4137)/(SRP!$C$20:$C$23&gt;=E4137),SRP!$D$20:$D$23)*(G4137/100)*(E4137/1000)),IF(C4137="Wine",SUM(LOOKUP(2,1/(SRP!$B$15:$B$19&lt;=E4137)/(SRP!$C$15:$C$19&gt;=E4137),SRP!$D$15:$D$19)*(G4137/100)*(E4137/1000)),IF(C4137="Ready to Drink",SUM(LOOKUP(2,1/(SRP!$B$10:$B$14&lt;=E4137)/(SRP!$C$10:$C$14&gt;=E4137),SRP!$D$10:$D$14)*(G4137/100)*(E4137/1000)),0))))),2)</f>
        <v>1.57</v>
      </c>
    </row>
    <row r="4138" spans="1:11" x14ac:dyDescent="0.35">
      <c r="A4138" s="2">
        <v>39660</v>
      </c>
      <c r="B4138" s="76" t="s">
        <v>982</v>
      </c>
      <c r="C4138" s="76" t="s">
        <v>5938</v>
      </c>
      <c r="D4138" s="76" t="s">
        <v>5283</v>
      </c>
      <c r="E4138" s="76">
        <v>4260</v>
      </c>
      <c r="F4138" s="76">
        <v>1</v>
      </c>
      <c r="G4138" s="77">
        <v>4</v>
      </c>
      <c r="H4138" s="76" t="s">
        <v>3325</v>
      </c>
      <c r="I4138" s="77">
        <v>31.99</v>
      </c>
      <c r="J4138" s="2">
        <v>12</v>
      </c>
      <c r="K4138" s="119" cm="1">
        <f t="array" ref="K4138">ROUND(IF(C4138="Beer",SUM(LOOKUP(2,1/(SRP!$B$7:$B$9&lt;=E4138)/(SRP!$C$7:$C$9&gt;=E4138),SRP!$D$7:$D$9)*(G4138/100)*(E4138/1000)),IF(C4138="Spirits",SUM(LOOKUP(2,1/(SRP!$B$2:$B$6&lt;=E4138)/(SRP!$C$2:$C$6&gt;=E4138),SRP!$D$2:$D$6)*(G4138/100)*(E4138/1000)),IF(AND(C4138="Wine",D4138="Fortified Wines"),SUM(LOOKUP(2,1/(SRP!$B$20:$B$23&lt;=E4138)/(SRP!$C$20:$C$23&gt;=E4138),SRP!$D$20:$D$23)*(G4138/100)*(E4138/1000)),IF(C4138="Wine",SUM(LOOKUP(2,1/(SRP!$B$15:$B$19&lt;=E4138)/(SRP!$C$15:$C$19&gt;=E4138),SRP!$D$15:$D$19)*(G4138/100)*(E4138/1000)),IF(C4138="Ready to Drink",SUM(LOOKUP(2,1/(SRP!$B$10:$B$14&lt;=E4138)/(SRP!$C$10:$C$14&gt;=E4138),SRP!$D$10:$D$14)*(G4138/100)*(E4138/1000)),0))))),2)</f>
        <v>11.9</v>
      </c>
    </row>
    <row r="4139" spans="1:11" x14ac:dyDescent="0.35">
      <c r="A4139" s="2">
        <v>39660</v>
      </c>
      <c r="B4139" s="76" t="s">
        <v>982</v>
      </c>
      <c r="C4139" s="76" t="s">
        <v>5938</v>
      </c>
      <c r="D4139" s="76" t="s">
        <v>5283</v>
      </c>
      <c r="E4139" s="76">
        <v>4260</v>
      </c>
      <c r="F4139" s="76">
        <v>1</v>
      </c>
      <c r="G4139" s="77">
        <v>4</v>
      </c>
      <c r="H4139" s="76" t="s">
        <v>3325</v>
      </c>
      <c r="I4139" s="77">
        <v>31.99</v>
      </c>
      <c r="J4139" s="2">
        <v>12</v>
      </c>
      <c r="K4139" s="119" cm="1">
        <f t="array" ref="K4139">ROUND(IF(C4139="Beer",SUM(LOOKUP(2,1/(SRP!$B$7:$B$9&lt;=E4139)/(SRP!$C$7:$C$9&gt;=E4139),SRP!$D$7:$D$9)*(G4139/100)*(E4139/1000)),IF(C4139="Spirits",SUM(LOOKUP(2,1/(SRP!$B$2:$B$6&lt;=E4139)/(SRP!$C$2:$C$6&gt;=E4139),SRP!$D$2:$D$6)*(G4139/100)*(E4139/1000)),IF(AND(C4139="Wine",D4139="Fortified Wines"),SUM(LOOKUP(2,1/(SRP!$B$20:$B$23&lt;=E4139)/(SRP!$C$20:$C$23&gt;=E4139),SRP!$D$20:$D$23)*(G4139/100)*(E4139/1000)),IF(C4139="Wine",SUM(LOOKUP(2,1/(SRP!$B$15:$B$19&lt;=E4139)/(SRP!$C$15:$C$19&gt;=E4139),SRP!$D$15:$D$19)*(G4139/100)*(E4139/1000)),IF(C4139="Ready to Drink",SUM(LOOKUP(2,1/(SRP!$B$10:$B$14&lt;=E4139)/(SRP!$C$10:$C$14&gt;=E4139),SRP!$D$10:$D$14)*(G4139/100)*(E4139/1000)),0))))),2)</f>
        <v>11.9</v>
      </c>
    </row>
    <row r="4140" spans="1:11" x14ac:dyDescent="0.35">
      <c r="A4140" s="2">
        <v>39683</v>
      </c>
      <c r="B4140" s="76" t="s">
        <v>5999</v>
      </c>
      <c r="C4140" s="76" t="s">
        <v>286</v>
      </c>
      <c r="D4140" s="76" t="s">
        <v>5251</v>
      </c>
      <c r="E4140" s="76">
        <v>750</v>
      </c>
      <c r="F4140" s="76">
        <v>6</v>
      </c>
      <c r="G4140" s="77">
        <v>20</v>
      </c>
      <c r="H4140" s="76" t="s">
        <v>3305</v>
      </c>
      <c r="I4140" s="77">
        <v>24.18</v>
      </c>
      <c r="J4140" s="2">
        <v>1</v>
      </c>
      <c r="K4140" s="119" cm="1">
        <f t="array" ref="K4140">ROUND(IF(C4140="Beer",SUM(LOOKUP(2,1/(SRP!$B$7:$B$9&lt;=E4140)/(SRP!$C$7:$C$9&gt;=E4140),SRP!$D$7:$D$9)*(G4140/100)*(E4140/1000)),IF(C4140="Spirits",SUM(LOOKUP(2,1/(SRP!$B$2:$B$6&lt;=E4140)/(SRP!$C$2:$C$6&gt;=E4140),SRP!$D$2:$D$6)*(G4140/100)*(E4140/1000)),IF(AND(C4140="Wine",D4140="Fortified Wines"),SUM(LOOKUP(2,1/(SRP!$B$20:$B$23&lt;=E4140)/(SRP!$C$20:$C$23&gt;=E4140),SRP!$D$20:$D$23)*(G4140/100)*(E4140/1000)),IF(C4140="Wine",SUM(LOOKUP(2,1/(SRP!$B$15:$B$19&lt;=E4140)/(SRP!$C$15:$C$19&gt;=E4140),SRP!$D$15:$D$19)*(G4140/100)*(E4140/1000)),IF(C4140="Ready to Drink",SUM(LOOKUP(2,1/(SRP!$B$10:$B$14&lt;=E4140)/(SRP!$C$10:$C$14&gt;=E4140),SRP!$D$10:$D$14)*(G4140/100)*(E4140/1000)),0))))),2)</f>
        <v>10.47</v>
      </c>
    </row>
    <row r="4141" spans="1:11" x14ac:dyDescent="0.35">
      <c r="A4141" s="2">
        <v>39703</v>
      </c>
      <c r="B4141" s="76" t="s">
        <v>3221</v>
      </c>
      <c r="C4141" s="76" t="s">
        <v>287</v>
      </c>
      <c r="D4141" s="76" t="s">
        <v>5266</v>
      </c>
      <c r="E4141" s="76">
        <v>473</v>
      </c>
      <c r="F4141" s="76">
        <v>24</v>
      </c>
      <c r="G4141" s="77">
        <v>5.4</v>
      </c>
      <c r="H4141" s="76" t="s">
        <v>3334</v>
      </c>
      <c r="I4141" s="77">
        <v>4.1500000000000004</v>
      </c>
      <c r="J4141" s="2">
        <v>1</v>
      </c>
      <c r="K4141" s="119" cm="1">
        <f t="array" ref="K4141">ROUND(IF(C4141="Beer",SUM(LOOKUP(2,1/(SRP!$B$7:$B$9&lt;=E4141)/(SRP!$C$7:$C$9&gt;=E4141),SRP!$D$7:$D$9)*(G4141/100)*(E4141/1000)),IF(C4141="Spirits",SUM(LOOKUP(2,1/(SRP!$B$2:$B$6&lt;=E4141)/(SRP!$C$2:$C$6&gt;=E4141),SRP!$D$2:$D$6)*(G4141/100)*(E4141/1000)),IF(AND(C4141="Wine",D4141="Fortified Wines"),SUM(LOOKUP(2,1/(SRP!$B$20:$B$23&lt;=E4141)/(SRP!$C$20:$C$23&gt;=E4141),SRP!$D$20:$D$23)*(G4141/100)*(E4141/1000)),IF(C4141="Wine",SUM(LOOKUP(2,1/(SRP!$B$15:$B$19&lt;=E4141)/(SRP!$C$15:$C$19&gt;=E4141),SRP!$D$15:$D$19)*(G4141/100)*(E4141/1000)),IF(C4141="Ready to Drink",SUM(LOOKUP(2,1/(SRP!$B$10:$B$14&lt;=E4141)/(SRP!$C$10:$C$14&gt;=E4141),SRP!$D$10:$D$14)*(G4141/100)*(E4141/1000)),0))))),2)</f>
        <v>1.78</v>
      </c>
    </row>
    <row r="4142" spans="1:11" x14ac:dyDescent="0.35">
      <c r="A4142" s="2">
        <v>39703</v>
      </c>
      <c r="B4142" s="76" t="s">
        <v>3221</v>
      </c>
      <c r="C4142" s="76" t="s">
        <v>287</v>
      </c>
      <c r="D4142" s="76" t="s">
        <v>5266</v>
      </c>
      <c r="E4142" s="76">
        <v>473</v>
      </c>
      <c r="F4142" s="76">
        <v>24</v>
      </c>
      <c r="G4142" s="77">
        <v>5.4</v>
      </c>
      <c r="H4142" s="76" t="s">
        <v>3334</v>
      </c>
      <c r="I4142" s="77">
        <v>4.1500000000000004</v>
      </c>
      <c r="J4142" s="2">
        <v>1</v>
      </c>
      <c r="K4142" s="119" cm="1">
        <f t="array" ref="K4142">ROUND(IF(C4142="Beer",SUM(LOOKUP(2,1/(SRP!$B$7:$B$9&lt;=E4142)/(SRP!$C$7:$C$9&gt;=E4142),SRP!$D$7:$D$9)*(G4142/100)*(E4142/1000)),IF(C4142="Spirits",SUM(LOOKUP(2,1/(SRP!$B$2:$B$6&lt;=E4142)/(SRP!$C$2:$C$6&gt;=E4142),SRP!$D$2:$D$6)*(G4142/100)*(E4142/1000)),IF(AND(C4142="Wine",D4142="Fortified Wines"),SUM(LOOKUP(2,1/(SRP!$B$20:$B$23&lt;=E4142)/(SRP!$C$20:$C$23&gt;=E4142),SRP!$D$20:$D$23)*(G4142/100)*(E4142/1000)),IF(C4142="Wine",SUM(LOOKUP(2,1/(SRP!$B$15:$B$19&lt;=E4142)/(SRP!$C$15:$C$19&gt;=E4142),SRP!$D$15:$D$19)*(G4142/100)*(E4142/1000)),IF(C4142="Ready to Drink",SUM(LOOKUP(2,1/(SRP!$B$10:$B$14&lt;=E4142)/(SRP!$C$10:$C$14&gt;=E4142),SRP!$D$10:$D$14)*(G4142/100)*(E4142/1000)),0))))),2)</f>
        <v>1.78</v>
      </c>
    </row>
    <row r="4143" spans="1:11" x14ac:dyDescent="0.35">
      <c r="A4143" s="2">
        <v>39707</v>
      </c>
      <c r="B4143" s="76" t="s">
        <v>3206</v>
      </c>
      <c r="C4143" s="76" t="s">
        <v>5938</v>
      </c>
      <c r="D4143" s="76" t="s">
        <v>5279</v>
      </c>
      <c r="E4143" s="76">
        <v>2130</v>
      </c>
      <c r="F4143" s="76">
        <v>4</v>
      </c>
      <c r="G4143" s="77">
        <v>5</v>
      </c>
      <c r="H4143" s="76" t="s">
        <v>3280</v>
      </c>
      <c r="I4143" s="77">
        <v>17.989999999999998</v>
      </c>
      <c r="J4143" s="2">
        <v>6</v>
      </c>
      <c r="K4143" s="119" cm="1">
        <f t="array" ref="K4143">ROUND(IF(C4143="Beer",SUM(LOOKUP(2,1/(SRP!$B$7:$B$9&lt;=E4143)/(SRP!$C$7:$C$9&gt;=E4143),SRP!$D$7:$D$9)*(G4143/100)*(E4143/1000)),IF(C4143="Spirits",SUM(LOOKUP(2,1/(SRP!$B$2:$B$6&lt;=E4143)/(SRP!$C$2:$C$6&gt;=E4143),SRP!$D$2:$D$6)*(G4143/100)*(E4143/1000)),IF(AND(C4143="Wine",D4143="Fortified Wines"),SUM(LOOKUP(2,1/(SRP!$B$20:$B$23&lt;=E4143)/(SRP!$C$20:$C$23&gt;=E4143),SRP!$D$20:$D$23)*(G4143/100)*(E4143/1000)),IF(C4143="Wine",SUM(LOOKUP(2,1/(SRP!$B$15:$B$19&lt;=E4143)/(SRP!$C$15:$C$19&gt;=E4143),SRP!$D$15:$D$19)*(G4143/100)*(E4143/1000)),IF(C4143="Ready to Drink",SUM(LOOKUP(2,1/(SRP!$B$10:$B$14&lt;=E4143)/(SRP!$C$10:$C$14&gt;=E4143),SRP!$D$10:$D$14)*(G4143/100)*(E4143/1000)),0))))),2)</f>
        <v>7.43</v>
      </c>
    </row>
    <row r="4144" spans="1:11" x14ac:dyDescent="0.35">
      <c r="A4144" s="2">
        <v>39711</v>
      </c>
      <c r="B4144" s="76" t="s">
        <v>3239</v>
      </c>
      <c r="C4144" s="76" t="s">
        <v>5938</v>
      </c>
      <c r="D4144" s="76" t="s">
        <v>5279</v>
      </c>
      <c r="E4144" s="76">
        <v>473</v>
      </c>
      <c r="F4144" s="76">
        <v>24</v>
      </c>
      <c r="G4144" s="77">
        <v>5</v>
      </c>
      <c r="H4144" s="76" t="s">
        <v>3280</v>
      </c>
      <c r="I4144" s="77">
        <v>3.99</v>
      </c>
      <c r="J4144" s="2">
        <v>1</v>
      </c>
      <c r="K4144" s="119" cm="1">
        <f t="array" ref="K4144">ROUND(IF(C4144="Beer",SUM(LOOKUP(2,1/(SRP!$B$7:$B$9&lt;=E4144)/(SRP!$C$7:$C$9&gt;=E4144),SRP!$D$7:$D$9)*(G4144/100)*(E4144/1000)),IF(C4144="Spirits",SUM(LOOKUP(2,1/(SRP!$B$2:$B$6&lt;=E4144)/(SRP!$C$2:$C$6&gt;=E4144),SRP!$D$2:$D$6)*(G4144/100)*(E4144/1000)),IF(AND(C4144="Wine",D4144="Fortified Wines"),SUM(LOOKUP(2,1/(SRP!$B$20:$B$23&lt;=E4144)/(SRP!$C$20:$C$23&gt;=E4144),SRP!$D$20:$D$23)*(G4144/100)*(E4144/1000)),IF(C4144="Wine",SUM(LOOKUP(2,1/(SRP!$B$15:$B$19&lt;=E4144)/(SRP!$C$15:$C$19&gt;=E4144),SRP!$D$15:$D$19)*(G4144/100)*(E4144/1000)),IF(C4144="Ready to Drink",SUM(LOOKUP(2,1/(SRP!$B$10:$B$14&lt;=E4144)/(SRP!$C$10:$C$14&gt;=E4144),SRP!$D$10:$D$14)*(G4144/100)*(E4144/1000)),0))))),2)</f>
        <v>1.75</v>
      </c>
    </row>
    <row r="4145" spans="1:11" x14ac:dyDescent="0.35">
      <c r="A4145" s="2">
        <v>39724</v>
      </c>
      <c r="B4145" s="76" t="s">
        <v>3229</v>
      </c>
      <c r="C4145" s="76" t="s">
        <v>287</v>
      </c>
      <c r="D4145" s="76" t="s">
        <v>5230</v>
      </c>
      <c r="E4145" s="76">
        <v>473</v>
      </c>
      <c r="F4145" s="76">
        <v>24</v>
      </c>
      <c r="G4145" s="77">
        <v>5</v>
      </c>
      <c r="H4145" s="76" t="s">
        <v>3391</v>
      </c>
      <c r="I4145" s="77">
        <v>3.99</v>
      </c>
      <c r="J4145" s="2">
        <v>1</v>
      </c>
      <c r="K4145" s="119" cm="1">
        <f t="array" ref="K4145">ROUND(IF(C4145="Beer",SUM(LOOKUP(2,1/(SRP!$B$7:$B$9&lt;=E4145)/(SRP!$C$7:$C$9&gt;=E4145),SRP!$D$7:$D$9)*(G4145/100)*(E4145/1000)),IF(C4145="Spirits",SUM(LOOKUP(2,1/(SRP!$B$2:$B$6&lt;=E4145)/(SRP!$C$2:$C$6&gt;=E4145),SRP!$D$2:$D$6)*(G4145/100)*(E4145/1000)),IF(AND(C4145="Wine",D4145="Fortified Wines"),SUM(LOOKUP(2,1/(SRP!$B$20:$B$23&lt;=E4145)/(SRP!$C$20:$C$23&gt;=E4145),SRP!$D$20:$D$23)*(G4145/100)*(E4145/1000)),IF(C4145="Wine",SUM(LOOKUP(2,1/(SRP!$B$15:$B$19&lt;=E4145)/(SRP!$C$15:$C$19&gt;=E4145),SRP!$D$15:$D$19)*(G4145/100)*(E4145/1000)),IF(C4145="Ready to Drink",SUM(LOOKUP(2,1/(SRP!$B$10:$B$14&lt;=E4145)/(SRP!$C$10:$C$14&gt;=E4145),SRP!$D$10:$D$14)*(G4145/100)*(E4145/1000)),0))))),2)</f>
        <v>1.65</v>
      </c>
    </row>
    <row r="4146" spans="1:11" x14ac:dyDescent="0.35">
      <c r="A4146" s="2">
        <v>39724</v>
      </c>
      <c r="B4146" s="76" t="s">
        <v>3229</v>
      </c>
      <c r="C4146" s="76" t="s">
        <v>287</v>
      </c>
      <c r="D4146" s="76" t="s">
        <v>5230</v>
      </c>
      <c r="E4146" s="76">
        <v>473</v>
      </c>
      <c r="F4146" s="76">
        <v>24</v>
      </c>
      <c r="G4146" s="77">
        <v>5</v>
      </c>
      <c r="H4146" s="76" t="s">
        <v>3391</v>
      </c>
      <c r="I4146" s="77">
        <v>3.99</v>
      </c>
      <c r="J4146" s="2">
        <v>1</v>
      </c>
      <c r="K4146" s="119" cm="1">
        <f t="array" ref="K4146">ROUND(IF(C4146="Beer",SUM(LOOKUP(2,1/(SRP!$B$7:$B$9&lt;=E4146)/(SRP!$C$7:$C$9&gt;=E4146),SRP!$D$7:$D$9)*(G4146/100)*(E4146/1000)),IF(C4146="Spirits",SUM(LOOKUP(2,1/(SRP!$B$2:$B$6&lt;=E4146)/(SRP!$C$2:$C$6&gt;=E4146),SRP!$D$2:$D$6)*(G4146/100)*(E4146/1000)),IF(AND(C4146="Wine",D4146="Fortified Wines"),SUM(LOOKUP(2,1/(SRP!$B$20:$B$23&lt;=E4146)/(SRP!$C$20:$C$23&gt;=E4146),SRP!$D$20:$D$23)*(G4146/100)*(E4146/1000)),IF(C4146="Wine",SUM(LOOKUP(2,1/(SRP!$B$15:$B$19&lt;=E4146)/(SRP!$C$15:$C$19&gt;=E4146),SRP!$D$15:$D$19)*(G4146/100)*(E4146/1000)),IF(C4146="Ready to Drink",SUM(LOOKUP(2,1/(SRP!$B$10:$B$14&lt;=E4146)/(SRP!$C$10:$C$14&gt;=E4146),SRP!$D$10:$D$14)*(G4146/100)*(E4146/1000)),0))))),2)</f>
        <v>1.65</v>
      </c>
    </row>
    <row r="4147" spans="1:11" x14ac:dyDescent="0.35">
      <c r="A4147" s="2">
        <v>39734</v>
      </c>
      <c r="B4147" s="76" t="s">
        <v>3223</v>
      </c>
      <c r="C4147" s="76" t="s">
        <v>287</v>
      </c>
      <c r="D4147" s="76" t="s">
        <v>5240</v>
      </c>
      <c r="E4147" s="76">
        <v>500</v>
      </c>
      <c r="F4147" s="76">
        <v>12</v>
      </c>
      <c r="G4147" s="77">
        <v>7.7</v>
      </c>
      <c r="H4147" s="76" t="s">
        <v>3355</v>
      </c>
      <c r="I4147" s="77">
        <v>18.649999999999999</v>
      </c>
      <c r="J4147" s="2">
        <v>1</v>
      </c>
      <c r="K4147" s="119" cm="1">
        <f t="array" ref="K4147">ROUND(IF(C4147="Beer",SUM(LOOKUP(2,1/(SRP!$B$7:$B$9&lt;=E4147)/(SRP!$C$7:$C$9&gt;=E4147),SRP!$D$7:$D$9)*(G4147/100)*(E4147/1000)),IF(C4147="Spirits",SUM(LOOKUP(2,1/(SRP!$B$2:$B$6&lt;=E4147)/(SRP!$C$2:$C$6&gt;=E4147),SRP!$D$2:$D$6)*(G4147/100)*(E4147/1000)),IF(AND(C4147="Wine",D4147="Fortified Wines"),SUM(LOOKUP(2,1/(SRP!$B$20:$B$23&lt;=E4147)/(SRP!$C$20:$C$23&gt;=E4147),SRP!$D$20:$D$23)*(G4147/100)*(E4147/1000)),IF(C4147="Wine",SUM(LOOKUP(2,1/(SRP!$B$15:$B$19&lt;=E4147)/(SRP!$C$15:$C$19&gt;=E4147),SRP!$D$15:$D$19)*(G4147/100)*(E4147/1000)),IF(C4147="Ready to Drink",SUM(LOOKUP(2,1/(SRP!$B$10:$B$14&lt;=E4147)/(SRP!$C$10:$C$14&gt;=E4147),SRP!$D$10:$D$14)*(G4147/100)*(E4147/1000)),0))))),2)</f>
        <v>2.69</v>
      </c>
    </row>
    <row r="4148" spans="1:11" x14ac:dyDescent="0.35">
      <c r="A4148" s="2">
        <v>39734</v>
      </c>
      <c r="B4148" s="76" t="s">
        <v>3223</v>
      </c>
      <c r="C4148" s="76" t="s">
        <v>287</v>
      </c>
      <c r="D4148" s="76" t="s">
        <v>5240</v>
      </c>
      <c r="E4148" s="76">
        <v>500</v>
      </c>
      <c r="F4148" s="76">
        <v>12</v>
      </c>
      <c r="G4148" s="77">
        <v>7.7</v>
      </c>
      <c r="H4148" s="76" t="s">
        <v>3355</v>
      </c>
      <c r="I4148" s="77">
        <v>18.649999999999999</v>
      </c>
      <c r="J4148" s="2">
        <v>1</v>
      </c>
      <c r="K4148" s="119" cm="1">
        <f t="array" ref="K4148">ROUND(IF(C4148="Beer",SUM(LOOKUP(2,1/(SRP!$B$7:$B$9&lt;=E4148)/(SRP!$C$7:$C$9&gt;=E4148),SRP!$D$7:$D$9)*(G4148/100)*(E4148/1000)),IF(C4148="Spirits",SUM(LOOKUP(2,1/(SRP!$B$2:$B$6&lt;=E4148)/(SRP!$C$2:$C$6&gt;=E4148),SRP!$D$2:$D$6)*(G4148/100)*(E4148/1000)),IF(AND(C4148="Wine",D4148="Fortified Wines"),SUM(LOOKUP(2,1/(SRP!$B$20:$B$23&lt;=E4148)/(SRP!$C$20:$C$23&gt;=E4148),SRP!$D$20:$D$23)*(G4148/100)*(E4148/1000)),IF(C4148="Wine",SUM(LOOKUP(2,1/(SRP!$B$15:$B$19&lt;=E4148)/(SRP!$C$15:$C$19&gt;=E4148),SRP!$D$15:$D$19)*(G4148/100)*(E4148/1000)),IF(C4148="Ready to Drink",SUM(LOOKUP(2,1/(SRP!$B$10:$B$14&lt;=E4148)/(SRP!$C$10:$C$14&gt;=E4148),SRP!$D$10:$D$14)*(G4148/100)*(E4148/1000)),0))))),2)</f>
        <v>2.69</v>
      </c>
    </row>
    <row r="4149" spans="1:11" x14ac:dyDescent="0.35">
      <c r="A4149" s="2">
        <v>39738</v>
      </c>
      <c r="B4149" s="76" t="s">
        <v>3207</v>
      </c>
      <c r="C4149" s="76" t="s">
        <v>287</v>
      </c>
      <c r="D4149" s="76" t="s">
        <v>5230</v>
      </c>
      <c r="E4149" s="76">
        <v>473</v>
      </c>
      <c r="F4149" s="76">
        <v>24</v>
      </c>
      <c r="G4149" s="77">
        <v>4.8</v>
      </c>
      <c r="H4149" s="76" t="s">
        <v>6374</v>
      </c>
      <c r="I4149" s="77">
        <v>3.69</v>
      </c>
      <c r="J4149" s="2">
        <v>1</v>
      </c>
      <c r="K4149" s="119" cm="1">
        <f t="array" ref="K4149">ROUND(IF(C4149="Beer",SUM(LOOKUP(2,1/(SRP!$B$7:$B$9&lt;=E4149)/(SRP!$C$7:$C$9&gt;=E4149),SRP!$D$7:$D$9)*(G4149/100)*(E4149/1000)),IF(C4149="Spirits",SUM(LOOKUP(2,1/(SRP!$B$2:$B$6&lt;=E4149)/(SRP!$C$2:$C$6&gt;=E4149),SRP!$D$2:$D$6)*(G4149/100)*(E4149/1000)),IF(AND(C4149="Wine",D4149="Fortified Wines"),SUM(LOOKUP(2,1/(SRP!$B$20:$B$23&lt;=E4149)/(SRP!$C$20:$C$23&gt;=E4149),SRP!$D$20:$D$23)*(G4149/100)*(E4149/1000)),IF(C4149="Wine",SUM(LOOKUP(2,1/(SRP!$B$15:$B$19&lt;=E4149)/(SRP!$C$15:$C$19&gt;=E4149),SRP!$D$15:$D$19)*(G4149/100)*(E4149/1000)),IF(C4149="Ready to Drink",SUM(LOOKUP(2,1/(SRP!$B$10:$B$14&lt;=E4149)/(SRP!$C$10:$C$14&gt;=E4149),SRP!$D$10:$D$14)*(G4149/100)*(E4149/1000)),0))))),2)</f>
        <v>1.58</v>
      </c>
    </row>
    <row r="4150" spans="1:11" x14ac:dyDescent="0.35">
      <c r="A4150" s="2">
        <v>39738</v>
      </c>
      <c r="B4150" s="76" t="s">
        <v>3207</v>
      </c>
      <c r="C4150" s="76" t="s">
        <v>287</v>
      </c>
      <c r="D4150" s="76" t="s">
        <v>5230</v>
      </c>
      <c r="E4150" s="76">
        <v>473</v>
      </c>
      <c r="F4150" s="76">
        <v>24</v>
      </c>
      <c r="G4150" s="77">
        <v>4.8</v>
      </c>
      <c r="H4150" s="76" t="s">
        <v>3377</v>
      </c>
      <c r="I4150" s="77">
        <v>3.69</v>
      </c>
      <c r="J4150" s="2">
        <v>1</v>
      </c>
      <c r="K4150" s="119" cm="1">
        <f t="array" ref="K4150">ROUND(IF(C4150="Beer",SUM(LOOKUP(2,1/(SRP!$B$7:$B$9&lt;=E4150)/(SRP!$C$7:$C$9&gt;=E4150),SRP!$D$7:$D$9)*(G4150/100)*(E4150/1000)),IF(C4150="Spirits",SUM(LOOKUP(2,1/(SRP!$B$2:$B$6&lt;=E4150)/(SRP!$C$2:$C$6&gt;=E4150),SRP!$D$2:$D$6)*(G4150/100)*(E4150/1000)),IF(AND(C4150="Wine",D4150="Fortified Wines"),SUM(LOOKUP(2,1/(SRP!$B$20:$B$23&lt;=E4150)/(SRP!$C$20:$C$23&gt;=E4150),SRP!$D$20:$D$23)*(G4150/100)*(E4150/1000)),IF(C4150="Wine",SUM(LOOKUP(2,1/(SRP!$B$15:$B$19&lt;=E4150)/(SRP!$C$15:$C$19&gt;=E4150),SRP!$D$15:$D$19)*(G4150/100)*(E4150/1000)),IF(C4150="Ready to Drink",SUM(LOOKUP(2,1/(SRP!$B$10:$B$14&lt;=E4150)/(SRP!$C$10:$C$14&gt;=E4150),SRP!$D$10:$D$14)*(G4150/100)*(E4150/1000)),0))))),2)</f>
        <v>1.58</v>
      </c>
    </row>
    <row r="4151" spans="1:11" x14ac:dyDescent="0.35">
      <c r="A4151" s="2">
        <v>39741</v>
      </c>
      <c r="B4151" s="76" t="s">
        <v>3201</v>
      </c>
      <c r="C4151" s="76" t="s">
        <v>285</v>
      </c>
      <c r="D4151" s="76" t="s">
        <v>5320</v>
      </c>
      <c r="E4151" s="76">
        <v>50</v>
      </c>
      <c r="F4151" s="76">
        <v>120</v>
      </c>
      <c r="G4151" s="77">
        <v>49.5</v>
      </c>
      <c r="H4151" s="76" t="s">
        <v>3303</v>
      </c>
      <c r="I4151" s="77">
        <v>3.29</v>
      </c>
      <c r="J4151" s="2">
        <v>1</v>
      </c>
      <c r="K4151" s="119" cm="1">
        <f t="array" ref="K4151">ROUND(IF(C4151="Beer",SUM(LOOKUP(2,1/(SRP!$B$7:$B$9&lt;=E4151)/(SRP!$C$7:$C$9&gt;=E4151),SRP!$D$7:$D$9)*(G4151/100)*(E4151/1000)),IF(C4151="Spirits",SUM(LOOKUP(2,1/(SRP!$B$2:$B$6&lt;=E4151)/(SRP!$C$2:$C$6&gt;=E4151),SRP!$D$2:$D$6)*(G4151/100)*(E4151/1000)),IF(AND(C4151="Wine",D4151="Fortified Wines"),SUM(LOOKUP(2,1/(SRP!$B$20:$B$23&lt;=E4151)/(SRP!$C$20:$C$23&gt;=E4151),SRP!$D$20:$D$23)*(G4151/100)*(E4151/1000)),IF(C4151="Wine",SUM(LOOKUP(2,1/(SRP!$B$15:$B$19&lt;=E4151)/(SRP!$C$15:$C$19&gt;=E4151),SRP!$D$15:$D$19)*(G4151/100)*(E4151/1000)),IF(C4151="Ready to Drink",SUM(LOOKUP(2,1/(SRP!$B$10:$B$14&lt;=E4151)/(SRP!$C$10:$C$14&gt;=E4151),SRP!$D$10:$D$14)*(G4151/100)*(E4151/1000)),0))))),2)</f>
        <v>2.88</v>
      </c>
    </row>
    <row r="4152" spans="1:11" x14ac:dyDescent="0.35">
      <c r="A4152" s="2">
        <v>39742</v>
      </c>
      <c r="B4152" s="76" t="s">
        <v>4737</v>
      </c>
      <c r="C4152" s="76" t="s">
        <v>287</v>
      </c>
      <c r="D4152" s="76" t="s">
        <v>5230</v>
      </c>
      <c r="E4152" s="76">
        <v>473</v>
      </c>
      <c r="F4152" s="76">
        <v>24</v>
      </c>
      <c r="G4152" s="77">
        <v>4.5</v>
      </c>
      <c r="H4152" s="76" t="s">
        <v>3638</v>
      </c>
      <c r="I4152" s="77">
        <v>3.99</v>
      </c>
      <c r="J4152" s="2">
        <v>1</v>
      </c>
      <c r="K4152" s="119" cm="1">
        <f t="array" ref="K4152">ROUND(IF(C4152="Beer",SUM(LOOKUP(2,1/(SRP!$B$7:$B$9&lt;=E4152)/(SRP!$C$7:$C$9&gt;=E4152),SRP!$D$7:$D$9)*(G4152/100)*(E4152/1000)),IF(C4152="Spirits",SUM(LOOKUP(2,1/(SRP!$B$2:$B$6&lt;=E4152)/(SRP!$C$2:$C$6&gt;=E4152),SRP!$D$2:$D$6)*(G4152/100)*(E4152/1000)),IF(AND(C4152="Wine",D4152="Fortified Wines"),SUM(LOOKUP(2,1/(SRP!$B$20:$B$23&lt;=E4152)/(SRP!$C$20:$C$23&gt;=E4152),SRP!$D$20:$D$23)*(G4152/100)*(E4152/1000)),IF(C4152="Wine",SUM(LOOKUP(2,1/(SRP!$B$15:$B$19&lt;=E4152)/(SRP!$C$15:$C$19&gt;=E4152),SRP!$D$15:$D$19)*(G4152/100)*(E4152/1000)),IF(C4152="Ready to Drink",SUM(LOOKUP(2,1/(SRP!$B$10:$B$14&lt;=E4152)/(SRP!$C$10:$C$14&gt;=E4152),SRP!$D$10:$D$14)*(G4152/100)*(E4152/1000)),0))))),2)</f>
        <v>1.49</v>
      </c>
    </row>
    <row r="4153" spans="1:11" x14ac:dyDescent="0.35">
      <c r="A4153" s="2">
        <v>39742</v>
      </c>
      <c r="B4153" s="76" t="s">
        <v>4737</v>
      </c>
      <c r="C4153" s="76" t="s">
        <v>287</v>
      </c>
      <c r="D4153" s="76" t="s">
        <v>5230</v>
      </c>
      <c r="E4153" s="76">
        <v>473</v>
      </c>
      <c r="F4153" s="76">
        <v>24</v>
      </c>
      <c r="G4153" s="77">
        <v>4.5</v>
      </c>
      <c r="H4153" s="76" t="s">
        <v>3638</v>
      </c>
      <c r="I4153" s="77">
        <v>3.99</v>
      </c>
      <c r="J4153" s="2">
        <v>1</v>
      </c>
      <c r="K4153" s="119" cm="1">
        <f t="array" ref="K4153">ROUND(IF(C4153="Beer",SUM(LOOKUP(2,1/(SRP!$B$7:$B$9&lt;=E4153)/(SRP!$C$7:$C$9&gt;=E4153),SRP!$D$7:$D$9)*(G4153/100)*(E4153/1000)),IF(C4153="Spirits",SUM(LOOKUP(2,1/(SRP!$B$2:$B$6&lt;=E4153)/(SRP!$C$2:$C$6&gt;=E4153),SRP!$D$2:$D$6)*(G4153/100)*(E4153/1000)),IF(AND(C4153="Wine",D4153="Fortified Wines"),SUM(LOOKUP(2,1/(SRP!$B$20:$B$23&lt;=E4153)/(SRP!$C$20:$C$23&gt;=E4153),SRP!$D$20:$D$23)*(G4153/100)*(E4153/1000)),IF(C4153="Wine",SUM(LOOKUP(2,1/(SRP!$B$15:$B$19&lt;=E4153)/(SRP!$C$15:$C$19&gt;=E4153),SRP!$D$15:$D$19)*(G4153/100)*(E4153/1000)),IF(C4153="Ready to Drink",SUM(LOOKUP(2,1/(SRP!$B$10:$B$14&lt;=E4153)/(SRP!$C$10:$C$14&gt;=E4153),SRP!$D$10:$D$14)*(G4153/100)*(E4153/1000)),0))))),2)</f>
        <v>1.49</v>
      </c>
    </row>
    <row r="4154" spans="1:11" x14ac:dyDescent="0.35">
      <c r="A4154" s="2">
        <v>39743</v>
      </c>
      <c r="B4154" s="76" t="s">
        <v>6759</v>
      </c>
      <c r="C4154" s="76" t="s">
        <v>287</v>
      </c>
      <c r="D4154" s="76" t="s">
        <v>5266</v>
      </c>
      <c r="E4154" s="76">
        <v>473</v>
      </c>
      <c r="F4154" s="76">
        <v>24</v>
      </c>
      <c r="G4154" s="77">
        <v>4.5</v>
      </c>
      <c r="H4154" s="76" t="s">
        <v>3638</v>
      </c>
      <c r="I4154" s="77">
        <v>4.5999999999999996</v>
      </c>
      <c r="J4154" s="2">
        <v>1</v>
      </c>
      <c r="K4154" s="119" cm="1">
        <f t="array" ref="K4154">ROUND(IF(C4154="Beer",SUM(LOOKUP(2,1/(SRP!$B$7:$B$9&lt;=E4154)/(SRP!$C$7:$C$9&gt;=E4154),SRP!$D$7:$D$9)*(G4154/100)*(E4154/1000)),IF(C4154="Spirits",SUM(LOOKUP(2,1/(SRP!$B$2:$B$6&lt;=E4154)/(SRP!$C$2:$C$6&gt;=E4154),SRP!$D$2:$D$6)*(G4154/100)*(E4154/1000)),IF(AND(C4154="Wine",D4154="Fortified Wines"),SUM(LOOKUP(2,1/(SRP!$B$20:$B$23&lt;=E4154)/(SRP!$C$20:$C$23&gt;=E4154),SRP!$D$20:$D$23)*(G4154/100)*(E4154/1000)),IF(C4154="Wine",SUM(LOOKUP(2,1/(SRP!$B$15:$B$19&lt;=E4154)/(SRP!$C$15:$C$19&gt;=E4154),SRP!$D$15:$D$19)*(G4154/100)*(E4154/1000)),IF(C4154="Ready to Drink",SUM(LOOKUP(2,1/(SRP!$B$10:$B$14&lt;=E4154)/(SRP!$C$10:$C$14&gt;=E4154),SRP!$D$10:$D$14)*(G4154/100)*(E4154/1000)),0))))),2)</f>
        <v>1.49</v>
      </c>
    </row>
    <row r="4155" spans="1:11" x14ac:dyDescent="0.35">
      <c r="A4155" s="2">
        <v>39743</v>
      </c>
      <c r="B4155" s="76" t="s">
        <v>6759</v>
      </c>
      <c r="C4155" s="76" t="s">
        <v>287</v>
      </c>
      <c r="D4155" s="76" t="s">
        <v>5266</v>
      </c>
      <c r="E4155" s="76">
        <v>473</v>
      </c>
      <c r="F4155" s="76">
        <v>24</v>
      </c>
      <c r="G4155" s="77">
        <v>4.5</v>
      </c>
      <c r="H4155" s="76" t="s">
        <v>3638</v>
      </c>
      <c r="I4155" s="77">
        <v>4.5999999999999996</v>
      </c>
      <c r="J4155" s="2">
        <v>1</v>
      </c>
      <c r="K4155" s="119" cm="1">
        <f t="array" ref="K4155">ROUND(IF(C4155="Beer",SUM(LOOKUP(2,1/(SRP!$B$7:$B$9&lt;=E4155)/(SRP!$C$7:$C$9&gt;=E4155),SRP!$D$7:$D$9)*(G4155/100)*(E4155/1000)),IF(C4155="Spirits",SUM(LOOKUP(2,1/(SRP!$B$2:$B$6&lt;=E4155)/(SRP!$C$2:$C$6&gt;=E4155),SRP!$D$2:$D$6)*(G4155/100)*(E4155/1000)),IF(AND(C4155="Wine",D4155="Fortified Wines"),SUM(LOOKUP(2,1/(SRP!$B$20:$B$23&lt;=E4155)/(SRP!$C$20:$C$23&gt;=E4155),SRP!$D$20:$D$23)*(G4155/100)*(E4155/1000)),IF(C4155="Wine",SUM(LOOKUP(2,1/(SRP!$B$15:$B$19&lt;=E4155)/(SRP!$C$15:$C$19&gt;=E4155),SRP!$D$15:$D$19)*(G4155/100)*(E4155/1000)),IF(C4155="Ready to Drink",SUM(LOOKUP(2,1/(SRP!$B$10:$B$14&lt;=E4155)/(SRP!$C$10:$C$14&gt;=E4155),SRP!$D$10:$D$14)*(G4155/100)*(E4155/1000)),0))))),2)</f>
        <v>1.49</v>
      </c>
    </row>
    <row r="4156" spans="1:11" x14ac:dyDescent="0.35">
      <c r="A4156" s="2">
        <v>39745</v>
      </c>
      <c r="B4156" s="76" t="s">
        <v>3238</v>
      </c>
      <c r="C4156" s="76" t="s">
        <v>286</v>
      </c>
      <c r="D4156" s="76" t="s">
        <v>5269</v>
      </c>
      <c r="E4156" s="76">
        <v>750</v>
      </c>
      <c r="F4156" s="76">
        <v>12</v>
      </c>
      <c r="G4156" s="77">
        <v>13</v>
      </c>
      <c r="H4156" s="76" t="s">
        <v>3329</v>
      </c>
      <c r="I4156" s="77">
        <v>77.55</v>
      </c>
      <c r="J4156" s="2">
        <v>1</v>
      </c>
      <c r="K4156" s="119" cm="1">
        <f t="array" ref="K4156">ROUND(IF(C4156="Beer",SUM(LOOKUP(2,1/(SRP!$B$7:$B$9&lt;=E4156)/(SRP!$C$7:$C$9&gt;=E4156),SRP!$D$7:$D$9)*(G4156/100)*(E4156/1000)),IF(C4156="Spirits",SUM(LOOKUP(2,1/(SRP!$B$2:$B$6&lt;=E4156)/(SRP!$C$2:$C$6&gt;=E4156),SRP!$D$2:$D$6)*(G4156/100)*(E4156/1000)),IF(AND(C4156="Wine",D4156="Fortified Wines"),SUM(LOOKUP(2,1/(SRP!$B$20:$B$23&lt;=E4156)/(SRP!$C$20:$C$23&gt;=E4156),SRP!$D$20:$D$23)*(G4156/100)*(E4156/1000)),IF(C4156="Wine",SUM(LOOKUP(2,1/(SRP!$B$15:$B$19&lt;=E4156)/(SRP!$C$15:$C$19&gt;=E4156),SRP!$D$15:$D$19)*(G4156/100)*(E4156/1000)),IF(C4156="Ready to Drink",SUM(LOOKUP(2,1/(SRP!$B$10:$B$14&lt;=E4156)/(SRP!$C$10:$C$14&gt;=E4156),SRP!$D$10:$D$14)*(G4156/100)*(E4156/1000)),0))))),2)</f>
        <v>6.81</v>
      </c>
    </row>
    <row r="4157" spans="1:11" x14ac:dyDescent="0.35">
      <c r="A4157" s="2">
        <v>39812</v>
      </c>
      <c r="B4157" s="76" t="s">
        <v>2490</v>
      </c>
      <c r="C4157" s="76" t="s">
        <v>285</v>
      </c>
      <c r="D4157" s="76" t="s">
        <v>6944</v>
      </c>
      <c r="E4157" s="76">
        <v>375</v>
      </c>
      <c r="F4157" s="76">
        <v>12</v>
      </c>
      <c r="G4157" s="77">
        <v>40</v>
      </c>
      <c r="H4157" s="76" t="s">
        <v>3289</v>
      </c>
      <c r="I4157" s="77">
        <v>20.99</v>
      </c>
      <c r="J4157" s="2">
        <v>1</v>
      </c>
      <c r="K4157" s="119" cm="1">
        <f t="array" ref="K4157">ROUND(IF(C4157="Beer",SUM(LOOKUP(2,1/(SRP!$B$7:$B$9&lt;=E4157)/(SRP!$C$7:$C$9&gt;=E4157),SRP!$D$7:$D$9)*(G4157/100)*(E4157/1000)),IF(C4157="Spirits",SUM(LOOKUP(2,1/(SRP!$B$2:$B$6&lt;=E4157)/(SRP!$C$2:$C$6&gt;=E4157),SRP!$D$2:$D$6)*(G4157/100)*(E4157/1000)),IF(AND(C4157="Wine",D4157="Fortified Wines"),SUM(LOOKUP(2,1/(SRP!$B$20:$B$23&lt;=E4157)/(SRP!$C$20:$C$23&gt;=E4157),SRP!$D$20:$D$23)*(G4157/100)*(E4157/1000)),IF(C4157="Wine",SUM(LOOKUP(2,1/(SRP!$B$15:$B$19&lt;=E4157)/(SRP!$C$15:$C$19&gt;=E4157),SRP!$D$15:$D$19)*(G4157/100)*(E4157/1000)),IF(C4157="Ready to Drink",SUM(LOOKUP(2,1/(SRP!$B$10:$B$14&lt;=E4157)/(SRP!$C$10:$C$14&gt;=E4157),SRP!$D$10:$D$14)*(G4157/100)*(E4157/1000)),0))))),2)</f>
        <v>11.89</v>
      </c>
    </row>
    <row r="4158" spans="1:11" x14ac:dyDescent="0.35">
      <c r="A4158" s="2">
        <v>39836</v>
      </c>
      <c r="B4158" s="76" t="s">
        <v>3558</v>
      </c>
      <c r="C4158" s="76" t="s">
        <v>287</v>
      </c>
      <c r="D4158" s="76" t="s">
        <v>5292</v>
      </c>
      <c r="E4158" s="76">
        <v>473</v>
      </c>
      <c r="F4158" s="76">
        <v>24</v>
      </c>
      <c r="G4158" s="77">
        <v>4.5</v>
      </c>
      <c r="H4158" s="76" t="s">
        <v>3638</v>
      </c>
      <c r="I4158" s="77">
        <v>4.7</v>
      </c>
      <c r="J4158" s="2">
        <v>1</v>
      </c>
      <c r="K4158" s="119" cm="1">
        <f t="array" ref="K4158">ROUND(IF(C4158="Beer",SUM(LOOKUP(2,1/(SRP!$B$7:$B$9&lt;=E4158)/(SRP!$C$7:$C$9&gt;=E4158),SRP!$D$7:$D$9)*(G4158/100)*(E4158/1000)),IF(C4158="Spirits",SUM(LOOKUP(2,1/(SRP!$B$2:$B$6&lt;=E4158)/(SRP!$C$2:$C$6&gt;=E4158),SRP!$D$2:$D$6)*(G4158/100)*(E4158/1000)),IF(AND(C4158="Wine",D4158="Fortified Wines"),SUM(LOOKUP(2,1/(SRP!$B$20:$B$23&lt;=E4158)/(SRP!$C$20:$C$23&gt;=E4158),SRP!$D$20:$D$23)*(G4158/100)*(E4158/1000)),IF(C4158="Wine",SUM(LOOKUP(2,1/(SRP!$B$15:$B$19&lt;=E4158)/(SRP!$C$15:$C$19&gt;=E4158),SRP!$D$15:$D$19)*(G4158/100)*(E4158/1000)),IF(C4158="Ready to Drink",SUM(LOOKUP(2,1/(SRP!$B$10:$B$14&lt;=E4158)/(SRP!$C$10:$C$14&gt;=E4158),SRP!$D$10:$D$14)*(G4158/100)*(E4158/1000)),0))))),2)</f>
        <v>1.49</v>
      </c>
    </row>
    <row r="4159" spans="1:11" x14ac:dyDescent="0.35">
      <c r="A4159" s="2">
        <v>39836</v>
      </c>
      <c r="B4159" s="76" t="s">
        <v>3558</v>
      </c>
      <c r="C4159" s="76" t="s">
        <v>287</v>
      </c>
      <c r="D4159" s="76" t="s">
        <v>5292</v>
      </c>
      <c r="E4159" s="76">
        <v>473</v>
      </c>
      <c r="F4159" s="76">
        <v>24</v>
      </c>
      <c r="G4159" s="77">
        <v>4.5</v>
      </c>
      <c r="H4159" s="76" t="s">
        <v>3638</v>
      </c>
      <c r="I4159" s="77">
        <v>4.7</v>
      </c>
      <c r="J4159" s="2">
        <v>1</v>
      </c>
      <c r="K4159" s="119" cm="1">
        <f t="array" ref="K4159">ROUND(IF(C4159="Beer",SUM(LOOKUP(2,1/(SRP!$B$7:$B$9&lt;=E4159)/(SRP!$C$7:$C$9&gt;=E4159),SRP!$D$7:$D$9)*(G4159/100)*(E4159/1000)),IF(C4159="Spirits",SUM(LOOKUP(2,1/(SRP!$B$2:$B$6&lt;=E4159)/(SRP!$C$2:$C$6&gt;=E4159),SRP!$D$2:$D$6)*(G4159/100)*(E4159/1000)),IF(AND(C4159="Wine",D4159="Fortified Wines"),SUM(LOOKUP(2,1/(SRP!$B$20:$B$23&lt;=E4159)/(SRP!$C$20:$C$23&gt;=E4159),SRP!$D$20:$D$23)*(G4159/100)*(E4159/1000)),IF(C4159="Wine",SUM(LOOKUP(2,1/(SRP!$B$15:$B$19&lt;=E4159)/(SRP!$C$15:$C$19&gt;=E4159),SRP!$D$15:$D$19)*(G4159/100)*(E4159/1000)),IF(C4159="Ready to Drink",SUM(LOOKUP(2,1/(SRP!$B$10:$B$14&lt;=E4159)/(SRP!$C$10:$C$14&gt;=E4159),SRP!$D$10:$D$14)*(G4159/100)*(E4159/1000)),0))))),2)</f>
        <v>1.49</v>
      </c>
    </row>
    <row r="4160" spans="1:11" x14ac:dyDescent="0.35">
      <c r="A4160" s="2">
        <v>39838</v>
      </c>
      <c r="B4160" s="76" t="s">
        <v>4067</v>
      </c>
      <c r="C4160" s="76" t="s">
        <v>287</v>
      </c>
      <c r="D4160" s="76" t="s">
        <v>5292</v>
      </c>
      <c r="E4160" s="76">
        <v>473</v>
      </c>
      <c r="F4160" s="76">
        <v>24</v>
      </c>
      <c r="G4160" s="77">
        <v>4.0999999999999996</v>
      </c>
      <c r="H4160" s="76" t="s">
        <v>3638</v>
      </c>
      <c r="I4160" s="77">
        <v>4.25</v>
      </c>
      <c r="J4160" s="2">
        <v>1</v>
      </c>
      <c r="K4160" s="119" cm="1">
        <f t="array" ref="K4160">ROUND(IF(C4160="Beer",SUM(LOOKUP(2,1/(SRP!$B$7:$B$9&lt;=E4160)/(SRP!$C$7:$C$9&gt;=E4160),SRP!$D$7:$D$9)*(G4160/100)*(E4160/1000)),IF(C4160="Spirits",SUM(LOOKUP(2,1/(SRP!$B$2:$B$6&lt;=E4160)/(SRP!$C$2:$C$6&gt;=E4160),SRP!$D$2:$D$6)*(G4160/100)*(E4160/1000)),IF(AND(C4160="Wine",D4160="Fortified Wines"),SUM(LOOKUP(2,1/(SRP!$B$20:$B$23&lt;=E4160)/(SRP!$C$20:$C$23&gt;=E4160),SRP!$D$20:$D$23)*(G4160/100)*(E4160/1000)),IF(C4160="Wine",SUM(LOOKUP(2,1/(SRP!$B$15:$B$19&lt;=E4160)/(SRP!$C$15:$C$19&gt;=E4160),SRP!$D$15:$D$19)*(G4160/100)*(E4160/1000)),IF(C4160="Ready to Drink",SUM(LOOKUP(2,1/(SRP!$B$10:$B$14&lt;=E4160)/(SRP!$C$10:$C$14&gt;=E4160),SRP!$D$10:$D$14)*(G4160/100)*(E4160/1000)),0))))),2)</f>
        <v>1.35</v>
      </c>
    </row>
    <row r="4161" spans="1:11" x14ac:dyDescent="0.35">
      <c r="A4161" s="2">
        <v>39838</v>
      </c>
      <c r="B4161" s="76" t="s">
        <v>4067</v>
      </c>
      <c r="C4161" s="76" t="s">
        <v>287</v>
      </c>
      <c r="D4161" s="76" t="s">
        <v>5292</v>
      </c>
      <c r="E4161" s="76">
        <v>473</v>
      </c>
      <c r="F4161" s="76">
        <v>24</v>
      </c>
      <c r="G4161" s="77">
        <v>4.0999999999999996</v>
      </c>
      <c r="H4161" s="76" t="s">
        <v>3638</v>
      </c>
      <c r="I4161" s="77">
        <v>4.25</v>
      </c>
      <c r="J4161" s="2">
        <v>1</v>
      </c>
      <c r="K4161" s="119" cm="1">
        <f t="array" ref="K4161">ROUND(IF(C4161="Beer",SUM(LOOKUP(2,1/(SRP!$B$7:$B$9&lt;=E4161)/(SRP!$C$7:$C$9&gt;=E4161),SRP!$D$7:$D$9)*(G4161/100)*(E4161/1000)),IF(C4161="Spirits",SUM(LOOKUP(2,1/(SRP!$B$2:$B$6&lt;=E4161)/(SRP!$C$2:$C$6&gt;=E4161),SRP!$D$2:$D$6)*(G4161/100)*(E4161/1000)),IF(AND(C4161="Wine",D4161="Fortified Wines"),SUM(LOOKUP(2,1/(SRP!$B$20:$B$23&lt;=E4161)/(SRP!$C$20:$C$23&gt;=E4161),SRP!$D$20:$D$23)*(G4161/100)*(E4161/1000)),IF(C4161="Wine",SUM(LOOKUP(2,1/(SRP!$B$15:$B$19&lt;=E4161)/(SRP!$C$15:$C$19&gt;=E4161),SRP!$D$15:$D$19)*(G4161/100)*(E4161/1000)),IF(C4161="Ready to Drink",SUM(LOOKUP(2,1/(SRP!$B$10:$B$14&lt;=E4161)/(SRP!$C$10:$C$14&gt;=E4161),SRP!$D$10:$D$14)*(G4161/100)*(E4161/1000)),0))))),2)</f>
        <v>1.35</v>
      </c>
    </row>
    <row r="4162" spans="1:11" x14ac:dyDescent="0.35">
      <c r="A4162" s="2">
        <v>39856</v>
      </c>
      <c r="B4162" s="76" t="s">
        <v>3240</v>
      </c>
      <c r="C4162" s="76" t="s">
        <v>287</v>
      </c>
      <c r="D4162" s="76" t="s">
        <v>5240</v>
      </c>
      <c r="E4162" s="76">
        <v>473</v>
      </c>
      <c r="F4162" s="76">
        <v>24</v>
      </c>
      <c r="G4162" s="77">
        <v>7.1</v>
      </c>
      <c r="H4162" s="76" t="s">
        <v>6872</v>
      </c>
      <c r="I4162" s="77">
        <v>4.25</v>
      </c>
      <c r="J4162" s="2">
        <v>1</v>
      </c>
      <c r="K4162" s="119" cm="1">
        <f t="array" ref="K4162">ROUND(IF(C4162="Beer",SUM(LOOKUP(2,1/(SRP!$B$7:$B$9&lt;=E4162)/(SRP!$C$7:$C$9&gt;=E4162),SRP!$D$7:$D$9)*(G4162/100)*(E4162/1000)),IF(C4162="Spirits",SUM(LOOKUP(2,1/(SRP!$B$2:$B$6&lt;=E4162)/(SRP!$C$2:$C$6&gt;=E4162),SRP!$D$2:$D$6)*(G4162/100)*(E4162/1000)),IF(AND(C4162="Wine",D4162="Fortified Wines"),SUM(LOOKUP(2,1/(SRP!$B$20:$B$23&lt;=E4162)/(SRP!$C$20:$C$23&gt;=E4162),SRP!$D$20:$D$23)*(G4162/100)*(E4162/1000)),IF(C4162="Wine",SUM(LOOKUP(2,1/(SRP!$B$15:$B$19&lt;=E4162)/(SRP!$C$15:$C$19&gt;=E4162),SRP!$D$15:$D$19)*(G4162/100)*(E4162/1000)),IF(C4162="Ready to Drink",SUM(LOOKUP(2,1/(SRP!$B$10:$B$14&lt;=E4162)/(SRP!$C$10:$C$14&gt;=E4162),SRP!$D$10:$D$14)*(G4162/100)*(E4162/1000)),0))))),2)</f>
        <v>2.34</v>
      </c>
    </row>
    <row r="4163" spans="1:11" x14ac:dyDescent="0.35">
      <c r="A4163" s="2">
        <v>39856</v>
      </c>
      <c r="B4163" s="76" t="s">
        <v>3240</v>
      </c>
      <c r="C4163" s="76" t="s">
        <v>287</v>
      </c>
      <c r="D4163" s="76" t="s">
        <v>5240</v>
      </c>
      <c r="E4163" s="76">
        <v>473</v>
      </c>
      <c r="F4163" s="76">
        <v>24</v>
      </c>
      <c r="G4163" s="77">
        <v>7.1</v>
      </c>
      <c r="H4163" s="76" t="s">
        <v>3370</v>
      </c>
      <c r="I4163" s="77">
        <v>4.25</v>
      </c>
      <c r="J4163" s="2">
        <v>1</v>
      </c>
      <c r="K4163" s="119" cm="1">
        <f t="array" ref="K4163">ROUND(IF(C4163="Beer",SUM(LOOKUP(2,1/(SRP!$B$7:$B$9&lt;=E4163)/(SRP!$C$7:$C$9&gt;=E4163),SRP!$D$7:$D$9)*(G4163/100)*(E4163/1000)),IF(C4163="Spirits",SUM(LOOKUP(2,1/(SRP!$B$2:$B$6&lt;=E4163)/(SRP!$C$2:$C$6&gt;=E4163),SRP!$D$2:$D$6)*(G4163/100)*(E4163/1000)),IF(AND(C4163="Wine",D4163="Fortified Wines"),SUM(LOOKUP(2,1/(SRP!$B$20:$B$23&lt;=E4163)/(SRP!$C$20:$C$23&gt;=E4163),SRP!$D$20:$D$23)*(G4163/100)*(E4163/1000)),IF(C4163="Wine",SUM(LOOKUP(2,1/(SRP!$B$15:$B$19&lt;=E4163)/(SRP!$C$15:$C$19&gt;=E4163),SRP!$D$15:$D$19)*(G4163/100)*(E4163/1000)),IF(C4163="Ready to Drink",SUM(LOOKUP(2,1/(SRP!$B$10:$B$14&lt;=E4163)/(SRP!$C$10:$C$14&gt;=E4163),SRP!$D$10:$D$14)*(G4163/100)*(E4163/1000)),0))))),2)</f>
        <v>2.34</v>
      </c>
    </row>
    <row r="4164" spans="1:11" x14ac:dyDescent="0.35">
      <c r="A4164" s="2">
        <v>39865</v>
      </c>
      <c r="B4164" s="76" t="s">
        <v>3200</v>
      </c>
      <c r="C4164" s="76" t="s">
        <v>286</v>
      </c>
      <c r="D4164" s="76" t="s">
        <v>5236</v>
      </c>
      <c r="E4164" s="76">
        <v>3000</v>
      </c>
      <c r="F4164" s="76">
        <v>4</v>
      </c>
      <c r="G4164" s="77">
        <v>13</v>
      </c>
      <c r="H4164" s="76" t="s">
        <v>3294</v>
      </c>
      <c r="I4164" s="77">
        <v>47.99</v>
      </c>
      <c r="J4164" s="2">
        <v>1</v>
      </c>
      <c r="K4164" s="119" cm="1">
        <f t="array" ref="K4164">ROUND(IF(C4164="Beer",SUM(LOOKUP(2,1/(SRP!$B$7:$B$9&lt;=E4164)/(SRP!$C$7:$C$9&gt;=E4164),SRP!$D$7:$D$9)*(G4164/100)*(E4164/1000)),IF(C4164="Spirits",SUM(LOOKUP(2,1/(SRP!$B$2:$B$6&lt;=E4164)/(SRP!$C$2:$C$6&gt;=E4164),SRP!$D$2:$D$6)*(G4164/100)*(E4164/1000)),IF(AND(C4164="Wine",D4164="Fortified Wines"),SUM(LOOKUP(2,1/(SRP!$B$20:$B$23&lt;=E4164)/(SRP!$C$20:$C$23&gt;=E4164),SRP!$D$20:$D$23)*(G4164/100)*(E4164/1000)),IF(C4164="Wine",SUM(LOOKUP(2,1/(SRP!$B$15:$B$19&lt;=E4164)/(SRP!$C$15:$C$19&gt;=E4164),SRP!$D$15:$D$19)*(G4164/100)*(E4164/1000)),IF(C4164="Ready to Drink",SUM(LOOKUP(2,1/(SRP!$B$10:$B$14&lt;=E4164)/(SRP!$C$10:$C$14&gt;=E4164),SRP!$D$10:$D$14)*(G4164/100)*(E4164/1000)),0))))),2)</f>
        <v>27.23</v>
      </c>
    </row>
    <row r="4165" spans="1:11" x14ac:dyDescent="0.35">
      <c r="A4165" s="2">
        <v>39880</v>
      </c>
      <c r="B4165" s="76" t="s">
        <v>3192</v>
      </c>
      <c r="C4165" s="76" t="s">
        <v>286</v>
      </c>
      <c r="D4165" s="76" t="s">
        <v>5236</v>
      </c>
      <c r="E4165" s="76">
        <v>750</v>
      </c>
      <c r="F4165" s="76">
        <v>12</v>
      </c>
      <c r="G4165" s="77">
        <v>13.5</v>
      </c>
      <c r="H4165" s="76" t="s">
        <v>6873</v>
      </c>
      <c r="I4165" s="77">
        <v>39.99</v>
      </c>
      <c r="J4165" s="2">
        <v>1</v>
      </c>
      <c r="K4165" s="119" cm="1">
        <f t="array" ref="K4165">ROUND(IF(C4165="Beer",SUM(LOOKUP(2,1/(SRP!$B$7:$B$9&lt;=E4165)/(SRP!$C$7:$C$9&gt;=E4165),SRP!$D$7:$D$9)*(G4165/100)*(E4165/1000)),IF(C4165="Spirits",SUM(LOOKUP(2,1/(SRP!$B$2:$B$6&lt;=E4165)/(SRP!$C$2:$C$6&gt;=E4165),SRP!$D$2:$D$6)*(G4165/100)*(E4165/1000)),IF(AND(C4165="Wine",D4165="Fortified Wines"),SUM(LOOKUP(2,1/(SRP!$B$20:$B$23&lt;=E4165)/(SRP!$C$20:$C$23&gt;=E4165),SRP!$D$20:$D$23)*(G4165/100)*(E4165/1000)),IF(C4165="Wine",SUM(LOOKUP(2,1/(SRP!$B$15:$B$19&lt;=E4165)/(SRP!$C$15:$C$19&gt;=E4165),SRP!$D$15:$D$19)*(G4165/100)*(E4165/1000)),IF(C4165="Ready to Drink",SUM(LOOKUP(2,1/(SRP!$B$10:$B$14&lt;=E4165)/(SRP!$C$10:$C$14&gt;=E4165),SRP!$D$10:$D$14)*(G4165/100)*(E4165/1000)),0))))),2)</f>
        <v>7.07</v>
      </c>
    </row>
    <row r="4166" spans="1:11" x14ac:dyDescent="0.35">
      <c r="A4166" s="2">
        <v>39885</v>
      </c>
      <c r="B4166" s="76" t="s">
        <v>3202</v>
      </c>
      <c r="C4166" s="76" t="s">
        <v>286</v>
      </c>
      <c r="D4166" s="76" t="s">
        <v>5245</v>
      </c>
      <c r="E4166" s="76">
        <v>750</v>
      </c>
      <c r="F4166" s="76">
        <v>6</v>
      </c>
      <c r="G4166" s="77">
        <v>12.5</v>
      </c>
      <c r="H4166" s="76" t="s">
        <v>5939</v>
      </c>
      <c r="I4166" s="77">
        <v>20.99</v>
      </c>
      <c r="J4166" s="2">
        <v>1</v>
      </c>
      <c r="K4166" s="119" cm="1">
        <f t="array" ref="K4166">ROUND(IF(C4166="Beer",SUM(LOOKUP(2,1/(SRP!$B$7:$B$9&lt;=E4166)/(SRP!$C$7:$C$9&gt;=E4166),SRP!$D$7:$D$9)*(G4166/100)*(E4166/1000)),IF(C4166="Spirits",SUM(LOOKUP(2,1/(SRP!$B$2:$B$6&lt;=E4166)/(SRP!$C$2:$C$6&gt;=E4166),SRP!$D$2:$D$6)*(G4166/100)*(E4166/1000)),IF(AND(C4166="Wine",D4166="Fortified Wines"),SUM(LOOKUP(2,1/(SRP!$B$20:$B$23&lt;=E4166)/(SRP!$C$20:$C$23&gt;=E4166),SRP!$D$20:$D$23)*(G4166/100)*(E4166/1000)),IF(C4166="Wine",SUM(LOOKUP(2,1/(SRP!$B$15:$B$19&lt;=E4166)/(SRP!$C$15:$C$19&gt;=E4166),SRP!$D$15:$D$19)*(G4166/100)*(E4166/1000)),IF(C4166="Ready to Drink",SUM(LOOKUP(2,1/(SRP!$B$10:$B$14&lt;=E4166)/(SRP!$C$10:$C$14&gt;=E4166),SRP!$D$10:$D$14)*(G4166/100)*(E4166/1000)),0))))),2)</f>
        <v>6.54</v>
      </c>
    </row>
    <row r="4167" spans="1:11" x14ac:dyDescent="0.35">
      <c r="A4167" s="2">
        <v>39887</v>
      </c>
      <c r="B4167" s="76" t="s">
        <v>3454</v>
      </c>
      <c r="C4167" s="76" t="s">
        <v>287</v>
      </c>
      <c r="D4167" s="76" t="s">
        <v>5240</v>
      </c>
      <c r="E4167" s="76">
        <v>473</v>
      </c>
      <c r="F4167" s="76">
        <v>12</v>
      </c>
      <c r="G4167" s="77">
        <v>6.4</v>
      </c>
      <c r="H4167" s="76" t="s">
        <v>3325</v>
      </c>
      <c r="I4167" s="77">
        <v>3.48</v>
      </c>
      <c r="J4167" s="2">
        <v>1</v>
      </c>
      <c r="K4167" s="119" cm="1">
        <f t="array" ref="K4167">ROUND(IF(C4167="Beer",SUM(LOOKUP(2,1/(SRP!$B$7:$B$9&lt;=E4167)/(SRP!$C$7:$C$9&gt;=E4167),SRP!$D$7:$D$9)*(G4167/100)*(E4167/1000)),IF(C4167="Spirits",SUM(LOOKUP(2,1/(SRP!$B$2:$B$6&lt;=E4167)/(SRP!$C$2:$C$6&gt;=E4167),SRP!$D$2:$D$6)*(G4167/100)*(E4167/1000)),IF(AND(C4167="Wine",D4167="Fortified Wines"),SUM(LOOKUP(2,1/(SRP!$B$20:$B$23&lt;=E4167)/(SRP!$C$20:$C$23&gt;=E4167),SRP!$D$20:$D$23)*(G4167/100)*(E4167/1000)),IF(C4167="Wine",SUM(LOOKUP(2,1/(SRP!$B$15:$B$19&lt;=E4167)/(SRP!$C$15:$C$19&gt;=E4167),SRP!$D$15:$D$19)*(G4167/100)*(E4167/1000)),IF(C4167="Ready to Drink",SUM(LOOKUP(2,1/(SRP!$B$10:$B$14&lt;=E4167)/(SRP!$C$10:$C$14&gt;=E4167),SRP!$D$10:$D$14)*(G4167/100)*(E4167/1000)),0))))),2)</f>
        <v>2.11</v>
      </c>
    </row>
    <row r="4168" spans="1:11" x14ac:dyDescent="0.35">
      <c r="A4168" s="2">
        <v>39887</v>
      </c>
      <c r="B4168" s="76" t="s">
        <v>3454</v>
      </c>
      <c r="C4168" s="76" t="s">
        <v>287</v>
      </c>
      <c r="D4168" s="76" t="s">
        <v>5240</v>
      </c>
      <c r="E4168" s="76">
        <v>473</v>
      </c>
      <c r="F4168" s="76">
        <v>12</v>
      </c>
      <c r="G4168" s="77">
        <v>6.4</v>
      </c>
      <c r="H4168" s="76" t="s">
        <v>3325</v>
      </c>
      <c r="I4168" s="77">
        <v>3.48</v>
      </c>
      <c r="J4168" s="2">
        <v>1</v>
      </c>
      <c r="K4168" s="119" cm="1">
        <f t="array" ref="K4168">ROUND(IF(C4168="Beer",SUM(LOOKUP(2,1/(SRP!$B$7:$B$9&lt;=E4168)/(SRP!$C$7:$C$9&gt;=E4168),SRP!$D$7:$D$9)*(G4168/100)*(E4168/1000)),IF(C4168="Spirits",SUM(LOOKUP(2,1/(SRP!$B$2:$B$6&lt;=E4168)/(SRP!$C$2:$C$6&gt;=E4168),SRP!$D$2:$D$6)*(G4168/100)*(E4168/1000)),IF(AND(C4168="Wine",D4168="Fortified Wines"),SUM(LOOKUP(2,1/(SRP!$B$20:$B$23&lt;=E4168)/(SRP!$C$20:$C$23&gt;=E4168),SRP!$D$20:$D$23)*(G4168/100)*(E4168/1000)),IF(C4168="Wine",SUM(LOOKUP(2,1/(SRP!$B$15:$B$19&lt;=E4168)/(SRP!$C$15:$C$19&gt;=E4168),SRP!$D$15:$D$19)*(G4168/100)*(E4168/1000)),IF(C4168="Ready to Drink",SUM(LOOKUP(2,1/(SRP!$B$10:$B$14&lt;=E4168)/(SRP!$C$10:$C$14&gt;=E4168),SRP!$D$10:$D$14)*(G4168/100)*(E4168/1000)),0))))),2)</f>
        <v>2.11</v>
      </c>
    </row>
    <row r="4169" spans="1:11" x14ac:dyDescent="0.35">
      <c r="A4169" s="2">
        <v>39888</v>
      </c>
      <c r="B4169" s="76" t="s">
        <v>3203</v>
      </c>
      <c r="C4169" s="76" t="s">
        <v>286</v>
      </c>
      <c r="D4169" s="76" t="s">
        <v>5236</v>
      </c>
      <c r="E4169" s="76">
        <v>750</v>
      </c>
      <c r="F4169" s="76">
        <v>12</v>
      </c>
      <c r="G4169" s="77">
        <v>12</v>
      </c>
      <c r="H4169" s="76" t="s">
        <v>3297</v>
      </c>
      <c r="I4169" s="77">
        <v>13.99</v>
      </c>
      <c r="J4169" s="2">
        <v>1</v>
      </c>
      <c r="K4169" s="119" cm="1">
        <f t="array" ref="K4169">ROUND(IF(C4169="Beer",SUM(LOOKUP(2,1/(SRP!$B$7:$B$9&lt;=E4169)/(SRP!$C$7:$C$9&gt;=E4169),SRP!$D$7:$D$9)*(G4169/100)*(E4169/1000)),IF(C4169="Spirits",SUM(LOOKUP(2,1/(SRP!$B$2:$B$6&lt;=E4169)/(SRP!$C$2:$C$6&gt;=E4169),SRP!$D$2:$D$6)*(G4169/100)*(E4169/1000)),IF(AND(C4169="Wine",D4169="Fortified Wines"),SUM(LOOKUP(2,1/(SRP!$B$20:$B$23&lt;=E4169)/(SRP!$C$20:$C$23&gt;=E4169),SRP!$D$20:$D$23)*(G4169/100)*(E4169/1000)),IF(C4169="Wine",SUM(LOOKUP(2,1/(SRP!$B$15:$B$19&lt;=E4169)/(SRP!$C$15:$C$19&gt;=E4169),SRP!$D$15:$D$19)*(G4169/100)*(E4169/1000)),IF(C4169="Ready to Drink",SUM(LOOKUP(2,1/(SRP!$B$10:$B$14&lt;=E4169)/(SRP!$C$10:$C$14&gt;=E4169),SRP!$D$10:$D$14)*(G4169/100)*(E4169/1000)),0))))),2)</f>
        <v>6.28</v>
      </c>
    </row>
    <row r="4170" spans="1:11" x14ac:dyDescent="0.35">
      <c r="A4170" s="2">
        <v>39894</v>
      </c>
      <c r="B4170" s="76" t="s">
        <v>3191</v>
      </c>
      <c r="C4170" s="76" t="s">
        <v>286</v>
      </c>
      <c r="D4170" s="76" t="s">
        <v>300</v>
      </c>
      <c r="E4170" s="76">
        <v>750</v>
      </c>
      <c r="F4170" s="76">
        <v>12</v>
      </c>
      <c r="G4170" s="77">
        <v>13.3</v>
      </c>
      <c r="H4170" s="76" t="s">
        <v>3314</v>
      </c>
      <c r="I4170" s="77">
        <v>18.989999999999998</v>
      </c>
      <c r="J4170" s="2">
        <v>1</v>
      </c>
      <c r="K4170" s="119" cm="1">
        <f t="array" ref="K4170">ROUND(IF(C4170="Beer",SUM(LOOKUP(2,1/(SRP!$B$7:$B$9&lt;=E4170)/(SRP!$C$7:$C$9&gt;=E4170),SRP!$D$7:$D$9)*(G4170/100)*(E4170/1000)),IF(C4170="Spirits",SUM(LOOKUP(2,1/(SRP!$B$2:$B$6&lt;=E4170)/(SRP!$C$2:$C$6&gt;=E4170),SRP!$D$2:$D$6)*(G4170/100)*(E4170/1000)),IF(AND(C4170="Wine",D4170="Fortified Wines"),SUM(LOOKUP(2,1/(SRP!$B$20:$B$23&lt;=E4170)/(SRP!$C$20:$C$23&gt;=E4170),SRP!$D$20:$D$23)*(G4170/100)*(E4170/1000)),IF(C4170="Wine",SUM(LOOKUP(2,1/(SRP!$B$15:$B$19&lt;=E4170)/(SRP!$C$15:$C$19&gt;=E4170),SRP!$D$15:$D$19)*(G4170/100)*(E4170/1000)),IF(C4170="Ready to Drink",SUM(LOOKUP(2,1/(SRP!$B$10:$B$14&lt;=E4170)/(SRP!$C$10:$C$14&gt;=E4170),SRP!$D$10:$D$14)*(G4170/100)*(E4170/1000)),0))))),2)</f>
        <v>6.96</v>
      </c>
    </row>
    <row r="4171" spans="1:11" x14ac:dyDescent="0.35">
      <c r="A4171" s="2">
        <v>39895</v>
      </c>
      <c r="B4171" s="76" t="s">
        <v>3237</v>
      </c>
      <c r="C4171" s="76" t="s">
        <v>286</v>
      </c>
      <c r="D4171" s="76" t="s">
        <v>5246</v>
      </c>
      <c r="E4171" s="76">
        <v>750</v>
      </c>
      <c r="F4171" s="76">
        <v>12</v>
      </c>
      <c r="G4171" s="77">
        <v>13.5</v>
      </c>
      <c r="H4171" s="76" t="s">
        <v>3314</v>
      </c>
      <c r="I4171" s="77">
        <v>17.989999999999998</v>
      </c>
      <c r="J4171" s="2">
        <v>1</v>
      </c>
      <c r="K4171" s="119" cm="1">
        <f t="array" ref="K4171">ROUND(IF(C4171="Beer",SUM(LOOKUP(2,1/(SRP!$B$7:$B$9&lt;=E4171)/(SRP!$C$7:$C$9&gt;=E4171),SRP!$D$7:$D$9)*(G4171/100)*(E4171/1000)),IF(C4171="Spirits",SUM(LOOKUP(2,1/(SRP!$B$2:$B$6&lt;=E4171)/(SRP!$C$2:$C$6&gt;=E4171),SRP!$D$2:$D$6)*(G4171/100)*(E4171/1000)),IF(AND(C4171="Wine",D4171="Fortified Wines"),SUM(LOOKUP(2,1/(SRP!$B$20:$B$23&lt;=E4171)/(SRP!$C$20:$C$23&gt;=E4171),SRP!$D$20:$D$23)*(G4171/100)*(E4171/1000)),IF(C4171="Wine",SUM(LOOKUP(2,1/(SRP!$B$15:$B$19&lt;=E4171)/(SRP!$C$15:$C$19&gt;=E4171),SRP!$D$15:$D$19)*(G4171/100)*(E4171/1000)),IF(C4171="Ready to Drink",SUM(LOOKUP(2,1/(SRP!$B$10:$B$14&lt;=E4171)/(SRP!$C$10:$C$14&gt;=E4171),SRP!$D$10:$D$14)*(G4171/100)*(E4171/1000)),0))))),2)</f>
        <v>7.07</v>
      </c>
    </row>
    <row r="4172" spans="1:11" x14ac:dyDescent="0.35">
      <c r="A4172" s="2">
        <v>39916</v>
      </c>
      <c r="B4172" s="76" t="s">
        <v>3854</v>
      </c>
      <c r="C4172" s="76" t="s">
        <v>287</v>
      </c>
      <c r="D4172" s="76" t="s">
        <v>5292</v>
      </c>
      <c r="E4172" s="76">
        <v>473</v>
      </c>
      <c r="F4172" s="76">
        <v>24</v>
      </c>
      <c r="G4172" s="77">
        <v>5.3</v>
      </c>
      <c r="H4172" s="76" t="s">
        <v>3382</v>
      </c>
      <c r="I4172" s="77">
        <v>4.5</v>
      </c>
      <c r="J4172" s="2">
        <v>1</v>
      </c>
      <c r="K4172" s="119" cm="1">
        <f t="array" ref="K4172">ROUND(IF(C4172="Beer",SUM(LOOKUP(2,1/(SRP!$B$7:$B$9&lt;=E4172)/(SRP!$C$7:$C$9&gt;=E4172),SRP!$D$7:$D$9)*(G4172/100)*(E4172/1000)),IF(C4172="Spirits",SUM(LOOKUP(2,1/(SRP!$B$2:$B$6&lt;=E4172)/(SRP!$C$2:$C$6&gt;=E4172),SRP!$D$2:$D$6)*(G4172/100)*(E4172/1000)),IF(AND(C4172="Wine",D4172="Fortified Wines"),SUM(LOOKUP(2,1/(SRP!$B$20:$B$23&lt;=E4172)/(SRP!$C$20:$C$23&gt;=E4172),SRP!$D$20:$D$23)*(G4172/100)*(E4172/1000)),IF(C4172="Wine",SUM(LOOKUP(2,1/(SRP!$B$15:$B$19&lt;=E4172)/(SRP!$C$15:$C$19&gt;=E4172),SRP!$D$15:$D$19)*(G4172/100)*(E4172/1000)),IF(C4172="Ready to Drink",SUM(LOOKUP(2,1/(SRP!$B$10:$B$14&lt;=E4172)/(SRP!$C$10:$C$14&gt;=E4172),SRP!$D$10:$D$14)*(G4172/100)*(E4172/1000)),0))))),2)</f>
        <v>1.75</v>
      </c>
    </row>
    <row r="4173" spans="1:11" x14ac:dyDescent="0.35">
      <c r="A4173" s="2">
        <v>39916</v>
      </c>
      <c r="B4173" s="76" t="s">
        <v>3854</v>
      </c>
      <c r="C4173" s="76" t="s">
        <v>287</v>
      </c>
      <c r="D4173" s="76" t="s">
        <v>5292</v>
      </c>
      <c r="E4173" s="76">
        <v>473</v>
      </c>
      <c r="F4173" s="76">
        <v>24</v>
      </c>
      <c r="G4173" s="77">
        <v>5.3</v>
      </c>
      <c r="H4173" s="76" t="s">
        <v>3382</v>
      </c>
      <c r="I4173" s="77">
        <v>4.5</v>
      </c>
      <c r="J4173" s="2">
        <v>1</v>
      </c>
      <c r="K4173" s="119" cm="1">
        <f t="array" ref="K4173">ROUND(IF(C4173="Beer",SUM(LOOKUP(2,1/(SRP!$B$7:$B$9&lt;=E4173)/(SRP!$C$7:$C$9&gt;=E4173),SRP!$D$7:$D$9)*(G4173/100)*(E4173/1000)),IF(C4173="Spirits",SUM(LOOKUP(2,1/(SRP!$B$2:$B$6&lt;=E4173)/(SRP!$C$2:$C$6&gt;=E4173),SRP!$D$2:$D$6)*(G4173/100)*(E4173/1000)),IF(AND(C4173="Wine",D4173="Fortified Wines"),SUM(LOOKUP(2,1/(SRP!$B$20:$B$23&lt;=E4173)/(SRP!$C$20:$C$23&gt;=E4173),SRP!$D$20:$D$23)*(G4173/100)*(E4173/1000)),IF(C4173="Wine",SUM(LOOKUP(2,1/(SRP!$B$15:$B$19&lt;=E4173)/(SRP!$C$15:$C$19&gt;=E4173),SRP!$D$15:$D$19)*(G4173/100)*(E4173/1000)),IF(C4173="Ready to Drink",SUM(LOOKUP(2,1/(SRP!$B$10:$B$14&lt;=E4173)/(SRP!$C$10:$C$14&gt;=E4173),SRP!$D$10:$D$14)*(G4173/100)*(E4173/1000)),0))))),2)</f>
        <v>1.75</v>
      </c>
    </row>
    <row r="4174" spans="1:11" x14ac:dyDescent="0.35">
      <c r="A4174" s="2">
        <v>39939</v>
      </c>
      <c r="B4174" s="76" t="s">
        <v>3259</v>
      </c>
      <c r="C4174" s="76" t="s">
        <v>287</v>
      </c>
      <c r="D4174" s="76" t="s">
        <v>5266</v>
      </c>
      <c r="E4174" s="76">
        <v>473</v>
      </c>
      <c r="F4174" s="76">
        <v>24</v>
      </c>
      <c r="G4174" s="77">
        <v>4.7</v>
      </c>
      <c r="H4174" s="76" t="s">
        <v>3387</v>
      </c>
      <c r="I4174" s="77">
        <v>4.29</v>
      </c>
      <c r="J4174" s="2">
        <v>1</v>
      </c>
      <c r="K4174" s="119" cm="1">
        <f t="array" ref="K4174">ROUND(IF(C4174="Beer",SUM(LOOKUP(2,1/(SRP!$B$7:$B$9&lt;=E4174)/(SRP!$C$7:$C$9&gt;=E4174),SRP!$D$7:$D$9)*(G4174/100)*(E4174/1000)),IF(C4174="Spirits",SUM(LOOKUP(2,1/(SRP!$B$2:$B$6&lt;=E4174)/(SRP!$C$2:$C$6&gt;=E4174),SRP!$D$2:$D$6)*(G4174/100)*(E4174/1000)),IF(AND(C4174="Wine",D4174="Fortified Wines"),SUM(LOOKUP(2,1/(SRP!$B$20:$B$23&lt;=E4174)/(SRP!$C$20:$C$23&gt;=E4174),SRP!$D$20:$D$23)*(G4174/100)*(E4174/1000)),IF(C4174="Wine",SUM(LOOKUP(2,1/(SRP!$B$15:$B$19&lt;=E4174)/(SRP!$C$15:$C$19&gt;=E4174),SRP!$D$15:$D$19)*(G4174/100)*(E4174/1000)),IF(C4174="Ready to Drink",SUM(LOOKUP(2,1/(SRP!$B$10:$B$14&lt;=E4174)/(SRP!$C$10:$C$14&gt;=E4174),SRP!$D$10:$D$14)*(G4174/100)*(E4174/1000)),0))))),2)</f>
        <v>1.55</v>
      </c>
    </row>
    <row r="4175" spans="1:11" x14ac:dyDescent="0.35">
      <c r="A4175" s="2">
        <v>39939</v>
      </c>
      <c r="B4175" s="76" t="s">
        <v>3259</v>
      </c>
      <c r="C4175" s="76" t="s">
        <v>287</v>
      </c>
      <c r="D4175" s="76" t="s">
        <v>5266</v>
      </c>
      <c r="E4175" s="76">
        <v>473</v>
      </c>
      <c r="F4175" s="76">
        <v>24</v>
      </c>
      <c r="G4175" s="77">
        <v>4.7</v>
      </c>
      <c r="H4175" s="76" t="s">
        <v>3387</v>
      </c>
      <c r="I4175" s="77">
        <v>4.29</v>
      </c>
      <c r="J4175" s="2">
        <v>1</v>
      </c>
      <c r="K4175" s="119" cm="1">
        <f t="array" ref="K4175">ROUND(IF(C4175="Beer",SUM(LOOKUP(2,1/(SRP!$B$7:$B$9&lt;=E4175)/(SRP!$C$7:$C$9&gt;=E4175),SRP!$D$7:$D$9)*(G4175/100)*(E4175/1000)),IF(C4175="Spirits",SUM(LOOKUP(2,1/(SRP!$B$2:$B$6&lt;=E4175)/(SRP!$C$2:$C$6&gt;=E4175),SRP!$D$2:$D$6)*(G4175/100)*(E4175/1000)),IF(AND(C4175="Wine",D4175="Fortified Wines"),SUM(LOOKUP(2,1/(SRP!$B$20:$B$23&lt;=E4175)/(SRP!$C$20:$C$23&gt;=E4175),SRP!$D$20:$D$23)*(G4175/100)*(E4175/1000)),IF(C4175="Wine",SUM(LOOKUP(2,1/(SRP!$B$15:$B$19&lt;=E4175)/(SRP!$C$15:$C$19&gt;=E4175),SRP!$D$15:$D$19)*(G4175/100)*(E4175/1000)),IF(C4175="Ready to Drink",SUM(LOOKUP(2,1/(SRP!$B$10:$B$14&lt;=E4175)/(SRP!$C$10:$C$14&gt;=E4175),SRP!$D$10:$D$14)*(G4175/100)*(E4175/1000)),0))))),2)</f>
        <v>1.55</v>
      </c>
    </row>
    <row r="4176" spans="1:11" x14ac:dyDescent="0.35">
      <c r="A4176" s="2">
        <v>39942</v>
      </c>
      <c r="B4176" s="76" t="s">
        <v>3209</v>
      </c>
      <c r="C4176" s="76" t="s">
        <v>286</v>
      </c>
      <c r="D4176" s="76" t="s">
        <v>5245</v>
      </c>
      <c r="E4176" s="76">
        <v>750</v>
      </c>
      <c r="F4176" s="76">
        <v>12</v>
      </c>
      <c r="G4176" s="77">
        <v>13</v>
      </c>
      <c r="H4176" s="76" t="s">
        <v>3297</v>
      </c>
      <c r="I4176" s="77">
        <v>14.99</v>
      </c>
      <c r="J4176" s="2">
        <v>1</v>
      </c>
      <c r="K4176" s="119" cm="1">
        <f t="array" ref="K4176">ROUND(IF(C4176="Beer",SUM(LOOKUP(2,1/(SRP!$B$7:$B$9&lt;=E4176)/(SRP!$C$7:$C$9&gt;=E4176),SRP!$D$7:$D$9)*(G4176/100)*(E4176/1000)),IF(C4176="Spirits",SUM(LOOKUP(2,1/(SRP!$B$2:$B$6&lt;=E4176)/(SRP!$C$2:$C$6&gt;=E4176),SRP!$D$2:$D$6)*(G4176/100)*(E4176/1000)),IF(AND(C4176="Wine",D4176="Fortified Wines"),SUM(LOOKUP(2,1/(SRP!$B$20:$B$23&lt;=E4176)/(SRP!$C$20:$C$23&gt;=E4176),SRP!$D$20:$D$23)*(G4176/100)*(E4176/1000)),IF(C4176="Wine",SUM(LOOKUP(2,1/(SRP!$B$15:$B$19&lt;=E4176)/(SRP!$C$15:$C$19&gt;=E4176),SRP!$D$15:$D$19)*(G4176/100)*(E4176/1000)),IF(C4176="Ready to Drink",SUM(LOOKUP(2,1/(SRP!$B$10:$B$14&lt;=E4176)/(SRP!$C$10:$C$14&gt;=E4176),SRP!$D$10:$D$14)*(G4176/100)*(E4176/1000)),0))))),2)</f>
        <v>6.81</v>
      </c>
    </row>
    <row r="4177" spans="1:11" x14ac:dyDescent="0.35">
      <c r="A4177" s="2">
        <v>39970</v>
      </c>
      <c r="B4177" s="76" t="s">
        <v>3277</v>
      </c>
      <c r="C4177" s="76" t="s">
        <v>286</v>
      </c>
      <c r="D4177" s="76" t="s">
        <v>5247</v>
      </c>
      <c r="E4177" s="76">
        <v>750</v>
      </c>
      <c r="F4177" s="76">
        <v>6</v>
      </c>
      <c r="G4177" s="77">
        <v>14.5</v>
      </c>
      <c r="H4177" s="76" t="s">
        <v>6869</v>
      </c>
      <c r="I4177" s="77">
        <v>186.07</v>
      </c>
      <c r="J4177" s="2">
        <v>1</v>
      </c>
      <c r="K4177" s="119" cm="1">
        <f t="array" ref="K4177">ROUND(IF(C4177="Beer",SUM(LOOKUP(2,1/(SRP!$B$7:$B$9&lt;=E4177)/(SRP!$C$7:$C$9&gt;=E4177),SRP!$D$7:$D$9)*(G4177/100)*(E4177/1000)),IF(C4177="Spirits",SUM(LOOKUP(2,1/(SRP!$B$2:$B$6&lt;=E4177)/(SRP!$C$2:$C$6&gt;=E4177),SRP!$D$2:$D$6)*(G4177/100)*(E4177/1000)),IF(AND(C4177="Wine",D4177="Fortified Wines"),SUM(LOOKUP(2,1/(SRP!$B$20:$B$23&lt;=E4177)/(SRP!$C$20:$C$23&gt;=E4177),SRP!$D$20:$D$23)*(G4177/100)*(E4177/1000)),IF(C4177="Wine",SUM(LOOKUP(2,1/(SRP!$B$15:$B$19&lt;=E4177)/(SRP!$C$15:$C$19&gt;=E4177),SRP!$D$15:$D$19)*(G4177/100)*(E4177/1000)),IF(C4177="Ready to Drink",SUM(LOOKUP(2,1/(SRP!$B$10:$B$14&lt;=E4177)/(SRP!$C$10:$C$14&gt;=E4177),SRP!$D$10:$D$14)*(G4177/100)*(E4177/1000)),0))))),2)</f>
        <v>7.59</v>
      </c>
    </row>
    <row r="4178" spans="1:11" x14ac:dyDescent="0.35">
      <c r="A4178" s="2">
        <v>39976</v>
      </c>
      <c r="B4178" s="76" t="s">
        <v>409</v>
      </c>
      <c r="C4178" s="76" t="s">
        <v>285</v>
      </c>
      <c r="D4178" s="76" t="s">
        <v>6932</v>
      </c>
      <c r="E4178" s="76">
        <v>700</v>
      </c>
      <c r="F4178" s="76">
        <v>6</v>
      </c>
      <c r="G4178" s="77">
        <v>43</v>
      </c>
      <c r="H4178" s="76" t="s">
        <v>3306</v>
      </c>
      <c r="I4178" s="77">
        <v>74.989999999999995</v>
      </c>
      <c r="J4178" s="2">
        <v>1</v>
      </c>
      <c r="K4178" s="119" cm="1">
        <f t="array" ref="K4178">ROUND(IF(C4178="Beer",SUM(LOOKUP(2,1/(SRP!$B$7:$B$9&lt;=E4178)/(SRP!$C$7:$C$9&gt;=E4178),SRP!$D$7:$D$9)*(G4178/100)*(E4178/1000)),IF(C4178="Spirits",SUM(LOOKUP(2,1/(SRP!$B$2:$B$6&lt;=E4178)/(SRP!$C$2:$C$6&gt;=E4178),SRP!$D$2:$D$6)*(G4178/100)*(E4178/1000)),IF(AND(C4178="Wine",D4178="Fortified Wines"),SUM(LOOKUP(2,1/(SRP!$B$20:$B$23&lt;=E4178)/(SRP!$C$20:$C$23&gt;=E4178),SRP!$D$20:$D$23)*(G4178/100)*(E4178/1000)),IF(C4178="Wine",SUM(LOOKUP(2,1/(SRP!$B$15:$B$19&lt;=E4178)/(SRP!$C$15:$C$19&gt;=E4178),SRP!$D$15:$D$19)*(G4178/100)*(E4178/1000)),IF(C4178="Ready to Drink",SUM(LOOKUP(2,1/(SRP!$B$10:$B$14&lt;=E4178)/(SRP!$C$10:$C$14&gt;=E4178),SRP!$D$10:$D$14)*(G4178/100)*(E4178/1000)),0))))),2)</f>
        <v>21.01</v>
      </c>
    </row>
    <row r="4179" spans="1:11" x14ac:dyDescent="0.35">
      <c r="A4179" s="2">
        <v>39979</v>
      </c>
      <c r="B4179" s="76" t="s">
        <v>6426</v>
      </c>
      <c r="C4179" s="76" t="s">
        <v>285</v>
      </c>
      <c r="D4179" s="76" t="s">
        <v>6932</v>
      </c>
      <c r="E4179" s="76">
        <v>750</v>
      </c>
      <c r="F4179" s="76">
        <v>6</v>
      </c>
      <c r="G4179" s="77">
        <v>48</v>
      </c>
      <c r="H4179" s="76" t="s">
        <v>6694</v>
      </c>
      <c r="I4179" s="77">
        <v>109.99</v>
      </c>
      <c r="J4179" s="2">
        <v>1</v>
      </c>
      <c r="K4179" s="119" cm="1">
        <f t="array" ref="K4179">ROUND(IF(C4179="Beer",SUM(LOOKUP(2,1/(SRP!$B$7:$B$9&lt;=E4179)/(SRP!$C$7:$C$9&gt;=E4179),SRP!$D$7:$D$9)*(G4179/100)*(E4179/1000)),IF(C4179="Spirits",SUM(LOOKUP(2,1/(SRP!$B$2:$B$6&lt;=E4179)/(SRP!$C$2:$C$6&gt;=E4179),SRP!$D$2:$D$6)*(G4179/100)*(E4179/1000)),IF(AND(C4179="Wine",D4179="Fortified Wines"),SUM(LOOKUP(2,1/(SRP!$B$20:$B$23&lt;=E4179)/(SRP!$C$20:$C$23&gt;=E4179),SRP!$D$20:$D$23)*(G4179/100)*(E4179/1000)),IF(C4179="Wine",SUM(LOOKUP(2,1/(SRP!$B$15:$B$19&lt;=E4179)/(SRP!$C$15:$C$19&gt;=E4179),SRP!$D$15:$D$19)*(G4179/100)*(E4179/1000)),IF(C4179="Ready to Drink",SUM(LOOKUP(2,1/(SRP!$B$10:$B$14&lt;=E4179)/(SRP!$C$10:$C$14&gt;=E4179),SRP!$D$10:$D$14)*(G4179/100)*(E4179/1000)),0))))),2)</f>
        <v>25.13</v>
      </c>
    </row>
    <row r="4180" spans="1:11" x14ac:dyDescent="0.35">
      <c r="A4180" s="2">
        <v>39984</v>
      </c>
      <c r="B4180" s="76" t="s">
        <v>3260</v>
      </c>
      <c r="C4180" s="76" t="s">
        <v>287</v>
      </c>
      <c r="D4180" s="76" t="s">
        <v>5266</v>
      </c>
      <c r="E4180" s="76">
        <v>473</v>
      </c>
      <c r="F4180" s="76">
        <v>24</v>
      </c>
      <c r="G4180" s="77">
        <v>5.5</v>
      </c>
      <c r="H4180" s="76" t="s">
        <v>3282</v>
      </c>
      <c r="I4180" s="77">
        <v>4.05</v>
      </c>
      <c r="J4180" s="2">
        <v>1</v>
      </c>
      <c r="K4180" s="119" cm="1">
        <f t="array" ref="K4180">ROUND(IF(C4180="Beer",SUM(LOOKUP(2,1/(SRP!$B$7:$B$9&lt;=E4180)/(SRP!$C$7:$C$9&gt;=E4180),SRP!$D$7:$D$9)*(G4180/100)*(E4180/1000)),IF(C4180="Spirits",SUM(LOOKUP(2,1/(SRP!$B$2:$B$6&lt;=E4180)/(SRP!$C$2:$C$6&gt;=E4180),SRP!$D$2:$D$6)*(G4180/100)*(E4180/1000)),IF(AND(C4180="Wine",D4180="Fortified Wines"),SUM(LOOKUP(2,1/(SRP!$B$20:$B$23&lt;=E4180)/(SRP!$C$20:$C$23&gt;=E4180),SRP!$D$20:$D$23)*(G4180/100)*(E4180/1000)),IF(C4180="Wine",SUM(LOOKUP(2,1/(SRP!$B$15:$B$19&lt;=E4180)/(SRP!$C$15:$C$19&gt;=E4180),SRP!$D$15:$D$19)*(G4180/100)*(E4180/1000)),IF(C4180="Ready to Drink",SUM(LOOKUP(2,1/(SRP!$B$10:$B$14&lt;=E4180)/(SRP!$C$10:$C$14&gt;=E4180),SRP!$D$10:$D$14)*(G4180/100)*(E4180/1000)),0))))),2)</f>
        <v>1.82</v>
      </c>
    </row>
    <row r="4181" spans="1:11" x14ac:dyDescent="0.35">
      <c r="A4181" s="2">
        <v>39984</v>
      </c>
      <c r="B4181" s="76" t="s">
        <v>3260</v>
      </c>
      <c r="C4181" s="76" t="s">
        <v>287</v>
      </c>
      <c r="D4181" s="76" t="s">
        <v>5266</v>
      </c>
      <c r="E4181" s="76">
        <v>473</v>
      </c>
      <c r="F4181" s="76">
        <v>24</v>
      </c>
      <c r="G4181" s="77">
        <v>5.5</v>
      </c>
      <c r="H4181" s="76" t="s">
        <v>3282</v>
      </c>
      <c r="I4181" s="77">
        <v>4.05</v>
      </c>
      <c r="J4181" s="2">
        <v>1</v>
      </c>
      <c r="K4181" s="119" cm="1">
        <f t="array" ref="K4181">ROUND(IF(C4181="Beer",SUM(LOOKUP(2,1/(SRP!$B$7:$B$9&lt;=E4181)/(SRP!$C$7:$C$9&gt;=E4181),SRP!$D$7:$D$9)*(G4181/100)*(E4181/1000)),IF(C4181="Spirits",SUM(LOOKUP(2,1/(SRP!$B$2:$B$6&lt;=E4181)/(SRP!$C$2:$C$6&gt;=E4181),SRP!$D$2:$D$6)*(G4181/100)*(E4181/1000)),IF(AND(C4181="Wine",D4181="Fortified Wines"),SUM(LOOKUP(2,1/(SRP!$B$20:$B$23&lt;=E4181)/(SRP!$C$20:$C$23&gt;=E4181),SRP!$D$20:$D$23)*(G4181/100)*(E4181/1000)),IF(C4181="Wine",SUM(LOOKUP(2,1/(SRP!$B$15:$B$19&lt;=E4181)/(SRP!$C$15:$C$19&gt;=E4181),SRP!$D$15:$D$19)*(G4181/100)*(E4181/1000)),IF(C4181="Ready to Drink",SUM(LOOKUP(2,1/(SRP!$B$10:$B$14&lt;=E4181)/(SRP!$C$10:$C$14&gt;=E4181),SRP!$D$10:$D$14)*(G4181/100)*(E4181/1000)),0))))),2)</f>
        <v>1.82</v>
      </c>
    </row>
    <row r="4182" spans="1:11" x14ac:dyDescent="0.35">
      <c r="A4182" s="2">
        <v>39986</v>
      </c>
      <c r="B4182" s="76" t="s">
        <v>3269</v>
      </c>
      <c r="C4182" s="76" t="s">
        <v>287</v>
      </c>
      <c r="D4182" s="76" t="s">
        <v>5292</v>
      </c>
      <c r="E4182" s="76">
        <v>473</v>
      </c>
      <c r="F4182" s="76">
        <v>24</v>
      </c>
      <c r="G4182" s="77">
        <v>5</v>
      </c>
      <c r="H4182" s="76" t="s">
        <v>3380</v>
      </c>
      <c r="I4182" s="77">
        <v>4.05</v>
      </c>
      <c r="J4182" s="2">
        <v>1</v>
      </c>
      <c r="K4182" s="119" cm="1">
        <f t="array" ref="K4182">ROUND(IF(C4182="Beer",SUM(LOOKUP(2,1/(SRP!$B$7:$B$9&lt;=E4182)/(SRP!$C$7:$C$9&gt;=E4182),SRP!$D$7:$D$9)*(G4182/100)*(E4182/1000)),IF(C4182="Spirits",SUM(LOOKUP(2,1/(SRP!$B$2:$B$6&lt;=E4182)/(SRP!$C$2:$C$6&gt;=E4182),SRP!$D$2:$D$6)*(G4182/100)*(E4182/1000)),IF(AND(C4182="Wine",D4182="Fortified Wines"),SUM(LOOKUP(2,1/(SRP!$B$20:$B$23&lt;=E4182)/(SRP!$C$20:$C$23&gt;=E4182),SRP!$D$20:$D$23)*(G4182/100)*(E4182/1000)),IF(C4182="Wine",SUM(LOOKUP(2,1/(SRP!$B$15:$B$19&lt;=E4182)/(SRP!$C$15:$C$19&gt;=E4182),SRP!$D$15:$D$19)*(G4182/100)*(E4182/1000)),IF(C4182="Ready to Drink",SUM(LOOKUP(2,1/(SRP!$B$10:$B$14&lt;=E4182)/(SRP!$C$10:$C$14&gt;=E4182),SRP!$D$10:$D$14)*(G4182/100)*(E4182/1000)),0))))),2)</f>
        <v>1.65</v>
      </c>
    </row>
    <row r="4183" spans="1:11" x14ac:dyDescent="0.35">
      <c r="A4183" s="2">
        <v>39986</v>
      </c>
      <c r="B4183" s="76" t="s">
        <v>3269</v>
      </c>
      <c r="C4183" s="76" t="s">
        <v>287</v>
      </c>
      <c r="D4183" s="76" t="s">
        <v>5292</v>
      </c>
      <c r="E4183" s="76">
        <v>473</v>
      </c>
      <c r="F4183" s="76">
        <v>24</v>
      </c>
      <c r="G4183" s="77">
        <v>5</v>
      </c>
      <c r="H4183" s="76" t="s">
        <v>3380</v>
      </c>
      <c r="I4183" s="77">
        <v>4.05</v>
      </c>
      <c r="J4183" s="2">
        <v>1</v>
      </c>
      <c r="K4183" s="119" cm="1">
        <f t="array" ref="K4183">ROUND(IF(C4183="Beer",SUM(LOOKUP(2,1/(SRP!$B$7:$B$9&lt;=E4183)/(SRP!$C$7:$C$9&gt;=E4183),SRP!$D$7:$D$9)*(G4183/100)*(E4183/1000)),IF(C4183="Spirits",SUM(LOOKUP(2,1/(SRP!$B$2:$B$6&lt;=E4183)/(SRP!$C$2:$C$6&gt;=E4183),SRP!$D$2:$D$6)*(G4183/100)*(E4183/1000)),IF(AND(C4183="Wine",D4183="Fortified Wines"),SUM(LOOKUP(2,1/(SRP!$B$20:$B$23&lt;=E4183)/(SRP!$C$20:$C$23&gt;=E4183),SRP!$D$20:$D$23)*(G4183/100)*(E4183/1000)),IF(C4183="Wine",SUM(LOOKUP(2,1/(SRP!$B$15:$B$19&lt;=E4183)/(SRP!$C$15:$C$19&gt;=E4183),SRP!$D$15:$D$19)*(G4183/100)*(E4183/1000)),IF(C4183="Ready to Drink",SUM(LOOKUP(2,1/(SRP!$B$10:$B$14&lt;=E4183)/(SRP!$C$10:$C$14&gt;=E4183),SRP!$D$10:$D$14)*(G4183/100)*(E4183/1000)),0))))),2)</f>
        <v>1.65</v>
      </c>
    </row>
    <row r="4184" spans="1:11" x14ac:dyDescent="0.35">
      <c r="A4184" s="2">
        <v>39988</v>
      </c>
      <c r="B4184" s="76" t="s">
        <v>3265</v>
      </c>
      <c r="C4184" s="76" t="s">
        <v>5938</v>
      </c>
      <c r="D4184" s="76" t="s">
        <v>5746</v>
      </c>
      <c r="E4184" s="76">
        <v>355</v>
      </c>
      <c r="F4184" s="76">
        <v>24</v>
      </c>
      <c r="G4184" s="77">
        <v>4.5</v>
      </c>
      <c r="H4184" s="76" t="s">
        <v>3361</v>
      </c>
      <c r="I4184" s="77">
        <v>3.69</v>
      </c>
      <c r="J4184" s="2">
        <v>1</v>
      </c>
      <c r="K4184" s="119" cm="1">
        <f t="array" ref="K4184">ROUND(IF(C4184="Beer",SUM(LOOKUP(2,1/(SRP!$B$7:$B$9&lt;=E4184)/(SRP!$C$7:$C$9&gt;=E4184),SRP!$D$7:$D$9)*(G4184/100)*(E4184/1000)),IF(C4184="Spirits",SUM(LOOKUP(2,1/(SRP!$B$2:$B$6&lt;=E4184)/(SRP!$C$2:$C$6&gt;=E4184),SRP!$D$2:$D$6)*(G4184/100)*(E4184/1000)),IF(AND(C4184="Wine",D4184="Fortified Wines"),SUM(LOOKUP(2,1/(SRP!$B$20:$B$23&lt;=E4184)/(SRP!$C$20:$C$23&gt;=E4184),SRP!$D$20:$D$23)*(G4184/100)*(E4184/1000)),IF(C4184="Wine",SUM(LOOKUP(2,1/(SRP!$B$15:$B$19&lt;=E4184)/(SRP!$C$15:$C$19&gt;=E4184),SRP!$D$15:$D$19)*(G4184/100)*(E4184/1000)),IF(C4184="Ready to Drink",SUM(LOOKUP(2,1/(SRP!$B$10:$B$14&lt;=E4184)/(SRP!$C$10:$C$14&gt;=E4184),SRP!$D$10:$D$14)*(G4184/100)*(E4184/1000)),0))))),2)</f>
        <v>1.27</v>
      </c>
    </row>
    <row r="4185" spans="1:11" x14ac:dyDescent="0.35">
      <c r="A4185" s="2">
        <v>39991</v>
      </c>
      <c r="B4185" s="76" t="s">
        <v>3275</v>
      </c>
      <c r="C4185" s="76" t="s">
        <v>287</v>
      </c>
      <c r="D4185" s="76" t="s">
        <v>5292</v>
      </c>
      <c r="E4185" s="76">
        <v>473</v>
      </c>
      <c r="F4185" s="76">
        <v>24</v>
      </c>
      <c r="G4185" s="77">
        <v>4.5</v>
      </c>
      <c r="H4185" s="76" t="s">
        <v>3380</v>
      </c>
      <c r="I4185" s="77">
        <v>4.29</v>
      </c>
      <c r="J4185" s="2">
        <v>1</v>
      </c>
      <c r="K4185" s="119" cm="1">
        <f t="array" ref="K4185">ROUND(IF(C4185="Beer",SUM(LOOKUP(2,1/(SRP!$B$7:$B$9&lt;=E4185)/(SRP!$C$7:$C$9&gt;=E4185),SRP!$D$7:$D$9)*(G4185/100)*(E4185/1000)),IF(C4185="Spirits",SUM(LOOKUP(2,1/(SRP!$B$2:$B$6&lt;=E4185)/(SRP!$C$2:$C$6&gt;=E4185),SRP!$D$2:$D$6)*(G4185/100)*(E4185/1000)),IF(AND(C4185="Wine",D4185="Fortified Wines"),SUM(LOOKUP(2,1/(SRP!$B$20:$B$23&lt;=E4185)/(SRP!$C$20:$C$23&gt;=E4185),SRP!$D$20:$D$23)*(G4185/100)*(E4185/1000)),IF(C4185="Wine",SUM(LOOKUP(2,1/(SRP!$B$15:$B$19&lt;=E4185)/(SRP!$C$15:$C$19&gt;=E4185),SRP!$D$15:$D$19)*(G4185/100)*(E4185/1000)),IF(C4185="Ready to Drink",SUM(LOOKUP(2,1/(SRP!$B$10:$B$14&lt;=E4185)/(SRP!$C$10:$C$14&gt;=E4185),SRP!$D$10:$D$14)*(G4185/100)*(E4185/1000)),0))))),2)</f>
        <v>1.49</v>
      </c>
    </row>
    <row r="4186" spans="1:11" x14ac:dyDescent="0.35">
      <c r="A4186" s="2">
        <v>39991</v>
      </c>
      <c r="B4186" s="76" t="s">
        <v>3275</v>
      </c>
      <c r="C4186" s="76" t="s">
        <v>287</v>
      </c>
      <c r="D4186" s="76" t="s">
        <v>5292</v>
      </c>
      <c r="E4186" s="76">
        <v>473</v>
      </c>
      <c r="F4186" s="76">
        <v>24</v>
      </c>
      <c r="G4186" s="77">
        <v>4.5</v>
      </c>
      <c r="H4186" s="76" t="s">
        <v>3380</v>
      </c>
      <c r="I4186" s="77">
        <v>4.29</v>
      </c>
      <c r="J4186" s="2">
        <v>1</v>
      </c>
      <c r="K4186" s="119" cm="1">
        <f t="array" ref="K4186">ROUND(IF(C4186="Beer",SUM(LOOKUP(2,1/(SRP!$B$7:$B$9&lt;=E4186)/(SRP!$C$7:$C$9&gt;=E4186),SRP!$D$7:$D$9)*(G4186/100)*(E4186/1000)),IF(C4186="Spirits",SUM(LOOKUP(2,1/(SRP!$B$2:$B$6&lt;=E4186)/(SRP!$C$2:$C$6&gt;=E4186),SRP!$D$2:$D$6)*(G4186/100)*(E4186/1000)),IF(AND(C4186="Wine",D4186="Fortified Wines"),SUM(LOOKUP(2,1/(SRP!$B$20:$B$23&lt;=E4186)/(SRP!$C$20:$C$23&gt;=E4186),SRP!$D$20:$D$23)*(G4186/100)*(E4186/1000)),IF(C4186="Wine",SUM(LOOKUP(2,1/(SRP!$B$15:$B$19&lt;=E4186)/(SRP!$C$15:$C$19&gt;=E4186),SRP!$D$15:$D$19)*(G4186/100)*(E4186/1000)),IF(C4186="Ready to Drink",SUM(LOOKUP(2,1/(SRP!$B$10:$B$14&lt;=E4186)/(SRP!$C$10:$C$14&gt;=E4186),SRP!$D$10:$D$14)*(G4186/100)*(E4186/1000)),0))))),2)</f>
        <v>1.49</v>
      </c>
    </row>
    <row r="4187" spans="1:11" x14ac:dyDescent="0.35">
      <c r="A4187" s="2">
        <v>39993</v>
      </c>
      <c r="B4187" s="76" t="s">
        <v>3276</v>
      </c>
      <c r="C4187" s="76" t="s">
        <v>287</v>
      </c>
      <c r="D4187" s="76" t="s">
        <v>5240</v>
      </c>
      <c r="E4187" s="76">
        <v>473</v>
      </c>
      <c r="F4187" s="76">
        <v>24</v>
      </c>
      <c r="G4187" s="77">
        <v>7.5</v>
      </c>
      <c r="H4187" s="76" t="s">
        <v>3380</v>
      </c>
      <c r="I4187" s="77">
        <v>4.49</v>
      </c>
      <c r="J4187" s="2">
        <v>1</v>
      </c>
      <c r="K4187" s="119" cm="1">
        <f t="array" ref="K4187">ROUND(IF(C4187="Beer",SUM(LOOKUP(2,1/(SRP!$B$7:$B$9&lt;=E4187)/(SRP!$C$7:$C$9&gt;=E4187),SRP!$D$7:$D$9)*(G4187/100)*(E4187/1000)),IF(C4187="Spirits",SUM(LOOKUP(2,1/(SRP!$B$2:$B$6&lt;=E4187)/(SRP!$C$2:$C$6&gt;=E4187),SRP!$D$2:$D$6)*(G4187/100)*(E4187/1000)),IF(AND(C4187="Wine",D4187="Fortified Wines"),SUM(LOOKUP(2,1/(SRP!$B$20:$B$23&lt;=E4187)/(SRP!$C$20:$C$23&gt;=E4187),SRP!$D$20:$D$23)*(G4187/100)*(E4187/1000)),IF(C4187="Wine",SUM(LOOKUP(2,1/(SRP!$B$15:$B$19&lt;=E4187)/(SRP!$C$15:$C$19&gt;=E4187),SRP!$D$15:$D$19)*(G4187/100)*(E4187/1000)),IF(C4187="Ready to Drink",SUM(LOOKUP(2,1/(SRP!$B$10:$B$14&lt;=E4187)/(SRP!$C$10:$C$14&gt;=E4187),SRP!$D$10:$D$14)*(G4187/100)*(E4187/1000)),0))))),2)</f>
        <v>2.48</v>
      </c>
    </row>
    <row r="4188" spans="1:11" x14ac:dyDescent="0.35">
      <c r="A4188" s="2">
        <v>39993</v>
      </c>
      <c r="B4188" s="76" t="s">
        <v>3276</v>
      </c>
      <c r="C4188" s="76" t="s">
        <v>287</v>
      </c>
      <c r="D4188" s="76" t="s">
        <v>5240</v>
      </c>
      <c r="E4188" s="76">
        <v>473</v>
      </c>
      <c r="F4188" s="76">
        <v>24</v>
      </c>
      <c r="G4188" s="77">
        <v>7.5</v>
      </c>
      <c r="H4188" s="76" t="s">
        <v>3380</v>
      </c>
      <c r="I4188" s="77">
        <v>4.49</v>
      </c>
      <c r="J4188" s="2">
        <v>1</v>
      </c>
      <c r="K4188" s="119" cm="1">
        <f t="array" ref="K4188">ROUND(IF(C4188="Beer",SUM(LOOKUP(2,1/(SRP!$B$7:$B$9&lt;=E4188)/(SRP!$C$7:$C$9&gt;=E4188),SRP!$D$7:$D$9)*(G4188/100)*(E4188/1000)),IF(C4188="Spirits",SUM(LOOKUP(2,1/(SRP!$B$2:$B$6&lt;=E4188)/(SRP!$C$2:$C$6&gt;=E4188),SRP!$D$2:$D$6)*(G4188/100)*(E4188/1000)),IF(AND(C4188="Wine",D4188="Fortified Wines"),SUM(LOOKUP(2,1/(SRP!$B$20:$B$23&lt;=E4188)/(SRP!$C$20:$C$23&gt;=E4188),SRP!$D$20:$D$23)*(G4188/100)*(E4188/1000)),IF(C4188="Wine",SUM(LOOKUP(2,1/(SRP!$B$15:$B$19&lt;=E4188)/(SRP!$C$15:$C$19&gt;=E4188),SRP!$D$15:$D$19)*(G4188/100)*(E4188/1000)),IF(C4188="Ready to Drink",SUM(LOOKUP(2,1/(SRP!$B$10:$B$14&lt;=E4188)/(SRP!$C$10:$C$14&gt;=E4188),SRP!$D$10:$D$14)*(G4188/100)*(E4188/1000)),0))))),2)</f>
        <v>2.48</v>
      </c>
    </row>
    <row r="4189" spans="1:11" x14ac:dyDescent="0.35">
      <c r="A4189" s="2">
        <v>39995</v>
      </c>
      <c r="B4189" s="76" t="s">
        <v>3273</v>
      </c>
      <c r="C4189" s="76" t="s">
        <v>287</v>
      </c>
      <c r="D4189" s="76" t="s">
        <v>5292</v>
      </c>
      <c r="E4189" s="76">
        <v>473</v>
      </c>
      <c r="F4189" s="76">
        <v>24</v>
      </c>
      <c r="G4189" s="77">
        <v>4.8</v>
      </c>
      <c r="H4189" s="76" t="s">
        <v>3380</v>
      </c>
      <c r="I4189" s="77">
        <v>4.29</v>
      </c>
      <c r="J4189" s="2">
        <v>1</v>
      </c>
      <c r="K4189" s="119" cm="1">
        <f t="array" ref="K4189">ROUND(IF(C4189="Beer",SUM(LOOKUP(2,1/(SRP!$B$7:$B$9&lt;=E4189)/(SRP!$C$7:$C$9&gt;=E4189),SRP!$D$7:$D$9)*(G4189/100)*(E4189/1000)),IF(C4189="Spirits",SUM(LOOKUP(2,1/(SRP!$B$2:$B$6&lt;=E4189)/(SRP!$C$2:$C$6&gt;=E4189),SRP!$D$2:$D$6)*(G4189/100)*(E4189/1000)),IF(AND(C4189="Wine",D4189="Fortified Wines"),SUM(LOOKUP(2,1/(SRP!$B$20:$B$23&lt;=E4189)/(SRP!$C$20:$C$23&gt;=E4189),SRP!$D$20:$D$23)*(G4189/100)*(E4189/1000)),IF(C4189="Wine",SUM(LOOKUP(2,1/(SRP!$B$15:$B$19&lt;=E4189)/(SRP!$C$15:$C$19&gt;=E4189),SRP!$D$15:$D$19)*(G4189/100)*(E4189/1000)),IF(C4189="Ready to Drink",SUM(LOOKUP(2,1/(SRP!$B$10:$B$14&lt;=E4189)/(SRP!$C$10:$C$14&gt;=E4189),SRP!$D$10:$D$14)*(G4189/100)*(E4189/1000)),0))))),2)</f>
        <v>1.58</v>
      </c>
    </row>
    <row r="4190" spans="1:11" x14ac:dyDescent="0.35">
      <c r="A4190" s="2">
        <v>39995</v>
      </c>
      <c r="B4190" s="76" t="s">
        <v>3273</v>
      </c>
      <c r="C4190" s="76" t="s">
        <v>287</v>
      </c>
      <c r="D4190" s="76" t="s">
        <v>5292</v>
      </c>
      <c r="E4190" s="76">
        <v>473</v>
      </c>
      <c r="F4190" s="76">
        <v>24</v>
      </c>
      <c r="G4190" s="77">
        <v>4.8</v>
      </c>
      <c r="H4190" s="76" t="s">
        <v>3380</v>
      </c>
      <c r="I4190" s="77">
        <v>4.29</v>
      </c>
      <c r="J4190" s="2">
        <v>1</v>
      </c>
      <c r="K4190" s="119" cm="1">
        <f t="array" ref="K4190">ROUND(IF(C4190="Beer",SUM(LOOKUP(2,1/(SRP!$B$7:$B$9&lt;=E4190)/(SRP!$C$7:$C$9&gt;=E4190),SRP!$D$7:$D$9)*(G4190/100)*(E4190/1000)),IF(C4190="Spirits",SUM(LOOKUP(2,1/(SRP!$B$2:$B$6&lt;=E4190)/(SRP!$C$2:$C$6&gt;=E4190),SRP!$D$2:$D$6)*(G4190/100)*(E4190/1000)),IF(AND(C4190="Wine",D4190="Fortified Wines"),SUM(LOOKUP(2,1/(SRP!$B$20:$B$23&lt;=E4190)/(SRP!$C$20:$C$23&gt;=E4190),SRP!$D$20:$D$23)*(G4190/100)*(E4190/1000)),IF(C4190="Wine",SUM(LOOKUP(2,1/(SRP!$B$15:$B$19&lt;=E4190)/(SRP!$C$15:$C$19&gt;=E4190),SRP!$D$15:$D$19)*(G4190/100)*(E4190/1000)),IF(C4190="Ready to Drink",SUM(LOOKUP(2,1/(SRP!$B$10:$B$14&lt;=E4190)/(SRP!$C$10:$C$14&gt;=E4190),SRP!$D$10:$D$14)*(G4190/100)*(E4190/1000)),0))))),2)</f>
        <v>1.58</v>
      </c>
    </row>
    <row r="4191" spans="1:11" x14ac:dyDescent="0.35">
      <c r="A4191" s="2">
        <v>39996</v>
      </c>
      <c r="B4191" s="76" t="s">
        <v>3261</v>
      </c>
      <c r="C4191" s="76" t="s">
        <v>286</v>
      </c>
      <c r="D4191" s="76" t="s">
        <v>5296</v>
      </c>
      <c r="E4191" s="76">
        <v>750</v>
      </c>
      <c r="F4191" s="76">
        <v>12</v>
      </c>
      <c r="G4191" s="77">
        <v>14.5</v>
      </c>
      <c r="H4191" s="76" t="s">
        <v>3338</v>
      </c>
      <c r="I4191" s="77">
        <v>25.99</v>
      </c>
      <c r="J4191" s="2">
        <v>1</v>
      </c>
      <c r="K4191" s="119" cm="1">
        <f t="array" ref="K4191">ROUND(IF(C4191="Beer",SUM(LOOKUP(2,1/(SRP!$B$7:$B$9&lt;=E4191)/(SRP!$C$7:$C$9&gt;=E4191),SRP!$D$7:$D$9)*(G4191/100)*(E4191/1000)),IF(C4191="Spirits",SUM(LOOKUP(2,1/(SRP!$B$2:$B$6&lt;=E4191)/(SRP!$C$2:$C$6&gt;=E4191),SRP!$D$2:$D$6)*(G4191/100)*(E4191/1000)),IF(AND(C4191="Wine",D4191="Fortified Wines"),SUM(LOOKUP(2,1/(SRP!$B$20:$B$23&lt;=E4191)/(SRP!$C$20:$C$23&gt;=E4191),SRP!$D$20:$D$23)*(G4191/100)*(E4191/1000)),IF(C4191="Wine",SUM(LOOKUP(2,1/(SRP!$B$15:$B$19&lt;=E4191)/(SRP!$C$15:$C$19&gt;=E4191),SRP!$D$15:$D$19)*(G4191/100)*(E4191/1000)),IF(C4191="Ready to Drink",SUM(LOOKUP(2,1/(SRP!$B$10:$B$14&lt;=E4191)/(SRP!$C$10:$C$14&gt;=E4191),SRP!$D$10:$D$14)*(G4191/100)*(E4191/1000)),0))))),2)</f>
        <v>7.59</v>
      </c>
    </row>
    <row r="4192" spans="1:11" x14ac:dyDescent="0.35">
      <c r="A4192" s="2">
        <v>39999</v>
      </c>
      <c r="B4192" s="76" t="s">
        <v>3262</v>
      </c>
      <c r="C4192" s="76" t="s">
        <v>286</v>
      </c>
      <c r="D4192" s="76" t="s">
        <v>5236</v>
      </c>
      <c r="E4192" s="76">
        <v>750</v>
      </c>
      <c r="F4192" s="76">
        <v>12</v>
      </c>
      <c r="G4192" s="77">
        <v>15</v>
      </c>
      <c r="H4192" s="76" t="s">
        <v>3338</v>
      </c>
      <c r="I4192" s="77">
        <v>16.989999999999998</v>
      </c>
      <c r="J4192" s="2">
        <v>1</v>
      </c>
      <c r="K4192" s="119" cm="1">
        <f t="array" ref="K4192">ROUND(IF(C4192="Beer",SUM(LOOKUP(2,1/(SRP!$B$7:$B$9&lt;=E4192)/(SRP!$C$7:$C$9&gt;=E4192),SRP!$D$7:$D$9)*(G4192/100)*(E4192/1000)),IF(C4192="Spirits",SUM(LOOKUP(2,1/(SRP!$B$2:$B$6&lt;=E4192)/(SRP!$C$2:$C$6&gt;=E4192),SRP!$D$2:$D$6)*(G4192/100)*(E4192/1000)),IF(AND(C4192="Wine",D4192="Fortified Wines"),SUM(LOOKUP(2,1/(SRP!$B$20:$B$23&lt;=E4192)/(SRP!$C$20:$C$23&gt;=E4192),SRP!$D$20:$D$23)*(G4192/100)*(E4192/1000)),IF(C4192="Wine",SUM(LOOKUP(2,1/(SRP!$B$15:$B$19&lt;=E4192)/(SRP!$C$15:$C$19&gt;=E4192),SRP!$D$15:$D$19)*(G4192/100)*(E4192/1000)),IF(C4192="Ready to Drink",SUM(LOOKUP(2,1/(SRP!$B$10:$B$14&lt;=E4192)/(SRP!$C$10:$C$14&gt;=E4192),SRP!$D$10:$D$14)*(G4192/100)*(E4192/1000)),0))))),2)</f>
        <v>7.85</v>
      </c>
    </row>
    <row r="4193" spans="1:11" x14ac:dyDescent="0.35">
      <c r="A4193" s="2">
        <v>40000</v>
      </c>
      <c r="B4193" s="76" t="s">
        <v>3274</v>
      </c>
      <c r="C4193" s="76" t="s">
        <v>287</v>
      </c>
      <c r="D4193" s="76" t="s">
        <v>5292</v>
      </c>
      <c r="E4193" s="76">
        <v>473</v>
      </c>
      <c r="F4193" s="76">
        <v>24</v>
      </c>
      <c r="G4193" s="77">
        <v>5.5</v>
      </c>
      <c r="H4193" s="76" t="s">
        <v>6874</v>
      </c>
      <c r="I4193" s="77">
        <v>4.3899999999999997</v>
      </c>
      <c r="J4193" s="2">
        <v>1</v>
      </c>
      <c r="K4193" s="119" cm="1">
        <f t="array" ref="K4193">ROUND(IF(C4193="Beer",SUM(LOOKUP(2,1/(SRP!$B$7:$B$9&lt;=E4193)/(SRP!$C$7:$C$9&gt;=E4193),SRP!$D$7:$D$9)*(G4193/100)*(E4193/1000)),IF(C4193="Spirits",SUM(LOOKUP(2,1/(SRP!$B$2:$B$6&lt;=E4193)/(SRP!$C$2:$C$6&gt;=E4193),SRP!$D$2:$D$6)*(G4193/100)*(E4193/1000)),IF(AND(C4193="Wine",D4193="Fortified Wines"),SUM(LOOKUP(2,1/(SRP!$B$20:$B$23&lt;=E4193)/(SRP!$C$20:$C$23&gt;=E4193),SRP!$D$20:$D$23)*(G4193/100)*(E4193/1000)),IF(C4193="Wine",SUM(LOOKUP(2,1/(SRP!$B$15:$B$19&lt;=E4193)/(SRP!$C$15:$C$19&gt;=E4193),SRP!$D$15:$D$19)*(G4193/100)*(E4193/1000)),IF(C4193="Ready to Drink",SUM(LOOKUP(2,1/(SRP!$B$10:$B$14&lt;=E4193)/(SRP!$C$10:$C$14&gt;=E4193),SRP!$D$10:$D$14)*(G4193/100)*(E4193/1000)),0))))),2)</f>
        <v>1.82</v>
      </c>
    </row>
    <row r="4194" spans="1:11" x14ac:dyDescent="0.35">
      <c r="A4194" s="2">
        <v>40000</v>
      </c>
      <c r="B4194" s="76" t="s">
        <v>3274</v>
      </c>
      <c r="C4194" s="76" t="s">
        <v>287</v>
      </c>
      <c r="D4194" s="76" t="s">
        <v>5292</v>
      </c>
      <c r="E4194" s="76">
        <v>473</v>
      </c>
      <c r="F4194" s="76">
        <v>24</v>
      </c>
      <c r="G4194" s="77">
        <v>5.5</v>
      </c>
      <c r="H4194" s="76" t="s">
        <v>3377</v>
      </c>
      <c r="I4194" s="77">
        <v>4.3899999999999997</v>
      </c>
      <c r="J4194" s="2">
        <v>1</v>
      </c>
      <c r="K4194" s="119" cm="1">
        <f t="array" ref="K4194">ROUND(IF(C4194="Beer",SUM(LOOKUP(2,1/(SRP!$B$7:$B$9&lt;=E4194)/(SRP!$C$7:$C$9&gt;=E4194),SRP!$D$7:$D$9)*(G4194/100)*(E4194/1000)),IF(C4194="Spirits",SUM(LOOKUP(2,1/(SRP!$B$2:$B$6&lt;=E4194)/(SRP!$C$2:$C$6&gt;=E4194),SRP!$D$2:$D$6)*(G4194/100)*(E4194/1000)),IF(AND(C4194="Wine",D4194="Fortified Wines"),SUM(LOOKUP(2,1/(SRP!$B$20:$B$23&lt;=E4194)/(SRP!$C$20:$C$23&gt;=E4194),SRP!$D$20:$D$23)*(G4194/100)*(E4194/1000)),IF(C4194="Wine",SUM(LOOKUP(2,1/(SRP!$B$15:$B$19&lt;=E4194)/(SRP!$C$15:$C$19&gt;=E4194),SRP!$D$15:$D$19)*(G4194/100)*(E4194/1000)),IF(C4194="Ready to Drink",SUM(LOOKUP(2,1/(SRP!$B$10:$B$14&lt;=E4194)/(SRP!$C$10:$C$14&gt;=E4194),SRP!$D$10:$D$14)*(G4194/100)*(E4194/1000)),0))))),2)</f>
        <v>1.82</v>
      </c>
    </row>
    <row r="4195" spans="1:11" x14ac:dyDescent="0.35">
      <c r="A4195" s="2">
        <v>40001</v>
      </c>
      <c r="B4195" s="76" t="s">
        <v>3263</v>
      </c>
      <c r="C4195" s="76" t="s">
        <v>286</v>
      </c>
      <c r="D4195" s="76" t="s">
        <v>5236</v>
      </c>
      <c r="E4195" s="76">
        <v>750</v>
      </c>
      <c r="F4195" s="76">
        <v>12</v>
      </c>
      <c r="G4195" s="77">
        <v>13</v>
      </c>
      <c r="H4195" s="76" t="s">
        <v>3338</v>
      </c>
      <c r="I4195" s="77">
        <v>16.989999999999998</v>
      </c>
      <c r="J4195" s="2">
        <v>1</v>
      </c>
      <c r="K4195" s="119" cm="1">
        <f t="array" ref="K4195">ROUND(IF(C4195="Beer",SUM(LOOKUP(2,1/(SRP!$B$7:$B$9&lt;=E4195)/(SRP!$C$7:$C$9&gt;=E4195),SRP!$D$7:$D$9)*(G4195/100)*(E4195/1000)),IF(C4195="Spirits",SUM(LOOKUP(2,1/(SRP!$B$2:$B$6&lt;=E4195)/(SRP!$C$2:$C$6&gt;=E4195),SRP!$D$2:$D$6)*(G4195/100)*(E4195/1000)),IF(AND(C4195="Wine",D4195="Fortified Wines"),SUM(LOOKUP(2,1/(SRP!$B$20:$B$23&lt;=E4195)/(SRP!$C$20:$C$23&gt;=E4195),SRP!$D$20:$D$23)*(G4195/100)*(E4195/1000)),IF(C4195="Wine",SUM(LOOKUP(2,1/(SRP!$B$15:$B$19&lt;=E4195)/(SRP!$C$15:$C$19&gt;=E4195),SRP!$D$15:$D$19)*(G4195/100)*(E4195/1000)),IF(C4195="Ready to Drink",SUM(LOOKUP(2,1/(SRP!$B$10:$B$14&lt;=E4195)/(SRP!$C$10:$C$14&gt;=E4195),SRP!$D$10:$D$14)*(G4195/100)*(E4195/1000)),0))))),2)</f>
        <v>6.81</v>
      </c>
    </row>
    <row r="4196" spans="1:11" x14ac:dyDescent="0.35">
      <c r="A4196" s="2">
        <v>40026</v>
      </c>
      <c r="B4196" s="76" t="s">
        <v>5754</v>
      </c>
      <c r="C4196" s="76" t="s">
        <v>287</v>
      </c>
      <c r="D4196" s="76" t="s">
        <v>5292</v>
      </c>
      <c r="E4196" s="76">
        <v>473</v>
      </c>
      <c r="F4196" s="76">
        <v>24</v>
      </c>
      <c r="G4196" s="77">
        <v>5.5</v>
      </c>
      <c r="H4196" s="76" t="s">
        <v>4999</v>
      </c>
      <c r="I4196" s="77">
        <v>4.49</v>
      </c>
      <c r="J4196" s="2">
        <v>1</v>
      </c>
      <c r="K4196" s="119" cm="1">
        <f t="array" ref="K4196">ROUND(IF(C4196="Beer",SUM(LOOKUP(2,1/(SRP!$B$7:$B$9&lt;=E4196)/(SRP!$C$7:$C$9&gt;=E4196),SRP!$D$7:$D$9)*(G4196/100)*(E4196/1000)),IF(C4196="Spirits",SUM(LOOKUP(2,1/(SRP!$B$2:$B$6&lt;=E4196)/(SRP!$C$2:$C$6&gt;=E4196),SRP!$D$2:$D$6)*(G4196/100)*(E4196/1000)),IF(AND(C4196="Wine",D4196="Fortified Wines"),SUM(LOOKUP(2,1/(SRP!$B$20:$B$23&lt;=E4196)/(SRP!$C$20:$C$23&gt;=E4196),SRP!$D$20:$D$23)*(G4196/100)*(E4196/1000)),IF(C4196="Wine",SUM(LOOKUP(2,1/(SRP!$B$15:$B$19&lt;=E4196)/(SRP!$C$15:$C$19&gt;=E4196),SRP!$D$15:$D$19)*(G4196/100)*(E4196/1000)),IF(C4196="Ready to Drink",SUM(LOOKUP(2,1/(SRP!$B$10:$B$14&lt;=E4196)/(SRP!$C$10:$C$14&gt;=E4196),SRP!$D$10:$D$14)*(G4196/100)*(E4196/1000)),0))))),2)</f>
        <v>1.82</v>
      </c>
    </row>
    <row r="4197" spans="1:11" x14ac:dyDescent="0.35">
      <c r="A4197" s="2">
        <v>40026</v>
      </c>
      <c r="B4197" s="76" t="s">
        <v>5754</v>
      </c>
      <c r="C4197" s="76" t="s">
        <v>287</v>
      </c>
      <c r="D4197" s="76" t="s">
        <v>5292</v>
      </c>
      <c r="E4197" s="76">
        <v>473</v>
      </c>
      <c r="F4197" s="76">
        <v>24</v>
      </c>
      <c r="G4197" s="77">
        <v>5.5</v>
      </c>
      <c r="H4197" s="76" t="s">
        <v>4999</v>
      </c>
      <c r="I4197" s="77">
        <v>4.49</v>
      </c>
      <c r="J4197" s="2">
        <v>1</v>
      </c>
      <c r="K4197" s="119" cm="1">
        <f t="array" ref="K4197">ROUND(IF(C4197="Beer",SUM(LOOKUP(2,1/(SRP!$B$7:$B$9&lt;=E4197)/(SRP!$C$7:$C$9&gt;=E4197),SRP!$D$7:$D$9)*(G4197/100)*(E4197/1000)),IF(C4197="Spirits",SUM(LOOKUP(2,1/(SRP!$B$2:$B$6&lt;=E4197)/(SRP!$C$2:$C$6&gt;=E4197),SRP!$D$2:$D$6)*(G4197/100)*(E4197/1000)),IF(AND(C4197="Wine",D4197="Fortified Wines"),SUM(LOOKUP(2,1/(SRP!$B$20:$B$23&lt;=E4197)/(SRP!$C$20:$C$23&gt;=E4197),SRP!$D$20:$D$23)*(G4197/100)*(E4197/1000)),IF(C4197="Wine",SUM(LOOKUP(2,1/(SRP!$B$15:$B$19&lt;=E4197)/(SRP!$C$15:$C$19&gt;=E4197),SRP!$D$15:$D$19)*(G4197/100)*(E4197/1000)),IF(C4197="Ready to Drink",SUM(LOOKUP(2,1/(SRP!$B$10:$B$14&lt;=E4197)/(SRP!$C$10:$C$14&gt;=E4197),SRP!$D$10:$D$14)*(G4197/100)*(E4197/1000)),0))))),2)</f>
        <v>1.82</v>
      </c>
    </row>
    <row r="4198" spans="1:11" x14ac:dyDescent="0.35">
      <c r="A4198" s="2">
        <v>40081</v>
      </c>
      <c r="B4198" s="76" t="s">
        <v>3267</v>
      </c>
      <c r="C4198" s="76" t="s">
        <v>287</v>
      </c>
      <c r="D4198" s="76" t="s">
        <v>5240</v>
      </c>
      <c r="E4198" s="76">
        <v>473</v>
      </c>
      <c r="F4198" s="76">
        <v>24</v>
      </c>
      <c r="G4198" s="77">
        <v>6</v>
      </c>
      <c r="H4198" s="76" t="s">
        <v>3282</v>
      </c>
      <c r="I4198" s="77">
        <v>5.15</v>
      </c>
      <c r="J4198" s="2">
        <v>1</v>
      </c>
      <c r="K4198" s="119" cm="1">
        <f t="array" ref="K4198">ROUND(IF(C4198="Beer",SUM(LOOKUP(2,1/(SRP!$B$7:$B$9&lt;=E4198)/(SRP!$C$7:$C$9&gt;=E4198),SRP!$D$7:$D$9)*(G4198/100)*(E4198/1000)),IF(C4198="Spirits",SUM(LOOKUP(2,1/(SRP!$B$2:$B$6&lt;=E4198)/(SRP!$C$2:$C$6&gt;=E4198),SRP!$D$2:$D$6)*(G4198/100)*(E4198/1000)),IF(AND(C4198="Wine",D4198="Fortified Wines"),SUM(LOOKUP(2,1/(SRP!$B$20:$B$23&lt;=E4198)/(SRP!$C$20:$C$23&gt;=E4198),SRP!$D$20:$D$23)*(G4198/100)*(E4198/1000)),IF(C4198="Wine",SUM(LOOKUP(2,1/(SRP!$B$15:$B$19&lt;=E4198)/(SRP!$C$15:$C$19&gt;=E4198),SRP!$D$15:$D$19)*(G4198/100)*(E4198/1000)),IF(C4198="Ready to Drink",SUM(LOOKUP(2,1/(SRP!$B$10:$B$14&lt;=E4198)/(SRP!$C$10:$C$14&gt;=E4198),SRP!$D$10:$D$14)*(G4198/100)*(E4198/1000)),0))))),2)</f>
        <v>1.98</v>
      </c>
    </row>
    <row r="4199" spans="1:11" x14ac:dyDescent="0.35">
      <c r="A4199" s="2">
        <v>40081</v>
      </c>
      <c r="B4199" s="76" t="s">
        <v>3267</v>
      </c>
      <c r="C4199" s="76" t="s">
        <v>287</v>
      </c>
      <c r="D4199" s="76" t="s">
        <v>5240</v>
      </c>
      <c r="E4199" s="76">
        <v>473</v>
      </c>
      <c r="F4199" s="76">
        <v>24</v>
      </c>
      <c r="G4199" s="77">
        <v>6</v>
      </c>
      <c r="H4199" s="76" t="s">
        <v>3282</v>
      </c>
      <c r="I4199" s="77">
        <v>5.15</v>
      </c>
      <c r="J4199" s="2">
        <v>1</v>
      </c>
      <c r="K4199" s="119" cm="1">
        <f t="array" ref="K4199">ROUND(IF(C4199="Beer",SUM(LOOKUP(2,1/(SRP!$B$7:$B$9&lt;=E4199)/(SRP!$C$7:$C$9&gt;=E4199),SRP!$D$7:$D$9)*(G4199/100)*(E4199/1000)),IF(C4199="Spirits",SUM(LOOKUP(2,1/(SRP!$B$2:$B$6&lt;=E4199)/(SRP!$C$2:$C$6&gt;=E4199),SRP!$D$2:$D$6)*(G4199/100)*(E4199/1000)),IF(AND(C4199="Wine",D4199="Fortified Wines"),SUM(LOOKUP(2,1/(SRP!$B$20:$B$23&lt;=E4199)/(SRP!$C$20:$C$23&gt;=E4199),SRP!$D$20:$D$23)*(G4199/100)*(E4199/1000)),IF(C4199="Wine",SUM(LOOKUP(2,1/(SRP!$B$15:$B$19&lt;=E4199)/(SRP!$C$15:$C$19&gt;=E4199),SRP!$D$15:$D$19)*(G4199/100)*(E4199/1000)),IF(C4199="Ready to Drink",SUM(LOOKUP(2,1/(SRP!$B$10:$B$14&lt;=E4199)/(SRP!$C$10:$C$14&gt;=E4199),SRP!$D$10:$D$14)*(G4199/100)*(E4199/1000)),0))))),2)</f>
        <v>1.98</v>
      </c>
    </row>
    <row r="4200" spans="1:11" x14ac:dyDescent="0.35">
      <c r="A4200" s="2">
        <v>40082</v>
      </c>
      <c r="B4200" s="76" t="s">
        <v>3456</v>
      </c>
      <c r="C4200" s="76" t="s">
        <v>5938</v>
      </c>
      <c r="D4200" s="76" t="s">
        <v>5746</v>
      </c>
      <c r="E4200" s="76">
        <v>355</v>
      </c>
      <c r="F4200" s="76">
        <v>24</v>
      </c>
      <c r="G4200" s="77">
        <v>4.5</v>
      </c>
      <c r="H4200" s="76" t="s">
        <v>3361</v>
      </c>
      <c r="I4200" s="77">
        <v>3.69</v>
      </c>
      <c r="J4200" s="2">
        <v>1</v>
      </c>
      <c r="K4200" s="119" cm="1">
        <f t="array" ref="K4200">ROUND(IF(C4200="Beer",SUM(LOOKUP(2,1/(SRP!$B$7:$B$9&lt;=E4200)/(SRP!$C$7:$C$9&gt;=E4200),SRP!$D$7:$D$9)*(G4200/100)*(E4200/1000)),IF(C4200="Spirits",SUM(LOOKUP(2,1/(SRP!$B$2:$B$6&lt;=E4200)/(SRP!$C$2:$C$6&gt;=E4200),SRP!$D$2:$D$6)*(G4200/100)*(E4200/1000)),IF(AND(C4200="Wine",D4200="Fortified Wines"),SUM(LOOKUP(2,1/(SRP!$B$20:$B$23&lt;=E4200)/(SRP!$C$20:$C$23&gt;=E4200),SRP!$D$20:$D$23)*(G4200/100)*(E4200/1000)),IF(C4200="Wine",SUM(LOOKUP(2,1/(SRP!$B$15:$B$19&lt;=E4200)/(SRP!$C$15:$C$19&gt;=E4200),SRP!$D$15:$D$19)*(G4200/100)*(E4200/1000)),IF(C4200="Ready to Drink",SUM(LOOKUP(2,1/(SRP!$B$10:$B$14&lt;=E4200)/(SRP!$C$10:$C$14&gt;=E4200),SRP!$D$10:$D$14)*(G4200/100)*(E4200/1000)),0))))),2)</f>
        <v>1.27</v>
      </c>
    </row>
    <row r="4201" spans="1:11" x14ac:dyDescent="0.35">
      <c r="A4201" s="2">
        <v>40089</v>
      </c>
      <c r="B4201" s="76" t="s">
        <v>3504</v>
      </c>
      <c r="C4201" s="76" t="s">
        <v>287</v>
      </c>
      <c r="D4201" s="76" t="s">
        <v>5240</v>
      </c>
      <c r="E4201" s="76">
        <v>473</v>
      </c>
      <c r="F4201" s="76">
        <v>24</v>
      </c>
      <c r="G4201" s="77">
        <v>6.5</v>
      </c>
      <c r="H4201" s="76" t="s">
        <v>3391</v>
      </c>
      <c r="I4201" s="77">
        <v>4.5</v>
      </c>
      <c r="J4201" s="2">
        <v>1</v>
      </c>
      <c r="K4201" s="119" cm="1">
        <f t="array" ref="K4201">ROUND(IF(C4201="Beer",SUM(LOOKUP(2,1/(SRP!$B$7:$B$9&lt;=E4201)/(SRP!$C$7:$C$9&gt;=E4201),SRP!$D$7:$D$9)*(G4201/100)*(E4201/1000)),IF(C4201="Spirits",SUM(LOOKUP(2,1/(SRP!$B$2:$B$6&lt;=E4201)/(SRP!$C$2:$C$6&gt;=E4201),SRP!$D$2:$D$6)*(G4201/100)*(E4201/1000)),IF(AND(C4201="Wine",D4201="Fortified Wines"),SUM(LOOKUP(2,1/(SRP!$B$20:$B$23&lt;=E4201)/(SRP!$C$20:$C$23&gt;=E4201),SRP!$D$20:$D$23)*(G4201/100)*(E4201/1000)),IF(C4201="Wine",SUM(LOOKUP(2,1/(SRP!$B$15:$B$19&lt;=E4201)/(SRP!$C$15:$C$19&gt;=E4201),SRP!$D$15:$D$19)*(G4201/100)*(E4201/1000)),IF(C4201="Ready to Drink",SUM(LOOKUP(2,1/(SRP!$B$10:$B$14&lt;=E4201)/(SRP!$C$10:$C$14&gt;=E4201),SRP!$D$10:$D$14)*(G4201/100)*(E4201/1000)),0))))),2)</f>
        <v>2.15</v>
      </c>
    </row>
    <row r="4202" spans="1:11" x14ac:dyDescent="0.35">
      <c r="A4202" s="2">
        <v>40089</v>
      </c>
      <c r="B4202" s="76" t="s">
        <v>3504</v>
      </c>
      <c r="C4202" s="76" t="s">
        <v>287</v>
      </c>
      <c r="D4202" s="76" t="s">
        <v>5240</v>
      </c>
      <c r="E4202" s="76">
        <v>473</v>
      </c>
      <c r="F4202" s="76">
        <v>24</v>
      </c>
      <c r="G4202" s="77">
        <v>6.5</v>
      </c>
      <c r="H4202" s="76" t="s">
        <v>3391</v>
      </c>
      <c r="I4202" s="77">
        <v>4.5</v>
      </c>
      <c r="J4202" s="2">
        <v>1</v>
      </c>
      <c r="K4202" s="119" cm="1">
        <f t="array" ref="K4202">ROUND(IF(C4202="Beer",SUM(LOOKUP(2,1/(SRP!$B$7:$B$9&lt;=E4202)/(SRP!$C$7:$C$9&gt;=E4202),SRP!$D$7:$D$9)*(G4202/100)*(E4202/1000)),IF(C4202="Spirits",SUM(LOOKUP(2,1/(SRP!$B$2:$B$6&lt;=E4202)/(SRP!$C$2:$C$6&gt;=E4202),SRP!$D$2:$D$6)*(G4202/100)*(E4202/1000)),IF(AND(C4202="Wine",D4202="Fortified Wines"),SUM(LOOKUP(2,1/(SRP!$B$20:$B$23&lt;=E4202)/(SRP!$C$20:$C$23&gt;=E4202),SRP!$D$20:$D$23)*(G4202/100)*(E4202/1000)),IF(C4202="Wine",SUM(LOOKUP(2,1/(SRP!$B$15:$B$19&lt;=E4202)/(SRP!$C$15:$C$19&gt;=E4202),SRP!$D$15:$D$19)*(G4202/100)*(E4202/1000)),IF(C4202="Ready to Drink",SUM(LOOKUP(2,1/(SRP!$B$10:$B$14&lt;=E4202)/(SRP!$C$10:$C$14&gt;=E4202),SRP!$D$10:$D$14)*(G4202/100)*(E4202/1000)),0))))),2)</f>
        <v>2.15</v>
      </c>
    </row>
    <row r="4203" spans="1:11" x14ac:dyDescent="0.35">
      <c r="A4203" s="2">
        <v>40091</v>
      </c>
      <c r="B4203" s="76" t="s">
        <v>3641</v>
      </c>
      <c r="C4203" s="76" t="s">
        <v>5938</v>
      </c>
      <c r="D4203" s="76" t="s">
        <v>5746</v>
      </c>
      <c r="E4203" s="76">
        <v>4260</v>
      </c>
      <c r="F4203" s="76">
        <v>2</v>
      </c>
      <c r="G4203" s="77">
        <v>4.5</v>
      </c>
      <c r="H4203" s="76" t="s">
        <v>3280</v>
      </c>
      <c r="I4203" s="77">
        <v>30.99</v>
      </c>
      <c r="J4203" s="2">
        <v>12</v>
      </c>
      <c r="K4203" s="119" cm="1">
        <f t="array" ref="K4203">ROUND(IF(C4203="Beer",SUM(LOOKUP(2,1/(SRP!$B$7:$B$9&lt;=E4203)/(SRP!$C$7:$C$9&gt;=E4203),SRP!$D$7:$D$9)*(G4203/100)*(E4203/1000)),IF(C4203="Spirits",SUM(LOOKUP(2,1/(SRP!$B$2:$B$6&lt;=E4203)/(SRP!$C$2:$C$6&gt;=E4203),SRP!$D$2:$D$6)*(G4203/100)*(E4203/1000)),IF(AND(C4203="Wine",D4203="Fortified Wines"),SUM(LOOKUP(2,1/(SRP!$B$20:$B$23&lt;=E4203)/(SRP!$C$20:$C$23&gt;=E4203),SRP!$D$20:$D$23)*(G4203/100)*(E4203/1000)),IF(C4203="Wine",SUM(LOOKUP(2,1/(SRP!$B$15:$B$19&lt;=E4203)/(SRP!$C$15:$C$19&gt;=E4203),SRP!$D$15:$D$19)*(G4203/100)*(E4203/1000)),IF(C4203="Ready to Drink",SUM(LOOKUP(2,1/(SRP!$B$10:$B$14&lt;=E4203)/(SRP!$C$10:$C$14&gt;=E4203),SRP!$D$10:$D$14)*(G4203/100)*(E4203/1000)),0))))),2)</f>
        <v>13.38</v>
      </c>
    </row>
    <row r="4204" spans="1:11" x14ac:dyDescent="0.35">
      <c r="A4204" s="2">
        <v>40092</v>
      </c>
      <c r="B4204" s="76" t="s">
        <v>3264</v>
      </c>
      <c r="C4204" s="76" t="s">
        <v>287</v>
      </c>
      <c r="D4204" s="76" t="s">
        <v>5292</v>
      </c>
      <c r="E4204" s="76">
        <v>355</v>
      </c>
      <c r="F4204" s="76">
        <v>24</v>
      </c>
      <c r="G4204" s="77">
        <v>5.5</v>
      </c>
      <c r="H4204" s="76" t="s">
        <v>3349</v>
      </c>
      <c r="I4204" s="77">
        <v>5.99</v>
      </c>
      <c r="J4204" s="2">
        <v>1</v>
      </c>
      <c r="K4204" s="119" cm="1">
        <f t="array" ref="K4204">ROUND(IF(C4204="Beer",SUM(LOOKUP(2,1/(SRP!$B$7:$B$9&lt;=E4204)/(SRP!$C$7:$C$9&gt;=E4204),SRP!$D$7:$D$9)*(G4204/100)*(E4204/1000)),IF(C4204="Spirits",SUM(LOOKUP(2,1/(SRP!$B$2:$B$6&lt;=E4204)/(SRP!$C$2:$C$6&gt;=E4204),SRP!$D$2:$D$6)*(G4204/100)*(E4204/1000)),IF(AND(C4204="Wine",D4204="Fortified Wines"),SUM(LOOKUP(2,1/(SRP!$B$20:$B$23&lt;=E4204)/(SRP!$C$20:$C$23&gt;=E4204),SRP!$D$20:$D$23)*(G4204/100)*(E4204/1000)),IF(C4204="Wine",SUM(LOOKUP(2,1/(SRP!$B$15:$B$19&lt;=E4204)/(SRP!$C$15:$C$19&gt;=E4204),SRP!$D$15:$D$19)*(G4204/100)*(E4204/1000)),IF(C4204="Ready to Drink",SUM(LOOKUP(2,1/(SRP!$B$10:$B$14&lt;=E4204)/(SRP!$C$10:$C$14&gt;=E4204),SRP!$D$10:$D$14)*(G4204/100)*(E4204/1000)),0))))),2)</f>
        <v>1.36</v>
      </c>
    </row>
    <row r="4205" spans="1:11" x14ac:dyDescent="0.35">
      <c r="A4205" s="2">
        <v>40092</v>
      </c>
      <c r="B4205" s="76" t="s">
        <v>3264</v>
      </c>
      <c r="C4205" s="76" t="s">
        <v>287</v>
      </c>
      <c r="D4205" s="76" t="s">
        <v>5292</v>
      </c>
      <c r="E4205" s="76">
        <v>355</v>
      </c>
      <c r="F4205" s="76">
        <v>24</v>
      </c>
      <c r="G4205" s="77">
        <v>5.5</v>
      </c>
      <c r="H4205" s="76" t="s">
        <v>3349</v>
      </c>
      <c r="I4205" s="77">
        <v>5.99</v>
      </c>
      <c r="J4205" s="2">
        <v>1</v>
      </c>
      <c r="K4205" s="119" cm="1">
        <f t="array" ref="K4205">ROUND(IF(C4205="Beer",SUM(LOOKUP(2,1/(SRP!$B$7:$B$9&lt;=E4205)/(SRP!$C$7:$C$9&gt;=E4205),SRP!$D$7:$D$9)*(G4205/100)*(E4205/1000)),IF(C4205="Spirits",SUM(LOOKUP(2,1/(SRP!$B$2:$B$6&lt;=E4205)/(SRP!$C$2:$C$6&gt;=E4205),SRP!$D$2:$D$6)*(G4205/100)*(E4205/1000)),IF(AND(C4205="Wine",D4205="Fortified Wines"),SUM(LOOKUP(2,1/(SRP!$B$20:$B$23&lt;=E4205)/(SRP!$C$20:$C$23&gt;=E4205),SRP!$D$20:$D$23)*(G4205/100)*(E4205/1000)),IF(C4205="Wine",SUM(LOOKUP(2,1/(SRP!$B$15:$B$19&lt;=E4205)/(SRP!$C$15:$C$19&gt;=E4205),SRP!$D$15:$D$19)*(G4205/100)*(E4205/1000)),IF(C4205="Ready to Drink",SUM(LOOKUP(2,1/(SRP!$B$10:$B$14&lt;=E4205)/(SRP!$C$10:$C$14&gt;=E4205),SRP!$D$10:$D$14)*(G4205/100)*(E4205/1000)),0))))),2)</f>
        <v>1.36</v>
      </c>
    </row>
    <row r="4206" spans="1:11" x14ac:dyDescent="0.35">
      <c r="A4206" s="2">
        <v>40098</v>
      </c>
      <c r="B4206" s="76" t="s">
        <v>3492</v>
      </c>
      <c r="C4206" s="76" t="s">
        <v>287</v>
      </c>
      <c r="D4206" s="76" t="s">
        <v>5240</v>
      </c>
      <c r="E4206" s="76">
        <v>473</v>
      </c>
      <c r="F4206" s="76">
        <v>24</v>
      </c>
      <c r="G4206" s="77">
        <v>6.3</v>
      </c>
      <c r="H4206" s="76" t="s">
        <v>3367</v>
      </c>
      <c r="I4206" s="77">
        <v>4.75</v>
      </c>
      <c r="J4206" s="2">
        <v>1</v>
      </c>
      <c r="K4206" s="119" cm="1">
        <f t="array" ref="K4206">ROUND(IF(C4206="Beer",SUM(LOOKUP(2,1/(SRP!$B$7:$B$9&lt;=E4206)/(SRP!$C$7:$C$9&gt;=E4206),SRP!$D$7:$D$9)*(G4206/100)*(E4206/1000)),IF(C4206="Spirits",SUM(LOOKUP(2,1/(SRP!$B$2:$B$6&lt;=E4206)/(SRP!$C$2:$C$6&gt;=E4206),SRP!$D$2:$D$6)*(G4206/100)*(E4206/1000)),IF(AND(C4206="Wine",D4206="Fortified Wines"),SUM(LOOKUP(2,1/(SRP!$B$20:$B$23&lt;=E4206)/(SRP!$C$20:$C$23&gt;=E4206),SRP!$D$20:$D$23)*(G4206/100)*(E4206/1000)),IF(C4206="Wine",SUM(LOOKUP(2,1/(SRP!$B$15:$B$19&lt;=E4206)/(SRP!$C$15:$C$19&gt;=E4206),SRP!$D$15:$D$19)*(G4206/100)*(E4206/1000)),IF(C4206="Ready to Drink",SUM(LOOKUP(2,1/(SRP!$B$10:$B$14&lt;=E4206)/(SRP!$C$10:$C$14&gt;=E4206),SRP!$D$10:$D$14)*(G4206/100)*(E4206/1000)),0))))),2)</f>
        <v>2.08</v>
      </c>
    </row>
    <row r="4207" spans="1:11" x14ac:dyDescent="0.35">
      <c r="A4207" s="2">
        <v>40098</v>
      </c>
      <c r="B4207" s="76" t="s">
        <v>3492</v>
      </c>
      <c r="C4207" s="76" t="s">
        <v>287</v>
      </c>
      <c r="D4207" s="76" t="s">
        <v>5240</v>
      </c>
      <c r="E4207" s="76">
        <v>473</v>
      </c>
      <c r="F4207" s="76">
        <v>24</v>
      </c>
      <c r="G4207" s="77">
        <v>6.3</v>
      </c>
      <c r="H4207" s="76" t="s">
        <v>3367</v>
      </c>
      <c r="I4207" s="77">
        <v>4.75</v>
      </c>
      <c r="J4207" s="2">
        <v>1</v>
      </c>
      <c r="K4207" s="119" cm="1">
        <f t="array" ref="K4207">ROUND(IF(C4207="Beer",SUM(LOOKUP(2,1/(SRP!$B$7:$B$9&lt;=E4207)/(SRP!$C$7:$C$9&gt;=E4207),SRP!$D$7:$D$9)*(G4207/100)*(E4207/1000)),IF(C4207="Spirits",SUM(LOOKUP(2,1/(SRP!$B$2:$B$6&lt;=E4207)/(SRP!$C$2:$C$6&gt;=E4207),SRP!$D$2:$D$6)*(G4207/100)*(E4207/1000)),IF(AND(C4207="Wine",D4207="Fortified Wines"),SUM(LOOKUP(2,1/(SRP!$B$20:$B$23&lt;=E4207)/(SRP!$C$20:$C$23&gt;=E4207),SRP!$D$20:$D$23)*(G4207/100)*(E4207/1000)),IF(C4207="Wine",SUM(LOOKUP(2,1/(SRP!$B$15:$B$19&lt;=E4207)/(SRP!$C$15:$C$19&gt;=E4207),SRP!$D$15:$D$19)*(G4207/100)*(E4207/1000)),IF(C4207="Ready to Drink",SUM(LOOKUP(2,1/(SRP!$B$10:$B$14&lt;=E4207)/(SRP!$C$10:$C$14&gt;=E4207),SRP!$D$10:$D$14)*(G4207/100)*(E4207/1000)),0))))),2)</f>
        <v>2.08</v>
      </c>
    </row>
    <row r="4208" spans="1:11" x14ac:dyDescent="0.35">
      <c r="A4208" s="2">
        <v>40099</v>
      </c>
      <c r="B4208" s="76" t="s">
        <v>3268</v>
      </c>
      <c r="C4208" s="76" t="s">
        <v>286</v>
      </c>
      <c r="D4208" s="76" t="s">
        <v>5247</v>
      </c>
      <c r="E4208" s="76">
        <v>1500</v>
      </c>
      <c r="F4208" s="76">
        <v>6</v>
      </c>
      <c r="G4208" s="77">
        <v>14.6</v>
      </c>
      <c r="H4208" s="76" t="s">
        <v>5745</v>
      </c>
      <c r="I4208" s="77">
        <v>224.99</v>
      </c>
      <c r="J4208" s="2">
        <v>1</v>
      </c>
      <c r="K4208" s="119" cm="1">
        <f t="array" ref="K4208">ROUND(IF(C4208="Beer",SUM(LOOKUP(2,1/(SRP!$B$7:$B$9&lt;=E4208)/(SRP!$C$7:$C$9&gt;=E4208),SRP!$D$7:$D$9)*(G4208/100)*(E4208/1000)),IF(C4208="Spirits",SUM(LOOKUP(2,1/(SRP!$B$2:$B$6&lt;=E4208)/(SRP!$C$2:$C$6&gt;=E4208),SRP!$D$2:$D$6)*(G4208/100)*(E4208/1000)),IF(AND(C4208="Wine",D4208="Fortified Wines"),SUM(LOOKUP(2,1/(SRP!$B$20:$B$23&lt;=E4208)/(SRP!$C$20:$C$23&gt;=E4208),SRP!$D$20:$D$23)*(G4208/100)*(E4208/1000)),IF(C4208="Wine",SUM(LOOKUP(2,1/(SRP!$B$15:$B$19&lt;=E4208)/(SRP!$C$15:$C$19&gt;=E4208),SRP!$D$15:$D$19)*(G4208/100)*(E4208/1000)),IF(C4208="Ready to Drink",SUM(LOOKUP(2,1/(SRP!$B$10:$B$14&lt;=E4208)/(SRP!$C$10:$C$14&gt;=E4208),SRP!$D$10:$D$14)*(G4208/100)*(E4208/1000)),0))))),2)</f>
        <v>15.29</v>
      </c>
    </row>
    <row r="4209" spans="1:11" x14ac:dyDescent="0.35">
      <c r="A4209" s="2">
        <v>40101</v>
      </c>
      <c r="B4209" s="76" t="s">
        <v>3493</v>
      </c>
      <c r="C4209" s="76" t="s">
        <v>287</v>
      </c>
      <c r="D4209" s="76" t="s">
        <v>5240</v>
      </c>
      <c r="E4209" s="76">
        <v>473</v>
      </c>
      <c r="F4209" s="76">
        <v>24</v>
      </c>
      <c r="G4209" s="77">
        <v>5.6</v>
      </c>
      <c r="H4209" s="76" t="s">
        <v>3367</v>
      </c>
      <c r="I4209" s="77">
        <v>4.79</v>
      </c>
      <c r="J4209" s="2">
        <v>1</v>
      </c>
      <c r="K4209" s="119" cm="1">
        <f t="array" ref="K4209">ROUND(IF(C4209="Beer",SUM(LOOKUP(2,1/(SRP!$B$7:$B$9&lt;=E4209)/(SRP!$C$7:$C$9&gt;=E4209),SRP!$D$7:$D$9)*(G4209/100)*(E4209/1000)),IF(C4209="Spirits",SUM(LOOKUP(2,1/(SRP!$B$2:$B$6&lt;=E4209)/(SRP!$C$2:$C$6&gt;=E4209),SRP!$D$2:$D$6)*(G4209/100)*(E4209/1000)),IF(AND(C4209="Wine",D4209="Fortified Wines"),SUM(LOOKUP(2,1/(SRP!$B$20:$B$23&lt;=E4209)/(SRP!$C$20:$C$23&gt;=E4209),SRP!$D$20:$D$23)*(G4209/100)*(E4209/1000)),IF(C4209="Wine",SUM(LOOKUP(2,1/(SRP!$B$15:$B$19&lt;=E4209)/(SRP!$C$15:$C$19&gt;=E4209),SRP!$D$15:$D$19)*(G4209/100)*(E4209/1000)),IF(C4209="Ready to Drink",SUM(LOOKUP(2,1/(SRP!$B$10:$B$14&lt;=E4209)/(SRP!$C$10:$C$14&gt;=E4209),SRP!$D$10:$D$14)*(G4209/100)*(E4209/1000)),0))))),2)</f>
        <v>1.85</v>
      </c>
    </row>
    <row r="4210" spans="1:11" x14ac:dyDescent="0.35">
      <c r="A4210" s="2">
        <v>40101</v>
      </c>
      <c r="B4210" s="76" t="s">
        <v>3493</v>
      </c>
      <c r="C4210" s="76" t="s">
        <v>287</v>
      </c>
      <c r="D4210" s="76" t="s">
        <v>5240</v>
      </c>
      <c r="E4210" s="76">
        <v>473</v>
      </c>
      <c r="F4210" s="76">
        <v>24</v>
      </c>
      <c r="G4210" s="77">
        <v>5.6</v>
      </c>
      <c r="H4210" s="76" t="s">
        <v>3367</v>
      </c>
      <c r="I4210" s="77">
        <v>4.79</v>
      </c>
      <c r="J4210" s="2">
        <v>1</v>
      </c>
      <c r="K4210" s="119" cm="1">
        <f t="array" ref="K4210">ROUND(IF(C4210="Beer",SUM(LOOKUP(2,1/(SRP!$B$7:$B$9&lt;=E4210)/(SRP!$C$7:$C$9&gt;=E4210),SRP!$D$7:$D$9)*(G4210/100)*(E4210/1000)),IF(C4210="Spirits",SUM(LOOKUP(2,1/(SRP!$B$2:$B$6&lt;=E4210)/(SRP!$C$2:$C$6&gt;=E4210),SRP!$D$2:$D$6)*(G4210/100)*(E4210/1000)),IF(AND(C4210="Wine",D4210="Fortified Wines"),SUM(LOOKUP(2,1/(SRP!$B$20:$B$23&lt;=E4210)/(SRP!$C$20:$C$23&gt;=E4210),SRP!$D$20:$D$23)*(G4210/100)*(E4210/1000)),IF(C4210="Wine",SUM(LOOKUP(2,1/(SRP!$B$15:$B$19&lt;=E4210)/(SRP!$C$15:$C$19&gt;=E4210),SRP!$D$15:$D$19)*(G4210/100)*(E4210/1000)),IF(C4210="Ready to Drink",SUM(LOOKUP(2,1/(SRP!$B$10:$B$14&lt;=E4210)/(SRP!$C$10:$C$14&gt;=E4210),SRP!$D$10:$D$14)*(G4210/100)*(E4210/1000)),0))))),2)</f>
        <v>1.85</v>
      </c>
    </row>
    <row r="4211" spans="1:11" x14ac:dyDescent="0.35">
      <c r="A4211" s="2">
        <v>40105</v>
      </c>
      <c r="B4211" s="76" t="s">
        <v>1609</v>
      </c>
      <c r="C4211" s="76" t="s">
        <v>286</v>
      </c>
      <c r="D4211" s="76" t="s">
        <v>5246</v>
      </c>
      <c r="E4211" s="76">
        <v>750</v>
      </c>
      <c r="F4211" s="76">
        <v>12</v>
      </c>
      <c r="G4211" s="77">
        <v>13.6</v>
      </c>
      <c r="H4211" s="76" t="s">
        <v>5939</v>
      </c>
      <c r="I4211" s="77">
        <v>15.99</v>
      </c>
      <c r="J4211" s="2">
        <v>1</v>
      </c>
      <c r="K4211" s="119" cm="1">
        <f t="array" ref="K4211">ROUND(IF(C4211="Beer",SUM(LOOKUP(2,1/(SRP!$B$7:$B$9&lt;=E4211)/(SRP!$C$7:$C$9&gt;=E4211),SRP!$D$7:$D$9)*(G4211/100)*(E4211/1000)),IF(C4211="Spirits",SUM(LOOKUP(2,1/(SRP!$B$2:$B$6&lt;=E4211)/(SRP!$C$2:$C$6&gt;=E4211),SRP!$D$2:$D$6)*(G4211/100)*(E4211/1000)),IF(AND(C4211="Wine",D4211="Fortified Wines"),SUM(LOOKUP(2,1/(SRP!$B$20:$B$23&lt;=E4211)/(SRP!$C$20:$C$23&gt;=E4211),SRP!$D$20:$D$23)*(G4211/100)*(E4211/1000)),IF(C4211="Wine",SUM(LOOKUP(2,1/(SRP!$B$15:$B$19&lt;=E4211)/(SRP!$C$15:$C$19&gt;=E4211),SRP!$D$15:$D$19)*(G4211/100)*(E4211/1000)),IF(C4211="Ready to Drink",SUM(LOOKUP(2,1/(SRP!$B$10:$B$14&lt;=E4211)/(SRP!$C$10:$C$14&gt;=E4211),SRP!$D$10:$D$14)*(G4211/100)*(E4211/1000)),0))))),2)</f>
        <v>7.12</v>
      </c>
    </row>
    <row r="4212" spans="1:11" x14ac:dyDescent="0.35">
      <c r="A4212" s="2">
        <v>40113</v>
      </c>
      <c r="B4212" s="76" t="s">
        <v>24</v>
      </c>
      <c r="C4212" s="76" t="s">
        <v>285</v>
      </c>
      <c r="D4212" s="76" t="s">
        <v>5231</v>
      </c>
      <c r="E4212" s="76">
        <v>750</v>
      </c>
      <c r="F4212" s="76">
        <v>12</v>
      </c>
      <c r="G4212" s="77">
        <v>40</v>
      </c>
      <c r="H4212" s="76" t="s">
        <v>3280</v>
      </c>
      <c r="I4212" s="77">
        <v>27.49</v>
      </c>
      <c r="J4212" s="2">
        <v>1</v>
      </c>
      <c r="K4212" s="119" cm="1">
        <f t="array" ref="K4212">ROUND(IF(C4212="Beer",SUM(LOOKUP(2,1/(SRP!$B$7:$B$9&lt;=E4212)/(SRP!$C$7:$C$9&gt;=E4212),SRP!$D$7:$D$9)*(G4212/100)*(E4212/1000)),IF(C4212="Spirits",SUM(LOOKUP(2,1/(SRP!$B$2:$B$6&lt;=E4212)/(SRP!$C$2:$C$6&gt;=E4212),SRP!$D$2:$D$6)*(G4212/100)*(E4212/1000)),IF(AND(C4212="Wine",D4212="Fortified Wines"),SUM(LOOKUP(2,1/(SRP!$B$20:$B$23&lt;=E4212)/(SRP!$C$20:$C$23&gt;=E4212),SRP!$D$20:$D$23)*(G4212/100)*(E4212/1000)),IF(C4212="Wine",SUM(LOOKUP(2,1/(SRP!$B$15:$B$19&lt;=E4212)/(SRP!$C$15:$C$19&gt;=E4212),SRP!$D$15:$D$19)*(G4212/100)*(E4212/1000)),IF(C4212="Ready to Drink",SUM(LOOKUP(2,1/(SRP!$B$10:$B$14&lt;=E4212)/(SRP!$C$10:$C$14&gt;=E4212),SRP!$D$10:$D$14)*(G4212/100)*(E4212/1000)),0))))),2)</f>
        <v>20.94</v>
      </c>
    </row>
    <row r="4213" spans="1:11" x14ac:dyDescent="0.35">
      <c r="A4213" s="2">
        <v>40137</v>
      </c>
      <c r="B4213" s="76" t="s">
        <v>2791</v>
      </c>
      <c r="C4213" s="76" t="s">
        <v>285</v>
      </c>
      <c r="D4213" s="76" t="s">
        <v>5267</v>
      </c>
      <c r="E4213" s="76">
        <v>750</v>
      </c>
      <c r="F4213" s="76">
        <v>18</v>
      </c>
      <c r="G4213" s="77">
        <v>30</v>
      </c>
      <c r="H4213" s="76" t="s">
        <v>3397</v>
      </c>
      <c r="I4213" s="77">
        <v>24.49</v>
      </c>
      <c r="J4213" s="2">
        <v>1</v>
      </c>
      <c r="K4213" s="119" cm="1">
        <f t="array" ref="K4213">ROUND(IF(C4213="Beer",SUM(LOOKUP(2,1/(SRP!$B$7:$B$9&lt;=E4213)/(SRP!$C$7:$C$9&gt;=E4213),SRP!$D$7:$D$9)*(G4213/100)*(E4213/1000)),IF(C4213="Spirits",SUM(LOOKUP(2,1/(SRP!$B$2:$B$6&lt;=E4213)/(SRP!$C$2:$C$6&gt;=E4213),SRP!$D$2:$D$6)*(G4213/100)*(E4213/1000)),IF(AND(C4213="Wine",D4213="Fortified Wines"),SUM(LOOKUP(2,1/(SRP!$B$20:$B$23&lt;=E4213)/(SRP!$C$20:$C$23&gt;=E4213),SRP!$D$20:$D$23)*(G4213/100)*(E4213/1000)),IF(C4213="Wine",SUM(LOOKUP(2,1/(SRP!$B$15:$B$19&lt;=E4213)/(SRP!$C$15:$C$19&gt;=E4213),SRP!$D$15:$D$19)*(G4213/100)*(E4213/1000)),IF(C4213="Ready to Drink",SUM(LOOKUP(2,1/(SRP!$B$10:$B$14&lt;=E4213)/(SRP!$C$10:$C$14&gt;=E4213),SRP!$D$10:$D$14)*(G4213/100)*(E4213/1000)),0))))),2)</f>
        <v>15.71</v>
      </c>
    </row>
    <row r="4214" spans="1:11" x14ac:dyDescent="0.35">
      <c r="A4214" s="2">
        <v>40138</v>
      </c>
      <c r="B4214" s="76" t="s">
        <v>3266</v>
      </c>
      <c r="C4214" s="76" t="s">
        <v>287</v>
      </c>
      <c r="D4214" s="76" t="s">
        <v>5240</v>
      </c>
      <c r="E4214" s="76">
        <v>473</v>
      </c>
      <c r="F4214" s="76">
        <v>24</v>
      </c>
      <c r="G4214" s="77">
        <v>6.8</v>
      </c>
      <c r="H4214" s="76" t="s">
        <v>3360</v>
      </c>
      <c r="I4214" s="77">
        <v>3.49</v>
      </c>
      <c r="J4214" s="2">
        <v>1</v>
      </c>
      <c r="K4214" s="119" cm="1">
        <f t="array" ref="K4214">ROUND(IF(C4214="Beer",SUM(LOOKUP(2,1/(SRP!$B$7:$B$9&lt;=E4214)/(SRP!$C$7:$C$9&gt;=E4214),SRP!$D$7:$D$9)*(G4214/100)*(E4214/1000)),IF(C4214="Spirits",SUM(LOOKUP(2,1/(SRP!$B$2:$B$6&lt;=E4214)/(SRP!$C$2:$C$6&gt;=E4214),SRP!$D$2:$D$6)*(G4214/100)*(E4214/1000)),IF(AND(C4214="Wine",D4214="Fortified Wines"),SUM(LOOKUP(2,1/(SRP!$B$20:$B$23&lt;=E4214)/(SRP!$C$20:$C$23&gt;=E4214),SRP!$D$20:$D$23)*(G4214/100)*(E4214/1000)),IF(C4214="Wine",SUM(LOOKUP(2,1/(SRP!$B$15:$B$19&lt;=E4214)/(SRP!$C$15:$C$19&gt;=E4214),SRP!$D$15:$D$19)*(G4214/100)*(E4214/1000)),IF(C4214="Ready to Drink",SUM(LOOKUP(2,1/(SRP!$B$10:$B$14&lt;=E4214)/(SRP!$C$10:$C$14&gt;=E4214),SRP!$D$10:$D$14)*(G4214/100)*(E4214/1000)),0))))),2)</f>
        <v>2.25</v>
      </c>
    </row>
    <row r="4215" spans="1:11" x14ac:dyDescent="0.35">
      <c r="A4215" s="2">
        <v>40138</v>
      </c>
      <c r="B4215" s="76" t="s">
        <v>3266</v>
      </c>
      <c r="C4215" s="76" t="s">
        <v>287</v>
      </c>
      <c r="D4215" s="76" t="s">
        <v>5240</v>
      </c>
      <c r="E4215" s="76">
        <v>473</v>
      </c>
      <c r="F4215" s="76">
        <v>24</v>
      </c>
      <c r="G4215" s="77">
        <v>6.8</v>
      </c>
      <c r="H4215" s="76" t="s">
        <v>3360</v>
      </c>
      <c r="I4215" s="77">
        <v>3.49</v>
      </c>
      <c r="J4215" s="2">
        <v>1</v>
      </c>
      <c r="K4215" s="119" cm="1">
        <f t="array" ref="K4215">ROUND(IF(C4215="Beer",SUM(LOOKUP(2,1/(SRP!$B$7:$B$9&lt;=E4215)/(SRP!$C$7:$C$9&gt;=E4215),SRP!$D$7:$D$9)*(G4215/100)*(E4215/1000)),IF(C4215="Spirits",SUM(LOOKUP(2,1/(SRP!$B$2:$B$6&lt;=E4215)/(SRP!$C$2:$C$6&gt;=E4215),SRP!$D$2:$D$6)*(G4215/100)*(E4215/1000)),IF(AND(C4215="Wine",D4215="Fortified Wines"),SUM(LOOKUP(2,1/(SRP!$B$20:$B$23&lt;=E4215)/(SRP!$C$20:$C$23&gt;=E4215),SRP!$D$20:$D$23)*(G4215/100)*(E4215/1000)),IF(C4215="Wine",SUM(LOOKUP(2,1/(SRP!$B$15:$B$19&lt;=E4215)/(SRP!$C$15:$C$19&gt;=E4215),SRP!$D$15:$D$19)*(G4215/100)*(E4215/1000)),IF(C4215="Ready to Drink",SUM(LOOKUP(2,1/(SRP!$B$10:$B$14&lt;=E4215)/(SRP!$C$10:$C$14&gt;=E4215),SRP!$D$10:$D$14)*(G4215/100)*(E4215/1000)),0))))),2)</f>
        <v>2.25</v>
      </c>
    </row>
    <row r="4216" spans="1:11" x14ac:dyDescent="0.35">
      <c r="A4216" s="2">
        <v>40159</v>
      </c>
      <c r="B4216" s="76" t="s">
        <v>3271</v>
      </c>
      <c r="C4216" s="76" t="s">
        <v>287</v>
      </c>
      <c r="D4216" s="76" t="s">
        <v>5266</v>
      </c>
      <c r="E4216" s="76">
        <v>473</v>
      </c>
      <c r="F4216" s="76">
        <v>24</v>
      </c>
      <c r="G4216" s="77">
        <v>5.0999999999999996</v>
      </c>
      <c r="H4216" s="76" t="s">
        <v>3355</v>
      </c>
      <c r="I4216" s="77">
        <v>4.99</v>
      </c>
      <c r="J4216" s="2">
        <v>1</v>
      </c>
      <c r="K4216" s="119" cm="1">
        <f t="array" ref="K4216">ROUND(IF(C4216="Beer",SUM(LOOKUP(2,1/(SRP!$B$7:$B$9&lt;=E4216)/(SRP!$C$7:$C$9&gt;=E4216),SRP!$D$7:$D$9)*(G4216/100)*(E4216/1000)),IF(C4216="Spirits",SUM(LOOKUP(2,1/(SRP!$B$2:$B$6&lt;=E4216)/(SRP!$C$2:$C$6&gt;=E4216),SRP!$D$2:$D$6)*(G4216/100)*(E4216/1000)),IF(AND(C4216="Wine",D4216="Fortified Wines"),SUM(LOOKUP(2,1/(SRP!$B$20:$B$23&lt;=E4216)/(SRP!$C$20:$C$23&gt;=E4216),SRP!$D$20:$D$23)*(G4216/100)*(E4216/1000)),IF(C4216="Wine",SUM(LOOKUP(2,1/(SRP!$B$15:$B$19&lt;=E4216)/(SRP!$C$15:$C$19&gt;=E4216),SRP!$D$15:$D$19)*(G4216/100)*(E4216/1000)),IF(C4216="Ready to Drink",SUM(LOOKUP(2,1/(SRP!$B$10:$B$14&lt;=E4216)/(SRP!$C$10:$C$14&gt;=E4216),SRP!$D$10:$D$14)*(G4216/100)*(E4216/1000)),0))))),2)</f>
        <v>1.68</v>
      </c>
    </row>
    <row r="4217" spans="1:11" x14ac:dyDescent="0.35">
      <c r="A4217" s="2">
        <v>40159</v>
      </c>
      <c r="B4217" s="76" t="s">
        <v>3271</v>
      </c>
      <c r="C4217" s="76" t="s">
        <v>287</v>
      </c>
      <c r="D4217" s="76" t="s">
        <v>5266</v>
      </c>
      <c r="E4217" s="76">
        <v>473</v>
      </c>
      <c r="F4217" s="76">
        <v>24</v>
      </c>
      <c r="G4217" s="77">
        <v>5.0999999999999996</v>
      </c>
      <c r="H4217" s="76" t="s">
        <v>3355</v>
      </c>
      <c r="I4217" s="77">
        <v>4.99</v>
      </c>
      <c r="J4217" s="2">
        <v>1</v>
      </c>
      <c r="K4217" s="119" cm="1">
        <f t="array" ref="K4217">ROUND(IF(C4217="Beer",SUM(LOOKUP(2,1/(SRP!$B$7:$B$9&lt;=E4217)/(SRP!$C$7:$C$9&gt;=E4217),SRP!$D$7:$D$9)*(G4217/100)*(E4217/1000)),IF(C4217="Spirits",SUM(LOOKUP(2,1/(SRP!$B$2:$B$6&lt;=E4217)/(SRP!$C$2:$C$6&gt;=E4217),SRP!$D$2:$D$6)*(G4217/100)*(E4217/1000)),IF(AND(C4217="Wine",D4217="Fortified Wines"),SUM(LOOKUP(2,1/(SRP!$B$20:$B$23&lt;=E4217)/(SRP!$C$20:$C$23&gt;=E4217),SRP!$D$20:$D$23)*(G4217/100)*(E4217/1000)),IF(C4217="Wine",SUM(LOOKUP(2,1/(SRP!$B$15:$B$19&lt;=E4217)/(SRP!$C$15:$C$19&gt;=E4217),SRP!$D$15:$D$19)*(G4217/100)*(E4217/1000)),IF(C4217="Ready to Drink",SUM(LOOKUP(2,1/(SRP!$B$10:$B$14&lt;=E4217)/(SRP!$C$10:$C$14&gt;=E4217),SRP!$D$10:$D$14)*(G4217/100)*(E4217/1000)),0))))),2)</f>
        <v>1.68</v>
      </c>
    </row>
    <row r="4218" spans="1:11" x14ac:dyDescent="0.35">
      <c r="A4218" s="2">
        <v>40160</v>
      </c>
      <c r="B4218" s="76" t="s">
        <v>3272</v>
      </c>
      <c r="C4218" s="76" t="s">
        <v>287</v>
      </c>
      <c r="D4218" s="76" t="s">
        <v>5266</v>
      </c>
      <c r="E4218" s="76">
        <v>473</v>
      </c>
      <c r="F4218" s="76">
        <v>24</v>
      </c>
      <c r="G4218" s="77">
        <v>4.9000000000000004</v>
      </c>
      <c r="H4218" s="76" t="s">
        <v>3355</v>
      </c>
      <c r="I4218" s="77">
        <v>4.99</v>
      </c>
      <c r="J4218" s="2">
        <v>1</v>
      </c>
      <c r="K4218" s="119" cm="1">
        <f t="array" ref="K4218">ROUND(IF(C4218="Beer",SUM(LOOKUP(2,1/(SRP!$B$7:$B$9&lt;=E4218)/(SRP!$C$7:$C$9&gt;=E4218),SRP!$D$7:$D$9)*(G4218/100)*(E4218/1000)),IF(C4218="Spirits",SUM(LOOKUP(2,1/(SRP!$B$2:$B$6&lt;=E4218)/(SRP!$C$2:$C$6&gt;=E4218),SRP!$D$2:$D$6)*(G4218/100)*(E4218/1000)),IF(AND(C4218="Wine",D4218="Fortified Wines"),SUM(LOOKUP(2,1/(SRP!$B$20:$B$23&lt;=E4218)/(SRP!$C$20:$C$23&gt;=E4218),SRP!$D$20:$D$23)*(G4218/100)*(E4218/1000)),IF(C4218="Wine",SUM(LOOKUP(2,1/(SRP!$B$15:$B$19&lt;=E4218)/(SRP!$C$15:$C$19&gt;=E4218),SRP!$D$15:$D$19)*(G4218/100)*(E4218/1000)),IF(C4218="Ready to Drink",SUM(LOOKUP(2,1/(SRP!$B$10:$B$14&lt;=E4218)/(SRP!$C$10:$C$14&gt;=E4218),SRP!$D$10:$D$14)*(G4218/100)*(E4218/1000)),0))))),2)</f>
        <v>1.62</v>
      </c>
    </row>
    <row r="4219" spans="1:11" x14ac:dyDescent="0.35">
      <c r="A4219" s="2">
        <v>40160</v>
      </c>
      <c r="B4219" s="76" t="s">
        <v>3272</v>
      </c>
      <c r="C4219" s="76" t="s">
        <v>287</v>
      </c>
      <c r="D4219" s="76" t="s">
        <v>5266</v>
      </c>
      <c r="E4219" s="76">
        <v>473</v>
      </c>
      <c r="F4219" s="76">
        <v>24</v>
      </c>
      <c r="G4219" s="77">
        <v>4.9000000000000004</v>
      </c>
      <c r="H4219" s="76" t="s">
        <v>3355</v>
      </c>
      <c r="I4219" s="77">
        <v>4.99</v>
      </c>
      <c r="J4219" s="2">
        <v>1</v>
      </c>
      <c r="K4219" s="119" cm="1">
        <f t="array" ref="K4219">ROUND(IF(C4219="Beer",SUM(LOOKUP(2,1/(SRP!$B$7:$B$9&lt;=E4219)/(SRP!$C$7:$C$9&gt;=E4219),SRP!$D$7:$D$9)*(G4219/100)*(E4219/1000)),IF(C4219="Spirits",SUM(LOOKUP(2,1/(SRP!$B$2:$B$6&lt;=E4219)/(SRP!$C$2:$C$6&gt;=E4219),SRP!$D$2:$D$6)*(G4219/100)*(E4219/1000)),IF(AND(C4219="Wine",D4219="Fortified Wines"),SUM(LOOKUP(2,1/(SRP!$B$20:$B$23&lt;=E4219)/(SRP!$C$20:$C$23&gt;=E4219),SRP!$D$20:$D$23)*(G4219/100)*(E4219/1000)),IF(C4219="Wine",SUM(LOOKUP(2,1/(SRP!$B$15:$B$19&lt;=E4219)/(SRP!$C$15:$C$19&gt;=E4219),SRP!$D$15:$D$19)*(G4219/100)*(E4219/1000)),IF(C4219="Ready to Drink",SUM(LOOKUP(2,1/(SRP!$B$10:$B$14&lt;=E4219)/(SRP!$C$10:$C$14&gt;=E4219),SRP!$D$10:$D$14)*(G4219/100)*(E4219/1000)),0))))),2)</f>
        <v>1.62</v>
      </c>
    </row>
    <row r="4220" spans="1:11" x14ac:dyDescent="0.35">
      <c r="A4220" s="2">
        <v>40176</v>
      </c>
      <c r="B4220" s="76" t="s">
        <v>4078</v>
      </c>
      <c r="C4220" s="76" t="s">
        <v>286</v>
      </c>
      <c r="D4220" s="76" t="s">
        <v>5236</v>
      </c>
      <c r="E4220" s="76">
        <v>750</v>
      </c>
      <c r="F4220" s="76">
        <v>12</v>
      </c>
      <c r="G4220" s="77">
        <v>12.5</v>
      </c>
      <c r="H4220" s="76" t="s">
        <v>3992</v>
      </c>
      <c r="I4220" s="77">
        <v>16.989999999999998</v>
      </c>
      <c r="J4220" s="2">
        <v>1</v>
      </c>
      <c r="K4220" s="119" cm="1">
        <f t="array" ref="K4220">ROUND(IF(C4220="Beer",SUM(LOOKUP(2,1/(SRP!$B$7:$B$9&lt;=E4220)/(SRP!$C$7:$C$9&gt;=E4220),SRP!$D$7:$D$9)*(G4220/100)*(E4220/1000)),IF(C4220="Spirits",SUM(LOOKUP(2,1/(SRP!$B$2:$B$6&lt;=E4220)/(SRP!$C$2:$C$6&gt;=E4220),SRP!$D$2:$D$6)*(G4220/100)*(E4220/1000)),IF(AND(C4220="Wine",D4220="Fortified Wines"),SUM(LOOKUP(2,1/(SRP!$B$20:$B$23&lt;=E4220)/(SRP!$C$20:$C$23&gt;=E4220),SRP!$D$20:$D$23)*(G4220/100)*(E4220/1000)),IF(C4220="Wine",SUM(LOOKUP(2,1/(SRP!$B$15:$B$19&lt;=E4220)/(SRP!$C$15:$C$19&gt;=E4220),SRP!$D$15:$D$19)*(G4220/100)*(E4220/1000)),IF(C4220="Ready to Drink",SUM(LOOKUP(2,1/(SRP!$B$10:$B$14&lt;=E4220)/(SRP!$C$10:$C$14&gt;=E4220),SRP!$D$10:$D$14)*(G4220/100)*(E4220/1000)),0))))),2)</f>
        <v>6.54</v>
      </c>
    </row>
    <row r="4221" spans="1:11" x14ac:dyDescent="0.35">
      <c r="A4221" s="2">
        <v>40185</v>
      </c>
      <c r="B4221" s="76" t="s">
        <v>3258</v>
      </c>
      <c r="C4221" s="76" t="s">
        <v>286</v>
      </c>
      <c r="D4221" s="76" t="s">
        <v>5276</v>
      </c>
      <c r="E4221" s="76">
        <v>750</v>
      </c>
      <c r="F4221" s="76">
        <v>6</v>
      </c>
      <c r="G4221" s="77">
        <v>13.5</v>
      </c>
      <c r="H4221" s="76" t="s">
        <v>3308</v>
      </c>
      <c r="I4221" s="77">
        <v>35.99</v>
      </c>
      <c r="J4221" s="2">
        <v>1</v>
      </c>
      <c r="K4221" s="119" cm="1">
        <f t="array" ref="K4221">ROUND(IF(C4221="Beer",SUM(LOOKUP(2,1/(SRP!$B$7:$B$9&lt;=E4221)/(SRP!$C$7:$C$9&gt;=E4221),SRP!$D$7:$D$9)*(G4221/100)*(E4221/1000)),IF(C4221="Spirits",SUM(LOOKUP(2,1/(SRP!$B$2:$B$6&lt;=E4221)/(SRP!$C$2:$C$6&gt;=E4221),SRP!$D$2:$D$6)*(G4221/100)*(E4221/1000)),IF(AND(C4221="Wine",D4221="Fortified Wines"),SUM(LOOKUP(2,1/(SRP!$B$20:$B$23&lt;=E4221)/(SRP!$C$20:$C$23&gt;=E4221),SRP!$D$20:$D$23)*(G4221/100)*(E4221/1000)),IF(C4221="Wine",SUM(LOOKUP(2,1/(SRP!$B$15:$B$19&lt;=E4221)/(SRP!$C$15:$C$19&gt;=E4221),SRP!$D$15:$D$19)*(G4221/100)*(E4221/1000)),IF(C4221="Ready to Drink",SUM(LOOKUP(2,1/(SRP!$B$10:$B$14&lt;=E4221)/(SRP!$C$10:$C$14&gt;=E4221),SRP!$D$10:$D$14)*(G4221/100)*(E4221/1000)),0))))),2)</f>
        <v>7.07</v>
      </c>
    </row>
    <row r="4222" spans="1:11" x14ac:dyDescent="0.35">
      <c r="A4222" s="2">
        <v>40187</v>
      </c>
      <c r="B4222" s="76" t="s">
        <v>3420</v>
      </c>
      <c r="C4222" s="76" t="s">
        <v>286</v>
      </c>
      <c r="D4222" s="76" t="s">
        <v>5236</v>
      </c>
      <c r="E4222" s="76">
        <v>3000</v>
      </c>
      <c r="F4222" s="76">
        <v>4</v>
      </c>
      <c r="G4222" s="77">
        <v>12.5</v>
      </c>
      <c r="H4222" s="76" t="s">
        <v>3303</v>
      </c>
      <c r="I4222" s="77">
        <v>53.99</v>
      </c>
      <c r="J4222" s="2">
        <v>1</v>
      </c>
      <c r="K4222" s="119" cm="1">
        <f t="array" ref="K4222">ROUND(IF(C4222="Beer",SUM(LOOKUP(2,1/(SRP!$B$7:$B$9&lt;=E4222)/(SRP!$C$7:$C$9&gt;=E4222),SRP!$D$7:$D$9)*(G4222/100)*(E4222/1000)),IF(C4222="Spirits",SUM(LOOKUP(2,1/(SRP!$B$2:$B$6&lt;=E4222)/(SRP!$C$2:$C$6&gt;=E4222),SRP!$D$2:$D$6)*(G4222/100)*(E4222/1000)),IF(AND(C4222="Wine",D4222="Fortified Wines"),SUM(LOOKUP(2,1/(SRP!$B$20:$B$23&lt;=E4222)/(SRP!$C$20:$C$23&gt;=E4222),SRP!$D$20:$D$23)*(G4222/100)*(E4222/1000)),IF(C4222="Wine",SUM(LOOKUP(2,1/(SRP!$B$15:$B$19&lt;=E4222)/(SRP!$C$15:$C$19&gt;=E4222),SRP!$D$15:$D$19)*(G4222/100)*(E4222/1000)),IF(C4222="Ready to Drink",SUM(LOOKUP(2,1/(SRP!$B$10:$B$14&lt;=E4222)/(SRP!$C$10:$C$14&gt;=E4222),SRP!$D$10:$D$14)*(G4222/100)*(E4222/1000)),0))))),2)</f>
        <v>26.18</v>
      </c>
    </row>
    <row r="4223" spans="1:11" x14ac:dyDescent="0.35">
      <c r="A4223" s="2">
        <v>40188</v>
      </c>
      <c r="B4223" s="76" t="s">
        <v>3421</v>
      </c>
      <c r="C4223" s="76" t="s">
        <v>286</v>
      </c>
      <c r="D4223" s="76" t="s">
        <v>5244</v>
      </c>
      <c r="E4223" s="76">
        <v>750</v>
      </c>
      <c r="F4223" s="76">
        <v>12</v>
      </c>
      <c r="G4223" s="77">
        <v>12.5</v>
      </c>
      <c r="H4223" s="76" t="s">
        <v>3284</v>
      </c>
      <c r="I4223" s="77">
        <v>23.49</v>
      </c>
      <c r="J4223" s="2">
        <v>1</v>
      </c>
      <c r="K4223" s="119" cm="1">
        <f t="array" ref="K4223">ROUND(IF(C4223="Beer",SUM(LOOKUP(2,1/(SRP!$B$7:$B$9&lt;=E4223)/(SRP!$C$7:$C$9&gt;=E4223),SRP!$D$7:$D$9)*(G4223/100)*(E4223/1000)),IF(C4223="Spirits",SUM(LOOKUP(2,1/(SRP!$B$2:$B$6&lt;=E4223)/(SRP!$C$2:$C$6&gt;=E4223),SRP!$D$2:$D$6)*(G4223/100)*(E4223/1000)),IF(AND(C4223="Wine",D4223="Fortified Wines"),SUM(LOOKUP(2,1/(SRP!$B$20:$B$23&lt;=E4223)/(SRP!$C$20:$C$23&gt;=E4223),SRP!$D$20:$D$23)*(G4223/100)*(E4223/1000)),IF(C4223="Wine",SUM(LOOKUP(2,1/(SRP!$B$15:$B$19&lt;=E4223)/(SRP!$C$15:$C$19&gt;=E4223),SRP!$D$15:$D$19)*(G4223/100)*(E4223/1000)),IF(C4223="Ready to Drink",SUM(LOOKUP(2,1/(SRP!$B$10:$B$14&lt;=E4223)/(SRP!$C$10:$C$14&gt;=E4223),SRP!$D$10:$D$14)*(G4223/100)*(E4223/1000)),0))))),2)</f>
        <v>6.54</v>
      </c>
    </row>
    <row r="4224" spans="1:11" x14ac:dyDescent="0.35">
      <c r="A4224" s="2">
        <v>40196</v>
      </c>
      <c r="B4224" s="76" t="s">
        <v>1584</v>
      </c>
      <c r="C4224" s="76" t="s">
        <v>285</v>
      </c>
      <c r="D4224" s="76" t="s">
        <v>5302</v>
      </c>
      <c r="E4224" s="76">
        <v>750</v>
      </c>
      <c r="F4224" s="76">
        <v>12</v>
      </c>
      <c r="G4224" s="77">
        <v>38</v>
      </c>
      <c r="H4224" s="76" t="s">
        <v>6869</v>
      </c>
      <c r="I4224" s="77">
        <v>27.99</v>
      </c>
      <c r="J4224" s="2">
        <v>1</v>
      </c>
      <c r="K4224" s="119" cm="1">
        <f t="array" ref="K4224">ROUND(IF(C4224="Beer",SUM(LOOKUP(2,1/(SRP!$B$7:$B$9&lt;=E4224)/(SRP!$C$7:$C$9&gt;=E4224),SRP!$D$7:$D$9)*(G4224/100)*(E4224/1000)),IF(C4224="Spirits",SUM(LOOKUP(2,1/(SRP!$B$2:$B$6&lt;=E4224)/(SRP!$C$2:$C$6&gt;=E4224),SRP!$D$2:$D$6)*(G4224/100)*(E4224/1000)),IF(AND(C4224="Wine",D4224="Fortified Wines"),SUM(LOOKUP(2,1/(SRP!$B$20:$B$23&lt;=E4224)/(SRP!$C$20:$C$23&gt;=E4224),SRP!$D$20:$D$23)*(G4224/100)*(E4224/1000)),IF(C4224="Wine",SUM(LOOKUP(2,1/(SRP!$B$15:$B$19&lt;=E4224)/(SRP!$C$15:$C$19&gt;=E4224),SRP!$D$15:$D$19)*(G4224/100)*(E4224/1000)),IF(C4224="Ready to Drink",SUM(LOOKUP(2,1/(SRP!$B$10:$B$14&lt;=E4224)/(SRP!$C$10:$C$14&gt;=E4224),SRP!$D$10:$D$14)*(G4224/100)*(E4224/1000)),0))))),2)</f>
        <v>19.899999999999999</v>
      </c>
    </row>
    <row r="4225" spans="1:11" x14ac:dyDescent="0.35">
      <c r="A4225" s="2">
        <v>40197</v>
      </c>
      <c r="B4225" s="76" t="s">
        <v>4723</v>
      </c>
      <c r="C4225" s="76" t="s">
        <v>285</v>
      </c>
      <c r="D4225" s="76" t="s">
        <v>5273</v>
      </c>
      <c r="E4225" s="76">
        <v>750</v>
      </c>
      <c r="F4225" s="76">
        <v>12</v>
      </c>
      <c r="G4225" s="77">
        <v>15</v>
      </c>
      <c r="H4225" s="76" t="s">
        <v>3306</v>
      </c>
      <c r="I4225" s="77">
        <v>33.99</v>
      </c>
      <c r="J4225" s="2">
        <v>1</v>
      </c>
      <c r="K4225" s="119" cm="1">
        <f t="array" ref="K4225">ROUND(IF(C4225="Beer",SUM(LOOKUP(2,1/(SRP!$B$7:$B$9&lt;=E4225)/(SRP!$C$7:$C$9&gt;=E4225),SRP!$D$7:$D$9)*(G4225/100)*(E4225/1000)),IF(C4225="Spirits",SUM(LOOKUP(2,1/(SRP!$B$2:$B$6&lt;=E4225)/(SRP!$C$2:$C$6&gt;=E4225),SRP!$D$2:$D$6)*(G4225/100)*(E4225/1000)),IF(AND(C4225="Wine",D4225="Fortified Wines"),SUM(LOOKUP(2,1/(SRP!$B$20:$B$23&lt;=E4225)/(SRP!$C$20:$C$23&gt;=E4225),SRP!$D$20:$D$23)*(G4225/100)*(E4225/1000)),IF(C4225="Wine",SUM(LOOKUP(2,1/(SRP!$B$15:$B$19&lt;=E4225)/(SRP!$C$15:$C$19&gt;=E4225),SRP!$D$15:$D$19)*(G4225/100)*(E4225/1000)),IF(C4225="Ready to Drink",SUM(LOOKUP(2,1/(SRP!$B$10:$B$14&lt;=E4225)/(SRP!$C$10:$C$14&gt;=E4225),SRP!$D$10:$D$14)*(G4225/100)*(E4225/1000)),0))))),2)</f>
        <v>7.85</v>
      </c>
    </row>
    <row r="4226" spans="1:11" x14ac:dyDescent="0.35">
      <c r="A4226" s="2">
        <v>40199</v>
      </c>
      <c r="B4226" s="76" t="s">
        <v>7249</v>
      </c>
      <c r="C4226" s="76" t="s">
        <v>287</v>
      </c>
      <c r="D4226" s="76" t="s">
        <v>5240</v>
      </c>
      <c r="E4226" s="76">
        <v>473</v>
      </c>
      <c r="F4226" s="76">
        <v>24</v>
      </c>
      <c r="G4226" s="77">
        <v>6</v>
      </c>
      <c r="H4226" s="76" t="s">
        <v>4852</v>
      </c>
      <c r="I4226" s="77">
        <v>5.28</v>
      </c>
      <c r="J4226" s="2">
        <v>1</v>
      </c>
      <c r="K4226" s="119" cm="1">
        <f t="array" ref="K4226">ROUND(IF(C4226="Beer",SUM(LOOKUP(2,1/(SRP!$B$7:$B$9&lt;=E4226)/(SRP!$C$7:$C$9&gt;=E4226),SRP!$D$7:$D$9)*(G4226/100)*(E4226/1000)),IF(C4226="Spirits",SUM(LOOKUP(2,1/(SRP!$B$2:$B$6&lt;=E4226)/(SRP!$C$2:$C$6&gt;=E4226),SRP!$D$2:$D$6)*(G4226/100)*(E4226/1000)),IF(AND(C4226="Wine",D4226="Fortified Wines"),SUM(LOOKUP(2,1/(SRP!$B$20:$B$23&lt;=E4226)/(SRP!$C$20:$C$23&gt;=E4226),SRP!$D$20:$D$23)*(G4226/100)*(E4226/1000)),IF(C4226="Wine",SUM(LOOKUP(2,1/(SRP!$B$15:$B$19&lt;=E4226)/(SRP!$C$15:$C$19&gt;=E4226),SRP!$D$15:$D$19)*(G4226/100)*(E4226/1000)),IF(C4226="Ready to Drink",SUM(LOOKUP(2,1/(SRP!$B$10:$B$14&lt;=E4226)/(SRP!$C$10:$C$14&gt;=E4226),SRP!$D$10:$D$14)*(G4226/100)*(E4226/1000)),0))))),2)</f>
        <v>1.98</v>
      </c>
    </row>
    <row r="4227" spans="1:11" x14ac:dyDescent="0.35">
      <c r="A4227" s="2">
        <v>40208</v>
      </c>
      <c r="B4227" s="76" t="s">
        <v>4742</v>
      </c>
      <c r="C4227" s="76" t="s">
        <v>287</v>
      </c>
      <c r="D4227" s="76" t="s">
        <v>5240</v>
      </c>
      <c r="E4227" s="76">
        <v>473</v>
      </c>
      <c r="F4227" s="76">
        <v>24</v>
      </c>
      <c r="G4227" s="77">
        <v>5.8</v>
      </c>
      <c r="H4227" s="76" t="s">
        <v>3638</v>
      </c>
      <c r="I4227" s="77">
        <v>4.5</v>
      </c>
      <c r="J4227" s="2">
        <v>1</v>
      </c>
      <c r="K4227" s="119" cm="1">
        <f t="array" ref="K4227">ROUND(IF(C4227="Beer",SUM(LOOKUP(2,1/(SRP!$B$7:$B$9&lt;=E4227)/(SRP!$C$7:$C$9&gt;=E4227),SRP!$D$7:$D$9)*(G4227/100)*(E4227/1000)),IF(C4227="Spirits",SUM(LOOKUP(2,1/(SRP!$B$2:$B$6&lt;=E4227)/(SRP!$C$2:$C$6&gt;=E4227),SRP!$D$2:$D$6)*(G4227/100)*(E4227/1000)),IF(AND(C4227="Wine",D4227="Fortified Wines"),SUM(LOOKUP(2,1/(SRP!$B$20:$B$23&lt;=E4227)/(SRP!$C$20:$C$23&gt;=E4227),SRP!$D$20:$D$23)*(G4227/100)*(E4227/1000)),IF(C4227="Wine",SUM(LOOKUP(2,1/(SRP!$B$15:$B$19&lt;=E4227)/(SRP!$C$15:$C$19&gt;=E4227),SRP!$D$15:$D$19)*(G4227/100)*(E4227/1000)),IF(C4227="Ready to Drink",SUM(LOOKUP(2,1/(SRP!$B$10:$B$14&lt;=E4227)/(SRP!$C$10:$C$14&gt;=E4227),SRP!$D$10:$D$14)*(G4227/100)*(E4227/1000)),0))))),2)</f>
        <v>1.92</v>
      </c>
    </row>
    <row r="4228" spans="1:11" x14ac:dyDescent="0.35">
      <c r="A4228" s="2">
        <v>40208</v>
      </c>
      <c r="B4228" s="76" t="s">
        <v>4742</v>
      </c>
      <c r="C4228" s="76" t="s">
        <v>287</v>
      </c>
      <c r="D4228" s="76" t="s">
        <v>5240</v>
      </c>
      <c r="E4228" s="76">
        <v>473</v>
      </c>
      <c r="F4228" s="76">
        <v>24</v>
      </c>
      <c r="G4228" s="77">
        <v>5.8</v>
      </c>
      <c r="H4228" s="76" t="s">
        <v>3638</v>
      </c>
      <c r="I4228" s="77">
        <v>4.5</v>
      </c>
      <c r="J4228" s="2">
        <v>1</v>
      </c>
      <c r="K4228" s="119" cm="1">
        <f t="array" ref="K4228">ROUND(IF(C4228="Beer",SUM(LOOKUP(2,1/(SRP!$B$7:$B$9&lt;=E4228)/(SRP!$C$7:$C$9&gt;=E4228),SRP!$D$7:$D$9)*(G4228/100)*(E4228/1000)),IF(C4228="Spirits",SUM(LOOKUP(2,1/(SRP!$B$2:$B$6&lt;=E4228)/(SRP!$C$2:$C$6&gt;=E4228),SRP!$D$2:$D$6)*(G4228/100)*(E4228/1000)),IF(AND(C4228="Wine",D4228="Fortified Wines"),SUM(LOOKUP(2,1/(SRP!$B$20:$B$23&lt;=E4228)/(SRP!$C$20:$C$23&gt;=E4228),SRP!$D$20:$D$23)*(G4228/100)*(E4228/1000)),IF(C4228="Wine",SUM(LOOKUP(2,1/(SRP!$B$15:$B$19&lt;=E4228)/(SRP!$C$15:$C$19&gt;=E4228),SRP!$D$15:$D$19)*(G4228/100)*(E4228/1000)),IF(C4228="Ready to Drink",SUM(LOOKUP(2,1/(SRP!$B$10:$B$14&lt;=E4228)/(SRP!$C$10:$C$14&gt;=E4228),SRP!$D$10:$D$14)*(G4228/100)*(E4228/1000)),0))))),2)</f>
        <v>1.92</v>
      </c>
    </row>
    <row r="4229" spans="1:11" x14ac:dyDescent="0.35">
      <c r="A4229" s="2">
        <v>40222</v>
      </c>
      <c r="B4229" s="76" t="s">
        <v>3433</v>
      </c>
      <c r="C4229" s="76" t="s">
        <v>285</v>
      </c>
      <c r="D4229" s="76" t="s">
        <v>6942</v>
      </c>
      <c r="E4229" s="76">
        <v>750</v>
      </c>
      <c r="F4229" s="76">
        <v>12</v>
      </c>
      <c r="G4229" s="77">
        <v>43</v>
      </c>
      <c r="H4229" s="76" t="s">
        <v>6696</v>
      </c>
      <c r="I4229" s="77">
        <v>39.99</v>
      </c>
      <c r="J4229" s="2">
        <v>1</v>
      </c>
      <c r="K4229" s="119" cm="1">
        <f t="array" ref="K4229">ROUND(IF(C4229="Beer",SUM(LOOKUP(2,1/(SRP!$B$7:$B$9&lt;=E4229)/(SRP!$C$7:$C$9&gt;=E4229),SRP!$D$7:$D$9)*(G4229/100)*(E4229/1000)),IF(C4229="Spirits",SUM(LOOKUP(2,1/(SRP!$B$2:$B$6&lt;=E4229)/(SRP!$C$2:$C$6&gt;=E4229),SRP!$D$2:$D$6)*(G4229/100)*(E4229/1000)),IF(AND(C4229="Wine",D4229="Fortified Wines"),SUM(LOOKUP(2,1/(SRP!$B$20:$B$23&lt;=E4229)/(SRP!$C$20:$C$23&gt;=E4229),SRP!$D$20:$D$23)*(G4229/100)*(E4229/1000)),IF(C4229="Wine",SUM(LOOKUP(2,1/(SRP!$B$15:$B$19&lt;=E4229)/(SRP!$C$15:$C$19&gt;=E4229),SRP!$D$15:$D$19)*(G4229/100)*(E4229/1000)),IF(C4229="Ready to Drink",SUM(LOOKUP(2,1/(SRP!$B$10:$B$14&lt;=E4229)/(SRP!$C$10:$C$14&gt;=E4229),SRP!$D$10:$D$14)*(G4229/100)*(E4229/1000)),0))))),2)</f>
        <v>22.51</v>
      </c>
    </row>
    <row r="4230" spans="1:11" x14ac:dyDescent="0.35">
      <c r="A4230" s="2">
        <v>40224</v>
      </c>
      <c r="B4230" s="76" t="s">
        <v>3426</v>
      </c>
      <c r="C4230" s="76" t="s">
        <v>286</v>
      </c>
      <c r="D4230" s="76" t="s">
        <v>5264</v>
      </c>
      <c r="E4230" s="76">
        <v>750</v>
      </c>
      <c r="F4230" s="76">
        <v>12</v>
      </c>
      <c r="G4230" s="77">
        <v>12.5</v>
      </c>
      <c r="H4230" s="76" t="s">
        <v>3284</v>
      </c>
      <c r="I4230" s="77">
        <v>23.49</v>
      </c>
      <c r="J4230" s="2">
        <v>1</v>
      </c>
      <c r="K4230" s="119" cm="1">
        <f t="array" ref="K4230">ROUND(IF(C4230="Beer",SUM(LOOKUP(2,1/(SRP!$B$7:$B$9&lt;=E4230)/(SRP!$C$7:$C$9&gt;=E4230),SRP!$D$7:$D$9)*(G4230/100)*(E4230/1000)),IF(C4230="Spirits",SUM(LOOKUP(2,1/(SRP!$B$2:$B$6&lt;=E4230)/(SRP!$C$2:$C$6&gt;=E4230),SRP!$D$2:$D$6)*(G4230/100)*(E4230/1000)),IF(AND(C4230="Wine",D4230="Fortified Wines"),SUM(LOOKUP(2,1/(SRP!$B$20:$B$23&lt;=E4230)/(SRP!$C$20:$C$23&gt;=E4230),SRP!$D$20:$D$23)*(G4230/100)*(E4230/1000)),IF(C4230="Wine",SUM(LOOKUP(2,1/(SRP!$B$15:$B$19&lt;=E4230)/(SRP!$C$15:$C$19&gt;=E4230),SRP!$D$15:$D$19)*(G4230/100)*(E4230/1000)),IF(C4230="Ready to Drink",SUM(LOOKUP(2,1/(SRP!$B$10:$B$14&lt;=E4230)/(SRP!$C$10:$C$14&gt;=E4230),SRP!$D$10:$D$14)*(G4230/100)*(E4230/1000)),0))))),2)</f>
        <v>6.54</v>
      </c>
    </row>
    <row r="4231" spans="1:11" x14ac:dyDescent="0.35">
      <c r="A4231" s="2">
        <v>40226</v>
      </c>
      <c r="B4231" s="76" t="s">
        <v>3413</v>
      </c>
      <c r="C4231" s="76" t="s">
        <v>286</v>
      </c>
      <c r="D4231" s="76" t="s">
        <v>5254</v>
      </c>
      <c r="E4231" s="76">
        <v>750</v>
      </c>
      <c r="F4231" s="76">
        <v>12</v>
      </c>
      <c r="G4231" s="77">
        <v>13.5</v>
      </c>
      <c r="H4231" s="76" t="s">
        <v>3294</v>
      </c>
      <c r="I4231" s="77">
        <v>29.99</v>
      </c>
      <c r="J4231" s="2">
        <v>1</v>
      </c>
      <c r="K4231" s="119" cm="1">
        <f t="array" ref="K4231">ROUND(IF(C4231="Beer",SUM(LOOKUP(2,1/(SRP!$B$7:$B$9&lt;=E4231)/(SRP!$C$7:$C$9&gt;=E4231),SRP!$D$7:$D$9)*(G4231/100)*(E4231/1000)),IF(C4231="Spirits",SUM(LOOKUP(2,1/(SRP!$B$2:$B$6&lt;=E4231)/(SRP!$C$2:$C$6&gt;=E4231),SRP!$D$2:$D$6)*(G4231/100)*(E4231/1000)),IF(AND(C4231="Wine",D4231="Fortified Wines"),SUM(LOOKUP(2,1/(SRP!$B$20:$B$23&lt;=E4231)/(SRP!$C$20:$C$23&gt;=E4231),SRP!$D$20:$D$23)*(G4231/100)*(E4231/1000)),IF(C4231="Wine",SUM(LOOKUP(2,1/(SRP!$B$15:$B$19&lt;=E4231)/(SRP!$C$15:$C$19&gt;=E4231),SRP!$D$15:$D$19)*(G4231/100)*(E4231/1000)),IF(C4231="Ready to Drink",SUM(LOOKUP(2,1/(SRP!$B$10:$B$14&lt;=E4231)/(SRP!$C$10:$C$14&gt;=E4231),SRP!$D$10:$D$14)*(G4231/100)*(E4231/1000)),0))))),2)</f>
        <v>7.07</v>
      </c>
    </row>
    <row r="4232" spans="1:11" x14ac:dyDescent="0.35">
      <c r="A4232" s="2">
        <v>40227</v>
      </c>
      <c r="B4232" s="76" t="s">
        <v>3443</v>
      </c>
      <c r="C4232" s="76" t="s">
        <v>287</v>
      </c>
      <c r="D4232" s="76" t="s">
        <v>5240</v>
      </c>
      <c r="E4232" s="76">
        <v>473</v>
      </c>
      <c r="F4232" s="76">
        <v>24</v>
      </c>
      <c r="G4232" s="77">
        <v>8</v>
      </c>
      <c r="H4232" s="76" t="s">
        <v>3391</v>
      </c>
      <c r="I4232" s="77">
        <v>5.25</v>
      </c>
      <c r="J4232" s="2">
        <v>1</v>
      </c>
      <c r="K4232" s="119" cm="1">
        <f t="array" ref="K4232">ROUND(IF(C4232="Beer",SUM(LOOKUP(2,1/(SRP!$B$7:$B$9&lt;=E4232)/(SRP!$C$7:$C$9&gt;=E4232),SRP!$D$7:$D$9)*(G4232/100)*(E4232/1000)),IF(C4232="Spirits",SUM(LOOKUP(2,1/(SRP!$B$2:$B$6&lt;=E4232)/(SRP!$C$2:$C$6&gt;=E4232),SRP!$D$2:$D$6)*(G4232/100)*(E4232/1000)),IF(AND(C4232="Wine",D4232="Fortified Wines"),SUM(LOOKUP(2,1/(SRP!$B$20:$B$23&lt;=E4232)/(SRP!$C$20:$C$23&gt;=E4232),SRP!$D$20:$D$23)*(G4232/100)*(E4232/1000)),IF(C4232="Wine",SUM(LOOKUP(2,1/(SRP!$B$15:$B$19&lt;=E4232)/(SRP!$C$15:$C$19&gt;=E4232),SRP!$D$15:$D$19)*(G4232/100)*(E4232/1000)),IF(C4232="Ready to Drink",SUM(LOOKUP(2,1/(SRP!$B$10:$B$14&lt;=E4232)/(SRP!$C$10:$C$14&gt;=E4232),SRP!$D$10:$D$14)*(G4232/100)*(E4232/1000)),0))))),2)</f>
        <v>2.64</v>
      </c>
    </row>
    <row r="4233" spans="1:11" x14ac:dyDescent="0.35">
      <c r="A4233" s="2">
        <v>40227</v>
      </c>
      <c r="B4233" s="76" t="s">
        <v>3443</v>
      </c>
      <c r="C4233" s="76" t="s">
        <v>287</v>
      </c>
      <c r="D4233" s="76" t="s">
        <v>5240</v>
      </c>
      <c r="E4233" s="76">
        <v>473</v>
      </c>
      <c r="F4233" s="76">
        <v>24</v>
      </c>
      <c r="G4233" s="77">
        <v>8</v>
      </c>
      <c r="H4233" s="76" t="s">
        <v>3391</v>
      </c>
      <c r="I4233" s="77">
        <v>5.25</v>
      </c>
      <c r="J4233" s="2">
        <v>1</v>
      </c>
      <c r="K4233" s="119" cm="1">
        <f t="array" ref="K4233">ROUND(IF(C4233="Beer",SUM(LOOKUP(2,1/(SRP!$B$7:$B$9&lt;=E4233)/(SRP!$C$7:$C$9&gt;=E4233),SRP!$D$7:$D$9)*(G4233/100)*(E4233/1000)),IF(C4233="Spirits",SUM(LOOKUP(2,1/(SRP!$B$2:$B$6&lt;=E4233)/(SRP!$C$2:$C$6&gt;=E4233),SRP!$D$2:$D$6)*(G4233/100)*(E4233/1000)),IF(AND(C4233="Wine",D4233="Fortified Wines"),SUM(LOOKUP(2,1/(SRP!$B$20:$B$23&lt;=E4233)/(SRP!$C$20:$C$23&gt;=E4233),SRP!$D$20:$D$23)*(G4233/100)*(E4233/1000)),IF(C4233="Wine",SUM(LOOKUP(2,1/(SRP!$B$15:$B$19&lt;=E4233)/(SRP!$C$15:$C$19&gt;=E4233),SRP!$D$15:$D$19)*(G4233/100)*(E4233/1000)),IF(C4233="Ready to Drink",SUM(LOOKUP(2,1/(SRP!$B$10:$B$14&lt;=E4233)/(SRP!$C$10:$C$14&gt;=E4233),SRP!$D$10:$D$14)*(G4233/100)*(E4233/1000)),0))))),2)</f>
        <v>2.64</v>
      </c>
    </row>
    <row r="4234" spans="1:11" x14ac:dyDescent="0.35">
      <c r="A4234" s="2">
        <v>40229</v>
      </c>
      <c r="B4234" s="76" t="s">
        <v>3444</v>
      </c>
      <c r="C4234" s="76" t="s">
        <v>287</v>
      </c>
      <c r="D4234" s="76" t="s">
        <v>5240</v>
      </c>
      <c r="E4234" s="76">
        <v>473</v>
      </c>
      <c r="F4234" s="76">
        <v>24</v>
      </c>
      <c r="G4234" s="77">
        <v>5.6</v>
      </c>
      <c r="H4234" s="76" t="s">
        <v>3445</v>
      </c>
      <c r="I4234" s="77">
        <v>4.2</v>
      </c>
      <c r="J4234" s="2">
        <v>1</v>
      </c>
      <c r="K4234" s="119" cm="1">
        <f t="array" ref="K4234">ROUND(IF(C4234="Beer",SUM(LOOKUP(2,1/(SRP!$B$7:$B$9&lt;=E4234)/(SRP!$C$7:$C$9&gt;=E4234),SRP!$D$7:$D$9)*(G4234/100)*(E4234/1000)),IF(C4234="Spirits",SUM(LOOKUP(2,1/(SRP!$B$2:$B$6&lt;=E4234)/(SRP!$C$2:$C$6&gt;=E4234),SRP!$D$2:$D$6)*(G4234/100)*(E4234/1000)),IF(AND(C4234="Wine",D4234="Fortified Wines"),SUM(LOOKUP(2,1/(SRP!$B$20:$B$23&lt;=E4234)/(SRP!$C$20:$C$23&gt;=E4234),SRP!$D$20:$D$23)*(G4234/100)*(E4234/1000)),IF(C4234="Wine",SUM(LOOKUP(2,1/(SRP!$B$15:$B$19&lt;=E4234)/(SRP!$C$15:$C$19&gt;=E4234),SRP!$D$15:$D$19)*(G4234/100)*(E4234/1000)),IF(C4234="Ready to Drink",SUM(LOOKUP(2,1/(SRP!$B$10:$B$14&lt;=E4234)/(SRP!$C$10:$C$14&gt;=E4234),SRP!$D$10:$D$14)*(G4234/100)*(E4234/1000)),0))))),2)</f>
        <v>1.85</v>
      </c>
    </row>
    <row r="4235" spans="1:11" x14ac:dyDescent="0.35">
      <c r="A4235" s="2">
        <v>40229</v>
      </c>
      <c r="B4235" s="76" t="s">
        <v>3444</v>
      </c>
      <c r="C4235" s="76" t="s">
        <v>287</v>
      </c>
      <c r="D4235" s="76" t="s">
        <v>5240</v>
      </c>
      <c r="E4235" s="76">
        <v>473</v>
      </c>
      <c r="F4235" s="76">
        <v>24</v>
      </c>
      <c r="G4235" s="77">
        <v>5.6</v>
      </c>
      <c r="H4235" s="76" t="s">
        <v>3377</v>
      </c>
      <c r="I4235" s="77">
        <v>4.2</v>
      </c>
      <c r="J4235" s="2">
        <v>1</v>
      </c>
      <c r="K4235" s="119" cm="1">
        <f t="array" ref="K4235">ROUND(IF(C4235="Beer",SUM(LOOKUP(2,1/(SRP!$B$7:$B$9&lt;=E4235)/(SRP!$C$7:$C$9&gt;=E4235),SRP!$D$7:$D$9)*(G4235/100)*(E4235/1000)),IF(C4235="Spirits",SUM(LOOKUP(2,1/(SRP!$B$2:$B$6&lt;=E4235)/(SRP!$C$2:$C$6&gt;=E4235),SRP!$D$2:$D$6)*(G4235/100)*(E4235/1000)),IF(AND(C4235="Wine",D4235="Fortified Wines"),SUM(LOOKUP(2,1/(SRP!$B$20:$B$23&lt;=E4235)/(SRP!$C$20:$C$23&gt;=E4235),SRP!$D$20:$D$23)*(G4235/100)*(E4235/1000)),IF(C4235="Wine",SUM(LOOKUP(2,1/(SRP!$B$15:$B$19&lt;=E4235)/(SRP!$C$15:$C$19&gt;=E4235),SRP!$D$15:$D$19)*(G4235/100)*(E4235/1000)),IF(C4235="Ready to Drink",SUM(LOOKUP(2,1/(SRP!$B$10:$B$14&lt;=E4235)/(SRP!$C$10:$C$14&gt;=E4235),SRP!$D$10:$D$14)*(G4235/100)*(E4235/1000)),0))))),2)</f>
        <v>1.85</v>
      </c>
    </row>
    <row r="4236" spans="1:11" x14ac:dyDescent="0.35">
      <c r="A4236" s="2">
        <v>40235</v>
      </c>
      <c r="B4236" s="76" t="s">
        <v>3490</v>
      </c>
      <c r="C4236" s="76" t="s">
        <v>287</v>
      </c>
      <c r="D4236" s="76" t="s">
        <v>5292</v>
      </c>
      <c r="E4236" s="76">
        <v>473</v>
      </c>
      <c r="F4236" s="76">
        <v>24</v>
      </c>
      <c r="G4236" s="77">
        <v>5</v>
      </c>
      <c r="H4236" s="76" t="s">
        <v>3354</v>
      </c>
      <c r="I4236" s="77">
        <v>3.99</v>
      </c>
      <c r="J4236" s="2">
        <v>1</v>
      </c>
      <c r="K4236" s="119" cm="1">
        <f t="array" ref="K4236">ROUND(IF(C4236="Beer",SUM(LOOKUP(2,1/(SRP!$B$7:$B$9&lt;=E4236)/(SRP!$C$7:$C$9&gt;=E4236),SRP!$D$7:$D$9)*(G4236/100)*(E4236/1000)),IF(C4236="Spirits",SUM(LOOKUP(2,1/(SRP!$B$2:$B$6&lt;=E4236)/(SRP!$C$2:$C$6&gt;=E4236),SRP!$D$2:$D$6)*(G4236/100)*(E4236/1000)),IF(AND(C4236="Wine",D4236="Fortified Wines"),SUM(LOOKUP(2,1/(SRP!$B$20:$B$23&lt;=E4236)/(SRP!$C$20:$C$23&gt;=E4236),SRP!$D$20:$D$23)*(G4236/100)*(E4236/1000)),IF(C4236="Wine",SUM(LOOKUP(2,1/(SRP!$B$15:$B$19&lt;=E4236)/(SRP!$C$15:$C$19&gt;=E4236),SRP!$D$15:$D$19)*(G4236/100)*(E4236/1000)),IF(C4236="Ready to Drink",SUM(LOOKUP(2,1/(SRP!$B$10:$B$14&lt;=E4236)/(SRP!$C$10:$C$14&gt;=E4236),SRP!$D$10:$D$14)*(G4236/100)*(E4236/1000)),0))))),2)</f>
        <v>1.65</v>
      </c>
    </row>
    <row r="4237" spans="1:11" x14ac:dyDescent="0.35">
      <c r="A4237" s="2">
        <v>40235</v>
      </c>
      <c r="B4237" s="76" t="s">
        <v>3490</v>
      </c>
      <c r="C4237" s="76" t="s">
        <v>287</v>
      </c>
      <c r="D4237" s="76" t="s">
        <v>5292</v>
      </c>
      <c r="E4237" s="76">
        <v>473</v>
      </c>
      <c r="F4237" s="76">
        <v>24</v>
      </c>
      <c r="G4237" s="77">
        <v>5</v>
      </c>
      <c r="H4237" s="76" t="s">
        <v>3354</v>
      </c>
      <c r="I4237" s="77">
        <v>3.99</v>
      </c>
      <c r="J4237" s="2">
        <v>1</v>
      </c>
      <c r="K4237" s="119" cm="1">
        <f t="array" ref="K4237">ROUND(IF(C4237="Beer",SUM(LOOKUP(2,1/(SRP!$B$7:$B$9&lt;=E4237)/(SRP!$C$7:$C$9&gt;=E4237),SRP!$D$7:$D$9)*(G4237/100)*(E4237/1000)),IF(C4237="Spirits",SUM(LOOKUP(2,1/(SRP!$B$2:$B$6&lt;=E4237)/(SRP!$C$2:$C$6&gt;=E4237),SRP!$D$2:$D$6)*(G4237/100)*(E4237/1000)),IF(AND(C4237="Wine",D4237="Fortified Wines"),SUM(LOOKUP(2,1/(SRP!$B$20:$B$23&lt;=E4237)/(SRP!$C$20:$C$23&gt;=E4237),SRP!$D$20:$D$23)*(G4237/100)*(E4237/1000)),IF(C4237="Wine",SUM(LOOKUP(2,1/(SRP!$B$15:$B$19&lt;=E4237)/(SRP!$C$15:$C$19&gt;=E4237),SRP!$D$15:$D$19)*(G4237/100)*(E4237/1000)),IF(C4237="Ready to Drink",SUM(LOOKUP(2,1/(SRP!$B$10:$B$14&lt;=E4237)/(SRP!$C$10:$C$14&gt;=E4237),SRP!$D$10:$D$14)*(G4237/100)*(E4237/1000)),0))))),2)</f>
        <v>1.65</v>
      </c>
    </row>
    <row r="4238" spans="1:11" x14ac:dyDescent="0.35">
      <c r="A4238" s="2">
        <v>40238</v>
      </c>
      <c r="B4238" s="76" t="s">
        <v>3418</v>
      </c>
      <c r="C4238" s="76" t="s">
        <v>287</v>
      </c>
      <c r="D4238" s="76" t="s">
        <v>5266</v>
      </c>
      <c r="E4238" s="76">
        <v>473</v>
      </c>
      <c r="F4238" s="76">
        <v>24</v>
      </c>
      <c r="G4238" s="77">
        <v>4.5</v>
      </c>
      <c r="H4238" s="76" t="s">
        <v>3325</v>
      </c>
      <c r="I4238" s="77">
        <v>3.68</v>
      </c>
      <c r="J4238" s="2">
        <v>1</v>
      </c>
      <c r="K4238" s="119" cm="1">
        <f t="array" ref="K4238">ROUND(IF(C4238="Beer",SUM(LOOKUP(2,1/(SRP!$B$7:$B$9&lt;=E4238)/(SRP!$C$7:$C$9&gt;=E4238),SRP!$D$7:$D$9)*(G4238/100)*(E4238/1000)),IF(C4238="Spirits",SUM(LOOKUP(2,1/(SRP!$B$2:$B$6&lt;=E4238)/(SRP!$C$2:$C$6&gt;=E4238),SRP!$D$2:$D$6)*(G4238/100)*(E4238/1000)),IF(AND(C4238="Wine",D4238="Fortified Wines"),SUM(LOOKUP(2,1/(SRP!$B$20:$B$23&lt;=E4238)/(SRP!$C$20:$C$23&gt;=E4238),SRP!$D$20:$D$23)*(G4238/100)*(E4238/1000)),IF(C4238="Wine",SUM(LOOKUP(2,1/(SRP!$B$15:$B$19&lt;=E4238)/(SRP!$C$15:$C$19&gt;=E4238),SRP!$D$15:$D$19)*(G4238/100)*(E4238/1000)),IF(C4238="Ready to Drink",SUM(LOOKUP(2,1/(SRP!$B$10:$B$14&lt;=E4238)/(SRP!$C$10:$C$14&gt;=E4238),SRP!$D$10:$D$14)*(G4238/100)*(E4238/1000)),0))))),2)</f>
        <v>1.49</v>
      </c>
    </row>
    <row r="4239" spans="1:11" x14ac:dyDescent="0.35">
      <c r="A4239" s="2">
        <v>40238</v>
      </c>
      <c r="B4239" s="76" t="s">
        <v>3418</v>
      </c>
      <c r="C4239" s="76" t="s">
        <v>287</v>
      </c>
      <c r="D4239" s="76" t="s">
        <v>5266</v>
      </c>
      <c r="E4239" s="76">
        <v>473</v>
      </c>
      <c r="F4239" s="76">
        <v>24</v>
      </c>
      <c r="G4239" s="77">
        <v>4.5</v>
      </c>
      <c r="H4239" s="76" t="s">
        <v>3325</v>
      </c>
      <c r="I4239" s="77">
        <v>3.68</v>
      </c>
      <c r="J4239" s="2">
        <v>1</v>
      </c>
      <c r="K4239" s="119" cm="1">
        <f t="array" ref="K4239">ROUND(IF(C4239="Beer",SUM(LOOKUP(2,1/(SRP!$B$7:$B$9&lt;=E4239)/(SRP!$C$7:$C$9&gt;=E4239),SRP!$D$7:$D$9)*(G4239/100)*(E4239/1000)),IF(C4239="Spirits",SUM(LOOKUP(2,1/(SRP!$B$2:$B$6&lt;=E4239)/(SRP!$C$2:$C$6&gt;=E4239),SRP!$D$2:$D$6)*(G4239/100)*(E4239/1000)),IF(AND(C4239="Wine",D4239="Fortified Wines"),SUM(LOOKUP(2,1/(SRP!$B$20:$B$23&lt;=E4239)/(SRP!$C$20:$C$23&gt;=E4239),SRP!$D$20:$D$23)*(G4239/100)*(E4239/1000)),IF(C4239="Wine",SUM(LOOKUP(2,1/(SRP!$B$15:$B$19&lt;=E4239)/(SRP!$C$15:$C$19&gt;=E4239),SRP!$D$15:$D$19)*(G4239/100)*(E4239/1000)),IF(C4239="Ready to Drink",SUM(LOOKUP(2,1/(SRP!$B$10:$B$14&lt;=E4239)/(SRP!$C$10:$C$14&gt;=E4239),SRP!$D$10:$D$14)*(G4239/100)*(E4239/1000)),0))))),2)</f>
        <v>1.49</v>
      </c>
    </row>
    <row r="4240" spans="1:11" x14ac:dyDescent="0.35">
      <c r="A4240" s="2">
        <v>40256</v>
      </c>
      <c r="B4240" s="76" t="s">
        <v>421</v>
      </c>
      <c r="C4240" s="76" t="s">
        <v>286</v>
      </c>
      <c r="D4240" s="76" t="s">
        <v>5239</v>
      </c>
      <c r="E4240" s="76">
        <v>750</v>
      </c>
      <c r="F4240" s="76">
        <v>6</v>
      </c>
      <c r="G4240" s="77">
        <v>14.9</v>
      </c>
      <c r="H4240" s="76" t="s">
        <v>6283</v>
      </c>
      <c r="I4240" s="77">
        <v>39.99</v>
      </c>
      <c r="J4240" s="2">
        <v>1</v>
      </c>
      <c r="K4240" s="119" cm="1">
        <f t="array" ref="K4240">ROUND(IF(C4240="Beer",SUM(LOOKUP(2,1/(SRP!$B$7:$B$9&lt;=E4240)/(SRP!$C$7:$C$9&gt;=E4240),SRP!$D$7:$D$9)*(G4240/100)*(E4240/1000)),IF(C4240="Spirits",SUM(LOOKUP(2,1/(SRP!$B$2:$B$6&lt;=E4240)/(SRP!$C$2:$C$6&gt;=E4240),SRP!$D$2:$D$6)*(G4240/100)*(E4240/1000)),IF(AND(C4240="Wine",D4240="Fortified Wines"),SUM(LOOKUP(2,1/(SRP!$B$20:$B$23&lt;=E4240)/(SRP!$C$20:$C$23&gt;=E4240),SRP!$D$20:$D$23)*(G4240/100)*(E4240/1000)),IF(C4240="Wine",SUM(LOOKUP(2,1/(SRP!$B$15:$B$19&lt;=E4240)/(SRP!$C$15:$C$19&gt;=E4240),SRP!$D$15:$D$19)*(G4240/100)*(E4240/1000)),IF(C4240="Ready to Drink",SUM(LOOKUP(2,1/(SRP!$B$10:$B$14&lt;=E4240)/(SRP!$C$10:$C$14&gt;=E4240),SRP!$D$10:$D$14)*(G4240/100)*(E4240/1000)),0))))),2)</f>
        <v>7.8</v>
      </c>
    </row>
    <row r="4241" spans="1:11" x14ac:dyDescent="0.35">
      <c r="A4241" s="2">
        <v>40291</v>
      </c>
      <c r="B4241" s="76" t="s">
        <v>502</v>
      </c>
      <c r="C4241" s="76" t="s">
        <v>285</v>
      </c>
      <c r="D4241" s="76" t="s">
        <v>6942</v>
      </c>
      <c r="E4241" s="76">
        <v>1750</v>
      </c>
      <c r="F4241" s="76">
        <v>6</v>
      </c>
      <c r="G4241" s="77">
        <v>45</v>
      </c>
      <c r="H4241" s="76" t="s">
        <v>3280</v>
      </c>
      <c r="I4241" s="77">
        <v>79.989999999999995</v>
      </c>
      <c r="J4241" s="2">
        <v>1</v>
      </c>
      <c r="K4241" s="119" cm="1">
        <f t="array" ref="K4241">ROUND(IF(C4241="Beer",SUM(LOOKUP(2,1/(SRP!$B$7:$B$9&lt;=E4241)/(SRP!$C$7:$C$9&gt;=E4241),SRP!$D$7:$D$9)*(G4241/100)*(E4241/1000)),IF(C4241="Spirits",SUM(LOOKUP(2,1/(SRP!$B$2:$B$6&lt;=E4241)/(SRP!$C$2:$C$6&gt;=E4241),SRP!$D$2:$D$6)*(G4241/100)*(E4241/1000)),IF(AND(C4241="Wine",D4241="Fortified Wines"),SUM(LOOKUP(2,1/(SRP!$B$20:$B$23&lt;=E4241)/(SRP!$C$20:$C$23&gt;=E4241),SRP!$D$20:$D$23)*(G4241/100)*(E4241/1000)),IF(C4241="Wine",SUM(LOOKUP(2,1/(SRP!$B$15:$B$19&lt;=E4241)/(SRP!$C$15:$C$19&gt;=E4241),SRP!$D$15:$D$19)*(G4241/100)*(E4241/1000)),IF(C4241="Ready to Drink",SUM(LOOKUP(2,1/(SRP!$B$10:$B$14&lt;=E4241)/(SRP!$C$10:$C$14&gt;=E4241),SRP!$D$10:$D$14)*(G4241/100)*(E4241/1000)),0))))),2)</f>
        <v>54.98</v>
      </c>
    </row>
    <row r="4242" spans="1:11" x14ac:dyDescent="0.35">
      <c r="A4242" s="2">
        <v>40292</v>
      </c>
      <c r="B4242" s="76" t="s">
        <v>6427</v>
      </c>
      <c r="C4242" s="76" t="s">
        <v>287</v>
      </c>
      <c r="D4242" s="76" t="s">
        <v>5322</v>
      </c>
      <c r="E4242" s="76">
        <v>473</v>
      </c>
      <c r="F4242" s="76">
        <v>24</v>
      </c>
      <c r="G4242" s="77">
        <v>5.6</v>
      </c>
      <c r="H4242" s="76" t="s">
        <v>3367</v>
      </c>
      <c r="I4242" s="77">
        <v>4.75</v>
      </c>
      <c r="J4242" s="2">
        <v>1</v>
      </c>
      <c r="K4242" s="119" cm="1">
        <f t="array" ref="K4242">ROUND(IF(C4242="Beer",SUM(LOOKUP(2,1/(SRP!$B$7:$B$9&lt;=E4242)/(SRP!$C$7:$C$9&gt;=E4242),SRP!$D$7:$D$9)*(G4242/100)*(E4242/1000)),IF(C4242="Spirits",SUM(LOOKUP(2,1/(SRP!$B$2:$B$6&lt;=E4242)/(SRP!$C$2:$C$6&gt;=E4242),SRP!$D$2:$D$6)*(G4242/100)*(E4242/1000)),IF(AND(C4242="Wine",D4242="Fortified Wines"),SUM(LOOKUP(2,1/(SRP!$B$20:$B$23&lt;=E4242)/(SRP!$C$20:$C$23&gt;=E4242),SRP!$D$20:$D$23)*(G4242/100)*(E4242/1000)),IF(C4242="Wine",SUM(LOOKUP(2,1/(SRP!$B$15:$B$19&lt;=E4242)/(SRP!$C$15:$C$19&gt;=E4242),SRP!$D$15:$D$19)*(G4242/100)*(E4242/1000)),IF(C4242="Ready to Drink",SUM(LOOKUP(2,1/(SRP!$B$10:$B$14&lt;=E4242)/(SRP!$C$10:$C$14&gt;=E4242),SRP!$D$10:$D$14)*(G4242/100)*(E4242/1000)),0))))),2)</f>
        <v>1.85</v>
      </c>
    </row>
    <row r="4243" spans="1:11" x14ac:dyDescent="0.35">
      <c r="A4243" s="2">
        <v>40292</v>
      </c>
      <c r="B4243" s="76" t="s">
        <v>6427</v>
      </c>
      <c r="C4243" s="76" t="s">
        <v>287</v>
      </c>
      <c r="D4243" s="76" t="s">
        <v>5322</v>
      </c>
      <c r="E4243" s="76">
        <v>473</v>
      </c>
      <c r="F4243" s="76">
        <v>24</v>
      </c>
      <c r="G4243" s="77">
        <v>5.6</v>
      </c>
      <c r="H4243" s="76" t="s">
        <v>3367</v>
      </c>
      <c r="I4243" s="77">
        <v>4.75</v>
      </c>
      <c r="J4243" s="2">
        <v>1</v>
      </c>
      <c r="K4243" s="119" cm="1">
        <f t="array" ref="K4243">ROUND(IF(C4243="Beer",SUM(LOOKUP(2,1/(SRP!$B$7:$B$9&lt;=E4243)/(SRP!$C$7:$C$9&gt;=E4243),SRP!$D$7:$D$9)*(G4243/100)*(E4243/1000)),IF(C4243="Spirits",SUM(LOOKUP(2,1/(SRP!$B$2:$B$6&lt;=E4243)/(SRP!$C$2:$C$6&gt;=E4243),SRP!$D$2:$D$6)*(G4243/100)*(E4243/1000)),IF(AND(C4243="Wine",D4243="Fortified Wines"),SUM(LOOKUP(2,1/(SRP!$B$20:$B$23&lt;=E4243)/(SRP!$C$20:$C$23&gt;=E4243),SRP!$D$20:$D$23)*(G4243/100)*(E4243/1000)),IF(C4243="Wine",SUM(LOOKUP(2,1/(SRP!$B$15:$B$19&lt;=E4243)/(SRP!$C$15:$C$19&gt;=E4243),SRP!$D$15:$D$19)*(G4243/100)*(E4243/1000)),IF(C4243="Ready to Drink",SUM(LOOKUP(2,1/(SRP!$B$10:$B$14&lt;=E4243)/(SRP!$C$10:$C$14&gt;=E4243),SRP!$D$10:$D$14)*(G4243/100)*(E4243/1000)),0))))),2)</f>
        <v>1.85</v>
      </c>
    </row>
    <row r="4244" spans="1:11" x14ac:dyDescent="0.35">
      <c r="A4244" s="2">
        <v>40293</v>
      </c>
      <c r="B4244" s="76" t="s">
        <v>4407</v>
      </c>
      <c r="C4244" s="76" t="s">
        <v>287</v>
      </c>
      <c r="D4244" s="76" t="s">
        <v>5292</v>
      </c>
      <c r="E4244" s="76">
        <v>473</v>
      </c>
      <c r="F4244" s="76">
        <v>24</v>
      </c>
      <c r="G4244" s="77">
        <v>5.5</v>
      </c>
      <c r="H4244" s="76" t="s">
        <v>4999</v>
      </c>
      <c r="I4244" s="77">
        <v>4.49</v>
      </c>
      <c r="J4244" s="2">
        <v>1</v>
      </c>
      <c r="K4244" s="119" cm="1">
        <f t="array" ref="K4244">ROUND(IF(C4244="Beer",SUM(LOOKUP(2,1/(SRP!$B$7:$B$9&lt;=E4244)/(SRP!$C$7:$C$9&gt;=E4244),SRP!$D$7:$D$9)*(G4244/100)*(E4244/1000)),IF(C4244="Spirits",SUM(LOOKUP(2,1/(SRP!$B$2:$B$6&lt;=E4244)/(SRP!$C$2:$C$6&gt;=E4244),SRP!$D$2:$D$6)*(G4244/100)*(E4244/1000)),IF(AND(C4244="Wine",D4244="Fortified Wines"),SUM(LOOKUP(2,1/(SRP!$B$20:$B$23&lt;=E4244)/(SRP!$C$20:$C$23&gt;=E4244),SRP!$D$20:$D$23)*(G4244/100)*(E4244/1000)),IF(C4244="Wine",SUM(LOOKUP(2,1/(SRP!$B$15:$B$19&lt;=E4244)/(SRP!$C$15:$C$19&gt;=E4244),SRP!$D$15:$D$19)*(G4244/100)*(E4244/1000)),IF(C4244="Ready to Drink",SUM(LOOKUP(2,1/(SRP!$B$10:$B$14&lt;=E4244)/(SRP!$C$10:$C$14&gt;=E4244),SRP!$D$10:$D$14)*(G4244/100)*(E4244/1000)),0))))),2)</f>
        <v>1.82</v>
      </c>
    </row>
    <row r="4245" spans="1:11" x14ac:dyDescent="0.35">
      <c r="A4245" s="2">
        <v>40293</v>
      </c>
      <c r="B4245" s="76" t="s">
        <v>4407</v>
      </c>
      <c r="C4245" s="76" t="s">
        <v>287</v>
      </c>
      <c r="D4245" s="76" t="s">
        <v>5292</v>
      </c>
      <c r="E4245" s="76">
        <v>473</v>
      </c>
      <c r="F4245" s="76">
        <v>24</v>
      </c>
      <c r="G4245" s="77">
        <v>5.5</v>
      </c>
      <c r="H4245" s="76" t="s">
        <v>4999</v>
      </c>
      <c r="I4245" s="77">
        <v>4.49</v>
      </c>
      <c r="J4245" s="2">
        <v>1</v>
      </c>
      <c r="K4245" s="119" cm="1">
        <f t="array" ref="K4245">ROUND(IF(C4245="Beer",SUM(LOOKUP(2,1/(SRP!$B$7:$B$9&lt;=E4245)/(SRP!$C$7:$C$9&gt;=E4245),SRP!$D$7:$D$9)*(G4245/100)*(E4245/1000)),IF(C4245="Spirits",SUM(LOOKUP(2,1/(SRP!$B$2:$B$6&lt;=E4245)/(SRP!$C$2:$C$6&gt;=E4245),SRP!$D$2:$D$6)*(G4245/100)*(E4245/1000)),IF(AND(C4245="Wine",D4245="Fortified Wines"),SUM(LOOKUP(2,1/(SRP!$B$20:$B$23&lt;=E4245)/(SRP!$C$20:$C$23&gt;=E4245),SRP!$D$20:$D$23)*(G4245/100)*(E4245/1000)),IF(C4245="Wine",SUM(LOOKUP(2,1/(SRP!$B$15:$B$19&lt;=E4245)/(SRP!$C$15:$C$19&gt;=E4245),SRP!$D$15:$D$19)*(G4245/100)*(E4245/1000)),IF(C4245="Ready to Drink",SUM(LOOKUP(2,1/(SRP!$B$10:$B$14&lt;=E4245)/(SRP!$C$10:$C$14&gt;=E4245),SRP!$D$10:$D$14)*(G4245/100)*(E4245/1000)),0))))),2)</f>
        <v>1.82</v>
      </c>
    </row>
    <row r="4246" spans="1:11" x14ac:dyDescent="0.35">
      <c r="A4246" s="2">
        <v>40301</v>
      </c>
      <c r="B4246" s="76" t="s">
        <v>6760</v>
      </c>
      <c r="C4246" s="76" t="s">
        <v>286</v>
      </c>
      <c r="D4246" s="76" t="s">
        <v>5269</v>
      </c>
      <c r="E4246" s="76">
        <v>750</v>
      </c>
      <c r="F4246" s="76">
        <v>12</v>
      </c>
      <c r="G4246" s="77">
        <v>12.5</v>
      </c>
      <c r="H4246" s="76" t="s">
        <v>3300</v>
      </c>
      <c r="I4246" s="77">
        <v>11.9</v>
      </c>
      <c r="J4246" s="2">
        <v>1</v>
      </c>
      <c r="K4246" s="119" cm="1">
        <f t="array" ref="K4246">ROUND(IF(C4246="Beer",SUM(LOOKUP(2,1/(SRP!$B$7:$B$9&lt;=E4246)/(SRP!$C$7:$C$9&gt;=E4246),SRP!$D$7:$D$9)*(G4246/100)*(E4246/1000)),IF(C4246="Spirits",SUM(LOOKUP(2,1/(SRP!$B$2:$B$6&lt;=E4246)/(SRP!$C$2:$C$6&gt;=E4246),SRP!$D$2:$D$6)*(G4246/100)*(E4246/1000)),IF(AND(C4246="Wine",D4246="Fortified Wines"),SUM(LOOKUP(2,1/(SRP!$B$20:$B$23&lt;=E4246)/(SRP!$C$20:$C$23&gt;=E4246),SRP!$D$20:$D$23)*(G4246/100)*(E4246/1000)),IF(C4246="Wine",SUM(LOOKUP(2,1/(SRP!$B$15:$B$19&lt;=E4246)/(SRP!$C$15:$C$19&gt;=E4246),SRP!$D$15:$D$19)*(G4246/100)*(E4246/1000)),IF(C4246="Ready to Drink",SUM(LOOKUP(2,1/(SRP!$B$10:$B$14&lt;=E4246)/(SRP!$C$10:$C$14&gt;=E4246),SRP!$D$10:$D$14)*(G4246/100)*(E4246/1000)),0))))),2)</f>
        <v>6.54</v>
      </c>
    </row>
    <row r="4247" spans="1:11" x14ac:dyDescent="0.35">
      <c r="A4247" s="2">
        <v>40306</v>
      </c>
      <c r="B4247" s="76" t="s">
        <v>3497</v>
      </c>
      <c r="C4247" s="76" t="s">
        <v>287</v>
      </c>
      <c r="D4247" s="76" t="s">
        <v>5240</v>
      </c>
      <c r="E4247" s="76">
        <v>473</v>
      </c>
      <c r="F4247" s="76">
        <v>24</v>
      </c>
      <c r="G4247" s="77">
        <v>5.8</v>
      </c>
      <c r="H4247" s="76" t="s">
        <v>3638</v>
      </c>
      <c r="I4247" s="77">
        <v>4.6500000000000004</v>
      </c>
      <c r="J4247" s="2">
        <v>1</v>
      </c>
      <c r="K4247" s="119" cm="1">
        <f t="array" ref="K4247">ROUND(IF(C4247="Beer",SUM(LOOKUP(2,1/(SRP!$B$7:$B$9&lt;=E4247)/(SRP!$C$7:$C$9&gt;=E4247),SRP!$D$7:$D$9)*(G4247/100)*(E4247/1000)),IF(C4247="Spirits",SUM(LOOKUP(2,1/(SRP!$B$2:$B$6&lt;=E4247)/(SRP!$C$2:$C$6&gt;=E4247),SRP!$D$2:$D$6)*(G4247/100)*(E4247/1000)),IF(AND(C4247="Wine",D4247="Fortified Wines"),SUM(LOOKUP(2,1/(SRP!$B$20:$B$23&lt;=E4247)/(SRP!$C$20:$C$23&gt;=E4247),SRP!$D$20:$D$23)*(G4247/100)*(E4247/1000)),IF(C4247="Wine",SUM(LOOKUP(2,1/(SRP!$B$15:$B$19&lt;=E4247)/(SRP!$C$15:$C$19&gt;=E4247),SRP!$D$15:$D$19)*(G4247/100)*(E4247/1000)),IF(C4247="Ready to Drink",SUM(LOOKUP(2,1/(SRP!$B$10:$B$14&lt;=E4247)/(SRP!$C$10:$C$14&gt;=E4247),SRP!$D$10:$D$14)*(G4247/100)*(E4247/1000)),0))))),2)</f>
        <v>1.92</v>
      </c>
    </row>
    <row r="4248" spans="1:11" x14ac:dyDescent="0.35">
      <c r="A4248" s="2">
        <v>40306</v>
      </c>
      <c r="B4248" s="76" t="s">
        <v>3497</v>
      </c>
      <c r="C4248" s="76" t="s">
        <v>287</v>
      </c>
      <c r="D4248" s="76" t="s">
        <v>5240</v>
      </c>
      <c r="E4248" s="76">
        <v>473</v>
      </c>
      <c r="F4248" s="76">
        <v>24</v>
      </c>
      <c r="G4248" s="77">
        <v>5.8</v>
      </c>
      <c r="H4248" s="76" t="s">
        <v>3638</v>
      </c>
      <c r="I4248" s="77">
        <v>4.6500000000000004</v>
      </c>
      <c r="J4248" s="2">
        <v>1</v>
      </c>
      <c r="K4248" s="119" cm="1">
        <f t="array" ref="K4248">ROUND(IF(C4248="Beer",SUM(LOOKUP(2,1/(SRP!$B$7:$B$9&lt;=E4248)/(SRP!$C$7:$C$9&gt;=E4248),SRP!$D$7:$D$9)*(G4248/100)*(E4248/1000)),IF(C4248="Spirits",SUM(LOOKUP(2,1/(SRP!$B$2:$B$6&lt;=E4248)/(SRP!$C$2:$C$6&gt;=E4248),SRP!$D$2:$D$6)*(G4248/100)*(E4248/1000)),IF(AND(C4248="Wine",D4248="Fortified Wines"),SUM(LOOKUP(2,1/(SRP!$B$20:$B$23&lt;=E4248)/(SRP!$C$20:$C$23&gt;=E4248),SRP!$D$20:$D$23)*(G4248/100)*(E4248/1000)),IF(C4248="Wine",SUM(LOOKUP(2,1/(SRP!$B$15:$B$19&lt;=E4248)/(SRP!$C$15:$C$19&gt;=E4248),SRP!$D$15:$D$19)*(G4248/100)*(E4248/1000)),IF(C4248="Ready to Drink",SUM(LOOKUP(2,1/(SRP!$B$10:$B$14&lt;=E4248)/(SRP!$C$10:$C$14&gt;=E4248),SRP!$D$10:$D$14)*(G4248/100)*(E4248/1000)),0))))),2)</f>
        <v>1.92</v>
      </c>
    </row>
    <row r="4249" spans="1:11" x14ac:dyDescent="0.35">
      <c r="A4249" s="2">
        <v>40307</v>
      </c>
      <c r="B4249" s="76" t="s">
        <v>4724</v>
      </c>
      <c r="C4249" s="76" t="s">
        <v>287</v>
      </c>
      <c r="D4249" s="76" t="s">
        <v>5266</v>
      </c>
      <c r="E4249" s="76">
        <v>473</v>
      </c>
      <c r="F4249" s="76">
        <v>24</v>
      </c>
      <c r="G4249" s="77">
        <v>4.8</v>
      </c>
      <c r="H4249" s="76" t="s">
        <v>3638</v>
      </c>
      <c r="I4249" s="77">
        <v>4.6500000000000004</v>
      </c>
      <c r="J4249" s="2">
        <v>1</v>
      </c>
      <c r="K4249" s="119" cm="1">
        <f t="array" ref="K4249">ROUND(IF(C4249="Beer",SUM(LOOKUP(2,1/(SRP!$B$7:$B$9&lt;=E4249)/(SRP!$C$7:$C$9&gt;=E4249),SRP!$D$7:$D$9)*(G4249/100)*(E4249/1000)),IF(C4249="Spirits",SUM(LOOKUP(2,1/(SRP!$B$2:$B$6&lt;=E4249)/(SRP!$C$2:$C$6&gt;=E4249),SRP!$D$2:$D$6)*(G4249/100)*(E4249/1000)),IF(AND(C4249="Wine",D4249="Fortified Wines"),SUM(LOOKUP(2,1/(SRP!$B$20:$B$23&lt;=E4249)/(SRP!$C$20:$C$23&gt;=E4249),SRP!$D$20:$D$23)*(G4249/100)*(E4249/1000)),IF(C4249="Wine",SUM(LOOKUP(2,1/(SRP!$B$15:$B$19&lt;=E4249)/(SRP!$C$15:$C$19&gt;=E4249),SRP!$D$15:$D$19)*(G4249/100)*(E4249/1000)),IF(C4249="Ready to Drink",SUM(LOOKUP(2,1/(SRP!$B$10:$B$14&lt;=E4249)/(SRP!$C$10:$C$14&gt;=E4249),SRP!$D$10:$D$14)*(G4249/100)*(E4249/1000)),0))))),2)</f>
        <v>1.58</v>
      </c>
    </row>
    <row r="4250" spans="1:11" x14ac:dyDescent="0.35">
      <c r="A4250" s="2">
        <v>40307</v>
      </c>
      <c r="B4250" s="76" t="s">
        <v>4724</v>
      </c>
      <c r="C4250" s="76" t="s">
        <v>287</v>
      </c>
      <c r="D4250" s="76" t="s">
        <v>5266</v>
      </c>
      <c r="E4250" s="76">
        <v>473</v>
      </c>
      <c r="F4250" s="76">
        <v>24</v>
      </c>
      <c r="G4250" s="77">
        <v>4.8</v>
      </c>
      <c r="H4250" s="76" t="s">
        <v>3638</v>
      </c>
      <c r="I4250" s="77">
        <v>4.6500000000000004</v>
      </c>
      <c r="J4250" s="2">
        <v>1</v>
      </c>
      <c r="K4250" s="119" cm="1">
        <f t="array" ref="K4250">ROUND(IF(C4250="Beer",SUM(LOOKUP(2,1/(SRP!$B$7:$B$9&lt;=E4250)/(SRP!$C$7:$C$9&gt;=E4250),SRP!$D$7:$D$9)*(G4250/100)*(E4250/1000)),IF(C4250="Spirits",SUM(LOOKUP(2,1/(SRP!$B$2:$B$6&lt;=E4250)/(SRP!$C$2:$C$6&gt;=E4250),SRP!$D$2:$D$6)*(G4250/100)*(E4250/1000)),IF(AND(C4250="Wine",D4250="Fortified Wines"),SUM(LOOKUP(2,1/(SRP!$B$20:$B$23&lt;=E4250)/(SRP!$C$20:$C$23&gt;=E4250),SRP!$D$20:$D$23)*(G4250/100)*(E4250/1000)),IF(C4250="Wine",SUM(LOOKUP(2,1/(SRP!$B$15:$B$19&lt;=E4250)/(SRP!$C$15:$C$19&gt;=E4250),SRP!$D$15:$D$19)*(G4250/100)*(E4250/1000)),IF(C4250="Ready to Drink",SUM(LOOKUP(2,1/(SRP!$B$10:$B$14&lt;=E4250)/(SRP!$C$10:$C$14&gt;=E4250),SRP!$D$10:$D$14)*(G4250/100)*(E4250/1000)),0))))),2)</f>
        <v>1.58</v>
      </c>
    </row>
    <row r="4251" spans="1:11" x14ac:dyDescent="0.35">
      <c r="A4251" s="2">
        <v>40309</v>
      </c>
      <c r="B4251" s="76" t="s">
        <v>3491</v>
      </c>
      <c r="C4251" s="76" t="s">
        <v>287</v>
      </c>
      <c r="D4251" s="76" t="s">
        <v>5292</v>
      </c>
      <c r="E4251" s="76">
        <v>473</v>
      </c>
      <c r="F4251" s="76">
        <v>24</v>
      </c>
      <c r="G4251" s="77">
        <v>4.0999999999999996</v>
      </c>
      <c r="H4251" s="76" t="s">
        <v>3638</v>
      </c>
      <c r="I4251" s="77">
        <v>4.25</v>
      </c>
      <c r="J4251" s="2">
        <v>1</v>
      </c>
      <c r="K4251" s="119" cm="1">
        <f t="array" ref="K4251">ROUND(IF(C4251="Beer",SUM(LOOKUP(2,1/(SRP!$B$7:$B$9&lt;=E4251)/(SRP!$C$7:$C$9&gt;=E4251),SRP!$D$7:$D$9)*(G4251/100)*(E4251/1000)),IF(C4251="Spirits",SUM(LOOKUP(2,1/(SRP!$B$2:$B$6&lt;=E4251)/(SRP!$C$2:$C$6&gt;=E4251),SRP!$D$2:$D$6)*(G4251/100)*(E4251/1000)),IF(AND(C4251="Wine",D4251="Fortified Wines"),SUM(LOOKUP(2,1/(SRP!$B$20:$B$23&lt;=E4251)/(SRP!$C$20:$C$23&gt;=E4251),SRP!$D$20:$D$23)*(G4251/100)*(E4251/1000)),IF(C4251="Wine",SUM(LOOKUP(2,1/(SRP!$B$15:$B$19&lt;=E4251)/(SRP!$C$15:$C$19&gt;=E4251),SRP!$D$15:$D$19)*(G4251/100)*(E4251/1000)),IF(C4251="Ready to Drink",SUM(LOOKUP(2,1/(SRP!$B$10:$B$14&lt;=E4251)/(SRP!$C$10:$C$14&gt;=E4251),SRP!$D$10:$D$14)*(G4251/100)*(E4251/1000)),0))))),2)</f>
        <v>1.35</v>
      </c>
    </row>
    <row r="4252" spans="1:11" x14ac:dyDescent="0.35">
      <c r="A4252" s="2">
        <v>40309</v>
      </c>
      <c r="B4252" s="76" t="s">
        <v>3491</v>
      </c>
      <c r="C4252" s="76" t="s">
        <v>287</v>
      </c>
      <c r="D4252" s="76" t="s">
        <v>5292</v>
      </c>
      <c r="E4252" s="76">
        <v>473</v>
      </c>
      <c r="F4252" s="76">
        <v>24</v>
      </c>
      <c r="G4252" s="77">
        <v>4.0999999999999996</v>
      </c>
      <c r="H4252" s="76" t="s">
        <v>3638</v>
      </c>
      <c r="I4252" s="77">
        <v>4.25</v>
      </c>
      <c r="J4252" s="2">
        <v>1</v>
      </c>
      <c r="K4252" s="119" cm="1">
        <f t="array" ref="K4252">ROUND(IF(C4252="Beer",SUM(LOOKUP(2,1/(SRP!$B$7:$B$9&lt;=E4252)/(SRP!$C$7:$C$9&gt;=E4252),SRP!$D$7:$D$9)*(G4252/100)*(E4252/1000)),IF(C4252="Spirits",SUM(LOOKUP(2,1/(SRP!$B$2:$B$6&lt;=E4252)/(SRP!$C$2:$C$6&gt;=E4252),SRP!$D$2:$D$6)*(G4252/100)*(E4252/1000)),IF(AND(C4252="Wine",D4252="Fortified Wines"),SUM(LOOKUP(2,1/(SRP!$B$20:$B$23&lt;=E4252)/(SRP!$C$20:$C$23&gt;=E4252),SRP!$D$20:$D$23)*(G4252/100)*(E4252/1000)),IF(C4252="Wine",SUM(LOOKUP(2,1/(SRP!$B$15:$B$19&lt;=E4252)/(SRP!$C$15:$C$19&gt;=E4252),SRP!$D$15:$D$19)*(G4252/100)*(E4252/1000)),IF(C4252="Ready to Drink",SUM(LOOKUP(2,1/(SRP!$B$10:$B$14&lt;=E4252)/(SRP!$C$10:$C$14&gt;=E4252),SRP!$D$10:$D$14)*(G4252/100)*(E4252/1000)),0))))),2)</f>
        <v>1.35</v>
      </c>
    </row>
    <row r="4253" spans="1:11" x14ac:dyDescent="0.35">
      <c r="A4253" s="2">
        <v>40324</v>
      </c>
      <c r="B4253" s="76" t="s">
        <v>4888</v>
      </c>
      <c r="C4253" s="76" t="s">
        <v>285</v>
      </c>
      <c r="D4253" s="76" t="s">
        <v>5262</v>
      </c>
      <c r="E4253" s="76">
        <v>750</v>
      </c>
      <c r="F4253" s="76">
        <v>12</v>
      </c>
      <c r="G4253" s="77">
        <v>40</v>
      </c>
      <c r="H4253" s="76" t="s">
        <v>3303</v>
      </c>
      <c r="I4253" s="77">
        <v>29.99</v>
      </c>
      <c r="J4253" s="2">
        <v>1</v>
      </c>
      <c r="K4253" s="119" cm="1">
        <f t="array" ref="K4253">ROUND(IF(C4253="Beer",SUM(LOOKUP(2,1/(SRP!$B$7:$B$9&lt;=E4253)/(SRP!$C$7:$C$9&gt;=E4253),SRP!$D$7:$D$9)*(G4253/100)*(E4253/1000)),IF(C4253="Spirits",SUM(LOOKUP(2,1/(SRP!$B$2:$B$6&lt;=E4253)/(SRP!$C$2:$C$6&gt;=E4253),SRP!$D$2:$D$6)*(G4253/100)*(E4253/1000)),IF(AND(C4253="Wine",D4253="Fortified Wines"),SUM(LOOKUP(2,1/(SRP!$B$20:$B$23&lt;=E4253)/(SRP!$C$20:$C$23&gt;=E4253),SRP!$D$20:$D$23)*(G4253/100)*(E4253/1000)),IF(C4253="Wine",SUM(LOOKUP(2,1/(SRP!$B$15:$B$19&lt;=E4253)/(SRP!$C$15:$C$19&gt;=E4253),SRP!$D$15:$D$19)*(G4253/100)*(E4253/1000)),IF(C4253="Ready to Drink",SUM(LOOKUP(2,1/(SRP!$B$10:$B$14&lt;=E4253)/(SRP!$C$10:$C$14&gt;=E4253),SRP!$D$10:$D$14)*(G4253/100)*(E4253/1000)),0))))),2)</f>
        <v>20.94</v>
      </c>
    </row>
    <row r="4254" spans="1:11" x14ac:dyDescent="0.35">
      <c r="A4254" s="2">
        <v>40333</v>
      </c>
      <c r="B4254" s="76" t="s">
        <v>3452</v>
      </c>
      <c r="C4254" s="76" t="s">
        <v>287</v>
      </c>
      <c r="D4254" s="76" t="s">
        <v>5266</v>
      </c>
      <c r="E4254" s="76">
        <v>473</v>
      </c>
      <c r="F4254" s="76">
        <v>24</v>
      </c>
      <c r="G4254" s="77">
        <v>4.3</v>
      </c>
      <c r="H4254" s="76" t="s">
        <v>3301</v>
      </c>
      <c r="I4254" s="77">
        <v>3.59</v>
      </c>
      <c r="J4254" s="2">
        <v>1</v>
      </c>
      <c r="K4254" s="119" cm="1">
        <f t="array" ref="K4254">ROUND(IF(C4254="Beer",SUM(LOOKUP(2,1/(SRP!$B$7:$B$9&lt;=E4254)/(SRP!$C$7:$C$9&gt;=E4254),SRP!$D$7:$D$9)*(G4254/100)*(E4254/1000)),IF(C4254="Spirits",SUM(LOOKUP(2,1/(SRP!$B$2:$B$6&lt;=E4254)/(SRP!$C$2:$C$6&gt;=E4254),SRP!$D$2:$D$6)*(G4254/100)*(E4254/1000)),IF(AND(C4254="Wine",D4254="Fortified Wines"),SUM(LOOKUP(2,1/(SRP!$B$20:$B$23&lt;=E4254)/(SRP!$C$20:$C$23&gt;=E4254),SRP!$D$20:$D$23)*(G4254/100)*(E4254/1000)),IF(C4254="Wine",SUM(LOOKUP(2,1/(SRP!$B$15:$B$19&lt;=E4254)/(SRP!$C$15:$C$19&gt;=E4254),SRP!$D$15:$D$19)*(G4254/100)*(E4254/1000)),IF(C4254="Ready to Drink",SUM(LOOKUP(2,1/(SRP!$B$10:$B$14&lt;=E4254)/(SRP!$C$10:$C$14&gt;=E4254),SRP!$D$10:$D$14)*(G4254/100)*(E4254/1000)),0))))),2)</f>
        <v>1.42</v>
      </c>
    </row>
    <row r="4255" spans="1:11" x14ac:dyDescent="0.35">
      <c r="A4255" s="2">
        <v>40333</v>
      </c>
      <c r="B4255" s="76" t="s">
        <v>3452</v>
      </c>
      <c r="C4255" s="76" t="s">
        <v>287</v>
      </c>
      <c r="D4255" s="76" t="s">
        <v>5266</v>
      </c>
      <c r="E4255" s="76">
        <v>473</v>
      </c>
      <c r="F4255" s="76">
        <v>24</v>
      </c>
      <c r="G4255" s="77">
        <v>4.3</v>
      </c>
      <c r="H4255" s="76" t="s">
        <v>3301</v>
      </c>
      <c r="I4255" s="77">
        <v>3.59</v>
      </c>
      <c r="J4255" s="2">
        <v>1</v>
      </c>
      <c r="K4255" s="119" cm="1">
        <f t="array" ref="K4255">ROUND(IF(C4255="Beer",SUM(LOOKUP(2,1/(SRP!$B$7:$B$9&lt;=E4255)/(SRP!$C$7:$C$9&gt;=E4255),SRP!$D$7:$D$9)*(G4255/100)*(E4255/1000)),IF(C4255="Spirits",SUM(LOOKUP(2,1/(SRP!$B$2:$B$6&lt;=E4255)/(SRP!$C$2:$C$6&gt;=E4255),SRP!$D$2:$D$6)*(G4255/100)*(E4255/1000)),IF(AND(C4255="Wine",D4255="Fortified Wines"),SUM(LOOKUP(2,1/(SRP!$B$20:$B$23&lt;=E4255)/(SRP!$C$20:$C$23&gt;=E4255),SRP!$D$20:$D$23)*(G4255/100)*(E4255/1000)),IF(C4255="Wine",SUM(LOOKUP(2,1/(SRP!$B$15:$B$19&lt;=E4255)/(SRP!$C$15:$C$19&gt;=E4255),SRP!$D$15:$D$19)*(G4255/100)*(E4255/1000)),IF(C4255="Ready to Drink",SUM(LOOKUP(2,1/(SRP!$B$10:$B$14&lt;=E4255)/(SRP!$C$10:$C$14&gt;=E4255),SRP!$D$10:$D$14)*(G4255/100)*(E4255/1000)),0))))),2)</f>
        <v>1.42</v>
      </c>
    </row>
    <row r="4256" spans="1:11" x14ac:dyDescent="0.35">
      <c r="A4256" s="2">
        <v>40335</v>
      </c>
      <c r="B4256" s="76" t="s">
        <v>3453</v>
      </c>
      <c r="C4256" s="76" t="s">
        <v>287</v>
      </c>
      <c r="D4256" s="76" t="s">
        <v>5271</v>
      </c>
      <c r="E4256" s="76">
        <v>5325</v>
      </c>
      <c r="F4256" s="76">
        <v>1</v>
      </c>
      <c r="G4256" s="77">
        <v>4</v>
      </c>
      <c r="H4256" s="76" t="s">
        <v>3327</v>
      </c>
      <c r="I4256" s="77">
        <v>26.49</v>
      </c>
      <c r="J4256" s="2">
        <v>15</v>
      </c>
      <c r="K4256" s="119" cm="1">
        <f t="array" ref="K4256">ROUND(IF(C4256="Beer",SUM(LOOKUP(2,1/(SRP!$B$7:$B$9&lt;=E4256)/(SRP!$C$7:$C$9&gt;=E4256),SRP!$D$7:$D$9)*(G4256/100)*(E4256/1000)),IF(C4256="Spirits",SUM(LOOKUP(2,1/(SRP!$B$2:$B$6&lt;=E4256)/(SRP!$C$2:$C$6&gt;=E4256),SRP!$D$2:$D$6)*(G4256/100)*(E4256/1000)),IF(AND(C4256="Wine",D4256="Fortified Wines"),SUM(LOOKUP(2,1/(SRP!$B$20:$B$23&lt;=E4256)/(SRP!$C$20:$C$23&gt;=E4256),SRP!$D$20:$D$23)*(G4256/100)*(E4256/1000)),IF(C4256="Wine",SUM(LOOKUP(2,1/(SRP!$B$15:$B$19&lt;=E4256)/(SRP!$C$15:$C$19&gt;=E4256),SRP!$D$15:$D$19)*(G4256/100)*(E4256/1000)),IF(C4256="Ready to Drink",SUM(LOOKUP(2,1/(SRP!$B$10:$B$14&lt;=E4256)/(SRP!$C$10:$C$14&gt;=E4256),SRP!$D$10:$D$14)*(G4256/100)*(E4256/1000)),0))))),2)</f>
        <v>14.87</v>
      </c>
    </row>
    <row r="4257" spans="1:11" x14ac:dyDescent="0.35">
      <c r="A4257" s="2">
        <v>40335</v>
      </c>
      <c r="B4257" s="76" t="s">
        <v>3453</v>
      </c>
      <c r="C4257" s="76" t="s">
        <v>287</v>
      </c>
      <c r="D4257" s="76" t="s">
        <v>5271</v>
      </c>
      <c r="E4257" s="76">
        <v>5325</v>
      </c>
      <c r="F4257" s="76">
        <v>1</v>
      </c>
      <c r="G4257" s="77">
        <v>4</v>
      </c>
      <c r="H4257" s="76" t="s">
        <v>3327</v>
      </c>
      <c r="I4257" s="77">
        <v>26.49</v>
      </c>
      <c r="J4257" s="2">
        <v>15</v>
      </c>
      <c r="K4257" s="119" cm="1">
        <f t="array" ref="K4257">ROUND(IF(C4257="Beer",SUM(LOOKUP(2,1/(SRP!$B$7:$B$9&lt;=E4257)/(SRP!$C$7:$C$9&gt;=E4257),SRP!$D$7:$D$9)*(G4257/100)*(E4257/1000)),IF(C4257="Spirits",SUM(LOOKUP(2,1/(SRP!$B$2:$B$6&lt;=E4257)/(SRP!$C$2:$C$6&gt;=E4257),SRP!$D$2:$D$6)*(G4257/100)*(E4257/1000)),IF(AND(C4257="Wine",D4257="Fortified Wines"),SUM(LOOKUP(2,1/(SRP!$B$20:$B$23&lt;=E4257)/(SRP!$C$20:$C$23&gt;=E4257),SRP!$D$20:$D$23)*(G4257/100)*(E4257/1000)),IF(C4257="Wine",SUM(LOOKUP(2,1/(SRP!$B$15:$B$19&lt;=E4257)/(SRP!$C$15:$C$19&gt;=E4257),SRP!$D$15:$D$19)*(G4257/100)*(E4257/1000)),IF(C4257="Ready to Drink",SUM(LOOKUP(2,1/(SRP!$B$10:$B$14&lt;=E4257)/(SRP!$C$10:$C$14&gt;=E4257),SRP!$D$10:$D$14)*(G4257/100)*(E4257/1000)),0))))),2)</f>
        <v>14.87</v>
      </c>
    </row>
    <row r="4258" spans="1:11" x14ac:dyDescent="0.35">
      <c r="A4258" s="2">
        <v>40351</v>
      </c>
      <c r="B4258" s="76" t="s">
        <v>3448</v>
      </c>
      <c r="C4258" s="76" t="s">
        <v>5938</v>
      </c>
      <c r="D4258" s="76" t="s">
        <v>5746</v>
      </c>
      <c r="E4258" s="76">
        <v>4260</v>
      </c>
      <c r="F4258" s="76">
        <v>2</v>
      </c>
      <c r="G4258" s="77">
        <v>5</v>
      </c>
      <c r="H4258" s="76" t="s">
        <v>6870</v>
      </c>
      <c r="I4258" s="77">
        <v>32.99</v>
      </c>
      <c r="J4258" s="2">
        <v>12</v>
      </c>
      <c r="K4258" s="119" cm="1">
        <f t="array" ref="K4258">ROUND(IF(C4258="Beer",SUM(LOOKUP(2,1/(SRP!$B$7:$B$9&lt;=E4258)/(SRP!$C$7:$C$9&gt;=E4258),SRP!$D$7:$D$9)*(G4258/100)*(E4258/1000)),IF(C4258="Spirits",SUM(LOOKUP(2,1/(SRP!$B$2:$B$6&lt;=E4258)/(SRP!$C$2:$C$6&gt;=E4258),SRP!$D$2:$D$6)*(G4258/100)*(E4258/1000)),IF(AND(C4258="Wine",D4258="Fortified Wines"),SUM(LOOKUP(2,1/(SRP!$B$20:$B$23&lt;=E4258)/(SRP!$C$20:$C$23&gt;=E4258),SRP!$D$20:$D$23)*(G4258/100)*(E4258/1000)),IF(C4258="Wine",SUM(LOOKUP(2,1/(SRP!$B$15:$B$19&lt;=E4258)/(SRP!$C$15:$C$19&gt;=E4258),SRP!$D$15:$D$19)*(G4258/100)*(E4258/1000)),IF(C4258="Ready to Drink",SUM(LOOKUP(2,1/(SRP!$B$10:$B$14&lt;=E4258)/(SRP!$C$10:$C$14&gt;=E4258),SRP!$D$10:$D$14)*(G4258/100)*(E4258/1000)),0))))),2)</f>
        <v>14.87</v>
      </c>
    </row>
    <row r="4259" spans="1:11" x14ac:dyDescent="0.35">
      <c r="A4259" s="2">
        <v>40353</v>
      </c>
      <c r="B4259" s="76" t="s">
        <v>3496</v>
      </c>
      <c r="C4259" s="76" t="s">
        <v>287</v>
      </c>
      <c r="D4259" s="76" t="s">
        <v>5240</v>
      </c>
      <c r="E4259" s="76">
        <v>473</v>
      </c>
      <c r="F4259" s="76">
        <v>24</v>
      </c>
      <c r="G4259" s="77">
        <v>6.2</v>
      </c>
      <c r="H4259" s="76" t="s">
        <v>3325</v>
      </c>
      <c r="I4259" s="77">
        <v>4.29</v>
      </c>
      <c r="J4259" s="2">
        <v>1</v>
      </c>
      <c r="K4259" s="119" cm="1">
        <f t="array" ref="K4259">ROUND(IF(C4259="Beer",SUM(LOOKUP(2,1/(SRP!$B$7:$B$9&lt;=E4259)/(SRP!$C$7:$C$9&gt;=E4259),SRP!$D$7:$D$9)*(G4259/100)*(E4259/1000)),IF(C4259="Spirits",SUM(LOOKUP(2,1/(SRP!$B$2:$B$6&lt;=E4259)/(SRP!$C$2:$C$6&gt;=E4259),SRP!$D$2:$D$6)*(G4259/100)*(E4259/1000)),IF(AND(C4259="Wine",D4259="Fortified Wines"),SUM(LOOKUP(2,1/(SRP!$B$20:$B$23&lt;=E4259)/(SRP!$C$20:$C$23&gt;=E4259),SRP!$D$20:$D$23)*(G4259/100)*(E4259/1000)),IF(C4259="Wine",SUM(LOOKUP(2,1/(SRP!$B$15:$B$19&lt;=E4259)/(SRP!$C$15:$C$19&gt;=E4259),SRP!$D$15:$D$19)*(G4259/100)*(E4259/1000)),IF(C4259="Ready to Drink",SUM(LOOKUP(2,1/(SRP!$B$10:$B$14&lt;=E4259)/(SRP!$C$10:$C$14&gt;=E4259),SRP!$D$10:$D$14)*(G4259/100)*(E4259/1000)),0))))),2)</f>
        <v>2.0499999999999998</v>
      </c>
    </row>
    <row r="4260" spans="1:11" x14ac:dyDescent="0.35">
      <c r="A4260" s="2">
        <v>40353</v>
      </c>
      <c r="B4260" s="76" t="s">
        <v>3496</v>
      </c>
      <c r="C4260" s="76" t="s">
        <v>287</v>
      </c>
      <c r="D4260" s="76" t="s">
        <v>5240</v>
      </c>
      <c r="E4260" s="76">
        <v>473</v>
      </c>
      <c r="F4260" s="76">
        <v>24</v>
      </c>
      <c r="G4260" s="77">
        <v>6.2</v>
      </c>
      <c r="H4260" s="76" t="s">
        <v>3325</v>
      </c>
      <c r="I4260" s="77">
        <v>4.29</v>
      </c>
      <c r="J4260" s="2">
        <v>1</v>
      </c>
      <c r="K4260" s="119" cm="1">
        <f t="array" ref="K4260">ROUND(IF(C4260="Beer",SUM(LOOKUP(2,1/(SRP!$B$7:$B$9&lt;=E4260)/(SRP!$C$7:$C$9&gt;=E4260),SRP!$D$7:$D$9)*(G4260/100)*(E4260/1000)),IF(C4260="Spirits",SUM(LOOKUP(2,1/(SRP!$B$2:$B$6&lt;=E4260)/(SRP!$C$2:$C$6&gt;=E4260),SRP!$D$2:$D$6)*(G4260/100)*(E4260/1000)),IF(AND(C4260="Wine",D4260="Fortified Wines"),SUM(LOOKUP(2,1/(SRP!$B$20:$B$23&lt;=E4260)/(SRP!$C$20:$C$23&gt;=E4260),SRP!$D$20:$D$23)*(G4260/100)*(E4260/1000)),IF(C4260="Wine",SUM(LOOKUP(2,1/(SRP!$B$15:$B$19&lt;=E4260)/(SRP!$C$15:$C$19&gt;=E4260),SRP!$D$15:$D$19)*(G4260/100)*(E4260/1000)),IF(C4260="Ready to Drink",SUM(LOOKUP(2,1/(SRP!$B$10:$B$14&lt;=E4260)/(SRP!$C$10:$C$14&gt;=E4260),SRP!$D$10:$D$14)*(G4260/100)*(E4260/1000)),0))))),2)</f>
        <v>2.0499999999999998</v>
      </c>
    </row>
    <row r="4261" spans="1:11" x14ac:dyDescent="0.35">
      <c r="A4261" s="2">
        <v>40356</v>
      </c>
      <c r="B4261" s="76" t="s">
        <v>3498</v>
      </c>
      <c r="C4261" s="76" t="s">
        <v>287</v>
      </c>
      <c r="D4261" s="76" t="s">
        <v>5230</v>
      </c>
      <c r="E4261" s="76">
        <v>2130</v>
      </c>
      <c r="F4261" s="76">
        <v>4</v>
      </c>
      <c r="G4261" s="77">
        <v>5</v>
      </c>
      <c r="H4261" s="76" t="s">
        <v>3349</v>
      </c>
      <c r="I4261" s="77">
        <v>11.7</v>
      </c>
      <c r="J4261" s="2">
        <v>6</v>
      </c>
      <c r="K4261" s="119" cm="1">
        <f t="array" ref="K4261">ROUND(IF(C4261="Beer",SUM(LOOKUP(2,1/(SRP!$B$7:$B$9&lt;=E4261)/(SRP!$C$7:$C$9&gt;=E4261),SRP!$D$7:$D$9)*(G4261/100)*(E4261/1000)),IF(C4261="Spirits",SUM(LOOKUP(2,1/(SRP!$B$2:$B$6&lt;=E4261)/(SRP!$C$2:$C$6&gt;=E4261),SRP!$D$2:$D$6)*(G4261/100)*(E4261/1000)),IF(AND(C4261="Wine",D4261="Fortified Wines"),SUM(LOOKUP(2,1/(SRP!$B$20:$B$23&lt;=E4261)/(SRP!$C$20:$C$23&gt;=E4261),SRP!$D$20:$D$23)*(G4261/100)*(E4261/1000)),IF(C4261="Wine",SUM(LOOKUP(2,1/(SRP!$B$15:$B$19&lt;=E4261)/(SRP!$C$15:$C$19&gt;=E4261),SRP!$D$15:$D$19)*(G4261/100)*(E4261/1000)),IF(C4261="Ready to Drink",SUM(LOOKUP(2,1/(SRP!$B$10:$B$14&lt;=E4261)/(SRP!$C$10:$C$14&gt;=E4261),SRP!$D$10:$D$14)*(G4261/100)*(E4261/1000)),0))))),2)</f>
        <v>7.43</v>
      </c>
    </row>
    <row r="4262" spans="1:11" x14ac:dyDescent="0.35">
      <c r="A4262" s="2">
        <v>40356</v>
      </c>
      <c r="B4262" s="76" t="s">
        <v>3498</v>
      </c>
      <c r="C4262" s="76" t="s">
        <v>287</v>
      </c>
      <c r="D4262" s="76" t="s">
        <v>5230</v>
      </c>
      <c r="E4262" s="76">
        <v>2130</v>
      </c>
      <c r="F4262" s="76">
        <v>4</v>
      </c>
      <c r="G4262" s="77">
        <v>5</v>
      </c>
      <c r="H4262" s="76" t="s">
        <v>3349</v>
      </c>
      <c r="I4262" s="77">
        <v>11.7</v>
      </c>
      <c r="J4262" s="2">
        <v>6</v>
      </c>
      <c r="K4262" s="119" cm="1">
        <f t="array" ref="K4262">ROUND(IF(C4262="Beer",SUM(LOOKUP(2,1/(SRP!$B$7:$B$9&lt;=E4262)/(SRP!$C$7:$C$9&gt;=E4262),SRP!$D$7:$D$9)*(G4262/100)*(E4262/1000)),IF(C4262="Spirits",SUM(LOOKUP(2,1/(SRP!$B$2:$B$6&lt;=E4262)/(SRP!$C$2:$C$6&gt;=E4262),SRP!$D$2:$D$6)*(G4262/100)*(E4262/1000)),IF(AND(C4262="Wine",D4262="Fortified Wines"),SUM(LOOKUP(2,1/(SRP!$B$20:$B$23&lt;=E4262)/(SRP!$C$20:$C$23&gt;=E4262),SRP!$D$20:$D$23)*(G4262/100)*(E4262/1000)),IF(C4262="Wine",SUM(LOOKUP(2,1/(SRP!$B$15:$B$19&lt;=E4262)/(SRP!$C$15:$C$19&gt;=E4262),SRP!$D$15:$D$19)*(G4262/100)*(E4262/1000)),IF(C4262="Ready to Drink",SUM(LOOKUP(2,1/(SRP!$B$10:$B$14&lt;=E4262)/(SRP!$C$10:$C$14&gt;=E4262),SRP!$D$10:$D$14)*(G4262/100)*(E4262/1000)),0))))),2)</f>
        <v>7.43</v>
      </c>
    </row>
    <row r="4263" spans="1:11" x14ac:dyDescent="0.35">
      <c r="A4263" s="2">
        <v>40359</v>
      </c>
      <c r="B4263" s="76" t="s">
        <v>3513</v>
      </c>
      <c r="C4263" s="76" t="s">
        <v>287</v>
      </c>
      <c r="D4263" s="76" t="s">
        <v>5266</v>
      </c>
      <c r="E4263" s="76">
        <v>2130</v>
      </c>
      <c r="F4263" s="76">
        <v>4</v>
      </c>
      <c r="G4263" s="77">
        <v>5</v>
      </c>
      <c r="H4263" s="76" t="s">
        <v>3349</v>
      </c>
      <c r="I4263" s="77">
        <v>11.7</v>
      </c>
      <c r="J4263" s="2">
        <v>6</v>
      </c>
      <c r="K4263" s="119" cm="1">
        <f t="array" ref="K4263">ROUND(IF(C4263="Beer",SUM(LOOKUP(2,1/(SRP!$B$7:$B$9&lt;=E4263)/(SRP!$C$7:$C$9&gt;=E4263),SRP!$D$7:$D$9)*(G4263/100)*(E4263/1000)),IF(C4263="Spirits",SUM(LOOKUP(2,1/(SRP!$B$2:$B$6&lt;=E4263)/(SRP!$C$2:$C$6&gt;=E4263),SRP!$D$2:$D$6)*(G4263/100)*(E4263/1000)),IF(AND(C4263="Wine",D4263="Fortified Wines"),SUM(LOOKUP(2,1/(SRP!$B$20:$B$23&lt;=E4263)/(SRP!$C$20:$C$23&gt;=E4263),SRP!$D$20:$D$23)*(G4263/100)*(E4263/1000)),IF(C4263="Wine",SUM(LOOKUP(2,1/(SRP!$B$15:$B$19&lt;=E4263)/(SRP!$C$15:$C$19&gt;=E4263),SRP!$D$15:$D$19)*(G4263/100)*(E4263/1000)),IF(C4263="Ready to Drink",SUM(LOOKUP(2,1/(SRP!$B$10:$B$14&lt;=E4263)/(SRP!$C$10:$C$14&gt;=E4263),SRP!$D$10:$D$14)*(G4263/100)*(E4263/1000)),0))))),2)</f>
        <v>7.43</v>
      </c>
    </row>
    <row r="4264" spans="1:11" x14ac:dyDescent="0.35">
      <c r="A4264" s="2">
        <v>40359</v>
      </c>
      <c r="B4264" s="76" t="s">
        <v>3513</v>
      </c>
      <c r="C4264" s="76" t="s">
        <v>287</v>
      </c>
      <c r="D4264" s="76" t="s">
        <v>5266</v>
      </c>
      <c r="E4264" s="76">
        <v>2130</v>
      </c>
      <c r="F4264" s="76">
        <v>4</v>
      </c>
      <c r="G4264" s="77">
        <v>5</v>
      </c>
      <c r="H4264" s="76" t="s">
        <v>3349</v>
      </c>
      <c r="I4264" s="77">
        <v>11.7</v>
      </c>
      <c r="J4264" s="2">
        <v>6</v>
      </c>
      <c r="K4264" s="119" cm="1">
        <f t="array" ref="K4264">ROUND(IF(C4264="Beer",SUM(LOOKUP(2,1/(SRP!$B$7:$B$9&lt;=E4264)/(SRP!$C$7:$C$9&gt;=E4264),SRP!$D$7:$D$9)*(G4264/100)*(E4264/1000)),IF(C4264="Spirits",SUM(LOOKUP(2,1/(SRP!$B$2:$B$6&lt;=E4264)/(SRP!$C$2:$C$6&gt;=E4264),SRP!$D$2:$D$6)*(G4264/100)*(E4264/1000)),IF(AND(C4264="Wine",D4264="Fortified Wines"),SUM(LOOKUP(2,1/(SRP!$B$20:$B$23&lt;=E4264)/(SRP!$C$20:$C$23&gt;=E4264),SRP!$D$20:$D$23)*(G4264/100)*(E4264/1000)),IF(C4264="Wine",SUM(LOOKUP(2,1/(SRP!$B$15:$B$19&lt;=E4264)/(SRP!$C$15:$C$19&gt;=E4264),SRP!$D$15:$D$19)*(G4264/100)*(E4264/1000)),IF(C4264="Ready to Drink",SUM(LOOKUP(2,1/(SRP!$B$10:$B$14&lt;=E4264)/(SRP!$C$10:$C$14&gt;=E4264),SRP!$D$10:$D$14)*(G4264/100)*(E4264/1000)),0))))),2)</f>
        <v>7.43</v>
      </c>
    </row>
    <row r="4265" spans="1:11" x14ac:dyDescent="0.35">
      <c r="A4265" s="2">
        <v>40378</v>
      </c>
      <c r="B4265" s="76" t="s">
        <v>3510</v>
      </c>
      <c r="C4265" s="76" t="s">
        <v>5938</v>
      </c>
      <c r="D4265" s="76" t="s">
        <v>5746</v>
      </c>
      <c r="E4265" s="76">
        <v>2130</v>
      </c>
      <c r="F4265" s="76">
        <v>4</v>
      </c>
      <c r="G4265" s="77">
        <v>5</v>
      </c>
      <c r="H4265" s="76" t="s">
        <v>3326</v>
      </c>
      <c r="I4265" s="77">
        <v>15.99</v>
      </c>
      <c r="J4265" s="2">
        <v>6</v>
      </c>
      <c r="K4265" s="119" cm="1">
        <f t="array" ref="K4265">ROUND(IF(C4265="Beer",SUM(LOOKUP(2,1/(SRP!$B$7:$B$9&lt;=E4265)/(SRP!$C$7:$C$9&gt;=E4265),SRP!$D$7:$D$9)*(G4265/100)*(E4265/1000)),IF(C4265="Spirits",SUM(LOOKUP(2,1/(SRP!$B$2:$B$6&lt;=E4265)/(SRP!$C$2:$C$6&gt;=E4265),SRP!$D$2:$D$6)*(G4265/100)*(E4265/1000)),IF(AND(C4265="Wine",D4265="Fortified Wines"),SUM(LOOKUP(2,1/(SRP!$B$20:$B$23&lt;=E4265)/(SRP!$C$20:$C$23&gt;=E4265),SRP!$D$20:$D$23)*(G4265/100)*(E4265/1000)),IF(C4265="Wine",SUM(LOOKUP(2,1/(SRP!$B$15:$B$19&lt;=E4265)/(SRP!$C$15:$C$19&gt;=E4265),SRP!$D$15:$D$19)*(G4265/100)*(E4265/1000)),IF(C4265="Ready to Drink",SUM(LOOKUP(2,1/(SRP!$B$10:$B$14&lt;=E4265)/(SRP!$C$10:$C$14&gt;=E4265),SRP!$D$10:$D$14)*(G4265/100)*(E4265/1000)),0))))),2)</f>
        <v>7.43</v>
      </c>
    </row>
    <row r="4266" spans="1:11" x14ac:dyDescent="0.35">
      <c r="A4266" s="2">
        <v>40378</v>
      </c>
      <c r="B4266" s="76" t="s">
        <v>3510</v>
      </c>
      <c r="C4266" s="76" t="s">
        <v>5938</v>
      </c>
      <c r="D4266" s="76" t="s">
        <v>5746</v>
      </c>
      <c r="E4266" s="76">
        <v>2130</v>
      </c>
      <c r="F4266" s="76">
        <v>4</v>
      </c>
      <c r="G4266" s="77">
        <v>5</v>
      </c>
      <c r="H4266" s="76" t="s">
        <v>3326</v>
      </c>
      <c r="I4266" s="77">
        <v>15.99</v>
      </c>
      <c r="J4266" s="2">
        <v>6</v>
      </c>
      <c r="K4266" s="119" cm="1">
        <f t="array" ref="K4266">ROUND(IF(C4266="Beer",SUM(LOOKUP(2,1/(SRP!$B$7:$B$9&lt;=E4266)/(SRP!$C$7:$C$9&gt;=E4266),SRP!$D$7:$D$9)*(G4266/100)*(E4266/1000)),IF(C4266="Spirits",SUM(LOOKUP(2,1/(SRP!$B$2:$B$6&lt;=E4266)/(SRP!$C$2:$C$6&gt;=E4266),SRP!$D$2:$D$6)*(G4266/100)*(E4266/1000)),IF(AND(C4266="Wine",D4266="Fortified Wines"),SUM(LOOKUP(2,1/(SRP!$B$20:$B$23&lt;=E4266)/(SRP!$C$20:$C$23&gt;=E4266),SRP!$D$20:$D$23)*(G4266/100)*(E4266/1000)),IF(C4266="Wine",SUM(LOOKUP(2,1/(SRP!$B$15:$B$19&lt;=E4266)/(SRP!$C$15:$C$19&gt;=E4266),SRP!$D$15:$D$19)*(G4266/100)*(E4266/1000)),IF(C4266="Ready to Drink",SUM(LOOKUP(2,1/(SRP!$B$10:$B$14&lt;=E4266)/(SRP!$C$10:$C$14&gt;=E4266),SRP!$D$10:$D$14)*(G4266/100)*(E4266/1000)),0))))),2)</f>
        <v>7.43</v>
      </c>
    </row>
    <row r="4267" spans="1:11" x14ac:dyDescent="0.35">
      <c r="A4267" s="2">
        <v>40381</v>
      </c>
      <c r="B4267" s="76" t="s">
        <v>3524</v>
      </c>
      <c r="C4267" s="76" t="s">
        <v>5938</v>
      </c>
      <c r="D4267" s="76" t="s">
        <v>5746</v>
      </c>
      <c r="E4267" s="76">
        <v>2130</v>
      </c>
      <c r="F4267" s="76">
        <v>4</v>
      </c>
      <c r="G4267" s="77">
        <v>5</v>
      </c>
      <c r="H4267" s="76" t="s">
        <v>3326</v>
      </c>
      <c r="I4267" s="77">
        <v>15.99</v>
      </c>
      <c r="J4267" s="2">
        <v>6</v>
      </c>
      <c r="K4267" s="119" cm="1">
        <f t="array" ref="K4267">ROUND(IF(C4267="Beer",SUM(LOOKUP(2,1/(SRP!$B$7:$B$9&lt;=E4267)/(SRP!$C$7:$C$9&gt;=E4267),SRP!$D$7:$D$9)*(G4267/100)*(E4267/1000)),IF(C4267="Spirits",SUM(LOOKUP(2,1/(SRP!$B$2:$B$6&lt;=E4267)/(SRP!$C$2:$C$6&gt;=E4267),SRP!$D$2:$D$6)*(G4267/100)*(E4267/1000)),IF(AND(C4267="Wine",D4267="Fortified Wines"),SUM(LOOKUP(2,1/(SRP!$B$20:$B$23&lt;=E4267)/(SRP!$C$20:$C$23&gt;=E4267),SRP!$D$20:$D$23)*(G4267/100)*(E4267/1000)),IF(C4267="Wine",SUM(LOOKUP(2,1/(SRP!$B$15:$B$19&lt;=E4267)/(SRP!$C$15:$C$19&gt;=E4267),SRP!$D$15:$D$19)*(G4267/100)*(E4267/1000)),IF(C4267="Ready to Drink",SUM(LOOKUP(2,1/(SRP!$B$10:$B$14&lt;=E4267)/(SRP!$C$10:$C$14&gt;=E4267),SRP!$D$10:$D$14)*(G4267/100)*(E4267/1000)),0))))),2)</f>
        <v>7.43</v>
      </c>
    </row>
    <row r="4268" spans="1:11" x14ac:dyDescent="0.35">
      <c r="A4268" s="2">
        <v>40381</v>
      </c>
      <c r="B4268" s="76" t="s">
        <v>3524</v>
      </c>
      <c r="C4268" s="76" t="s">
        <v>5938</v>
      </c>
      <c r="D4268" s="76" t="s">
        <v>5746</v>
      </c>
      <c r="E4268" s="76">
        <v>2130</v>
      </c>
      <c r="F4268" s="76">
        <v>4</v>
      </c>
      <c r="G4268" s="77">
        <v>5</v>
      </c>
      <c r="H4268" s="76" t="s">
        <v>3326</v>
      </c>
      <c r="I4268" s="77">
        <v>15.99</v>
      </c>
      <c r="J4268" s="2">
        <v>6</v>
      </c>
      <c r="K4268" s="119" cm="1">
        <f t="array" ref="K4268">ROUND(IF(C4268="Beer",SUM(LOOKUP(2,1/(SRP!$B$7:$B$9&lt;=E4268)/(SRP!$C$7:$C$9&gt;=E4268),SRP!$D$7:$D$9)*(G4268/100)*(E4268/1000)),IF(C4268="Spirits",SUM(LOOKUP(2,1/(SRP!$B$2:$B$6&lt;=E4268)/(SRP!$C$2:$C$6&gt;=E4268),SRP!$D$2:$D$6)*(G4268/100)*(E4268/1000)),IF(AND(C4268="Wine",D4268="Fortified Wines"),SUM(LOOKUP(2,1/(SRP!$B$20:$B$23&lt;=E4268)/(SRP!$C$20:$C$23&gt;=E4268),SRP!$D$20:$D$23)*(G4268/100)*(E4268/1000)),IF(C4268="Wine",SUM(LOOKUP(2,1/(SRP!$B$15:$B$19&lt;=E4268)/(SRP!$C$15:$C$19&gt;=E4268),SRP!$D$15:$D$19)*(G4268/100)*(E4268/1000)),IF(C4268="Ready to Drink",SUM(LOOKUP(2,1/(SRP!$B$10:$B$14&lt;=E4268)/(SRP!$C$10:$C$14&gt;=E4268),SRP!$D$10:$D$14)*(G4268/100)*(E4268/1000)),0))))),2)</f>
        <v>7.43</v>
      </c>
    </row>
    <row r="4269" spans="1:11" x14ac:dyDescent="0.35">
      <c r="A4269" s="2">
        <v>40386</v>
      </c>
      <c r="B4269" s="76" t="s">
        <v>4555</v>
      </c>
      <c r="C4269" s="76" t="s">
        <v>287</v>
      </c>
      <c r="D4269" s="76" t="s">
        <v>5240</v>
      </c>
      <c r="E4269" s="76">
        <v>473</v>
      </c>
      <c r="F4269" s="76">
        <v>24</v>
      </c>
      <c r="G4269" s="77">
        <v>8</v>
      </c>
      <c r="H4269" s="76" t="s">
        <v>3370</v>
      </c>
      <c r="I4269" s="77">
        <v>4.92</v>
      </c>
      <c r="J4269" s="2">
        <v>1</v>
      </c>
      <c r="K4269" s="119" cm="1">
        <f t="array" ref="K4269">ROUND(IF(C4269="Beer",SUM(LOOKUP(2,1/(SRP!$B$7:$B$9&lt;=E4269)/(SRP!$C$7:$C$9&gt;=E4269),SRP!$D$7:$D$9)*(G4269/100)*(E4269/1000)),IF(C4269="Spirits",SUM(LOOKUP(2,1/(SRP!$B$2:$B$6&lt;=E4269)/(SRP!$C$2:$C$6&gt;=E4269),SRP!$D$2:$D$6)*(G4269/100)*(E4269/1000)),IF(AND(C4269="Wine",D4269="Fortified Wines"),SUM(LOOKUP(2,1/(SRP!$B$20:$B$23&lt;=E4269)/(SRP!$C$20:$C$23&gt;=E4269),SRP!$D$20:$D$23)*(G4269/100)*(E4269/1000)),IF(C4269="Wine",SUM(LOOKUP(2,1/(SRP!$B$15:$B$19&lt;=E4269)/(SRP!$C$15:$C$19&gt;=E4269),SRP!$D$15:$D$19)*(G4269/100)*(E4269/1000)),IF(C4269="Ready to Drink",SUM(LOOKUP(2,1/(SRP!$B$10:$B$14&lt;=E4269)/(SRP!$C$10:$C$14&gt;=E4269),SRP!$D$10:$D$14)*(G4269/100)*(E4269/1000)),0))))),2)</f>
        <v>2.64</v>
      </c>
    </row>
    <row r="4270" spans="1:11" x14ac:dyDescent="0.35">
      <c r="A4270" s="2">
        <v>40386</v>
      </c>
      <c r="B4270" s="76" t="s">
        <v>4555</v>
      </c>
      <c r="C4270" s="76" t="s">
        <v>287</v>
      </c>
      <c r="D4270" s="76" t="s">
        <v>5240</v>
      </c>
      <c r="E4270" s="76">
        <v>473</v>
      </c>
      <c r="F4270" s="76">
        <v>24</v>
      </c>
      <c r="G4270" s="77">
        <v>8</v>
      </c>
      <c r="H4270" s="76" t="s">
        <v>3370</v>
      </c>
      <c r="I4270" s="77">
        <v>4.92</v>
      </c>
      <c r="J4270" s="2">
        <v>1</v>
      </c>
      <c r="K4270" s="119" cm="1">
        <f t="array" ref="K4270">ROUND(IF(C4270="Beer",SUM(LOOKUP(2,1/(SRP!$B$7:$B$9&lt;=E4270)/(SRP!$C$7:$C$9&gt;=E4270),SRP!$D$7:$D$9)*(G4270/100)*(E4270/1000)),IF(C4270="Spirits",SUM(LOOKUP(2,1/(SRP!$B$2:$B$6&lt;=E4270)/(SRP!$C$2:$C$6&gt;=E4270),SRP!$D$2:$D$6)*(G4270/100)*(E4270/1000)),IF(AND(C4270="Wine",D4270="Fortified Wines"),SUM(LOOKUP(2,1/(SRP!$B$20:$B$23&lt;=E4270)/(SRP!$C$20:$C$23&gt;=E4270),SRP!$D$20:$D$23)*(G4270/100)*(E4270/1000)),IF(C4270="Wine",SUM(LOOKUP(2,1/(SRP!$B$15:$B$19&lt;=E4270)/(SRP!$C$15:$C$19&gt;=E4270),SRP!$D$15:$D$19)*(G4270/100)*(E4270/1000)),IF(C4270="Ready to Drink",SUM(LOOKUP(2,1/(SRP!$B$10:$B$14&lt;=E4270)/(SRP!$C$10:$C$14&gt;=E4270),SRP!$D$10:$D$14)*(G4270/100)*(E4270/1000)),0))))),2)</f>
        <v>2.64</v>
      </c>
    </row>
    <row r="4271" spans="1:11" x14ac:dyDescent="0.35">
      <c r="A4271" s="2">
        <v>40391</v>
      </c>
      <c r="B4271" s="76" t="s">
        <v>3525</v>
      </c>
      <c r="C4271" s="76" t="s">
        <v>287</v>
      </c>
      <c r="D4271" s="76" t="s">
        <v>5230</v>
      </c>
      <c r="E4271" s="76">
        <v>3784</v>
      </c>
      <c r="F4271" s="76">
        <v>3</v>
      </c>
      <c r="G4271" s="77">
        <v>5.55</v>
      </c>
      <c r="H4271" s="76" t="s">
        <v>3301</v>
      </c>
      <c r="I4271" s="77">
        <v>24.93</v>
      </c>
      <c r="J4271" s="2">
        <v>8</v>
      </c>
      <c r="K4271" s="119" cm="1">
        <f t="array" ref="K4271">ROUND(IF(C4271="Beer",SUM(LOOKUP(2,1/(SRP!$B$7:$B$9&lt;=E4271)/(SRP!$C$7:$C$9&gt;=E4271),SRP!$D$7:$D$9)*(G4271/100)*(E4271/1000)),IF(C4271="Spirits",SUM(LOOKUP(2,1/(SRP!$B$2:$B$6&lt;=E4271)/(SRP!$C$2:$C$6&gt;=E4271),SRP!$D$2:$D$6)*(G4271/100)*(E4271/1000)),IF(AND(C4271="Wine",D4271="Fortified Wines"),SUM(LOOKUP(2,1/(SRP!$B$20:$B$23&lt;=E4271)/(SRP!$C$20:$C$23&gt;=E4271),SRP!$D$20:$D$23)*(G4271/100)*(E4271/1000)),IF(C4271="Wine",SUM(LOOKUP(2,1/(SRP!$B$15:$B$19&lt;=E4271)/(SRP!$C$15:$C$19&gt;=E4271),SRP!$D$15:$D$19)*(G4271/100)*(E4271/1000)),IF(C4271="Ready to Drink",SUM(LOOKUP(2,1/(SRP!$B$10:$B$14&lt;=E4271)/(SRP!$C$10:$C$14&gt;=E4271),SRP!$D$10:$D$14)*(G4271/100)*(E4271/1000)),0))))),2)</f>
        <v>14.66</v>
      </c>
    </row>
    <row r="4272" spans="1:11" x14ac:dyDescent="0.35">
      <c r="A4272" s="2">
        <v>40391</v>
      </c>
      <c r="B4272" s="76" t="s">
        <v>3525</v>
      </c>
      <c r="C4272" s="76" t="s">
        <v>287</v>
      </c>
      <c r="D4272" s="76" t="s">
        <v>5230</v>
      </c>
      <c r="E4272" s="76">
        <v>3784</v>
      </c>
      <c r="F4272" s="76">
        <v>3</v>
      </c>
      <c r="G4272" s="77">
        <v>5.55</v>
      </c>
      <c r="H4272" s="76" t="s">
        <v>3301</v>
      </c>
      <c r="I4272" s="77">
        <v>24.93</v>
      </c>
      <c r="J4272" s="2">
        <v>8</v>
      </c>
      <c r="K4272" s="119" cm="1">
        <f t="array" ref="K4272">ROUND(IF(C4272="Beer",SUM(LOOKUP(2,1/(SRP!$B$7:$B$9&lt;=E4272)/(SRP!$C$7:$C$9&gt;=E4272),SRP!$D$7:$D$9)*(G4272/100)*(E4272/1000)),IF(C4272="Spirits",SUM(LOOKUP(2,1/(SRP!$B$2:$B$6&lt;=E4272)/(SRP!$C$2:$C$6&gt;=E4272),SRP!$D$2:$D$6)*(G4272/100)*(E4272/1000)),IF(AND(C4272="Wine",D4272="Fortified Wines"),SUM(LOOKUP(2,1/(SRP!$B$20:$B$23&lt;=E4272)/(SRP!$C$20:$C$23&gt;=E4272),SRP!$D$20:$D$23)*(G4272/100)*(E4272/1000)),IF(C4272="Wine",SUM(LOOKUP(2,1/(SRP!$B$15:$B$19&lt;=E4272)/(SRP!$C$15:$C$19&gt;=E4272),SRP!$D$15:$D$19)*(G4272/100)*(E4272/1000)),IF(C4272="Ready to Drink",SUM(LOOKUP(2,1/(SRP!$B$10:$B$14&lt;=E4272)/(SRP!$C$10:$C$14&gt;=E4272),SRP!$D$10:$D$14)*(G4272/100)*(E4272/1000)),0))))),2)</f>
        <v>14.66</v>
      </c>
    </row>
    <row r="4273" spans="1:11" x14ac:dyDescent="0.35">
      <c r="A4273" s="2">
        <v>40402</v>
      </c>
      <c r="B4273" s="76" t="s">
        <v>3436</v>
      </c>
      <c r="C4273" s="76" t="s">
        <v>286</v>
      </c>
      <c r="D4273" s="76" t="s">
        <v>5236</v>
      </c>
      <c r="E4273" s="76">
        <v>750</v>
      </c>
      <c r="F4273" s="76">
        <v>6</v>
      </c>
      <c r="G4273" s="77">
        <v>14.5</v>
      </c>
      <c r="H4273" s="76" t="s">
        <v>3288</v>
      </c>
      <c r="I4273" s="77">
        <v>79.989999999999995</v>
      </c>
      <c r="J4273" s="2">
        <v>1</v>
      </c>
      <c r="K4273" s="119" cm="1">
        <f t="array" ref="K4273">ROUND(IF(C4273="Beer",SUM(LOOKUP(2,1/(SRP!$B$7:$B$9&lt;=E4273)/(SRP!$C$7:$C$9&gt;=E4273),SRP!$D$7:$D$9)*(G4273/100)*(E4273/1000)),IF(C4273="Spirits",SUM(LOOKUP(2,1/(SRP!$B$2:$B$6&lt;=E4273)/(SRP!$C$2:$C$6&gt;=E4273),SRP!$D$2:$D$6)*(G4273/100)*(E4273/1000)),IF(AND(C4273="Wine",D4273="Fortified Wines"),SUM(LOOKUP(2,1/(SRP!$B$20:$B$23&lt;=E4273)/(SRP!$C$20:$C$23&gt;=E4273),SRP!$D$20:$D$23)*(G4273/100)*(E4273/1000)),IF(C4273="Wine",SUM(LOOKUP(2,1/(SRP!$B$15:$B$19&lt;=E4273)/(SRP!$C$15:$C$19&gt;=E4273),SRP!$D$15:$D$19)*(G4273/100)*(E4273/1000)),IF(C4273="Ready to Drink",SUM(LOOKUP(2,1/(SRP!$B$10:$B$14&lt;=E4273)/(SRP!$C$10:$C$14&gt;=E4273),SRP!$D$10:$D$14)*(G4273/100)*(E4273/1000)),0))))),2)</f>
        <v>7.59</v>
      </c>
    </row>
    <row r="4274" spans="1:11" x14ac:dyDescent="0.35">
      <c r="A4274" s="2">
        <v>40404</v>
      </c>
      <c r="B4274" s="76" t="s">
        <v>4651</v>
      </c>
      <c r="C4274" s="76" t="s">
        <v>287</v>
      </c>
      <c r="D4274" s="76" t="s">
        <v>5230</v>
      </c>
      <c r="E4274" s="76">
        <v>5115</v>
      </c>
      <c r="F4274" s="76">
        <v>1</v>
      </c>
      <c r="G4274" s="77">
        <v>5</v>
      </c>
      <c r="H4274" s="76" t="s">
        <v>3324</v>
      </c>
      <c r="I4274" s="77">
        <v>32.49</v>
      </c>
      <c r="J4274" s="2">
        <v>15</v>
      </c>
      <c r="K4274" s="119" cm="1">
        <f t="array" ref="K4274">ROUND(IF(C4274="Beer",SUM(LOOKUP(2,1/(SRP!$B$7:$B$9&lt;=E4274)/(SRP!$C$7:$C$9&gt;=E4274),SRP!$D$7:$D$9)*(G4274/100)*(E4274/1000)),IF(C4274="Spirits",SUM(LOOKUP(2,1/(SRP!$B$2:$B$6&lt;=E4274)/(SRP!$C$2:$C$6&gt;=E4274),SRP!$D$2:$D$6)*(G4274/100)*(E4274/1000)),IF(AND(C4274="Wine",D4274="Fortified Wines"),SUM(LOOKUP(2,1/(SRP!$B$20:$B$23&lt;=E4274)/(SRP!$C$20:$C$23&gt;=E4274),SRP!$D$20:$D$23)*(G4274/100)*(E4274/1000)),IF(C4274="Wine",SUM(LOOKUP(2,1/(SRP!$B$15:$B$19&lt;=E4274)/(SRP!$C$15:$C$19&gt;=E4274),SRP!$D$15:$D$19)*(G4274/100)*(E4274/1000)),IF(C4274="Ready to Drink",SUM(LOOKUP(2,1/(SRP!$B$10:$B$14&lt;=E4274)/(SRP!$C$10:$C$14&gt;=E4274),SRP!$D$10:$D$14)*(G4274/100)*(E4274/1000)),0))))),2)</f>
        <v>17.850000000000001</v>
      </c>
    </row>
    <row r="4275" spans="1:11" x14ac:dyDescent="0.35">
      <c r="A4275" s="2">
        <v>40404</v>
      </c>
      <c r="B4275" s="76" t="s">
        <v>4651</v>
      </c>
      <c r="C4275" s="76" t="s">
        <v>287</v>
      </c>
      <c r="D4275" s="76" t="s">
        <v>5230</v>
      </c>
      <c r="E4275" s="76">
        <v>5115</v>
      </c>
      <c r="F4275" s="76">
        <v>1</v>
      </c>
      <c r="G4275" s="77">
        <v>5</v>
      </c>
      <c r="H4275" s="76" t="s">
        <v>3324</v>
      </c>
      <c r="I4275" s="77">
        <v>32.49</v>
      </c>
      <c r="J4275" s="2">
        <v>15</v>
      </c>
      <c r="K4275" s="119" cm="1">
        <f t="array" ref="K4275">ROUND(IF(C4275="Beer",SUM(LOOKUP(2,1/(SRP!$B$7:$B$9&lt;=E4275)/(SRP!$C$7:$C$9&gt;=E4275),SRP!$D$7:$D$9)*(G4275/100)*(E4275/1000)),IF(C4275="Spirits",SUM(LOOKUP(2,1/(SRP!$B$2:$B$6&lt;=E4275)/(SRP!$C$2:$C$6&gt;=E4275),SRP!$D$2:$D$6)*(G4275/100)*(E4275/1000)),IF(AND(C4275="Wine",D4275="Fortified Wines"),SUM(LOOKUP(2,1/(SRP!$B$20:$B$23&lt;=E4275)/(SRP!$C$20:$C$23&gt;=E4275),SRP!$D$20:$D$23)*(G4275/100)*(E4275/1000)),IF(C4275="Wine",SUM(LOOKUP(2,1/(SRP!$B$15:$B$19&lt;=E4275)/(SRP!$C$15:$C$19&gt;=E4275),SRP!$D$15:$D$19)*(G4275/100)*(E4275/1000)),IF(C4275="Ready to Drink",SUM(LOOKUP(2,1/(SRP!$B$10:$B$14&lt;=E4275)/(SRP!$C$10:$C$14&gt;=E4275),SRP!$D$10:$D$14)*(G4275/100)*(E4275/1000)),0))))),2)</f>
        <v>17.850000000000001</v>
      </c>
    </row>
    <row r="4276" spans="1:11" x14ac:dyDescent="0.35">
      <c r="A4276" s="2">
        <v>40411</v>
      </c>
      <c r="B4276" s="76" t="s">
        <v>3522</v>
      </c>
      <c r="C4276" s="76" t="s">
        <v>287</v>
      </c>
      <c r="D4276" s="76" t="s">
        <v>5240</v>
      </c>
      <c r="E4276" s="76">
        <v>473</v>
      </c>
      <c r="F4276" s="76">
        <v>24</v>
      </c>
      <c r="G4276" s="77">
        <v>7.3</v>
      </c>
      <c r="H4276" s="76" t="s">
        <v>3355</v>
      </c>
      <c r="I4276" s="77">
        <v>5.39</v>
      </c>
      <c r="J4276" s="2">
        <v>1</v>
      </c>
      <c r="K4276" s="119" cm="1">
        <f t="array" ref="K4276">ROUND(IF(C4276="Beer",SUM(LOOKUP(2,1/(SRP!$B$7:$B$9&lt;=E4276)/(SRP!$C$7:$C$9&gt;=E4276),SRP!$D$7:$D$9)*(G4276/100)*(E4276/1000)),IF(C4276="Spirits",SUM(LOOKUP(2,1/(SRP!$B$2:$B$6&lt;=E4276)/(SRP!$C$2:$C$6&gt;=E4276),SRP!$D$2:$D$6)*(G4276/100)*(E4276/1000)),IF(AND(C4276="Wine",D4276="Fortified Wines"),SUM(LOOKUP(2,1/(SRP!$B$20:$B$23&lt;=E4276)/(SRP!$C$20:$C$23&gt;=E4276),SRP!$D$20:$D$23)*(G4276/100)*(E4276/1000)),IF(C4276="Wine",SUM(LOOKUP(2,1/(SRP!$B$15:$B$19&lt;=E4276)/(SRP!$C$15:$C$19&gt;=E4276),SRP!$D$15:$D$19)*(G4276/100)*(E4276/1000)),IF(C4276="Ready to Drink",SUM(LOOKUP(2,1/(SRP!$B$10:$B$14&lt;=E4276)/(SRP!$C$10:$C$14&gt;=E4276),SRP!$D$10:$D$14)*(G4276/100)*(E4276/1000)),0))))),2)</f>
        <v>2.41</v>
      </c>
    </row>
    <row r="4277" spans="1:11" x14ac:dyDescent="0.35">
      <c r="A4277" s="2">
        <v>40411</v>
      </c>
      <c r="B4277" s="76" t="s">
        <v>3522</v>
      </c>
      <c r="C4277" s="76" t="s">
        <v>287</v>
      </c>
      <c r="D4277" s="76" t="s">
        <v>5240</v>
      </c>
      <c r="E4277" s="76">
        <v>473</v>
      </c>
      <c r="F4277" s="76">
        <v>24</v>
      </c>
      <c r="G4277" s="77">
        <v>7.3</v>
      </c>
      <c r="H4277" s="76" t="s">
        <v>3355</v>
      </c>
      <c r="I4277" s="77">
        <v>5.39</v>
      </c>
      <c r="J4277" s="2">
        <v>1</v>
      </c>
      <c r="K4277" s="119" cm="1">
        <f t="array" ref="K4277">ROUND(IF(C4277="Beer",SUM(LOOKUP(2,1/(SRP!$B$7:$B$9&lt;=E4277)/(SRP!$C$7:$C$9&gt;=E4277),SRP!$D$7:$D$9)*(G4277/100)*(E4277/1000)),IF(C4277="Spirits",SUM(LOOKUP(2,1/(SRP!$B$2:$B$6&lt;=E4277)/(SRP!$C$2:$C$6&gt;=E4277),SRP!$D$2:$D$6)*(G4277/100)*(E4277/1000)),IF(AND(C4277="Wine",D4277="Fortified Wines"),SUM(LOOKUP(2,1/(SRP!$B$20:$B$23&lt;=E4277)/(SRP!$C$20:$C$23&gt;=E4277),SRP!$D$20:$D$23)*(G4277/100)*(E4277/1000)),IF(C4277="Wine",SUM(LOOKUP(2,1/(SRP!$B$15:$B$19&lt;=E4277)/(SRP!$C$15:$C$19&gt;=E4277),SRP!$D$15:$D$19)*(G4277/100)*(E4277/1000)),IF(C4277="Ready to Drink",SUM(LOOKUP(2,1/(SRP!$B$10:$B$14&lt;=E4277)/(SRP!$C$10:$C$14&gt;=E4277),SRP!$D$10:$D$14)*(G4277/100)*(E4277/1000)),0))))),2)</f>
        <v>2.41</v>
      </c>
    </row>
    <row r="4278" spans="1:11" x14ac:dyDescent="0.35">
      <c r="A4278" s="2">
        <v>40421</v>
      </c>
      <c r="B4278" s="76" t="s">
        <v>3523</v>
      </c>
      <c r="C4278" s="76" t="s">
        <v>287</v>
      </c>
      <c r="D4278" s="76" t="s">
        <v>5240</v>
      </c>
      <c r="E4278" s="76">
        <v>473</v>
      </c>
      <c r="F4278" s="76">
        <v>24</v>
      </c>
      <c r="G4278" s="77">
        <v>6</v>
      </c>
      <c r="H4278" s="76" t="s">
        <v>3355</v>
      </c>
      <c r="I4278" s="77">
        <v>5.39</v>
      </c>
      <c r="J4278" s="2">
        <v>1</v>
      </c>
      <c r="K4278" s="119" cm="1">
        <f t="array" ref="K4278">ROUND(IF(C4278="Beer",SUM(LOOKUP(2,1/(SRP!$B$7:$B$9&lt;=E4278)/(SRP!$C$7:$C$9&gt;=E4278),SRP!$D$7:$D$9)*(G4278/100)*(E4278/1000)),IF(C4278="Spirits",SUM(LOOKUP(2,1/(SRP!$B$2:$B$6&lt;=E4278)/(SRP!$C$2:$C$6&gt;=E4278),SRP!$D$2:$D$6)*(G4278/100)*(E4278/1000)),IF(AND(C4278="Wine",D4278="Fortified Wines"),SUM(LOOKUP(2,1/(SRP!$B$20:$B$23&lt;=E4278)/(SRP!$C$20:$C$23&gt;=E4278),SRP!$D$20:$D$23)*(G4278/100)*(E4278/1000)),IF(C4278="Wine",SUM(LOOKUP(2,1/(SRP!$B$15:$B$19&lt;=E4278)/(SRP!$C$15:$C$19&gt;=E4278),SRP!$D$15:$D$19)*(G4278/100)*(E4278/1000)),IF(C4278="Ready to Drink",SUM(LOOKUP(2,1/(SRP!$B$10:$B$14&lt;=E4278)/(SRP!$C$10:$C$14&gt;=E4278),SRP!$D$10:$D$14)*(G4278/100)*(E4278/1000)),0))))),2)</f>
        <v>1.98</v>
      </c>
    </row>
    <row r="4279" spans="1:11" x14ac:dyDescent="0.35">
      <c r="A4279" s="2">
        <v>40421</v>
      </c>
      <c r="B4279" s="76" t="s">
        <v>3523</v>
      </c>
      <c r="C4279" s="76" t="s">
        <v>287</v>
      </c>
      <c r="D4279" s="76" t="s">
        <v>5240</v>
      </c>
      <c r="E4279" s="76">
        <v>473</v>
      </c>
      <c r="F4279" s="76">
        <v>24</v>
      </c>
      <c r="G4279" s="77">
        <v>6</v>
      </c>
      <c r="H4279" s="76" t="s">
        <v>3355</v>
      </c>
      <c r="I4279" s="77">
        <v>5.39</v>
      </c>
      <c r="J4279" s="2">
        <v>1</v>
      </c>
      <c r="K4279" s="119" cm="1">
        <f t="array" ref="K4279">ROUND(IF(C4279="Beer",SUM(LOOKUP(2,1/(SRP!$B$7:$B$9&lt;=E4279)/(SRP!$C$7:$C$9&gt;=E4279),SRP!$D$7:$D$9)*(G4279/100)*(E4279/1000)),IF(C4279="Spirits",SUM(LOOKUP(2,1/(SRP!$B$2:$B$6&lt;=E4279)/(SRP!$C$2:$C$6&gt;=E4279),SRP!$D$2:$D$6)*(G4279/100)*(E4279/1000)),IF(AND(C4279="Wine",D4279="Fortified Wines"),SUM(LOOKUP(2,1/(SRP!$B$20:$B$23&lt;=E4279)/(SRP!$C$20:$C$23&gt;=E4279),SRP!$D$20:$D$23)*(G4279/100)*(E4279/1000)),IF(C4279="Wine",SUM(LOOKUP(2,1/(SRP!$B$15:$B$19&lt;=E4279)/(SRP!$C$15:$C$19&gt;=E4279),SRP!$D$15:$D$19)*(G4279/100)*(E4279/1000)),IF(C4279="Ready to Drink",SUM(LOOKUP(2,1/(SRP!$B$10:$B$14&lt;=E4279)/(SRP!$C$10:$C$14&gt;=E4279),SRP!$D$10:$D$14)*(G4279/100)*(E4279/1000)),0))))),2)</f>
        <v>1.98</v>
      </c>
    </row>
    <row r="4280" spans="1:11" x14ac:dyDescent="0.35">
      <c r="A4280" s="2">
        <v>40426</v>
      </c>
      <c r="B4280" s="76" t="s">
        <v>3511</v>
      </c>
      <c r="C4280" s="76" t="s">
        <v>287</v>
      </c>
      <c r="D4280" s="76" t="s">
        <v>5240</v>
      </c>
      <c r="E4280" s="76">
        <v>473</v>
      </c>
      <c r="F4280" s="76">
        <v>24</v>
      </c>
      <c r="G4280" s="77">
        <v>7.25</v>
      </c>
      <c r="H4280" s="76" t="s">
        <v>3355</v>
      </c>
      <c r="I4280" s="77">
        <v>5.25</v>
      </c>
      <c r="J4280" s="2">
        <v>1</v>
      </c>
      <c r="K4280" s="119" cm="1">
        <f t="array" ref="K4280">ROUND(IF(C4280="Beer",SUM(LOOKUP(2,1/(SRP!$B$7:$B$9&lt;=E4280)/(SRP!$C$7:$C$9&gt;=E4280),SRP!$D$7:$D$9)*(G4280/100)*(E4280/1000)),IF(C4280="Spirits",SUM(LOOKUP(2,1/(SRP!$B$2:$B$6&lt;=E4280)/(SRP!$C$2:$C$6&gt;=E4280),SRP!$D$2:$D$6)*(G4280/100)*(E4280/1000)),IF(AND(C4280="Wine",D4280="Fortified Wines"),SUM(LOOKUP(2,1/(SRP!$B$20:$B$23&lt;=E4280)/(SRP!$C$20:$C$23&gt;=E4280),SRP!$D$20:$D$23)*(G4280/100)*(E4280/1000)),IF(C4280="Wine",SUM(LOOKUP(2,1/(SRP!$B$15:$B$19&lt;=E4280)/(SRP!$C$15:$C$19&gt;=E4280),SRP!$D$15:$D$19)*(G4280/100)*(E4280/1000)),IF(C4280="Ready to Drink",SUM(LOOKUP(2,1/(SRP!$B$10:$B$14&lt;=E4280)/(SRP!$C$10:$C$14&gt;=E4280),SRP!$D$10:$D$14)*(G4280/100)*(E4280/1000)),0))))),2)</f>
        <v>2.39</v>
      </c>
    </row>
    <row r="4281" spans="1:11" x14ac:dyDescent="0.35">
      <c r="A4281" s="2">
        <v>40426</v>
      </c>
      <c r="B4281" s="76" t="s">
        <v>3511</v>
      </c>
      <c r="C4281" s="76" t="s">
        <v>287</v>
      </c>
      <c r="D4281" s="76" t="s">
        <v>5240</v>
      </c>
      <c r="E4281" s="76">
        <v>473</v>
      </c>
      <c r="F4281" s="76">
        <v>24</v>
      </c>
      <c r="G4281" s="77">
        <v>7.25</v>
      </c>
      <c r="H4281" s="76" t="s">
        <v>3355</v>
      </c>
      <c r="I4281" s="77">
        <v>5.25</v>
      </c>
      <c r="J4281" s="2">
        <v>1</v>
      </c>
      <c r="K4281" s="119" cm="1">
        <f t="array" ref="K4281">ROUND(IF(C4281="Beer",SUM(LOOKUP(2,1/(SRP!$B$7:$B$9&lt;=E4281)/(SRP!$C$7:$C$9&gt;=E4281),SRP!$D$7:$D$9)*(G4281/100)*(E4281/1000)),IF(C4281="Spirits",SUM(LOOKUP(2,1/(SRP!$B$2:$B$6&lt;=E4281)/(SRP!$C$2:$C$6&gt;=E4281),SRP!$D$2:$D$6)*(G4281/100)*(E4281/1000)),IF(AND(C4281="Wine",D4281="Fortified Wines"),SUM(LOOKUP(2,1/(SRP!$B$20:$B$23&lt;=E4281)/(SRP!$C$20:$C$23&gt;=E4281),SRP!$D$20:$D$23)*(G4281/100)*(E4281/1000)),IF(C4281="Wine",SUM(LOOKUP(2,1/(SRP!$B$15:$B$19&lt;=E4281)/(SRP!$C$15:$C$19&gt;=E4281),SRP!$D$15:$D$19)*(G4281/100)*(E4281/1000)),IF(C4281="Ready to Drink",SUM(LOOKUP(2,1/(SRP!$B$10:$B$14&lt;=E4281)/(SRP!$C$10:$C$14&gt;=E4281),SRP!$D$10:$D$14)*(G4281/100)*(E4281/1000)),0))))),2)</f>
        <v>2.39</v>
      </c>
    </row>
    <row r="4282" spans="1:11" x14ac:dyDescent="0.35">
      <c r="A4282" s="2">
        <v>40434</v>
      </c>
      <c r="B4282" s="76" t="s">
        <v>3526</v>
      </c>
      <c r="C4282" s="76" t="s">
        <v>287</v>
      </c>
      <c r="D4282" s="76" t="s">
        <v>5240</v>
      </c>
      <c r="E4282" s="76">
        <v>473</v>
      </c>
      <c r="F4282" s="76">
        <v>24</v>
      </c>
      <c r="G4282" s="77">
        <v>6.9</v>
      </c>
      <c r="H4282" s="76" t="s">
        <v>3355</v>
      </c>
      <c r="I4282" s="77">
        <v>5.25</v>
      </c>
      <c r="J4282" s="2">
        <v>1</v>
      </c>
      <c r="K4282" s="119" cm="1">
        <f t="array" ref="K4282">ROUND(IF(C4282="Beer",SUM(LOOKUP(2,1/(SRP!$B$7:$B$9&lt;=E4282)/(SRP!$C$7:$C$9&gt;=E4282),SRP!$D$7:$D$9)*(G4282/100)*(E4282/1000)),IF(C4282="Spirits",SUM(LOOKUP(2,1/(SRP!$B$2:$B$6&lt;=E4282)/(SRP!$C$2:$C$6&gt;=E4282),SRP!$D$2:$D$6)*(G4282/100)*(E4282/1000)),IF(AND(C4282="Wine",D4282="Fortified Wines"),SUM(LOOKUP(2,1/(SRP!$B$20:$B$23&lt;=E4282)/(SRP!$C$20:$C$23&gt;=E4282),SRP!$D$20:$D$23)*(G4282/100)*(E4282/1000)),IF(C4282="Wine",SUM(LOOKUP(2,1/(SRP!$B$15:$B$19&lt;=E4282)/(SRP!$C$15:$C$19&gt;=E4282),SRP!$D$15:$D$19)*(G4282/100)*(E4282/1000)),IF(C4282="Ready to Drink",SUM(LOOKUP(2,1/(SRP!$B$10:$B$14&lt;=E4282)/(SRP!$C$10:$C$14&gt;=E4282),SRP!$D$10:$D$14)*(G4282/100)*(E4282/1000)),0))))),2)</f>
        <v>2.2799999999999998</v>
      </c>
    </row>
    <row r="4283" spans="1:11" x14ac:dyDescent="0.35">
      <c r="A4283" s="2">
        <v>40434</v>
      </c>
      <c r="B4283" s="76" t="s">
        <v>3526</v>
      </c>
      <c r="C4283" s="76" t="s">
        <v>287</v>
      </c>
      <c r="D4283" s="76" t="s">
        <v>5240</v>
      </c>
      <c r="E4283" s="76">
        <v>473</v>
      </c>
      <c r="F4283" s="76">
        <v>24</v>
      </c>
      <c r="G4283" s="77">
        <v>6.9</v>
      </c>
      <c r="H4283" s="76" t="s">
        <v>3355</v>
      </c>
      <c r="I4283" s="77">
        <v>5.25</v>
      </c>
      <c r="J4283" s="2">
        <v>1</v>
      </c>
      <c r="K4283" s="119" cm="1">
        <f t="array" ref="K4283">ROUND(IF(C4283="Beer",SUM(LOOKUP(2,1/(SRP!$B$7:$B$9&lt;=E4283)/(SRP!$C$7:$C$9&gt;=E4283),SRP!$D$7:$D$9)*(G4283/100)*(E4283/1000)),IF(C4283="Spirits",SUM(LOOKUP(2,1/(SRP!$B$2:$B$6&lt;=E4283)/(SRP!$C$2:$C$6&gt;=E4283),SRP!$D$2:$D$6)*(G4283/100)*(E4283/1000)),IF(AND(C4283="Wine",D4283="Fortified Wines"),SUM(LOOKUP(2,1/(SRP!$B$20:$B$23&lt;=E4283)/(SRP!$C$20:$C$23&gt;=E4283),SRP!$D$20:$D$23)*(G4283/100)*(E4283/1000)),IF(C4283="Wine",SUM(LOOKUP(2,1/(SRP!$B$15:$B$19&lt;=E4283)/(SRP!$C$15:$C$19&gt;=E4283),SRP!$D$15:$D$19)*(G4283/100)*(E4283/1000)),IF(C4283="Ready to Drink",SUM(LOOKUP(2,1/(SRP!$B$10:$B$14&lt;=E4283)/(SRP!$C$10:$C$14&gt;=E4283),SRP!$D$10:$D$14)*(G4283/100)*(E4283/1000)),0))))),2)</f>
        <v>2.2799999999999998</v>
      </c>
    </row>
    <row r="4284" spans="1:11" x14ac:dyDescent="0.35">
      <c r="A4284" s="2">
        <v>40437</v>
      </c>
      <c r="B4284" s="76" t="s">
        <v>3529</v>
      </c>
      <c r="C4284" s="76" t="s">
        <v>287</v>
      </c>
      <c r="D4284" s="76" t="s">
        <v>5240</v>
      </c>
      <c r="E4284" s="76">
        <v>473</v>
      </c>
      <c r="F4284" s="76">
        <v>24</v>
      </c>
      <c r="G4284" s="77">
        <v>7.1</v>
      </c>
      <c r="H4284" s="76" t="s">
        <v>3355</v>
      </c>
      <c r="I4284" s="77">
        <v>5.39</v>
      </c>
      <c r="J4284" s="2">
        <v>1</v>
      </c>
      <c r="K4284" s="119" cm="1">
        <f t="array" ref="K4284">ROUND(IF(C4284="Beer",SUM(LOOKUP(2,1/(SRP!$B$7:$B$9&lt;=E4284)/(SRP!$C$7:$C$9&gt;=E4284),SRP!$D$7:$D$9)*(G4284/100)*(E4284/1000)),IF(C4284="Spirits",SUM(LOOKUP(2,1/(SRP!$B$2:$B$6&lt;=E4284)/(SRP!$C$2:$C$6&gt;=E4284),SRP!$D$2:$D$6)*(G4284/100)*(E4284/1000)),IF(AND(C4284="Wine",D4284="Fortified Wines"),SUM(LOOKUP(2,1/(SRP!$B$20:$B$23&lt;=E4284)/(SRP!$C$20:$C$23&gt;=E4284),SRP!$D$20:$D$23)*(G4284/100)*(E4284/1000)),IF(C4284="Wine",SUM(LOOKUP(2,1/(SRP!$B$15:$B$19&lt;=E4284)/(SRP!$C$15:$C$19&gt;=E4284),SRP!$D$15:$D$19)*(G4284/100)*(E4284/1000)),IF(C4284="Ready to Drink",SUM(LOOKUP(2,1/(SRP!$B$10:$B$14&lt;=E4284)/(SRP!$C$10:$C$14&gt;=E4284),SRP!$D$10:$D$14)*(G4284/100)*(E4284/1000)),0))))),2)</f>
        <v>2.34</v>
      </c>
    </row>
    <row r="4285" spans="1:11" x14ac:dyDescent="0.35">
      <c r="A4285" s="2">
        <v>40437</v>
      </c>
      <c r="B4285" s="76" t="s">
        <v>3529</v>
      </c>
      <c r="C4285" s="76" t="s">
        <v>287</v>
      </c>
      <c r="D4285" s="76" t="s">
        <v>5240</v>
      </c>
      <c r="E4285" s="76">
        <v>473</v>
      </c>
      <c r="F4285" s="76">
        <v>24</v>
      </c>
      <c r="G4285" s="77">
        <v>7.1</v>
      </c>
      <c r="H4285" s="76" t="s">
        <v>3355</v>
      </c>
      <c r="I4285" s="77">
        <v>5.39</v>
      </c>
      <c r="J4285" s="2">
        <v>1</v>
      </c>
      <c r="K4285" s="119" cm="1">
        <f t="array" ref="K4285">ROUND(IF(C4285="Beer",SUM(LOOKUP(2,1/(SRP!$B$7:$B$9&lt;=E4285)/(SRP!$C$7:$C$9&gt;=E4285),SRP!$D$7:$D$9)*(G4285/100)*(E4285/1000)),IF(C4285="Spirits",SUM(LOOKUP(2,1/(SRP!$B$2:$B$6&lt;=E4285)/(SRP!$C$2:$C$6&gt;=E4285),SRP!$D$2:$D$6)*(G4285/100)*(E4285/1000)),IF(AND(C4285="Wine",D4285="Fortified Wines"),SUM(LOOKUP(2,1/(SRP!$B$20:$B$23&lt;=E4285)/(SRP!$C$20:$C$23&gt;=E4285),SRP!$D$20:$D$23)*(G4285/100)*(E4285/1000)),IF(C4285="Wine",SUM(LOOKUP(2,1/(SRP!$B$15:$B$19&lt;=E4285)/(SRP!$C$15:$C$19&gt;=E4285),SRP!$D$15:$D$19)*(G4285/100)*(E4285/1000)),IF(C4285="Ready to Drink",SUM(LOOKUP(2,1/(SRP!$B$10:$B$14&lt;=E4285)/(SRP!$C$10:$C$14&gt;=E4285),SRP!$D$10:$D$14)*(G4285/100)*(E4285/1000)),0))))),2)</f>
        <v>2.34</v>
      </c>
    </row>
    <row r="4286" spans="1:11" x14ac:dyDescent="0.35">
      <c r="A4286" s="2">
        <v>40439</v>
      </c>
      <c r="B4286" s="76" t="s">
        <v>3530</v>
      </c>
      <c r="C4286" s="76" t="s">
        <v>287</v>
      </c>
      <c r="D4286" s="76" t="s">
        <v>5240</v>
      </c>
      <c r="E4286" s="76">
        <v>473</v>
      </c>
      <c r="F4286" s="76">
        <v>24</v>
      </c>
      <c r="G4286" s="77">
        <v>7</v>
      </c>
      <c r="H4286" s="76" t="s">
        <v>3355</v>
      </c>
      <c r="I4286" s="77">
        <v>5.39</v>
      </c>
      <c r="J4286" s="2">
        <v>1</v>
      </c>
      <c r="K4286" s="119" cm="1">
        <f t="array" ref="K4286">ROUND(IF(C4286="Beer",SUM(LOOKUP(2,1/(SRP!$B$7:$B$9&lt;=E4286)/(SRP!$C$7:$C$9&gt;=E4286),SRP!$D$7:$D$9)*(G4286/100)*(E4286/1000)),IF(C4286="Spirits",SUM(LOOKUP(2,1/(SRP!$B$2:$B$6&lt;=E4286)/(SRP!$C$2:$C$6&gt;=E4286),SRP!$D$2:$D$6)*(G4286/100)*(E4286/1000)),IF(AND(C4286="Wine",D4286="Fortified Wines"),SUM(LOOKUP(2,1/(SRP!$B$20:$B$23&lt;=E4286)/(SRP!$C$20:$C$23&gt;=E4286),SRP!$D$20:$D$23)*(G4286/100)*(E4286/1000)),IF(C4286="Wine",SUM(LOOKUP(2,1/(SRP!$B$15:$B$19&lt;=E4286)/(SRP!$C$15:$C$19&gt;=E4286),SRP!$D$15:$D$19)*(G4286/100)*(E4286/1000)),IF(C4286="Ready to Drink",SUM(LOOKUP(2,1/(SRP!$B$10:$B$14&lt;=E4286)/(SRP!$C$10:$C$14&gt;=E4286),SRP!$D$10:$D$14)*(G4286/100)*(E4286/1000)),0))))),2)</f>
        <v>2.31</v>
      </c>
    </row>
    <row r="4287" spans="1:11" x14ac:dyDescent="0.35">
      <c r="A4287" s="2">
        <v>40439</v>
      </c>
      <c r="B4287" s="76" t="s">
        <v>3530</v>
      </c>
      <c r="C4287" s="76" t="s">
        <v>287</v>
      </c>
      <c r="D4287" s="76" t="s">
        <v>5240</v>
      </c>
      <c r="E4287" s="76">
        <v>473</v>
      </c>
      <c r="F4287" s="76">
        <v>24</v>
      </c>
      <c r="G4287" s="77">
        <v>7</v>
      </c>
      <c r="H4287" s="76" t="s">
        <v>3355</v>
      </c>
      <c r="I4287" s="77">
        <v>5.39</v>
      </c>
      <c r="J4287" s="2">
        <v>1</v>
      </c>
      <c r="K4287" s="119" cm="1">
        <f t="array" ref="K4287">ROUND(IF(C4287="Beer",SUM(LOOKUP(2,1/(SRP!$B$7:$B$9&lt;=E4287)/(SRP!$C$7:$C$9&gt;=E4287),SRP!$D$7:$D$9)*(G4287/100)*(E4287/1000)),IF(C4287="Spirits",SUM(LOOKUP(2,1/(SRP!$B$2:$B$6&lt;=E4287)/(SRP!$C$2:$C$6&gt;=E4287),SRP!$D$2:$D$6)*(G4287/100)*(E4287/1000)),IF(AND(C4287="Wine",D4287="Fortified Wines"),SUM(LOOKUP(2,1/(SRP!$B$20:$B$23&lt;=E4287)/(SRP!$C$20:$C$23&gt;=E4287),SRP!$D$20:$D$23)*(G4287/100)*(E4287/1000)),IF(C4287="Wine",SUM(LOOKUP(2,1/(SRP!$B$15:$B$19&lt;=E4287)/(SRP!$C$15:$C$19&gt;=E4287),SRP!$D$15:$D$19)*(G4287/100)*(E4287/1000)),IF(C4287="Ready to Drink",SUM(LOOKUP(2,1/(SRP!$B$10:$B$14&lt;=E4287)/(SRP!$C$10:$C$14&gt;=E4287),SRP!$D$10:$D$14)*(G4287/100)*(E4287/1000)),0))))),2)</f>
        <v>2.31</v>
      </c>
    </row>
    <row r="4288" spans="1:11" x14ac:dyDescent="0.35">
      <c r="A4288" s="2">
        <v>40488</v>
      </c>
      <c r="B4288" s="76" t="s">
        <v>4071</v>
      </c>
      <c r="C4288" s="76" t="s">
        <v>286</v>
      </c>
      <c r="D4288" s="76" t="s">
        <v>5246</v>
      </c>
      <c r="E4288" s="76">
        <v>750</v>
      </c>
      <c r="F4288" s="76">
        <v>12</v>
      </c>
      <c r="G4288" s="77">
        <v>13</v>
      </c>
      <c r="H4288" s="76" t="s">
        <v>3297</v>
      </c>
      <c r="I4288" s="77">
        <v>19.989999999999998</v>
      </c>
      <c r="J4288" s="2">
        <v>1</v>
      </c>
      <c r="K4288" s="119" cm="1">
        <f t="array" ref="K4288">ROUND(IF(C4288="Beer",SUM(LOOKUP(2,1/(SRP!$B$7:$B$9&lt;=E4288)/(SRP!$C$7:$C$9&gt;=E4288),SRP!$D$7:$D$9)*(G4288/100)*(E4288/1000)),IF(C4288="Spirits",SUM(LOOKUP(2,1/(SRP!$B$2:$B$6&lt;=E4288)/(SRP!$C$2:$C$6&gt;=E4288),SRP!$D$2:$D$6)*(G4288/100)*(E4288/1000)),IF(AND(C4288="Wine",D4288="Fortified Wines"),SUM(LOOKUP(2,1/(SRP!$B$20:$B$23&lt;=E4288)/(SRP!$C$20:$C$23&gt;=E4288),SRP!$D$20:$D$23)*(G4288/100)*(E4288/1000)),IF(C4288="Wine",SUM(LOOKUP(2,1/(SRP!$B$15:$B$19&lt;=E4288)/(SRP!$C$15:$C$19&gt;=E4288),SRP!$D$15:$D$19)*(G4288/100)*(E4288/1000)),IF(C4288="Ready to Drink",SUM(LOOKUP(2,1/(SRP!$B$10:$B$14&lt;=E4288)/(SRP!$C$10:$C$14&gt;=E4288),SRP!$D$10:$D$14)*(G4288/100)*(E4288/1000)),0))))),2)</f>
        <v>6.81</v>
      </c>
    </row>
    <row r="4289" spans="1:11" x14ac:dyDescent="0.35">
      <c r="A4289" s="2">
        <v>40494</v>
      </c>
      <c r="B4289" s="76" t="s">
        <v>2394</v>
      </c>
      <c r="C4289" s="76" t="s">
        <v>286</v>
      </c>
      <c r="D4289" s="76" t="s">
        <v>5247</v>
      </c>
      <c r="E4289" s="76">
        <v>1500</v>
      </c>
      <c r="F4289" s="76">
        <v>6</v>
      </c>
      <c r="G4289" s="77">
        <v>13.8</v>
      </c>
      <c r="H4289" s="76" t="s">
        <v>5745</v>
      </c>
      <c r="I4289" s="77">
        <v>56.99</v>
      </c>
      <c r="J4289" s="2">
        <v>1</v>
      </c>
      <c r="K4289" s="119" cm="1">
        <f t="array" ref="K4289">ROUND(IF(C4289="Beer",SUM(LOOKUP(2,1/(SRP!$B$7:$B$9&lt;=E4289)/(SRP!$C$7:$C$9&gt;=E4289),SRP!$D$7:$D$9)*(G4289/100)*(E4289/1000)),IF(C4289="Spirits",SUM(LOOKUP(2,1/(SRP!$B$2:$B$6&lt;=E4289)/(SRP!$C$2:$C$6&gt;=E4289),SRP!$D$2:$D$6)*(G4289/100)*(E4289/1000)),IF(AND(C4289="Wine",D4289="Fortified Wines"),SUM(LOOKUP(2,1/(SRP!$B$20:$B$23&lt;=E4289)/(SRP!$C$20:$C$23&gt;=E4289),SRP!$D$20:$D$23)*(G4289/100)*(E4289/1000)),IF(C4289="Wine",SUM(LOOKUP(2,1/(SRP!$B$15:$B$19&lt;=E4289)/(SRP!$C$15:$C$19&gt;=E4289),SRP!$D$15:$D$19)*(G4289/100)*(E4289/1000)),IF(C4289="Ready to Drink",SUM(LOOKUP(2,1/(SRP!$B$10:$B$14&lt;=E4289)/(SRP!$C$10:$C$14&gt;=E4289),SRP!$D$10:$D$14)*(G4289/100)*(E4289/1000)),0))))),2)</f>
        <v>14.45</v>
      </c>
    </row>
    <row r="4290" spans="1:11" x14ac:dyDescent="0.35">
      <c r="A4290" s="2">
        <v>40496</v>
      </c>
      <c r="B4290" s="76" t="s">
        <v>3441</v>
      </c>
      <c r="C4290" s="76" t="s">
        <v>286</v>
      </c>
      <c r="D4290" s="76" t="s">
        <v>5276</v>
      </c>
      <c r="E4290" s="76">
        <v>750</v>
      </c>
      <c r="F4290" s="76">
        <v>6</v>
      </c>
      <c r="G4290" s="77">
        <v>13.5</v>
      </c>
      <c r="H4290" s="76" t="s">
        <v>6869</v>
      </c>
      <c r="I4290" s="77">
        <v>49.99</v>
      </c>
      <c r="J4290" s="2">
        <v>1</v>
      </c>
      <c r="K4290" s="119" cm="1">
        <f t="array" ref="K4290">ROUND(IF(C4290="Beer",SUM(LOOKUP(2,1/(SRP!$B$7:$B$9&lt;=E4290)/(SRP!$C$7:$C$9&gt;=E4290),SRP!$D$7:$D$9)*(G4290/100)*(E4290/1000)),IF(C4290="Spirits",SUM(LOOKUP(2,1/(SRP!$B$2:$B$6&lt;=E4290)/(SRP!$C$2:$C$6&gt;=E4290),SRP!$D$2:$D$6)*(G4290/100)*(E4290/1000)),IF(AND(C4290="Wine",D4290="Fortified Wines"),SUM(LOOKUP(2,1/(SRP!$B$20:$B$23&lt;=E4290)/(SRP!$C$20:$C$23&gt;=E4290),SRP!$D$20:$D$23)*(G4290/100)*(E4290/1000)),IF(C4290="Wine",SUM(LOOKUP(2,1/(SRP!$B$15:$B$19&lt;=E4290)/(SRP!$C$15:$C$19&gt;=E4290),SRP!$D$15:$D$19)*(G4290/100)*(E4290/1000)),IF(C4290="Ready to Drink",SUM(LOOKUP(2,1/(SRP!$B$10:$B$14&lt;=E4290)/(SRP!$C$10:$C$14&gt;=E4290),SRP!$D$10:$D$14)*(G4290/100)*(E4290/1000)),0))))),2)</f>
        <v>7.07</v>
      </c>
    </row>
    <row r="4291" spans="1:11" x14ac:dyDescent="0.35">
      <c r="A4291" s="2">
        <v>40497</v>
      </c>
      <c r="B4291" s="76" t="s">
        <v>3442</v>
      </c>
      <c r="C4291" s="76" t="s">
        <v>286</v>
      </c>
      <c r="D4291" s="76" t="s">
        <v>5236</v>
      </c>
      <c r="E4291" s="76">
        <v>750</v>
      </c>
      <c r="F4291" s="76">
        <v>6</v>
      </c>
      <c r="G4291" s="77">
        <v>13</v>
      </c>
      <c r="H4291" s="76" t="s">
        <v>3291</v>
      </c>
      <c r="I4291" s="77">
        <v>18.98</v>
      </c>
      <c r="J4291" s="2">
        <v>1</v>
      </c>
      <c r="K4291" s="119" cm="1">
        <f t="array" ref="K4291">ROUND(IF(C4291="Beer",SUM(LOOKUP(2,1/(SRP!$B$7:$B$9&lt;=E4291)/(SRP!$C$7:$C$9&gt;=E4291),SRP!$D$7:$D$9)*(G4291/100)*(E4291/1000)),IF(C4291="Spirits",SUM(LOOKUP(2,1/(SRP!$B$2:$B$6&lt;=E4291)/(SRP!$C$2:$C$6&gt;=E4291),SRP!$D$2:$D$6)*(G4291/100)*(E4291/1000)),IF(AND(C4291="Wine",D4291="Fortified Wines"),SUM(LOOKUP(2,1/(SRP!$B$20:$B$23&lt;=E4291)/(SRP!$C$20:$C$23&gt;=E4291),SRP!$D$20:$D$23)*(G4291/100)*(E4291/1000)),IF(C4291="Wine",SUM(LOOKUP(2,1/(SRP!$B$15:$B$19&lt;=E4291)/(SRP!$C$15:$C$19&gt;=E4291),SRP!$D$15:$D$19)*(G4291/100)*(E4291/1000)),IF(C4291="Ready to Drink",SUM(LOOKUP(2,1/(SRP!$B$10:$B$14&lt;=E4291)/(SRP!$C$10:$C$14&gt;=E4291),SRP!$D$10:$D$14)*(G4291/100)*(E4291/1000)),0))))),2)</f>
        <v>6.81</v>
      </c>
    </row>
    <row r="4292" spans="1:11" x14ac:dyDescent="0.35">
      <c r="A4292" s="2">
        <v>40499</v>
      </c>
      <c r="B4292" s="76" t="s">
        <v>3446</v>
      </c>
      <c r="C4292" s="76" t="s">
        <v>286</v>
      </c>
      <c r="D4292" s="76" t="s">
        <v>5289</v>
      </c>
      <c r="E4292" s="76">
        <v>750</v>
      </c>
      <c r="F4292" s="76">
        <v>12</v>
      </c>
      <c r="G4292" s="77">
        <v>7.5</v>
      </c>
      <c r="H4292" s="76" t="s">
        <v>6695</v>
      </c>
      <c r="I4292" s="77">
        <v>11.99</v>
      </c>
      <c r="J4292" s="2">
        <v>1</v>
      </c>
      <c r="K4292" s="119" cm="1">
        <f t="array" ref="K4292">ROUND(IF(C4292="Beer",SUM(LOOKUP(2,1/(SRP!$B$7:$B$9&lt;=E4292)/(SRP!$C$7:$C$9&gt;=E4292),SRP!$D$7:$D$9)*(G4292/100)*(E4292/1000)),IF(C4292="Spirits",SUM(LOOKUP(2,1/(SRP!$B$2:$B$6&lt;=E4292)/(SRP!$C$2:$C$6&gt;=E4292),SRP!$D$2:$D$6)*(G4292/100)*(E4292/1000)),IF(AND(C4292="Wine",D4292="Fortified Wines"),SUM(LOOKUP(2,1/(SRP!$B$20:$B$23&lt;=E4292)/(SRP!$C$20:$C$23&gt;=E4292),SRP!$D$20:$D$23)*(G4292/100)*(E4292/1000)),IF(C4292="Wine",SUM(LOOKUP(2,1/(SRP!$B$15:$B$19&lt;=E4292)/(SRP!$C$15:$C$19&gt;=E4292),SRP!$D$15:$D$19)*(G4292/100)*(E4292/1000)),IF(C4292="Ready to Drink",SUM(LOOKUP(2,1/(SRP!$B$10:$B$14&lt;=E4292)/(SRP!$C$10:$C$14&gt;=E4292),SRP!$D$10:$D$14)*(G4292/100)*(E4292/1000)),0))))),2)</f>
        <v>3.93</v>
      </c>
    </row>
    <row r="4293" spans="1:11" x14ac:dyDescent="0.35">
      <c r="A4293" s="2">
        <v>40500</v>
      </c>
      <c r="B4293" s="76" t="s">
        <v>3463</v>
      </c>
      <c r="C4293" s="76" t="s">
        <v>286</v>
      </c>
      <c r="D4293" s="76" t="s">
        <v>5289</v>
      </c>
      <c r="E4293" s="76">
        <v>750</v>
      </c>
      <c r="F4293" s="76">
        <v>12</v>
      </c>
      <c r="G4293" s="77">
        <v>7.5</v>
      </c>
      <c r="H4293" s="76" t="s">
        <v>6695</v>
      </c>
      <c r="I4293" s="77">
        <v>11.99</v>
      </c>
      <c r="J4293" s="2">
        <v>1</v>
      </c>
      <c r="K4293" s="119" cm="1">
        <f t="array" ref="K4293">ROUND(IF(C4293="Beer",SUM(LOOKUP(2,1/(SRP!$B$7:$B$9&lt;=E4293)/(SRP!$C$7:$C$9&gt;=E4293),SRP!$D$7:$D$9)*(G4293/100)*(E4293/1000)),IF(C4293="Spirits",SUM(LOOKUP(2,1/(SRP!$B$2:$B$6&lt;=E4293)/(SRP!$C$2:$C$6&gt;=E4293),SRP!$D$2:$D$6)*(G4293/100)*(E4293/1000)),IF(AND(C4293="Wine",D4293="Fortified Wines"),SUM(LOOKUP(2,1/(SRP!$B$20:$B$23&lt;=E4293)/(SRP!$C$20:$C$23&gt;=E4293),SRP!$D$20:$D$23)*(G4293/100)*(E4293/1000)),IF(C4293="Wine",SUM(LOOKUP(2,1/(SRP!$B$15:$B$19&lt;=E4293)/(SRP!$C$15:$C$19&gt;=E4293),SRP!$D$15:$D$19)*(G4293/100)*(E4293/1000)),IF(C4293="Ready to Drink",SUM(LOOKUP(2,1/(SRP!$B$10:$B$14&lt;=E4293)/(SRP!$C$10:$C$14&gt;=E4293),SRP!$D$10:$D$14)*(G4293/100)*(E4293/1000)),0))))),2)</f>
        <v>3.93</v>
      </c>
    </row>
    <row r="4294" spans="1:11" x14ac:dyDescent="0.35">
      <c r="A4294" s="2">
        <v>40506</v>
      </c>
      <c r="B4294" s="76" t="s">
        <v>3464</v>
      </c>
      <c r="C4294" s="76" t="s">
        <v>286</v>
      </c>
      <c r="D4294" s="76" t="s">
        <v>5236</v>
      </c>
      <c r="E4294" s="76">
        <v>750</v>
      </c>
      <c r="F4294" s="76">
        <v>6</v>
      </c>
      <c r="G4294" s="77">
        <v>12.5</v>
      </c>
      <c r="H4294" s="76" t="s">
        <v>3291</v>
      </c>
      <c r="I4294" s="77">
        <v>18.98</v>
      </c>
      <c r="J4294" s="2">
        <v>1</v>
      </c>
      <c r="K4294" s="119" cm="1">
        <f t="array" ref="K4294">ROUND(IF(C4294="Beer",SUM(LOOKUP(2,1/(SRP!$B$7:$B$9&lt;=E4294)/(SRP!$C$7:$C$9&gt;=E4294),SRP!$D$7:$D$9)*(G4294/100)*(E4294/1000)),IF(C4294="Spirits",SUM(LOOKUP(2,1/(SRP!$B$2:$B$6&lt;=E4294)/(SRP!$C$2:$C$6&gt;=E4294),SRP!$D$2:$D$6)*(G4294/100)*(E4294/1000)),IF(AND(C4294="Wine",D4294="Fortified Wines"),SUM(LOOKUP(2,1/(SRP!$B$20:$B$23&lt;=E4294)/(SRP!$C$20:$C$23&gt;=E4294),SRP!$D$20:$D$23)*(G4294/100)*(E4294/1000)),IF(C4294="Wine",SUM(LOOKUP(2,1/(SRP!$B$15:$B$19&lt;=E4294)/(SRP!$C$15:$C$19&gt;=E4294),SRP!$D$15:$D$19)*(G4294/100)*(E4294/1000)),IF(C4294="Ready to Drink",SUM(LOOKUP(2,1/(SRP!$B$10:$B$14&lt;=E4294)/(SRP!$C$10:$C$14&gt;=E4294),SRP!$D$10:$D$14)*(G4294/100)*(E4294/1000)),0))))),2)</f>
        <v>6.54</v>
      </c>
    </row>
    <row r="4295" spans="1:11" x14ac:dyDescent="0.35">
      <c r="A4295" s="2">
        <v>40513</v>
      </c>
      <c r="B4295" s="76" t="s">
        <v>3499</v>
      </c>
      <c r="C4295" s="76" t="s">
        <v>287</v>
      </c>
      <c r="D4295" s="76" t="s">
        <v>5240</v>
      </c>
      <c r="E4295" s="76">
        <v>473</v>
      </c>
      <c r="F4295" s="76">
        <v>24</v>
      </c>
      <c r="G4295" s="77">
        <v>9.5</v>
      </c>
      <c r="H4295" s="76" t="s">
        <v>3334</v>
      </c>
      <c r="I4295" s="77">
        <v>5.89</v>
      </c>
      <c r="J4295" s="2">
        <v>1</v>
      </c>
      <c r="K4295" s="119" cm="1">
        <f t="array" ref="K4295">ROUND(IF(C4295="Beer",SUM(LOOKUP(2,1/(SRP!$B$7:$B$9&lt;=E4295)/(SRP!$C$7:$C$9&gt;=E4295),SRP!$D$7:$D$9)*(G4295/100)*(E4295/1000)),IF(C4295="Spirits",SUM(LOOKUP(2,1/(SRP!$B$2:$B$6&lt;=E4295)/(SRP!$C$2:$C$6&gt;=E4295),SRP!$D$2:$D$6)*(G4295/100)*(E4295/1000)),IF(AND(C4295="Wine",D4295="Fortified Wines"),SUM(LOOKUP(2,1/(SRP!$B$20:$B$23&lt;=E4295)/(SRP!$C$20:$C$23&gt;=E4295),SRP!$D$20:$D$23)*(G4295/100)*(E4295/1000)),IF(C4295="Wine",SUM(LOOKUP(2,1/(SRP!$B$15:$B$19&lt;=E4295)/(SRP!$C$15:$C$19&gt;=E4295),SRP!$D$15:$D$19)*(G4295/100)*(E4295/1000)),IF(C4295="Ready to Drink",SUM(LOOKUP(2,1/(SRP!$B$10:$B$14&lt;=E4295)/(SRP!$C$10:$C$14&gt;=E4295),SRP!$D$10:$D$14)*(G4295/100)*(E4295/1000)),0))))),2)</f>
        <v>3.14</v>
      </c>
    </row>
    <row r="4296" spans="1:11" x14ac:dyDescent="0.35">
      <c r="A4296" s="2">
        <v>40513</v>
      </c>
      <c r="B4296" s="76" t="s">
        <v>3499</v>
      </c>
      <c r="C4296" s="76" t="s">
        <v>287</v>
      </c>
      <c r="D4296" s="76" t="s">
        <v>5240</v>
      </c>
      <c r="E4296" s="76">
        <v>473</v>
      </c>
      <c r="F4296" s="76">
        <v>24</v>
      </c>
      <c r="G4296" s="77">
        <v>9.5</v>
      </c>
      <c r="H4296" s="76" t="s">
        <v>3334</v>
      </c>
      <c r="I4296" s="77">
        <v>5.89</v>
      </c>
      <c r="J4296" s="2">
        <v>1</v>
      </c>
      <c r="K4296" s="119" cm="1">
        <f t="array" ref="K4296">ROUND(IF(C4296="Beer",SUM(LOOKUP(2,1/(SRP!$B$7:$B$9&lt;=E4296)/(SRP!$C$7:$C$9&gt;=E4296),SRP!$D$7:$D$9)*(G4296/100)*(E4296/1000)),IF(C4296="Spirits",SUM(LOOKUP(2,1/(SRP!$B$2:$B$6&lt;=E4296)/(SRP!$C$2:$C$6&gt;=E4296),SRP!$D$2:$D$6)*(G4296/100)*(E4296/1000)),IF(AND(C4296="Wine",D4296="Fortified Wines"),SUM(LOOKUP(2,1/(SRP!$B$20:$B$23&lt;=E4296)/(SRP!$C$20:$C$23&gt;=E4296),SRP!$D$20:$D$23)*(G4296/100)*(E4296/1000)),IF(C4296="Wine",SUM(LOOKUP(2,1/(SRP!$B$15:$B$19&lt;=E4296)/(SRP!$C$15:$C$19&gt;=E4296),SRP!$D$15:$D$19)*(G4296/100)*(E4296/1000)),IF(C4296="Ready to Drink",SUM(LOOKUP(2,1/(SRP!$B$10:$B$14&lt;=E4296)/(SRP!$C$10:$C$14&gt;=E4296),SRP!$D$10:$D$14)*(G4296/100)*(E4296/1000)),0))))),2)</f>
        <v>3.14</v>
      </c>
    </row>
    <row r="4297" spans="1:11" x14ac:dyDescent="0.35">
      <c r="A4297" s="2">
        <v>40515</v>
      </c>
      <c r="B4297" s="76" t="s">
        <v>3467</v>
      </c>
      <c r="C4297" s="76" t="s">
        <v>286</v>
      </c>
      <c r="D4297" s="76" t="s">
        <v>5236</v>
      </c>
      <c r="E4297" s="76">
        <v>750</v>
      </c>
      <c r="F4297" s="76">
        <v>12</v>
      </c>
      <c r="G4297" s="77">
        <v>13</v>
      </c>
      <c r="H4297" s="76" t="s">
        <v>3303</v>
      </c>
      <c r="I4297" s="77">
        <v>18.489999999999998</v>
      </c>
      <c r="J4297" s="2">
        <v>1</v>
      </c>
      <c r="K4297" s="119" cm="1">
        <f t="array" ref="K4297">ROUND(IF(C4297="Beer",SUM(LOOKUP(2,1/(SRP!$B$7:$B$9&lt;=E4297)/(SRP!$C$7:$C$9&gt;=E4297),SRP!$D$7:$D$9)*(G4297/100)*(E4297/1000)),IF(C4297="Spirits",SUM(LOOKUP(2,1/(SRP!$B$2:$B$6&lt;=E4297)/(SRP!$C$2:$C$6&gt;=E4297),SRP!$D$2:$D$6)*(G4297/100)*(E4297/1000)),IF(AND(C4297="Wine",D4297="Fortified Wines"),SUM(LOOKUP(2,1/(SRP!$B$20:$B$23&lt;=E4297)/(SRP!$C$20:$C$23&gt;=E4297),SRP!$D$20:$D$23)*(G4297/100)*(E4297/1000)),IF(C4297="Wine",SUM(LOOKUP(2,1/(SRP!$B$15:$B$19&lt;=E4297)/(SRP!$C$15:$C$19&gt;=E4297),SRP!$D$15:$D$19)*(G4297/100)*(E4297/1000)),IF(C4297="Ready to Drink",SUM(LOOKUP(2,1/(SRP!$B$10:$B$14&lt;=E4297)/(SRP!$C$10:$C$14&gt;=E4297),SRP!$D$10:$D$14)*(G4297/100)*(E4297/1000)),0))))),2)</f>
        <v>6.81</v>
      </c>
    </row>
    <row r="4298" spans="1:11" x14ac:dyDescent="0.35">
      <c r="A4298" s="2">
        <v>40519</v>
      </c>
      <c r="B4298" s="76" t="s">
        <v>3424</v>
      </c>
      <c r="C4298" s="76" t="s">
        <v>286</v>
      </c>
      <c r="D4298" s="76" t="s">
        <v>5245</v>
      </c>
      <c r="E4298" s="76">
        <v>3000</v>
      </c>
      <c r="F4298" s="76">
        <v>6</v>
      </c>
      <c r="G4298" s="77">
        <v>13.5</v>
      </c>
      <c r="H4298" s="76" t="s">
        <v>6869</v>
      </c>
      <c r="I4298" s="77">
        <v>47.99</v>
      </c>
      <c r="J4298" s="2">
        <v>1</v>
      </c>
      <c r="K4298" s="119" cm="1">
        <f t="array" ref="K4298">ROUND(IF(C4298="Beer",SUM(LOOKUP(2,1/(SRP!$B$7:$B$9&lt;=E4298)/(SRP!$C$7:$C$9&gt;=E4298),SRP!$D$7:$D$9)*(G4298/100)*(E4298/1000)),IF(C4298="Spirits",SUM(LOOKUP(2,1/(SRP!$B$2:$B$6&lt;=E4298)/(SRP!$C$2:$C$6&gt;=E4298),SRP!$D$2:$D$6)*(G4298/100)*(E4298/1000)),IF(AND(C4298="Wine",D4298="Fortified Wines"),SUM(LOOKUP(2,1/(SRP!$B$20:$B$23&lt;=E4298)/(SRP!$C$20:$C$23&gt;=E4298),SRP!$D$20:$D$23)*(G4298/100)*(E4298/1000)),IF(C4298="Wine",SUM(LOOKUP(2,1/(SRP!$B$15:$B$19&lt;=E4298)/(SRP!$C$15:$C$19&gt;=E4298),SRP!$D$15:$D$19)*(G4298/100)*(E4298/1000)),IF(C4298="Ready to Drink",SUM(LOOKUP(2,1/(SRP!$B$10:$B$14&lt;=E4298)/(SRP!$C$10:$C$14&gt;=E4298),SRP!$D$10:$D$14)*(G4298/100)*(E4298/1000)),0))))),2)</f>
        <v>28.27</v>
      </c>
    </row>
    <row r="4299" spans="1:11" x14ac:dyDescent="0.35">
      <c r="A4299" s="2">
        <v>40521</v>
      </c>
      <c r="B4299" s="76" t="s">
        <v>3425</v>
      </c>
      <c r="C4299" s="76" t="s">
        <v>286</v>
      </c>
      <c r="D4299" s="76" t="s">
        <v>5236</v>
      </c>
      <c r="E4299" s="76">
        <v>750</v>
      </c>
      <c r="F4299" s="76">
        <v>12</v>
      </c>
      <c r="G4299" s="77">
        <v>10</v>
      </c>
      <c r="H4299" s="76" t="s">
        <v>3295</v>
      </c>
      <c r="I4299" s="77">
        <v>14.99</v>
      </c>
      <c r="J4299" s="2">
        <v>1</v>
      </c>
      <c r="K4299" s="119" cm="1">
        <f t="array" ref="K4299">ROUND(IF(C4299="Beer",SUM(LOOKUP(2,1/(SRP!$B$7:$B$9&lt;=E4299)/(SRP!$C$7:$C$9&gt;=E4299),SRP!$D$7:$D$9)*(G4299/100)*(E4299/1000)),IF(C4299="Spirits",SUM(LOOKUP(2,1/(SRP!$B$2:$B$6&lt;=E4299)/(SRP!$C$2:$C$6&gt;=E4299),SRP!$D$2:$D$6)*(G4299/100)*(E4299/1000)),IF(AND(C4299="Wine",D4299="Fortified Wines"),SUM(LOOKUP(2,1/(SRP!$B$20:$B$23&lt;=E4299)/(SRP!$C$20:$C$23&gt;=E4299),SRP!$D$20:$D$23)*(G4299/100)*(E4299/1000)),IF(C4299="Wine",SUM(LOOKUP(2,1/(SRP!$B$15:$B$19&lt;=E4299)/(SRP!$C$15:$C$19&gt;=E4299),SRP!$D$15:$D$19)*(G4299/100)*(E4299/1000)),IF(C4299="Ready to Drink",SUM(LOOKUP(2,1/(SRP!$B$10:$B$14&lt;=E4299)/(SRP!$C$10:$C$14&gt;=E4299),SRP!$D$10:$D$14)*(G4299/100)*(E4299/1000)),0))))),2)</f>
        <v>5.24</v>
      </c>
    </row>
    <row r="4300" spans="1:11" x14ac:dyDescent="0.35">
      <c r="A4300" s="2">
        <v>40523</v>
      </c>
      <c r="B4300" s="76" t="s">
        <v>3462</v>
      </c>
      <c r="C4300" s="76" t="s">
        <v>287</v>
      </c>
      <c r="D4300" s="76" t="s">
        <v>5240</v>
      </c>
      <c r="E4300" s="76">
        <v>473</v>
      </c>
      <c r="F4300" s="76">
        <v>24</v>
      </c>
      <c r="G4300" s="77">
        <v>11.79</v>
      </c>
      <c r="H4300" s="76" t="s">
        <v>3355</v>
      </c>
      <c r="I4300" s="77">
        <v>6.23</v>
      </c>
      <c r="J4300" s="2">
        <v>1</v>
      </c>
      <c r="K4300" s="119" cm="1">
        <f t="array" ref="K4300">ROUND(IF(C4300="Beer",SUM(LOOKUP(2,1/(SRP!$B$7:$B$9&lt;=E4300)/(SRP!$C$7:$C$9&gt;=E4300),SRP!$D$7:$D$9)*(G4300/100)*(E4300/1000)),IF(C4300="Spirits",SUM(LOOKUP(2,1/(SRP!$B$2:$B$6&lt;=E4300)/(SRP!$C$2:$C$6&gt;=E4300),SRP!$D$2:$D$6)*(G4300/100)*(E4300/1000)),IF(AND(C4300="Wine",D4300="Fortified Wines"),SUM(LOOKUP(2,1/(SRP!$B$20:$B$23&lt;=E4300)/(SRP!$C$20:$C$23&gt;=E4300),SRP!$D$20:$D$23)*(G4300/100)*(E4300/1000)),IF(C4300="Wine",SUM(LOOKUP(2,1/(SRP!$B$15:$B$19&lt;=E4300)/(SRP!$C$15:$C$19&gt;=E4300),SRP!$D$15:$D$19)*(G4300/100)*(E4300/1000)),IF(C4300="Ready to Drink",SUM(LOOKUP(2,1/(SRP!$B$10:$B$14&lt;=E4300)/(SRP!$C$10:$C$14&gt;=E4300),SRP!$D$10:$D$14)*(G4300/100)*(E4300/1000)),0))))),2)</f>
        <v>3.89</v>
      </c>
    </row>
    <row r="4301" spans="1:11" x14ac:dyDescent="0.35">
      <c r="A4301" s="2">
        <v>40523</v>
      </c>
      <c r="B4301" s="76" t="s">
        <v>3462</v>
      </c>
      <c r="C4301" s="76" t="s">
        <v>287</v>
      </c>
      <c r="D4301" s="76" t="s">
        <v>5240</v>
      </c>
      <c r="E4301" s="76">
        <v>473</v>
      </c>
      <c r="F4301" s="76">
        <v>24</v>
      </c>
      <c r="G4301" s="77">
        <v>11.79</v>
      </c>
      <c r="H4301" s="76" t="s">
        <v>3355</v>
      </c>
      <c r="I4301" s="77">
        <v>6.23</v>
      </c>
      <c r="J4301" s="2">
        <v>1</v>
      </c>
      <c r="K4301" s="119" cm="1">
        <f t="array" ref="K4301">ROUND(IF(C4301="Beer",SUM(LOOKUP(2,1/(SRP!$B$7:$B$9&lt;=E4301)/(SRP!$C$7:$C$9&gt;=E4301),SRP!$D$7:$D$9)*(G4301/100)*(E4301/1000)),IF(C4301="Spirits",SUM(LOOKUP(2,1/(SRP!$B$2:$B$6&lt;=E4301)/(SRP!$C$2:$C$6&gt;=E4301),SRP!$D$2:$D$6)*(G4301/100)*(E4301/1000)),IF(AND(C4301="Wine",D4301="Fortified Wines"),SUM(LOOKUP(2,1/(SRP!$B$20:$B$23&lt;=E4301)/(SRP!$C$20:$C$23&gt;=E4301),SRP!$D$20:$D$23)*(G4301/100)*(E4301/1000)),IF(C4301="Wine",SUM(LOOKUP(2,1/(SRP!$B$15:$B$19&lt;=E4301)/(SRP!$C$15:$C$19&gt;=E4301),SRP!$D$15:$D$19)*(G4301/100)*(E4301/1000)),IF(C4301="Ready to Drink",SUM(LOOKUP(2,1/(SRP!$B$10:$B$14&lt;=E4301)/(SRP!$C$10:$C$14&gt;=E4301),SRP!$D$10:$D$14)*(G4301/100)*(E4301/1000)),0))))),2)</f>
        <v>3.89</v>
      </c>
    </row>
    <row r="4302" spans="1:11" x14ac:dyDescent="0.35">
      <c r="A4302" s="2">
        <v>40527</v>
      </c>
      <c r="B4302" s="76" t="s">
        <v>3466</v>
      </c>
      <c r="C4302" s="76" t="s">
        <v>287</v>
      </c>
      <c r="D4302" s="76" t="s">
        <v>5266</v>
      </c>
      <c r="E4302" s="76">
        <v>473</v>
      </c>
      <c r="F4302" s="76">
        <v>24</v>
      </c>
      <c r="G4302" s="77">
        <v>5</v>
      </c>
      <c r="H4302" s="76" t="s">
        <v>6875</v>
      </c>
      <c r="I4302" s="77">
        <v>3.9</v>
      </c>
      <c r="J4302" s="2">
        <v>1</v>
      </c>
      <c r="K4302" s="119" cm="1">
        <f t="array" ref="K4302">ROUND(IF(C4302="Beer",SUM(LOOKUP(2,1/(SRP!$B$7:$B$9&lt;=E4302)/(SRP!$C$7:$C$9&gt;=E4302),SRP!$D$7:$D$9)*(G4302/100)*(E4302/1000)),IF(C4302="Spirits",SUM(LOOKUP(2,1/(SRP!$B$2:$B$6&lt;=E4302)/(SRP!$C$2:$C$6&gt;=E4302),SRP!$D$2:$D$6)*(G4302/100)*(E4302/1000)),IF(AND(C4302="Wine",D4302="Fortified Wines"),SUM(LOOKUP(2,1/(SRP!$B$20:$B$23&lt;=E4302)/(SRP!$C$20:$C$23&gt;=E4302),SRP!$D$20:$D$23)*(G4302/100)*(E4302/1000)),IF(C4302="Wine",SUM(LOOKUP(2,1/(SRP!$B$15:$B$19&lt;=E4302)/(SRP!$C$15:$C$19&gt;=E4302),SRP!$D$15:$D$19)*(G4302/100)*(E4302/1000)),IF(C4302="Ready to Drink",SUM(LOOKUP(2,1/(SRP!$B$10:$B$14&lt;=E4302)/(SRP!$C$10:$C$14&gt;=E4302),SRP!$D$10:$D$14)*(G4302/100)*(E4302/1000)),0))))),2)</f>
        <v>1.65</v>
      </c>
    </row>
    <row r="4303" spans="1:11" x14ac:dyDescent="0.35">
      <c r="A4303" s="2">
        <v>40527</v>
      </c>
      <c r="B4303" s="76" t="s">
        <v>3466</v>
      </c>
      <c r="C4303" s="76" t="s">
        <v>287</v>
      </c>
      <c r="D4303" s="76" t="s">
        <v>5266</v>
      </c>
      <c r="E4303" s="76">
        <v>473</v>
      </c>
      <c r="F4303" s="76">
        <v>24</v>
      </c>
      <c r="G4303" s="77">
        <v>5</v>
      </c>
      <c r="H4303" s="76" t="s">
        <v>3370</v>
      </c>
      <c r="I4303" s="77">
        <v>3.9</v>
      </c>
      <c r="J4303" s="2">
        <v>1</v>
      </c>
      <c r="K4303" s="119" cm="1">
        <f t="array" ref="K4303">ROUND(IF(C4303="Beer",SUM(LOOKUP(2,1/(SRP!$B$7:$B$9&lt;=E4303)/(SRP!$C$7:$C$9&gt;=E4303),SRP!$D$7:$D$9)*(G4303/100)*(E4303/1000)),IF(C4303="Spirits",SUM(LOOKUP(2,1/(SRP!$B$2:$B$6&lt;=E4303)/(SRP!$C$2:$C$6&gt;=E4303),SRP!$D$2:$D$6)*(G4303/100)*(E4303/1000)),IF(AND(C4303="Wine",D4303="Fortified Wines"),SUM(LOOKUP(2,1/(SRP!$B$20:$B$23&lt;=E4303)/(SRP!$C$20:$C$23&gt;=E4303),SRP!$D$20:$D$23)*(G4303/100)*(E4303/1000)),IF(C4303="Wine",SUM(LOOKUP(2,1/(SRP!$B$15:$B$19&lt;=E4303)/(SRP!$C$15:$C$19&gt;=E4303),SRP!$D$15:$D$19)*(G4303/100)*(E4303/1000)),IF(C4303="Ready to Drink",SUM(LOOKUP(2,1/(SRP!$B$10:$B$14&lt;=E4303)/(SRP!$C$10:$C$14&gt;=E4303),SRP!$D$10:$D$14)*(G4303/100)*(E4303/1000)),0))))),2)</f>
        <v>1.65</v>
      </c>
    </row>
    <row r="4304" spans="1:11" x14ac:dyDescent="0.35">
      <c r="A4304" s="2">
        <v>40528</v>
      </c>
      <c r="B4304" s="76" t="s">
        <v>3474</v>
      </c>
      <c r="C4304" s="76" t="s">
        <v>286</v>
      </c>
      <c r="D4304" s="76" t="s">
        <v>5236</v>
      </c>
      <c r="E4304" s="76">
        <v>3000</v>
      </c>
      <c r="F4304" s="76">
        <v>4</v>
      </c>
      <c r="G4304" s="77">
        <v>13</v>
      </c>
      <c r="H4304" s="76" t="s">
        <v>3303</v>
      </c>
      <c r="I4304" s="77">
        <v>54.99</v>
      </c>
      <c r="J4304" s="2">
        <v>1</v>
      </c>
      <c r="K4304" s="119" cm="1">
        <f t="array" ref="K4304">ROUND(IF(C4304="Beer",SUM(LOOKUP(2,1/(SRP!$B$7:$B$9&lt;=E4304)/(SRP!$C$7:$C$9&gt;=E4304),SRP!$D$7:$D$9)*(G4304/100)*(E4304/1000)),IF(C4304="Spirits",SUM(LOOKUP(2,1/(SRP!$B$2:$B$6&lt;=E4304)/(SRP!$C$2:$C$6&gt;=E4304),SRP!$D$2:$D$6)*(G4304/100)*(E4304/1000)),IF(AND(C4304="Wine",D4304="Fortified Wines"),SUM(LOOKUP(2,1/(SRP!$B$20:$B$23&lt;=E4304)/(SRP!$C$20:$C$23&gt;=E4304),SRP!$D$20:$D$23)*(G4304/100)*(E4304/1000)),IF(C4304="Wine",SUM(LOOKUP(2,1/(SRP!$B$15:$B$19&lt;=E4304)/(SRP!$C$15:$C$19&gt;=E4304),SRP!$D$15:$D$19)*(G4304/100)*(E4304/1000)),IF(C4304="Ready to Drink",SUM(LOOKUP(2,1/(SRP!$B$10:$B$14&lt;=E4304)/(SRP!$C$10:$C$14&gt;=E4304),SRP!$D$10:$D$14)*(G4304/100)*(E4304/1000)),0))))),2)</f>
        <v>27.23</v>
      </c>
    </row>
    <row r="4305" spans="1:11" x14ac:dyDescent="0.35">
      <c r="A4305" s="2">
        <v>40529</v>
      </c>
      <c r="B4305" s="76" t="s">
        <v>3508</v>
      </c>
      <c r="C4305" s="76" t="s">
        <v>287</v>
      </c>
      <c r="D4305" s="76" t="s">
        <v>5271</v>
      </c>
      <c r="E4305" s="76">
        <v>5115</v>
      </c>
      <c r="F4305" s="76">
        <v>1</v>
      </c>
      <c r="G4305" s="77">
        <v>4</v>
      </c>
      <c r="H4305" s="76" t="s">
        <v>3325</v>
      </c>
      <c r="I4305" s="77">
        <v>35.99</v>
      </c>
      <c r="J4305" s="2">
        <v>15</v>
      </c>
      <c r="K4305" s="119" cm="1">
        <f t="array" ref="K4305">ROUND(IF(C4305="Beer",SUM(LOOKUP(2,1/(SRP!$B$7:$B$9&lt;=E4305)/(SRP!$C$7:$C$9&gt;=E4305),SRP!$D$7:$D$9)*(G4305/100)*(E4305/1000)),IF(C4305="Spirits",SUM(LOOKUP(2,1/(SRP!$B$2:$B$6&lt;=E4305)/(SRP!$C$2:$C$6&gt;=E4305),SRP!$D$2:$D$6)*(G4305/100)*(E4305/1000)),IF(AND(C4305="Wine",D4305="Fortified Wines"),SUM(LOOKUP(2,1/(SRP!$B$20:$B$23&lt;=E4305)/(SRP!$C$20:$C$23&gt;=E4305),SRP!$D$20:$D$23)*(G4305/100)*(E4305/1000)),IF(C4305="Wine",SUM(LOOKUP(2,1/(SRP!$B$15:$B$19&lt;=E4305)/(SRP!$C$15:$C$19&gt;=E4305),SRP!$D$15:$D$19)*(G4305/100)*(E4305/1000)),IF(C4305="Ready to Drink",SUM(LOOKUP(2,1/(SRP!$B$10:$B$14&lt;=E4305)/(SRP!$C$10:$C$14&gt;=E4305),SRP!$D$10:$D$14)*(G4305/100)*(E4305/1000)),0))))),2)</f>
        <v>14.28</v>
      </c>
    </row>
    <row r="4306" spans="1:11" x14ac:dyDescent="0.35">
      <c r="A4306" s="2">
        <v>40529</v>
      </c>
      <c r="B4306" s="76" t="s">
        <v>3508</v>
      </c>
      <c r="C4306" s="76" t="s">
        <v>287</v>
      </c>
      <c r="D4306" s="76" t="s">
        <v>5271</v>
      </c>
      <c r="E4306" s="76">
        <v>5115</v>
      </c>
      <c r="F4306" s="76">
        <v>1</v>
      </c>
      <c r="G4306" s="77">
        <v>4</v>
      </c>
      <c r="H4306" s="76" t="s">
        <v>3325</v>
      </c>
      <c r="I4306" s="77">
        <v>35.99</v>
      </c>
      <c r="J4306" s="2">
        <v>15</v>
      </c>
      <c r="K4306" s="119" cm="1">
        <f t="array" ref="K4306">ROUND(IF(C4306="Beer",SUM(LOOKUP(2,1/(SRP!$B$7:$B$9&lt;=E4306)/(SRP!$C$7:$C$9&gt;=E4306),SRP!$D$7:$D$9)*(G4306/100)*(E4306/1000)),IF(C4306="Spirits",SUM(LOOKUP(2,1/(SRP!$B$2:$B$6&lt;=E4306)/(SRP!$C$2:$C$6&gt;=E4306),SRP!$D$2:$D$6)*(G4306/100)*(E4306/1000)),IF(AND(C4306="Wine",D4306="Fortified Wines"),SUM(LOOKUP(2,1/(SRP!$B$20:$B$23&lt;=E4306)/(SRP!$C$20:$C$23&gt;=E4306),SRP!$D$20:$D$23)*(G4306/100)*(E4306/1000)),IF(C4306="Wine",SUM(LOOKUP(2,1/(SRP!$B$15:$B$19&lt;=E4306)/(SRP!$C$15:$C$19&gt;=E4306),SRP!$D$15:$D$19)*(G4306/100)*(E4306/1000)),IF(C4306="Ready to Drink",SUM(LOOKUP(2,1/(SRP!$B$10:$B$14&lt;=E4306)/(SRP!$C$10:$C$14&gt;=E4306),SRP!$D$10:$D$14)*(G4306/100)*(E4306/1000)),0))))),2)</f>
        <v>14.28</v>
      </c>
    </row>
    <row r="4307" spans="1:11" x14ac:dyDescent="0.35">
      <c r="A4307" s="2">
        <v>40546</v>
      </c>
      <c r="B4307" s="76" t="s">
        <v>3502</v>
      </c>
      <c r="C4307" s="76" t="s">
        <v>285</v>
      </c>
      <c r="D4307" s="76" t="s">
        <v>5256</v>
      </c>
      <c r="E4307" s="76">
        <v>1000</v>
      </c>
      <c r="F4307" s="76">
        <v>6</v>
      </c>
      <c r="G4307" s="77">
        <v>25</v>
      </c>
      <c r="H4307" s="76" t="s">
        <v>3285</v>
      </c>
      <c r="I4307" s="77">
        <v>70.599999999999994</v>
      </c>
      <c r="J4307" s="2">
        <v>1</v>
      </c>
      <c r="K4307" s="119" cm="1">
        <f t="array" ref="K4307">ROUND(IF(C4307="Beer",SUM(LOOKUP(2,1/(SRP!$B$7:$B$9&lt;=E4307)/(SRP!$C$7:$C$9&gt;=E4307),SRP!$D$7:$D$9)*(G4307/100)*(E4307/1000)),IF(C4307="Spirits",SUM(LOOKUP(2,1/(SRP!$B$2:$B$6&lt;=E4307)/(SRP!$C$2:$C$6&gt;=E4307),SRP!$D$2:$D$6)*(G4307/100)*(E4307/1000)),IF(AND(C4307="Wine",D4307="Fortified Wines"),SUM(LOOKUP(2,1/(SRP!$B$20:$B$23&lt;=E4307)/(SRP!$C$20:$C$23&gt;=E4307),SRP!$D$20:$D$23)*(G4307/100)*(E4307/1000)),IF(C4307="Wine",SUM(LOOKUP(2,1/(SRP!$B$15:$B$19&lt;=E4307)/(SRP!$C$15:$C$19&gt;=E4307),SRP!$D$15:$D$19)*(G4307/100)*(E4307/1000)),IF(C4307="Ready to Drink",SUM(LOOKUP(2,1/(SRP!$B$10:$B$14&lt;=E4307)/(SRP!$C$10:$C$14&gt;=E4307),SRP!$D$10:$D$14)*(G4307/100)*(E4307/1000)),0))))),2)</f>
        <v>17.45</v>
      </c>
    </row>
    <row r="4308" spans="1:11" x14ac:dyDescent="0.35">
      <c r="A4308" s="2">
        <v>40564</v>
      </c>
      <c r="B4308" s="76" t="s">
        <v>3473</v>
      </c>
      <c r="C4308" s="76" t="s">
        <v>285</v>
      </c>
      <c r="D4308" s="76" t="s">
        <v>5267</v>
      </c>
      <c r="E4308" s="76">
        <v>750</v>
      </c>
      <c r="F4308" s="76">
        <v>18</v>
      </c>
      <c r="G4308" s="77">
        <v>30</v>
      </c>
      <c r="H4308" s="76" t="s">
        <v>3397</v>
      </c>
      <c r="I4308" s="77">
        <v>24.49</v>
      </c>
      <c r="J4308" s="2">
        <v>1</v>
      </c>
      <c r="K4308" s="119" cm="1">
        <f t="array" ref="K4308">ROUND(IF(C4308="Beer",SUM(LOOKUP(2,1/(SRP!$B$7:$B$9&lt;=E4308)/(SRP!$C$7:$C$9&gt;=E4308),SRP!$D$7:$D$9)*(G4308/100)*(E4308/1000)),IF(C4308="Spirits",SUM(LOOKUP(2,1/(SRP!$B$2:$B$6&lt;=E4308)/(SRP!$C$2:$C$6&gt;=E4308),SRP!$D$2:$D$6)*(G4308/100)*(E4308/1000)),IF(AND(C4308="Wine",D4308="Fortified Wines"),SUM(LOOKUP(2,1/(SRP!$B$20:$B$23&lt;=E4308)/(SRP!$C$20:$C$23&gt;=E4308),SRP!$D$20:$D$23)*(G4308/100)*(E4308/1000)),IF(C4308="Wine",SUM(LOOKUP(2,1/(SRP!$B$15:$B$19&lt;=E4308)/(SRP!$C$15:$C$19&gt;=E4308),SRP!$D$15:$D$19)*(G4308/100)*(E4308/1000)),IF(C4308="Ready to Drink",SUM(LOOKUP(2,1/(SRP!$B$10:$B$14&lt;=E4308)/(SRP!$C$10:$C$14&gt;=E4308),SRP!$D$10:$D$14)*(G4308/100)*(E4308/1000)),0))))),2)</f>
        <v>15.71</v>
      </c>
    </row>
    <row r="4309" spans="1:11" x14ac:dyDescent="0.35">
      <c r="A4309" s="2">
        <v>40568</v>
      </c>
      <c r="B4309" s="76" t="s">
        <v>3429</v>
      </c>
      <c r="C4309" s="76" t="s">
        <v>286</v>
      </c>
      <c r="D4309" s="76" t="s">
        <v>5236</v>
      </c>
      <c r="E4309" s="76">
        <v>3000</v>
      </c>
      <c r="F4309" s="76">
        <v>4</v>
      </c>
      <c r="G4309" s="77">
        <v>13</v>
      </c>
      <c r="H4309" s="76" t="s">
        <v>3307</v>
      </c>
      <c r="I4309" s="77">
        <v>46.99</v>
      </c>
      <c r="J4309" s="2">
        <v>1</v>
      </c>
      <c r="K4309" s="119" cm="1">
        <f t="array" ref="K4309">ROUND(IF(C4309="Beer",SUM(LOOKUP(2,1/(SRP!$B$7:$B$9&lt;=E4309)/(SRP!$C$7:$C$9&gt;=E4309),SRP!$D$7:$D$9)*(G4309/100)*(E4309/1000)),IF(C4309="Spirits",SUM(LOOKUP(2,1/(SRP!$B$2:$B$6&lt;=E4309)/(SRP!$C$2:$C$6&gt;=E4309),SRP!$D$2:$D$6)*(G4309/100)*(E4309/1000)),IF(AND(C4309="Wine",D4309="Fortified Wines"),SUM(LOOKUP(2,1/(SRP!$B$20:$B$23&lt;=E4309)/(SRP!$C$20:$C$23&gt;=E4309),SRP!$D$20:$D$23)*(G4309/100)*(E4309/1000)),IF(C4309="Wine",SUM(LOOKUP(2,1/(SRP!$B$15:$B$19&lt;=E4309)/(SRP!$C$15:$C$19&gt;=E4309),SRP!$D$15:$D$19)*(G4309/100)*(E4309/1000)),IF(C4309="Ready to Drink",SUM(LOOKUP(2,1/(SRP!$B$10:$B$14&lt;=E4309)/(SRP!$C$10:$C$14&gt;=E4309),SRP!$D$10:$D$14)*(G4309/100)*(E4309/1000)),0))))),2)</f>
        <v>27.23</v>
      </c>
    </row>
    <row r="4310" spans="1:11" x14ac:dyDescent="0.35">
      <c r="A4310" s="2">
        <v>40570</v>
      </c>
      <c r="B4310" s="76" t="s">
        <v>1429</v>
      </c>
      <c r="C4310" s="76" t="s">
        <v>286</v>
      </c>
      <c r="D4310" s="76" t="s">
        <v>5246</v>
      </c>
      <c r="E4310" s="76">
        <v>750</v>
      </c>
      <c r="F4310" s="76">
        <v>12</v>
      </c>
      <c r="G4310" s="77">
        <v>13</v>
      </c>
      <c r="H4310" s="76" t="s">
        <v>3279</v>
      </c>
      <c r="I4310" s="77">
        <v>22.99</v>
      </c>
      <c r="J4310" s="2">
        <v>1</v>
      </c>
      <c r="K4310" s="119" cm="1">
        <f t="array" ref="K4310">ROUND(IF(C4310="Beer",SUM(LOOKUP(2,1/(SRP!$B$7:$B$9&lt;=E4310)/(SRP!$C$7:$C$9&gt;=E4310),SRP!$D$7:$D$9)*(G4310/100)*(E4310/1000)),IF(C4310="Spirits",SUM(LOOKUP(2,1/(SRP!$B$2:$B$6&lt;=E4310)/(SRP!$C$2:$C$6&gt;=E4310),SRP!$D$2:$D$6)*(G4310/100)*(E4310/1000)),IF(AND(C4310="Wine",D4310="Fortified Wines"),SUM(LOOKUP(2,1/(SRP!$B$20:$B$23&lt;=E4310)/(SRP!$C$20:$C$23&gt;=E4310),SRP!$D$20:$D$23)*(G4310/100)*(E4310/1000)),IF(C4310="Wine",SUM(LOOKUP(2,1/(SRP!$B$15:$B$19&lt;=E4310)/(SRP!$C$15:$C$19&gt;=E4310),SRP!$D$15:$D$19)*(G4310/100)*(E4310/1000)),IF(C4310="Ready to Drink",SUM(LOOKUP(2,1/(SRP!$B$10:$B$14&lt;=E4310)/(SRP!$C$10:$C$14&gt;=E4310),SRP!$D$10:$D$14)*(G4310/100)*(E4310/1000)),0))))),2)</f>
        <v>6.81</v>
      </c>
    </row>
    <row r="4311" spans="1:11" x14ac:dyDescent="0.35">
      <c r="A4311" s="2">
        <v>40573</v>
      </c>
      <c r="B4311" s="76" t="s">
        <v>3480</v>
      </c>
      <c r="C4311" s="76" t="s">
        <v>5938</v>
      </c>
      <c r="D4311" s="76" t="s">
        <v>5279</v>
      </c>
      <c r="E4311" s="76">
        <v>2130</v>
      </c>
      <c r="F4311" s="76">
        <v>4</v>
      </c>
      <c r="G4311" s="77">
        <v>5</v>
      </c>
      <c r="H4311" s="76" t="s">
        <v>3321</v>
      </c>
      <c r="I4311" s="77">
        <v>18.79</v>
      </c>
      <c r="J4311" s="2">
        <v>6</v>
      </c>
      <c r="K4311" s="119" cm="1">
        <f t="array" ref="K4311">ROUND(IF(C4311="Beer",SUM(LOOKUP(2,1/(SRP!$B$7:$B$9&lt;=E4311)/(SRP!$C$7:$C$9&gt;=E4311),SRP!$D$7:$D$9)*(G4311/100)*(E4311/1000)),IF(C4311="Spirits",SUM(LOOKUP(2,1/(SRP!$B$2:$B$6&lt;=E4311)/(SRP!$C$2:$C$6&gt;=E4311),SRP!$D$2:$D$6)*(G4311/100)*(E4311/1000)),IF(AND(C4311="Wine",D4311="Fortified Wines"),SUM(LOOKUP(2,1/(SRP!$B$20:$B$23&lt;=E4311)/(SRP!$C$20:$C$23&gt;=E4311),SRP!$D$20:$D$23)*(G4311/100)*(E4311/1000)),IF(C4311="Wine",SUM(LOOKUP(2,1/(SRP!$B$15:$B$19&lt;=E4311)/(SRP!$C$15:$C$19&gt;=E4311),SRP!$D$15:$D$19)*(G4311/100)*(E4311/1000)),IF(C4311="Ready to Drink",SUM(LOOKUP(2,1/(SRP!$B$10:$B$14&lt;=E4311)/(SRP!$C$10:$C$14&gt;=E4311),SRP!$D$10:$D$14)*(G4311/100)*(E4311/1000)),0))))),2)</f>
        <v>7.43</v>
      </c>
    </row>
    <row r="4312" spans="1:11" x14ac:dyDescent="0.35">
      <c r="A4312" s="2">
        <v>40577</v>
      </c>
      <c r="B4312" s="76" t="s">
        <v>1027</v>
      </c>
      <c r="C4312" s="76" t="s">
        <v>286</v>
      </c>
      <c r="D4312" s="76" t="s">
        <v>5248</v>
      </c>
      <c r="E4312" s="76">
        <v>750</v>
      </c>
      <c r="F4312" s="76">
        <v>12</v>
      </c>
      <c r="G4312" s="77">
        <v>14.5</v>
      </c>
      <c r="H4312" s="76" t="s">
        <v>3279</v>
      </c>
      <c r="I4312" s="77">
        <v>22.99</v>
      </c>
      <c r="J4312" s="2">
        <v>1</v>
      </c>
      <c r="K4312" s="119" cm="1">
        <f t="array" ref="K4312">ROUND(IF(C4312="Beer",SUM(LOOKUP(2,1/(SRP!$B$7:$B$9&lt;=E4312)/(SRP!$C$7:$C$9&gt;=E4312),SRP!$D$7:$D$9)*(G4312/100)*(E4312/1000)),IF(C4312="Spirits",SUM(LOOKUP(2,1/(SRP!$B$2:$B$6&lt;=E4312)/(SRP!$C$2:$C$6&gt;=E4312),SRP!$D$2:$D$6)*(G4312/100)*(E4312/1000)),IF(AND(C4312="Wine",D4312="Fortified Wines"),SUM(LOOKUP(2,1/(SRP!$B$20:$B$23&lt;=E4312)/(SRP!$C$20:$C$23&gt;=E4312),SRP!$D$20:$D$23)*(G4312/100)*(E4312/1000)),IF(C4312="Wine",SUM(LOOKUP(2,1/(SRP!$B$15:$B$19&lt;=E4312)/(SRP!$C$15:$C$19&gt;=E4312),SRP!$D$15:$D$19)*(G4312/100)*(E4312/1000)),IF(C4312="Ready to Drink",SUM(LOOKUP(2,1/(SRP!$B$10:$B$14&lt;=E4312)/(SRP!$C$10:$C$14&gt;=E4312),SRP!$D$10:$D$14)*(G4312/100)*(E4312/1000)),0))))),2)</f>
        <v>7.59</v>
      </c>
    </row>
    <row r="4313" spans="1:11" x14ac:dyDescent="0.35">
      <c r="A4313" s="2">
        <v>40585</v>
      </c>
      <c r="B4313" s="76" t="s">
        <v>3515</v>
      </c>
      <c r="C4313" s="76" t="s">
        <v>287</v>
      </c>
      <c r="D4313" s="76" t="s">
        <v>5240</v>
      </c>
      <c r="E4313" s="76">
        <v>3784</v>
      </c>
      <c r="F4313" s="76">
        <v>1</v>
      </c>
      <c r="G4313" s="77">
        <v>7</v>
      </c>
      <c r="H4313" s="76" t="s">
        <v>3380</v>
      </c>
      <c r="I4313" s="77">
        <v>26.96</v>
      </c>
      <c r="J4313" s="2">
        <v>8</v>
      </c>
      <c r="K4313" s="119" cm="1">
        <f t="array" ref="K4313">ROUND(IF(C4313="Beer",SUM(LOOKUP(2,1/(SRP!$B$7:$B$9&lt;=E4313)/(SRP!$C$7:$C$9&gt;=E4313),SRP!$D$7:$D$9)*(G4313/100)*(E4313/1000)),IF(C4313="Spirits",SUM(LOOKUP(2,1/(SRP!$B$2:$B$6&lt;=E4313)/(SRP!$C$2:$C$6&gt;=E4313),SRP!$D$2:$D$6)*(G4313/100)*(E4313/1000)),IF(AND(C4313="Wine",D4313="Fortified Wines"),SUM(LOOKUP(2,1/(SRP!$B$20:$B$23&lt;=E4313)/(SRP!$C$20:$C$23&gt;=E4313),SRP!$D$20:$D$23)*(G4313/100)*(E4313/1000)),IF(C4313="Wine",SUM(LOOKUP(2,1/(SRP!$B$15:$B$19&lt;=E4313)/(SRP!$C$15:$C$19&gt;=E4313),SRP!$D$15:$D$19)*(G4313/100)*(E4313/1000)),IF(C4313="Ready to Drink",SUM(LOOKUP(2,1/(SRP!$B$10:$B$14&lt;=E4313)/(SRP!$C$10:$C$14&gt;=E4313),SRP!$D$10:$D$14)*(G4313/100)*(E4313/1000)),0))))),2)</f>
        <v>18.489999999999998</v>
      </c>
    </row>
    <row r="4314" spans="1:11" x14ac:dyDescent="0.35">
      <c r="A4314" s="2">
        <v>40585</v>
      </c>
      <c r="B4314" s="76" t="s">
        <v>3515</v>
      </c>
      <c r="C4314" s="76" t="s">
        <v>287</v>
      </c>
      <c r="D4314" s="76" t="s">
        <v>5240</v>
      </c>
      <c r="E4314" s="76">
        <v>3784</v>
      </c>
      <c r="F4314" s="76">
        <v>1</v>
      </c>
      <c r="G4314" s="77">
        <v>7</v>
      </c>
      <c r="H4314" s="76" t="s">
        <v>3380</v>
      </c>
      <c r="I4314" s="77">
        <v>26.96</v>
      </c>
      <c r="J4314" s="2">
        <v>8</v>
      </c>
      <c r="K4314" s="119" cm="1">
        <f t="array" ref="K4314">ROUND(IF(C4314="Beer",SUM(LOOKUP(2,1/(SRP!$B$7:$B$9&lt;=E4314)/(SRP!$C$7:$C$9&gt;=E4314),SRP!$D$7:$D$9)*(G4314/100)*(E4314/1000)),IF(C4314="Spirits",SUM(LOOKUP(2,1/(SRP!$B$2:$B$6&lt;=E4314)/(SRP!$C$2:$C$6&gt;=E4314),SRP!$D$2:$D$6)*(G4314/100)*(E4314/1000)),IF(AND(C4314="Wine",D4314="Fortified Wines"),SUM(LOOKUP(2,1/(SRP!$B$20:$B$23&lt;=E4314)/(SRP!$C$20:$C$23&gt;=E4314),SRP!$D$20:$D$23)*(G4314/100)*(E4314/1000)),IF(C4314="Wine",SUM(LOOKUP(2,1/(SRP!$B$15:$B$19&lt;=E4314)/(SRP!$C$15:$C$19&gt;=E4314),SRP!$D$15:$D$19)*(G4314/100)*(E4314/1000)),IF(C4314="Ready to Drink",SUM(LOOKUP(2,1/(SRP!$B$10:$B$14&lt;=E4314)/(SRP!$C$10:$C$14&gt;=E4314),SRP!$D$10:$D$14)*(G4314/100)*(E4314/1000)),0))))),2)</f>
        <v>18.489999999999998</v>
      </c>
    </row>
    <row r="4315" spans="1:11" x14ac:dyDescent="0.35">
      <c r="A4315" s="2">
        <v>40593</v>
      </c>
      <c r="B4315" s="76" t="s">
        <v>3419</v>
      </c>
      <c r="C4315" s="76" t="s">
        <v>286</v>
      </c>
      <c r="D4315" s="76" t="s">
        <v>5245</v>
      </c>
      <c r="E4315" s="76">
        <v>750</v>
      </c>
      <c r="F4315" s="76">
        <v>12</v>
      </c>
      <c r="G4315" s="77">
        <v>13</v>
      </c>
      <c r="H4315" s="76" t="s">
        <v>3326</v>
      </c>
      <c r="I4315" s="77">
        <v>13.99</v>
      </c>
      <c r="J4315" s="2">
        <v>1</v>
      </c>
      <c r="K4315" s="119" cm="1">
        <f t="array" ref="K4315">ROUND(IF(C4315="Beer",SUM(LOOKUP(2,1/(SRP!$B$7:$B$9&lt;=E4315)/(SRP!$C$7:$C$9&gt;=E4315),SRP!$D$7:$D$9)*(G4315/100)*(E4315/1000)),IF(C4315="Spirits",SUM(LOOKUP(2,1/(SRP!$B$2:$B$6&lt;=E4315)/(SRP!$C$2:$C$6&gt;=E4315),SRP!$D$2:$D$6)*(G4315/100)*(E4315/1000)),IF(AND(C4315="Wine",D4315="Fortified Wines"),SUM(LOOKUP(2,1/(SRP!$B$20:$B$23&lt;=E4315)/(SRP!$C$20:$C$23&gt;=E4315),SRP!$D$20:$D$23)*(G4315/100)*(E4315/1000)),IF(C4315="Wine",SUM(LOOKUP(2,1/(SRP!$B$15:$B$19&lt;=E4315)/(SRP!$C$15:$C$19&gt;=E4315),SRP!$D$15:$D$19)*(G4315/100)*(E4315/1000)),IF(C4315="Ready to Drink",SUM(LOOKUP(2,1/(SRP!$B$10:$B$14&lt;=E4315)/(SRP!$C$10:$C$14&gt;=E4315),SRP!$D$10:$D$14)*(G4315/100)*(E4315/1000)),0))))),2)</f>
        <v>6.81</v>
      </c>
    </row>
    <row r="4316" spans="1:11" x14ac:dyDescent="0.35">
      <c r="A4316" s="2">
        <v>40596</v>
      </c>
      <c r="B4316" s="76" t="s">
        <v>3461</v>
      </c>
      <c r="C4316" s="76" t="s">
        <v>287</v>
      </c>
      <c r="D4316" s="76" t="s">
        <v>5230</v>
      </c>
      <c r="E4316" s="76">
        <v>473</v>
      </c>
      <c r="F4316" s="76">
        <v>24</v>
      </c>
      <c r="G4316" s="77">
        <v>5</v>
      </c>
      <c r="H4316" s="76" t="s">
        <v>4409</v>
      </c>
      <c r="I4316" s="77">
        <v>4.29</v>
      </c>
      <c r="J4316" s="2">
        <v>1</v>
      </c>
      <c r="K4316" s="119" cm="1">
        <f t="array" ref="K4316">ROUND(IF(C4316="Beer",SUM(LOOKUP(2,1/(SRP!$B$7:$B$9&lt;=E4316)/(SRP!$C$7:$C$9&gt;=E4316),SRP!$D$7:$D$9)*(G4316/100)*(E4316/1000)),IF(C4316="Spirits",SUM(LOOKUP(2,1/(SRP!$B$2:$B$6&lt;=E4316)/(SRP!$C$2:$C$6&gt;=E4316),SRP!$D$2:$D$6)*(G4316/100)*(E4316/1000)),IF(AND(C4316="Wine",D4316="Fortified Wines"),SUM(LOOKUP(2,1/(SRP!$B$20:$B$23&lt;=E4316)/(SRP!$C$20:$C$23&gt;=E4316),SRP!$D$20:$D$23)*(G4316/100)*(E4316/1000)),IF(C4316="Wine",SUM(LOOKUP(2,1/(SRP!$B$15:$B$19&lt;=E4316)/(SRP!$C$15:$C$19&gt;=E4316),SRP!$D$15:$D$19)*(G4316/100)*(E4316/1000)),IF(C4316="Ready to Drink",SUM(LOOKUP(2,1/(SRP!$B$10:$B$14&lt;=E4316)/(SRP!$C$10:$C$14&gt;=E4316),SRP!$D$10:$D$14)*(G4316/100)*(E4316/1000)),0))))),2)</f>
        <v>1.65</v>
      </c>
    </row>
    <row r="4317" spans="1:11" x14ac:dyDescent="0.35">
      <c r="A4317" s="2">
        <v>40596</v>
      </c>
      <c r="B4317" s="76" t="s">
        <v>3461</v>
      </c>
      <c r="C4317" s="76" t="s">
        <v>287</v>
      </c>
      <c r="D4317" s="76" t="s">
        <v>5230</v>
      </c>
      <c r="E4317" s="76">
        <v>473</v>
      </c>
      <c r="F4317" s="76">
        <v>24</v>
      </c>
      <c r="G4317" s="77">
        <v>5</v>
      </c>
      <c r="H4317" s="76" t="s">
        <v>4409</v>
      </c>
      <c r="I4317" s="77">
        <v>4.29</v>
      </c>
      <c r="J4317" s="2">
        <v>1</v>
      </c>
      <c r="K4317" s="119" cm="1">
        <f t="array" ref="K4317">ROUND(IF(C4317="Beer",SUM(LOOKUP(2,1/(SRP!$B$7:$B$9&lt;=E4317)/(SRP!$C$7:$C$9&gt;=E4317),SRP!$D$7:$D$9)*(G4317/100)*(E4317/1000)),IF(C4317="Spirits",SUM(LOOKUP(2,1/(SRP!$B$2:$B$6&lt;=E4317)/(SRP!$C$2:$C$6&gt;=E4317),SRP!$D$2:$D$6)*(G4317/100)*(E4317/1000)),IF(AND(C4317="Wine",D4317="Fortified Wines"),SUM(LOOKUP(2,1/(SRP!$B$20:$B$23&lt;=E4317)/(SRP!$C$20:$C$23&gt;=E4317),SRP!$D$20:$D$23)*(G4317/100)*(E4317/1000)),IF(C4317="Wine",SUM(LOOKUP(2,1/(SRP!$B$15:$B$19&lt;=E4317)/(SRP!$C$15:$C$19&gt;=E4317),SRP!$D$15:$D$19)*(G4317/100)*(E4317/1000)),IF(C4317="Ready to Drink",SUM(LOOKUP(2,1/(SRP!$B$10:$B$14&lt;=E4317)/(SRP!$C$10:$C$14&gt;=E4317),SRP!$D$10:$D$14)*(G4317/100)*(E4317/1000)),0))))),2)</f>
        <v>1.65</v>
      </c>
    </row>
    <row r="4318" spans="1:11" x14ac:dyDescent="0.35">
      <c r="A4318" s="2">
        <v>40606</v>
      </c>
      <c r="B4318" s="76" t="s">
        <v>2359</v>
      </c>
      <c r="C4318" s="76" t="s">
        <v>286</v>
      </c>
      <c r="D4318" s="76" t="s">
        <v>5247</v>
      </c>
      <c r="E4318" s="76">
        <v>750</v>
      </c>
      <c r="F4318" s="76">
        <v>12</v>
      </c>
      <c r="G4318" s="77">
        <v>14.5</v>
      </c>
      <c r="H4318" s="76" t="s">
        <v>3279</v>
      </c>
      <c r="I4318" s="77">
        <v>22.99</v>
      </c>
      <c r="J4318" s="2">
        <v>1</v>
      </c>
      <c r="K4318" s="119" cm="1">
        <f t="array" ref="K4318">ROUND(IF(C4318="Beer",SUM(LOOKUP(2,1/(SRP!$B$7:$B$9&lt;=E4318)/(SRP!$C$7:$C$9&gt;=E4318),SRP!$D$7:$D$9)*(G4318/100)*(E4318/1000)),IF(C4318="Spirits",SUM(LOOKUP(2,1/(SRP!$B$2:$B$6&lt;=E4318)/(SRP!$C$2:$C$6&gt;=E4318),SRP!$D$2:$D$6)*(G4318/100)*(E4318/1000)),IF(AND(C4318="Wine",D4318="Fortified Wines"),SUM(LOOKUP(2,1/(SRP!$B$20:$B$23&lt;=E4318)/(SRP!$C$20:$C$23&gt;=E4318),SRP!$D$20:$D$23)*(G4318/100)*(E4318/1000)),IF(C4318="Wine",SUM(LOOKUP(2,1/(SRP!$B$15:$B$19&lt;=E4318)/(SRP!$C$15:$C$19&gt;=E4318),SRP!$D$15:$D$19)*(G4318/100)*(E4318/1000)),IF(C4318="Ready to Drink",SUM(LOOKUP(2,1/(SRP!$B$10:$B$14&lt;=E4318)/(SRP!$C$10:$C$14&gt;=E4318),SRP!$D$10:$D$14)*(G4318/100)*(E4318/1000)),0))))),2)</f>
        <v>7.59</v>
      </c>
    </row>
    <row r="4319" spans="1:11" x14ac:dyDescent="0.35">
      <c r="A4319" s="2">
        <v>40622</v>
      </c>
      <c r="B4319" s="76" t="s">
        <v>3449</v>
      </c>
      <c r="C4319" s="76" t="s">
        <v>5938</v>
      </c>
      <c r="D4319" s="76" t="s">
        <v>5298</v>
      </c>
      <c r="E4319" s="76">
        <v>2130</v>
      </c>
      <c r="F4319" s="76">
        <v>4</v>
      </c>
      <c r="G4319" s="77">
        <v>5</v>
      </c>
      <c r="H4319" s="76" t="s">
        <v>3301</v>
      </c>
      <c r="I4319" s="77">
        <v>14</v>
      </c>
      <c r="J4319" s="2">
        <v>6</v>
      </c>
      <c r="K4319" s="119" cm="1">
        <f t="array" ref="K4319">ROUND(IF(C4319="Beer",SUM(LOOKUP(2,1/(SRP!$B$7:$B$9&lt;=E4319)/(SRP!$C$7:$C$9&gt;=E4319),SRP!$D$7:$D$9)*(G4319/100)*(E4319/1000)),IF(C4319="Spirits",SUM(LOOKUP(2,1/(SRP!$B$2:$B$6&lt;=E4319)/(SRP!$C$2:$C$6&gt;=E4319),SRP!$D$2:$D$6)*(G4319/100)*(E4319/1000)),IF(AND(C4319="Wine",D4319="Fortified Wines"),SUM(LOOKUP(2,1/(SRP!$B$20:$B$23&lt;=E4319)/(SRP!$C$20:$C$23&gt;=E4319),SRP!$D$20:$D$23)*(G4319/100)*(E4319/1000)),IF(C4319="Wine",SUM(LOOKUP(2,1/(SRP!$B$15:$B$19&lt;=E4319)/(SRP!$C$15:$C$19&gt;=E4319),SRP!$D$15:$D$19)*(G4319/100)*(E4319/1000)),IF(C4319="Ready to Drink",SUM(LOOKUP(2,1/(SRP!$B$10:$B$14&lt;=E4319)/(SRP!$C$10:$C$14&gt;=E4319),SRP!$D$10:$D$14)*(G4319/100)*(E4319/1000)),0))))),2)</f>
        <v>7.43</v>
      </c>
    </row>
    <row r="4320" spans="1:11" x14ac:dyDescent="0.35">
      <c r="A4320" s="2">
        <v>40622</v>
      </c>
      <c r="B4320" s="76" t="s">
        <v>3449</v>
      </c>
      <c r="C4320" s="76" t="s">
        <v>5938</v>
      </c>
      <c r="D4320" s="76" t="s">
        <v>5298</v>
      </c>
      <c r="E4320" s="76">
        <v>2130</v>
      </c>
      <c r="F4320" s="76">
        <v>4</v>
      </c>
      <c r="G4320" s="77">
        <v>5</v>
      </c>
      <c r="H4320" s="76" t="s">
        <v>3301</v>
      </c>
      <c r="I4320" s="77">
        <v>14</v>
      </c>
      <c r="J4320" s="2">
        <v>6</v>
      </c>
      <c r="K4320" s="119" cm="1">
        <f t="array" ref="K4320">ROUND(IF(C4320="Beer",SUM(LOOKUP(2,1/(SRP!$B$7:$B$9&lt;=E4320)/(SRP!$C$7:$C$9&gt;=E4320),SRP!$D$7:$D$9)*(G4320/100)*(E4320/1000)),IF(C4320="Spirits",SUM(LOOKUP(2,1/(SRP!$B$2:$B$6&lt;=E4320)/(SRP!$C$2:$C$6&gt;=E4320),SRP!$D$2:$D$6)*(G4320/100)*(E4320/1000)),IF(AND(C4320="Wine",D4320="Fortified Wines"),SUM(LOOKUP(2,1/(SRP!$B$20:$B$23&lt;=E4320)/(SRP!$C$20:$C$23&gt;=E4320),SRP!$D$20:$D$23)*(G4320/100)*(E4320/1000)),IF(C4320="Wine",SUM(LOOKUP(2,1/(SRP!$B$15:$B$19&lt;=E4320)/(SRP!$C$15:$C$19&gt;=E4320),SRP!$D$15:$D$19)*(G4320/100)*(E4320/1000)),IF(C4320="Ready to Drink",SUM(LOOKUP(2,1/(SRP!$B$10:$B$14&lt;=E4320)/(SRP!$C$10:$C$14&gt;=E4320),SRP!$D$10:$D$14)*(G4320/100)*(E4320/1000)),0))))),2)</f>
        <v>7.43</v>
      </c>
    </row>
    <row r="4321" spans="1:11" x14ac:dyDescent="0.35">
      <c r="A4321" s="2">
        <v>40631</v>
      </c>
      <c r="B4321" s="76" t="s">
        <v>3437</v>
      </c>
      <c r="C4321" s="76" t="s">
        <v>287</v>
      </c>
      <c r="D4321" s="76" t="s">
        <v>5240</v>
      </c>
      <c r="E4321" s="76">
        <v>355</v>
      </c>
      <c r="F4321" s="76">
        <v>24</v>
      </c>
      <c r="G4321" s="77">
        <v>10</v>
      </c>
      <c r="H4321" s="76" t="s">
        <v>3391</v>
      </c>
      <c r="I4321" s="77">
        <v>5</v>
      </c>
      <c r="J4321" s="2">
        <v>1</v>
      </c>
      <c r="K4321" s="119" cm="1">
        <f t="array" ref="K4321">ROUND(IF(C4321="Beer",SUM(LOOKUP(2,1/(SRP!$B$7:$B$9&lt;=E4321)/(SRP!$C$7:$C$9&gt;=E4321),SRP!$D$7:$D$9)*(G4321/100)*(E4321/1000)),IF(C4321="Spirits",SUM(LOOKUP(2,1/(SRP!$B$2:$B$6&lt;=E4321)/(SRP!$C$2:$C$6&gt;=E4321),SRP!$D$2:$D$6)*(G4321/100)*(E4321/1000)),IF(AND(C4321="Wine",D4321="Fortified Wines"),SUM(LOOKUP(2,1/(SRP!$B$20:$B$23&lt;=E4321)/(SRP!$C$20:$C$23&gt;=E4321),SRP!$D$20:$D$23)*(G4321/100)*(E4321/1000)),IF(C4321="Wine",SUM(LOOKUP(2,1/(SRP!$B$15:$B$19&lt;=E4321)/(SRP!$C$15:$C$19&gt;=E4321),SRP!$D$15:$D$19)*(G4321/100)*(E4321/1000)),IF(C4321="Ready to Drink",SUM(LOOKUP(2,1/(SRP!$B$10:$B$14&lt;=E4321)/(SRP!$C$10:$C$14&gt;=E4321),SRP!$D$10:$D$14)*(G4321/100)*(E4321/1000)),0))))),2)</f>
        <v>2.48</v>
      </c>
    </row>
    <row r="4322" spans="1:11" x14ac:dyDescent="0.35">
      <c r="A4322" s="2">
        <v>40631</v>
      </c>
      <c r="B4322" s="76" t="s">
        <v>3437</v>
      </c>
      <c r="C4322" s="76" t="s">
        <v>287</v>
      </c>
      <c r="D4322" s="76" t="s">
        <v>5240</v>
      </c>
      <c r="E4322" s="76">
        <v>355</v>
      </c>
      <c r="F4322" s="76">
        <v>24</v>
      </c>
      <c r="G4322" s="77">
        <v>10</v>
      </c>
      <c r="H4322" s="76" t="s">
        <v>3391</v>
      </c>
      <c r="I4322" s="77">
        <v>5</v>
      </c>
      <c r="J4322" s="2">
        <v>1</v>
      </c>
      <c r="K4322" s="119" cm="1">
        <f t="array" ref="K4322">ROUND(IF(C4322="Beer",SUM(LOOKUP(2,1/(SRP!$B$7:$B$9&lt;=E4322)/(SRP!$C$7:$C$9&gt;=E4322),SRP!$D$7:$D$9)*(G4322/100)*(E4322/1000)),IF(C4322="Spirits",SUM(LOOKUP(2,1/(SRP!$B$2:$B$6&lt;=E4322)/(SRP!$C$2:$C$6&gt;=E4322),SRP!$D$2:$D$6)*(G4322/100)*(E4322/1000)),IF(AND(C4322="Wine",D4322="Fortified Wines"),SUM(LOOKUP(2,1/(SRP!$B$20:$B$23&lt;=E4322)/(SRP!$C$20:$C$23&gt;=E4322),SRP!$D$20:$D$23)*(G4322/100)*(E4322/1000)),IF(C4322="Wine",SUM(LOOKUP(2,1/(SRP!$B$15:$B$19&lt;=E4322)/(SRP!$C$15:$C$19&gt;=E4322),SRP!$D$15:$D$19)*(G4322/100)*(E4322/1000)),IF(C4322="Ready to Drink",SUM(LOOKUP(2,1/(SRP!$B$10:$B$14&lt;=E4322)/(SRP!$C$10:$C$14&gt;=E4322),SRP!$D$10:$D$14)*(G4322/100)*(E4322/1000)),0))))),2)</f>
        <v>2.48</v>
      </c>
    </row>
    <row r="4323" spans="1:11" x14ac:dyDescent="0.35">
      <c r="A4323" s="2">
        <v>40637</v>
      </c>
      <c r="B4323" s="76" t="s">
        <v>3514</v>
      </c>
      <c r="C4323" s="76" t="s">
        <v>285</v>
      </c>
      <c r="D4323" s="76" t="s">
        <v>6931</v>
      </c>
      <c r="E4323" s="76">
        <v>750</v>
      </c>
      <c r="F4323" s="76">
        <v>6</v>
      </c>
      <c r="G4323" s="77">
        <v>40</v>
      </c>
      <c r="H4323" s="76" t="s">
        <v>3280</v>
      </c>
      <c r="I4323" s="77">
        <v>194.99</v>
      </c>
      <c r="J4323" s="2">
        <v>1</v>
      </c>
      <c r="K4323" s="119" cm="1">
        <f t="array" ref="K4323">ROUND(IF(C4323="Beer",SUM(LOOKUP(2,1/(SRP!$B$7:$B$9&lt;=E4323)/(SRP!$C$7:$C$9&gt;=E4323),SRP!$D$7:$D$9)*(G4323/100)*(E4323/1000)),IF(C4323="Spirits",SUM(LOOKUP(2,1/(SRP!$B$2:$B$6&lt;=E4323)/(SRP!$C$2:$C$6&gt;=E4323),SRP!$D$2:$D$6)*(G4323/100)*(E4323/1000)),IF(AND(C4323="Wine",D4323="Fortified Wines"),SUM(LOOKUP(2,1/(SRP!$B$20:$B$23&lt;=E4323)/(SRP!$C$20:$C$23&gt;=E4323),SRP!$D$20:$D$23)*(G4323/100)*(E4323/1000)),IF(C4323="Wine",SUM(LOOKUP(2,1/(SRP!$B$15:$B$19&lt;=E4323)/(SRP!$C$15:$C$19&gt;=E4323),SRP!$D$15:$D$19)*(G4323/100)*(E4323/1000)),IF(C4323="Ready to Drink",SUM(LOOKUP(2,1/(SRP!$B$10:$B$14&lt;=E4323)/(SRP!$C$10:$C$14&gt;=E4323),SRP!$D$10:$D$14)*(G4323/100)*(E4323/1000)),0))))),2)</f>
        <v>20.94</v>
      </c>
    </row>
    <row r="4324" spans="1:11" x14ac:dyDescent="0.35">
      <c r="A4324" s="2">
        <v>40641</v>
      </c>
      <c r="B4324" s="76" t="s">
        <v>3447</v>
      </c>
      <c r="C4324" s="76" t="s">
        <v>285</v>
      </c>
      <c r="D4324" s="76" t="s">
        <v>6931</v>
      </c>
      <c r="E4324" s="76">
        <v>750</v>
      </c>
      <c r="F4324" s="76">
        <v>6</v>
      </c>
      <c r="G4324" s="77">
        <v>48</v>
      </c>
      <c r="H4324" s="76" t="s">
        <v>3279</v>
      </c>
      <c r="I4324" s="77">
        <v>65.489999999999995</v>
      </c>
      <c r="J4324" s="2">
        <v>1</v>
      </c>
      <c r="K4324" s="119" cm="1">
        <f t="array" ref="K4324">ROUND(IF(C4324="Beer",SUM(LOOKUP(2,1/(SRP!$B$7:$B$9&lt;=E4324)/(SRP!$C$7:$C$9&gt;=E4324),SRP!$D$7:$D$9)*(G4324/100)*(E4324/1000)),IF(C4324="Spirits",SUM(LOOKUP(2,1/(SRP!$B$2:$B$6&lt;=E4324)/(SRP!$C$2:$C$6&gt;=E4324),SRP!$D$2:$D$6)*(G4324/100)*(E4324/1000)),IF(AND(C4324="Wine",D4324="Fortified Wines"),SUM(LOOKUP(2,1/(SRP!$B$20:$B$23&lt;=E4324)/(SRP!$C$20:$C$23&gt;=E4324),SRP!$D$20:$D$23)*(G4324/100)*(E4324/1000)),IF(C4324="Wine",SUM(LOOKUP(2,1/(SRP!$B$15:$B$19&lt;=E4324)/(SRP!$C$15:$C$19&gt;=E4324),SRP!$D$15:$D$19)*(G4324/100)*(E4324/1000)),IF(C4324="Ready to Drink",SUM(LOOKUP(2,1/(SRP!$B$10:$B$14&lt;=E4324)/(SRP!$C$10:$C$14&gt;=E4324),SRP!$D$10:$D$14)*(G4324/100)*(E4324/1000)),0))))),2)</f>
        <v>25.13</v>
      </c>
    </row>
    <row r="4325" spans="1:11" x14ac:dyDescent="0.35">
      <c r="A4325" s="2">
        <v>40645</v>
      </c>
      <c r="B4325" s="76" t="s">
        <v>3519</v>
      </c>
      <c r="C4325" s="76" t="s">
        <v>287</v>
      </c>
      <c r="D4325" s="76" t="s">
        <v>5266</v>
      </c>
      <c r="E4325" s="76">
        <v>473</v>
      </c>
      <c r="F4325" s="76">
        <v>24</v>
      </c>
      <c r="G4325" s="77">
        <v>5</v>
      </c>
      <c r="H4325" s="76" t="s">
        <v>3377</v>
      </c>
      <c r="I4325" s="77">
        <v>4.3</v>
      </c>
      <c r="J4325" s="2">
        <v>1</v>
      </c>
      <c r="K4325" s="119" cm="1">
        <f t="array" ref="K4325">ROUND(IF(C4325="Beer",SUM(LOOKUP(2,1/(SRP!$B$7:$B$9&lt;=E4325)/(SRP!$C$7:$C$9&gt;=E4325),SRP!$D$7:$D$9)*(G4325/100)*(E4325/1000)),IF(C4325="Spirits",SUM(LOOKUP(2,1/(SRP!$B$2:$B$6&lt;=E4325)/(SRP!$C$2:$C$6&gt;=E4325),SRP!$D$2:$D$6)*(G4325/100)*(E4325/1000)),IF(AND(C4325="Wine",D4325="Fortified Wines"),SUM(LOOKUP(2,1/(SRP!$B$20:$B$23&lt;=E4325)/(SRP!$C$20:$C$23&gt;=E4325),SRP!$D$20:$D$23)*(G4325/100)*(E4325/1000)),IF(C4325="Wine",SUM(LOOKUP(2,1/(SRP!$B$15:$B$19&lt;=E4325)/(SRP!$C$15:$C$19&gt;=E4325),SRP!$D$15:$D$19)*(G4325/100)*(E4325/1000)),IF(C4325="Ready to Drink",SUM(LOOKUP(2,1/(SRP!$B$10:$B$14&lt;=E4325)/(SRP!$C$10:$C$14&gt;=E4325),SRP!$D$10:$D$14)*(G4325/100)*(E4325/1000)),0))))),2)</f>
        <v>1.65</v>
      </c>
    </row>
    <row r="4326" spans="1:11" x14ac:dyDescent="0.35">
      <c r="A4326" s="2">
        <v>40645</v>
      </c>
      <c r="B4326" s="76" t="s">
        <v>3519</v>
      </c>
      <c r="C4326" s="76" t="s">
        <v>287</v>
      </c>
      <c r="D4326" s="76" t="s">
        <v>5266</v>
      </c>
      <c r="E4326" s="76">
        <v>473</v>
      </c>
      <c r="F4326" s="76">
        <v>24</v>
      </c>
      <c r="G4326" s="77">
        <v>5</v>
      </c>
      <c r="H4326" s="76" t="s">
        <v>3377</v>
      </c>
      <c r="I4326" s="77">
        <v>4.3</v>
      </c>
      <c r="J4326" s="2">
        <v>1</v>
      </c>
      <c r="K4326" s="119" cm="1">
        <f t="array" ref="K4326">ROUND(IF(C4326="Beer",SUM(LOOKUP(2,1/(SRP!$B$7:$B$9&lt;=E4326)/(SRP!$C$7:$C$9&gt;=E4326),SRP!$D$7:$D$9)*(G4326/100)*(E4326/1000)),IF(C4326="Spirits",SUM(LOOKUP(2,1/(SRP!$B$2:$B$6&lt;=E4326)/(SRP!$C$2:$C$6&gt;=E4326),SRP!$D$2:$D$6)*(G4326/100)*(E4326/1000)),IF(AND(C4326="Wine",D4326="Fortified Wines"),SUM(LOOKUP(2,1/(SRP!$B$20:$B$23&lt;=E4326)/(SRP!$C$20:$C$23&gt;=E4326),SRP!$D$20:$D$23)*(G4326/100)*(E4326/1000)),IF(C4326="Wine",SUM(LOOKUP(2,1/(SRP!$B$15:$B$19&lt;=E4326)/(SRP!$C$15:$C$19&gt;=E4326),SRP!$D$15:$D$19)*(G4326/100)*(E4326/1000)),IF(C4326="Ready to Drink",SUM(LOOKUP(2,1/(SRP!$B$10:$B$14&lt;=E4326)/(SRP!$C$10:$C$14&gt;=E4326),SRP!$D$10:$D$14)*(G4326/100)*(E4326/1000)),0))))),2)</f>
        <v>1.65</v>
      </c>
    </row>
    <row r="4327" spans="1:11" x14ac:dyDescent="0.35">
      <c r="A4327" s="2">
        <v>40651</v>
      </c>
      <c r="B4327" s="76" t="s">
        <v>6371</v>
      </c>
      <c r="C4327" s="76" t="s">
        <v>287</v>
      </c>
      <c r="D4327" s="76" t="s">
        <v>5266</v>
      </c>
      <c r="E4327" s="76">
        <v>473</v>
      </c>
      <c r="F4327" s="76">
        <v>24</v>
      </c>
      <c r="G4327" s="77">
        <v>4.5</v>
      </c>
      <c r="H4327" s="76" t="s">
        <v>3370</v>
      </c>
      <c r="I4327" s="77">
        <v>4.75</v>
      </c>
      <c r="J4327" s="2">
        <v>1</v>
      </c>
      <c r="K4327" s="119" cm="1">
        <f t="array" ref="K4327">ROUND(IF(C4327="Beer",SUM(LOOKUP(2,1/(SRP!$B$7:$B$9&lt;=E4327)/(SRP!$C$7:$C$9&gt;=E4327),SRP!$D$7:$D$9)*(G4327/100)*(E4327/1000)),IF(C4327="Spirits",SUM(LOOKUP(2,1/(SRP!$B$2:$B$6&lt;=E4327)/(SRP!$C$2:$C$6&gt;=E4327),SRP!$D$2:$D$6)*(G4327/100)*(E4327/1000)),IF(AND(C4327="Wine",D4327="Fortified Wines"),SUM(LOOKUP(2,1/(SRP!$B$20:$B$23&lt;=E4327)/(SRP!$C$20:$C$23&gt;=E4327),SRP!$D$20:$D$23)*(G4327/100)*(E4327/1000)),IF(C4327="Wine",SUM(LOOKUP(2,1/(SRP!$B$15:$B$19&lt;=E4327)/(SRP!$C$15:$C$19&gt;=E4327),SRP!$D$15:$D$19)*(G4327/100)*(E4327/1000)),IF(C4327="Ready to Drink",SUM(LOOKUP(2,1/(SRP!$B$10:$B$14&lt;=E4327)/(SRP!$C$10:$C$14&gt;=E4327),SRP!$D$10:$D$14)*(G4327/100)*(E4327/1000)),0))))),2)</f>
        <v>1.49</v>
      </c>
    </row>
    <row r="4328" spans="1:11" x14ac:dyDescent="0.35">
      <c r="A4328" s="2">
        <v>40651</v>
      </c>
      <c r="B4328" s="76" t="s">
        <v>6371</v>
      </c>
      <c r="C4328" s="76" t="s">
        <v>287</v>
      </c>
      <c r="D4328" s="76" t="s">
        <v>5266</v>
      </c>
      <c r="E4328" s="76">
        <v>473</v>
      </c>
      <c r="F4328" s="76">
        <v>24</v>
      </c>
      <c r="G4328" s="77">
        <v>4.5</v>
      </c>
      <c r="H4328" s="76" t="s">
        <v>3370</v>
      </c>
      <c r="I4328" s="77">
        <v>4.75</v>
      </c>
      <c r="J4328" s="2">
        <v>1</v>
      </c>
      <c r="K4328" s="119" cm="1">
        <f t="array" ref="K4328">ROUND(IF(C4328="Beer",SUM(LOOKUP(2,1/(SRP!$B$7:$B$9&lt;=E4328)/(SRP!$C$7:$C$9&gt;=E4328),SRP!$D$7:$D$9)*(G4328/100)*(E4328/1000)),IF(C4328="Spirits",SUM(LOOKUP(2,1/(SRP!$B$2:$B$6&lt;=E4328)/(SRP!$C$2:$C$6&gt;=E4328),SRP!$D$2:$D$6)*(G4328/100)*(E4328/1000)),IF(AND(C4328="Wine",D4328="Fortified Wines"),SUM(LOOKUP(2,1/(SRP!$B$20:$B$23&lt;=E4328)/(SRP!$C$20:$C$23&gt;=E4328),SRP!$D$20:$D$23)*(G4328/100)*(E4328/1000)),IF(C4328="Wine",SUM(LOOKUP(2,1/(SRP!$B$15:$B$19&lt;=E4328)/(SRP!$C$15:$C$19&gt;=E4328),SRP!$D$15:$D$19)*(G4328/100)*(E4328/1000)),IF(C4328="Ready to Drink",SUM(LOOKUP(2,1/(SRP!$B$10:$B$14&lt;=E4328)/(SRP!$C$10:$C$14&gt;=E4328),SRP!$D$10:$D$14)*(G4328/100)*(E4328/1000)),0))))),2)</f>
        <v>1.49</v>
      </c>
    </row>
    <row r="4329" spans="1:11" x14ac:dyDescent="0.35">
      <c r="A4329" s="2">
        <v>40658</v>
      </c>
      <c r="B4329" s="76" t="s">
        <v>3472</v>
      </c>
      <c r="C4329" s="76" t="s">
        <v>5938</v>
      </c>
      <c r="D4329" s="76" t="s">
        <v>5279</v>
      </c>
      <c r="E4329" s="76">
        <v>4260</v>
      </c>
      <c r="F4329" s="76">
        <v>1</v>
      </c>
      <c r="G4329" s="77">
        <v>5</v>
      </c>
      <c r="H4329" s="76" t="s">
        <v>3301</v>
      </c>
      <c r="I4329" s="77">
        <v>27</v>
      </c>
      <c r="J4329" s="2">
        <v>12</v>
      </c>
      <c r="K4329" s="119" cm="1">
        <f t="array" ref="K4329">ROUND(IF(C4329="Beer",SUM(LOOKUP(2,1/(SRP!$B$7:$B$9&lt;=E4329)/(SRP!$C$7:$C$9&gt;=E4329),SRP!$D$7:$D$9)*(G4329/100)*(E4329/1000)),IF(C4329="Spirits",SUM(LOOKUP(2,1/(SRP!$B$2:$B$6&lt;=E4329)/(SRP!$C$2:$C$6&gt;=E4329),SRP!$D$2:$D$6)*(G4329/100)*(E4329/1000)),IF(AND(C4329="Wine",D4329="Fortified Wines"),SUM(LOOKUP(2,1/(SRP!$B$20:$B$23&lt;=E4329)/(SRP!$C$20:$C$23&gt;=E4329),SRP!$D$20:$D$23)*(G4329/100)*(E4329/1000)),IF(C4329="Wine",SUM(LOOKUP(2,1/(SRP!$B$15:$B$19&lt;=E4329)/(SRP!$C$15:$C$19&gt;=E4329),SRP!$D$15:$D$19)*(G4329/100)*(E4329/1000)),IF(C4329="Ready to Drink",SUM(LOOKUP(2,1/(SRP!$B$10:$B$14&lt;=E4329)/(SRP!$C$10:$C$14&gt;=E4329),SRP!$D$10:$D$14)*(G4329/100)*(E4329/1000)),0))))),2)</f>
        <v>14.87</v>
      </c>
    </row>
    <row r="4330" spans="1:11" x14ac:dyDescent="0.35">
      <c r="A4330" s="2">
        <v>40658</v>
      </c>
      <c r="B4330" s="76" t="s">
        <v>3472</v>
      </c>
      <c r="C4330" s="76" t="s">
        <v>5938</v>
      </c>
      <c r="D4330" s="76" t="s">
        <v>5279</v>
      </c>
      <c r="E4330" s="76">
        <v>4260</v>
      </c>
      <c r="F4330" s="76">
        <v>1</v>
      </c>
      <c r="G4330" s="77">
        <v>5</v>
      </c>
      <c r="H4330" s="76" t="s">
        <v>3301</v>
      </c>
      <c r="I4330" s="77">
        <v>27</v>
      </c>
      <c r="J4330" s="2">
        <v>12</v>
      </c>
      <c r="K4330" s="119" cm="1">
        <f t="array" ref="K4330">ROUND(IF(C4330="Beer",SUM(LOOKUP(2,1/(SRP!$B$7:$B$9&lt;=E4330)/(SRP!$C$7:$C$9&gt;=E4330),SRP!$D$7:$D$9)*(G4330/100)*(E4330/1000)),IF(C4330="Spirits",SUM(LOOKUP(2,1/(SRP!$B$2:$B$6&lt;=E4330)/(SRP!$C$2:$C$6&gt;=E4330),SRP!$D$2:$D$6)*(G4330/100)*(E4330/1000)),IF(AND(C4330="Wine",D4330="Fortified Wines"),SUM(LOOKUP(2,1/(SRP!$B$20:$B$23&lt;=E4330)/(SRP!$C$20:$C$23&gt;=E4330),SRP!$D$20:$D$23)*(G4330/100)*(E4330/1000)),IF(C4330="Wine",SUM(LOOKUP(2,1/(SRP!$B$15:$B$19&lt;=E4330)/(SRP!$C$15:$C$19&gt;=E4330),SRP!$D$15:$D$19)*(G4330/100)*(E4330/1000)),IF(C4330="Ready to Drink",SUM(LOOKUP(2,1/(SRP!$B$10:$B$14&lt;=E4330)/(SRP!$C$10:$C$14&gt;=E4330),SRP!$D$10:$D$14)*(G4330/100)*(E4330/1000)),0))))),2)</f>
        <v>14.87</v>
      </c>
    </row>
    <row r="4331" spans="1:11" x14ac:dyDescent="0.35">
      <c r="A4331" s="2">
        <v>40659</v>
      </c>
      <c r="B4331" s="76" t="s">
        <v>3487</v>
      </c>
      <c r="C4331" s="76" t="s">
        <v>5938</v>
      </c>
      <c r="D4331" s="76" t="s">
        <v>5748</v>
      </c>
      <c r="E4331" s="76">
        <v>4260</v>
      </c>
      <c r="F4331" s="76">
        <v>1</v>
      </c>
      <c r="G4331" s="77">
        <v>4.5</v>
      </c>
      <c r="H4331" s="76" t="s">
        <v>3301</v>
      </c>
      <c r="I4331" s="77">
        <v>26.99</v>
      </c>
      <c r="J4331" s="2">
        <v>12</v>
      </c>
      <c r="K4331" s="119" cm="1">
        <f t="array" ref="K4331">ROUND(IF(C4331="Beer",SUM(LOOKUP(2,1/(SRP!$B$7:$B$9&lt;=E4331)/(SRP!$C$7:$C$9&gt;=E4331),SRP!$D$7:$D$9)*(G4331/100)*(E4331/1000)),IF(C4331="Spirits",SUM(LOOKUP(2,1/(SRP!$B$2:$B$6&lt;=E4331)/(SRP!$C$2:$C$6&gt;=E4331),SRP!$D$2:$D$6)*(G4331/100)*(E4331/1000)),IF(AND(C4331="Wine",D4331="Fortified Wines"),SUM(LOOKUP(2,1/(SRP!$B$20:$B$23&lt;=E4331)/(SRP!$C$20:$C$23&gt;=E4331),SRP!$D$20:$D$23)*(G4331/100)*(E4331/1000)),IF(C4331="Wine",SUM(LOOKUP(2,1/(SRP!$B$15:$B$19&lt;=E4331)/(SRP!$C$15:$C$19&gt;=E4331),SRP!$D$15:$D$19)*(G4331/100)*(E4331/1000)),IF(C4331="Ready to Drink",SUM(LOOKUP(2,1/(SRP!$B$10:$B$14&lt;=E4331)/(SRP!$C$10:$C$14&gt;=E4331),SRP!$D$10:$D$14)*(G4331/100)*(E4331/1000)),0))))),2)</f>
        <v>13.38</v>
      </c>
    </row>
    <row r="4332" spans="1:11" x14ac:dyDescent="0.35">
      <c r="A4332" s="2">
        <v>40659</v>
      </c>
      <c r="B4332" s="76" t="s">
        <v>3487</v>
      </c>
      <c r="C4332" s="76" t="s">
        <v>5938</v>
      </c>
      <c r="D4332" s="76" t="s">
        <v>5748</v>
      </c>
      <c r="E4332" s="76">
        <v>4260</v>
      </c>
      <c r="F4332" s="76">
        <v>1</v>
      </c>
      <c r="G4332" s="77">
        <v>4.5</v>
      </c>
      <c r="H4332" s="76" t="s">
        <v>3301</v>
      </c>
      <c r="I4332" s="77">
        <v>26.99</v>
      </c>
      <c r="J4332" s="2">
        <v>12</v>
      </c>
      <c r="K4332" s="119" cm="1">
        <f t="array" ref="K4332">ROUND(IF(C4332="Beer",SUM(LOOKUP(2,1/(SRP!$B$7:$B$9&lt;=E4332)/(SRP!$C$7:$C$9&gt;=E4332),SRP!$D$7:$D$9)*(G4332/100)*(E4332/1000)),IF(C4332="Spirits",SUM(LOOKUP(2,1/(SRP!$B$2:$B$6&lt;=E4332)/(SRP!$C$2:$C$6&gt;=E4332),SRP!$D$2:$D$6)*(G4332/100)*(E4332/1000)),IF(AND(C4332="Wine",D4332="Fortified Wines"),SUM(LOOKUP(2,1/(SRP!$B$20:$B$23&lt;=E4332)/(SRP!$C$20:$C$23&gt;=E4332),SRP!$D$20:$D$23)*(G4332/100)*(E4332/1000)),IF(C4332="Wine",SUM(LOOKUP(2,1/(SRP!$B$15:$B$19&lt;=E4332)/(SRP!$C$15:$C$19&gt;=E4332),SRP!$D$15:$D$19)*(G4332/100)*(E4332/1000)),IF(C4332="Ready to Drink",SUM(LOOKUP(2,1/(SRP!$B$10:$B$14&lt;=E4332)/(SRP!$C$10:$C$14&gt;=E4332),SRP!$D$10:$D$14)*(G4332/100)*(E4332/1000)),0))))),2)</f>
        <v>13.38</v>
      </c>
    </row>
    <row r="4333" spans="1:11" x14ac:dyDescent="0.35">
      <c r="A4333" s="2">
        <v>40660</v>
      </c>
      <c r="B4333" s="76" t="s">
        <v>3485</v>
      </c>
      <c r="C4333" s="76" t="s">
        <v>5938</v>
      </c>
      <c r="D4333" s="76" t="s">
        <v>5748</v>
      </c>
      <c r="E4333" s="76">
        <v>4260</v>
      </c>
      <c r="F4333" s="76">
        <v>1</v>
      </c>
      <c r="G4333" s="77">
        <v>4.5</v>
      </c>
      <c r="H4333" s="76" t="s">
        <v>3301</v>
      </c>
      <c r="I4333" s="77">
        <v>26.99</v>
      </c>
      <c r="J4333" s="2">
        <v>12</v>
      </c>
      <c r="K4333" s="119" cm="1">
        <f t="array" ref="K4333">ROUND(IF(C4333="Beer",SUM(LOOKUP(2,1/(SRP!$B$7:$B$9&lt;=E4333)/(SRP!$C$7:$C$9&gt;=E4333),SRP!$D$7:$D$9)*(G4333/100)*(E4333/1000)),IF(C4333="Spirits",SUM(LOOKUP(2,1/(SRP!$B$2:$B$6&lt;=E4333)/(SRP!$C$2:$C$6&gt;=E4333),SRP!$D$2:$D$6)*(G4333/100)*(E4333/1000)),IF(AND(C4333="Wine",D4333="Fortified Wines"),SUM(LOOKUP(2,1/(SRP!$B$20:$B$23&lt;=E4333)/(SRP!$C$20:$C$23&gt;=E4333),SRP!$D$20:$D$23)*(G4333/100)*(E4333/1000)),IF(C4333="Wine",SUM(LOOKUP(2,1/(SRP!$B$15:$B$19&lt;=E4333)/(SRP!$C$15:$C$19&gt;=E4333),SRP!$D$15:$D$19)*(G4333/100)*(E4333/1000)),IF(C4333="Ready to Drink",SUM(LOOKUP(2,1/(SRP!$B$10:$B$14&lt;=E4333)/(SRP!$C$10:$C$14&gt;=E4333),SRP!$D$10:$D$14)*(G4333/100)*(E4333/1000)),0))))),2)</f>
        <v>13.38</v>
      </c>
    </row>
    <row r="4334" spans="1:11" x14ac:dyDescent="0.35">
      <c r="A4334" s="2">
        <v>40660</v>
      </c>
      <c r="B4334" s="76" t="s">
        <v>3485</v>
      </c>
      <c r="C4334" s="76" t="s">
        <v>5938</v>
      </c>
      <c r="D4334" s="76" t="s">
        <v>5748</v>
      </c>
      <c r="E4334" s="76">
        <v>4260</v>
      </c>
      <c r="F4334" s="76">
        <v>1</v>
      </c>
      <c r="G4334" s="77">
        <v>4.5</v>
      </c>
      <c r="H4334" s="76" t="s">
        <v>3301</v>
      </c>
      <c r="I4334" s="77">
        <v>26.99</v>
      </c>
      <c r="J4334" s="2">
        <v>12</v>
      </c>
      <c r="K4334" s="119" cm="1">
        <f t="array" ref="K4334">ROUND(IF(C4334="Beer",SUM(LOOKUP(2,1/(SRP!$B$7:$B$9&lt;=E4334)/(SRP!$C$7:$C$9&gt;=E4334),SRP!$D$7:$D$9)*(G4334/100)*(E4334/1000)),IF(C4334="Spirits",SUM(LOOKUP(2,1/(SRP!$B$2:$B$6&lt;=E4334)/(SRP!$C$2:$C$6&gt;=E4334),SRP!$D$2:$D$6)*(G4334/100)*(E4334/1000)),IF(AND(C4334="Wine",D4334="Fortified Wines"),SUM(LOOKUP(2,1/(SRP!$B$20:$B$23&lt;=E4334)/(SRP!$C$20:$C$23&gt;=E4334),SRP!$D$20:$D$23)*(G4334/100)*(E4334/1000)),IF(C4334="Wine",SUM(LOOKUP(2,1/(SRP!$B$15:$B$19&lt;=E4334)/(SRP!$C$15:$C$19&gt;=E4334),SRP!$D$15:$D$19)*(G4334/100)*(E4334/1000)),IF(C4334="Ready to Drink",SUM(LOOKUP(2,1/(SRP!$B$10:$B$14&lt;=E4334)/(SRP!$C$10:$C$14&gt;=E4334),SRP!$D$10:$D$14)*(G4334/100)*(E4334/1000)),0))))),2)</f>
        <v>13.38</v>
      </c>
    </row>
    <row r="4335" spans="1:11" x14ac:dyDescent="0.35">
      <c r="A4335" s="2">
        <v>40675</v>
      </c>
      <c r="B4335" s="76" t="s">
        <v>3431</v>
      </c>
      <c r="C4335" s="76" t="s">
        <v>287</v>
      </c>
      <c r="D4335" s="76" t="s">
        <v>5240</v>
      </c>
      <c r="E4335" s="76">
        <v>473</v>
      </c>
      <c r="F4335" s="76">
        <v>24</v>
      </c>
      <c r="G4335" s="77">
        <v>6.3</v>
      </c>
      <c r="H4335" s="76" t="s">
        <v>3367</v>
      </c>
      <c r="I4335" s="77">
        <v>4.75</v>
      </c>
      <c r="J4335" s="2">
        <v>1</v>
      </c>
      <c r="K4335" s="119" cm="1">
        <f t="array" ref="K4335">ROUND(IF(C4335="Beer",SUM(LOOKUP(2,1/(SRP!$B$7:$B$9&lt;=E4335)/(SRP!$C$7:$C$9&gt;=E4335),SRP!$D$7:$D$9)*(G4335/100)*(E4335/1000)),IF(C4335="Spirits",SUM(LOOKUP(2,1/(SRP!$B$2:$B$6&lt;=E4335)/(SRP!$C$2:$C$6&gt;=E4335),SRP!$D$2:$D$6)*(G4335/100)*(E4335/1000)),IF(AND(C4335="Wine",D4335="Fortified Wines"),SUM(LOOKUP(2,1/(SRP!$B$20:$B$23&lt;=E4335)/(SRP!$C$20:$C$23&gt;=E4335),SRP!$D$20:$D$23)*(G4335/100)*(E4335/1000)),IF(C4335="Wine",SUM(LOOKUP(2,1/(SRP!$B$15:$B$19&lt;=E4335)/(SRP!$C$15:$C$19&gt;=E4335),SRP!$D$15:$D$19)*(G4335/100)*(E4335/1000)),IF(C4335="Ready to Drink",SUM(LOOKUP(2,1/(SRP!$B$10:$B$14&lt;=E4335)/(SRP!$C$10:$C$14&gt;=E4335),SRP!$D$10:$D$14)*(G4335/100)*(E4335/1000)),0))))),2)</f>
        <v>2.08</v>
      </c>
    </row>
    <row r="4336" spans="1:11" x14ac:dyDescent="0.35">
      <c r="A4336" s="2">
        <v>40675</v>
      </c>
      <c r="B4336" s="76" t="s">
        <v>3431</v>
      </c>
      <c r="C4336" s="76" t="s">
        <v>287</v>
      </c>
      <c r="D4336" s="76" t="s">
        <v>5240</v>
      </c>
      <c r="E4336" s="76">
        <v>473</v>
      </c>
      <c r="F4336" s="76">
        <v>24</v>
      </c>
      <c r="G4336" s="77">
        <v>6.3</v>
      </c>
      <c r="H4336" s="76" t="s">
        <v>3367</v>
      </c>
      <c r="I4336" s="77">
        <v>4.75</v>
      </c>
      <c r="J4336" s="2">
        <v>1</v>
      </c>
      <c r="K4336" s="119" cm="1">
        <f t="array" ref="K4336">ROUND(IF(C4336="Beer",SUM(LOOKUP(2,1/(SRP!$B$7:$B$9&lt;=E4336)/(SRP!$C$7:$C$9&gt;=E4336),SRP!$D$7:$D$9)*(G4336/100)*(E4336/1000)),IF(C4336="Spirits",SUM(LOOKUP(2,1/(SRP!$B$2:$B$6&lt;=E4336)/(SRP!$C$2:$C$6&gt;=E4336),SRP!$D$2:$D$6)*(G4336/100)*(E4336/1000)),IF(AND(C4336="Wine",D4336="Fortified Wines"),SUM(LOOKUP(2,1/(SRP!$B$20:$B$23&lt;=E4336)/(SRP!$C$20:$C$23&gt;=E4336),SRP!$D$20:$D$23)*(G4336/100)*(E4336/1000)),IF(C4336="Wine",SUM(LOOKUP(2,1/(SRP!$B$15:$B$19&lt;=E4336)/(SRP!$C$15:$C$19&gt;=E4336),SRP!$D$15:$D$19)*(G4336/100)*(E4336/1000)),IF(C4336="Ready to Drink",SUM(LOOKUP(2,1/(SRP!$B$10:$B$14&lt;=E4336)/(SRP!$C$10:$C$14&gt;=E4336),SRP!$D$10:$D$14)*(G4336/100)*(E4336/1000)),0))))),2)</f>
        <v>2.08</v>
      </c>
    </row>
    <row r="4337" spans="1:11" x14ac:dyDescent="0.35">
      <c r="A4337" s="2">
        <v>40678</v>
      </c>
      <c r="B4337" s="76" t="s">
        <v>3432</v>
      </c>
      <c r="C4337" s="76" t="s">
        <v>287</v>
      </c>
      <c r="D4337" s="76" t="s">
        <v>5266</v>
      </c>
      <c r="E4337" s="76">
        <v>473</v>
      </c>
      <c r="F4337" s="76">
        <v>24</v>
      </c>
      <c r="G4337" s="77">
        <v>5</v>
      </c>
      <c r="H4337" s="76" t="s">
        <v>3367</v>
      </c>
      <c r="I4337" s="77">
        <v>4.75</v>
      </c>
      <c r="J4337" s="2">
        <v>1</v>
      </c>
      <c r="K4337" s="119" cm="1">
        <f t="array" ref="K4337">ROUND(IF(C4337="Beer",SUM(LOOKUP(2,1/(SRP!$B$7:$B$9&lt;=E4337)/(SRP!$C$7:$C$9&gt;=E4337),SRP!$D$7:$D$9)*(G4337/100)*(E4337/1000)),IF(C4337="Spirits",SUM(LOOKUP(2,1/(SRP!$B$2:$B$6&lt;=E4337)/(SRP!$C$2:$C$6&gt;=E4337),SRP!$D$2:$D$6)*(G4337/100)*(E4337/1000)),IF(AND(C4337="Wine",D4337="Fortified Wines"),SUM(LOOKUP(2,1/(SRP!$B$20:$B$23&lt;=E4337)/(SRP!$C$20:$C$23&gt;=E4337),SRP!$D$20:$D$23)*(G4337/100)*(E4337/1000)),IF(C4337="Wine",SUM(LOOKUP(2,1/(SRP!$B$15:$B$19&lt;=E4337)/(SRP!$C$15:$C$19&gt;=E4337),SRP!$D$15:$D$19)*(G4337/100)*(E4337/1000)),IF(C4337="Ready to Drink",SUM(LOOKUP(2,1/(SRP!$B$10:$B$14&lt;=E4337)/(SRP!$C$10:$C$14&gt;=E4337),SRP!$D$10:$D$14)*(G4337/100)*(E4337/1000)),0))))),2)</f>
        <v>1.65</v>
      </c>
    </row>
    <row r="4338" spans="1:11" x14ac:dyDescent="0.35">
      <c r="A4338" s="2">
        <v>40678</v>
      </c>
      <c r="B4338" s="76" t="s">
        <v>3432</v>
      </c>
      <c r="C4338" s="76" t="s">
        <v>287</v>
      </c>
      <c r="D4338" s="76" t="s">
        <v>5266</v>
      </c>
      <c r="E4338" s="76">
        <v>473</v>
      </c>
      <c r="F4338" s="76">
        <v>24</v>
      </c>
      <c r="G4338" s="77">
        <v>5</v>
      </c>
      <c r="H4338" s="76" t="s">
        <v>3367</v>
      </c>
      <c r="I4338" s="77">
        <v>4.75</v>
      </c>
      <c r="J4338" s="2">
        <v>1</v>
      </c>
      <c r="K4338" s="119" cm="1">
        <f t="array" ref="K4338">ROUND(IF(C4338="Beer",SUM(LOOKUP(2,1/(SRP!$B$7:$B$9&lt;=E4338)/(SRP!$C$7:$C$9&gt;=E4338),SRP!$D$7:$D$9)*(G4338/100)*(E4338/1000)),IF(C4338="Spirits",SUM(LOOKUP(2,1/(SRP!$B$2:$B$6&lt;=E4338)/(SRP!$C$2:$C$6&gt;=E4338),SRP!$D$2:$D$6)*(G4338/100)*(E4338/1000)),IF(AND(C4338="Wine",D4338="Fortified Wines"),SUM(LOOKUP(2,1/(SRP!$B$20:$B$23&lt;=E4338)/(SRP!$C$20:$C$23&gt;=E4338),SRP!$D$20:$D$23)*(G4338/100)*(E4338/1000)),IF(C4338="Wine",SUM(LOOKUP(2,1/(SRP!$B$15:$B$19&lt;=E4338)/(SRP!$C$15:$C$19&gt;=E4338),SRP!$D$15:$D$19)*(G4338/100)*(E4338/1000)),IF(C4338="Ready to Drink",SUM(LOOKUP(2,1/(SRP!$B$10:$B$14&lt;=E4338)/(SRP!$C$10:$C$14&gt;=E4338),SRP!$D$10:$D$14)*(G4338/100)*(E4338/1000)),0))))),2)</f>
        <v>1.65</v>
      </c>
    </row>
    <row r="4339" spans="1:11" x14ac:dyDescent="0.35">
      <c r="A4339" s="2">
        <v>40694</v>
      </c>
      <c r="B4339" s="76" t="s">
        <v>3465</v>
      </c>
      <c r="C4339" s="76" t="s">
        <v>287</v>
      </c>
      <c r="D4339" s="76" t="s">
        <v>5266</v>
      </c>
      <c r="E4339" s="76">
        <v>473</v>
      </c>
      <c r="F4339" s="76">
        <v>24</v>
      </c>
      <c r="G4339" s="77">
        <v>5</v>
      </c>
      <c r="H4339" s="76" t="s">
        <v>3377</v>
      </c>
      <c r="I4339" s="77">
        <v>4.3</v>
      </c>
      <c r="J4339" s="2">
        <v>1</v>
      </c>
      <c r="K4339" s="119" cm="1">
        <f t="array" ref="K4339">ROUND(IF(C4339="Beer",SUM(LOOKUP(2,1/(SRP!$B$7:$B$9&lt;=E4339)/(SRP!$C$7:$C$9&gt;=E4339),SRP!$D$7:$D$9)*(G4339/100)*(E4339/1000)),IF(C4339="Spirits",SUM(LOOKUP(2,1/(SRP!$B$2:$B$6&lt;=E4339)/(SRP!$C$2:$C$6&gt;=E4339),SRP!$D$2:$D$6)*(G4339/100)*(E4339/1000)),IF(AND(C4339="Wine",D4339="Fortified Wines"),SUM(LOOKUP(2,1/(SRP!$B$20:$B$23&lt;=E4339)/(SRP!$C$20:$C$23&gt;=E4339),SRP!$D$20:$D$23)*(G4339/100)*(E4339/1000)),IF(C4339="Wine",SUM(LOOKUP(2,1/(SRP!$B$15:$B$19&lt;=E4339)/(SRP!$C$15:$C$19&gt;=E4339),SRP!$D$15:$D$19)*(G4339/100)*(E4339/1000)),IF(C4339="Ready to Drink",SUM(LOOKUP(2,1/(SRP!$B$10:$B$14&lt;=E4339)/(SRP!$C$10:$C$14&gt;=E4339),SRP!$D$10:$D$14)*(G4339/100)*(E4339/1000)),0))))),2)</f>
        <v>1.65</v>
      </c>
    </row>
    <row r="4340" spans="1:11" x14ac:dyDescent="0.35">
      <c r="A4340" s="2">
        <v>40694</v>
      </c>
      <c r="B4340" s="76" t="s">
        <v>3465</v>
      </c>
      <c r="C4340" s="76" t="s">
        <v>287</v>
      </c>
      <c r="D4340" s="76" t="s">
        <v>5266</v>
      </c>
      <c r="E4340" s="76">
        <v>473</v>
      </c>
      <c r="F4340" s="76">
        <v>24</v>
      </c>
      <c r="G4340" s="77">
        <v>5</v>
      </c>
      <c r="H4340" s="76" t="s">
        <v>3377</v>
      </c>
      <c r="I4340" s="77">
        <v>4.3</v>
      </c>
      <c r="J4340" s="2">
        <v>1</v>
      </c>
      <c r="K4340" s="119" cm="1">
        <f t="array" ref="K4340">ROUND(IF(C4340="Beer",SUM(LOOKUP(2,1/(SRP!$B$7:$B$9&lt;=E4340)/(SRP!$C$7:$C$9&gt;=E4340),SRP!$D$7:$D$9)*(G4340/100)*(E4340/1000)),IF(C4340="Spirits",SUM(LOOKUP(2,1/(SRP!$B$2:$B$6&lt;=E4340)/(SRP!$C$2:$C$6&gt;=E4340),SRP!$D$2:$D$6)*(G4340/100)*(E4340/1000)),IF(AND(C4340="Wine",D4340="Fortified Wines"),SUM(LOOKUP(2,1/(SRP!$B$20:$B$23&lt;=E4340)/(SRP!$C$20:$C$23&gt;=E4340),SRP!$D$20:$D$23)*(G4340/100)*(E4340/1000)),IF(C4340="Wine",SUM(LOOKUP(2,1/(SRP!$B$15:$B$19&lt;=E4340)/(SRP!$C$15:$C$19&gt;=E4340),SRP!$D$15:$D$19)*(G4340/100)*(E4340/1000)),IF(C4340="Ready to Drink",SUM(LOOKUP(2,1/(SRP!$B$10:$B$14&lt;=E4340)/(SRP!$C$10:$C$14&gt;=E4340),SRP!$D$10:$D$14)*(G4340/100)*(E4340/1000)),0))))),2)</f>
        <v>1.65</v>
      </c>
    </row>
    <row r="4341" spans="1:11" x14ac:dyDescent="0.35">
      <c r="A4341" s="2">
        <v>40734</v>
      </c>
      <c r="B4341" s="76" t="s">
        <v>3484</v>
      </c>
      <c r="C4341" s="76" t="s">
        <v>287</v>
      </c>
      <c r="D4341" s="76" t="s">
        <v>5266</v>
      </c>
      <c r="E4341" s="76">
        <v>355</v>
      </c>
      <c r="F4341" s="76">
        <v>24</v>
      </c>
      <c r="G4341" s="77">
        <v>4.5999999999999996</v>
      </c>
      <c r="H4341" s="76" t="s">
        <v>6871</v>
      </c>
      <c r="I4341" s="77">
        <v>3.29</v>
      </c>
      <c r="J4341" s="2">
        <v>1</v>
      </c>
      <c r="K4341" s="119" cm="1">
        <f t="array" ref="K4341">ROUND(IF(C4341="Beer",SUM(LOOKUP(2,1/(SRP!$B$7:$B$9&lt;=E4341)/(SRP!$C$7:$C$9&gt;=E4341),SRP!$D$7:$D$9)*(G4341/100)*(E4341/1000)),IF(C4341="Spirits",SUM(LOOKUP(2,1/(SRP!$B$2:$B$6&lt;=E4341)/(SRP!$C$2:$C$6&gt;=E4341),SRP!$D$2:$D$6)*(G4341/100)*(E4341/1000)),IF(AND(C4341="Wine",D4341="Fortified Wines"),SUM(LOOKUP(2,1/(SRP!$B$20:$B$23&lt;=E4341)/(SRP!$C$20:$C$23&gt;=E4341),SRP!$D$20:$D$23)*(G4341/100)*(E4341/1000)),IF(C4341="Wine",SUM(LOOKUP(2,1/(SRP!$B$15:$B$19&lt;=E4341)/(SRP!$C$15:$C$19&gt;=E4341),SRP!$D$15:$D$19)*(G4341/100)*(E4341/1000)),IF(C4341="Ready to Drink",SUM(LOOKUP(2,1/(SRP!$B$10:$B$14&lt;=E4341)/(SRP!$C$10:$C$14&gt;=E4341),SRP!$D$10:$D$14)*(G4341/100)*(E4341/1000)),0))))),2)</f>
        <v>1.1399999999999999</v>
      </c>
    </row>
    <row r="4342" spans="1:11" x14ac:dyDescent="0.35">
      <c r="A4342" s="2">
        <v>40734</v>
      </c>
      <c r="B4342" s="76" t="s">
        <v>3484</v>
      </c>
      <c r="C4342" s="76" t="s">
        <v>287</v>
      </c>
      <c r="D4342" s="76" t="s">
        <v>5266</v>
      </c>
      <c r="E4342" s="76">
        <v>355</v>
      </c>
      <c r="F4342" s="76">
        <v>24</v>
      </c>
      <c r="G4342" s="77">
        <v>4.5999999999999996</v>
      </c>
      <c r="H4342" s="76" t="s">
        <v>3377</v>
      </c>
      <c r="I4342" s="77">
        <v>3.29</v>
      </c>
      <c r="J4342" s="2">
        <v>1</v>
      </c>
      <c r="K4342" s="119" cm="1">
        <f t="array" ref="K4342">ROUND(IF(C4342="Beer",SUM(LOOKUP(2,1/(SRP!$B$7:$B$9&lt;=E4342)/(SRP!$C$7:$C$9&gt;=E4342),SRP!$D$7:$D$9)*(G4342/100)*(E4342/1000)),IF(C4342="Spirits",SUM(LOOKUP(2,1/(SRP!$B$2:$B$6&lt;=E4342)/(SRP!$C$2:$C$6&gt;=E4342),SRP!$D$2:$D$6)*(G4342/100)*(E4342/1000)),IF(AND(C4342="Wine",D4342="Fortified Wines"),SUM(LOOKUP(2,1/(SRP!$B$20:$B$23&lt;=E4342)/(SRP!$C$20:$C$23&gt;=E4342),SRP!$D$20:$D$23)*(G4342/100)*(E4342/1000)),IF(C4342="Wine",SUM(LOOKUP(2,1/(SRP!$B$15:$B$19&lt;=E4342)/(SRP!$C$15:$C$19&gt;=E4342),SRP!$D$15:$D$19)*(G4342/100)*(E4342/1000)),IF(C4342="Ready to Drink",SUM(LOOKUP(2,1/(SRP!$B$10:$B$14&lt;=E4342)/(SRP!$C$10:$C$14&gt;=E4342),SRP!$D$10:$D$14)*(G4342/100)*(E4342/1000)),0))))),2)</f>
        <v>1.1399999999999999</v>
      </c>
    </row>
    <row r="4343" spans="1:11" x14ac:dyDescent="0.35">
      <c r="A4343" s="2">
        <v>40737</v>
      </c>
      <c r="B4343" s="76" t="s">
        <v>3470</v>
      </c>
      <c r="C4343" s="76" t="s">
        <v>287</v>
      </c>
      <c r="D4343" s="76" t="s">
        <v>5230</v>
      </c>
      <c r="E4343" s="76">
        <v>473</v>
      </c>
      <c r="F4343" s="76">
        <v>24</v>
      </c>
      <c r="G4343" s="77">
        <v>5</v>
      </c>
      <c r="H4343" s="76" t="s">
        <v>3377</v>
      </c>
      <c r="I4343" s="77">
        <v>3.69</v>
      </c>
      <c r="J4343" s="2">
        <v>1</v>
      </c>
      <c r="K4343" s="119" cm="1">
        <f t="array" ref="K4343">ROUND(IF(C4343="Beer",SUM(LOOKUP(2,1/(SRP!$B$7:$B$9&lt;=E4343)/(SRP!$C$7:$C$9&gt;=E4343),SRP!$D$7:$D$9)*(G4343/100)*(E4343/1000)),IF(C4343="Spirits",SUM(LOOKUP(2,1/(SRP!$B$2:$B$6&lt;=E4343)/(SRP!$C$2:$C$6&gt;=E4343),SRP!$D$2:$D$6)*(G4343/100)*(E4343/1000)),IF(AND(C4343="Wine",D4343="Fortified Wines"),SUM(LOOKUP(2,1/(SRP!$B$20:$B$23&lt;=E4343)/(SRP!$C$20:$C$23&gt;=E4343),SRP!$D$20:$D$23)*(G4343/100)*(E4343/1000)),IF(C4343="Wine",SUM(LOOKUP(2,1/(SRP!$B$15:$B$19&lt;=E4343)/(SRP!$C$15:$C$19&gt;=E4343),SRP!$D$15:$D$19)*(G4343/100)*(E4343/1000)),IF(C4343="Ready to Drink",SUM(LOOKUP(2,1/(SRP!$B$10:$B$14&lt;=E4343)/(SRP!$C$10:$C$14&gt;=E4343),SRP!$D$10:$D$14)*(G4343/100)*(E4343/1000)),0))))),2)</f>
        <v>1.65</v>
      </c>
    </row>
    <row r="4344" spans="1:11" x14ac:dyDescent="0.35">
      <c r="A4344" s="2">
        <v>40737</v>
      </c>
      <c r="B4344" s="76" t="s">
        <v>3470</v>
      </c>
      <c r="C4344" s="76" t="s">
        <v>287</v>
      </c>
      <c r="D4344" s="76" t="s">
        <v>5230</v>
      </c>
      <c r="E4344" s="76">
        <v>473</v>
      </c>
      <c r="F4344" s="76">
        <v>24</v>
      </c>
      <c r="G4344" s="77">
        <v>5</v>
      </c>
      <c r="H4344" s="76" t="s">
        <v>3377</v>
      </c>
      <c r="I4344" s="77">
        <v>3.69</v>
      </c>
      <c r="J4344" s="2">
        <v>1</v>
      </c>
      <c r="K4344" s="119" cm="1">
        <f t="array" ref="K4344">ROUND(IF(C4344="Beer",SUM(LOOKUP(2,1/(SRP!$B$7:$B$9&lt;=E4344)/(SRP!$C$7:$C$9&gt;=E4344),SRP!$D$7:$D$9)*(G4344/100)*(E4344/1000)),IF(C4344="Spirits",SUM(LOOKUP(2,1/(SRP!$B$2:$B$6&lt;=E4344)/(SRP!$C$2:$C$6&gt;=E4344),SRP!$D$2:$D$6)*(G4344/100)*(E4344/1000)),IF(AND(C4344="Wine",D4344="Fortified Wines"),SUM(LOOKUP(2,1/(SRP!$B$20:$B$23&lt;=E4344)/(SRP!$C$20:$C$23&gt;=E4344),SRP!$D$20:$D$23)*(G4344/100)*(E4344/1000)),IF(C4344="Wine",SUM(LOOKUP(2,1/(SRP!$B$15:$B$19&lt;=E4344)/(SRP!$C$15:$C$19&gt;=E4344),SRP!$D$15:$D$19)*(G4344/100)*(E4344/1000)),IF(C4344="Ready to Drink",SUM(LOOKUP(2,1/(SRP!$B$10:$B$14&lt;=E4344)/(SRP!$C$10:$C$14&gt;=E4344),SRP!$D$10:$D$14)*(G4344/100)*(E4344/1000)),0))))),2)</f>
        <v>1.65</v>
      </c>
    </row>
    <row r="4345" spans="1:11" x14ac:dyDescent="0.35">
      <c r="A4345" s="2">
        <v>40745</v>
      </c>
      <c r="B4345" s="76" t="s">
        <v>3639</v>
      </c>
      <c r="C4345" s="76" t="s">
        <v>5938</v>
      </c>
      <c r="D4345" s="76" t="s">
        <v>5748</v>
      </c>
      <c r="E4345" s="76">
        <v>4260</v>
      </c>
      <c r="F4345" s="76">
        <v>2</v>
      </c>
      <c r="G4345" s="77">
        <v>5</v>
      </c>
      <c r="H4345" s="76" t="s">
        <v>6701</v>
      </c>
      <c r="I4345" s="77">
        <v>32.99</v>
      </c>
      <c r="J4345" s="2">
        <v>12</v>
      </c>
      <c r="K4345" s="119" cm="1">
        <f t="array" ref="K4345">ROUND(IF(C4345="Beer",SUM(LOOKUP(2,1/(SRP!$B$7:$B$9&lt;=E4345)/(SRP!$C$7:$C$9&gt;=E4345),SRP!$D$7:$D$9)*(G4345/100)*(E4345/1000)),IF(C4345="Spirits",SUM(LOOKUP(2,1/(SRP!$B$2:$B$6&lt;=E4345)/(SRP!$C$2:$C$6&gt;=E4345),SRP!$D$2:$D$6)*(G4345/100)*(E4345/1000)),IF(AND(C4345="Wine",D4345="Fortified Wines"),SUM(LOOKUP(2,1/(SRP!$B$20:$B$23&lt;=E4345)/(SRP!$C$20:$C$23&gt;=E4345),SRP!$D$20:$D$23)*(G4345/100)*(E4345/1000)),IF(C4345="Wine",SUM(LOOKUP(2,1/(SRP!$B$15:$B$19&lt;=E4345)/(SRP!$C$15:$C$19&gt;=E4345),SRP!$D$15:$D$19)*(G4345/100)*(E4345/1000)),IF(C4345="Ready to Drink",SUM(LOOKUP(2,1/(SRP!$B$10:$B$14&lt;=E4345)/(SRP!$C$10:$C$14&gt;=E4345),SRP!$D$10:$D$14)*(G4345/100)*(E4345/1000)),0))))),2)</f>
        <v>14.87</v>
      </c>
    </row>
    <row r="4346" spans="1:11" x14ac:dyDescent="0.35">
      <c r="A4346" s="2">
        <v>40745</v>
      </c>
      <c r="B4346" s="76" t="s">
        <v>3639</v>
      </c>
      <c r="C4346" s="76" t="s">
        <v>5938</v>
      </c>
      <c r="D4346" s="76" t="s">
        <v>5748</v>
      </c>
      <c r="E4346" s="76">
        <v>4260</v>
      </c>
      <c r="F4346" s="76">
        <v>2</v>
      </c>
      <c r="G4346" s="77">
        <v>5</v>
      </c>
      <c r="H4346" s="76" t="s">
        <v>6701</v>
      </c>
      <c r="I4346" s="77">
        <v>32.99</v>
      </c>
      <c r="J4346" s="2">
        <v>12</v>
      </c>
      <c r="K4346" s="119" cm="1">
        <f t="array" ref="K4346">ROUND(IF(C4346="Beer",SUM(LOOKUP(2,1/(SRP!$B$7:$B$9&lt;=E4346)/(SRP!$C$7:$C$9&gt;=E4346),SRP!$D$7:$D$9)*(G4346/100)*(E4346/1000)),IF(C4346="Spirits",SUM(LOOKUP(2,1/(SRP!$B$2:$B$6&lt;=E4346)/(SRP!$C$2:$C$6&gt;=E4346),SRP!$D$2:$D$6)*(G4346/100)*(E4346/1000)),IF(AND(C4346="Wine",D4346="Fortified Wines"),SUM(LOOKUP(2,1/(SRP!$B$20:$B$23&lt;=E4346)/(SRP!$C$20:$C$23&gt;=E4346),SRP!$D$20:$D$23)*(G4346/100)*(E4346/1000)),IF(C4346="Wine",SUM(LOOKUP(2,1/(SRP!$B$15:$B$19&lt;=E4346)/(SRP!$C$15:$C$19&gt;=E4346),SRP!$D$15:$D$19)*(G4346/100)*(E4346/1000)),IF(C4346="Ready to Drink",SUM(LOOKUP(2,1/(SRP!$B$10:$B$14&lt;=E4346)/(SRP!$C$10:$C$14&gt;=E4346),SRP!$D$10:$D$14)*(G4346/100)*(E4346/1000)),0))))),2)</f>
        <v>14.87</v>
      </c>
    </row>
    <row r="4347" spans="1:11" x14ac:dyDescent="0.35">
      <c r="A4347" s="2">
        <v>40776</v>
      </c>
      <c r="B4347" s="76" t="s">
        <v>3521</v>
      </c>
      <c r="C4347" s="76" t="s">
        <v>287</v>
      </c>
      <c r="D4347" s="76" t="s">
        <v>5266</v>
      </c>
      <c r="E4347" s="76">
        <v>473</v>
      </c>
      <c r="F4347" s="76">
        <v>24</v>
      </c>
      <c r="G4347" s="77">
        <v>5</v>
      </c>
      <c r="H4347" s="76" t="s">
        <v>3360</v>
      </c>
      <c r="I4347" s="77">
        <v>4.5</v>
      </c>
      <c r="J4347" s="2">
        <v>1</v>
      </c>
      <c r="K4347" s="119" cm="1">
        <f t="array" ref="K4347">ROUND(IF(C4347="Beer",SUM(LOOKUP(2,1/(SRP!$B$7:$B$9&lt;=E4347)/(SRP!$C$7:$C$9&gt;=E4347),SRP!$D$7:$D$9)*(G4347/100)*(E4347/1000)),IF(C4347="Spirits",SUM(LOOKUP(2,1/(SRP!$B$2:$B$6&lt;=E4347)/(SRP!$C$2:$C$6&gt;=E4347),SRP!$D$2:$D$6)*(G4347/100)*(E4347/1000)),IF(AND(C4347="Wine",D4347="Fortified Wines"),SUM(LOOKUP(2,1/(SRP!$B$20:$B$23&lt;=E4347)/(SRP!$C$20:$C$23&gt;=E4347),SRP!$D$20:$D$23)*(G4347/100)*(E4347/1000)),IF(C4347="Wine",SUM(LOOKUP(2,1/(SRP!$B$15:$B$19&lt;=E4347)/(SRP!$C$15:$C$19&gt;=E4347),SRP!$D$15:$D$19)*(G4347/100)*(E4347/1000)),IF(C4347="Ready to Drink",SUM(LOOKUP(2,1/(SRP!$B$10:$B$14&lt;=E4347)/(SRP!$C$10:$C$14&gt;=E4347),SRP!$D$10:$D$14)*(G4347/100)*(E4347/1000)),0))))),2)</f>
        <v>1.65</v>
      </c>
    </row>
    <row r="4348" spans="1:11" x14ac:dyDescent="0.35">
      <c r="A4348" s="2">
        <v>40776</v>
      </c>
      <c r="B4348" s="76" t="s">
        <v>3521</v>
      </c>
      <c r="C4348" s="76" t="s">
        <v>287</v>
      </c>
      <c r="D4348" s="76" t="s">
        <v>5266</v>
      </c>
      <c r="E4348" s="76">
        <v>473</v>
      </c>
      <c r="F4348" s="76">
        <v>24</v>
      </c>
      <c r="G4348" s="77">
        <v>5</v>
      </c>
      <c r="H4348" s="76" t="s">
        <v>3360</v>
      </c>
      <c r="I4348" s="77">
        <v>4.5</v>
      </c>
      <c r="J4348" s="2">
        <v>1</v>
      </c>
      <c r="K4348" s="119" cm="1">
        <f t="array" ref="K4348">ROUND(IF(C4348="Beer",SUM(LOOKUP(2,1/(SRP!$B$7:$B$9&lt;=E4348)/(SRP!$C$7:$C$9&gt;=E4348),SRP!$D$7:$D$9)*(G4348/100)*(E4348/1000)),IF(C4348="Spirits",SUM(LOOKUP(2,1/(SRP!$B$2:$B$6&lt;=E4348)/(SRP!$C$2:$C$6&gt;=E4348),SRP!$D$2:$D$6)*(G4348/100)*(E4348/1000)),IF(AND(C4348="Wine",D4348="Fortified Wines"),SUM(LOOKUP(2,1/(SRP!$B$20:$B$23&lt;=E4348)/(SRP!$C$20:$C$23&gt;=E4348),SRP!$D$20:$D$23)*(G4348/100)*(E4348/1000)),IF(C4348="Wine",SUM(LOOKUP(2,1/(SRP!$B$15:$B$19&lt;=E4348)/(SRP!$C$15:$C$19&gt;=E4348),SRP!$D$15:$D$19)*(G4348/100)*(E4348/1000)),IF(C4348="Ready to Drink",SUM(LOOKUP(2,1/(SRP!$B$10:$B$14&lt;=E4348)/(SRP!$C$10:$C$14&gt;=E4348),SRP!$D$10:$D$14)*(G4348/100)*(E4348/1000)),0))))),2)</f>
        <v>1.65</v>
      </c>
    </row>
    <row r="4349" spans="1:11" x14ac:dyDescent="0.35">
      <c r="A4349" s="2">
        <v>40794</v>
      </c>
      <c r="B4349" s="76" t="s">
        <v>3435</v>
      </c>
      <c r="C4349" s="76" t="s">
        <v>287</v>
      </c>
      <c r="D4349" s="76" t="s">
        <v>5266</v>
      </c>
      <c r="E4349" s="76">
        <v>473</v>
      </c>
      <c r="F4349" s="76">
        <v>24</v>
      </c>
      <c r="G4349" s="77">
        <v>4.5</v>
      </c>
      <c r="H4349" s="76" t="s">
        <v>3376</v>
      </c>
      <c r="I4349" s="77">
        <v>3.94</v>
      </c>
      <c r="J4349" s="2">
        <v>1</v>
      </c>
      <c r="K4349" s="119" cm="1">
        <f t="array" ref="K4349">ROUND(IF(C4349="Beer",SUM(LOOKUP(2,1/(SRP!$B$7:$B$9&lt;=E4349)/(SRP!$C$7:$C$9&gt;=E4349),SRP!$D$7:$D$9)*(G4349/100)*(E4349/1000)),IF(C4349="Spirits",SUM(LOOKUP(2,1/(SRP!$B$2:$B$6&lt;=E4349)/(SRP!$C$2:$C$6&gt;=E4349),SRP!$D$2:$D$6)*(G4349/100)*(E4349/1000)),IF(AND(C4349="Wine",D4349="Fortified Wines"),SUM(LOOKUP(2,1/(SRP!$B$20:$B$23&lt;=E4349)/(SRP!$C$20:$C$23&gt;=E4349),SRP!$D$20:$D$23)*(G4349/100)*(E4349/1000)),IF(C4349="Wine",SUM(LOOKUP(2,1/(SRP!$B$15:$B$19&lt;=E4349)/(SRP!$C$15:$C$19&gt;=E4349),SRP!$D$15:$D$19)*(G4349/100)*(E4349/1000)),IF(C4349="Ready to Drink",SUM(LOOKUP(2,1/(SRP!$B$10:$B$14&lt;=E4349)/(SRP!$C$10:$C$14&gt;=E4349),SRP!$D$10:$D$14)*(G4349/100)*(E4349/1000)),0))))),2)</f>
        <v>1.49</v>
      </c>
    </row>
    <row r="4350" spans="1:11" x14ac:dyDescent="0.35">
      <c r="A4350" s="2">
        <v>40794</v>
      </c>
      <c r="B4350" s="76" t="s">
        <v>3435</v>
      </c>
      <c r="C4350" s="76" t="s">
        <v>287</v>
      </c>
      <c r="D4350" s="76" t="s">
        <v>5266</v>
      </c>
      <c r="E4350" s="76">
        <v>473</v>
      </c>
      <c r="F4350" s="76">
        <v>24</v>
      </c>
      <c r="G4350" s="77">
        <v>4.5</v>
      </c>
      <c r="H4350" s="76" t="s">
        <v>3376</v>
      </c>
      <c r="I4350" s="77">
        <v>3.94</v>
      </c>
      <c r="J4350" s="2">
        <v>1</v>
      </c>
      <c r="K4350" s="119" cm="1">
        <f t="array" ref="K4350">ROUND(IF(C4350="Beer",SUM(LOOKUP(2,1/(SRP!$B$7:$B$9&lt;=E4350)/(SRP!$C$7:$C$9&gt;=E4350),SRP!$D$7:$D$9)*(G4350/100)*(E4350/1000)),IF(C4350="Spirits",SUM(LOOKUP(2,1/(SRP!$B$2:$B$6&lt;=E4350)/(SRP!$C$2:$C$6&gt;=E4350),SRP!$D$2:$D$6)*(G4350/100)*(E4350/1000)),IF(AND(C4350="Wine",D4350="Fortified Wines"),SUM(LOOKUP(2,1/(SRP!$B$20:$B$23&lt;=E4350)/(SRP!$C$20:$C$23&gt;=E4350),SRP!$D$20:$D$23)*(G4350/100)*(E4350/1000)),IF(C4350="Wine",SUM(LOOKUP(2,1/(SRP!$B$15:$B$19&lt;=E4350)/(SRP!$C$15:$C$19&gt;=E4350),SRP!$D$15:$D$19)*(G4350/100)*(E4350/1000)),IF(C4350="Ready to Drink",SUM(LOOKUP(2,1/(SRP!$B$10:$B$14&lt;=E4350)/(SRP!$C$10:$C$14&gt;=E4350),SRP!$D$10:$D$14)*(G4350/100)*(E4350/1000)),0))))),2)</f>
        <v>1.49</v>
      </c>
    </row>
    <row r="4351" spans="1:11" x14ac:dyDescent="0.35">
      <c r="A4351" s="2">
        <v>40821</v>
      </c>
      <c r="B4351" s="76" t="s">
        <v>3475</v>
      </c>
      <c r="C4351" s="76" t="s">
        <v>287</v>
      </c>
      <c r="D4351" s="76" t="s">
        <v>5240</v>
      </c>
      <c r="E4351" s="76">
        <v>473</v>
      </c>
      <c r="F4351" s="76">
        <v>24</v>
      </c>
      <c r="G4351" s="77">
        <v>6.2</v>
      </c>
      <c r="H4351" s="76" t="s">
        <v>3375</v>
      </c>
      <c r="I4351" s="77">
        <v>4.6900000000000004</v>
      </c>
      <c r="J4351" s="2">
        <v>1</v>
      </c>
      <c r="K4351" s="119" cm="1">
        <f t="array" ref="K4351">ROUND(IF(C4351="Beer",SUM(LOOKUP(2,1/(SRP!$B$7:$B$9&lt;=E4351)/(SRP!$C$7:$C$9&gt;=E4351),SRP!$D$7:$D$9)*(G4351/100)*(E4351/1000)),IF(C4351="Spirits",SUM(LOOKUP(2,1/(SRP!$B$2:$B$6&lt;=E4351)/(SRP!$C$2:$C$6&gt;=E4351),SRP!$D$2:$D$6)*(G4351/100)*(E4351/1000)),IF(AND(C4351="Wine",D4351="Fortified Wines"),SUM(LOOKUP(2,1/(SRP!$B$20:$B$23&lt;=E4351)/(SRP!$C$20:$C$23&gt;=E4351),SRP!$D$20:$D$23)*(G4351/100)*(E4351/1000)),IF(C4351="Wine",SUM(LOOKUP(2,1/(SRP!$B$15:$B$19&lt;=E4351)/(SRP!$C$15:$C$19&gt;=E4351),SRP!$D$15:$D$19)*(G4351/100)*(E4351/1000)),IF(C4351="Ready to Drink",SUM(LOOKUP(2,1/(SRP!$B$10:$B$14&lt;=E4351)/(SRP!$C$10:$C$14&gt;=E4351),SRP!$D$10:$D$14)*(G4351/100)*(E4351/1000)),0))))),2)</f>
        <v>2.0499999999999998</v>
      </c>
    </row>
    <row r="4352" spans="1:11" x14ac:dyDescent="0.35">
      <c r="A4352" s="2">
        <v>40822</v>
      </c>
      <c r="B4352" s="76" t="s">
        <v>6428</v>
      </c>
      <c r="C4352" s="76" t="s">
        <v>287</v>
      </c>
      <c r="D4352" s="76" t="s">
        <v>5292</v>
      </c>
      <c r="E4352" s="76">
        <v>473</v>
      </c>
      <c r="F4352" s="76">
        <v>24</v>
      </c>
      <c r="G4352" s="77">
        <v>4.9000000000000004</v>
      </c>
      <c r="H4352" s="76" t="s">
        <v>6703</v>
      </c>
      <c r="I4352" s="77">
        <v>3.61</v>
      </c>
      <c r="J4352" s="2">
        <v>1</v>
      </c>
      <c r="K4352" s="119" cm="1">
        <f t="array" ref="K4352">ROUND(IF(C4352="Beer",SUM(LOOKUP(2,1/(SRP!$B$7:$B$9&lt;=E4352)/(SRP!$C$7:$C$9&gt;=E4352),SRP!$D$7:$D$9)*(G4352/100)*(E4352/1000)),IF(C4352="Spirits",SUM(LOOKUP(2,1/(SRP!$B$2:$B$6&lt;=E4352)/(SRP!$C$2:$C$6&gt;=E4352),SRP!$D$2:$D$6)*(G4352/100)*(E4352/1000)),IF(AND(C4352="Wine",D4352="Fortified Wines"),SUM(LOOKUP(2,1/(SRP!$B$20:$B$23&lt;=E4352)/(SRP!$C$20:$C$23&gt;=E4352),SRP!$D$20:$D$23)*(G4352/100)*(E4352/1000)),IF(C4352="Wine",SUM(LOOKUP(2,1/(SRP!$B$15:$B$19&lt;=E4352)/(SRP!$C$15:$C$19&gt;=E4352),SRP!$D$15:$D$19)*(G4352/100)*(E4352/1000)),IF(C4352="Ready to Drink",SUM(LOOKUP(2,1/(SRP!$B$10:$B$14&lt;=E4352)/(SRP!$C$10:$C$14&gt;=E4352),SRP!$D$10:$D$14)*(G4352/100)*(E4352/1000)),0))))),2)</f>
        <v>1.62</v>
      </c>
    </row>
    <row r="4353" spans="1:11" x14ac:dyDescent="0.35">
      <c r="A4353" s="2">
        <v>40826</v>
      </c>
      <c r="B4353" s="76" t="s">
        <v>3518</v>
      </c>
      <c r="C4353" s="76" t="s">
        <v>287</v>
      </c>
      <c r="D4353" s="76" t="s">
        <v>5292</v>
      </c>
      <c r="E4353" s="76">
        <v>473</v>
      </c>
      <c r="F4353" s="76">
        <v>24</v>
      </c>
      <c r="G4353" s="77">
        <v>5.5</v>
      </c>
      <c r="H4353" s="76" t="s">
        <v>3380</v>
      </c>
      <c r="I4353" s="77">
        <v>4.49</v>
      </c>
      <c r="J4353" s="2">
        <v>1</v>
      </c>
      <c r="K4353" s="119" cm="1">
        <f t="array" ref="K4353">ROUND(IF(C4353="Beer",SUM(LOOKUP(2,1/(SRP!$B$7:$B$9&lt;=E4353)/(SRP!$C$7:$C$9&gt;=E4353),SRP!$D$7:$D$9)*(G4353/100)*(E4353/1000)),IF(C4353="Spirits",SUM(LOOKUP(2,1/(SRP!$B$2:$B$6&lt;=E4353)/(SRP!$C$2:$C$6&gt;=E4353),SRP!$D$2:$D$6)*(G4353/100)*(E4353/1000)),IF(AND(C4353="Wine",D4353="Fortified Wines"),SUM(LOOKUP(2,1/(SRP!$B$20:$B$23&lt;=E4353)/(SRP!$C$20:$C$23&gt;=E4353),SRP!$D$20:$D$23)*(G4353/100)*(E4353/1000)),IF(C4353="Wine",SUM(LOOKUP(2,1/(SRP!$B$15:$B$19&lt;=E4353)/(SRP!$C$15:$C$19&gt;=E4353),SRP!$D$15:$D$19)*(G4353/100)*(E4353/1000)),IF(C4353="Ready to Drink",SUM(LOOKUP(2,1/(SRP!$B$10:$B$14&lt;=E4353)/(SRP!$C$10:$C$14&gt;=E4353),SRP!$D$10:$D$14)*(G4353/100)*(E4353/1000)),0))))),2)</f>
        <v>1.82</v>
      </c>
    </row>
    <row r="4354" spans="1:11" x14ac:dyDescent="0.35">
      <c r="A4354" s="2">
        <v>40826</v>
      </c>
      <c r="B4354" s="76" t="s">
        <v>3518</v>
      </c>
      <c r="C4354" s="76" t="s">
        <v>287</v>
      </c>
      <c r="D4354" s="76" t="s">
        <v>5292</v>
      </c>
      <c r="E4354" s="76">
        <v>473</v>
      </c>
      <c r="F4354" s="76">
        <v>24</v>
      </c>
      <c r="G4354" s="77">
        <v>5.5</v>
      </c>
      <c r="H4354" s="76" t="s">
        <v>3380</v>
      </c>
      <c r="I4354" s="77">
        <v>4.49</v>
      </c>
      <c r="J4354" s="2">
        <v>1</v>
      </c>
      <c r="K4354" s="119" cm="1">
        <f t="array" ref="K4354">ROUND(IF(C4354="Beer",SUM(LOOKUP(2,1/(SRP!$B$7:$B$9&lt;=E4354)/(SRP!$C$7:$C$9&gt;=E4354),SRP!$D$7:$D$9)*(G4354/100)*(E4354/1000)),IF(C4354="Spirits",SUM(LOOKUP(2,1/(SRP!$B$2:$B$6&lt;=E4354)/(SRP!$C$2:$C$6&gt;=E4354),SRP!$D$2:$D$6)*(G4354/100)*(E4354/1000)),IF(AND(C4354="Wine",D4354="Fortified Wines"),SUM(LOOKUP(2,1/(SRP!$B$20:$B$23&lt;=E4354)/(SRP!$C$20:$C$23&gt;=E4354),SRP!$D$20:$D$23)*(G4354/100)*(E4354/1000)),IF(C4354="Wine",SUM(LOOKUP(2,1/(SRP!$B$15:$B$19&lt;=E4354)/(SRP!$C$15:$C$19&gt;=E4354),SRP!$D$15:$D$19)*(G4354/100)*(E4354/1000)),IF(C4354="Ready to Drink",SUM(LOOKUP(2,1/(SRP!$B$10:$B$14&lt;=E4354)/(SRP!$C$10:$C$14&gt;=E4354),SRP!$D$10:$D$14)*(G4354/100)*(E4354/1000)),0))))),2)</f>
        <v>1.82</v>
      </c>
    </row>
    <row r="4355" spans="1:11" x14ac:dyDescent="0.35">
      <c r="A4355" s="2">
        <v>40828</v>
      </c>
      <c r="B4355" s="76" t="s">
        <v>3506</v>
      </c>
      <c r="C4355" s="76" t="s">
        <v>286</v>
      </c>
      <c r="D4355" s="76" t="s">
        <v>5236</v>
      </c>
      <c r="E4355" s="76">
        <v>750</v>
      </c>
      <c r="F4355" s="76">
        <v>12</v>
      </c>
      <c r="G4355" s="77">
        <v>13</v>
      </c>
      <c r="H4355" s="76" t="s">
        <v>6869</v>
      </c>
      <c r="I4355" s="77">
        <v>21.99</v>
      </c>
      <c r="J4355" s="2">
        <v>1</v>
      </c>
      <c r="K4355" s="119" cm="1">
        <f t="array" ref="K4355">ROUND(IF(C4355="Beer",SUM(LOOKUP(2,1/(SRP!$B$7:$B$9&lt;=E4355)/(SRP!$C$7:$C$9&gt;=E4355),SRP!$D$7:$D$9)*(G4355/100)*(E4355/1000)),IF(C4355="Spirits",SUM(LOOKUP(2,1/(SRP!$B$2:$B$6&lt;=E4355)/(SRP!$C$2:$C$6&gt;=E4355),SRP!$D$2:$D$6)*(G4355/100)*(E4355/1000)),IF(AND(C4355="Wine",D4355="Fortified Wines"),SUM(LOOKUP(2,1/(SRP!$B$20:$B$23&lt;=E4355)/(SRP!$C$20:$C$23&gt;=E4355),SRP!$D$20:$D$23)*(G4355/100)*(E4355/1000)),IF(C4355="Wine",SUM(LOOKUP(2,1/(SRP!$B$15:$B$19&lt;=E4355)/(SRP!$C$15:$C$19&gt;=E4355),SRP!$D$15:$D$19)*(G4355/100)*(E4355/1000)),IF(C4355="Ready to Drink",SUM(LOOKUP(2,1/(SRP!$B$10:$B$14&lt;=E4355)/(SRP!$C$10:$C$14&gt;=E4355),SRP!$D$10:$D$14)*(G4355/100)*(E4355/1000)),0))))),2)</f>
        <v>6.81</v>
      </c>
    </row>
    <row r="4356" spans="1:11" x14ac:dyDescent="0.35">
      <c r="A4356" s="2">
        <v>40833</v>
      </c>
      <c r="B4356" s="76" t="s">
        <v>4075</v>
      </c>
      <c r="C4356" s="76" t="s">
        <v>287</v>
      </c>
      <c r="D4356" s="76" t="s">
        <v>5240</v>
      </c>
      <c r="E4356" s="76">
        <v>473</v>
      </c>
      <c r="F4356" s="76">
        <v>24</v>
      </c>
      <c r="G4356" s="77">
        <v>6.6</v>
      </c>
      <c r="H4356" s="76" t="s">
        <v>4070</v>
      </c>
      <c r="I4356" s="77">
        <v>4.29</v>
      </c>
      <c r="J4356" s="2">
        <v>1</v>
      </c>
      <c r="K4356" s="119" cm="1">
        <f t="array" ref="K4356">ROUND(IF(C4356="Beer",SUM(LOOKUP(2,1/(SRP!$B$7:$B$9&lt;=E4356)/(SRP!$C$7:$C$9&gt;=E4356),SRP!$D$7:$D$9)*(G4356/100)*(E4356/1000)),IF(C4356="Spirits",SUM(LOOKUP(2,1/(SRP!$B$2:$B$6&lt;=E4356)/(SRP!$C$2:$C$6&gt;=E4356),SRP!$D$2:$D$6)*(G4356/100)*(E4356/1000)),IF(AND(C4356="Wine",D4356="Fortified Wines"),SUM(LOOKUP(2,1/(SRP!$B$20:$B$23&lt;=E4356)/(SRP!$C$20:$C$23&gt;=E4356),SRP!$D$20:$D$23)*(G4356/100)*(E4356/1000)),IF(C4356="Wine",SUM(LOOKUP(2,1/(SRP!$B$15:$B$19&lt;=E4356)/(SRP!$C$15:$C$19&gt;=E4356),SRP!$D$15:$D$19)*(G4356/100)*(E4356/1000)),IF(C4356="Ready to Drink",SUM(LOOKUP(2,1/(SRP!$B$10:$B$14&lt;=E4356)/(SRP!$C$10:$C$14&gt;=E4356),SRP!$D$10:$D$14)*(G4356/100)*(E4356/1000)),0))))),2)</f>
        <v>2.1800000000000002</v>
      </c>
    </row>
    <row r="4357" spans="1:11" x14ac:dyDescent="0.35">
      <c r="A4357" s="2">
        <v>40833</v>
      </c>
      <c r="B4357" s="76" t="s">
        <v>4075</v>
      </c>
      <c r="C4357" s="76" t="s">
        <v>287</v>
      </c>
      <c r="D4357" s="76" t="s">
        <v>5240</v>
      </c>
      <c r="E4357" s="76">
        <v>473</v>
      </c>
      <c r="F4357" s="76">
        <v>24</v>
      </c>
      <c r="G4357" s="77">
        <v>6.6</v>
      </c>
      <c r="H4357" s="76" t="s">
        <v>4070</v>
      </c>
      <c r="I4357" s="77">
        <v>4.29</v>
      </c>
      <c r="J4357" s="2">
        <v>1</v>
      </c>
      <c r="K4357" s="119" cm="1">
        <f t="array" ref="K4357">ROUND(IF(C4357="Beer",SUM(LOOKUP(2,1/(SRP!$B$7:$B$9&lt;=E4357)/(SRP!$C$7:$C$9&gt;=E4357),SRP!$D$7:$D$9)*(G4357/100)*(E4357/1000)),IF(C4357="Spirits",SUM(LOOKUP(2,1/(SRP!$B$2:$B$6&lt;=E4357)/(SRP!$C$2:$C$6&gt;=E4357),SRP!$D$2:$D$6)*(G4357/100)*(E4357/1000)),IF(AND(C4357="Wine",D4357="Fortified Wines"),SUM(LOOKUP(2,1/(SRP!$B$20:$B$23&lt;=E4357)/(SRP!$C$20:$C$23&gt;=E4357),SRP!$D$20:$D$23)*(G4357/100)*(E4357/1000)),IF(C4357="Wine",SUM(LOOKUP(2,1/(SRP!$B$15:$B$19&lt;=E4357)/(SRP!$C$15:$C$19&gt;=E4357),SRP!$D$15:$D$19)*(G4357/100)*(E4357/1000)),IF(C4357="Ready to Drink",SUM(LOOKUP(2,1/(SRP!$B$10:$B$14&lt;=E4357)/(SRP!$C$10:$C$14&gt;=E4357),SRP!$D$10:$D$14)*(G4357/100)*(E4357/1000)),0))))),2)</f>
        <v>2.1800000000000002</v>
      </c>
    </row>
    <row r="4358" spans="1:11" x14ac:dyDescent="0.35">
      <c r="A4358" s="2">
        <v>40834</v>
      </c>
      <c r="B4358" s="76" t="s">
        <v>4076</v>
      </c>
      <c r="C4358" s="76" t="s">
        <v>287</v>
      </c>
      <c r="D4358" s="76" t="s">
        <v>5230</v>
      </c>
      <c r="E4358" s="76">
        <v>473</v>
      </c>
      <c r="F4358" s="76">
        <v>24</v>
      </c>
      <c r="G4358" s="77">
        <v>5</v>
      </c>
      <c r="H4358" s="76" t="s">
        <v>4070</v>
      </c>
      <c r="I4358" s="77">
        <v>4.29</v>
      </c>
      <c r="J4358" s="2">
        <v>1</v>
      </c>
      <c r="K4358" s="119" cm="1">
        <f t="array" ref="K4358">ROUND(IF(C4358="Beer",SUM(LOOKUP(2,1/(SRP!$B$7:$B$9&lt;=E4358)/(SRP!$C$7:$C$9&gt;=E4358),SRP!$D$7:$D$9)*(G4358/100)*(E4358/1000)),IF(C4358="Spirits",SUM(LOOKUP(2,1/(SRP!$B$2:$B$6&lt;=E4358)/(SRP!$C$2:$C$6&gt;=E4358),SRP!$D$2:$D$6)*(G4358/100)*(E4358/1000)),IF(AND(C4358="Wine",D4358="Fortified Wines"),SUM(LOOKUP(2,1/(SRP!$B$20:$B$23&lt;=E4358)/(SRP!$C$20:$C$23&gt;=E4358),SRP!$D$20:$D$23)*(G4358/100)*(E4358/1000)),IF(C4358="Wine",SUM(LOOKUP(2,1/(SRP!$B$15:$B$19&lt;=E4358)/(SRP!$C$15:$C$19&gt;=E4358),SRP!$D$15:$D$19)*(G4358/100)*(E4358/1000)),IF(C4358="Ready to Drink",SUM(LOOKUP(2,1/(SRP!$B$10:$B$14&lt;=E4358)/(SRP!$C$10:$C$14&gt;=E4358),SRP!$D$10:$D$14)*(G4358/100)*(E4358/1000)),0))))),2)</f>
        <v>1.65</v>
      </c>
    </row>
    <row r="4359" spans="1:11" x14ac:dyDescent="0.35">
      <c r="A4359" s="2">
        <v>40834</v>
      </c>
      <c r="B4359" s="76" t="s">
        <v>4076</v>
      </c>
      <c r="C4359" s="76" t="s">
        <v>287</v>
      </c>
      <c r="D4359" s="76" t="s">
        <v>5230</v>
      </c>
      <c r="E4359" s="76">
        <v>473</v>
      </c>
      <c r="F4359" s="76">
        <v>24</v>
      </c>
      <c r="G4359" s="77">
        <v>5</v>
      </c>
      <c r="H4359" s="76" t="s">
        <v>4070</v>
      </c>
      <c r="I4359" s="77">
        <v>4.29</v>
      </c>
      <c r="J4359" s="2">
        <v>1</v>
      </c>
      <c r="K4359" s="119" cm="1">
        <f t="array" ref="K4359">ROUND(IF(C4359="Beer",SUM(LOOKUP(2,1/(SRP!$B$7:$B$9&lt;=E4359)/(SRP!$C$7:$C$9&gt;=E4359),SRP!$D$7:$D$9)*(G4359/100)*(E4359/1000)),IF(C4359="Spirits",SUM(LOOKUP(2,1/(SRP!$B$2:$B$6&lt;=E4359)/(SRP!$C$2:$C$6&gt;=E4359),SRP!$D$2:$D$6)*(G4359/100)*(E4359/1000)),IF(AND(C4359="Wine",D4359="Fortified Wines"),SUM(LOOKUP(2,1/(SRP!$B$20:$B$23&lt;=E4359)/(SRP!$C$20:$C$23&gt;=E4359),SRP!$D$20:$D$23)*(G4359/100)*(E4359/1000)),IF(C4359="Wine",SUM(LOOKUP(2,1/(SRP!$B$15:$B$19&lt;=E4359)/(SRP!$C$15:$C$19&gt;=E4359),SRP!$D$15:$D$19)*(G4359/100)*(E4359/1000)),IF(C4359="Ready to Drink",SUM(LOOKUP(2,1/(SRP!$B$10:$B$14&lt;=E4359)/(SRP!$C$10:$C$14&gt;=E4359),SRP!$D$10:$D$14)*(G4359/100)*(E4359/1000)),0))))),2)</f>
        <v>1.65</v>
      </c>
    </row>
    <row r="4360" spans="1:11" x14ac:dyDescent="0.35">
      <c r="A4360" s="2">
        <v>40835</v>
      </c>
      <c r="B4360" s="76" t="s">
        <v>4077</v>
      </c>
      <c r="C4360" s="76" t="s">
        <v>287</v>
      </c>
      <c r="D4360" s="76" t="s">
        <v>5266</v>
      </c>
      <c r="E4360" s="76">
        <v>473</v>
      </c>
      <c r="F4360" s="76">
        <v>24</v>
      </c>
      <c r="G4360" s="77">
        <v>5</v>
      </c>
      <c r="H4360" s="76" t="s">
        <v>4070</v>
      </c>
      <c r="I4360" s="77">
        <v>4.29</v>
      </c>
      <c r="J4360" s="2">
        <v>1</v>
      </c>
      <c r="K4360" s="119" cm="1">
        <f t="array" ref="K4360">ROUND(IF(C4360="Beer",SUM(LOOKUP(2,1/(SRP!$B$7:$B$9&lt;=E4360)/(SRP!$C$7:$C$9&gt;=E4360),SRP!$D$7:$D$9)*(G4360/100)*(E4360/1000)),IF(C4360="Spirits",SUM(LOOKUP(2,1/(SRP!$B$2:$B$6&lt;=E4360)/(SRP!$C$2:$C$6&gt;=E4360),SRP!$D$2:$D$6)*(G4360/100)*(E4360/1000)),IF(AND(C4360="Wine",D4360="Fortified Wines"),SUM(LOOKUP(2,1/(SRP!$B$20:$B$23&lt;=E4360)/(SRP!$C$20:$C$23&gt;=E4360),SRP!$D$20:$D$23)*(G4360/100)*(E4360/1000)),IF(C4360="Wine",SUM(LOOKUP(2,1/(SRP!$B$15:$B$19&lt;=E4360)/(SRP!$C$15:$C$19&gt;=E4360),SRP!$D$15:$D$19)*(G4360/100)*(E4360/1000)),IF(C4360="Ready to Drink",SUM(LOOKUP(2,1/(SRP!$B$10:$B$14&lt;=E4360)/(SRP!$C$10:$C$14&gt;=E4360),SRP!$D$10:$D$14)*(G4360/100)*(E4360/1000)),0))))),2)</f>
        <v>1.65</v>
      </c>
    </row>
    <row r="4361" spans="1:11" x14ac:dyDescent="0.35">
      <c r="A4361" s="2">
        <v>40835</v>
      </c>
      <c r="B4361" s="76" t="s">
        <v>4077</v>
      </c>
      <c r="C4361" s="76" t="s">
        <v>287</v>
      </c>
      <c r="D4361" s="76" t="s">
        <v>5266</v>
      </c>
      <c r="E4361" s="76">
        <v>473</v>
      </c>
      <c r="F4361" s="76">
        <v>24</v>
      </c>
      <c r="G4361" s="77">
        <v>5</v>
      </c>
      <c r="H4361" s="76" t="s">
        <v>4070</v>
      </c>
      <c r="I4361" s="77">
        <v>4.29</v>
      </c>
      <c r="J4361" s="2">
        <v>1</v>
      </c>
      <c r="K4361" s="119" cm="1">
        <f t="array" ref="K4361">ROUND(IF(C4361="Beer",SUM(LOOKUP(2,1/(SRP!$B$7:$B$9&lt;=E4361)/(SRP!$C$7:$C$9&gt;=E4361),SRP!$D$7:$D$9)*(G4361/100)*(E4361/1000)),IF(C4361="Spirits",SUM(LOOKUP(2,1/(SRP!$B$2:$B$6&lt;=E4361)/(SRP!$C$2:$C$6&gt;=E4361),SRP!$D$2:$D$6)*(G4361/100)*(E4361/1000)),IF(AND(C4361="Wine",D4361="Fortified Wines"),SUM(LOOKUP(2,1/(SRP!$B$20:$B$23&lt;=E4361)/(SRP!$C$20:$C$23&gt;=E4361),SRP!$D$20:$D$23)*(G4361/100)*(E4361/1000)),IF(C4361="Wine",SUM(LOOKUP(2,1/(SRP!$B$15:$B$19&lt;=E4361)/(SRP!$C$15:$C$19&gt;=E4361),SRP!$D$15:$D$19)*(G4361/100)*(E4361/1000)),IF(C4361="Ready to Drink",SUM(LOOKUP(2,1/(SRP!$B$10:$B$14&lt;=E4361)/(SRP!$C$10:$C$14&gt;=E4361),SRP!$D$10:$D$14)*(G4361/100)*(E4361/1000)),0))))),2)</f>
        <v>1.65</v>
      </c>
    </row>
    <row r="4362" spans="1:11" x14ac:dyDescent="0.35">
      <c r="A4362" s="2">
        <v>40836</v>
      </c>
      <c r="B4362" s="76" t="s">
        <v>4079</v>
      </c>
      <c r="C4362" s="76" t="s">
        <v>287</v>
      </c>
      <c r="D4362" s="76" t="s">
        <v>5240</v>
      </c>
      <c r="E4362" s="76">
        <v>473</v>
      </c>
      <c r="F4362" s="76">
        <v>24</v>
      </c>
      <c r="G4362" s="77">
        <v>6.4</v>
      </c>
      <c r="H4362" s="76" t="s">
        <v>4070</v>
      </c>
      <c r="I4362" s="77">
        <v>4.29</v>
      </c>
      <c r="J4362" s="2">
        <v>1</v>
      </c>
      <c r="K4362" s="119" cm="1">
        <f t="array" ref="K4362">ROUND(IF(C4362="Beer",SUM(LOOKUP(2,1/(SRP!$B$7:$B$9&lt;=E4362)/(SRP!$C$7:$C$9&gt;=E4362),SRP!$D$7:$D$9)*(G4362/100)*(E4362/1000)),IF(C4362="Spirits",SUM(LOOKUP(2,1/(SRP!$B$2:$B$6&lt;=E4362)/(SRP!$C$2:$C$6&gt;=E4362),SRP!$D$2:$D$6)*(G4362/100)*(E4362/1000)),IF(AND(C4362="Wine",D4362="Fortified Wines"),SUM(LOOKUP(2,1/(SRP!$B$20:$B$23&lt;=E4362)/(SRP!$C$20:$C$23&gt;=E4362),SRP!$D$20:$D$23)*(G4362/100)*(E4362/1000)),IF(C4362="Wine",SUM(LOOKUP(2,1/(SRP!$B$15:$B$19&lt;=E4362)/(SRP!$C$15:$C$19&gt;=E4362),SRP!$D$15:$D$19)*(G4362/100)*(E4362/1000)),IF(C4362="Ready to Drink",SUM(LOOKUP(2,1/(SRP!$B$10:$B$14&lt;=E4362)/(SRP!$C$10:$C$14&gt;=E4362),SRP!$D$10:$D$14)*(G4362/100)*(E4362/1000)),0))))),2)</f>
        <v>2.11</v>
      </c>
    </row>
    <row r="4363" spans="1:11" x14ac:dyDescent="0.35">
      <c r="A4363" s="2">
        <v>40836</v>
      </c>
      <c r="B4363" s="76" t="s">
        <v>4079</v>
      </c>
      <c r="C4363" s="76" t="s">
        <v>287</v>
      </c>
      <c r="D4363" s="76" t="s">
        <v>5240</v>
      </c>
      <c r="E4363" s="76">
        <v>473</v>
      </c>
      <c r="F4363" s="76">
        <v>24</v>
      </c>
      <c r="G4363" s="77">
        <v>6.4</v>
      </c>
      <c r="H4363" s="76" t="s">
        <v>4070</v>
      </c>
      <c r="I4363" s="77">
        <v>4.29</v>
      </c>
      <c r="J4363" s="2">
        <v>1</v>
      </c>
      <c r="K4363" s="119" cm="1">
        <f t="array" ref="K4363">ROUND(IF(C4363="Beer",SUM(LOOKUP(2,1/(SRP!$B$7:$B$9&lt;=E4363)/(SRP!$C$7:$C$9&gt;=E4363),SRP!$D$7:$D$9)*(G4363/100)*(E4363/1000)),IF(C4363="Spirits",SUM(LOOKUP(2,1/(SRP!$B$2:$B$6&lt;=E4363)/(SRP!$C$2:$C$6&gt;=E4363),SRP!$D$2:$D$6)*(G4363/100)*(E4363/1000)),IF(AND(C4363="Wine",D4363="Fortified Wines"),SUM(LOOKUP(2,1/(SRP!$B$20:$B$23&lt;=E4363)/(SRP!$C$20:$C$23&gt;=E4363),SRP!$D$20:$D$23)*(G4363/100)*(E4363/1000)),IF(C4363="Wine",SUM(LOOKUP(2,1/(SRP!$B$15:$B$19&lt;=E4363)/(SRP!$C$15:$C$19&gt;=E4363),SRP!$D$15:$D$19)*(G4363/100)*(E4363/1000)),IF(C4363="Ready to Drink",SUM(LOOKUP(2,1/(SRP!$B$10:$B$14&lt;=E4363)/(SRP!$C$10:$C$14&gt;=E4363),SRP!$D$10:$D$14)*(G4363/100)*(E4363/1000)),0))))),2)</f>
        <v>2.11</v>
      </c>
    </row>
    <row r="4364" spans="1:11" x14ac:dyDescent="0.35">
      <c r="A4364" s="2">
        <v>40843</v>
      </c>
      <c r="B4364" s="76" t="s">
        <v>4069</v>
      </c>
      <c r="C4364" s="76" t="s">
        <v>287</v>
      </c>
      <c r="D4364" s="76" t="s">
        <v>5271</v>
      </c>
      <c r="E4364" s="76">
        <v>473</v>
      </c>
      <c r="F4364" s="76">
        <v>24</v>
      </c>
      <c r="G4364" s="77">
        <v>4</v>
      </c>
      <c r="H4364" s="76" t="s">
        <v>4070</v>
      </c>
      <c r="I4364" s="77">
        <v>4.29</v>
      </c>
      <c r="J4364" s="2">
        <v>1</v>
      </c>
      <c r="K4364" s="119" cm="1">
        <f t="array" ref="K4364">ROUND(IF(C4364="Beer",SUM(LOOKUP(2,1/(SRP!$B$7:$B$9&lt;=E4364)/(SRP!$C$7:$C$9&gt;=E4364),SRP!$D$7:$D$9)*(G4364/100)*(E4364/1000)),IF(C4364="Spirits",SUM(LOOKUP(2,1/(SRP!$B$2:$B$6&lt;=E4364)/(SRP!$C$2:$C$6&gt;=E4364),SRP!$D$2:$D$6)*(G4364/100)*(E4364/1000)),IF(AND(C4364="Wine",D4364="Fortified Wines"),SUM(LOOKUP(2,1/(SRP!$B$20:$B$23&lt;=E4364)/(SRP!$C$20:$C$23&gt;=E4364),SRP!$D$20:$D$23)*(G4364/100)*(E4364/1000)),IF(C4364="Wine",SUM(LOOKUP(2,1/(SRP!$B$15:$B$19&lt;=E4364)/(SRP!$C$15:$C$19&gt;=E4364),SRP!$D$15:$D$19)*(G4364/100)*(E4364/1000)),IF(C4364="Ready to Drink",SUM(LOOKUP(2,1/(SRP!$B$10:$B$14&lt;=E4364)/(SRP!$C$10:$C$14&gt;=E4364),SRP!$D$10:$D$14)*(G4364/100)*(E4364/1000)),0))))),2)</f>
        <v>1.32</v>
      </c>
    </row>
    <row r="4365" spans="1:11" x14ac:dyDescent="0.35">
      <c r="A4365" s="2">
        <v>40843</v>
      </c>
      <c r="B4365" s="76" t="s">
        <v>4069</v>
      </c>
      <c r="C4365" s="76" t="s">
        <v>287</v>
      </c>
      <c r="D4365" s="76" t="s">
        <v>5271</v>
      </c>
      <c r="E4365" s="76">
        <v>473</v>
      </c>
      <c r="F4365" s="76">
        <v>24</v>
      </c>
      <c r="G4365" s="77">
        <v>4</v>
      </c>
      <c r="H4365" s="76" t="s">
        <v>4070</v>
      </c>
      <c r="I4365" s="77">
        <v>4.29</v>
      </c>
      <c r="J4365" s="2">
        <v>1</v>
      </c>
      <c r="K4365" s="119" cm="1">
        <f t="array" ref="K4365">ROUND(IF(C4365="Beer",SUM(LOOKUP(2,1/(SRP!$B$7:$B$9&lt;=E4365)/(SRP!$C$7:$C$9&gt;=E4365),SRP!$D$7:$D$9)*(G4365/100)*(E4365/1000)),IF(C4365="Spirits",SUM(LOOKUP(2,1/(SRP!$B$2:$B$6&lt;=E4365)/(SRP!$C$2:$C$6&gt;=E4365),SRP!$D$2:$D$6)*(G4365/100)*(E4365/1000)),IF(AND(C4365="Wine",D4365="Fortified Wines"),SUM(LOOKUP(2,1/(SRP!$B$20:$B$23&lt;=E4365)/(SRP!$C$20:$C$23&gt;=E4365),SRP!$D$20:$D$23)*(G4365/100)*(E4365/1000)),IF(C4365="Wine",SUM(LOOKUP(2,1/(SRP!$B$15:$B$19&lt;=E4365)/(SRP!$C$15:$C$19&gt;=E4365),SRP!$D$15:$D$19)*(G4365/100)*(E4365/1000)),IF(C4365="Ready to Drink",SUM(LOOKUP(2,1/(SRP!$B$10:$B$14&lt;=E4365)/(SRP!$C$10:$C$14&gt;=E4365),SRP!$D$10:$D$14)*(G4365/100)*(E4365/1000)),0))))),2)</f>
        <v>1.32</v>
      </c>
    </row>
    <row r="4366" spans="1:11" x14ac:dyDescent="0.35">
      <c r="A4366" s="2">
        <v>40844</v>
      </c>
      <c r="B4366" s="76" t="s">
        <v>3439</v>
      </c>
      <c r="C4366" s="76" t="s">
        <v>287</v>
      </c>
      <c r="D4366" s="76" t="s">
        <v>5240</v>
      </c>
      <c r="E4366" s="76">
        <v>473</v>
      </c>
      <c r="F4366" s="76">
        <v>24</v>
      </c>
      <c r="G4366" s="77">
        <v>6.7</v>
      </c>
      <c r="H4366" s="76" t="s">
        <v>3391</v>
      </c>
      <c r="I4366" s="77">
        <v>4.5</v>
      </c>
      <c r="J4366" s="2">
        <v>1</v>
      </c>
      <c r="K4366" s="119" cm="1">
        <f t="array" ref="K4366">ROUND(IF(C4366="Beer",SUM(LOOKUP(2,1/(SRP!$B$7:$B$9&lt;=E4366)/(SRP!$C$7:$C$9&gt;=E4366),SRP!$D$7:$D$9)*(G4366/100)*(E4366/1000)),IF(C4366="Spirits",SUM(LOOKUP(2,1/(SRP!$B$2:$B$6&lt;=E4366)/(SRP!$C$2:$C$6&gt;=E4366),SRP!$D$2:$D$6)*(G4366/100)*(E4366/1000)),IF(AND(C4366="Wine",D4366="Fortified Wines"),SUM(LOOKUP(2,1/(SRP!$B$20:$B$23&lt;=E4366)/(SRP!$C$20:$C$23&gt;=E4366),SRP!$D$20:$D$23)*(G4366/100)*(E4366/1000)),IF(C4366="Wine",SUM(LOOKUP(2,1/(SRP!$B$15:$B$19&lt;=E4366)/(SRP!$C$15:$C$19&gt;=E4366),SRP!$D$15:$D$19)*(G4366/100)*(E4366/1000)),IF(C4366="Ready to Drink",SUM(LOOKUP(2,1/(SRP!$B$10:$B$14&lt;=E4366)/(SRP!$C$10:$C$14&gt;=E4366),SRP!$D$10:$D$14)*(G4366/100)*(E4366/1000)),0))))),2)</f>
        <v>2.21</v>
      </c>
    </row>
    <row r="4367" spans="1:11" x14ac:dyDescent="0.35">
      <c r="A4367" s="2">
        <v>40844</v>
      </c>
      <c r="B4367" s="76" t="s">
        <v>3439</v>
      </c>
      <c r="C4367" s="76" t="s">
        <v>287</v>
      </c>
      <c r="D4367" s="76" t="s">
        <v>5240</v>
      </c>
      <c r="E4367" s="76">
        <v>473</v>
      </c>
      <c r="F4367" s="76">
        <v>24</v>
      </c>
      <c r="G4367" s="77">
        <v>6.7</v>
      </c>
      <c r="H4367" s="76" t="s">
        <v>3391</v>
      </c>
      <c r="I4367" s="77">
        <v>4.5</v>
      </c>
      <c r="J4367" s="2">
        <v>1</v>
      </c>
      <c r="K4367" s="119" cm="1">
        <f t="array" ref="K4367">ROUND(IF(C4367="Beer",SUM(LOOKUP(2,1/(SRP!$B$7:$B$9&lt;=E4367)/(SRP!$C$7:$C$9&gt;=E4367),SRP!$D$7:$D$9)*(G4367/100)*(E4367/1000)),IF(C4367="Spirits",SUM(LOOKUP(2,1/(SRP!$B$2:$B$6&lt;=E4367)/(SRP!$C$2:$C$6&gt;=E4367),SRP!$D$2:$D$6)*(G4367/100)*(E4367/1000)),IF(AND(C4367="Wine",D4367="Fortified Wines"),SUM(LOOKUP(2,1/(SRP!$B$20:$B$23&lt;=E4367)/(SRP!$C$20:$C$23&gt;=E4367),SRP!$D$20:$D$23)*(G4367/100)*(E4367/1000)),IF(C4367="Wine",SUM(LOOKUP(2,1/(SRP!$B$15:$B$19&lt;=E4367)/(SRP!$C$15:$C$19&gt;=E4367),SRP!$D$15:$D$19)*(G4367/100)*(E4367/1000)),IF(C4367="Ready to Drink",SUM(LOOKUP(2,1/(SRP!$B$10:$B$14&lt;=E4367)/(SRP!$C$10:$C$14&gt;=E4367),SRP!$D$10:$D$14)*(G4367/100)*(E4367/1000)),0))))),2)</f>
        <v>2.21</v>
      </c>
    </row>
    <row r="4368" spans="1:11" x14ac:dyDescent="0.35">
      <c r="A4368" s="2">
        <v>40846</v>
      </c>
      <c r="B4368" s="76" t="s">
        <v>3468</v>
      </c>
      <c r="C4368" s="76" t="s">
        <v>286</v>
      </c>
      <c r="D4368" s="76" t="s">
        <v>5245</v>
      </c>
      <c r="E4368" s="76">
        <v>750</v>
      </c>
      <c r="F4368" s="76">
        <v>12</v>
      </c>
      <c r="G4368" s="77">
        <v>12</v>
      </c>
      <c r="H4368" s="76" t="s">
        <v>5939</v>
      </c>
      <c r="I4368" s="77">
        <v>13.49</v>
      </c>
      <c r="J4368" s="2">
        <v>1</v>
      </c>
      <c r="K4368" s="119" cm="1">
        <f t="array" ref="K4368">ROUND(IF(C4368="Beer",SUM(LOOKUP(2,1/(SRP!$B$7:$B$9&lt;=E4368)/(SRP!$C$7:$C$9&gt;=E4368),SRP!$D$7:$D$9)*(G4368/100)*(E4368/1000)),IF(C4368="Spirits",SUM(LOOKUP(2,1/(SRP!$B$2:$B$6&lt;=E4368)/(SRP!$C$2:$C$6&gt;=E4368),SRP!$D$2:$D$6)*(G4368/100)*(E4368/1000)),IF(AND(C4368="Wine",D4368="Fortified Wines"),SUM(LOOKUP(2,1/(SRP!$B$20:$B$23&lt;=E4368)/(SRP!$C$20:$C$23&gt;=E4368),SRP!$D$20:$D$23)*(G4368/100)*(E4368/1000)),IF(C4368="Wine",SUM(LOOKUP(2,1/(SRP!$B$15:$B$19&lt;=E4368)/(SRP!$C$15:$C$19&gt;=E4368),SRP!$D$15:$D$19)*(G4368/100)*(E4368/1000)),IF(C4368="Ready to Drink",SUM(LOOKUP(2,1/(SRP!$B$10:$B$14&lt;=E4368)/(SRP!$C$10:$C$14&gt;=E4368),SRP!$D$10:$D$14)*(G4368/100)*(E4368/1000)),0))))),2)</f>
        <v>6.28</v>
      </c>
    </row>
    <row r="4369" spans="1:11" x14ac:dyDescent="0.35">
      <c r="A4369" s="2">
        <v>40856</v>
      </c>
      <c r="B4369" s="76" t="s">
        <v>3440</v>
      </c>
      <c r="C4369" s="76" t="s">
        <v>286</v>
      </c>
      <c r="D4369" s="76" t="s">
        <v>5269</v>
      </c>
      <c r="E4369" s="76">
        <v>750</v>
      </c>
      <c r="F4369" s="76">
        <v>12</v>
      </c>
      <c r="G4369" s="77">
        <v>13</v>
      </c>
      <c r="H4369" s="76" t="s">
        <v>3295</v>
      </c>
      <c r="I4369" s="77">
        <v>34.99</v>
      </c>
      <c r="J4369" s="2">
        <v>1</v>
      </c>
      <c r="K4369" s="119" cm="1">
        <f t="array" ref="K4369">ROUND(IF(C4369="Beer",SUM(LOOKUP(2,1/(SRP!$B$7:$B$9&lt;=E4369)/(SRP!$C$7:$C$9&gt;=E4369),SRP!$D$7:$D$9)*(G4369/100)*(E4369/1000)),IF(C4369="Spirits",SUM(LOOKUP(2,1/(SRP!$B$2:$B$6&lt;=E4369)/(SRP!$C$2:$C$6&gt;=E4369),SRP!$D$2:$D$6)*(G4369/100)*(E4369/1000)),IF(AND(C4369="Wine",D4369="Fortified Wines"),SUM(LOOKUP(2,1/(SRP!$B$20:$B$23&lt;=E4369)/(SRP!$C$20:$C$23&gt;=E4369),SRP!$D$20:$D$23)*(G4369/100)*(E4369/1000)),IF(C4369="Wine",SUM(LOOKUP(2,1/(SRP!$B$15:$B$19&lt;=E4369)/(SRP!$C$15:$C$19&gt;=E4369),SRP!$D$15:$D$19)*(G4369/100)*(E4369/1000)),IF(C4369="Ready to Drink",SUM(LOOKUP(2,1/(SRP!$B$10:$B$14&lt;=E4369)/(SRP!$C$10:$C$14&gt;=E4369),SRP!$D$10:$D$14)*(G4369/100)*(E4369/1000)),0))))),2)</f>
        <v>6.81</v>
      </c>
    </row>
    <row r="4370" spans="1:11" x14ac:dyDescent="0.35">
      <c r="A4370" s="2">
        <v>40858</v>
      </c>
      <c r="B4370" s="76" t="s">
        <v>3747</v>
      </c>
      <c r="C4370" s="76" t="s">
        <v>286</v>
      </c>
      <c r="D4370" s="76" t="s">
        <v>5261</v>
      </c>
      <c r="E4370" s="76">
        <v>750</v>
      </c>
      <c r="F4370" s="76">
        <v>12</v>
      </c>
      <c r="G4370" s="77">
        <v>14</v>
      </c>
      <c r="H4370" s="76" t="s">
        <v>6869</v>
      </c>
      <c r="I4370" s="77">
        <v>18.989999999999998</v>
      </c>
      <c r="J4370" s="2">
        <v>1</v>
      </c>
      <c r="K4370" s="119" cm="1">
        <f t="array" ref="K4370">ROUND(IF(C4370="Beer",SUM(LOOKUP(2,1/(SRP!$B$7:$B$9&lt;=E4370)/(SRP!$C$7:$C$9&gt;=E4370),SRP!$D$7:$D$9)*(G4370/100)*(E4370/1000)),IF(C4370="Spirits",SUM(LOOKUP(2,1/(SRP!$B$2:$B$6&lt;=E4370)/(SRP!$C$2:$C$6&gt;=E4370),SRP!$D$2:$D$6)*(G4370/100)*(E4370/1000)),IF(AND(C4370="Wine",D4370="Fortified Wines"),SUM(LOOKUP(2,1/(SRP!$B$20:$B$23&lt;=E4370)/(SRP!$C$20:$C$23&gt;=E4370),SRP!$D$20:$D$23)*(G4370/100)*(E4370/1000)),IF(C4370="Wine",SUM(LOOKUP(2,1/(SRP!$B$15:$B$19&lt;=E4370)/(SRP!$C$15:$C$19&gt;=E4370),SRP!$D$15:$D$19)*(G4370/100)*(E4370/1000)),IF(C4370="Ready to Drink",SUM(LOOKUP(2,1/(SRP!$B$10:$B$14&lt;=E4370)/(SRP!$C$10:$C$14&gt;=E4370),SRP!$D$10:$D$14)*(G4370/100)*(E4370/1000)),0))))),2)</f>
        <v>7.33</v>
      </c>
    </row>
    <row r="4371" spans="1:11" x14ac:dyDescent="0.35">
      <c r="A4371" s="2">
        <v>40871</v>
      </c>
      <c r="B4371" s="76" t="s">
        <v>3430</v>
      </c>
      <c r="C4371" s="76" t="s">
        <v>287</v>
      </c>
      <c r="D4371" s="76" t="s">
        <v>5240</v>
      </c>
      <c r="E4371" s="76">
        <v>3784</v>
      </c>
      <c r="F4371" s="76">
        <v>3</v>
      </c>
      <c r="G4371" s="77">
        <v>6.6</v>
      </c>
      <c r="H4371" s="76" t="s">
        <v>3367</v>
      </c>
      <c r="I4371" s="77">
        <v>31</v>
      </c>
      <c r="J4371" s="2">
        <v>8</v>
      </c>
      <c r="K4371" s="119" cm="1">
        <f t="array" ref="K4371">ROUND(IF(C4371="Beer",SUM(LOOKUP(2,1/(SRP!$B$7:$B$9&lt;=E4371)/(SRP!$C$7:$C$9&gt;=E4371),SRP!$D$7:$D$9)*(G4371/100)*(E4371/1000)),IF(C4371="Spirits",SUM(LOOKUP(2,1/(SRP!$B$2:$B$6&lt;=E4371)/(SRP!$C$2:$C$6&gt;=E4371),SRP!$D$2:$D$6)*(G4371/100)*(E4371/1000)),IF(AND(C4371="Wine",D4371="Fortified Wines"),SUM(LOOKUP(2,1/(SRP!$B$20:$B$23&lt;=E4371)/(SRP!$C$20:$C$23&gt;=E4371),SRP!$D$20:$D$23)*(G4371/100)*(E4371/1000)),IF(C4371="Wine",SUM(LOOKUP(2,1/(SRP!$B$15:$B$19&lt;=E4371)/(SRP!$C$15:$C$19&gt;=E4371),SRP!$D$15:$D$19)*(G4371/100)*(E4371/1000)),IF(C4371="Ready to Drink",SUM(LOOKUP(2,1/(SRP!$B$10:$B$14&lt;=E4371)/(SRP!$C$10:$C$14&gt;=E4371),SRP!$D$10:$D$14)*(G4371/100)*(E4371/1000)),0))))),2)</f>
        <v>17.43</v>
      </c>
    </row>
    <row r="4372" spans="1:11" x14ac:dyDescent="0.35">
      <c r="A4372" s="2">
        <v>40871</v>
      </c>
      <c r="B4372" s="76" t="s">
        <v>3430</v>
      </c>
      <c r="C4372" s="76" t="s">
        <v>287</v>
      </c>
      <c r="D4372" s="76" t="s">
        <v>5240</v>
      </c>
      <c r="E4372" s="76">
        <v>3784</v>
      </c>
      <c r="F4372" s="76">
        <v>3</v>
      </c>
      <c r="G4372" s="77">
        <v>6.6</v>
      </c>
      <c r="H4372" s="76" t="s">
        <v>3367</v>
      </c>
      <c r="I4372" s="77">
        <v>31</v>
      </c>
      <c r="J4372" s="2">
        <v>8</v>
      </c>
      <c r="K4372" s="119" cm="1">
        <f t="array" ref="K4372">ROUND(IF(C4372="Beer",SUM(LOOKUP(2,1/(SRP!$B$7:$B$9&lt;=E4372)/(SRP!$C$7:$C$9&gt;=E4372),SRP!$D$7:$D$9)*(G4372/100)*(E4372/1000)),IF(C4372="Spirits",SUM(LOOKUP(2,1/(SRP!$B$2:$B$6&lt;=E4372)/(SRP!$C$2:$C$6&gt;=E4372),SRP!$D$2:$D$6)*(G4372/100)*(E4372/1000)),IF(AND(C4372="Wine",D4372="Fortified Wines"),SUM(LOOKUP(2,1/(SRP!$B$20:$B$23&lt;=E4372)/(SRP!$C$20:$C$23&gt;=E4372),SRP!$D$20:$D$23)*(G4372/100)*(E4372/1000)),IF(C4372="Wine",SUM(LOOKUP(2,1/(SRP!$B$15:$B$19&lt;=E4372)/(SRP!$C$15:$C$19&gt;=E4372),SRP!$D$15:$D$19)*(G4372/100)*(E4372/1000)),IF(C4372="Ready to Drink",SUM(LOOKUP(2,1/(SRP!$B$10:$B$14&lt;=E4372)/(SRP!$C$10:$C$14&gt;=E4372),SRP!$D$10:$D$14)*(G4372/100)*(E4372/1000)),0))))),2)</f>
        <v>17.43</v>
      </c>
    </row>
    <row r="4373" spans="1:11" x14ac:dyDescent="0.35">
      <c r="A4373" s="2">
        <v>40873</v>
      </c>
      <c r="B4373" s="76" t="s">
        <v>3501</v>
      </c>
      <c r="C4373" s="76" t="s">
        <v>286</v>
      </c>
      <c r="D4373" s="76" t="s">
        <v>5269</v>
      </c>
      <c r="E4373" s="76">
        <v>750</v>
      </c>
      <c r="F4373" s="76">
        <v>12</v>
      </c>
      <c r="G4373" s="77">
        <v>14</v>
      </c>
      <c r="H4373" s="76" t="s">
        <v>3303</v>
      </c>
      <c r="I4373" s="77">
        <v>18.989999999999998</v>
      </c>
      <c r="J4373" s="2">
        <v>1</v>
      </c>
      <c r="K4373" s="119" cm="1">
        <f t="array" ref="K4373">ROUND(IF(C4373="Beer",SUM(LOOKUP(2,1/(SRP!$B$7:$B$9&lt;=E4373)/(SRP!$C$7:$C$9&gt;=E4373),SRP!$D$7:$D$9)*(G4373/100)*(E4373/1000)),IF(C4373="Spirits",SUM(LOOKUP(2,1/(SRP!$B$2:$B$6&lt;=E4373)/(SRP!$C$2:$C$6&gt;=E4373),SRP!$D$2:$D$6)*(G4373/100)*(E4373/1000)),IF(AND(C4373="Wine",D4373="Fortified Wines"),SUM(LOOKUP(2,1/(SRP!$B$20:$B$23&lt;=E4373)/(SRP!$C$20:$C$23&gt;=E4373),SRP!$D$20:$D$23)*(G4373/100)*(E4373/1000)),IF(C4373="Wine",SUM(LOOKUP(2,1/(SRP!$B$15:$B$19&lt;=E4373)/(SRP!$C$15:$C$19&gt;=E4373),SRP!$D$15:$D$19)*(G4373/100)*(E4373/1000)),IF(C4373="Ready to Drink",SUM(LOOKUP(2,1/(SRP!$B$10:$B$14&lt;=E4373)/(SRP!$C$10:$C$14&gt;=E4373),SRP!$D$10:$D$14)*(G4373/100)*(E4373/1000)),0))))),2)</f>
        <v>7.33</v>
      </c>
    </row>
    <row r="4374" spans="1:11" x14ac:dyDescent="0.35">
      <c r="A4374" s="2">
        <v>40877</v>
      </c>
      <c r="B4374" s="76" t="s">
        <v>6429</v>
      </c>
      <c r="C4374" s="76" t="s">
        <v>286</v>
      </c>
      <c r="D4374" s="76" t="s">
        <v>5236</v>
      </c>
      <c r="E4374" s="76">
        <v>750</v>
      </c>
      <c r="F4374" s="76">
        <v>12</v>
      </c>
      <c r="G4374" s="77">
        <v>14.5</v>
      </c>
      <c r="H4374" s="76" t="s">
        <v>3294</v>
      </c>
      <c r="I4374" s="77">
        <v>9.1</v>
      </c>
      <c r="J4374" s="2">
        <v>1</v>
      </c>
      <c r="K4374" s="119" cm="1">
        <f t="array" ref="K4374">ROUND(IF(C4374="Beer",SUM(LOOKUP(2,1/(SRP!$B$7:$B$9&lt;=E4374)/(SRP!$C$7:$C$9&gt;=E4374),SRP!$D$7:$D$9)*(G4374/100)*(E4374/1000)),IF(C4374="Spirits",SUM(LOOKUP(2,1/(SRP!$B$2:$B$6&lt;=E4374)/(SRP!$C$2:$C$6&gt;=E4374),SRP!$D$2:$D$6)*(G4374/100)*(E4374/1000)),IF(AND(C4374="Wine",D4374="Fortified Wines"),SUM(LOOKUP(2,1/(SRP!$B$20:$B$23&lt;=E4374)/(SRP!$C$20:$C$23&gt;=E4374),SRP!$D$20:$D$23)*(G4374/100)*(E4374/1000)),IF(C4374="Wine",SUM(LOOKUP(2,1/(SRP!$B$15:$B$19&lt;=E4374)/(SRP!$C$15:$C$19&gt;=E4374),SRP!$D$15:$D$19)*(G4374/100)*(E4374/1000)),IF(C4374="Ready to Drink",SUM(LOOKUP(2,1/(SRP!$B$10:$B$14&lt;=E4374)/(SRP!$C$10:$C$14&gt;=E4374),SRP!$D$10:$D$14)*(G4374/100)*(E4374/1000)),0))))),2)</f>
        <v>7.59</v>
      </c>
    </row>
    <row r="4375" spans="1:11" x14ac:dyDescent="0.35">
      <c r="A4375" s="2">
        <v>40911</v>
      </c>
      <c r="B4375" s="76" t="s">
        <v>3414</v>
      </c>
      <c r="C4375" s="76" t="s">
        <v>285</v>
      </c>
      <c r="D4375" s="76" t="s">
        <v>5250</v>
      </c>
      <c r="E4375" s="76">
        <v>750</v>
      </c>
      <c r="F4375" s="76">
        <v>12</v>
      </c>
      <c r="G4375" s="77">
        <v>43</v>
      </c>
      <c r="H4375" s="76" t="s">
        <v>3285</v>
      </c>
      <c r="I4375" s="77">
        <v>35.99</v>
      </c>
      <c r="J4375" s="2">
        <v>1</v>
      </c>
      <c r="K4375" s="119" cm="1">
        <f t="array" ref="K4375">ROUND(IF(C4375="Beer",SUM(LOOKUP(2,1/(SRP!$B$7:$B$9&lt;=E4375)/(SRP!$C$7:$C$9&gt;=E4375),SRP!$D$7:$D$9)*(G4375/100)*(E4375/1000)),IF(C4375="Spirits",SUM(LOOKUP(2,1/(SRP!$B$2:$B$6&lt;=E4375)/(SRP!$C$2:$C$6&gt;=E4375),SRP!$D$2:$D$6)*(G4375/100)*(E4375/1000)),IF(AND(C4375="Wine",D4375="Fortified Wines"),SUM(LOOKUP(2,1/(SRP!$B$20:$B$23&lt;=E4375)/(SRP!$C$20:$C$23&gt;=E4375),SRP!$D$20:$D$23)*(G4375/100)*(E4375/1000)),IF(C4375="Wine",SUM(LOOKUP(2,1/(SRP!$B$15:$B$19&lt;=E4375)/(SRP!$C$15:$C$19&gt;=E4375),SRP!$D$15:$D$19)*(G4375/100)*(E4375/1000)),IF(C4375="Ready to Drink",SUM(LOOKUP(2,1/(SRP!$B$10:$B$14&lt;=E4375)/(SRP!$C$10:$C$14&gt;=E4375),SRP!$D$10:$D$14)*(G4375/100)*(E4375/1000)),0))))),2)</f>
        <v>22.51</v>
      </c>
    </row>
    <row r="4376" spans="1:11" x14ac:dyDescent="0.35">
      <c r="A4376" s="2">
        <v>40952</v>
      </c>
      <c r="B4376" s="76" t="s">
        <v>3457</v>
      </c>
      <c r="C4376" s="76" t="s">
        <v>5938</v>
      </c>
      <c r="D4376" s="76" t="s">
        <v>5298</v>
      </c>
      <c r="E4376" s="76">
        <v>2000</v>
      </c>
      <c r="F4376" s="76">
        <v>8</v>
      </c>
      <c r="G4376" s="77">
        <v>7</v>
      </c>
      <c r="H4376" s="76" t="s">
        <v>4999</v>
      </c>
      <c r="I4376" s="77">
        <v>12.95</v>
      </c>
      <c r="J4376" s="2">
        <v>1</v>
      </c>
      <c r="K4376" s="119" cm="1">
        <f t="array" ref="K4376">ROUND(IF(C4376="Beer",SUM(LOOKUP(2,1/(SRP!$B$7:$B$9&lt;=E4376)/(SRP!$C$7:$C$9&gt;=E4376),SRP!$D$7:$D$9)*(G4376/100)*(E4376/1000)),IF(C4376="Spirits",SUM(LOOKUP(2,1/(SRP!$B$2:$B$6&lt;=E4376)/(SRP!$C$2:$C$6&gt;=E4376),SRP!$D$2:$D$6)*(G4376/100)*(E4376/1000)),IF(AND(C4376="Wine",D4376="Fortified Wines"),SUM(LOOKUP(2,1/(SRP!$B$20:$B$23&lt;=E4376)/(SRP!$C$20:$C$23&gt;=E4376),SRP!$D$20:$D$23)*(G4376/100)*(E4376/1000)),IF(C4376="Wine",SUM(LOOKUP(2,1/(SRP!$B$15:$B$19&lt;=E4376)/(SRP!$C$15:$C$19&gt;=E4376),SRP!$D$15:$D$19)*(G4376/100)*(E4376/1000)),IF(C4376="Ready to Drink",SUM(LOOKUP(2,1/(SRP!$B$10:$B$14&lt;=E4376)/(SRP!$C$10:$C$14&gt;=E4376),SRP!$D$10:$D$14)*(G4376/100)*(E4376/1000)),0))))),2)</f>
        <v>9.77</v>
      </c>
    </row>
    <row r="4377" spans="1:11" x14ac:dyDescent="0.35">
      <c r="A4377" s="2">
        <v>40952</v>
      </c>
      <c r="B4377" s="76" t="s">
        <v>3457</v>
      </c>
      <c r="C4377" s="76" t="s">
        <v>5938</v>
      </c>
      <c r="D4377" s="76" t="s">
        <v>5298</v>
      </c>
      <c r="E4377" s="76">
        <v>2000</v>
      </c>
      <c r="F4377" s="76">
        <v>8</v>
      </c>
      <c r="G4377" s="77">
        <v>7</v>
      </c>
      <c r="H4377" s="76" t="s">
        <v>4999</v>
      </c>
      <c r="I4377" s="77">
        <v>12.95</v>
      </c>
      <c r="J4377" s="2">
        <v>1</v>
      </c>
      <c r="K4377" s="119" cm="1">
        <f t="array" ref="K4377">ROUND(IF(C4377="Beer",SUM(LOOKUP(2,1/(SRP!$B$7:$B$9&lt;=E4377)/(SRP!$C$7:$C$9&gt;=E4377),SRP!$D$7:$D$9)*(G4377/100)*(E4377/1000)),IF(C4377="Spirits",SUM(LOOKUP(2,1/(SRP!$B$2:$B$6&lt;=E4377)/(SRP!$C$2:$C$6&gt;=E4377),SRP!$D$2:$D$6)*(G4377/100)*(E4377/1000)),IF(AND(C4377="Wine",D4377="Fortified Wines"),SUM(LOOKUP(2,1/(SRP!$B$20:$B$23&lt;=E4377)/(SRP!$C$20:$C$23&gt;=E4377),SRP!$D$20:$D$23)*(G4377/100)*(E4377/1000)),IF(C4377="Wine",SUM(LOOKUP(2,1/(SRP!$B$15:$B$19&lt;=E4377)/(SRP!$C$15:$C$19&gt;=E4377),SRP!$D$15:$D$19)*(G4377/100)*(E4377/1000)),IF(C4377="Ready to Drink",SUM(LOOKUP(2,1/(SRP!$B$10:$B$14&lt;=E4377)/(SRP!$C$10:$C$14&gt;=E4377),SRP!$D$10:$D$14)*(G4377/100)*(E4377/1000)),0))))),2)</f>
        <v>9.77</v>
      </c>
    </row>
    <row r="4378" spans="1:11" x14ac:dyDescent="0.35">
      <c r="A4378" s="2">
        <v>40955</v>
      </c>
      <c r="B4378" s="76" t="s">
        <v>3458</v>
      </c>
      <c r="C4378" s="76" t="s">
        <v>287</v>
      </c>
      <c r="D4378" s="76" t="s">
        <v>5266</v>
      </c>
      <c r="E4378" s="76">
        <v>3784</v>
      </c>
      <c r="F4378" s="76">
        <v>3</v>
      </c>
      <c r="G4378" s="77">
        <v>5.2</v>
      </c>
      <c r="H4378" s="76" t="s">
        <v>3367</v>
      </c>
      <c r="I4378" s="77">
        <v>29</v>
      </c>
      <c r="J4378" s="2">
        <v>8</v>
      </c>
      <c r="K4378" s="119" cm="1">
        <f t="array" ref="K4378">ROUND(IF(C4378="Beer",SUM(LOOKUP(2,1/(SRP!$B$7:$B$9&lt;=E4378)/(SRP!$C$7:$C$9&gt;=E4378),SRP!$D$7:$D$9)*(G4378/100)*(E4378/1000)),IF(C4378="Spirits",SUM(LOOKUP(2,1/(SRP!$B$2:$B$6&lt;=E4378)/(SRP!$C$2:$C$6&gt;=E4378),SRP!$D$2:$D$6)*(G4378/100)*(E4378/1000)),IF(AND(C4378="Wine",D4378="Fortified Wines"),SUM(LOOKUP(2,1/(SRP!$B$20:$B$23&lt;=E4378)/(SRP!$C$20:$C$23&gt;=E4378),SRP!$D$20:$D$23)*(G4378/100)*(E4378/1000)),IF(C4378="Wine",SUM(LOOKUP(2,1/(SRP!$B$15:$B$19&lt;=E4378)/(SRP!$C$15:$C$19&gt;=E4378),SRP!$D$15:$D$19)*(G4378/100)*(E4378/1000)),IF(C4378="Ready to Drink",SUM(LOOKUP(2,1/(SRP!$B$10:$B$14&lt;=E4378)/(SRP!$C$10:$C$14&gt;=E4378),SRP!$D$10:$D$14)*(G4378/100)*(E4378/1000)),0))))),2)</f>
        <v>13.74</v>
      </c>
    </row>
    <row r="4379" spans="1:11" x14ac:dyDescent="0.35">
      <c r="A4379" s="2">
        <v>40955</v>
      </c>
      <c r="B4379" s="76" t="s">
        <v>3458</v>
      </c>
      <c r="C4379" s="76" t="s">
        <v>287</v>
      </c>
      <c r="D4379" s="76" t="s">
        <v>5266</v>
      </c>
      <c r="E4379" s="76">
        <v>3784</v>
      </c>
      <c r="F4379" s="76">
        <v>3</v>
      </c>
      <c r="G4379" s="77">
        <v>5.2</v>
      </c>
      <c r="H4379" s="76" t="s">
        <v>3367</v>
      </c>
      <c r="I4379" s="77">
        <v>29</v>
      </c>
      <c r="J4379" s="2">
        <v>8</v>
      </c>
      <c r="K4379" s="119" cm="1">
        <f t="array" ref="K4379">ROUND(IF(C4379="Beer",SUM(LOOKUP(2,1/(SRP!$B$7:$B$9&lt;=E4379)/(SRP!$C$7:$C$9&gt;=E4379),SRP!$D$7:$D$9)*(G4379/100)*(E4379/1000)),IF(C4379="Spirits",SUM(LOOKUP(2,1/(SRP!$B$2:$B$6&lt;=E4379)/(SRP!$C$2:$C$6&gt;=E4379),SRP!$D$2:$D$6)*(G4379/100)*(E4379/1000)),IF(AND(C4379="Wine",D4379="Fortified Wines"),SUM(LOOKUP(2,1/(SRP!$B$20:$B$23&lt;=E4379)/(SRP!$C$20:$C$23&gt;=E4379),SRP!$D$20:$D$23)*(G4379/100)*(E4379/1000)),IF(C4379="Wine",SUM(LOOKUP(2,1/(SRP!$B$15:$B$19&lt;=E4379)/(SRP!$C$15:$C$19&gt;=E4379),SRP!$D$15:$D$19)*(G4379/100)*(E4379/1000)),IF(C4379="Ready to Drink",SUM(LOOKUP(2,1/(SRP!$B$10:$B$14&lt;=E4379)/(SRP!$C$10:$C$14&gt;=E4379),SRP!$D$10:$D$14)*(G4379/100)*(E4379/1000)),0))))),2)</f>
        <v>13.74</v>
      </c>
    </row>
    <row r="4380" spans="1:11" x14ac:dyDescent="0.35">
      <c r="A4380" s="2">
        <v>40956</v>
      </c>
      <c r="B4380" s="76" t="s">
        <v>3459</v>
      </c>
      <c r="C4380" s="76" t="s">
        <v>287</v>
      </c>
      <c r="D4380" s="76" t="s">
        <v>5240</v>
      </c>
      <c r="E4380" s="76">
        <v>3784</v>
      </c>
      <c r="F4380" s="76">
        <v>3</v>
      </c>
      <c r="G4380" s="77">
        <v>7.5</v>
      </c>
      <c r="H4380" s="76" t="s">
        <v>3367</v>
      </c>
      <c r="I4380" s="77">
        <v>30</v>
      </c>
      <c r="J4380" s="2">
        <v>8</v>
      </c>
      <c r="K4380" s="119" cm="1">
        <f t="array" ref="K4380">ROUND(IF(C4380="Beer",SUM(LOOKUP(2,1/(SRP!$B$7:$B$9&lt;=E4380)/(SRP!$C$7:$C$9&gt;=E4380),SRP!$D$7:$D$9)*(G4380/100)*(E4380/1000)),IF(C4380="Spirits",SUM(LOOKUP(2,1/(SRP!$B$2:$B$6&lt;=E4380)/(SRP!$C$2:$C$6&gt;=E4380),SRP!$D$2:$D$6)*(G4380/100)*(E4380/1000)),IF(AND(C4380="Wine",D4380="Fortified Wines"),SUM(LOOKUP(2,1/(SRP!$B$20:$B$23&lt;=E4380)/(SRP!$C$20:$C$23&gt;=E4380),SRP!$D$20:$D$23)*(G4380/100)*(E4380/1000)),IF(C4380="Wine",SUM(LOOKUP(2,1/(SRP!$B$15:$B$19&lt;=E4380)/(SRP!$C$15:$C$19&gt;=E4380),SRP!$D$15:$D$19)*(G4380/100)*(E4380/1000)),IF(C4380="Ready to Drink",SUM(LOOKUP(2,1/(SRP!$B$10:$B$14&lt;=E4380)/(SRP!$C$10:$C$14&gt;=E4380),SRP!$D$10:$D$14)*(G4380/100)*(E4380/1000)),0))))),2)</f>
        <v>19.809999999999999</v>
      </c>
    </row>
    <row r="4381" spans="1:11" x14ac:dyDescent="0.35">
      <c r="A4381" s="2">
        <v>40956</v>
      </c>
      <c r="B4381" s="76" t="s">
        <v>3459</v>
      </c>
      <c r="C4381" s="76" t="s">
        <v>287</v>
      </c>
      <c r="D4381" s="76" t="s">
        <v>5240</v>
      </c>
      <c r="E4381" s="76">
        <v>3784</v>
      </c>
      <c r="F4381" s="76">
        <v>3</v>
      </c>
      <c r="G4381" s="77">
        <v>7.5</v>
      </c>
      <c r="H4381" s="76" t="s">
        <v>3367</v>
      </c>
      <c r="I4381" s="77">
        <v>30</v>
      </c>
      <c r="J4381" s="2">
        <v>8</v>
      </c>
      <c r="K4381" s="119" cm="1">
        <f t="array" ref="K4381">ROUND(IF(C4381="Beer",SUM(LOOKUP(2,1/(SRP!$B$7:$B$9&lt;=E4381)/(SRP!$C$7:$C$9&gt;=E4381),SRP!$D$7:$D$9)*(G4381/100)*(E4381/1000)),IF(C4381="Spirits",SUM(LOOKUP(2,1/(SRP!$B$2:$B$6&lt;=E4381)/(SRP!$C$2:$C$6&gt;=E4381),SRP!$D$2:$D$6)*(G4381/100)*(E4381/1000)),IF(AND(C4381="Wine",D4381="Fortified Wines"),SUM(LOOKUP(2,1/(SRP!$B$20:$B$23&lt;=E4381)/(SRP!$C$20:$C$23&gt;=E4381),SRP!$D$20:$D$23)*(G4381/100)*(E4381/1000)),IF(C4381="Wine",SUM(LOOKUP(2,1/(SRP!$B$15:$B$19&lt;=E4381)/(SRP!$C$15:$C$19&gt;=E4381),SRP!$D$15:$D$19)*(G4381/100)*(E4381/1000)),IF(C4381="Ready to Drink",SUM(LOOKUP(2,1/(SRP!$B$10:$B$14&lt;=E4381)/(SRP!$C$10:$C$14&gt;=E4381),SRP!$D$10:$D$14)*(G4381/100)*(E4381/1000)),0))))),2)</f>
        <v>19.809999999999999</v>
      </c>
    </row>
    <row r="4382" spans="1:11" x14ac:dyDescent="0.35">
      <c r="A4382" s="2">
        <v>40967</v>
      </c>
      <c r="B4382" s="76" t="s">
        <v>3488</v>
      </c>
      <c r="C4382" s="76" t="s">
        <v>287</v>
      </c>
      <c r="D4382" s="76" t="s">
        <v>5266</v>
      </c>
      <c r="E4382" s="76">
        <v>473</v>
      </c>
      <c r="F4382" s="76">
        <v>24</v>
      </c>
      <c r="G4382" s="77">
        <v>5</v>
      </c>
      <c r="H4382" s="76" t="s">
        <v>3334</v>
      </c>
      <c r="I4382" s="77">
        <v>4.09</v>
      </c>
      <c r="J4382" s="2">
        <v>1</v>
      </c>
      <c r="K4382" s="119" cm="1">
        <f t="array" ref="K4382">ROUND(IF(C4382="Beer",SUM(LOOKUP(2,1/(SRP!$B$7:$B$9&lt;=E4382)/(SRP!$C$7:$C$9&gt;=E4382),SRP!$D$7:$D$9)*(G4382/100)*(E4382/1000)),IF(C4382="Spirits",SUM(LOOKUP(2,1/(SRP!$B$2:$B$6&lt;=E4382)/(SRP!$C$2:$C$6&gt;=E4382),SRP!$D$2:$D$6)*(G4382/100)*(E4382/1000)),IF(AND(C4382="Wine",D4382="Fortified Wines"),SUM(LOOKUP(2,1/(SRP!$B$20:$B$23&lt;=E4382)/(SRP!$C$20:$C$23&gt;=E4382),SRP!$D$20:$D$23)*(G4382/100)*(E4382/1000)),IF(C4382="Wine",SUM(LOOKUP(2,1/(SRP!$B$15:$B$19&lt;=E4382)/(SRP!$C$15:$C$19&gt;=E4382),SRP!$D$15:$D$19)*(G4382/100)*(E4382/1000)),IF(C4382="Ready to Drink",SUM(LOOKUP(2,1/(SRP!$B$10:$B$14&lt;=E4382)/(SRP!$C$10:$C$14&gt;=E4382),SRP!$D$10:$D$14)*(G4382/100)*(E4382/1000)),0))))),2)</f>
        <v>1.65</v>
      </c>
    </row>
    <row r="4383" spans="1:11" x14ac:dyDescent="0.35">
      <c r="A4383" s="2">
        <v>40967</v>
      </c>
      <c r="B4383" s="76" t="s">
        <v>3488</v>
      </c>
      <c r="C4383" s="76" t="s">
        <v>287</v>
      </c>
      <c r="D4383" s="76" t="s">
        <v>5266</v>
      </c>
      <c r="E4383" s="76">
        <v>473</v>
      </c>
      <c r="F4383" s="76">
        <v>24</v>
      </c>
      <c r="G4383" s="77">
        <v>5</v>
      </c>
      <c r="H4383" s="76" t="s">
        <v>3334</v>
      </c>
      <c r="I4383" s="77">
        <v>4.09</v>
      </c>
      <c r="J4383" s="2">
        <v>1</v>
      </c>
      <c r="K4383" s="119" cm="1">
        <f t="array" ref="K4383">ROUND(IF(C4383="Beer",SUM(LOOKUP(2,1/(SRP!$B$7:$B$9&lt;=E4383)/(SRP!$C$7:$C$9&gt;=E4383),SRP!$D$7:$D$9)*(G4383/100)*(E4383/1000)),IF(C4383="Spirits",SUM(LOOKUP(2,1/(SRP!$B$2:$B$6&lt;=E4383)/(SRP!$C$2:$C$6&gt;=E4383),SRP!$D$2:$D$6)*(G4383/100)*(E4383/1000)),IF(AND(C4383="Wine",D4383="Fortified Wines"),SUM(LOOKUP(2,1/(SRP!$B$20:$B$23&lt;=E4383)/(SRP!$C$20:$C$23&gt;=E4383),SRP!$D$20:$D$23)*(G4383/100)*(E4383/1000)),IF(C4383="Wine",SUM(LOOKUP(2,1/(SRP!$B$15:$B$19&lt;=E4383)/(SRP!$C$15:$C$19&gt;=E4383),SRP!$D$15:$D$19)*(G4383/100)*(E4383/1000)),IF(C4383="Ready to Drink",SUM(LOOKUP(2,1/(SRP!$B$10:$B$14&lt;=E4383)/(SRP!$C$10:$C$14&gt;=E4383),SRP!$D$10:$D$14)*(G4383/100)*(E4383/1000)),0))))),2)</f>
        <v>1.65</v>
      </c>
    </row>
    <row r="4384" spans="1:11" x14ac:dyDescent="0.35">
      <c r="A4384" s="2">
        <v>41039</v>
      </c>
      <c r="B4384" s="76" t="s">
        <v>3489</v>
      </c>
      <c r="C4384" s="76" t="s">
        <v>287</v>
      </c>
      <c r="D4384" s="76" t="s">
        <v>5266</v>
      </c>
      <c r="E4384" s="76">
        <v>473</v>
      </c>
      <c r="F4384" s="76">
        <v>24</v>
      </c>
      <c r="G4384" s="77">
        <v>5.3</v>
      </c>
      <c r="H4384" s="76" t="s">
        <v>3405</v>
      </c>
      <c r="I4384" s="77">
        <v>4.49</v>
      </c>
      <c r="J4384" s="2">
        <v>1</v>
      </c>
      <c r="K4384" s="119" cm="1">
        <f t="array" ref="K4384">ROUND(IF(C4384="Beer",SUM(LOOKUP(2,1/(SRP!$B$7:$B$9&lt;=E4384)/(SRP!$C$7:$C$9&gt;=E4384),SRP!$D$7:$D$9)*(G4384/100)*(E4384/1000)),IF(C4384="Spirits",SUM(LOOKUP(2,1/(SRP!$B$2:$B$6&lt;=E4384)/(SRP!$C$2:$C$6&gt;=E4384),SRP!$D$2:$D$6)*(G4384/100)*(E4384/1000)),IF(AND(C4384="Wine",D4384="Fortified Wines"),SUM(LOOKUP(2,1/(SRP!$B$20:$B$23&lt;=E4384)/(SRP!$C$20:$C$23&gt;=E4384),SRP!$D$20:$D$23)*(G4384/100)*(E4384/1000)),IF(C4384="Wine",SUM(LOOKUP(2,1/(SRP!$B$15:$B$19&lt;=E4384)/(SRP!$C$15:$C$19&gt;=E4384),SRP!$D$15:$D$19)*(G4384/100)*(E4384/1000)),IF(C4384="Ready to Drink",SUM(LOOKUP(2,1/(SRP!$B$10:$B$14&lt;=E4384)/(SRP!$C$10:$C$14&gt;=E4384),SRP!$D$10:$D$14)*(G4384/100)*(E4384/1000)),0))))),2)</f>
        <v>1.75</v>
      </c>
    </row>
    <row r="4385" spans="1:11" x14ac:dyDescent="0.35">
      <c r="A4385" s="2">
        <v>41039</v>
      </c>
      <c r="B4385" s="76" t="s">
        <v>3489</v>
      </c>
      <c r="C4385" s="76" t="s">
        <v>287</v>
      </c>
      <c r="D4385" s="76" t="s">
        <v>5266</v>
      </c>
      <c r="E4385" s="76">
        <v>473</v>
      </c>
      <c r="F4385" s="76">
        <v>24</v>
      </c>
      <c r="G4385" s="77">
        <v>5.3</v>
      </c>
      <c r="H4385" s="76" t="s">
        <v>3405</v>
      </c>
      <c r="I4385" s="77">
        <v>4.49</v>
      </c>
      <c r="J4385" s="2">
        <v>1</v>
      </c>
      <c r="K4385" s="119" cm="1">
        <f t="array" ref="K4385">ROUND(IF(C4385="Beer",SUM(LOOKUP(2,1/(SRP!$B$7:$B$9&lt;=E4385)/(SRP!$C$7:$C$9&gt;=E4385),SRP!$D$7:$D$9)*(G4385/100)*(E4385/1000)),IF(C4385="Spirits",SUM(LOOKUP(2,1/(SRP!$B$2:$B$6&lt;=E4385)/(SRP!$C$2:$C$6&gt;=E4385),SRP!$D$2:$D$6)*(G4385/100)*(E4385/1000)),IF(AND(C4385="Wine",D4385="Fortified Wines"),SUM(LOOKUP(2,1/(SRP!$B$20:$B$23&lt;=E4385)/(SRP!$C$20:$C$23&gt;=E4385),SRP!$D$20:$D$23)*(G4385/100)*(E4385/1000)),IF(C4385="Wine",SUM(LOOKUP(2,1/(SRP!$B$15:$B$19&lt;=E4385)/(SRP!$C$15:$C$19&gt;=E4385),SRP!$D$15:$D$19)*(G4385/100)*(E4385/1000)),IF(C4385="Ready to Drink",SUM(LOOKUP(2,1/(SRP!$B$10:$B$14&lt;=E4385)/(SRP!$C$10:$C$14&gt;=E4385),SRP!$D$10:$D$14)*(G4385/100)*(E4385/1000)),0))))),2)</f>
        <v>1.75</v>
      </c>
    </row>
    <row r="4386" spans="1:11" x14ac:dyDescent="0.35">
      <c r="A4386" s="2">
        <v>41095</v>
      </c>
      <c r="B4386" s="76" t="s">
        <v>3486</v>
      </c>
      <c r="C4386" s="76" t="s">
        <v>5938</v>
      </c>
      <c r="D4386" s="76" t="s">
        <v>5307</v>
      </c>
      <c r="E4386" s="76">
        <v>473</v>
      </c>
      <c r="F4386" s="76">
        <v>24</v>
      </c>
      <c r="G4386" s="77">
        <v>5.5</v>
      </c>
      <c r="H4386" s="76" t="s">
        <v>3301</v>
      </c>
      <c r="I4386" s="77">
        <v>3.99</v>
      </c>
      <c r="J4386" s="2">
        <v>1</v>
      </c>
      <c r="K4386" s="119" cm="1">
        <f t="array" ref="K4386">ROUND(IF(C4386="Beer",SUM(LOOKUP(2,1/(SRP!$B$7:$B$9&lt;=E4386)/(SRP!$C$7:$C$9&gt;=E4386),SRP!$D$7:$D$9)*(G4386/100)*(E4386/1000)),IF(C4386="Spirits",SUM(LOOKUP(2,1/(SRP!$B$2:$B$6&lt;=E4386)/(SRP!$C$2:$C$6&gt;=E4386),SRP!$D$2:$D$6)*(G4386/100)*(E4386/1000)),IF(AND(C4386="Wine",D4386="Fortified Wines"),SUM(LOOKUP(2,1/(SRP!$B$20:$B$23&lt;=E4386)/(SRP!$C$20:$C$23&gt;=E4386),SRP!$D$20:$D$23)*(G4386/100)*(E4386/1000)),IF(C4386="Wine",SUM(LOOKUP(2,1/(SRP!$B$15:$B$19&lt;=E4386)/(SRP!$C$15:$C$19&gt;=E4386),SRP!$D$15:$D$19)*(G4386/100)*(E4386/1000)),IF(C4386="Ready to Drink",SUM(LOOKUP(2,1/(SRP!$B$10:$B$14&lt;=E4386)/(SRP!$C$10:$C$14&gt;=E4386),SRP!$D$10:$D$14)*(G4386/100)*(E4386/1000)),0))))),2)</f>
        <v>1.92</v>
      </c>
    </row>
    <row r="4387" spans="1:11" x14ac:dyDescent="0.35">
      <c r="A4387" s="2">
        <v>41095</v>
      </c>
      <c r="B4387" s="76" t="s">
        <v>3486</v>
      </c>
      <c r="C4387" s="76" t="s">
        <v>5938</v>
      </c>
      <c r="D4387" s="76" t="s">
        <v>5307</v>
      </c>
      <c r="E4387" s="76">
        <v>473</v>
      </c>
      <c r="F4387" s="76">
        <v>24</v>
      </c>
      <c r="G4387" s="77">
        <v>5.5</v>
      </c>
      <c r="H4387" s="76" t="s">
        <v>3301</v>
      </c>
      <c r="I4387" s="77">
        <v>3.99</v>
      </c>
      <c r="J4387" s="2">
        <v>1</v>
      </c>
      <c r="K4387" s="119" cm="1">
        <f t="array" ref="K4387">ROUND(IF(C4387="Beer",SUM(LOOKUP(2,1/(SRP!$B$7:$B$9&lt;=E4387)/(SRP!$C$7:$C$9&gt;=E4387),SRP!$D$7:$D$9)*(G4387/100)*(E4387/1000)),IF(C4387="Spirits",SUM(LOOKUP(2,1/(SRP!$B$2:$B$6&lt;=E4387)/(SRP!$C$2:$C$6&gt;=E4387),SRP!$D$2:$D$6)*(G4387/100)*(E4387/1000)),IF(AND(C4387="Wine",D4387="Fortified Wines"),SUM(LOOKUP(2,1/(SRP!$B$20:$B$23&lt;=E4387)/(SRP!$C$20:$C$23&gt;=E4387),SRP!$D$20:$D$23)*(G4387/100)*(E4387/1000)),IF(C4387="Wine",SUM(LOOKUP(2,1/(SRP!$B$15:$B$19&lt;=E4387)/(SRP!$C$15:$C$19&gt;=E4387),SRP!$D$15:$D$19)*(G4387/100)*(E4387/1000)),IF(C4387="Ready to Drink",SUM(LOOKUP(2,1/(SRP!$B$10:$B$14&lt;=E4387)/(SRP!$C$10:$C$14&gt;=E4387),SRP!$D$10:$D$14)*(G4387/100)*(E4387/1000)),0))))),2)</f>
        <v>1.92</v>
      </c>
    </row>
    <row r="4388" spans="1:11" x14ac:dyDescent="0.35">
      <c r="A4388" s="2">
        <v>41097</v>
      </c>
      <c r="B4388" s="76" t="s">
        <v>7250</v>
      </c>
      <c r="C4388" s="76" t="s">
        <v>5938</v>
      </c>
      <c r="D4388" s="76" t="s">
        <v>5279</v>
      </c>
      <c r="E4388" s="76">
        <v>4000</v>
      </c>
      <c r="F4388" s="76">
        <v>4</v>
      </c>
      <c r="G4388" s="77">
        <v>5</v>
      </c>
      <c r="H4388" s="76" t="s">
        <v>3314</v>
      </c>
      <c r="I4388" s="77">
        <v>25.99</v>
      </c>
      <c r="J4388" s="2">
        <v>1</v>
      </c>
      <c r="K4388" s="119" cm="1">
        <f t="array" ref="K4388">ROUND(IF(C4388="Beer",SUM(LOOKUP(2,1/(SRP!$B$7:$B$9&lt;=E4388)/(SRP!$C$7:$C$9&gt;=E4388),SRP!$D$7:$D$9)*(G4388/100)*(E4388/1000)),IF(C4388="Spirits",SUM(LOOKUP(2,1/(SRP!$B$2:$B$6&lt;=E4388)/(SRP!$C$2:$C$6&gt;=E4388),SRP!$D$2:$D$6)*(G4388/100)*(E4388/1000)),IF(AND(C4388="Wine",D4388="Fortified Wines"),SUM(LOOKUP(2,1/(SRP!$B$20:$B$23&lt;=E4388)/(SRP!$C$20:$C$23&gt;=E4388),SRP!$D$20:$D$23)*(G4388/100)*(E4388/1000)),IF(C4388="Wine",SUM(LOOKUP(2,1/(SRP!$B$15:$B$19&lt;=E4388)/(SRP!$C$15:$C$19&gt;=E4388),SRP!$D$15:$D$19)*(G4388/100)*(E4388/1000)),IF(C4388="Ready to Drink",SUM(LOOKUP(2,1/(SRP!$B$10:$B$14&lt;=E4388)/(SRP!$C$10:$C$14&gt;=E4388),SRP!$D$10:$D$14)*(G4388/100)*(E4388/1000)),0))))),2)</f>
        <v>13.96</v>
      </c>
    </row>
    <row r="4389" spans="1:11" x14ac:dyDescent="0.35">
      <c r="A4389" s="2">
        <v>41100</v>
      </c>
      <c r="B4389" s="76" t="s">
        <v>3481</v>
      </c>
      <c r="C4389" s="76" t="s">
        <v>5938</v>
      </c>
      <c r="D4389" s="76" t="s">
        <v>5308</v>
      </c>
      <c r="E4389" s="76">
        <v>4260</v>
      </c>
      <c r="F4389" s="76">
        <v>1</v>
      </c>
      <c r="G4389" s="77">
        <v>5.5</v>
      </c>
      <c r="H4389" s="76" t="s">
        <v>3301</v>
      </c>
      <c r="I4389" s="77">
        <v>28.99</v>
      </c>
      <c r="J4389" s="2">
        <v>12</v>
      </c>
      <c r="K4389" s="119" cm="1">
        <f t="array" ref="K4389">ROUND(IF(C4389="Beer",SUM(LOOKUP(2,1/(SRP!$B$7:$B$9&lt;=E4389)/(SRP!$C$7:$C$9&gt;=E4389),SRP!$D$7:$D$9)*(G4389/100)*(E4389/1000)),IF(C4389="Spirits",SUM(LOOKUP(2,1/(SRP!$B$2:$B$6&lt;=E4389)/(SRP!$C$2:$C$6&gt;=E4389),SRP!$D$2:$D$6)*(G4389/100)*(E4389/1000)),IF(AND(C4389="Wine",D4389="Fortified Wines"),SUM(LOOKUP(2,1/(SRP!$B$20:$B$23&lt;=E4389)/(SRP!$C$20:$C$23&gt;=E4389),SRP!$D$20:$D$23)*(G4389/100)*(E4389/1000)),IF(C4389="Wine",SUM(LOOKUP(2,1/(SRP!$B$15:$B$19&lt;=E4389)/(SRP!$C$15:$C$19&gt;=E4389),SRP!$D$15:$D$19)*(G4389/100)*(E4389/1000)),IF(C4389="Ready to Drink",SUM(LOOKUP(2,1/(SRP!$B$10:$B$14&lt;=E4389)/(SRP!$C$10:$C$14&gt;=E4389),SRP!$D$10:$D$14)*(G4389/100)*(E4389/1000)),0))))),2)</f>
        <v>16.36</v>
      </c>
    </row>
    <row r="4390" spans="1:11" x14ac:dyDescent="0.35">
      <c r="A4390" s="2">
        <v>41100</v>
      </c>
      <c r="B4390" s="76" t="s">
        <v>3481</v>
      </c>
      <c r="C4390" s="76" t="s">
        <v>5938</v>
      </c>
      <c r="D4390" s="76" t="s">
        <v>5308</v>
      </c>
      <c r="E4390" s="76">
        <v>4260</v>
      </c>
      <c r="F4390" s="76">
        <v>1</v>
      </c>
      <c r="G4390" s="77">
        <v>5.5</v>
      </c>
      <c r="H4390" s="76" t="s">
        <v>3301</v>
      </c>
      <c r="I4390" s="77">
        <v>28.99</v>
      </c>
      <c r="J4390" s="2">
        <v>12</v>
      </c>
      <c r="K4390" s="119" cm="1">
        <f t="array" ref="K4390">ROUND(IF(C4390="Beer",SUM(LOOKUP(2,1/(SRP!$B$7:$B$9&lt;=E4390)/(SRP!$C$7:$C$9&gt;=E4390),SRP!$D$7:$D$9)*(G4390/100)*(E4390/1000)),IF(C4390="Spirits",SUM(LOOKUP(2,1/(SRP!$B$2:$B$6&lt;=E4390)/(SRP!$C$2:$C$6&gt;=E4390),SRP!$D$2:$D$6)*(G4390/100)*(E4390/1000)),IF(AND(C4390="Wine",D4390="Fortified Wines"),SUM(LOOKUP(2,1/(SRP!$B$20:$B$23&lt;=E4390)/(SRP!$C$20:$C$23&gt;=E4390),SRP!$D$20:$D$23)*(G4390/100)*(E4390/1000)),IF(C4390="Wine",SUM(LOOKUP(2,1/(SRP!$B$15:$B$19&lt;=E4390)/(SRP!$C$15:$C$19&gt;=E4390),SRP!$D$15:$D$19)*(G4390/100)*(E4390/1000)),IF(C4390="Ready to Drink",SUM(LOOKUP(2,1/(SRP!$B$10:$B$14&lt;=E4390)/(SRP!$C$10:$C$14&gt;=E4390),SRP!$D$10:$D$14)*(G4390/100)*(E4390/1000)),0))))),2)</f>
        <v>16.36</v>
      </c>
    </row>
    <row r="4391" spans="1:11" x14ac:dyDescent="0.35">
      <c r="A4391" s="2">
        <v>41103</v>
      </c>
      <c r="B4391" s="76" t="s">
        <v>3417</v>
      </c>
      <c r="C4391" s="76" t="s">
        <v>5938</v>
      </c>
      <c r="D4391" s="76" t="s">
        <v>5308</v>
      </c>
      <c r="E4391" s="76">
        <v>473</v>
      </c>
      <c r="F4391" s="76">
        <v>24</v>
      </c>
      <c r="G4391" s="77">
        <v>5.7</v>
      </c>
      <c r="H4391" s="76" t="s">
        <v>3391</v>
      </c>
      <c r="I4391" s="77">
        <v>4.8899999999999997</v>
      </c>
      <c r="J4391" s="2">
        <v>1</v>
      </c>
      <c r="K4391" s="119" cm="1">
        <f t="array" ref="K4391">ROUND(IF(C4391="Beer",SUM(LOOKUP(2,1/(SRP!$B$7:$B$9&lt;=E4391)/(SRP!$C$7:$C$9&gt;=E4391),SRP!$D$7:$D$9)*(G4391/100)*(E4391/1000)),IF(C4391="Spirits",SUM(LOOKUP(2,1/(SRP!$B$2:$B$6&lt;=E4391)/(SRP!$C$2:$C$6&gt;=E4391),SRP!$D$2:$D$6)*(G4391/100)*(E4391/1000)),IF(AND(C4391="Wine",D4391="Fortified Wines"),SUM(LOOKUP(2,1/(SRP!$B$20:$B$23&lt;=E4391)/(SRP!$C$20:$C$23&gt;=E4391),SRP!$D$20:$D$23)*(G4391/100)*(E4391/1000)),IF(C4391="Wine",SUM(LOOKUP(2,1/(SRP!$B$15:$B$19&lt;=E4391)/(SRP!$C$15:$C$19&gt;=E4391),SRP!$D$15:$D$19)*(G4391/100)*(E4391/1000)),IF(C4391="Ready to Drink",SUM(LOOKUP(2,1/(SRP!$B$10:$B$14&lt;=E4391)/(SRP!$C$10:$C$14&gt;=E4391),SRP!$D$10:$D$14)*(G4391/100)*(E4391/1000)),0))))),2)</f>
        <v>1.99</v>
      </c>
    </row>
    <row r="4392" spans="1:11" x14ac:dyDescent="0.35">
      <c r="A4392" s="2">
        <v>41103</v>
      </c>
      <c r="B4392" s="76" t="s">
        <v>3417</v>
      </c>
      <c r="C4392" s="76" t="s">
        <v>5938</v>
      </c>
      <c r="D4392" s="76" t="s">
        <v>5308</v>
      </c>
      <c r="E4392" s="76">
        <v>473</v>
      </c>
      <c r="F4392" s="76">
        <v>24</v>
      </c>
      <c r="G4392" s="77">
        <v>5.7</v>
      </c>
      <c r="H4392" s="76" t="s">
        <v>3391</v>
      </c>
      <c r="I4392" s="77">
        <v>4.8899999999999997</v>
      </c>
      <c r="J4392" s="2">
        <v>1</v>
      </c>
      <c r="K4392" s="119" cm="1">
        <f t="array" ref="K4392">ROUND(IF(C4392="Beer",SUM(LOOKUP(2,1/(SRP!$B$7:$B$9&lt;=E4392)/(SRP!$C$7:$C$9&gt;=E4392),SRP!$D$7:$D$9)*(G4392/100)*(E4392/1000)),IF(C4392="Spirits",SUM(LOOKUP(2,1/(SRP!$B$2:$B$6&lt;=E4392)/(SRP!$C$2:$C$6&gt;=E4392),SRP!$D$2:$D$6)*(G4392/100)*(E4392/1000)),IF(AND(C4392="Wine",D4392="Fortified Wines"),SUM(LOOKUP(2,1/(SRP!$B$20:$B$23&lt;=E4392)/(SRP!$C$20:$C$23&gt;=E4392),SRP!$D$20:$D$23)*(G4392/100)*(E4392/1000)),IF(C4392="Wine",SUM(LOOKUP(2,1/(SRP!$B$15:$B$19&lt;=E4392)/(SRP!$C$15:$C$19&gt;=E4392),SRP!$D$15:$D$19)*(G4392/100)*(E4392/1000)),IF(C4392="Ready to Drink",SUM(LOOKUP(2,1/(SRP!$B$10:$B$14&lt;=E4392)/(SRP!$C$10:$C$14&gt;=E4392),SRP!$D$10:$D$14)*(G4392/100)*(E4392/1000)),0))))),2)</f>
        <v>1.99</v>
      </c>
    </row>
    <row r="4393" spans="1:11" x14ac:dyDescent="0.35">
      <c r="A4393" s="2">
        <v>41104</v>
      </c>
      <c r="B4393" s="76" t="s">
        <v>3752</v>
      </c>
      <c r="C4393" s="76" t="s">
        <v>285</v>
      </c>
      <c r="D4393" s="76" t="s">
        <v>6944</v>
      </c>
      <c r="E4393" s="76">
        <v>700</v>
      </c>
      <c r="F4393" s="76">
        <v>6</v>
      </c>
      <c r="G4393" s="77">
        <v>40</v>
      </c>
      <c r="H4393" s="76" t="s">
        <v>3992</v>
      </c>
      <c r="I4393" s="77">
        <v>69.989999999999995</v>
      </c>
      <c r="J4393" s="2">
        <v>1</v>
      </c>
      <c r="K4393" s="119" cm="1">
        <f t="array" ref="K4393">ROUND(IF(C4393="Beer",SUM(LOOKUP(2,1/(SRP!$B$7:$B$9&lt;=E4393)/(SRP!$C$7:$C$9&gt;=E4393),SRP!$D$7:$D$9)*(G4393/100)*(E4393/1000)),IF(C4393="Spirits",SUM(LOOKUP(2,1/(SRP!$B$2:$B$6&lt;=E4393)/(SRP!$C$2:$C$6&gt;=E4393),SRP!$D$2:$D$6)*(G4393/100)*(E4393/1000)),IF(AND(C4393="Wine",D4393="Fortified Wines"),SUM(LOOKUP(2,1/(SRP!$B$20:$B$23&lt;=E4393)/(SRP!$C$20:$C$23&gt;=E4393),SRP!$D$20:$D$23)*(G4393/100)*(E4393/1000)),IF(C4393="Wine",SUM(LOOKUP(2,1/(SRP!$B$15:$B$19&lt;=E4393)/(SRP!$C$15:$C$19&gt;=E4393),SRP!$D$15:$D$19)*(G4393/100)*(E4393/1000)),IF(C4393="Ready to Drink",SUM(LOOKUP(2,1/(SRP!$B$10:$B$14&lt;=E4393)/(SRP!$C$10:$C$14&gt;=E4393),SRP!$D$10:$D$14)*(G4393/100)*(E4393/1000)),0))))),2)</f>
        <v>19.55</v>
      </c>
    </row>
    <row r="4394" spans="1:11" x14ac:dyDescent="0.35">
      <c r="A4394" s="2">
        <v>41106</v>
      </c>
      <c r="B4394" s="76" t="s">
        <v>3509</v>
      </c>
      <c r="C4394" s="76" t="s">
        <v>285</v>
      </c>
      <c r="D4394" s="76" t="s">
        <v>6936</v>
      </c>
      <c r="E4394" s="76">
        <v>750</v>
      </c>
      <c r="F4394" s="76">
        <v>6</v>
      </c>
      <c r="G4394" s="77">
        <v>40</v>
      </c>
      <c r="H4394" s="76" t="s">
        <v>6869</v>
      </c>
      <c r="I4394" s="77">
        <v>64.989999999999995</v>
      </c>
      <c r="J4394" s="2">
        <v>1</v>
      </c>
      <c r="K4394" s="119" cm="1">
        <f t="array" ref="K4394">ROUND(IF(C4394="Beer",SUM(LOOKUP(2,1/(SRP!$B$7:$B$9&lt;=E4394)/(SRP!$C$7:$C$9&gt;=E4394),SRP!$D$7:$D$9)*(G4394/100)*(E4394/1000)),IF(C4394="Spirits",SUM(LOOKUP(2,1/(SRP!$B$2:$B$6&lt;=E4394)/(SRP!$C$2:$C$6&gt;=E4394),SRP!$D$2:$D$6)*(G4394/100)*(E4394/1000)),IF(AND(C4394="Wine",D4394="Fortified Wines"),SUM(LOOKUP(2,1/(SRP!$B$20:$B$23&lt;=E4394)/(SRP!$C$20:$C$23&gt;=E4394),SRP!$D$20:$D$23)*(G4394/100)*(E4394/1000)),IF(C4394="Wine",SUM(LOOKUP(2,1/(SRP!$B$15:$B$19&lt;=E4394)/(SRP!$C$15:$C$19&gt;=E4394),SRP!$D$15:$D$19)*(G4394/100)*(E4394/1000)),IF(C4394="Ready to Drink",SUM(LOOKUP(2,1/(SRP!$B$10:$B$14&lt;=E4394)/(SRP!$C$10:$C$14&gt;=E4394),SRP!$D$10:$D$14)*(G4394/100)*(E4394/1000)),0))))),2)</f>
        <v>20.94</v>
      </c>
    </row>
    <row r="4395" spans="1:11" x14ac:dyDescent="0.35">
      <c r="A4395" s="2">
        <v>41111</v>
      </c>
      <c r="B4395" s="76" t="s">
        <v>3469</v>
      </c>
      <c r="C4395" s="76" t="s">
        <v>287</v>
      </c>
      <c r="D4395" s="76" t="s">
        <v>5271</v>
      </c>
      <c r="E4395" s="76">
        <v>473</v>
      </c>
      <c r="F4395" s="76">
        <v>24</v>
      </c>
      <c r="G4395" s="77">
        <v>3.5</v>
      </c>
      <c r="H4395" s="76" t="s">
        <v>3391</v>
      </c>
      <c r="I4395" s="77">
        <v>4.29</v>
      </c>
      <c r="J4395" s="2">
        <v>1</v>
      </c>
      <c r="K4395" s="119" cm="1">
        <f t="array" ref="K4395">ROUND(IF(C4395="Beer",SUM(LOOKUP(2,1/(SRP!$B$7:$B$9&lt;=E4395)/(SRP!$C$7:$C$9&gt;=E4395),SRP!$D$7:$D$9)*(G4395/100)*(E4395/1000)),IF(C4395="Spirits",SUM(LOOKUP(2,1/(SRP!$B$2:$B$6&lt;=E4395)/(SRP!$C$2:$C$6&gt;=E4395),SRP!$D$2:$D$6)*(G4395/100)*(E4395/1000)),IF(AND(C4395="Wine",D4395="Fortified Wines"),SUM(LOOKUP(2,1/(SRP!$B$20:$B$23&lt;=E4395)/(SRP!$C$20:$C$23&gt;=E4395),SRP!$D$20:$D$23)*(G4395/100)*(E4395/1000)),IF(C4395="Wine",SUM(LOOKUP(2,1/(SRP!$B$15:$B$19&lt;=E4395)/(SRP!$C$15:$C$19&gt;=E4395),SRP!$D$15:$D$19)*(G4395/100)*(E4395/1000)),IF(C4395="Ready to Drink",SUM(LOOKUP(2,1/(SRP!$B$10:$B$14&lt;=E4395)/(SRP!$C$10:$C$14&gt;=E4395),SRP!$D$10:$D$14)*(G4395/100)*(E4395/1000)),0))))),2)</f>
        <v>1.1599999999999999</v>
      </c>
    </row>
    <row r="4396" spans="1:11" x14ac:dyDescent="0.35">
      <c r="A4396" s="2">
        <v>41111</v>
      </c>
      <c r="B4396" s="76" t="s">
        <v>3469</v>
      </c>
      <c r="C4396" s="76" t="s">
        <v>287</v>
      </c>
      <c r="D4396" s="76" t="s">
        <v>5271</v>
      </c>
      <c r="E4396" s="76">
        <v>473</v>
      </c>
      <c r="F4396" s="76">
        <v>24</v>
      </c>
      <c r="G4396" s="77">
        <v>3.5</v>
      </c>
      <c r="H4396" s="76" t="s">
        <v>3391</v>
      </c>
      <c r="I4396" s="77">
        <v>4.29</v>
      </c>
      <c r="J4396" s="2">
        <v>1</v>
      </c>
      <c r="K4396" s="119" cm="1">
        <f t="array" ref="K4396">ROUND(IF(C4396="Beer",SUM(LOOKUP(2,1/(SRP!$B$7:$B$9&lt;=E4396)/(SRP!$C$7:$C$9&gt;=E4396),SRP!$D$7:$D$9)*(G4396/100)*(E4396/1000)),IF(C4396="Spirits",SUM(LOOKUP(2,1/(SRP!$B$2:$B$6&lt;=E4396)/(SRP!$C$2:$C$6&gt;=E4396),SRP!$D$2:$D$6)*(G4396/100)*(E4396/1000)),IF(AND(C4396="Wine",D4396="Fortified Wines"),SUM(LOOKUP(2,1/(SRP!$B$20:$B$23&lt;=E4396)/(SRP!$C$20:$C$23&gt;=E4396),SRP!$D$20:$D$23)*(G4396/100)*(E4396/1000)),IF(C4396="Wine",SUM(LOOKUP(2,1/(SRP!$B$15:$B$19&lt;=E4396)/(SRP!$C$15:$C$19&gt;=E4396),SRP!$D$15:$D$19)*(G4396/100)*(E4396/1000)),IF(C4396="Ready to Drink",SUM(LOOKUP(2,1/(SRP!$B$10:$B$14&lt;=E4396)/(SRP!$C$10:$C$14&gt;=E4396),SRP!$D$10:$D$14)*(G4396/100)*(E4396/1000)),0))))),2)</f>
        <v>1.1599999999999999</v>
      </c>
    </row>
    <row r="4397" spans="1:11" x14ac:dyDescent="0.35">
      <c r="A4397" s="2">
        <v>41113</v>
      </c>
      <c r="B4397" s="76" t="s">
        <v>3416</v>
      </c>
      <c r="C4397" s="76" t="s">
        <v>285</v>
      </c>
      <c r="D4397" s="76" t="s">
        <v>6945</v>
      </c>
      <c r="E4397" s="76">
        <v>750</v>
      </c>
      <c r="F4397" s="76">
        <v>6</v>
      </c>
      <c r="G4397" s="77">
        <v>46</v>
      </c>
      <c r="H4397" s="76" t="s">
        <v>3283</v>
      </c>
      <c r="I4397" s="77">
        <v>89.99</v>
      </c>
      <c r="J4397" s="2">
        <v>1</v>
      </c>
      <c r="K4397" s="119" cm="1">
        <f t="array" ref="K4397">ROUND(IF(C4397="Beer",SUM(LOOKUP(2,1/(SRP!$B$7:$B$9&lt;=E4397)/(SRP!$C$7:$C$9&gt;=E4397),SRP!$D$7:$D$9)*(G4397/100)*(E4397/1000)),IF(C4397="Spirits",SUM(LOOKUP(2,1/(SRP!$B$2:$B$6&lt;=E4397)/(SRP!$C$2:$C$6&gt;=E4397),SRP!$D$2:$D$6)*(G4397/100)*(E4397/1000)),IF(AND(C4397="Wine",D4397="Fortified Wines"),SUM(LOOKUP(2,1/(SRP!$B$20:$B$23&lt;=E4397)/(SRP!$C$20:$C$23&gt;=E4397),SRP!$D$20:$D$23)*(G4397/100)*(E4397/1000)),IF(C4397="Wine",SUM(LOOKUP(2,1/(SRP!$B$15:$B$19&lt;=E4397)/(SRP!$C$15:$C$19&gt;=E4397),SRP!$D$15:$D$19)*(G4397/100)*(E4397/1000)),IF(C4397="Ready to Drink",SUM(LOOKUP(2,1/(SRP!$B$10:$B$14&lt;=E4397)/(SRP!$C$10:$C$14&gt;=E4397),SRP!$D$10:$D$14)*(G4397/100)*(E4397/1000)),0))))),2)</f>
        <v>24.08</v>
      </c>
    </row>
    <row r="4398" spans="1:11" x14ac:dyDescent="0.35">
      <c r="A4398" s="2">
        <v>41121</v>
      </c>
      <c r="B4398" s="76" t="s">
        <v>3422</v>
      </c>
      <c r="C4398" s="76" t="s">
        <v>285</v>
      </c>
      <c r="D4398" s="76" t="s">
        <v>6956</v>
      </c>
      <c r="E4398" s="76">
        <v>750</v>
      </c>
      <c r="F4398" s="76">
        <v>12</v>
      </c>
      <c r="G4398" s="77">
        <v>46</v>
      </c>
      <c r="H4398" s="76" t="s">
        <v>6869</v>
      </c>
      <c r="I4398" s="77">
        <v>98.99</v>
      </c>
      <c r="J4398" s="2">
        <v>1</v>
      </c>
      <c r="K4398" s="119" cm="1">
        <f t="array" ref="K4398">ROUND(IF(C4398="Beer",SUM(LOOKUP(2,1/(SRP!$B$7:$B$9&lt;=E4398)/(SRP!$C$7:$C$9&gt;=E4398),SRP!$D$7:$D$9)*(G4398/100)*(E4398/1000)),IF(C4398="Spirits",SUM(LOOKUP(2,1/(SRP!$B$2:$B$6&lt;=E4398)/(SRP!$C$2:$C$6&gt;=E4398),SRP!$D$2:$D$6)*(G4398/100)*(E4398/1000)),IF(AND(C4398="Wine",D4398="Fortified Wines"),SUM(LOOKUP(2,1/(SRP!$B$20:$B$23&lt;=E4398)/(SRP!$C$20:$C$23&gt;=E4398),SRP!$D$20:$D$23)*(G4398/100)*(E4398/1000)),IF(C4398="Wine",SUM(LOOKUP(2,1/(SRP!$B$15:$B$19&lt;=E4398)/(SRP!$C$15:$C$19&gt;=E4398),SRP!$D$15:$D$19)*(G4398/100)*(E4398/1000)),IF(C4398="Ready to Drink",SUM(LOOKUP(2,1/(SRP!$B$10:$B$14&lt;=E4398)/(SRP!$C$10:$C$14&gt;=E4398),SRP!$D$10:$D$14)*(G4398/100)*(E4398/1000)),0))))),2)</f>
        <v>24.08</v>
      </c>
    </row>
    <row r="4399" spans="1:11" x14ac:dyDescent="0.35">
      <c r="A4399" s="2">
        <v>41124</v>
      </c>
      <c r="B4399" s="76" t="s">
        <v>3520</v>
      </c>
      <c r="C4399" s="76" t="s">
        <v>287</v>
      </c>
      <c r="D4399" s="76" t="s">
        <v>5230</v>
      </c>
      <c r="E4399" s="76">
        <v>473</v>
      </c>
      <c r="F4399" s="76">
        <v>24</v>
      </c>
      <c r="G4399" s="77">
        <v>5</v>
      </c>
      <c r="H4399" s="76" t="s">
        <v>3355</v>
      </c>
      <c r="I4399" s="77">
        <v>5.46</v>
      </c>
      <c r="J4399" s="2">
        <v>1</v>
      </c>
      <c r="K4399" s="119" cm="1">
        <f t="array" ref="K4399">ROUND(IF(C4399="Beer",SUM(LOOKUP(2,1/(SRP!$B$7:$B$9&lt;=E4399)/(SRP!$C$7:$C$9&gt;=E4399),SRP!$D$7:$D$9)*(G4399/100)*(E4399/1000)),IF(C4399="Spirits",SUM(LOOKUP(2,1/(SRP!$B$2:$B$6&lt;=E4399)/(SRP!$C$2:$C$6&gt;=E4399),SRP!$D$2:$D$6)*(G4399/100)*(E4399/1000)),IF(AND(C4399="Wine",D4399="Fortified Wines"),SUM(LOOKUP(2,1/(SRP!$B$20:$B$23&lt;=E4399)/(SRP!$C$20:$C$23&gt;=E4399),SRP!$D$20:$D$23)*(G4399/100)*(E4399/1000)),IF(C4399="Wine",SUM(LOOKUP(2,1/(SRP!$B$15:$B$19&lt;=E4399)/(SRP!$C$15:$C$19&gt;=E4399),SRP!$D$15:$D$19)*(G4399/100)*(E4399/1000)),IF(C4399="Ready to Drink",SUM(LOOKUP(2,1/(SRP!$B$10:$B$14&lt;=E4399)/(SRP!$C$10:$C$14&gt;=E4399),SRP!$D$10:$D$14)*(G4399/100)*(E4399/1000)),0))))),2)</f>
        <v>1.65</v>
      </c>
    </row>
    <row r="4400" spans="1:11" x14ac:dyDescent="0.35">
      <c r="A4400" s="2">
        <v>41124</v>
      </c>
      <c r="B4400" s="76" t="s">
        <v>3520</v>
      </c>
      <c r="C4400" s="76" t="s">
        <v>287</v>
      </c>
      <c r="D4400" s="76" t="s">
        <v>5230</v>
      </c>
      <c r="E4400" s="76">
        <v>473</v>
      </c>
      <c r="F4400" s="76">
        <v>24</v>
      </c>
      <c r="G4400" s="77">
        <v>5</v>
      </c>
      <c r="H4400" s="76" t="s">
        <v>3355</v>
      </c>
      <c r="I4400" s="77">
        <v>5.46</v>
      </c>
      <c r="J4400" s="2">
        <v>1</v>
      </c>
      <c r="K4400" s="119" cm="1">
        <f t="array" ref="K4400">ROUND(IF(C4400="Beer",SUM(LOOKUP(2,1/(SRP!$B$7:$B$9&lt;=E4400)/(SRP!$C$7:$C$9&gt;=E4400),SRP!$D$7:$D$9)*(G4400/100)*(E4400/1000)),IF(C4400="Spirits",SUM(LOOKUP(2,1/(SRP!$B$2:$B$6&lt;=E4400)/(SRP!$C$2:$C$6&gt;=E4400),SRP!$D$2:$D$6)*(G4400/100)*(E4400/1000)),IF(AND(C4400="Wine",D4400="Fortified Wines"),SUM(LOOKUP(2,1/(SRP!$B$20:$B$23&lt;=E4400)/(SRP!$C$20:$C$23&gt;=E4400),SRP!$D$20:$D$23)*(G4400/100)*(E4400/1000)),IF(C4400="Wine",SUM(LOOKUP(2,1/(SRP!$B$15:$B$19&lt;=E4400)/(SRP!$C$15:$C$19&gt;=E4400),SRP!$D$15:$D$19)*(G4400/100)*(E4400/1000)),IF(C4400="Ready to Drink",SUM(LOOKUP(2,1/(SRP!$B$10:$B$14&lt;=E4400)/(SRP!$C$10:$C$14&gt;=E4400),SRP!$D$10:$D$14)*(G4400/100)*(E4400/1000)),0))))),2)</f>
        <v>1.65</v>
      </c>
    </row>
    <row r="4401" spans="1:11" x14ac:dyDescent="0.35">
      <c r="A4401" s="2">
        <v>41125</v>
      </c>
      <c r="B4401" s="76" t="s">
        <v>3507</v>
      </c>
      <c r="C4401" s="76" t="s">
        <v>287</v>
      </c>
      <c r="D4401" s="76" t="s">
        <v>5240</v>
      </c>
      <c r="E4401" s="76">
        <v>473</v>
      </c>
      <c r="F4401" s="76">
        <v>24</v>
      </c>
      <c r="G4401" s="77">
        <v>7.5</v>
      </c>
      <c r="H4401" s="76" t="s">
        <v>3355</v>
      </c>
      <c r="I4401" s="77">
        <v>5.46</v>
      </c>
      <c r="J4401" s="2">
        <v>1</v>
      </c>
      <c r="K4401" s="119" cm="1">
        <f t="array" ref="K4401">ROUND(IF(C4401="Beer",SUM(LOOKUP(2,1/(SRP!$B$7:$B$9&lt;=E4401)/(SRP!$C$7:$C$9&gt;=E4401),SRP!$D$7:$D$9)*(G4401/100)*(E4401/1000)),IF(C4401="Spirits",SUM(LOOKUP(2,1/(SRP!$B$2:$B$6&lt;=E4401)/(SRP!$C$2:$C$6&gt;=E4401),SRP!$D$2:$D$6)*(G4401/100)*(E4401/1000)),IF(AND(C4401="Wine",D4401="Fortified Wines"),SUM(LOOKUP(2,1/(SRP!$B$20:$B$23&lt;=E4401)/(SRP!$C$20:$C$23&gt;=E4401),SRP!$D$20:$D$23)*(G4401/100)*(E4401/1000)),IF(C4401="Wine",SUM(LOOKUP(2,1/(SRP!$B$15:$B$19&lt;=E4401)/(SRP!$C$15:$C$19&gt;=E4401),SRP!$D$15:$D$19)*(G4401/100)*(E4401/1000)),IF(C4401="Ready to Drink",SUM(LOOKUP(2,1/(SRP!$B$10:$B$14&lt;=E4401)/(SRP!$C$10:$C$14&gt;=E4401),SRP!$D$10:$D$14)*(G4401/100)*(E4401/1000)),0))))),2)</f>
        <v>2.48</v>
      </c>
    </row>
    <row r="4402" spans="1:11" x14ac:dyDescent="0.35">
      <c r="A4402" s="2">
        <v>41125</v>
      </c>
      <c r="B4402" s="76" t="s">
        <v>3507</v>
      </c>
      <c r="C4402" s="76" t="s">
        <v>287</v>
      </c>
      <c r="D4402" s="76" t="s">
        <v>5240</v>
      </c>
      <c r="E4402" s="76">
        <v>473</v>
      </c>
      <c r="F4402" s="76">
        <v>24</v>
      </c>
      <c r="G4402" s="77">
        <v>7.5</v>
      </c>
      <c r="H4402" s="76" t="s">
        <v>3355</v>
      </c>
      <c r="I4402" s="77">
        <v>5.46</v>
      </c>
      <c r="J4402" s="2">
        <v>1</v>
      </c>
      <c r="K4402" s="119" cm="1">
        <f t="array" ref="K4402">ROUND(IF(C4402="Beer",SUM(LOOKUP(2,1/(SRP!$B$7:$B$9&lt;=E4402)/(SRP!$C$7:$C$9&gt;=E4402),SRP!$D$7:$D$9)*(G4402/100)*(E4402/1000)),IF(C4402="Spirits",SUM(LOOKUP(2,1/(SRP!$B$2:$B$6&lt;=E4402)/(SRP!$C$2:$C$6&gt;=E4402),SRP!$D$2:$D$6)*(G4402/100)*(E4402/1000)),IF(AND(C4402="Wine",D4402="Fortified Wines"),SUM(LOOKUP(2,1/(SRP!$B$20:$B$23&lt;=E4402)/(SRP!$C$20:$C$23&gt;=E4402),SRP!$D$20:$D$23)*(G4402/100)*(E4402/1000)),IF(C4402="Wine",SUM(LOOKUP(2,1/(SRP!$B$15:$B$19&lt;=E4402)/(SRP!$C$15:$C$19&gt;=E4402),SRP!$D$15:$D$19)*(G4402/100)*(E4402/1000)),IF(C4402="Ready to Drink",SUM(LOOKUP(2,1/(SRP!$B$10:$B$14&lt;=E4402)/(SRP!$C$10:$C$14&gt;=E4402),SRP!$D$10:$D$14)*(G4402/100)*(E4402/1000)),0))))),2)</f>
        <v>2.48</v>
      </c>
    </row>
    <row r="4403" spans="1:11" x14ac:dyDescent="0.35">
      <c r="A4403" s="2">
        <v>41127</v>
      </c>
      <c r="B4403" s="76" t="s">
        <v>3748</v>
      </c>
      <c r="C4403" s="76" t="s">
        <v>285</v>
      </c>
      <c r="D4403" s="76" t="s">
        <v>6944</v>
      </c>
      <c r="E4403" s="76">
        <v>750</v>
      </c>
      <c r="F4403" s="76">
        <v>6</v>
      </c>
      <c r="G4403" s="77">
        <v>46</v>
      </c>
      <c r="H4403" s="76" t="s">
        <v>3302</v>
      </c>
      <c r="I4403" s="77">
        <v>56.99</v>
      </c>
      <c r="J4403" s="2">
        <v>1</v>
      </c>
      <c r="K4403" s="119" cm="1">
        <f t="array" ref="K4403">ROUND(IF(C4403="Beer",SUM(LOOKUP(2,1/(SRP!$B$7:$B$9&lt;=E4403)/(SRP!$C$7:$C$9&gt;=E4403),SRP!$D$7:$D$9)*(G4403/100)*(E4403/1000)),IF(C4403="Spirits",SUM(LOOKUP(2,1/(SRP!$B$2:$B$6&lt;=E4403)/(SRP!$C$2:$C$6&gt;=E4403),SRP!$D$2:$D$6)*(G4403/100)*(E4403/1000)),IF(AND(C4403="Wine",D4403="Fortified Wines"),SUM(LOOKUP(2,1/(SRP!$B$20:$B$23&lt;=E4403)/(SRP!$C$20:$C$23&gt;=E4403),SRP!$D$20:$D$23)*(G4403/100)*(E4403/1000)),IF(C4403="Wine",SUM(LOOKUP(2,1/(SRP!$B$15:$B$19&lt;=E4403)/(SRP!$C$15:$C$19&gt;=E4403),SRP!$D$15:$D$19)*(G4403/100)*(E4403/1000)),IF(C4403="Ready to Drink",SUM(LOOKUP(2,1/(SRP!$B$10:$B$14&lt;=E4403)/(SRP!$C$10:$C$14&gt;=E4403),SRP!$D$10:$D$14)*(G4403/100)*(E4403/1000)),0))))),2)</f>
        <v>24.08</v>
      </c>
    </row>
    <row r="4404" spans="1:11" x14ac:dyDescent="0.35">
      <c r="A4404" s="2">
        <v>41131</v>
      </c>
      <c r="B4404" s="76" t="s">
        <v>4890</v>
      </c>
      <c r="C4404" s="76" t="s">
        <v>286</v>
      </c>
      <c r="D4404" s="76" t="s">
        <v>5295</v>
      </c>
      <c r="E4404" s="76">
        <v>375</v>
      </c>
      <c r="F4404" s="76">
        <v>6</v>
      </c>
      <c r="G4404" s="77">
        <v>7</v>
      </c>
      <c r="H4404" s="76" t="s">
        <v>3339</v>
      </c>
      <c r="I4404" s="77">
        <v>12.5</v>
      </c>
      <c r="J4404" s="2">
        <v>1</v>
      </c>
      <c r="K4404" s="119" cm="1">
        <f t="array" ref="K4404">ROUND(IF(C4404="Beer",SUM(LOOKUP(2,1/(SRP!$B$7:$B$9&lt;=E4404)/(SRP!$C$7:$C$9&gt;=E4404),SRP!$D$7:$D$9)*(G4404/100)*(E4404/1000)),IF(C4404="Spirits",SUM(LOOKUP(2,1/(SRP!$B$2:$B$6&lt;=E4404)/(SRP!$C$2:$C$6&gt;=E4404),SRP!$D$2:$D$6)*(G4404/100)*(E4404/1000)),IF(AND(C4404="Wine",D4404="Fortified Wines"),SUM(LOOKUP(2,1/(SRP!$B$20:$B$23&lt;=E4404)/(SRP!$C$20:$C$23&gt;=E4404),SRP!$D$20:$D$23)*(G4404/100)*(E4404/1000)),IF(C4404="Wine",SUM(LOOKUP(2,1/(SRP!$B$15:$B$19&lt;=E4404)/(SRP!$C$15:$C$19&gt;=E4404),SRP!$D$15:$D$19)*(G4404/100)*(E4404/1000)),IF(C4404="Ready to Drink",SUM(LOOKUP(2,1/(SRP!$B$10:$B$14&lt;=E4404)/(SRP!$C$10:$C$14&gt;=E4404),SRP!$D$10:$D$14)*(G4404/100)*(E4404/1000)),0))))),2)</f>
        <v>1.94</v>
      </c>
    </row>
    <row r="4405" spans="1:11" x14ac:dyDescent="0.35">
      <c r="A4405" s="2">
        <v>41136</v>
      </c>
      <c r="B4405" s="76" t="s">
        <v>3505</v>
      </c>
      <c r="C4405" s="76" t="s">
        <v>285</v>
      </c>
      <c r="D4405" s="76" t="s">
        <v>6934</v>
      </c>
      <c r="E4405" s="76">
        <v>750</v>
      </c>
      <c r="F4405" s="76">
        <v>6</v>
      </c>
      <c r="G4405" s="77">
        <v>40</v>
      </c>
      <c r="H4405" s="76" t="s">
        <v>3284</v>
      </c>
      <c r="I4405" s="77">
        <v>59.95</v>
      </c>
      <c r="J4405" s="2">
        <v>1</v>
      </c>
      <c r="K4405" s="119" cm="1">
        <f t="array" ref="K4405">ROUND(IF(C4405="Beer",SUM(LOOKUP(2,1/(SRP!$B$7:$B$9&lt;=E4405)/(SRP!$C$7:$C$9&gt;=E4405),SRP!$D$7:$D$9)*(G4405/100)*(E4405/1000)),IF(C4405="Spirits",SUM(LOOKUP(2,1/(SRP!$B$2:$B$6&lt;=E4405)/(SRP!$C$2:$C$6&gt;=E4405),SRP!$D$2:$D$6)*(G4405/100)*(E4405/1000)),IF(AND(C4405="Wine",D4405="Fortified Wines"),SUM(LOOKUP(2,1/(SRP!$B$20:$B$23&lt;=E4405)/(SRP!$C$20:$C$23&gt;=E4405),SRP!$D$20:$D$23)*(G4405/100)*(E4405/1000)),IF(C4405="Wine",SUM(LOOKUP(2,1/(SRP!$B$15:$B$19&lt;=E4405)/(SRP!$C$15:$C$19&gt;=E4405),SRP!$D$15:$D$19)*(G4405/100)*(E4405/1000)),IF(C4405="Ready to Drink",SUM(LOOKUP(2,1/(SRP!$B$10:$B$14&lt;=E4405)/(SRP!$C$10:$C$14&gt;=E4405),SRP!$D$10:$D$14)*(G4405/100)*(E4405/1000)),0))))),2)</f>
        <v>20.94</v>
      </c>
    </row>
    <row r="4406" spans="1:11" x14ac:dyDescent="0.35">
      <c r="A4406" s="2">
        <v>41143</v>
      </c>
      <c r="B4406" s="76" t="s">
        <v>3495</v>
      </c>
      <c r="C4406" s="76" t="s">
        <v>287</v>
      </c>
      <c r="D4406" s="76" t="s">
        <v>5292</v>
      </c>
      <c r="E4406" s="76">
        <v>473</v>
      </c>
      <c r="F4406" s="76">
        <v>24</v>
      </c>
      <c r="G4406" s="77">
        <v>3.5</v>
      </c>
      <c r="H4406" s="76" t="s">
        <v>3405</v>
      </c>
      <c r="I4406" s="77">
        <v>4.1900000000000004</v>
      </c>
      <c r="J4406" s="2">
        <v>1</v>
      </c>
      <c r="K4406" s="119" cm="1">
        <f t="array" ref="K4406">ROUND(IF(C4406="Beer",SUM(LOOKUP(2,1/(SRP!$B$7:$B$9&lt;=E4406)/(SRP!$C$7:$C$9&gt;=E4406),SRP!$D$7:$D$9)*(G4406/100)*(E4406/1000)),IF(C4406="Spirits",SUM(LOOKUP(2,1/(SRP!$B$2:$B$6&lt;=E4406)/(SRP!$C$2:$C$6&gt;=E4406),SRP!$D$2:$D$6)*(G4406/100)*(E4406/1000)),IF(AND(C4406="Wine",D4406="Fortified Wines"),SUM(LOOKUP(2,1/(SRP!$B$20:$B$23&lt;=E4406)/(SRP!$C$20:$C$23&gt;=E4406),SRP!$D$20:$D$23)*(G4406/100)*(E4406/1000)),IF(C4406="Wine",SUM(LOOKUP(2,1/(SRP!$B$15:$B$19&lt;=E4406)/(SRP!$C$15:$C$19&gt;=E4406),SRP!$D$15:$D$19)*(G4406/100)*(E4406/1000)),IF(C4406="Ready to Drink",SUM(LOOKUP(2,1/(SRP!$B$10:$B$14&lt;=E4406)/(SRP!$C$10:$C$14&gt;=E4406),SRP!$D$10:$D$14)*(G4406/100)*(E4406/1000)),0))))),2)</f>
        <v>1.1599999999999999</v>
      </c>
    </row>
    <row r="4407" spans="1:11" x14ac:dyDescent="0.35">
      <c r="A4407" s="2">
        <v>41143</v>
      </c>
      <c r="B4407" s="76" t="s">
        <v>3495</v>
      </c>
      <c r="C4407" s="76" t="s">
        <v>287</v>
      </c>
      <c r="D4407" s="76" t="s">
        <v>5292</v>
      </c>
      <c r="E4407" s="76">
        <v>473</v>
      </c>
      <c r="F4407" s="76">
        <v>24</v>
      </c>
      <c r="G4407" s="77">
        <v>3.5</v>
      </c>
      <c r="H4407" s="76" t="s">
        <v>3405</v>
      </c>
      <c r="I4407" s="77">
        <v>4.1900000000000004</v>
      </c>
      <c r="J4407" s="2">
        <v>1</v>
      </c>
      <c r="K4407" s="119" cm="1">
        <f t="array" ref="K4407">ROUND(IF(C4407="Beer",SUM(LOOKUP(2,1/(SRP!$B$7:$B$9&lt;=E4407)/(SRP!$C$7:$C$9&gt;=E4407),SRP!$D$7:$D$9)*(G4407/100)*(E4407/1000)),IF(C4407="Spirits",SUM(LOOKUP(2,1/(SRP!$B$2:$B$6&lt;=E4407)/(SRP!$C$2:$C$6&gt;=E4407),SRP!$D$2:$D$6)*(G4407/100)*(E4407/1000)),IF(AND(C4407="Wine",D4407="Fortified Wines"),SUM(LOOKUP(2,1/(SRP!$B$20:$B$23&lt;=E4407)/(SRP!$C$20:$C$23&gt;=E4407),SRP!$D$20:$D$23)*(G4407/100)*(E4407/1000)),IF(C4407="Wine",SUM(LOOKUP(2,1/(SRP!$B$15:$B$19&lt;=E4407)/(SRP!$C$15:$C$19&gt;=E4407),SRP!$D$15:$D$19)*(G4407/100)*(E4407/1000)),IF(C4407="Ready to Drink",SUM(LOOKUP(2,1/(SRP!$B$10:$B$14&lt;=E4407)/(SRP!$C$10:$C$14&gt;=E4407),SRP!$D$10:$D$14)*(G4407/100)*(E4407/1000)),0))))),2)</f>
        <v>1.1599999999999999</v>
      </c>
    </row>
    <row r="4408" spans="1:11" x14ac:dyDescent="0.35">
      <c r="A4408" s="2">
        <v>41150</v>
      </c>
      <c r="B4408" s="76" t="s">
        <v>6761</v>
      </c>
      <c r="C4408" s="76" t="s">
        <v>285</v>
      </c>
      <c r="D4408" s="76" t="s">
        <v>6942</v>
      </c>
      <c r="E4408" s="76">
        <v>750</v>
      </c>
      <c r="F4408" s="76">
        <v>6</v>
      </c>
      <c r="G4408" s="77">
        <v>57.5</v>
      </c>
      <c r="H4408" s="76" t="s">
        <v>6696</v>
      </c>
      <c r="I4408" s="77">
        <v>89.86</v>
      </c>
      <c r="J4408" s="2">
        <v>1</v>
      </c>
      <c r="K4408" s="119" cm="1">
        <f t="array" ref="K4408">ROUND(IF(C4408="Beer",SUM(LOOKUP(2,1/(SRP!$B$7:$B$9&lt;=E4408)/(SRP!$C$7:$C$9&gt;=E4408),SRP!$D$7:$D$9)*(G4408/100)*(E4408/1000)),IF(C4408="Spirits",SUM(LOOKUP(2,1/(SRP!$B$2:$B$6&lt;=E4408)/(SRP!$C$2:$C$6&gt;=E4408),SRP!$D$2:$D$6)*(G4408/100)*(E4408/1000)),IF(AND(C4408="Wine",D4408="Fortified Wines"),SUM(LOOKUP(2,1/(SRP!$B$20:$B$23&lt;=E4408)/(SRP!$C$20:$C$23&gt;=E4408),SRP!$D$20:$D$23)*(G4408/100)*(E4408/1000)),IF(C4408="Wine",SUM(LOOKUP(2,1/(SRP!$B$15:$B$19&lt;=E4408)/(SRP!$C$15:$C$19&gt;=E4408),SRP!$D$15:$D$19)*(G4408/100)*(E4408/1000)),IF(C4408="Ready to Drink",SUM(LOOKUP(2,1/(SRP!$B$10:$B$14&lt;=E4408)/(SRP!$C$10:$C$14&gt;=E4408),SRP!$D$10:$D$14)*(G4408/100)*(E4408/1000)),0))))),2)</f>
        <v>30.11</v>
      </c>
    </row>
    <row r="4409" spans="1:11" x14ac:dyDescent="0.35">
      <c r="A4409" s="2">
        <v>41155</v>
      </c>
      <c r="B4409" s="76" t="s">
        <v>2467</v>
      </c>
      <c r="C4409" s="76" t="s">
        <v>285</v>
      </c>
      <c r="D4409" s="76" t="s">
        <v>5267</v>
      </c>
      <c r="E4409" s="76">
        <v>375</v>
      </c>
      <c r="F4409" s="76">
        <v>24</v>
      </c>
      <c r="G4409" s="77">
        <v>30</v>
      </c>
      <c r="H4409" s="76" t="s">
        <v>6695</v>
      </c>
      <c r="I4409" s="77">
        <v>15.99</v>
      </c>
      <c r="J4409" s="2">
        <v>1</v>
      </c>
      <c r="K4409" s="119" cm="1">
        <f t="array" ref="K4409">ROUND(IF(C4409="Beer",SUM(LOOKUP(2,1/(SRP!$B$7:$B$9&lt;=E4409)/(SRP!$C$7:$C$9&gt;=E4409),SRP!$D$7:$D$9)*(G4409/100)*(E4409/1000)),IF(C4409="Spirits",SUM(LOOKUP(2,1/(SRP!$B$2:$B$6&lt;=E4409)/(SRP!$C$2:$C$6&gt;=E4409),SRP!$D$2:$D$6)*(G4409/100)*(E4409/1000)),IF(AND(C4409="Wine",D4409="Fortified Wines"),SUM(LOOKUP(2,1/(SRP!$B$20:$B$23&lt;=E4409)/(SRP!$C$20:$C$23&gt;=E4409),SRP!$D$20:$D$23)*(G4409/100)*(E4409/1000)),IF(C4409="Wine",SUM(LOOKUP(2,1/(SRP!$B$15:$B$19&lt;=E4409)/(SRP!$C$15:$C$19&gt;=E4409),SRP!$D$15:$D$19)*(G4409/100)*(E4409/1000)),IF(C4409="Ready to Drink",SUM(LOOKUP(2,1/(SRP!$B$10:$B$14&lt;=E4409)/(SRP!$C$10:$C$14&gt;=E4409),SRP!$D$10:$D$14)*(G4409/100)*(E4409/1000)),0))))),2)</f>
        <v>8.92</v>
      </c>
    </row>
    <row r="4410" spans="1:11" x14ac:dyDescent="0.35">
      <c r="A4410" s="2">
        <v>41176</v>
      </c>
      <c r="B4410" s="76" t="s">
        <v>3451</v>
      </c>
      <c r="C4410" s="76" t="s">
        <v>287</v>
      </c>
      <c r="D4410" s="76" t="s">
        <v>5271</v>
      </c>
      <c r="E4410" s="76">
        <v>473</v>
      </c>
      <c r="F4410" s="76">
        <v>24</v>
      </c>
      <c r="G4410" s="77">
        <v>3.9</v>
      </c>
      <c r="H4410" s="76" t="s">
        <v>3409</v>
      </c>
      <c r="I4410" s="77">
        <v>3.98</v>
      </c>
      <c r="J4410" s="2">
        <v>1</v>
      </c>
      <c r="K4410" s="119" cm="1">
        <f t="array" ref="K4410">ROUND(IF(C4410="Beer",SUM(LOOKUP(2,1/(SRP!$B$7:$B$9&lt;=E4410)/(SRP!$C$7:$C$9&gt;=E4410),SRP!$D$7:$D$9)*(G4410/100)*(E4410/1000)),IF(C4410="Spirits",SUM(LOOKUP(2,1/(SRP!$B$2:$B$6&lt;=E4410)/(SRP!$C$2:$C$6&gt;=E4410),SRP!$D$2:$D$6)*(G4410/100)*(E4410/1000)),IF(AND(C4410="Wine",D4410="Fortified Wines"),SUM(LOOKUP(2,1/(SRP!$B$20:$B$23&lt;=E4410)/(SRP!$C$20:$C$23&gt;=E4410),SRP!$D$20:$D$23)*(G4410/100)*(E4410/1000)),IF(C4410="Wine",SUM(LOOKUP(2,1/(SRP!$B$15:$B$19&lt;=E4410)/(SRP!$C$15:$C$19&gt;=E4410),SRP!$D$15:$D$19)*(G4410/100)*(E4410/1000)),IF(C4410="Ready to Drink",SUM(LOOKUP(2,1/(SRP!$B$10:$B$14&lt;=E4410)/(SRP!$C$10:$C$14&gt;=E4410),SRP!$D$10:$D$14)*(G4410/100)*(E4410/1000)),0))))),2)</f>
        <v>1.29</v>
      </c>
    </row>
    <row r="4411" spans="1:11" x14ac:dyDescent="0.35">
      <c r="A4411" s="2">
        <v>41176</v>
      </c>
      <c r="B4411" s="76" t="s">
        <v>3451</v>
      </c>
      <c r="C4411" s="76" t="s">
        <v>287</v>
      </c>
      <c r="D4411" s="76" t="s">
        <v>5271</v>
      </c>
      <c r="E4411" s="76">
        <v>473</v>
      </c>
      <c r="F4411" s="76">
        <v>24</v>
      </c>
      <c r="G4411" s="77">
        <v>3.9</v>
      </c>
      <c r="H4411" s="76" t="s">
        <v>3409</v>
      </c>
      <c r="I4411" s="77">
        <v>3.98</v>
      </c>
      <c r="J4411" s="2">
        <v>1</v>
      </c>
      <c r="K4411" s="119" cm="1">
        <f t="array" ref="K4411">ROUND(IF(C4411="Beer",SUM(LOOKUP(2,1/(SRP!$B$7:$B$9&lt;=E4411)/(SRP!$C$7:$C$9&gt;=E4411),SRP!$D$7:$D$9)*(G4411/100)*(E4411/1000)),IF(C4411="Spirits",SUM(LOOKUP(2,1/(SRP!$B$2:$B$6&lt;=E4411)/(SRP!$C$2:$C$6&gt;=E4411),SRP!$D$2:$D$6)*(G4411/100)*(E4411/1000)),IF(AND(C4411="Wine",D4411="Fortified Wines"),SUM(LOOKUP(2,1/(SRP!$B$20:$B$23&lt;=E4411)/(SRP!$C$20:$C$23&gt;=E4411),SRP!$D$20:$D$23)*(G4411/100)*(E4411/1000)),IF(C4411="Wine",SUM(LOOKUP(2,1/(SRP!$B$15:$B$19&lt;=E4411)/(SRP!$C$15:$C$19&gt;=E4411),SRP!$D$15:$D$19)*(G4411/100)*(E4411/1000)),IF(C4411="Ready to Drink",SUM(LOOKUP(2,1/(SRP!$B$10:$B$14&lt;=E4411)/(SRP!$C$10:$C$14&gt;=E4411),SRP!$D$10:$D$14)*(G4411/100)*(E4411/1000)),0))))),2)</f>
        <v>1.29</v>
      </c>
    </row>
    <row r="4412" spans="1:11" x14ac:dyDescent="0.35">
      <c r="A4412" s="2">
        <v>41179</v>
      </c>
      <c r="B4412" s="76" t="s">
        <v>3450</v>
      </c>
      <c r="C4412" s="76" t="s">
        <v>287</v>
      </c>
      <c r="D4412" s="76" t="s">
        <v>5266</v>
      </c>
      <c r="E4412" s="76">
        <v>473</v>
      </c>
      <c r="F4412" s="76">
        <v>24</v>
      </c>
      <c r="G4412" s="77">
        <v>5</v>
      </c>
      <c r="H4412" s="76" t="s">
        <v>3409</v>
      </c>
      <c r="I4412" s="77">
        <v>3.95</v>
      </c>
      <c r="J4412" s="2">
        <v>1</v>
      </c>
      <c r="K4412" s="119" cm="1">
        <f t="array" ref="K4412">ROUND(IF(C4412="Beer",SUM(LOOKUP(2,1/(SRP!$B$7:$B$9&lt;=E4412)/(SRP!$C$7:$C$9&gt;=E4412),SRP!$D$7:$D$9)*(G4412/100)*(E4412/1000)),IF(C4412="Spirits",SUM(LOOKUP(2,1/(SRP!$B$2:$B$6&lt;=E4412)/(SRP!$C$2:$C$6&gt;=E4412),SRP!$D$2:$D$6)*(G4412/100)*(E4412/1000)),IF(AND(C4412="Wine",D4412="Fortified Wines"),SUM(LOOKUP(2,1/(SRP!$B$20:$B$23&lt;=E4412)/(SRP!$C$20:$C$23&gt;=E4412),SRP!$D$20:$D$23)*(G4412/100)*(E4412/1000)),IF(C4412="Wine",SUM(LOOKUP(2,1/(SRP!$B$15:$B$19&lt;=E4412)/(SRP!$C$15:$C$19&gt;=E4412),SRP!$D$15:$D$19)*(G4412/100)*(E4412/1000)),IF(C4412="Ready to Drink",SUM(LOOKUP(2,1/(SRP!$B$10:$B$14&lt;=E4412)/(SRP!$C$10:$C$14&gt;=E4412),SRP!$D$10:$D$14)*(G4412/100)*(E4412/1000)),0))))),2)</f>
        <v>1.65</v>
      </c>
    </row>
    <row r="4413" spans="1:11" x14ac:dyDescent="0.35">
      <c r="A4413" s="2">
        <v>41179</v>
      </c>
      <c r="B4413" s="76" t="s">
        <v>3450</v>
      </c>
      <c r="C4413" s="76" t="s">
        <v>287</v>
      </c>
      <c r="D4413" s="76" t="s">
        <v>5266</v>
      </c>
      <c r="E4413" s="76">
        <v>473</v>
      </c>
      <c r="F4413" s="76">
        <v>24</v>
      </c>
      <c r="G4413" s="77">
        <v>5</v>
      </c>
      <c r="H4413" s="76" t="s">
        <v>3409</v>
      </c>
      <c r="I4413" s="77">
        <v>3.95</v>
      </c>
      <c r="J4413" s="2">
        <v>1</v>
      </c>
      <c r="K4413" s="119" cm="1">
        <f t="array" ref="K4413">ROUND(IF(C4413="Beer",SUM(LOOKUP(2,1/(SRP!$B$7:$B$9&lt;=E4413)/(SRP!$C$7:$C$9&gt;=E4413),SRP!$D$7:$D$9)*(G4413/100)*(E4413/1000)),IF(C4413="Spirits",SUM(LOOKUP(2,1/(SRP!$B$2:$B$6&lt;=E4413)/(SRP!$C$2:$C$6&gt;=E4413),SRP!$D$2:$D$6)*(G4413/100)*(E4413/1000)),IF(AND(C4413="Wine",D4413="Fortified Wines"),SUM(LOOKUP(2,1/(SRP!$B$20:$B$23&lt;=E4413)/(SRP!$C$20:$C$23&gt;=E4413),SRP!$D$20:$D$23)*(G4413/100)*(E4413/1000)),IF(C4413="Wine",SUM(LOOKUP(2,1/(SRP!$B$15:$B$19&lt;=E4413)/(SRP!$C$15:$C$19&gt;=E4413),SRP!$D$15:$D$19)*(G4413/100)*(E4413/1000)),IF(C4413="Ready to Drink",SUM(LOOKUP(2,1/(SRP!$B$10:$B$14&lt;=E4413)/(SRP!$C$10:$C$14&gt;=E4413),SRP!$D$10:$D$14)*(G4413/100)*(E4413/1000)),0))))),2)</f>
        <v>1.65</v>
      </c>
    </row>
    <row r="4414" spans="1:11" x14ac:dyDescent="0.35">
      <c r="A4414" s="2">
        <v>41183</v>
      </c>
      <c r="B4414" s="76" t="s">
        <v>3427</v>
      </c>
      <c r="C4414" s="76" t="s">
        <v>286</v>
      </c>
      <c r="D4414" s="76" t="s">
        <v>5248</v>
      </c>
      <c r="E4414" s="76">
        <v>750</v>
      </c>
      <c r="F4414" s="76">
        <v>6</v>
      </c>
      <c r="G4414" s="77">
        <v>14.5</v>
      </c>
      <c r="H4414" s="76" t="s">
        <v>3288</v>
      </c>
      <c r="I4414" s="77">
        <v>99.99</v>
      </c>
      <c r="J4414" s="2">
        <v>1</v>
      </c>
      <c r="K4414" s="119" cm="1">
        <f t="array" ref="K4414">ROUND(IF(C4414="Beer",SUM(LOOKUP(2,1/(SRP!$B$7:$B$9&lt;=E4414)/(SRP!$C$7:$C$9&gt;=E4414),SRP!$D$7:$D$9)*(G4414/100)*(E4414/1000)),IF(C4414="Spirits",SUM(LOOKUP(2,1/(SRP!$B$2:$B$6&lt;=E4414)/(SRP!$C$2:$C$6&gt;=E4414),SRP!$D$2:$D$6)*(G4414/100)*(E4414/1000)),IF(AND(C4414="Wine",D4414="Fortified Wines"),SUM(LOOKUP(2,1/(SRP!$B$20:$B$23&lt;=E4414)/(SRP!$C$20:$C$23&gt;=E4414),SRP!$D$20:$D$23)*(G4414/100)*(E4414/1000)),IF(C4414="Wine",SUM(LOOKUP(2,1/(SRP!$B$15:$B$19&lt;=E4414)/(SRP!$C$15:$C$19&gt;=E4414),SRP!$D$15:$D$19)*(G4414/100)*(E4414/1000)),IF(C4414="Ready to Drink",SUM(LOOKUP(2,1/(SRP!$B$10:$B$14&lt;=E4414)/(SRP!$C$10:$C$14&gt;=E4414),SRP!$D$10:$D$14)*(G4414/100)*(E4414/1000)),0))))),2)</f>
        <v>7.59</v>
      </c>
    </row>
    <row r="4415" spans="1:11" x14ac:dyDescent="0.35">
      <c r="A4415" s="2">
        <v>41186</v>
      </c>
      <c r="B4415" s="76" t="s">
        <v>3476</v>
      </c>
      <c r="C4415" s="76" t="s">
        <v>285</v>
      </c>
      <c r="D4415" s="76" t="s">
        <v>6942</v>
      </c>
      <c r="E4415" s="76">
        <v>750</v>
      </c>
      <c r="F4415" s="76">
        <v>6</v>
      </c>
      <c r="G4415" s="77">
        <v>40</v>
      </c>
      <c r="H4415" s="76" t="s">
        <v>6694</v>
      </c>
      <c r="I4415" s="77">
        <v>66.989999999999995</v>
      </c>
      <c r="J4415" s="2">
        <v>1</v>
      </c>
      <c r="K4415" s="119" cm="1">
        <f t="array" ref="K4415">ROUND(IF(C4415="Beer",SUM(LOOKUP(2,1/(SRP!$B$7:$B$9&lt;=E4415)/(SRP!$C$7:$C$9&gt;=E4415),SRP!$D$7:$D$9)*(G4415/100)*(E4415/1000)),IF(C4415="Spirits",SUM(LOOKUP(2,1/(SRP!$B$2:$B$6&lt;=E4415)/(SRP!$C$2:$C$6&gt;=E4415),SRP!$D$2:$D$6)*(G4415/100)*(E4415/1000)),IF(AND(C4415="Wine",D4415="Fortified Wines"),SUM(LOOKUP(2,1/(SRP!$B$20:$B$23&lt;=E4415)/(SRP!$C$20:$C$23&gt;=E4415),SRP!$D$20:$D$23)*(G4415/100)*(E4415/1000)),IF(C4415="Wine",SUM(LOOKUP(2,1/(SRP!$B$15:$B$19&lt;=E4415)/(SRP!$C$15:$C$19&gt;=E4415),SRP!$D$15:$D$19)*(G4415/100)*(E4415/1000)),IF(C4415="Ready to Drink",SUM(LOOKUP(2,1/(SRP!$B$10:$B$14&lt;=E4415)/(SRP!$C$10:$C$14&gt;=E4415),SRP!$D$10:$D$14)*(G4415/100)*(E4415/1000)),0))))),2)</f>
        <v>20.94</v>
      </c>
    </row>
    <row r="4416" spans="1:11" x14ac:dyDescent="0.35">
      <c r="A4416" s="2">
        <v>41190</v>
      </c>
      <c r="B4416" s="76" t="s">
        <v>3423</v>
      </c>
      <c r="C4416" s="76" t="s">
        <v>286</v>
      </c>
      <c r="D4416" s="76" t="s">
        <v>5248</v>
      </c>
      <c r="E4416" s="76">
        <v>750</v>
      </c>
      <c r="F4416" s="76">
        <v>6</v>
      </c>
      <c r="G4416" s="77">
        <v>14.5</v>
      </c>
      <c r="H4416" s="76" t="s">
        <v>3288</v>
      </c>
      <c r="I4416" s="77">
        <v>49.99</v>
      </c>
      <c r="J4416" s="2">
        <v>1</v>
      </c>
      <c r="K4416" s="119" cm="1">
        <f t="array" ref="K4416">ROUND(IF(C4416="Beer",SUM(LOOKUP(2,1/(SRP!$B$7:$B$9&lt;=E4416)/(SRP!$C$7:$C$9&gt;=E4416),SRP!$D$7:$D$9)*(G4416/100)*(E4416/1000)),IF(C4416="Spirits",SUM(LOOKUP(2,1/(SRP!$B$2:$B$6&lt;=E4416)/(SRP!$C$2:$C$6&gt;=E4416),SRP!$D$2:$D$6)*(G4416/100)*(E4416/1000)),IF(AND(C4416="Wine",D4416="Fortified Wines"),SUM(LOOKUP(2,1/(SRP!$B$20:$B$23&lt;=E4416)/(SRP!$C$20:$C$23&gt;=E4416),SRP!$D$20:$D$23)*(G4416/100)*(E4416/1000)),IF(C4416="Wine",SUM(LOOKUP(2,1/(SRP!$B$15:$B$19&lt;=E4416)/(SRP!$C$15:$C$19&gt;=E4416),SRP!$D$15:$D$19)*(G4416/100)*(E4416/1000)),IF(C4416="Ready to Drink",SUM(LOOKUP(2,1/(SRP!$B$10:$B$14&lt;=E4416)/(SRP!$C$10:$C$14&gt;=E4416),SRP!$D$10:$D$14)*(G4416/100)*(E4416/1000)),0))))),2)</f>
        <v>7.59</v>
      </c>
    </row>
    <row r="4417" spans="1:11" x14ac:dyDescent="0.35">
      <c r="A4417" s="2">
        <v>41194</v>
      </c>
      <c r="B4417" s="76" t="s">
        <v>3428</v>
      </c>
      <c r="C4417" s="76" t="s">
        <v>286</v>
      </c>
      <c r="D4417" s="76" t="s">
        <v>5248</v>
      </c>
      <c r="E4417" s="76">
        <v>750</v>
      </c>
      <c r="F4417" s="76">
        <v>6</v>
      </c>
      <c r="G4417" s="77">
        <v>14.5</v>
      </c>
      <c r="H4417" s="76" t="s">
        <v>3288</v>
      </c>
      <c r="I4417" s="77">
        <v>55.99</v>
      </c>
      <c r="J4417" s="2">
        <v>1</v>
      </c>
      <c r="K4417" s="119" cm="1">
        <f t="array" ref="K4417">ROUND(IF(C4417="Beer",SUM(LOOKUP(2,1/(SRP!$B$7:$B$9&lt;=E4417)/(SRP!$C$7:$C$9&gt;=E4417),SRP!$D$7:$D$9)*(G4417/100)*(E4417/1000)),IF(C4417="Spirits",SUM(LOOKUP(2,1/(SRP!$B$2:$B$6&lt;=E4417)/(SRP!$C$2:$C$6&gt;=E4417),SRP!$D$2:$D$6)*(G4417/100)*(E4417/1000)),IF(AND(C4417="Wine",D4417="Fortified Wines"),SUM(LOOKUP(2,1/(SRP!$B$20:$B$23&lt;=E4417)/(SRP!$C$20:$C$23&gt;=E4417),SRP!$D$20:$D$23)*(G4417/100)*(E4417/1000)),IF(C4417="Wine",SUM(LOOKUP(2,1/(SRP!$B$15:$B$19&lt;=E4417)/(SRP!$C$15:$C$19&gt;=E4417),SRP!$D$15:$D$19)*(G4417/100)*(E4417/1000)),IF(C4417="Ready to Drink",SUM(LOOKUP(2,1/(SRP!$B$10:$B$14&lt;=E4417)/(SRP!$C$10:$C$14&gt;=E4417),SRP!$D$10:$D$14)*(G4417/100)*(E4417/1000)),0))))),2)</f>
        <v>7.59</v>
      </c>
    </row>
    <row r="4418" spans="1:11" x14ac:dyDescent="0.35">
      <c r="A4418" s="2">
        <v>41197</v>
      </c>
      <c r="B4418" s="76" t="s">
        <v>3415</v>
      </c>
      <c r="C4418" s="76" t="s">
        <v>285</v>
      </c>
      <c r="D4418" s="76" t="s">
        <v>5274</v>
      </c>
      <c r="E4418" s="76">
        <v>150</v>
      </c>
      <c r="F4418" s="76">
        <v>20</v>
      </c>
      <c r="G4418" s="77">
        <v>40</v>
      </c>
      <c r="H4418" s="76" t="s">
        <v>3283</v>
      </c>
      <c r="I4418" s="77">
        <v>29.99</v>
      </c>
      <c r="J4418" s="2">
        <v>3</v>
      </c>
      <c r="K4418" s="119" cm="1">
        <f t="array" ref="K4418">ROUND(IF(C4418="Beer",SUM(LOOKUP(2,1/(SRP!$B$7:$B$9&lt;=E4418)/(SRP!$C$7:$C$9&gt;=E4418),SRP!$D$7:$D$9)*(G4418/100)*(E4418/1000)),IF(C4418="Spirits",SUM(LOOKUP(2,1/(SRP!$B$2:$B$6&lt;=E4418)/(SRP!$C$2:$C$6&gt;=E4418),SRP!$D$2:$D$6)*(G4418/100)*(E4418/1000)),IF(AND(C4418="Wine",D4418="Fortified Wines"),SUM(LOOKUP(2,1/(SRP!$B$20:$B$23&lt;=E4418)/(SRP!$C$20:$C$23&gt;=E4418),SRP!$D$20:$D$23)*(G4418/100)*(E4418/1000)),IF(C4418="Wine",SUM(LOOKUP(2,1/(SRP!$B$15:$B$19&lt;=E4418)/(SRP!$C$15:$C$19&gt;=E4418),SRP!$D$15:$D$19)*(G4418/100)*(E4418/1000)),IF(C4418="Ready to Drink",SUM(LOOKUP(2,1/(SRP!$B$10:$B$14&lt;=E4418)/(SRP!$C$10:$C$14&gt;=E4418),SRP!$D$10:$D$14)*(G4418/100)*(E4418/1000)),0))))),2)</f>
        <v>5.71</v>
      </c>
    </row>
    <row r="4419" spans="1:11" x14ac:dyDescent="0.35">
      <c r="A4419" s="2">
        <v>41198</v>
      </c>
      <c r="B4419" s="76" t="s">
        <v>3483</v>
      </c>
      <c r="C4419" s="76" t="s">
        <v>286</v>
      </c>
      <c r="D4419" s="76" t="s">
        <v>5247</v>
      </c>
      <c r="E4419" s="76">
        <v>375</v>
      </c>
      <c r="F4419" s="76">
        <v>12</v>
      </c>
      <c r="G4419" s="77">
        <v>14.6</v>
      </c>
      <c r="H4419" s="76" t="s">
        <v>5745</v>
      </c>
      <c r="I4419" s="77">
        <v>54.99</v>
      </c>
      <c r="J4419" s="2">
        <v>1</v>
      </c>
      <c r="K4419" s="119" cm="1">
        <f t="array" ref="K4419">ROUND(IF(C4419="Beer",SUM(LOOKUP(2,1/(SRP!$B$7:$B$9&lt;=E4419)/(SRP!$C$7:$C$9&gt;=E4419),SRP!$D$7:$D$9)*(G4419/100)*(E4419/1000)),IF(C4419="Spirits",SUM(LOOKUP(2,1/(SRP!$B$2:$B$6&lt;=E4419)/(SRP!$C$2:$C$6&gt;=E4419),SRP!$D$2:$D$6)*(G4419/100)*(E4419/1000)),IF(AND(C4419="Wine",D4419="Fortified Wines"),SUM(LOOKUP(2,1/(SRP!$B$20:$B$23&lt;=E4419)/(SRP!$C$20:$C$23&gt;=E4419),SRP!$D$20:$D$23)*(G4419/100)*(E4419/1000)),IF(C4419="Wine",SUM(LOOKUP(2,1/(SRP!$B$15:$B$19&lt;=E4419)/(SRP!$C$15:$C$19&gt;=E4419),SRP!$D$15:$D$19)*(G4419/100)*(E4419/1000)),IF(C4419="Ready to Drink",SUM(LOOKUP(2,1/(SRP!$B$10:$B$14&lt;=E4419)/(SRP!$C$10:$C$14&gt;=E4419),SRP!$D$10:$D$14)*(G4419/100)*(E4419/1000)),0))))),2)</f>
        <v>4.05</v>
      </c>
    </row>
    <row r="4420" spans="1:11" x14ac:dyDescent="0.35">
      <c r="A4420" s="2">
        <v>41215</v>
      </c>
      <c r="B4420" s="76" t="s">
        <v>3477</v>
      </c>
      <c r="C4420" s="76" t="s">
        <v>287</v>
      </c>
      <c r="D4420" s="76" t="s">
        <v>5292</v>
      </c>
      <c r="E4420" s="76">
        <v>473</v>
      </c>
      <c r="F4420" s="76">
        <v>24</v>
      </c>
      <c r="G4420" s="77">
        <v>5</v>
      </c>
      <c r="H4420" s="76" t="s">
        <v>3354</v>
      </c>
      <c r="I4420" s="77">
        <v>3.99</v>
      </c>
      <c r="J4420" s="2">
        <v>1</v>
      </c>
      <c r="K4420" s="119" cm="1">
        <f t="array" ref="K4420">ROUND(IF(C4420="Beer",SUM(LOOKUP(2,1/(SRP!$B$7:$B$9&lt;=E4420)/(SRP!$C$7:$C$9&gt;=E4420),SRP!$D$7:$D$9)*(G4420/100)*(E4420/1000)),IF(C4420="Spirits",SUM(LOOKUP(2,1/(SRP!$B$2:$B$6&lt;=E4420)/(SRP!$C$2:$C$6&gt;=E4420),SRP!$D$2:$D$6)*(G4420/100)*(E4420/1000)),IF(AND(C4420="Wine",D4420="Fortified Wines"),SUM(LOOKUP(2,1/(SRP!$B$20:$B$23&lt;=E4420)/(SRP!$C$20:$C$23&gt;=E4420),SRP!$D$20:$D$23)*(G4420/100)*(E4420/1000)),IF(C4420="Wine",SUM(LOOKUP(2,1/(SRP!$B$15:$B$19&lt;=E4420)/(SRP!$C$15:$C$19&gt;=E4420),SRP!$D$15:$D$19)*(G4420/100)*(E4420/1000)),IF(C4420="Ready to Drink",SUM(LOOKUP(2,1/(SRP!$B$10:$B$14&lt;=E4420)/(SRP!$C$10:$C$14&gt;=E4420),SRP!$D$10:$D$14)*(G4420/100)*(E4420/1000)),0))))),2)</f>
        <v>1.65</v>
      </c>
    </row>
    <row r="4421" spans="1:11" x14ac:dyDescent="0.35">
      <c r="A4421" s="2">
        <v>41215</v>
      </c>
      <c r="B4421" s="76" t="s">
        <v>3477</v>
      </c>
      <c r="C4421" s="76" t="s">
        <v>287</v>
      </c>
      <c r="D4421" s="76" t="s">
        <v>5292</v>
      </c>
      <c r="E4421" s="76">
        <v>473</v>
      </c>
      <c r="F4421" s="76">
        <v>24</v>
      </c>
      <c r="G4421" s="77">
        <v>5</v>
      </c>
      <c r="H4421" s="76" t="s">
        <v>3354</v>
      </c>
      <c r="I4421" s="77">
        <v>3.99</v>
      </c>
      <c r="J4421" s="2">
        <v>1</v>
      </c>
      <c r="K4421" s="119" cm="1">
        <f t="array" ref="K4421">ROUND(IF(C4421="Beer",SUM(LOOKUP(2,1/(SRP!$B$7:$B$9&lt;=E4421)/(SRP!$C$7:$C$9&gt;=E4421),SRP!$D$7:$D$9)*(G4421/100)*(E4421/1000)),IF(C4421="Spirits",SUM(LOOKUP(2,1/(SRP!$B$2:$B$6&lt;=E4421)/(SRP!$C$2:$C$6&gt;=E4421),SRP!$D$2:$D$6)*(G4421/100)*(E4421/1000)),IF(AND(C4421="Wine",D4421="Fortified Wines"),SUM(LOOKUP(2,1/(SRP!$B$20:$B$23&lt;=E4421)/(SRP!$C$20:$C$23&gt;=E4421),SRP!$D$20:$D$23)*(G4421/100)*(E4421/1000)),IF(C4421="Wine",SUM(LOOKUP(2,1/(SRP!$B$15:$B$19&lt;=E4421)/(SRP!$C$15:$C$19&gt;=E4421),SRP!$D$15:$D$19)*(G4421/100)*(E4421/1000)),IF(C4421="Ready to Drink",SUM(LOOKUP(2,1/(SRP!$B$10:$B$14&lt;=E4421)/(SRP!$C$10:$C$14&gt;=E4421),SRP!$D$10:$D$14)*(G4421/100)*(E4421/1000)),0))))),2)</f>
        <v>1.65</v>
      </c>
    </row>
    <row r="4422" spans="1:11" x14ac:dyDescent="0.35">
      <c r="A4422" s="2">
        <v>41217</v>
      </c>
      <c r="B4422" s="76" t="s">
        <v>3478</v>
      </c>
      <c r="C4422" s="76" t="s">
        <v>287</v>
      </c>
      <c r="D4422" s="76" t="s">
        <v>5292</v>
      </c>
      <c r="E4422" s="76">
        <v>473</v>
      </c>
      <c r="F4422" s="76">
        <v>24</v>
      </c>
      <c r="G4422" s="77">
        <v>5</v>
      </c>
      <c r="H4422" s="76" t="s">
        <v>3354</v>
      </c>
      <c r="I4422" s="77">
        <v>3.99</v>
      </c>
      <c r="J4422" s="2">
        <v>1</v>
      </c>
      <c r="K4422" s="119" cm="1">
        <f t="array" ref="K4422">ROUND(IF(C4422="Beer",SUM(LOOKUP(2,1/(SRP!$B$7:$B$9&lt;=E4422)/(SRP!$C$7:$C$9&gt;=E4422),SRP!$D$7:$D$9)*(G4422/100)*(E4422/1000)),IF(C4422="Spirits",SUM(LOOKUP(2,1/(SRP!$B$2:$B$6&lt;=E4422)/(SRP!$C$2:$C$6&gt;=E4422),SRP!$D$2:$D$6)*(G4422/100)*(E4422/1000)),IF(AND(C4422="Wine",D4422="Fortified Wines"),SUM(LOOKUP(2,1/(SRP!$B$20:$B$23&lt;=E4422)/(SRP!$C$20:$C$23&gt;=E4422),SRP!$D$20:$D$23)*(G4422/100)*(E4422/1000)),IF(C4422="Wine",SUM(LOOKUP(2,1/(SRP!$B$15:$B$19&lt;=E4422)/(SRP!$C$15:$C$19&gt;=E4422),SRP!$D$15:$D$19)*(G4422/100)*(E4422/1000)),IF(C4422="Ready to Drink",SUM(LOOKUP(2,1/(SRP!$B$10:$B$14&lt;=E4422)/(SRP!$C$10:$C$14&gt;=E4422),SRP!$D$10:$D$14)*(G4422/100)*(E4422/1000)),0))))),2)</f>
        <v>1.65</v>
      </c>
    </row>
    <row r="4423" spans="1:11" x14ac:dyDescent="0.35">
      <c r="A4423" s="2">
        <v>41217</v>
      </c>
      <c r="B4423" s="76" t="s">
        <v>3478</v>
      </c>
      <c r="C4423" s="76" t="s">
        <v>287</v>
      </c>
      <c r="D4423" s="76" t="s">
        <v>5292</v>
      </c>
      <c r="E4423" s="76">
        <v>473</v>
      </c>
      <c r="F4423" s="76">
        <v>24</v>
      </c>
      <c r="G4423" s="77">
        <v>5</v>
      </c>
      <c r="H4423" s="76" t="s">
        <v>3354</v>
      </c>
      <c r="I4423" s="77">
        <v>3.99</v>
      </c>
      <c r="J4423" s="2">
        <v>1</v>
      </c>
      <c r="K4423" s="119" cm="1">
        <f t="array" ref="K4423">ROUND(IF(C4423="Beer",SUM(LOOKUP(2,1/(SRP!$B$7:$B$9&lt;=E4423)/(SRP!$C$7:$C$9&gt;=E4423),SRP!$D$7:$D$9)*(G4423/100)*(E4423/1000)),IF(C4423="Spirits",SUM(LOOKUP(2,1/(SRP!$B$2:$B$6&lt;=E4423)/(SRP!$C$2:$C$6&gt;=E4423),SRP!$D$2:$D$6)*(G4423/100)*(E4423/1000)),IF(AND(C4423="Wine",D4423="Fortified Wines"),SUM(LOOKUP(2,1/(SRP!$B$20:$B$23&lt;=E4423)/(SRP!$C$20:$C$23&gt;=E4423),SRP!$D$20:$D$23)*(G4423/100)*(E4423/1000)),IF(C4423="Wine",SUM(LOOKUP(2,1/(SRP!$B$15:$B$19&lt;=E4423)/(SRP!$C$15:$C$19&gt;=E4423),SRP!$D$15:$D$19)*(G4423/100)*(E4423/1000)),IF(C4423="Ready to Drink",SUM(LOOKUP(2,1/(SRP!$B$10:$B$14&lt;=E4423)/(SRP!$C$10:$C$14&gt;=E4423),SRP!$D$10:$D$14)*(G4423/100)*(E4423/1000)),0))))),2)</f>
        <v>1.65</v>
      </c>
    </row>
    <row r="4424" spans="1:11" x14ac:dyDescent="0.35">
      <c r="A4424" s="2">
        <v>41218</v>
      </c>
      <c r="B4424" s="76" t="s">
        <v>3479</v>
      </c>
      <c r="C4424" s="76" t="s">
        <v>287</v>
      </c>
      <c r="D4424" s="76" t="s">
        <v>5292</v>
      </c>
      <c r="E4424" s="76">
        <v>473</v>
      </c>
      <c r="F4424" s="76">
        <v>24</v>
      </c>
      <c r="G4424" s="77">
        <v>5</v>
      </c>
      <c r="H4424" s="76" t="s">
        <v>3354</v>
      </c>
      <c r="I4424" s="77">
        <v>3.99</v>
      </c>
      <c r="J4424" s="2">
        <v>1</v>
      </c>
      <c r="K4424" s="119" cm="1">
        <f t="array" ref="K4424">ROUND(IF(C4424="Beer",SUM(LOOKUP(2,1/(SRP!$B$7:$B$9&lt;=E4424)/(SRP!$C$7:$C$9&gt;=E4424),SRP!$D$7:$D$9)*(G4424/100)*(E4424/1000)),IF(C4424="Spirits",SUM(LOOKUP(2,1/(SRP!$B$2:$B$6&lt;=E4424)/(SRP!$C$2:$C$6&gt;=E4424),SRP!$D$2:$D$6)*(G4424/100)*(E4424/1000)),IF(AND(C4424="Wine",D4424="Fortified Wines"),SUM(LOOKUP(2,1/(SRP!$B$20:$B$23&lt;=E4424)/(SRP!$C$20:$C$23&gt;=E4424),SRP!$D$20:$D$23)*(G4424/100)*(E4424/1000)),IF(C4424="Wine",SUM(LOOKUP(2,1/(SRP!$B$15:$B$19&lt;=E4424)/(SRP!$C$15:$C$19&gt;=E4424),SRP!$D$15:$D$19)*(G4424/100)*(E4424/1000)),IF(C4424="Ready to Drink",SUM(LOOKUP(2,1/(SRP!$B$10:$B$14&lt;=E4424)/(SRP!$C$10:$C$14&gt;=E4424),SRP!$D$10:$D$14)*(G4424/100)*(E4424/1000)),0))))),2)</f>
        <v>1.65</v>
      </c>
    </row>
    <row r="4425" spans="1:11" x14ac:dyDescent="0.35">
      <c r="A4425" s="2">
        <v>41218</v>
      </c>
      <c r="B4425" s="76" t="s">
        <v>3479</v>
      </c>
      <c r="C4425" s="76" t="s">
        <v>287</v>
      </c>
      <c r="D4425" s="76" t="s">
        <v>5292</v>
      </c>
      <c r="E4425" s="76">
        <v>473</v>
      </c>
      <c r="F4425" s="76">
        <v>24</v>
      </c>
      <c r="G4425" s="77">
        <v>5</v>
      </c>
      <c r="H4425" s="76" t="s">
        <v>3354</v>
      </c>
      <c r="I4425" s="77">
        <v>3.99</v>
      </c>
      <c r="J4425" s="2">
        <v>1</v>
      </c>
      <c r="K4425" s="119" cm="1">
        <f t="array" ref="K4425">ROUND(IF(C4425="Beer",SUM(LOOKUP(2,1/(SRP!$B$7:$B$9&lt;=E4425)/(SRP!$C$7:$C$9&gt;=E4425),SRP!$D$7:$D$9)*(G4425/100)*(E4425/1000)),IF(C4425="Spirits",SUM(LOOKUP(2,1/(SRP!$B$2:$B$6&lt;=E4425)/(SRP!$C$2:$C$6&gt;=E4425),SRP!$D$2:$D$6)*(G4425/100)*(E4425/1000)),IF(AND(C4425="Wine",D4425="Fortified Wines"),SUM(LOOKUP(2,1/(SRP!$B$20:$B$23&lt;=E4425)/(SRP!$C$20:$C$23&gt;=E4425),SRP!$D$20:$D$23)*(G4425/100)*(E4425/1000)),IF(C4425="Wine",SUM(LOOKUP(2,1/(SRP!$B$15:$B$19&lt;=E4425)/(SRP!$C$15:$C$19&gt;=E4425),SRP!$D$15:$D$19)*(G4425/100)*(E4425/1000)),IF(C4425="Ready to Drink",SUM(LOOKUP(2,1/(SRP!$B$10:$B$14&lt;=E4425)/(SRP!$C$10:$C$14&gt;=E4425),SRP!$D$10:$D$14)*(G4425/100)*(E4425/1000)),0))))),2)</f>
        <v>1.65</v>
      </c>
    </row>
    <row r="4426" spans="1:11" x14ac:dyDescent="0.35">
      <c r="A4426" s="2">
        <v>41219</v>
      </c>
      <c r="B4426" s="76" t="s">
        <v>3482</v>
      </c>
      <c r="C4426" s="76" t="s">
        <v>5938</v>
      </c>
      <c r="D4426" s="76" t="s">
        <v>5279</v>
      </c>
      <c r="E4426" s="76">
        <v>473</v>
      </c>
      <c r="F4426" s="76">
        <v>24</v>
      </c>
      <c r="G4426" s="77">
        <v>5</v>
      </c>
      <c r="H4426" s="76" t="s">
        <v>3354</v>
      </c>
      <c r="I4426" s="77">
        <v>4.29</v>
      </c>
      <c r="J4426" s="2">
        <v>1</v>
      </c>
      <c r="K4426" s="119" cm="1">
        <f t="array" ref="K4426">ROUND(IF(C4426="Beer",SUM(LOOKUP(2,1/(SRP!$B$7:$B$9&lt;=E4426)/(SRP!$C$7:$C$9&gt;=E4426),SRP!$D$7:$D$9)*(G4426/100)*(E4426/1000)),IF(C4426="Spirits",SUM(LOOKUP(2,1/(SRP!$B$2:$B$6&lt;=E4426)/(SRP!$C$2:$C$6&gt;=E4426),SRP!$D$2:$D$6)*(G4426/100)*(E4426/1000)),IF(AND(C4426="Wine",D4426="Fortified Wines"),SUM(LOOKUP(2,1/(SRP!$B$20:$B$23&lt;=E4426)/(SRP!$C$20:$C$23&gt;=E4426),SRP!$D$20:$D$23)*(G4426/100)*(E4426/1000)),IF(C4426="Wine",SUM(LOOKUP(2,1/(SRP!$B$15:$B$19&lt;=E4426)/(SRP!$C$15:$C$19&gt;=E4426),SRP!$D$15:$D$19)*(G4426/100)*(E4426/1000)),IF(C4426="Ready to Drink",SUM(LOOKUP(2,1/(SRP!$B$10:$B$14&lt;=E4426)/(SRP!$C$10:$C$14&gt;=E4426),SRP!$D$10:$D$14)*(G4426/100)*(E4426/1000)),0))))),2)</f>
        <v>1.75</v>
      </c>
    </row>
    <row r="4427" spans="1:11" x14ac:dyDescent="0.35">
      <c r="A4427" s="2">
        <v>41219</v>
      </c>
      <c r="B4427" s="76" t="s">
        <v>3482</v>
      </c>
      <c r="C4427" s="76" t="s">
        <v>5938</v>
      </c>
      <c r="D4427" s="76" t="s">
        <v>5279</v>
      </c>
      <c r="E4427" s="76">
        <v>473</v>
      </c>
      <c r="F4427" s="76">
        <v>24</v>
      </c>
      <c r="G4427" s="77">
        <v>5</v>
      </c>
      <c r="H4427" s="76" t="s">
        <v>3354</v>
      </c>
      <c r="I4427" s="77">
        <v>4.29</v>
      </c>
      <c r="J4427" s="2">
        <v>1</v>
      </c>
      <c r="K4427" s="119" cm="1">
        <f t="array" ref="K4427">ROUND(IF(C4427="Beer",SUM(LOOKUP(2,1/(SRP!$B$7:$B$9&lt;=E4427)/(SRP!$C$7:$C$9&gt;=E4427),SRP!$D$7:$D$9)*(G4427/100)*(E4427/1000)),IF(C4427="Spirits",SUM(LOOKUP(2,1/(SRP!$B$2:$B$6&lt;=E4427)/(SRP!$C$2:$C$6&gt;=E4427),SRP!$D$2:$D$6)*(G4427/100)*(E4427/1000)),IF(AND(C4427="Wine",D4427="Fortified Wines"),SUM(LOOKUP(2,1/(SRP!$B$20:$B$23&lt;=E4427)/(SRP!$C$20:$C$23&gt;=E4427),SRP!$D$20:$D$23)*(G4427/100)*(E4427/1000)),IF(C4427="Wine",SUM(LOOKUP(2,1/(SRP!$B$15:$B$19&lt;=E4427)/(SRP!$C$15:$C$19&gt;=E4427),SRP!$D$15:$D$19)*(G4427/100)*(E4427/1000)),IF(C4427="Ready to Drink",SUM(LOOKUP(2,1/(SRP!$B$10:$B$14&lt;=E4427)/(SRP!$C$10:$C$14&gt;=E4427),SRP!$D$10:$D$14)*(G4427/100)*(E4427/1000)),0))))),2)</f>
        <v>1.75</v>
      </c>
    </row>
    <row r="4428" spans="1:11" x14ac:dyDescent="0.35">
      <c r="A4428" s="2">
        <v>41220</v>
      </c>
      <c r="B4428" s="76" t="s">
        <v>3494</v>
      </c>
      <c r="C4428" s="76" t="s">
        <v>5938</v>
      </c>
      <c r="D4428" s="76" t="s">
        <v>5746</v>
      </c>
      <c r="E4428" s="76">
        <v>4260</v>
      </c>
      <c r="F4428" s="76">
        <v>1</v>
      </c>
      <c r="G4428" s="77">
        <v>5</v>
      </c>
      <c r="H4428" s="76" t="s">
        <v>3380</v>
      </c>
      <c r="I4428" s="77">
        <v>31.99</v>
      </c>
      <c r="J4428" s="2">
        <v>12</v>
      </c>
      <c r="K4428" s="119" cm="1">
        <f t="array" ref="K4428">ROUND(IF(C4428="Beer",SUM(LOOKUP(2,1/(SRP!$B$7:$B$9&lt;=E4428)/(SRP!$C$7:$C$9&gt;=E4428),SRP!$D$7:$D$9)*(G4428/100)*(E4428/1000)),IF(C4428="Spirits",SUM(LOOKUP(2,1/(SRP!$B$2:$B$6&lt;=E4428)/(SRP!$C$2:$C$6&gt;=E4428),SRP!$D$2:$D$6)*(G4428/100)*(E4428/1000)),IF(AND(C4428="Wine",D4428="Fortified Wines"),SUM(LOOKUP(2,1/(SRP!$B$20:$B$23&lt;=E4428)/(SRP!$C$20:$C$23&gt;=E4428),SRP!$D$20:$D$23)*(G4428/100)*(E4428/1000)),IF(C4428="Wine",SUM(LOOKUP(2,1/(SRP!$B$15:$B$19&lt;=E4428)/(SRP!$C$15:$C$19&gt;=E4428),SRP!$D$15:$D$19)*(G4428/100)*(E4428/1000)),IF(C4428="Ready to Drink",SUM(LOOKUP(2,1/(SRP!$B$10:$B$14&lt;=E4428)/(SRP!$C$10:$C$14&gt;=E4428),SRP!$D$10:$D$14)*(G4428/100)*(E4428/1000)),0))))),2)</f>
        <v>14.87</v>
      </c>
    </row>
    <row r="4429" spans="1:11" x14ac:dyDescent="0.35">
      <c r="A4429" s="2">
        <v>41220</v>
      </c>
      <c r="B4429" s="76" t="s">
        <v>3494</v>
      </c>
      <c r="C4429" s="76" t="s">
        <v>5938</v>
      </c>
      <c r="D4429" s="76" t="s">
        <v>5746</v>
      </c>
      <c r="E4429" s="76">
        <v>4260</v>
      </c>
      <c r="F4429" s="76">
        <v>1</v>
      </c>
      <c r="G4429" s="77">
        <v>5</v>
      </c>
      <c r="H4429" s="76" t="s">
        <v>3380</v>
      </c>
      <c r="I4429" s="77">
        <v>31.99</v>
      </c>
      <c r="J4429" s="2">
        <v>12</v>
      </c>
      <c r="K4429" s="119" cm="1">
        <f t="array" ref="K4429">ROUND(IF(C4429="Beer",SUM(LOOKUP(2,1/(SRP!$B$7:$B$9&lt;=E4429)/(SRP!$C$7:$C$9&gt;=E4429),SRP!$D$7:$D$9)*(G4429/100)*(E4429/1000)),IF(C4429="Spirits",SUM(LOOKUP(2,1/(SRP!$B$2:$B$6&lt;=E4429)/(SRP!$C$2:$C$6&gt;=E4429),SRP!$D$2:$D$6)*(G4429/100)*(E4429/1000)),IF(AND(C4429="Wine",D4429="Fortified Wines"),SUM(LOOKUP(2,1/(SRP!$B$20:$B$23&lt;=E4429)/(SRP!$C$20:$C$23&gt;=E4429),SRP!$D$20:$D$23)*(G4429/100)*(E4429/1000)),IF(C4429="Wine",SUM(LOOKUP(2,1/(SRP!$B$15:$B$19&lt;=E4429)/(SRP!$C$15:$C$19&gt;=E4429),SRP!$D$15:$D$19)*(G4429/100)*(E4429/1000)),IF(C4429="Ready to Drink",SUM(LOOKUP(2,1/(SRP!$B$10:$B$14&lt;=E4429)/(SRP!$C$10:$C$14&gt;=E4429),SRP!$D$10:$D$14)*(G4429/100)*(E4429/1000)),0))))),2)</f>
        <v>14.87</v>
      </c>
    </row>
    <row r="4430" spans="1:11" x14ac:dyDescent="0.35">
      <c r="A4430" s="2">
        <v>41225</v>
      </c>
      <c r="B4430" s="76" t="s">
        <v>3503</v>
      </c>
      <c r="C4430" s="76" t="s">
        <v>287</v>
      </c>
      <c r="D4430" s="76" t="s">
        <v>5240</v>
      </c>
      <c r="E4430" s="76">
        <v>473</v>
      </c>
      <c r="F4430" s="76">
        <v>24</v>
      </c>
      <c r="G4430" s="77">
        <v>6</v>
      </c>
      <c r="H4430" s="76" t="s">
        <v>5554</v>
      </c>
      <c r="I4430" s="77">
        <v>3.99</v>
      </c>
      <c r="J4430" s="2">
        <v>1</v>
      </c>
      <c r="K4430" s="119" cm="1">
        <f t="array" ref="K4430">ROUND(IF(C4430="Beer",SUM(LOOKUP(2,1/(SRP!$B$7:$B$9&lt;=E4430)/(SRP!$C$7:$C$9&gt;=E4430),SRP!$D$7:$D$9)*(G4430/100)*(E4430/1000)),IF(C4430="Spirits",SUM(LOOKUP(2,1/(SRP!$B$2:$B$6&lt;=E4430)/(SRP!$C$2:$C$6&gt;=E4430),SRP!$D$2:$D$6)*(G4430/100)*(E4430/1000)),IF(AND(C4430="Wine",D4430="Fortified Wines"),SUM(LOOKUP(2,1/(SRP!$B$20:$B$23&lt;=E4430)/(SRP!$C$20:$C$23&gt;=E4430),SRP!$D$20:$D$23)*(G4430/100)*(E4430/1000)),IF(C4430="Wine",SUM(LOOKUP(2,1/(SRP!$B$15:$B$19&lt;=E4430)/(SRP!$C$15:$C$19&gt;=E4430),SRP!$D$15:$D$19)*(G4430/100)*(E4430/1000)),IF(C4430="Ready to Drink",SUM(LOOKUP(2,1/(SRP!$B$10:$B$14&lt;=E4430)/(SRP!$C$10:$C$14&gt;=E4430),SRP!$D$10:$D$14)*(G4430/100)*(E4430/1000)),0))))),2)</f>
        <v>1.98</v>
      </c>
    </row>
    <row r="4431" spans="1:11" x14ac:dyDescent="0.35">
      <c r="A4431" s="2">
        <v>41225</v>
      </c>
      <c r="B4431" s="76" t="s">
        <v>3503</v>
      </c>
      <c r="C4431" s="76" t="s">
        <v>287</v>
      </c>
      <c r="D4431" s="76" t="s">
        <v>5240</v>
      </c>
      <c r="E4431" s="76">
        <v>473</v>
      </c>
      <c r="F4431" s="76">
        <v>24</v>
      </c>
      <c r="G4431" s="77">
        <v>6</v>
      </c>
      <c r="H4431" s="76" t="s">
        <v>5554</v>
      </c>
      <c r="I4431" s="77">
        <v>3.99</v>
      </c>
      <c r="J4431" s="2">
        <v>1</v>
      </c>
      <c r="K4431" s="119" cm="1">
        <f t="array" ref="K4431">ROUND(IF(C4431="Beer",SUM(LOOKUP(2,1/(SRP!$B$7:$B$9&lt;=E4431)/(SRP!$C$7:$C$9&gt;=E4431),SRP!$D$7:$D$9)*(G4431/100)*(E4431/1000)),IF(C4431="Spirits",SUM(LOOKUP(2,1/(SRP!$B$2:$B$6&lt;=E4431)/(SRP!$C$2:$C$6&gt;=E4431),SRP!$D$2:$D$6)*(G4431/100)*(E4431/1000)),IF(AND(C4431="Wine",D4431="Fortified Wines"),SUM(LOOKUP(2,1/(SRP!$B$20:$B$23&lt;=E4431)/(SRP!$C$20:$C$23&gt;=E4431),SRP!$D$20:$D$23)*(G4431/100)*(E4431/1000)),IF(C4431="Wine",SUM(LOOKUP(2,1/(SRP!$B$15:$B$19&lt;=E4431)/(SRP!$C$15:$C$19&gt;=E4431),SRP!$D$15:$D$19)*(G4431/100)*(E4431/1000)),IF(C4431="Ready to Drink",SUM(LOOKUP(2,1/(SRP!$B$10:$B$14&lt;=E4431)/(SRP!$C$10:$C$14&gt;=E4431),SRP!$D$10:$D$14)*(G4431/100)*(E4431/1000)),0))))),2)</f>
        <v>1.98</v>
      </c>
    </row>
    <row r="4432" spans="1:11" x14ac:dyDescent="0.35">
      <c r="A4432" s="2">
        <v>41227</v>
      </c>
      <c r="B4432" s="76" t="s">
        <v>3561</v>
      </c>
      <c r="C4432" s="76" t="s">
        <v>287</v>
      </c>
      <c r="D4432" s="76" t="s">
        <v>5240</v>
      </c>
      <c r="E4432" s="76">
        <v>473</v>
      </c>
      <c r="F4432" s="76">
        <v>24</v>
      </c>
      <c r="G4432" s="77">
        <v>8.5</v>
      </c>
      <c r="H4432" s="76" t="s">
        <v>5755</v>
      </c>
      <c r="I4432" s="77">
        <v>4.5</v>
      </c>
      <c r="J4432" s="2">
        <v>1</v>
      </c>
      <c r="K4432" s="119" cm="1">
        <f t="array" ref="K4432">ROUND(IF(C4432="Beer",SUM(LOOKUP(2,1/(SRP!$B$7:$B$9&lt;=E4432)/(SRP!$C$7:$C$9&gt;=E4432),SRP!$D$7:$D$9)*(G4432/100)*(E4432/1000)),IF(C4432="Spirits",SUM(LOOKUP(2,1/(SRP!$B$2:$B$6&lt;=E4432)/(SRP!$C$2:$C$6&gt;=E4432),SRP!$D$2:$D$6)*(G4432/100)*(E4432/1000)),IF(AND(C4432="Wine",D4432="Fortified Wines"),SUM(LOOKUP(2,1/(SRP!$B$20:$B$23&lt;=E4432)/(SRP!$C$20:$C$23&gt;=E4432),SRP!$D$20:$D$23)*(G4432/100)*(E4432/1000)),IF(C4432="Wine",SUM(LOOKUP(2,1/(SRP!$B$15:$B$19&lt;=E4432)/(SRP!$C$15:$C$19&gt;=E4432),SRP!$D$15:$D$19)*(G4432/100)*(E4432/1000)),IF(C4432="Ready to Drink",SUM(LOOKUP(2,1/(SRP!$B$10:$B$14&lt;=E4432)/(SRP!$C$10:$C$14&gt;=E4432),SRP!$D$10:$D$14)*(G4432/100)*(E4432/1000)),0))))),2)</f>
        <v>2.81</v>
      </c>
    </row>
    <row r="4433" spans="1:11" x14ac:dyDescent="0.35">
      <c r="A4433" s="2">
        <v>41227</v>
      </c>
      <c r="B4433" s="76" t="s">
        <v>3561</v>
      </c>
      <c r="C4433" s="76" t="s">
        <v>287</v>
      </c>
      <c r="D4433" s="76" t="s">
        <v>5240</v>
      </c>
      <c r="E4433" s="76">
        <v>473</v>
      </c>
      <c r="F4433" s="76">
        <v>24</v>
      </c>
      <c r="G4433" s="77">
        <v>8.5</v>
      </c>
      <c r="H4433" s="76" t="s">
        <v>5755</v>
      </c>
      <c r="I4433" s="77">
        <v>4.5</v>
      </c>
      <c r="J4433" s="2">
        <v>1</v>
      </c>
      <c r="K4433" s="119" cm="1">
        <f t="array" ref="K4433">ROUND(IF(C4433="Beer",SUM(LOOKUP(2,1/(SRP!$B$7:$B$9&lt;=E4433)/(SRP!$C$7:$C$9&gt;=E4433),SRP!$D$7:$D$9)*(G4433/100)*(E4433/1000)),IF(C4433="Spirits",SUM(LOOKUP(2,1/(SRP!$B$2:$B$6&lt;=E4433)/(SRP!$C$2:$C$6&gt;=E4433),SRP!$D$2:$D$6)*(G4433/100)*(E4433/1000)),IF(AND(C4433="Wine",D4433="Fortified Wines"),SUM(LOOKUP(2,1/(SRP!$B$20:$B$23&lt;=E4433)/(SRP!$C$20:$C$23&gt;=E4433),SRP!$D$20:$D$23)*(G4433/100)*(E4433/1000)),IF(C4433="Wine",SUM(LOOKUP(2,1/(SRP!$B$15:$B$19&lt;=E4433)/(SRP!$C$15:$C$19&gt;=E4433),SRP!$D$15:$D$19)*(G4433/100)*(E4433/1000)),IF(C4433="Ready to Drink",SUM(LOOKUP(2,1/(SRP!$B$10:$B$14&lt;=E4433)/(SRP!$C$10:$C$14&gt;=E4433),SRP!$D$10:$D$14)*(G4433/100)*(E4433/1000)),0))))),2)</f>
        <v>2.81</v>
      </c>
    </row>
    <row r="4434" spans="1:11" x14ac:dyDescent="0.35">
      <c r="A4434" s="2">
        <v>41259</v>
      </c>
      <c r="B4434" s="76" t="s">
        <v>3471</v>
      </c>
      <c r="C4434" s="76" t="s">
        <v>287</v>
      </c>
      <c r="D4434" s="76" t="s">
        <v>5240</v>
      </c>
      <c r="E4434" s="76">
        <v>473</v>
      </c>
      <c r="F4434" s="76">
        <v>24</v>
      </c>
      <c r="G4434" s="77">
        <v>6.7</v>
      </c>
      <c r="H4434" s="76" t="s">
        <v>4409</v>
      </c>
      <c r="I4434" s="77">
        <v>4.6900000000000004</v>
      </c>
      <c r="J4434" s="2">
        <v>1</v>
      </c>
      <c r="K4434" s="119" cm="1">
        <f t="array" ref="K4434">ROUND(IF(C4434="Beer",SUM(LOOKUP(2,1/(SRP!$B$7:$B$9&lt;=E4434)/(SRP!$C$7:$C$9&gt;=E4434),SRP!$D$7:$D$9)*(G4434/100)*(E4434/1000)),IF(C4434="Spirits",SUM(LOOKUP(2,1/(SRP!$B$2:$B$6&lt;=E4434)/(SRP!$C$2:$C$6&gt;=E4434),SRP!$D$2:$D$6)*(G4434/100)*(E4434/1000)),IF(AND(C4434="Wine",D4434="Fortified Wines"),SUM(LOOKUP(2,1/(SRP!$B$20:$B$23&lt;=E4434)/(SRP!$C$20:$C$23&gt;=E4434),SRP!$D$20:$D$23)*(G4434/100)*(E4434/1000)),IF(C4434="Wine",SUM(LOOKUP(2,1/(SRP!$B$15:$B$19&lt;=E4434)/(SRP!$C$15:$C$19&gt;=E4434),SRP!$D$15:$D$19)*(G4434/100)*(E4434/1000)),IF(C4434="Ready to Drink",SUM(LOOKUP(2,1/(SRP!$B$10:$B$14&lt;=E4434)/(SRP!$C$10:$C$14&gt;=E4434),SRP!$D$10:$D$14)*(G4434/100)*(E4434/1000)),0))))),2)</f>
        <v>2.21</v>
      </c>
    </row>
    <row r="4435" spans="1:11" x14ac:dyDescent="0.35">
      <c r="A4435" s="2">
        <v>41259</v>
      </c>
      <c r="B4435" s="76" t="s">
        <v>3471</v>
      </c>
      <c r="C4435" s="76" t="s">
        <v>287</v>
      </c>
      <c r="D4435" s="76" t="s">
        <v>5240</v>
      </c>
      <c r="E4435" s="76">
        <v>473</v>
      </c>
      <c r="F4435" s="76">
        <v>24</v>
      </c>
      <c r="G4435" s="77">
        <v>6.7</v>
      </c>
      <c r="H4435" s="76" t="s">
        <v>4409</v>
      </c>
      <c r="I4435" s="77">
        <v>4.6900000000000004</v>
      </c>
      <c r="J4435" s="2">
        <v>1</v>
      </c>
      <c r="K4435" s="119" cm="1">
        <f t="array" ref="K4435">ROUND(IF(C4435="Beer",SUM(LOOKUP(2,1/(SRP!$B$7:$B$9&lt;=E4435)/(SRP!$C$7:$C$9&gt;=E4435),SRP!$D$7:$D$9)*(G4435/100)*(E4435/1000)),IF(C4435="Spirits",SUM(LOOKUP(2,1/(SRP!$B$2:$B$6&lt;=E4435)/(SRP!$C$2:$C$6&gt;=E4435),SRP!$D$2:$D$6)*(G4435/100)*(E4435/1000)),IF(AND(C4435="Wine",D4435="Fortified Wines"),SUM(LOOKUP(2,1/(SRP!$B$20:$B$23&lt;=E4435)/(SRP!$C$20:$C$23&gt;=E4435),SRP!$D$20:$D$23)*(G4435/100)*(E4435/1000)),IF(C4435="Wine",SUM(LOOKUP(2,1/(SRP!$B$15:$B$19&lt;=E4435)/(SRP!$C$15:$C$19&gt;=E4435),SRP!$D$15:$D$19)*(G4435/100)*(E4435/1000)),IF(C4435="Ready to Drink",SUM(LOOKUP(2,1/(SRP!$B$10:$B$14&lt;=E4435)/(SRP!$C$10:$C$14&gt;=E4435),SRP!$D$10:$D$14)*(G4435/100)*(E4435/1000)),0))))),2)</f>
        <v>2.21</v>
      </c>
    </row>
    <row r="4436" spans="1:11" x14ac:dyDescent="0.35">
      <c r="A4436" s="2">
        <v>41292</v>
      </c>
      <c r="B4436" s="76" t="s">
        <v>3438</v>
      </c>
      <c r="C4436" s="76" t="s">
        <v>287</v>
      </c>
      <c r="D4436" s="76" t="s">
        <v>5240</v>
      </c>
      <c r="E4436" s="76">
        <v>473</v>
      </c>
      <c r="F4436" s="76">
        <v>24</v>
      </c>
      <c r="G4436" s="77">
        <v>5.6</v>
      </c>
      <c r="H4436" s="76" t="s">
        <v>4409</v>
      </c>
      <c r="I4436" s="77">
        <v>4.6900000000000004</v>
      </c>
      <c r="J4436" s="2">
        <v>1</v>
      </c>
      <c r="K4436" s="119" cm="1">
        <f t="array" ref="K4436">ROUND(IF(C4436="Beer",SUM(LOOKUP(2,1/(SRP!$B$7:$B$9&lt;=E4436)/(SRP!$C$7:$C$9&gt;=E4436),SRP!$D$7:$D$9)*(G4436/100)*(E4436/1000)),IF(C4436="Spirits",SUM(LOOKUP(2,1/(SRP!$B$2:$B$6&lt;=E4436)/(SRP!$C$2:$C$6&gt;=E4436),SRP!$D$2:$D$6)*(G4436/100)*(E4436/1000)),IF(AND(C4436="Wine",D4436="Fortified Wines"),SUM(LOOKUP(2,1/(SRP!$B$20:$B$23&lt;=E4436)/(SRP!$C$20:$C$23&gt;=E4436),SRP!$D$20:$D$23)*(G4436/100)*(E4436/1000)),IF(C4436="Wine",SUM(LOOKUP(2,1/(SRP!$B$15:$B$19&lt;=E4436)/(SRP!$C$15:$C$19&gt;=E4436),SRP!$D$15:$D$19)*(G4436/100)*(E4436/1000)),IF(C4436="Ready to Drink",SUM(LOOKUP(2,1/(SRP!$B$10:$B$14&lt;=E4436)/(SRP!$C$10:$C$14&gt;=E4436),SRP!$D$10:$D$14)*(G4436/100)*(E4436/1000)),0))))),2)</f>
        <v>1.85</v>
      </c>
    </row>
    <row r="4437" spans="1:11" x14ac:dyDescent="0.35">
      <c r="A4437" s="2">
        <v>41292</v>
      </c>
      <c r="B4437" s="76" t="s">
        <v>3438</v>
      </c>
      <c r="C4437" s="76" t="s">
        <v>287</v>
      </c>
      <c r="D4437" s="76" t="s">
        <v>5240</v>
      </c>
      <c r="E4437" s="76">
        <v>473</v>
      </c>
      <c r="F4437" s="76">
        <v>24</v>
      </c>
      <c r="G4437" s="77">
        <v>5.6</v>
      </c>
      <c r="H4437" s="76" t="s">
        <v>4409</v>
      </c>
      <c r="I4437" s="77">
        <v>4.6900000000000004</v>
      </c>
      <c r="J4437" s="2">
        <v>1</v>
      </c>
      <c r="K4437" s="119" cm="1">
        <f t="array" ref="K4437">ROUND(IF(C4437="Beer",SUM(LOOKUP(2,1/(SRP!$B$7:$B$9&lt;=E4437)/(SRP!$C$7:$C$9&gt;=E4437),SRP!$D$7:$D$9)*(G4437/100)*(E4437/1000)),IF(C4437="Spirits",SUM(LOOKUP(2,1/(SRP!$B$2:$B$6&lt;=E4437)/(SRP!$C$2:$C$6&gt;=E4437),SRP!$D$2:$D$6)*(G4437/100)*(E4437/1000)),IF(AND(C4437="Wine",D4437="Fortified Wines"),SUM(LOOKUP(2,1/(SRP!$B$20:$B$23&lt;=E4437)/(SRP!$C$20:$C$23&gt;=E4437),SRP!$D$20:$D$23)*(G4437/100)*(E4437/1000)),IF(C4437="Wine",SUM(LOOKUP(2,1/(SRP!$B$15:$B$19&lt;=E4437)/(SRP!$C$15:$C$19&gt;=E4437),SRP!$D$15:$D$19)*(G4437/100)*(E4437/1000)),IF(C4437="Ready to Drink",SUM(LOOKUP(2,1/(SRP!$B$10:$B$14&lt;=E4437)/(SRP!$C$10:$C$14&gt;=E4437),SRP!$D$10:$D$14)*(G4437/100)*(E4437/1000)),0))))),2)</f>
        <v>1.85</v>
      </c>
    </row>
    <row r="4438" spans="1:11" x14ac:dyDescent="0.35">
      <c r="A4438" s="2">
        <v>41294</v>
      </c>
      <c r="B4438" s="76" t="s">
        <v>3227</v>
      </c>
      <c r="C4438" s="76" t="s">
        <v>286</v>
      </c>
      <c r="D4438" s="76" t="s">
        <v>5236</v>
      </c>
      <c r="E4438" s="76">
        <v>750</v>
      </c>
      <c r="F4438" s="76">
        <v>12</v>
      </c>
      <c r="G4438" s="77">
        <v>13.4</v>
      </c>
      <c r="H4438" s="76" t="s">
        <v>3363</v>
      </c>
      <c r="I4438" s="77">
        <v>24.99</v>
      </c>
      <c r="J4438" s="2">
        <v>1</v>
      </c>
      <c r="K4438" s="119" cm="1">
        <f t="array" ref="K4438">ROUND(IF(C4438="Beer",SUM(LOOKUP(2,1/(SRP!$B$7:$B$9&lt;=E4438)/(SRP!$C$7:$C$9&gt;=E4438),SRP!$D$7:$D$9)*(G4438/100)*(E4438/1000)),IF(C4438="Spirits",SUM(LOOKUP(2,1/(SRP!$B$2:$B$6&lt;=E4438)/(SRP!$C$2:$C$6&gt;=E4438),SRP!$D$2:$D$6)*(G4438/100)*(E4438/1000)),IF(AND(C4438="Wine",D4438="Fortified Wines"),SUM(LOOKUP(2,1/(SRP!$B$20:$B$23&lt;=E4438)/(SRP!$C$20:$C$23&gt;=E4438),SRP!$D$20:$D$23)*(G4438/100)*(E4438/1000)),IF(C4438="Wine",SUM(LOOKUP(2,1/(SRP!$B$15:$B$19&lt;=E4438)/(SRP!$C$15:$C$19&gt;=E4438),SRP!$D$15:$D$19)*(G4438/100)*(E4438/1000)),IF(C4438="Ready to Drink",SUM(LOOKUP(2,1/(SRP!$B$10:$B$14&lt;=E4438)/(SRP!$C$10:$C$14&gt;=E4438),SRP!$D$10:$D$14)*(G4438/100)*(E4438/1000)),0))))),2)</f>
        <v>7.02</v>
      </c>
    </row>
    <row r="4439" spans="1:11" x14ac:dyDescent="0.35">
      <c r="A4439" s="2">
        <v>41296</v>
      </c>
      <c r="B4439" s="76" t="s">
        <v>3226</v>
      </c>
      <c r="C4439" s="76" t="s">
        <v>286</v>
      </c>
      <c r="D4439" s="76" t="s">
        <v>5236</v>
      </c>
      <c r="E4439" s="76">
        <v>750</v>
      </c>
      <c r="F4439" s="76">
        <v>12</v>
      </c>
      <c r="G4439" s="77">
        <v>14.5</v>
      </c>
      <c r="H4439" s="76" t="s">
        <v>3363</v>
      </c>
      <c r="I4439" s="77">
        <v>27.99</v>
      </c>
      <c r="J4439" s="2">
        <v>1</v>
      </c>
      <c r="K4439" s="119" cm="1">
        <f t="array" ref="K4439">ROUND(IF(C4439="Beer",SUM(LOOKUP(2,1/(SRP!$B$7:$B$9&lt;=E4439)/(SRP!$C$7:$C$9&gt;=E4439),SRP!$D$7:$D$9)*(G4439/100)*(E4439/1000)),IF(C4439="Spirits",SUM(LOOKUP(2,1/(SRP!$B$2:$B$6&lt;=E4439)/(SRP!$C$2:$C$6&gt;=E4439),SRP!$D$2:$D$6)*(G4439/100)*(E4439/1000)),IF(AND(C4439="Wine",D4439="Fortified Wines"),SUM(LOOKUP(2,1/(SRP!$B$20:$B$23&lt;=E4439)/(SRP!$C$20:$C$23&gt;=E4439),SRP!$D$20:$D$23)*(G4439/100)*(E4439/1000)),IF(C4439="Wine",SUM(LOOKUP(2,1/(SRP!$B$15:$B$19&lt;=E4439)/(SRP!$C$15:$C$19&gt;=E4439),SRP!$D$15:$D$19)*(G4439/100)*(E4439/1000)),IF(C4439="Ready to Drink",SUM(LOOKUP(2,1/(SRP!$B$10:$B$14&lt;=E4439)/(SRP!$C$10:$C$14&gt;=E4439),SRP!$D$10:$D$14)*(G4439/100)*(E4439/1000)),0))))),2)</f>
        <v>7.59</v>
      </c>
    </row>
    <row r="4440" spans="1:11" x14ac:dyDescent="0.35">
      <c r="A4440" s="2">
        <v>41297</v>
      </c>
      <c r="B4440" s="76" t="s">
        <v>3228</v>
      </c>
      <c r="C4440" s="76" t="s">
        <v>286</v>
      </c>
      <c r="D4440" s="76" t="s">
        <v>5269</v>
      </c>
      <c r="E4440" s="76">
        <v>750</v>
      </c>
      <c r="F4440" s="76">
        <v>12</v>
      </c>
      <c r="G4440" s="77">
        <v>13.5</v>
      </c>
      <c r="H4440" s="76" t="s">
        <v>3363</v>
      </c>
      <c r="I4440" s="77">
        <v>37.99</v>
      </c>
      <c r="J4440" s="2">
        <v>1</v>
      </c>
      <c r="K4440" s="119" cm="1">
        <f t="array" ref="K4440">ROUND(IF(C4440="Beer",SUM(LOOKUP(2,1/(SRP!$B$7:$B$9&lt;=E4440)/(SRP!$C$7:$C$9&gt;=E4440),SRP!$D$7:$D$9)*(G4440/100)*(E4440/1000)),IF(C4440="Spirits",SUM(LOOKUP(2,1/(SRP!$B$2:$B$6&lt;=E4440)/(SRP!$C$2:$C$6&gt;=E4440),SRP!$D$2:$D$6)*(G4440/100)*(E4440/1000)),IF(AND(C4440="Wine",D4440="Fortified Wines"),SUM(LOOKUP(2,1/(SRP!$B$20:$B$23&lt;=E4440)/(SRP!$C$20:$C$23&gt;=E4440),SRP!$D$20:$D$23)*(G4440/100)*(E4440/1000)),IF(C4440="Wine",SUM(LOOKUP(2,1/(SRP!$B$15:$B$19&lt;=E4440)/(SRP!$C$15:$C$19&gt;=E4440),SRP!$D$15:$D$19)*(G4440/100)*(E4440/1000)),IF(C4440="Ready to Drink",SUM(LOOKUP(2,1/(SRP!$B$10:$B$14&lt;=E4440)/(SRP!$C$10:$C$14&gt;=E4440),SRP!$D$10:$D$14)*(G4440/100)*(E4440/1000)),0))))),2)</f>
        <v>7.07</v>
      </c>
    </row>
    <row r="4441" spans="1:11" x14ac:dyDescent="0.35">
      <c r="A4441" s="2">
        <v>41298</v>
      </c>
      <c r="B4441" s="76" t="s">
        <v>669</v>
      </c>
      <c r="C4441" s="76" t="s">
        <v>286</v>
      </c>
      <c r="D4441" s="76" t="s">
        <v>5236</v>
      </c>
      <c r="E4441" s="76">
        <v>750</v>
      </c>
      <c r="F4441" s="76">
        <v>12</v>
      </c>
      <c r="G4441" s="77">
        <v>13.5</v>
      </c>
      <c r="H4441" s="76" t="s">
        <v>6869</v>
      </c>
      <c r="I4441" s="77">
        <v>18.989999999999998</v>
      </c>
      <c r="J4441" s="2">
        <v>1</v>
      </c>
      <c r="K4441" s="119" cm="1">
        <f t="array" ref="K4441">ROUND(IF(C4441="Beer",SUM(LOOKUP(2,1/(SRP!$B$7:$B$9&lt;=E4441)/(SRP!$C$7:$C$9&gt;=E4441),SRP!$D$7:$D$9)*(G4441/100)*(E4441/1000)),IF(C4441="Spirits",SUM(LOOKUP(2,1/(SRP!$B$2:$B$6&lt;=E4441)/(SRP!$C$2:$C$6&gt;=E4441),SRP!$D$2:$D$6)*(G4441/100)*(E4441/1000)),IF(AND(C4441="Wine",D4441="Fortified Wines"),SUM(LOOKUP(2,1/(SRP!$B$20:$B$23&lt;=E4441)/(SRP!$C$20:$C$23&gt;=E4441),SRP!$D$20:$D$23)*(G4441/100)*(E4441/1000)),IF(C4441="Wine",SUM(LOOKUP(2,1/(SRP!$B$15:$B$19&lt;=E4441)/(SRP!$C$15:$C$19&gt;=E4441),SRP!$D$15:$D$19)*(G4441/100)*(E4441/1000)),IF(C4441="Ready to Drink",SUM(LOOKUP(2,1/(SRP!$B$10:$B$14&lt;=E4441)/(SRP!$C$10:$C$14&gt;=E4441),SRP!$D$10:$D$14)*(G4441/100)*(E4441/1000)),0))))),2)</f>
        <v>7.07</v>
      </c>
    </row>
    <row r="4442" spans="1:11" x14ac:dyDescent="0.35">
      <c r="A4442" s="2">
        <v>41305</v>
      </c>
      <c r="B4442" s="76" t="s">
        <v>1256</v>
      </c>
      <c r="C4442" s="76" t="s">
        <v>285</v>
      </c>
      <c r="D4442" s="76" t="s">
        <v>6931</v>
      </c>
      <c r="E4442" s="76">
        <v>1140</v>
      </c>
      <c r="F4442" s="76">
        <v>6</v>
      </c>
      <c r="G4442" s="77">
        <v>40</v>
      </c>
      <c r="H4442" s="76" t="s">
        <v>3297</v>
      </c>
      <c r="I4442" s="77">
        <v>49.99</v>
      </c>
      <c r="J4442" s="2">
        <v>1</v>
      </c>
      <c r="K4442" s="119" cm="1">
        <f t="array" ref="K4442">ROUND(IF(C4442="Beer",SUM(LOOKUP(2,1/(SRP!$B$7:$B$9&lt;=E4442)/(SRP!$C$7:$C$9&gt;=E4442),SRP!$D$7:$D$9)*(G4442/100)*(E4442/1000)),IF(C4442="Spirits",SUM(LOOKUP(2,1/(SRP!$B$2:$B$6&lt;=E4442)/(SRP!$C$2:$C$6&gt;=E4442),SRP!$D$2:$D$6)*(G4442/100)*(E4442/1000)),IF(AND(C4442="Wine",D4442="Fortified Wines"),SUM(LOOKUP(2,1/(SRP!$B$20:$B$23&lt;=E4442)/(SRP!$C$20:$C$23&gt;=E4442),SRP!$D$20:$D$23)*(G4442/100)*(E4442/1000)),IF(C4442="Wine",SUM(LOOKUP(2,1/(SRP!$B$15:$B$19&lt;=E4442)/(SRP!$C$15:$C$19&gt;=E4442),SRP!$D$15:$D$19)*(G4442/100)*(E4442/1000)),IF(C4442="Ready to Drink",SUM(LOOKUP(2,1/(SRP!$B$10:$B$14&lt;=E4442)/(SRP!$C$10:$C$14&gt;=E4442),SRP!$D$10:$D$14)*(G4442/100)*(E4442/1000)),0))))),2)</f>
        <v>31.83</v>
      </c>
    </row>
    <row r="4443" spans="1:11" x14ac:dyDescent="0.35">
      <c r="A4443" s="2">
        <v>41308</v>
      </c>
      <c r="B4443" s="76" t="s">
        <v>3516</v>
      </c>
      <c r="C4443" s="76" t="s">
        <v>287</v>
      </c>
      <c r="D4443" s="76" t="s">
        <v>5292</v>
      </c>
      <c r="E4443" s="76">
        <v>473</v>
      </c>
      <c r="F4443" s="76">
        <v>24</v>
      </c>
      <c r="G4443" s="77">
        <v>5</v>
      </c>
      <c r="H4443" s="76" t="s">
        <v>3391</v>
      </c>
      <c r="I4443" s="77">
        <v>4.5</v>
      </c>
      <c r="J4443" s="2">
        <v>1</v>
      </c>
      <c r="K4443" s="119" cm="1">
        <f t="array" ref="K4443">ROUND(IF(C4443="Beer",SUM(LOOKUP(2,1/(SRP!$B$7:$B$9&lt;=E4443)/(SRP!$C$7:$C$9&gt;=E4443),SRP!$D$7:$D$9)*(G4443/100)*(E4443/1000)),IF(C4443="Spirits",SUM(LOOKUP(2,1/(SRP!$B$2:$B$6&lt;=E4443)/(SRP!$C$2:$C$6&gt;=E4443),SRP!$D$2:$D$6)*(G4443/100)*(E4443/1000)),IF(AND(C4443="Wine",D4443="Fortified Wines"),SUM(LOOKUP(2,1/(SRP!$B$20:$B$23&lt;=E4443)/(SRP!$C$20:$C$23&gt;=E4443),SRP!$D$20:$D$23)*(G4443/100)*(E4443/1000)),IF(C4443="Wine",SUM(LOOKUP(2,1/(SRP!$B$15:$B$19&lt;=E4443)/(SRP!$C$15:$C$19&gt;=E4443),SRP!$D$15:$D$19)*(G4443/100)*(E4443/1000)),IF(C4443="Ready to Drink",SUM(LOOKUP(2,1/(SRP!$B$10:$B$14&lt;=E4443)/(SRP!$C$10:$C$14&gt;=E4443),SRP!$D$10:$D$14)*(G4443/100)*(E4443/1000)),0))))),2)</f>
        <v>1.65</v>
      </c>
    </row>
    <row r="4444" spans="1:11" x14ac:dyDescent="0.35">
      <c r="A4444" s="2">
        <v>41308</v>
      </c>
      <c r="B4444" s="76" t="s">
        <v>3516</v>
      </c>
      <c r="C4444" s="76" t="s">
        <v>287</v>
      </c>
      <c r="D4444" s="76" t="s">
        <v>5292</v>
      </c>
      <c r="E4444" s="76">
        <v>473</v>
      </c>
      <c r="F4444" s="76">
        <v>24</v>
      </c>
      <c r="G4444" s="77">
        <v>5</v>
      </c>
      <c r="H4444" s="76" t="s">
        <v>3391</v>
      </c>
      <c r="I4444" s="77">
        <v>4.5</v>
      </c>
      <c r="J4444" s="2">
        <v>1</v>
      </c>
      <c r="K4444" s="119" cm="1">
        <f t="array" ref="K4444">ROUND(IF(C4444="Beer",SUM(LOOKUP(2,1/(SRP!$B$7:$B$9&lt;=E4444)/(SRP!$C$7:$C$9&gt;=E4444),SRP!$D$7:$D$9)*(G4444/100)*(E4444/1000)),IF(C4444="Spirits",SUM(LOOKUP(2,1/(SRP!$B$2:$B$6&lt;=E4444)/(SRP!$C$2:$C$6&gt;=E4444),SRP!$D$2:$D$6)*(G4444/100)*(E4444/1000)),IF(AND(C4444="Wine",D4444="Fortified Wines"),SUM(LOOKUP(2,1/(SRP!$B$20:$B$23&lt;=E4444)/(SRP!$C$20:$C$23&gt;=E4444),SRP!$D$20:$D$23)*(G4444/100)*(E4444/1000)),IF(C4444="Wine",SUM(LOOKUP(2,1/(SRP!$B$15:$B$19&lt;=E4444)/(SRP!$C$15:$C$19&gt;=E4444),SRP!$D$15:$D$19)*(G4444/100)*(E4444/1000)),IF(C4444="Ready to Drink",SUM(LOOKUP(2,1/(SRP!$B$10:$B$14&lt;=E4444)/(SRP!$C$10:$C$14&gt;=E4444),SRP!$D$10:$D$14)*(G4444/100)*(E4444/1000)),0))))),2)</f>
        <v>1.65</v>
      </c>
    </row>
    <row r="4445" spans="1:11" x14ac:dyDescent="0.35">
      <c r="A4445" s="2">
        <v>41309</v>
      </c>
      <c r="B4445" s="76" t="s">
        <v>3517</v>
      </c>
      <c r="C4445" s="76" t="s">
        <v>286</v>
      </c>
      <c r="D4445" s="76" t="s">
        <v>5247</v>
      </c>
      <c r="E4445" s="76">
        <v>750</v>
      </c>
      <c r="F4445" s="76">
        <v>6</v>
      </c>
      <c r="G4445" s="77">
        <v>15.4</v>
      </c>
      <c r="H4445" s="76" t="s">
        <v>5745</v>
      </c>
      <c r="I4445" s="77">
        <v>199.99</v>
      </c>
      <c r="J4445" s="2">
        <v>1</v>
      </c>
      <c r="K4445" s="119" cm="1">
        <f t="array" ref="K4445">ROUND(IF(C4445="Beer",SUM(LOOKUP(2,1/(SRP!$B$7:$B$9&lt;=E4445)/(SRP!$C$7:$C$9&gt;=E4445),SRP!$D$7:$D$9)*(G4445/100)*(E4445/1000)),IF(C4445="Spirits",SUM(LOOKUP(2,1/(SRP!$B$2:$B$6&lt;=E4445)/(SRP!$C$2:$C$6&gt;=E4445),SRP!$D$2:$D$6)*(G4445/100)*(E4445/1000)),IF(AND(C4445="Wine",D4445="Fortified Wines"),SUM(LOOKUP(2,1/(SRP!$B$20:$B$23&lt;=E4445)/(SRP!$C$20:$C$23&gt;=E4445),SRP!$D$20:$D$23)*(G4445/100)*(E4445/1000)),IF(C4445="Wine",SUM(LOOKUP(2,1/(SRP!$B$15:$B$19&lt;=E4445)/(SRP!$C$15:$C$19&gt;=E4445),SRP!$D$15:$D$19)*(G4445/100)*(E4445/1000)),IF(C4445="Ready to Drink",SUM(LOOKUP(2,1/(SRP!$B$10:$B$14&lt;=E4445)/(SRP!$C$10:$C$14&gt;=E4445),SRP!$D$10:$D$14)*(G4445/100)*(E4445/1000)),0))))),2)</f>
        <v>8.06</v>
      </c>
    </row>
    <row r="4446" spans="1:11" x14ac:dyDescent="0.35">
      <c r="A4446" s="2">
        <v>41317</v>
      </c>
      <c r="B4446" s="76" t="s">
        <v>59</v>
      </c>
      <c r="C4446" s="76" t="s">
        <v>286</v>
      </c>
      <c r="D4446" s="76" t="s">
        <v>5293</v>
      </c>
      <c r="E4446" s="76">
        <v>1500</v>
      </c>
      <c r="F4446" s="76">
        <v>6</v>
      </c>
      <c r="G4446" s="77">
        <v>18</v>
      </c>
      <c r="H4446" s="76" t="s">
        <v>3283</v>
      </c>
      <c r="I4446" s="77">
        <v>22.99</v>
      </c>
      <c r="J4446" s="2">
        <v>1</v>
      </c>
      <c r="K4446" s="119" cm="1">
        <f t="array" ref="K4446">ROUND(IF(C4446="Beer",SUM(LOOKUP(2,1/(SRP!$B$7:$B$9&lt;=E4446)/(SRP!$C$7:$C$9&gt;=E4446),SRP!$D$7:$D$9)*(G4446/100)*(E4446/1000)),IF(C4446="Spirits",SUM(LOOKUP(2,1/(SRP!$B$2:$B$6&lt;=E4446)/(SRP!$C$2:$C$6&gt;=E4446),SRP!$D$2:$D$6)*(G4446/100)*(E4446/1000)),IF(AND(C4446="Wine",D4446="Fortified Wines"),SUM(LOOKUP(2,1/(SRP!$B$20:$B$23&lt;=E4446)/(SRP!$C$20:$C$23&gt;=E4446),SRP!$D$20:$D$23)*(G4446/100)*(E4446/1000)),IF(C4446="Wine",SUM(LOOKUP(2,1/(SRP!$B$15:$B$19&lt;=E4446)/(SRP!$C$15:$C$19&gt;=E4446),SRP!$D$15:$D$19)*(G4446/100)*(E4446/1000)),IF(C4446="Ready to Drink",SUM(LOOKUP(2,1/(SRP!$B$10:$B$14&lt;=E4446)/(SRP!$C$10:$C$14&gt;=E4446),SRP!$D$10:$D$14)*(G4446/100)*(E4446/1000)),0))))),2)</f>
        <v>18.850000000000001</v>
      </c>
    </row>
    <row r="4447" spans="1:11" x14ac:dyDescent="0.35">
      <c r="A4447" s="2">
        <v>41319</v>
      </c>
      <c r="B4447" s="76" t="s">
        <v>585</v>
      </c>
      <c r="C4447" s="76" t="s">
        <v>286</v>
      </c>
      <c r="D4447" s="76" t="s">
        <v>5293</v>
      </c>
      <c r="E4447" s="76">
        <v>1500</v>
      </c>
      <c r="F4447" s="76">
        <v>6</v>
      </c>
      <c r="G4447" s="77">
        <v>15</v>
      </c>
      <c r="H4447" s="76" t="s">
        <v>3283</v>
      </c>
      <c r="I4447" s="77">
        <v>23.49</v>
      </c>
      <c r="J4447" s="2">
        <v>1</v>
      </c>
      <c r="K4447" s="119" cm="1">
        <f t="array" ref="K4447">ROUND(IF(C4447="Beer",SUM(LOOKUP(2,1/(SRP!$B$7:$B$9&lt;=E4447)/(SRP!$C$7:$C$9&gt;=E4447),SRP!$D$7:$D$9)*(G4447/100)*(E4447/1000)),IF(C4447="Spirits",SUM(LOOKUP(2,1/(SRP!$B$2:$B$6&lt;=E4447)/(SRP!$C$2:$C$6&gt;=E4447),SRP!$D$2:$D$6)*(G4447/100)*(E4447/1000)),IF(AND(C4447="Wine",D4447="Fortified Wines"),SUM(LOOKUP(2,1/(SRP!$B$20:$B$23&lt;=E4447)/(SRP!$C$20:$C$23&gt;=E4447),SRP!$D$20:$D$23)*(G4447/100)*(E4447/1000)),IF(C4447="Wine",SUM(LOOKUP(2,1/(SRP!$B$15:$B$19&lt;=E4447)/(SRP!$C$15:$C$19&gt;=E4447),SRP!$D$15:$D$19)*(G4447/100)*(E4447/1000)),IF(C4447="Ready to Drink",SUM(LOOKUP(2,1/(SRP!$B$10:$B$14&lt;=E4447)/(SRP!$C$10:$C$14&gt;=E4447),SRP!$D$10:$D$14)*(G4447/100)*(E4447/1000)),0))))),2)</f>
        <v>15.71</v>
      </c>
    </row>
    <row r="4448" spans="1:11" x14ac:dyDescent="0.35">
      <c r="A4448" s="2">
        <v>41321</v>
      </c>
      <c r="B4448" s="76" t="s">
        <v>3570</v>
      </c>
      <c r="C4448" s="76" t="s">
        <v>287</v>
      </c>
      <c r="D4448" s="76" t="s">
        <v>5266</v>
      </c>
      <c r="E4448" s="76">
        <v>473</v>
      </c>
      <c r="F4448" s="76">
        <v>24</v>
      </c>
      <c r="G4448" s="77">
        <v>5</v>
      </c>
      <c r="H4448" s="76" t="s">
        <v>5755</v>
      </c>
      <c r="I4448" s="77">
        <v>4.25</v>
      </c>
      <c r="J4448" s="2">
        <v>1</v>
      </c>
      <c r="K4448" s="119" cm="1">
        <f t="array" ref="K4448">ROUND(IF(C4448="Beer",SUM(LOOKUP(2,1/(SRP!$B$7:$B$9&lt;=E4448)/(SRP!$C$7:$C$9&gt;=E4448),SRP!$D$7:$D$9)*(G4448/100)*(E4448/1000)),IF(C4448="Spirits",SUM(LOOKUP(2,1/(SRP!$B$2:$B$6&lt;=E4448)/(SRP!$C$2:$C$6&gt;=E4448),SRP!$D$2:$D$6)*(G4448/100)*(E4448/1000)),IF(AND(C4448="Wine",D4448="Fortified Wines"),SUM(LOOKUP(2,1/(SRP!$B$20:$B$23&lt;=E4448)/(SRP!$C$20:$C$23&gt;=E4448),SRP!$D$20:$D$23)*(G4448/100)*(E4448/1000)),IF(C4448="Wine",SUM(LOOKUP(2,1/(SRP!$B$15:$B$19&lt;=E4448)/(SRP!$C$15:$C$19&gt;=E4448),SRP!$D$15:$D$19)*(G4448/100)*(E4448/1000)),IF(C4448="Ready to Drink",SUM(LOOKUP(2,1/(SRP!$B$10:$B$14&lt;=E4448)/(SRP!$C$10:$C$14&gt;=E4448),SRP!$D$10:$D$14)*(G4448/100)*(E4448/1000)),0))))),2)</f>
        <v>1.65</v>
      </c>
    </row>
    <row r="4449" spans="1:11" x14ac:dyDescent="0.35">
      <c r="A4449" s="2">
        <v>41321</v>
      </c>
      <c r="B4449" s="76" t="s">
        <v>3570</v>
      </c>
      <c r="C4449" s="76" t="s">
        <v>287</v>
      </c>
      <c r="D4449" s="76" t="s">
        <v>5266</v>
      </c>
      <c r="E4449" s="76">
        <v>473</v>
      </c>
      <c r="F4449" s="76">
        <v>24</v>
      </c>
      <c r="G4449" s="77">
        <v>5</v>
      </c>
      <c r="H4449" s="76" t="s">
        <v>5755</v>
      </c>
      <c r="I4449" s="77">
        <v>4.25</v>
      </c>
      <c r="J4449" s="2">
        <v>1</v>
      </c>
      <c r="K4449" s="119" cm="1">
        <f t="array" ref="K4449">ROUND(IF(C4449="Beer",SUM(LOOKUP(2,1/(SRP!$B$7:$B$9&lt;=E4449)/(SRP!$C$7:$C$9&gt;=E4449),SRP!$D$7:$D$9)*(G4449/100)*(E4449/1000)),IF(C4449="Spirits",SUM(LOOKUP(2,1/(SRP!$B$2:$B$6&lt;=E4449)/(SRP!$C$2:$C$6&gt;=E4449),SRP!$D$2:$D$6)*(G4449/100)*(E4449/1000)),IF(AND(C4449="Wine",D4449="Fortified Wines"),SUM(LOOKUP(2,1/(SRP!$B$20:$B$23&lt;=E4449)/(SRP!$C$20:$C$23&gt;=E4449),SRP!$D$20:$D$23)*(G4449/100)*(E4449/1000)),IF(C4449="Wine",SUM(LOOKUP(2,1/(SRP!$B$15:$B$19&lt;=E4449)/(SRP!$C$15:$C$19&gt;=E4449),SRP!$D$15:$D$19)*(G4449/100)*(E4449/1000)),IF(C4449="Ready to Drink",SUM(LOOKUP(2,1/(SRP!$B$10:$B$14&lt;=E4449)/(SRP!$C$10:$C$14&gt;=E4449),SRP!$D$10:$D$14)*(G4449/100)*(E4449/1000)),0))))),2)</f>
        <v>1.65</v>
      </c>
    </row>
    <row r="4450" spans="1:11" x14ac:dyDescent="0.35">
      <c r="A4450" s="2">
        <v>41322</v>
      </c>
      <c r="B4450" s="76" t="s">
        <v>3571</v>
      </c>
      <c r="C4450" s="76" t="s">
        <v>287</v>
      </c>
      <c r="D4450" s="76" t="s">
        <v>5240</v>
      </c>
      <c r="E4450" s="76">
        <v>473</v>
      </c>
      <c r="F4450" s="76">
        <v>24</v>
      </c>
      <c r="G4450" s="77">
        <v>7</v>
      </c>
      <c r="H4450" s="76" t="s">
        <v>5755</v>
      </c>
      <c r="I4450" s="77">
        <v>4.25</v>
      </c>
      <c r="J4450" s="2">
        <v>1</v>
      </c>
      <c r="K4450" s="119" cm="1">
        <f t="array" ref="K4450">ROUND(IF(C4450="Beer",SUM(LOOKUP(2,1/(SRP!$B$7:$B$9&lt;=E4450)/(SRP!$C$7:$C$9&gt;=E4450),SRP!$D$7:$D$9)*(G4450/100)*(E4450/1000)),IF(C4450="Spirits",SUM(LOOKUP(2,1/(SRP!$B$2:$B$6&lt;=E4450)/(SRP!$C$2:$C$6&gt;=E4450),SRP!$D$2:$D$6)*(G4450/100)*(E4450/1000)),IF(AND(C4450="Wine",D4450="Fortified Wines"),SUM(LOOKUP(2,1/(SRP!$B$20:$B$23&lt;=E4450)/(SRP!$C$20:$C$23&gt;=E4450),SRP!$D$20:$D$23)*(G4450/100)*(E4450/1000)),IF(C4450="Wine",SUM(LOOKUP(2,1/(SRP!$B$15:$B$19&lt;=E4450)/(SRP!$C$15:$C$19&gt;=E4450),SRP!$D$15:$D$19)*(G4450/100)*(E4450/1000)),IF(C4450="Ready to Drink",SUM(LOOKUP(2,1/(SRP!$B$10:$B$14&lt;=E4450)/(SRP!$C$10:$C$14&gt;=E4450),SRP!$D$10:$D$14)*(G4450/100)*(E4450/1000)),0))))),2)</f>
        <v>2.31</v>
      </c>
    </row>
    <row r="4451" spans="1:11" x14ac:dyDescent="0.35">
      <c r="A4451" s="2">
        <v>41322</v>
      </c>
      <c r="B4451" s="76" t="s">
        <v>3571</v>
      </c>
      <c r="C4451" s="76" t="s">
        <v>287</v>
      </c>
      <c r="D4451" s="76" t="s">
        <v>5240</v>
      </c>
      <c r="E4451" s="76">
        <v>473</v>
      </c>
      <c r="F4451" s="76">
        <v>24</v>
      </c>
      <c r="G4451" s="77">
        <v>7</v>
      </c>
      <c r="H4451" s="76" t="s">
        <v>5755</v>
      </c>
      <c r="I4451" s="77">
        <v>4.25</v>
      </c>
      <c r="J4451" s="2">
        <v>1</v>
      </c>
      <c r="K4451" s="119" cm="1">
        <f t="array" ref="K4451">ROUND(IF(C4451="Beer",SUM(LOOKUP(2,1/(SRP!$B$7:$B$9&lt;=E4451)/(SRP!$C$7:$C$9&gt;=E4451),SRP!$D$7:$D$9)*(G4451/100)*(E4451/1000)),IF(C4451="Spirits",SUM(LOOKUP(2,1/(SRP!$B$2:$B$6&lt;=E4451)/(SRP!$C$2:$C$6&gt;=E4451),SRP!$D$2:$D$6)*(G4451/100)*(E4451/1000)),IF(AND(C4451="Wine",D4451="Fortified Wines"),SUM(LOOKUP(2,1/(SRP!$B$20:$B$23&lt;=E4451)/(SRP!$C$20:$C$23&gt;=E4451),SRP!$D$20:$D$23)*(G4451/100)*(E4451/1000)),IF(C4451="Wine",SUM(LOOKUP(2,1/(SRP!$B$15:$B$19&lt;=E4451)/(SRP!$C$15:$C$19&gt;=E4451),SRP!$D$15:$D$19)*(G4451/100)*(E4451/1000)),IF(C4451="Ready to Drink",SUM(LOOKUP(2,1/(SRP!$B$10:$B$14&lt;=E4451)/(SRP!$C$10:$C$14&gt;=E4451),SRP!$D$10:$D$14)*(G4451/100)*(E4451/1000)),0))))),2)</f>
        <v>2.31</v>
      </c>
    </row>
    <row r="4452" spans="1:11" x14ac:dyDescent="0.35">
      <c r="A4452" s="2">
        <v>41323</v>
      </c>
      <c r="B4452" s="76" t="s">
        <v>3572</v>
      </c>
      <c r="C4452" s="76" t="s">
        <v>287</v>
      </c>
      <c r="D4452" s="76" t="s">
        <v>5266</v>
      </c>
      <c r="E4452" s="76">
        <v>4260</v>
      </c>
      <c r="F4452" s="76">
        <v>2</v>
      </c>
      <c r="G4452" s="77">
        <v>5</v>
      </c>
      <c r="H4452" s="76" t="s">
        <v>5755</v>
      </c>
      <c r="I4452" s="77">
        <v>27.99</v>
      </c>
      <c r="J4452" s="2">
        <v>12</v>
      </c>
      <c r="K4452" s="119" cm="1">
        <f t="array" ref="K4452">ROUND(IF(C4452="Beer",SUM(LOOKUP(2,1/(SRP!$B$7:$B$9&lt;=E4452)/(SRP!$C$7:$C$9&gt;=E4452),SRP!$D$7:$D$9)*(G4452/100)*(E4452/1000)),IF(C4452="Spirits",SUM(LOOKUP(2,1/(SRP!$B$2:$B$6&lt;=E4452)/(SRP!$C$2:$C$6&gt;=E4452),SRP!$D$2:$D$6)*(G4452/100)*(E4452/1000)),IF(AND(C4452="Wine",D4452="Fortified Wines"),SUM(LOOKUP(2,1/(SRP!$B$20:$B$23&lt;=E4452)/(SRP!$C$20:$C$23&gt;=E4452),SRP!$D$20:$D$23)*(G4452/100)*(E4452/1000)),IF(C4452="Wine",SUM(LOOKUP(2,1/(SRP!$B$15:$B$19&lt;=E4452)/(SRP!$C$15:$C$19&gt;=E4452),SRP!$D$15:$D$19)*(G4452/100)*(E4452/1000)),IF(C4452="Ready to Drink",SUM(LOOKUP(2,1/(SRP!$B$10:$B$14&lt;=E4452)/(SRP!$C$10:$C$14&gt;=E4452),SRP!$D$10:$D$14)*(G4452/100)*(E4452/1000)),0))))),2)</f>
        <v>14.87</v>
      </c>
    </row>
    <row r="4453" spans="1:11" x14ac:dyDescent="0.35">
      <c r="A4453" s="2">
        <v>41323</v>
      </c>
      <c r="B4453" s="76" t="s">
        <v>3572</v>
      </c>
      <c r="C4453" s="76" t="s">
        <v>287</v>
      </c>
      <c r="D4453" s="76" t="s">
        <v>5266</v>
      </c>
      <c r="E4453" s="76">
        <v>4260</v>
      </c>
      <c r="F4453" s="76">
        <v>2</v>
      </c>
      <c r="G4453" s="77">
        <v>5</v>
      </c>
      <c r="H4453" s="76" t="s">
        <v>5755</v>
      </c>
      <c r="I4453" s="77">
        <v>27.99</v>
      </c>
      <c r="J4453" s="2">
        <v>12</v>
      </c>
      <c r="K4453" s="119" cm="1">
        <f t="array" ref="K4453">ROUND(IF(C4453="Beer",SUM(LOOKUP(2,1/(SRP!$B$7:$B$9&lt;=E4453)/(SRP!$C$7:$C$9&gt;=E4453),SRP!$D$7:$D$9)*(G4453/100)*(E4453/1000)),IF(C4453="Spirits",SUM(LOOKUP(2,1/(SRP!$B$2:$B$6&lt;=E4453)/(SRP!$C$2:$C$6&gt;=E4453),SRP!$D$2:$D$6)*(G4453/100)*(E4453/1000)),IF(AND(C4453="Wine",D4453="Fortified Wines"),SUM(LOOKUP(2,1/(SRP!$B$20:$B$23&lt;=E4453)/(SRP!$C$20:$C$23&gt;=E4453),SRP!$D$20:$D$23)*(G4453/100)*(E4453/1000)),IF(C4453="Wine",SUM(LOOKUP(2,1/(SRP!$B$15:$B$19&lt;=E4453)/(SRP!$C$15:$C$19&gt;=E4453),SRP!$D$15:$D$19)*(G4453/100)*(E4453/1000)),IF(C4453="Ready to Drink",SUM(LOOKUP(2,1/(SRP!$B$10:$B$14&lt;=E4453)/(SRP!$C$10:$C$14&gt;=E4453),SRP!$D$10:$D$14)*(G4453/100)*(E4453/1000)),0))))),2)</f>
        <v>14.87</v>
      </c>
    </row>
    <row r="4454" spans="1:11" x14ac:dyDescent="0.35">
      <c r="A4454" s="2">
        <v>41326</v>
      </c>
      <c r="B4454" s="76" t="s">
        <v>3573</v>
      </c>
      <c r="C4454" s="76" t="s">
        <v>287</v>
      </c>
      <c r="D4454" s="76" t="s">
        <v>5230</v>
      </c>
      <c r="E4454" s="76">
        <v>355</v>
      </c>
      <c r="F4454" s="76">
        <v>24</v>
      </c>
      <c r="G4454" s="77">
        <v>4</v>
      </c>
      <c r="H4454" s="76" t="s">
        <v>5755</v>
      </c>
      <c r="I4454" s="77">
        <v>3.79</v>
      </c>
      <c r="J4454" s="2">
        <v>1</v>
      </c>
      <c r="K4454" s="119" cm="1">
        <f t="array" ref="K4454">ROUND(IF(C4454="Beer",SUM(LOOKUP(2,1/(SRP!$B$7:$B$9&lt;=E4454)/(SRP!$C$7:$C$9&gt;=E4454),SRP!$D$7:$D$9)*(G4454/100)*(E4454/1000)),IF(C4454="Spirits",SUM(LOOKUP(2,1/(SRP!$B$2:$B$6&lt;=E4454)/(SRP!$C$2:$C$6&gt;=E4454),SRP!$D$2:$D$6)*(G4454/100)*(E4454/1000)),IF(AND(C4454="Wine",D4454="Fortified Wines"),SUM(LOOKUP(2,1/(SRP!$B$20:$B$23&lt;=E4454)/(SRP!$C$20:$C$23&gt;=E4454),SRP!$D$20:$D$23)*(G4454/100)*(E4454/1000)),IF(C4454="Wine",SUM(LOOKUP(2,1/(SRP!$B$15:$B$19&lt;=E4454)/(SRP!$C$15:$C$19&gt;=E4454),SRP!$D$15:$D$19)*(G4454/100)*(E4454/1000)),IF(C4454="Ready to Drink",SUM(LOOKUP(2,1/(SRP!$B$10:$B$14&lt;=E4454)/(SRP!$C$10:$C$14&gt;=E4454),SRP!$D$10:$D$14)*(G4454/100)*(E4454/1000)),0))))),2)</f>
        <v>0.99</v>
      </c>
    </row>
    <row r="4455" spans="1:11" x14ac:dyDescent="0.35">
      <c r="A4455" s="2">
        <v>41326</v>
      </c>
      <c r="B4455" s="76" t="s">
        <v>3573</v>
      </c>
      <c r="C4455" s="76" t="s">
        <v>287</v>
      </c>
      <c r="D4455" s="76" t="s">
        <v>5230</v>
      </c>
      <c r="E4455" s="76">
        <v>355</v>
      </c>
      <c r="F4455" s="76">
        <v>24</v>
      </c>
      <c r="G4455" s="77">
        <v>4</v>
      </c>
      <c r="H4455" s="76" t="s">
        <v>5755</v>
      </c>
      <c r="I4455" s="77">
        <v>3.79</v>
      </c>
      <c r="J4455" s="2">
        <v>1</v>
      </c>
      <c r="K4455" s="119" cm="1">
        <f t="array" ref="K4455">ROUND(IF(C4455="Beer",SUM(LOOKUP(2,1/(SRP!$B$7:$B$9&lt;=E4455)/(SRP!$C$7:$C$9&gt;=E4455),SRP!$D$7:$D$9)*(G4455/100)*(E4455/1000)),IF(C4455="Spirits",SUM(LOOKUP(2,1/(SRP!$B$2:$B$6&lt;=E4455)/(SRP!$C$2:$C$6&gt;=E4455),SRP!$D$2:$D$6)*(G4455/100)*(E4455/1000)),IF(AND(C4455="Wine",D4455="Fortified Wines"),SUM(LOOKUP(2,1/(SRP!$B$20:$B$23&lt;=E4455)/(SRP!$C$20:$C$23&gt;=E4455),SRP!$D$20:$D$23)*(G4455/100)*(E4455/1000)),IF(C4455="Wine",SUM(LOOKUP(2,1/(SRP!$B$15:$B$19&lt;=E4455)/(SRP!$C$15:$C$19&gt;=E4455),SRP!$D$15:$D$19)*(G4455/100)*(E4455/1000)),IF(C4455="Ready to Drink",SUM(LOOKUP(2,1/(SRP!$B$10:$B$14&lt;=E4455)/(SRP!$C$10:$C$14&gt;=E4455),SRP!$D$10:$D$14)*(G4455/100)*(E4455/1000)),0))))),2)</f>
        <v>0.99</v>
      </c>
    </row>
    <row r="4456" spans="1:11" x14ac:dyDescent="0.35">
      <c r="A4456" s="2">
        <v>41332</v>
      </c>
      <c r="B4456" s="76" t="s">
        <v>4068</v>
      </c>
      <c r="C4456" s="76" t="s">
        <v>5938</v>
      </c>
      <c r="D4456" s="76" t="s">
        <v>5298</v>
      </c>
      <c r="E4456" s="76">
        <v>2130</v>
      </c>
      <c r="F4456" s="76">
        <v>4</v>
      </c>
      <c r="G4456" s="77">
        <v>5.5</v>
      </c>
      <c r="H4456" s="76" t="s">
        <v>3301</v>
      </c>
      <c r="I4456" s="77">
        <v>12.25</v>
      </c>
      <c r="J4456" s="2">
        <v>6</v>
      </c>
      <c r="K4456" s="119" cm="1">
        <f t="array" ref="K4456">ROUND(IF(C4456="Beer",SUM(LOOKUP(2,1/(SRP!$B$7:$B$9&lt;=E4456)/(SRP!$C$7:$C$9&gt;=E4456),SRP!$D$7:$D$9)*(G4456/100)*(E4456/1000)),IF(C4456="Spirits",SUM(LOOKUP(2,1/(SRP!$B$2:$B$6&lt;=E4456)/(SRP!$C$2:$C$6&gt;=E4456),SRP!$D$2:$D$6)*(G4456/100)*(E4456/1000)),IF(AND(C4456="Wine",D4456="Fortified Wines"),SUM(LOOKUP(2,1/(SRP!$B$20:$B$23&lt;=E4456)/(SRP!$C$20:$C$23&gt;=E4456),SRP!$D$20:$D$23)*(G4456/100)*(E4456/1000)),IF(C4456="Wine",SUM(LOOKUP(2,1/(SRP!$B$15:$B$19&lt;=E4456)/(SRP!$C$15:$C$19&gt;=E4456),SRP!$D$15:$D$19)*(G4456/100)*(E4456/1000)),IF(C4456="Ready to Drink",SUM(LOOKUP(2,1/(SRP!$B$10:$B$14&lt;=E4456)/(SRP!$C$10:$C$14&gt;=E4456),SRP!$D$10:$D$14)*(G4456/100)*(E4456/1000)),0))))),2)</f>
        <v>8.18</v>
      </c>
    </row>
    <row r="4457" spans="1:11" x14ac:dyDescent="0.35">
      <c r="A4457" s="2">
        <v>41332</v>
      </c>
      <c r="B4457" s="76" t="s">
        <v>4068</v>
      </c>
      <c r="C4457" s="76" t="s">
        <v>5938</v>
      </c>
      <c r="D4457" s="76" t="s">
        <v>5298</v>
      </c>
      <c r="E4457" s="76">
        <v>2130</v>
      </c>
      <c r="F4457" s="76">
        <v>4</v>
      </c>
      <c r="G4457" s="77">
        <v>5.5</v>
      </c>
      <c r="H4457" s="76" t="s">
        <v>3301</v>
      </c>
      <c r="I4457" s="77">
        <v>12.25</v>
      </c>
      <c r="J4457" s="2">
        <v>6</v>
      </c>
      <c r="K4457" s="119" cm="1">
        <f t="array" ref="K4457">ROUND(IF(C4457="Beer",SUM(LOOKUP(2,1/(SRP!$B$7:$B$9&lt;=E4457)/(SRP!$C$7:$C$9&gt;=E4457),SRP!$D$7:$D$9)*(G4457/100)*(E4457/1000)),IF(C4457="Spirits",SUM(LOOKUP(2,1/(SRP!$B$2:$B$6&lt;=E4457)/(SRP!$C$2:$C$6&gt;=E4457),SRP!$D$2:$D$6)*(G4457/100)*(E4457/1000)),IF(AND(C4457="Wine",D4457="Fortified Wines"),SUM(LOOKUP(2,1/(SRP!$B$20:$B$23&lt;=E4457)/(SRP!$C$20:$C$23&gt;=E4457),SRP!$D$20:$D$23)*(G4457/100)*(E4457/1000)),IF(C4457="Wine",SUM(LOOKUP(2,1/(SRP!$B$15:$B$19&lt;=E4457)/(SRP!$C$15:$C$19&gt;=E4457),SRP!$D$15:$D$19)*(G4457/100)*(E4457/1000)),IF(C4457="Ready to Drink",SUM(LOOKUP(2,1/(SRP!$B$10:$B$14&lt;=E4457)/(SRP!$C$10:$C$14&gt;=E4457),SRP!$D$10:$D$14)*(G4457/100)*(E4457/1000)),0))))),2)</f>
        <v>8.18</v>
      </c>
    </row>
    <row r="4458" spans="1:11" x14ac:dyDescent="0.35">
      <c r="A4458" s="2">
        <v>41334</v>
      </c>
      <c r="B4458" s="76" t="s">
        <v>3574</v>
      </c>
      <c r="C4458" s="76" t="s">
        <v>287</v>
      </c>
      <c r="D4458" s="76" t="s">
        <v>5310</v>
      </c>
      <c r="E4458" s="76">
        <v>1420</v>
      </c>
      <c r="F4458" s="76">
        <v>6</v>
      </c>
      <c r="G4458" s="77">
        <v>0.4</v>
      </c>
      <c r="H4458" s="76" t="s">
        <v>5755</v>
      </c>
      <c r="I4458" s="77">
        <v>10.99</v>
      </c>
      <c r="J4458" s="2">
        <v>4</v>
      </c>
      <c r="K4458" s="119" cm="1">
        <f t="array" ref="K4458">ROUND(IF(C4458="Beer",SUM(LOOKUP(2,1/(SRP!$B$7:$B$9&lt;=E4458)/(SRP!$C$7:$C$9&gt;=E4458),SRP!$D$7:$D$9)*(G4458/100)*(E4458/1000)),IF(C4458="Spirits",SUM(LOOKUP(2,1/(SRP!$B$2:$B$6&lt;=E4458)/(SRP!$C$2:$C$6&gt;=E4458),SRP!$D$2:$D$6)*(G4458/100)*(E4458/1000)),IF(AND(C4458="Wine",D4458="Fortified Wines"),SUM(LOOKUP(2,1/(SRP!$B$20:$B$23&lt;=E4458)/(SRP!$C$20:$C$23&gt;=E4458),SRP!$D$20:$D$23)*(G4458/100)*(E4458/1000)),IF(C4458="Wine",SUM(LOOKUP(2,1/(SRP!$B$15:$B$19&lt;=E4458)/(SRP!$C$15:$C$19&gt;=E4458),SRP!$D$15:$D$19)*(G4458/100)*(E4458/1000)),IF(C4458="Ready to Drink",SUM(LOOKUP(2,1/(SRP!$B$10:$B$14&lt;=E4458)/(SRP!$C$10:$C$14&gt;=E4458),SRP!$D$10:$D$14)*(G4458/100)*(E4458/1000)),0))))),2)</f>
        <v>0.4</v>
      </c>
    </row>
    <row r="4459" spans="1:11" x14ac:dyDescent="0.35">
      <c r="A4459" s="2">
        <v>41334</v>
      </c>
      <c r="B4459" s="76" t="s">
        <v>3574</v>
      </c>
      <c r="C4459" s="76" t="s">
        <v>287</v>
      </c>
      <c r="D4459" s="76" t="s">
        <v>5310</v>
      </c>
      <c r="E4459" s="76">
        <v>1420</v>
      </c>
      <c r="F4459" s="76">
        <v>6</v>
      </c>
      <c r="G4459" s="77">
        <v>0.4</v>
      </c>
      <c r="H4459" s="76" t="s">
        <v>5755</v>
      </c>
      <c r="I4459" s="77">
        <v>10.99</v>
      </c>
      <c r="J4459" s="2">
        <v>4</v>
      </c>
      <c r="K4459" s="119" cm="1">
        <f t="array" ref="K4459">ROUND(IF(C4459="Beer",SUM(LOOKUP(2,1/(SRP!$B$7:$B$9&lt;=E4459)/(SRP!$C$7:$C$9&gt;=E4459),SRP!$D$7:$D$9)*(G4459/100)*(E4459/1000)),IF(C4459="Spirits",SUM(LOOKUP(2,1/(SRP!$B$2:$B$6&lt;=E4459)/(SRP!$C$2:$C$6&gt;=E4459),SRP!$D$2:$D$6)*(G4459/100)*(E4459/1000)),IF(AND(C4459="Wine",D4459="Fortified Wines"),SUM(LOOKUP(2,1/(SRP!$B$20:$B$23&lt;=E4459)/(SRP!$C$20:$C$23&gt;=E4459),SRP!$D$20:$D$23)*(G4459/100)*(E4459/1000)),IF(C4459="Wine",SUM(LOOKUP(2,1/(SRP!$B$15:$B$19&lt;=E4459)/(SRP!$C$15:$C$19&gt;=E4459),SRP!$D$15:$D$19)*(G4459/100)*(E4459/1000)),IF(C4459="Ready to Drink",SUM(LOOKUP(2,1/(SRP!$B$10:$B$14&lt;=E4459)/(SRP!$C$10:$C$14&gt;=E4459),SRP!$D$10:$D$14)*(G4459/100)*(E4459/1000)),0))))),2)</f>
        <v>0.4</v>
      </c>
    </row>
    <row r="4460" spans="1:11" x14ac:dyDescent="0.35">
      <c r="A4460" s="2">
        <v>41384</v>
      </c>
      <c r="B4460" s="76" t="s">
        <v>381</v>
      </c>
      <c r="C4460" s="76" t="s">
        <v>285</v>
      </c>
      <c r="D4460" s="76" t="s">
        <v>6941</v>
      </c>
      <c r="E4460" s="76">
        <v>750</v>
      </c>
      <c r="F4460" s="76">
        <v>12</v>
      </c>
      <c r="G4460" s="77">
        <v>40</v>
      </c>
      <c r="H4460" s="76" t="s">
        <v>6696</v>
      </c>
      <c r="I4460" s="77">
        <v>39.99</v>
      </c>
      <c r="J4460" s="2">
        <v>1</v>
      </c>
      <c r="K4460" s="119" cm="1">
        <f t="array" ref="K4460">ROUND(IF(C4460="Beer",SUM(LOOKUP(2,1/(SRP!$B$7:$B$9&lt;=E4460)/(SRP!$C$7:$C$9&gt;=E4460),SRP!$D$7:$D$9)*(G4460/100)*(E4460/1000)),IF(C4460="Spirits",SUM(LOOKUP(2,1/(SRP!$B$2:$B$6&lt;=E4460)/(SRP!$C$2:$C$6&gt;=E4460),SRP!$D$2:$D$6)*(G4460/100)*(E4460/1000)),IF(AND(C4460="Wine",D4460="Fortified Wines"),SUM(LOOKUP(2,1/(SRP!$B$20:$B$23&lt;=E4460)/(SRP!$C$20:$C$23&gt;=E4460),SRP!$D$20:$D$23)*(G4460/100)*(E4460/1000)),IF(C4460="Wine",SUM(LOOKUP(2,1/(SRP!$B$15:$B$19&lt;=E4460)/(SRP!$C$15:$C$19&gt;=E4460),SRP!$D$15:$D$19)*(G4460/100)*(E4460/1000)),IF(C4460="Ready to Drink",SUM(LOOKUP(2,1/(SRP!$B$10:$B$14&lt;=E4460)/(SRP!$C$10:$C$14&gt;=E4460),SRP!$D$10:$D$14)*(G4460/100)*(E4460/1000)),0))))),2)</f>
        <v>20.94</v>
      </c>
    </row>
    <row r="4461" spans="1:11" x14ac:dyDescent="0.35">
      <c r="A4461" s="2">
        <v>41532</v>
      </c>
      <c r="B4461" s="76" t="s">
        <v>3434</v>
      </c>
      <c r="C4461" s="76" t="s">
        <v>285</v>
      </c>
      <c r="D4461" s="76" t="s">
        <v>6944</v>
      </c>
      <c r="E4461" s="76">
        <v>750</v>
      </c>
      <c r="F4461" s="76">
        <v>6</v>
      </c>
      <c r="G4461" s="77">
        <v>45</v>
      </c>
      <c r="H4461" s="76" t="s">
        <v>3280</v>
      </c>
      <c r="I4461" s="77">
        <v>45.99</v>
      </c>
      <c r="J4461" s="2">
        <v>1</v>
      </c>
      <c r="K4461" s="119" cm="1">
        <f t="array" ref="K4461">ROUND(IF(C4461="Beer",SUM(LOOKUP(2,1/(SRP!$B$7:$B$9&lt;=E4461)/(SRP!$C$7:$C$9&gt;=E4461),SRP!$D$7:$D$9)*(G4461/100)*(E4461/1000)),IF(C4461="Spirits",SUM(LOOKUP(2,1/(SRP!$B$2:$B$6&lt;=E4461)/(SRP!$C$2:$C$6&gt;=E4461),SRP!$D$2:$D$6)*(G4461/100)*(E4461/1000)),IF(AND(C4461="Wine",D4461="Fortified Wines"),SUM(LOOKUP(2,1/(SRP!$B$20:$B$23&lt;=E4461)/(SRP!$C$20:$C$23&gt;=E4461),SRP!$D$20:$D$23)*(G4461/100)*(E4461/1000)),IF(C4461="Wine",SUM(LOOKUP(2,1/(SRP!$B$15:$B$19&lt;=E4461)/(SRP!$C$15:$C$19&gt;=E4461),SRP!$D$15:$D$19)*(G4461/100)*(E4461/1000)),IF(C4461="Ready to Drink",SUM(LOOKUP(2,1/(SRP!$B$10:$B$14&lt;=E4461)/(SRP!$C$10:$C$14&gt;=E4461),SRP!$D$10:$D$14)*(G4461/100)*(E4461/1000)),0))))),2)</f>
        <v>23.56</v>
      </c>
    </row>
    <row r="4462" spans="1:11" x14ac:dyDescent="0.35">
      <c r="A4462" s="2">
        <v>41566</v>
      </c>
      <c r="B4462" s="76" t="s">
        <v>3611</v>
      </c>
      <c r="C4462" s="76" t="s">
        <v>287</v>
      </c>
      <c r="D4462" s="76" t="s">
        <v>5266</v>
      </c>
      <c r="E4462" s="76">
        <v>473</v>
      </c>
      <c r="F4462" s="76">
        <v>24</v>
      </c>
      <c r="G4462" s="77">
        <v>5.5</v>
      </c>
      <c r="H4462" s="76" t="s">
        <v>6876</v>
      </c>
      <c r="I4462" s="77">
        <v>4.49</v>
      </c>
      <c r="J4462" s="2">
        <v>1</v>
      </c>
      <c r="K4462" s="119" cm="1">
        <f t="array" ref="K4462">ROUND(IF(C4462="Beer",SUM(LOOKUP(2,1/(SRP!$B$7:$B$9&lt;=E4462)/(SRP!$C$7:$C$9&gt;=E4462),SRP!$D$7:$D$9)*(G4462/100)*(E4462/1000)),IF(C4462="Spirits",SUM(LOOKUP(2,1/(SRP!$B$2:$B$6&lt;=E4462)/(SRP!$C$2:$C$6&gt;=E4462),SRP!$D$2:$D$6)*(G4462/100)*(E4462/1000)),IF(AND(C4462="Wine",D4462="Fortified Wines"),SUM(LOOKUP(2,1/(SRP!$B$20:$B$23&lt;=E4462)/(SRP!$C$20:$C$23&gt;=E4462),SRP!$D$20:$D$23)*(G4462/100)*(E4462/1000)),IF(C4462="Wine",SUM(LOOKUP(2,1/(SRP!$B$15:$B$19&lt;=E4462)/(SRP!$C$15:$C$19&gt;=E4462),SRP!$D$15:$D$19)*(G4462/100)*(E4462/1000)),IF(C4462="Ready to Drink",SUM(LOOKUP(2,1/(SRP!$B$10:$B$14&lt;=E4462)/(SRP!$C$10:$C$14&gt;=E4462),SRP!$D$10:$D$14)*(G4462/100)*(E4462/1000)),0))))),2)</f>
        <v>1.82</v>
      </c>
    </row>
    <row r="4463" spans="1:11" x14ac:dyDescent="0.35">
      <c r="A4463" s="2">
        <v>41566</v>
      </c>
      <c r="B4463" s="76" t="s">
        <v>3611</v>
      </c>
      <c r="C4463" s="76" t="s">
        <v>287</v>
      </c>
      <c r="D4463" s="76" t="s">
        <v>5266</v>
      </c>
      <c r="E4463" s="76">
        <v>473</v>
      </c>
      <c r="F4463" s="76">
        <v>24</v>
      </c>
      <c r="G4463" s="77">
        <v>5.5</v>
      </c>
      <c r="H4463" s="76" t="s">
        <v>3377</v>
      </c>
      <c r="I4463" s="77">
        <v>4.49</v>
      </c>
      <c r="J4463" s="2">
        <v>1</v>
      </c>
      <c r="K4463" s="119" cm="1">
        <f t="array" ref="K4463">ROUND(IF(C4463="Beer",SUM(LOOKUP(2,1/(SRP!$B$7:$B$9&lt;=E4463)/(SRP!$C$7:$C$9&gt;=E4463),SRP!$D$7:$D$9)*(G4463/100)*(E4463/1000)),IF(C4463="Spirits",SUM(LOOKUP(2,1/(SRP!$B$2:$B$6&lt;=E4463)/(SRP!$C$2:$C$6&gt;=E4463),SRP!$D$2:$D$6)*(G4463/100)*(E4463/1000)),IF(AND(C4463="Wine",D4463="Fortified Wines"),SUM(LOOKUP(2,1/(SRP!$B$20:$B$23&lt;=E4463)/(SRP!$C$20:$C$23&gt;=E4463),SRP!$D$20:$D$23)*(G4463/100)*(E4463/1000)),IF(C4463="Wine",SUM(LOOKUP(2,1/(SRP!$B$15:$B$19&lt;=E4463)/(SRP!$C$15:$C$19&gt;=E4463),SRP!$D$15:$D$19)*(G4463/100)*(E4463/1000)),IF(C4463="Ready to Drink",SUM(LOOKUP(2,1/(SRP!$B$10:$B$14&lt;=E4463)/(SRP!$C$10:$C$14&gt;=E4463),SRP!$D$10:$D$14)*(G4463/100)*(E4463/1000)),0))))),2)</f>
        <v>1.82</v>
      </c>
    </row>
    <row r="4464" spans="1:11" x14ac:dyDescent="0.35">
      <c r="A4464" s="2">
        <v>41599</v>
      </c>
      <c r="B4464" s="76" t="s">
        <v>31</v>
      </c>
      <c r="C4464" s="76" t="s">
        <v>285</v>
      </c>
      <c r="D4464" s="76" t="s">
        <v>5273</v>
      </c>
      <c r="E4464" s="76">
        <v>50</v>
      </c>
      <c r="F4464" s="76">
        <v>120</v>
      </c>
      <c r="G4464" s="77">
        <v>17</v>
      </c>
      <c r="H4464" s="76" t="s">
        <v>3280</v>
      </c>
      <c r="I4464" s="77">
        <v>4.79</v>
      </c>
      <c r="J4464" s="2">
        <v>1</v>
      </c>
      <c r="K4464" s="119" cm="1">
        <f t="array" ref="K4464">ROUND(IF(C4464="Beer",SUM(LOOKUP(2,1/(SRP!$B$7:$B$9&lt;=E4464)/(SRP!$C$7:$C$9&gt;=E4464),SRP!$D$7:$D$9)*(G4464/100)*(E4464/1000)),IF(C4464="Spirits",SUM(LOOKUP(2,1/(SRP!$B$2:$B$6&lt;=E4464)/(SRP!$C$2:$C$6&gt;=E4464),SRP!$D$2:$D$6)*(G4464/100)*(E4464/1000)),IF(AND(C4464="Wine",D4464="Fortified Wines"),SUM(LOOKUP(2,1/(SRP!$B$20:$B$23&lt;=E4464)/(SRP!$C$20:$C$23&gt;=E4464),SRP!$D$20:$D$23)*(G4464/100)*(E4464/1000)),IF(C4464="Wine",SUM(LOOKUP(2,1/(SRP!$B$15:$B$19&lt;=E4464)/(SRP!$C$15:$C$19&gt;=E4464),SRP!$D$15:$D$19)*(G4464/100)*(E4464/1000)),IF(C4464="Ready to Drink",SUM(LOOKUP(2,1/(SRP!$B$10:$B$14&lt;=E4464)/(SRP!$C$10:$C$14&gt;=E4464),SRP!$D$10:$D$14)*(G4464/100)*(E4464/1000)),0))))),2)</f>
        <v>0.99</v>
      </c>
    </row>
    <row r="4465" spans="1:11" x14ac:dyDescent="0.35">
      <c r="A4465" s="2">
        <v>41601</v>
      </c>
      <c r="B4465" s="76" t="s">
        <v>1180</v>
      </c>
      <c r="C4465" s="76" t="s">
        <v>285</v>
      </c>
      <c r="D4465" s="76" t="s">
        <v>5259</v>
      </c>
      <c r="E4465" s="76">
        <v>375</v>
      </c>
      <c r="F4465" s="76">
        <v>12</v>
      </c>
      <c r="G4465" s="77">
        <v>35</v>
      </c>
      <c r="H4465" s="76" t="s">
        <v>3279</v>
      </c>
      <c r="I4465" s="77">
        <v>33.29</v>
      </c>
      <c r="J4465" s="2">
        <v>1</v>
      </c>
      <c r="K4465" s="119" cm="1">
        <f t="array" ref="K4465">ROUND(IF(C4465="Beer",SUM(LOOKUP(2,1/(SRP!$B$7:$B$9&lt;=E4465)/(SRP!$C$7:$C$9&gt;=E4465),SRP!$D$7:$D$9)*(G4465/100)*(E4465/1000)),IF(C4465="Spirits",SUM(LOOKUP(2,1/(SRP!$B$2:$B$6&lt;=E4465)/(SRP!$C$2:$C$6&gt;=E4465),SRP!$D$2:$D$6)*(G4465/100)*(E4465/1000)),IF(AND(C4465="Wine",D4465="Fortified Wines"),SUM(LOOKUP(2,1/(SRP!$B$20:$B$23&lt;=E4465)/(SRP!$C$20:$C$23&gt;=E4465),SRP!$D$20:$D$23)*(G4465/100)*(E4465/1000)),IF(C4465="Wine",SUM(LOOKUP(2,1/(SRP!$B$15:$B$19&lt;=E4465)/(SRP!$C$15:$C$19&gt;=E4465),SRP!$D$15:$D$19)*(G4465/100)*(E4465/1000)),IF(C4465="Ready to Drink",SUM(LOOKUP(2,1/(SRP!$B$10:$B$14&lt;=E4465)/(SRP!$C$10:$C$14&gt;=E4465),SRP!$D$10:$D$14)*(G4465/100)*(E4465/1000)),0))))),2)</f>
        <v>10.4</v>
      </c>
    </row>
    <row r="4466" spans="1:11" x14ac:dyDescent="0.35">
      <c r="A4466" s="2">
        <v>41602</v>
      </c>
      <c r="B4466" s="76" t="s">
        <v>6762</v>
      </c>
      <c r="C4466" s="76" t="s">
        <v>287</v>
      </c>
      <c r="D4466" s="76" t="s">
        <v>5240</v>
      </c>
      <c r="E4466" s="76">
        <v>473</v>
      </c>
      <c r="F4466" s="76">
        <v>24</v>
      </c>
      <c r="G4466" s="77">
        <v>6.2</v>
      </c>
      <c r="H4466" s="76" t="s">
        <v>3334</v>
      </c>
      <c r="I4466" s="77">
        <v>4.49</v>
      </c>
      <c r="J4466" s="2">
        <v>1</v>
      </c>
      <c r="K4466" s="119" cm="1">
        <f t="array" ref="K4466">ROUND(IF(C4466="Beer",SUM(LOOKUP(2,1/(SRP!$B$7:$B$9&lt;=E4466)/(SRP!$C$7:$C$9&gt;=E4466),SRP!$D$7:$D$9)*(G4466/100)*(E4466/1000)),IF(C4466="Spirits",SUM(LOOKUP(2,1/(SRP!$B$2:$B$6&lt;=E4466)/(SRP!$C$2:$C$6&gt;=E4466),SRP!$D$2:$D$6)*(G4466/100)*(E4466/1000)),IF(AND(C4466="Wine",D4466="Fortified Wines"),SUM(LOOKUP(2,1/(SRP!$B$20:$B$23&lt;=E4466)/(SRP!$C$20:$C$23&gt;=E4466),SRP!$D$20:$D$23)*(G4466/100)*(E4466/1000)),IF(C4466="Wine",SUM(LOOKUP(2,1/(SRP!$B$15:$B$19&lt;=E4466)/(SRP!$C$15:$C$19&gt;=E4466),SRP!$D$15:$D$19)*(G4466/100)*(E4466/1000)),IF(C4466="Ready to Drink",SUM(LOOKUP(2,1/(SRP!$B$10:$B$14&lt;=E4466)/(SRP!$C$10:$C$14&gt;=E4466),SRP!$D$10:$D$14)*(G4466/100)*(E4466/1000)),0))))),2)</f>
        <v>2.0499999999999998</v>
      </c>
    </row>
    <row r="4467" spans="1:11" x14ac:dyDescent="0.35">
      <c r="A4467" s="2">
        <v>41602</v>
      </c>
      <c r="B4467" s="76" t="s">
        <v>6762</v>
      </c>
      <c r="C4467" s="76" t="s">
        <v>287</v>
      </c>
      <c r="D4467" s="76" t="s">
        <v>5240</v>
      </c>
      <c r="E4467" s="76">
        <v>473</v>
      </c>
      <c r="F4467" s="76">
        <v>24</v>
      </c>
      <c r="G4467" s="77">
        <v>6.2</v>
      </c>
      <c r="H4467" s="76" t="s">
        <v>3334</v>
      </c>
      <c r="I4467" s="77">
        <v>4.49</v>
      </c>
      <c r="J4467" s="2">
        <v>1</v>
      </c>
      <c r="K4467" s="119" cm="1">
        <f t="array" ref="K4467">ROUND(IF(C4467="Beer",SUM(LOOKUP(2,1/(SRP!$B$7:$B$9&lt;=E4467)/(SRP!$C$7:$C$9&gt;=E4467),SRP!$D$7:$D$9)*(G4467/100)*(E4467/1000)),IF(C4467="Spirits",SUM(LOOKUP(2,1/(SRP!$B$2:$B$6&lt;=E4467)/(SRP!$C$2:$C$6&gt;=E4467),SRP!$D$2:$D$6)*(G4467/100)*(E4467/1000)),IF(AND(C4467="Wine",D4467="Fortified Wines"),SUM(LOOKUP(2,1/(SRP!$B$20:$B$23&lt;=E4467)/(SRP!$C$20:$C$23&gt;=E4467),SRP!$D$20:$D$23)*(G4467/100)*(E4467/1000)),IF(C4467="Wine",SUM(LOOKUP(2,1/(SRP!$B$15:$B$19&lt;=E4467)/(SRP!$C$15:$C$19&gt;=E4467),SRP!$D$15:$D$19)*(G4467/100)*(E4467/1000)),IF(C4467="Ready to Drink",SUM(LOOKUP(2,1/(SRP!$B$10:$B$14&lt;=E4467)/(SRP!$C$10:$C$14&gt;=E4467),SRP!$D$10:$D$14)*(G4467/100)*(E4467/1000)),0))))),2)</f>
        <v>2.0499999999999998</v>
      </c>
    </row>
    <row r="4468" spans="1:11" x14ac:dyDescent="0.35">
      <c r="A4468" s="2">
        <v>41624</v>
      </c>
      <c r="B4468" s="76" t="s">
        <v>6763</v>
      </c>
      <c r="C4468" s="76" t="s">
        <v>285</v>
      </c>
      <c r="D4468" s="76" t="s">
        <v>6942</v>
      </c>
      <c r="E4468" s="76">
        <v>750</v>
      </c>
      <c r="F4468" s="76">
        <v>6</v>
      </c>
      <c r="G4468" s="77">
        <v>50.5</v>
      </c>
      <c r="H4468" s="76" t="s">
        <v>6694</v>
      </c>
      <c r="I4468" s="77">
        <v>89.99</v>
      </c>
      <c r="J4468" s="2">
        <v>1</v>
      </c>
      <c r="K4468" s="119" cm="1">
        <f t="array" ref="K4468">ROUND(IF(C4468="Beer",SUM(LOOKUP(2,1/(SRP!$B$7:$B$9&lt;=E4468)/(SRP!$C$7:$C$9&gt;=E4468),SRP!$D$7:$D$9)*(G4468/100)*(E4468/1000)),IF(C4468="Spirits",SUM(LOOKUP(2,1/(SRP!$B$2:$B$6&lt;=E4468)/(SRP!$C$2:$C$6&gt;=E4468),SRP!$D$2:$D$6)*(G4468/100)*(E4468/1000)),IF(AND(C4468="Wine",D4468="Fortified Wines"),SUM(LOOKUP(2,1/(SRP!$B$20:$B$23&lt;=E4468)/(SRP!$C$20:$C$23&gt;=E4468),SRP!$D$20:$D$23)*(G4468/100)*(E4468/1000)),IF(C4468="Wine",SUM(LOOKUP(2,1/(SRP!$B$15:$B$19&lt;=E4468)/(SRP!$C$15:$C$19&gt;=E4468),SRP!$D$15:$D$19)*(G4468/100)*(E4468/1000)),IF(C4468="Ready to Drink",SUM(LOOKUP(2,1/(SRP!$B$10:$B$14&lt;=E4468)/(SRP!$C$10:$C$14&gt;=E4468),SRP!$D$10:$D$14)*(G4468/100)*(E4468/1000)),0))))),2)</f>
        <v>26.44</v>
      </c>
    </row>
    <row r="4469" spans="1:11" x14ac:dyDescent="0.35">
      <c r="A4469" s="2">
        <v>41695</v>
      </c>
      <c r="B4469" s="76" t="s">
        <v>3562</v>
      </c>
      <c r="C4469" s="76" t="s">
        <v>287</v>
      </c>
      <c r="D4469" s="76" t="s">
        <v>5240</v>
      </c>
      <c r="E4469" s="76">
        <v>473</v>
      </c>
      <c r="F4469" s="76">
        <v>24</v>
      </c>
      <c r="G4469" s="77">
        <v>8</v>
      </c>
      <c r="H4469" s="76" t="s">
        <v>3391</v>
      </c>
      <c r="I4469" s="77">
        <v>5.25</v>
      </c>
      <c r="J4469" s="2">
        <v>1</v>
      </c>
      <c r="K4469" s="119" cm="1">
        <f t="array" ref="K4469">ROUND(IF(C4469="Beer",SUM(LOOKUP(2,1/(SRP!$B$7:$B$9&lt;=E4469)/(SRP!$C$7:$C$9&gt;=E4469),SRP!$D$7:$D$9)*(G4469/100)*(E4469/1000)),IF(C4469="Spirits",SUM(LOOKUP(2,1/(SRP!$B$2:$B$6&lt;=E4469)/(SRP!$C$2:$C$6&gt;=E4469),SRP!$D$2:$D$6)*(G4469/100)*(E4469/1000)),IF(AND(C4469="Wine",D4469="Fortified Wines"),SUM(LOOKUP(2,1/(SRP!$B$20:$B$23&lt;=E4469)/(SRP!$C$20:$C$23&gt;=E4469),SRP!$D$20:$D$23)*(G4469/100)*(E4469/1000)),IF(C4469="Wine",SUM(LOOKUP(2,1/(SRP!$B$15:$B$19&lt;=E4469)/(SRP!$C$15:$C$19&gt;=E4469),SRP!$D$15:$D$19)*(G4469/100)*(E4469/1000)),IF(C4469="Ready to Drink",SUM(LOOKUP(2,1/(SRP!$B$10:$B$14&lt;=E4469)/(SRP!$C$10:$C$14&gt;=E4469),SRP!$D$10:$D$14)*(G4469/100)*(E4469/1000)),0))))),2)</f>
        <v>2.64</v>
      </c>
    </row>
    <row r="4470" spans="1:11" x14ac:dyDescent="0.35">
      <c r="A4470" s="2">
        <v>41695</v>
      </c>
      <c r="B4470" s="76" t="s">
        <v>3562</v>
      </c>
      <c r="C4470" s="76" t="s">
        <v>287</v>
      </c>
      <c r="D4470" s="76" t="s">
        <v>5240</v>
      </c>
      <c r="E4470" s="76">
        <v>473</v>
      </c>
      <c r="F4470" s="76">
        <v>24</v>
      </c>
      <c r="G4470" s="77">
        <v>8</v>
      </c>
      <c r="H4470" s="76" t="s">
        <v>3391</v>
      </c>
      <c r="I4470" s="77">
        <v>5.25</v>
      </c>
      <c r="J4470" s="2">
        <v>1</v>
      </c>
      <c r="K4470" s="119" cm="1">
        <f t="array" ref="K4470">ROUND(IF(C4470="Beer",SUM(LOOKUP(2,1/(SRP!$B$7:$B$9&lt;=E4470)/(SRP!$C$7:$C$9&gt;=E4470),SRP!$D$7:$D$9)*(G4470/100)*(E4470/1000)),IF(C4470="Spirits",SUM(LOOKUP(2,1/(SRP!$B$2:$B$6&lt;=E4470)/(SRP!$C$2:$C$6&gt;=E4470),SRP!$D$2:$D$6)*(G4470/100)*(E4470/1000)),IF(AND(C4470="Wine",D4470="Fortified Wines"),SUM(LOOKUP(2,1/(SRP!$B$20:$B$23&lt;=E4470)/(SRP!$C$20:$C$23&gt;=E4470),SRP!$D$20:$D$23)*(G4470/100)*(E4470/1000)),IF(C4470="Wine",SUM(LOOKUP(2,1/(SRP!$B$15:$B$19&lt;=E4470)/(SRP!$C$15:$C$19&gt;=E4470),SRP!$D$15:$D$19)*(G4470/100)*(E4470/1000)),IF(C4470="Ready to Drink",SUM(LOOKUP(2,1/(SRP!$B$10:$B$14&lt;=E4470)/(SRP!$C$10:$C$14&gt;=E4470),SRP!$D$10:$D$14)*(G4470/100)*(E4470/1000)),0))))),2)</f>
        <v>2.64</v>
      </c>
    </row>
    <row r="4471" spans="1:11" x14ac:dyDescent="0.35">
      <c r="A4471" s="2">
        <v>41715</v>
      </c>
      <c r="B4471" s="76" t="s">
        <v>3564</v>
      </c>
      <c r="C4471" s="76" t="s">
        <v>287</v>
      </c>
      <c r="D4471" s="76" t="s">
        <v>5240</v>
      </c>
      <c r="E4471" s="76">
        <v>473</v>
      </c>
      <c r="F4471" s="76">
        <v>24</v>
      </c>
      <c r="G4471" s="77">
        <v>7.2</v>
      </c>
      <c r="H4471" s="76" t="s">
        <v>3374</v>
      </c>
      <c r="I4471" s="77">
        <v>4.24</v>
      </c>
      <c r="J4471" s="2">
        <v>1</v>
      </c>
      <c r="K4471" s="119" cm="1">
        <f t="array" ref="K4471">ROUND(IF(C4471="Beer",SUM(LOOKUP(2,1/(SRP!$B$7:$B$9&lt;=E4471)/(SRP!$C$7:$C$9&gt;=E4471),SRP!$D$7:$D$9)*(G4471/100)*(E4471/1000)),IF(C4471="Spirits",SUM(LOOKUP(2,1/(SRP!$B$2:$B$6&lt;=E4471)/(SRP!$C$2:$C$6&gt;=E4471),SRP!$D$2:$D$6)*(G4471/100)*(E4471/1000)),IF(AND(C4471="Wine",D4471="Fortified Wines"),SUM(LOOKUP(2,1/(SRP!$B$20:$B$23&lt;=E4471)/(SRP!$C$20:$C$23&gt;=E4471),SRP!$D$20:$D$23)*(G4471/100)*(E4471/1000)),IF(C4471="Wine",SUM(LOOKUP(2,1/(SRP!$B$15:$B$19&lt;=E4471)/(SRP!$C$15:$C$19&gt;=E4471),SRP!$D$15:$D$19)*(G4471/100)*(E4471/1000)),IF(C4471="Ready to Drink",SUM(LOOKUP(2,1/(SRP!$B$10:$B$14&lt;=E4471)/(SRP!$C$10:$C$14&gt;=E4471),SRP!$D$10:$D$14)*(G4471/100)*(E4471/1000)),0))))),2)</f>
        <v>2.38</v>
      </c>
    </row>
    <row r="4472" spans="1:11" x14ac:dyDescent="0.35">
      <c r="A4472" s="2">
        <v>41715</v>
      </c>
      <c r="B4472" s="76" t="s">
        <v>3564</v>
      </c>
      <c r="C4472" s="76" t="s">
        <v>287</v>
      </c>
      <c r="D4472" s="76" t="s">
        <v>5240</v>
      </c>
      <c r="E4472" s="76">
        <v>473</v>
      </c>
      <c r="F4472" s="76">
        <v>24</v>
      </c>
      <c r="G4472" s="77">
        <v>7.2</v>
      </c>
      <c r="H4472" s="76" t="s">
        <v>3374</v>
      </c>
      <c r="I4472" s="77">
        <v>4.24</v>
      </c>
      <c r="J4472" s="2">
        <v>1</v>
      </c>
      <c r="K4472" s="119" cm="1">
        <f t="array" ref="K4472">ROUND(IF(C4472="Beer",SUM(LOOKUP(2,1/(SRP!$B$7:$B$9&lt;=E4472)/(SRP!$C$7:$C$9&gt;=E4472),SRP!$D$7:$D$9)*(G4472/100)*(E4472/1000)),IF(C4472="Spirits",SUM(LOOKUP(2,1/(SRP!$B$2:$B$6&lt;=E4472)/(SRP!$C$2:$C$6&gt;=E4472),SRP!$D$2:$D$6)*(G4472/100)*(E4472/1000)),IF(AND(C4472="Wine",D4472="Fortified Wines"),SUM(LOOKUP(2,1/(SRP!$B$20:$B$23&lt;=E4472)/(SRP!$C$20:$C$23&gt;=E4472),SRP!$D$20:$D$23)*(G4472/100)*(E4472/1000)),IF(C4472="Wine",SUM(LOOKUP(2,1/(SRP!$B$15:$B$19&lt;=E4472)/(SRP!$C$15:$C$19&gt;=E4472),SRP!$D$15:$D$19)*(G4472/100)*(E4472/1000)),IF(C4472="Ready to Drink",SUM(LOOKUP(2,1/(SRP!$B$10:$B$14&lt;=E4472)/(SRP!$C$10:$C$14&gt;=E4472),SRP!$D$10:$D$14)*(G4472/100)*(E4472/1000)),0))))),2)</f>
        <v>2.38</v>
      </c>
    </row>
    <row r="4473" spans="1:11" x14ac:dyDescent="0.35">
      <c r="A4473" s="2">
        <v>41726</v>
      </c>
      <c r="B4473" s="76" t="s">
        <v>3565</v>
      </c>
      <c r="C4473" s="76" t="s">
        <v>286</v>
      </c>
      <c r="D4473" s="76" t="s">
        <v>5251</v>
      </c>
      <c r="E4473" s="76">
        <v>750</v>
      </c>
      <c r="F4473" s="76">
        <v>6</v>
      </c>
      <c r="G4473" s="77">
        <v>17</v>
      </c>
      <c r="H4473" s="76" t="s">
        <v>6869</v>
      </c>
      <c r="I4473" s="77">
        <v>29.99</v>
      </c>
      <c r="J4473" s="2">
        <v>1</v>
      </c>
      <c r="K4473" s="119" cm="1">
        <f t="array" ref="K4473">ROUND(IF(C4473="Beer",SUM(LOOKUP(2,1/(SRP!$B$7:$B$9&lt;=E4473)/(SRP!$C$7:$C$9&gt;=E4473),SRP!$D$7:$D$9)*(G4473/100)*(E4473/1000)),IF(C4473="Spirits",SUM(LOOKUP(2,1/(SRP!$B$2:$B$6&lt;=E4473)/(SRP!$C$2:$C$6&gt;=E4473),SRP!$D$2:$D$6)*(G4473/100)*(E4473/1000)),IF(AND(C4473="Wine",D4473="Fortified Wines"),SUM(LOOKUP(2,1/(SRP!$B$20:$B$23&lt;=E4473)/(SRP!$C$20:$C$23&gt;=E4473),SRP!$D$20:$D$23)*(G4473/100)*(E4473/1000)),IF(C4473="Wine",SUM(LOOKUP(2,1/(SRP!$B$15:$B$19&lt;=E4473)/(SRP!$C$15:$C$19&gt;=E4473),SRP!$D$15:$D$19)*(G4473/100)*(E4473/1000)),IF(C4473="Ready to Drink",SUM(LOOKUP(2,1/(SRP!$B$10:$B$14&lt;=E4473)/(SRP!$C$10:$C$14&gt;=E4473),SRP!$D$10:$D$14)*(G4473/100)*(E4473/1000)),0))))),2)</f>
        <v>8.9</v>
      </c>
    </row>
    <row r="4474" spans="1:11" x14ac:dyDescent="0.35">
      <c r="A4474" s="2">
        <v>41727</v>
      </c>
      <c r="B4474" s="76" t="s">
        <v>3566</v>
      </c>
      <c r="C4474" s="76" t="s">
        <v>286</v>
      </c>
      <c r="D4474" s="76" t="s">
        <v>5251</v>
      </c>
      <c r="E4474" s="76">
        <v>750</v>
      </c>
      <c r="F4474" s="76">
        <v>6</v>
      </c>
      <c r="G4474" s="77">
        <v>18</v>
      </c>
      <c r="H4474" s="76" t="s">
        <v>6869</v>
      </c>
      <c r="I4474" s="77">
        <v>29.99</v>
      </c>
      <c r="J4474" s="2">
        <v>1</v>
      </c>
      <c r="K4474" s="119" cm="1">
        <f t="array" ref="K4474">ROUND(IF(C4474="Beer",SUM(LOOKUP(2,1/(SRP!$B$7:$B$9&lt;=E4474)/(SRP!$C$7:$C$9&gt;=E4474),SRP!$D$7:$D$9)*(G4474/100)*(E4474/1000)),IF(C4474="Spirits",SUM(LOOKUP(2,1/(SRP!$B$2:$B$6&lt;=E4474)/(SRP!$C$2:$C$6&gt;=E4474),SRP!$D$2:$D$6)*(G4474/100)*(E4474/1000)),IF(AND(C4474="Wine",D4474="Fortified Wines"),SUM(LOOKUP(2,1/(SRP!$B$20:$B$23&lt;=E4474)/(SRP!$C$20:$C$23&gt;=E4474),SRP!$D$20:$D$23)*(G4474/100)*(E4474/1000)),IF(C4474="Wine",SUM(LOOKUP(2,1/(SRP!$B$15:$B$19&lt;=E4474)/(SRP!$C$15:$C$19&gt;=E4474),SRP!$D$15:$D$19)*(G4474/100)*(E4474/1000)),IF(C4474="Ready to Drink",SUM(LOOKUP(2,1/(SRP!$B$10:$B$14&lt;=E4474)/(SRP!$C$10:$C$14&gt;=E4474),SRP!$D$10:$D$14)*(G4474/100)*(E4474/1000)),0))))),2)</f>
        <v>9.42</v>
      </c>
    </row>
    <row r="4475" spans="1:11" x14ac:dyDescent="0.35">
      <c r="A4475" s="2">
        <v>41728</v>
      </c>
      <c r="B4475" s="76" t="s">
        <v>3794</v>
      </c>
      <c r="C4475" s="76" t="s">
        <v>285</v>
      </c>
      <c r="D4475" s="76" t="s">
        <v>6945</v>
      </c>
      <c r="E4475" s="76">
        <v>750</v>
      </c>
      <c r="F4475" s="76">
        <v>6</v>
      </c>
      <c r="G4475" s="77">
        <v>46</v>
      </c>
      <c r="H4475" s="76" t="s">
        <v>3289</v>
      </c>
      <c r="I4475" s="77">
        <v>69.989999999999995</v>
      </c>
      <c r="J4475" s="2">
        <v>1</v>
      </c>
      <c r="K4475" s="119" cm="1">
        <f t="array" ref="K4475">ROUND(IF(C4475="Beer",SUM(LOOKUP(2,1/(SRP!$B$7:$B$9&lt;=E4475)/(SRP!$C$7:$C$9&gt;=E4475),SRP!$D$7:$D$9)*(G4475/100)*(E4475/1000)),IF(C4475="Spirits",SUM(LOOKUP(2,1/(SRP!$B$2:$B$6&lt;=E4475)/(SRP!$C$2:$C$6&gt;=E4475),SRP!$D$2:$D$6)*(G4475/100)*(E4475/1000)),IF(AND(C4475="Wine",D4475="Fortified Wines"),SUM(LOOKUP(2,1/(SRP!$B$20:$B$23&lt;=E4475)/(SRP!$C$20:$C$23&gt;=E4475),SRP!$D$20:$D$23)*(G4475/100)*(E4475/1000)),IF(C4475="Wine",SUM(LOOKUP(2,1/(SRP!$B$15:$B$19&lt;=E4475)/(SRP!$C$15:$C$19&gt;=E4475),SRP!$D$15:$D$19)*(G4475/100)*(E4475/1000)),IF(C4475="Ready to Drink",SUM(LOOKUP(2,1/(SRP!$B$10:$B$14&lt;=E4475)/(SRP!$C$10:$C$14&gt;=E4475),SRP!$D$10:$D$14)*(G4475/100)*(E4475/1000)),0))))),2)</f>
        <v>24.08</v>
      </c>
    </row>
    <row r="4476" spans="1:11" x14ac:dyDescent="0.35">
      <c r="A4476" s="2">
        <v>41730</v>
      </c>
      <c r="B4476" s="76" t="s">
        <v>3567</v>
      </c>
      <c r="C4476" s="76" t="s">
        <v>287</v>
      </c>
      <c r="D4476" s="76" t="s">
        <v>5230</v>
      </c>
      <c r="E4476" s="76">
        <v>473</v>
      </c>
      <c r="F4476" s="76">
        <v>24</v>
      </c>
      <c r="G4476" s="77">
        <v>4.5</v>
      </c>
      <c r="H4476" s="76" t="s">
        <v>3324</v>
      </c>
      <c r="I4476" s="77">
        <v>4.3899999999999997</v>
      </c>
      <c r="J4476" s="2">
        <v>1</v>
      </c>
      <c r="K4476" s="119" cm="1">
        <f t="array" ref="K4476">ROUND(IF(C4476="Beer",SUM(LOOKUP(2,1/(SRP!$B$7:$B$9&lt;=E4476)/(SRP!$C$7:$C$9&gt;=E4476),SRP!$D$7:$D$9)*(G4476/100)*(E4476/1000)),IF(C4476="Spirits",SUM(LOOKUP(2,1/(SRP!$B$2:$B$6&lt;=E4476)/(SRP!$C$2:$C$6&gt;=E4476),SRP!$D$2:$D$6)*(G4476/100)*(E4476/1000)),IF(AND(C4476="Wine",D4476="Fortified Wines"),SUM(LOOKUP(2,1/(SRP!$B$20:$B$23&lt;=E4476)/(SRP!$C$20:$C$23&gt;=E4476),SRP!$D$20:$D$23)*(G4476/100)*(E4476/1000)),IF(C4476="Wine",SUM(LOOKUP(2,1/(SRP!$B$15:$B$19&lt;=E4476)/(SRP!$C$15:$C$19&gt;=E4476),SRP!$D$15:$D$19)*(G4476/100)*(E4476/1000)),IF(C4476="Ready to Drink",SUM(LOOKUP(2,1/(SRP!$B$10:$B$14&lt;=E4476)/(SRP!$C$10:$C$14&gt;=E4476),SRP!$D$10:$D$14)*(G4476/100)*(E4476/1000)),0))))),2)</f>
        <v>1.49</v>
      </c>
    </row>
    <row r="4477" spans="1:11" x14ac:dyDescent="0.35">
      <c r="A4477" s="2">
        <v>41730</v>
      </c>
      <c r="B4477" s="76" t="s">
        <v>3567</v>
      </c>
      <c r="C4477" s="76" t="s">
        <v>287</v>
      </c>
      <c r="D4477" s="76" t="s">
        <v>5230</v>
      </c>
      <c r="E4477" s="76">
        <v>473</v>
      </c>
      <c r="F4477" s="76">
        <v>24</v>
      </c>
      <c r="G4477" s="77">
        <v>4.5</v>
      </c>
      <c r="H4477" s="76" t="s">
        <v>3324</v>
      </c>
      <c r="I4477" s="77">
        <v>4.3899999999999997</v>
      </c>
      <c r="J4477" s="2">
        <v>1</v>
      </c>
      <c r="K4477" s="119" cm="1">
        <f t="array" ref="K4477">ROUND(IF(C4477="Beer",SUM(LOOKUP(2,1/(SRP!$B$7:$B$9&lt;=E4477)/(SRP!$C$7:$C$9&gt;=E4477),SRP!$D$7:$D$9)*(G4477/100)*(E4477/1000)),IF(C4477="Spirits",SUM(LOOKUP(2,1/(SRP!$B$2:$B$6&lt;=E4477)/(SRP!$C$2:$C$6&gt;=E4477),SRP!$D$2:$D$6)*(G4477/100)*(E4477/1000)),IF(AND(C4477="Wine",D4477="Fortified Wines"),SUM(LOOKUP(2,1/(SRP!$B$20:$B$23&lt;=E4477)/(SRP!$C$20:$C$23&gt;=E4477),SRP!$D$20:$D$23)*(G4477/100)*(E4477/1000)),IF(C4477="Wine",SUM(LOOKUP(2,1/(SRP!$B$15:$B$19&lt;=E4477)/(SRP!$C$15:$C$19&gt;=E4477),SRP!$D$15:$D$19)*(G4477/100)*(E4477/1000)),IF(C4477="Ready to Drink",SUM(LOOKUP(2,1/(SRP!$B$10:$B$14&lt;=E4477)/(SRP!$C$10:$C$14&gt;=E4477),SRP!$D$10:$D$14)*(G4477/100)*(E4477/1000)),0))))),2)</f>
        <v>1.49</v>
      </c>
    </row>
    <row r="4478" spans="1:11" x14ac:dyDescent="0.35">
      <c r="A4478" s="2">
        <v>41736</v>
      </c>
      <c r="B4478" s="76" t="s">
        <v>3568</v>
      </c>
      <c r="C4478" s="76" t="s">
        <v>287</v>
      </c>
      <c r="D4478" s="76" t="s">
        <v>5266</v>
      </c>
      <c r="E4478" s="76">
        <v>473</v>
      </c>
      <c r="F4478" s="76">
        <v>24</v>
      </c>
      <c r="G4478" s="77">
        <v>4.5</v>
      </c>
      <c r="H4478" s="76" t="s">
        <v>3391</v>
      </c>
      <c r="I4478" s="77">
        <v>4.5</v>
      </c>
      <c r="J4478" s="2">
        <v>1</v>
      </c>
      <c r="K4478" s="119" cm="1">
        <f t="array" ref="K4478">ROUND(IF(C4478="Beer",SUM(LOOKUP(2,1/(SRP!$B$7:$B$9&lt;=E4478)/(SRP!$C$7:$C$9&gt;=E4478),SRP!$D$7:$D$9)*(G4478/100)*(E4478/1000)),IF(C4478="Spirits",SUM(LOOKUP(2,1/(SRP!$B$2:$B$6&lt;=E4478)/(SRP!$C$2:$C$6&gt;=E4478),SRP!$D$2:$D$6)*(G4478/100)*(E4478/1000)),IF(AND(C4478="Wine",D4478="Fortified Wines"),SUM(LOOKUP(2,1/(SRP!$B$20:$B$23&lt;=E4478)/(SRP!$C$20:$C$23&gt;=E4478),SRP!$D$20:$D$23)*(G4478/100)*(E4478/1000)),IF(C4478="Wine",SUM(LOOKUP(2,1/(SRP!$B$15:$B$19&lt;=E4478)/(SRP!$C$15:$C$19&gt;=E4478),SRP!$D$15:$D$19)*(G4478/100)*(E4478/1000)),IF(C4478="Ready to Drink",SUM(LOOKUP(2,1/(SRP!$B$10:$B$14&lt;=E4478)/(SRP!$C$10:$C$14&gt;=E4478),SRP!$D$10:$D$14)*(G4478/100)*(E4478/1000)),0))))),2)</f>
        <v>1.49</v>
      </c>
    </row>
    <row r="4479" spans="1:11" x14ac:dyDescent="0.35">
      <c r="A4479" s="2">
        <v>41736</v>
      </c>
      <c r="B4479" s="76" t="s">
        <v>3568</v>
      </c>
      <c r="C4479" s="76" t="s">
        <v>287</v>
      </c>
      <c r="D4479" s="76" t="s">
        <v>5266</v>
      </c>
      <c r="E4479" s="76">
        <v>473</v>
      </c>
      <c r="F4479" s="76">
        <v>24</v>
      </c>
      <c r="G4479" s="77">
        <v>4.5</v>
      </c>
      <c r="H4479" s="76" t="s">
        <v>3391</v>
      </c>
      <c r="I4479" s="77">
        <v>4.5</v>
      </c>
      <c r="J4479" s="2">
        <v>1</v>
      </c>
      <c r="K4479" s="119" cm="1">
        <f t="array" ref="K4479">ROUND(IF(C4479="Beer",SUM(LOOKUP(2,1/(SRP!$B$7:$B$9&lt;=E4479)/(SRP!$C$7:$C$9&gt;=E4479),SRP!$D$7:$D$9)*(G4479/100)*(E4479/1000)),IF(C4479="Spirits",SUM(LOOKUP(2,1/(SRP!$B$2:$B$6&lt;=E4479)/(SRP!$C$2:$C$6&gt;=E4479),SRP!$D$2:$D$6)*(G4479/100)*(E4479/1000)),IF(AND(C4479="Wine",D4479="Fortified Wines"),SUM(LOOKUP(2,1/(SRP!$B$20:$B$23&lt;=E4479)/(SRP!$C$20:$C$23&gt;=E4479),SRP!$D$20:$D$23)*(G4479/100)*(E4479/1000)),IF(C4479="Wine",SUM(LOOKUP(2,1/(SRP!$B$15:$B$19&lt;=E4479)/(SRP!$C$15:$C$19&gt;=E4479),SRP!$D$15:$D$19)*(G4479/100)*(E4479/1000)),IF(C4479="Ready to Drink",SUM(LOOKUP(2,1/(SRP!$B$10:$B$14&lt;=E4479)/(SRP!$C$10:$C$14&gt;=E4479),SRP!$D$10:$D$14)*(G4479/100)*(E4479/1000)),0))))),2)</f>
        <v>1.49</v>
      </c>
    </row>
    <row r="4480" spans="1:11" x14ac:dyDescent="0.35">
      <c r="A4480" s="2">
        <v>41746</v>
      </c>
      <c r="B4480" s="76" t="s">
        <v>3687</v>
      </c>
      <c r="C4480" s="76" t="s">
        <v>5938</v>
      </c>
      <c r="D4480" s="76" t="s">
        <v>5279</v>
      </c>
      <c r="E4480" s="76">
        <v>355</v>
      </c>
      <c r="F4480" s="76">
        <v>24</v>
      </c>
      <c r="G4480" s="77">
        <v>5</v>
      </c>
      <c r="H4480" s="76" t="s">
        <v>3368</v>
      </c>
      <c r="I4480" s="77">
        <v>3.88</v>
      </c>
      <c r="J4480" s="2">
        <v>1</v>
      </c>
      <c r="K4480" s="119" cm="1">
        <f t="array" ref="K4480">ROUND(IF(C4480="Beer",SUM(LOOKUP(2,1/(SRP!$B$7:$B$9&lt;=E4480)/(SRP!$C$7:$C$9&gt;=E4480),SRP!$D$7:$D$9)*(G4480/100)*(E4480/1000)),IF(C4480="Spirits",SUM(LOOKUP(2,1/(SRP!$B$2:$B$6&lt;=E4480)/(SRP!$C$2:$C$6&gt;=E4480),SRP!$D$2:$D$6)*(G4480/100)*(E4480/1000)),IF(AND(C4480="Wine",D4480="Fortified Wines"),SUM(LOOKUP(2,1/(SRP!$B$20:$B$23&lt;=E4480)/(SRP!$C$20:$C$23&gt;=E4480),SRP!$D$20:$D$23)*(G4480/100)*(E4480/1000)),IF(C4480="Wine",SUM(LOOKUP(2,1/(SRP!$B$15:$B$19&lt;=E4480)/(SRP!$C$15:$C$19&gt;=E4480),SRP!$D$15:$D$19)*(G4480/100)*(E4480/1000)),IF(C4480="Ready to Drink",SUM(LOOKUP(2,1/(SRP!$B$10:$B$14&lt;=E4480)/(SRP!$C$10:$C$14&gt;=E4480),SRP!$D$10:$D$14)*(G4480/100)*(E4480/1000)),0))))),2)</f>
        <v>1.41</v>
      </c>
    </row>
    <row r="4481" spans="1:11" x14ac:dyDescent="0.35">
      <c r="A4481" s="2">
        <v>41753</v>
      </c>
      <c r="B4481" s="76" t="s">
        <v>3569</v>
      </c>
      <c r="C4481" s="76" t="s">
        <v>5938</v>
      </c>
      <c r="D4481" s="76" t="s">
        <v>5279</v>
      </c>
      <c r="E4481" s="76">
        <v>355</v>
      </c>
      <c r="F4481" s="76">
        <v>24</v>
      </c>
      <c r="G4481" s="77">
        <v>5</v>
      </c>
      <c r="H4481" s="76" t="s">
        <v>3368</v>
      </c>
      <c r="I4481" s="77">
        <v>3.88</v>
      </c>
      <c r="J4481" s="2">
        <v>1</v>
      </c>
      <c r="K4481" s="119" cm="1">
        <f t="array" ref="K4481">ROUND(IF(C4481="Beer",SUM(LOOKUP(2,1/(SRP!$B$7:$B$9&lt;=E4481)/(SRP!$C$7:$C$9&gt;=E4481),SRP!$D$7:$D$9)*(G4481/100)*(E4481/1000)),IF(C4481="Spirits",SUM(LOOKUP(2,1/(SRP!$B$2:$B$6&lt;=E4481)/(SRP!$C$2:$C$6&gt;=E4481),SRP!$D$2:$D$6)*(G4481/100)*(E4481/1000)),IF(AND(C4481="Wine",D4481="Fortified Wines"),SUM(LOOKUP(2,1/(SRP!$B$20:$B$23&lt;=E4481)/(SRP!$C$20:$C$23&gt;=E4481),SRP!$D$20:$D$23)*(G4481/100)*(E4481/1000)),IF(C4481="Wine",SUM(LOOKUP(2,1/(SRP!$B$15:$B$19&lt;=E4481)/(SRP!$C$15:$C$19&gt;=E4481),SRP!$D$15:$D$19)*(G4481/100)*(E4481/1000)),IF(C4481="Ready to Drink",SUM(LOOKUP(2,1/(SRP!$B$10:$B$14&lt;=E4481)/(SRP!$C$10:$C$14&gt;=E4481),SRP!$D$10:$D$14)*(G4481/100)*(E4481/1000)),0))))),2)</f>
        <v>1.41</v>
      </c>
    </row>
    <row r="4482" spans="1:11" x14ac:dyDescent="0.35">
      <c r="A4482" s="2">
        <v>41778</v>
      </c>
      <c r="B4482" s="76" t="s">
        <v>3575</v>
      </c>
      <c r="C4482" s="76" t="s">
        <v>287</v>
      </c>
      <c r="D4482" s="76" t="s">
        <v>5240</v>
      </c>
      <c r="E4482" s="76">
        <v>750</v>
      </c>
      <c r="F4482" s="76">
        <v>12</v>
      </c>
      <c r="G4482" s="77">
        <v>6.2</v>
      </c>
      <c r="H4482" s="76" t="s">
        <v>3376</v>
      </c>
      <c r="I4482" s="77">
        <v>15.74</v>
      </c>
      <c r="J4482" s="2">
        <v>1</v>
      </c>
      <c r="K4482" s="119" cm="1">
        <f t="array" ref="K4482">ROUND(IF(C4482="Beer",SUM(LOOKUP(2,1/(SRP!$B$7:$B$9&lt;=E4482)/(SRP!$C$7:$C$9&gt;=E4482),SRP!$D$7:$D$9)*(G4482/100)*(E4482/1000)),IF(C4482="Spirits",SUM(LOOKUP(2,1/(SRP!$B$2:$B$6&lt;=E4482)/(SRP!$C$2:$C$6&gt;=E4482),SRP!$D$2:$D$6)*(G4482/100)*(E4482/1000)),IF(AND(C4482="Wine",D4482="Fortified Wines"),SUM(LOOKUP(2,1/(SRP!$B$20:$B$23&lt;=E4482)/(SRP!$C$20:$C$23&gt;=E4482),SRP!$D$20:$D$23)*(G4482/100)*(E4482/1000)),IF(C4482="Wine",SUM(LOOKUP(2,1/(SRP!$B$15:$B$19&lt;=E4482)/(SRP!$C$15:$C$19&gt;=E4482),SRP!$D$15:$D$19)*(G4482/100)*(E4482/1000)),IF(C4482="Ready to Drink",SUM(LOOKUP(2,1/(SRP!$B$10:$B$14&lt;=E4482)/(SRP!$C$10:$C$14&gt;=E4482),SRP!$D$10:$D$14)*(G4482/100)*(E4482/1000)),0))))),2)</f>
        <v>3.25</v>
      </c>
    </row>
    <row r="4483" spans="1:11" x14ac:dyDescent="0.35">
      <c r="A4483" s="2">
        <v>41778</v>
      </c>
      <c r="B4483" s="76" t="s">
        <v>3575</v>
      </c>
      <c r="C4483" s="76" t="s">
        <v>287</v>
      </c>
      <c r="D4483" s="76" t="s">
        <v>5240</v>
      </c>
      <c r="E4483" s="76">
        <v>750</v>
      </c>
      <c r="F4483" s="76">
        <v>12</v>
      </c>
      <c r="G4483" s="77">
        <v>6.2</v>
      </c>
      <c r="H4483" s="76" t="s">
        <v>3376</v>
      </c>
      <c r="I4483" s="77">
        <v>15.74</v>
      </c>
      <c r="J4483" s="2">
        <v>1</v>
      </c>
      <c r="K4483" s="119" cm="1">
        <f t="array" ref="K4483">ROUND(IF(C4483="Beer",SUM(LOOKUP(2,1/(SRP!$B$7:$B$9&lt;=E4483)/(SRP!$C$7:$C$9&gt;=E4483),SRP!$D$7:$D$9)*(G4483/100)*(E4483/1000)),IF(C4483="Spirits",SUM(LOOKUP(2,1/(SRP!$B$2:$B$6&lt;=E4483)/(SRP!$C$2:$C$6&gt;=E4483),SRP!$D$2:$D$6)*(G4483/100)*(E4483/1000)),IF(AND(C4483="Wine",D4483="Fortified Wines"),SUM(LOOKUP(2,1/(SRP!$B$20:$B$23&lt;=E4483)/(SRP!$C$20:$C$23&gt;=E4483),SRP!$D$20:$D$23)*(G4483/100)*(E4483/1000)),IF(C4483="Wine",SUM(LOOKUP(2,1/(SRP!$B$15:$B$19&lt;=E4483)/(SRP!$C$15:$C$19&gt;=E4483),SRP!$D$15:$D$19)*(G4483/100)*(E4483/1000)),IF(C4483="Ready to Drink",SUM(LOOKUP(2,1/(SRP!$B$10:$B$14&lt;=E4483)/(SRP!$C$10:$C$14&gt;=E4483),SRP!$D$10:$D$14)*(G4483/100)*(E4483/1000)),0))))),2)</f>
        <v>3.25</v>
      </c>
    </row>
    <row r="4484" spans="1:11" x14ac:dyDescent="0.35">
      <c r="A4484" s="2">
        <v>41826</v>
      </c>
      <c r="B4484" s="76" t="s">
        <v>3578</v>
      </c>
      <c r="C4484" s="76" t="s">
        <v>287</v>
      </c>
      <c r="D4484" s="76" t="s">
        <v>5266</v>
      </c>
      <c r="E4484" s="76">
        <v>473</v>
      </c>
      <c r="F4484" s="76">
        <v>24</v>
      </c>
      <c r="G4484" s="77">
        <v>5</v>
      </c>
      <c r="H4484" s="76" t="s">
        <v>6876</v>
      </c>
      <c r="I4484" s="77">
        <v>3.99</v>
      </c>
      <c r="J4484" s="2">
        <v>1</v>
      </c>
      <c r="K4484" s="119" cm="1">
        <f t="array" ref="K4484">ROUND(IF(C4484="Beer",SUM(LOOKUP(2,1/(SRP!$B$7:$B$9&lt;=E4484)/(SRP!$C$7:$C$9&gt;=E4484),SRP!$D$7:$D$9)*(G4484/100)*(E4484/1000)),IF(C4484="Spirits",SUM(LOOKUP(2,1/(SRP!$B$2:$B$6&lt;=E4484)/(SRP!$C$2:$C$6&gt;=E4484),SRP!$D$2:$D$6)*(G4484/100)*(E4484/1000)),IF(AND(C4484="Wine",D4484="Fortified Wines"),SUM(LOOKUP(2,1/(SRP!$B$20:$B$23&lt;=E4484)/(SRP!$C$20:$C$23&gt;=E4484),SRP!$D$20:$D$23)*(G4484/100)*(E4484/1000)),IF(C4484="Wine",SUM(LOOKUP(2,1/(SRP!$B$15:$B$19&lt;=E4484)/(SRP!$C$15:$C$19&gt;=E4484),SRP!$D$15:$D$19)*(G4484/100)*(E4484/1000)),IF(C4484="Ready to Drink",SUM(LOOKUP(2,1/(SRP!$B$10:$B$14&lt;=E4484)/(SRP!$C$10:$C$14&gt;=E4484),SRP!$D$10:$D$14)*(G4484/100)*(E4484/1000)),0))))),2)</f>
        <v>1.65</v>
      </c>
    </row>
    <row r="4485" spans="1:11" x14ac:dyDescent="0.35">
      <c r="A4485" s="2">
        <v>41826</v>
      </c>
      <c r="B4485" s="76" t="s">
        <v>3578</v>
      </c>
      <c r="C4485" s="76" t="s">
        <v>287</v>
      </c>
      <c r="D4485" s="76" t="s">
        <v>5266</v>
      </c>
      <c r="E4485" s="76">
        <v>473</v>
      </c>
      <c r="F4485" s="76">
        <v>24</v>
      </c>
      <c r="G4485" s="77">
        <v>5</v>
      </c>
      <c r="H4485" s="76" t="s">
        <v>3377</v>
      </c>
      <c r="I4485" s="77">
        <v>3.99</v>
      </c>
      <c r="J4485" s="2">
        <v>1</v>
      </c>
      <c r="K4485" s="119" cm="1">
        <f t="array" ref="K4485">ROUND(IF(C4485="Beer",SUM(LOOKUP(2,1/(SRP!$B$7:$B$9&lt;=E4485)/(SRP!$C$7:$C$9&gt;=E4485),SRP!$D$7:$D$9)*(G4485/100)*(E4485/1000)),IF(C4485="Spirits",SUM(LOOKUP(2,1/(SRP!$B$2:$B$6&lt;=E4485)/(SRP!$C$2:$C$6&gt;=E4485),SRP!$D$2:$D$6)*(G4485/100)*(E4485/1000)),IF(AND(C4485="Wine",D4485="Fortified Wines"),SUM(LOOKUP(2,1/(SRP!$B$20:$B$23&lt;=E4485)/(SRP!$C$20:$C$23&gt;=E4485),SRP!$D$20:$D$23)*(G4485/100)*(E4485/1000)),IF(C4485="Wine",SUM(LOOKUP(2,1/(SRP!$B$15:$B$19&lt;=E4485)/(SRP!$C$15:$C$19&gt;=E4485),SRP!$D$15:$D$19)*(G4485/100)*(E4485/1000)),IF(C4485="Ready to Drink",SUM(LOOKUP(2,1/(SRP!$B$10:$B$14&lt;=E4485)/(SRP!$C$10:$C$14&gt;=E4485),SRP!$D$10:$D$14)*(G4485/100)*(E4485/1000)),0))))),2)</f>
        <v>1.65</v>
      </c>
    </row>
    <row r="4486" spans="1:11" x14ac:dyDescent="0.35">
      <c r="A4486" s="2">
        <v>41831</v>
      </c>
      <c r="B4486" s="76" t="s">
        <v>3579</v>
      </c>
      <c r="C4486" s="76" t="s">
        <v>287</v>
      </c>
      <c r="D4486" s="76" t="s">
        <v>5240</v>
      </c>
      <c r="E4486" s="76">
        <v>473</v>
      </c>
      <c r="F4486" s="76">
        <v>24</v>
      </c>
      <c r="G4486" s="77">
        <v>5.6</v>
      </c>
      <c r="H4486" s="76" t="s">
        <v>3301</v>
      </c>
      <c r="I4486" s="77">
        <v>4.49</v>
      </c>
      <c r="J4486" s="2">
        <v>1</v>
      </c>
      <c r="K4486" s="119" cm="1">
        <f t="array" ref="K4486">ROUND(IF(C4486="Beer",SUM(LOOKUP(2,1/(SRP!$B$7:$B$9&lt;=E4486)/(SRP!$C$7:$C$9&gt;=E4486),SRP!$D$7:$D$9)*(G4486/100)*(E4486/1000)),IF(C4486="Spirits",SUM(LOOKUP(2,1/(SRP!$B$2:$B$6&lt;=E4486)/(SRP!$C$2:$C$6&gt;=E4486),SRP!$D$2:$D$6)*(G4486/100)*(E4486/1000)),IF(AND(C4486="Wine",D4486="Fortified Wines"),SUM(LOOKUP(2,1/(SRP!$B$20:$B$23&lt;=E4486)/(SRP!$C$20:$C$23&gt;=E4486),SRP!$D$20:$D$23)*(G4486/100)*(E4486/1000)),IF(C4486="Wine",SUM(LOOKUP(2,1/(SRP!$B$15:$B$19&lt;=E4486)/(SRP!$C$15:$C$19&gt;=E4486),SRP!$D$15:$D$19)*(G4486/100)*(E4486/1000)),IF(C4486="Ready to Drink",SUM(LOOKUP(2,1/(SRP!$B$10:$B$14&lt;=E4486)/(SRP!$C$10:$C$14&gt;=E4486),SRP!$D$10:$D$14)*(G4486/100)*(E4486/1000)),0))))),2)</f>
        <v>1.85</v>
      </c>
    </row>
    <row r="4487" spans="1:11" x14ac:dyDescent="0.35">
      <c r="A4487" s="2">
        <v>41831</v>
      </c>
      <c r="B4487" s="76" t="s">
        <v>3579</v>
      </c>
      <c r="C4487" s="76" t="s">
        <v>287</v>
      </c>
      <c r="D4487" s="76" t="s">
        <v>5240</v>
      </c>
      <c r="E4487" s="76">
        <v>473</v>
      </c>
      <c r="F4487" s="76">
        <v>24</v>
      </c>
      <c r="G4487" s="77">
        <v>5.6</v>
      </c>
      <c r="H4487" s="76" t="s">
        <v>3301</v>
      </c>
      <c r="I4487" s="77">
        <v>4.49</v>
      </c>
      <c r="J4487" s="2">
        <v>1</v>
      </c>
      <c r="K4487" s="119" cm="1">
        <f t="array" ref="K4487">ROUND(IF(C4487="Beer",SUM(LOOKUP(2,1/(SRP!$B$7:$B$9&lt;=E4487)/(SRP!$C$7:$C$9&gt;=E4487),SRP!$D$7:$D$9)*(G4487/100)*(E4487/1000)),IF(C4487="Spirits",SUM(LOOKUP(2,1/(SRP!$B$2:$B$6&lt;=E4487)/(SRP!$C$2:$C$6&gt;=E4487),SRP!$D$2:$D$6)*(G4487/100)*(E4487/1000)),IF(AND(C4487="Wine",D4487="Fortified Wines"),SUM(LOOKUP(2,1/(SRP!$B$20:$B$23&lt;=E4487)/(SRP!$C$20:$C$23&gt;=E4487),SRP!$D$20:$D$23)*(G4487/100)*(E4487/1000)),IF(C4487="Wine",SUM(LOOKUP(2,1/(SRP!$B$15:$B$19&lt;=E4487)/(SRP!$C$15:$C$19&gt;=E4487),SRP!$D$15:$D$19)*(G4487/100)*(E4487/1000)),IF(C4487="Ready to Drink",SUM(LOOKUP(2,1/(SRP!$B$10:$B$14&lt;=E4487)/(SRP!$C$10:$C$14&gt;=E4487),SRP!$D$10:$D$14)*(G4487/100)*(E4487/1000)),0))))),2)</f>
        <v>1.85</v>
      </c>
    </row>
    <row r="4488" spans="1:11" x14ac:dyDescent="0.35">
      <c r="A4488" s="2">
        <v>41832</v>
      </c>
      <c r="B4488" s="76" t="s">
        <v>3580</v>
      </c>
      <c r="C4488" s="76" t="s">
        <v>287</v>
      </c>
      <c r="D4488" s="76" t="s">
        <v>5240</v>
      </c>
      <c r="E4488" s="76">
        <v>473</v>
      </c>
      <c r="F4488" s="76">
        <v>24</v>
      </c>
      <c r="G4488" s="77">
        <v>5.6</v>
      </c>
      <c r="H4488" s="76" t="s">
        <v>3301</v>
      </c>
      <c r="I4488" s="77">
        <v>4.49</v>
      </c>
      <c r="J4488" s="2">
        <v>1</v>
      </c>
      <c r="K4488" s="119" cm="1">
        <f t="array" ref="K4488">ROUND(IF(C4488="Beer",SUM(LOOKUP(2,1/(SRP!$B$7:$B$9&lt;=E4488)/(SRP!$C$7:$C$9&gt;=E4488),SRP!$D$7:$D$9)*(G4488/100)*(E4488/1000)),IF(C4488="Spirits",SUM(LOOKUP(2,1/(SRP!$B$2:$B$6&lt;=E4488)/(SRP!$C$2:$C$6&gt;=E4488),SRP!$D$2:$D$6)*(G4488/100)*(E4488/1000)),IF(AND(C4488="Wine",D4488="Fortified Wines"),SUM(LOOKUP(2,1/(SRP!$B$20:$B$23&lt;=E4488)/(SRP!$C$20:$C$23&gt;=E4488),SRP!$D$20:$D$23)*(G4488/100)*(E4488/1000)),IF(C4488="Wine",SUM(LOOKUP(2,1/(SRP!$B$15:$B$19&lt;=E4488)/(SRP!$C$15:$C$19&gt;=E4488),SRP!$D$15:$D$19)*(G4488/100)*(E4488/1000)),IF(C4488="Ready to Drink",SUM(LOOKUP(2,1/(SRP!$B$10:$B$14&lt;=E4488)/(SRP!$C$10:$C$14&gt;=E4488),SRP!$D$10:$D$14)*(G4488/100)*(E4488/1000)),0))))),2)</f>
        <v>1.85</v>
      </c>
    </row>
    <row r="4489" spans="1:11" x14ac:dyDescent="0.35">
      <c r="A4489" s="2">
        <v>41832</v>
      </c>
      <c r="B4489" s="76" t="s">
        <v>3580</v>
      </c>
      <c r="C4489" s="76" t="s">
        <v>287</v>
      </c>
      <c r="D4489" s="76" t="s">
        <v>5240</v>
      </c>
      <c r="E4489" s="76">
        <v>473</v>
      </c>
      <c r="F4489" s="76">
        <v>24</v>
      </c>
      <c r="G4489" s="77">
        <v>5.6</v>
      </c>
      <c r="H4489" s="76" t="s">
        <v>3301</v>
      </c>
      <c r="I4489" s="77">
        <v>4.49</v>
      </c>
      <c r="J4489" s="2">
        <v>1</v>
      </c>
      <c r="K4489" s="119" cm="1">
        <f t="array" ref="K4489">ROUND(IF(C4489="Beer",SUM(LOOKUP(2,1/(SRP!$B$7:$B$9&lt;=E4489)/(SRP!$C$7:$C$9&gt;=E4489),SRP!$D$7:$D$9)*(G4489/100)*(E4489/1000)),IF(C4489="Spirits",SUM(LOOKUP(2,1/(SRP!$B$2:$B$6&lt;=E4489)/(SRP!$C$2:$C$6&gt;=E4489),SRP!$D$2:$D$6)*(G4489/100)*(E4489/1000)),IF(AND(C4489="Wine",D4489="Fortified Wines"),SUM(LOOKUP(2,1/(SRP!$B$20:$B$23&lt;=E4489)/(SRP!$C$20:$C$23&gt;=E4489),SRP!$D$20:$D$23)*(G4489/100)*(E4489/1000)),IF(C4489="Wine",SUM(LOOKUP(2,1/(SRP!$B$15:$B$19&lt;=E4489)/(SRP!$C$15:$C$19&gt;=E4489),SRP!$D$15:$D$19)*(G4489/100)*(E4489/1000)),IF(C4489="Ready to Drink",SUM(LOOKUP(2,1/(SRP!$B$10:$B$14&lt;=E4489)/(SRP!$C$10:$C$14&gt;=E4489),SRP!$D$10:$D$14)*(G4489/100)*(E4489/1000)),0))))),2)</f>
        <v>1.85</v>
      </c>
    </row>
    <row r="4490" spans="1:11" x14ac:dyDescent="0.35">
      <c r="A4490" s="2">
        <v>41848</v>
      </c>
      <c r="B4490" s="76" t="s">
        <v>3581</v>
      </c>
      <c r="C4490" s="76" t="s">
        <v>287</v>
      </c>
      <c r="D4490" s="76" t="s">
        <v>5266</v>
      </c>
      <c r="E4490" s="76">
        <v>473</v>
      </c>
      <c r="F4490" s="76">
        <v>24</v>
      </c>
      <c r="G4490" s="77">
        <v>4.8</v>
      </c>
      <c r="H4490" s="76" t="s">
        <v>6874</v>
      </c>
      <c r="I4490" s="77">
        <v>3.95</v>
      </c>
      <c r="J4490" s="2">
        <v>1</v>
      </c>
      <c r="K4490" s="119" cm="1">
        <f t="array" ref="K4490">ROUND(IF(C4490="Beer",SUM(LOOKUP(2,1/(SRP!$B$7:$B$9&lt;=E4490)/(SRP!$C$7:$C$9&gt;=E4490),SRP!$D$7:$D$9)*(G4490/100)*(E4490/1000)),IF(C4490="Spirits",SUM(LOOKUP(2,1/(SRP!$B$2:$B$6&lt;=E4490)/(SRP!$C$2:$C$6&gt;=E4490),SRP!$D$2:$D$6)*(G4490/100)*(E4490/1000)),IF(AND(C4490="Wine",D4490="Fortified Wines"),SUM(LOOKUP(2,1/(SRP!$B$20:$B$23&lt;=E4490)/(SRP!$C$20:$C$23&gt;=E4490),SRP!$D$20:$D$23)*(G4490/100)*(E4490/1000)),IF(C4490="Wine",SUM(LOOKUP(2,1/(SRP!$B$15:$B$19&lt;=E4490)/(SRP!$C$15:$C$19&gt;=E4490),SRP!$D$15:$D$19)*(G4490/100)*(E4490/1000)),IF(C4490="Ready to Drink",SUM(LOOKUP(2,1/(SRP!$B$10:$B$14&lt;=E4490)/(SRP!$C$10:$C$14&gt;=E4490),SRP!$D$10:$D$14)*(G4490/100)*(E4490/1000)),0))))),2)</f>
        <v>1.58</v>
      </c>
    </row>
    <row r="4491" spans="1:11" x14ac:dyDescent="0.35">
      <c r="A4491" s="2">
        <v>41848</v>
      </c>
      <c r="B4491" s="76" t="s">
        <v>3581</v>
      </c>
      <c r="C4491" s="76" t="s">
        <v>287</v>
      </c>
      <c r="D4491" s="76" t="s">
        <v>5266</v>
      </c>
      <c r="E4491" s="76">
        <v>473</v>
      </c>
      <c r="F4491" s="76">
        <v>24</v>
      </c>
      <c r="G4491" s="77">
        <v>4.8</v>
      </c>
      <c r="H4491" s="76" t="s">
        <v>3377</v>
      </c>
      <c r="I4491" s="77">
        <v>3.95</v>
      </c>
      <c r="J4491" s="2">
        <v>1</v>
      </c>
      <c r="K4491" s="119" cm="1">
        <f t="array" ref="K4491">ROUND(IF(C4491="Beer",SUM(LOOKUP(2,1/(SRP!$B$7:$B$9&lt;=E4491)/(SRP!$C$7:$C$9&gt;=E4491),SRP!$D$7:$D$9)*(G4491/100)*(E4491/1000)),IF(C4491="Spirits",SUM(LOOKUP(2,1/(SRP!$B$2:$B$6&lt;=E4491)/(SRP!$C$2:$C$6&gt;=E4491),SRP!$D$2:$D$6)*(G4491/100)*(E4491/1000)),IF(AND(C4491="Wine",D4491="Fortified Wines"),SUM(LOOKUP(2,1/(SRP!$B$20:$B$23&lt;=E4491)/(SRP!$C$20:$C$23&gt;=E4491),SRP!$D$20:$D$23)*(G4491/100)*(E4491/1000)),IF(C4491="Wine",SUM(LOOKUP(2,1/(SRP!$B$15:$B$19&lt;=E4491)/(SRP!$C$15:$C$19&gt;=E4491),SRP!$D$15:$D$19)*(G4491/100)*(E4491/1000)),IF(C4491="Ready to Drink",SUM(LOOKUP(2,1/(SRP!$B$10:$B$14&lt;=E4491)/(SRP!$C$10:$C$14&gt;=E4491),SRP!$D$10:$D$14)*(G4491/100)*(E4491/1000)),0))))),2)</f>
        <v>1.58</v>
      </c>
    </row>
    <row r="4492" spans="1:11" x14ac:dyDescent="0.35">
      <c r="A4492" s="2">
        <v>41851</v>
      </c>
      <c r="B4492" s="76" t="s">
        <v>3576</v>
      </c>
      <c r="C4492" s="76" t="s">
        <v>287</v>
      </c>
      <c r="D4492" s="76" t="s">
        <v>5240</v>
      </c>
      <c r="E4492" s="76">
        <v>473</v>
      </c>
      <c r="F4492" s="76">
        <v>24</v>
      </c>
      <c r="G4492" s="77">
        <v>9</v>
      </c>
      <c r="H4492" s="76" t="s">
        <v>3376</v>
      </c>
      <c r="I4492" s="77">
        <v>3.94</v>
      </c>
      <c r="J4492" s="2">
        <v>1</v>
      </c>
      <c r="K4492" s="119" cm="1">
        <f t="array" ref="K4492">ROUND(IF(C4492="Beer",SUM(LOOKUP(2,1/(SRP!$B$7:$B$9&lt;=E4492)/(SRP!$C$7:$C$9&gt;=E4492),SRP!$D$7:$D$9)*(G4492/100)*(E4492/1000)),IF(C4492="Spirits",SUM(LOOKUP(2,1/(SRP!$B$2:$B$6&lt;=E4492)/(SRP!$C$2:$C$6&gt;=E4492),SRP!$D$2:$D$6)*(G4492/100)*(E4492/1000)),IF(AND(C4492="Wine",D4492="Fortified Wines"),SUM(LOOKUP(2,1/(SRP!$B$20:$B$23&lt;=E4492)/(SRP!$C$20:$C$23&gt;=E4492),SRP!$D$20:$D$23)*(G4492/100)*(E4492/1000)),IF(C4492="Wine",SUM(LOOKUP(2,1/(SRP!$B$15:$B$19&lt;=E4492)/(SRP!$C$15:$C$19&gt;=E4492),SRP!$D$15:$D$19)*(G4492/100)*(E4492/1000)),IF(C4492="Ready to Drink",SUM(LOOKUP(2,1/(SRP!$B$10:$B$14&lt;=E4492)/(SRP!$C$10:$C$14&gt;=E4492),SRP!$D$10:$D$14)*(G4492/100)*(E4492/1000)),0))))),2)</f>
        <v>2.97</v>
      </c>
    </row>
    <row r="4493" spans="1:11" x14ac:dyDescent="0.35">
      <c r="A4493" s="2">
        <v>41851</v>
      </c>
      <c r="B4493" s="76" t="s">
        <v>3576</v>
      </c>
      <c r="C4493" s="76" t="s">
        <v>287</v>
      </c>
      <c r="D4493" s="76" t="s">
        <v>5240</v>
      </c>
      <c r="E4493" s="76">
        <v>473</v>
      </c>
      <c r="F4493" s="76">
        <v>24</v>
      </c>
      <c r="G4493" s="77">
        <v>9</v>
      </c>
      <c r="H4493" s="76" t="s">
        <v>3376</v>
      </c>
      <c r="I4493" s="77">
        <v>3.94</v>
      </c>
      <c r="J4493" s="2">
        <v>1</v>
      </c>
      <c r="K4493" s="119" cm="1">
        <f t="array" ref="K4493">ROUND(IF(C4493="Beer",SUM(LOOKUP(2,1/(SRP!$B$7:$B$9&lt;=E4493)/(SRP!$C$7:$C$9&gt;=E4493),SRP!$D$7:$D$9)*(G4493/100)*(E4493/1000)),IF(C4493="Spirits",SUM(LOOKUP(2,1/(SRP!$B$2:$B$6&lt;=E4493)/(SRP!$C$2:$C$6&gt;=E4493),SRP!$D$2:$D$6)*(G4493/100)*(E4493/1000)),IF(AND(C4493="Wine",D4493="Fortified Wines"),SUM(LOOKUP(2,1/(SRP!$B$20:$B$23&lt;=E4493)/(SRP!$C$20:$C$23&gt;=E4493),SRP!$D$20:$D$23)*(G4493/100)*(E4493/1000)),IF(C4493="Wine",SUM(LOOKUP(2,1/(SRP!$B$15:$B$19&lt;=E4493)/(SRP!$C$15:$C$19&gt;=E4493),SRP!$D$15:$D$19)*(G4493/100)*(E4493/1000)),IF(C4493="Ready to Drink",SUM(LOOKUP(2,1/(SRP!$B$10:$B$14&lt;=E4493)/(SRP!$C$10:$C$14&gt;=E4493),SRP!$D$10:$D$14)*(G4493/100)*(E4493/1000)),0))))),2)</f>
        <v>2.97</v>
      </c>
    </row>
    <row r="4494" spans="1:11" x14ac:dyDescent="0.35">
      <c r="A4494" s="2">
        <v>41914</v>
      </c>
      <c r="B4494" s="76" t="s">
        <v>3577</v>
      </c>
      <c r="C4494" s="76" t="s">
        <v>287</v>
      </c>
      <c r="D4494" s="76" t="s">
        <v>5240</v>
      </c>
      <c r="E4494" s="76">
        <v>473</v>
      </c>
      <c r="F4494" s="76">
        <v>24</v>
      </c>
      <c r="G4494" s="77">
        <v>6</v>
      </c>
      <c r="H4494" s="76" t="s">
        <v>3376</v>
      </c>
      <c r="I4494" s="77">
        <v>3.94</v>
      </c>
      <c r="J4494" s="2">
        <v>1</v>
      </c>
      <c r="K4494" s="119" cm="1">
        <f t="array" ref="K4494">ROUND(IF(C4494="Beer",SUM(LOOKUP(2,1/(SRP!$B$7:$B$9&lt;=E4494)/(SRP!$C$7:$C$9&gt;=E4494),SRP!$D$7:$D$9)*(G4494/100)*(E4494/1000)),IF(C4494="Spirits",SUM(LOOKUP(2,1/(SRP!$B$2:$B$6&lt;=E4494)/(SRP!$C$2:$C$6&gt;=E4494),SRP!$D$2:$D$6)*(G4494/100)*(E4494/1000)),IF(AND(C4494="Wine",D4494="Fortified Wines"),SUM(LOOKUP(2,1/(SRP!$B$20:$B$23&lt;=E4494)/(SRP!$C$20:$C$23&gt;=E4494),SRP!$D$20:$D$23)*(G4494/100)*(E4494/1000)),IF(C4494="Wine",SUM(LOOKUP(2,1/(SRP!$B$15:$B$19&lt;=E4494)/(SRP!$C$15:$C$19&gt;=E4494),SRP!$D$15:$D$19)*(G4494/100)*(E4494/1000)),IF(C4494="Ready to Drink",SUM(LOOKUP(2,1/(SRP!$B$10:$B$14&lt;=E4494)/(SRP!$C$10:$C$14&gt;=E4494),SRP!$D$10:$D$14)*(G4494/100)*(E4494/1000)),0))))),2)</f>
        <v>1.98</v>
      </c>
    </row>
    <row r="4495" spans="1:11" x14ac:dyDescent="0.35">
      <c r="A4495" s="2">
        <v>41914</v>
      </c>
      <c r="B4495" s="76" t="s">
        <v>3577</v>
      </c>
      <c r="C4495" s="76" t="s">
        <v>287</v>
      </c>
      <c r="D4495" s="76" t="s">
        <v>5240</v>
      </c>
      <c r="E4495" s="76">
        <v>473</v>
      </c>
      <c r="F4495" s="76">
        <v>24</v>
      </c>
      <c r="G4495" s="77">
        <v>6</v>
      </c>
      <c r="H4495" s="76" t="s">
        <v>3376</v>
      </c>
      <c r="I4495" s="77">
        <v>3.94</v>
      </c>
      <c r="J4495" s="2">
        <v>1</v>
      </c>
      <c r="K4495" s="119" cm="1">
        <f t="array" ref="K4495">ROUND(IF(C4495="Beer",SUM(LOOKUP(2,1/(SRP!$B$7:$B$9&lt;=E4495)/(SRP!$C$7:$C$9&gt;=E4495),SRP!$D$7:$D$9)*(G4495/100)*(E4495/1000)),IF(C4495="Spirits",SUM(LOOKUP(2,1/(SRP!$B$2:$B$6&lt;=E4495)/(SRP!$C$2:$C$6&gt;=E4495),SRP!$D$2:$D$6)*(G4495/100)*(E4495/1000)),IF(AND(C4495="Wine",D4495="Fortified Wines"),SUM(LOOKUP(2,1/(SRP!$B$20:$B$23&lt;=E4495)/(SRP!$C$20:$C$23&gt;=E4495),SRP!$D$20:$D$23)*(G4495/100)*(E4495/1000)),IF(C4495="Wine",SUM(LOOKUP(2,1/(SRP!$B$15:$B$19&lt;=E4495)/(SRP!$C$15:$C$19&gt;=E4495),SRP!$D$15:$D$19)*(G4495/100)*(E4495/1000)),IF(C4495="Ready to Drink",SUM(LOOKUP(2,1/(SRP!$B$10:$B$14&lt;=E4495)/(SRP!$C$10:$C$14&gt;=E4495),SRP!$D$10:$D$14)*(G4495/100)*(E4495/1000)),0))))),2)</f>
        <v>1.98</v>
      </c>
    </row>
    <row r="4496" spans="1:11" x14ac:dyDescent="0.35">
      <c r="A4496" s="2">
        <v>41915</v>
      </c>
      <c r="B4496" s="76" t="s">
        <v>3602</v>
      </c>
      <c r="C4496" s="76" t="s">
        <v>287</v>
      </c>
      <c r="D4496" s="76" t="s">
        <v>5266</v>
      </c>
      <c r="E4496" s="76">
        <v>375</v>
      </c>
      <c r="F4496" s="76">
        <v>12</v>
      </c>
      <c r="G4496" s="77">
        <v>4.0999999999999996</v>
      </c>
      <c r="H4496" s="76" t="s">
        <v>3355</v>
      </c>
      <c r="I4496" s="77">
        <v>9.89</v>
      </c>
      <c r="J4496" s="2">
        <v>1</v>
      </c>
      <c r="K4496" s="119" cm="1">
        <f t="array" ref="K4496">ROUND(IF(C4496="Beer",SUM(LOOKUP(2,1/(SRP!$B$7:$B$9&lt;=E4496)/(SRP!$C$7:$C$9&gt;=E4496),SRP!$D$7:$D$9)*(G4496/100)*(E4496/1000)),IF(C4496="Spirits",SUM(LOOKUP(2,1/(SRP!$B$2:$B$6&lt;=E4496)/(SRP!$C$2:$C$6&gt;=E4496),SRP!$D$2:$D$6)*(G4496/100)*(E4496/1000)),IF(AND(C4496="Wine",D4496="Fortified Wines"),SUM(LOOKUP(2,1/(SRP!$B$20:$B$23&lt;=E4496)/(SRP!$C$20:$C$23&gt;=E4496),SRP!$D$20:$D$23)*(G4496/100)*(E4496/1000)),IF(C4496="Wine",SUM(LOOKUP(2,1/(SRP!$B$15:$B$19&lt;=E4496)/(SRP!$C$15:$C$19&gt;=E4496),SRP!$D$15:$D$19)*(G4496/100)*(E4496/1000)),IF(C4496="Ready to Drink",SUM(LOOKUP(2,1/(SRP!$B$10:$B$14&lt;=E4496)/(SRP!$C$10:$C$14&gt;=E4496),SRP!$D$10:$D$14)*(G4496/100)*(E4496/1000)),0))))),2)</f>
        <v>1.07</v>
      </c>
    </row>
    <row r="4497" spans="1:11" x14ac:dyDescent="0.35">
      <c r="A4497" s="2">
        <v>41915</v>
      </c>
      <c r="B4497" s="76" t="s">
        <v>3602</v>
      </c>
      <c r="C4497" s="76" t="s">
        <v>287</v>
      </c>
      <c r="D4497" s="76" t="s">
        <v>5266</v>
      </c>
      <c r="E4497" s="76">
        <v>375</v>
      </c>
      <c r="F4497" s="76">
        <v>12</v>
      </c>
      <c r="G4497" s="77">
        <v>4.0999999999999996</v>
      </c>
      <c r="H4497" s="76" t="s">
        <v>3355</v>
      </c>
      <c r="I4497" s="77">
        <v>9.89</v>
      </c>
      <c r="J4497" s="2">
        <v>1</v>
      </c>
      <c r="K4497" s="119" cm="1">
        <f t="array" ref="K4497">ROUND(IF(C4497="Beer",SUM(LOOKUP(2,1/(SRP!$B$7:$B$9&lt;=E4497)/(SRP!$C$7:$C$9&gt;=E4497),SRP!$D$7:$D$9)*(G4497/100)*(E4497/1000)),IF(C4497="Spirits",SUM(LOOKUP(2,1/(SRP!$B$2:$B$6&lt;=E4497)/(SRP!$C$2:$C$6&gt;=E4497),SRP!$D$2:$D$6)*(G4497/100)*(E4497/1000)),IF(AND(C4497="Wine",D4497="Fortified Wines"),SUM(LOOKUP(2,1/(SRP!$B$20:$B$23&lt;=E4497)/(SRP!$C$20:$C$23&gt;=E4497),SRP!$D$20:$D$23)*(G4497/100)*(E4497/1000)),IF(C4497="Wine",SUM(LOOKUP(2,1/(SRP!$B$15:$B$19&lt;=E4497)/(SRP!$C$15:$C$19&gt;=E4497),SRP!$D$15:$D$19)*(G4497/100)*(E4497/1000)),IF(C4497="Ready to Drink",SUM(LOOKUP(2,1/(SRP!$B$10:$B$14&lt;=E4497)/(SRP!$C$10:$C$14&gt;=E4497),SRP!$D$10:$D$14)*(G4497/100)*(E4497/1000)),0))))),2)</f>
        <v>1.07</v>
      </c>
    </row>
    <row r="4498" spans="1:11" x14ac:dyDescent="0.35">
      <c r="A4498" s="2">
        <v>41920</v>
      </c>
      <c r="B4498" s="76" t="s">
        <v>3612</v>
      </c>
      <c r="C4498" s="76" t="s">
        <v>285</v>
      </c>
      <c r="D4498" s="76" t="s">
        <v>6933</v>
      </c>
      <c r="E4498" s="76">
        <v>750</v>
      </c>
      <c r="F4498" s="76">
        <v>12</v>
      </c>
      <c r="G4498" s="77">
        <v>45</v>
      </c>
      <c r="H4498" s="76" t="s">
        <v>3280</v>
      </c>
      <c r="I4498" s="77">
        <v>36.99</v>
      </c>
      <c r="J4498" s="2">
        <v>1</v>
      </c>
      <c r="K4498" s="119" cm="1">
        <f t="array" ref="K4498">ROUND(IF(C4498="Beer",SUM(LOOKUP(2,1/(SRP!$B$7:$B$9&lt;=E4498)/(SRP!$C$7:$C$9&gt;=E4498),SRP!$D$7:$D$9)*(G4498/100)*(E4498/1000)),IF(C4498="Spirits",SUM(LOOKUP(2,1/(SRP!$B$2:$B$6&lt;=E4498)/(SRP!$C$2:$C$6&gt;=E4498),SRP!$D$2:$D$6)*(G4498/100)*(E4498/1000)),IF(AND(C4498="Wine",D4498="Fortified Wines"),SUM(LOOKUP(2,1/(SRP!$B$20:$B$23&lt;=E4498)/(SRP!$C$20:$C$23&gt;=E4498),SRP!$D$20:$D$23)*(G4498/100)*(E4498/1000)),IF(C4498="Wine",SUM(LOOKUP(2,1/(SRP!$B$15:$B$19&lt;=E4498)/(SRP!$C$15:$C$19&gt;=E4498),SRP!$D$15:$D$19)*(G4498/100)*(E4498/1000)),IF(C4498="Ready to Drink",SUM(LOOKUP(2,1/(SRP!$B$10:$B$14&lt;=E4498)/(SRP!$C$10:$C$14&gt;=E4498),SRP!$D$10:$D$14)*(G4498/100)*(E4498/1000)),0))))),2)</f>
        <v>23.56</v>
      </c>
    </row>
    <row r="4499" spans="1:11" x14ac:dyDescent="0.35">
      <c r="A4499" s="2">
        <v>41967</v>
      </c>
      <c r="B4499" s="76" t="s">
        <v>3613</v>
      </c>
      <c r="C4499" s="76" t="s">
        <v>286</v>
      </c>
      <c r="D4499" s="76" t="s">
        <v>5236</v>
      </c>
      <c r="E4499" s="76">
        <v>750</v>
      </c>
      <c r="F4499" s="76">
        <v>12</v>
      </c>
      <c r="G4499" s="77">
        <v>13.5</v>
      </c>
      <c r="H4499" s="76" t="s">
        <v>3302</v>
      </c>
      <c r="I4499" s="77">
        <v>124.26</v>
      </c>
      <c r="J4499" s="2">
        <v>1</v>
      </c>
      <c r="K4499" s="119" cm="1">
        <f t="array" ref="K4499">ROUND(IF(C4499="Beer",SUM(LOOKUP(2,1/(SRP!$B$7:$B$9&lt;=E4499)/(SRP!$C$7:$C$9&gt;=E4499),SRP!$D$7:$D$9)*(G4499/100)*(E4499/1000)),IF(C4499="Spirits",SUM(LOOKUP(2,1/(SRP!$B$2:$B$6&lt;=E4499)/(SRP!$C$2:$C$6&gt;=E4499),SRP!$D$2:$D$6)*(G4499/100)*(E4499/1000)),IF(AND(C4499="Wine",D4499="Fortified Wines"),SUM(LOOKUP(2,1/(SRP!$B$20:$B$23&lt;=E4499)/(SRP!$C$20:$C$23&gt;=E4499),SRP!$D$20:$D$23)*(G4499/100)*(E4499/1000)),IF(C4499="Wine",SUM(LOOKUP(2,1/(SRP!$B$15:$B$19&lt;=E4499)/(SRP!$C$15:$C$19&gt;=E4499),SRP!$D$15:$D$19)*(G4499/100)*(E4499/1000)),IF(C4499="Ready to Drink",SUM(LOOKUP(2,1/(SRP!$B$10:$B$14&lt;=E4499)/(SRP!$C$10:$C$14&gt;=E4499),SRP!$D$10:$D$14)*(G4499/100)*(E4499/1000)),0))))),2)</f>
        <v>7.07</v>
      </c>
    </row>
    <row r="4500" spans="1:11" x14ac:dyDescent="0.35">
      <c r="A4500" s="2">
        <v>41968</v>
      </c>
      <c r="B4500" s="76" t="s">
        <v>5555</v>
      </c>
      <c r="C4500" s="76" t="s">
        <v>286</v>
      </c>
      <c r="D4500" s="76" t="s">
        <v>5236</v>
      </c>
      <c r="E4500" s="76">
        <v>750</v>
      </c>
      <c r="F4500" s="76">
        <v>6</v>
      </c>
      <c r="G4500" s="77">
        <v>13</v>
      </c>
      <c r="H4500" s="76" t="s">
        <v>3302</v>
      </c>
      <c r="I4500" s="77">
        <v>102.92</v>
      </c>
      <c r="J4500" s="2">
        <v>1</v>
      </c>
      <c r="K4500" s="119" cm="1">
        <f t="array" ref="K4500">ROUND(IF(C4500="Beer",SUM(LOOKUP(2,1/(SRP!$B$7:$B$9&lt;=E4500)/(SRP!$C$7:$C$9&gt;=E4500),SRP!$D$7:$D$9)*(G4500/100)*(E4500/1000)),IF(C4500="Spirits",SUM(LOOKUP(2,1/(SRP!$B$2:$B$6&lt;=E4500)/(SRP!$C$2:$C$6&gt;=E4500),SRP!$D$2:$D$6)*(G4500/100)*(E4500/1000)),IF(AND(C4500="Wine",D4500="Fortified Wines"),SUM(LOOKUP(2,1/(SRP!$B$20:$B$23&lt;=E4500)/(SRP!$C$20:$C$23&gt;=E4500),SRP!$D$20:$D$23)*(G4500/100)*(E4500/1000)),IF(C4500="Wine",SUM(LOOKUP(2,1/(SRP!$B$15:$B$19&lt;=E4500)/(SRP!$C$15:$C$19&gt;=E4500),SRP!$D$15:$D$19)*(G4500/100)*(E4500/1000)),IF(C4500="Ready to Drink",SUM(LOOKUP(2,1/(SRP!$B$10:$B$14&lt;=E4500)/(SRP!$C$10:$C$14&gt;=E4500),SRP!$D$10:$D$14)*(G4500/100)*(E4500/1000)),0))))),2)</f>
        <v>6.81</v>
      </c>
    </row>
    <row r="4501" spans="1:11" x14ac:dyDescent="0.35">
      <c r="A4501" s="2">
        <v>41970</v>
      </c>
      <c r="B4501" s="76" t="s">
        <v>3614</v>
      </c>
      <c r="C4501" s="76" t="s">
        <v>286</v>
      </c>
      <c r="D4501" s="76" t="s">
        <v>5236</v>
      </c>
      <c r="E4501" s="76">
        <v>750</v>
      </c>
      <c r="F4501" s="76">
        <v>6</v>
      </c>
      <c r="G4501" s="77">
        <v>15</v>
      </c>
      <c r="H4501" s="76" t="s">
        <v>3302</v>
      </c>
      <c r="I4501" s="77">
        <v>83.33</v>
      </c>
      <c r="J4501" s="2">
        <v>1</v>
      </c>
      <c r="K4501" s="119" cm="1">
        <f t="array" ref="K4501">ROUND(IF(C4501="Beer",SUM(LOOKUP(2,1/(SRP!$B$7:$B$9&lt;=E4501)/(SRP!$C$7:$C$9&gt;=E4501),SRP!$D$7:$D$9)*(G4501/100)*(E4501/1000)),IF(C4501="Spirits",SUM(LOOKUP(2,1/(SRP!$B$2:$B$6&lt;=E4501)/(SRP!$C$2:$C$6&gt;=E4501),SRP!$D$2:$D$6)*(G4501/100)*(E4501/1000)),IF(AND(C4501="Wine",D4501="Fortified Wines"),SUM(LOOKUP(2,1/(SRP!$B$20:$B$23&lt;=E4501)/(SRP!$C$20:$C$23&gt;=E4501),SRP!$D$20:$D$23)*(G4501/100)*(E4501/1000)),IF(C4501="Wine",SUM(LOOKUP(2,1/(SRP!$B$15:$B$19&lt;=E4501)/(SRP!$C$15:$C$19&gt;=E4501),SRP!$D$15:$D$19)*(G4501/100)*(E4501/1000)),IF(C4501="Ready to Drink",SUM(LOOKUP(2,1/(SRP!$B$10:$B$14&lt;=E4501)/(SRP!$C$10:$C$14&gt;=E4501),SRP!$D$10:$D$14)*(G4501/100)*(E4501/1000)),0))))),2)</f>
        <v>7.85</v>
      </c>
    </row>
    <row r="4502" spans="1:11" x14ac:dyDescent="0.35">
      <c r="A4502" s="2">
        <v>41971</v>
      </c>
      <c r="B4502" s="76" t="s">
        <v>3615</v>
      </c>
      <c r="C4502" s="76" t="s">
        <v>286</v>
      </c>
      <c r="D4502" s="76" t="s">
        <v>5236</v>
      </c>
      <c r="E4502" s="76">
        <v>750</v>
      </c>
      <c r="F4502" s="76">
        <v>12</v>
      </c>
      <c r="G4502" s="77">
        <v>13.5</v>
      </c>
      <c r="H4502" s="76" t="s">
        <v>3302</v>
      </c>
      <c r="I4502" s="77">
        <v>110.63</v>
      </c>
      <c r="J4502" s="2">
        <v>1</v>
      </c>
      <c r="K4502" s="119" cm="1">
        <f t="array" ref="K4502">ROUND(IF(C4502="Beer",SUM(LOOKUP(2,1/(SRP!$B$7:$B$9&lt;=E4502)/(SRP!$C$7:$C$9&gt;=E4502),SRP!$D$7:$D$9)*(G4502/100)*(E4502/1000)),IF(C4502="Spirits",SUM(LOOKUP(2,1/(SRP!$B$2:$B$6&lt;=E4502)/(SRP!$C$2:$C$6&gt;=E4502),SRP!$D$2:$D$6)*(G4502/100)*(E4502/1000)),IF(AND(C4502="Wine",D4502="Fortified Wines"),SUM(LOOKUP(2,1/(SRP!$B$20:$B$23&lt;=E4502)/(SRP!$C$20:$C$23&gt;=E4502),SRP!$D$20:$D$23)*(G4502/100)*(E4502/1000)),IF(C4502="Wine",SUM(LOOKUP(2,1/(SRP!$B$15:$B$19&lt;=E4502)/(SRP!$C$15:$C$19&gt;=E4502),SRP!$D$15:$D$19)*(G4502/100)*(E4502/1000)),IF(C4502="Ready to Drink",SUM(LOOKUP(2,1/(SRP!$B$10:$B$14&lt;=E4502)/(SRP!$C$10:$C$14&gt;=E4502),SRP!$D$10:$D$14)*(G4502/100)*(E4502/1000)),0))))),2)</f>
        <v>7.07</v>
      </c>
    </row>
    <row r="4503" spans="1:11" x14ac:dyDescent="0.35">
      <c r="A4503" s="2">
        <v>41972</v>
      </c>
      <c r="B4503" s="76" t="s">
        <v>4650</v>
      </c>
      <c r="C4503" s="76" t="s">
        <v>286</v>
      </c>
      <c r="D4503" s="76" t="s">
        <v>5236</v>
      </c>
      <c r="E4503" s="76">
        <v>750</v>
      </c>
      <c r="F4503" s="76">
        <v>12</v>
      </c>
      <c r="G4503" s="77">
        <v>13</v>
      </c>
      <c r="H4503" s="76" t="s">
        <v>3302</v>
      </c>
      <c r="I4503" s="77">
        <v>273.64999999999998</v>
      </c>
      <c r="J4503" s="2">
        <v>1</v>
      </c>
      <c r="K4503" s="119" cm="1">
        <f t="array" ref="K4503">ROUND(IF(C4503="Beer",SUM(LOOKUP(2,1/(SRP!$B$7:$B$9&lt;=E4503)/(SRP!$C$7:$C$9&gt;=E4503),SRP!$D$7:$D$9)*(G4503/100)*(E4503/1000)),IF(C4503="Spirits",SUM(LOOKUP(2,1/(SRP!$B$2:$B$6&lt;=E4503)/(SRP!$C$2:$C$6&gt;=E4503),SRP!$D$2:$D$6)*(G4503/100)*(E4503/1000)),IF(AND(C4503="Wine",D4503="Fortified Wines"),SUM(LOOKUP(2,1/(SRP!$B$20:$B$23&lt;=E4503)/(SRP!$C$20:$C$23&gt;=E4503),SRP!$D$20:$D$23)*(G4503/100)*(E4503/1000)),IF(C4503="Wine",SUM(LOOKUP(2,1/(SRP!$B$15:$B$19&lt;=E4503)/(SRP!$C$15:$C$19&gt;=E4503),SRP!$D$15:$D$19)*(G4503/100)*(E4503/1000)),IF(C4503="Ready to Drink",SUM(LOOKUP(2,1/(SRP!$B$10:$B$14&lt;=E4503)/(SRP!$C$10:$C$14&gt;=E4503),SRP!$D$10:$D$14)*(G4503/100)*(E4503/1000)),0))))),2)</f>
        <v>6.81</v>
      </c>
    </row>
    <row r="4504" spans="1:11" x14ac:dyDescent="0.35">
      <c r="A4504" s="2">
        <v>41973</v>
      </c>
      <c r="B4504" s="76" t="s">
        <v>3616</v>
      </c>
      <c r="C4504" s="76" t="s">
        <v>286</v>
      </c>
      <c r="D4504" s="76" t="s">
        <v>5236</v>
      </c>
      <c r="E4504" s="76">
        <v>750</v>
      </c>
      <c r="F4504" s="76">
        <v>6</v>
      </c>
      <c r="G4504" s="77">
        <v>12.5</v>
      </c>
      <c r="H4504" s="76" t="s">
        <v>3302</v>
      </c>
      <c r="I4504" s="77">
        <v>49.57</v>
      </c>
      <c r="J4504" s="2">
        <v>1</v>
      </c>
      <c r="K4504" s="119" cm="1">
        <f t="array" ref="K4504">ROUND(IF(C4504="Beer",SUM(LOOKUP(2,1/(SRP!$B$7:$B$9&lt;=E4504)/(SRP!$C$7:$C$9&gt;=E4504),SRP!$D$7:$D$9)*(G4504/100)*(E4504/1000)),IF(C4504="Spirits",SUM(LOOKUP(2,1/(SRP!$B$2:$B$6&lt;=E4504)/(SRP!$C$2:$C$6&gt;=E4504),SRP!$D$2:$D$6)*(G4504/100)*(E4504/1000)),IF(AND(C4504="Wine",D4504="Fortified Wines"),SUM(LOOKUP(2,1/(SRP!$B$20:$B$23&lt;=E4504)/(SRP!$C$20:$C$23&gt;=E4504),SRP!$D$20:$D$23)*(G4504/100)*(E4504/1000)),IF(C4504="Wine",SUM(LOOKUP(2,1/(SRP!$B$15:$B$19&lt;=E4504)/(SRP!$C$15:$C$19&gt;=E4504),SRP!$D$15:$D$19)*(G4504/100)*(E4504/1000)),IF(C4504="Ready to Drink",SUM(LOOKUP(2,1/(SRP!$B$10:$B$14&lt;=E4504)/(SRP!$C$10:$C$14&gt;=E4504),SRP!$D$10:$D$14)*(G4504/100)*(E4504/1000)),0))))),2)</f>
        <v>6.54</v>
      </c>
    </row>
    <row r="4505" spans="1:11" x14ac:dyDescent="0.35">
      <c r="A4505" s="2">
        <v>41974</v>
      </c>
      <c r="B4505" s="76" t="s">
        <v>3603</v>
      </c>
      <c r="C4505" s="76" t="s">
        <v>287</v>
      </c>
      <c r="D4505" s="76" t="s">
        <v>5271</v>
      </c>
      <c r="E4505" s="76">
        <v>3784</v>
      </c>
      <c r="F4505" s="76">
        <v>3</v>
      </c>
      <c r="G4505" s="77">
        <v>4</v>
      </c>
      <c r="H4505" s="76" t="s">
        <v>3354</v>
      </c>
      <c r="I4505" s="77">
        <v>25.95</v>
      </c>
      <c r="J4505" s="2">
        <v>8</v>
      </c>
      <c r="K4505" s="119" cm="1">
        <f t="array" ref="K4505">ROUND(IF(C4505="Beer",SUM(LOOKUP(2,1/(SRP!$B$7:$B$9&lt;=E4505)/(SRP!$C$7:$C$9&gt;=E4505),SRP!$D$7:$D$9)*(G4505/100)*(E4505/1000)),IF(C4505="Spirits",SUM(LOOKUP(2,1/(SRP!$B$2:$B$6&lt;=E4505)/(SRP!$C$2:$C$6&gt;=E4505),SRP!$D$2:$D$6)*(G4505/100)*(E4505/1000)),IF(AND(C4505="Wine",D4505="Fortified Wines"),SUM(LOOKUP(2,1/(SRP!$B$20:$B$23&lt;=E4505)/(SRP!$C$20:$C$23&gt;=E4505),SRP!$D$20:$D$23)*(G4505/100)*(E4505/1000)),IF(C4505="Wine",SUM(LOOKUP(2,1/(SRP!$B$15:$B$19&lt;=E4505)/(SRP!$C$15:$C$19&gt;=E4505),SRP!$D$15:$D$19)*(G4505/100)*(E4505/1000)),IF(C4505="Ready to Drink",SUM(LOOKUP(2,1/(SRP!$B$10:$B$14&lt;=E4505)/(SRP!$C$10:$C$14&gt;=E4505),SRP!$D$10:$D$14)*(G4505/100)*(E4505/1000)),0))))),2)</f>
        <v>10.57</v>
      </c>
    </row>
    <row r="4506" spans="1:11" x14ac:dyDescent="0.35">
      <c r="A4506" s="2">
        <v>41974</v>
      </c>
      <c r="B4506" s="76" t="s">
        <v>3603</v>
      </c>
      <c r="C4506" s="76" t="s">
        <v>287</v>
      </c>
      <c r="D4506" s="76" t="s">
        <v>5271</v>
      </c>
      <c r="E4506" s="76">
        <v>3784</v>
      </c>
      <c r="F4506" s="76">
        <v>3</v>
      </c>
      <c r="G4506" s="77">
        <v>4</v>
      </c>
      <c r="H4506" s="76" t="s">
        <v>3354</v>
      </c>
      <c r="I4506" s="77">
        <v>25.95</v>
      </c>
      <c r="J4506" s="2">
        <v>8</v>
      </c>
      <c r="K4506" s="119" cm="1">
        <f t="array" ref="K4506">ROUND(IF(C4506="Beer",SUM(LOOKUP(2,1/(SRP!$B$7:$B$9&lt;=E4506)/(SRP!$C$7:$C$9&gt;=E4506),SRP!$D$7:$D$9)*(G4506/100)*(E4506/1000)),IF(C4506="Spirits",SUM(LOOKUP(2,1/(SRP!$B$2:$B$6&lt;=E4506)/(SRP!$C$2:$C$6&gt;=E4506),SRP!$D$2:$D$6)*(G4506/100)*(E4506/1000)),IF(AND(C4506="Wine",D4506="Fortified Wines"),SUM(LOOKUP(2,1/(SRP!$B$20:$B$23&lt;=E4506)/(SRP!$C$20:$C$23&gt;=E4506),SRP!$D$20:$D$23)*(G4506/100)*(E4506/1000)),IF(C4506="Wine",SUM(LOOKUP(2,1/(SRP!$B$15:$B$19&lt;=E4506)/(SRP!$C$15:$C$19&gt;=E4506),SRP!$D$15:$D$19)*(G4506/100)*(E4506/1000)),IF(C4506="Ready to Drink",SUM(LOOKUP(2,1/(SRP!$B$10:$B$14&lt;=E4506)/(SRP!$C$10:$C$14&gt;=E4506),SRP!$D$10:$D$14)*(G4506/100)*(E4506/1000)),0))))),2)</f>
        <v>10.57</v>
      </c>
    </row>
    <row r="4507" spans="1:11" x14ac:dyDescent="0.35">
      <c r="A4507" s="2">
        <v>41983</v>
      </c>
      <c r="B4507" s="76" t="s">
        <v>3617</v>
      </c>
      <c r="C4507" s="76" t="s">
        <v>286</v>
      </c>
      <c r="D4507" s="76" t="s">
        <v>5236</v>
      </c>
      <c r="E4507" s="76">
        <v>750</v>
      </c>
      <c r="F4507" s="76">
        <v>12</v>
      </c>
      <c r="G4507" s="77">
        <v>13.5</v>
      </c>
      <c r="H4507" s="76" t="s">
        <v>3302</v>
      </c>
      <c r="I4507" s="77">
        <v>38.9</v>
      </c>
      <c r="J4507" s="2">
        <v>1</v>
      </c>
      <c r="K4507" s="119" cm="1">
        <f t="array" ref="K4507">ROUND(IF(C4507="Beer",SUM(LOOKUP(2,1/(SRP!$B$7:$B$9&lt;=E4507)/(SRP!$C$7:$C$9&gt;=E4507),SRP!$D$7:$D$9)*(G4507/100)*(E4507/1000)),IF(C4507="Spirits",SUM(LOOKUP(2,1/(SRP!$B$2:$B$6&lt;=E4507)/(SRP!$C$2:$C$6&gt;=E4507),SRP!$D$2:$D$6)*(G4507/100)*(E4507/1000)),IF(AND(C4507="Wine",D4507="Fortified Wines"),SUM(LOOKUP(2,1/(SRP!$B$20:$B$23&lt;=E4507)/(SRP!$C$20:$C$23&gt;=E4507),SRP!$D$20:$D$23)*(G4507/100)*(E4507/1000)),IF(C4507="Wine",SUM(LOOKUP(2,1/(SRP!$B$15:$B$19&lt;=E4507)/(SRP!$C$15:$C$19&gt;=E4507),SRP!$D$15:$D$19)*(G4507/100)*(E4507/1000)),IF(C4507="Ready to Drink",SUM(LOOKUP(2,1/(SRP!$B$10:$B$14&lt;=E4507)/(SRP!$C$10:$C$14&gt;=E4507),SRP!$D$10:$D$14)*(G4507/100)*(E4507/1000)),0))))),2)</f>
        <v>7.07</v>
      </c>
    </row>
    <row r="4508" spans="1:11" x14ac:dyDescent="0.35">
      <c r="A4508" s="2">
        <v>41984</v>
      </c>
      <c r="B4508" s="76" t="s">
        <v>3618</v>
      </c>
      <c r="C4508" s="76" t="s">
        <v>286</v>
      </c>
      <c r="D4508" s="76" t="s">
        <v>5236</v>
      </c>
      <c r="E4508" s="76">
        <v>750</v>
      </c>
      <c r="F4508" s="76">
        <v>6</v>
      </c>
      <c r="G4508" s="77">
        <v>14</v>
      </c>
      <c r="H4508" s="76" t="s">
        <v>3302</v>
      </c>
      <c r="I4508" s="77">
        <v>45.16</v>
      </c>
      <c r="J4508" s="2">
        <v>1</v>
      </c>
      <c r="K4508" s="119" cm="1">
        <f t="array" ref="K4508">ROUND(IF(C4508="Beer",SUM(LOOKUP(2,1/(SRP!$B$7:$B$9&lt;=E4508)/(SRP!$C$7:$C$9&gt;=E4508),SRP!$D$7:$D$9)*(G4508/100)*(E4508/1000)),IF(C4508="Spirits",SUM(LOOKUP(2,1/(SRP!$B$2:$B$6&lt;=E4508)/(SRP!$C$2:$C$6&gt;=E4508),SRP!$D$2:$D$6)*(G4508/100)*(E4508/1000)),IF(AND(C4508="Wine",D4508="Fortified Wines"),SUM(LOOKUP(2,1/(SRP!$B$20:$B$23&lt;=E4508)/(SRP!$C$20:$C$23&gt;=E4508),SRP!$D$20:$D$23)*(G4508/100)*(E4508/1000)),IF(C4508="Wine",SUM(LOOKUP(2,1/(SRP!$B$15:$B$19&lt;=E4508)/(SRP!$C$15:$C$19&gt;=E4508),SRP!$D$15:$D$19)*(G4508/100)*(E4508/1000)),IF(C4508="Ready to Drink",SUM(LOOKUP(2,1/(SRP!$B$10:$B$14&lt;=E4508)/(SRP!$C$10:$C$14&gt;=E4508),SRP!$D$10:$D$14)*(G4508/100)*(E4508/1000)),0))))),2)</f>
        <v>7.33</v>
      </c>
    </row>
    <row r="4509" spans="1:11" x14ac:dyDescent="0.35">
      <c r="A4509" s="2">
        <v>41985</v>
      </c>
      <c r="B4509" s="76" t="s">
        <v>3619</v>
      </c>
      <c r="C4509" s="76" t="s">
        <v>286</v>
      </c>
      <c r="D4509" s="76" t="s">
        <v>5236</v>
      </c>
      <c r="E4509" s="76">
        <v>750</v>
      </c>
      <c r="F4509" s="76">
        <v>6</v>
      </c>
      <c r="G4509" s="77">
        <v>13.5</v>
      </c>
      <c r="H4509" s="76" t="s">
        <v>3302</v>
      </c>
      <c r="I4509" s="77">
        <v>177.61</v>
      </c>
      <c r="J4509" s="2">
        <v>1</v>
      </c>
      <c r="K4509" s="119" cm="1">
        <f t="array" ref="K4509">ROUND(IF(C4509="Beer",SUM(LOOKUP(2,1/(SRP!$B$7:$B$9&lt;=E4509)/(SRP!$C$7:$C$9&gt;=E4509),SRP!$D$7:$D$9)*(G4509/100)*(E4509/1000)),IF(C4509="Spirits",SUM(LOOKUP(2,1/(SRP!$B$2:$B$6&lt;=E4509)/(SRP!$C$2:$C$6&gt;=E4509),SRP!$D$2:$D$6)*(G4509/100)*(E4509/1000)),IF(AND(C4509="Wine",D4509="Fortified Wines"),SUM(LOOKUP(2,1/(SRP!$B$20:$B$23&lt;=E4509)/(SRP!$C$20:$C$23&gt;=E4509),SRP!$D$20:$D$23)*(G4509/100)*(E4509/1000)),IF(C4509="Wine",SUM(LOOKUP(2,1/(SRP!$B$15:$B$19&lt;=E4509)/(SRP!$C$15:$C$19&gt;=E4509),SRP!$D$15:$D$19)*(G4509/100)*(E4509/1000)),IF(C4509="Ready to Drink",SUM(LOOKUP(2,1/(SRP!$B$10:$B$14&lt;=E4509)/(SRP!$C$10:$C$14&gt;=E4509),SRP!$D$10:$D$14)*(G4509/100)*(E4509/1000)),0))))),2)</f>
        <v>7.07</v>
      </c>
    </row>
    <row r="4510" spans="1:11" x14ac:dyDescent="0.35">
      <c r="A4510" s="2">
        <v>41988</v>
      </c>
      <c r="B4510" s="76" t="s">
        <v>3620</v>
      </c>
      <c r="C4510" s="76" t="s">
        <v>286</v>
      </c>
      <c r="D4510" s="76" t="s">
        <v>5236</v>
      </c>
      <c r="E4510" s="76">
        <v>750</v>
      </c>
      <c r="F4510" s="76">
        <v>12</v>
      </c>
      <c r="G4510" s="77">
        <v>13.5</v>
      </c>
      <c r="H4510" s="76" t="s">
        <v>3302</v>
      </c>
      <c r="I4510" s="77">
        <v>56.68</v>
      </c>
      <c r="J4510" s="2">
        <v>1</v>
      </c>
      <c r="K4510" s="119" cm="1">
        <f t="array" ref="K4510">ROUND(IF(C4510="Beer",SUM(LOOKUP(2,1/(SRP!$B$7:$B$9&lt;=E4510)/(SRP!$C$7:$C$9&gt;=E4510),SRP!$D$7:$D$9)*(G4510/100)*(E4510/1000)),IF(C4510="Spirits",SUM(LOOKUP(2,1/(SRP!$B$2:$B$6&lt;=E4510)/(SRP!$C$2:$C$6&gt;=E4510),SRP!$D$2:$D$6)*(G4510/100)*(E4510/1000)),IF(AND(C4510="Wine",D4510="Fortified Wines"),SUM(LOOKUP(2,1/(SRP!$B$20:$B$23&lt;=E4510)/(SRP!$C$20:$C$23&gt;=E4510),SRP!$D$20:$D$23)*(G4510/100)*(E4510/1000)),IF(C4510="Wine",SUM(LOOKUP(2,1/(SRP!$B$15:$B$19&lt;=E4510)/(SRP!$C$15:$C$19&gt;=E4510),SRP!$D$15:$D$19)*(G4510/100)*(E4510/1000)),IF(C4510="Ready to Drink",SUM(LOOKUP(2,1/(SRP!$B$10:$B$14&lt;=E4510)/(SRP!$C$10:$C$14&gt;=E4510),SRP!$D$10:$D$14)*(G4510/100)*(E4510/1000)),0))))),2)</f>
        <v>7.07</v>
      </c>
    </row>
    <row r="4511" spans="1:11" x14ac:dyDescent="0.35">
      <c r="A4511" s="2">
        <v>41990</v>
      </c>
      <c r="B4511" s="76" t="s">
        <v>3582</v>
      </c>
      <c r="C4511" s="76" t="s">
        <v>287</v>
      </c>
      <c r="D4511" s="76" t="s">
        <v>5240</v>
      </c>
      <c r="E4511" s="76">
        <v>473</v>
      </c>
      <c r="F4511" s="76">
        <v>24</v>
      </c>
      <c r="G4511" s="77">
        <v>9</v>
      </c>
      <c r="H4511" s="76" t="s">
        <v>3405</v>
      </c>
      <c r="I4511" s="77">
        <v>4.6900000000000004</v>
      </c>
      <c r="J4511" s="2">
        <v>1</v>
      </c>
      <c r="K4511" s="119" cm="1">
        <f t="array" ref="K4511">ROUND(IF(C4511="Beer",SUM(LOOKUP(2,1/(SRP!$B$7:$B$9&lt;=E4511)/(SRP!$C$7:$C$9&gt;=E4511),SRP!$D$7:$D$9)*(G4511/100)*(E4511/1000)),IF(C4511="Spirits",SUM(LOOKUP(2,1/(SRP!$B$2:$B$6&lt;=E4511)/(SRP!$C$2:$C$6&gt;=E4511),SRP!$D$2:$D$6)*(G4511/100)*(E4511/1000)),IF(AND(C4511="Wine",D4511="Fortified Wines"),SUM(LOOKUP(2,1/(SRP!$B$20:$B$23&lt;=E4511)/(SRP!$C$20:$C$23&gt;=E4511),SRP!$D$20:$D$23)*(G4511/100)*(E4511/1000)),IF(C4511="Wine",SUM(LOOKUP(2,1/(SRP!$B$15:$B$19&lt;=E4511)/(SRP!$C$15:$C$19&gt;=E4511),SRP!$D$15:$D$19)*(G4511/100)*(E4511/1000)),IF(C4511="Ready to Drink",SUM(LOOKUP(2,1/(SRP!$B$10:$B$14&lt;=E4511)/(SRP!$C$10:$C$14&gt;=E4511),SRP!$D$10:$D$14)*(G4511/100)*(E4511/1000)),0))))),2)</f>
        <v>2.97</v>
      </c>
    </row>
    <row r="4512" spans="1:11" x14ac:dyDescent="0.35">
      <c r="A4512" s="2">
        <v>41990</v>
      </c>
      <c r="B4512" s="76" t="s">
        <v>3582</v>
      </c>
      <c r="C4512" s="76" t="s">
        <v>287</v>
      </c>
      <c r="D4512" s="76" t="s">
        <v>5240</v>
      </c>
      <c r="E4512" s="76">
        <v>473</v>
      </c>
      <c r="F4512" s="76">
        <v>24</v>
      </c>
      <c r="G4512" s="77">
        <v>9</v>
      </c>
      <c r="H4512" s="76" t="s">
        <v>3405</v>
      </c>
      <c r="I4512" s="77">
        <v>4.6900000000000004</v>
      </c>
      <c r="J4512" s="2">
        <v>1</v>
      </c>
      <c r="K4512" s="119" cm="1">
        <f t="array" ref="K4512">ROUND(IF(C4512="Beer",SUM(LOOKUP(2,1/(SRP!$B$7:$B$9&lt;=E4512)/(SRP!$C$7:$C$9&gt;=E4512),SRP!$D$7:$D$9)*(G4512/100)*(E4512/1000)),IF(C4512="Spirits",SUM(LOOKUP(2,1/(SRP!$B$2:$B$6&lt;=E4512)/(SRP!$C$2:$C$6&gt;=E4512),SRP!$D$2:$D$6)*(G4512/100)*(E4512/1000)),IF(AND(C4512="Wine",D4512="Fortified Wines"),SUM(LOOKUP(2,1/(SRP!$B$20:$B$23&lt;=E4512)/(SRP!$C$20:$C$23&gt;=E4512),SRP!$D$20:$D$23)*(G4512/100)*(E4512/1000)),IF(C4512="Wine",SUM(LOOKUP(2,1/(SRP!$B$15:$B$19&lt;=E4512)/(SRP!$C$15:$C$19&gt;=E4512),SRP!$D$15:$D$19)*(G4512/100)*(E4512/1000)),IF(C4512="Ready to Drink",SUM(LOOKUP(2,1/(SRP!$B$10:$B$14&lt;=E4512)/(SRP!$C$10:$C$14&gt;=E4512),SRP!$D$10:$D$14)*(G4512/100)*(E4512/1000)),0))))),2)</f>
        <v>2.97</v>
      </c>
    </row>
    <row r="4513" spans="1:11" x14ac:dyDescent="0.35">
      <c r="A4513" s="2">
        <v>41991</v>
      </c>
      <c r="B4513" s="76" t="s">
        <v>3583</v>
      </c>
      <c r="C4513" s="76" t="s">
        <v>287</v>
      </c>
      <c r="D4513" s="76" t="s">
        <v>5230</v>
      </c>
      <c r="E4513" s="76">
        <v>473</v>
      </c>
      <c r="F4513" s="76">
        <v>24</v>
      </c>
      <c r="G4513" s="77">
        <v>5.4</v>
      </c>
      <c r="H4513" s="76" t="s">
        <v>3638</v>
      </c>
      <c r="I4513" s="77">
        <v>3.99</v>
      </c>
      <c r="J4513" s="2">
        <v>1</v>
      </c>
      <c r="K4513" s="119" cm="1">
        <f t="array" ref="K4513">ROUND(IF(C4513="Beer",SUM(LOOKUP(2,1/(SRP!$B$7:$B$9&lt;=E4513)/(SRP!$C$7:$C$9&gt;=E4513),SRP!$D$7:$D$9)*(G4513/100)*(E4513/1000)),IF(C4513="Spirits",SUM(LOOKUP(2,1/(SRP!$B$2:$B$6&lt;=E4513)/(SRP!$C$2:$C$6&gt;=E4513),SRP!$D$2:$D$6)*(G4513/100)*(E4513/1000)),IF(AND(C4513="Wine",D4513="Fortified Wines"),SUM(LOOKUP(2,1/(SRP!$B$20:$B$23&lt;=E4513)/(SRP!$C$20:$C$23&gt;=E4513),SRP!$D$20:$D$23)*(G4513/100)*(E4513/1000)),IF(C4513="Wine",SUM(LOOKUP(2,1/(SRP!$B$15:$B$19&lt;=E4513)/(SRP!$C$15:$C$19&gt;=E4513),SRP!$D$15:$D$19)*(G4513/100)*(E4513/1000)),IF(C4513="Ready to Drink",SUM(LOOKUP(2,1/(SRP!$B$10:$B$14&lt;=E4513)/(SRP!$C$10:$C$14&gt;=E4513),SRP!$D$10:$D$14)*(G4513/100)*(E4513/1000)),0))))),2)</f>
        <v>1.78</v>
      </c>
    </row>
    <row r="4514" spans="1:11" x14ac:dyDescent="0.35">
      <c r="A4514" s="2">
        <v>41991</v>
      </c>
      <c r="B4514" s="76" t="s">
        <v>3583</v>
      </c>
      <c r="C4514" s="76" t="s">
        <v>287</v>
      </c>
      <c r="D4514" s="76" t="s">
        <v>5230</v>
      </c>
      <c r="E4514" s="76">
        <v>473</v>
      </c>
      <c r="F4514" s="76">
        <v>24</v>
      </c>
      <c r="G4514" s="77">
        <v>5.4</v>
      </c>
      <c r="H4514" s="76" t="s">
        <v>3638</v>
      </c>
      <c r="I4514" s="77">
        <v>3.99</v>
      </c>
      <c r="J4514" s="2">
        <v>1</v>
      </c>
      <c r="K4514" s="119" cm="1">
        <f t="array" ref="K4514">ROUND(IF(C4514="Beer",SUM(LOOKUP(2,1/(SRP!$B$7:$B$9&lt;=E4514)/(SRP!$C$7:$C$9&gt;=E4514),SRP!$D$7:$D$9)*(G4514/100)*(E4514/1000)),IF(C4514="Spirits",SUM(LOOKUP(2,1/(SRP!$B$2:$B$6&lt;=E4514)/(SRP!$C$2:$C$6&gt;=E4514),SRP!$D$2:$D$6)*(G4514/100)*(E4514/1000)),IF(AND(C4514="Wine",D4514="Fortified Wines"),SUM(LOOKUP(2,1/(SRP!$B$20:$B$23&lt;=E4514)/(SRP!$C$20:$C$23&gt;=E4514),SRP!$D$20:$D$23)*(G4514/100)*(E4514/1000)),IF(C4514="Wine",SUM(LOOKUP(2,1/(SRP!$B$15:$B$19&lt;=E4514)/(SRP!$C$15:$C$19&gt;=E4514),SRP!$D$15:$D$19)*(G4514/100)*(E4514/1000)),IF(C4514="Ready to Drink",SUM(LOOKUP(2,1/(SRP!$B$10:$B$14&lt;=E4514)/(SRP!$C$10:$C$14&gt;=E4514),SRP!$D$10:$D$14)*(G4514/100)*(E4514/1000)),0))))),2)</f>
        <v>1.78</v>
      </c>
    </row>
    <row r="4515" spans="1:11" x14ac:dyDescent="0.35">
      <c r="A4515" s="2">
        <v>41994</v>
      </c>
      <c r="B4515" s="76" t="s">
        <v>4080</v>
      </c>
      <c r="C4515" s="76" t="s">
        <v>5938</v>
      </c>
      <c r="D4515" s="76" t="s">
        <v>5746</v>
      </c>
      <c r="E4515" s="76">
        <v>4260</v>
      </c>
      <c r="F4515" s="76">
        <v>2</v>
      </c>
      <c r="G4515" s="77">
        <v>5</v>
      </c>
      <c r="H4515" s="76" t="s">
        <v>3326</v>
      </c>
      <c r="I4515" s="77">
        <v>29.98</v>
      </c>
      <c r="J4515" s="2">
        <v>12</v>
      </c>
      <c r="K4515" s="119" cm="1">
        <f t="array" ref="K4515">ROUND(IF(C4515="Beer",SUM(LOOKUP(2,1/(SRP!$B$7:$B$9&lt;=E4515)/(SRP!$C$7:$C$9&gt;=E4515),SRP!$D$7:$D$9)*(G4515/100)*(E4515/1000)),IF(C4515="Spirits",SUM(LOOKUP(2,1/(SRP!$B$2:$B$6&lt;=E4515)/(SRP!$C$2:$C$6&gt;=E4515),SRP!$D$2:$D$6)*(G4515/100)*(E4515/1000)),IF(AND(C4515="Wine",D4515="Fortified Wines"),SUM(LOOKUP(2,1/(SRP!$B$20:$B$23&lt;=E4515)/(SRP!$C$20:$C$23&gt;=E4515),SRP!$D$20:$D$23)*(G4515/100)*(E4515/1000)),IF(C4515="Wine",SUM(LOOKUP(2,1/(SRP!$B$15:$B$19&lt;=E4515)/(SRP!$C$15:$C$19&gt;=E4515),SRP!$D$15:$D$19)*(G4515/100)*(E4515/1000)),IF(C4515="Ready to Drink",SUM(LOOKUP(2,1/(SRP!$B$10:$B$14&lt;=E4515)/(SRP!$C$10:$C$14&gt;=E4515),SRP!$D$10:$D$14)*(G4515/100)*(E4515/1000)),0))))),2)</f>
        <v>14.87</v>
      </c>
    </row>
    <row r="4516" spans="1:11" x14ac:dyDescent="0.35">
      <c r="A4516" s="2">
        <v>41994</v>
      </c>
      <c r="B4516" s="76" t="s">
        <v>4080</v>
      </c>
      <c r="C4516" s="76" t="s">
        <v>5938</v>
      </c>
      <c r="D4516" s="76" t="s">
        <v>5746</v>
      </c>
      <c r="E4516" s="76">
        <v>4260</v>
      </c>
      <c r="F4516" s="76">
        <v>2</v>
      </c>
      <c r="G4516" s="77">
        <v>5</v>
      </c>
      <c r="H4516" s="76" t="s">
        <v>3326</v>
      </c>
      <c r="I4516" s="77">
        <v>29.98</v>
      </c>
      <c r="J4516" s="2">
        <v>12</v>
      </c>
      <c r="K4516" s="119" cm="1">
        <f t="array" ref="K4516">ROUND(IF(C4516="Beer",SUM(LOOKUP(2,1/(SRP!$B$7:$B$9&lt;=E4516)/(SRP!$C$7:$C$9&gt;=E4516),SRP!$D$7:$D$9)*(G4516/100)*(E4516/1000)),IF(C4516="Spirits",SUM(LOOKUP(2,1/(SRP!$B$2:$B$6&lt;=E4516)/(SRP!$C$2:$C$6&gt;=E4516),SRP!$D$2:$D$6)*(G4516/100)*(E4516/1000)),IF(AND(C4516="Wine",D4516="Fortified Wines"),SUM(LOOKUP(2,1/(SRP!$B$20:$B$23&lt;=E4516)/(SRP!$C$20:$C$23&gt;=E4516),SRP!$D$20:$D$23)*(G4516/100)*(E4516/1000)),IF(C4516="Wine",SUM(LOOKUP(2,1/(SRP!$B$15:$B$19&lt;=E4516)/(SRP!$C$15:$C$19&gt;=E4516),SRP!$D$15:$D$19)*(G4516/100)*(E4516/1000)),IF(C4516="Ready to Drink",SUM(LOOKUP(2,1/(SRP!$B$10:$B$14&lt;=E4516)/(SRP!$C$10:$C$14&gt;=E4516),SRP!$D$10:$D$14)*(G4516/100)*(E4516/1000)),0))))),2)</f>
        <v>14.87</v>
      </c>
    </row>
    <row r="4517" spans="1:11" x14ac:dyDescent="0.35">
      <c r="A4517" s="2">
        <v>41995</v>
      </c>
      <c r="B4517" s="76" t="s">
        <v>3551</v>
      </c>
      <c r="C4517" s="76" t="s">
        <v>287</v>
      </c>
      <c r="D4517" s="76" t="s">
        <v>5266</v>
      </c>
      <c r="E4517" s="76">
        <v>473</v>
      </c>
      <c r="F4517" s="76">
        <v>24</v>
      </c>
      <c r="G4517" s="77">
        <v>4.8</v>
      </c>
      <c r="H4517" s="76" t="s">
        <v>3445</v>
      </c>
      <c r="I4517" s="77">
        <v>4.2</v>
      </c>
      <c r="J4517" s="2">
        <v>1</v>
      </c>
      <c r="K4517" s="119" cm="1">
        <f t="array" ref="K4517">ROUND(IF(C4517="Beer",SUM(LOOKUP(2,1/(SRP!$B$7:$B$9&lt;=E4517)/(SRP!$C$7:$C$9&gt;=E4517),SRP!$D$7:$D$9)*(G4517/100)*(E4517/1000)),IF(C4517="Spirits",SUM(LOOKUP(2,1/(SRP!$B$2:$B$6&lt;=E4517)/(SRP!$C$2:$C$6&gt;=E4517),SRP!$D$2:$D$6)*(G4517/100)*(E4517/1000)),IF(AND(C4517="Wine",D4517="Fortified Wines"),SUM(LOOKUP(2,1/(SRP!$B$20:$B$23&lt;=E4517)/(SRP!$C$20:$C$23&gt;=E4517),SRP!$D$20:$D$23)*(G4517/100)*(E4517/1000)),IF(C4517="Wine",SUM(LOOKUP(2,1/(SRP!$B$15:$B$19&lt;=E4517)/(SRP!$C$15:$C$19&gt;=E4517),SRP!$D$15:$D$19)*(G4517/100)*(E4517/1000)),IF(C4517="Ready to Drink",SUM(LOOKUP(2,1/(SRP!$B$10:$B$14&lt;=E4517)/(SRP!$C$10:$C$14&gt;=E4517),SRP!$D$10:$D$14)*(G4517/100)*(E4517/1000)),0))))),2)</f>
        <v>1.58</v>
      </c>
    </row>
    <row r="4518" spans="1:11" x14ac:dyDescent="0.35">
      <c r="A4518" s="2">
        <v>41995</v>
      </c>
      <c r="B4518" s="76" t="s">
        <v>3551</v>
      </c>
      <c r="C4518" s="76" t="s">
        <v>287</v>
      </c>
      <c r="D4518" s="76" t="s">
        <v>5266</v>
      </c>
      <c r="E4518" s="76">
        <v>473</v>
      </c>
      <c r="F4518" s="76">
        <v>24</v>
      </c>
      <c r="G4518" s="77">
        <v>4.8</v>
      </c>
      <c r="H4518" s="76" t="s">
        <v>3377</v>
      </c>
      <c r="I4518" s="77">
        <v>4.2</v>
      </c>
      <c r="J4518" s="2">
        <v>1</v>
      </c>
      <c r="K4518" s="119" cm="1">
        <f t="array" ref="K4518">ROUND(IF(C4518="Beer",SUM(LOOKUP(2,1/(SRP!$B$7:$B$9&lt;=E4518)/(SRP!$C$7:$C$9&gt;=E4518),SRP!$D$7:$D$9)*(G4518/100)*(E4518/1000)),IF(C4518="Spirits",SUM(LOOKUP(2,1/(SRP!$B$2:$B$6&lt;=E4518)/(SRP!$C$2:$C$6&gt;=E4518),SRP!$D$2:$D$6)*(G4518/100)*(E4518/1000)),IF(AND(C4518="Wine",D4518="Fortified Wines"),SUM(LOOKUP(2,1/(SRP!$B$20:$B$23&lt;=E4518)/(SRP!$C$20:$C$23&gt;=E4518),SRP!$D$20:$D$23)*(G4518/100)*(E4518/1000)),IF(C4518="Wine",SUM(LOOKUP(2,1/(SRP!$B$15:$B$19&lt;=E4518)/(SRP!$C$15:$C$19&gt;=E4518),SRP!$D$15:$D$19)*(G4518/100)*(E4518/1000)),IF(C4518="Ready to Drink",SUM(LOOKUP(2,1/(SRP!$B$10:$B$14&lt;=E4518)/(SRP!$C$10:$C$14&gt;=E4518),SRP!$D$10:$D$14)*(G4518/100)*(E4518/1000)),0))))),2)</f>
        <v>1.58</v>
      </c>
    </row>
    <row r="4519" spans="1:11" x14ac:dyDescent="0.35">
      <c r="A4519" s="2">
        <v>41997</v>
      </c>
      <c r="B4519" s="76" t="s">
        <v>3552</v>
      </c>
      <c r="C4519" s="76" t="s">
        <v>287</v>
      </c>
      <c r="D4519" s="76" t="s">
        <v>5266</v>
      </c>
      <c r="E4519" s="76">
        <v>473</v>
      </c>
      <c r="F4519" s="76">
        <v>24</v>
      </c>
      <c r="G4519" s="77">
        <v>5</v>
      </c>
      <c r="H4519" s="76" t="s">
        <v>3445</v>
      </c>
      <c r="I4519" s="77">
        <v>4.5999999999999996</v>
      </c>
      <c r="J4519" s="2">
        <v>1</v>
      </c>
      <c r="K4519" s="119" cm="1">
        <f t="array" ref="K4519">ROUND(IF(C4519="Beer",SUM(LOOKUP(2,1/(SRP!$B$7:$B$9&lt;=E4519)/(SRP!$C$7:$C$9&gt;=E4519),SRP!$D$7:$D$9)*(G4519/100)*(E4519/1000)),IF(C4519="Spirits",SUM(LOOKUP(2,1/(SRP!$B$2:$B$6&lt;=E4519)/(SRP!$C$2:$C$6&gt;=E4519),SRP!$D$2:$D$6)*(G4519/100)*(E4519/1000)),IF(AND(C4519="Wine",D4519="Fortified Wines"),SUM(LOOKUP(2,1/(SRP!$B$20:$B$23&lt;=E4519)/(SRP!$C$20:$C$23&gt;=E4519),SRP!$D$20:$D$23)*(G4519/100)*(E4519/1000)),IF(C4519="Wine",SUM(LOOKUP(2,1/(SRP!$B$15:$B$19&lt;=E4519)/(SRP!$C$15:$C$19&gt;=E4519),SRP!$D$15:$D$19)*(G4519/100)*(E4519/1000)),IF(C4519="Ready to Drink",SUM(LOOKUP(2,1/(SRP!$B$10:$B$14&lt;=E4519)/(SRP!$C$10:$C$14&gt;=E4519),SRP!$D$10:$D$14)*(G4519/100)*(E4519/1000)),0))))),2)</f>
        <v>1.65</v>
      </c>
    </row>
    <row r="4520" spans="1:11" x14ac:dyDescent="0.35">
      <c r="A4520" s="2">
        <v>41997</v>
      </c>
      <c r="B4520" s="76" t="s">
        <v>3552</v>
      </c>
      <c r="C4520" s="76" t="s">
        <v>287</v>
      </c>
      <c r="D4520" s="76" t="s">
        <v>5266</v>
      </c>
      <c r="E4520" s="76">
        <v>473</v>
      </c>
      <c r="F4520" s="76">
        <v>24</v>
      </c>
      <c r="G4520" s="77">
        <v>5</v>
      </c>
      <c r="H4520" s="76" t="s">
        <v>3377</v>
      </c>
      <c r="I4520" s="77">
        <v>4.5999999999999996</v>
      </c>
      <c r="J4520" s="2">
        <v>1</v>
      </c>
      <c r="K4520" s="119" cm="1">
        <f t="array" ref="K4520">ROUND(IF(C4520="Beer",SUM(LOOKUP(2,1/(SRP!$B$7:$B$9&lt;=E4520)/(SRP!$C$7:$C$9&gt;=E4520),SRP!$D$7:$D$9)*(G4520/100)*(E4520/1000)),IF(C4520="Spirits",SUM(LOOKUP(2,1/(SRP!$B$2:$B$6&lt;=E4520)/(SRP!$C$2:$C$6&gt;=E4520),SRP!$D$2:$D$6)*(G4520/100)*(E4520/1000)),IF(AND(C4520="Wine",D4520="Fortified Wines"),SUM(LOOKUP(2,1/(SRP!$B$20:$B$23&lt;=E4520)/(SRP!$C$20:$C$23&gt;=E4520),SRP!$D$20:$D$23)*(G4520/100)*(E4520/1000)),IF(C4520="Wine",SUM(LOOKUP(2,1/(SRP!$B$15:$B$19&lt;=E4520)/(SRP!$C$15:$C$19&gt;=E4520),SRP!$D$15:$D$19)*(G4520/100)*(E4520/1000)),IF(C4520="Ready to Drink",SUM(LOOKUP(2,1/(SRP!$B$10:$B$14&lt;=E4520)/(SRP!$C$10:$C$14&gt;=E4520),SRP!$D$10:$D$14)*(G4520/100)*(E4520/1000)),0))))),2)</f>
        <v>1.65</v>
      </c>
    </row>
    <row r="4521" spans="1:11" x14ac:dyDescent="0.35">
      <c r="A4521" s="2">
        <v>42002</v>
      </c>
      <c r="B4521" s="76" t="s">
        <v>3584</v>
      </c>
      <c r="C4521" s="76" t="s">
        <v>287</v>
      </c>
      <c r="D4521" s="76" t="s">
        <v>5230</v>
      </c>
      <c r="E4521" s="76">
        <v>355</v>
      </c>
      <c r="F4521" s="76">
        <v>24</v>
      </c>
      <c r="G4521" s="77">
        <v>4.5999999999999996</v>
      </c>
      <c r="H4521" s="76" t="s">
        <v>3355</v>
      </c>
      <c r="I4521" s="77">
        <v>3.76</v>
      </c>
      <c r="J4521" s="2">
        <v>1</v>
      </c>
      <c r="K4521" s="119" cm="1">
        <f t="array" ref="K4521">ROUND(IF(C4521="Beer",SUM(LOOKUP(2,1/(SRP!$B$7:$B$9&lt;=E4521)/(SRP!$C$7:$C$9&gt;=E4521),SRP!$D$7:$D$9)*(G4521/100)*(E4521/1000)),IF(C4521="Spirits",SUM(LOOKUP(2,1/(SRP!$B$2:$B$6&lt;=E4521)/(SRP!$C$2:$C$6&gt;=E4521),SRP!$D$2:$D$6)*(G4521/100)*(E4521/1000)),IF(AND(C4521="Wine",D4521="Fortified Wines"),SUM(LOOKUP(2,1/(SRP!$B$20:$B$23&lt;=E4521)/(SRP!$C$20:$C$23&gt;=E4521),SRP!$D$20:$D$23)*(G4521/100)*(E4521/1000)),IF(C4521="Wine",SUM(LOOKUP(2,1/(SRP!$B$15:$B$19&lt;=E4521)/(SRP!$C$15:$C$19&gt;=E4521),SRP!$D$15:$D$19)*(G4521/100)*(E4521/1000)),IF(C4521="Ready to Drink",SUM(LOOKUP(2,1/(SRP!$B$10:$B$14&lt;=E4521)/(SRP!$C$10:$C$14&gt;=E4521),SRP!$D$10:$D$14)*(G4521/100)*(E4521/1000)),0))))),2)</f>
        <v>1.1399999999999999</v>
      </c>
    </row>
    <row r="4522" spans="1:11" x14ac:dyDescent="0.35">
      <c r="A4522" s="2">
        <v>42002</v>
      </c>
      <c r="B4522" s="76" t="s">
        <v>3584</v>
      </c>
      <c r="C4522" s="76" t="s">
        <v>287</v>
      </c>
      <c r="D4522" s="76" t="s">
        <v>5230</v>
      </c>
      <c r="E4522" s="76">
        <v>355</v>
      </c>
      <c r="F4522" s="76">
        <v>24</v>
      </c>
      <c r="G4522" s="77">
        <v>4.5999999999999996</v>
      </c>
      <c r="H4522" s="76" t="s">
        <v>3355</v>
      </c>
      <c r="I4522" s="77">
        <v>3.76</v>
      </c>
      <c r="J4522" s="2">
        <v>1</v>
      </c>
      <c r="K4522" s="119" cm="1">
        <f t="array" ref="K4522">ROUND(IF(C4522="Beer",SUM(LOOKUP(2,1/(SRP!$B$7:$B$9&lt;=E4522)/(SRP!$C$7:$C$9&gt;=E4522),SRP!$D$7:$D$9)*(G4522/100)*(E4522/1000)),IF(C4522="Spirits",SUM(LOOKUP(2,1/(SRP!$B$2:$B$6&lt;=E4522)/(SRP!$C$2:$C$6&gt;=E4522),SRP!$D$2:$D$6)*(G4522/100)*(E4522/1000)),IF(AND(C4522="Wine",D4522="Fortified Wines"),SUM(LOOKUP(2,1/(SRP!$B$20:$B$23&lt;=E4522)/(SRP!$C$20:$C$23&gt;=E4522),SRP!$D$20:$D$23)*(G4522/100)*(E4522/1000)),IF(C4522="Wine",SUM(LOOKUP(2,1/(SRP!$B$15:$B$19&lt;=E4522)/(SRP!$C$15:$C$19&gt;=E4522),SRP!$D$15:$D$19)*(G4522/100)*(E4522/1000)),IF(C4522="Ready to Drink",SUM(LOOKUP(2,1/(SRP!$B$10:$B$14&lt;=E4522)/(SRP!$C$10:$C$14&gt;=E4522),SRP!$D$10:$D$14)*(G4522/100)*(E4522/1000)),0))))),2)</f>
        <v>1.1399999999999999</v>
      </c>
    </row>
    <row r="4523" spans="1:11" x14ac:dyDescent="0.35">
      <c r="A4523" s="2">
        <v>42005</v>
      </c>
      <c r="B4523" s="76" t="s">
        <v>3550</v>
      </c>
      <c r="C4523" s="76" t="s">
        <v>287</v>
      </c>
      <c r="D4523" s="76" t="s">
        <v>5240</v>
      </c>
      <c r="E4523" s="76">
        <v>473</v>
      </c>
      <c r="F4523" s="76">
        <v>24</v>
      </c>
      <c r="G4523" s="77">
        <v>6</v>
      </c>
      <c r="H4523" s="76" t="s">
        <v>3380</v>
      </c>
      <c r="I4523" s="77">
        <v>4.49</v>
      </c>
      <c r="J4523" s="2">
        <v>1</v>
      </c>
      <c r="K4523" s="119" cm="1">
        <f t="array" ref="K4523">ROUND(IF(C4523="Beer",SUM(LOOKUP(2,1/(SRP!$B$7:$B$9&lt;=E4523)/(SRP!$C$7:$C$9&gt;=E4523),SRP!$D$7:$D$9)*(G4523/100)*(E4523/1000)),IF(C4523="Spirits",SUM(LOOKUP(2,1/(SRP!$B$2:$B$6&lt;=E4523)/(SRP!$C$2:$C$6&gt;=E4523),SRP!$D$2:$D$6)*(G4523/100)*(E4523/1000)),IF(AND(C4523="Wine",D4523="Fortified Wines"),SUM(LOOKUP(2,1/(SRP!$B$20:$B$23&lt;=E4523)/(SRP!$C$20:$C$23&gt;=E4523),SRP!$D$20:$D$23)*(G4523/100)*(E4523/1000)),IF(C4523="Wine",SUM(LOOKUP(2,1/(SRP!$B$15:$B$19&lt;=E4523)/(SRP!$C$15:$C$19&gt;=E4523),SRP!$D$15:$D$19)*(G4523/100)*(E4523/1000)),IF(C4523="Ready to Drink",SUM(LOOKUP(2,1/(SRP!$B$10:$B$14&lt;=E4523)/(SRP!$C$10:$C$14&gt;=E4523),SRP!$D$10:$D$14)*(G4523/100)*(E4523/1000)),0))))),2)</f>
        <v>1.98</v>
      </c>
    </row>
    <row r="4524" spans="1:11" x14ac:dyDescent="0.35">
      <c r="A4524" s="2">
        <v>42005</v>
      </c>
      <c r="B4524" s="76" t="s">
        <v>3550</v>
      </c>
      <c r="C4524" s="76" t="s">
        <v>287</v>
      </c>
      <c r="D4524" s="76" t="s">
        <v>5240</v>
      </c>
      <c r="E4524" s="76">
        <v>473</v>
      </c>
      <c r="F4524" s="76">
        <v>24</v>
      </c>
      <c r="G4524" s="77">
        <v>6</v>
      </c>
      <c r="H4524" s="76" t="s">
        <v>3380</v>
      </c>
      <c r="I4524" s="77">
        <v>4.49</v>
      </c>
      <c r="J4524" s="2">
        <v>1</v>
      </c>
      <c r="K4524" s="119" cm="1">
        <f t="array" ref="K4524">ROUND(IF(C4524="Beer",SUM(LOOKUP(2,1/(SRP!$B$7:$B$9&lt;=E4524)/(SRP!$C$7:$C$9&gt;=E4524),SRP!$D$7:$D$9)*(G4524/100)*(E4524/1000)),IF(C4524="Spirits",SUM(LOOKUP(2,1/(SRP!$B$2:$B$6&lt;=E4524)/(SRP!$C$2:$C$6&gt;=E4524),SRP!$D$2:$D$6)*(G4524/100)*(E4524/1000)),IF(AND(C4524="Wine",D4524="Fortified Wines"),SUM(LOOKUP(2,1/(SRP!$B$20:$B$23&lt;=E4524)/(SRP!$C$20:$C$23&gt;=E4524),SRP!$D$20:$D$23)*(G4524/100)*(E4524/1000)),IF(C4524="Wine",SUM(LOOKUP(2,1/(SRP!$B$15:$B$19&lt;=E4524)/(SRP!$C$15:$C$19&gt;=E4524),SRP!$D$15:$D$19)*(G4524/100)*(E4524/1000)),IF(C4524="Ready to Drink",SUM(LOOKUP(2,1/(SRP!$B$10:$B$14&lt;=E4524)/(SRP!$C$10:$C$14&gt;=E4524),SRP!$D$10:$D$14)*(G4524/100)*(E4524/1000)),0))))),2)</f>
        <v>1.98</v>
      </c>
    </row>
    <row r="4525" spans="1:11" x14ac:dyDescent="0.35">
      <c r="A4525" s="2">
        <v>42010</v>
      </c>
      <c r="B4525" s="76" t="s">
        <v>3585</v>
      </c>
      <c r="C4525" s="76" t="s">
        <v>286</v>
      </c>
      <c r="D4525" s="76" t="s">
        <v>5236</v>
      </c>
      <c r="E4525" s="76">
        <v>750</v>
      </c>
      <c r="F4525" s="76">
        <v>12</v>
      </c>
      <c r="G4525" s="77">
        <v>13.5</v>
      </c>
      <c r="H4525" s="76" t="s">
        <v>3302</v>
      </c>
      <c r="I4525" s="77">
        <v>166.94</v>
      </c>
      <c r="J4525" s="2">
        <v>1</v>
      </c>
      <c r="K4525" s="119" cm="1">
        <f t="array" ref="K4525">ROUND(IF(C4525="Beer",SUM(LOOKUP(2,1/(SRP!$B$7:$B$9&lt;=E4525)/(SRP!$C$7:$C$9&gt;=E4525),SRP!$D$7:$D$9)*(G4525/100)*(E4525/1000)),IF(C4525="Spirits",SUM(LOOKUP(2,1/(SRP!$B$2:$B$6&lt;=E4525)/(SRP!$C$2:$C$6&gt;=E4525),SRP!$D$2:$D$6)*(G4525/100)*(E4525/1000)),IF(AND(C4525="Wine",D4525="Fortified Wines"),SUM(LOOKUP(2,1/(SRP!$B$20:$B$23&lt;=E4525)/(SRP!$C$20:$C$23&gt;=E4525),SRP!$D$20:$D$23)*(G4525/100)*(E4525/1000)),IF(C4525="Wine",SUM(LOOKUP(2,1/(SRP!$B$15:$B$19&lt;=E4525)/(SRP!$C$15:$C$19&gt;=E4525),SRP!$D$15:$D$19)*(G4525/100)*(E4525/1000)),IF(C4525="Ready to Drink",SUM(LOOKUP(2,1/(SRP!$B$10:$B$14&lt;=E4525)/(SRP!$C$10:$C$14&gt;=E4525),SRP!$D$10:$D$14)*(G4525/100)*(E4525/1000)),0))))),2)</f>
        <v>7.07</v>
      </c>
    </row>
    <row r="4526" spans="1:11" x14ac:dyDescent="0.35">
      <c r="A4526" s="2">
        <v>42017</v>
      </c>
      <c r="B4526" s="76" t="s">
        <v>3586</v>
      </c>
      <c r="C4526" s="76" t="s">
        <v>286</v>
      </c>
      <c r="D4526" s="76" t="s">
        <v>5236</v>
      </c>
      <c r="E4526" s="76">
        <v>750</v>
      </c>
      <c r="F4526" s="76">
        <v>12</v>
      </c>
      <c r="G4526" s="77">
        <v>13.5</v>
      </c>
      <c r="H4526" s="76" t="s">
        <v>3302</v>
      </c>
      <c r="I4526" s="77">
        <v>97.59</v>
      </c>
      <c r="J4526" s="2">
        <v>1</v>
      </c>
      <c r="K4526" s="119" cm="1">
        <f t="array" ref="K4526">ROUND(IF(C4526="Beer",SUM(LOOKUP(2,1/(SRP!$B$7:$B$9&lt;=E4526)/(SRP!$C$7:$C$9&gt;=E4526),SRP!$D$7:$D$9)*(G4526/100)*(E4526/1000)),IF(C4526="Spirits",SUM(LOOKUP(2,1/(SRP!$B$2:$B$6&lt;=E4526)/(SRP!$C$2:$C$6&gt;=E4526),SRP!$D$2:$D$6)*(G4526/100)*(E4526/1000)),IF(AND(C4526="Wine",D4526="Fortified Wines"),SUM(LOOKUP(2,1/(SRP!$B$20:$B$23&lt;=E4526)/(SRP!$C$20:$C$23&gt;=E4526),SRP!$D$20:$D$23)*(G4526/100)*(E4526/1000)),IF(C4526="Wine",SUM(LOOKUP(2,1/(SRP!$B$15:$B$19&lt;=E4526)/(SRP!$C$15:$C$19&gt;=E4526),SRP!$D$15:$D$19)*(G4526/100)*(E4526/1000)),IF(C4526="Ready to Drink",SUM(LOOKUP(2,1/(SRP!$B$10:$B$14&lt;=E4526)/(SRP!$C$10:$C$14&gt;=E4526),SRP!$D$10:$D$14)*(G4526/100)*(E4526/1000)),0))))),2)</f>
        <v>7.07</v>
      </c>
    </row>
    <row r="4527" spans="1:11" x14ac:dyDescent="0.35">
      <c r="A4527" s="2">
        <v>42020</v>
      </c>
      <c r="B4527" s="76" t="s">
        <v>3556</v>
      </c>
      <c r="C4527" s="76" t="s">
        <v>287</v>
      </c>
      <c r="D4527" s="76" t="s">
        <v>5266</v>
      </c>
      <c r="E4527" s="76">
        <v>473</v>
      </c>
      <c r="F4527" s="76">
        <v>24</v>
      </c>
      <c r="G4527" s="77">
        <v>4.9000000000000004</v>
      </c>
      <c r="H4527" s="76" t="s">
        <v>3382</v>
      </c>
      <c r="I4527" s="77">
        <v>4</v>
      </c>
      <c r="J4527" s="2">
        <v>1</v>
      </c>
      <c r="K4527" s="119" cm="1">
        <f t="array" ref="K4527">ROUND(IF(C4527="Beer",SUM(LOOKUP(2,1/(SRP!$B$7:$B$9&lt;=E4527)/(SRP!$C$7:$C$9&gt;=E4527),SRP!$D$7:$D$9)*(G4527/100)*(E4527/1000)),IF(C4527="Spirits",SUM(LOOKUP(2,1/(SRP!$B$2:$B$6&lt;=E4527)/(SRP!$C$2:$C$6&gt;=E4527),SRP!$D$2:$D$6)*(G4527/100)*(E4527/1000)),IF(AND(C4527="Wine",D4527="Fortified Wines"),SUM(LOOKUP(2,1/(SRP!$B$20:$B$23&lt;=E4527)/(SRP!$C$20:$C$23&gt;=E4527),SRP!$D$20:$D$23)*(G4527/100)*(E4527/1000)),IF(C4527="Wine",SUM(LOOKUP(2,1/(SRP!$B$15:$B$19&lt;=E4527)/(SRP!$C$15:$C$19&gt;=E4527),SRP!$D$15:$D$19)*(G4527/100)*(E4527/1000)),IF(C4527="Ready to Drink",SUM(LOOKUP(2,1/(SRP!$B$10:$B$14&lt;=E4527)/(SRP!$C$10:$C$14&gt;=E4527),SRP!$D$10:$D$14)*(G4527/100)*(E4527/1000)),0))))),2)</f>
        <v>1.62</v>
      </c>
    </row>
    <row r="4528" spans="1:11" x14ac:dyDescent="0.35">
      <c r="A4528" s="2">
        <v>42020</v>
      </c>
      <c r="B4528" s="76" t="s">
        <v>3556</v>
      </c>
      <c r="C4528" s="76" t="s">
        <v>287</v>
      </c>
      <c r="D4528" s="76" t="s">
        <v>5266</v>
      </c>
      <c r="E4528" s="76">
        <v>473</v>
      </c>
      <c r="F4528" s="76">
        <v>24</v>
      </c>
      <c r="G4528" s="77">
        <v>4.9000000000000004</v>
      </c>
      <c r="H4528" s="76" t="s">
        <v>3382</v>
      </c>
      <c r="I4528" s="77">
        <v>4</v>
      </c>
      <c r="J4528" s="2">
        <v>1</v>
      </c>
      <c r="K4528" s="119" cm="1">
        <f t="array" ref="K4528">ROUND(IF(C4528="Beer",SUM(LOOKUP(2,1/(SRP!$B$7:$B$9&lt;=E4528)/(SRP!$C$7:$C$9&gt;=E4528),SRP!$D$7:$D$9)*(G4528/100)*(E4528/1000)),IF(C4528="Spirits",SUM(LOOKUP(2,1/(SRP!$B$2:$B$6&lt;=E4528)/(SRP!$C$2:$C$6&gt;=E4528),SRP!$D$2:$D$6)*(G4528/100)*(E4528/1000)),IF(AND(C4528="Wine",D4528="Fortified Wines"),SUM(LOOKUP(2,1/(SRP!$B$20:$B$23&lt;=E4528)/(SRP!$C$20:$C$23&gt;=E4528),SRP!$D$20:$D$23)*(G4528/100)*(E4528/1000)),IF(C4528="Wine",SUM(LOOKUP(2,1/(SRP!$B$15:$B$19&lt;=E4528)/(SRP!$C$15:$C$19&gt;=E4528),SRP!$D$15:$D$19)*(G4528/100)*(E4528/1000)),IF(C4528="Ready to Drink",SUM(LOOKUP(2,1/(SRP!$B$10:$B$14&lt;=E4528)/(SRP!$C$10:$C$14&gt;=E4528),SRP!$D$10:$D$14)*(G4528/100)*(E4528/1000)),0))))),2)</f>
        <v>1.62</v>
      </c>
    </row>
    <row r="4529" spans="1:11" x14ac:dyDescent="0.35">
      <c r="A4529" s="2">
        <v>42021</v>
      </c>
      <c r="B4529" s="76" t="s">
        <v>1671</v>
      </c>
      <c r="C4529" s="76" t="s">
        <v>285</v>
      </c>
      <c r="D4529" s="76" t="s">
        <v>6935</v>
      </c>
      <c r="E4529" s="76">
        <v>750</v>
      </c>
      <c r="F4529" s="76">
        <v>12</v>
      </c>
      <c r="G4529" s="77">
        <v>40</v>
      </c>
      <c r="H4529" s="76" t="s">
        <v>3280</v>
      </c>
      <c r="I4529" s="77">
        <v>104.99</v>
      </c>
      <c r="J4529" s="2">
        <v>1</v>
      </c>
      <c r="K4529" s="119" cm="1">
        <f t="array" ref="K4529">ROUND(IF(C4529="Beer",SUM(LOOKUP(2,1/(SRP!$B$7:$B$9&lt;=E4529)/(SRP!$C$7:$C$9&gt;=E4529),SRP!$D$7:$D$9)*(G4529/100)*(E4529/1000)),IF(C4529="Spirits",SUM(LOOKUP(2,1/(SRP!$B$2:$B$6&lt;=E4529)/(SRP!$C$2:$C$6&gt;=E4529),SRP!$D$2:$D$6)*(G4529/100)*(E4529/1000)),IF(AND(C4529="Wine",D4529="Fortified Wines"),SUM(LOOKUP(2,1/(SRP!$B$20:$B$23&lt;=E4529)/(SRP!$C$20:$C$23&gt;=E4529),SRP!$D$20:$D$23)*(G4529/100)*(E4529/1000)),IF(C4529="Wine",SUM(LOOKUP(2,1/(SRP!$B$15:$B$19&lt;=E4529)/(SRP!$C$15:$C$19&gt;=E4529),SRP!$D$15:$D$19)*(G4529/100)*(E4529/1000)),IF(C4529="Ready to Drink",SUM(LOOKUP(2,1/(SRP!$B$10:$B$14&lt;=E4529)/(SRP!$C$10:$C$14&gt;=E4529),SRP!$D$10:$D$14)*(G4529/100)*(E4529/1000)),0))))),2)</f>
        <v>20.94</v>
      </c>
    </row>
    <row r="4530" spans="1:11" x14ac:dyDescent="0.35">
      <c r="A4530" s="2">
        <v>42022</v>
      </c>
      <c r="B4530" s="76" t="s">
        <v>3587</v>
      </c>
      <c r="C4530" s="76" t="s">
        <v>286</v>
      </c>
      <c r="D4530" s="76" t="s">
        <v>5236</v>
      </c>
      <c r="E4530" s="76">
        <v>750</v>
      </c>
      <c r="F4530" s="76">
        <v>12</v>
      </c>
      <c r="G4530" s="77">
        <v>14.5</v>
      </c>
      <c r="H4530" s="76" t="s">
        <v>3302</v>
      </c>
      <c r="I4530" s="77">
        <v>30.34</v>
      </c>
      <c r="J4530" s="2">
        <v>1</v>
      </c>
      <c r="K4530" s="119" cm="1">
        <f t="array" ref="K4530">ROUND(IF(C4530="Beer",SUM(LOOKUP(2,1/(SRP!$B$7:$B$9&lt;=E4530)/(SRP!$C$7:$C$9&gt;=E4530),SRP!$D$7:$D$9)*(G4530/100)*(E4530/1000)),IF(C4530="Spirits",SUM(LOOKUP(2,1/(SRP!$B$2:$B$6&lt;=E4530)/(SRP!$C$2:$C$6&gt;=E4530),SRP!$D$2:$D$6)*(G4530/100)*(E4530/1000)),IF(AND(C4530="Wine",D4530="Fortified Wines"),SUM(LOOKUP(2,1/(SRP!$B$20:$B$23&lt;=E4530)/(SRP!$C$20:$C$23&gt;=E4530),SRP!$D$20:$D$23)*(G4530/100)*(E4530/1000)),IF(C4530="Wine",SUM(LOOKUP(2,1/(SRP!$B$15:$B$19&lt;=E4530)/(SRP!$C$15:$C$19&gt;=E4530),SRP!$D$15:$D$19)*(G4530/100)*(E4530/1000)),IF(C4530="Ready to Drink",SUM(LOOKUP(2,1/(SRP!$B$10:$B$14&lt;=E4530)/(SRP!$C$10:$C$14&gt;=E4530),SRP!$D$10:$D$14)*(G4530/100)*(E4530/1000)),0))))),2)</f>
        <v>7.59</v>
      </c>
    </row>
    <row r="4531" spans="1:11" x14ac:dyDescent="0.35">
      <c r="A4531" s="2">
        <v>42024</v>
      </c>
      <c r="B4531" s="76" t="s">
        <v>3588</v>
      </c>
      <c r="C4531" s="76" t="s">
        <v>286</v>
      </c>
      <c r="D4531" s="76" t="s">
        <v>5236</v>
      </c>
      <c r="E4531" s="76">
        <v>750</v>
      </c>
      <c r="F4531" s="76">
        <v>6</v>
      </c>
      <c r="G4531" s="77">
        <v>13</v>
      </c>
      <c r="H4531" s="76" t="s">
        <v>3302</v>
      </c>
      <c r="I4531" s="77">
        <v>1287.3399999999999</v>
      </c>
      <c r="J4531" s="2">
        <v>1</v>
      </c>
      <c r="K4531" s="119" cm="1">
        <f t="array" ref="K4531">ROUND(IF(C4531="Beer",SUM(LOOKUP(2,1/(SRP!$B$7:$B$9&lt;=E4531)/(SRP!$C$7:$C$9&gt;=E4531),SRP!$D$7:$D$9)*(G4531/100)*(E4531/1000)),IF(C4531="Spirits",SUM(LOOKUP(2,1/(SRP!$B$2:$B$6&lt;=E4531)/(SRP!$C$2:$C$6&gt;=E4531),SRP!$D$2:$D$6)*(G4531/100)*(E4531/1000)),IF(AND(C4531="Wine",D4531="Fortified Wines"),SUM(LOOKUP(2,1/(SRP!$B$20:$B$23&lt;=E4531)/(SRP!$C$20:$C$23&gt;=E4531),SRP!$D$20:$D$23)*(G4531/100)*(E4531/1000)),IF(C4531="Wine",SUM(LOOKUP(2,1/(SRP!$B$15:$B$19&lt;=E4531)/(SRP!$C$15:$C$19&gt;=E4531),SRP!$D$15:$D$19)*(G4531/100)*(E4531/1000)),IF(C4531="Ready to Drink",SUM(LOOKUP(2,1/(SRP!$B$10:$B$14&lt;=E4531)/(SRP!$C$10:$C$14&gt;=E4531),SRP!$D$10:$D$14)*(G4531/100)*(E4531/1000)),0))))),2)</f>
        <v>6.81</v>
      </c>
    </row>
    <row r="4532" spans="1:11" x14ac:dyDescent="0.35">
      <c r="A4532" s="2">
        <v>42025</v>
      </c>
      <c r="B4532" s="76" t="s">
        <v>4655</v>
      </c>
      <c r="C4532" s="76" t="s">
        <v>286</v>
      </c>
      <c r="D4532" s="76" t="s">
        <v>5236</v>
      </c>
      <c r="E4532" s="76">
        <v>750</v>
      </c>
      <c r="F4532" s="76">
        <v>6</v>
      </c>
      <c r="G4532" s="77">
        <v>13</v>
      </c>
      <c r="H4532" s="76" t="s">
        <v>3302</v>
      </c>
      <c r="I4532" s="77">
        <v>174.06</v>
      </c>
      <c r="J4532" s="2">
        <v>1</v>
      </c>
      <c r="K4532" s="119" cm="1">
        <f t="array" ref="K4532">ROUND(IF(C4532="Beer",SUM(LOOKUP(2,1/(SRP!$B$7:$B$9&lt;=E4532)/(SRP!$C$7:$C$9&gt;=E4532),SRP!$D$7:$D$9)*(G4532/100)*(E4532/1000)),IF(C4532="Spirits",SUM(LOOKUP(2,1/(SRP!$B$2:$B$6&lt;=E4532)/(SRP!$C$2:$C$6&gt;=E4532),SRP!$D$2:$D$6)*(G4532/100)*(E4532/1000)),IF(AND(C4532="Wine",D4532="Fortified Wines"),SUM(LOOKUP(2,1/(SRP!$B$20:$B$23&lt;=E4532)/(SRP!$C$20:$C$23&gt;=E4532),SRP!$D$20:$D$23)*(G4532/100)*(E4532/1000)),IF(C4532="Wine",SUM(LOOKUP(2,1/(SRP!$B$15:$B$19&lt;=E4532)/(SRP!$C$15:$C$19&gt;=E4532),SRP!$D$15:$D$19)*(G4532/100)*(E4532/1000)),IF(C4532="Ready to Drink",SUM(LOOKUP(2,1/(SRP!$B$10:$B$14&lt;=E4532)/(SRP!$C$10:$C$14&gt;=E4532),SRP!$D$10:$D$14)*(G4532/100)*(E4532/1000)),0))))),2)</f>
        <v>6.81</v>
      </c>
    </row>
    <row r="4533" spans="1:11" x14ac:dyDescent="0.35">
      <c r="A4533" s="2">
        <v>42026</v>
      </c>
      <c r="B4533" s="76" t="s">
        <v>3589</v>
      </c>
      <c r="C4533" s="76" t="s">
        <v>286</v>
      </c>
      <c r="D4533" s="76" t="s">
        <v>5236</v>
      </c>
      <c r="E4533" s="76">
        <v>750</v>
      </c>
      <c r="F4533" s="76">
        <v>6</v>
      </c>
      <c r="G4533" s="77">
        <v>14</v>
      </c>
      <c r="H4533" s="76" t="s">
        <v>3302</v>
      </c>
      <c r="I4533" s="77">
        <v>131.41999999999999</v>
      </c>
      <c r="J4533" s="2">
        <v>1</v>
      </c>
      <c r="K4533" s="119" cm="1">
        <f t="array" ref="K4533">ROUND(IF(C4533="Beer",SUM(LOOKUP(2,1/(SRP!$B$7:$B$9&lt;=E4533)/(SRP!$C$7:$C$9&gt;=E4533),SRP!$D$7:$D$9)*(G4533/100)*(E4533/1000)),IF(C4533="Spirits",SUM(LOOKUP(2,1/(SRP!$B$2:$B$6&lt;=E4533)/(SRP!$C$2:$C$6&gt;=E4533),SRP!$D$2:$D$6)*(G4533/100)*(E4533/1000)),IF(AND(C4533="Wine",D4533="Fortified Wines"),SUM(LOOKUP(2,1/(SRP!$B$20:$B$23&lt;=E4533)/(SRP!$C$20:$C$23&gt;=E4533),SRP!$D$20:$D$23)*(G4533/100)*(E4533/1000)),IF(C4533="Wine",SUM(LOOKUP(2,1/(SRP!$B$15:$B$19&lt;=E4533)/(SRP!$C$15:$C$19&gt;=E4533),SRP!$D$15:$D$19)*(G4533/100)*(E4533/1000)),IF(C4533="Ready to Drink",SUM(LOOKUP(2,1/(SRP!$B$10:$B$14&lt;=E4533)/(SRP!$C$10:$C$14&gt;=E4533),SRP!$D$10:$D$14)*(G4533/100)*(E4533/1000)),0))))),2)</f>
        <v>7.33</v>
      </c>
    </row>
    <row r="4534" spans="1:11" x14ac:dyDescent="0.35">
      <c r="A4534" s="2">
        <v>42029</v>
      </c>
      <c r="B4534" s="76" t="s">
        <v>3590</v>
      </c>
      <c r="C4534" s="76" t="s">
        <v>286</v>
      </c>
      <c r="D4534" s="76" t="s">
        <v>5236</v>
      </c>
      <c r="E4534" s="76">
        <v>750</v>
      </c>
      <c r="F4534" s="76">
        <v>6</v>
      </c>
      <c r="G4534" s="77">
        <v>15</v>
      </c>
      <c r="H4534" s="76" t="s">
        <v>3302</v>
      </c>
      <c r="I4534" s="77">
        <v>202.48</v>
      </c>
      <c r="J4534" s="2">
        <v>1</v>
      </c>
      <c r="K4534" s="119" cm="1">
        <f t="array" ref="K4534">ROUND(IF(C4534="Beer",SUM(LOOKUP(2,1/(SRP!$B$7:$B$9&lt;=E4534)/(SRP!$C$7:$C$9&gt;=E4534),SRP!$D$7:$D$9)*(G4534/100)*(E4534/1000)),IF(C4534="Spirits",SUM(LOOKUP(2,1/(SRP!$B$2:$B$6&lt;=E4534)/(SRP!$C$2:$C$6&gt;=E4534),SRP!$D$2:$D$6)*(G4534/100)*(E4534/1000)),IF(AND(C4534="Wine",D4534="Fortified Wines"),SUM(LOOKUP(2,1/(SRP!$B$20:$B$23&lt;=E4534)/(SRP!$C$20:$C$23&gt;=E4534),SRP!$D$20:$D$23)*(G4534/100)*(E4534/1000)),IF(C4534="Wine",SUM(LOOKUP(2,1/(SRP!$B$15:$B$19&lt;=E4534)/(SRP!$C$15:$C$19&gt;=E4534),SRP!$D$15:$D$19)*(G4534/100)*(E4534/1000)),IF(C4534="Ready to Drink",SUM(LOOKUP(2,1/(SRP!$B$10:$B$14&lt;=E4534)/(SRP!$C$10:$C$14&gt;=E4534),SRP!$D$10:$D$14)*(G4534/100)*(E4534/1000)),0))))),2)</f>
        <v>7.85</v>
      </c>
    </row>
    <row r="4535" spans="1:11" x14ac:dyDescent="0.35">
      <c r="A4535" s="2">
        <v>42030</v>
      </c>
      <c r="B4535" s="76" t="s">
        <v>3591</v>
      </c>
      <c r="C4535" s="76" t="s">
        <v>286</v>
      </c>
      <c r="D4535" s="76" t="s">
        <v>5236</v>
      </c>
      <c r="E4535" s="76">
        <v>750</v>
      </c>
      <c r="F4535" s="76">
        <v>12</v>
      </c>
      <c r="G4535" s="77">
        <v>13.5</v>
      </c>
      <c r="H4535" s="76" t="s">
        <v>3302</v>
      </c>
      <c r="I4535" s="77">
        <v>62.02</v>
      </c>
      <c r="J4535" s="2">
        <v>1</v>
      </c>
      <c r="K4535" s="119" cm="1">
        <f t="array" ref="K4535">ROUND(IF(C4535="Beer",SUM(LOOKUP(2,1/(SRP!$B$7:$B$9&lt;=E4535)/(SRP!$C$7:$C$9&gt;=E4535),SRP!$D$7:$D$9)*(G4535/100)*(E4535/1000)),IF(C4535="Spirits",SUM(LOOKUP(2,1/(SRP!$B$2:$B$6&lt;=E4535)/(SRP!$C$2:$C$6&gt;=E4535),SRP!$D$2:$D$6)*(G4535/100)*(E4535/1000)),IF(AND(C4535="Wine",D4535="Fortified Wines"),SUM(LOOKUP(2,1/(SRP!$B$20:$B$23&lt;=E4535)/(SRP!$C$20:$C$23&gt;=E4535),SRP!$D$20:$D$23)*(G4535/100)*(E4535/1000)),IF(C4535="Wine",SUM(LOOKUP(2,1/(SRP!$B$15:$B$19&lt;=E4535)/(SRP!$C$15:$C$19&gt;=E4535),SRP!$D$15:$D$19)*(G4535/100)*(E4535/1000)),IF(C4535="Ready to Drink",SUM(LOOKUP(2,1/(SRP!$B$10:$B$14&lt;=E4535)/(SRP!$C$10:$C$14&gt;=E4535),SRP!$D$10:$D$14)*(G4535/100)*(E4535/1000)),0))))),2)</f>
        <v>7.07</v>
      </c>
    </row>
    <row r="4536" spans="1:11" x14ac:dyDescent="0.35">
      <c r="A4536" s="2">
        <v>42031</v>
      </c>
      <c r="B4536" s="76" t="s">
        <v>3592</v>
      </c>
      <c r="C4536" s="76" t="s">
        <v>286</v>
      </c>
      <c r="D4536" s="76" t="s">
        <v>5236</v>
      </c>
      <c r="E4536" s="76">
        <v>750</v>
      </c>
      <c r="F4536" s="76">
        <v>12</v>
      </c>
      <c r="G4536" s="77">
        <v>13</v>
      </c>
      <c r="H4536" s="76" t="s">
        <v>3302</v>
      </c>
      <c r="I4536" s="77">
        <v>131.38</v>
      </c>
      <c r="J4536" s="2">
        <v>1</v>
      </c>
      <c r="K4536" s="119" cm="1">
        <f t="array" ref="K4536">ROUND(IF(C4536="Beer",SUM(LOOKUP(2,1/(SRP!$B$7:$B$9&lt;=E4536)/(SRP!$C$7:$C$9&gt;=E4536),SRP!$D$7:$D$9)*(G4536/100)*(E4536/1000)),IF(C4536="Spirits",SUM(LOOKUP(2,1/(SRP!$B$2:$B$6&lt;=E4536)/(SRP!$C$2:$C$6&gt;=E4536),SRP!$D$2:$D$6)*(G4536/100)*(E4536/1000)),IF(AND(C4536="Wine",D4536="Fortified Wines"),SUM(LOOKUP(2,1/(SRP!$B$20:$B$23&lt;=E4536)/(SRP!$C$20:$C$23&gt;=E4536),SRP!$D$20:$D$23)*(G4536/100)*(E4536/1000)),IF(C4536="Wine",SUM(LOOKUP(2,1/(SRP!$B$15:$B$19&lt;=E4536)/(SRP!$C$15:$C$19&gt;=E4536),SRP!$D$15:$D$19)*(G4536/100)*(E4536/1000)),IF(C4536="Ready to Drink",SUM(LOOKUP(2,1/(SRP!$B$10:$B$14&lt;=E4536)/(SRP!$C$10:$C$14&gt;=E4536),SRP!$D$10:$D$14)*(G4536/100)*(E4536/1000)),0))))),2)</f>
        <v>6.81</v>
      </c>
    </row>
    <row r="4537" spans="1:11" x14ac:dyDescent="0.35">
      <c r="A4537" s="2">
        <v>42037</v>
      </c>
      <c r="B4537" s="76" t="s">
        <v>3593</v>
      </c>
      <c r="C4537" s="76" t="s">
        <v>5938</v>
      </c>
      <c r="D4537" s="76" t="s">
        <v>5307</v>
      </c>
      <c r="E4537" s="76">
        <v>500</v>
      </c>
      <c r="F4537" s="76">
        <v>24</v>
      </c>
      <c r="G4537" s="77">
        <v>5.3</v>
      </c>
      <c r="H4537" s="76" t="s">
        <v>3324</v>
      </c>
      <c r="I4537" s="77">
        <v>4.28</v>
      </c>
      <c r="J4537" s="2">
        <v>1</v>
      </c>
      <c r="K4537" s="119" cm="1">
        <f t="array" ref="K4537">ROUND(IF(C4537="Beer",SUM(LOOKUP(2,1/(SRP!$B$7:$B$9&lt;=E4537)/(SRP!$C$7:$C$9&gt;=E4537),SRP!$D$7:$D$9)*(G4537/100)*(E4537/1000)),IF(C4537="Spirits",SUM(LOOKUP(2,1/(SRP!$B$2:$B$6&lt;=E4537)/(SRP!$C$2:$C$6&gt;=E4537),SRP!$D$2:$D$6)*(G4537/100)*(E4537/1000)),IF(AND(C4537="Wine",D4537="Fortified Wines"),SUM(LOOKUP(2,1/(SRP!$B$20:$B$23&lt;=E4537)/(SRP!$C$20:$C$23&gt;=E4537),SRP!$D$20:$D$23)*(G4537/100)*(E4537/1000)),IF(C4537="Wine",SUM(LOOKUP(2,1/(SRP!$B$15:$B$19&lt;=E4537)/(SRP!$C$15:$C$19&gt;=E4537),SRP!$D$15:$D$19)*(G4537/100)*(E4537/1000)),IF(C4537="Ready to Drink",SUM(LOOKUP(2,1/(SRP!$B$10:$B$14&lt;=E4537)/(SRP!$C$10:$C$14&gt;=E4537),SRP!$D$10:$D$14)*(G4537/100)*(E4537/1000)),0))))),2)</f>
        <v>1.96</v>
      </c>
    </row>
    <row r="4538" spans="1:11" x14ac:dyDescent="0.35">
      <c r="A4538" s="2">
        <v>42037</v>
      </c>
      <c r="B4538" s="76" t="s">
        <v>3593</v>
      </c>
      <c r="C4538" s="76" t="s">
        <v>5938</v>
      </c>
      <c r="D4538" s="76" t="s">
        <v>5307</v>
      </c>
      <c r="E4538" s="76">
        <v>500</v>
      </c>
      <c r="F4538" s="76">
        <v>24</v>
      </c>
      <c r="G4538" s="77">
        <v>5.3</v>
      </c>
      <c r="H4538" s="76" t="s">
        <v>3324</v>
      </c>
      <c r="I4538" s="77">
        <v>4.28</v>
      </c>
      <c r="J4538" s="2">
        <v>1</v>
      </c>
      <c r="K4538" s="119" cm="1">
        <f t="array" ref="K4538">ROUND(IF(C4538="Beer",SUM(LOOKUP(2,1/(SRP!$B$7:$B$9&lt;=E4538)/(SRP!$C$7:$C$9&gt;=E4538),SRP!$D$7:$D$9)*(G4538/100)*(E4538/1000)),IF(C4538="Spirits",SUM(LOOKUP(2,1/(SRP!$B$2:$B$6&lt;=E4538)/(SRP!$C$2:$C$6&gt;=E4538),SRP!$D$2:$D$6)*(G4538/100)*(E4538/1000)),IF(AND(C4538="Wine",D4538="Fortified Wines"),SUM(LOOKUP(2,1/(SRP!$B$20:$B$23&lt;=E4538)/(SRP!$C$20:$C$23&gt;=E4538),SRP!$D$20:$D$23)*(G4538/100)*(E4538/1000)),IF(C4538="Wine",SUM(LOOKUP(2,1/(SRP!$B$15:$B$19&lt;=E4538)/(SRP!$C$15:$C$19&gt;=E4538),SRP!$D$15:$D$19)*(G4538/100)*(E4538/1000)),IF(C4538="Ready to Drink",SUM(LOOKUP(2,1/(SRP!$B$10:$B$14&lt;=E4538)/(SRP!$C$10:$C$14&gt;=E4538),SRP!$D$10:$D$14)*(G4538/100)*(E4538/1000)),0))))),2)</f>
        <v>1.96</v>
      </c>
    </row>
    <row r="4539" spans="1:11" x14ac:dyDescent="0.35">
      <c r="A4539" s="2">
        <v>42040</v>
      </c>
      <c r="B4539" s="76" t="s">
        <v>3594</v>
      </c>
      <c r="C4539" s="76" t="s">
        <v>287</v>
      </c>
      <c r="D4539" s="76" t="s">
        <v>5292</v>
      </c>
      <c r="E4539" s="76">
        <v>473</v>
      </c>
      <c r="F4539" s="76">
        <v>24</v>
      </c>
      <c r="G4539" s="77">
        <v>5</v>
      </c>
      <c r="H4539" s="76" t="s">
        <v>3354</v>
      </c>
      <c r="I4539" s="77">
        <v>3.99</v>
      </c>
      <c r="J4539" s="2">
        <v>1</v>
      </c>
      <c r="K4539" s="119" cm="1">
        <f t="array" ref="K4539">ROUND(IF(C4539="Beer",SUM(LOOKUP(2,1/(SRP!$B$7:$B$9&lt;=E4539)/(SRP!$C$7:$C$9&gt;=E4539),SRP!$D$7:$D$9)*(G4539/100)*(E4539/1000)),IF(C4539="Spirits",SUM(LOOKUP(2,1/(SRP!$B$2:$B$6&lt;=E4539)/(SRP!$C$2:$C$6&gt;=E4539),SRP!$D$2:$D$6)*(G4539/100)*(E4539/1000)),IF(AND(C4539="Wine",D4539="Fortified Wines"),SUM(LOOKUP(2,1/(SRP!$B$20:$B$23&lt;=E4539)/(SRP!$C$20:$C$23&gt;=E4539),SRP!$D$20:$D$23)*(G4539/100)*(E4539/1000)),IF(C4539="Wine",SUM(LOOKUP(2,1/(SRP!$B$15:$B$19&lt;=E4539)/(SRP!$C$15:$C$19&gt;=E4539),SRP!$D$15:$D$19)*(G4539/100)*(E4539/1000)),IF(C4539="Ready to Drink",SUM(LOOKUP(2,1/(SRP!$B$10:$B$14&lt;=E4539)/(SRP!$C$10:$C$14&gt;=E4539),SRP!$D$10:$D$14)*(G4539/100)*(E4539/1000)),0))))),2)</f>
        <v>1.65</v>
      </c>
    </row>
    <row r="4540" spans="1:11" x14ac:dyDescent="0.35">
      <c r="A4540" s="2">
        <v>42040</v>
      </c>
      <c r="B4540" s="76" t="s">
        <v>3594</v>
      </c>
      <c r="C4540" s="76" t="s">
        <v>287</v>
      </c>
      <c r="D4540" s="76" t="s">
        <v>5292</v>
      </c>
      <c r="E4540" s="76">
        <v>473</v>
      </c>
      <c r="F4540" s="76">
        <v>24</v>
      </c>
      <c r="G4540" s="77">
        <v>5</v>
      </c>
      <c r="H4540" s="76" t="s">
        <v>3354</v>
      </c>
      <c r="I4540" s="77">
        <v>3.99</v>
      </c>
      <c r="J4540" s="2">
        <v>1</v>
      </c>
      <c r="K4540" s="119" cm="1">
        <f t="array" ref="K4540">ROUND(IF(C4540="Beer",SUM(LOOKUP(2,1/(SRP!$B$7:$B$9&lt;=E4540)/(SRP!$C$7:$C$9&gt;=E4540),SRP!$D$7:$D$9)*(G4540/100)*(E4540/1000)),IF(C4540="Spirits",SUM(LOOKUP(2,1/(SRP!$B$2:$B$6&lt;=E4540)/(SRP!$C$2:$C$6&gt;=E4540),SRP!$D$2:$D$6)*(G4540/100)*(E4540/1000)),IF(AND(C4540="Wine",D4540="Fortified Wines"),SUM(LOOKUP(2,1/(SRP!$B$20:$B$23&lt;=E4540)/(SRP!$C$20:$C$23&gt;=E4540),SRP!$D$20:$D$23)*(G4540/100)*(E4540/1000)),IF(C4540="Wine",SUM(LOOKUP(2,1/(SRP!$B$15:$B$19&lt;=E4540)/(SRP!$C$15:$C$19&gt;=E4540),SRP!$D$15:$D$19)*(G4540/100)*(E4540/1000)),IF(C4540="Ready to Drink",SUM(LOOKUP(2,1/(SRP!$B$10:$B$14&lt;=E4540)/(SRP!$C$10:$C$14&gt;=E4540),SRP!$D$10:$D$14)*(G4540/100)*(E4540/1000)),0))))),2)</f>
        <v>1.65</v>
      </c>
    </row>
    <row r="4541" spans="1:11" x14ac:dyDescent="0.35">
      <c r="A4541" s="2">
        <v>42042</v>
      </c>
      <c r="B4541" s="76" t="s">
        <v>3595</v>
      </c>
      <c r="C4541" s="76" t="s">
        <v>287</v>
      </c>
      <c r="D4541" s="76" t="s">
        <v>5266</v>
      </c>
      <c r="E4541" s="76">
        <v>473</v>
      </c>
      <c r="F4541" s="76">
        <v>24</v>
      </c>
      <c r="G4541" s="77">
        <v>5.5</v>
      </c>
      <c r="H4541" s="76" t="s">
        <v>3409</v>
      </c>
      <c r="I4541" s="77">
        <v>4.05</v>
      </c>
      <c r="J4541" s="2">
        <v>1</v>
      </c>
      <c r="K4541" s="119" cm="1">
        <f t="array" ref="K4541">ROUND(IF(C4541="Beer",SUM(LOOKUP(2,1/(SRP!$B$7:$B$9&lt;=E4541)/(SRP!$C$7:$C$9&gt;=E4541),SRP!$D$7:$D$9)*(G4541/100)*(E4541/1000)),IF(C4541="Spirits",SUM(LOOKUP(2,1/(SRP!$B$2:$B$6&lt;=E4541)/(SRP!$C$2:$C$6&gt;=E4541),SRP!$D$2:$D$6)*(G4541/100)*(E4541/1000)),IF(AND(C4541="Wine",D4541="Fortified Wines"),SUM(LOOKUP(2,1/(SRP!$B$20:$B$23&lt;=E4541)/(SRP!$C$20:$C$23&gt;=E4541),SRP!$D$20:$D$23)*(G4541/100)*(E4541/1000)),IF(C4541="Wine",SUM(LOOKUP(2,1/(SRP!$B$15:$B$19&lt;=E4541)/(SRP!$C$15:$C$19&gt;=E4541),SRP!$D$15:$D$19)*(G4541/100)*(E4541/1000)),IF(C4541="Ready to Drink",SUM(LOOKUP(2,1/(SRP!$B$10:$B$14&lt;=E4541)/(SRP!$C$10:$C$14&gt;=E4541),SRP!$D$10:$D$14)*(G4541/100)*(E4541/1000)),0))))),2)</f>
        <v>1.82</v>
      </c>
    </row>
    <row r="4542" spans="1:11" x14ac:dyDescent="0.35">
      <c r="A4542" s="2">
        <v>42042</v>
      </c>
      <c r="B4542" s="76" t="s">
        <v>3595</v>
      </c>
      <c r="C4542" s="76" t="s">
        <v>287</v>
      </c>
      <c r="D4542" s="76" t="s">
        <v>5266</v>
      </c>
      <c r="E4542" s="76">
        <v>473</v>
      </c>
      <c r="F4542" s="76">
        <v>24</v>
      </c>
      <c r="G4542" s="77">
        <v>5.5</v>
      </c>
      <c r="H4542" s="76" t="s">
        <v>3409</v>
      </c>
      <c r="I4542" s="77">
        <v>4.05</v>
      </c>
      <c r="J4542" s="2">
        <v>1</v>
      </c>
      <c r="K4542" s="119" cm="1">
        <f t="array" ref="K4542">ROUND(IF(C4542="Beer",SUM(LOOKUP(2,1/(SRP!$B$7:$B$9&lt;=E4542)/(SRP!$C$7:$C$9&gt;=E4542),SRP!$D$7:$D$9)*(G4542/100)*(E4542/1000)),IF(C4542="Spirits",SUM(LOOKUP(2,1/(SRP!$B$2:$B$6&lt;=E4542)/(SRP!$C$2:$C$6&gt;=E4542),SRP!$D$2:$D$6)*(G4542/100)*(E4542/1000)),IF(AND(C4542="Wine",D4542="Fortified Wines"),SUM(LOOKUP(2,1/(SRP!$B$20:$B$23&lt;=E4542)/(SRP!$C$20:$C$23&gt;=E4542),SRP!$D$20:$D$23)*(G4542/100)*(E4542/1000)),IF(C4542="Wine",SUM(LOOKUP(2,1/(SRP!$B$15:$B$19&lt;=E4542)/(SRP!$C$15:$C$19&gt;=E4542),SRP!$D$15:$D$19)*(G4542/100)*(E4542/1000)),IF(C4542="Ready to Drink",SUM(LOOKUP(2,1/(SRP!$B$10:$B$14&lt;=E4542)/(SRP!$C$10:$C$14&gt;=E4542),SRP!$D$10:$D$14)*(G4542/100)*(E4542/1000)),0))))),2)</f>
        <v>1.82</v>
      </c>
    </row>
    <row r="4543" spans="1:11" x14ac:dyDescent="0.35">
      <c r="A4543" s="2">
        <v>42062</v>
      </c>
      <c r="B4543" s="76" t="s">
        <v>3553</v>
      </c>
      <c r="C4543" s="76" t="s">
        <v>287</v>
      </c>
      <c r="D4543" s="76" t="s">
        <v>5266</v>
      </c>
      <c r="E4543" s="76">
        <v>473</v>
      </c>
      <c r="F4543" s="76">
        <v>24</v>
      </c>
      <c r="G4543" s="77">
        <v>5.3</v>
      </c>
      <c r="H4543" s="76" t="s">
        <v>6875</v>
      </c>
      <c r="I4543" s="77">
        <v>4.2</v>
      </c>
      <c r="J4543" s="2">
        <v>1</v>
      </c>
      <c r="K4543" s="119" cm="1">
        <f t="array" ref="K4543">ROUND(IF(C4543="Beer",SUM(LOOKUP(2,1/(SRP!$B$7:$B$9&lt;=E4543)/(SRP!$C$7:$C$9&gt;=E4543),SRP!$D$7:$D$9)*(G4543/100)*(E4543/1000)),IF(C4543="Spirits",SUM(LOOKUP(2,1/(SRP!$B$2:$B$6&lt;=E4543)/(SRP!$C$2:$C$6&gt;=E4543),SRP!$D$2:$D$6)*(G4543/100)*(E4543/1000)),IF(AND(C4543="Wine",D4543="Fortified Wines"),SUM(LOOKUP(2,1/(SRP!$B$20:$B$23&lt;=E4543)/(SRP!$C$20:$C$23&gt;=E4543),SRP!$D$20:$D$23)*(G4543/100)*(E4543/1000)),IF(C4543="Wine",SUM(LOOKUP(2,1/(SRP!$B$15:$B$19&lt;=E4543)/(SRP!$C$15:$C$19&gt;=E4543),SRP!$D$15:$D$19)*(G4543/100)*(E4543/1000)),IF(C4543="Ready to Drink",SUM(LOOKUP(2,1/(SRP!$B$10:$B$14&lt;=E4543)/(SRP!$C$10:$C$14&gt;=E4543),SRP!$D$10:$D$14)*(G4543/100)*(E4543/1000)),0))))),2)</f>
        <v>1.75</v>
      </c>
    </row>
    <row r="4544" spans="1:11" x14ac:dyDescent="0.35">
      <c r="A4544" s="2">
        <v>42062</v>
      </c>
      <c r="B4544" s="76" t="s">
        <v>3553</v>
      </c>
      <c r="C4544" s="76" t="s">
        <v>287</v>
      </c>
      <c r="D4544" s="76" t="s">
        <v>5266</v>
      </c>
      <c r="E4544" s="76">
        <v>473</v>
      </c>
      <c r="F4544" s="76">
        <v>24</v>
      </c>
      <c r="G4544" s="77">
        <v>5.3</v>
      </c>
      <c r="H4544" s="76" t="s">
        <v>3370</v>
      </c>
      <c r="I4544" s="77">
        <v>4.2</v>
      </c>
      <c r="J4544" s="2">
        <v>1</v>
      </c>
      <c r="K4544" s="119" cm="1">
        <f t="array" ref="K4544">ROUND(IF(C4544="Beer",SUM(LOOKUP(2,1/(SRP!$B$7:$B$9&lt;=E4544)/(SRP!$C$7:$C$9&gt;=E4544),SRP!$D$7:$D$9)*(G4544/100)*(E4544/1000)),IF(C4544="Spirits",SUM(LOOKUP(2,1/(SRP!$B$2:$B$6&lt;=E4544)/(SRP!$C$2:$C$6&gt;=E4544),SRP!$D$2:$D$6)*(G4544/100)*(E4544/1000)),IF(AND(C4544="Wine",D4544="Fortified Wines"),SUM(LOOKUP(2,1/(SRP!$B$20:$B$23&lt;=E4544)/(SRP!$C$20:$C$23&gt;=E4544),SRP!$D$20:$D$23)*(G4544/100)*(E4544/1000)),IF(C4544="Wine",SUM(LOOKUP(2,1/(SRP!$B$15:$B$19&lt;=E4544)/(SRP!$C$15:$C$19&gt;=E4544),SRP!$D$15:$D$19)*(G4544/100)*(E4544/1000)),IF(C4544="Ready to Drink",SUM(LOOKUP(2,1/(SRP!$B$10:$B$14&lt;=E4544)/(SRP!$C$10:$C$14&gt;=E4544),SRP!$D$10:$D$14)*(G4544/100)*(E4544/1000)),0))))),2)</f>
        <v>1.75</v>
      </c>
    </row>
    <row r="4545" spans="1:11" x14ac:dyDescent="0.35">
      <c r="A4545" s="2">
        <v>42070</v>
      </c>
      <c r="B4545" s="76" t="s">
        <v>6764</v>
      </c>
      <c r="C4545" s="76" t="s">
        <v>5938</v>
      </c>
      <c r="D4545" s="76" t="s">
        <v>5279</v>
      </c>
      <c r="E4545" s="76">
        <v>355</v>
      </c>
      <c r="F4545" s="76">
        <v>24</v>
      </c>
      <c r="G4545" s="77">
        <v>5</v>
      </c>
      <c r="H4545" s="76" t="s">
        <v>3368</v>
      </c>
      <c r="I4545" s="77">
        <v>3.88</v>
      </c>
      <c r="J4545" s="2">
        <v>1</v>
      </c>
      <c r="K4545" s="119" cm="1">
        <f t="array" ref="K4545">ROUND(IF(C4545="Beer",SUM(LOOKUP(2,1/(SRP!$B$7:$B$9&lt;=E4545)/(SRP!$C$7:$C$9&gt;=E4545),SRP!$D$7:$D$9)*(G4545/100)*(E4545/1000)),IF(C4545="Spirits",SUM(LOOKUP(2,1/(SRP!$B$2:$B$6&lt;=E4545)/(SRP!$C$2:$C$6&gt;=E4545),SRP!$D$2:$D$6)*(G4545/100)*(E4545/1000)),IF(AND(C4545="Wine",D4545="Fortified Wines"),SUM(LOOKUP(2,1/(SRP!$B$20:$B$23&lt;=E4545)/(SRP!$C$20:$C$23&gt;=E4545),SRP!$D$20:$D$23)*(G4545/100)*(E4545/1000)),IF(C4545="Wine",SUM(LOOKUP(2,1/(SRP!$B$15:$B$19&lt;=E4545)/(SRP!$C$15:$C$19&gt;=E4545),SRP!$D$15:$D$19)*(G4545/100)*(E4545/1000)),IF(C4545="Ready to Drink",SUM(LOOKUP(2,1/(SRP!$B$10:$B$14&lt;=E4545)/(SRP!$C$10:$C$14&gt;=E4545),SRP!$D$10:$D$14)*(G4545/100)*(E4545/1000)),0))))),2)</f>
        <v>1.41</v>
      </c>
    </row>
    <row r="4546" spans="1:11" x14ac:dyDescent="0.35">
      <c r="A4546" s="2">
        <v>42071</v>
      </c>
      <c r="B4546" s="76" t="s">
        <v>4654</v>
      </c>
      <c r="C4546" s="76" t="s">
        <v>5938</v>
      </c>
      <c r="D4546" s="76" t="s">
        <v>5279</v>
      </c>
      <c r="E4546" s="76">
        <v>355</v>
      </c>
      <c r="F4546" s="76">
        <v>24</v>
      </c>
      <c r="G4546" s="77">
        <v>6</v>
      </c>
      <c r="H4546" s="76" t="s">
        <v>3368</v>
      </c>
      <c r="I4546" s="77">
        <v>3.88</v>
      </c>
      <c r="J4546" s="2">
        <v>1</v>
      </c>
      <c r="K4546" s="119" cm="1">
        <f t="array" ref="K4546">ROUND(IF(C4546="Beer",SUM(LOOKUP(2,1/(SRP!$B$7:$B$9&lt;=E4546)/(SRP!$C$7:$C$9&gt;=E4546),SRP!$D$7:$D$9)*(G4546/100)*(E4546/1000)),IF(C4546="Spirits",SUM(LOOKUP(2,1/(SRP!$B$2:$B$6&lt;=E4546)/(SRP!$C$2:$C$6&gt;=E4546),SRP!$D$2:$D$6)*(G4546/100)*(E4546/1000)),IF(AND(C4546="Wine",D4546="Fortified Wines"),SUM(LOOKUP(2,1/(SRP!$B$20:$B$23&lt;=E4546)/(SRP!$C$20:$C$23&gt;=E4546),SRP!$D$20:$D$23)*(G4546/100)*(E4546/1000)),IF(C4546="Wine",SUM(LOOKUP(2,1/(SRP!$B$15:$B$19&lt;=E4546)/(SRP!$C$15:$C$19&gt;=E4546),SRP!$D$15:$D$19)*(G4546/100)*(E4546/1000)),IF(C4546="Ready to Drink",SUM(LOOKUP(2,1/(SRP!$B$10:$B$14&lt;=E4546)/(SRP!$C$10:$C$14&gt;=E4546),SRP!$D$10:$D$14)*(G4546/100)*(E4546/1000)),0))))),2)</f>
        <v>1.69</v>
      </c>
    </row>
    <row r="4547" spans="1:11" x14ac:dyDescent="0.35">
      <c r="A4547" s="2">
        <v>42073</v>
      </c>
      <c r="B4547" s="76" t="s">
        <v>3596</v>
      </c>
      <c r="C4547" s="76" t="s">
        <v>5938</v>
      </c>
      <c r="D4547" s="76" t="s">
        <v>5279</v>
      </c>
      <c r="E4547" s="76">
        <v>1420</v>
      </c>
      <c r="F4547" s="76">
        <v>6</v>
      </c>
      <c r="G4547" s="77">
        <v>5</v>
      </c>
      <c r="H4547" s="76" t="s">
        <v>3368</v>
      </c>
      <c r="I4547" s="77">
        <v>15.5</v>
      </c>
      <c r="J4547" s="2">
        <v>4</v>
      </c>
      <c r="K4547" s="119" cm="1">
        <f t="array" ref="K4547">ROUND(IF(C4547="Beer",SUM(LOOKUP(2,1/(SRP!$B$7:$B$9&lt;=E4547)/(SRP!$C$7:$C$9&gt;=E4547),SRP!$D$7:$D$9)*(G4547/100)*(E4547/1000)),IF(C4547="Spirits",SUM(LOOKUP(2,1/(SRP!$B$2:$B$6&lt;=E4547)/(SRP!$C$2:$C$6&gt;=E4547),SRP!$D$2:$D$6)*(G4547/100)*(E4547/1000)),IF(AND(C4547="Wine",D4547="Fortified Wines"),SUM(LOOKUP(2,1/(SRP!$B$20:$B$23&lt;=E4547)/(SRP!$C$20:$C$23&gt;=E4547),SRP!$D$20:$D$23)*(G4547/100)*(E4547/1000)),IF(C4547="Wine",SUM(LOOKUP(2,1/(SRP!$B$15:$B$19&lt;=E4547)/(SRP!$C$15:$C$19&gt;=E4547),SRP!$D$15:$D$19)*(G4547/100)*(E4547/1000)),IF(C4547="Ready to Drink",SUM(LOOKUP(2,1/(SRP!$B$10:$B$14&lt;=E4547)/(SRP!$C$10:$C$14&gt;=E4547),SRP!$D$10:$D$14)*(G4547/100)*(E4547/1000)),0))))),2)</f>
        <v>4.96</v>
      </c>
    </row>
    <row r="4548" spans="1:11" x14ac:dyDescent="0.35">
      <c r="A4548" s="2">
        <v>42077</v>
      </c>
      <c r="B4548" s="76" t="s">
        <v>2231</v>
      </c>
      <c r="C4548" s="76" t="s">
        <v>285</v>
      </c>
      <c r="D4548" s="76" t="s">
        <v>5231</v>
      </c>
      <c r="E4548" s="76">
        <v>1750</v>
      </c>
      <c r="F4548" s="76">
        <v>6</v>
      </c>
      <c r="G4548" s="77">
        <v>40</v>
      </c>
      <c r="H4548" s="76" t="s">
        <v>3388</v>
      </c>
      <c r="I4548" s="77">
        <v>52.99</v>
      </c>
      <c r="J4548" s="2">
        <v>1</v>
      </c>
      <c r="K4548" s="119" cm="1">
        <f t="array" ref="K4548">ROUND(IF(C4548="Beer",SUM(LOOKUP(2,1/(SRP!$B$7:$B$9&lt;=E4548)/(SRP!$C$7:$C$9&gt;=E4548),SRP!$D$7:$D$9)*(G4548/100)*(E4548/1000)),IF(C4548="Spirits",SUM(LOOKUP(2,1/(SRP!$B$2:$B$6&lt;=E4548)/(SRP!$C$2:$C$6&gt;=E4548),SRP!$D$2:$D$6)*(G4548/100)*(E4548/1000)),IF(AND(C4548="Wine",D4548="Fortified Wines"),SUM(LOOKUP(2,1/(SRP!$B$20:$B$23&lt;=E4548)/(SRP!$C$20:$C$23&gt;=E4548),SRP!$D$20:$D$23)*(G4548/100)*(E4548/1000)),IF(C4548="Wine",SUM(LOOKUP(2,1/(SRP!$B$15:$B$19&lt;=E4548)/(SRP!$C$15:$C$19&gt;=E4548),SRP!$D$15:$D$19)*(G4548/100)*(E4548/1000)),IF(C4548="Ready to Drink",SUM(LOOKUP(2,1/(SRP!$B$10:$B$14&lt;=E4548)/(SRP!$C$10:$C$14&gt;=E4548),SRP!$D$10:$D$14)*(G4548/100)*(E4548/1000)),0))))),2)</f>
        <v>48.87</v>
      </c>
    </row>
    <row r="4549" spans="1:11" x14ac:dyDescent="0.35">
      <c r="A4549" s="2">
        <v>42094</v>
      </c>
      <c r="B4549" s="76" t="s">
        <v>3597</v>
      </c>
      <c r="C4549" s="76" t="s">
        <v>285</v>
      </c>
      <c r="D4549" s="76" t="s">
        <v>5267</v>
      </c>
      <c r="E4549" s="76">
        <v>750</v>
      </c>
      <c r="F4549" s="76">
        <v>12</v>
      </c>
      <c r="G4549" s="77">
        <v>30</v>
      </c>
      <c r="H4549" s="76" t="s">
        <v>3354</v>
      </c>
      <c r="I4549" s="77">
        <v>34.99</v>
      </c>
      <c r="J4549" s="2">
        <v>1</v>
      </c>
      <c r="K4549" s="119" cm="1">
        <f t="array" ref="K4549">ROUND(IF(C4549="Beer",SUM(LOOKUP(2,1/(SRP!$B$7:$B$9&lt;=E4549)/(SRP!$C$7:$C$9&gt;=E4549),SRP!$D$7:$D$9)*(G4549/100)*(E4549/1000)),IF(C4549="Spirits",SUM(LOOKUP(2,1/(SRP!$B$2:$B$6&lt;=E4549)/(SRP!$C$2:$C$6&gt;=E4549),SRP!$D$2:$D$6)*(G4549/100)*(E4549/1000)),IF(AND(C4549="Wine",D4549="Fortified Wines"),SUM(LOOKUP(2,1/(SRP!$B$20:$B$23&lt;=E4549)/(SRP!$C$20:$C$23&gt;=E4549),SRP!$D$20:$D$23)*(G4549/100)*(E4549/1000)),IF(C4549="Wine",SUM(LOOKUP(2,1/(SRP!$B$15:$B$19&lt;=E4549)/(SRP!$C$15:$C$19&gt;=E4549),SRP!$D$15:$D$19)*(G4549/100)*(E4549/1000)),IF(C4549="Ready to Drink",SUM(LOOKUP(2,1/(SRP!$B$10:$B$14&lt;=E4549)/(SRP!$C$10:$C$14&gt;=E4549),SRP!$D$10:$D$14)*(G4549/100)*(E4549/1000)),0))))),2)</f>
        <v>15.71</v>
      </c>
    </row>
    <row r="4550" spans="1:11" x14ac:dyDescent="0.35">
      <c r="A4550" s="2">
        <v>42102</v>
      </c>
      <c r="B4550" s="76" t="s">
        <v>3598</v>
      </c>
      <c r="C4550" s="76" t="s">
        <v>287</v>
      </c>
      <c r="D4550" s="76" t="s">
        <v>5313</v>
      </c>
      <c r="E4550" s="76">
        <v>473</v>
      </c>
      <c r="F4550" s="76">
        <v>24</v>
      </c>
      <c r="G4550" s="77">
        <v>5.5</v>
      </c>
      <c r="H4550" s="76" t="s">
        <v>3377</v>
      </c>
      <c r="I4550" s="77">
        <v>3.69</v>
      </c>
      <c r="J4550" s="2">
        <v>1</v>
      </c>
      <c r="K4550" s="119" cm="1">
        <f t="array" ref="K4550">ROUND(IF(C4550="Beer",SUM(LOOKUP(2,1/(SRP!$B$7:$B$9&lt;=E4550)/(SRP!$C$7:$C$9&gt;=E4550),SRP!$D$7:$D$9)*(G4550/100)*(E4550/1000)),IF(C4550="Spirits",SUM(LOOKUP(2,1/(SRP!$B$2:$B$6&lt;=E4550)/(SRP!$C$2:$C$6&gt;=E4550),SRP!$D$2:$D$6)*(G4550/100)*(E4550/1000)),IF(AND(C4550="Wine",D4550="Fortified Wines"),SUM(LOOKUP(2,1/(SRP!$B$20:$B$23&lt;=E4550)/(SRP!$C$20:$C$23&gt;=E4550),SRP!$D$20:$D$23)*(G4550/100)*(E4550/1000)),IF(C4550="Wine",SUM(LOOKUP(2,1/(SRP!$B$15:$B$19&lt;=E4550)/(SRP!$C$15:$C$19&gt;=E4550),SRP!$D$15:$D$19)*(G4550/100)*(E4550/1000)),IF(C4550="Ready to Drink",SUM(LOOKUP(2,1/(SRP!$B$10:$B$14&lt;=E4550)/(SRP!$C$10:$C$14&gt;=E4550),SRP!$D$10:$D$14)*(G4550/100)*(E4550/1000)),0))))),2)</f>
        <v>1.82</v>
      </c>
    </row>
    <row r="4551" spans="1:11" x14ac:dyDescent="0.35">
      <c r="A4551" s="2">
        <v>42102</v>
      </c>
      <c r="B4551" s="76" t="s">
        <v>3598</v>
      </c>
      <c r="C4551" s="76" t="s">
        <v>287</v>
      </c>
      <c r="D4551" s="76" t="s">
        <v>5313</v>
      </c>
      <c r="E4551" s="76">
        <v>473</v>
      </c>
      <c r="F4551" s="76">
        <v>24</v>
      </c>
      <c r="G4551" s="77">
        <v>5.5</v>
      </c>
      <c r="H4551" s="76" t="s">
        <v>3377</v>
      </c>
      <c r="I4551" s="77">
        <v>3.69</v>
      </c>
      <c r="J4551" s="2">
        <v>1</v>
      </c>
      <c r="K4551" s="119" cm="1">
        <f t="array" ref="K4551">ROUND(IF(C4551="Beer",SUM(LOOKUP(2,1/(SRP!$B$7:$B$9&lt;=E4551)/(SRP!$C$7:$C$9&gt;=E4551),SRP!$D$7:$D$9)*(G4551/100)*(E4551/1000)),IF(C4551="Spirits",SUM(LOOKUP(2,1/(SRP!$B$2:$B$6&lt;=E4551)/(SRP!$C$2:$C$6&gt;=E4551),SRP!$D$2:$D$6)*(G4551/100)*(E4551/1000)),IF(AND(C4551="Wine",D4551="Fortified Wines"),SUM(LOOKUP(2,1/(SRP!$B$20:$B$23&lt;=E4551)/(SRP!$C$20:$C$23&gt;=E4551),SRP!$D$20:$D$23)*(G4551/100)*(E4551/1000)),IF(C4551="Wine",SUM(LOOKUP(2,1/(SRP!$B$15:$B$19&lt;=E4551)/(SRP!$C$15:$C$19&gt;=E4551),SRP!$D$15:$D$19)*(G4551/100)*(E4551/1000)),IF(C4551="Ready to Drink",SUM(LOOKUP(2,1/(SRP!$B$10:$B$14&lt;=E4551)/(SRP!$C$10:$C$14&gt;=E4551),SRP!$D$10:$D$14)*(G4551/100)*(E4551/1000)),0))))),2)</f>
        <v>1.82</v>
      </c>
    </row>
    <row r="4552" spans="1:11" x14ac:dyDescent="0.35">
      <c r="A4552" s="2">
        <v>42133</v>
      </c>
      <c r="B4552" s="76" t="s">
        <v>3554</v>
      </c>
      <c r="C4552" s="76" t="s">
        <v>287</v>
      </c>
      <c r="D4552" s="76" t="s">
        <v>5292</v>
      </c>
      <c r="E4552" s="76">
        <v>4260</v>
      </c>
      <c r="F4552" s="76">
        <v>1</v>
      </c>
      <c r="G4552" s="77">
        <v>5</v>
      </c>
      <c r="H4552" s="76" t="s">
        <v>3349</v>
      </c>
      <c r="I4552" s="77">
        <v>25.99</v>
      </c>
      <c r="J4552" s="2">
        <v>12</v>
      </c>
      <c r="K4552" s="119" cm="1">
        <f t="array" ref="K4552">ROUND(IF(C4552="Beer",SUM(LOOKUP(2,1/(SRP!$B$7:$B$9&lt;=E4552)/(SRP!$C$7:$C$9&gt;=E4552),SRP!$D$7:$D$9)*(G4552/100)*(E4552/1000)),IF(C4552="Spirits",SUM(LOOKUP(2,1/(SRP!$B$2:$B$6&lt;=E4552)/(SRP!$C$2:$C$6&gt;=E4552),SRP!$D$2:$D$6)*(G4552/100)*(E4552/1000)),IF(AND(C4552="Wine",D4552="Fortified Wines"),SUM(LOOKUP(2,1/(SRP!$B$20:$B$23&lt;=E4552)/(SRP!$C$20:$C$23&gt;=E4552),SRP!$D$20:$D$23)*(G4552/100)*(E4552/1000)),IF(C4552="Wine",SUM(LOOKUP(2,1/(SRP!$B$15:$B$19&lt;=E4552)/(SRP!$C$15:$C$19&gt;=E4552),SRP!$D$15:$D$19)*(G4552/100)*(E4552/1000)),IF(C4552="Ready to Drink",SUM(LOOKUP(2,1/(SRP!$B$10:$B$14&lt;=E4552)/(SRP!$C$10:$C$14&gt;=E4552),SRP!$D$10:$D$14)*(G4552/100)*(E4552/1000)),0))))),2)</f>
        <v>14.87</v>
      </c>
    </row>
    <row r="4553" spans="1:11" x14ac:dyDescent="0.35">
      <c r="A4553" s="2">
        <v>42133</v>
      </c>
      <c r="B4553" s="76" t="s">
        <v>3554</v>
      </c>
      <c r="C4553" s="76" t="s">
        <v>287</v>
      </c>
      <c r="D4553" s="76" t="s">
        <v>5292</v>
      </c>
      <c r="E4553" s="76">
        <v>4260</v>
      </c>
      <c r="F4553" s="76">
        <v>1</v>
      </c>
      <c r="G4553" s="77">
        <v>5</v>
      </c>
      <c r="H4553" s="76" t="s">
        <v>3349</v>
      </c>
      <c r="I4553" s="77">
        <v>25.99</v>
      </c>
      <c r="J4553" s="2">
        <v>12</v>
      </c>
      <c r="K4553" s="119" cm="1">
        <f t="array" ref="K4553">ROUND(IF(C4553="Beer",SUM(LOOKUP(2,1/(SRP!$B$7:$B$9&lt;=E4553)/(SRP!$C$7:$C$9&gt;=E4553),SRP!$D$7:$D$9)*(G4553/100)*(E4553/1000)),IF(C4553="Spirits",SUM(LOOKUP(2,1/(SRP!$B$2:$B$6&lt;=E4553)/(SRP!$C$2:$C$6&gt;=E4553),SRP!$D$2:$D$6)*(G4553/100)*(E4553/1000)),IF(AND(C4553="Wine",D4553="Fortified Wines"),SUM(LOOKUP(2,1/(SRP!$B$20:$B$23&lt;=E4553)/(SRP!$C$20:$C$23&gt;=E4553),SRP!$D$20:$D$23)*(G4553/100)*(E4553/1000)),IF(C4553="Wine",SUM(LOOKUP(2,1/(SRP!$B$15:$B$19&lt;=E4553)/(SRP!$C$15:$C$19&gt;=E4553),SRP!$D$15:$D$19)*(G4553/100)*(E4553/1000)),IF(C4553="Ready to Drink",SUM(LOOKUP(2,1/(SRP!$B$10:$B$14&lt;=E4553)/(SRP!$C$10:$C$14&gt;=E4553),SRP!$D$10:$D$14)*(G4553/100)*(E4553/1000)),0))))),2)</f>
        <v>14.87</v>
      </c>
    </row>
    <row r="4554" spans="1:11" x14ac:dyDescent="0.35">
      <c r="A4554" s="2">
        <v>42136</v>
      </c>
      <c r="B4554" s="76" t="s">
        <v>3599</v>
      </c>
      <c r="C4554" s="76" t="s">
        <v>287</v>
      </c>
      <c r="D4554" s="76" t="s">
        <v>5240</v>
      </c>
      <c r="E4554" s="76">
        <v>473</v>
      </c>
      <c r="F4554" s="76">
        <v>24</v>
      </c>
      <c r="G4554" s="77">
        <v>6.3</v>
      </c>
      <c r="H4554" s="76" t="s">
        <v>6876</v>
      </c>
      <c r="I4554" s="77">
        <v>4.6500000000000004</v>
      </c>
      <c r="J4554" s="2">
        <v>1</v>
      </c>
      <c r="K4554" s="119" cm="1">
        <f t="array" ref="K4554">ROUND(IF(C4554="Beer",SUM(LOOKUP(2,1/(SRP!$B$7:$B$9&lt;=E4554)/(SRP!$C$7:$C$9&gt;=E4554),SRP!$D$7:$D$9)*(G4554/100)*(E4554/1000)),IF(C4554="Spirits",SUM(LOOKUP(2,1/(SRP!$B$2:$B$6&lt;=E4554)/(SRP!$C$2:$C$6&gt;=E4554),SRP!$D$2:$D$6)*(G4554/100)*(E4554/1000)),IF(AND(C4554="Wine",D4554="Fortified Wines"),SUM(LOOKUP(2,1/(SRP!$B$20:$B$23&lt;=E4554)/(SRP!$C$20:$C$23&gt;=E4554),SRP!$D$20:$D$23)*(G4554/100)*(E4554/1000)),IF(C4554="Wine",SUM(LOOKUP(2,1/(SRP!$B$15:$B$19&lt;=E4554)/(SRP!$C$15:$C$19&gt;=E4554),SRP!$D$15:$D$19)*(G4554/100)*(E4554/1000)),IF(C4554="Ready to Drink",SUM(LOOKUP(2,1/(SRP!$B$10:$B$14&lt;=E4554)/(SRP!$C$10:$C$14&gt;=E4554),SRP!$D$10:$D$14)*(G4554/100)*(E4554/1000)),0))))),2)</f>
        <v>2.08</v>
      </c>
    </row>
    <row r="4555" spans="1:11" x14ac:dyDescent="0.35">
      <c r="A4555" s="2">
        <v>42136</v>
      </c>
      <c r="B4555" s="76" t="s">
        <v>3599</v>
      </c>
      <c r="C4555" s="76" t="s">
        <v>287</v>
      </c>
      <c r="D4555" s="76" t="s">
        <v>5240</v>
      </c>
      <c r="E4555" s="76">
        <v>473</v>
      </c>
      <c r="F4555" s="76">
        <v>24</v>
      </c>
      <c r="G4555" s="77">
        <v>6.3</v>
      </c>
      <c r="H4555" s="76" t="s">
        <v>3377</v>
      </c>
      <c r="I4555" s="77">
        <v>4.6500000000000004</v>
      </c>
      <c r="J4555" s="2">
        <v>1</v>
      </c>
      <c r="K4555" s="119" cm="1">
        <f t="array" ref="K4555">ROUND(IF(C4555="Beer",SUM(LOOKUP(2,1/(SRP!$B$7:$B$9&lt;=E4555)/(SRP!$C$7:$C$9&gt;=E4555),SRP!$D$7:$D$9)*(G4555/100)*(E4555/1000)),IF(C4555="Spirits",SUM(LOOKUP(2,1/(SRP!$B$2:$B$6&lt;=E4555)/(SRP!$C$2:$C$6&gt;=E4555),SRP!$D$2:$D$6)*(G4555/100)*(E4555/1000)),IF(AND(C4555="Wine",D4555="Fortified Wines"),SUM(LOOKUP(2,1/(SRP!$B$20:$B$23&lt;=E4555)/(SRP!$C$20:$C$23&gt;=E4555),SRP!$D$20:$D$23)*(G4555/100)*(E4555/1000)),IF(C4555="Wine",SUM(LOOKUP(2,1/(SRP!$B$15:$B$19&lt;=E4555)/(SRP!$C$15:$C$19&gt;=E4555),SRP!$D$15:$D$19)*(G4555/100)*(E4555/1000)),IF(C4555="Ready to Drink",SUM(LOOKUP(2,1/(SRP!$B$10:$B$14&lt;=E4555)/(SRP!$C$10:$C$14&gt;=E4555),SRP!$D$10:$D$14)*(G4555/100)*(E4555/1000)),0))))),2)</f>
        <v>2.08</v>
      </c>
    </row>
    <row r="4556" spans="1:11" x14ac:dyDescent="0.35">
      <c r="A4556" s="2">
        <v>42139</v>
      </c>
      <c r="B4556" s="76" t="s">
        <v>3600</v>
      </c>
      <c r="C4556" s="76" t="s">
        <v>286</v>
      </c>
      <c r="D4556" s="76" t="s">
        <v>5236</v>
      </c>
      <c r="E4556" s="76">
        <v>750</v>
      </c>
      <c r="F4556" s="76">
        <v>12</v>
      </c>
      <c r="G4556" s="77">
        <v>12</v>
      </c>
      <c r="H4556" s="76" t="s">
        <v>3361</v>
      </c>
      <c r="I4556" s="77">
        <v>20.99</v>
      </c>
      <c r="J4556" s="2">
        <v>1</v>
      </c>
      <c r="K4556" s="119" cm="1">
        <f t="array" ref="K4556">ROUND(IF(C4556="Beer",SUM(LOOKUP(2,1/(SRP!$B$7:$B$9&lt;=E4556)/(SRP!$C$7:$C$9&gt;=E4556),SRP!$D$7:$D$9)*(G4556/100)*(E4556/1000)),IF(C4556="Spirits",SUM(LOOKUP(2,1/(SRP!$B$2:$B$6&lt;=E4556)/(SRP!$C$2:$C$6&gt;=E4556),SRP!$D$2:$D$6)*(G4556/100)*(E4556/1000)),IF(AND(C4556="Wine",D4556="Fortified Wines"),SUM(LOOKUP(2,1/(SRP!$B$20:$B$23&lt;=E4556)/(SRP!$C$20:$C$23&gt;=E4556),SRP!$D$20:$D$23)*(G4556/100)*(E4556/1000)),IF(C4556="Wine",SUM(LOOKUP(2,1/(SRP!$B$15:$B$19&lt;=E4556)/(SRP!$C$15:$C$19&gt;=E4556),SRP!$D$15:$D$19)*(G4556/100)*(E4556/1000)),IF(C4556="Ready to Drink",SUM(LOOKUP(2,1/(SRP!$B$10:$B$14&lt;=E4556)/(SRP!$C$10:$C$14&gt;=E4556),SRP!$D$10:$D$14)*(G4556/100)*(E4556/1000)),0))))),2)</f>
        <v>6.28</v>
      </c>
    </row>
    <row r="4557" spans="1:11" x14ac:dyDescent="0.35">
      <c r="A4557" s="2">
        <v>42169</v>
      </c>
      <c r="B4557" s="76" t="s">
        <v>3601</v>
      </c>
      <c r="C4557" s="76" t="s">
        <v>285</v>
      </c>
      <c r="D4557" s="76" t="s">
        <v>6949</v>
      </c>
      <c r="E4557" s="76">
        <v>750</v>
      </c>
      <c r="F4557" s="76">
        <v>12</v>
      </c>
      <c r="G4557" s="77">
        <v>35</v>
      </c>
      <c r="H4557" s="76" t="s">
        <v>3280</v>
      </c>
      <c r="I4557" s="77">
        <v>33.49</v>
      </c>
      <c r="J4557" s="2">
        <v>1</v>
      </c>
      <c r="K4557" s="119" cm="1">
        <f t="array" ref="K4557">ROUND(IF(C4557="Beer",SUM(LOOKUP(2,1/(SRP!$B$7:$B$9&lt;=E4557)/(SRP!$C$7:$C$9&gt;=E4557),SRP!$D$7:$D$9)*(G4557/100)*(E4557/1000)),IF(C4557="Spirits",SUM(LOOKUP(2,1/(SRP!$B$2:$B$6&lt;=E4557)/(SRP!$C$2:$C$6&gt;=E4557),SRP!$D$2:$D$6)*(G4557/100)*(E4557/1000)),IF(AND(C4557="Wine",D4557="Fortified Wines"),SUM(LOOKUP(2,1/(SRP!$B$20:$B$23&lt;=E4557)/(SRP!$C$20:$C$23&gt;=E4557),SRP!$D$20:$D$23)*(G4557/100)*(E4557/1000)),IF(C4557="Wine",SUM(LOOKUP(2,1/(SRP!$B$15:$B$19&lt;=E4557)/(SRP!$C$15:$C$19&gt;=E4557),SRP!$D$15:$D$19)*(G4557/100)*(E4557/1000)),IF(C4557="Ready to Drink",SUM(LOOKUP(2,1/(SRP!$B$10:$B$14&lt;=E4557)/(SRP!$C$10:$C$14&gt;=E4557),SRP!$D$10:$D$14)*(G4557/100)*(E4557/1000)),0))))),2)</f>
        <v>18.329999999999998</v>
      </c>
    </row>
    <row r="4558" spans="1:11" x14ac:dyDescent="0.35">
      <c r="A4558" s="2">
        <v>42227</v>
      </c>
      <c r="B4558" s="76" t="s">
        <v>3872</v>
      </c>
      <c r="C4558" s="76" t="s">
        <v>287</v>
      </c>
      <c r="D4558" s="76" t="s">
        <v>5271</v>
      </c>
      <c r="E4558" s="76">
        <v>355</v>
      </c>
      <c r="F4558" s="76">
        <v>24</v>
      </c>
      <c r="G4558" s="77">
        <v>3.4</v>
      </c>
      <c r="H4558" s="76" t="s">
        <v>3900</v>
      </c>
      <c r="I4558" s="77">
        <v>3.19</v>
      </c>
      <c r="J4558" s="2">
        <v>1</v>
      </c>
      <c r="K4558" s="119" cm="1">
        <f t="array" ref="K4558">ROUND(IF(C4558="Beer",SUM(LOOKUP(2,1/(SRP!$B$7:$B$9&lt;=E4558)/(SRP!$C$7:$C$9&gt;=E4558),SRP!$D$7:$D$9)*(G4558/100)*(E4558/1000)),IF(C4558="Spirits",SUM(LOOKUP(2,1/(SRP!$B$2:$B$6&lt;=E4558)/(SRP!$C$2:$C$6&gt;=E4558),SRP!$D$2:$D$6)*(G4558/100)*(E4558/1000)),IF(AND(C4558="Wine",D4558="Fortified Wines"),SUM(LOOKUP(2,1/(SRP!$B$20:$B$23&lt;=E4558)/(SRP!$C$20:$C$23&gt;=E4558),SRP!$D$20:$D$23)*(G4558/100)*(E4558/1000)),IF(C4558="Wine",SUM(LOOKUP(2,1/(SRP!$B$15:$B$19&lt;=E4558)/(SRP!$C$15:$C$19&gt;=E4558),SRP!$D$15:$D$19)*(G4558/100)*(E4558/1000)),IF(C4558="Ready to Drink",SUM(LOOKUP(2,1/(SRP!$B$10:$B$14&lt;=E4558)/(SRP!$C$10:$C$14&gt;=E4558),SRP!$D$10:$D$14)*(G4558/100)*(E4558/1000)),0))))),2)</f>
        <v>0.84</v>
      </c>
    </row>
    <row r="4559" spans="1:11" x14ac:dyDescent="0.35">
      <c r="A4559" s="2">
        <v>42227</v>
      </c>
      <c r="B4559" s="76" t="s">
        <v>3872</v>
      </c>
      <c r="C4559" s="76" t="s">
        <v>287</v>
      </c>
      <c r="D4559" s="76" t="s">
        <v>5271</v>
      </c>
      <c r="E4559" s="76">
        <v>355</v>
      </c>
      <c r="F4559" s="76">
        <v>24</v>
      </c>
      <c r="G4559" s="77">
        <v>3.4</v>
      </c>
      <c r="H4559" s="76" t="s">
        <v>3900</v>
      </c>
      <c r="I4559" s="77">
        <v>3.19</v>
      </c>
      <c r="J4559" s="2">
        <v>1</v>
      </c>
      <c r="K4559" s="119" cm="1">
        <f t="array" ref="K4559">ROUND(IF(C4559="Beer",SUM(LOOKUP(2,1/(SRP!$B$7:$B$9&lt;=E4559)/(SRP!$C$7:$C$9&gt;=E4559),SRP!$D$7:$D$9)*(G4559/100)*(E4559/1000)),IF(C4559="Spirits",SUM(LOOKUP(2,1/(SRP!$B$2:$B$6&lt;=E4559)/(SRP!$C$2:$C$6&gt;=E4559),SRP!$D$2:$D$6)*(G4559/100)*(E4559/1000)),IF(AND(C4559="Wine",D4559="Fortified Wines"),SUM(LOOKUP(2,1/(SRP!$B$20:$B$23&lt;=E4559)/(SRP!$C$20:$C$23&gt;=E4559),SRP!$D$20:$D$23)*(G4559/100)*(E4559/1000)),IF(C4559="Wine",SUM(LOOKUP(2,1/(SRP!$B$15:$B$19&lt;=E4559)/(SRP!$C$15:$C$19&gt;=E4559),SRP!$D$15:$D$19)*(G4559/100)*(E4559/1000)),IF(C4559="Ready to Drink",SUM(LOOKUP(2,1/(SRP!$B$10:$B$14&lt;=E4559)/(SRP!$C$10:$C$14&gt;=E4559),SRP!$D$10:$D$14)*(G4559/100)*(E4559/1000)),0))))),2)</f>
        <v>0.84</v>
      </c>
    </row>
    <row r="4560" spans="1:11" x14ac:dyDescent="0.35">
      <c r="A4560" s="2">
        <v>42245</v>
      </c>
      <c r="B4560" s="76" t="s">
        <v>4728</v>
      </c>
      <c r="C4560" s="76" t="s">
        <v>285</v>
      </c>
      <c r="D4560" s="76" t="s">
        <v>5275</v>
      </c>
      <c r="E4560" s="76">
        <v>750</v>
      </c>
      <c r="F4560" s="76">
        <v>6</v>
      </c>
      <c r="G4560" s="77">
        <v>40</v>
      </c>
      <c r="H4560" s="76" t="s">
        <v>3282</v>
      </c>
      <c r="I4560" s="77">
        <v>49.49</v>
      </c>
      <c r="J4560" s="2">
        <v>1</v>
      </c>
      <c r="K4560" s="119" cm="1">
        <f t="array" ref="K4560">ROUND(IF(C4560="Beer",SUM(LOOKUP(2,1/(SRP!$B$7:$B$9&lt;=E4560)/(SRP!$C$7:$C$9&gt;=E4560),SRP!$D$7:$D$9)*(G4560/100)*(E4560/1000)),IF(C4560="Spirits",SUM(LOOKUP(2,1/(SRP!$B$2:$B$6&lt;=E4560)/(SRP!$C$2:$C$6&gt;=E4560),SRP!$D$2:$D$6)*(G4560/100)*(E4560/1000)),IF(AND(C4560="Wine",D4560="Fortified Wines"),SUM(LOOKUP(2,1/(SRP!$B$20:$B$23&lt;=E4560)/(SRP!$C$20:$C$23&gt;=E4560),SRP!$D$20:$D$23)*(G4560/100)*(E4560/1000)),IF(C4560="Wine",SUM(LOOKUP(2,1/(SRP!$B$15:$B$19&lt;=E4560)/(SRP!$C$15:$C$19&gt;=E4560),SRP!$D$15:$D$19)*(G4560/100)*(E4560/1000)),IF(C4560="Ready to Drink",SUM(LOOKUP(2,1/(SRP!$B$10:$B$14&lt;=E4560)/(SRP!$C$10:$C$14&gt;=E4560),SRP!$D$10:$D$14)*(G4560/100)*(E4560/1000)),0))))),2)</f>
        <v>20.94</v>
      </c>
    </row>
    <row r="4561" spans="1:11" x14ac:dyDescent="0.35">
      <c r="A4561" s="2">
        <v>42295</v>
      </c>
      <c r="B4561" s="76" t="s">
        <v>1416</v>
      </c>
      <c r="C4561" s="76" t="s">
        <v>287</v>
      </c>
      <c r="D4561" s="76" t="s">
        <v>5240</v>
      </c>
      <c r="E4561" s="76">
        <v>750</v>
      </c>
      <c r="F4561" s="76">
        <v>12</v>
      </c>
      <c r="G4561" s="77">
        <v>7.6</v>
      </c>
      <c r="H4561" s="76" t="s">
        <v>6247</v>
      </c>
      <c r="I4561" s="77">
        <v>17</v>
      </c>
      <c r="J4561" s="2">
        <v>1</v>
      </c>
      <c r="K4561" s="119" cm="1">
        <f t="array" ref="K4561">ROUND(IF(C4561="Beer",SUM(LOOKUP(2,1/(SRP!$B$7:$B$9&lt;=E4561)/(SRP!$C$7:$C$9&gt;=E4561),SRP!$D$7:$D$9)*(G4561/100)*(E4561/1000)),IF(C4561="Spirits",SUM(LOOKUP(2,1/(SRP!$B$2:$B$6&lt;=E4561)/(SRP!$C$2:$C$6&gt;=E4561),SRP!$D$2:$D$6)*(G4561/100)*(E4561/1000)),IF(AND(C4561="Wine",D4561="Fortified Wines"),SUM(LOOKUP(2,1/(SRP!$B$20:$B$23&lt;=E4561)/(SRP!$C$20:$C$23&gt;=E4561),SRP!$D$20:$D$23)*(G4561/100)*(E4561/1000)),IF(C4561="Wine",SUM(LOOKUP(2,1/(SRP!$B$15:$B$19&lt;=E4561)/(SRP!$C$15:$C$19&gt;=E4561),SRP!$D$15:$D$19)*(G4561/100)*(E4561/1000)),IF(C4561="Ready to Drink",SUM(LOOKUP(2,1/(SRP!$B$10:$B$14&lt;=E4561)/(SRP!$C$10:$C$14&gt;=E4561),SRP!$D$10:$D$14)*(G4561/100)*(E4561/1000)),0))))),2)</f>
        <v>3.98</v>
      </c>
    </row>
    <row r="4562" spans="1:11" x14ac:dyDescent="0.35">
      <c r="A4562" s="2">
        <v>42295</v>
      </c>
      <c r="B4562" s="76" t="s">
        <v>1416</v>
      </c>
      <c r="C4562" s="76" t="s">
        <v>287</v>
      </c>
      <c r="D4562" s="76" t="s">
        <v>5240</v>
      </c>
      <c r="E4562" s="76">
        <v>750</v>
      </c>
      <c r="F4562" s="76">
        <v>12</v>
      </c>
      <c r="G4562" s="77">
        <v>7.6</v>
      </c>
      <c r="H4562" s="76" t="s">
        <v>6247</v>
      </c>
      <c r="I4562" s="77">
        <v>17</v>
      </c>
      <c r="J4562" s="2">
        <v>1</v>
      </c>
      <c r="K4562" s="119" cm="1">
        <f t="array" ref="K4562">ROUND(IF(C4562="Beer",SUM(LOOKUP(2,1/(SRP!$B$7:$B$9&lt;=E4562)/(SRP!$C$7:$C$9&gt;=E4562),SRP!$D$7:$D$9)*(G4562/100)*(E4562/1000)),IF(C4562="Spirits",SUM(LOOKUP(2,1/(SRP!$B$2:$B$6&lt;=E4562)/(SRP!$C$2:$C$6&gt;=E4562),SRP!$D$2:$D$6)*(G4562/100)*(E4562/1000)),IF(AND(C4562="Wine",D4562="Fortified Wines"),SUM(LOOKUP(2,1/(SRP!$B$20:$B$23&lt;=E4562)/(SRP!$C$20:$C$23&gt;=E4562),SRP!$D$20:$D$23)*(G4562/100)*(E4562/1000)),IF(C4562="Wine",SUM(LOOKUP(2,1/(SRP!$B$15:$B$19&lt;=E4562)/(SRP!$C$15:$C$19&gt;=E4562),SRP!$D$15:$D$19)*(G4562/100)*(E4562/1000)),IF(C4562="Ready to Drink",SUM(LOOKUP(2,1/(SRP!$B$10:$B$14&lt;=E4562)/(SRP!$C$10:$C$14&gt;=E4562),SRP!$D$10:$D$14)*(G4562/100)*(E4562/1000)),0))))),2)</f>
        <v>3.98</v>
      </c>
    </row>
    <row r="4563" spans="1:11" x14ac:dyDescent="0.35">
      <c r="A4563" s="2">
        <v>42303</v>
      </c>
      <c r="B4563" s="76" t="s">
        <v>3557</v>
      </c>
      <c r="C4563" s="76" t="s">
        <v>287</v>
      </c>
      <c r="D4563" s="76" t="s">
        <v>5240</v>
      </c>
      <c r="E4563" s="76">
        <v>750</v>
      </c>
      <c r="F4563" s="76">
        <v>12</v>
      </c>
      <c r="G4563" s="77">
        <v>9.1999999999999993</v>
      </c>
      <c r="H4563" s="76" t="s">
        <v>3382</v>
      </c>
      <c r="I4563" s="77">
        <v>15</v>
      </c>
      <c r="J4563" s="2">
        <v>1</v>
      </c>
      <c r="K4563" s="119" cm="1">
        <f t="array" ref="K4563">ROUND(IF(C4563="Beer",SUM(LOOKUP(2,1/(SRP!$B$7:$B$9&lt;=E4563)/(SRP!$C$7:$C$9&gt;=E4563),SRP!$D$7:$D$9)*(G4563/100)*(E4563/1000)),IF(C4563="Spirits",SUM(LOOKUP(2,1/(SRP!$B$2:$B$6&lt;=E4563)/(SRP!$C$2:$C$6&gt;=E4563),SRP!$D$2:$D$6)*(G4563/100)*(E4563/1000)),IF(AND(C4563="Wine",D4563="Fortified Wines"),SUM(LOOKUP(2,1/(SRP!$B$20:$B$23&lt;=E4563)/(SRP!$C$20:$C$23&gt;=E4563),SRP!$D$20:$D$23)*(G4563/100)*(E4563/1000)),IF(C4563="Wine",SUM(LOOKUP(2,1/(SRP!$B$15:$B$19&lt;=E4563)/(SRP!$C$15:$C$19&gt;=E4563),SRP!$D$15:$D$19)*(G4563/100)*(E4563/1000)),IF(C4563="Ready to Drink",SUM(LOOKUP(2,1/(SRP!$B$10:$B$14&lt;=E4563)/(SRP!$C$10:$C$14&gt;=E4563),SRP!$D$10:$D$14)*(G4563/100)*(E4563/1000)),0))))),2)</f>
        <v>4.82</v>
      </c>
    </row>
    <row r="4564" spans="1:11" x14ac:dyDescent="0.35">
      <c r="A4564" s="2">
        <v>42303</v>
      </c>
      <c r="B4564" s="76" t="s">
        <v>3557</v>
      </c>
      <c r="C4564" s="76" t="s">
        <v>287</v>
      </c>
      <c r="D4564" s="76" t="s">
        <v>5240</v>
      </c>
      <c r="E4564" s="76">
        <v>750</v>
      </c>
      <c r="F4564" s="76">
        <v>12</v>
      </c>
      <c r="G4564" s="77">
        <v>9.1999999999999993</v>
      </c>
      <c r="H4564" s="76" t="s">
        <v>3382</v>
      </c>
      <c r="I4564" s="77">
        <v>15</v>
      </c>
      <c r="J4564" s="2">
        <v>1</v>
      </c>
      <c r="K4564" s="119" cm="1">
        <f t="array" ref="K4564">ROUND(IF(C4564="Beer",SUM(LOOKUP(2,1/(SRP!$B$7:$B$9&lt;=E4564)/(SRP!$C$7:$C$9&gt;=E4564),SRP!$D$7:$D$9)*(G4564/100)*(E4564/1000)),IF(C4564="Spirits",SUM(LOOKUP(2,1/(SRP!$B$2:$B$6&lt;=E4564)/(SRP!$C$2:$C$6&gt;=E4564),SRP!$D$2:$D$6)*(G4564/100)*(E4564/1000)),IF(AND(C4564="Wine",D4564="Fortified Wines"),SUM(LOOKUP(2,1/(SRP!$B$20:$B$23&lt;=E4564)/(SRP!$C$20:$C$23&gt;=E4564),SRP!$D$20:$D$23)*(G4564/100)*(E4564/1000)),IF(C4564="Wine",SUM(LOOKUP(2,1/(SRP!$B$15:$B$19&lt;=E4564)/(SRP!$C$15:$C$19&gt;=E4564),SRP!$D$15:$D$19)*(G4564/100)*(E4564/1000)),IF(C4564="Ready to Drink",SUM(LOOKUP(2,1/(SRP!$B$10:$B$14&lt;=E4564)/(SRP!$C$10:$C$14&gt;=E4564),SRP!$D$10:$D$14)*(G4564/100)*(E4564/1000)),0))))),2)</f>
        <v>4.82</v>
      </c>
    </row>
    <row r="4565" spans="1:11" x14ac:dyDescent="0.35">
      <c r="A4565" s="2">
        <v>42304</v>
      </c>
      <c r="B4565" s="76" t="s">
        <v>3604</v>
      </c>
      <c r="C4565" s="76" t="s">
        <v>287</v>
      </c>
      <c r="D4565" s="76" t="s">
        <v>5271</v>
      </c>
      <c r="E4565" s="76">
        <v>2838</v>
      </c>
      <c r="F4565" s="76">
        <v>4</v>
      </c>
      <c r="G4565" s="77">
        <v>4</v>
      </c>
      <c r="H4565" s="76" t="s">
        <v>3360</v>
      </c>
      <c r="I4565" s="77">
        <v>19.989999999999998</v>
      </c>
      <c r="J4565" s="2">
        <v>6</v>
      </c>
      <c r="K4565" s="119" cm="1">
        <f t="array" ref="K4565">ROUND(IF(C4565="Beer",SUM(LOOKUP(2,1/(SRP!$B$7:$B$9&lt;=E4565)/(SRP!$C$7:$C$9&gt;=E4565),SRP!$D$7:$D$9)*(G4565/100)*(E4565/1000)),IF(C4565="Spirits",SUM(LOOKUP(2,1/(SRP!$B$2:$B$6&lt;=E4565)/(SRP!$C$2:$C$6&gt;=E4565),SRP!$D$2:$D$6)*(G4565/100)*(E4565/1000)),IF(AND(C4565="Wine",D4565="Fortified Wines"),SUM(LOOKUP(2,1/(SRP!$B$20:$B$23&lt;=E4565)/(SRP!$C$20:$C$23&gt;=E4565),SRP!$D$20:$D$23)*(G4565/100)*(E4565/1000)),IF(C4565="Wine",SUM(LOOKUP(2,1/(SRP!$B$15:$B$19&lt;=E4565)/(SRP!$C$15:$C$19&gt;=E4565),SRP!$D$15:$D$19)*(G4565/100)*(E4565/1000)),IF(C4565="Ready to Drink",SUM(LOOKUP(2,1/(SRP!$B$10:$B$14&lt;=E4565)/(SRP!$C$10:$C$14&gt;=E4565),SRP!$D$10:$D$14)*(G4565/100)*(E4565/1000)),0))))),2)</f>
        <v>7.92</v>
      </c>
    </row>
    <row r="4566" spans="1:11" x14ac:dyDescent="0.35">
      <c r="A4566" s="2">
        <v>42304</v>
      </c>
      <c r="B4566" s="76" t="s">
        <v>3604</v>
      </c>
      <c r="C4566" s="76" t="s">
        <v>287</v>
      </c>
      <c r="D4566" s="76" t="s">
        <v>5271</v>
      </c>
      <c r="E4566" s="76">
        <v>2838</v>
      </c>
      <c r="F4566" s="76">
        <v>4</v>
      </c>
      <c r="G4566" s="77">
        <v>4</v>
      </c>
      <c r="H4566" s="76" t="s">
        <v>3360</v>
      </c>
      <c r="I4566" s="77">
        <v>19.989999999999998</v>
      </c>
      <c r="J4566" s="2">
        <v>6</v>
      </c>
      <c r="K4566" s="119" cm="1">
        <f t="array" ref="K4566">ROUND(IF(C4566="Beer",SUM(LOOKUP(2,1/(SRP!$B$7:$B$9&lt;=E4566)/(SRP!$C$7:$C$9&gt;=E4566),SRP!$D$7:$D$9)*(G4566/100)*(E4566/1000)),IF(C4566="Spirits",SUM(LOOKUP(2,1/(SRP!$B$2:$B$6&lt;=E4566)/(SRP!$C$2:$C$6&gt;=E4566),SRP!$D$2:$D$6)*(G4566/100)*(E4566/1000)),IF(AND(C4566="Wine",D4566="Fortified Wines"),SUM(LOOKUP(2,1/(SRP!$B$20:$B$23&lt;=E4566)/(SRP!$C$20:$C$23&gt;=E4566),SRP!$D$20:$D$23)*(G4566/100)*(E4566/1000)),IF(C4566="Wine",SUM(LOOKUP(2,1/(SRP!$B$15:$B$19&lt;=E4566)/(SRP!$C$15:$C$19&gt;=E4566),SRP!$D$15:$D$19)*(G4566/100)*(E4566/1000)),IF(C4566="Ready to Drink",SUM(LOOKUP(2,1/(SRP!$B$10:$B$14&lt;=E4566)/(SRP!$C$10:$C$14&gt;=E4566),SRP!$D$10:$D$14)*(G4566/100)*(E4566/1000)),0))))),2)</f>
        <v>7.92</v>
      </c>
    </row>
    <row r="4567" spans="1:11" x14ac:dyDescent="0.35">
      <c r="A4567" s="2">
        <v>42314</v>
      </c>
      <c r="B4567" s="76" t="s">
        <v>3622</v>
      </c>
      <c r="C4567" s="76" t="s">
        <v>287</v>
      </c>
      <c r="D4567" s="76" t="s">
        <v>5230</v>
      </c>
      <c r="E4567" s="76">
        <v>473</v>
      </c>
      <c r="F4567" s="76">
        <v>24</v>
      </c>
      <c r="G4567" s="77">
        <v>5</v>
      </c>
      <c r="H4567" s="76" t="s">
        <v>3368</v>
      </c>
      <c r="I4567" s="77">
        <v>3.49</v>
      </c>
      <c r="J4567" s="2">
        <v>1</v>
      </c>
      <c r="K4567" s="119" cm="1">
        <f t="array" ref="K4567">ROUND(IF(C4567="Beer",SUM(LOOKUP(2,1/(SRP!$B$7:$B$9&lt;=E4567)/(SRP!$C$7:$C$9&gt;=E4567),SRP!$D$7:$D$9)*(G4567/100)*(E4567/1000)),IF(C4567="Spirits",SUM(LOOKUP(2,1/(SRP!$B$2:$B$6&lt;=E4567)/(SRP!$C$2:$C$6&gt;=E4567),SRP!$D$2:$D$6)*(G4567/100)*(E4567/1000)),IF(AND(C4567="Wine",D4567="Fortified Wines"),SUM(LOOKUP(2,1/(SRP!$B$20:$B$23&lt;=E4567)/(SRP!$C$20:$C$23&gt;=E4567),SRP!$D$20:$D$23)*(G4567/100)*(E4567/1000)),IF(C4567="Wine",SUM(LOOKUP(2,1/(SRP!$B$15:$B$19&lt;=E4567)/(SRP!$C$15:$C$19&gt;=E4567),SRP!$D$15:$D$19)*(G4567/100)*(E4567/1000)),IF(C4567="Ready to Drink",SUM(LOOKUP(2,1/(SRP!$B$10:$B$14&lt;=E4567)/(SRP!$C$10:$C$14&gt;=E4567),SRP!$D$10:$D$14)*(G4567/100)*(E4567/1000)),0))))),2)</f>
        <v>1.65</v>
      </c>
    </row>
    <row r="4568" spans="1:11" x14ac:dyDescent="0.35">
      <c r="A4568" s="2">
        <v>42314</v>
      </c>
      <c r="B4568" s="76" t="s">
        <v>3622</v>
      </c>
      <c r="C4568" s="76" t="s">
        <v>287</v>
      </c>
      <c r="D4568" s="76" t="s">
        <v>5230</v>
      </c>
      <c r="E4568" s="76">
        <v>473</v>
      </c>
      <c r="F4568" s="76">
        <v>24</v>
      </c>
      <c r="G4568" s="77">
        <v>5</v>
      </c>
      <c r="H4568" s="76" t="s">
        <v>3377</v>
      </c>
      <c r="I4568" s="77">
        <v>3.49</v>
      </c>
      <c r="J4568" s="2">
        <v>1</v>
      </c>
      <c r="K4568" s="119" cm="1">
        <f t="array" ref="K4568">ROUND(IF(C4568="Beer",SUM(LOOKUP(2,1/(SRP!$B$7:$B$9&lt;=E4568)/(SRP!$C$7:$C$9&gt;=E4568),SRP!$D$7:$D$9)*(G4568/100)*(E4568/1000)),IF(C4568="Spirits",SUM(LOOKUP(2,1/(SRP!$B$2:$B$6&lt;=E4568)/(SRP!$C$2:$C$6&gt;=E4568),SRP!$D$2:$D$6)*(G4568/100)*(E4568/1000)),IF(AND(C4568="Wine",D4568="Fortified Wines"),SUM(LOOKUP(2,1/(SRP!$B$20:$B$23&lt;=E4568)/(SRP!$C$20:$C$23&gt;=E4568),SRP!$D$20:$D$23)*(G4568/100)*(E4568/1000)),IF(C4568="Wine",SUM(LOOKUP(2,1/(SRP!$B$15:$B$19&lt;=E4568)/(SRP!$C$15:$C$19&gt;=E4568),SRP!$D$15:$D$19)*(G4568/100)*(E4568/1000)),IF(C4568="Ready to Drink",SUM(LOOKUP(2,1/(SRP!$B$10:$B$14&lt;=E4568)/(SRP!$C$10:$C$14&gt;=E4568),SRP!$D$10:$D$14)*(G4568/100)*(E4568/1000)),0))))),2)</f>
        <v>1.65</v>
      </c>
    </row>
    <row r="4569" spans="1:11" x14ac:dyDescent="0.35">
      <c r="A4569" s="2">
        <v>42326</v>
      </c>
      <c r="B4569" s="76" t="s">
        <v>4408</v>
      </c>
      <c r="C4569" s="76" t="s">
        <v>286</v>
      </c>
      <c r="D4569" s="76" t="s">
        <v>5241</v>
      </c>
      <c r="E4569" s="76">
        <v>750</v>
      </c>
      <c r="F4569" s="76">
        <v>6</v>
      </c>
      <c r="G4569" s="77">
        <v>11</v>
      </c>
      <c r="H4569" s="76" t="s">
        <v>5939</v>
      </c>
      <c r="I4569" s="77">
        <v>20.99</v>
      </c>
      <c r="J4569" s="2">
        <v>1</v>
      </c>
      <c r="K4569" s="119" cm="1">
        <f t="array" ref="K4569">ROUND(IF(C4569="Beer",SUM(LOOKUP(2,1/(SRP!$B$7:$B$9&lt;=E4569)/(SRP!$C$7:$C$9&gt;=E4569),SRP!$D$7:$D$9)*(G4569/100)*(E4569/1000)),IF(C4569="Spirits",SUM(LOOKUP(2,1/(SRP!$B$2:$B$6&lt;=E4569)/(SRP!$C$2:$C$6&gt;=E4569),SRP!$D$2:$D$6)*(G4569/100)*(E4569/1000)),IF(AND(C4569="Wine",D4569="Fortified Wines"),SUM(LOOKUP(2,1/(SRP!$B$20:$B$23&lt;=E4569)/(SRP!$C$20:$C$23&gt;=E4569),SRP!$D$20:$D$23)*(G4569/100)*(E4569/1000)),IF(C4569="Wine",SUM(LOOKUP(2,1/(SRP!$B$15:$B$19&lt;=E4569)/(SRP!$C$15:$C$19&gt;=E4569),SRP!$D$15:$D$19)*(G4569/100)*(E4569/1000)),IF(C4569="Ready to Drink",SUM(LOOKUP(2,1/(SRP!$B$10:$B$14&lt;=E4569)/(SRP!$C$10:$C$14&gt;=E4569),SRP!$D$10:$D$14)*(G4569/100)*(E4569/1000)),0))))),2)</f>
        <v>5.76</v>
      </c>
    </row>
    <row r="4570" spans="1:11" x14ac:dyDescent="0.35">
      <c r="A4570" s="2">
        <v>42327</v>
      </c>
      <c r="B4570" s="76" t="s">
        <v>2481</v>
      </c>
      <c r="C4570" s="76" t="s">
        <v>286</v>
      </c>
      <c r="D4570" s="76" t="s">
        <v>5245</v>
      </c>
      <c r="E4570" s="76">
        <v>375</v>
      </c>
      <c r="F4570" s="76">
        <v>12</v>
      </c>
      <c r="G4570" s="77">
        <v>11</v>
      </c>
      <c r="H4570" s="76" t="s">
        <v>6869</v>
      </c>
      <c r="I4570" s="77">
        <v>6.99</v>
      </c>
      <c r="J4570" s="2">
        <v>1</v>
      </c>
      <c r="K4570" s="119" cm="1">
        <f t="array" ref="K4570">ROUND(IF(C4570="Beer",SUM(LOOKUP(2,1/(SRP!$B$7:$B$9&lt;=E4570)/(SRP!$C$7:$C$9&gt;=E4570),SRP!$D$7:$D$9)*(G4570/100)*(E4570/1000)),IF(C4570="Spirits",SUM(LOOKUP(2,1/(SRP!$B$2:$B$6&lt;=E4570)/(SRP!$C$2:$C$6&gt;=E4570),SRP!$D$2:$D$6)*(G4570/100)*(E4570/1000)),IF(AND(C4570="Wine",D4570="Fortified Wines"),SUM(LOOKUP(2,1/(SRP!$B$20:$B$23&lt;=E4570)/(SRP!$C$20:$C$23&gt;=E4570),SRP!$D$20:$D$23)*(G4570/100)*(E4570/1000)),IF(C4570="Wine",SUM(LOOKUP(2,1/(SRP!$B$15:$B$19&lt;=E4570)/(SRP!$C$15:$C$19&gt;=E4570),SRP!$D$15:$D$19)*(G4570/100)*(E4570/1000)),IF(C4570="Ready to Drink",SUM(LOOKUP(2,1/(SRP!$B$10:$B$14&lt;=E4570)/(SRP!$C$10:$C$14&gt;=E4570),SRP!$D$10:$D$14)*(G4570/100)*(E4570/1000)),0))))),2)</f>
        <v>3.05</v>
      </c>
    </row>
    <row r="4571" spans="1:11" x14ac:dyDescent="0.35">
      <c r="A4571" s="2">
        <v>42329</v>
      </c>
      <c r="B4571" s="76" t="s">
        <v>6000</v>
      </c>
      <c r="C4571" s="76" t="s">
        <v>285</v>
      </c>
      <c r="D4571" s="76" t="s">
        <v>5270</v>
      </c>
      <c r="E4571" s="76">
        <v>750</v>
      </c>
      <c r="F4571" s="76">
        <v>12</v>
      </c>
      <c r="G4571" s="77">
        <v>35</v>
      </c>
      <c r="H4571" s="76" t="s">
        <v>3303</v>
      </c>
      <c r="I4571" s="77">
        <v>29.99</v>
      </c>
      <c r="J4571" s="2">
        <v>1</v>
      </c>
      <c r="K4571" s="119" cm="1">
        <f t="array" ref="K4571">ROUND(IF(C4571="Beer",SUM(LOOKUP(2,1/(SRP!$B$7:$B$9&lt;=E4571)/(SRP!$C$7:$C$9&gt;=E4571),SRP!$D$7:$D$9)*(G4571/100)*(E4571/1000)),IF(C4571="Spirits",SUM(LOOKUP(2,1/(SRP!$B$2:$B$6&lt;=E4571)/(SRP!$C$2:$C$6&gt;=E4571),SRP!$D$2:$D$6)*(G4571/100)*(E4571/1000)),IF(AND(C4571="Wine",D4571="Fortified Wines"),SUM(LOOKUP(2,1/(SRP!$B$20:$B$23&lt;=E4571)/(SRP!$C$20:$C$23&gt;=E4571),SRP!$D$20:$D$23)*(G4571/100)*(E4571/1000)),IF(C4571="Wine",SUM(LOOKUP(2,1/(SRP!$B$15:$B$19&lt;=E4571)/(SRP!$C$15:$C$19&gt;=E4571),SRP!$D$15:$D$19)*(G4571/100)*(E4571/1000)),IF(C4571="Ready to Drink",SUM(LOOKUP(2,1/(SRP!$B$10:$B$14&lt;=E4571)/(SRP!$C$10:$C$14&gt;=E4571),SRP!$D$10:$D$14)*(G4571/100)*(E4571/1000)),0))))),2)</f>
        <v>18.329999999999998</v>
      </c>
    </row>
    <row r="4572" spans="1:11" x14ac:dyDescent="0.35">
      <c r="A4572" s="2">
        <v>42330</v>
      </c>
      <c r="B4572" s="76" t="s">
        <v>3623</v>
      </c>
      <c r="C4572" s="76" t="s">
        <v>286</v>
      </c>
      <c r="D4572" s="76" t="s">
        <v>5236</v>
      </c>
      <c r="E4572" s="76">
        <v>4000</v>
      </c>
      <c r="F4572" s="76">
        <v>4</v>
      </c>
      <c r="G4572" s="77">
        <v>12</v>
      </c>
      <c r="H4572" s="76" t="s">
        <v>5939</v>
      </c>
      <c r="I4572" s="77">
        <v>46.99</v>
      </c>
      <c r="J4572" s="2">
        <v>1</v>
      </c>
      <c r="K4572" s="119" cm="1">
        <f t="array" ref="K4572">ROUND(IF(C4572="Beer",SUM(LOOKUP(2,1/(SRP!$B$7:$B$9&lt;=E4572)/(SRP!$C$7:$C$9&gt;=E4572),SRP!$D$7:$D$9)*(G4572/100)*(E4572/1000)),IF(C4572="Spirits",SUM(LOOKUP(2,1/(SRP!$B$2:$B$6&lt;=E4572)/(SRP!$C$2:$C$6&gt;=E4572),SRP!$D$2:$D$6)*(G4572/100)*(E4572/1000)),IF(AND(C4572="Wine",D4572="Fortified Wines"),SUM(LOOKUP(2,1/(SRP!$B$20:$B$23&lt;=E4572)/(SRP!$C$20:$C$23&gt;=E4572),SRP!$D$20:$D$23)*(G4572/100)*(E4572/1000)),IF(C4572="Wine",SUM(LOOKUP(2,1/(SRP!$B$15:$B$19&lt;=E4572)/(SRP!$C$15:$C$19&gt;=E4572),SRP!$D$15:$D$19)*(G4572/100)*(E4572/1000)),IF(C4572="Ready to Drink",SUM(LOOKUP(2,1/(SRP!$B$10:$B$14&lt;=E4572)/(SRP!$C$10:$C$14&gt;=E4572),SRP!$D$10:$D$14)*(G4572/100)*(E4572/1000)),0))))),2)</f>
        <v>27.9</v>
      </c>
    </row>
    <row r="4573" spans="1:11" x14ac:dyDescent="0.35">
      <c r="A4573" s="2">
        <v>42332</v>
      </c>
      <c r="B4573" s="76" t="s">
        <v>3605</v>
      </c>
      <c r="C4573" s="76" t="s">
        <v>287</v>
      </c>
      <c r="D4573" s="76" t="s">
        <v>5292</v>
      </c>
      <c r="E4573" s="76">
        <v>473</v>
      </c>
      <c r="F4573" s="76">
        <v>24</v>
      </c>
      <c r="G4573" s="77">
        <v>5</v>
      </c>
      <c r="H4573" s="76" t="s">
        <v>3354</v>
      </c>
      <c r="I4573" s="77">
        <v>3.99</v>
      </c>
      <c r="J4573" s="2">
        <v>1</v>
      </c>
      <c r="K4573" s="119" cm="1">
        <f t="array" ref="K4573">ROUND(IF(C4573="Beer",SUM(LOOKUP(2,1/(SRP!$B$7:$B$9&lt;=E4573)/(SRP!$C$7:$C$9&gt;=E4573),SRP!$D$7:$D$9)*(G4573/100)*(E4573/1000)),IF(C4573="Spirits",SUM(LOOKUP(2,1/(SRP!$B$2:$B$6&lt;=E4573)/(SRP!$C$2:$C$6&gt;=E4573),SRP!$D$2:$D$6)*(G4573/100)*(E4573/1000)),IF(AND(C4573="Wine",D4573="Fortified Wines"),SUM(LOOKUP(2,1/(SRP!$B$20:$B$23&lt;=E4573)/(SRP!$C$20:$C$23&gt;=E4573),SRP!$D$20:$D$23)*(G4573/100)*(E4573/1000)),IF(C4573="Wine",SUM(LOOKUP(2,1/(SRP!$B$15:$B$19&lt;=E4573)/(SRP!$C$15:$C$19&gt;=E4573),SRP!$D$15:$D$19)*(G4573/100)*(E4573/1000)),IF(C4573="Ready to Drink",SUM(LOOKUP(2,1/(SRP!$B$10:$B$14&lt;=E4573)/(SRP!$C$10:$C$14&gt;=E4573),SRP!$D$10:$D$14)*(G4573/100)*(E4573/1000)),0))))),2)</f>
        <v>1.65</v>
      </c>
    </row>
    <row r="4574" spans="1:11" x14ac:dyDescent="0.35">
      <c r="A4574" s="2">
        <v>42332</v>
      </c>
      <c r="B4574" s="76" t="s">
        <v>3605</v>
      </c>
      <c r="C4574" s="76" t="s">
        <v>287</v>
      </c>
      <c r="D4574" s="76" t="s">
        <v>5292</v>
      </c>
      <c r="E4574" s="76">
        <v>473</v>
      </c>
      <c r="F4574" s="76">
        <v>24</v>
      </c>
      <c r="G4574" s="77">
        <v>5</v>
      </c>
      <c r="H4574" s="76" t="s">
        <v>3354</v>
      </c>
      <c r="I4574" s="77">
        <v>3.99</v>
      </c>
      <c r="J4574" s="2">
        <v>1</v>
      </c>
      <c r="K4574" s="119" cm="1">
        <f t="array" ref="K4574">ROUND(IF(C4574="Beer",SUM(LOOKUP(2,1/(SRP!$B$7:$B$9&lt;=E4574)/(SRP!$C$7:$C$9&gt;=E4574),SRP!$D$7:$D$9)*(G4574/100)*(E4574/1000)),IF(C4574="Spirits",SUM(LOOKUP(2,1/(SRP!$B$2:$B$6&lt;=E4574)/(SRP!$C$2:$C$6&gt;=E4574),SRP!$D$2:$D$6)*(G4574/100)*(E4574/1000)),IF(AND(C4574="Wine",D4574="Fortified Wines"),SUM(LOOKUP(2,1/(SRP!$B$20:$B$23&lt;=E4574)/(SRP!$C$20:$C$23&gt;=E4574),SRP!$D$20:$D$23)*(G4574/100)*(E4574/1000)),IF(C4574="Wine",SUM(LOOKUP(2,1/(SRP!$B$15:$B$19&lt;=E4574)/(SRP!$C$15:$C$19&gt;=E4574),SRP!$D$15:$D$19)*(G4574/100)*(E4574/1000)),IF(C4574="Ready to Drink",SUM(LOOKUP(2,1/(SRP!$B$10:$B$14&lt;=E4574)/(SRP!$C$10:$C$14&gt;=E4574),SRP!$D$10:$D$14)*(G4574/100)*(E4574/1000)),0))))),2)</f>
        <v>1.65</v>
      </c>
    </row>
    <row r="4575" spans="1:11" x14ac:dyDescent="0.35">
      <c r="A4575" s="2">
        <v>42333</v>
      </c>
      <c r="B4575" s="76" t="s">
        <v>5454</v>
      </c>
      <c r="C4575" s="76" t="s">
        <v>287</v>
      </c>
      <c r="D4575" s="76" t="s">
        <v>5240</v>
      </c>
      <c r="E4575" s="76">
        <v>473</v>
      </c>
      <c r="F4575" s="76">
        <v>24</v>
      </c>
      <c r="G4575" s="77">
        <v>6</v>
      </c>
      <c r="H4575" s="76" t="s">
        <v>3354</v>
      </c>
      <c r="I4575" s="77">
        <v>3.99</v>
      </c>
      <c r="J4575" s="2">
        <v>1</v>
      </c>
      <c r="K4575" s="119" cm="1">
        <f t="array" ref="K4575">ROUND(IF(C4575="Beer",SUM(LOOKUP(2,1/(SRP!$B$7:$B$9&lt;=E4575)/(SRP!$C$7:$C$9&gt;=E4575),SRP!$D$7:$D$9)*(G4575/100)*(E4575/1000)),IF(C4575="Spirits",SUM(LOOKUP(2,1/(SRP!$B$2:$B$6&lt;=E4575)/(SRP!$C$2:$C$6&gt;=E4575),SRP!$D$2:$D$6)*(G4575/100)*(E4575/1000)),IF(AND(C4575="Wine",D4575="Fortified Wines"),SUM(LOOKUP(2,1/(SRP!$B$20:$B$23&lt;=E4575)/(SRP!$C$20:$C$23&gt;=E4575),SRP!$D$20:$D$23)*(G4575/100)*(E4575/1000)),IF(C4575="Wine",SUM(LOOKUP(2,1/(SRP!$B$15:$B$19&lt;=E4575)/(SRP!$C$15:$C$19&gt;=E4575),SRP!$D$15:$D$19)*(G4575/100)*(E4575/1000)),IF(C4575="Ready to Drink",SUM(LOOKUP(2,1/(SRP!$B$10:$B$14&lt;=E4575)/(SRP!$C$10:$C$14&gt;=E4575),SRP!$D$10:$D$14)*(G4575/100)*(E4575/1000)),0))))),2)</f>
        <v>1.98</v>
      </c>
    </row>
    <row r="4576" spans="1:11" x14ac:dyDescent="0.35">
      <c r="A4576" s="2">
        <v>42333</v>
      </c>
      <c r="B4576" s="76" t="s">
        <v>5454</v>
      </c>
      <c r="C4576" s="76" t="s">
        <v>287</v>
      </c>
      <c r="D4576" s="76" t="s">
        <v>5240</v>
      </c>
      <c r="E4576" s="76">
        <v>473</v>
      </c>
      <c r="F4576" s="76">
        <v>24</v>
      </c>
      <c r="G4576" s="77">
        <v>6</v>
      </c>
      <c r="H4576" s="76" t="s">
        <v>3354</v>
      </c>
      <c r="I4576" s="77">
        <v>3.99</v>
      </c>
      <c r="J4576" s="2">
        <v>1</v>
      </c>
      <c r="K4576" s="119" cm="1">
        <f t="array" ref="K4576">ROUND(IF(C4576="Beer",SUM(LOOKUP(2,1/(SRP!$B$7:$B$9&lt;=E4576)/(SRP!$C$7:$C$9&gt;=E4576),SRP!$D$7:$D$9)*(G4576/100)*(E4576/1000)),IF(C4576="Spirits",SUM(LOOKUP(2,1/(SRP!$B$2:$B$6&lt;=E4576)/(SRP!$C$2:$C$6&gt;=E4576),SRP!$D$2:$D$6)*(G4576/100)*(E4576/1000)),IF(AND(C4576="Wine",D4576="Fortified Wines"),SUM(LOOKUP(2,1/(SRP!$B$20:$B$23&lt;=E4576)/(SRP!$C$20:$C$23&gt;=E4576),SRP!$D$20:$D$23)*(G4576/100)*(E4576/1000)),IF(C4576="Wine",SUM(LOOKUP(2,1/(SRP!$B$15:$B$19&lt;=E4576)/(SRP!$C$15:$C$19&gt;=E4576),SRP!$D$15:$D$19)*(G4576/100)*(E4576/1000)),IF(C4576="Ready to Drink",SUM(LOOKUP(2,1/(SRP!$B$10:$B$14&lt;=E4576)/(SRP!$C$10:$C$14&gt;=E4576),SRP!$D$10:$D$14)*(G4576/100)*(E4576/1000)),0))))),2)</f>
        <v>1.98</v>
      </c>
    </row>
    <row r="4577" spans="1:11" x14ac:dyDescent="0.35">
      <c r="A4577" s="2">
        <v>42341</v>
      </c>
      <c r="B4577" s="76" t="s">
        <v>3606</v>
      </c>
      <c r="C4577" s="76" t="s">
        <v>287</v>
      </c>
      <c r="D4577" s="76" t="s">
        <v>5292</v>
      </c>
      <c r="E4577" s="76">
        <v>473</v>
      </c>
      <c r="F4577" s="76">
        <v>24</v>
      </c>
      <c r="G4577" s="77">
        <v>5</v>
      </c>
      <c r="H4577" s="76" t="s">
        <v>3354</v>
      </c>
      <c r="I4577" s="77">
        <v>3.99</v>
      </c>
      <c r="J4577" s="2">
        <v>1</v>
      </c>
      <c r="K4577" s="119" cm="1">
        <f t="array" ref="K4577">ROUND(IF(C4577="Beer",SUM(LOOKUP(2,1/(SRP!$B$7:$B$9&lt;=E4577)/(SRP!$C$7:$C$9&gt;=E4577),SRP!$D$7:$D$9)*(G4577/100)*(E4577/1000)),IF(C4577="Spirits",SUM(LOOKUP(2,1/(SRP!$B$2:$B$6&lt;=E4577)/(SRP!$C$2:$C$6&gt;=E4577),SRP!$D$2:$D$6)*(G4577/100)*(E4577/1000)),IF(AND(C4577="Wine",D4577="Fortified Wines"),SUM(LOOKUP(2,1/(SRP!$B$20:$B$23&lt;=E4577)/(SRP!$C$20:$C$23&gt;=E4577),SRP!$D$20:$D$23)*(G4577/100)*(E4577/1000)),IF(C4577="Wine",SUM(LOOKUP(2,1/(SRP!$B$15:$B$19&lt;=E4577)/(SRP!$C$15:$C$19&gt;=E4577),SRP!$D$15:$D$19)*(G4577/100)*(E4577/1000)),IF(C4577="Ready to Drink",SUM(LOOKUP(2,1/(SRP!$B$10:$B$14&lt;=E4577)/(SRP!$C$10:$C$14&gt;=E4577),SRP!$D$10:$D$14)*(G4577/100)*(E4577/1000)),0))))),2)</f>
        <v>1.65</v>
      </c>
    </row>
    <row r="4578" spans="1:11" x14ac:dyDescent="0.35">
      <c r="A4578" s="2">
        <v>42341</v>
      </c>
      <c r="B4578" s="76" t="s">
        <v>3606</v>
      </c>
      <c r="C4578" s="76" t="s">
        <v>287</v>
      </c>
      <c r="D4578" s="76" t="s">
        <v>5292</v>
      </c>
      <c r="E4578" s="76">
        <v>473</v>
      </c>
      <c r="F4578" s="76">
        <v>24</v>
      </c>
      <c r="G4578" s="77">
        <v>5</v>
      </c>
      <c r="H4578" s="76" t="s">
        <v>3354</v>
      </c>
      <c r="I4578" s="77">
        <v>3.99</v>
      </c>
      <c r="J4578" s="2">
        <v>1</v>
      </c>
      <c r="K4578" s="119" cm="1">
        <f t="array" ref="K4578">ROUND(IF(C4578="Beer",SUM(LOOKUP(2,1/(SRP!$B$7:$B$9&lt;=E4578)/(SRP!$C$7:$C$9&gt;=E4578),SRP!$D$7:$D$9)*(G4578/100)*(E4578/1000)),IF(C4578="Spirits",SUM(LOOKUP(2,1/(SRP!$B$2:$B$6&lt;=E4578)/(SRP!$C$2:$C$6&gt;=E4578),SRP!$D$2:$D$6)*(G4578/100)*(E4578/1000)),IF(AND(C4578="Wine",D4578="Fortified Wines"),SUM(LOOKUP(2,1/(SRP!$B$20:$B$23&lt;=E4578)/(SRP!$C$20:$C$23&gt;=E4578),SRP!$D$20:$D$23)*(G4578/100)*(E4578/1000)),IF(C4578="Wine",SUM(LOOKUP(2,1/(SRP!$B$15:$B$19&lt;=E4578)/(SRP!$C$15:$C$19&gt;=E4578),SRP!$D$15:$D$19)*(G4578/100)*(E4578/1000)),IF(C4578="Ready to Drink",SUM(LOOKUP(2,1/(SRP!$B$10:$B$14&lt;=E4578)/(SRP!$C$10:$C$14&gt;=E4578),SRP!$D$10:$D$14)*(G4578/100)*(E4578/1000)),0))))),2)</f>
        <v>1.65</v>
      </c>
    </row>
    <row r="4579" spans="1:11" x14ac:dyDescent="0.35">
      <c r="A4579" s="2">
        <v>42342</v>
      </c>
      <c r="B4579" s="76" t="s">
        <v>3607</v>
      </c>
      <c r="C4579" s="76" t="s">
        <v>287</v>
      </c>
      <c r="D4579" s="76" t="s">
        <v>5292</v>
      </c>
      <c r="E4579" s="76">
        <v>473</v>
      </c>
      <c r="F4579" s="76">
        <v>24</v>
      </c>
      <c r="G4579" s="77">
        <v>5</v>
      </c>
      <c r="H4579" s="76" t="s">
        <v>3354</v>
      </c>
      <c r="I4579" s="77">
        <v>3.99</v>
      </c>
      <c r="J4579" s="2">
        <v>1</v>
      </c>
      <c r="K4579" s="119" cm="1">
        <f t="array" ref="K4579">ROUND(IF(C4579="Beer",SUM(LOOKUP(2,1/(SRP!$B$7:$B$9&lt;=E4579)/(SRP!$C$7:$C$9&gt;=E4579),SRP!$D$7:$D$9)*(G4579/100)*(E4579/1000)),IF(C4579="Spirits",SUM(LOOKUP(2,1/(SRP!$B$2:$B$6&lt;=E4579)/(SRP!$C$2:$C$6&gt;=E4579),SRP!$D$2:$D$6)*(G4579/100)*(E4579/1000)),IF(AND(C4579="Wine",D4579="Fortified Wines"),SUM(LOOKUP(2,1/(SRP!$B$20:$B$23&lt;=E4579)/(SRP!$C$20:$C$23&gt;=E4579),SRP!$D$20:$D$23)*(G4579/100)*(E4579/1000)),IF(C4579="Wine",SUM(LOOKUP(2,1/(SRP!$B$15:$B$19&lt;=E4579)/(SRP!$C$15:$C$19&gt;=E4579),SRP!$D$15:$D$19)*(G4579/100)*(E4579/1000)),IF(C4579="Ready to Drink",SUM(LOOKUP(2,1/(SRP!$B$10:$B$14&lt;=E4579)/(SRP!$C$10:$C$14&gt;=E4579),SRP!$D$10:$D$14)*(G4579/100)*(E4579/1000)),0))))),2)</f>
        <v>1.65</v>
      </c>
    </row>
    <row r="4580" spans="1:11" x14ac:dyDescent="0.35">
      <c r="A4580" s="2">
        <v>42342</v>
      </c>
      <c r="B4580" s="76" t="s">
        <v>3607</v>
      </c>
      <c r="C4580" s="76" t="s">
        <v>287</v>
      </c>
      <c r="D4580" s="76" t="s">
        <v>5292</v>
      </c>
      <c r="E4580" s="76">
        <v>473</v>
      </c>
      <c r="F4580" s="76">
        <v>24</v>
      </c>
      <c r="G4580" s="77">
        <v>5</v>
      </c>
      <c r="H4580" s="76" t="s">
        <v>3354</v>
      </c>
      <c r="I4580" s="77">
        <v>3.99</v>
      </c>
      <c r="J4580" s="2">
        <v>1</v>
      </c>
      <c r="K4580" s="119" cm="1">
        <f t="array" ref="K4580">ROUND(IF(C4580="Beer",SUM(LOOKUP(2,1/(SRP!$B$7:$B$9&lt;=E4580)/(SRP!$C$7:$C$9&gt;=E4580),SRP!$D$7:$D$9)*(G4580/100)*(E4580/1000)),IF(C4580="Spirits",SUM(LOOKUP(2,1/(SRP!$B$2:$B$6&lt;=E4580)/(SRP!$C$2:$C$6&gt;=E4580),SRP!$D$2:$D$6)*(G4580/100)*(E4580/1000)),IF(AND(C4580="Wine",D4580="Fortified Wines"),SUM(LOOKUP(2,1/(SRP!$B$20:$B$23&lt;=E4580)/(SRP!$C$20:$C$23&gt;=E4580),SRP!$D$20:$D$23)*(G4580/100)*(E4580/1000)),IF(C4580="Wine",SUM(LOOKUP(2,1/(SRP!$B$15:$B$19&lt;=E4580)/(SRP!$C$15:$C$19&gt;=E4580),SRP!$D$15:$D$19)*(G4580/100)*(E4580/1000)),IF(C4580="Ready to Drink",SUM(LOOKUP(2,1/(SRP!$B$10:$B$14&lt;=E4580)/(SRP!$C$10:$C$14&gt;=E4580),SRP!$D$10:$D$14)*(G4580/100)*(E4580/1000)),0))))),2)</f>
        <v>1.65</v>
      </c>
    </row>
    <row r="4581" spans="1:11" x14ac:dyDescent="0.35">
      <c r="A4581" s="2">
        <v>42344</v>
      </c>
      <c r="B4581" s="76" t="s">
        <v>3608</v>
      </c>
      <c r="C4581" s="76" t="s">
        <v>287</v>
      </c>
      <c r="D4581" s="76" t="s">
        <v>5292</v>
      </c>
      <c r="E4581" s="76">
        <v>473</v>
      </c>
      <c r="F4581" s="76">
        <v>24</v>
      </c>
      <c r="G4581" s="77">
        <v>5</v>
      </c>
      <c r="H4581" s="76" t="s">
        <v>3354</v>
      </c>
      <c r="I4581" s="77">
        <v>3.99</v>
      </c>
      <c r="J4581" s="2">
        <v>1</v>
      </c>
      <c r="K4581" s="119" cm="1">
        <f t="array" ref="K4581">ROUND(IF(C4581="Beer",SUM(LOOKUP(2,1/(SRP!$B$7:$B$9&lt;=E4581)/(SRP!$C$7:$C$9&gt;=E4581),SRP!$D$7:$D$9)*(G4581/100)*(E4581/1000)),IF(C4581="Spirits",SUM(LOOKUP(2,1/(SRP!$B$2:$B$6&lt;=E4581)/(SRP!$C$2:$C$6&gt;=E4581),SRP!$D$2:$D$6)*(G4581/100)*(E4581/1000)),IF(AND(C4581="Wine",D4581="Fortified Wines"),SUM(LOOKUP(2,1/(SRP!$B$20:$B$23&lt;=E4581)/(SRP!$C$20:$C$23&gt;=E4581),SRP!$D$20:$D$23)*(G4581/100)*(E4581/1000)),IF(C4581="Wine",SUM(LOOKUP(2,1/(SRP!$B$15:$B$19&lt;=E4581)/(SRP!$C$15:$C$19&gt;=E4581),SRP!$D$15:$D$19)*(G4581/100)*(E4581/1000)),IF(C4581="Ready to Drink",SUM(LOOKUP(2,1/(SRP!$B$10:$B$14&lt;=E4581)/(SRP!$C$10:$C$14&gt;=E4581),SRP!$D$10:$D$14)*(G4581/100)*(E4581/1000)),0))))),2)</f>
        <v>1.65</v>
      </c>
    </row>
    <row r="4582" spans="1:11" x14ac:dyDescent="0.35">
      <c r="A4582" s="2">
        <v>42344</v>
      </c>
      <c r="B4582" s="76" t="s">
        <v>3608</v>
      </c>
      <c r="C4582" s="76" t="s">
        <v>287</v>
      </c>
      <c r="D4582" s="76" t="s">
        <v>5292</v>
      </c>
      <c r="E4582" s="76">
        <v>473</v>
      </c>
      <c r="F4582" s="76">
        <v>24</v>
      </c>
      <c r="G4582" s="77">
        <v>5</v>
      </c>
      <c r="H4582" s="76" t="s">
        <v>3354</v>
      </c>
      <c r="I4582" s="77">
        <v>3.99</v>
      </c>
      <c r="J4582" s="2">
        <v>1</v>
      </c>
      <c r="K4582" s="119" cm="1">
        <f t="array" ref="K4582">ROUND(IF(C4582="Beer",SUM(LOOKUP(2,1/(SRP!$B$7:$B$9&lt;=E4582)/(SRP!$C$7:$C$9&gt;=E4582),SRP!$D$7:$D$9)*(G4582/100)*(E4582/1000)),IF(C4582="Spirits",SUM(LOOKUP(2,1/(SRP!$B$2:$B$6&lt;=E4582)/(SRP!$C$2:$C$6&gt;=E4582),SRP!$D$2:$D$6)*(G4582/100)*(E4582/1000)),IF(AND(C4582="Wine",D4582="Fortified Wines"),SUM(LOOKUP(2,1/(SRP!$B$20:$B$23&lt;=E4582)/(SRP!$C$20:$C$23&gt;=E4582),SRP!$D$20:$D$23)*(G4582/100)*(E4582/1000)),IF(C4582="Wine",SUM(LOOKUP(2,1/(SRP!$B$15:$B$19&lt;=E4582)/(SRP!$C$15:$C$19&gt;=E4582),SRP!$D$15:$D$19)*(G4582/100)*(E4582/1000)),IF(C4582="Ready to Drink",SUM(LOOKUP(2,1/(SRP!$B$10:$B$14&lt;=E4582)/(SRP!$C$10:$C$14&gt;=E4582),SRP!$D$10:$D$14)*(G4582/100)*(E4582/1000)),0))))),2)</f>
        <v>1.65</v>
      </c>
    </row>
    <row r="4583" spans="1:11" x14ac:dyDescent="0.35">
      <c r="A4583" s="2">
        <v>42353</v>
      </c>
      <c r="B4583" s="76" t="s">
        <v>3559</v>
      </c>
      <c r="C4583" s="76" t="s">
        <v>287</v>
      </c>
      <c r="D4583" s="76" t="s">
        <v>5230</v>
      </c>
      <c r="E4583" s="76">
        <v>473</v>
      </c>
      <c r="F4583" s="76">
        <v>24</v>
      </c>
      <c r="G4583" s="77">
        <v>5</v>
      </c>
      <c r="H4583" s="76" t="s">
        <v>3334</v>
      </c>
      <c r="I4583" s="77">
        <v>4.49</v>
      </c>
      <c r="J4583" s="2">
        <v>1</v>
      </c>
      <c r="K4583" s="119" cm="1">
        <f t="array" ref="K4583">ROUND(IF(C4583="Beer",SUM(LOOKUP(2,1/(SRP!$B$7:$B$9&lt;=E4583)/(SRP!$C$7:$C$9&gt;=E4583),SRP!$D$7:$D$9)*(G4583/100)*(E4583/1000)),IF(C4583="Spirits",SUM(LOOKUP(2,1/(SRP!$B$2:$B$6&lt;=E4583)/(SRP!$C$2:$C$6&gt;=E4583),SRP!$D$2:$D$6)*(G4583/100)*(E4583/1000)),IF(AND(C4583="Wine",D4583="Fortified Wines"),SUM(LOOKUP(2,1/(SRP!$B$20:$B$23&lt;=E4583)/(SRP!$C$20:$C$23&gt;=E4583),SRP!$D$20:$D$23)*(G4583/100)*(E4583/1000)),IF(C4583="Wine",SUM(LOOKUP(2,1/(SRP!$B$15:$B$19&lt;=E4583)/(SRP!$C$15:$C$19&gt;=E4583),SRP!$D$15:$D$19)*(G4583/100)*(E4583/1000)),IF(C4583="Ready to Drink",SUM(LOOKUP(2,1/(SRP!$B$10:$B$14&lt;=E4583)/(SRP!$C$10:$C$14&gt;=E4583),SRP!$D$10:$D$14)*(G4583/100)*(E4583/1000)),0))))),2)</f>
        <v>1.65</v>
      </c>
    </row>
    <row r="4584" spans="1:11" x14ac:dyDescent="0.35">
      <c r="A4584" s="2">
        <v>42353</v>
      </c>
      <c r="B4584" s="76" t="s">
        <v>3559</v>
      </c>
      <c r="C4584" s="76" t="s">
        <v>287</v>
      </c>
      <c r="D4584" s="76" t="s">
        <v>5230</v>
      </c>
      <c r="E4584" s="76">
        <v>473</v>
      </c>
      <c r="F4584" s="76">
        <v>24</v>
      </c>
      <c r="G4584" s="77">
        <v>5</v>
      </c>
      <c r="H4584" s="76" t="s">
        <v>3334</v>
      </c>
      <c r="I4584" s="77">
        <v>4.49</v>
      </c>
      <c r="J4584" s="2">
        <v>1</v>
      </c>
      <c r="K4584" s="119" cm="1">
        <f t="array" ref="K4584">ROUND(IF(C4584="Beer",SUM(LOOKUP(2,1/(SRP!$B$7:$B$9&lt;=E4584)/(SRP!$C$7:$C$9&gt;=E4584),SRP!$D$7:$D$9)*(G4584/100)*(E4584/1000)),IF(C4584="Spirits",SUM(LOOKUP(2,1/(SRP!$B$2:$B$6&lt;=E4584)/(SRP!$C$2:$C$6&gt;=E4584),SRP!$D$2:$D$6)*(G4584/100)*(E4584/1000)),IF(AND(C4584="Wine",D4584="Fortified Wines"),SUM(LOOKUP(2,1/(SRP!$B$20:$B$23&lt;=E4584)/(SRP!$C$20:$C$23&gt;=E4584),SRP!$D$20:$D$23)*(G4584/100)*(E4584/1000)),IF(C4584="Wine",SUM(LOOKUP(2,1/(SRP!$B$15:$B$19&lt;=E4584)/(SRP!$C$15:$C$19&gt;=E4584),SRP!$D$15:$D$19)*(G4584/100)*(E4584/1000)),IF(C4584="Ready to Drink",SUM(LOOKUP(2,1/(SRP!$B$10:$B$14&lt;=E4584)/(SRP!$C$10:$C$14&gt;=E4584),SRP!$D$10:$D$14)*(G4584/100)*(E4584/1000)),0))))),2)</f>
        <v>1.65</v>
      </c>
    </row>
    <row r="4585" spans="1:11" x14ac:dyDescent="0.35">
      <c r="A4585" s="2">
        <v>42366</v>
      </c>
      <c r="B4585" s="76" t="s">
        <v>3560</v>
      </c>
      <c r="C4585" s="76" t="s">
        <v>287</v>
      </c>
      <c r="D4585" s="76" t="s">
        <v>5240</v>
      </c>
      <c r="E4585" s="76">
        <v>3784</v>
      </c>
      <c r="F4585" s="76">
        <v>1</v>
      </c>
      <c r="G4585" s="77">
        <v>6</v>
      </c>
      <c r="H4585" s="76" t="s">
        <v>3334</v>
      </c>
      <c r="I4585" s="77">
        <v>31.75</v>
      </c>
      <c r="J4585" s="2">
        <v>8</v>
      </c>
      <c r="K4585" s="119" cm="1">
        <f t="array" ref="K4585">ROUND(IF(C4585="Beer",SUM(LOOKUP(2,1/(SRP!$B$7:$B$9&lt;=E4585)/(SRP!$C$7:$C$9&gt;=E4585),SRP!$D$7:$D$9)*(G4585/100)*(E4585/1000)),IF(C4585="Spirits",SUM(LOOKUP(2,1/(SRP!$B$2:$B$6&lt;=E4585)/(SRP!$C$2:$C$6&gt;=E4585),SRP!$D$2:$D$6)*(G4585/100)*(E4585/1000)),IF(AND(C4585="Wine",D4585="Fortified Wines"),SUM(LOOKUP(2,1/(SRP!$B$20:$B$23&lt;=E4585)/(SRP!$C$20:$C$23&gt;=E4585),SRP!$D$20:$D$23)*(G4585/100)*(E4585/1000)),IF(C4585="Wine",SUM(LOOKUP(2,1/(SRP!$B$15:$B$19&lt;=E4585)/(SRP!$C$15:$C$19&gt;=E4585),SRP!$D$15:$D$19)*(G4585/100)*(E4585/1000)),IF(C4585="Ready to Drink",SUM(LOOKUP(2,1/(SRP!$B$10:$B$14&lt;=E4585)/(SRP!$C$10:$C$14&gt;=E4585),SRP!$D$10:$D$14)*(G4585/100)*(E4585/1000)),0))))),2)</f>
        <v>15.85</v>
      </c>
    </row>
    <row r="4586" spans="1:11" x14ac:dyDescent="0.35">
      <c r="A4586" s="2">
        <v>42366</v>
      </c>
      <c r="B4586" s="76" t="s">
        <v>3560</v>
      </c>
      <c r="C4586" s="76" t="s">
        <v>287</v>
      </c>
      <c r="D4586" s="76" t="s">
        <v>5240</v>
      </c>
      <c r="E4586" s="76">
        <v>3784</v>
      </c>
      <c r="F4586" s="76">
        <v>1</v>
      </c>
      <c r="G4586" s="77">
        <v>6</v>
      </c>
      <c r="H4586" s="76" t="s">
        <v>3334</v>
      </c>
      <c r="I4586" s="77">
        <v>31.75</v>
      </c>
      <c r="J4586" s="2">
        <v>8</v>
      </c>
      <c r="K4586" s="119" cm="1">
        <f t="array" ref="K4586">ROUND(IF(C4586="Beer",SUM(LOOKUP(2,1/(SRP!$B$7:$B$9&lt;=E4586)/(SRP!$C$7:$C$9&gt;=E4586),SRP!$D$7:$D$9)*(G4586/100)*(E4586/1000)),IF(C4586="Spirits",SUM(LOOKUP(2,1/(SRP!$B$2:$B$6&lt;=E4586)/(SRP!$C$2:$C$6&gt;=E4586),SRP!$D$2:$D$6)*(G4586/100)*(E4586/1000)),IF(AND(C4586="Wine",D4586="Fortified Wines"),SUM(LOOKUP(2,1/(SRP!$B$20:$B$23&lt;=E4586)/(SRP!$C$20:$C$23&gt;=E4586),SRP!$D$20:$D$23)*(G4586/100)*(E4586/1000)),IF(C4586="Wine",SUM(LOOKUP(2,1/(SRP!$B$15:$B$19&lt;=E4586)/(SRP!$C$15:$C$19&gt;=E4586),SRP!$D$15:$D$19)*(G4586/100)*(E4586/1000)),IF(C4586="Ready to Drink",SUM(LOOKUP(2,1/(SRP!$B$10:$B$14&lt;=E4586)/(SRP!$C$10:$C$14&gt;=E4586),SRP!$D$10:$D$14)*(G4586/100)*(E4586/1000)),0))))),2)</f>
        <v>15.85</v>
      </c>
    </row>
    <row r="4587" spans="1:11" x14ac:dyDescent="0.35">
      <c r="A4587" s="2">
        <v>42367</v>
      </c>
      <c r="B4587" s="76" t="s">
        <v>3685</v>
      </c>
      <c r="C4587" s="76" t="s">
        <v>286</v>
      </c>
      <c r="D4587" s="76" t="s">
        <v>5244</v>
      </c>
      <c r="E4587" s="76">
        <v>750</v>
      </c>
      <c r="F4587" s="76">
        <v>12</v>
      </c>
      <c r="G4587" s="77">
        <v>12</v>
      </c>
      <c r="H4587" s="76" t="s">
        <v>3297</v>
      </c>
      <c r="I4587" s="77">
        <v>12.99</v>
      </c>
      <c r="J4587" s="2">
        <v>1</v>
      </c>
      <c r="K4587" s="119" cm="1">
        <f t="array" ref="K4587">ROUND(IF(C4587="Beer",SUM(LOOKUP(2,1/(SRP!$B$7:$B$9&lt;=E4587)/(SRP!$C$7:$C$9&gt;=E4587),SRP!$D$7:$D$9)*(G4587/100)*(E4587/1000)),IF(C4587="Spirits",SUM(LOOKUP(2,1/(SRP!$B$2:$B$6&lt;=E4587)/(SRP!$C$2:$C$6&gt;=E4587),SRP!$D$2:$D$6)*(G4587/100)*(E4587/1000)),IF(AND(C4587="Wine",D4587="Fortified Wines"),SUM(LOOKUP(2,1/(SRP!$B$20:$B$23&lt;=E4587)/(SRP!$C$20:$C$23&gt;=E4587),SRP!$D$20:$D$23)*(G4587/100)*(E4587/1000)),IF(C4587="Wine",SUM(LOOKUP(2,1/(SRP!$B$15:$B$19&lt;=E4587)/(SRP!$C$15:$C$19&gt;=E4587),SRP!$D$15:$D$19)*(G4587/100)*(E4587/1000)),IF(C4587="Ready to Drink",SUM(LOOKUP(2,1/(SRP!$B$10:$B$14&lt;=E4587)/(SRP!$C$10:$C$14&gt;=E4587),SRP!$D$10:$D$14)*(G4587/100)*(E4587/1000)),0))))),2)</f>
        <v>6.28</v>
      </c>
    </row>
    <row r="4588" spans="1:11" x14ac:dyDescent="0.35">
      <c r="A4588" s="2">
        <v>42371</v>
      </c>
      <c r="B4588" s="76" t="s">
        <v>3668</v>
      </c>
      <c r="C4588" s="76" t="s">
        <v>286</v>
      </c>
      <c r="D4588" s="76" t="s">
        <v>5247</v>
      </c>
      <c r="E4588" s="76">
        <v>750</v>
      </c>
      <c r="F4588" s="76">
        <v>12</v>
      </c>
      <c r="G4588" s="77">
        <v>12.5</v>
      </c>
      <c r="H4588" s="76" t="s">
        <v>3297</v>
      </c>
      <c r="I4588" s="77">
        <v>12.99</v>
      </c>
      <c r="J4588" s="2">
        <v>1</v>
      </c>
      <c r="K4588" s="119" cm="1">
        <f t="array" ref="K4588">ROUND(IF(C4588="Beer",SUM(LOOKUP(2,1/(SRP!$B$7:$B$9&lt;=E4588)/(SRP!$C$7:$C$9&gt;=E4588),SRP!$D$7:$D$9)*(G4588/100)*(E4588/1000)),IF(C4588="Spirits",SUM(LOOKUP(2,1/(SRP!$B$2:$B$6&lt;=E4588)/(SRP!$C$2:$C$6&gt;=E4588),SRP!$D$2:$D$6)*(G4588/100)*(E4588/1000)),IF(AND(C4588="Wine",D4588="Fortified Wines"),SUM(LOOKUP(2,1/(SRP!$B$20:$B$23&lt;=E4588)/(SRP!$C$20:$C$23&gt;=E4588),SRP!$D$20:$D$23)*(G4588/100)*(E4588/1000)),IF(C4588="Wine",SUM(LOOKUP(2,1/(SRP!$B$15:$B$19&lt;=E4588)/(SRP!$C$15:$C$19&gt;=E4588),SRP!$D$15:$D$19)*(G4588/100)*(E4588/1000)),IF(C4588="Ready to Drink",SUM(LOOKUP(2,1/(SRP!$B$10:$B$14&lt;=E4588)/(SRP!$C$10:$C$14&gt;=E4588),SRP!$D$10:$D$14)*(G4588/100)*(E4588/1000)),0))))),2)</f>
        <v>6.54</v>
      </c>
    </row>
    <row r="4589" spans="1:11" x14ac:dyDescent="0.35">
      <c r="A4589" s="2">
        <v>42380</v>
      </c>
      <c r="B4589" s="76" t="s">
        <v>3609</v>
      </c>
      <c r="C4589" s="76" t="s">
        <v>287</v>
      </c>
      <c r="D4589" s="76" t="s">
        <v>5240</v>
      </c>
      <c r="E4589" s="76">
        <v>473</v>
      </c>
      <c r="F4589" s="76">
        <v>24</v>
      </c>
      <c r="G4589" s="77">
        <v>6</v>
      </c>
      <c r="H4589" s="76" t="s">
        <v>3354</v>
      </c>
      <c r="I4589" s="77">
        <v>4.24</v>
      </c>
      <c r="J4589" s="2">
        <v>1</v>
      </c>
      <c r="K4589" s="119" cm="1">
        <f t="array" ref="K4589">ROUND(IF(C4589="Beer",SUM(LOOKUP(2,1/(SRP!$B$7:$B$9&lt;=E4589)/(SRP!$C$7:$C$9&gt;=E4589),SRP!$D$7:$D$9)*(G4589/100)*(E4589/1000)),IF(C4589="Spirits",SUM(LOOKUP(2,1/(SRP!$B$2:$B$6&lt;=E4589)/(SRP!$C$2:$C$6&gt;=E4589),SRP!$D$2:$D$6)*(G4589/100)*(E4589/1000)),IF(AND(C4589="Wine",D4589="Fortified Wines"),SUM(LOOKUP(2,1/(SRP!$B$20:$B$23&lt;=E4589)/(SRP!$C$20:$C$23&gt;=E4589),SRP!$D$20:$D$23)*(G4589/100)*(E4589/1000)),IF(C4589="Wine",SUM(LOOKUP(2,1/(SRP!$B$15:$B$19&lt;=E4589)/(SRP!$C$15:$C$19&gt;=E4589),SRP!$D$15:$D$19)*(G4589/100)*(E4589/1000)),IF(C4589="Ready to Drink",SUM(LOOKUP(2,1/(SRP!$B$10:$B$14&lt;=E4589)/(SRP!$C$10:$C$14&gt;=E4589),SRP!$D$10:$D$14)*(G4589/100)*(E4589/1000)),0))))),2)</f>
        <v>1.98</v>
      </c>
    </row>
    <row r="4590" spans="1:11" x14ac:dyDescent="0.35">
      <c r="A4590" s="2">
        <v>42380</v>
      </c>
      <c r="B4590" s="76" t="s">
        <v>3609</v>
      </c>
      <c r="C4590" s="76" t="s">
        <v>287</v>
      </c>
      <c r="D4590" s="76" t="s">
        <v>5240</v>
      </c>
      <c r="E4590" s="76">
        <v>473</v>
      </c>
      <c r="F4590" s="76">
        <v>24</v>
      </c>
      <c r="G4590" s="77">
        <v>6</v>
      </c>
      <c r="H4590" s="76" t="s">
        <v>3354</v>
      </c>
      <c r="I4590" s="77">
        <v>4.24</v>
      </c>
      <c r="J4590" s="2">
        <v>1</v>
      </c>
      <c r="K4590" s="119" cm="1">
        <f t="array" ref="K4590">ROUND(IF(C4590="Beer",SUM(LOOKUP(2,1/(SRP!$B$7:$B$9&lt;=E4590)/(SRP!$C$7:$C$9&gt;=E4590),SRP!$D$7:$D$9)*(G4590/100)*(E4590/1000)),IF(C4590="Spirits",SUM(LOOKUP(2,1/(SRP!$B$2:$B$6&lt;=E4590)/(SRP!$C$2:$C$6&gt;=E4590),SRP!$D$2:$D$6)*(G4590/100)*(E4590/1000)),IF(AND(C4590="Wine",D4590="Fortified Wines"),SUM(LOOKUP(2,1/(SRP!$B$20:$B$23&lt;=E4590)/(SRP!$C$20:$C$23&gt;=E4590),SRP!$D$20:$D$23)*(G4590/100)*(E4590/1000)),IF(C4590="Wine",SUM(LOOKUP(2,1/(SRP!$B$15:$B$19&lt;=E4590)/(SRP!$C$15:$C$19&gt;=E4590),SRP!$D$15:$D$19)*(G4590/100)*(E4590/1000)),IF(C4590="Ready to Drink",SUM(LOOKUP(2,1/(SRP!$B$10:$B$14&lt;=E4590)/(SRP!$C$10:$C$14&gt;=E4590),SRP!$D$10:$D$14)*(G4590/100)*(E4590/1000)),0))))),2)</f>
        <v>1.98</v>
      </c>
    </row>
    <row r="4591" spans="1:11" x14ac:dyDescent="0.35">
      <c r="A4591" s="2">
        <v>42381</v>
      </c>
      <c r="B4591" s="76" t="s">
        <v>3610</v>
      </c>
      <c r="C4591" s="76" t="s">
        <v>287</v>
      </c>
      <c r="D4591" s="76" t="s">
        <v>5230</v>
      </c>
      <c r="E4591" s="76">
        <v>473</v>
      </c>
      <c r="F4591" s="76">
        <v>24</v>
      </c>
      <c r="G4591" s="77">
        <v>4.8</v>
      </c>
      <c r="H4591" s="76" t="s">
        <v>3354</v>
      </c>
      <c r="I4591" s="77">
        <v>3.99</v>
      </c>
      <c r="J4591" s="2">
        <v>1</v>
      </c>
      <c r="K4591" s="119" cm="1">
        <f t="array" ref="K4591">ROUND(IF(C4591="Beer",SUM(LOOKUP(2,1/(SRP!$B$7:$B$9&lt;=E4591)/(SRP!$C$7:$C$9&gt;=E4591),SRP!$D$7:$D$9)*(G4591/100)*(E4591/1000)),IF(C4591="Spirits",SUM(LOOKUP(2,1/(SRP!$B$2:$B$6&lt;=E4591)/(SRP!$C$2:$C$6&gt;=E4591),SRP!$D$2:$D$6)*(G4591/100)*(E4591/1000)),IF(AND(C4591="Wine",D4591="Fortified Wines"),SUM(LOOKUP(2,1/(SRP!$B$20:$B$23&lt;=E4591)/(SRP!$C$20:$C$23&gt;=E4591),SRP!$D$20:$D$23)*(G4591/100)*(E4591/1000)),IF(C4591="Wine",SUM(LOOKUP(2,1/(SRP!$B$15:$B$19&lt;=E4591)/(SRP!$C$15:$C$19&gt;=E4591),SRP!$D$15:$D$19)*(G4591/100)*(E4591/1000)),IF(C4591="Ready to Drink",SUM(LOOKUP(2,1/(SRP!$B$10:$B$14&lt;=E4591)/(SRP!$C$10:$C$14&gt;=E4591),SRP!$D$10:$D$14)*(G4591/100)*(E4591/1000)),0))))),2)</f>
        <v>1.58</v>
      </c>
    </row>
    <row r="4592" spans="1:11" x14ac:dyDescent="0.35">
      <c r="A4592" s="2">
        <v>42381</v>
      </c>
      <c r="B4592" s="76" t="s">
        <v>3610</v>
      </c>
      <c r="C4592" s="76" t="s">
        <v>287</v>
      </c>
      <c r="D4592" s="76" t="s">
        <v>5230</v>
      </c>
      <c r="E4592" s="76">
        <v>473</v>
      </c>
      <c r="F4592" s="76">
        <v>24</v>
      </c>
      <c r="G4592" s="77">
        <v>4.8</v>
      </c>
      <c r="H4592" s="76" t="s">
        <v>3354</v>
      </c>
      <c r="I4592" s="77">
        <v>3.99</v>
      </c>
      <c r="J4592" s="2">
        <v>1</v>
      </c>
      <c r="K4592" s="119" cm="1">
        <f t="array" ref="K4592">ROUND(IF(C4592="Beer",SUM(LOOKUP(2,1/(SRP!$B$7:$B$9&lt;=E4592)/(SRP!$C$7:$C$9&gt;=E4592),SRP!$D$7:$D$9)*(G4592/100)*(E4592/1000)),IF(C4592="Spirits",SUM(LOOKUP(2,1/(SRP!$B$2:$B$6&lt;=E4592)/(SRP!$C$2:$C$6&gt;=E4592),SRP!$D$2:$D$6)*(G4592/100)*(E4592/1000)),IF(AND(C4592="Wine",D4592="Fortified Wines"),SUM(LOOKUP(2,1/(SRP!$B$20:$B$23&lt;=E4592)/(SRP!$C$20:$C$23&gt;=E4592),SRP!$D$20:$D$23)*(G4592/100)*(E4592/1000)),IF(C4592="Wine",SUM(LOOKUP(2,1/(SRP!$B$15:$B$19&lt;=E4592)/(SRP!$C$15:$C$19&gt;=E4592),SRP!$D$15:$D$19)*(G4592/100)*(E4592/1000)),IF(C4592="Ready to Drink",SUM(LOOKUP(2,1/(SRP!$B$10:$B$14&lt;=E4592)/(SRP!$C$10:$C$14&gt;=E4592),SRP!$D$10:$D$14)*(G4592/100)*(E4592/1000)),0))))),2)</f>
        <v>1.58</v>
      </c>
    </row>
    <row r="4593" spans="1:11" x14ac:dyDescent="0.35">
      <c r="A4593" s="2">
        <v>42431</v>
      </c>
      <c r="B4593" s="76" t="s">
        <v>3696</v>
      </c>
      <c r="C4593" s="76" t="s">
        <v>287</v>
      </c>
      <c r="D4593" s="76" t="s">
        <v>5310</v>
      </c>
      <c r="E4593" s="76">
        <v>330</v>
      </c>
      <c r="F4593" s="76">
        <v>24</v>
      </c>
      <c r="H4593" s="76" t="s">
        <v>3325</v>
      </c>
      <c r="I4593" s="77">
        <v>2.29</v>
      </c>
      <c r="J4593" s="2">
        <v>1</v>
      </c>
      <c r="K4593" s="119" cm="1">
        <f t="array" ref="K4593">ROUND(IF(C4593="Beer",SUM(LOOKUP(2,1/(SRP!$B$7:$B$9&lt;=E4593)/(SRP!$C$7:$C$9&gt;=E4593),SRP!$D$7:$D$9)*(G4593/100)*(E4593/1000)),IF(C4593="Spirits",SUM(LOOKUP(2,1/(SRP!$B$2:$B$6&lt;=E4593)/(SRP!$C$2:$C$6&gt;=E4593),SRP!$D$2:$D$6)*(G4593/100)*(E4593/1000)),IF(AND(C4593="Wine",D4593="Fortified Wines"),SUM(LOOKUP(2,1/(SRP!$B$20:$B$23&lt;=E4593)/(SRP!$C$20:$C$23&gt;=E4593),SRP!$D$20:$D$23)*(G4593/100)*(E4593/1000)),IF(C4593="Wine",SUM(LOOKUP(2,1/(SRP!$B$15:$B$19&lt;=E4593)/(SRP!$C$15:$C$19&gt;=E4593),SRP!$D$15:$D$19)*(G4593/100)*(E4593/1000)),IF(C4593="Ready to Drink",SUM(LOOKUP(2,1/(SRP!$B$10:$B$14&lt;=E4593)/(SRP!$C$10:$C$14&gt;=E4593),SRP!$D$10:$D$14)*(G4593/100)*(E4593/1000)),0))))),2)</f>
        <v>0</v>
      </c>
    </row>
    <row r="4594" spans="1:11" x14ac:dyDescent="0.35">
      <c r="A4594" s="2">
        <v>42431</v>
      </c>
      <c r="B4594" s="76" t="s">
        <v>3696</v>
      </c>
      <c r="C4594" s="76" t="s">
        <v>287</v>
      </c>
      <c r="D4594" s="76" t="s">
        <v>5310</v>
      </c>
      <c r="E4594" s="76">
        <v>330</v>
      </c>
      <c r="F4594" s="76">
        <v>24</v>
      </c>
      <c r="H4594" s="76" t="s">
        <v>3325</v>
      </c>
      <c r="I4594" s="77">
        <v>2.29</v>
      </c>
      <c r="J4594" s="2">
        <v>1</v>
      </c>
      <c r="K4594" s="119" cm="1">
        <f t="array" ref="K4594">ROUND(IF(C4594="Beer",SUM(LOOKUP(2,1/(SRP!$B$7:$B$9&lt;=E4594)/(SRP!$C$7:$C$9&gt;=E4594),SRP!$D$7:$D$9)*(G4594/100)*(E4594/1000)),IF(C4594="Spirits",SUM(LOOKUP(2,1/(SRP!$B$2:$B$6&lt;=E4594)/(SRP!$C$2:$C$6&gt;=E4594),SRP!$D$2:$D$6)*(G4594/100)*(E4594/1000)),IF(AND(C4594="Wine",D4594="Fortified Wines"),SUM(LOOKUP(2,1/(SRP!$B$20:$B$23&lt;=E4594)/(SRP!$C$20:$C$23&gt;=E4594),SRP!$D$20:$D$23)*(G4594/100)*(E4594/1000)),IF(C4594="Wine",SUM(LOOKUP(2,1/(SRP!$B$15:$B$19&lt;=E4594)/(SRP!$C$15:$C$19&gt;=E4594),SRP!$D$15:$D$19)*(G4594/100)*(E4594/1000)),IF(C4594="Ready to Drink",SUM(LOOKUP(2,1/(SRP!$B$10:$B$14&lt;=E4594)/(SRP!$C$10:$C$14&gt;=E4594),SRP!$D$10:$D$14)*(G4594/100)*(E4594/1000)),0))))),2)</f>
        <v>0</v>
      </c>
    </row>
    <row r="4595" spans="1:11" x14ac:dyDescent="0.35">
      <c r="A4595" s="2">
        <v>42432</v>
      </c>
      <c r="B4595" s="76" t="s">
        <v>3679</v>
      </c>
      <c r="C4595" s="76" t="s">
        <v>287</v>
      </c>
      <c r="D4595" s="76" t="s">
        <v>5240</v>
      </c>
      <c r="E4595" s="76">
        <v>473</v>
      </c>
      <c r="F4595" s="76">
        <v>24</v>
      </c>
      <c r="G4595" s="77">
        <v>7.8</v>
      </c>
      <c r="H4595" s="76" t="s">
        <v>3405</v>
      </c>
      <c r="I4595" s="77">
        <v>4.6900000000000004</v>
      </c>
      <c r="J4595" s="2">
        <v>1</v>
      </c>
      <c r="K4595" s="119" cm="1">
        <f t="array" ref="K4595">ROUND(IF(C4595="Beer",SUM(LOOKUP(2,1/(SRP!$B$7:$B$9&lt;=E4595)/(SRP!$C$7:$C$9&gt;=E4595),SRP!$D$7:$D$9)*(G4595/100)*(E4595/1000)),IF(C4595="Spirits",SUM(LOOKUP(2,1/(SRP!$B$2:$B$6&lt;=E4595)/(SRP!$C$2:$C$6&gt;=E4595),SRP!$D$2:$D$6)*(G4595/100)*(E4595/1000)),IF(AND(C4595="Wine",D4595="Fortified Wines"),SUM(LOOKUP(2,1/(SRP!$B$20:$B$23&lt;=E4595)/(SRP!$C$20:$C$23&gt;=E4595),SRP!$D$20:$D$23)*(G4595/100)*(E4595/1000)),IF(C4595="Wine",SUM(LOOKUP(2,1/(SRP!$B$15:$B$19&lt;=E4595)/(SRP!$C$15:$C$19&gt;=E4595),SRP!$D$15:$D$19)*(G4595/100)*(E4595/1000)),IF(C4595="Ready to Drink",SUM(LOOKUP(2,1/(SRP!$B$10:$B$14&lt;=E4595)/(SRP!$C$10:$C$14&gt;=E4595),SRP!$D$10:$D$14)*(G4595/100)*(E4595/1000)),0))))),2)</f>
        <v>2.58</v>
      </c>
    </row>
    <row r="4596" spans="1:11" x14ac:dyDescent="0.35">
      <c r="A4596" s="2">
        <v>42432</v>
      </c>
      <c r="B4596" s="76" t="s">
        <v>3679</v>
      </c>
      <c r="C4596" s="76" t="s">
        <v>287</v>
      </c>
      <c r="D4596" s="76" t="s">
        <v>5240</v>
      </c>
      <c r="E4596" s="76">
        <v>473</v>
      </c>
      <c r="F4596" s="76">
        <v>24</v>
      </c>
      <c r="G4596" s="77">
        <v>7.8</v>
      </c>
      <c r="H4596" s="76" t="s">
        <v>3405</v>
      </c>
      <c r="I4596" s="77">
        <v>4.6900000000000004</v>
      </c>
      <c r="J4596" s="2">
        <v>1</v>
      </c>
      <c r="K4596" s="119" cm="1">
        <f t="array" ref="K4596">ROUND(IF(C4596="Beer",SUM(LOOKUP(2,1/(SRP!$B$7:$B$9&lt;=E4596)/(SRP!$C$7:$C$9&gt;=E4596),SRP!$D$7:$D$9)*(G4596/100)*(E4596/1000)),IF(C4596="Spirits",SUM(LOOKUP(2,1/(SRP!$B$2:$B$6&lt;=E4596)/(SRP!$C$2:$C$6&gt;=E4596),SRP!$D$2:$D$6)*(G4596/100)*(E4596/1000)),IF(AND(C4596="Wine",D4596="Fortified Wines"),SUM(LOOKUP(2,1/(SRP!$B$20:$B$23&lt;=E4596)/(SRP!$C$20:$C$23&gt;=E4596),SRP!$D$20:$D$23)*(G4596/100)*(E4596/1000)),IF(C4596="Wine",SUM(LOOKUP(2,1/(SRP!$B$15:$B$19&lt;=E4596)/(SRP!$C$15:$C$19&gt;=E4596),SRP!$D$15:$D$19)*(G4596/100)*(E4596/1000)),IF(C4596="Ready to Drink",SUM(LOOKUP(2,1/(SRP!$B$10:$B$14&lt;=E4596)/(SRP!$C$10:$C$14&gt;=E4596),SRP!$D$10:$D$14)*(G4596/100)*(E4596/1000)),0))))),2)</f>
        <v>2.58</v>
      </c>
    </row>
    <row r="4597" spans="1:11" x14ac:dyDescent="0.35">
      <c r="A4597" s="2">
        <v>42438</v>
      </c>
      <c r="B4597" s="76" t="s">
        <v>3681</v>
      </c>
      <c r="C4597" s="76" t="s">
        <v>287</v>
      </c>
      <c r="D4597" s="76" t="s">
        <v>5230</v>
      </c>
      <c r="E4597" s="76">
        <v>473</v>
      </c>
      <c r="F4597" s="76">
        <v>24</v>
      </c>
      <c r="G4597" s="77">
        <v>5</v>
      </c>
      <c r="H4597" s="76" t="s">
        <v>3354</v>
      </c>
      <c r="I4597" s="77">
        <v>3.99</v>
      </c>
      <c r="J4597" s="2">
        <v>1</v>
      </c>
      <c r="K4597" s="119" cm="1">
        <f t="array" ref="K4597">ROUND(IF(C4597="Beer",SUM(LOOKUP(2,1/(SRP!$B$7:$B$9&lt;=E4597)/(SRP!$C$7:$C$9&gt;=E4597),SRP!$D$7:$D$9)*(G4597/100)*(E4597/1000)),IF(C4597="Spirits",SUM(LOOKUP(2,1/(SRP!$B$2:$B$6&lt;=E4597)/(SRP!$C$2:$C$6&gt;=E4597),SRP!$D$2:$D$6)*(G4597/100)*(E4597/1000)),IF(AND(C4597="Wine",D4597="Fortified Wines"),SUM(LOOKUP(2,1/(SRP!$B$20:$B$23&lt;=E4597)/(SRP!$C$20:$C$23&gt;=E4597),SRP!$D$20:$D$23)*(G4597/100)*(E4597/1000)),IF(C4597="Wine",SUM(LOOKUP(2,1/(SRP!$B$15:$B$19&lt;=E4597)/(SRP!$C$15:$C$19&gt;=E4597),SRP!$D$15:$D$19)*(G4597/100)*(E4597/1000)),IF(C4597="Ready to Drink",SUM(LOOKUP(2,1/(SRP!$B$10:$B$14&lt;=E4597)/(SRP!$C$10:$C$14&gt;=E4597),SRP!$D$10:$D$14)*(G4597/100)*(E4597/1000)),0))))),2)</f>
        <v>1.65</v>
      </c>
    </row>
    <row r="4598" spans="1:11" x14ac:dyDescent="0.35">
      <c r="A4598" s="2">
        <v>42438</v>
      </c>
      <c r="B4598" s="76" t="s">
        <v>3681</v>
      </c>
      <c r="C4598" s="76" t="s">
        <v>287</v>
      </c>
      <c r="D4598" s="76" t="s">
        <v>5230</v>
      </c>
      <c r="E4598" s="76">
        <v>473</v>
      </c>
      <c r="F4598" s="76">
        <v>24</v>
      </c>
      <c r="G4598" s="77">
        <v>5</v>
      </c>
      <c r="H4598" s="76" t="s">
        <v>3354</v>
      </c>
      <c r="I4598" s="77">
        <v>3.99</v>
      </c>
      <c r="J4598" s="2">
        <v>1</v>
      </c>
      <c r="K4598" s="119" cm="1">
        <f t="array" ref="K4598">ROUND(IF(C4598="Beer",SUM(LOOKUP(2,1/(SRP!$B$7:$B$9&lt;=E4598)/(SRP!$C$7:$C$9&gt;=E4598),SRP!$D$7:$D$9)*(G4598/100)*(E4598/1000)),IF(C4598="Spirits",SUM(LOOKUP(2,1/(SRP!$B$2:$B$6&lt;=E4598)/(SRP!$C$2:$C$6&gt;=E4598),SRP!$D$2:$D$6)*(G4598/100)*(E4598/1000)),IF(AND(C4598="Wine",D4598="Fortified Wines"),SUM(LOOKUP(2,1/(SRP!$B$20:$B$23&lt;=E4598)/(SRP!$C$20:$C$23&gt;=E4598),SRP!$D$20:$D$23)*(G4598/100)*(E4598/1000)),IF(C4598="Wine",SUM(LOOKUP(2,1/(SRP!$B$15:$B$19&lt;=E4598)/(SRP!$C$15:$C$19&gt;=E4598),SRP!$D$15:$D$19)*(G4598/100)*(E4598/1000)),IF(C4598="Ready to Drink",SUM(LOOKUP(2,1/(SRP!$B$10:$B$14&lt;=E4598)/(SRP!$C$10:$C$14&gt;=E4598),SRP!$D$10:$D$14)*(G4598/100)*(E4598/1000)),0))))),2)</f>
        <v>1.65</v>
      </c>
    </row>
    <row r="4599" spans="1:11" x14ac:dyDescent="0.35">
      <c r="A4599" s="2">
        <v>42449</v>
      </c>
      <c r="B4599" s="76" t="s">
        <v>4084</v>
      </c>
      <c r="C4599" s="76" t="s">
        <v>287</v>
      </c>
      <c r="D4599" s="76" t="s">
        <v>5292</v>
      </c>
      <c r="E4599" s="76">
        <v>473</v>
      </c>
      <c r="F4599" s="76">
        <v>24</v>
      </c>
      <c r="G4599" s="77">
        <v>4</v>
      </c>
      <c r="H4599" s="76" t="s">
        <v>3354</v>
      </c>
      <c r="I4599" s="77">
        <v>3.99</v>
      </c>
      <c r="J4599" s="2">
        <v>1</v>
      </c>
      <c r="K4599" s="119" cm="1">
        <f t="array" ref="K4599">ROUND(IF(C4599="Beer",SUM(LOOKUP(2,1/(SRP!$B$7:$B$9&lt;=E4599)/(SRP!$C$7:$C$9&gt;=E4599),SRP!$D$7:$D$9)*(G4599/100)*(E4599/1000)),IF(C4599="Spirits",SUM(LOOKUP(2,1/(SRP!$B$2:$B$6&lt;=E4599)/(SRP!$C$2:$C$6&gt;=E4599),SRP!$D$2:$D$6)*(G4599/100)*(E4599/1000)),IF(AND(C4599="Wine",D4599="Fortified Wines"),SUM(LOOKUP(2,1/(SRP!$B$20:$B$23&lt;=E4599)/(SRP!$C$20:$C$23&gt;=E4599),SRP!$D$20:$D$23)*(G4599/100)*(E4599/1000)),IF(C4599="Wine",SUM(LOOKUP(2,1/(SRP!$B$15:$B$19&lt;=E4599)/(SRP!$C$15:$C$19&gt;=E4599),SRP!$D$15:$D$19)*(G4599/100)*(E4599/1000)),IF(C4599="Ready to Drink",SUM(LOOKUP(2,1/(SRP!$B$10:$B$14&lt;=E4599)/(SRP!$C$10:$C$14&gt;=E4599),SRP!$D$10:$D$14)*(G4599/100)*(E4599/1000)),0))))),2)</f>
        <v>1.32</v>
      </c>
    </row>
    <row r="4600" spans="1:11" x14ac:dyDescent="0.35">
      <c r="A4600" s="2">
        <v>42449</v>
      </c>
      <c r="B4600" s="76" t="s">
        <v>4084</v>
      </c>
      <c r="C4600" s="76" t="s">
        <v>287</v>
      </c>
      <c r="D4600" s="76" t="s">
        <v>5292</v>
      </c>
      <c r="E4600" s="76">
        <v>473</v>
      </c>
      <c r="F4600" s="76">
        <v>24</v>
      </c>
      <c r="G4600" s="77">
        <v>4</v>
      </c>
      <c r="H4600" s="76" t="s">
        <v>3354</v>
      </c>
      <c r="I4600" s="77">
        <v>3.99</v>
      </c>
      <c r="J4600" s="2">
        <v>1</v>
      </c>
      <c r="K4600" s="119" cm="1">
        <f t="array" ref="K4600">ROUND(IF(C4600="Beer",SUM(LOOKUP(2,1/(SRP!$B$7:$B$9&lt;=E4600)/(SRP!$C$7:$C$9&gt;=E4600),SRP!$D$7:$D$9)*(G4600/100)*(E4600/1000)),IF(C4600="Spirits",SUM(LOOKUP(2,1/(SRP!$B$2:$B$6&lt;=E4600)/(SRP!$C$2:$C$6&gt;=E4600),SRP!$D$2:$D$6)*(G4600/100)*(E4600/1000)),IF(AND(C4600="Wine",D4600="Fortified Wines"),SUM(LOOKUP(2,1/(SRP!$B$20:$B$23&lt;=E4600)/(SRP!$C$20:$C$23&gt;=E4600),SRP!$D$20:$D$23)*(G4600/100)*(E4600/1000)),IF(C4600="Wine",SUM(LOOKUP(2,1/(SRP!$B$15:$B$19&lt;=E4600)/(SRP!$C$15:$C$19&gt;=E4600),SRP!$D$15:$D$19)*(G4600/100)*(E4600/1000)),IF(C4600="Ready to Drink",SUM(LOOKUP(2,1/(SRP!$B$10:$B$14&lt;=E4600)/(SRP!$C$10:$C$14&gt;=E4600),SRP!$D$10:$D$14)*(G4600/100)*(E4600/1000)),0))))),2)</f>
        <v>1.32</v>
      </c>
    </row>
    <row r="4601" spans="1:11" x14ac:dyDescent="0.35">
      <c r="A4601" s="2">
        <v>42475</v>
      </c>
      <c r="B4601" s="76" t="s">
        <v>1168</v>
      </c>
      <c r="C4601" s="76" t="s">
        <v>5938</v>
      </c>
      <c r="D4601" s="76" t="s">
        <v>5298</v>
      </c>
      <c r="E4601" s="76">
        <v>2130</v>
      </c>
      <c r="F4601" s="76">
        <v>4</v>
      </c>
      <c r="G4601" s="77">
        <v>5</v>
      </c>
      <c r="H4601" s="76" t="s">
        <v>3326</v>
      </c>
      <c r="I4601" s="77">
        <v>16.489999999999998</v>
      </c>
      <c r="J4601" s="2">
        <v>6</v>
      </c>
      <c r="K4601" s="119" cm="1">
        <f t="array" ref="K4601">ROUND(IF(C4601="Beer",SUM(LOOKUP(2,1/(SRP!$B$7:$B$9&lt;=E4601)/(SRP!$C$7:$C$9&gt;=E4601),SRP!$D$7:$D$9)*(G4601/100)*(E4601/1000)),IF(C4601="Spirits",SUM(LOOKUP(2,1/(SRP!$B$2:$B$6&lt;=E4601)/(SRP!$C$2:$C$6&gt;=E4601),SRP!$D$2:$D$6)*(G4601/100)*(E4601/1000)),IF(AND(C4601="Wine",D4601="Fortified Wines"),SUM(LOOKUP(2,1/(SRP!$B$20:$B$23&lt;=E4601)/(SRP!$C$20:$C$23&gt;=E4601),SRP!$D$20:$D$23)*(G4601/100)*(E4601/1000)),IF(C4601="Wine",SUM(LOOKUP(2,1/(SRP!$B$15:$B$19&lt;=E4601)/(SRP!$C$15:$C$19&gt;=E4601),SRP!$D$15:$D$19)*(G4601/100)*(E4601/1000)),IF(C4601="Ready to Drink",SUM(LOOKUP(2,1/(SRP!$B$10:$B$14&lt;=E4601)/(SRP!$C$10:$C$14&gt;=E4601),SRP!$D$10:$D$14)*(G4601/100)*(E4601/1000)),0))))),2)</f>
        <v>7.43</v>
      </c>
    </row>
    <row r="4602" spans="1:11" x14ac:dyDescent="0.35">
      <c r="A4602" s="2">
        <v>42475</v>
      </c>
      <c r="B4602" s="76" t="s">
        <v>1168</v>
      </c>
      <c r="C4602" s="76" t="s">
        <v>5938</v>
      </c>
      <c r="D4602" s="76" t="s">
        <v>5298</v>
      </c>
      <c r="E4602" s="76">
        <v>2130</v>
      </c>
      <c r="F4602" s="76">
        <v>4</v>
      </c>
      <c r="G4602" s="77">
        <v>5</v>
      </c>
      <c r="H4602" s="76" t="s">
        <v>3326</v>
      </c>
      <c r="I4602" s="77">
        <v>16.489999999999998</v>
      </c>
      <c r="J4602" s="2">
        <v>6</v>
      </c>
      <c r="K4602" s="119" cm="1">
        <f t="array" ref="K4602">ROUND(IF(C4602="Beer",SUM(LOOKUP(2,1/(SRP!$B$7:$B$9&lt;=E4602)/(SRP!$C$7:$C$9&gt;=E4602),SRP!$D$7:$D$9)*(G4602/100)*(E4602/1000)),IF(C4602="Spirits",SUM(LOOKUP(2,1/(SRP!$B$2:$B$6&lt;=E4602)/(SRP!$C$2:$C$6&gt;=E4602),SRP!$D$2:$D$6)*(G4602/100)*(E4602/1000)),IF(AND(C4602="Wine",D4602="Fortified Wines"),SUM(LOOKUP(2,1/(SRP!$B$20:$B$23&lt;=E4602)/(SRP!$C$20:$C$23&gt;=E4602),SRP!$D$20:$D$23)*(G4602/100)*(E4602/1000)),IF(C4602="Wine",SUM(LOOKUP(2,1/(SRP!$B$15:$B$19&lt;=E4602)/(SRP!$C$15:$C$19&gt;=E4602),SRP!$D$15:$D$19)*(G4602/100)*(E4602/1000)),IF(C4602="Ready to Drink",SUM(LOOKUP(2,1/(SRP!$B$10:$B$14&lt;=E4602)/(SRP!$C$10:$C$14&gt;=E4602),SRP!$D$10:$D$14)*(G4602/100)*(E4602/1000)),0))))),2)</f>
        <v>7.43</v>
      </c>
    </row>
    <row r="4603" spans="1:11" x14ac:dyDescent="0.35">
      <c r="A4603" s="2">
        <v>42488</v>
      </c>
      <c r="B4603" s="76" t="s">
        <v>5556</v>
      </c>
      <c r="C4603" s="76" t="s">
        <v>285</v>
      </c>
      <c r="D4603" s="76" t="s">
        <v>5319</v>
      </c>
      <c r="E4603" s="76">
        <v>375</v>
      </c>
      <c r="F4603" s="76">
        <v>12</v>
      </c>
      <c r="G4603" s="77">
        <v>20</v>
      </c>
      <c r="H4603" s="76" t="s">
        <v>6694</v>
      </c>
      <c r="I4603" s="77">
        <v>20.49</v>
      </c>
      <c r="J4603" s="2">
        <v>1</v>
      </c>
      <c r="K4603" s="119" cm="1">
        <f t="array" ref="K4603">ROUND(IF(C4603="Beer",SUM(LOOKUP(2,1/(SRP!$B$7:$B$9&lt;=E4603)/(SRP!$C$7:$C$9&gt;=E4603),SRP!$D$7:$D$9)*(G4603/100)*(E4603/1000)),IF(C4603="Spirits",SUM(LOOKUP(2,1/(SRP!$B$2:$B$6&lt;=E4603)/(SRP!$C$2:$C$6&gt;=E4603),SRP!$D$2:$D$6)*(G4603/100)*(E4603/1000)),IF(AND(C4603="Wine",D4603="Fortified Wines"),SUM(LOOKUP(2,1/(SRP!$B$20:$B$23&lt;=E4603)/(SRP!$C$20:$C$23&gt;=E4603),SRP!$D$20:$D$23)*(G4603/100)*(E4603/1000)),IF(C4603="Wine",SUM(LOOKUP(2,1/(SRP!$B$15:$B$19&lt;=E4603)/(SRP!$C$15:$C$19&gt;=E4603),SRP!$D$15:$D$19)*(G4603/100)*(E4603/1000)),IF(C4603="Ready to Drink",SUM(LOOKUP(2,1/(SRP!$B$10:$B$14&lt;=E4603)/(SRP!$C$10:$C$14&gt;=E4603),SRP!$D$10:$D$14)*(G4603/100)*(E4603/1000)),0))))),2)</f>
        <v>5.95</v>
      </c>
    </row>
    <row r="4604" spans="1:11" x14ac:dyDescent="0.35">
      <c r="A4604" s="2">
        <v>42489</v>
      </c>
      <c r="B4604" s="76" t="s">
        <v>3692</v>
      </c>
      <c r="C4604" s="76" t="s">
        <v>285</v>
      </c>
      <c r="D4604" s="76" t="s">
        <v>6935</v>
      </c>
      <c r="E4604" s="76">
        <v>750</v>
      </c>
      <c r="F4604" s="76">
        <v>6</v>
      </c>
      <c r="G4604" s="77">
        <v>40</v>
      </c>
      <c r="H4604" s="76" t="s">
        <v>3279</v>
      </c>
      <c r="I4604" s="77">
        <v>106.99</v>
      </c>
      <c r="J4604" s="2">
        <v>1</v>
      </c>
      <c r="K4604" s="119" cm="1">
        <f t="array" ref="K4604">ROUND(IF(C4604="Beer",SUM(LOOKUP(2,1/(SRP!$B$7:$B$9&lt;=E4604)/(SRP!$C$7:$C$9&gt;=E4604),SRP!$D$7:$D$9)*(G4604/100)*(E4604/1000)),IF(C4604="Spirits",SUM(LOOKUP(2,1/(SRP!$B$2:$B$6&lt;=E4604)/(SRP!$C$2:$C$6&gt;=E4604),SRP!$D$2:$D$6)*(G4604/100)*(E4604/1000)),IF(AND(C4604="Wine",D4604="Fortified Wines"),SUM(LOOKUP(2,1/(SRP!$B$20:$B$23&lt;=E4604)/(SRP!$C$20:$C$23&gt;=E4604),SRP!$D$20:$D$23)*(G4604/100)*(E4604/1000)),IF(C4604="Wine",SUM(LOOKUP(2,1/(SRP!$B$15:$B$19&lt;=E4604)/(SRP!$C$15:$C$19&gt;=E4604),SRP!$D$15:$D$19)*(G4604/100)*(E4604/1000)),IF(C4604="Ready to Drink",SUM(LOOKUP(2,1/(SRP!$B$10:$B$14&lt;=E4604)/(SRP!$C$10:$C$14&gt;=E4604),SRP!$D$10:$D$14)*(G4604/100)*(E4604/1000)),0))))),2)</f>
        <v>20.94</v>
      </c>
    </row>
    <row r="4605" spans="1:11" x14ac:dyDescent="0.35">
      <c r="A4605" s="2">
        <v>42501</v>
      </c>
      <c r="B4605" s="76" t="s">
        <v>2523</v>
      </c>
      <c r="C4605" s="76" t="s">
        <v>286</v>
      </c>
      <c r="D4605" s="76" t="s">
        <v>5247</v>
      </c>
      <c r="E4605" s="76">
        <v>3000</v>
      </c>
      <c r="F4605" s="76">
        <v>4</v>
      </c>
      <c r="G4605" s="77">
        <v>13</v>
      </c>
      <c r="H4605" s="76" t="s">
        <v>3307</v>
      </c>
      <c r="I4605" s="77">
        <v>44.99</v>
      </c>
      <c r="J4605" s="2">
        <v>1</v>
      </c>
      <c r="K4605" s="119" cm="1">
        <f t="array" ref="K4605">ROUND(IF(C4605="Beer",SUM(LOOKUP(2,1/(SRP!$B$7:$B$9&lt;=E4605)/(SRP!$C$7:$C$9&gt;=E4605),SRP!$D$7:$D$9)*(G4605/100)*(E4605/1000)),IF(C4605="Spirits",SUM(LOOKUP(2,1/(SRP!$B$2:$B$6&lt;=E4605)/(SRP!$C$2:$C$6&gt;=E4605),SRP!$D$2:$D$6)*(G4605/100)*(E4605/1000)),IF(AND(C4605="Wine",D4605="Fortified Wines"),SUM(LOOKUP(2,1/(SRP!$B$20:$B$23&lt;=E4605)/(SRP!$C$20:$C$23&gt;=E4605),SRP!$D$20:$D$23)*(G4605/100)*(E4605/1000)),IF(C4605="Wine",SUM(LOOKUP(2,1/(SRP!$B$15:$B$19&lt;=E4605)/(SRP!$C$15:$C$19&gt;=E4605),SRP!$D$15:$D$19)*(G4605/100)*(E4605/1000)),IF(C4605="Ready to Drink",SUM(LOOKUP(2,1/(SRP!$B$10:$B$14&lt;=E4605)/(SRP!$C$10:$C$14&gt;=E4605),SRP!$D$10:$D$14)*(G4605/100)*(E4605/1000)),0))))),2)</f>
        <v>27.23</v>
      </c>
    </row>
    <row r="4606" spans="1:11" x14ac:dyDescent="0.35">
      <c r="A4606" s="2">
        <v>42502</v>
      </c>
      <c r="B4606" s="76" t="s">
        <v>3702</v>
      </c>
      <c r="C4606" s="76" t="s">
        <v>5938</v>
      </c>
      <c r="D4606" s="76" t="s">
        <v>5283</v>
      </c>
      <c r="E4606" s="76">
        <v>473</v>
      </c>
      <c r="F4606" s="76">
        <v>24</v>
      </c>
      <c r="G4606" s="77">
        <v>4</v>
      </c>
      <c r="H4606" s="76" t="s">
        <v>3325</v>
      </c>
      <c r="I4606" s="77">
        <v>4.1900000000000004</v>
      </c>
      <c r="J4606" s="2">
        <v>1</v>
      </c>
      <c r="K4606" s="119" cm="1">
        <f t="array" ref="K4606">ROUND(IF(C4606="Beer",SUM(LOOKUP(2,1/(SRP!$B$7:$B$9&lt;=E4606)/(SRP!$C$7:$C$9&gt;=E4606),SRP!$D$7:$D$9)*(G4606/100)*(E4606/1000)),IF(C4606="Spirits",SUM(LOOKUP(2,1/(SRP!$B$2:$B$6&lt;=E4606)/(SRP!$C$2:$C$6&gt;=E4606),SRP!$D$2:$D$6)*(G4606/100)*(E4606/1000)),IF(AND(C4606="Wine",D4606="Fortified Wines"),SUM(LOOKUP(2,1/(SRP!$B$20:$B$23&lt;=E4606)/(SRP!$C$20:$C$23&gt;=E4606),SRP!$D$20:$D$23)*(G4606/100)*(E4606/1000)),IF(C4606="Wine",SUM(LOOKUP(2,1/(SRP!$B$15:$B$19&lt;=E4606)/(SRP!$C$15:$C$19&gt;=E4606),SRP!$D$15:$D$19)*(G4606/100)*(E4606/1000)),IF(C4606="Ready to Drink",SUM(LOOKUP(2,1/(SRP!$B$10:$B$14&lt;=E4606)/(SRP!$C$10:$C$14&gt;=E4606),SRP!$D$10:$D$14)*(G4606/100)*(E4606/1000)),0))))),2)</f>
        <v>1.4</v>
      </c>
    </row>
    <row r="4607" spans="1:11" x14ac:dyDescent="0.35">
      <c r="A4607" s="2">
        <v>42502</v>
      </c>
      <c r="B4607" s="76" t="s">
        <v>3702</v>
      </c>
      <c r="C4607" s="76" t="s">
        <v>5938</v>
      </c>
      <c r="D4607" s="76" t="s">
        <v>5283</v>
      </c>
      <c r="E4607" s="76">
        <v>473</v>
      </c>
      <c r="F4607" s="76">
        <v>24</v>
      </c>
      <c r="G4607" s="77">
        <v>4</v>
      </c>
      <c r="H4607" s="76" t="s">
        <v>3325</v>
      </c>
      <c r="I4607" s="77">
        <v>4.1900000000000004</v>
      </c>
      <c r="J4607" s="2">
        <v>1</v>
      </c>
      <c r="K4607" s="119" cm="1">
        <f t="array" ref="K4607">ROUND(IF(C4607="Beer",SUM(LOOKUP(2,1/(SRP!$B$7:$B$9&lt;=E4607)/(SRP!$C$7:$C$9&gt;=E4607),SRP!$D$7:$D$9)*(G4607/100)*(E4607/1000)),IF(C4607="Spirits",SUM(LOOKUP(2,1/(SRP!$B$2:$B$6&lt;=E4607)/(SRP!$C$2:$C$6&gt;=E4607),SRP!$D$2:$D$6)*(G4607/100)*(E4607/1000)),IF(AND(C4607="Wine",D4607="Fortified Wines"),SUM(LOOKUP(2,1/(SRP!$B$20:$B$23&lt;=E4607)/(SRP!$C$20:$C$23&gt;=E4607),SRP!$D$20:$D$23)*(G4607/100)*(E4607/1000)),IF(C4607="Wine",SUM(LOOKUP(2,1/(SRP!$B$15:$B$19&lt;=E4607)/(SRP!$C$15:$C$19&gt;=E4607),SRP!$D$15:$D$19)*(G4607/100)*(E4607/1000)),IF(C4607="Ready to Drink",SUM(LOOKUP(2,1/(SRP!$B$10:$B$14&lt;=E4607)/(SRP!$C$10:$C$14&gt;=E4607),SRP!$D$10:$D$14)*(G4607/100)*(E4607/1000)),0))))),2)</f>
        <v>1.4</v>
      </c>
    </row>
    <row r="4608" spans="1:11" x14ac:dyDescent="0.35">
      <c r="A4608" s="2">
        <v>42503</v>
      </c>
      <c r="B4608" s="76" t="s">
        <v>3646</v>
      </c>
      <c r="C4608" s="76" t="s">
        <v>287</v>
      </c>
      <c r="D4608" s="76" t="s">
        <v>5230</v>
      </c>
      <c r="E4608" s="76">
        <v>5325</v>
      </c>
      <c r="F4608" s="76">
        <v>1</v>
      </c>
      <c r="G4608" s="77">
        <v>5.3</v>
      </c>
      <c r="H4608" s="76" t="s">
        <v>3325</v>
      </c>
      <c r="I4608" s="77">
        <v>32.49</v>
      </c>
      <c r="J4608" s="2">
        <v>15</v>
      </c>
      <c r="K4608" s="119" cm="1">
        <f t="array" ref="K4608">ROUND(IF(C4608="Beer",SUM(LOOKUP(2,1/(SRP!$B$7:$B$9&lt;=E4608)/(SRP!$C$7:$C$9&gt;=E4608),SRP!$D$7:$D$9)*(G4608/100)*(E4608/1000)),IF(C4608="Spirits",SUM(LOOKUP(2,1/(SRP!$B$2:$B$6&lt;=E4608)/(SRP!$C$2:$C$6&gt;=E4608),SRP!$D$2:$D$6)*(G4608/100)*(E4608/1000)),IF(AND(C4608="Wine",D4608="Fortified Wines"),SUM(LOOKUP(2,1/(SRP!$B$20:$B$23&lt;=E4608)/(SRP!$C$20:$C$23&gt;=E4608),SRP!$D$20:$D$23)*(G4608/100)*(E4608/1000)),IF(C4608="Wine",SUM(LOOKUP(2,1/(SRP!$B$15:$B$19&lt;=E4608)/(SRP!$C$15:$C$19&gt;=E4608),SRP!$D$15:$D$19)*(G4608/100)*(E4608/1000)),IF(C4608="Ready to Drink",SUM(LOOKUP(2,1/(SRP!$B$10:$B$14&lt;=E4608)/(SRP!$C$10:$C$14&gt;=E4608),SRP!$D$10:$D$14)*(G4608/100)*(E4608/1000)),0))))),2)</f>
        <v>19.7</v>
      </c>
    </row>
    <row r="4609" spans="1:11" x14ac:dyDescent="0.35">
      <c r="A4609" s="2">
        <v>42503</v>
      </c>
      <c r="B4609" s="76" t="s">
        <v>3646</v>
      </c>
      <c r="C4609" s="76" t="s">
        <v>287</v>
      </c>
      <c r="D4609" s="76" t="s">
        <v>5230</v>
      </c>
      <c r="E4609" s="76">
        <v>5325</v>
      </c>
      <c r="F4609" s="76">
        <v>1</v>
      </c>
      <c r="G4609" s="77">
        <v>5.3</v>
      </c>
      <c r="H4609" s="76" t="s">
        <v>3325</v>
      </c>
      <c r="I4609" s="77">
        <v>32.49</v>
      </c>
      <c r="J4609" s="2">
        <v>15</v>
      </c>
      <c r="K4609" s="119" cm="1">
        <f t="array" ref="K4609">ROUND(IF(C4609="Beer",SUM(LOOKUP(2,1/(SRP!$B$7:$B$9&lt;=E4609)/(SRP!$C$7:$C$9&gt;=E4609),SRP!$D$7:$D$9)*(G4609/100)*(E4609/1000)),IF(C4609="Spirits",SUM(LOOKUP(2,1/(SRP!$B$2:$B$6&lt;=E4609)/(SRP!$C$2:$C$6&gt;=E4609),SRP!$D$2:$D$6)*(G4609/100)*(E4609/1000)),IF(AND(C4609="Wine",D4609="Fortified Wines"),SUM(LOOKUP(2,1/(SRP!$B$20:$B$23&lt;=E4609)/(SRP!$C$20:$C$23&gt;=E4609),SRP!$D$20:$D$23)*(G4609/100)*(E4609/1000)),IF(C4609="Wine",SUM(LOOKUP(2,1/(SRP!$B$15:$B$19&lt;=E4609)/(SRP!$C$15:$C$19&gt;=E4609),SRP!$D$15:$D$19)*(G4609/100)*(E4609/1000)),IF(C4609="Ready to Drink",SUM(LOOKUP(2,1/(SRP!$B$10:$B$14&lt;=E4609)/(SRP!$C$10:$C$14&gt;=E4609),SRP!$D$10:$D$14)*(G4609/100)*(E4609/1000)),0))))),2)</f>
        <v>19.7</v>
      </c>
    </row>
    <row r="4610" spans="1:11" x14ac:dyDescent="0.35">
      <c r="A4610" s="2">
        <v>42505</v>
      </c>
      <c r="B4610" s="76" t="s">
        <v>3678</v>
      </c>
      <c r="C4610" s="76" t="s">
        <v>287</v>
      </c>
      <c r="D4610" s="76" t="s">
        <v>5240</v>
      </c>
      <c r="E4610" s="76">
        <v>473</v>
      </c>
      <c r="F4610" s="76">
        <v>24</v>
      </c>
      <c r="G4610" s="77">
        <v>6</v>
      </c>
      <c r="H4610" s="76" t="s">
        <v>3387</v>
      </c>
      <c r="I4610" s="77">
        <v>4.59</v>
      </c>
      <c r="J4610" s="2">
        <v>1</v>
      </c>
      <c r="K4610" s="119" cm="1">
        <f t="array" ref="K4610">ROUND(IF(C4610="Beer",SUM(LOOKUP(2,1/(SRP!$B$7:$B$9&lt;=E4610)/(SRP!$C$7:$C$9&gt;=E4610),SRP!$D$7:$D$9)*(G4610/100)*(E4610/1000)),IF(C4610="Spirits",SUM(LOOKUP(2,1/(SRP!$B$2:$B$6&lt;=E4610)/(SRP!$C$2:$C$6&gt;=E4610),SRP!$D$2:$D$6)*(G4610/100)*(E4610/1000)),IF(AND(C4610="Wine",D4610="Fortified Wines"),SUM(LOOKUP(2,1/(SRP!$B$20:$B$23&lt;=E4610)/(SRP!$C$20:$C$23&gt;=E4610),SRP!$D$20:$D$23)*(G4610/100)*(E4610/1000)),IF(C4610="Wine",SUM(LOOKUP(2,1/(SRP!$B$15:$B$19&lt;=E4610)/(SRP!$C$15:$C$19&gt;=E4610),SRP!$D$15:$D$19)*(G4610/100)*(E4610/1000)),IF(C4610="Ready to Drink",SUM(LOOKUP(2,1/(SRP!$B$10:$B$14&lt;=E4610)/(SRP!$C$10:$C$14&gt;=E4610),SRP!$D$10:$D$14)*(G4610/100)*(E4610/1000)),0))))),2)</f>
        <v>1.98</v>
      </c>
    </row>
    <row r="4611" spans="1:11" x14ac:dyDescent="0.35">
      <c r="A4611" s="2">
        <v>42505</v>
      </c>
      <c r="B4611" s="76" t="s">
        <v>3678</v>
      </c>
      <c r="C4611" s="76" t="s">
        <v>287</v>
      </c>
      <c r="D4611" s="76" t="s">
        <v>5240</v>
      </c>
      <c r="E4611" s="76">
        <v>473</v>
      </c>
      <c r="F4611" s="76">
        <v>24</v>
      </c>
      <c r="G4611" s="77">
        <v>6</v>
      </c>
      <c r="H4611" s="76" t="s">
        <v>3387</v>
      </c>
      <c r="I4611" s="77">
        <v>4.59</v>
      </c>
      <c r="J4611" s="2">
        <v>1</v>
      </c>
      <c r="K4611" s="119" cm="1">
        <f t="array" ref="K4611">ROUND(IF(C4611="Beer",SUM(LOOKUP(2,1/(SRP!$B$7:$B$9&lt;=E4611)/(SRP!$C$7:$C$9&gt;=E4611),SRP!$D$7:$D$9)*(G4611/100)*(E4611/1000)),IF(C4611="Spirits",SUM(LOOKUP(2,1/(SRP!$B$2:$B$6&lt;=E4611)/(SRP!$C$2:$C$6&gt;=E4611),SRP!$D$2:$D$6)*(G4611/100)*(E4611/1000)),IF(AND(C4611="Wine",D4611="Fortified Wines"),SUM(LOOKUP(2,1/(SRP!$B$20:$B$23&lt;=E4611)/(SRP!$C$20:$C$23&gt;=E4611),SRP!$D$20:$D$23)*(G4611/100)*(E4611/1000)),IF(C4611="Wine",SUM(LOOKUP(2,1/(SRP!$B$15:$B$19&lt;=E4611)/(SRP!$C$15:$C$19&gt;=E4611),SRP!$D$15:$D$19)*(G4611/100)*(E4611/1000)),IF(C4611="Ready to Drink",SUM(LOOKUP(2,1/(SRP!$B$10:$B$14&lt;=E4611)/(SRP!$C$10:$C$14&gt;=E4611),SRP!$D$10:$D$14)*(G4611/100)*(E4611/1000)),0))))),2)</f>
        <v>1.98</v>
      </c>
    </row>
    <row r="4612" spans="1:11" x14ac:dyDescent="0.35">
      <c r="A4612" s="2">
        <v>42509</v>
      </c>
      <c r="B4612" s="76" t="s">
        <v>3647</v>
      </c>
      <c r="C4612" s="76" t="s">
        <v>287</v>
      </c>
      <c r="D4612" s="76" t="s">
        <v>5240</v>
      </c>
      <c r="E4612" s="76">
        <v>473</v>
      </c>
      <c r="F4612" s="76">
        <v>24</v>
      </c>
      <c r="G4612" s="77">
        <v>6</v>
      </c>
      <c r="H4612" s="76" t="s">
        <v>3387</v>
      </c>
      <c r="I4612" s="77">
        <v>4.59</v>
      </c>
      <c r="J4612" s="2">
        <v>1</v>
      </c>
      <c r="K4612" s="119" cm="1">
        <f t="array" ref="K4612">ROUND(IF(C4612="Beer",SUM(LOOKUP(2,1/(SRP!$B$7:$B$9&lt;=E4612)/(SRP!$C$7:$C$9&gt;=E4612),SRP!$D$7:$D$9)*(G4612/100)*(E4612/1000)),IF(C4612="Spirits",SUM(LOOKUP(2,1/(SRP!$B$2:$B$6&lt;=E4612)/(SRP!$C$2:$C$6&gt;=E4612),SRP!$D$2:$D$6)*(G4612/100)*(E4612/1000)),IF(AND(C4612="Wine",D4612="Fortified Wines"),SUM(LOOKUP(2,1/(SRP!$B$20:$B$23&lt;=E4612)/(SRP!$C$20:$C$23&gt;=E4612),SRP!$D$20:$D$23)*(G4612/100)*(E4612/1000)),IF(C4612="Wine",SUM(LOOKUP(2,1/(SRP!$B$15:$B$19&lt;=E4612)/(SRP!$C$15:$C$19&gt;=E4612),SRP!$D$15:$D$19)*(G4612/100)*(E4612/1000)),IF(C4612="Ready to Drink",SUM(LOOKUP(2,1/(SRP!$B$10:$B$14&lt;=E4612)/(SRP!$C$10:$C$14&gt;=E4612),SRP!$D$10:$D$14)*(G4612/100)*(E4612/1000)),0))))),2)</f>
        <v>1.98</v>
      </c>
    </row>
    <row r="4613" spans="1:11" x14ac:dyDescent="0.35">
      <c r="A4613" s="2">
        <v>42509</v>
      </c>
      <c r="B4613" s="76" t="s">
        <v>3647</v>
      </c>
      <c r="C4613" s="76" t="s">
        <v>287</v>
      </c>
      <c r="D4613" s="76" t="s">
        <v>5240</v>
      </c>
      <c r="E4613" s="76">
        <v>473</v>
      </c>
      <c r="F4613" s="76">
        <v>24</v>
      </c>
      <c r="G4613" s="77">
        <v>6</v>
      </c>
      <c r="H4613" s="76" t="s">
        <v>3387</v>
      </c>
      <c r="I4613" s="77">
        <v>4.59</v>
      </c>
      <c r="J4613" s="2">
        <v>1</v>
      </c>
      <c r="K4613" s="119" cm="1">
        <f t="array" ref="K4613">ROUND(IF(C4613="Beer",SUM(LOOKUP(2,1/(SRP!$B$7:$B$9&lt;=E4613)/(SRP!$C$7:$C$9&gt;=E4613),SRP!$D$7:$D$9)*(G4613/100)*(E4613/1000)),IF(C4613="Spirits",SUM(LOOKUP(2,1/(SRP!$B$2:$B$6&lt;=E4613)/(SRP!$C$2:$C$6&gt;=E4613),SRP!$D$2:$D$6)*(G4613/100)*(E4613/1000)),IF(AND(C4613="Wine",D4613="Fortified Wines"),SUM(LOOKUP(2,1/(SRP!$B$20:$B$23&lt;=E4613)/(SRP!$C$20:$C$23&gt;=E4613),SRP!$D$20:$D$23)*(G4613/100)*(E4613/1000)),IF(C4613="Wine",SUM(LOOKUP(2,1/(SRP!$B$15:$B$19&lt;=E4613)/(SRP!$C$15:$C$19&gt;=E4613),SRP!$D$15:$D$19)*(G4613/100)*(E4613/1000)),IF(C4613="Ready to Drink",SUM(LOOKUP(2,1/(SRP!$B$10:$B$14&lt;=E4613)/(SRP!$C$10:$C$14&gt;=E4613),SRP!$D$10:$D$14)*(G4613/100)*(E4613/1000)),0))))),2)</f>
        <v>1.98</v>
      </c>
    </row>
    <row r="4614" spans="1:11" x14ac:dyDescent="0.35">
      <c r="A4614" s="2">
        <v>42511</v>
      </c>
      <c r="B4614" s="76" t="s">
        <v>3648</v>
      </c>
      <c r="C4614" s="76" t="s">
        <v>287</v>
      </c>
      <c r="D4614" s="76" t="s">
        <v>5292</v>
      </c>
      <c r="E4614" s="76">
        <v>473</v>
      </c>
      <c r="F4614" s="76">
        <v>24</v>
      </c>
      <c r="G4614" s="77">
        <v>5</v>
      </c>
      <c r="H4614" s="76" t="s">
        <v>3387</v>
      </c>
      <c r="I4614" s="77">
        <v>4.75</v>
      </c>
      <c r="J4614" s="2">
        <v>1</v>
      </c>
      <c r="K4614" s="119" cm="1">
        <f t="array" ref="K4614">ROUND(IF(C4614="Beer",SUM(LOOKUP(2,1/(SRP!$B$7:$B$9&lt;=E4614)/(SRP!$C$7:$C$9&gt;=E4614),SRP!$D$7:$D$9)*(G4614/100)*(E4614/1000)),IF(C4614="Spirits",SUM(LOOKUP(2,1/(SRP!$B$2:$B$6&lt;=E4614)/(SRP!$C$2:$C$6&gt;=E4614),SRP!$D$2:$D$6)*(G4614/100)*(E4614/1000)),IF(AND(C4614="Wine",D4614="Fortified Wines"),SUM(LOOKUP(2,1/(SRP!$B$20:$B$23&lt;=E4614)/(SRP!$C$20:$C$23&gt;=E4614),SRP!$D$20:$D$23)*(G4614/100)*(E4614/1000)),IF(C4614="Wine",SUM(LOOKUP(2,1/(SRP!$B$15:$B$19&lt;=E4614)/(SRP!$C$15:$C$19&gt;=E4614),SRP!$D$15:$D$19)*(G4614/100)*(E4614/1000)),IF(C4614="Ready to Drink",SUM(LOOKUP(2,1/(SRP!$B$10:$B$14&lt;=E4614)/(SRP!$C$10:$C$14&gt;=E4614),SRP!$D$10:$D$14)*(G4614/100)*(E4614/1000)),0))))),2)</f>
        <v>1.65</v>
      </c>
    </row>
    <row r="4615" spans="1:11" x14ac:dyDescent="0.35">
      <c r="A4615" s="2">
        <v>42511</v>
      </c>
      <c r="B4615" s="76" t="s">
        <v>3648</v>
      </c>
      <c r="C4615" s="76" t="s">
        <v>287</v>
      </c>
      <c r="D4615" s="76" t="s">
        <v>5292</v>
      </c>
      <c r="E4615" s="76">
        <v>473</v>
      </c>
      <c r="F4615" s="76">
        <v>24</v>
      </c>
      <c r="G4615" s="77">
        <v>5</v>
      </c>
      <c r="H4615" s="76" t="s">
        <v>3387</v>
      </c>
      <c r="I4615" s="77">
        <v>4.75</v>
      </c>
      <c r="J4615" s="2">
        <v>1</v>
      </c>
      <c r="K4615" s="119" cm="1">
        <f t="array" ref="K4615">ROUND(IF(C4615="Beer",SUM(LOOKUP(2,1/(SRP!$B$7:$B$9&lt;=E4615)/(SRP!$C$7:$C$9&gt;=E4615),SRP!$D$7:$D$9)*(G4615/100)*(E4615/1000)),IF(C4615="Spirits",SUM(LOOKUP(2,1/(SRP!$B$2:$B$6&lt;=E4615)/(SRP!$C$2:$C$6&gt;=E4615),SRP!$D$2:$D$6)*(G4615/100)*(E4615/1000)),IF(AND(C4615="Wine",D4615="Fortified Wines"),SUM(LOOKUP(2,1/(SRP!$B$20:$B$23&lt;=E4615)/(SRP!$C$20:$C$23&gt;=E4615),SRP!$D$20:$D$23)*(G4615/100)*(E4615/1000)),IF(C4615="Wine",SUM(LOOKUP(2,1/(SRP!$B$15:$B$19&lt;=E4615)/(SRP!$C$15:$C$19&gt;=E4615),SRP!$D$15:$D$19)*(G4615/100)*(E4615/1000)),IF(C4615="Ready to Drink",SUM(LOOKUP(2,1/(SRP!$B$10:$B$14&lt;=E4615)/(SRP!$C$10:$C$14&gt;=E4615),SRP!$D$10:$D$14)*(G4615/100)*(E4615/1000)),0))))),2)</f>
        <v>1.65</v>
      </c>
    </row>
    <row r="4616" spans="1:11" x14ac:dyDescent="0.35">
      <c r="A4616" s="2">
        <v>42515</v>
      </c>
      <c r="B4616" s="76" t="s">
        <v>3680</v>
      </c>
      <c r="C4616" s="76" t="s">
        <v>287</v>
      </c>
      <c r="D4616" s="76" t="s">
        <v>5240</v>
      </c>
      <c r="E4616" s="76">
        <v>500</v>
      </c>
      <c r="F4616" s="76">
        <v>12</v>
      </c>
      <c r="G4616" s="77">
        <v>10.7</v>
      </c>
      <c r="H4616" s="76" t="s">
        <v>3387</v>
      </c>
      <c r="I4616" s="77">
        <v>12.99</v>
      </c>
      <c r="J4616" s="2">
        <v>1</v>
      </c>
      <c r="K4616" s="119" cm="1">
        <f t="array" ref="K4616">ROUND(IF(C4616="Beer",SUM(LOOKUP(2,1/(SRP!$B$7:$B$9&lt;=E4616)/(SRP!$C$7:$C$9&gt;=E4616),SRP!$D$7:$D$9)*(G4616/100)*(E4616/1000)),IF(C4616="Spirits",SUM(LOOKUP(2,1/(SRP!$B$2:$B$6&lt;=E4616)/(SRP!$C$2:$C$6&gt;=E4616),SRP!$D$2:$D$6)*(G4616/100)*(E4616/1000)),IF(AND(C4616="Wine",D4616="Fortified Wines"),SUM(LOOKUP(2,1/(SRP!$B$20:$B$23&lt;=E4616)/(SRP!$C$20:$C$23&gt;=E4616),SRP!$D$20:$D$23)*(G4616/100)*(E4616/1000)),IF(C4616="Wine",SUM(LOOKUP(2,1/(SRP!$B$15:$B$19&lt;=E4616)/(SRP!$C$15:$C$19&gt;=E4616),SRP!$D$15:$D$19)*(G4616/100)*(E4616/1000)),IF(C4616="Ready to Drink",SUM(LOOKUP(2,1/(SRP!$B$10:$B$14&lt;=E4616)/(SRP!$C$10:$C$14&gt;=E4616),SRP!$D$10:$D$14)*(G4616/100)*(E4616/1000)),0))))),2)</f>
        <v>3.73</v>
      </c>
    </row>
    <row r="4617" spans="1:11" x14ac:dyDescent="0.35">
      <c r="A4617" s="2">
        <v>42515</v>
      </c>
      <c r="B4617" s="76" t="s">
        <v>3680</v>
      </c>
      <c r="C4617" s="76" t="s">
        <v>287</v>
      </c>
      <c r="D4617" s="76" t="s">
        <v>5240</v>
      </c>
      <c r="E4617" s="76">
        <v>500</v>
      </c>
      <c r="F4617" s="76">
        <v>12</v>
      </c>
      <c r="G4617" s="77">
        <v>10.7</v>
      </c>
      <c r="H4617" s="76" t="s">
        <v>3387</v>
      </c>
      <c r="I4617" s="77">
        <v>12.99</v>
      </c>
      <c r="J4617" s="2">
        <v>1</v>
      </c>
      <c r="K4617" s="119" cm="1">
        <f t="array" ref="K4617">ROUND(IF(C4617="Beer",SUM(LOOKUP(2,1/(SRP!$B$7:$B$9&lt;=E4617)/(SRP!$C$7:$C$9&gt;=E4617),SRP!$D$7:$D$9)*(G4617/100)*(E4617/1000)),IF(C4617="Spirits",SUM(LOOKUP(2,1/(SRP!$B$2:$B$6&lt;=E4617)/(SRP!$C$2:$C$6&gt;=E4617),SRP!$D$2:$D$6)*(G4617/100)*(E4617/1000)),IF(AND(C4617="Wine",D4617="Fortified Wines"),SUM(LOOKUP(2,1/(SRP!$B$20:$B$23&lt;=E4617)/(SRP!$C$20:$C$23&gt;=E4617),SRP!$D$20:$D$23)*(G4617/100)*(E4617/1000)),IF(C4617="Wine",SUM(LOOKUP(2,1/(SRP!$B$15:$B$19&lt;=E4617)/(SRP!$C$15:$C$19&gt;=E4617),SRP!$D$15:$D$19)*(G4617/100)*(E4617/1000)),IF(C4617="Ready to Drink",SUM(LOOKUP(2,1/(SRP!$B$10:$B$14&lt;=E4617)/(SRP!$C$10:$C$14&gt;=E4617),SRP!$D$10:$D$14)*(G4617/100)*(E4617/1000)),0))))),2)</f>
        <v>3.73</v>
      </c>
    </row>
    <row r="4618" spans="1:11" x14ac:dyDescent="0.35">
      <c r="A4618" s="2">
        <v>42528</v>
      </c>
      <c r="B4618" s="76" t="s">
        <v>3654</v>
      </c>
      <c r="C4618" s="76" t="s">
        <v>287</v>
      </c>
      <c r="D4618" s="76" t="s">
        <v>5240</v>
      </c>
      <c r="E4618" s="76">
        <v>4260</v>
      </c>
      <c r="F4618" s="76">
        <v>2</v>
      </c>
      <c r="G4618" s="77">
        <v>8.9</v>
      </c>
      <c r="H4618" s="76" t="s">
        <v>3349</v>
      </c>
      <c r="I4618" s="77">
        <v>28.2</v>
      </c>
      <c r="J4618" s="2">
        <v>12</v>
      </c>
      <c r="K4618" s="119" cm="1">
        <f t="array" ref="K4618">ROUND(IF(C4618="Beer",SUM(LOOKUP(2,1/(SRP!$B$7:$B$9&lt;=E4618)/(SRP!$C$7:$C$9&gt;=E4618),SRP!$D$7:$D$9)*(G4618/100)*(E4618/1000)),IF(C4618="Spirits",SUM(LOOKUP(2,1/(SRP!$B$2:$B$6&lt;=E4618)/(SRP!$C$2:$C$6&gt;=E4618),SRP!$D$2:$D$6)*(G4618/100)*(E4618/1000)),IF(AND(C4618="Wine",D4618="Fortified Wines"),SUM(LOOKUP(2,1/(SRP!$B$20:$B$23&lt;=E4618)/(SRP!$C$20:$C$23&gt;=E4618),SRP!$D$20:$D$23)*(G4618/100)*(E4618/1000)),IF(C4618="Wine",SUM(LOOKUP(2,1/(SRP!$B$15:$B$19&lt;=E4618)/(SRP!$C$15:$C$19&gt;=E4618),SRP!$D$15:$D$19)*(G4618/100)*(E4618/1000)),IF(C4618="Ready to Drink",SUM(LOOKUP(2,1/(SRP!$B$10:$B$14&lt;=E4618)/(SRP!$C$10:$C$14&gt;=E4618),SRP!$D$10:$D$14)*(G4618/100)*(E4618/1000)),0))))),2)</f>
        <v>26.47</v>
      </c>
    </row>
    <row r="4619" spans="1:11" x14ac:dyDescent="0.35">
      <c r="A4619" s="2">
        <v>42528</v>
      </c>
      <c r="B4619" s="76" t="s">
        <v>3654</v>
      </c>
      <c r="C4619" s="76" t="s">
        <v>287</v>
      </c>
      <c r="D4619" s="76" t="s">
        <v>5240</v>
      </c>
      <c r="E4619" s="76">
        <v>4260</v>
      </c>
      <c r="F4619" s="76">
        <v>2</v>
      </c>
      <c r="G4619" s="77">
        <v>8.9</v>
      </c>
      <c r="H4619" s="76" t="s">
        <v>3349</v>
      </c>
      <c r="I4619" s="77">
        <v>28.2</v>
      </c>
      <c r="J4619" s="2">
        <v>12</v>
      </c>
      <c r="K4619" s="119" cm="1">
        <f t="array" ref="K4619">ROUND(IF(C4619="Beer",SUM(LOOKUP(2,1/(SRP!$B$7:$B$9&lt;=E4619)/(SRP!$C$7:$C$9&gt;=E4619),SRP!$D$7:$D$9)*(G4619/100)*(E4619/1000)),IF(C4619="Spirits",SUM(LOOKUP(2,1/(SRP!$B$2:$B$6&lt;=E4619)/(SRP!$C$2:$C$6&gt;=E4619),SRP!$D$2:$D$6)*(G4619/100)*(E4619/1000)),IF(AND(C4619="Wine",D4619="Fortified Wines"),SUM(LOOKUP(2,1/(SRP!$B$20:$B$23&lt;=E4619)/(SRP!$C$20:$C$23&gt;=E4619),SRP!$D$20:$D$23)*(G4619/100)*(E4619/1000)),IF(C4619="Wine",SUM(LOOKUP(2,1/(SRP!$B$15:$B$19&lt;=E4619)/(SRP!$C$15:$C$19&gt;=E4619),SRP!$D$15:$D$19)*(G4619/100)*(E4619/1000)),IF(C4619="Ready to Drink",SUM(LOOKUP(2,1/(SRP!$B$10:$B$14&lt;=E4619)/(SRP!$C$10:$C$14&gt;=E4619),SRP!$D$10:$D$14)*(G4619/100)*(E4619/1000)),0))))),2)</f>
        <v>26.47</v>
      </c>
    </row>
    <row r="4620" spans="1:11" x14ac:dyDescent="0.35">
      <c r="A4620" s="2">
        <v>42529</v>
      </c>
      <c r="B4620" s="76" t="s">
        <v>3655</v>
      </c>
      <c r="C4620" s="76" t="s">
        <v>287</v>
      </c>
      <c r="D4620" s="76" t="s">
        <v>5240</v>
      </c>
      <c r="E4620" s="76">
        <v>4260</v>
      </c>
      <c r="F4620" s="76">
        <v>2</v>
      </c>
      <c r="G4620" s="77">
        <v>8.9</v>
      </c>
      <c r="H4620" s="76" t="s">
        <v>3349</v>
      </c>
      <c r="I4620" s="77">
        <v>28.2</v>
      </c>
      <c r="J4620" s="2">
        <v>12</v>
      </c>
      <c r="K4620" s="119" cm="1">
        <f t="array" ref="K4620">ROUND(IF(C4620="Beer",SUM(LOOKUP(2,1/(SRP!$B$7:$B$9&lt;=E4620)/(SRP!$C$7:$C$9&gt;=E4620),SRP!$D$7:$D$9)*(G4620/100)*(E4620/1000)),IF(C4620="Spirits",SUM(LOOKUP(2,1/(SRP!$B$2:$B$6&lt;=E4620)/(SRP!$C$2:$C$6&gt;=E4620),SRP!$D$2:$D$6)*(G4620/100)*(E4620/1000)),IF(AND(C4620="Wine",D4620="Fortified Wines"),SUM(LOOKUP(2,1/(SRP!$B$20:$B$23&lt;=E4620)/(SRP!$C$20:$C$23&gt;=E4620),SRP!$D$20:$D$23)*(G4620/100)*(E4620/1000)),IF(C4620="Wine",SUM(LOOKUP(2,1/(SRP!$B$15:$B$19&lt;=E4620)/(SRP!$C$15:$C$19&gt;=E4620),SRP!$D$15:$D$19)*(G4620/100)*(E4620/1000)),IF(C4620="Ready to Drink",SUM(LOOKUP(2,1/(SRP!$B$10:$B$14&lt;=E4620)/(SRP!$C$10:$C$14&gt;=E4620),SRP!$D$10:$D$14)*(G4620/100)*(E4620/1000)),0))))),2)</f>
        <v>26.47</v>
      </c>
    </row>
    <row r="4621" spans="1:11" x14ac:dyDescent="0.35">
      <c r="A4621" s="2">
        <v>42529</v>
      </c>
      <c r="B4621" s="76" t="s">
        <v>3655</v>
      </c>
      <c r="C4621" s="76" t="s">
        <v>287</v>
      </c>
      <c r="D4621" s="76" t="s">
        <v>5240</v>
      </c>
      <c r="E4621" s="76">
        <v>4260</v>
      </c>
      <c r="F4621" s="76">
        <v>2</v>
      </c>
      <c r="G4621" s="77">
        <v>8.9</v>
      </c>
      <c r="H4621" s="76" t="s">
        <v>3349</v>
      </c>
      <c r="I4621" s="77">
        <v>28.2</v>
      </c>
      <c r="J4621" s="2">
        <v>12</v>
      </c>
      <c r="K4621" s="119" cm="1">
        <f t="array" ref="K4621">ROUND(IF(C4621="Beer",SUM(LOOKUP(2,1/(SRP!$B$7:$B$9&lt;=E4621)/(SRP!$C$7:$C$9&gt;=E4621),SRP!$D$7:$D$9)*(G4621/100)*(E4621/1000)),IF(C4621="Spirits",SUM(LOOKUP(2,1/(SRP!$B$2:$B$6&lt;=E4621)/(SRP!$C$2:$C$6&gt;=E4621),SRP!$D$2:$D$6)*(G4621/100)*(E4621/1000)),IF(AND(C4621="Wine",D4621="Fortified Wines"),SUM(LOOKUP(2,1/(SRP!$B$20:$B$23&lt;=E4621)/(SRP!$C$20:$C$23&gt;=E4621),SRP!$D$20:$D$23)*(G4621/100)*(E4621/1000)),IF(C4621="Wine",SUM(LOOKUP(2,1/(SRP!$B$15:$B$19&lt;=E4621)/(SRP!$C$15:$C$19&gt;=E4621),SRP!$D$15:$D$19)*(G4621/100)*(E4621/1000)),IF(C4621="Ready to Drink",SUM(LOOKUP(2,1/(SRP!$B$10:$B$14&lt;=E4621)/(SRP!$C$10:$C$14&gt;=E4621),SRP!$D$10:$D$14)*(G4621/100)*(E4621/1000)),0))))),2)</f>
        <v>26.47</v>
      </c>
    </row>
    <row r="4622" spans="1:11" x14ac:dyDescent="0.35">
      <c r="A4622" s="2">
        <v>42531</v>
      </c>
      <c r="B4622" s="76" t="s">
        <v>3656</v>
      </c>
      <c r="C4622" s="76" t="s">
        <v>287</v>
      </c>
      <c r="D4622" s="76" t="s">
        <v>5292</v>
      </c>
      <c r="E4622" s="76">
        <v>355</v>
      </c>
      <c r="F4622" s="76">
        <v>24</v>
      </c>
      <c r="G4622" s="77">
        <v>5</v>
      </c>
      <c r="H4622" s="76" t="s">
        <v>3349</v>
      </c>
      <c r="I4622" s="77">
        <v>2.75</v>
      </c>
      <c r="J4622" s="2">
        <v>1</v>
      </c>
      <c r="K4622" s="119" cm="1">
        <f t="array" ref="K4622">ROUND(IF(C4622="Beer",SUM(LOOKUP(2,1/(SRP!$B$7:$B$9&lt;=E4622)/(SRP!$C$7:$C$9&gt;=E4622),SRP!$D$7:$D$9)*(G4622/100)*(E4622/1000)),IF(C4622="Spirits",SUM(LOOKUP(2,1/(SRP!$B$2:$B$6&lt;=E4622)/(SRP!$C$2:$C$6&gt;=E4622),SRP!$D$2:$D$6)*(G4622/100)*(E4622/1000)),IF(AND(C4622="Wine",D4622="Fortified Wines"),SUM(LOOKUP(2,1/(SRP!$B$20:$B$23&lt;=E4622)/(SRP!$C$20:$C$23&gt;=E4622),SRP!$D$20:$D$23)*(G4622/100)*(E4622/1000)),IF(C4622="Wine",SUM(LOOKUP(2,1/(SRP!$B$15:$B$19&lt;=E4622)/(SRP!$C$15:$C$19&gt;=E4622),SRP!$D$15:$D$19)*(G4622/100)*(E4622/1000)),IF(C4622="Ready to Drink",SUM(LOOKUP(2,1/(SRP!$B$10:$B$14&lt;=E4622)/(SRP!$C$10:$C$14&gt;=E4622),SRP!$D$10:$D$14)*(G4622/100)*(E4622/1000)),0))))),2)</f>
        <v>1.24</v>
      </c>
    </row>
    <row r="4623" spans="1:11" x14ac:dyDescent="0.35">
      <c r="A4623" s="2">
        <v>42531</v>
      </c>
      <c r="B4623" s="76" t="s">
        <v>3656</v>
      </c>
      <c r="C4623" s="76" t="s">
        <v>287</v>
      </c>
      <c r="D4623" s="76" t="s">
        <v>5292</v>
      </c>
      <c r="E4623" s="76">
        <v>355</v>
      </c>
      <c r="F4623" s="76">
        <v>24</v>
      </c>
      <c r="G4623" s="77">
        <v>5</v>
      </c>
      <c r="H4623" s="76" t="s">
        <v>3349</v>
      </c>
      <c r="I4623" s="77">
        <v>2.75</v>
      </c>
      <c r="J4623" s="2">
        <v>1</v>
      </c>
      <c r="K4623" s="119" cm="1">
        <f t="array" ref="K4623">ROUND(IF(C4623="Beer",SUM(LOOKUP(2,1/(SRP!$B$7:$B$9&lt;=E4623)/(SRP!$C$7:$C$9&gt;=E4623),SRP!$D$7:$D$9)*(G4623/100)*(E4623/1000)),IF(C4623="Spirits",SUM(LOOKUP(2,1/(SRP!$B$2:$B$6&lt;=E4623)/(SRP!$C$2:$C$6&gt;=E4623),SRP!$D$2:$D$6)*(G4623/100)*(E4623/1000)),IF(AND(C4623="Wine",D4623="Fortified Wines"),SUM(LOOKUP(2,1/(SRP!$B$20:$B$23&lt;=E4623)/(SRP!$C$20:$C$23&gt;=E4623),SRP!$D$20:$D$23)*(G4623/100)*(E4623/1000)),IF(C4623="Wine",SUM(LOOKUP(2,1/(SRP!$B$15:$B$19&lt;=E4623)/(SRP!$C$15:$C$19&gt;=E4623),SRP!$D$15:$D$19)*(G4623/100)*(E4623/1000)),IF(C4623="Ready to Drink",SUM(LOOKUP(2,1/(SRP!$B$10:$B$14&lt;=E4623)/(SRP!$C$10:$C$14&gt;=E4623),SRP!$D$10:$D$14)*(G4623/100)*(E4623/1000)),0))))),2)</f>
        <v>1.24</v>
      </c>
    </row>
    <row r="4624" spans="1:11" x14ac:dyDescent="0.35">
      <c r="A4624" s="2">
        <v>42537</v>
      </c>
      <c r="B4624" s="76" t="s">
        <v>3730</v>
      </c>
      <c r="C4624" s="76" t="s">
        <v>286</v>
      </c>
      <c r="D4624" s="76" t="s">
        <v>5264</v>
      </c>
      <c r="E4624" s="76">
        <v>750</v>
      </c>
      <c r="F4624" s="76">
        <v>12</v>
      </c>
      <c r="G4624" s="77">
        <v>13</v>
      </c>
      <c r="H4624" s="76" t="s">
        <v>6283</v>
      </c>
      <c r="I4624" s="77">
        <v>17.989999999999998</v>
      </c>
      <c r="J4624" s="2">
        <v>1</v>
      </c>
      <c r="K4624" s="119" cm="1">
        <f t="array" ref="K4624">ROUND(IF(C4624="Beer",SUM(LOOKUP(2,1/(SRP!$B$7:$B$9&lt;=E4624)/(SRP!$C$7:$C$9&gt;=E4624),SRP!$D$7:$D$9)*(G4624/100)*(E4624/1000)),IF(C4624="Spirits",SUM(LOOKUP(2,1/(SRP!$B$2:$B$6&lt;=E4624)/(SRP!$C$2:$C$6&gt;=E4624),SRP!$D$2:$D$6)*(G4624/100)*(E4624/1000)),IF(AND(C4624="Wine",D4624="Fortified Wines"),SUM(LOOKUP(2,1/(SRP!$B$20:$B$23&lt;=E4624)/(SRP!$C$20:$C$23&gt;=E4624),SRP!$D$20:$D$23)*(G4624/100)*(E4624/1000)),IF(C4624="Wine",SUM(LOOKUP(2,1/(SRP!$B$15:$B$19&lt;=E4624)/(SRP!$C$15:$C$19&gt;=E4624),SRP!$D$15:$D$19)*(G4624/100)*(E4624/1000)),IF(C4624="Ready to Drink",SUM(LOOKUP(2,1/(SRP!$B$10:$B$14&lt;=E4624)/(SRP!$C$10:$C$14&gt;=E4624),SRP!$D$10:$D$14)*(G4624/100)*(E4624/1000)),0))))),2)</f>
        <v>6.81</v>
      </c>
    </row>
    <row r="4625" spans="1:11" x14ac:dyDescent="0.35">
      <c r="A4625" s="2">
        <v>42538</v>
      </c>
      <c r="B4625" s="76" t="s">
        <v>3717</v>
      </c>
      <c r="C4625" s="76" t="s">
        <v>286</v>
      </c>
      <c r="D4625" s="76" t="s">
        <v>5268</v>
      </c>
      <c r="E4625" s="76">
        <v>750</v>
      </c>
      <c r="F4625" s="76">
        <v>12</v>
      </c>
      <c r="G4625" s="77">
        <v>14</v>
      </c>
      <c r="H4625" s="76" t="s">
        <v>3303</v>
      </c>
      <c r="I4625" s="77">
        <v>17.489999999999998</v>
      </c>
      <c r="J4625" s="2">
        <v>1</v>
      </c>
      <c r="K4625" s="119" cm="1">
        <f t="array" ref="K4625">ROUND(IF(C4625="Beer",SUM(LOOKUP(2,1/(SRP!$B$7:$B$9&lt;=E4625)/(SRP!$C$7:$C$9&gt;=E4625),SRP!$D$7:$D$9)*(G4625/100)*(E4625/1000)),IF(C4625="Spirits",SUM(LOOKUP(2,1/(SRP!$B$2:$B$6&lt;=E4625)/(SRP!$C$2:$C$6&gt;=E4625),SRP!$D$2:$D$6)*(G4625/100)*(E4625/1000)),IF(AND(C4625="Wine",D4625="Fortified Wines"),SUM(LOOKUP(2,1/(SRP!$B$20:$B$23&lt;=E4625)/(SRP!$C$20:$C$23&gt;=E4625),SRP!$D$20:$D$23)*(G4625/100)*(E4625/1000)),IF(C4625="Wine",SUM(LOOKUP(2,1/(SRP!$B$15:$B$19&lt;=E4625)/(SRP!$C$15:$C$19&gt;=E4625),SRP!$D$15:$D$19)*(G4625/100)*(E4625/1000)),IF(C4625="Ready to Drink",SUM(LOOKUP(2,1/(SRP!$B$10:$B$14&lt;=E4625)/(SRP!$C$10:$C$14&gt;=E4625),SRP!$D$10:$D$14)*(G4625/100)*(E4625/1000)),0))))),2)</f>
        <v>7.33</v>
      </c>
    </row>
    <row r="4626" spans="1:11" x14ac:dyDescent="0.35">
      <c r="A4626" s="2">
        <v>42539</v>
      </c>
      <c r="B4626" s="76" t="s">
        <v>3693</v>
      </c>
      <c r="C4626" s="76" t="s">
        <v>286</v>
      </c>
      <c r="D4626" s="76" t="s">
        <v>5247</v>
      </c>
      <c r="E4626" s="76">
        <v>750</v>
      </c>
      <c r="F4626" s="76">
        <v>12</v>
      </c>
      <c r="G4626" s="77">
        <v>14</v>
      </c>
      <c r="H4626" s="76" t="s">
        <v>3303</v>
      </c>
      <c r="I4626" s="77">
        <v>17.489999999999998</v>
      </c>
      <c r="J4626" s="2">
        <v>1</v>
      </c>
      <c r="K4626" s="119" cm="1">
        <f t="array" ref="K4626">ROUND(IF(C4626="Beer",SUM(LOOKUP(2,1/(SRP!$B$7:$B$9&lt;=E4626)/(SRP!$C$7:$C$9&gt;=E4626),SRP!$D$7:$D$9)*(G4626/100)*(E4626/1000)),IF(C4626="Spirits",SUM(LOOKUP(2,1/(SRP!$B$2:$B$6&lt;=E4626)/(SRP!$C$2:$C$6&gt;=E4626),SRP!$D$2:$D$6)*(G4626/100)*(E4626/1000)),IF(AND(C4626="Wine",D4626="Fortified Wines"),SUM(LOOKUP(2,1/(SRP!$B$20:$B$23&lt;=E4626)/(SRP!$C$20:$C$23&gt;=E4626),SRP!$D$20:$D$23)*(G4626/100)*(E4626/1000)),IF(C4626="Wine",SUM(LOOKUP(2,1/(SRP!$B$15:$B$19&lt;=E4626)/(SRP!$C$15:$C$19&gt;=E4626),SRP!$D$15:$D$19)*(G4626/100)*(E4626/1000)),IF(C4626="Ready to Drink",SUM(LOOKUP(2,1/(SRP!$B$10:$B$14&lt;=E4626)/(SRP!$C$10:$C$14&gt;=E4626),SRP!$D$10:$D$14)*(G4626/100)*(E4626/1000)),0))))),2)</f>
        <v>7.33</v>
      </c>
    </row>
    <row r="4627" spans="1:11" x14ac:dyDescent="0.35">
      <c r="A4627" s="2">
        <v>42540</v>
      </c>
      <c r="B4627" s="76" t="s">
        <v>3694</v>
      </c>
      <c r="C4627" s="76" t="s">
        <v>286</v>
      </c>
      <c r="D4627" s="76" t="s">
        <v>5236</v>
      </c>
      <c r="E4627" s="76">
        <v>750</v>
      </c>
      <c r="F4627" s="76">
        <v>12</v>
      </c>
      <c r="G4627" s="77">
        <v>13.5</v>
      </c>
      <c r="H4627" s="76" t="s">
        <v>3291</v>
      </c>
      <c r="I4627" s="77">
        <v>19.54</v>
      </c>
      <c r="J4627" s="2">
        <v>1</v>
      </c>
      <c r="K4627" s="119" cm="1">
        <f t="array" ref="K4627">ROUND(IF(C4627="Beer",SUM(LOOKUP(2,1/(SRP!$B$7:$B$9&lt;=E4627)/(SRP!$C$7:$C$9&gt;=E4627),SRP!$D$7:$D$9)*(G4627/100)*(E4627/1000)),IF(C4627="Spirits",SUM(LOOKUP(2,1/(SRP!$B$2:$B$6&lt;=E4627)/(SRP!$C$2:$C$6&gt;=E4627),SRP!$D$2:$D$6)*(G4627/100)*(E4627/1000)),IF(AND(C4627="Wine",D4627="Fortified Wines"),SUM(LOOKUP(2,1/(SRP!$B$20:$B$23&lt;=E4627)/(SRP!$C$20:$C$23&gt;=E4627),SRP!$D$20:$D$23)*(G4627/100)*(E4627/1000)),IF(C4627="Wine",SUM(LOOKUP(2,1/(SRP!$B$15:$B$19&lt;=E4627)/(SRP!$C$15:$C$19&gt;=E4627),SRP!$D$15:$D$19)*(G4627/100)*(E4627/1000)),IF(C4627="Ready to Drink",SUM(LOOKUP(2,1/(SRP!$B$10:$B$14&lt;=E4627)/(SRP!$C$10:$C$14&gt;=E4627),SRP!$D$10:$D$14)*(G4627/100)*(E4627/1000)),0))))),2)</f>
        <v>7.07</v>
      </c>
    </row>
    <row r="4628" spans="1:11" x14ac:dyDescent="0.35">
      <c r="A4628" s="2">
        <v>42542</v>
      </c>
      <c r="B4628" s="76" t="s">
        <v>3661</v>
      </c>
      <c r="C4628" s="76" t="s">
        <v>285</v>
      </c>
      <c r="D4628" s="76" t="s">
        <v>6936</v>
      </c>
      <c r="E4628" s="76">
        <v>700</v>
      </c>
      <c r="F4628" s="76">
        <v>6</v>
      </c>
      <c r="G4628" s="77">
        <v>43</v>
      </c>
      <c r="H4628" s="76" t="s">
        <v>6696</v>
      </c>
      <c r="I4628" s="77">
        <v>110.99</v>
      </c>
      <c r="J4628" s="2">
        <v>1</v>
      </c>
      <c r="K4628" s="119" cm="1">
        <f t="array" ref="K4628">ROUND(IF(C4628="Beer",SUM(LOOKUP(2,1/(SRP!$B$7:$B$9&lt;=E4628)/(SRP!$C$7:$C$9&gt;=E4628),SRP!$D$7:$D$9)*(G4628/100)*(E4628/1000)),IF(C4628="Spirits",SUM(LOOKUP(2,1/(SRP!$B$2:$B$6&lt;=E4628)/(SRP!$C$2:$C$6&gt;=E4628),SRP!$D$2:$D$6)*(G4628/100)*(E4628/1000)),IF(AND(C4628="Wine",D4628="Fortified Wines"),SUM(LOOKUP(2,1/(SRP!$B$20:$B$23&lt;=E4628)/(SRP!$C$20:$C$23&gt;=E4628),SRP!$D$20:$D$23)*(G4628/100)*(E4628/1000)),IF(C4628="Wine",SUM(LOOKUP(2,1/(SRP!$B$15:$B$19&lt;=E4628)/(SRP!$C$15:$C$19&gt;=E4628),SRP!$D$15:$D$19)*(G4628/100)*(E4628/1000)),IF(C4628="Ready to Drink",SUM(LOOKUP(2,1/(SRP!$B$10:$B$14&lt;=E4628)/(SRP!$C$10:$C$14&gt;=E4628),SRP!$D$10:$D$14)*(G4628/100)*(E4628/1000)),0))))),2)</f>
        <v>21.01</v>
      </c>
    </row>
    <row r="4629" spans="1:11" x14ac:dyDescent="0.35">
      <c r="A4629" s="2">
        <v>42546</v>
      </c>
      <c r="B4629" s="76" t="s">
        <v>3688</v>
      </c>
      <c r="C4629" s="76" t="s">
        <v>5938</v>
      </c>
      <c r="D4629" s="76" t="s">
        <v>5279</v>
      </c>
      <c r="E4629" s="76">
        <v>2130</v>
      </c>
      <c r="F4629" s="76">
        <v>4</v>
      </c>
      <c r="G4629" s="77">
        <v>5</v>
      </c>
      <c r="H4629" s="76" t="s">
        <v>3321</v>
      </c>
      <c r="I4629" s="77">
        <v>18.78</v>
      </c>
      <c r="J4629" s="2">
        <v>6</v>
      </c>
      <c r="K4629" s="119" cm="1">
        <f t="array" ref="K4629">ROUND(IF(C4629="Beer",SUM(LOOKUP(2,1/(SRP!$B$7:$B$9&lt;=E4629)/(SRP!$C$7:$C$9&gt;=E4629),SRP!$D$7:$D$9)*(G4629/100)*(E4629/1000)),IF(C4629="Spirits",SUM(LOOKUP(2,1/(SRP!$B$2:$B$6&lt;=E4629)/(SRP!$C$2:$C$6&gt;=E4629),SRP!$D$2:$D$6)*(G4629/100)*(E4629/1000)),IF(AND(C4629="Wine",D4629="Fortified Wines"),SUM(LOOKUP(2,1/(SRP!$B$20:$B$23&lt;=E4629)/(SRP!$C$20:$C$23&gt;=E4629),SRP!$D$20:$D$23)*(G4629/100)*(E4629/1000)),IF(C4629="Wine",SUM(LOOKUP(2,1/(SRP!$B$15:$B$19&lt;=E4629)/(SRP!$C$15:$C$19&gt;=E4629),SRP!$D$15:$D$19)*(G4629/100)*(E4629/1000)),IF(C4629="Ready to Drink",SUM(LOOKUP(2,1/(SRP!$B$10:$B$14&lt;=E4629)/(SRP!$C$10:$C$14&gt;=E4629),SRP!$D$10:$D$14)*(G4629/100)*(E4629/1000)),0))))),2)</f>
        <v>7.43</v>
      </c>
    </row>
    <row r="4630" spans="1:11" x14ac:dyDescent="0.35">
      <c r="A4630" s="2">
        <v>42546</v>
      </c>
      <c r="B4630" s="76" t="s">
        <v>3688</v>
      </c>
      <c r="C4630" s="76" t="s">
        <v>5938</v>
      </c>
      <c r="D4630" s="76" t="s">
        <v>5279</v>
      </c>
      <c r="E4630" s="76">
        <v>2130</v>
      </c>
      <c r="F4630" s="76">
        <v>4</v>
      </c>
      <c r="G4630" s="77">
        <v>5</v>
      </c>
      <c r="H4630" s="76" t="s">
        <v>3321</v>
      </c>
      <c r="I4630" s="77">
        <v>18.78</v>
      </c>
      <c r="J4630" s="2">
        <v>6</v>
      </c>
      <c r="K4630" s="119" cm="1">
        <f t="array" ref="K4630">ROUND(IF(C4630="Beer",SUM(LOOKUP(2,1/(SRP!$B$7:$B$9&lt;=E4630)/(SRP!$C$7:$C$9&gt;=E4630),SRP!$D$7:$D$9)*(G4630/100)*(E4630/1000)),IF(C4630="Spirits",SUM(LOOKUP(2,1/(SRP!$B$2:$B$6&lt;=E4630)/(SRP!$C$2:$C$6&gt;=E4630),SRP!$D$2:$D$6)*(G4630/100)*(E4630/1000)),IF(AND(C4630="Wine",D4630="Fortified Wines"),SUM(LOOKUP(2,1/(SRP!$B$20:$B$23&lt;=E4630)/(SRP!$C$20:$C$23&gt;=E4630),SRP!$D$20:$D$23)*(G4630/100)*(E4630/1000)),IF(C4630="Wine",SUM(LOOKUP(2,1/(SRP!$B$15:$B$19&lt;=E4630)/(SRP!$C$15:$C$19&gt;=E4630),SRP!$D$15:$D$19)*(G4630/100)*(E4630/1000)),IF(C4630="Ready to Drink",SUM(LOOKUP(2,1/(SRP!$B$10:$B$14&lt;=E4630)/(SRP!$C$10:$C$14&gt;=E4630),SRP!$D$10:$D$14)*(G4630/100)*(E4630/1000)),0))))),2)</f>
        <v>7.43</v>
      </c>
    </row>
    <row r="4631" spans="1:11" x14ac:dyDescent="0.35">
      <c r="A4631" s="2">
        <v>42547</v>
      </c>
      <c r="B4631" s="76" t="s">
        <v>3689</v>
      </c>
      <c r="C4631" s="76" t="s">
        <v>5938</v>
      </c>
      <c r="D4631" s="76" t="s">
        <v>5279</v>
      </c>
      <c r="E4631" s="76">
        <v>2130</v>
      </c>
      <c r="F4631" s="76">
        <v>4</v>
      </c>
      <c r="G4631" s="77">
        <v>5</v>
      </c>
      <c r="H4631" s="76" t="s">
        <v>3321</v>
      </c>
      <c r="I4631" s="77">
        <v>18.78</v>
      </c>
      <c r="J4631" s="2">
        <v>6</v>
      </c>
      <c r="K4631" s="119" cm="1">
        <f t="array" ref="K4631">ROUND(IF(C4631="Beer",SUM(LOOKUP(2,1/(SRP!$B$7:$B$9&lt;=E4631)/(SRP!$C$7:$C$9&gt;=E4631),SRP!$D$7:$D$9)*(G4631/100)*(E4631/1000)),IF(C4631="Spirits",SUM(LOOKUP(2,1/(SRP!$B$2:$B$6&lt;=E4631)/(SRP!$C$2:$C$6&gt;=E4631),SRP!$D$2:$D$6)*(G4631/100)*(E4631/1000)),IF(AND(C4631="Wine",D4631="Fortified Wines"),SUM(LOOKUP(2,1/(SRP!$B$20:$B$23&lt;=E4631)/(SRP!$C$20:$C$23&gt;=E4631),SRP!$D$20:$D$23)*(G4631/100)*(E4631/1000)),IF(C4631="Wine",SUM(LOOKUP(2,1/(SRP!$B$15:$B$19&lt;=E4631)/(SRP!$C$15:$C$19&gt;=E4631),SRP!$D$15:$D$19)*(G4631/100)*(E4631/1000)),IF(C4631="Ready to Drink",SUM(LOOKUP(2,1/(SRP!$B$10:$B$14&lt;=E4631)/(SRP!$C$10:$C$14&gt;=E4631),SRP!$D$10:$D$14)*(G4631/100)*(E4631/1000)),0))))),2)</f>
        <v>7.43</v>
      </c>
    </row>
    <row r="4632" spans="1:11" x14ac:dyDescent="0.35">
      <c r="A4632" s="2">
        <v>42547</v>
      </c>
      <c r="B4632" s="76" t="s">
        <v>3689</v>
      </c>
      <c r="C4632" s="76" t="s">
        <v>5938</v>
      </c>
      <c r="D4632" s="76" t="s">
        <v>5279</v>
      </c>
      <c r="E4632" s="76">
        <v>2130</v>
      </c>
      <c r="F4632" s="76">
        <v>4</v>
      </c>
      <c r="G4632" s="77">
        <v>5</v>
      </c>
      <c r="H4632" s="76" t="s">
        <v>3321</v>
      </c>
      <c r="I4632" s="77">
        <v>18.78</v>
      </c>
      <c r="J4632" s="2">
        <v>6</v>
      </c>
      <c r="K4632" s="119" cm="1">
        <f t="array" ref="K4632">ROUND(IF(C4632="Beer",SUM(LOOKUP(2,1/(SRP!$B$7:$B$9&lt;=E4632)/(SRP!$C$7:$C$9&gt;=E4632),SRP!$D$7:$D$9)*(G4632/100)*(E4632/1000)),IF(C4632="Spirits",SUM(LOOKUP(2,1/(SRP!$B$2:$B$6&lt;=E4632)/(SRP!$C$2:$C$6&gt;=E4632),SRP!$D$2:$D$6)*(G4632/100)*(E4632/1000)),IF(AND(C4632="Wine",D4632="Fortified Wines"),SUM(LOOKUP(2,1/(SRP!$B$20:$B$23&lt;=E4632)/(SRP!$C$20:$C$23&gt;=E4632),SRP!$D$20:$D$23)*(G4632/100)*(E4632/1000)),IF(C4632="Wine",SUM(LOOKUP(2,1/(SRP!$B$15:$B$19&lt;=E4632)/(SRP!$C$15:$C$19&gt;=E4632),SRP!$D$15:$D$19)*(G4632/100)*(E4632/1000)),IF(C4632="Ready to Drink",SUM(LOOKUP(2,1/(SRP!$B$10:$B$14&lt;=E4632)/(SRP!$C$10:$C$14&gt;=E4632),SRP!$D$10:$D$14)*(G4632/100)*(E4632/1000)),0))))),2)</f>
        <v>7.43</v>
      </c>
    </row>
    <row r="4633" spans="1:11" x14ac:dyDescent="0.35">
      <c r="A4633" s="2">
        <v>42554</v>
      </c>
      <c r="B4633" s="76" t="s">
        <v>3709</v>
      </c>
      <c r="C4633" s="76" t="s">
        <v>285</v>
      </c>
      <c r="D4633" s="76" t="s">
        <v>5315</v>
      </c>
      <c r="E4633" s="76">
        <v>700</v>
      </c>
      <c r="F4633" s="76">
        <v>6</v>
      </c>
      <c r="G4633" s="77">
        <v>41.3</v>
      </c>
      <c r="H4633" s="76" t="s">
        <v>3280</v>
      </c>
      <c r="I4633" s="77">
        <v>28.99</v>
      </c>
      <c r="J4633" s="2">
        <v>1</v>
      </c>
      <c r="K4633" s="119" cm="1">
        <f t="array" ref="K4633">ROUND(IF(C4633="Beer",SUM(LOOKUP(2,1/(SRP!$B$7:$B$9&lt;=E4633)/(SRP!$C$7:$C$9&gt;=E4633),SRP!$D$7:$D$9)*(G4633/100)*(E4633/1000)),IF(C4633="Spirits",SUM(LOOKUP(2,1/(SRP!$B$2:$B$6&lt;=E4633)/(SRP!$C$2:$C$6&gt;=E4633),SRP!$D$2:$D$6)*(G4633/100)*(E4633/1000)),IF(AND(C4633="Wine",D4633="Fortified Wines"),SUM(LOOKUP(2,1/(SRP!$B$20:$B$23&lt;=E4633)/(SRP!$C$20:$C$23&gt;=E4633),SRP!$D$20:$D$23)*(G4633/100)*(E4633/1000)),IF(C4633="Wine",SUM(LOOKUP(2,1/(SRP!$B$15:$B$19&lt;=E4633)/(SRP!$C$15:$C$19&gt;=E4633),SRP!$D$15:$D$19)*(G4633/100)*(E4633/1000)),IF(C4633="Ready to Drink",SUM(LOOKUP(2,1/(SRP!$B$10:$B$14&lt;=E4633)/(SRP!$C$10:$C$14&gt;=E4633),SRP!$D$10:$D$14)*(G4633/100)*(E4633/1000)),0))))),2)</f>
        <v>20.18</v>
      </c>
    </row>
    <row r="4634" spans="1:11" x14ac:dyDescent="0.35">
      <c r="A4634" s="2">
        <v>42555</v>
      </c>
      <c r="B4634" s="76" t="s">
        <v>3814</v>
      </c>
      <c r="C4634" s="76" t="s">
        <v>285</v>
      </c>
      <c r="D4634" s="76" t="s">
        <v>5250</v>
      </c>
      <c r="E4634" s="76">
        <v>700</v>
      </c>
      <c r="F4634" s="76">
        <v>6</v>
      </c>
      <c r="G4634" s="77">
        <v>43</v>
      </c>
      <c r="H4634" s="76" t="s">
        <v>6696</v>
      </c>
      <c r="I4634" s="77">
        <v>85.99</v>
      </c>
      <c r="J4634" s="2">
        <v>1</v>
      </c>
      <c r="K4634" s="119" cm="1">
        <f t="array" ref="K4634">ROUND(IF(C4634="Beer",SUM(LOOKUP(2,1/(SRP!$B$7:$B$9&lt;=E4634)/(SRP!$C$7:$C$9&gt;=E4634),SRP!$D$7:$D$9)*(G4634/100)*(E4634/1000)),IF(C4634="Spirits",SUM(LOOKUP(2,1/(SRP!$B$2:$B$6&lt;=E4634)/(SRP!$C$2:$C$6&gt;=E4634),SRP!$D$2:$D$6)*(G4634/100)*(E4634/1000)),IF(AND(C4634="Wine",D4634="Fortified Wines"),SUM(LOOKUP(2,1/(SRP!$B$20:$B$23&lt;=E4634)/(SRP!$C$20:$C$23&gt;=E4634),SRP!$D$20:$D$23)*(G4634/100)*(E4634/1000)),IF(C4634="Wine",SUM(LOOKUP(2,1/(SRP!$B$15:$B$19&lt;=E4634)/(SRP!$C$15:$C$19&gt;=E4634),SRP!$D$15:$D$19)*(G4634/100)*(E4634/1000)),IF(C4634="Ready to Drink",SUM(LOOKUP(2,1/(SRP!$B$10:$B$14&lt;=E4634)/(SRP!$C$10:$C$14&gt;=E4634),SRP!$D$10:$D$14)*(G4634/100)*(E4634/1000)),0))))),2)</f>
        <v>21.01</v>
      </c>
    </row>
    <row r="4635" spans="1:11" x14ac:dyDescent="0.35">
      <c r="A4635" s="2">
        <v>42562</v>
      </c>
      <c r="B4635" s="76" t="s">
        <v>5557</v>
      </c>
      <c r="C4635" s="76" t="s">
        <v>285</v>
      </c>
      <c r="D4635" s="76" t="s">
        <v>6932</v>
      </c>
      <c r="E4635" s="76">
        <v>750</v>
      </c>
      <c r="F4635" s="76">
        <v>12</v>
      </c>
      <c r="G4635" s="77">
        <v>40</v>
      </c>
      <c r="H4635" s="76" t="s">
        <v>3306</v>
      </c>
      <c r="I4635" s="77">
        <v>38.99</v>
      </c>
      <c r="J4635" s="2">
        <v>1</v>
      </c>
      <c r="K4635" s="119" cm="1">
        <f t="array" ref="K4635">ROUND(IF(C4635="Beer",SUM(LOOKUP(2,1/(SRP!$B$7:$B$9&lt;=E4635)/(SRP!$C$7:$C$9&gt;=E4635),SRP!$D$7:$D$9)*(G4635/100)*(E4635/1000)),IF(C4635="Spirits",SUM(LOOKUP(2,1/(SRP!$B$2:$B$6&lt;=E4635)/(SRP!$C$2:$C$6&gt;=E4635),SRP!$D$2:$D$6)*(G4635/100)*(E4635/1000)),IF(AND(C4635="Wine",D4635="Fortified Wines"),SUM(LOOKUP(2,1/(SRP!$B$20:$B$23&lt;=E4635)/(SRP!$C$20:$C$23&gt;=E4635),SRP!$D$20:$D$23)*(G4635/100)*(E4635/1000)),IF(C4635="Wine",SUM(LOOKUP(2,1/(SRP!$B$15:$B$19&lt;=E4635)/(SRP!$C$15:$C$19&gt;=E4635),SRP!$D$15:$D$19)*(G4635/100)*(E4635/1000)),IF(C4635="Ready to Drink",SUM(LOOKUP(2,1/(SRP!$B$10:$B$14&lt;=E4635)/(SRP!$C$10:$C$14&gt;=E4635),SRP!$D$10:$D$14)*(G4635/100)*(E4635/1000)),0))))),2)</f>
        <v>20.94</v>
      </c>
    </row>
    <row r="4636" spans="1:11" x14ac:dyDescent="0.35">
      <c r="A4636" s="2">
        <v>42568</v>
      </c>
      <c r="B4636" s="76" t="s">
        <v>3714</v>
      </c>
      <c r="C4636" s="76" t="s">
        <v>5938</v>
      </c>
      <c r="D4636" s="76" t="s">
        <v>5279</v>
      </c>
      <c r="E4636" s="76">
        <v>4260</v>
      </c>
      <c r="F4636" s="76">
        <v>2</v>
      </c>
      <c r="G4636" s="77">
        <v>5</v>
      </c>
      <c r="H4636" s="76" t="s">
        <v>3321</v>
      </c>
      <c r="I4636" s="77">
        <v>31.48</v>
      </c>
      <c r="J4636" s="2">
        <v>12</v>
      </c>
      <c r="K4636" s="119" cm="1">
        <f t="array" ref="K4636">ROUND(IF(C4636="Beer",SUM(LOOKUP(2,1/(SRP!$B$7:$B$9&lt;=E4636)/(SRP!$C$7:$C$9&gt;=E4636),SRP!$D$7:$D$9)*(G4636/100)*(E4636/1000)),IF(C4636="Spirits",SUM(LOOKUP(2,1/(SRP!$B$2:$B$6&lt;=E4636)/(SRP!$C$2:$C$6&gt;=E4636),SRP!$D$2:$D$6)*(G4636/100)*(E4636/1000)),IF(AND(C4636="Wine",D4636="Fortified Wines"),SUM(LOOKUP(2,1/(SRP!$B$20:$B$23&lt;=E4636)/(SRP!$C$20:$C$23&gt;=E4636),SRP!$D$20:$D$23)*(G4636/100)*(E4636/1000)),IF(C4636="Wine",SUM(LOOKUP(2,1/(SRP!$B$15:$B$19&lt;=E4636)/(SRP!$C$15:$C$19&gt;=E4636),SRP!$D$15:$D$19)*(G4636/100)*(E4636/1000)),IF(C4636="Ready to Drink",SUM(LOOKUP(2,1/(SRP!$B$10:$B$14&lt;=E4636)/(SRP!$C$10:$C$14&gt;=E4636),SRP!$D$10:$D$14)*(G4636/100)*(E4636/1000)),0))))),2)</f>
        <v>14.87</v>
      </c>
    </row>
    <row r="4637" spans="1:11" x14ac:dyDescent="0.35">
      <c r="A4637" s="2">
        <v>42568</v>
      </c>
      <c r="B4637" s="76" t="s">
        <v>3714</v>
      </c>
      <c r="C4637" s="76" t="s">
        <v>5938</v>
      </c>
      <c r="D4637" s="76" t="s">
        <v>5279</v>
      </c>
      <c r="E4637" s="76">
        <v>4260</v>
      </c>
      <c r="F4637" s="76">
        <v>2</v>
      </c>
      <c r="G4637" s="77">
        <v>5</v>
      </c>
      <c r="H4637" s="76" t="s">
        <v>3321</v>
      </c>
      <c r="I4637" s="77">
        <v>31.48</v>
      </c>
      <c r="J4637" s="2">
        <v>12</v>
      </c>
      <c r="K4637" s="119" cm="1">
        <f t="array" ref="K4637">ROUND(IF(C4637="Beer",SUM(LOOKUP(2,1/(SRP!$B$7:$B$9&lt;=E4637)/(SRP!$C$7:$C$9&gt;=E4637),SRP!$D$7:$D$9)*(G4637/100)*(E4637/1000)),IF(C4637="Spirits",SUM(LOOKUP(2,1/(SRP!$B$2:$B$6&lt;=E4637)/(SRP!$C$2:$C$6&gt;=E4637),SRP!$D$2:$D$6)*(G4637/100)*(E4637/1000)),IF(AND(C4637="Wine",D4637="Fortified Wines"),SUM(LOOKUP(2,1/(SRP!$B$20:$B$23&lt;=E4637)/(SRP!$C$20:$C$23&gt;=E4637),SRP!$D$20:$D$23)*(G4637/100)*(E4637/1000)),IF(C4637="Wine",SUM(LOOKUP(2,1/(SRP!$B$15:$B$19&lt;=E4637)/(SRP!$C$15:$C$19&gt;=E4637),SRP!$D$15:$D$19)*(G4637/100)*(E4637/1000)),IF(C4637="Ready to Drink",SUM(LOOKUP(2,1/(SRP!$B$10:$B$14&lt;=E4637)/(SRP!$C$10:$C$14&gt;=E4637),SRP!$D$10:$D$14)*(G4637/100)*(E4637/1000)),0))))),2)</f>
        <v>14.87</v>
      </c>
    </row>
    <row r="4638" spans="1:11" x14ac:dyDescent="0.35">
      <c r="A4638" s="2">
        <v>42572</v>
      </c>
      <c r="B4638" s="76" t="s">
        <v>3715</v>
      </c>
      <c r="C4638" s="76" t="s">
        <v>286</v>
      </c>
      <c r="D4638" s="76" t="s">
        <v>5268</v>
      </c>
      <c r="E4638" s="76">
        <v>750</v>
      </c>
      <c r="F4638" s="76">
        <v>6</v>
      </c>
      <c r="G4638" s="77">
        <v>13.5</v>
      </c>
      <c r="H4638" s="76" t="s">
        <v>3299</v>
      </c>
      <c r="I4638" s="77">
        <v>21.49</v>
      </c>
      <c r="J4638" s="2">
        <v>1</v>
      </c>
      <c r="K4638" s="119" cm="1">
        <f t="array" ref="K4638">ROUND(IF(C4638="Beer",SUM(LOOKUP(2,1/(SRP!$B$7:$B$9&lt;=E4638)/(SRP!$C$7:$C$9&gt;=E4638),SRP!$D$7:$D$9)*(G4638/100)*(E4638/1000)),IF(C4638="Spirits",SUM(LOOKUP(2,1/(SRP!$B$2:$B$6&lt;=E4638)/(SRP!$C$2:$C$6&gt;=E4638),SRP!$D$2:$D$6)*(G4638/100)*(E4638/1000)),IF(AND(C4638="Wine",D4638="Fortified Wines"),SUM(LOOKUP(2,1/(SRP!$B$20:$B$23&lt;=E4638)/(SRP!$C$20:$C$23&gt;=E4638),SRP!$D$20:$D$23)*(G4638/100)*(E4638/1000)),IF(C4638="Wine",SUM(LOOKUP(2,1/(SRP!$B$15:$B$19&lt;=E4638)/(SRP!$C$15:$C$19&gt;=E4638),SRP!$D$15:$D$19)*(G4638/100)*(E4638/1000)),IF(C4638="Ready to Drink",SUM(LOOKUP(2,1/(SRP!$B$10:$B$14&lt;=E4638)/(SRP!$C$10:$C$14&gt;=E4638),SRP!$D$10:$D$14)*(G4638/100)*(E4638/1000)),0))))),2)</f>
        <v>7.07</v>
      </c>
    </row>
    <row r="4639" spans="1:11" x14ac:dyDescent="0.35">
      <c r="A4639" s="2">
        <v>42575</v>
      </c>
      <c r="B4639" s="76" t="s">
        <v>3710</v>
      </c>
      <c r="C4639" s="76" t="s">
        <v>287</v>
      </c>
      <c r="D4639" s="76" t="s">
        <v>5240</v>
      </c>
      <c r="E4639" s="76">
        <v>355</v>
      </c>
      <c r="F4639" s="76">
        <v>24</v>
      </c>
      <c r="G4639" s="77">
        <v>7</v>
      </c>
      <c r="H4639" s="76" t="s">
        <v>3334</v>
      </c>
      <c r="I4639" s="77">
        <v>3.95</v>
      </c>
      <c r="J4639" s="2">
        <v>1</v>
      </c>
      <c r="K4639" s="119" cm="1">
        <f t="array" ref="K4639">ROUND(IF(C4639="Beer",SUM(LOOKUP(2,1/(SRP!$B$7:$B$9&lt;=E4639)/(SRP!$C$7:$C$9&gt;=E4639),SRP!$D$7:$D$9)*(G4639/100)*(E4639/1000)),IF(C4639="Spirits",SUM(LOOKUP(2,1/(SRP!$B$2:$B$6&lt;=E4639)/(SRP!$C$2:$C$6&gt;=E4639),SRP!$D$2:$D$6)*(G4639/100)*(E4639/1000)),IF(AND(C4639="Wine",D4639="Fortified Wines"),SUM(LOOKUP(2,1/(SRP!$B$20:$B$23&lt;=E4639)/(SRP!$C$20:$C$23&gt;=E4639),SRP!$D$20:$D$23)*(G4639/100)*(E4639/1000)),IF(C4639="Wine",SUM(LOOKUP(2,1/(SRP!$B$15:$B$19&lt;=E4639)/(SRP!$C$15:$C$19&gt;=E4639),SRP!$D$15:$D$19)*(G4639/100)*(E4639/1000)),IF(C4639="Ready to Drink",SUM(LOOKUP(2,1/(SRP!$B$10:$B$14&lt;=E4639)/(SRP!$C$10:$C$14&gt;=E4639),SRP!$D$10:$D$14)*(G4639/100)*(E4639/1000)),0))))),2)</f>
        <v>1.73</v>
      </c>
    </row>
    <row r="4640" spans="1:11" x14ac:dyDescent="0.35">
      <c r="A4640" s="2">
        <v>42575</v>
      </c>
      <c r="B4640" s="76" t="s">
        <v>3710</v>
      </c>
      <c r="C4640" s="76" t="s">
        <v>287</v>
      </c>
      <c r="D4640" s="76" t="s">
        <v>5240</v>
      </c>
      <c r="E4640" s="76">
        <v>355</v>
      </c>
      <c r="F4640" s="76">
        <v>24</v>
      </c>
      <c r="G4640" s="77">
        <v>7</v>
      </c>
      <c r="H4640" s="76" t="s">
        <v>3334</v>
      </c>
      <c r="I4640" s="77">
        <v>3.95</v>
      </c>
      <c r="J4640" s="2">
        <v>1</v>
      </c>
      <c r="K4640" s="119" cm="1">
        <f t="array" ref="K4640">ROUND(IF(C4640="Beer",SUM(LOOKUP(2,1/(SRP!$B$7:$B$9&lt;=E4640)/(SRP!$C$7:$C$9&gt;=E4640),SRP!$D$7:$D$9)*(G4640/100)*(E4640/1000)),IF(C4640="Spirits",SUM(LOOKUP(2,1/(SRP!$B$2:$B$6&lt;=E4640)/(SRP!$C$2:$C$6&gt;=E4640),SRP!$D$2:$D$6)*(G4640/100)*(E4640/1000)),IF(AND(C4640="Wine",D4640="Fortified Wines"),SUM(LOOKUP(2,1/(SRP!$B$20:$B$23&lt;=E4640)/(SRP!$C$20:$C$23&gt;=E4640),SRP!$D$20:$D$23)*(G4640/100)*(E4640/1000)),IF(C4640="Wine",SUM(LOOKUP(2,1/(SRP!$B$15:$B$19&lt;=E4640)/(SRP!$C$15:$C$19&gt;=E4640),SRP!$D$15:$D$19)*(G4640/100)*(E4640/1000)),IF(C4640="Ready to Drink",SUM(LOOKUP(2,1/(SRP!$B$10:$B$14&lt;=E4640)/(SRP!$C$10:$C$14&gt;=E4640),SRP!$D$10:$D$14)*(G4640/100)*(E4640/1000)),0))))),2)</f>
        <v>1.73</v>
      </c>
    </row>
    <row r="4641" spans="1:11" x14ac:dyDescent="0.35">
      <c r="A4641" s="2">
        <v>42577</v>
      </c>
      <c r="B4641" s="76" t="s">
        <v>3711</v>
      </c>
      <c r="C4641" s="76" t="s">
        <v>287</v>
      </c>
      <c r="D4641" s="76" t="s">
        <v>5240</v>
      </c>
      <c r="E4641" s="76">
        <v>355</v>
      </c>
      <c r="F4641" s="76">
        <v>24</v>
      </c>
      <c r="G4641" s="77">
        <v>10.5</v>
      </c>
      <c r="H4641" s="76" t="s">
        <v>3334</v>
      </c>
      <c r="I4641" s="77">
        <v>5.95</v>
      </c>
      <c r="J4641" s="2">
        <v>1</v>
      </c>
      <c r="K4641" s="119" cm="1">
        <f t="array" ref="K4641">ROUND(IF(C4641="Beer",SUM(LOOKUP(2,1/(SRP!$B$7:$B$9&lt;=E4641)/(SRP!$C$7:$C$9&gt;=E4641),SRP!$D$7:$D$9)*(G4641/100)*(E4641/1000)),IF(C4641="Spirits",SUM(LOOKUP(2,1/(SRP!$B$2:$B$6&lt;=E4641)/(SRP!$C$2:$C$6&gt;=E4641),SRP!$D$2:$D$6)*(G4641/100)*(E4641/1000)),IF(AND(C4641="Wine",D4641="Fortified Wines"),SUM(LOOKUP(2,1/(SRP!$B$20:$B$23&lt;=E4641)/(SRP!$C$20:$C$23&gt;=E4641),SRP!$D$20:$D$23)*(G4641/100)*(E4641/1000)),IF(C4641="Wine",SUM(LOOKUP(2,1/(SRP!$B$15:$B$19&lt;=E4641)/(SRP!$C$15:$C$19&gt;=E4641),SRP!$D$15:$D$19)*(G4641/100)*(E4641/1000)),IF(C4641="Ready to Drink",SUM(LOOKUP(2,1/(SRP!$B$10:$B$14&lt;=E4641)/(SRP!$C$10:$C$14&gt;=E4641),SRP!$D$10:$D$14)*(G4641/100)*(E4641/1000)),0))))),2)</f>
        <v>2.6</v>
      </c>
    </row>
    <row r="4642" spans="1:11" x14ac:dyDescent="0.35">
      <c r="A4642" s="2">
        <v>42577</v>
      </c>
      <c r="B4642" s="76" t="s">
        <v>3711</v>
      </c>
      <c r="C4642" s="76" t="s">
        <v>287</v>
      </c>
      <c r="D4642" s="76" t="s">
        <v>5240</v>
      </c>
      <c r="E4642" s="76">
        <v>355</v>
      </c>
      <c r="F4642" s="76">
        <v>24</v>
      </c>
      <c r="G4642" s="77">
        <v>10.5</v>
      </c>
      <c r="H4642" s="76" t="s">
        <v>3334</v>
      </c>
      <c r="I4642" s="77">
        <v>5.95</v>
      </c>
      <c r="J4642" s="2">
        <v>1</v>
      </c>
      <c r="K4642" s="119" cm="1">
        <f t="array" ref="K4642">ROUND(IF(C4642="Beer",SUM(LOOKUP(2,1/(SRP!$B$7:$B$9&lt;=E4642)/(SRP!$C$7:$C$9&gt;=E4642),SRP!$D$7:$D$9)*(G4642/100)*(E4642/1000)),IF(C4642="Spirits",SUM(LOOKUP(2,1/(SRP!$B$2:$B$6&lt;=E4642)/(SRP!$C$2:$C$6&gt;=E4642),SRP!$D$2:$D$6)*(G4642/100)*(E4642/1000)),IF(AND(C4642="Wine",D4642="Fortified Wines"),SUM(LOOKUP(2,1/(SRP!$B$20:$B$23&lt;=E4642)/(SRP!$C$20:$C$23&gt;=E4642),SRP!$D$20:$D$23)*(G4642/100)*(E4642/1000)),IF(C4642="Wine",SUM(LOOKUP(2,1/(SRP!$B$15:$B$19&lt;=E4642)/(SRP!$C$15:$C$19&gt;=E4642),SRP!$D$15:$D$19)*(G4642/100)*(E4642/1000)),IF(C4642="Ready to Drink",SUM(LOOKUP(2,1/(SRP!$B$10:$B$14&lt;=E4642)/(SRP!$C$10:$C$14&gt;=E4642),SRP!$D$10:$D$14)*(G4642/100)*(E4642/1000)),0))))),2)</f>
        <v>2.6</v>
      </c>
    </row>
    <row r="4643" spans="1:11" x14ac:dyDescent="0.35">
      <c r="A4643" s="2">
        <v>42578</v>
      </c>
      <c r="B4643" s="76" t="s">
        <v>3712</v>
      </c>
      <c r="C4643" s="76" t="s">
        <v>287</v>
      </c>
      <c r="D4643" s="76" t="s">
        <v>5240</v>
      </c>
      <c r="E4643" s="76">
        <v>473</v>
      </c>
      <c r="F4643" s="76">
        <v>24</v>
      </c>
      <c r="G4643" s="77">
        <v>6</v>
      </c>
      <c r="H4643" s="76" t="s">
        <v>3334</v>
      </c>
      <c r="I4643" s="77">
        <v>4.6900000000000004</v>
      </c>
      <c r="J4643" s="2">
        <v>1</v>
      </c>
      <c r="K4643" s="119" cm="1">
        <f t="array" ref="K4643">ROUND(IF(C4643="Beer",SUM(LOOKUP(2,1/(SRP!$B$7:$B$9&lt;=E4643)/(SRP!$C$7:$C$9&gt;=E4643),SRP!$D$7:$D$9)*(G4643/100)*(E4643/1000)),IF(C4643="Spirits",SUM(LOOKUP(2,1/(SRP!$B$2:$B$6&lt;=E4643)/(SRP!$C$2:$C$6&gt;=E4643),SRP!$D$2:$D$6)*(G4643/100)*(E4643/1000)),IF(AND(C4643="Wine",D4643="Fortified Wines"),SUM(LOOKUP(2,1/(SRP!$B$20:$B$23&lt;=E4643)/(SRP!$C$20:$C$23&gt;=E4643),SRP!$D$20:$D$23)*(G4643/100)*(E4643/1000)),IF(C4643="Wine",SUM(LOOKUP(2,1/(SRP!$B$15:$B$19&lt;=E4643)/(SRP!$C$15:$C$19&gt;=E4643),SRP!$D$15:$D$19)*(G4643/100)*(E4643/1000)),IF(C4643="Ready to Drink",SUM(LOOKUP(2,1/(SRP!$B$10:$B$14&lt;=E4643)/(SRP!$C$10:$C$14&gt;=E4643),SRP!$D$10:$D$14)*(G4643/100)*(E4643/1000)),0))))),2)</f>
        <v>1.98</v>
      </c>
    </row>
    <row r="4644" spans="1:11" x14ac:dyDescent="0.35">
      <c r="A4644" s="2">
        <v>42578</v>
      </c>
      <c r="B4644" s="76" t="s">
        <v>3712</v>
      </c>
      <c r="C4644" s="76" t="s">
        <v>287</v>
      </c>
      <c r="D4644" s="76" t="s">
        <v>5240</v>
      </c>
      <c r="E4644" s="76">
        <v>473</v>
      </c>
      <c r="F4644" s="76">
        <v>24</v>
      </c>
      <c r="G4644" s="77">
        <v>6</v>
      </c>
      <c r="H4644" s="76" t="s">
        <v>3334</v>
      </c>
      <c r="I4644" s="77">
        <v>4.6900000000000004</v>
      </c>
      <c r="J4644" s="2">
        <v>1</v>
      </c>
      <c r="K4644" s="119" cm="1">
        <f t="array" ref="K4644">ROUND(IF(C4644="Beer",SUM(LOOKUP(2,1/(SRP!$B$7:$B$9&lt;=E4644)/(SRP!$C$7:$C$9&gt;=E4644),SRP!$D$7:$D$9)*(G4644/100)*(E4644/1000)),IF(C4644="Spirits",SUM(LOOKUP(2,1/(SRP!$B$2:$B$6&lt;=E4644)/(SRP!$C$2:$C$6&gt;=E4644),SRP!$D$2:$D$6)*(G4644/100)*(E4644/1000)),IF(AND(C4644="Wine",D4644="Fortified Wines"),SUM(LOOKUP(2,1/(SRP!$B$20:$B$23&lt;=E4644)/(SRP!$C$20:$C$23&gt;=E4644),SRP!$D$20:$D$23)*(G4644/100)*(E4644/1000)),IF(C4644="Wine",SUM(LOOKUP(2,1/(SRP!$B$15:$B$19&lt;=E4644)/(SRP!$C$15:$C$19&gt;=E4644),SRP!$D$15:$D$19)*(G4644/100)*(E4644/1000)),IF(C4644="Ready to Drink",SUM(LOOKUP(2,1/(SRP!$B$10:$B$14&lt;=E4644)/(SRP!$C$10:$C$14&gt;=E4644),SRP!$D$10:$D$14)*(G4644/100)*(E4644/1000)),0))))),2)</f>
        <v>1.98</v>
      </c>
    </row>
    <row r="4645" spans="1:11" x14ac:dyDescent="0.35">
      <c r="A4645" s="2">
        <v>42590</v>
      </c>
      <c r="B4645" s="76" t="s">
        <v>3825</v>
      </c>
      <c r="C4645" s="76" t="s">
        <v>285</v>
      </c>
      <c r="D4645" s="76" t="s">
        <v>5273</v>
      </c>
      <c r="E4645" s="76">
        <v>750</v>
      </c>
      <c r="F4645" s="76">
        <v>6</v>
      </c>
      <c r="G4645" s="77">
        <v>15</v>
      </c>
      <c r="H4645" s="76" t="s">
        <v>3279</v>
      </c>
      <c r="I4645" s="77">
        <v>55.29</v>
      </c>
      <c r="J4645" s="2">
        <v>1</v>
      </c>
      <c r="K4645" s="119" cm="1">
        <f t="array" ref="K4645">ROUND(IF(C4645="Beer",SUM(LOOKUP(2,1/(SRP!$B$7:$B$9&lt;=E4645)/(SRP!$C$7:$C$9&gt;=E4645),SRP!$D$7:$D$9)*(G4645/100)*(E4645/1000)),IF(C4645="Spirits",SUM(LOOKUP(2,1/(SRP!$B$2:$B$6&lt;=E4645)/(SRP!$C$2:$C$6&gt;=E4645),SRP!$D$2:$D$6)*(G4645/100)*(E4645/1000)),IF(AND(C4645="Wine",D4645="Fortified Wines"),SUM(LOOKUP(2,1/(SRP!$B$20:$B$23&lt;=E4645)/(SRP!$C$20:$C$23&gt;=E4645),SRP!$D$20:$D$23)*(G4645/100)*(E4645/1000)),IF(C4645="Wine",SUM(LOOKUP(2,1/(SRP!$B$15:$B$19&lt;=E4645)/(SRP!$C$15:$C$19&gt;=E4645),SRP!$D$15:$D$19)*(G4645/100)*(E4645/1000)),IF(C4645="Ready to Drink",SUM(LOOKUP(2,1/(SRP!$B$10:$B$14&lt;=E4645)/(SRP!$C$10:$C$14&gt;=E4645),SRP!$D$10:$D$14)*(G4645/100)*(E4645/1000)),0))))),2)</f>
        <v>7.85</v>
      </c>
    </row>
    <row r="4646" spans="1:11" x14ac:dyDescent="0.35">
      <c r="A4646" s="2">
        <v>42604</v>
      </c>
      <c r="B4646" s="76" t="s">
        <v>3706</v>
      </c>
      <c r="C4646" s="76" t="s">
        <v>285</v>
      </c>
      <c r="D4646" s="76" t="s">
        <v>5315</v>
      </c>
      <c r="E4646" s="76">
        <v>750</v>
      </c>
      <c r="F4646" s="76">
        <v>6</v>
      </c>
      <c r="G4646" s="77">
        <v>41</v>
      </c>
      <c r="H4646" s="76" t="s">
        <v>3279</v>
      </c>
      <c r="I4646" s="77">
        <v>52.99</v>
      </c>
      <c r="J4646" s="2">
        <v>1</v>
      </c>
      <c r="K4646" s="119" cm="1">
        <f t="array" ref="K4646">ROUND(IF(C4646="Beer",SUM(LOOKUP(2,1/(SRP!$B$7:$B$9&lt;=E4646)/(SRP!$C$7:$C$9&gt;=E4646),SRP!$D$7:$D$9)*(G4646/100)*(E4646/1000)),IF(C4646="Spirits",SUM(LOOKUP(2,1/(SRP!$B$2:$B$6&lt;=E4646)/(SRP!$C$2:$C$6&gt;=E4646),SRP!$D$2:$D$6)*(G4646/100)*(E4646/1000)),IF(AND(C4646="Wine",D4646="Fortified Wines"),SUM(LOOKUP(2,1/(SRP!$B$20:$B$23&lt;=E4646)/(SRP!$C$20:$C$23&gt;=E4646),SRP!$D$20:$D$23)*(G4646/100)*(E4646/1000)),IF(C4646="Wine",SUM(LOOKUP(2,1/(SRP!$B$15:$B$19&lt;=E4646)/(SRP!$C$15:$C$19&gt;=E4646),SRP!$D$15:$D$19)*(G4646/100)*(E4646/1000)),IF(C4646="Ready to Drink",SUM(LOOKUP(2,1/(SRP!$B$10:$B$14&lt;=E4646)/(SRP!$C$10:$C$14&gt;=E4646),SRP!$D$10:$D$14)*(G4646/100)*(E4646/1000)),0))))),2)</f>
        <v>21.47</v>
      </c>
    </row>
    <row r="4647" spans="1:11" x14ac:dyDescent="0.35">
      <c r="A4647" s="2">
        <v>42624</v>
      </c>
      <c r="B4647" s="76" t="s">
        <v>3728</v>
      </c>
      <c r="C4647" s="76" t="s">
        <v>287</v>
      </c>
      <c r="D4647" s="76" t="s">
        <v>5266</v>
      </c>
      <c r="E4647" s="76">
        <v>473</v>
      </c>
      <c r="F4647" s="76">
        <v>24</v>
      </c>
      <c r="G4647" s="77">
        <v>5.5</v>
      </c>
      <c r="H4647" s="76" t="s">
        <v>3380</v>
      </c>
      <c r="I4647" s="77">
        <v>4.29</v>
      </c>
      <c r="J4647" s="2">
        <v>1</v>
      </c>
      <c r="K4647" s="119" cm="1">
        <f t="array" ref="K4647">ROUND(IF(C4647="Beer",SUM(LOOKUP(2,1/(SRP!$B$7:$B$9&lt;=E4647)/(SRP!$C$7:$C$9&gt;=E4647),SRP!$D$7:$D$9)*(G4647/100)*(E4647/1000)),IF(C4647="Spirits",SUM(LOOKUP(2,1/(SRP!$B$2:$B$6&lt;=E4647)/(SRP!$C$2:$C$6&gt;=E4647),SRP!$D$2:$D$6)*(G4647/100)*(E4647/1000)),IF(AND(C4647="Wine",D4647="Fortified Wines"),SUM(LOOKUP(2,1/(SRP!$B$20:$B$23&lt;=E4647)/(SRP!$C$20:$C$23&gt;=E4647),SRP!$D$20:$D$23)*(G4647/100)*(E4647/1000)),IF(C4647="Wine",SUM(LOOKUP(2,1/(SRP!$B$15:$B$19&lt;=E4647)/(SRP!$C$15:$C$19&gt;=E4647),SRP!$D$15:$D$19)*(G4647/100)*(E4647/1000)),IF(C4647="Ready to Drink",SUM(LOOKUP(2,1/(SRP!$B$10:$B$14&lt;=E4647)/(SRP!$C$10:$C$14&gt;=E4647),SRP!$D$10:$D$14)*(G4647/100)*(E4647/1000)),0))))),2)</f>
        <v>1.82</v>
      </c>
    </row>
    <row r="4648" spans="1:11" x14ac:dyDescent="0.35">
      <c r="A4648" s="2">
        <v>42624</v>
      </c>
      <c r="B4648" s="76" t="s">
        <v>3728</v>
      </c>
      <c r="C4648" s="76" t="s">
        <v>287</v>
      </c>
      <c r="D4648" s="76" t="s">
        <v>5266</v>
      </c>
      <c r="E4648" s="76">
        <v>473</v>
      </c>
      <c r="F4648" s="76">
        <v>24</v>
      </c>
      <c r="G4648" s="77">
        <v>5.5</v>
      </c>
      <c r="H4648" s="76" t="s">
        <v>3380</v>
      </c>
      <c r="I4648" s="77">
        <v>4.29</v>
      </c>
      <c r="J4648" s="2">
        <v>1</v>
      </c>
      <c r="K4648" s="119" cm="1">
        <f t="array" ref="K4648">ROUND(IF(C4648="Beer",SUM(LOOKUP(2,1/(SRP!$B$7:$B$9&lt;=E4648)/(SRP!$C$7:$C$9&gt;=E4648),SRP!$D$7:$D$9)*(G4648/100)*(E4648/1000)),IF(C4648="Spirits",SUM(LOOKUP(2,1/(SRP!$B$2:$B$6&lt;=E4648)/(SRP!$C$2:$C$6&gt;=E4648),SRP!$D$2:$D$6)*(G4648/100)*(E4648/1000)),IF(AND(C4648="Wine",D4648="Fortified Wines"),SUM(LOOKUP(2,1/(SRP!$B$20:$B$23&lt;=E4648)/(SRP!$C$20:$C$23&gt;=E4648),SRP!$D$20:$D$23)*(G4648/100)*(E4648/1000)),IF(C4648="Wine",SUM(LOOKUP(2,1/(SRP!$B$15:$B$19&lt;=E4648)/(SRP!$C$15:$C$19&gt;=E4648),SRP!$D$15:$D$19)*(G4648/100)*(E4648/1000)),IF(C4648="Ready to Drink",SUM(LOOKUP(2,1/(SRP!$B$10:$B$14&lt;=E4648)/(SRP!$C$10:$C$14&gt;=E4648),SRP!$D$10:$D$14)*(G4648/100)*(E4648/1000)),0))))),2)</f>
        <v>1.82</v>
      </c>
    </row>
    <row r="4649" spans="1:11" x14ac:dyDescent="0.35">
      <c r="A4649" s="2">
        <v>42649</v>
      </c>
      <c r="B4649" s="76" t="s">
        <v>3662</v>
      </c>
      <c r="C4649" s="76" t="s">
        <v>287</v>
      </c>
      <c r="D4649" s="76" t="s">
        <v>5240</v>
      </c>
      <c r="E4649" s="76">
        <v>473</v>
      </c>
      <c r="F4649" s="76">
        <v>24</v>
      </c>
      <c r="G4649" s="77">
        <v>6.5</v>
      </c>
      <c r="H4649" s="76" t="s">
        <v>3391</v>
      </c>
      <c r="I4649" s="77">
        <v>4.5</v>
      </c>
      <c r="J4649" s="2">
        <v>1</v>
      </c>
      <c r="K4649" s="119" cm="1">
        <f t="array" ref="K4649">ROUND(IF(C4649="Beer",SUM(LOOKUP(2,1/(SRP!$B$7:$B$9&lt;=E4649)/(SRP!$C$7:$C$9&gt;=E4649),SRP!$D$7:$D$9)*(G4649/100)*(E4649/1000)),IF(C4649="Spirits",SUM(LOOKUP(2,1/(SRP!$B$2:$B$6&lt;=E4649)/(SRP!$C$2:$C$6&gt;=E4649),SRP!$D$2:$D$6)*(G4649/100)*(E4649/1000)),IF(AND(C4649="Wine",D4649="Fortified Wines"),SUM(LOOKUP(2,1/(SRP!$B$20:$B$23&lt;=E4649)/(SRP!$C$20:$C$23&gt;=E4649),SRP!$D$20:$D$23)*(G4649/100)*(E4649/1000)),IF(C4649="Wine",SUM(LOOKUP(2,1/(SRP!$B$15:$B$19&lt;=E4649)/(SRP!$C$15:$C$19&gt;=E4649),SRP!$D$15:$D$19)*(G4649/100)*(E4649/1000)),IF(C4649="Ready to Drink",SUM(LOOKUP(2,1/(SRP!$B$10:$B$14&lt;=E4649)/(SRP!$C$10:$C$14&gt;=E4649),SRP!$D$10:$D$14)*(G4649/100)*(E4649/1000)),0))))),2)</f>
        <v>2.15</v>
      </c>
    </row>
    <row r="4650" spans="1:11" x14ac:dyDescent="0.35">
      <c r="A4650" s="2">
        <v>42649</v>
      </c>
      <c r="B4650" s="76" t="s">
        <v>3662</v>
      </c>
      <c r="C4650" s="76" t="s">
        <v>287</v>
      </c>
      <c r="D4650" s="76" t="s">
        <v>5240</v>
      </c>
      <c r="E4650" s="76">
        <v>473</v>
      </c>
      <c r="F4650" s="76">
        <v>24</v>
      </c>
      <c r="G4650" s="77">
        <v>6.5</v>
      </c>
      <c r="H4650" s="76" t="s">
        <v>3391</v>
      </c>
      <c r="I4650" s="77">
        <v>4.5</v>
      </c>
      <c r="J4650" s="2">
        <v>1</v>
      </c>
      <c r="K4650" s="119" cm="1">
        <f t="array" ref="K4650">ROUND(IF(C4650="Beer",SUM(LOOKUP(2,1/(SRP!$B$7:$B$9&lt;=E4650)/(SRP!$C$7:$C$9&gt;=E4650),SRP!$D$7:$D$9)*(G4650/100)*(E4650/1000)),IF(C4650="Spirits",SUM(LOOKUP(2,1/(SRP!$B$2:$B$6&lt;=E4650)/(SRP!$C$2:$C$6&gt;=E4650),SRP!$D$2:$D$6)*(G4650/100)*(E4650/1000)),IF(AND(C4650="Wine",D4650="Fortified Wines"),SUM(LOOKUP(2,1/(SRP!$B$20:$B$23&lt;=E4650)/(SRP!$C$20:$C$23&gt;=E4650),SRP!$D$20:$D$23)*(G4650/100)*(E4650/1000)),IF(C4650="Wine",SUM(LOOKUP(2,1/(SRP!$B$15:$B$19&lt;=E4650)/(SRP!$C$15:$C$19&gt;=E4650),SRP!$D$15:$D$19)*(G4650/100)*(E4650/1000)),IF(C4650="Ready to Drink",SUM(LOOKUP(2,1/(SRP!$B$10:$B$14&lt;=E4650)/(SRP!$C$10:$C$14&gt;=E4650),SRP!$D$10:$D$14)*(G4650/100)*(E4650/1000)),0))))),2)</f>
        <v>2.15</v>
      </c>
    </row>
    <row r="4651" spans="1:11" x14ac:dyDescent="0.35">
      <c r="A4651" s="2">
        <v>42656</v>
      </c>
      <c r="B4651" s="76" t="s">
        <v>3673</v>
      </c>
      <c r="C4651" s="76" t="s">
        <v>287</v>
      </c>
      <c r="D4651" s="76" t="s">
        <v>5266</v>
      </c>
      <c r="E4651" s="76">
        <v>473</v>
      </c>
      <c r="F4651" s="76">
        <v>24</v>
      </c>
      <c r="G4651" s="77">
        <v>5.4</v>
      </c>
      <c r="H4651" s="76" t="s">
        <v>3349</v>
      </c>
      <c r="I4651" s="77">
        <v>3.5</v>
      </c>
      <c r="J4651" s="2">
        <v>1</v>
      </c>
      <c r="K4651" s="119" cm="1">
        <f t="array" ref="K4651">ROUND(IF(C4651="Beer",SUM(LOOKUP(2,1/(SRP!$B$7:$B$9&lt;=E4651)/(SRP!$C$7:$C$9&gt;=E4651),SRP!$D$7:$D$9)*(G4651/100)*(E4651/1000)),IF(C4651="Spirits",SUM(LOOKUP(2,1/(SRP!$B$2:$B$6&lt;=E4651)/(SRP!$C$2:$C$6&gt;=E4651),SRP!$D$2:$D$6)*(G4651/100)*(E4651/1000)),IF(AND(C4651="Wine",D4651="Fortified Wines"),SUM(LOOKUP(2,1/(SRP!$B$20:$B$23&lt;=E4651)/(SRP!$C$20:$C$23&gt;=E4651),SRP!$D$20:$D$23)*(G4651/100)*(E4651/1000)),IF(C4651="Wine",SUM(LOOKUP(2,1/(SRP!$B$15:$B$19&lt;=E4651)/(SRP!$C$15:$C$19&gt;=E4651),SRP!$D$15:$D$19)*(G4651/100)*(E4651/1000)),IF(C4651="Ready to Drink",SUM(LOOKUP(2,1/(SRP!$B$10:$B$14&lt;=E4651)/(SRP!$C$10:$C$14&gt;=E4651),SRP!$D$10:$D$14)*(G4651/100)*(E4651/1000)),0))))),2)</f>
        <v>1.78</v>
      </c>
    </row>
    <row r="4652" spans="1:11" x14ac:dyDescent="0.35">
      <c r="A4652" s="2">
        <v>42656</v>
      </c>
      <c r="B4652" s="76" t="s">
        <v>3673</v>
      </c>
      <c r="C4652" s="76" t="s">
        <v>287</v>
      </c>
      <c r="D4652" s="76" t="s">
        <v>5266</v>
      </c>
      <c r="E4652" s="76">
        <v>473</v>
      </c>
      <c r="F4652" s="76">
        <v>24</v>
      </c>
      <c r="G4652" s="77">
        <v>5.4</v>
      </c>
      <c r="H4652" s="76" t="s">
        <v>3349</v>
      </c>
      <c r="I4652" s="77">
        <v>3.5</v>
      </c>
      <c r="J4652" s="2">
        <v>1</v>
      </c>
      <c r="K4652" s="119" cm="1">
        <f t="array" ref="K4652">ROUND(IF(C4652="Beer",SUM(LOOKUP(2,1/(SRP!$B$7:$B$9&lt;=E4652)/(SRP!$C$7:$C$9&gt;=E4652),SRP!$D$7:$D$9)*(G4652/100)*(E4652/1000)),IF(C4652="Spirits",SUM(LOOKUP(2,1/(SRP!$B$2:$B$6&lt;=E4652)/(SRP!$C$2:$C$6&gt;=E4652),SRP!$D$2:$D$6)*(G4652/100)*(E4652/1000)),IF(AND(C4652="Wine",D4652="Fortified Wines"),SUM(LOOKUP(2,1/(SRP!$B$20:$B$23&lt;=E4652)/(SRP!$C$20:$C$23&gt;=E4652),SRP!$D$20:$D$23)*(G4652/100)*(E4652/1000)),IF(C4652="Wine",SUM(LOOKUP(2,1/(SRP!$B$15:$B$19&lt;=E4652)/(SRP!$C$15:$C$19&gt;=E4652),SRP!$D$15:$D$19)*(G4652/100)*(E4652/1000)),IF(C4652="Ready to Drink",SUM(LOOKUP(2,1/(SRP!$B$10:$B$14&lt;=E4652)/(SRP!$C$10:$C$14&gt;=E4652),SRP!$D$10:$D$14)*(G4652/100)*(E4652/1000)),0))))),2)</f>
        <v>1.78</v>
      </c>
    </row>
    <row r="4653" spans="1:11" x14ac:dyDescent="0.35">
      <c r="A4653" s="2">
        <v>42657</v>
      </c>
      <c r="B4653" s="76" t="s">
        <v>3672</v>
      </c>
      <c r="C4653" s="76" t="s">
        <v>287</v>
      </c>
      <c r="D4653" s="76" t="s">
        <v>5266</v>
      </c>
      <c r="E4653" s="76">
        <v>473</v>
      </c>
      <c r="F4653" s="76">
        <v>24</v>
      </c>
      <c r="G4653" s="77">
        <v>5.5</v>
      </c>
      <c r="H4653" s="76" t="s">
        <v>3349</v>
      </c>
      <c r="I4653" s="77">
        <v>4</v>
      </c>
      <c r="J4653" s="2">
        <v>1</v>
      </c>
      <c r="K4653" s="119" cm="1">
        <f t="array" ref="K4653">ROUND(IF(C4653="Beer",SUM(LOOKUP(2,1/(SRP!$B$7:$B$9&lt;=E4653)/(SRP!$C$7:$C$9&gt;=E4653),SRP!$D$7:$D$9)*(G4653/100)*(E4653/1000)),IF(C4653="Spirits",SUM(LOOKUP(2,1/(SRP!$B$2:$B$6&lt;=E4653)/(SRP!$C$2:$C$6&gt;=E4653),SRP!$D$2:$D$6)*(G4653/100)*(E4653/1000)),IF(AND(C4653="Wine",D4653="Fortified Wines"),SUM(LOOKUP(2,1/(SRP!$B$20:$B$23&lt;=E4653)/(SRP!$C$20:$C$23&gt;=E4653),SRP!$D$20:$D$23)*(G4653/100)*(E4653/1000)),IF(C4653="Wine",SUM(LOOKUP(2,1/(SRP!$B$15:$B$19&lt;=E4653)/(SRP!$C$15:$C$19&gt;=E4653),SRP!$D$15:$D$19)*(G4653/100)*(E4653/1000)),IF(C4653="Ready to Drink",SUM(LOOKUP(2,1/(SRP!$B$10:$B$14&lt;=E4653)/(SRP!$C$10:$C$14&gt;=E4653),SRP!$D$10:$D$14)*(G4653/100)*(E4653/1000)),0))))),2)</f>
        <v>1.82</v>
      </c>
    </row>
    <row r="4654" spans="1:11" x14ac:dyDescent="0.35">
      <c r="A4654" s="2">
        <v>42657</v>
      </c>
      <c r="B4654" s="76" t="s">
        <v>3672</v>
      </c>
      <c r="C4654" s="76" t="s">
        <v>287</v>
      </c>
      <c r="D4654" s="76" t="s">
        <v>5266</v>
      </c>
      <c r="E4654" s="76">
        <v>473</v>
      </c>
      <c r="F4654" s="76">
        <v>24</v>
      </c>
      <c r="G4654" s="77">
        <v>5.5</v>
      </c>
      <c r="H4654" s="76" t="s">
        <v>3349</v>
      </c>
      <c r="I4654" s="77">
        <v>4</v>
      </c>
      <c r="J4654" s="2">
        <v>1</v>
      </c>
      <c r="K4654" s="119" cm="1">
        <f t="array" ref="K4654">ROUND(IF(C4654="Beer",SUM(LOOKUP(2,1/(SRP!$B$7:$B$9&lt;=E4654)/(SRP!$C$7:$C$9&gt;=E4654),SRP!$D$7:$D$9)*(G4654/100)*(E4654/1000)),IF(C4654="Spirits",SUM(LOOKUP(2,1/(SRP!$B$2:$B$6&lt;=E4654)/(SRP!$C$2:$C$6&gt;=E4654),SRP!$D$2:$D$6)*(G4654/100)*(E4654/1000)),IF(AND(C4654="Wine",D4654="Fortified Wines"),SUM(LOOKUP(2,1/(SRP!$B$20:$B$23&lt;=E4654)/(SRP!$C$20:$C$23&gt;=E4654),SRP!$D$20:$D$23)*(G4654/100)*(E4654/1000)),IF(C4654="Wine",SUM(LOOKUP(2,1/(SRP!$B$15:$B$19&lt;=E4654)/(SRP!$C$15:$C$19&gt;=E4654),SRP!$D$15:$D$19)*(G4654/100)*(E4654/1000)),IF(C4654="Ready to Drink",SUM(LOOKUP(2,1/(SRP!$B$10:$B$14&lt;=E4654)/(SRP!$C$10:$C$14&gt;=E4654),SRP!$D$10:$D$14)*(G4654/100)*(E4654/1000)),0))))),2)</f>
        <v>1.82</v>
      </c>
    </row>
    <row r="4655" spans="1:11" x14ac:dyDescent="0.35">
      <c r="A4655" s="2">
        <v>42659</v>
      </c>
      <c r="B4655" s="76" t="s">
        <v>3674</v>
      </c>
      <c r="C4655" s="76" t="s">
        <v>287</v>
      </c>
      <c r="D4655" s="76" t="s">
        <v>5266</v>
      </c>
      <c r="E4655" s="76">
        <v>473</v>
      </c>
      <c r="F4655" s="76">
        <v>24</v>
      </c>
      <c r="G4655" s="77">
        <v>4.5</v>
      </c>
      <c r="H4655" s="76" t="s">
        <v>3349</v>
      </c>
      <c r="I4655" s="77">
        <v>3.5</v>
      </c>
      <c r="J4655" s="2">
        <v>1</v>
      </c>
      <c r="K4655" s="119" cm="1">
        <f t="array" ref="K4655">ROUND(IF(C4655="Beer",SUM(LOOKUP(2,1/(SRP!$B$7:$B$9&lt;=E4655)/(SRP!$C$7:$C$9&gt;=E4655),SRP!$D$7:$D$9)*(G4655/100)*(E4655/1000)),IF(C4655="Spirits",SUM(LOOKUP(2,1/(SRP!$B$2:$B$6&lt;=E4655)/(SRP!$C$2:$C$6&gt;=E4655),SRP!$D$2:$D$6)*(G4655/100)*(E4655/1000)),IF(AND(C4655="Wine",D4655="Fortified Wines"),SUM(LOOKUP(2,1/(SRP!$B$20:$B$23&lt;=E4655)/(SRP!$C$20:$C$23&gt;=E4655),SRP!$D$20:$D$23)*(G4655/100)*(E4655/1000)),IF(C4655="Wine",SUM(LOOKUP(2,1/(SRP!$B$15:$B$19&lt;=E4655)/(SRP!$C$15:$C$19&gt;=E4655),SRP!$D$15:$D$19)*(G4655/100)*(E4655/1000)),IF(C4655="Ready to Drink",SUM(LOOKUP(2,1/(SRP!$B$10:$B$14&lt;=E4655)/(SRP!$C$10:$C$14&gt;=E4655),SRP!$D$10:$D$14)*(G4655/100)*(E4655/1000)),0))))),2)</f>
        <v>1.49</v>
      </c>
    </row>
    <row r="4656" spans="1:11" x14ac:dyDescent="0.35">
      <c r="A4656" s="2">
        <v>42659</v>
      </c>
      <c r="B4656" s="76" t="s">
        <v>3674</v>
      </c>
      <c r="C4656" s="76" t="s">
        <v>287</v>
      </c>
      <c r="D4656" s="76" t="s">
        <v>5266</v>
      </c>
      <c r="E4656" s="76">
        <v>473</v>
      </c>
      <c r="F4656" s="76">
        <v>24</v>
      </c>
      <c r="G4656" s="77">
        <v>4.5</v>
      </c>
      <c r="H4656" s="76" t="s">
        <v>3349</v>
      </c>
      <c r="I4656" s="77">
        <v>3.5</v>
      </c>
      <c r="J4656" s="2">
        <v>1</v>
      </c>
      <c r="K4656" s="119" cm="1">
        <f t="array" ref="K4656">ROUND(IF(C4656="Beer",SUM(LOOKUP(2,1/(SRP!$B$7:$B$9&lt;=E4656)/(SRP!$C$7:$C$9&gt;=E4656),SRP!$D$7:$D$9)*(G4656/100)*(E4656/1000)),IF(C4656="Spirits",SUM(LOOKUP(2,1/(SRP!$B$2:$B$6&lt;=E4656)/(SRP!$C$2:$C$6&gt;=E4656),SRP!$D$2:$D$6)*(G4656/100)*(E4656/1000)),IF(AND(C4656="Wine",D4656="Fortified Wines"),SUM(LOOKUP(2,1/(SRP!$B$20:$B$23&lt;=E4656)/(SRP!$C$20:$C$23&gt;=E4656),SRP!$D$20:$D$23)*(G4656/100)*(E4656/1000)),IF(C4656="Wine",SUM(LOOKUP(2,1/(SRP!$B$15:$B$19&lt;=E4656)/(SRP!$C$15:$C$19&gt;=E4656),SRP!$D$15:$D$19)*(G4656/100)*(E4656/1000)),IF(C4656="Ready to Drink",SUM(LOOKUP(2,1/(SRP!$B$10:$B$14&lt;=E4656)/(SRP!$C$10:$C$14&gt;=E4656),SRP!$D$10:$D$14)*(G4656/100)*(E4656/1000)),0))))),2)</f>
        <v>1.49</v>
      </c>
    </row>
    <row r="4657" spans="1:11" x14ac:dyDescent="0.35">
      <c r="A4657" s="2">
        <v>42660</v>
      </c>
      <c r="B4657" s="76" t="s">
        <v>3675</v>
      </c>
      <c r="C4657" s="76" t="s">
        <v>287</v>
      </c>
      <c r="D4657" s="76" t="s">
        <v>5240</v>
      </c>
      <c r="E4657" s="76">
        <v>473</v>
      </c>
      <c r="F4657" s="76">
        <v>24</v>
      </c>
      <c r="G4657" s="77">
        <v>6.5</v>
      </c>
      <c r="H4657" s="76" t="s">
        <v>3349</v>
      </c>
      <c r="I4657" s="77">
        <v>4.25</v>
      </c>
      <c r="J4657" s="2">
        <v>1</v>
      </c>
      <c r="K4657" s="119" cm="1">
        <f t="array" ref="K4657">ROUND(IF(C4657="Beer",SUM(LOOKUP(2,1/(SRP!$B$7:$B$9&lt;=E4657)/(SRP!$C$7:$C$9&gt;=E4657),SRP!$D$7:$D$9)*(G4657/100)*(E4657/1000)),IF(C4657="Spirits",SUM(LOOKUP(2,1/(SRP!$B$2:$B$6&lt;=E4657)/(SRP!$C$2:$C$6&gt;=E4657),SRP!$D$2:$D$6)*(G4657/100)*(E4657/1000)),IF(AND(C4657="Wine",D4657="Fortified Wines"),SUM(LOOKUP(2,1/(SRP!$B$20:$B$23&lt;=E4657)/(SRP!$C$20:$C$23&gt;=E4657),SRP!$D$20:$D$23)*(G4657/100)*(E4657/1000)),IF(C4657="Wine",SUM(LOOKUP(2,1/(SRP!$B$15:$B$19&lt;=E4657)/(SRP!$C$15:$C$19&gt;=E4657),SRP!$D$15:$D$19)*(G4657/100)*(E4657/1000)),IF(C4657="Ready to Drink",SUM(LOOKUP(2,1/(SRP!$B$10:$B$14&lt;=E4657)/(SRP!$C$10:$C$14&gt;=E4657),SRP!$D$10:$D$14)*(G4657/100)*(E4657/1000)),0))))),2)</f>
        <v>2.15</v>
      </c>
    </row>
    <row r="4658" spans="1:11" x14ac:dyDescent="0.35">
      <c r="A4658" s="2">
        <v>42660</v>
      </c>
      <c r="B4658" s="76" t="s">
        <v>3675</v>
      </c>
      <c r="C4658" s="76" t="s">
        <v>287</v>
      </c>
      <c r="D4658" s="76" t="s">
        <v>5240</v>
      </c>
      <c r="E4658" s="76">
        <v>473</v>
      </c>
      <c r="F4658" s="76">
        <v>24</v>
      </c>
      <c r="G4658" s="77">
        <v>6.5</v>
      </c>
      <c r="H4658" s="76" t="s">
        <v>3349</v>
      </c>
      <c r="I4658" s="77">
        <v>4.25</v>
      </c>
      <c r="J4658" s="2">
        <v>1</v>
      </c>
      <c r="K4658" s="119" cm="1">
        <f t="array" ref="K4658">ROUND(IF(C4658="Beer",SUM(LOOKUP(2,1/(SRP!$B$7:$B$9&lt;=E4658)/(SRP!$C$7:$C$9&gt;=E4658),SRP!$D$7:$D$9)*(G4658/100)*(E4658/1000)),IF(C4658="Spirits",SUM(LOOKUP(2,1/(SRP!$B$2:$B$6&lt;=E4658)/(SRP!$C$2:$C$6&gt;=E4658),SRP!$D$2:$D$6)*(G4658/100)*(E4658/1000)),IF(AND(C4658="Wine",D4658="Fortified Wines"),SUM(LOOKUP(2,1/(SRP!$B$20:$B$23&lt;=E4658)/(SRP!$C$20:$C$23&gt;=E4658),SRP!$D$20:$D$23)*(G4658/100)*(E4658/1000)),IF(C4658="Wine",SUM(LOOKUP(2,1/(SRP!$B$15:$B$19&lt;=E4658)/(SRP!$C$15:$C$19&gt;=E4658),SRP!$D$15:$D$19)*(G4658/100)*(E4658/1000)),IF(C4658="Ready to Drink",SUM(LOOKUP(2,1/(SRP!$B$10:$B$14&lt;=E4658)/(SRP!$C$10:$C$14&gt;=E4658),SRP!$D$10:$D$14)*(G4658/100)*(E4658/1000)),0))))),2)</f>
        <v>2.15</v>
      </c>
    </row>
    <row r="4659" spans="1:11" x14ac:dyDescent="0.35">
      <c r="A4659" s="2">
        <v>42662</v>
      </c>
      <c r="B4659" s="76" t="s">
        <v>3676</v>
      </c>
      <c r="C4659" s="76" t="s">
        <v>287</v>
      </c>
      <c r="D4659" s="76" t="s">
        <v>5240</v>
      </c>
      <c r="E4659" s="76">
        <v>473</v>
      </c>
      <c r="F4659" s="76">
        <v>24</v>
      </c>
      <c r="G4659" s="77">
        <v>6.2</v>
      </c>
      <c r="H4659" s="76" t="s">
        <v>3349</v>
      </c>
      <c r="I4659" s="77">
        <v>4.25</v>
      </c>
      <c r="J4659" s="2">
        <v>1</v>
      </c>
      <c r="K4659" s="119" cm="1">
        <f t="array" ref="K4659">ROUND(IF(C4659="Beer",SUM(LOOKUP(2,1/(SRP!$B$7:$B$9&lt;=E4659)/(SRP!$C$7:$C$9&gt;=E4659),SRP!$D$7:$D$9)*(G4659/100)*(E4659/1000)),IF(C4659="Spirits",SUM(LOOKUP(2,1/(SRP!$B$2:$B$6&lt;=E4659)/(SRP!$C$2:$C$6&gt;=E4659),SRP!$D$2:$D$6)*(G4659/100)*(E4659/1000)),IF(AND(C4659="Wine",D4659="Fortified Wines"),SUM(LOOKUP(2,1/(SRP!$B$20:$B$23&lt;=E4659)/(SRP!$C$20:$C$23&gt;=E4659),SRP!$D$20:$D$23)*(G4659/100)*(E4659/1000)),IF(C4659="Wine",SUM(LOOKUP(2,1/(SRP!$B$15:$B$19&lt;=E4659)/(SRP!$C$15:$C$19&gt;=E4659),SRP!$D$15:$D$19)*(G4659/100)*(E4659/1000)),IF(C4659="Ready to Drink",SUM(LOOKUP(2,1/(SRP!$B$10:$B$14&lt;=E4659)/(SRP!$C$10:$C$14&gt;=E4659),SRP!$D$10:$D$14)*(G4659/100)*(E4659/1000)),0))))),2)</f>
        <v>2.0499999999999998</v>
      </c>
    </row>
    <row r="4660" spans="1:11" x14ac:dyDescent="0.35">
      <c r="A4660" s="2">
        <v>42662</v>
      </c>
      <c r="B4660" s="76" t="s">
        <v>3676</v>
      </c>
      <c r="C4660" s="76" t="s">
        <v>287</v>
      </c>
      <c r="D4660" s="76" t="s">
        <v>5240</v>
      </c>
      <c r="E4660" s="76">
        <v>473</v>
      </c>
      <c r="F4660" s="76">
        <v>24</v>
      </c>
      <c r="G4660" s="77">
        <v>6.2</v>
      </c>
      <c r="H4660" s="76" t="s">
        <v>3349</v>
      </c>
      <c r="I4660" s="77">
        <v>4.25</v>
      </c>
      <c r="J4660" s="2">
        <v>1</v>
      </c>
      <c r="K4660" s="119" cm="1">
        <f t="array" ref="K4660">ROUND(IF(C4660="Beer",SUM(LOOKUP(2,1/(SRP!$B$7:$B$9&lt;=E4660)/(SRP!$C$7:$C$9&gt;=E4660),SRP!$D$7:$D$9)*(G4660/100)*(E4660/1000)),IF(C4660="Spirits",SUM(LOOKUP(2,1/(SRP!$B$2:$B$6&lt;=E4660)/(SRP!$C$2:$C$6&gt;=E4660),SRP!$D$2:$D$6)*(G4660/100)*(E4660/1000)),IF(AND(C4660="Wine",D4660="Fortified Wines"),SUM(LOOKUP(2,1/(SRP!$B$20:$B$23&lt;=E4660)/(SRP!$C$20:$C$23&gt;=E4660),SRP!$D$20:$D$23)*(G4660/100)*(E4660/1000)),IF(C4660="Wine",SUM(LOOKUP(2,1/(SRP!$B$15:$B$19&lt;=E4660)/(SRP!$C$15:$C$19&gt;=E4660),SRP!$D$15:$D$19)*(G4660/100)*(E4660/1000)),IF(C4660="Ready to Drink",SUM(LOOKUP(2,1/(SRP!$B$10:$B$14&lt;=E4660)/(SRP!$C$10:$C$14&gt;=E4660),SRP!$D$10:$D$14)*(G4660/100)*(E4660/1000)),0))))),2)</f>
        <v>2.0499999999999998</v>
      </c>
    </row>
    <row r="4661" spans="1:11" x14ac:dyDescent="0.35">
      <c r="A4661" s="2">
        <v>42663</v>
      </c>
      <c r="B4661" s="76" t="s">
        <v>603</v>
      </c>
      <c r="C4661" s="76" t="s">
        <v>285</v>
      </c>
      <c r="D4661" s="76" t="s">
        <v>5250</v>
      </c>
      <c r="E4661" s="76">
        <v>375</v>
      </c>
      <c r="F4661" s="76">
        <v>20</v>
      </c>
      <c r="G4661" s="77">
        <v>40</v>
      </c>
      <c r="H4661" s="76" t="s">
        <v>3285</v>
      </c>
      <c r="I4661" s="77">
        <v>15.99</v>
      </c>
      <c r="J4661" s="2">
        <v>1</v>
      </c>
      <c r="K4661" s="119" cm="1">
        <f t="array" ref="K4661">ROUND(IF(C4661="Beer",SUM(LOOKUP(2,1/(SRP!$B$7:$B$9&lt;=E4661)/(SRP!$C$7:$C$9&gt;=E4661),SRP!$D$7:$D$9)*(G4661/100)*(E4661/1000)),IF(C4661="Spirits",SUM(LOOKUP(2,1/(SRP!$B$2:$B$6&lt;=E4661)/(SRP!$C$2:$C$6&gt;=E4661),SRP!$D$2:$D$6)*(G4661/100)*(E4661/1000)),IF(AND(C4661="Wine",D4661="Fortified Wines"),SUM(LOOKUP(2,1/(SRP!$B$20:$B$23&lt;=E4661)/(SRP!$C$20:$C$23&gt;=E4661),SRP!$D$20:$D$23)*(G4661/100)*(E4661/1000)),IF(C4661="Wine",SUM(LOOKUP(2,1/(SRP!$B$15:$B$19&lt;=E4661)/(SRP!$C$15:$C$19&gt;=E4661),SRP!$D$15:$D$19)*(G4661/100)*(E4661/1000)),IF(C4661="Ready to Drink",SUM(LOOKUP(2,1/(SRP!$B$10:$B$14&lt;=E4661)/(SRP!$C$10:$C$14&gt;=E4661),SRP!$D$10:$D$14)*(G4661/100)*(E4661/1000)),0))))),2)</f>
        <v>11.89</v>
      </c>
    </row>
    <row r="4662" spans="1:11" x14ac:dyDescent="0.35">
      <c r="A4662" s="2">
        <v>42672</v>
      </c>
      <c r="B4662" s="76" t="s">
        <v>4734</v>
      </c>
      <c r="C4662" s="76" t="s">
        <v>287</v>
      </c>
      <c r="D4662" s="76" t="s">
        <v>5306</v>
      </c>
      <c r="E4662" s="76">
        <v>473</v>
      </c>
      <c r="F4662" s="76">
        <v>24</v>
      </c>
      <c r="G4662" s="77">
        <v>4.8</v>
      </c>
      <c r="H4662" s="76" t="s">
        <v>3370</v>
      </c>
      <c r="I4662" s="77">
        <v>4.25</v>
      </c>
      <c r="J4662" s="2">
        <v>1</v>
      </c>
      <c r="K4662" s="119" cm="1">
        <f t="array" ref="K4662">ROUND(IF(C4662="Beer",SUM(LOOKUP(2,1/(SRP!$B$7:$B$9&lt;=E4662)/(SRP!$C$7:$C$9&gt;=E4662),SRP!$D$7:$D$9)*(G4662/100)*(E4662/1000)),IF(C4662="Spirits",SUM(LOOKUP(2,1/(SRP!$B$2:$B$6&lt;=E4662)/(SRP!$C$2:$C$6&gt;=E4662),SRP!$D$2:$D$6)*(G4662/100)*(E4662/1000)),IF(AND(C4662="Wine",D4662="Fortified Wines"),SUM(LOOKUP(2,1/(SRP!$B$20:$B$23&lt;=E4662)/(SRP!$C$20:$C$23&gt;=E4662),SRP!$D$20:$D$23)*(G4662/100)*(E4662/1000)),IF(C4662="Wine",SUM(LOOKUP(2,1/(SRP!$B$15:$B$19&lt;=E4662)/(SRP!$C$15:$C$19&gt;=E4662),SRP!$D$15:$D$19)*(G4662/100)*(E4662/1000)),IF(C4662="Ready to Drink",SUM(LOOKUP(2,1/(SRP!$B$10:$B$14&lt;=E4662)/(SRP!$C$10:$C$14&gt;=E4662),SRP!$D$10:$D$14)*(G4662/100)*(E4662/1000)),0))))),2)</f>
        <v>1.58</v>
      </c>
    </row>
    <row r="4663" spans="1:11" x14ac:dyDescent="0.35">
      <c r="A4663" s="2">
        <v>42672</v>
      </c>
      <c r="B4663" s="76" t="s">
        <v>4734</v>
      </c>
      <c r="C4663" s="76" t="s">
        <v>287</v>
      </c>
      <c r="D4663" s="76" t="s">
        <v>5306</v>
      </c>
      <c r="E4663" s="76">
        <v>473</v>
      </c>
      <c r="F4663" s="76">
        <v>24</v>
      </c>
      <c r="G4663" s="77">
        <v>4.8</v>
      </c>
      <c r="H4663" s="76" t="s">
        <v>3370</v>
      </c>
      <c r="I4663" s="77">
        <v>4.25</v>
      </c>
      <c r="J4663" s="2">
        <v>1</v>
      </c>
      <c r="K4663" s="119" cm="1">
        <f t="array" ref="K4663">ROUND(IF(C4663="Beer",SUM(LOOKUP(2,1/(SRP!$B$7:$B$9&lt;=E4663)/(SRP!$C$7:$C$9&gt;=E4663),SRP!$D$7:$D$9)*(G4663/100)*(E4663/1000)),IF(C4663="Spirits",SUM(LOOKUP(2,1/(SRP!$B$2:$B$6&lt;=E4663)/(SRP!$C$2:$C$6&gt;=E4663),SRP!$D$2:$D$6)*(G4663/100)*(E4663/1000)),IF(AND(C4663="Wine",D4663="Fortified Wines"),SUM(LOOKUP(2,1/(SRP!$B$20:$B$23&lt;=E4663)/(SRP!$C$20:$C$23&gt;=E4663),SRP!$D$20:$D$23)*(G4663/100)*(E4663/1000)),IF(C4663="Wine",SUM(LOOKUP(2,1/(SRP!$B$15:$B$19&lt;=E4663)/(SRP!$C$15:$C$19&gt;=E4663),SRP!$D$15:$D$19)*(G4663/100)*(E4663/1000)),IF(C4663="Ready to Drink",SUM(LOOKUP(2,1/(SRP!$B$10:$B$14&lt;=E4663)/(SRP!$C$10:$C$14&gt;=E4663),SRP!$D$10:$D$14)*(G4663/100)*(E4663/1000)),0))))),2)</f>
        <v>1.58</v>
      </c>
    </row>
    <row r="4664" spans="1:11" x14ac:dyDescent="0.35">
      <c r="A4664" s="2">
        <v>42674</v>
      </c>
      <c r="B4664" s="76" t="s">
        <v>3700</v>
      </c>
      <c r="C4664" s="76" t="s">
        <v>287</v>
      </c>
      <c r="D4664" s="76" t="s">
        <v>5240</v>
      </c>
      <c r="E4664" s="76">
        <v>355</v>
      </c>
      <c r="F4664" s="76">
        <v>24</v>
      </c>
      <c r="G4664" s="77">
        <v>9.1999999999999993</v>
      </c>
      <c r="H4664" s="76" t="s">
        <v>3391</v>
      </c>
      <c r="I4664" s="77">
        <v>5</v>
      </c>
      <c r="J4664" s="2">
        <v>1</v>
      </c>
      <c r="K4664" s="119" cm="1">
        <f t="array" ref="K4664">ROUND(IF(C4664="Beer",SUM(LOOKUP(2,1/(SRP!$B$7:$B$9&lt;=E4664)/(SRP!$C$7:$C$9&gt;=E4664),SRP!$D$7:$D$9)*(G4664/100)*(E4664/1000)),IF(C4664="Spirits",SUM(LOOKUP(2,1/(SRP!$B$2:$B$6&lt;=E4664)/(SRP!$C$2:$C$6&gt;=E4664),SRP!$D$2:$D$6)*(G4664/100)*(E4664/1000)),IF(AND(C4664="Wine",D4664="Fortified Wines"),SUM(LOOKUP(2,1/(SRP!$B$20:$B$23&lt;=E4664)/(SRP!$C$20:$C$23&gt;=E4664),SRP!$D$20:$D$23)*(G4664/100)*(E4664/1000)),IF(C4664="Wine",SUM(LOOKUP(2,1/(SRP!$B$15:$B$19&lt;=E4664)/(SRP!$C$15:$C$19&gt;=E4664),SRP!$D$15:$D$19)*(G4664/100)*(E4664/1000)),IF(C4664="Ready to Drink",SUM(LOOKUP(2,1/(SRP!$B$10:$B$14&lt;=E4664)/(SRP!$C$10:$C$14&gt;=E4664),SRP!$D$10:$D$14)*(G4664/100)*(E4664/1000)),0))))),2)</f>
        <v>2.2799999999999998</v>
      </c>
    </row>
    <row r="4665" spans="1:11" x14ac:dyDescent="0.35">
      <c r="A4665" s="2">
        <v>42674</v>
      </c>
      <c r="B4665" s="76" t="s">
        <v>3700</v>
      </c>
      <c r="C4665" s="76" t="s">
        <v>287</v>
      </c>
      <c r="D4665" s="76" t="s">
        <v>5240</v>
      </c>
      <c r="E4665" s="76">
        <v>355</v>
      </c>
      <c r="F4665" s="76">
        <v>24</v>
      </c>
      <c r="G4665" s="77">
        <v>9.1999999999999993</v>
      </c>
      <c r="H4665" s="76" t="s">
        <v>3391</v>
      </c>
      <c r="I4665" s="77">
        <v>5</v>
      </c>
      <c r="J4665" s="2">
        <v>1</v>
      </c>
      <c r="K4665" s="119" cm="1">
        <f t="array" ref="K4665">ROUND(IF(C4665="Beer",SUM(LOOKUP(2,1/(SRP!$B$7:$B$9&lt;=E4665)/(SRP!$C$7:$C$9&gt;=E4665),SRP!$D$7:$D$9)*(G4665/100)*(E4665/1000)),IF(C4665="Spirits",SUM(LOOKUP(2,1/(SRP!$B$2:$B$6&lt;=E4665)/(SRP!$C$2:$C$6&gt;=E4665),SRP!$D$2:$D$6)*(G4665/100)*(E4665/1000)),IF(AND(C4665="Wine",D4665="Fortified Wines"),SUM(LOOKUP(2,1/(SRP!$B$20:$B$23&lt;=E4665)/(SRP!$C$20:$C$23&gt;=E4665),SRP!$D$20:$D$23)*(G4665/100)*(E4665/1000)),IF(C4665="Wine",SUM(LOOKUP(2,1/(SRP!$B$15:$B$19&lt;=E4665)/(SRP!$C$15:$C$19&gt;=E4665),SRP!$D$15:$D$19)*(G4665/100)*(E4665/1000)),IF(C4665="Ready to Drink",SUM(LOOKUP(2,1/(SRP!$B$10:$B$14&lt;=E4665)/(SRP!$C$10:$C$14&gt;=E4665),SRP!$D$10:$D$14)*(G4665/100)*(E4665/1000)),0))))),2)</f>
        <v>2.2799999999999998</v>
      </c>
    </row>
    <row r="4666" spans="1:11" x14ac:dyDescent="0.35">
      <c r="A4666" s="2">
        <v>42783</v>
      </c>
      <c r="B4666" s="76" t="s">
        <v>4091</v>
      </c>
      <c r="C4666" s="76" t="s">
        <v>287</v>
      </c>
      <c r="D4666" s="76" t="s">
        <v>5266</v>
      </c>
      <c r="E4666" s="76">
        <v>473</v>
      </c>
      <c r="F4666" s="76">
        <v>24</v>
      </c>
      <c r="G4666" s="77">
        <v>5</v>
      </c>
      <c r="H4666" s="76" t="s">
        <v>4070</v>
      </c>
      <c r="I4666" s="77">
        <v>4.34</v>
      </c>
      <c r="J4666" s="2">
        <v>1</v>
      </c>
      <c r="K4666" s="119" cm="1">
        <f t="array" ref="K4666">ROUND(IF(C4666="Beer",SUM(LOOKUP(2,1/(SRP!$B$7:$B$9&lt;=E4666)/(SRP!$C$7:$C$9&gt;=E4666),SRP!$D$7:$D$9)*(G4666/100)*(E4666/1000)),IF(C4666="Spirits",SUM(LOOKUP(2,1/(SRP!$B$2:$B$6&lt;=E4666)/(SRP!$C$2:$C$6&gt;=E4666),SRP!$D$2:$D$6)*(G4666/100)*(E4666/1000)),IF(AND(C4666="Wine",D4666="Fortified Wines"),SUM(LOOKUP(2,1/(SRP!$B$20:$B$23&lt;=E4666)/(SRP!$C$20:$C$23&gt;=E4666),SRP!$D$20:$D$23)*(G4666/100)*(E4666/1000)),IF(C4666="Wine",SUM(LOOKUP(2,1/(SRP!$B$15:$B$19&lt;=E4666)/(SRP!$C$15:$C$19&gt;=E4666),SRP!$D$15:$D$19)*(G4666/100)*(E4666/1000)),IF(C4666="Ready to Drink",SUM(LOOKUP(2,1/(SRP!$B$10:$B$14&lt;=E4666)/(SRP!$C$10:$C$14&gt;=E4666),SRP!$D$10:$D$14)*(G4666/100)*(E4666/1000)),0))))),2)</f>
        <v>1.65</v>
      </c>
    </row>
    <row r="4667" spans="1:11" x14ac:dyDescent="0.35">
      <c r="A4667" s="2">
        <v>42783</v>
      </c>
      <c r="B4667" s="76" t="s">
        <v>4091</v>
      </c>
      <c r="C4667" s="76" t="s">
        <v>287</v>
      </c>
      <c r="D4667" s="76" t="s">
        <v>5266</v>
      </c>
      <c r="E4667" s="76">
        <v>473</v>
      </c>
      <c r="F4667" s="76">
        <v>24</v>
      </c>
      <c r="G4667" s="77">
        <v>5</v>
      </c>
      <c r="H4667" s="76" t="s">
        <v>4070</v>
      </c>
      <c r="I4667" s="77">
        <v>4.34</v>
      </c>
      <c r="J4667" s="2">
        <v>1</v>
      </c>
      <c r="K4667" s="119" cm="1">
        <f t="array" ref="K4667">ROUND(IF(C4667="Beer",SUM(LOOKUP(2,1/(SRP!$B$7:$B$9&lt;=E4667)/(SRP!$C$7:$C$9&gt;=E4667),SRP!$D$7:$D$9)*(G4667/100)*(E4667/1000)),IF(C4667="Spirits",SUM(LOOKUP(2,1/(SRP!$B$2:$B$6&lt;=E4667)/(SRP!$C$2:$C$6&gt;=E4667),SRP!$D$2:$D$6)*(G4667/100)*(E4667/1000)),IF(AND(C4667="Wine",D4667="Fortified Wines"),SUM(LOOKUP(2,1/(SRP!$B$20:$B$23&lt;=E4667)/(SRP!$C$20:$C$23&gt;=E4667),SRP!$D$20:$D$23)*(G4667/100)*(E4667/1000)),IF(C4667="Wine",SUM(LOOKUP(2,1/(SRP!$B$15:$B$19&lt;=E4667)/(SRP!$C$15:$C$19&gt;=E4667),SRP!$D$15:$D$19)*(G4667/100)*(E4667/1000)),IF(C4667="Ready to Drink",SUM(LOOKUP(2,1/(SRP!$B$10:$B$14&lt;=E4667)/(SRP!$C$10:$C$14&gt;=E4667),SRP!$D$10:$D$14)*(G4667/100)*(E4667/1000)),0))))),2)</f>
        <v>1.65</v>
      </c>
    </row>
    <row r="4668" spans="1:11" x14ac:dyDescent="0.35">
      <c r="A4668" s="2">
        <v>42790</v>
      </c>
      <c r="B4668" s="76" t="s">
        <v>3667</v>
      </c>
      <c r="C4668" s="76" t="s">
        <v>285</v>
      </c>
      <c r="D4668" s="76" t="s">
        <v>5315</v>
      </c>
      <c r="E4668" s="76">
        <v>750</v>
      </c>
      <c r="F4668" s="76">
        <v>6</v>
      </c>
      <c r="G4668" s="77">
        <v>40</v>
      </c>
      <c r="H4668" s="76" t="s">
        <v>3835</v>
      </c>
      <c r="I4668" s="77">
        <v>41.99</v>
      </c>
      <c r="J4668" s="2">
        <v>1</v>
      </c>
      <c r="K4668" s="119" cm="1">
        <f t="array" ref="K4668">ROUND(IF(C4668="Beer",SUM(LOOKUP(2,1/(SRP!$B$7:$B$9&lt;=E4668)/(SRP!$C$7:$C$9&gt;=E4668),SRP!$D$7:$D$9)*(G4668/100)*(E4668/1000)),IF(C4668="Spirits",SUM(LOOKUP(2,1/(SRP!$B$2:$B$6&lt;=E4668)/(SRP!$C$2:$C$6&gt;=E4668),SRP!$D$2:$D$6)*(G4668/100)*(E4668/1000)),IF(AND(C4668="Wine",D4668="Fortified Wines"),SUM(LOOKUP(2,1/(SRP!$B$20:$B$23&lt;=E4668)/(SRP!$C$20:$C$23&gt;=E4668),SRP!$D$20:$D$23)*(G4668/100)*(E4668/1000)),IF(C4668="Wine",SUM(LOOKUP(2,1/(SRP!$B$15:$B$19&lt;=E4668)/(SRP!$C$15:$C$19&gt;=E4668),SRP!$D$15:$D$19)*(G4668/100)*(E4668/1000)),IF(C4668="Ready to Drink",SUM(LOOKUP(2,1/(SRP!$B$10:$B$14&lt;=E4668)/(SRP!$C$10:$C$14&gt;=E4668),SRP!$D$10:$D$14)*(G4668/100)*(E4668/1000)),0))))),2)</f>
        <v>20.94</v>
      </c>
    </row>
    <row r="4669" spans="1:11" x14ac:dyDescent="0.35">
      <c r="A4669" s="2">
        <v>42793</v>
      </c>
      <c r="B4669" s="76" t="s">
        <v>3666</v>
      </c>
      <c r="C4669" s="76" t="s">
        <v>285</v>
      </c>
      <c r="D4669" s="76" t="s">
        <v>5275</v>
      </c>
      <c r="E4669" s="76">
        <v>750</v>
      </c>
      <c r="F4669" s="76">
        <v>12</v>
      </c>
      <c r="G4669" s="77">
        <v>40</v>
      </c>
      <c r="H4669" s="76" t="s">
        <v>3284</v>
      </c>
      <c r="I4669" s="77">
        <v>29.99</v>
      </c>
      <c r="J4669" s="2">
        <v>1</v>
      </c>
      <c r="K4669" s="119" cm="1">
        <f t="array" ref="K4669">ROUND(IF(C4669="Beer",SUM(LOOKUP(2,1/(SRP!$B$7:$B$9&lt;=E4669)/(SRP!$C$7:$C$9&gt;=E4669),SRP!$D$7:$D$9)*(G4669/100)*(E4669/1000)),IF(C4669="Spirits",SUM(LOOKUP(2,1/(SRP!$B$2:$B$6&lt;=E4669)/(SRP!$C$2:$C$6&gt;=E4669),SRP!$D$2:$D$6)*(G4669/100)*(E4669/1000)),IF(AND(C4669="Wine",D4669="Fortified Wines"),SUM(LOOKUP(2,1/(SRP!$B$20:$B$23&lt;=E4669)/(SRP!$C$20:$C$23&gt;=E4669),SRP!$D$20:$D$23)*(G4669/100)*(E4669/1000)),IF(C4669="Wine",SUM(LOOKUP(2,1/(SRP!$B$15:$B$19&lt;=E4669)/(SRP!$C$15:$C$19&gt;=E4669),SRP!$D$15:$D$19)*(G4669/100)*(E4669/1000)),IF(C4669="Ready to Drink",SUM(LOOKUP(2,1/(SRP!$B$10:$B$14&lt;=E4669)/(SRP!$C$10:$C$14&gt;=E4669),SRP!$D$10:$D$14)*(G4669/100)*(E4669/1000)),0))))),2)</f>
        <v>20.94</v>
      </c>
    </row>
    <row r="4670" spans="1:11" x14ac:dyDescent="0.35">
      <c r="A4670" s="2">
        <v>42795</v>
      </c>
      <c r="B4670" s="76" t="s">
        <v>6001</v>
      </c>
      <c r="C4670" s="76" t="s">
        <v>5938</v>
      </c>
      <c r="D4670" s="76" t="s">
        <v>5308</v>
      </c>
      <c r="E4670" s="76">
        <v>500</v>
      </c>
      <c r="F4670" s="76">
        <v>12</v>
      </c>
      <c r="G4670" s="77">
        <v>5.7</v>
      </c>
      <c r="H4670" s="76" t="s">
        <v>5760</v>
      </c>
      <c r="I4670" s="77">
        <v>6</v>
      </c>
      <c r="J4670" s="2">
        <v>1</v>
      </c>
      <c r="K4670" s="119" cm="1">
        <f t="array" ref="K4670">ROUND(IF(C4670="Beer",SUM(LOOKUP(2,1/(SRP!$B$7:$B$9&lt;=E4670)/(SRP!$C$7:$C$9&gt;=E4670),SRP!$D$7:$D$9)*(G4670/100)*(E4670/1000)),IF(C4670="Spirits",SUM(LOOKUP(2,1/(SRP!$B$2:$B$6&lt;=E4670)/(SRP!$C$2:$C$6&gt;=E4670),SRP!$D$2:$D$6)*(G4670/100)*(E4670/1000)),IF(AND(C4670="Wine",D4670="Fortified Wines"),SUM(LOOKUP(2,1/(SRP!$B$20:$B$23&lt;=E4670)/(SRP!$C$20:$C$23&gt;=E4670),SRP!$D$20:$D$23)*(G4670/100)*(E4670/1000)),IF(C4670="Wine",SUM(LOOKUP(2,1/(SRP!$B$15:$B$19&lt;=E4670)/(SRP!$C$15:$C$19&gt;=E4670),SRP!$D$15:$D$19)*(G4670/100)*(E4670/1000)),IF(C4670="Ready to Drink",SUM(LOOKUP(2,1/(SRP!$B$10:$B$14&lt;=E4670)/(SRP!$C$10:$C$14&gt;=E4670),SRP!$D$10:$D$14)*(G4670/100)*(E4670/1000)),0))))),2)</f>
        <v>2.11</v>
      </c>
    </row>
    <row r="4671" spans="1:11" x14ac:dyDescent="0.35">
      <c r="A4671" s="2">
        <v>42795</v>
      </c>
      <c r="B4671" s="76" t="s">
        <v>6001</v>
      </c>
      <c r="C4671" s="76" t="s">
        <v>5938</v>
      </c>
      <c r="D4671" s="76" t="s">
        <v>5308</v>
      </c>
      <c r="E4671" s="76">
        <v>500</v>
      </c>
      <c r="F4671" s="76">
        <v>12</v>
      </c>
      <c r="G4671" s="77">
        <v>5.7</v>
      </c>
      <c r="H4671" s="76" t="s">
        <v>5760</v>
      </c>
      <c r="I4671" s="77">
        <v>6</v>
      </c>
      <c r="J4671" s="2">
        <v>1</v>
      </c>
      <c r="K4671" s="119" cm="1">
        <f t="array" ref="K4671">ROUND(IF(C4671="Beer",SUM(LOOKUP(2,1/(SRP!$B$7:$B$9&lt;=E4671)/(SRP!$C$7:$C$9&gt;=E4671),SRP!$D$7:$D$9)*(G4671/100)*(E4671/1000)),IF(C4671="Spirits",SUM(LOOKUP(2,1/(SRP!$B$2:$B$6&lt;=E4671)/(SRP!$C$2:$C$6&gt;=E4671),SRP!$D$2:$D$6)*(G4671/100)*(E4671/1000)),IF(AND(C4671="Wine",D4671="Fortified Wines"),SUM(LOOKUP(2,1/(SRP!$B$20:$B$23&lt;=E4671)/(SRP!$C$20:$C$23&gt;=E4671),SRP!$D$20:$D$23)*(G4671/100)*(E4671/1000)),IF(C4671="Wine",SUM(LOOKUP(2,1/(SRP!$B$15:$B$19&lt;=E4671)/(SRP!$C$15:$C$19&gt;=E4671),SRP!$D$15:$D$19)*(G4671/100)*(E4671/1000)),IF(C4671="Ready to Drink",SUM(LOOKUP(2,1/(SRP!$B$10:$B$14&lt;=E4671)/(SRP!$C$10:$C$14&gt;=E4671),SRP!$D$10:$D$14)*(G4671/100)*(E4671/1000)),0))))),2)</f>
        <v>2.11</v>
      </c>
    </row>
    <row r="4672" spans="1:11" x14ac:dyDescent="0.35">
      <c r="A4672" s="2">
        <v>42797</v>
      </c>
      <c r="B4672" s="76" t="s">
        <v>3727</v>
      </c>
      <c r="C4672" s="76" t="s">
        <v>286</v>
      </c>
      <c r="D4672" s="76" t="s">
        <v>5268</v>
      </c>
      <c r="E4672" s="76">
        <v>750</v>
      </c>
      <c r="F4672" s="76">
        <v>12</v>
      </c>
      <c r="G4672" s="77">
        <v>14.3</v>
      </c>
      <c r="H4672" s="76" t="s">
        <v>3294</v>
      </c>
      <c r="I4672" s="77">
        <v>29.99</v>
      </c>
      <c r="J4672" s="2">
        <v>1</v>
      </c>
      <c r="K4672" s="119" cm="1">
        <f t="array" ref="K4672">ROUND(IF(C4672="Beer",SUM(LOOKUP(2,1/(SRP!$B$7:$B$9&lt;=E4672)/(SRP!$C$7:$C$9&gt;=E4672),SRP!$D$7:$D$9)*(G4672/100)*(E4672/1000)),IF(C4672="Spirits",SUM(LOOKUP(2,1/(SRP!$B$2:$B$6&lt;=E4672)/(SRP!$C$2:$C$6&gt;=E4672),SRP!$D$2:$D$6)*(G4672/100)*(E4672/1000)),IF(AND(C4672="Wine",D4672="Fortified Wines"),SUM(LOOKUP(2,1/(SRP!$B$20:$B$23&lt;=E4672)/(SRP!$C$20:$C$23&gt;=E4672),SRP!$D$20:$D$23)*(G4672/100)*(E4672/1000)),IF(C4672="Wine",SUM(LOOKUP(2,1/(SRP!$B$15:$B$19&lt;=E4672)/(SRP!$C$15:$C$19&gt;=E4672),SRP!$D$15:$D$19)*(G4672/100)*(E4672/1000)),IF(C4672="Ready to Drink",SUM(LOOKUP(2,1/(SRP!$B$10:$B$14&lt;=E4672)/(SRP!$C$10:$C$14&gt;=E4672),SRP!$D$10:$D$14)*(G4672/100)*(E4672/1000)),0))))),2)</f>
        <v>7.49</v>
      </c>
    </row>
    <row r="4673" spans="1:11" x14ac:dyDescent="0.35">
      <c r="A4673" s="2">
        <v>42806</v>
      </c>
      <c r="B4673" s="76" t="s">
        <v>3690</v>
      </c>
      <c r="C4673" s="76" t="s">
        <v>287</v>
      </c>
      <c r="D4673" s="76" t="s">
        <v>5266</v>
      </c>
      <c r="E4673" s="76">
        <v>473</v>
      </c>
      <c r="F4673" s="76">
        <v>24</v>
      </c>
      <c r="G4673" s="77">
        <v>5</v>
      </c>
      <c r="H4673" s="76" t="s">
        <v>3638</v>
      </c>
      <c r="I4673" s="77">
        <v>4.25</v>
      </c>
      <c r="J4673" s="2">
        <v>1</v>
      </c>
      <c r="K4673" s="119" cm="1">
        <f t="array" ref="K4673">ROUND(IF(C4673="Beer",SUM(LOOKUP(2,1/(SRP!$B$7:$B$9&lt;=E4673)/(SRP!$C$7:$C$9&gt;=E4673),SRP!$D$7:$D$9)*(G4673/100)*(E4673/1000)),IF(C4673="Spirits",SUM(LOOKUP(2,1/(SRP!$B$2:$B$6&lt;=E4673)/(SRP!$C$2:$C$6&gt;=E4673),SRP!$D$2:$D$6)*(G4673/100)*(E4673/1000)),IF(AND(C4673="Wine",D4673="Fortified Wines"),SUM(LOOKUP(2,1/(SRP!$B$20:$B$23&lt;=E4673)/(SRP!$C$20:$C$23&gt;=E4673),SRP!$D$20:$D$23)*(G4673/100)*(E4673/1000)),IF(C4673="Wine",SUM(LOOKUP(2,1/(SRP!$B$15:$B$19&lt;=E4673)/(SRP!$C$15:$C$19&gt;=E4673),SRP!$D$15:$D$19)*(G4673/100)*(E4673/1000)),IF(C4673="Ready to Drink",SUM(LOOKUP(2,1/(SRP!$B$10:$B$14&lt;=E4673)/(SRP!$C$10:$C$14&gt;=E4673),SRP!$D$10:$D$14)*(G4673/100)*(E4673/1000)),0))))),2)</f>
        <v>1.65</v>
      </c>
    </row>
    <row r="4674" spans="1:11" x14ac:dyDescent="0.35">
      <c r="A4674" s="2">
        <v>42806</v>
      </c>
      <c r="B4674" s="76" t="s">
        <v>3690</v>
      </c>
      <c r="C4674" s="76" t="s">
        <v>287</v>
      </c>
      <c r="D4674" s="76" t="s">
        <v>5266</v>
      </c>
      <c r="E4674" s="76">
        <v>473</v>
      </c>
      <c r="F4674" s="76">
        <v>24</v>
      </c>
      <c r="G4674" s="77">
        <v>5</v>
      </c>
      <c r="H4674" s="76" t="s">
        <v>3638</v>
      </c>
      <c r="I4674" s="77">
        <v>4.25</v>
      </c>
      <c r="J4674" s="2">
        <v>1</v>
      </c>
      <c r="K4674" s="119" cm="1">
        <f t="array" ref="K4674">ROUND(IF(C4674="Beer",SUM(LOOKUP(2,1/(SRP!$B$7:$B$9&lt;=E4674)/(SRP!$C$7:$C$9&gt;=E4674),SRP!$D$7:$D$9)*(G4674/100)*(E4674/1000)),IF(C4674="Spirits",SUM(LOOKUP(2,1/(SRP!$B$2:$B$6&lt;=E4674)/(SRP!$C$2:$C$6&gt;=E4674),SRP!$D$2:$D$6)*(G4674/100)*(E4674/1000)),IF(AND(C4674="Wine",D4674="Fortified Wines"),SUM(LOOKUP(2,1/(SRP!$B$20:$B$23&lt;=E4674)/(SRP!$C$20:$C$23&gt;=E4674),SRP!$D$20:$D$23)*(G4674/100)*(E4674/1000)),IF(C4674="Wine",SUM(LOOKUP(2,1/(SRP!$B$15:$B$19&lt;=E4674)/(SRP!$C$15:$C$19&gt;=E4674),SRP!$D$15:$D$19)*(G4674/100)*(E4674/1000)),IF(C4674="Ready to Drink",SUM(LOOKUP(2,1/(SRP!$B$10:$B$14&lt;=E4674)/(SRP!$C$10:$C$14&gt;=E4674),SRP!$D$10:$D$14)*(G4674/100)*(E4674/1000)),0))))),2)</f>
        <v>1.65</v>
      </c>
    </row>
    <row r="4675" spans="1:11" x14ac:dyDescent="0.35">
      <c r="A4675" s="2">
        <v>42807</v>
      </c>
      <c r="B4675" s="76" t="s">
        <v>3701</v>
      </c>
      <c r="C4675" s="76" t="s">
        <v>287</v>
      </c>
      <c r="D4675" s="76" t="s">
        <v>5240</v>
      </c>
      <c r="E4675" s="76">
        <v>1420</v>
      </c>
      <c r="F4675" s="76">
        <v>6</v>
      </c>
      <c r="G4675" s="77">
        <v>6.5</v>
      </c>
      <c r="H4675" s="76" t="s">
        <v>3638</v>
      </c>
      <c r="I4675" s="77">
        <v>11.25</v>
      </c>
      <c r="J4675" s="2">
        <v>4</v>
      </c>
      <c r="K4675" s="119" cm="1">
        <f t="array" ref="K4675">ROUND(IF(C4675="Beer",SUM(LOOKUP(2,1/(SRP!$B$7:$B$9&lt;=E4675)/(SRP!$C$7:$C$9&gt;=E4675),SRP!$D$7:$D$9)*(G4675/100)*(E4675/1000)),IF(C4675="Spirits",SUM(LOOKUP(2,1/(SRP!$B$2:$B$6&lt;=E4675)/(SRP!$C$2:$C$6&gt;=E4675),SRP!$D$2:$D$6)*(G4675/100)*(E4675/1000)),IF(AND(C4675="Wine",D4675="Fortified Wines"),SUM(LOOKUP(2,1/(SRP!$B$20:$B$23&lt;=E4675)/(SRP!$C$20:$C$23&gt;=E4675),SRP!$D$20:$D$23)*(G4675/100)*(E4675/1000)),IF(C4675="Wine",SUM(LOOKUP(2,1/(SRP!$B$15:$B$19&lt;=E4675)/(SRP!$C$15:$C$19&gt;=E4675),SRP!$D$15:$D$19)*(G4675/100)*(E4675/1000)),IF(C4675="Ready to Drink",SUM(LOOKUP(2,1/(SRP!$B$10:$B$14&lt;=E4675)/(SRP!$C$10:$C$14&gt;=E4675),SRP!$D$10:$D$14)*(G4675/100)*(E4675/1000)),0))))),2)</f>
        <v>6.44</v>
      </c>
    </row>
    <row r="4676" spans="1:11" x14ac:dyDescent="0.35">
      <c r="A4676" s="2">
        <v>42807</v>
      </c>
      <c r="B4676" s="76" t="s">
        <v>3701</v>
      </c>
      <c r="C4676" s="76" t="s">
        <v>287</v>
      </c>
      <c r="D4676" s="76" t="s">
        <v>5240</v>
      </c>
      <c r="E4676" s="76">
        <v>1420</v>
      </c>
      <c r="F4676" s="76">
        <v>6</v>
      </c>
      <c r="G4676" s="77">
        <v>6.5</v>
      </c>
      <c r="H4676" s="76" t="s">
        <v>3638</v>
      </c>
      <c r="I4676" s="77">
        <v>11.25</v>
      </c>
      <c r="J4676" s="2">
        <v>4</v>
      </c>
      <c r="K4676" s="119" cm="1">
        <f t="array" ref="K4676">ROUND(IF(C4676="Beer",SUM(LOOKUP(2,1/(SRP!$B$7:$B$9&lt;=E4676)/(SRP!$C$7:$C$9&gt;=E4676),SRP!$D$7:$D$9)*(G4676/100)*(E4676/1000)),IF(C4676="Spirits",SUM(LOOKUP(2,1/(SRP!$B$2:$B$6&lt;=E4676)/(SRP!$C$2:$C$6&gt;=E4676),SRP!$D$2:$D$6)*(G4676/100)*(E4676/1000)),IF(AND(C4676="Wine",D4676="Fortified Wines"),SUM(LOOKUP(2,1/(SRP!$B$20:$B$23&lt;=E4676)/(SRP!$C$20:$C$23&gt;=E4676),SRP!$D$20:$D$23)*(G4676/100)*(E4676/1000)),IF(C4676="Wine",SUM(LOOKUP(2,1/(SRP!$B$15:$B$19&lt;=E4676)/(SRP!$C$15:$C$19&gt;=E4676),SRP!$D$15:$D$19)*(G4676/100)*(E4676/1000)),IF(C4676="Ready to Drink",SUM(LOOKUP(2,1/(SRP!$B$10:$B$14&lt;=E4676)/(SRP!$C$10:$C$14&gt;=E4676),SRP!$D$10:$D$14)*(G4676/100)*(E4676/1000)),0))))),2)</f>
        <v>6.44</v>
      </c>
    </row>
    <row r="4677" spans="1:11" x14ac:dyDescent="0.35">
      <c r="A4677" s="2">
        <v>42810</v>
      </c>
      <c r="B4677" s="76" t="s">
        <v>4410</v>
      </c>
      <c r="C4677" s="76" t="s">
        <v>287</v>
      </c>
      <c r="D4677" s="76" t="s">
        <v>5240</v>
      </c>
      <c r="E4677" s="76">
        <v>473</v>
      </c>
      <c r="F4677" s="76">
        <v>24</v>
      </c>
      <c r="G4677" s="77">
        <v>6</v>
      </c>
      <c r="H4677" s="76" t="s">
        <v>4070</v>
      </c>
      <c r="I4677" s="77">
        <v>4.34</v>
      </c>
      <c r="J4677" s="2">
        <v>1</v>
      </c>
      <c r="K4677" s="119" cm="1">
        <f t="array" ref="K4677">ROUND(IF(C4677="Beer",SUM(LOOKUP(2,1/(SRP!$B$7:$B$9&lt;=E4677)/(SRP!$C$7:$C$9&gt;=E4677),SRP!$D$7:$D$9)*(G4677/100)*(E4677/1000)),IF(C4677="Spirits",SUM(LOOKUP(2,1/(SRP!$B$2:$B$6&lt;=E4677)/(SRP!$C$2:$C$6&gt;=E4677),SRP!$D$2:$D$6)*(G4677/100)*(E4677/1000)),IF(AND(C4677="Wine",D4677="Fortified Wines"),SUM(LOOKUP(2,1/(SRP!$B$20:$B$23&lt;=E4677)/(SRP!$C$20:$C$23&gt;=E4677),SRP!$D$20:$D$23)*(G4677/100)*(E4677/1000)),IF(C4677="Wine",SUM(LOOKUP(2,1/(SRP!$B$15:$B$19&lt;=E4677)/(SRP!$C$15:$C$19&gt;=E4677),SRP!$D$15:$D$19)*(G4677/100)*(E4677/1000)),IF(C4677="Ready to Drink",SUM(LOOKUP(2,1/(SRP!$B$10:$B$14&lt;=E4677)/(SRP!$C$10:$C$14&gt;=E4677),SRP!$D$10:$D$14)*(G4677/100)*(E4677/1000)),0))))),2)</f>
        <v>1.98</v>
      </c>
    </row>
    <row r="4678" spans="1:11" x14ac:dyDescent="0.35">
      <c r="A4678" s="2">
        <v>42810</v>
      </c>
      <c r="B4678" s="76" t="s">
        <v>4410</v>
      </c>
      <c r="C4678" s="76" t="s">
        <v>287</v>
      </c>
      <c r="D4678" s="76" t="s">
        <v>5240</v>
      </c>
      <c r="E4678" s="76">
        <v>473</v>
      </c>
      <c r="F4678" s="76">
        <v>24</v>
      </c>
      <c r="G4678" s="77">
        <v>6</v>
      </c>
      <c r="H4678" s="76" t="s">
        <v>4070</v>
      </c>
      <c r="I4678" s="77">
        <v>4.34</v>
      </c>
      <c r="J4678" s="2">
        <v>1</v>
      </c>
      <c r="K4678" s="119" cm="1">
        <f t="array" ref="K4678">ROUND(IF(C4678="Beer",SUM(LOOKUP(2,1/(SRP!$B$7:$B$9&lt;=E4678)/(SRP!$C$7:$C$9&gt;=E4678),SRP!$D$7:$D$9)*(G4678/100)*(E4678/1000)),IF(C4678="Spirits",SUM(LOOKUP(2,1/(SRP!$B$2:$B$6&lt;=E4678)/(SRP!$C$2:$C$6&gt;=E4678),SRP!$D$2:$D$6)*(G4678/100)*(E4678/1000)),IF(AND(C4678="Wine",D4678="Fortified Wines"),SUM(LOOKUP(2,1/(SRP!$B$20:$B$23&lt;=E4678)/(SRP!$C$20:$C$23&gt;=E4678),SRP!$D$20:$D$23)*(G4678/100)*(E4678/1000)),IF(C4678="Wine",SUM(LOOKUP(2,1/(SRP!$B$15:$B$19&lt;=E4678)/(SRP!$C$15:$C$19&gt;=E4678),SRP!$D$15:$D$19)*(G4678/100)*(E4678/1000)),IF(C4678="Ready to Drink",SUM(LOOKUP(2,1/(SRP!$B$10:$B$14&lt;=E4678)/(SRP!$C$10:$C$14&gt;=E4678),SRP!$D$10:$D$14)*(G4678/100)*(E4678/1000)),0))))),2)</f>
        <v>1.98</v>
      </c>
    </row>
    <row r="4679" spans="1:11" x14ac:dyDescent="0.35">
      <c r="A4679" s="2">
        <v>42813</v>
      </c>
      <c r="B4679" s="76" t="s">
        <v>584</v>
      </c>
      <c r="C4679" s="76" t="s">
        <v>285</v>
      </c>
      <c r="D4679" s="76" t="s">
        <v>6934</v>
      </c>
      <c r="E4679" s="76">
        <v>1140</v>
      </c>
      <c r="F4679" s="76">
        <v>6</v>
      </c>
      <c r="G4679" s="77">
        <v>40</v>
      </c>
      <c r="H4679" s="76" t="s">
        <v>3283</v>
      </c>
      <c r="I4679" s="77">
        <v>43.99</v>
      </c>
      <c r="J4679" s="2">
        <v>1</v>
      </c>
      <c r="K4679" s="119" cm="1">
        <f t="array" ref="K4679">ROUND(IF(C4679="Beer",SUM(LOOKUP(2,1/(SRP!$B$7:$B$9&lt;=E4679)/(SRP!$C$7:$C$9&gt;=E4679),SRP!$D$7:$D$9)*(G4679/100)*(E4679/1000)),IF(C4679="Spirits",SUM(LOOKUP(2,1/(SRP!$B$2:$B$6&lt;=E4679)/(SRP!$C$2:$C$6&gt;=E4679),SRP!$D$2:$D$6)*(G4679/100)*(E4679/1000)),IF(AND(C4679="Wine",D4679="Fortified Wines"),SUM(LOOKUP(2,1/(SRP!$B$20:$B$23&lt;=E4679)/(SRP!$C$20:$C$23&gt;=E4679),SRP!$D$20:$D$23)*(G4679/100)*(E4679/1000)),IF(C4679="Wine",SUM(LOOKUP(2,1/(SRP!$B$15:$B$19&lt;=E4679)/(SRP!$C$15:$C$19&gt;=E4679),SRP!$D$15:$D$19)*(G4679/100)*(E4679/1000)),IF(C4679="Ready to Drink",SUM(LOOKUP(2,1/(SRP!$B$10:$B$14&lt;=E4679)/(SRP!$C$10:$C$14&gt;=E4679),SRP!$D$10:$D$14)*(G4679/100)*(E4679/1000)),0))))),2)</f>
        <v>31.83</v>
      </c>
    </row>
    <row r="4680" spans="1:11" x14ac:dyDescent="0.35">
      <c r="A4680" s="2">
        <v>42824</v>
      </c>
      <c r="B4680" s="76" t="s">
        <v>1018</v>
      </c>
      <c r="C4680" s="76" t="s">
        <v>286</v>
      </c>
      <c r="D4680" s="76" t="s">
        <v>5295</v>
      </c>
      <c r="E4680" s="76">
        <v>500</v>
      </c>
      <c r="F4680" s="76">
        <v>12</v>
      </c>
      <c r="G4680" s="77">
        <v>9.1999999999999993</v>
      </c>
      <c r="H4680" s="76" t="s">
        <v>4070</v>
      </c>
      <c r="I4680" s="77">
        <v>20.99</v>
      </c>
      <c r="J4680" s="2">
        <v>1</v>
      </c>
      <c r="K4680" s="119" cm="1">
        <f t="array" ref="K4680">ROUND(IF(C4680="Beer",SUM(LOOKUP(2,1/(SRP!$B$7:$B$9&lt;=E4680)/(SRP!$C$7:$C$9&gt;=E4680),SRP!$D$7:$D$9)*(G4680/100)*(E4680/1000)),IF(C4680="Spirits",SUM(LOOKUP(2,1/(SRP!$B$2:$B$6&lt;=E4680)/(SRP!$C$2:$C$6&gt;=E4680),SRP!$D$2:$D$6)*(G4680/100)*(E4680/1000)),IF(AND(C4680="Wine",D4680="Fortified Wines"),SUM(LOOKUP(2,1/(SRP!$B$20:$B$23&lt;=E4680)/(SRP!$C$20:$C$23&gt;=E4680),SRP!$D$20:$D$23)*(G4680/100)*(E4680/1000)),IF(C4680="Wine",SUM(LOOKUP(2,1/(SRP!$B$15:$B$19&lt;=E4680)/(SRP!$C$15:$C$19&gt;=E4680),SRP!$D$15:$D$19)*(G4680/100)*(E4680/1000)),IF(C4680="Ready to Drink",SUM(LOOKUP(2,1/(SRP!$B$10:$B$14&lt;=E4680)/(SRP!$C$10:$C$14&gt;=E4680),SRP!$D$10:$D$14)*(G4680/100)*(E4680/1000)),0))))),2)</f>
        <v>3.4</v>
      </c>
    </row>
    <row r="4681" spans="1:11" x14ac:dyDescent="0.35">
      <c r="A4681" s="2">
        <v>42853</v>
      </c>
      <c r="B4681" s="76" t="s">
        <v>3725</v>
      </c>
      <c r="C4681" s="76" t="s">
        <v>287</v>
      </c>
      <c r="D4681" s="76" t="s">
        <v>5240</v>
      </c>
      <c r="E4681" s="76">
        <v>473</v>
      </c>
      <c r="F4681" s="76">
        <v>24</v>
      </c>
      <c r="G4681" s="77">
        <v>6.3</v>
      </c>
      <c r="H4681" s="76" t="s">
        <v>3370</v>
      </c>
      <c r="I4681" s="77">
        <v>4.6900000000000004</v>
      </c>
      <c r="J4681" s="2">
        <v>1</v>
      </c>
      <c r="K4681" s="119" cm="1">
        <f t="array" ref="K4681">ROUND(IF(C4681="Beer",SUM(LOOKUP(2,1/(SRP!$B$7:$B$9&lt;=E4681)/(SRP!$C$7:$C$9&gt;=E4681),SRP!$D$7:$D$9)*(G4681/100)*(E4681/1000)),IF(C4681="Spirits",SUM(LOOKUP(2,1/(SRP!$B$2:$B$6&lt;=E4681)/(SRP!$C$2:$C$6&gt;=E4681),SRP!$D$2:$D$6)*(G4681/100)*(E4681/1000)),IF(AND(C4681="Wine",D4681="Fortified Wines"),SUM(LOOKUP(2,1/(SRP!$B$20:$B$23&lt;=E4681)/(SRP!$C$20:$C$23&gt;=E4681),SRP!$D$20:$D$23)*(G4681/100)*(E4681/1000)),IF(C4681="Wine",SUM(LOOKUP(2,1/(SRP!$B$15:$B$19&lt;=E4681)/(SRP!$C$15:$C$19&gt;=E4681),SRP!$D$15:$D$19)*(G4681/100)*(E4681/1000)),IF(C4681="Ready to Drink",SUM(LOOKUP(2,1/(SRP!$B$10:$B$14&lt;=E4681)/(SRP!$C$10:$C$14&gt;=E4681),SRP!$D$10:$D$14)*(G4681/100)*(E4681/1000)),0))))),2)</f>
        <v>2.08</v>
      </c>
    </row>
    <row r="4682" spans="1:11" x14ac:dyDescent="0.35">
      <c r="A4682" s="2">
        <v>42853</v>
      </c>
      <c r="B4682" s="76" t="s">
        <v>3725</v>
      </c>
      <c r="C4682" s="76" t="s">
        <v>287</v>
      </c>
      <c r="D4682" s="76" t="s">
        <v>5240</v>
      </c>
      <c r="E4682" s="76">
        <v>473</v>
      </c>
      <c r="F4682" s="76">
        <v>24</v>
      </c>
      <c r="G4682" s="77">
        <v>6.3</v>
      </c>
      <c r="H4682" s="76" t="s">
        <v>3370</v>
      </c>
      <c r="I4682" s="77">
        <v>4.6900000000000004</v>
      </c>
      <c r="J4682" s="2">
        <v>1</v>
      </c>
      <c r="K4682" s="119" cm="1">
        <f t="array" ref="K4682">ROUND(IF(C4682="Beer",SUM(LOOKUP(2,1/(SRP!$B$7:$B$9&lt;=E4682)/(SRP!$C$7:$C$9&gt;=E4682),SRP!$D$7:$D$9)*(G4682/100)*(E4682/1000)),IF(C4682="Spirits",SUM(LOOKUP(2,1/(SRP!$B$2:$B$6&lt;=E4682)/(SRP!$C$2:$C$6&gt;=E4682),SRP!$D$2:$D$6)*(G4682/100)*(E4682/1000)),IF(AND(C4682="Wine",D4682="Fortified Wines"),SUM(LOOKUP(2,1/(SRP!$B$20:$B$23&lt;=E4682)/(SRP!$C$20:$C$23&gt;=E4682),SRP!$D$20:$D$23)*(G4682/100)*(E4682/1000)),IF(C4682="Wine",SUM(LOOKUP(2,1/(SRP!$B$15:$B$19&lt;=E4682)/(SRP!$C$15:$C$19&gt;=E4682),SRP!$D$15:$D$19)*(G4682/100)*(E4682/1000)),IF(C4682="Ready to Drink",SUM(LOOKUP(2,1/(SRP!$B$10:$B$14&lt;=E4682)/(SRP!$C$10:$C$14&gt;=E4682),SRP!$D$10:$D$14)*(G4682/100)*(E4682/1000)),0))))),2)</f>
        <v>2.08</v>
      </c>
    </row>
    <row r="4683" spans="1:11" x14ac:dyDescent="0.35">
      <c r="A4683" s="2">
        <v>42856</v>
      </c>
      <c r="B4683" s="76" t="s">
        <v>3713</v>
      </c>
      <c r="C4683" s="76" t="s">
        <v>287</v>
      </c>
      <c r="D4683" s="76" t="s">
        <v>5240</v>
      </c>
      <c r="E4683" s="76">
        <v>473</v>
      </c>
      <c r="F4683" s="76">
        <v>24</v>
      </c>
      <c r="G4683" s="77">
        <v>7</v>
      </c>
      <c r="H4683" s="76" t="s">
        <v>3391</v>
      </c>
      <c r="I4683" s="77">
        <v>4.8499999999999996</v>
      </c>
      <c r="J4683" s="2">
        <v>1</v>
      </c>
      <c r="K4683" s="119" cm="1">
        <f t="array" ref="K4683">ROUND(IF(C4683="Beer",SUM(LOOKUP(2,1/(SRP!$B$7:$B$9&lt;=E4683)/(SRP!$C$7:$C$9&gt;=E4683),SRP!$D$7:$D$9)*(G4683/100)*(E4683/1000)),IF(C4683="Spirits",SUM(LOOKUP(2,1/(SRP!$B$2:$B$6&lt;=E4683)/(SRP!$C$2:$C$6&gt;=E4683),SRP!$D$2:$D$6)*(G4683/100)*(E4683/1000)),IF(AND(C4683="Wine",D4683="Fortified Wines"),SUM(LOOKUP(2,1/(SRP!$B$20:$B$23&lt;=E4683)/(SRP!$C$20:$C$23&gt;=E4683),SRP!$D$20:$D$23)*(G4683/100)*(E4683/1000)),IF(C4683="Wine",SUM(LOOKUP(2,1/(SRP!$B$15:$B$19&lt;=E4683)/(SRP!$C$15:$C$19&gt;=E4683),SRP!$D$15:$D$19)*(G4683/100)*(E4683/1000)),IF(C4683="Ready to Drink",SUM(LOOKUP(2,1/(SRP!$B$10:$B$14&lt;=E4683)/(SRP!$C$10:$C$14&gt;=E4683),SRP!$D$10:$D$14)*(G4683/100)*(E4683/1000)),0))))),2)</f>
        <v>2.31</v>
      </c>
    </row>
    <row r="4684" spans="1:11" x14ac:dyDescent="0.35">
      <c r="A4684" s="2">
        <v>42856</v>
      </c>
      <c r="B4684" s="76" t="s">
        <v>3713</v>
      </c>
      <c r="C4684" s="76" t="s">
        <v>287</v>
      </c>
      <c r="D4684" s="76" t="s">
        <v>5240</v>
      </c>
      <c r="E4684" s="76">
        <v>473</v>
      </c>
      <c r="F4684" s="76">
        <v>24</v>
      </c>
      <c r="G4684" s="77">
        <v>7</v>
      </c>
      <c r="H4684" s="76" t="s">
        <v>3391</v>
      </c>
      <c r="I4684" s="77">
        <v>4.8499999999999996</v>
      </c>
      <c r="J4684" s="2">
        <v>1</v>
      </c>
      <c r="K4684" s="119" cm="1">
        <f t="array" ref="K4684">ROUND(IF(C4684="Beer",SUM(LOOKUP(2,1/(SRP!$B$7:$B$9&lt;=E4684)/(SRP!$C$7:$C$9&gt;=E4684),SRP!$D$7:$D$9)*(G4684/100)*(E4684/1000)),IF(C4684="Spirits",SUM(LOOKUP(2,1/(SRP!$B$2:$B$6&lt;=E4684)/(SRP!$C$2:$C$6&gt;=E4684),SRP!$D$2:$D$6)*(G4684/100)*(E4684/1000)),IF(AND(C4684="Wine",D4684="Fortified Wines"),SUM(LOOKUP(2,1/(SRP!$B$20:$B$23&lt;=E4684)/(SRP!$C$20:$C$23&gt;=E4684),SRP!$D$20:$D$23)*(G4684/100)*(E4684/1000)),IF(C4684="Wine",SUM(LOOKUP(2,1/(SRP!$B$15:$B$19&lt;=E4684)/(SRP!$C$15:$C$19&gt;=E4684),SRP!$D$15:$D$19)*(G4684/100)*(E4684/1000)),IF(C4684="Ready to Drink",SUM(LOOKUP(2,1/(SRP!$B$10:$B$14&lt;=E4684)/(SRP!$C$10:$C$14&gt;=E4684),SRP!$D$10:$D$14)*(G4684/100)*(E4684/1000)),0))))),2)</f>
        <v>2.31</v>
      </c>
    </row>
    <row r="4685" spans="1:11" x14ac:dyDescent="0.35">
      <c r="A4685" s="2">
        <v>42862</v>
      </c>
      <c r="B4685" s="76" t="s">
        <v>3684</v>
      </c>
      <c r="C4685" s="76" t="s">
        <v>287</v>
      </c>
      <c r="D4685" s="76" t="s">
        <v>5292</v>
      </c>
      <c r="E4685" s="76">
        <v>473</v>
      </c>
      <c r="F4685" s="76">
        <v>24</v>
      </c>
      <c r="G4685" s="77">
        <v>4.5</v>
      </c>
      <c r="H4685" s="76" t="s">
        <v>6876</v>
      </c>
      <c r="I4685" s="77">
        <v>4.49</v>
      </c>
      <c r="J4685" s="2">
        <v>1</v>
      </c>
      <c r="K4685" s="119" cm="1">
        <f t="array" ref="K4685">ROUND(IF(C4685="Beer",SUM(LOOKUP(2,1/(SRP!$B$7:$B$9&lt;=E4685)/(SRP!$C$7:$C$9&gt;=E4685),SRP!$D$7:$D$9)*(G4685/100)*(E4685/1000)),IF(C4685="Spirits",SUM(LOOKUP(2,1/(SRP!$B$2:$B$6&lt;=E4685)/(SRP!$C$2:$C$6&gt;=E4685),SRP!$D$2:$D$6)*(G4685/100)*(E4685/1000)),IF(AND(C4685="Wine",D4685="Fortified Wines"),SUM(LOOKUP(2,1/(SRP!$B$20:$B$23&lt;=E4685)/(SRP!$C$20:$C$23&gt;=E4685),SRP!$D$20:$D$23)*(G4685/100)*(E4685/1000)),IF(C4685="Wine",SUM(LOOKUP(2,1/(SRP!$B$15:$B$19&lt;=E4685)/(SRP!$C$15:$C$19&gt;=E4685),SRP!$D$15:$D$19)*(G4685/100)*(E4685/1000)),IF(C4685="Ready to Drink",SUM(LOOKUP(2,1/(SRP!$B$10:$B$14&lt;=E4685)/(SRP!$C$10:$C$14&gt;=E4685),SRP!$D$10:$D$14)*(G4685/100)*(E4685/1000)),0))))),2)</f>
        <v>1.49</v>
      </c>
    </row>
    <row r="4686" spans="1:11" x14ac:dyDescent="0.35">
      <c r="A4686" s="2">
        <v>42862</v>
      </c>
      <c r="B4686" s="76" t="s">
        <v>3684</v>
      </c>
      <c r="C4686" s="76" t="s">
        <v>287</v>
      </c>
      <c r="D4686" s="76" t="s">
        <v>5292</v>
      </c>
      <c r="E4686" s="76">
        <v>473</v>
      </c>
      <c r="F4686" s="76">
        <v>24</v>
      </c>
      <c r="G4686" s="77">
        <v>4.5</v>
      </c>
      <c r="H4686" s="76" t="s">
        <v>3377</v>
      </c>
      <c r="I4686" s="77">
        <v>4.49</v>
      </c>
      <c r="J4686" s="2">
        <v>1</v>
      </c>
      <c r="K4686" s="119" cm="1">
        <f t="array" ref="K4686">ROUND(IF(C4686="Beer",SUM(LOOKUP(2,1/(SRP!$B$7:$B$9&lt;=E4686)/(SRP!$C$7:$C$9&gt;=E4686),SRP!$D$7:$D$9)*(G4686/100)*(E4686/1000)),IF(C4686="Spirits",SUM(LOOKUP(2,1/(SRP!$B$2:$B$6&lt;=E4686)/(SRP!$C$2:$C$6&gt;=E4686),SRP!$D$2:$D$6)*(G4686/100)*(E4686/1000)),IF(AND(C4686="Wine",D4686="Fortified Wines"),SUM(LOOKUP(2,1/(SRP!$B$20:$B$23&lt;=E4686)/(SRP!$C$20:$C$23&gt;=E4686),SRP!$D$20:$D$23)*(G4686/100)*(E4686/1000)),IF(C4686="Wine",SUM(LOOKUP(2,1/(SRP!$B$15:$B$19&lt;=E4686)/(SRP!$C$15:$C$19&gt;=E4686),SRP!$D$15:$D$19)*(G4686/100)*(E4686/1000)),IF(C4686="Ready to Drink",SUM(LOOKUP(2,1/(SRP!$B$10:$B$14&lt;=E4686)/(SRP!$C$10:$C$14&gt;=E4686),SRP!$D$10:$D$14)*(G4686/100)*(E4686/1000)),0))))),2)</f>
        <v>1.49</v>
      </c>
    </row>
    <row r="4687" spans="1:11" x14ac:dyDescent="0.35">
      <c r="A4687" s="2">
        <v>42864</v>
      </c>
      <c r="B4687" s="76" t="s">
        <v>4024</v>
      </c>
      <c r="C4687" s="76" t="s">
        <v>286</v>
      </c>
      <c r="D4687" s="76" t="s">
        <v>5236</v>
      </c>
      <c r="E4687" s="76">
        <v>750</v>
      </c>
      <c r="F4687" s="76">
        <v>6</v>
      </c>
      <c r="G4687" s="77">
        <v>14</v>
      </c>
      <c r="H4687" s="76" t="s">
        <v>3329</v>
      </c>
      <c r="I4687" s="77">
        <v>49.99</v>
      </c>
      <c r="J4687" s="2">
        <v>1</v>
      </c>
      <c r="K4687" s="119" cm="1">
        <f t="array" ref="K4687">ROUND(IF(C4687="Beer",SUM(LOOKUP(2,1/(SRP!$B$7:$B$9&lt;=E4687)/(SRP!$C$7:$C$9&gt;=E4687),SRP!$D$7:$D$9)*(G4687/100)*(E4687/1000)),IF(C4687="Spirits",SUM(LOOKUP(2,1/(SRP!$B$2:$B$6&lt;=E4687)/(SRP!$C$2:$C$6&gt;=E4687),SRP!$D$2:$D$6)*(G4687/100)*(E4687/1000)),IF(AND(C4687="Wine",D4687="Fortified Wines"),SUM(LOOKUP(2,1/(SRP!$B$20:$B$23&lt;=E4687)/(SRP!$C$20:$C$23&gt;=E4687),SRP!$D$20:$D$23)*(G4687/100)*(E4687/1000)),IF(C4687="Wine",SUM(LOOKUP(2,1/(SRP!$B$15:$B$19&lt;=E4687)/(SRP!$C$15:$C$19&gt;=E4687),SRP!$D$15:$D$19)*(G4687/100)*(E4687/1000)),IF(C4687="Ready to Drink",SUM(LOOKUP(2,1/(SRP!$B$10:$B$14&lt;=E4687)/(SRP!$C$10:$C$14&gt;=E4687),SRP!$D$10:$D$14)*(G4687/100)*(E4687/1000)),0))))),2)</f>
        <v>7.33</v>
      </c>
    </row>
    <row r="4688" spans="1:11" x14ac:dyDescent="0.35">
      <c r="A4688" s="2">
        <v>42865</v>
      </c>
      <c r="B4688" s="76" t="s">
        <v>1341</v>
      </c>
      <c r="C4688" s="76" t="s">
        <v>285</v>
      </c>
      <c r="D4688" s="76" t="s">
        <v>5231</v>
      </c>
      <c r="E4688" s="76">
        <v>3000</v>
      </c>
      <c r="F4688" s="76">
        <v>3</v>
      </c>
      <c r="G4688" s="77">
        <v>40</v>
      </c>
      <c r="H4688" s="76" t="s">
        <v>3282</v>
      </c>
      <c r="I4688" s="77">
        <v>199.99</v>
      </c>
      <c r="J4688" s="2">
        <v>1</v>
      </c>
      <c r="K4688" s="119" cm="1">
        <f t="array" ref="K4688">ROUND(IF(C4688="Beer",SUM(LOOKUP(2,1/(SRP!$B$7:$B$9&lt;=E4688)/(SRP!$C$7:$C$9&gt;=E4688),SRP!$D$7:$D$9)*(G4688/100)*(E4688/1000)),IF(C4688="Spirits",SUM(LOOKUP(2,1/(SRP!$B$2:$B$6&lt;=E4688)/(SRP!$C$2:$C$6&gt;=E4688),SRP!$D$2:$D$6)*(G4688/100)*(E4688/1000)),IF(AND(C4688="Wine",D4688="Fortified Wines"),SUM(LOOKUP(2,1/(SRP!$B$20:$B$23&lt;=E4688)/(SRP!$C$20:$C$23&gt;=E4688),SRP!$D$20:$D$23)*(G4688/100)*(E4688/1000)),IF(C4688="Wine",SUM(LOOKUP(2,1/(SRP!$B$15:$B$19&lt;=E4688)/(SRP!$C$15:$C$19&gt;=E4688),SRP!$D$15:$D$19)*(G4688/100)*(E4688/1000)),IF(C4688="Ready to Drink",SUM(LOOKUP(2,1/(SRP!$B$10:$B$14&lt;=E4688)/(SRP!$C$10:$C$14&gt;=E4688),SRP!$D$10:$D$14)*(G4688/100)*(E4688/1000)),0))))),2)</f>
        <v>83.77</v>
      </c>
    </row>
    <row r="4689" spans="1:11" x14ac:dyDescent="0.35">
      <c r="A4689" s="2">
        <v>42869</v>
      </c>
      <c r="B4689" s="76" t="s">
        <v>5756</v>
      </c>
      <c r="C4689" s="76" t="s">
        <v>287</v>
      </c>
      <c r="D4689" s="76" t="s">
        <v>5292</v>
      </c>
      <c r="E4689" s="76">
        <v>473</v>
      </c>
      <c r="F4689" s="76">
        <v>24</v>
      </c>
      <c r="G4689" s="77">
        <v>4.5999999999999996</v>
      </c>
      <c r="H4689" s="76" t="s">
        <v>3367</v>
      </c>
      <c r="I4689" s="77">
        <v>5.25</v>
      </c>
      <c r="J4689" s="2">
        <v>1</v>
      </c>
      <c r="K4689" s="119" cm="1">
        <f t="array" ref="K4689">ROUND(IF(C4689="Beer",SUM(LOOKUP(2,1/(SRP!$B$7:$B$9&lt;=E4689)/(SRP!$C$7:$C$9&gt;=E4689),SRP!$D$7:$D$9)*(G4689/100)*(E4689/1000)),IF(C4689="Spirits",SUM(LOOKUP(2,1/(SRP!$B$2:$B$6&lt;=E4689)/(SRP!$C$2:$C$6&gt;=E4689),SRP!$D$2:$D$6)*(G4689/100)*(E4689/1000)),IF(AND(C4689="Wine",D4689="Fortified Wines"),SUM(LOOKUP(2,1/(SRP!$B$20:$B$23&lt;=E4689)/(SRP!$C$20:$C$23&gt;=E4689),SRP!$D$20:$D$23)*(G4689/100)*(E4689/1000)),IF(C4689="Wine",SUM(LOOKUP(2,1/(SRP!$B$15:$B$19&lt;=E4689)/(SRP!$C$15:$C$19&gt;=E4689),SRP!$D$15:$D$19)*(G4689/100)*(E4689/1000)),IF(C4689="Ready to Drink",SUM(LOOKUP(2,1/(SRP!$B$10:$B$14&lt;=E4689)/(SRP!$C$10:$C$14&gt;=E4689),SRP!$D$10:$D$14)*(G4689/100)*(E4689/1000)),0))))),2)</f>
        <v>1.52</v>
      </c>
    </row>
    <row r="4690" spans="1:11" x14ac:dyDescent="0.35">
      <c r="A4690" s="2">
        <v>42869</v>
      </c>
      <c r="B4690" s="76" t="s">
        <v>5756</v>
      </c>
      <c r="C4690" s="76" t="s">
        <v>287</v>
      </c>
      <c r="D4690" s="76" t="s">
        <v>5292</v>
      </c>
      <c r="E4690" s="76">
        <v>473</v>
      </c>
      <c r="F4690" s="76">
        <v>24</v>
      </c>
      <c r="G4690" s="77">
        <v>4.5999999999999996</v>
      </c>
      <c r="H4690" s="76" t="s">
        <v>3367</v>
      </c>
      <c r="I4690" s="77">
        <v>5.25</v>
      </c>
      <c r="J4690" s="2">
        <v>1</v>
      </c>
      <c r="K4690" s="119" cm="1">
        <f t="array" ref="K4690">ROUND(IF(C4690="Beer",SUM(LOOKUP(2,1/(SRP!$B$7:$B$9&lt;=E4690)/(SRP!$C$7:$C$9&gt;=E4690),SRP!$D$7:$D$9)*(G4690/100)*(E4690/1000)),IF(C4690="Spirits",SUM(LOOKUP(2,1/(SRP!$B$2:$B$6&lt;=E4690)/(SRP!$C$2:$C$6&gt;=E4690),SRP!$D$2:$D$6)*(G4690/100)*(E4690/1000)),IF(AND(C4690="Wine",D4690="Fortified Wines"),SUM(LOOKUP(2,1/(SRP!$B$20:$B$23&lt;=E4690)/(SRP!$C$20:$C$23&gt;=E4690),SRP!$D$20:$D$23)*(G4690/100)*(E4690/1000)),IF(C4690="Wine",SUM(LOOKUP(2,1/(SRP!$B$15:$B$19&lt;=E4690)/(SRP!$C$15:$C$19&gt;=E4690),SRP!$D$15:$D$19)*(G4690/100)*(E4690/1000)),IF(C4690="Ready to Drink",SUM(LOOKUP(2,1/(SRP!$B$10:$B$14&lt;=E4690)/(SRP!$C$10:$C$14&gt;=E4690),SRP!$D$10:$D$14)*(G4690/100)*(E4690/1000)),0))))),2)</f>
        <v>1.52</v>
      </c>
    </row>
    <row r="4691" spans="1:11" x14ac:dyDescent="0.35">
      <c r="A4691" s="2">
        <v>42871</v>
      </c>
      <c r="B4691" s="76" t="s">
        <v>3729</v>
      </c>
      <c r="C4691" s="76" t="s">
        <v>5938</v>
      </c>
      <c r="D4691" s="76" t="s">
        <v>5746</v>
      </c>
      <c r="E4691" s="76">
        <v>4260</v>
      </c>
      <c r="F4691" s="76">
        <v>2</v>
      </c>
      <c r="G4691" s="77">
        <v>5</v>
      </c>
      <c r="H4691" s="76" t="s">
        <v>3324</v>
      </c>
      <c r="I4691" s="77">
        <v>33.29</v>
      </c>
      <c r="J4691" s="2">
        <v>12</v>
      </c>
      <c r="K4691" s="119" cm="1">
        <f t="array" ref="K4691">ROUND(IF(C4691="Beer",SUM(LOOKUP(2,1/(SRP!$B$7:$B$9&lt;=E4691)/(SRP!$C$7:$C$9&gt;=E4691),SRP!$D$7:$D$9)*(G4691/100)*(E4691/1000)),IF(C4691="Spirits",SUM(LOOKUP(2,1/(SRP!$B$2:$B$6&lt;=E4691)/(SRP!$C$2:$C$6&gt;=E4691),SRP!$D$2:$D$6)*(G4691/100)*(E4691/1000)),IF(AND(C4691="Wine",D4691="Fortified Wines"),SUM(LOOKUP(2,1/(SRP!$B$20:$B$23&lt;=E4691)/(SRP!$C$20:$C$23&gt;=E4691),SRP!$D$20:$D$23)*(G4691/100)*(E4691/1000)),IF(C4691="Wine",SUM(LOOKUP(2,1/(SRP!$B$15:$B$19&lt;=E4691)/(SRP!$C$15:$C$19&gt;=E4691),SRP!$D$15:$D$19)*(G4691/100)*(E4691/1000)),IF(C4691="Ready to Drink",SUM(LOOKUP(2,1/(SRP!$B$10:$B$14&lt;=E4691)/(SRP!$C$10:$C$14&gt;=E4691),SRP!$D$10:$D$14)*(G4691/100)*(E4691/1000)),0))))),2)</f>
        <v>14.87</v>
      </c>
    </row>
    <row r="4692" spans="1:11" x14ac:dyDescent="0.35">
      <c r="A4692" s="2">
        <v>42871</v>
      </c>
      <c r="B4692" s="76" t="s">
        <v>3729</v>
      </c>
      <c r="C4692" s="76" t="s">
        <v>5938</v>
      </c>
      <c r="D4692" s="76" t="s">
        <v>5746</v>
      </c>
      <c r="E4692" s="76">
        <v>4260</v>
      </c>
      <c r="F4692" s="76">
        <v>2</v>
      </c>
      <c r="G4692" s="77">
        <v>5</v>
      </c>
      <c r="H4692" s="76" t="s">
        <v>3324</v>
      </c>
      <c r="I4692" s="77">
        <v>33.29</v>
      </c>
      <c r="J4692" s="2">
        <v>12</v>
      </c>
      <c r="K4692" s="119" cm="1">
        <f t="array" ref="K4692">ROUND(IF(C4692="Beer",SUM(LOOKUP(2,1/(SRP!$B$7:$B$9&lt;=E4692)/(SRP!$C$7:$C$9&gt;=E4692),SRP!$D$7:$D$9)*(G4692/100)*(E4692/1000)),IF(C4692="Spirits",SUM(LOOKUP(2,1/(SRP!$B$2:$B$6&lt;=E4692)/(SRP!$C$2:$C$6&gt;=E4692),SRP!$D$2:$D$6)*(G4692/100)*(E4692/1000)),IF(AND(C4692="Wine",D4692="Fortified Wines"),SUM(LOOKUP(2,1/(SRP!$B$20:$B$23&lt;=E4692)/(SRP!$C$20:$C$23&gt;=E4692),SRP!$D$20:$D$23)*(G4692/100)*(E4692/1000)),IF(C4692="Wine",SUM(LOOKUP(2,1/(SRP!$B$15:$B$19&lt;=E4692)/(SRP!$C$15:$C$19&gt;=E4692),SRP!$D$15:$D$19)*(G4692/100)*(E4692/1000)),IF(C4692="Ready to Drink",SUM(LOOKUP(2,1/(SRP!$B$10:$B$14&lt;=E4692)/(SRP!$C$10:$C$14&gt;=E4692),SRP!$D$10:$D$14)*(G4692/100)*(E4692/1000)),0))))),2)</f>
        <v>14.87</v>
      </c>
    </row>
    <row r="4693" spans="1:11" x14ac:dyDescent="0.35">
      <c r="A4693" s="2">
        <v>42880</v>
      </c>
      <c r="B4693" s="76" t="s">
        <v>3718</v>
      </c>
      <c r="C4693" s="76" t="s">
        <v>287</v>
      </c>
      <c r="D4693" s="76" t="s">
        <v>5240</v>
      </c>
      <c r="E4693" s="76">
        <v>473</v>
      </c>
      <c r="F4693" s="76">
        <v>24</v>
      </c>
      <c r="G4693" s="77">
        <v>6.5</v>
      </c>
      <c r="H4693" s="76" t="s">
        <v>6872</v>
      </c>
      <c r="I4693" s="77">
        <v>4.26</v>
      </c>
      <c r="J4693" s="2">
        <v>1</v>
      </c>
      <c r="K4693" s="119" cm="1">
        <f t="array" ref="K4693">ROUND(IF(C4693="Beer",SUM(LOOKUP(2,1/(SRP!$B$7:$B$9&lt;=E4693)/(SRP!$C$7:$C$9&gt;=E4693),SRP!$D$7:$D$9)*(G4693/100)*(E4693/1000)),IF(C4693="Spirits",SUM(LOOKUP(2,1/(SRP!$B$2:$B$6&lt;=E4693)/(SRP!$C$2:$C$6&gt;=E4693),SRP!$D$2:$D$6)*(G4693/100)*(E4693/1000)),IF(AND(C4693="Wine",D4693="Fortified Wines"),SUM(LOOKUP(2,1/(SRP!$B$20:$B$23&lt;=E4693)/(SRP!$C$20:$C$23&gt;=E4693),SRP!$D$20:$D$23)*(G4693/100)*(E4693/1000)),IF(C4693="Wine",SUM(LOOKUP(2,1/(SRP!$B$15:$B$19&lt;=E4693)/(SRP!$C$15:$C$19&gt;=E4693),SRP!$D$15:$D$19)*(G4693/100)*(E4693/1000)),IF(C4693="Ready to Drink",SUM(LOOKUP(2,1/(SRP!$B$10:$B$14&lt;=E4693)/(SRP!$C$10:$C$14&gt;=E4693),SRP!$D$10:$D$14)*(G4693/100)*(E4693/1000)),0))))),2)</f>
        <v>2.15</v>
      </c>
    </row>
    <row r="4694" spans="1:11" x14ac:dyDescent="0.35">
      <c r="A4694" s="2">
        <v>42880</v>
      </c>
      <c r="B4694" s="76" t="s">
        <v>3718</v>
      </c>
      <c r="C4694" s="76" t="s">
        <v>287</v>
      </c>
      <c r="D4694" s="76" t="s">
        <v>5240</v>
      </c>
      <c r="E4694" s="76">
        <v>473</v>
      </c>
      <c r="F4694" s="76">
        <v>24</v>
      </c>
      <c r="G4694" s="77">
        <v>6.5</v>
      </c>
      <c r="H4694" s="76" t="s">
        <v>3370</v>
      </c>
      <c r="I4694" s="77">
        <v>4.26</v>
      </c>
      <c r="J4694" s="2">
        <v>1</v>
      </c>
      <c r="K4694" s="119" cm="1">
        <f t="array" ref="K4694">ROUND(IF(C4694="Beer",SUM(LOOKUP(2,1/(SRP!$B$7:$B$9&lt;=E4694)/(SRP!$C$7:$C$9&gt;=E4694),SRP!$D$7:$D$9)*(G4694/100)*(E4694/1000)),IF(C4694="Spirits",SUM(LOOKUP(2,1/(SRP!$B$2:$B$6&lt;=E4694)/(SRP!$C$2:$C$6&gt;=E4694),SRP!$D$2:$D$6)*(G4694/100)*(E4694/1000)),IF(AND(C4694="Wine",D4694="Fortified Wines"),SUM(LOOKUP(2,1/(SRP!$B$20:$B$23&lt;=E4694)/(SRP!$C$20:$C$23&gt;=E4694),SRP!$D$20:$D$23)*(G4694/100)*(E4694/1000)),IF(C4694="Wine",SUM(LOOKUP(2,1/(SRP!$B$15:$B$19&lt;=E4694)/(SRP!$C$15:$C$19&gt;=E4694),SRP!$D$15:$D$19)*(G4694/100)*(E4694/1000)),IF(C4694="Ready to Drink",SUM(LOOKUP(2,1/(SRP!$B$10:$B$14&lt;=E4694)/(SRP!$C$10:$C$14&gt;=E4694),SRP!$D$10:$D$14)*(G4694/100)*(E4694/1000)),0))))),2)</f>
        <v>2.15</v>
      </c>
    </row>
    <row r="4695" spans="1:11" x14ac:dyDescent="0.35">
      <c r="A4695" s="2">
        <v>42886</v>
      </c>
      <c r="B4695" s="76" t="s">
        <v>3703</v>
      </c>
      <c r="C4695" s="76" t="s">
        <v>5938</v>
      </c>
      <c r="D4695" s="76" t="s">
        <v>5746</v>
      </c>
      <c r="E4695" s="76">
        <v>4260</v>
      </c>
      <c r="F4695" s="76">
        <v>2</v>
      </c>
      <c r="G4695" s="77">
        <v>5</v>
      </c>
      <c r="H4695" s="76" t="s">
        <v>3324</v>
      </c>
      <c r="I4695" s="77">
        <v>33.29</v>
      </c>
      <c r="J4695" s="2">
        <v>12</v>
      </c>
      <c r="K4695" s="119" cm="1">
        <f t="array" ref="K4695">ROUND(IF(C4695="Beer",SUM(LOOKUP(2,1/(SRP!$B$7:$B$9&lt;=E4695)/(SRP!$C$7:$C$9&gt;=E4695),SRP!$D$7:$D$9)*(G4695/100)*(E4695/1000)),IF(C4695="Spirits",SUM(LOOKUP(2,1/(SRP!$B$2:$B$6&lt;=E4695)/(SRP!$C$2:$C$6&gt;=E4695),SRP!$D$2:$D$6)*(G4695/100)*(E4695/1000)),IF(AND(C4695="Wine",D4695="Fortified Wines"),SUM(LOOKUP(2,1/(SRP!$B$20:$B$23&lt;=E4695)/(SRP!$C$20:$C$23&gt;=E4695),SRP!$D$20:$D$23)*(G4695/100)*(E4695/1000)),IF(C4695="Wine",SUM(LOOKUP(2,1/(SRP!$B$15:$B$19&lt;=E4695)/(SRP!$C$15:$C$19&gt;=E4695),SRP!$D$15:$D$19)*(G4695/100)*(E4695/1000)),IF(C4695="Ready to Drink",SUM(LOOKUP(2,1/(SRP!$B$10:$B$14&lt;=E4695)/(SRP!$C$10:$C$14&gt;=E4695),SRP!$D$10:$D$14)*(G4695/100)*(E4695/1000)),0))))),2)</f>
        <v>14.87</v>
      </c>
    </row>
    <row r="4696" spans="1:11" x14ac:dyDescent="0.35">
      <c r="A4696" s="2">
        <v>42886</v>
      </c>
      <c r="B4696" s="76" t="s">
        <v>3703</v>
      </c>
      <c r="C4696" s="76" t="s">
        <v>5938</v>
      </c>
      <c r="D4696" s="76" t="s">
        <v>5746</v>
      </c>
      <c r="E4696" s="76">
        <v>4260</v>
      </c>
      <c r="F4696" s="76">
        <v>2</v>
      </c>
      <c r="G4696" s="77">
        <v>5</v>
      </c>
      <c r="H4696" s="76" t="s">
        <v>3324</v>
      </c>
      <c r="I4696" s="77">
        <v>33.29</v>
      </c>
      <c r="J4696" s="2">
        <v>12</v>
      </c>
      <c r="K4696" s="119" cm="1">
        <f t="array" ref="K4696">ROUND(IF(C4696="Beer",SUM(LOOKUP(2,1/(SRP!$B$7:$B$9&lt;=E4696)/(SRP!$C$7:$C$9&gt;=E4696),SRP!$D$7:$D$9)*(G4696/100)*(E4696/1000)),IF(C4696="Spirits",SUM(LOOKUP(2,1/(SRP!$B$2:$B$6&lt;=E4696)/(SRP!$C$2:$C$6&gt;=E4696),SRP!$D$2:$D$6)*(G4696/100)*(E4696/1000)),IF(AND(C4696="Wine",D4696="Fortified Wines"),SUM(LOOKUP(2,1/(SRP!$B$20:$B$23&lt;=E4696)/(SRP!$C$20:$C$23&gt;=E4696),SRP!$D$20:$D$23)*(G4696/100)*(E4696/1000)),IF(C4696="Wine",SUM(LOOKUP(2,1/(SRP!$B$15:$B$19&lt;=E4696)/(SRP!$C$15:$C$19&gt;=E4696),SRP!$D$15:$D$19)*(G4696/100)*(E4696/1000)),IF(C4696="Ready to Drink",SUM(LOOKUP(2,1/(SRP!$B$10:$B$14&lt;=E4696)/(SRP!$C$10:$C$14&gt;=E4696),SRP!$D$10:$D$14)*(G4696/100)*(E4696/1000)),0))))),2)</f>
        <v>14.87</v>
      </c>
    </row>
    <row r="4697" spans="1:11" x14ac:dyDescent="0.35">
      <c r="A4697" s="2">
        <v>42887</v>
      </c>
      <c r="B4697" s="76" t="s">
        <v>3704</v>
      </c>
      <c r="C4697" s="76" t="s">
        <v>287</v>
      </c>
      <c r="D4697" s="76" t="s">
        <v>5240</v>
      </c>
      <c r="E4697" s="76">
        <v>473</v>
      </c>
      <c r="F4697" s="76">
        <v>24</v>
      </c>
      <c r="G4697" s="77">
        <v>6.3</v>
      </c>
      <c r="H4697" s="76" t="s">
        <v>3380</v>
      </c>
      <c r="I4697" s="77">
        <v>4.29</v>
      </c>
      <c r="J4697" s="2">
        <v>1</v>
      </c>
      <c r="K4697" s="119" cm="1">
        <f t="array" ref="K4697">ROUND(IF(C4697="Beer",SUM(LOOKUP(2,1/(SRP!$B$7:$B$9&lt;=E4697)/(SRP!$C$7:$C$9&gt;=E4697),SRP!$D$7:$D$9)*(G4697/100)*(E4697/1000)),IF(C4697="Spirits",SUM(LOOKUP(2,1/(SRP!$B$2:$B$6&lt;=E4697)/(SRP!$C$2:$C$6&gt;=E4697),SRP!$D$2:$D$6)*(G4697/100)*(E4697/1000)),IF(AND(C4697="Wine",D4697="Fortified Wines"),SUM(LOOKUP(2,1/(SRP!$B$20:$B$23&lt;=E4697)/(SRP!$C$20:$C$23&gt;=E4697),SRP!$D$20:$D$23)*(G4697/100)*(E4697/1000)),IF(C4697="Wine",SUM(LOOKUP(2,1/(SRP!$B$15:$B$19&lt;=E4697)/(SRP!$C$15:$C$19&gt;=E4697),SRP!$D$15:$D$19)*(G4697/100)*(E4697/1000)),IF(C4697="Ready to Drink",SUM(LOOKUP(2,1/(SRP!$B$10:$B$14&lt;=E4697)/(SRP!$C$10:$C$14&gt;=E4697),SRP!$D$10:$D$14)*(G4697/100)*(E4697/1000)),0))))),2)</f>
        <v>2.08</v>
      </c>
    </row>
    <row r="4698" spans="1:11" x14ac:dyDescent="0.35">
      <c r="A4698" s="2">
        <v>42887</v>
      </c>
      <c r="B4698" s="76" t="s">
        <v>3704</v>
      </c>
      <c r="C4698" s="76" t="s">
        <v>287</v>
      </c>
      <c r="D4698" s="76" t="s">
        <v>5240</v>
      </c>
      <c r="E4698" s="76">
        <v>473</v>
      </c>
      <c r="F4698" s="76">
        <v>24</v>
      </c>
      <c r="G4698" s="77">
        <v>6.3</v>
      </c>
      <c r="H4698" s="76" t="s">
        <v>3380</v>
      </c>
      <c r="I4698" s="77">
        <v>4.29</v>
      </c>
      <c r="J4698" s="2">
        <v>1</v>
      </c>
      <c r="K4698" s="119" cm="1">
        <f t="array" ref="K4698">ROUND(IF(C4698="Beer",SUM(LOOKUP(2,1/(SRP!$B$7:$B$9&lt;=E4698)/(SRP!$C$7:$C$9&gt;=E4698),SRP!$D$7:$D$9)*(G4698/100)*(E4698/1000)),IF(C4698="Spirits",SUM(LOOKUP(2,1/(SRP!$B$2:$B$6&lt;=E4698)/(SRP!$C$2:$C$6&gt;=E4698),SRP!$D$2:$D$6)*(G4698/100)*(E4698/1000)),IF(AND(C4698="Wine",D4698="Fortified Wines"),SUM(LOOKUP(2,1/(SRP!$B$20:$B$23&lt;=E4698)/(SRP!$C$20:$C$23&gt;=E4698),SRP!$D$20:$D$23)*(G4698/100)*(E4698/1000)),IF(C4698="Wine",SUM(LOOKUP(2,1/(SRP!$B$15:$B$19&lt;=E4698)/(SRP!$C$15:$C$19&gt;=E4698),SRP!$D$15:$D$19)*(G4698/100)*(E4698/1000)),IF(C4698="Ready to Drink",SUM(LOOKUP(2,1/(SRP!$B$10:$B$14&lt;=E4698)/(SRP!$C$10:$C$14&gt;=E4698),SRP!$D$10:$D$14)*(G4698/100)*(E4698/1000)),0))))),2)</f>
        <v>2.08</v>
      </c>
    </row>
    <row r="4699" spans="1:11" x14ac:dyDescent="0.35">
      <c r="A4699" s="2">
        <v>42891</v>
      </c>
      <c r="B4699" s="76" t="s">
        <v>3726</v>
      </c>
      <c r="C4699" s="76" t="s">
        <v>287</v>
      </c>
      <c r="D4699" s="76" t="s">
        <v>5230</v>
      </c>
      <c r="E4699" s="76">
        <v>3784</v>
      </c>
      <c r="F4699" s="76">
        <v>1</v>
      </c>
      <c r="G4699" s="77">
        <v>5</v>
      </c>
      <c r="H4699" s="76" t="s">
        <v>4999</v>
      </c>
      <c r="I4699" s="77">
        <v>19.989999999999998</v>
      </c>
      <c r="J4699" s="2">
        <v>8</v>
      </c>
      <c r="K4699" s="119" cm="1">
        <f t="array" ref="K4699">ROUND(IF(C4699="Beer",SUM(LOOKUP(2,1/(SRP!$B$7:$B$9&lt;=E4699)/(SRP!$C$7:$C$9&gt;=E4699),SRP!$D$7:$D$9)*(G4699/100)*(E4699/1000)),IF(C4699="Spirits",SUM(LOOKUP(2,1/(SRP!$B$2:$B$6&lt;=E4699)/(SRP!$C$2:$C$6&gt;=E4699),SRP!$D$2:$D$6)*(G4699/100)*(E4699/1000)),IF(AND(C4699="Wine",D4699="Fortified Wines"),SUM(LOOKUP(2,1/(SRP!$B$20:$B$23&lt;=E4699)/(SRP!$C$20:$C$23&gt;=E4699),SRP!$D$20:$D$23)*(G4699/100)*(E4699/1000)),IF(C4699="Wine",SUM(LOOKUP(2,1/(SRP!$B$15:$B$19&lt;=E4699)/(SRP!$C$15:$C$19&gt;=E4699),SRP!$D$15:$D$19)*(G4699/100)*(E4699/1000)),IF(C4699="Ready to Drink",SUM(LOOKUP(2,1/(SRP!$B$10:$B$14&lt;=E4699)/(SRP!$C$10:$C$14&gt;=E4699),SRP!$D$10:$D$14)*(G4699/100)*(E4699/1000)),0))))),2)</f>
        <v>13.21</v>
      </c>
    </row>
    <row r="4700" spans="1:11" x14ac:dyDescent="0.35">
      <c r="A4700" s="2">
        <v>42891</v>
      </c>
      <c r="B4700" s="76" t="s">
        <v>3726</v>
      </c>
      <c r="C4700" s="76" t="s">
        <v>287</v>
      </c>
      <c r="D4700" s="76" t="s">
        <v>5230</v>
      </c>
      <c r="E4700" s="76">
        <v>3784</v>
      </c>
      <c r="F4700" s="76">
        <v>1</v>
      </c>
      <c r="G4700" s="77">
        <v>5</v>
      </c>
      <c r="H4700" s="76" t="s">
        <v>4999</v>
      </c>
      <c r="I4700" s="77">
        <v>19.989999999999998</v>
      </c>
      <c r="J4700" s="2">
        <v>8</v>
      </c>
      <c r="K4700" s="119" cm="1">
        <f t="array" ref="K4700">ROUND(IF(C4700="Beer",SUM(LOOKUP(2,1/(SRP!$B$7:$B$9&lt;=E4700)/(SRP!$C$7:$C$9&gt;=E4700),SRP!$D$7:$D$9)*(G4700/100)*(E4700/1000)),IF(C4700="Spirits",SUM(LOOKUP(2,1/(SRP!$B$2:$B$6&lt;=E4700)/(SRP!$C$2:$C$6&gt;=E4700),SRP!$D$2:$D$6)*(G4700/100)*(E4700/1000)),IF(AND(C4700="Wine",D4700="Fortified Wines"),SUM(LOOKUP(2,1/(SRP!$B$20:$B$23&lt;=E4700)/(SRP!$C$20:$C$23&gt;=E4700),SRP!$D$20:$D$23)*(G4700/100)*(E4700/1000)),IF(C4700="Wine",SUM(LOOKUP(2,1/(SRP!$B$15:$B$19&lt;=E4700)/(SRP!$C$15:$C$19&gt;=E4700),SRP!$D$15:$D$19)*(G4700/100)*(E4700/1000)),IF(C4700="Ready to Drink",SUM(LOOKUP(2,1/(SRP!$B$10:$B$14&lt;=E4700)/(SRP!$C$10:$C$14&gt;=E4700),SRP!$D$10:$D$14)*(G4700/100)*(E4700/1000)),0))))),2)</f>
        <v>13.21</v>
      </c>
    </row>
    <row r="4701" spans="1:11" x14ac:dyDescent="0.35">
      <c r="A4701" s="2">
        <v>42894</v>
      </c>
      <c r="B4701" s="76" t="s">
        <v>3788</v>
      </c>
      <c r="C4701" s="76" t="s">
        <v>5938</v>
      </c>
      <c r="D4701" s="76" t="s">
        <v>5746</v>
      </c>
      <c r="E4701" s="76">
        <v>355</v>
      </c>
      <c r="F4701" s="76">
        <v>24</v>
      </c>
      <c r="G4701" s="77">
        <v>4.5</v>
      </c>
      <c r="H4701" s="76" t="s">
        <v>3361</v>
      </c>
      <c r="I4701" s="77">
        <v>3.69</v>
      </c>
      <c r="J4701" s="2">
        <v>1</v>
      </c>
      <c r="K4701" s="119" cm="1">
        <f t="array" ref="K4701">ROUND(IF(C4701="Beer",SUM(LOOKUP(2,1/(SRP!$B$7:$B$9&lt;=E4701)/(SRP!$C$7:$C$9&gt;=E4701),SRP!$D$7:$D$9)*(G4701/100)*(E4701/1000)),IF(C4701="Spirits",SUM(LOOKUP(2,1/(SRP!$B$2:$B$6&lt;=E4701)/(SRP!$C$2:$C$6&gt;=E4701),SRP!$D$2:$D$6)*(G4701/100)*(E4701/1000)),IF(AND(C4701="Wine",D4701="Fortified Wines"),SUM(LOOKUP(2,1/(SRP!$B$20:$B$23&lt;=E4701)/(SRP!$C$20:$C$23&gt;=E4701),SRP!$D$20:$D$23)*(G4701/100)*(E4701/1000)),IF(C4701="Wine",SUM(LOOKUP(2,1/(SRP!$B$15:$B$19&lt;=E4701)/(SRP!$C$15:$C$19&gt;=E4701),SRP!$D$15:$D$19)*(G4701/100)*(E4701/1000)),IF(C4701="Ready to Drink",SUM(LOOKUP(2,1/(SRP!$B$10:$B$14&lt;=E4701)/(SRP!$C$10:$C$14&gt;=E4701),SRP!$D$10:$D$14)*(G4701/100)*(E4701/1000)),0))))),2)</f>
        <v>1.27</v>
      </c>
    </row>
    <row r="4702" spans="1:11" x14ac:dyDescent="0.35">
      <c r="A4702" s="2">
        <v>42914</v>
      </c>
      <c r="B4702" s="76" t="s">
        <v>3705</v>
      </c>
      <c r="C4702" s="76" t="s">
        <v>5938</v>
      </c>
      <c r="D4702" s="76" t="s">
        <v>5283</v>
      </c>
      <c r="E4702" s="76">
        <v>2130</v>
      </c>
      <c r="F4702" s="76">
        <v>4</v>
      </c>
      <c r="G4702" s="77">
        <v>5</v>
      </c>
      <c r="H4702" s="76" t="s">
        <v>3283</v>
      </c>
      <c r="I4702" s="77">
        <v>17.989999999999998</v>
      </c>
      <c r="J4702" s="2">
        <v>6</v>
      </c>
      <c r="K4702" s="119" cm="1">
        <f t="array" ref="K4702">ROUND(IF(C4702="Beer",SUM(LOOKUP(2,1/(SRP!$B$7:$B$9&lt;=E4702)/(SRP!$C$7:$C$9&gt;=E4702),SRP!$D$7:$D$9)*(G4702/100)*(E4702/1000)),IF(C4702="Spirits",SUM(LOOKUP(2,1/(SRP!$B$2:$B$6&lt;=E4702)/(SRP!$C$2:$C$6&gt;=E4702),SRP!$D$2:$D$6)*(G4702/100)*(E4702/1000)),IF(AND(C4702="Wine",D4702="Fortified Wines"),SUM(LOOKUP(2,1/(SRP!$B$20:$B$23&lt;=E4702)/(SRP!$C$20:$C$23&gt;=E4702),SRP!$D$20:$D$23)*(G4702/100)*(E4702/1000)),IF(C4702="Wine",SUM(LOOKUP(2,1/(SRP!$B$15:$B$19&lt;=E4702)/(SRP!$C$15:$C$19&gt;=E4702),SRP!$D$15:$D$19)*(G4702/100)*(E4702/1000)),IF(C4702="Ready to Drink",SUM(LOOKUP(2,1/(SRP!$B$10:$B$14&lt;=E4702)/(SRP!$C$10:$C$14&gt;=E4702),SRP!$D$10:$D$14)*(G4702/100)*(E4702/1000)),0))))),2)</f>
        <v>7.43</v>
      </c>
    </row>
    <row r="4703" spans="1:11" x14ac:dyDescent="0.35">
      <c r="A4703" s="2">
        <v>42923</v>
      </c>
      <c r="B4703" s="76" t="s">
        <v>4902</v>
      </c>
      <c r="C4703" s="76" t="s">
        <v>5938</v>
      </c>
      <c r="D4703" s="76" t="s">
        <v>5279</v>
      </c>
      <c r="E4703" s="76">
        <v>473</v>
      </c>
      <c r="F4703" s="76">
        <v>24</v>
      </c>
      <c r="G4703" s="77">
        <v>5</v>
      </c>
      <c r="H4703" s="76" t="s">
        <v>3321</v>
      </c>
      <c r="I4703" s="77">
        <v>4.6900000000000004</v>
      </c>
      <c r="J4703" s="2">
        <v>1</v>
      </c>
      <c r="K4703" s="119" cm="1">
        <f t="array" ref="K4703">ROUND(IF(C4703="Beer",SUM(LOOKUP(2,1/(SRP!$B$7:$B$9&lt;=E4703)/(SRP!$C$7:$C$9&gt;=E4703),SRP!$D$7:$D$9)*(G4703/100)*(E4703/1000)),IF(C4703="Spirits",SUM(LOOKUP(2,1/(SRP!$B$2:$B$6&lt;=E4703)/(SRP!$C$2:$C$6&gt;=E4703),SRP!$D$2:$D$6)*(G4703/100)*(E4703/1000)),IF(AND(C4703="Wine",D4703="Fortified Wines"),SUM(LOOKUP(2,1/(SRP!$B$20:$B$23&lt;=E4703)/(SRP!$C$20:$C$23&gt;=E4703),SRP!$D$20:$D$23)*(G4703/100)*(E4703/1000)),IF(C4703="Wine",SUM(LOOKUP(2,1/(SRP!$B$15:$B$19&lt;=E4703)/(SRP!$C$15:$C$19&gt;=E4703),SRP!$D$15:$D$19)*(G4703/100)*(E4703/1000)),IF(C4703="Ready to Drink",SUM(LOOKUP(2,1/(SRP!$B$10:$B$14&lt;=E4703)/(SRP!$C$10:$C$14&gt;=E4703),SRP!$D$10:$D$14)*(G4703/100)*(E4703/1000)),0))))),2)</f>
        <v>1.75</v>
      </c>
    </row>
    <row r="4704" spans="1:11" x14ac:dyDescent="0.35">
      <c r="A4704" s="2">
        <v>42925</v>
      </c>
      <c r="B4704" s="76" t="s">
        <v>3707</v>
      </c>
      <c r="C4704" s="76" t="s">
        <v>287</v>
      </c>
      <c r="D4704" s="76" t="s">
        <v>5266</v>
      </c>
      <c r="E4704" s="76">
        <v>473</v>
      </c>
      <c r="F4704" s="76">
        <v>24</v>
      </c>
      <c r="G4704" s="77">
        <v>5.25</v>
      </c>
      <c r="H4704" s="76" t="s">
        <v>3409</v>
      </c>
      <c r="I4704" s="77">
        <v>3.79</v>
      </c>
      <c r="J4704" s="2">
        <v>1</v>
      </c>
      <c r="K4704" s="119" cm="1">
        <f t="array" ref="K4704">ROUND(IF(C4704="Beer",SUM(LOOKUP(2,1/(SRP!$B$7:$B$9&lt;=E4704)/(SRP!$C$7:$C$9&gt;=E4704),SRP!$D$7:$D$9)*(G4704/100)*(E4704/1000)),IF(C4704="Spirits",SUM(LOOKUP(2,1/(SRP!$B$2:$B$6&lt;=E4704)/(SRP!$C$2:$C$6&gt;=E4704),SRP!$D$2:$D$6)*(G4704/100)*(E4704/1000)),IF(AND(C4704="Wine",D4704="Fortified Wines"),SUM(LOOKUP(2,1/(SRP!$B$20:$B$23&lt;=E4704)/(SRP!$C$20:$C$23&gt;=E4704),SRP!$D$20:$D$23)*(G4704/100)*(E4704/1000)),IF(C4704="Wine",SUM(LOOKUP(2,1/(SRP!$B$15:$B$19&lt;=E4704)/(SRP!$C$15:$C$19&gt;=E4704),SRP!$D$15:$D$19)*(G4704/100)*(E4704/1000)),IF(C4704="Ready to Drink",SUM(LOOKUP(2,1/(SRP!$B$10:$B$14&lt;=E4704)/(SRP!$C$10:$C$14&gt;=E4704),SRP!$D$10:$D$14)*(G4704/100)*(E4704/1000)),0))))),2)</f>
        <v>1.73</v>
      </c>
    </row>
    <row r="4705" spans="1:11" x14ac:dyDescent="0.35">
      <c r="A4705" s="2">
        <v>42925</v>
      </c>
      <c r="B4705" s="76" t="s">
        <v>3707</v>
      </c>
      <c r="C4705" s="76" t="s">
        <v>287</v>
      </c>
      <c r="D4705" s="76" t="s">
        <v>5266</v>
      </c>
      <c r="E4705" s="76">
        <v>473</v>
      </c>
      <c r="F4705" s="76">
        <v>24</v>
      </c>
      <c r="G4705" s="77">
        <v>5.25</v>
      </c>
      <c r="H4705" s="76" t="s">
        <v>3409</v>
      </c>
      <c r="I4705" s="77">
        <v>3.79</v>
      </c>
      <c r="J4705" s="2">
        <v>1</v>
      </c>
      <c r="K4705" s="119" cm="1">
        <f t="array" ref="K4705">ROUND(IF(C4705="Beer",SUM(LOOKUP(2,1/(SRP!$B$7:$B$9&lt;=E4705)/(SRP!$C$7:$C$9&gt;=E4705),SRP!$D$7:$D$9)*(G4705/100)*(E4705/1000)),IF(C4705="Spirits",SUM(LOOKUP(2,1/(SRP!$B$2:$B$6&lt;=E4705)/(SRP!$C$2:$C$6&gt;=E4705),SRP!$D$2:$D$6)*(G4705/100)*(E4705/1000)),IF(AND(C4705="Wine",D4705="Fortified Wines"),SUM(LOOKUP(2,1/(SRP!$B$20:$B$23&lt;=E4705)/(SRP!$C$20:$C$23&gt;=E4705),SRP!$D$20:$D$23)*(G4705/100)*(E4705/1000)),IF(C4705="Wine",SUM(LOOKUP(2,1/(SRP!$B$15:$B$19&lt;=E4705)/(SRP!$C$15:$C$19&gt;=E4705),SRP!$D$15:$D$19)*(G4705/100)*(E4705/1000)),IF(C4705="Ready to Drink",SUM(LOOKUP(2,1/(SRP!$B$10:$B$14&lt;=E4705)/(SRP!$C$10:$C$14&gt;=E4705),SRP!$D$10:$D$14)*(G4705/100)*(E4705/1000)),0))))),2)</f>
        <v>1.73</v>
      </c>
    </row>
    <row r="4706" spans="1:11" x14ac:dyDescent="0.35">
      <c r="A4706" s="2">
        <v>42977</v>
      </c>
      <c r="B4706" s="76" t="s">
        <v>6370</v>
      </c>
      <c r="C4706" s="76" t="s">
        <v>5938</v>
      </c>
      <c r="D4706" s="76" t="s">
        <v>5283</v>
      </c>
      <c r="E4706" s="76">
        <v>1420</v>
      </c>
      <c r="F4706" s="76">
        <v>6</v>
      </c>
      <c r="G4706" s="77">
        <v>7</v>
      </c>
      <c r="H4706" s="76" t="s">
        <v>3279</v>
      </c>
      <c r="I4706" s="77">
        <v>9.8000000000000007</v>
      </c>
      <c r="J4706" s="2">
        <v>4</v>
      </c>
      <c r="K4706" s="119" cm="1">
        <f t="array" ref="K4706">ROUND(IF(C4706="Beer",SUM(LOOKUP(2,1/(SRP!$B$7:$B$9&lt;=E4706)/(SRP!$C$7:$C$9&gt;=E4706),SRP!$D$7:$D$9)*(G4706/100)*(E4706/1000)),IF(C4706="Spirits",SUM(LOOKUP(2,1/(SRP!$B$2:$B$6&lt;=E4706)/(SRP!$C$2:$C$6&gt;=E4706),SRP!$D$2:$D$6)*(G4706/100)*(E4706/1000)),IF(AND(C4706="Wine",D4706="Fortified Wines"),SUM(LOOKUP(2,1/(SRP!$B$20:$B$23&lt;=E4706)/(SRP!$C$20:$C$23&gt;=E4706),SRP!$D$20:$D$23)*(G4706/100)*(E4706/1000)),IF(C4706="Wine",SUM(LOOKUP(2,1/(SRP!$B$15:$B$19&lt;=E4706)/(SRP!$C$15:$C$19&gt;=E4706),SRP!$D$15:$D$19)*(G4706/100)*(E4706/1000)),IF(C4706="Ready to Drink",SUM(LOOKUP(2,1/(SRP!$B$10:$B$14&lt;=E4706)/(SRP!$C$10:$C$14&gt;=E4706),SRP!$D$10:$D$14)*(G4706/100)*(E4706/1000)),0))))),2)</f>
        <v>6.94</v>
      </c>
    </row>
    <row r="4707" spans="1:11" x14ac:dyDescent="0.35">
      <c r="A4707" s="2">
        <v>42986</v>
      </c>
      <c r="B4707" s="76" t="s">
        <v>3669</v>
      </c>
      <c r="C4707" s="76" t="s">
        <v>5938</v>
      </c>
      <c r="D4707" s="76" t="s">
        <v>5298</v>
      </c>
      <c r="E4707" s="76">
        <v>458</v>
      </c>
      <c r="F4707" s="76">
        <v>24</v>
      </c>
      <c r="G4707" s="77">
        <v>5.5</v>
      </c>
      <c r="H4707" s="76" t="s">
        <v>6870</v>
      </c>
      <c r="I4707" s="77">
        <v>3.69</v>
      </c>
      <c r="J4707" s="2">
        <v>1</v>
      </c>
      <c r="K4707" s="119" cm="1">
        <f t="array" ref="K4707">ROUND(IF(C4707="Beer",SUM(LOOKUP(2,1/(SRP!$B$7:$B$9&lt;=E4707)/(SRP!$C$7:$C$9&gt;=E4707),SRP!$D$7:$D$9)*(G4707/100)*(E4707/1000)),IF(C4707="Spirits",SUM(LOOKUP(2,1/(SRP!$B$2:$B$6&lt;=E4707)/(SRP!$C$2:$C$6&gt;=E4707),SRP!$D$2:$D$6)*(G4707/100)*(E4707/1000)),IF(AND(C4707="Wine",D4707="Fortified Wines"),SUM(LOOKUP(2,1/(SRP!$B$20:$B$23&lt;=E4707)/(SRP!$C$20:$C$23&gt;=E4707),SRP!$D$20:$D$23)*(G4707/100)*(E4707/1000)),IF(C4707="Wine",SUM(LOOKUP(2,1/(SRP!$B$15:$B$19&lt;=E4707)/(SRP!$C$15:$C$19&gt;=E4707),SRP!$D$15:$D$19)*(G4707/100)*(E4707/1000)),IF(C4707="Ready to Drink",SUM(LOOKUP(2,1/(SRP!$B$10:$B$14&lt;=E4707)/(SRP!$C$10:$C$14&gt;=E4707),SRP!$D$10:$D$14)*(G4707/100)*(E4707/1000)),0))))),2)</f>
        <v>1.86</v>
      </c>
    </row>
    <row r="4708" spans="1:11" x14ac:dyDescent="0.35">
      <c r="A4708" s="2">
        <v>43018</v>
      </c>
      <c r="B4708" s="76" t="s">
        <v>1586</v>
      </c>
      <c r="C4708" s="76" t="s">
        <v>285</v>
      </c>
      <c r="D4708" s="76" t="s">
        <v>5252</v>
      </c>
      <c r="E4708" s="76">
        <v>375</v>
      </c>
      <c r="F4708" s="76">
        <v>12</v>
      </c>
      <c r="G4708" s="77">
        <v>40</v>
      </c>
      <c r="H4708" s="76" t="s">
        <v>3326</v>
      </c>
      <c r="I4708" s="77">
        <v>35.299999999999997</v>
      </c>
      <c r="J4708" s="2">
        <v>1</v>
      </c>
      <c r="K4708" s="119" cm="1">
        <f t="array" ref="K4708">ROUND(IF(C4708="Beer",SUM(LOOKUP(2,1/(SRP!$B$7:$B$9&lt;=E4708)/(SRP!$C$7:$C$9&gt;=E4708),SRP!$D$7:$D$9)*(G4708/100)*(E4708/1000)),IF(C4708="Spirits",SUM(LOOKUP(2,1/(SRP!$B$2:$B$6&lt;=E4708)/(SRP!$C$2:$C$6&gt;=E4708),SRP!$D$2:$D$6)*(G4708/100)*(E4708/1000)),IF(AND(C4708="Wine",D4708="Fortified Wines"),SUM(LOOKUP(2,1/(SRP!$B$20:$B$23&lt;=E4708)/(SRP!$C$20:$C$23&gt;=E4708),SRP!$D$20:$D$23)*(G4708/100)*(E4708/1000)),IF(C4708="Wine",SUM(LOOKUP(2,1/(SRP!$B$15:$B$19&lt;=E4708)/(SRP!$C$15:$C$19&gt;=E4708),SRP!$D$15:$D$19)*(G4708/100)*(E4708/1000)),IF(C4708="Ready to Drink",SUM(LOOKUP(2,1/(SRP!$B$10:$B$14&lt;=E4708)/(SRP!$C$10:$C$14&gt;=E4708),SRP!$D$10:$D$14)*(G4708/100)*(E4708/1000)),0))))),2)</f>
        <v>11.89</v>
      </c>
    </row>
    <row r="4709" spans="1:11" x14ac:dyDescent="0.35">
      <c r="A4709" s="2">
        <v>43020</v>
      </c>
      <c r="B4709" s="76" t="s">
        <v>3691</v>
      </c>
      <c r="C4709" s="76" t="s">
        <v>5938</v>
      </c>
      <c r="D4709" s="76" t="s">
        <v>5298</v>
      </c>
      <c r="E4709" s="76">
        <v>473</v>
      </c>
      <c r="F4709" s="76">
        <v>24</v>
      </c>
      <c r="G4709" s="77">
        <v>5</v>
      </c>
      <c r="H4709" s="76" t="s">
        <v>3321</v>
      </c>
      <c r="I4709" s="77">
        <v>3.78</v>
      </c>
      <c r="J4709" s="2">
        <v>1</v>
      </c>
      <c r="K4709" s="119" cm="1">
        <f t="array" ref="K4709">ROUND(IF(C4709="Beer",SUM(LOOKUP(2,1/(SRP!$B$7:$B$9&lt;=E4709)/(SRP!$C$7:$C$9&gt;=E4709),SRP!$D$7:$D$9)*(G4709/100)*(E4709/1000)),IF(C4709="Spirits",SUM(LOOKUP(2,1/(SRP!$B$2:$B$6&lt;=E4709)/(SRP!$C$2:$C$6&gt;=E4709),SRP!$D$2:$D$6)*(G4709/100)*(E4709/1000)),IF(AND(C4709="Wine",D4709="Fortified Wines"),SUM(LOOKUP(2,1/(SRP!$B$20:$B$23&lt;=E4709)/(SRP!$C$20:$C$23&gt;=E4709),SRP!$D$20:$D$23)*(G4709/100)*(E4709/1000)),IF(C4709="Wine",SUM(LOOKUP(2,1/(SRP!$B$15:$B$19&lt;=E4709)/(SRP!$C$15:$C$19&gt;=E4709),SRP!$D$15:$D$19)*(G4709/100)*(E4709/1000)),IF(C4709="Ready to Drink",SUM(LOOKUP(2,1/(SRP!$B$10:$B$14&lt;=E4709)/(SRP!$C$10:$C$14&gt;=E4709),SRP!$D$10:$D$14)*(G4709/100)*(E4709/1000)),0))))),2)</f>
        <v>1.75</v>
      </c>
    </row>
    <row r="4710" spans="1:11" x14ac:dyDescent="0.35">
      <c r="A4710" s="2">
        <v>43020</v>
      </c>
      <c r="B4710" s="76" t="s">
        <v>3691</v>
      </c>
      <c r="C4710" s="76" t="s">
        <v>5938</v>
      </c>
      <c r="D4710" s="76" t="s">
        <v>5298</v>
      </c>
      <c r="E4710" s="76">
        <v>473</v>
      </c>
      <c r="F4710" s="76">
        <v>24</v>
      </c>
      <c r="G4710" s="77">
        <v>5</v>
      </c>
      <c r="H4710" s="76" t="s">
        <v>3321</v>
      </c>
      <c r="I4710" s="77">
        <v>3.78</v>
      </c>
      <c r="J4710" s="2">
        <v>1</v>
      </c>
      <c r="K4710" s="119" cm="1">
        <f t="array" ref="K4710">ROUND(IF(C4710="Beer",SUM(LOOKUP(2,1/(SRP!$B$7:$B$9&lt;=E4710)/(SRP!$C$7:$C$9&gt;=E4710),SRP!$D$7:$D$9)*(G4710/100)*(E4710/1000)),IF(C4710="Spirits",SUM(LOOKUP(2,1/(SRP!$B$2:$B$6&lt;=E4710)/(SRP!$C$2:$C$6&gt;=E4710),SRP!$D$2:$D$6)*(G4710/100)*(E4710/1000)),IF(AND(C4710="Wine",D4710="Fortified Wines"),SUM(LOOKUP(2,1/(SRP!$B$20:$B$23&lt;=E4710)/(SRP!$C$20:$C$23&gt;=E4710),SRP!$D$20:$D$23)*(G4710/100)*(E4710/1000)),IF(C4710="Wine",SUM(LOOKUP(2,1/(SRP!$B$15:$B$19&lt;=E4710)/(SRP!$C$15:$C$19&gt;=E4710),SRP!$D$15:$D$19)*(G4710/100)*(E4710/1000)),IF(C4710="Ready to Drink",SUM(LOOKUP(2,1/(SRP!$B$10:$B$14&lt;=E4710)/(SRP!$C$10:$C$14&gt;=E4710),SRP!$D$10:$D$14)*(G4710/100)*(E4710/1000)),0))))),2)</f>
        <v>1.75</v>
      </c>
    </row>
    <row r="4711" spans="1:11" x14ac:dyDescent="0.35">
      <c r="A4711" s="2">
        <v>43021</v>
      </c>
      <c r="B4711" s="76" t="s">
        <v>3797</v>
      </c>
      <c r="C4711" s="76" t="s">
        <v>5938</v>
      </c>
      <c r="D4711" s="76" t="s">
        <v>5298</v>
      </c>
      <c r="E4711" s="76">
        <v>2130</v>
      </c>
      <c r="F4711" s="76">
        <v>4</v>
      </c>
      <c r="G4711" s="77">
        <v>5</v>
      </c>
      <c r="H4711" s="76" t="s">
        <v>3321</v>
      </c>
      <c r="I4711" s="77">
        <v>16.48</v>
      </c>
      <c r="J4711" s="2">
        <v>6</v>
      </c>
      <c r="K4711" s="119" cm="1">
        <f t="array" ref="K4711">ROUND(IF(C4711="Beer",SUM(LOOKUP(2,1/(SRP!$B$7:$B$9&lt;=E4711)/(SRP!$C$7:$C$9&gt;=E4711),SRP!$D$7:$D$9)*(G4711/100)*(E4711/1000)),IF(C4711="Spirits",SUM(LOOKUP(2,1/(SRP!$B$2:$B$6&lt;=E4711)/(SRP!$C$2:$C$6&gt;=E4711),SRP!$D$2:$D$6)*(G4711/100)*(E4711/1000)),IF(AND(C4711="Wine",D4711="Fortified Wines"),SUM(LOOKUP(2,1/(SRP!$B$20:$B$23&lt;=E4711)/(SRP!$C$20:$C$23&gt;=E4711),SRP!$D$20:$D$23)*(G4711/100)*(E4711/1000)),IF(C4711="Wine",SUM(LOOKUP(2,1/(SRP!$B$15:$B$19&lt;=E4711)/(SRP!$C$15:$C$19&gt;=E4711),SRP!$D$15:$D$19)*(G4711/100)*(E4711/1000)),IF(C4711="Ready to Drink",SUM(LOOKUP(2,1/(SRP!$B$10:$B$14&lt;=E4711)/(SRP!$C$10:$C$14&gt;=E4711),SRP!$D$10:$D$14)*(G4711/100)*(E4711/1000)),0))))),2)</f>
        <v>7.43</v>
      </c>
    </row>
    <row r="4712" spans="1:11" x14ac:dyDescent="0.35">
      <c r="A4712" s="2">
        <v>43021</v>
      </c>
      <c r="B4712" s="76" t="s">
        <v>3797</v>
      </c>
      <c r="C4712" s="76" t="s">
        <v>5938</v>
      </c>
      <c r="D4712" s="76" t="s">
        <v>5298</v>
      </c>
      <c r="E4712" s="76">
        <v>2130</v>
      </c>
      <c r="F4712" s="76">
        <v>4</v>
      </c>
      <c r="G4712" s="77">
        <v>5</v>
      </c>
      <c r="H4712" s="76" t="s">
        <v>3321</v>
      </c>
      <c r="I4712" s="77">
        <v>16.48</v>
      </c>
      <c r="J4712" s="2">
        <v>6</v>
      </c>
      <c r="K4712" s="119" cm="1">
        <f t="array" ref="K4712">ROUND(IF(C4712="Beer",SUM(LOOKUP(2,1/(SRP!$B$7:$B$9&lt;=E4712)/(SRP!$C$7:$C$9&gt;=E4712),SRP!$D$7:$D$9)*(G4712/100)*(E4712/1000)),IF(C4712="Spirits",SUM(LOOKUP(2,1/(SRP!$B$2:$B$6&lt;=E4712)/(SRP!$C$2:$C$6&gt;=E4712),SRP!$D$2:$D$6)*(G4712/100)*(E4712/1000)),IF(AND(C4712="Wine",D4712="Fortified Wines"),SUM(LOOKUP(2,1/(SRP!$B$20:$B$23&lt;=E4712)/(SRP!$C$20:$C$23&gt;=E4712),SRP!$D$20:$D$23)*(G4712/100)*(E4712/1000)),IF(C4712="Wine",SUM(LOOKUP(2,1/(SRP!$B$15:$B$19&lt;=E4712)/(SRP!$C$15:$C$19&gt;=E4712),SRP!$D$15:$D$19)*(G4712/100)*(E4712/1000)),IF(C4712="Ready to Drink",SUM(LOOKUP(2,1/(SRP!$B$10:$B$14&lt;=E4712)/(SRP!$C$10:$C$14&gt;=E4712),SRP!$D$10:$D$14)*(G4712/100)*(E4712/1000)),0))))),2)</f>
        <v>7.43</v>
      </c>
    </row>
    <row r="4713" spans="1:11" x14ac:dyDescent="0.35">
      <c r="A4713" s="2">
        <v>43083</v>
      </c>
      <c r="B4713" s="76" t="s">
        <v>1587</v>
      </c>
      <c r="C4713" s="76" t="s">
        <v>285</v>
      </c>
      <c r="D4713" s="76" t="s">
        <v>5275</v>
      </c>
      <c r="E4713" s="76">
        <v>750</v>
      </c>
      <c r="F4713" s="76">
        <v>12</v>
      </c>
      <c r="G4713" s="77">
        <v>40</v>
      </c>
      <c r="H4713" s="76" t="s">
        <v>3282</v>
      </c>
      <c r="I4713" s="77">
        <v>39.99</v>
      </c>
      <c r="J4713" s="2">
        <v>1</v>
      </c>
      <c r="K4713" s="119" cm="1">
        <f t="array" ref="K4713">ROUND(IF(C4713="Beer",SUM(LOOKUP(2,1/(SRP!$B$7:$B$9&lt;=E4713)/(SRP!$C$7:$C$9&gt;=E4713),SRP!$D$7:$D$9)*(G4713/100)*(E4713/1000)),IF(C4713="Spirits",SUM(LOOKUP(2,1/(SRP!$B$2:$B$6&lt;=E4713)/(SRP!$C$2:$C$6&gt;=E4713),SRP!$D$2:$D$6)*(G4713/100)*(E4713/1000)),IF(AND(C4713="Wine",D4713="Fortified Wines"),SUM(LOOKUP(2,1/(SRP!$B$20:$B$23&lt;=E4713)/(SRP!$C$20:$C$23&gt;=E4713),SRP!$D$20:$D$23)*(G4713/100)*(E4713/1000)),IF(C4713="Wine",SUM(LOOKUP(2,1/(SRP!$B$15:$B$19&lt;=E4713)/(SRP!$C$15:$C$19&gt;=E4713),SRP!$D$15:$D$19)*(G4713/100)*(E4713/1000)),IF(C4713="Ready to Drink",SUM(LOOKUP(2,1/(SRP!$B$10:$B$14&lt;=E4713)/(SRP!$C$10:$C$14&gt;=E4713),SRP!$D$10:$D$14)*(G4713/100)*(E4713/1000)),0))))),2)</f>
        <v>20.94</v>
      </c>
    </row>
    <row r="4714" spans="1:11" x14ac:dyDescent="0.35">
      <c r="A4714" s="2">
        <v>43097</v>
      </c>
      <c r="B4714" s="76" t="s">
        <v>6972</v>
      </c>
      <c r="C4714" s="76" t="s">
        <v>5938</v>
      </c>
      <c r="D4714" s="76" t="s">
        <v>5746</v>
      </c>
      <c r="E4714" s="76">
        <v>473</v>
      </c>
      <c r="F4714" s="76">
        <v>24</v>
      </c>
      <c r="G4714" s="77">
        <v>4</v>
      </c>
      <c r="H4714" s="76" t="s">
        <v>6973</v>
      </c>
      <c r="I4714" s="77">
        <v>1.86</v>
      </c>
      <c r="J4714" s="2">
        <v>1</v>
      </c>
      <c r="K4714" s="119" cm="1">
        <f t="array" ref="K4714">ROUND(IF(C4714="Beer",SUM(LOOKUP(2,1/(SRP!$B$7:$B$9&lt;=E4714)/(SRP!$C$7:$C$9&gt;=E4714),SRP!$D$7:$D$9)*(G4714/100)*(E4714/1000)),IF(C4714="Spirits",SUM(LOOKUP(2,1/(SRP!$B$2:$B$6&lt;=E4714)/(SRP!$C$2:$C$6&gt;=E4714),SRP!$D$2:$D$6)*(G4714/100)*(E4714/1000)),IF(AND(C4714="Wine",D4714="Fortified Wines"),SUM(LOOKUP(2,1/(SRP!$B$20:$B$23&lt;=E4714)/(SRP!$C$20:$C$23&gt;=E4714),SRP!$D$20:$D$23)*(G4714/100)*(E4714/1000)),IF(C4714="Wine",SUM(LOOKUP(2,1/(SRP!$B$15:$B$19&lt;=E4714)/(SRP!$C$15:$C$19&gt;=E4714),SRP!$D$15:$D$19)*(G4714/100)*(E4714/1000)),IF(C4714="Ready to Drink",SUM(LOOKUP(2,1/(SRP!$B$10:$B$14&lt;=E4714)/(SRP!$C$10:$C$14&gt;=E4714),SRP!$D$10:$D$14)*(G4714/100)*(E4714/1000)),0))))),2)</f>
        <v>1.4</v>
      </c>
    </row>
    <row r="4715" spans="1:11" x14ac:dyDescent="0.35">
      <c r="A4715" s="2">
        <v>43108</v>
      </c>
      <c r="B4715" s="76" t="s">
        <v>4771</v>
      </c>
      <c r="C4715" s="76" t="s">
        <v>286</v>
      </c>
      <c r="D4715" s="76" t="s">
        <v>5247</v>
      </c>
      <c r="E4715" s="76">
        <v>750</v>
      </c>
      <c r="F4715" s="76">
        <v>12</v>
      </c>
      <c r="G4715" s="77">
        <v>14.5</v>
      </c>
      <c r="H4715" s="76" t="s">
        <v>3279</v>
      </c>
      <c r="I4715" s="77">
        <v>64.989999999999995</v>
      </c>
      <c r="J4715" s="2">
        <v>1</v>
      </c>
      <c r="K4715" s="119" cm="1">
        <f t="array" ref="K4715">ROUND(IF(C4715="Beer",SUM(LOOKUP(2,1/(SRP!$B$7:$B$9&lt;=E4715)/(SRP!$C$7:$C$9&gt;=E4715),SRP!$D$7:$D$9)*(G4715/100)*(E4715/1000)),IF(C4715="Spirits",SUM(LOOKUP(2,1/(SRP!$B$2:$B$6&lt;=E4715)/(SRP!$C$2:$C$6&gt;=E4715),SRP!$D$2:$D$6)*(G4715/100)*(E4715/1000)),IF(AND(C4715="Wine",D4715="Fortified Wines"),SUM(LOOKUP(2,1/(SRP!$B$20:$B$23&lt;=E4715)/(SRP!$C$20:$C$23&gt;=E4715),SRP!$D$20:$D$23)*(G4715/100)*(E4715/1000)),IF(C4715="Wine",SUM(LOOKUP(2,1/(SRP!$B$15:$B$19&lt;=E4715)/(SRP!$C$15:$C$19&gt;=E4715),SRP!$D$15:$D$19)*(G4715/100)*(E4715/1000)),IF(C4715="Ready to Drink",SUM(LOOKUP(2,1/(SRP!$B$10:$B$14&lt;=E4715)/(SRP!$C$10:$C$14&gt;=E4715),SRP!$D$10:$D$14)*(G4715/100)*(E4715/1000)),0))))),2)</f>
        <v>7.59</v>
      </c>
    </row>
    <row r="4716" spans="1:11" x14ac:dyDescent="0.35">
      <c r="A4716" s="2">
        <v>43113</v>
      </c>
      <c r="B4716" s="76" t="s">
        <v>3683</v>
      </c>
      <c r="C4716" s="76" t="s">
        <v>5938</v>
      </c>
      <c r="D4716" s="76" t="s">
        <v>5748</v>
      </c>
      <c r="E4716" s="76">
        <v>2130</v>
      </c>
      <c r="F4716" s="76">
        <v>4</v>
      </c>
      <c r="G4716" s="77">
        <v>7</v>
      </c>
      <c r="H4716" s="76" t="s">
        <v>3321</v>
      </c>
      <c r="I4716" s="77">
        <v>19.29</v>
      </c>
      <c r="J4716" s="2">
        <v>6</v>
      </c>
      <c r="K4716" s="119" cm="1">
        <f t="array" ref="K4716">ROUND(IF(C4716="Beer",SUM(LOOKUP(2,1/(SRP!$B$7:$B$9&lt;=E4716)/(SRP!$C$7:$C$9&gt;=E4716),SRP!$D$7:$D$9)*(G4716/100)*(E4716/1000)),IF(C4716="Spirits",SUM(LOOKUP(2,1/(SRP!$B$2:$B$6&lt;=E4716)/(SRP!$C$2:$C$6&gt;=E4716),SRP!$D$2:$D$6)*(G4716/100)*(E4716/1000)),IF(AND(C4716="Wine",D4716="Fortified Wines"),SUM(LOOKUP(2,1/(SRP!$B$20:$B$23&lt;=E4716)/(SRP!$C$20:$C$23&gt;=E4716),SRP!$D$20:$D$23)*(G4716/100)*(E4716/1000)),IF(C4716="Wine",SUM(LOOKUP(2,1/(SRP!$B$15:$B$19&lt;=E4716)/(SRP!$C$15:$C$19&gt;=E4716),SRP!$D$15:$D$19)*(G4716/100)*(E4716/1000)),IF(C4716="Ready to Drink",SUM(LOOKUP(2,1/(SRP!$B$10:$B$14&lt;=E4716)/(SRP!$C$10:$C$14&gt;=E4716),SRP!$D$10:$D$14)*(G4716/100)*(E4716/1000)),0))))),2)</f>
        <v>10.41</v>
      </c>
    </row>
    <row r="4717" spans="1:11" x14ac:dyDescent="0.35">
      <c r="A4717" s="2">
        <v>43165</v>
      </c>
      <c r="B4717" s="76" t="s">
        <v>3708</v>
      </c>
      <c r="C4717" s="76" t="s">
        <v>5938</v>
      </c>
      <c r="D4717" s="76" t="s">
        <v>5298</v>
      </c>
      <c r="E4717" s="76">
        <v>473</v>
      </c>
      <c r="F4717" s="76">
        <v>24</v>
      </c>
      <c r="G4717" s="77">
        <v>5</v>
      </c>
      <c r="H4717" s="76" t="s">
        <v>3326</v>
      </c>
      <c r="I4717" s="77">
        <v>3.79</v>
      </c>
      <c r="J4717" s="2">
        <v>1</v>
      </c>
      <c r="K4717" s="119" cm="1">
        <f t="array" ref="K4717">ROUND(IF(C4717="Beer",SUM(LOOKUP(2,1/(SRP!$B$7:$B$9&lt;=E4717)/(SRP!$C$7:$C$9&gt;=E4717),SRP!$D$7:$D$9)*(G4717/100)*(E4717/1000)),IF(C4717="Spirits",SUM(LOOKUP(2,1/(SRP!$B$2:$B$6&lt;=E4717)/(SRP!$C$2:$C$6&gt;=E4717),SRP!$D$2:$D$6)*(G4717/100)*(E4717/1000)),IF(AND(C4717="Wine",D4717="Fortified Wines"),SUM(LOOKUP(2,1/(SRP!$B$20:$B$23&lt;=E4717)/(SRP!$C$20:$C$23&gt;=E4717),SRP!$D$20:$D$23)*(G4717/100)*(E4717/1000)),IF(C4717="Wine",SUM(LOOKUP(2,1/(SRP!$B$15:$B$19&lt;=E4717)/(SRP!$C$15:$C$19&gt;=E4717),SRP!$D$15:$D$19)*(G4717/100)*(E4717/1000)),IF(C4717="Ready to Drink",SUM(LOOKUP(2,1/(SRP!$B$10:$B$14&lt;=E4717)/(SRP!$C$10:$C$14&gt;=E4717),SRP!$D$10:$D$14)*(G4717/100)*(E4717/1000)),0))))),2)</f>
        <v>1.75</v>
      </c>
    </row>
    <row r="4718" spans="1:11" x14ac:dyDescent="0.35">
      <c r="A4718" s="2">
        <v>43165</v>
      </c>
      <c r="B4718" s="76" t="s">
        <v>3708</v>
      </c>
      <c r="C4718" s="76" t="s">
        <v>5938</v>
      </c>
      <c r="D4718" s="76" t="s">
        <v>5298</v>
      </c>
      <c r="E4718" s="76">
        <v>473</v>
      </c>
      <c r="F4718" s="76">
        <v>24</v>
      </c>
      <c r="G4718" s="77">
        <v>5</v>
      </c>
      <c r="H4718" s="76" t="s">
        <v>3326</v>
      </c>
      <c r="I4718" s="77">
        <v>3.79</v>
      </c>
      <c r="J4718" s="2">
        <v>1</v>
      </c>
      <c r="K4718" s="119" cm="1">
        <f t="array" ref="K4718">ROUND(IF(C4718="Beer",SUM(LOOKUP(2,1/(SRP!$B$7:$B$9&lt;=E4718)/(SRP!$C$7:$C$9&gt;=E4718),SRP!$D$7:$D$9)*(G4718/100)*(E4718/1000)),IF(C4718="Spirits",SUM(LOOKUP(2,1/(SRP!$B$2:$B$6&lt;=E4718)/(SRP!$C$2:$C$6&gt;=E4718),SRP!$D$2:$D$6)*(G4718/100)*(E4718/1000)),IF(AND(C4718="Wine",D4718="Fortified Wines"),SUM(LOOKUP(2,1/(SRP!$B$20:$B$23&lt;=E4718)/(SRP!$C$20:$C$23&gt;=E4718),SRP!$D$20:$D$23)*(G4718/100)*(E4718/1000)),IF(C4718="Wine",SUM(LOOKUP(2,1/(SRP!$B$15:$B$19&lt;=E4718)/(SRP!$C$15:$C$19&gt;=E4718),SRP!$D$15:$D$19)*(G4718/100)*(E4718/1000)),IF(C4718="Ready to Drink",SUM(LOOKUP(2,1/(SRP!$B$10:$B$14&lt;=E4718)/(SRP!$C$10:$C$14&gt;=E4718),SRP!$D$10:$D$14)*(G4718/100)*(E4718/1000)),0))))),2)</f>
        <v>1.75</v>
      </c>
    </row>
    <row r="4719" spans="1:11" x14ac:dyDescent="0.35">
      <c r="A4719" s="2">
        <v>43201</v>
      </c>
      <c r="B4719" s="76" t="s">
        <v>3682</v>
      </c>
      <c r="C4719" s="76" t="s">
        <v>5938</v>
      </c>
      <c r="D4719" s="76" t="s">
        <v>5279</v>
      </c>
      <c r="E4719" s="76">
        <v>2130</v>
      </c>
      <c r="F4719" s="76">
        <v>4</v>
      </c>
      <c r="G4719" s="77">
        <v>5</v>
      </c>
      <c r="H4719" s="76" t="s">
        <v>3379</v>
      </c>
      <c r="I4719" s="77">
        <v>16.989999999999998</v>
      </c>
      <c r="J4719" s="2">
        <v>6</v>
      </c>
      <c r="K4719" s="119" cm="1">
        <f t="array" ref="K4719">ROUND(IF(C4719="Beer",SUM(LOOKUP(2,1/(SRP!$B$7:$B$9&lt;=E4719)/(SRP!$C$7:$C$9&gt;=E4719),SRP!$D$7:$D$9)*(G4719/100)*(E4719/1000)),IF(C4719="Spirits",SUM(LOOKUP(2,1/(SRP!$B$2:$B$6&lt;=E4719)/(SRP!$C$2:$C$6&gt;=E4719),SRP!$D$2:$D$6)*(G4719/100)*(E4719/1000)),IF(AND(C4719="Wine",D4719="Fortified Wines"),SUM(LOOKUP(2,1/(SRP!$B$20:$B$23&lt;=E4719)/(SRP!$C$20:$C$23&gt;=E4719),SRP!$D$20:$D$23)*(G4719/100)*(E4719/1000)),IF(C4719="Wine",SUM(LOOKUP(2,1/(SRP!$B$15:$B$19&lt;=E4719)/(SRP!$C$15:$C$19&gt;=E4719),SRP!$D$15:$D$19)*(G4719/100)*(E4719/1000)),IF(C4719="Ready to Drink",SUM(LOOKUP(2,1/(SRP!$B$10:$B$14&lt;=E4719)/(SRP!$C$10:$C$14&gt;=E4719),SRP!$D$10:$D$14)*(G4719/100)*(E4719/1000)),0))))),2)</f>
        <v>7.43</v>
      </c>
    </row>
    <row r="4720" spans="1:11" x14ac:dyDescent="0.35">
      <c r="A4720" s="2">
        <v>43202</v>
      </c>
      <c r="B4720" s="76" t="s">
        <v>3644</v>
      </c>
      <c r="C4720" s="76" t="s">
        <v>5938</v>
      </c>
      <c r="D4720" s="76" t="s">
        <v>5279</v>
      </c>
      <c r="E4720" s="76">
        <v>2130</v>
      </c>
      <c r="F4720" s="76">
        <v>4</v>
      </c>
      <c r="G4720" s="77">
        <v>5</v>
      </c>
      <c r="H4720" s="76" t="s">
        <v>3379</v>
      </c>
      <c r="I4720" s="77">
        <v>16.989999999999998</v>
      </c>
      <c r="J4720" s="2">
        <v>6</v>
      </c>
      <c r="K4720" s="119" cm="1">
        <f t="array" ref="K4720">ROUND(IF(C4720="Beer",SUM(LOOKUP(2,1/(SRP!$B$7:$B$9&lt;=E4720)/(SRP!$C$7:$C$9&gt;=E4720),SRP!$D$7:$D$9)*(G4720/100)*(E4720/1000)),IF(C4720="Spirits",SUM(LOOKUP(2,1/(SRP!$B$2:$B$6&lt;=E4720)/(SRP!$C$2:$C$6&gt;=E4720),SRP!$D$2:$D$6)*(G4720/100)*(E4720/1000)),IF(AND(C4720="Wine",D4720="Fortified Wines"),SUM(LOOKUP(2,1/(SRP!$B$20:$B$23&lt;=E4720)/(SRP!$C$20:$C$23&gt;=E4720),SRP!$D$20:$D$23)*(G4720/100)*(E4720/1000)),IF(C4720="Wine",SUM(LOOKUP(2,1/(SRP!$B$15:$B$19&lt;=E4720)/(SRP!$C$15:$C$19&gt;=E4720),SRP!$D$15:$D$19)*(G4720/100)*(E4720/1000)),IF(C4720="Ready to Drink",SUM(LOOKUP(2,1/(SRP!$B$10:$B$14&lt;=E4720)/(SRP!$C$10:$C$14&gt;=E4720),SRP!$D$10:$D$14)*(G4720/100)*(E4720/1000)),0))))),2)</f>
        <v>7.43</v>
      </c>
    </row>
    <row r="4721" spans="1:11" x14ac:dyDescent="0.35">
      <c r="A4721" s="2">
        <v>43204</v>
      </c>
      <c r="B4721" s="76" t="s">
        <v>3642</v>
      </c>
      <c r="C4721" s="76" t="s">
        <v>5938</v>
      </c>
      <c r="D4721" s="76" t="s">
        <v>5746</v>
      </c>
      <c r="E4721" s="76">
        <v>4260</v>
      </c>
      <c r="F4721" s="76">
        <v>2</v>
      </c>
      <c r="G4721" s="77">
        <v>5</v>
      </c>
      <c r="H4721" s="76" t="s">
        <v>3326</v>
      </c>
      <c r="I4721" s="77">
        <v>33.29</v>
      </c>
      <c r="J4721" s="2">
        <v>12</v>
      </c>
      <c r="K4721" s="119" cm="1">
        <f t="array" ref="K4721">ROUND(IF(C4721="Beer",SUM(LOOKUP(2,1/(SRP!$B$7:$B$9&lt;=E4721)/(SRP!$C$7:$C$9&gt;=E4721),SRP!$D$7:$D$9)*(G4721/100)*(E4721/1000)),IF(C4721="Spirits",SUM(LOOKUP(2,1/(SRP!$B$2:$B$6&lt;=E4721)/(SRP!$C$2:$C$6&gt;=E4721),SRP!$D$2:$D$6)*(G4721/100)*(E4721/1000)),IF(AND(C4721="Wine",D4721="Fortified Wines"),SUM(LOOKUP(2,1/(SRP!$B$20:$B$23&lt;=E4721)/(SRP!$C$20:$C$23&gt;=E4721),SRP!$D$20:$D$23)*(G4721/100)*(E4721/1000)),IF(C4721="Wine",SUM(LOOKUP(2,1/(SRP!$B$15:$B$19&lt;=E4721)/(SRP!$C$15:$C$19&gt;=E4721),SRP!$D$15:$D$19)*(G4721/100)*(E4721/1000)),IF(C4721="Ready to Drink",SUM(LOOKUP(2,1/(SRP!$B$10:$B$14&lt;=E4721)/(SRP!$C$10:$C$14&gt;=E4721),SRP!$D$10:$D$14)*(G4721/100)*(E4721/1000)),0))))),2)</f>
        <v>14.87</v>
      </c>
    </row>
    <row r="4722" spans="1:11" x14ac:dyDescent="0.35">
      <c r="A4722" s="2">
        <v>43204</v>
      </c>
      <c r="B4722" s="76" t="s">
        <v>3642</v>
      </c>
      <c r="C4722" s="76" t="s">
        <v>5938</v>
      </c>
      <c r="D4722" s="76" t="s">
        <v>5746</v>
      </c>
      <c r="E4722" s="76">
        <v>4260</v>
      </c>
      <c r="F4722" s="76">
        <v>2</v>
      </c>
      <c r="G4722" s="77">
        <v>5</v>
      </c>
      <c r="H4722" s="76" t="s">
        <v>3326</v>
      </c>
      <c r="I4722" s="77">
        <v>33.29</v>
      </c>
      <c r="J4722" s="2">
        <v>12</v>
      </c>
      <c r="K4722" s="119" cm="1">
        <f t="array" ref="K4722">ROUND(IF(C4722="Beer",SUM(LOOKUP(2,1/(SRP!$B$7:$B$9&lt;=E4722)/(SRP!$C$7:$C$9&gt;=E4722),SRP!$D$7:$D$9)*(G4722/100)*(E4722/1000)),IF(C4722="Spirits",SUM(LOOKUP(2,1/(SRP!$B$2:$B$6&lt;=E4722)/(SRP!$C$2:$C$6&gt;=E4722),SRP!$D$2:$D$6)*(G4722/100)*(E4722/1000)),IF(AND(C4722="Wine",D4722="Fortified Wines"),SUM(LOOKUP(2,1/(SRP!$B$20:$B$23&lt;=E4722)/(SRP!$C$20:$C$23&gt;=E4722),SRP!$D$20:$D$23)*(G4722/100)*(E4722/1000)),IF(C4722="Wine",SUM(LOOKUP(2,1/(SRP!$B$15:$B$19&lt;=E4722)/(SRP!$C$15:$C$19&gt;=E4722),SRP!$D$15:$D$19)*(G4722/100)*(E4722/1000)),IF(C4722="Ready to Drink",SUM(LOOKUP(2,1/(SRP!$B$10:$B$14&lt;=E4722)/(SRP!$C$10:$C$14&gt;=E4722),SRP!$D$10:$D$14)*(G4722/100)*(E4722/1000)),0))))),2)</f>
        <v>14.87</v>
      </c>
    </row>
    <row r="4723" spans="1:11" x14ac:dyDescent="0.35">
      <c r="A4723" s="2">
        <v>43205</v>
      </c>
      <c r="B4723" s="76" t="s">
        <v>3643</v>
      </c>
      <c r="C4723" s="76" t="s">
        <v>5938</v>
      </c>
      <c r="D4723" s="76" t="s">
        <v>5298</v>
      </c>
      <c r="E4723" s="76">
        <v>2130</v>
      </c>
      <c r="F4723" s="76">
        <v>4</v>
      </c>
      <c r="G4723" s="77">
        <v>5</v>
      </c>
      <c r="H4723" s="76" t="s">
        <v>3324</v>
      </c>
      <c r="I4723" s="77">
        <v>16.59</v>
      </c>
      <c r="J4723" s="2">
        <v>6</v>
      </c>
      <c r="K4723" s="119" cm="1">
        <f t="array" ref="K4723">ROUND(IF(C4723="Beer",SUM(LOOKUP(2,1/(SRP!$B$7:$B$9&lt;=E4723)/(SRP!$C$7:$C$9&gt;=E4723),SRP!$D$7:$D$9)*(G4723/100)*(E4723/1000)),IF(C4723="Spirits",SUM(LOOKUP(2,1/(SRP!$B$2:$B$6&lt;=E4723)/(SRP!$C$2:$C$6&gt;=E4723),SRP!$D$2:$D$6)*(G4723/100)*(E4723/1000)),IF(AND(C4723="Wine",D4723="Fortified Wines"),SUM(LOOKUP(2,1/(SRP!$B$20:$B$23&lt;=E4723)/(SRP!$C$20:$C$23&gt;=E4723),SRP!$D$20:$D$23)*(G4723/100)*(E4723/1000)),IF(C4723="Wine",SUM(LOOKUP(2,1/(SRP!$B$15:$B$19&lt;=E4723)/(SRP!$C$15:$C$19&gt;=E4723),SRP!$D$15:$D$19)*(G4723/100)*(E4723/1000)),IF(C4723="Ready to Drink",SUM(LOOKUP(2,1/(SRP!$B$10:$B$14&lt;=E4723)/(SRP!$C$10:$C$14&gt;=E4723),SRP!$D$10:$D$14)*(G4723/100)*(E4723/1000)),0))))),2)</f>
        <v>7.43</v>
      </c>
    </row>
    <row r="4724" spans="1:11" x14ac:dyDescent="0.35">
      <c r="A4724" s="2">
        <v>43205</v>
      </c>
      <c r="B4724" s="76" t="s">
        <v>3643</v>
      </c>
      <c r="C4724" s="76" t="s">
        <v>5938</v>
      </c>
      <c r="D4724" s="76" t="s">
        <v>5298</v>
      </c>
      <c r="E4724" s="76">
        <v>2130</v>
      </c>
      <c r="F4724" s="76">
        <v>4</v>
      </c>
      <c r="G4724" s="77">
        <v>5</v>
      </c>
      <c r="H4724" s="76" t="s">
        <v>3324</v>
      </c>
      <c r="I4724" s="77">
        <v>16.59</v>
      </c>
      <c r="J4724" s="2">
        <v>6</v>
      </c>
      <c r="K4724" s="119" cm="1">
        <f t="array" ref="K4724">ROUND(IF(C4724="Beer",SUM(LOOKUP(2,1/(SRP!$B$7:$B$9&lt;=E4724)/(SRP!$C$7:$C$9&gt;=E4724),SRP!$D$7:$D$9)*(G4724/100)*(E4724/1000)),IF(C4724="Spirits",SUM(LOOKUP(2,1/(SRP!$B$2:$B$6&lt;=E4724)/(SRP!$C$2:$C$6&gt;=E4724),SRP!$D$2:$D$6)*(G4724/100)*(E4724/1000)),IF(AND(C4724="Wine",D4724="Fortified Wines"),SUM(LOOKUP(2,1/(SRP!$B$20:$B$23&lt;=E4724)/(SRP!$C$20:$C$23&gt;=E4724),SRP!$D$20:$D$23)*(G4724/100)*(E4724/1000)),IF(C4724="Wine",SUM(LOOKUP(2,1/(SRP!$B$15:$B$19&lt;=E4724)/(SRP!$C$15:$C$19&gt;=E4724),SRP!$D$15:$D$19)*(G4724/100)*(E4724/1000)),IF(C4724="Ready to Drink",SUM(LOOKUP(2,1/(SRP!$B$10:$B$14&lt;=E4724)/(SRP!$C$10:$C$14&gt;=E4724),SRP!$D$10:$D$14)*(G4724/100)*(E4724/1000)),0))))),2)</f>
        <v>7.43</v>
      </c>
    </row>
    <row r="4725" spans="1:11" x14ac:dyDescent="0.35">
      <c r="A4725" s="2">
        <v>43207</v>
      </c>
      <c r="B4725" s="76" t="s">
        <v>3650</v>
      </c>
      <c r="C4725" s="76" t="s">
        <v>285</v>
      </c>
      <c r="D4725" s="76" t="s">
        <v>6942</v>
      </c>
      <c r="E4725" s="76">
        <v>750</v>
      </c>
      <c r="F4725" s="76">
        <v>6</v>
      </c>
      <c r="G4725" s="77">
        <v>46.5</v>
      </c>
      <c r="H4725" s="76" t="s">
        <v>3279</v>
      </c>
      <c r="I4725" s="77">
        <v>102.29</v>
      </c>
      <c r="J4725" s="2">
        <v>1</v>
      </c>
      <c r="K4725" s="119" cm="1">
        <f t="array" ref="K4725">ROUND(IF(C4725="Beer",SUM(LOOKUP(2,1/(SRP!$B$7:$B$9&lt;=E4725)/(SRP!$C$7:$C$9&gt;=E4725),SRP!$D$7:$D$9)*(G4725/100)*(E4725/1000)),IF(C4725="Spirits",SUM(LOOKUP(2,1/(SRP!$B$2:$B$6&lt;=E4725)/(SRP!$C$2:$C$6&gt;=E4725),SRP!$D$2:$D$6)*(G4725/100)*(E4725/1000)),IF(AND(C4725="Wine",D4725="Fortified Wines"),SUM(LOOKUP(2,1/(SRP!$B$20:$B$23&lt;=E4725)/(SRP!$C$20:$C$23&gt;=E4725),SRP!$D$20:$D$23)*(G4725/100)*(E4725/1000)),IF(C4725="Wine",SUM(LOOKUP(2,1/(SRP!$B$15:$B$19&lt;=E4725)/(SRP!$C$15:$C$19&gt;=E4725),SRP!$D$15:$D$19)*(G4725/100)*(E4725/1000)),IF(C4725="Ready to Drink",SUM(LOOKUP(2,1/(SRP!$B$10:$B$14&lt;=E4725)/(SRP!$C$10:$C$14&gt;=E4725),SRP!$D$10:$D$14)*(G4725/100)*(E4725/1000)),0))))),2)</f>
        <v>24.35</v>
      </c>
    </row>
    <row r="4726" spans="1:11" x14ac:dyDescent="0.35">
      <c r="A4726" s="2">
        <v>43212</v>
      </c>
      <c r="B4726" s="76" t="s">
        <v>3882</v>
      </c>
      <c r="C4726" s="76" t="s">
        <v>5938</v>
      </c>
      <c r="D4726" s="76" t="s">
        <v>5279</v>
      </c>
      <c r="E4726" s="76">
        <v>473</v>
      </c>
      <c r="F4726" s="76">
        <v>24</v>
      </c>
      <c r="G4726" s="77">
        <v>5</v>
      </c>
      <c r="H4726" s="76" t="s">
        <v>3363</v>
      </c>
      <c r="I4726" s="77">
        <v>4.49</v>
      </c>
      <c r="J4726" s="2">
        <v>1</v>
      </c>
      <c r="K4726" s="119" cm="1">
        <f t="array" ref="K4726">ROUND(IF(C4726="Beer",SUM(LOOKUP(2,1/(SRP!$B$7:$B$9&lt;=E4726)/(SRP!$C$7:$C$9&gt;=E4726),SRP!$D$7:$D$9)*(G4726/100)*(E4726/1000)),IF(C4726="Spirits",SUM(LOOKUP(2,1/(SRP!$B$2:$B$6&lt;=E4726)/(SRP!$C$2:$C$6&gt;=E4726),SRP!$D$2:$D$6)*(G4726/100)*(E4726/1000)),IF(AND(C4726="Wine",D4726="Fortified Wines"),SUM(LOOKUP(2,1/(SRP!$B$20:$B$23&lt;=E4726)/(SRP!$C$20:$C$23&gt;=E4726),SRP!$D$20:$D$23)*(G4726/100)*(E4726/1000)),IF(C4726="Wine",SUM(LOOKUP(2,1/(SRP!$B$15:$B$19&lt;=E4726)/(SRP!$C$15:$C$19&gt;=E4726),SRP!$D$15:$D$19)*(G4726/100)*(E4726/1000)),IF(C4726="Ready to Drink",SUM(LOOKUP(2,1/(SRP!$B$10:$B$14&lt;=E4726)/(SRP!$C$10:$C$14&gt;=E4726),SRP!$D$10:$D$14)*(G4726/100)*(E4726/1000)),0))))),2)</f>
        <v>1.75</v>
      </c>
    </row>
    <row r="4727" spans="1:11" x14ac:dyDescent="0.35">
      <c r="A4727" s="2">
        <v>43213</v>
      </c>
      <c r="B4727" s="76" t="s">
        <v>3651</v>
      </c>
      <c r="C4727" s="76" t="s">
        <v>5938</v>
      </c>
      <c r="D4727" s="76" t="s">
        <v>5279</v>
      </c>
      <c r="E4727" s="76">
        <v>2000</v>
      </c>
      <c r="F4727" s="76">
        <v>8</v>
      </c>
      <c r="G4727" s="77">
        <v>7</v>
      </c>
      <c r="H4727" s="76" t="s">
        <v>4999</v>
      </c>
      <c r="I4727" s="77">
        <v>12.49</v>
      </c>
      <c r="J4727" s="2">
        <v>1</v>
      </c>
      <c r="K4727" s="119" cm="1">
        <f t="array" ref="K4727">ROUND(IF(C4727="Beer",SUM(LOOKUP(2,1/(SRP!$B$7:$B$9&lt;=E4727)/(SRP!$C$7:$C$9&gt;=E4727),SRP!$D$7:$D$9)*(G4727/100)*(E4727/1000)),IF(C4727="Spirits",SUM(LOOKUP(2,1/(SRP!$B$2:$B$6&lt;=E4727)/(SRP!$C$2:$C$6&gt;=E4727),SRP!$D$2:$D$6)*(G4727/100)*(E4727/1000)),IF(AND(C4727="Wine",D4727="Fortified Wines"),SUM(LOOKUP(2,1/(SRP!$B$20:$B$23&lt;=E4727)/(SRP!$C$20:$C$23&gt;=E4727),SRP!$D$20:$D$23)*(G4727/100)*(E4727/1000)),IF(C4727="Wine",SUM(LOOKUP(2,1/(SRP!$B$15:$B$19&lt;=E4727)/(SRP!$C$15:$C$19&gt;=E4727),SRP!$D$15:$D$19)*(G4727/100)*(E4727/1000)),IF(C4727="Ready to Drink",SUM(LOOKUP(2,1/(SRP!$B$10:$B$14&lt;=E4727)/(SRP!$C$10:$C$14&gt;=E4727),SRP!$D$10:$D$14)*(G4727/100)*(E4727/1000)),0))))),2)</f>
        <v>9.77</v>
      </c>
    </row>
    <row r="4728" spans="1:11" x14ac:dyDescent="0.35">
      <c r="A4728" s="2">
        <v>43213</v>
      </c>
      <c r="B4728" s="76" t="s">
        <v>3651</v>
      </c>
      <c r="C4728" s="76" t="s">
        <v>5938</v>
      </c>
      <c r="D4728" s="76" t="s">
        <v>5279</v>
      </c>
      <c r="E4728" s="76">
        <v>2000</v>
      </c>
      <c r="F4728" s="76">
        <v>8</v>
      </c>
      <c r="G4728" s="77">
        <v>7</v>
      </c>
      <c r="H4728" s="76" t="s">
        <v>4999</v>
      </c>
      <c r="I4728" s="77">
        <v>12.49</v>
      </c>
      <c r="J4728" s="2">
        <v>1</v>
      </c>
      <c r="K4728" s="119" cm="1">
        <f t="array" ref="K4728">ROUND(IF(C4728="Beer",SUM(LOOKUP(2,1/(SRP!$B$7:$B$9&lt;=E4728)/(SRP!$C$7:$C$9&gt;=E4728),SRP!$D$7:$D$9)*(G4728/100)*(E4728/1000)),IF(C4728="Spirits",SUM(LOOKUP(2,1/(SRP!$B$2:$B$6&lt;=E4728)/(SRP!$C$2:$C$6&gt;=E4728),SRP!$D$2:$D$6)*(G4728/100)*(E4728/1000)),IF(AND(C4728="Wine",D4728="Fortified Wines"),SUM(LOOKUP(2,1/(SRP!$B$20:$B$23&lt;=E4728)/(SRP!$C$20:$C$23&gt;=E4728),SRP!$D$20:$D$23)*(G4728/100)*(E4728/1000)),IF(C4728="Wine",SUM(LOOKUP(2,1/(SRP!$B$15:$B$19&lt;=E4728)/(SRP!$C$15:$C$19&gt;=E4728),SRP!$D$15:$D$19)*(G4728/100)*(E4728/1000)),IF(C4728="Ready to Drink",SUM(LOOKUP(2,1/(SRP!$B$10:$B$14&lt;=E4728)/(SRP!$C$10:$C$14&gt;=E4728),SRP!$D$10:$D$14)*(G4728/100)*(E4728/1000)),0))))),2)</f>
        <v>9.77</v>
      </c>
    </row>
    <row r="4729" spans="1:11" x14ac:dyDescent="0.35">
      <c r="A4729" s="2">
        <v>43218</v>
      </c>
      <c r="B4729" s="76" t="s">
        <v>3657</v>
      </c>
      <c r="C4729" s="76" t="s">
        <v>5938</v>
      </c>
      <c r="D4729" s="76" t="s">
        <v>5279</v>
      </c>
      <c r="E4729" s="76">
        <v>473</v>
      </c>
      <c r="F4729" s="76">
        <v>24</v>
      </c>
      <c r="G4729" s="77">
        <v>5</v>
      </c>
      <c r="H4729" s="76" t="s">
        <v>3280</v>
      </c>
      <c r="I4729" s="77">
        <v>3.99</v>
      </c>
      <c r="J4729" s="2">
        <v>1</v>
      </c>
      <c r="K4729" s="119" cm="1">
        <f t="array" ref="K4729">ROUND(IF(C4729="Beer",SUM(LOOKUP(2,1/(SRP!$B$7:$B$9&lt;=E4729)/(SRP!$C$7:$C$9&gt;=E4729),SRP!$D$7:$D$9)*(G4729/100)*(E4729/1000)),IF(C4729="Spirits",SUM(LOOKUP(2,1/(SRP!$B$2:$B$6&lt;=E4729)/(SRP!$C$2:$C$6&gt;=E4729),SRP!$D$2:$D$6)*(G4729/100)*(E4729/1000)),IF(AND(C4729="Wine",D4729="Fortified Wines"),SUM(LOOKUP(2,1/(SRP!$B$20:$B$23&lt;=E4729)/(SRP!$C$20:$C$23&gt;=E4729),SRP!$D$20:$D$23)*(G4729/100)*(E4729/1000)),IF(C4729="Wine",SUM(LOOKUP(2,1/(SRP!$B$15:$B$19&lt;=E4729)/(SRP!$C$15:$C$19&gt;=E4729),SRP!$D$15:$D$19)*(G4729/100)*(E4729/1000)),IF(C4729="Ready to Drink",SUM(LOOKUP(2,1/(SRP!$B$10:$B$14&lt;=E4729)/(SRP!$C$10:$C$14&gt;=E4729),SRP!$D$10:$D$14)*(G4729/100)*(E4729/1000)),0))))),2)</f>
        <v>1.75</v>
      </c>
    </row>
    <row r="4730" spans="1:11" x14ac:dyDescent="0.35">
      <c r="A4730" s="2">
        <v>43227</v>
      </c>
      <c r="B4730" s="76" t="s">
        <v>5022</v>
      </c>
      <c r="C4730" s="76" t="s">
        <v>285</v>
      </c>
      <c r="D4730" s="76" t="s">
        <v>6942</v>
      </c>
      <c r="E4730" s="76">
        <v>750</v>
      </c>
      <c r="F4730" s="76">
        <v>6</v>
      </c>
      <c r="G4730" s="77">
        <v>47.5</v>
      </c>
      <c r="H4730" s="76" t="s">
        <v>3279</v>
      </c>
      <c r="I4730" s="77">
        <v>74.989999999999995</v>
      </c>
      <c r="J4730" s="2">
        <v>1</v>
      </c>
      <c r="K4730" s="119" cm="1">
        <f t="array" ref="K4730">ROUND(IF(C4730="Beer",SUM(LOOKUP(2,1/(SRP!$B$7:$B$9&lt;=E4730)/(SRP!$C$7:$C$9&gt;=E4730),SRP!$D$7:$D$9)*(G4730/100)*(E4730/1000)),IF(C4730="Spirits",SUM(LOOKUP(2,1/(SRP!$B$2:$B$6&lt;=E4730)/(SRP!$C$2:$C$6&gt;=E4730),SRP!$D$2:$D$6)*(G4730/100)*(E4730/1000)),IF(AND(C4730="Wine",D4730="Fortified Wines"),SUM(LOOKUP(2,1/(SRP!$B$20:$B$23&lt;=E4730)/(SRP!$C$20:$C$23&gt;=E4730),SRP!$D$20:$D$23)*(G4730/100)*(E4730/1000)),IF(C4730="Wine",SUM(LOOKUP(2,1/(SRP!$B$15:$B$19&lt;=E4730)/(SRP!$C$15:$C$19&gt;=E4730),SRP!$D$15:$D$19)*(G4730/100)*(E4730/1000)),IF(C4730="Ready to Drink",SUM(LOOKUP(2,1/(SRP!$B$10:$B$14&lt;=E4730)/(SRP!$C$10:$C$14&gt;=E4730),SRP!$D$10:$D$14)*(G4730/100)*(E4730/1000)),0))))),2)</f>
        <v>24.87</v>
      </c>
    </row>
    <row r="4731" spans="1:11" x14ac:dyDescent="0.35">
      <c r="A4731" s="2">
        <v>43241</v>
      </c>
      <c r="B4731" s="76" t="s">
        <v>3663</v>
      </c>
      <c r="C4731" s="76" t="s">
        <v>286</v>
      </c>
      <c r="D4731" s="76" t="s">
        <v>5236</v>
      </c>
      <c r="E4731" s="76">
        <v>750</v>
      </c>
      <c r="F4731" s="76">
        <v>12</v>
      </c>
      <c r="G4731" s="77">
        <v>14</v>
      </c>
      <c r="H4731" s="76" t="s">
        <v>3279</v>
      </c>
      <c r="I4731" s="77">
        <v>15.99</v>
      </c>
      <c r="J4731" s="2">
        <v>1</v>
      </c>
      <c r="K4731" s="119" cm="1">
        <f t="array" ref="K4731">ROUND(IF(C4731="Beer",SUM(LOOKUP(2,1/(SRP!$B$7:$B$9&lt;=E4731)/(SRP!$C$7:$C$9&gt;=E4731),SRP!$D$7:$D$9)*(G4731/100)*(E4731/1000)),IF(C4731="Spirits",SUM(LOOKUP(2,1/(SRP!$B$2:$B$6&lt;=E4731)/(SRP!$C$2:$C$6&gt;=E4731),SRP!$D$2:$D$6)*(G4731/100)*(E4731/1000)),IF(AND(C4731="Wine",D4731="Fortified Wines"),SUM(LOOKUP(2,1/(SRP!$B$20:$B$23&lt;=E4731)/(SRP!$C$20:$C$23&gt;=E4731),SRP!$D$20:$D$23)*(G4731/100)*(E4731/1000)),IF(C4731="Wine",SUM(LOOKUP(2,1/(SRP!$B$15:$B$19&lt;=E4731)/(SRP!$C$15:$C$19&gt;=E4731),SRP!$D$15:$D$19)*(G4731/100)*(E4731/1000)),IF(C4731="Ready to Drink",SUM(LOOKUP(2,1/(SRP!$B$10:$B$14&lt;=E4731)/(SRP!$C$10:$C$14&gt;=E4731),SRP!$D$10:$D$14)*(G4731/100)*(E4731/1000)),0))))),2)</f>
        <v>7.33</v>
      </c>
    </row>
    <row r="4732" spans="1:11" x14ac:dyDescent="0.35">
      <c r="A4732" s="2">
        <v>43243</v>
      </c>
      <c r="B4732" s="76" t="s">
        <v>3659</v>
      </c>
      <c r="C4732" s="76" t="s">
        <v>287</v>
      </c>
      <c r="D4732" s="76" t="s">
        <v>5240</v>
      </c>
      <c r="E4732" s="76">
        <v>473</v>
      </c>
      <c r="F4732" s="76">
        <v>24</v>
      </c>
      <c r="G4732" s="77">
        <v>8</v>
      </c>
      <c r="H4732" s="76" t="s">
        <v>3377</v>
      </c>
      <c r="I4732" s="77">
        <v>2.95</v>
      </c>
      <c r="J4732" s="2">
        <v>1</v>
      </c>
      <c r="K4732" s="119" cm="1">
        <f t="array" ref="K4732">ROUND(IF(C4732="Beer",SUM(LOOKUP(2,1/(SRP!$B$7:$B$9&lt;=E4732)/(SRP!$C$7:$C$9&gt;=E4732),SRP!$D$7:$D$9)*(G4732/100)*(E4732/1000)),IF(C4732="Spirits",SUM(LOOKUP(2,1/(SRP!$B$2:$B$6&lt;=E4732)/(SRP!$C$2:$C$6&gt;=E4732),SRP!$D$2:$D$6)*(G4732/100)*(E4732/1000)),IF(AND(C4732="Wine",D4732="Fortified Wines"),SUM(LOOKUP(2,1/(SRP!$B$20:$B$23&lt;=E4732)/(SRP!$C$20:$C$23&gt;=E4732),SRP!$D$20:$D$23)*(G4732/100)*(E4732/1000)),IF(C4732="Wine",SUM(LOOKUP(2,1/(SRP!$B$15:$B$19&lt;=E4732)/(SRP!$C$15:$C$19&gt;=E4732),SRP!$D$15:$D$19)*(G4732/100)*(E4732/1000)),IF(C4732="Ready to Drink",SUM(LOOKUP(2,1/(SRP!$B$10:$B$14&lt;=E4732)/(SRP!$C$10:$C$14&gt;=E4732),SRP!$D$10:$D$14)*(G4732/100)*(E4732/1000)),0))))),2)</f>
        <v>2.64</v>
      </c>
    </row>
    <row r="4733" spans="1:11" x14ac:dyDescent="0.35">
      <c r="A4733" s="2">
        <v>43243</v>
      </c>
      <c r="B4733" s="76" t="s">
        <v>3659</v>
      </c>
      <c r="C4733" s="76" t="s">
        <v>287</v>
      </c>
      <c r="D4733" s="76" t="s">
        <v>5240</v>
      </c>
      <c r="E4733" s="76">
        <v>473</v>
      </c>
      <c r="F4733" s="76">
        <v>24</v>
      </c>
      <c r="G4733" s="77">
        <v>8</v>
      </c>
      <c r="H4733" s="76" t="s">
        <v>3377</v>
      </c>
      <c r="I4733" s="77">
        <v>2.95</v>
      </c>
      <c r="J4733" s="2">
        <v>1</v>
      </c>
      <c r="K4733" s="119" cm="1">
        <f t="array" ref="K4733">ROUND(IF(C4733="Beer",SUM(LOOKUP(2,1/(SRP!$B$7:$B$9&lt;=E4733)/(SRP!$C$7:$C$9&gt;=E4733),SRP!$D$7:$D$9)*(G4733/100)*(E4733/1000)),IF(C4733="Spirits",SUM(LOOKUP(2,1/(SRP!$B$2:$B$6&lt;=E4733)/(SRP!$C$2:$C$6&gt;=E4733),SRP!$D$2:$D$6)*(G4733/100)*(E4733/1000)),IF(AND(C4733="Wine",D4733="Fortified Wines"),SUM(LOOKUP(2,1/(SRP!$B$20:$B$23&lt;=E4733)/(SRP!$C$20:$C$23&gt;=E4733),SRP!$D$20:$D$23)*(G4733/100)*(E4733/1000)),IF(C4733="Wine",SUM(LOOKUP(2,1/(SRP!$B$15:$B$19&lt;=E4733)/(SRP!$C$15:$C$19&gt;=E4733),SRP!$D$15:$D$19)*(G4733/100)*(E4733/1000)),IF(C4733="Ready to Drink",SUM(LOOKUP(2,1/(SRP!$B$10:$B$14&lt;=E4733)/(SRP!$C$10:$C$14&gt;=E4733),SRP!$D$10:$D$14)*(G4733/100)*(E4733/1000)),0))))),2)</f>
        <v>2.64</v>
      </c>
    </row>
    <row r="4734" spans="1:11" x14ac:dyDescent="0.35">
      <c r="A4734" s="2">
        <v>43244</v>
      </c>
      <c r="B4734" s="76" t="s">
        <v>3660</v>
      </c>
      <c r="C4734" s="76" t="s">
        <v>287</v>
      </c>
      <c r="D4734" s="76" t="s">
        <v>5230</v>
      </c>
      <c r="E4734" s="76">
        <v>2840</v>
      </c>
      <c r="F4734" s="76">
        <v>3</v>
      </c>
      <c r="G4734" s="77">
        <v>5</v>
      </c>
      <c r="H4734" s="76" t="s">
        <v>3377</v>
      </c>
      <c r="I4734" s="77">
        <v>14.25</v>
      </c>
      <c r="J4734" s="2">
        <v>8</v>
      </c>
      <c r="K4734" s="119" cm="1">
        <f t="array" ref="K4734">ROUND(IF(C4734="Beer",SUM(LOOKUP(2,1/(SRP!$B$7:$B$9&lt;=E4734)/(SRP!$C$7:$C$9&gt;=E4734),SRP!$D$7:$D$9)*(G4734/100)*(E4734/1000)),IF(C4734="Spirits",SUM(LOOKUP(2,1/(SRP!$B$2:$B$6&lt;=E4734)/(SRP!$C$2:$C$6&gt;=E4734),SRP!$D$2:$D$6)*(G4734/100)*(E4734/1000)),IF(AND(C4734="Wine",D4734="Fortified Wines"),SUM(LOOKUP(2,1/(SRP!$B$20:$B$23&lt;=E4734)/(SRP!$C$20:$C$23&gt;=E4734),SRP!$D$20:$D$23)*(G4734/100)*(E4734/1000)),IF(C4734="Wine",SUM(LOOKUP(2,1/(SRP!$B$15:$B$19&lt;=E4734)/(SRP!$C$15:$C$19&gt;=E4734),SRP!$D$15:$D$19)*(G4734/100)*(E4734/1000)),IF(C4734="Ready to Drink",SUM(LOOKUP(2,1/(SRP!$B$10:$B$14&lt;=E4734)/(SRP!$C$10:$C$14&gt;=E4734),SRP!$D$10:$D$14)*(G4734/100)*(E4734/1000)),0))))),2)</f>
        <v>9.91</v>
      </c>
    </row>
    <row r="4735" spans="1:11" x14ac:dyDescent="0.35">
      <c r="A4735" s="2">
        <v>43244</v>
      </c>
      <c r="B4735" s="76" t="s">
        <v>3660</v>
      </c>
      <c r="C4735" s="76" t="s">
        <v>287</v>
      </c>
      <c r="D4735" s="76" t="s">
        <v>5230</v>
      </c>
      <c r="E4735" s="76">
        <v>2840</v>
      </c>
      <c r="F4735" s="76">
        <v>3</v>
      </c>
      <c r="G4735" s="77">
        <v>5</v>
      </c>
      <c r="H4735" s="76" t="s">
        <v>3377</v>
      </c>
      <c r="I4735" s="77">
        <v>14.25</v>
      </c>
      <c r="J4735" s="2">
        <v>8</v>
      </c>
      <c r="K4735" s="119" cm="1">
        <f t="array" ref="K4735">ROUND(IF(C4735="Beer",SUM(LOOKUP(2,1/(SRP!$B$7:$B$9&lt;=E4735)/(SRP!$C$7:$C$9&gt;=E4735),SRP!$D$7:$D$9)*(G4735/100)*(E4735/1000)),IF(C4735="Spirits",SUM(LOOKUP(2,1/(SRP!$B$2:$B$6&lt;=E4735)/(SRP!$C$2:$C$6&gt;=E4735),SRP!$D$2:$D$6)*(G4735/100)*(E4735/1000)),IF(AND(C4735="Wine",D4735="Fortified Wines"),SUM(LOOKUP(2,1/(SRP!$B$20:$B$23&lt;=E4735)/(SRP!$C$20:$C$23&gt;=E4735),SRP!$D$20:$D$23)*(G4735/100)*(E4735/1000)),IF(C4735="Wine",SUM(LOOKUP(2,1/(SRP!$B$15:$B$19&lt;=E4735)/(SRP!$C$15:$C$19&gt;=E4735),SRP!$D$15:$D$19)*(G4735/100)*(E4735/1000)),IF(C4735="Ready to Drink",SUM(LOOKUP(2,1/(SRP!$B$10:$B$14&lt;=E4735)/(SRP!$C$10:$C$14&gt;=E4735),SRP!$D$10:$D$14)*(G4735/100)*(E4735/1000)),0))))),2)</f>
        <v>9.91</v>
      </c>
    </row>
    <row r="4736" spans="1:11" x14ac:dyDescent="0.35">
      <c r="A4736" s="2">
        <v>43245</v>
      </c>
      <c r="B4736" s="76" t="s">
        <v>3664</v>
      </c>
      <c r="C4736" s="76" t="s">
        <v>286</v>
      </c>
      <c r="D4736" s="76" t="s">
        <v>5247</v>
      </c>
      <c r="E4736" s="76">
        <v>750</v>
      </c>
      <c r="F4736" s="76">
        <v>12</v>
      </c>
      <c r="G4736" s="77">
        <v>14.5</v>
      </c>
      <c r="H4736" s="76" t="s">
        <v>3303</v>
      </c>
      <c r="I4736" s="77">
        <v>17.989999999999998</v>
      </c>
      <c r="J4736" s="2">
        <v>1</v>
      </c>
      <c r="K4736" s="119" cm="1">
        <f t="array" ref="K4736">ROUND(IF(C4736="Beer",SUM(LOOKUP(2,1/(SRP!$B$7:$B$9&lt;=E4736)/(SRP!$C$7:$C$9&gt;=E4736),SRP!$D$7:$D$9)*(G4736/100)*(E4736/1000)),IF(C4736="Spirits",SUM(LOOKUP(2,1/(SRP!$B$2:$B$6&lt;=E4736)/(SRP!$C$2:$C$6&gt;=E4736),SRP!$D$2:$D$6)*(G4736/100)*(E4736/1000)),IF(AND(C4736="Wine",D4736="Fortified Wines"),SUM(LOOKUP(2,1/(SRP!$B$20:$B$23&lt;=E4736)/(SRP!$C$20:$C$23&gt;=E4736),SRP!$D$20:$D$23)*(G4736/100)*(E4736/1000)),IF(C4736="Wine",SUM(LOOKUP(2,1/(SRP!$B$15:$B$19&lt;=E4736)/(SRP!$C$15:$C$19&gt;=E4736),SRP!$D$15:$D$19)*(G4736/100)*(E4736/1000)),IF(C4736="Ready to Drink",SUM(LOOKUP(2,1/(SRP!$B$10:$B$14&lt;=E4736)/(SRP!$C$10:$C$14&gt;=E4736),SRP!$D$10:$D$14)*(G4736/100)*(E4736/1000)),0))))),2)</f>
        <v>7.59</v>
      </c>
    </row>
    <row r="4737" spans="1:11" x14ac:dyDescent="0.35">
      <c r="A4737" s="2">
        <v>43246</v>
      </c>
      <c r="B4737" s="76" t="s">
        <v>3665</v>
      </c>
      <c r="C4737" s="76" t="s">
        <v>286</v>
      </c>
      <c r="D4737" s="76" t="s">
        <v>5247</v>
      </c>
      <c r="E4737" s="76">
        <v>750</v>
      </c>
      <c r="F4737" s="76">
        <v>12</v>
      </c>
      <c r="G4737" s="77">
        <v>14.5</v>
      </c>
      <c r="H4737" s="76" t="s">
        <v>3303</v>
      </c>
      <c r="I4737" s="77">
        <v>24.99</v>
      </c>
      <c r="J4737" s="2">
        <v>1</v>
      </c>
      <c r="K4737" s="119" cm="1">
        <f t="array" ref="K4737">ROUND(IF(C4737="Beer",SUM(LOOKUP(2,1/(SRP!$B$7:$B$9&lt;=E4737)/(SRP!$C$7:$C$9&gt;=E4737),SRP!$D$7:$D$9)*(G4737/100)*(E4737/1000)),IF(C4737="Spirits",SUM(LOOKUP(2,1/(SRP!$B$2:$B$6&lt;=E4737)/(SRP!$C$2:$C$6&gt;=E4737),SRP!$D$2:$D$6)*(G4737/100)*(E4737/1000)),IF(AND(C4737="Wine",D4737="Fortified Wines"),SUM(LOOKUP(2,1/(SRP!$B$20:$B$23&lt;=E4737)/(SRP!$C$20:$C$23&gt;=E4737),SRP!$D$20:$D$23)*(G4737/100)*(E4737/1000)),IF(C4737="Wine",SUM(LOOKUP(2,1/(SRP!$B$15:$B$19&lt;=E4737)/(SRP!$C$15:$C$19&gt;=E4737),SRP!$D$15:$D$19)*(G4737/100)*(E4737/1000)),IF(C4737="Ready to Drink",SUM(LOOKUP(2,1/(SRP!$B$10:$B$14&lt;=E4737)/(SRP!$C$10:$C$14&gt;=E4737),SRP!$D$10:$D$14)*(G4737/100)*(E4737/1000)),0))))),2)</f>
        <v>7.59</v>
      </c>
    </row>
    <row r="4738" spans="1:11" x14ac:dyDescent="0.35">
      <c r="A4738" s="2">
        <v>43248</v>
      </c>
      <c r="B4738" s="76" t="s">
        <v>3645</v>
      </c>
      <c r="C4738" s="76" t="s">
        <v>286</v>
      </c>
      <c r="D4738" s="76" t="s">
        <v>5248</v>
      </c>
      <c r="E4738" s="76">
        <v>750</v>
      </c>
      <c r="F4738" s="76">
        <v>12</v>
      </c>
      <c r="G4738" s="77">
        <v>14</v>
      </c>
      <c r="H4738" s="76" t="s">
        <v>6283</v>
      </c>
      <c r="I4738" s="77">
        <v>19.989999999999998</v>
      </c>
      <c r="J4738" s="2">
        <v>1</v>
      </c>
      <c r="K4738" s="119" cm="1">
        <f t="array" ref="K4738">ROUND(IF(C4738="Beer",SUM(LOOKUP(2,1/(SRP!$B$7:$B$9&lt;=E4738)/(SRP!$C$7:$C$9&gt;=E4738),SRP!$D$7:$D$9)*(G4738/100)*(E4738/1000)),IF(C4738="Spirits",SUM(LOOKUP(2,1/(SRP!$B$2:$B$6&lt;=E4738)/(SRP!$C$2:$C$6&gt;=E4738),SRP!$D$2:$D$6)*(G4738/100)*(E4738/1000)),IF(AND(C4738="Wine",D4738="Fortified Wines"),SUM(LOOKUP(2,1/(SRP!$B$20:$B$23&lt;=E4738)/(SRP!$C$20:$C$23&gt;=E4738),SRP!$D$20:$D$23)*(G4738/100)*(E4738/1000)),IF(C4738="Wine",SUM(LOOKUP(2,1/(SRP!$B$15:$B$19&lt;=E4738)/(SRP!$C$15:$C$19&gt;=E4738),SRP!$D$15:$D$19)*(G4738/100)*(E4738/1000)),IF(C4738="Ready to Drink",SUM(LOOKUP(2,1/(SRP!$B$10:$B$14&lt;=E4738)/(SRP!$C$10:$C$14&gt;=E4738),SRP!$D$10:$D$14)*(G4738/100)*(E4738/1000)),0))))),2)</f>
        <v>7.33</v>
      </c>
    </row>
    <row r="4739" spans="1:11" x14ac:dyDescent="0.35">
      <c r="A4739" s="2">
        <v>43249</v>
      </c>
      <c r="B4739" s="76" t="s">
        <v>3699</v>
      </c>
      <c r="C4739" s="76" t="s">
        <v>287</v>
      </c>
      <c r="D4739" s="76" t="s">
        <v>5292</v>
      </c>
      <c r="E4739" s="76">
        <v>473</v>
      </c>
      <c r="F4739" s="76">
        <v>24</v>
      </c>
      <c r="G4739" s="77">
        <v>5.5</v>
      </c>
      <c r="H4739" s="76" t="s">
        <v>3282</v>
      </c>
      <c r="I4739" s="77">
        <v>4.25</v>
      </c>
      <c r="J4739" s="2">
        <v>1</v>
      </c>
      <c r="K4739" s="119" cm="1">
        <f t="array" ref="K4739">ROUND(IF(C4739="Beer",SUM(LOOKUP(2,1/(SRP!$B$7:$B$9&lt;=E4739)/(SRP!$C$7:$C$9&gt;=E4739),SRP!$D$7:$D$9)*(G4739/100)*(E4739/1000)),IF(C4739="Spirits",SUM(LOOKUP(2,1/(SRP!$B$2:$B$6&lt;=E4739)/(SRP!$C$2:$C$6&gt;=E4739),SRP!$D$2:$D$6)*(G4739/100)*(E4739/1000)),IF(AND(C4739="Wine",D4739="Fortified Wines"),SUM(LOOKUP(2,1/(SRP!$B$20:$B$23&lt;=E4739)/(SRP!$C$20:$C$23&gt;=E4739),SRP!$D$20:$D$23)*(G4739/100)*(E4739/1000)),IF(C4739="Wine",SUM(LOOKUP(2,1/(SRP!$B$15:$B$19&lt;=E4739)/(SRP!$C$15:$C$19&gt;=E4739),SRP!$D$15:$D$19)*(G4739/100)*(E4739/1000)),IF(C4739="Ready to Drink",SUM(LOOKUP(2,1/(SRP!$B$10:$B$14&lt;=E4739)/(SRP!$C$10:$C$14&gt;=E4739),SRP!$D$10:$D$14)*(G4739/100)*(E4739/1000)),0))))),2)</f>
        <v>1.82</v>
      </c>
    </row>
    <row r="4740" spans="1:11" x14ac:dyDescent="0.35">
      <c r="A4740" s="2">
        <v>43252</v>
      </c>
      <c r="B4740" s="76" t="s">
        <v>3716</v>
      </c>
      <c r="C4740" s="76" t="s">
        <v>285</v>
      </c>
      <c r="D4740" s="76" t="s">
        <v>5231</v>
      </c>
      <c r="E4740" s="76">
        <v>750</v>
      </c>
      <c r="F4740" s="76">
        <v>12</v>
      </c>
      <c r="G4740" s="77">
        <v>40</v>
      </c>
      <c r="H4740" s="76" t="s">
        <v>3282</v>
      </c>
      <c r="I4740" s="77">
        <v>29.99</v>
      </c>
      <c r="J4740" s="2">
        <v>1</v>
      </c>
      <c r="K4740" s="119" cm="1">
        <f t="array" ref="K4740">ROUND(IF(C4740="Beer",SUM(LOOKUP(2,1/(SRP!$B$7:$B$9&lt;=E4740)/(SRP!$C$7:$C$9&gt;=E4740),SRP!$D$7:$D$9)*(G4740/100)*(E4740/1000)),IF(C4740="Spirits",SUM(LOOKUP(2,1/(SRP!$B$2:$B$6&lt;=E4740)/(SRP!$C$2:$C$6&gt;=E4740),SRP!$D$2:$D$6)*(G4740/100)*(E4740/1000)),IF(AND(C4740="Wine",D4740="Fortified Wines"),SUM(LOOKUP(2,1/(SRP!$B$20:$B$23&lt;=E4740)/(SRP!$C$20:$C$23&gt;=E4740),SRP!$D$20:$D$23)*(G4740/100)*(E4740/1000)),IF(C4740="Wine",SUM(LOOKUP(2,1/(SRP!$B$15:$B$19&lt;=E4740)/(SRP!$C$15:$C$19&gt;=E4740),SRP!$D$15:$D$19)*(G4740/100)*(E4740/1000)),IF(C4740="Ready to Drink",SUM(LOOKUP(2,1/(SRP!$B$10:$B$14&lt;=E4740)/(SRP!$C$10:$C$14&gt;=E4740),SRP!$D$10:$D$14)*(G4740/100)*(E4740/1000)),0))))),2)</f>
        <v>20.94</v>
      </c>
    </row>
    <row r="4741" spans="1:11" x14ac:dyDescent="0.35">
      <c r="A4741" s="2">
        <v>43253</v>
      </c>
      <c r="B4741" s="76" t="s">
        <v>3677</v>
      </c>
      <c r="C4741" s="76" t="s">
        <v>287</v>
      </c>
      <c r="D4741" s="76" t="s">
        <v>5240</v>
      </c>
      <c r="E4741" s="76">
        <v>473</v>
      </c>
      <c r="F4741" s="76">
        <v>24</v>
      </c>
      <c r="G4741" s="77">
        <v>9.4</v>
      </c>
      <c r="H4741" s="76" t="s">
        <v>4409</v>
      </c>
      <c r="I4741" s="77">
        <v>5.8</v>
      </c>
      <c r="J4741" s="2">
        <v>1</v>
      </c>
      <c r="K4741" s="119" cm="1">
        <f t="array" ref="K4741">ROUND(IF(C4741="Beer",SUM(LOOKUP(2,1/(SRP!$B$7:$B$9&lt;=E4741)/(SRP!$C$7:$C$9&gt;=E4741),SRP!$D$7:$D$9)*(G4741/100)*(E4741/1000)),IF(C4741="Spirits",SUM(LOOKUP(2,1/(SRP!$B$2:$B$6&lt;=E4741)/(SRP!$C$2:$C$6&gt;=E4741),SRP!$D$2:$D$6)*(G4741/100)*(E4741/1000)),IF(AND(C4741="Wine",D4741="Fortified Wines"),SUM(LOOKUP(2,1/(SRP!$B$20:$B$23&lt;=E4741)/(SRP!$C$20:$C$23&gt;=E4741),SRP!$D$20:$D$23)*(G4741/100)*(E4741/1000)),IF(C4741="Wine",SUM(LOOKUP(2,1/(SRP!$B$15:$B$19&lt;=E4741)/(SRP!$C$15:$C$19&gt;=E4741),SRP!$D$15:$D$19)*(G4741/100)*(E4741/1000)),IF(C4741="Ready to Drink",SUM(LOOKUP(2,1/(SRP!$B$10:$B$14&lt;=E4741)/(SRP!$C$10:$C$14&gt;=E4741),SRP!$D$10:$D$14)*(G4741/100)*(E4741/1000)),0))))),2)</f>
        <v>3.1</v>
      </c>
    </row>
    <row r="4742" spans="1:11" x14ac:dyDescent="0.35">
      <c r="A4742" s="2">
        <v>43253</v>
      </c>
      <c r="B4742" s="76" t="s">
        <v>3677</v>
      </c>
      <c r="C4742" s="76" t="s">
        <v>287</v>
      </c>
      <c r="D4742" s="76" t="s">
        <v>5240</v>
      </c>
      <c r="E4742" s="76">
        <v>473</v>
      </c>
      <c r="F4742" s="76">
        <v>24</v>
      </c>
      <c r="G4742" s="77">
        <v>9.4</v>
      </c>
      <c r="H4742" s="76" t="s">
        <v>4409</v>
      </c>
      <c r="I4742" s="77">
        <v>5.8</v>
      </c>
      <c r="J4742" s="2">
        <v>1</v>
      </c>
      <c r="K4742" s="119" cm="1">
        <f t="array" ref="K4742">ROUND(IF(C4742="Beer",SUM(LOOKUP(2,1/(SRP!$B$7:$B$9&lt;=E4742)/(SRP!$C$7:$C$9&gt;=E4742),SRP!$D$7:$D$9)*(G4742/100)*(E4742/1000)),IF(C4742="Spirits",SUM(LOOKUP(2,1/(SRP!$B$2:$B$6&lt;=E4742)/(SRP!$C$2:$C$6&gt;=E4742),SRP!$D$2:$D$6)*(G4742/100)*(E4742/1000)),IF(AND(C4742="Wine",D4742="Fortified Wines"),SUM(LOOKUP(2,1/(SRP!$B$20:$B$23&lt;=E4742)/(SRP!$C$20:$C$23&gt;=E4742),SRP!$D$20:$D$23)*(G4742/100)*(E4742/1000)),IF(C4742="Wine",SUM(LOOKUP(2,1/(SRP!$B$15:$B$19&lt;=E4742)/(SRP!$C$15:$C$19&gt;=E4742),SRP!$D$15:$D$19)*(G4742/100)*(E4742/1000)),IF(C4742="Ready to Drink",SUM(LOOKUP(2,1/(SRP!$B$10:$B$14&lt;=E4742)/(SRP!$C$10:$C$14&gt;=E4742),SRP!$D$10:$D$14)*(G4742/100)*(E4742/1000)),0))))),2)</f>
        <v>3.1</v>
      </c>
    </row>
    <row r="4743" spans="1:11" x14ac:dyDescent="0.35">
      <c r="A4743" s="2">
        <v>43257</v>
      </c>
      <c r="B4743" s="76" t="s">
        <v>3761</v>
      </c>
      <c r="C4743" s="76" t="s">
        <v>5938</v>
      </c>
      <c r="D4743" s="76" t="s">
        <v>5746</v>
      </c>
      <c r="E4743" s="76">
        <v>355</v>
      </c>
      <c r="F4743" s="76">
        <v>24</v>
      </c>
      <c r="G4743" s="77">
        <v>5.5</v>
      </c>
      <c r="H4743" s="76" t="s">
        <v>6877</v>
      </c>
      <c r="I4743" s="77">
        <v>3.79</v>
      </c>
      <c r="J4743" s="2">
        <v>1</v>
      </c>
      <c r="K4743" s="119" cm="1">
        <f t="array" ref="K4743">ROUND(IF(C4743="Beer",SUM(LOOKUP(2,1/(SRP!$B$7:$B$9&lt;=E4743)/(SRP!$C$7:$C$9&gt;=E4743),SRP!$D$7:$D$9)*(G4743/100)*(E4743/1000)),IF(C4743="Spirits",SUM(LOOKUP(2,1/(SRP!$B$2:$B$6&lt;=E4743)/(SRP!$C$2:$C$6&gt;=E4743),SRP!$D$2:$D$6)*(G4743/100)*(E4743/1000)),IF(AND(C4743="Wine",D4743="Fortified Wines"),SUM(LOOKUP(2,1/(SRP!$B$20:$B$23&lt;=E4743)/(SRP!$C$20:$C$23&gt;=E4743),SRP!$D$20:$D$23)*(G4743/100)*(E4743/1000)),IF(C4743="Wine",SUM(LOOKUP(2,1/(SRP!$B$15:$B$19&lt;=E4743)/(SRP!$C$15:$C$19&gt;=E4743),SRP!$D$15:$D$19)*(G4743/100)*(E4743/1000)),IF(C4743="Ready to Drink",SUM(LOOKUP(2,1/(SRP!$B$10:$B$14&lt;=E4743)/(SRP!$C$10:$C$14&gt;=E4743),SRP!$D$10:$D$14)*(G4743/100)*(E4743/1000)),0))))),2)</f>
        <v>1.55</v>
      </c>
    </row>
    <row r="4744" spans="1:11" x14ac:dyDescent="0.35">
      <c r="A4744" s="2">
        <v>43257</v>
      </c>
      <c r="B4744" s="76" t="s">
        <v>3761</v>
      </c>
      <c r="C4744" s="76" t="s">
        <v>5938</v>
      </c>
      <c r="D4744" s="76" t="s">
        <v>5746</v>
      </c>
      <c r="E4744" s="76">
        <v>355</v>
      </c>
      <c r="F4744" s="76">
        <v>24</v>
      </c>
      <c r="G4744" s="77">
        <v>5.5</v>
      </c>
      <c r="H4744" s="76" t="s">
        <v>3367</v>
      </c>
      <c r="I4744" s="77">
        <v>3.79</v>
      </c>
      <c r="J4744" s="2">
        <v>1</v>
      </c>
      <c r="K4744" s="119" cm="1">
        <f t="array" ref="K4744">ROUND(IF(C4744="Beer",SUM(LOOKUP(2,1/(SRP!$B$7:$B$9&lt;=E4744)/(SRP!$C$7:$C$9&gt;=E4744),SRP!$D$7:$D$9)*(G4744/100)*(E4744/1000)),IF(C4744="Spirits",SUM(LOOKUP(2,1/(SRP!$B$2:$B$6&lt;=E4744)/(SRP!$C$2:$C$6&gt;=E4744),SRP!$D$2:$D$6)*(G4744/100)*(E4744/1000)),IF(AND(C4744="Wine",D4744="Fortified Wines"),SUM(LOOKUP(2,1/(SRP!$B$20:$B$23&lt;=E4744)/(SRP!$C$20:$C$23&gt;=E4744),SRP!$D$20:$D$23)*(G4744/100)*(E4744/1000)),IF(C4744="Wine",SUM(LOOKUP(2,1/(SRP!$B$15:$B$19&lt;=E4744)/(SRP!$C$15:$C$19&gt;=E4744),SRP!$D$15:$D$19)*(G4744/100)*(E4744/1000)),IF(C4744="Ready to Drink",SUM(LOOKUP(2,1/(SRP!$B$10:$B$14&lt;=E4744)/(SRP!$C$10:$C$14&gt;=E4744),SRP!$D$10:$D$14)*(G4744/100)*(E4744/1000)),0))))),2)</f>
        <v>1.55</v>
      </c>
    </row>
    <row r="4745" spans="1:11" x14ac:dyDescent="0.35">
      <c r="A4745" s="2">
        <v>43258</v>
      </c>
      <c r="B4745" s="76" t="s">
        <v>3762</v>
      </c>
      <c r="C4745" s="76" t="s">
        <v>5938</v>
      </c>
      <c r="D4745" s="76" t="s">
        <v>5746</v>
      </c>
      <c r="E4745" s="76">
        <v>355</v>
      </c>
      <c r="F4745" s="76">
        <v>24</v>
      </c>
      <c r="G4745" s="77">
        <v>5.5</v>
      </c>
      <c r="H4745" s="76" t="s">
        <v>6877</v>
      </c>
      <c r="I4745" s="77">
        <v>3.79</v>
      </c>
      <c r="J4745" s="2">
        <v>1</v>
      </c>
      <c r="K4745" s="119" cm="1">
        <f t="array" ref="K4745">ROUND(IF(C4745="Beer",SUM(LOOKUP(2,1/(SRP!$B$7:$B$9&lt;=E4745)/(SRP!$C$7:$C$9&gt;=E4745),SRP!$D$7:$D$9)*(G4745/100)*(E4745/1000)),IF(C4745="Spirits",SUM(LOOKUP(2,1/(SRP!$B$2:$B$6&lt;=E4745)/(SRP!$C$2:$C$6&gt;=E4745),SRP!$D$2:$D$6)*(G4745/100)*(E4745/1000)),IF(AND(C4745="Wine",D4745="Fortified Wines"),SUM(LOOKUP(2,1/(SRP!$B$20:$B$23&lt;=E4745)/(SRP!$C$20:$C$23&gt;=E4745),SRP!$D$20:$D$23)*(G4745/100)*(E4745/1000)),IF(C4745="Wine",SUM(LOOKUP(2,1/(SRP!$B$15:$B$19&lt;=E4745)/(SRP!$C$15:$C$19&gt;=E4745),SRP!$D$15:$D$19)*(G4745/100)*(E4745/1000)),IF(C4745="Ready to Drink",SUM(LOOKUP(2,1/(SRP!$B$10:$B$14&lt;=E4745)/(SRP!$C$10:$C$14&gt;=E4745),SRP!$D$10:$D$14)*(G4745/100)*(E4745/1000)),0))))),2)</f>
        <v>1.55</v>
      </c>
    </row>
    <row r="4746" spans="1:11" x14ac:dyDescent="0.35">
      <c r="A4746" s="2">
        <v>43258</v>
      </c>
      <c r="B4746" s="76" t="s">
        <v>3762</v>
      </c>
      <c r="C4746" s="76" t="s">
        <v>5938</v>
      </c>
      <c r="D4746" s="76" t="s">
        <v>5746</v>
      </c>
      <c r="E4746" s="76">
        <v>355</v>
      </c>
      <c r="F4746" s="76">
        <v>24</v>
      </c>
      <c r="G4746" s="77">
        <v>5.5</v>
      </c>
      <c r="H4746" s="76" t="s">
        <v>3367</v>
      </c>
      <c r="I4746" s="77">
        <v>3.79</v>
      </c>
      <c r="J4746" s="2">
        <v>1</v>
      </c>
      <c r="K4746" s="119" cm="1">
        <f t="array" ref="K4746">ROUND(IF(C4746="Beer",SUM(LOOKUP(2,1/(SRP!$B$7:$B$9&lt;=E4746)/(SRP!$C$7:$C$9&gt;=E4746),SRP!$D$7:$D$9)*(G4746/100)*(E4746/1000)),IF(C4746="Spirits",SUM(LOOKUP(2,1/(SRP!$B$2:$B$6&lt;=E4746)/(SRP!$C$2:$C$6&gt;=E4746),SRP!$D$2:$D$6)*(G4746/100)*(E4746/1000)),IF(AND(C4746="Wine",D4746="Fortified Wines"),SUM(LOOKUP(2,1/(SRP!$B$20:$B$23&lt;=E4746)/(SRP!$C$20:$C$23&gt;=E4746),SRP!$D$20:$D$23)*(G4746/100)*(E4746/1000)),IF(C4746="Wine",SUM(LOOKUP(2,1/(SRP!$B$15:$B$19&lt;=E4746)/(SRP!$C$15:$C$19&gt;=E4746),SRP!$D$15:$D$19)*(G4746/100)*(E4746/1000)),IF(C4746="Ready to Drink",SUM(LOOKUP(2,1/(SRP!$B$10:$B$14&lt;=E4746)/(SRP!$C$10:$C$14&gt;=E4746),SRP!$D$10:$D$14)*(G4746/100)*(E4746/1000)),0))))),2)</f>
        <v>1.55</v>
      </c>
    </row>
    <row r="4747" spans="1:11" x14ac:dyDescent="0.35">
      <c r="A4747" s="2">
        <v>43259</v>
      </c>
      <c r="B4747" s="76" t="s">
        <v>3764</v>
      </c>
      <c r="C4747" s="76" t="s">
        <v>5938</v>
      </c>
      <c r="D4747" s="76" t="s">
        <v>5746</v>
      </c>
      <c r="E4747" s="76">
        <v>355</v>
      </c>
      <c r="F4747" s="76">
        <v>24</v>
      </c>
      <c r="G4747" s="77">
        <v>5.5</v>
      </c>
      <c r="H4747" s="76" t="s">
        <v>6877</v>
      </c>
      <c r="I4747" s="77">
        <v>3.79</v>
      </c>
      <c r="J4747" s="2">
        <v>1</v>
      </c>
      <c r="K4747" s="119" cm="1">
        <f t="array" ref="K4747">ROUND(IF(C4747="Beer",SUM(LOOKUP(2,1/(SRP!$B$7:$B$9&lt;=E4747)/(SRP!$C$7:$C$9&gt;=E4747),SRP!$D$7:$D$9)*(G4747/100)*(E4747/1000)),IF(C4747="Spirits",SUM(LOOKUP(2,1/(SRP!$B$2:$B$6&lt;=E4747)/(SRP!$C$2:$C$6&gt;=E4747),SRP!$D$2:$D$6)*(G4747/100)*(E4747/1000)),IF(AND(C4747="Wine",D4747="Fortified Wines"),SUM(LOOKUP(2,1/(SRP!$B$20:$B$23&lt;=E4747)/(SRP!$C$20:$C$23&gt;=E4747),SRP!$D$20:$D$23)*(G4747/100)*(E4747/1000)),IF(C4747="Wine",SUM(LOOKUP(2,1/(SRP!$B$15:$B$19&lt;=E4747)/(SRP!$C$15:$C$19&gt;=E4747),SRP!$D$15:$D$19)*(G4747/100)*(E4747/1000)),IF(C4747="Ready to Drink",SUM(LOOKUP(2,1/(SRP!$B$10:$B$14&lt;=E4747)/(SRP!$C$10:$C$14&gt;=E4747),SRP!$D$10:$D$14)*(G4747/100)*(E4747/1000)),0))))),2)</f>
        <v>1.55</v>
      </c>
    </row>
    <row r="4748" spans="1:11" x14ac:dyDescent="0.35">
      <c r="A4748" s="2">
        <v>43259</v>
      </c>
      <c r="B4748" s="76" t="s">
        <v>3764</v>
      </c>
      <c r="C4748" s="76" t="s">
        <v>5938</v>
      </c>
      <c r="D4748" s="76" t="s">
        <v>5746</v>
      </c>
      <c r="E4748" s="76">
        <v>355</v>
      </c>
      <c r="F4748" s="76">
        <v>24</v>
      </c>
      <c r="G4748" s="77">
        <v>5.5</v>
      </c>
      <c r="H4748" s="76" t="s">
        <v>3367</v>
      </c>
      <c r="I4748" s="77">
        <v>3.79</v>
      </c>
      <c r="J4748" s="2">
        <v>1</v>
      </c>
      <c r="K4748" s="119" cm="1">
        <f t="array" ref="K4748">ROUND(IF(C4748="Beer",SUM(LOOKUP(2,1/(SRP!$B$7:$B$9&lt;=E4748)/(SRP!$C$7:$C$9&gt;=E4748),SRP!$D$7:$D$9)*(G4748/100)*(E4748/1000)),IF(C4748="Spirits",SUM(LOOKUP(2,1/(SRP!$B$2:$B$6&lt;=E4748)/(SRP!$C$2:$C$6&gt;=E4748),SRP!$D$2:$D$6)*(G4748/100)*(E4748/1000)),IF(AND(C4748="Wine",D4748="Fortified Wines"),SUM(LOOKUP(2,1/(SRP!$B$20:$B$23&lt;=E4748)/(SRP!$C$20:$C$23&gt;=E4748),SRP!$D$20:$D$23)*(G4748/100)*(E4748/1000)),IF(C4748="Wine",SUM(LOOKUP(2,1/(SRP!$B$15:$B$19&lt;=E4748)/(SRP!$C$15:$C$19&gt;=E4748),SRP!$D$15:$D$19)*(G4748/100)*(E4748/1000)),IF(C4748="Ready to Drink",SUM(LOOKUP(2,1/(SRP!$B$10:$B$14&lt;=E4748)/(SRP!$C$10:$C$14&gt;=E4748),SRP!$D$10:$D$14)*(G4748/100)*(E4748/1000)),0))))),2)</f>
        <v>1.55</v>
      </c>
    </row>
    <row r="4749" spans="1:11" x14ac:dyDescent="0.35">
      <c r="A4749" s="2">
        <v>43260</v>
      </c>
      <c r="B4749" s="76" t="s">
        <v>3765</v>
      </c>
      <c r="C4749" s="76" t="s">
        <v>5938</v>
      </c>
      <c r="D4749" s="76" t="s">
        <v>5746</v>
      </c>
      <c r="E4749" s="76">
        <v>355</v>
      </c>
      <c r="F4749" s="76">
        <v>24</v>
      </c>
      <c r="G4749" s="77">
        <v>5.5</v>
      </c>
      <c r="H4749" s="76" t="s">
        <v>6877</v>
      </c>
      <c r="I4749" s="77">
        <v>3.79</v>
      </c>
      <c r="J4749" s="2">
        <v>1</v>
      </c>
      <c r="K4749" s="119" cm="1">
        <f t="array" ref="K4749">ROUND(IF(C4749="Beer",SUM(LOOKUP(2,1/(SRP!$B$7:$B$9&lt;=E4749)/(SRP!$C$7:$C$9&gt;=E4749),SRP!$D$7:$D$9)*(G4749/100)*(E4749/1000)),IF(C4749="Spirits",SUM(LOOKUP(2,1/(SRP!$B$2:$B$6&lt;=E4749)/(SRP!$C$2:$C$6&gt;=E4749),SRP!$D$2:$D$6)*(G4749/100)*(E4749/1000)),IF(AND(C4749="Wine",D4749="Fortified Wines"),SUM(LOOKUP(2,1/(SRP!$B$20:$B$23&lt;=E4749)/(SRP!$C$20:$C$23&gt;=E4749),SRP!$D$20:$D$23)*(G4749/100)*(E4749/1000)),IF(C4749="Wine",SUM(LOOKUP(2,1/(SRP!$B$15:$B$19&lt;=E4749)/(SRP!$C$15:$C$19&gt;=E4749),SRP!$D$15:$D$19)*(G4749/100)*(E4749/1000)),IF(C4749="Ready to Drink",SUM(LOOKUP(2,1/(SRP!$B$10:$B$14&lt;=E4749)/(SRP!$C$10:$C$14&gt;=E4749),SRP!$D$10:$D$14)*(G4749/100)*(E4749/1000)),0))))),2)</f>
        <v>1.55</v>
      </c>
    </row>
    <row r="4750" spans="1:11" x14ac:dyDescent="0.35">
      <c r="A4750" s="2">
        <v>43260</v>
      </c>
      <c r="B4750" s="76" t="s">
        <v>3765</v>
      </c>
      <c r="C4750" s="76" t="s">
        <v>5938</v>
      </c>
      <c r="D4750" s="76" t="s">
        <v>5746</v>
      </c>
      <c r="E4750" s="76">
        <v>355</v>
      </c>
      <c r="F4750" s="76">
        <v>24</v>
      </c>
      <c r="G4750" s="77">
        <v>5.5</v>
      </c>
      <c r="H4750" s="76" t="s">
        <v>3367</v>
      </c>
      <c r="I4750" s="77">
        <v>3.79</v>
      </c>
      <c r="J4750" s="2">
        <v>1</v>
      </c>
      <c r="K4750" s="119" cm="1">
        <f t="array" ref="K4750">ROUND(IF(C4750="Beer",SUM(LOOKUP(2,1/(SRP!$B$7:$B$9&lt;=E4750)/(SRP!$C$7:$C$9&gt;=E4750),SRP!$D$7:$D$9)*(G4750/100)*(E4750/1000)),IF(C4750="Spirits",SUM(LOOKUP(2,1/(SRP!$B$2:$B$6&lt;=E4750)/(SRP!$C$2:$C$6&gt;=E4750),SRP!$D$2:$D$6)*(G4750/100)*(E4750/1000)),IF(AND(C4750="Wine",D4750="Fortified Wines"),SUM(LOOKUP(2,1/(SRP!$B$20:$B$23&lt;=E4750)/(SRP!$C$20:$C$23&gt;=E4750),SRP!$D$20:$D$23)*(G4750/100)*(E4750/1000)),IF(C4750="Wine",SUM(LOOKUP(2,1/(SRP!$B$15:$B$19&lt;=E4750)/(SRP!$C$15:$C$19&gt;=E4750),SRP!$D$15:$D$19)*(G4750/100)*(E4750/1000)),IF(C4750="Ready to Drink",SUM(LOOKUP(2,1/(SRP!$B$10:$B$14&lt;=E4750)/(SRP!$C$10:$C$14&gt;=E4750),SRP!$D$10:$D$14)*(G4750/100)*(E4750/1000)),0))))),2)</f>
        <v>1.55</v>
      </c>
    </row>
    <row r="4751" spans="1:11" x14ac:dyDescent="0.35">
      <c r="A4751" s="2">
        <v>43263</v>
      </c>
      <c r="B4751" s="76" t="s">
        <v>3649</v>
      </c>
      <c r="C4751" s="76" t="s">
        <v>286</v>
      </c>
      <c r="D4751" s="76" t="s">
        <v>5248</v>
      </c>
      <c r="E4751" s="76">
        <v>750</v>
      </c>
      <c r="F4751" s="76">
        <v>12</v>
      </c>
      <c r="G4751" s="77">
        <v>14.5</v>
      </c>
      <c r="H4751" s="76" t="s">
        <v>3302</v>
      </c>
      <c r="I4751" s="77">
        <v>22.99</v>
      </c>
      <c r="J4751" s="2">
        <v>1</v>
      </c>
      <c r="K4751" s="119" cm="1">
        <f t="array" ref="K4751">ROUND(IF(C4751="Beer",SUM(LOOKUP(2,1/(SRP!$B$7:$B$9&lt;=E4751)/(SRP!$C$7:$C$9&gt;=E4751),SRP!$D$7:$D$9)*(G4751/100)*(E4751/1000)),IF(C4751="Spirits",SUM(LOOKUP(2,1/(SRP!$B$2:$B$6&lt;=E4751)/(SRP!$C$2:$C$6&gt;=E4751),SRP!$D$2:$D$6)*(G4751/100)*(E4751/1000)),IF(AND(C4751="Wine",D4751="Fortified Wines"),SUM(LOOKUP(2,1/(SRP!$B$20:$B$23&lt;=E4751)/(SRP!$C$20:$C$23&gt;=E4751),SRP!$D$20:$D$23)*(G4751/100)*(E4751/1000)),IF(C4751="Wine",SUM(LOOKUP(2,1/(SRP!$B$15:$B$19&lt;=E4751)/(SRP!$C$15:$C$19&gt;=E4751),SRP!$D$15:$D$19)*(G4751/100)*(E4751/1000)),IF(C4751="Ready to Drink",SUM(LOOKUP(2,1/(SRP!$B$10:$B$14&lt;=E4751)/(SRP!$C$10:$C$14&gt;=E4751),SRP!$D$10:$D$14)*(G4751/100)*(E4751/1000)),0))))),2)</f>
        <v>7.59</v>
      </c>
    </row>
    <row r="4752" spans="1:11" x14ac:dyDescent="0.35">
      <c r="A4752" s="2">
        <v>43264</v>
      </c>
      <c r="B4752" s="76" t="s">
        <v>619</v>
      </c>
      <c r="C4752" s="76" t="s">
        <v>5938</v>
      </c>
      <c r="D4752" s="76" t="s">
        <v>5298</v>
      </c>
      <c r="E4752" s="76">
        <v>4260</v>
      </c>
      <c r="F4752" s="76">
        <v>2</v>
      </c>
      <c r="G4752" s="77">
        <v>5</v>
      </c>
      <c r="H4752" s="76" t="s">
        <v>3326</v>
      </c>
      <c r="I4752" s="77">
        <v>31.99</v>
      </c>
      <c r="J4752" s="2">
        <v>12</v>
      </c>
      <c r="K4752" s="119" cm="1">
        <f t="array" ref="K4752">ROUND(IF(C4752="Beer",SUM(LOOKUP(2,1/(SRP!$B$7:$B$9&lt;=E4752)/(SRP!$C$7:$C$9&gt;=E4752),SRP!$D$7:$D$9)*(G4752/100)*(E4752/1000)),IF(C4752="Spirits",SUM(LOOKUP(2,1/(SRP!$B$2:$B$6&lt;=E4752)/(SRP!$C$2:$C$6&gt;=E4752),SRP!$D$2:$D$6)*(G4752/100)*(E4752/1000)),IF(AND(C4752="Wine",D4752="Fortified Wines"),SUM(LOOKUP(2,1/(SRP!$B$20:$B$23&lt;=E4752)/(SRP!$C$20:$C$23&gt;=E4752),SRP!$D$20:$D$23)*(G4752/100)*(E4752/1000)),IF(C4752="Wine",SUM(LOOKUP(2,1/(SRP!$B$15:$B$19&lt;=E4752)/(SRP!$C$15:$C$19&gt;=E4752),SRP!$D$15:$D$19)*(G4752/100)*(E4752/1000)),IF(C4752="Ready to Drink",SUM(LOOKUP(2,1/(SRP!$B$10:$B$14&lt;=E4752)/(SRP!$C$10:$C$14&gt;=E4752),SRP!$D$10:$D$14)*(G4752/100)*(E4752/1000)),0))))),2)</f>
        <v>14.87</v>
      </c>
    </row>
    <row r="4753" spans="1:11" x14ac:dyDescent="0.35">
      <c r="A4753" s="2">
        <v>43264</v>
      </c>
      <c r="B4753" s="76" t="s">
        <v>619</v>
      </c>
      <c r="C4753" s="76" t="s">
        <v>5938</v>
      </c>
      <c r="D4753" s="76" t="s">
        <v>5298</v>
      </c>
      <c r="E4753" s="76">
        <v>4260</v>
      </c>
      <c r="F4753" s="76">
        <v>2</v>
      </c>
      <c r="G4753" s="77">
        <v>5</v>
      </c>
      <c r="H4753" s="76" t="s">
        <v>3326</v>
      </c>
      <c r="I4753" s="77">
        <v>31.99</v>
      </c>
      <c r="J4753" s="2">
        <v>12</v>
      </c>
      <c r="K4753" s="119" cm="1">
        <f t="array" ref="K4753">ROUND(IF(C4753="Beer",SUM(LOOKUP(2,1/(SRP!$B$7:$B$9&lt;=E4753)/(SRP!$C$7:$C$9&gt;=E4753),SRP!$D$7:$D$9)*(G4753/100)*(E4753/1000)),IF(C4753="Spirits",SUM(LOOKUP(2,1/(SRP!$B$2:$B$6&lt;=E4753)/(SRP!$C$2:$C$6&gt;=E4753),SRP!$D$2:$D$6)*(G4753/100)*(E4753/1000)),IF(AND(C4753="Wine",D4753="Fortified Wines"),SUM(LOOKUP(2,1/(SRP!$B$20:$B$23&lt;=E4753)/(SRP!$C$20:$C$23&gt;=E4753),SRP!$D$20:$D$23)*(G4753/100)*(E4753/1000)),IF(C4753="Wine",SUM(LOOKUP(2,1/(SRP!$B$15:$B$19&lt;=E4753)/(SRP!$C$15:$C$19&gt;=E4753),SRP!$D$15:$D$19)*(G4753/100)*(E4753/1000)),IF(C4753="Ready to Drink",SUM(LOOKUP(2,1/(SRP!$B$10:$B$14&lt;=E4753)/(SRP!$C$10:$C$14&gt;=E4753),SRP!$D$10:$D$14)*(G4753/100)*(E4753/1000)),0))))),2)</f>
        <v>14.87</v>
      </c>
    </row>
    <row r="4754" spans="1:11" x14ac:dyDescent="0.35">
      <c r="A4754" s="2">
        <v>43265</v>
      </c>
      <c r="B4754" s="76" t="s">
        <v>3652</v>
      </c>
      <c r="C4754" s="76" t="s">
        <v>286</v>
      </c>
      <c r="D4754" s="76" t="s">
        <v>5236</v>
      </c>
      <c r="E4754" s="76">
        <v>750</v>
      </c>
      <c r="F4754" s="76">
        <v>6</v>
      </c>
      <c r="G4754" s="77">
        <v>14.5</v>
      </c>
      <c r="H4754" s="76" t="s">
        <v>3288</v>
      </c>
      <c r="I4754" s="77">
        <v>32.49</v>
      </c>
      <c r="J4754" s="2">
        <v>1</v>
      </c>
      <c r="K4754" s="119" cm="1">
        <f t="array" ref="K4754">ROUND(IF(C4754="Beer",SUM(LOOKUP(2,1/(SRP!$B$7:$B$9&lt;=E4754)/(SRP!$C$7:$C$9&gt;=E4754),SRP!$D$7:$D$9)*(G4754/100)*(E4754/1000)),IF(C4754="Spirits",SUM(LOOKUP(2,1/(SRP!$B$2:$B$6&lt;=E4754)/(SRP!$C$2:$C$6&gt;=E4754),SRP!$D$2:$D$6)*(G4754/100)*(E4754/1000)),IF(AND(C4754="Wine",D4754="Fortified Wines"),SUM(LOOKUP(2,1/(SRP!$B$20:$B$23&lt;=E4754)/(SRP!$C$20:$C$23&gt;=E4754),SRP!$D$20:$D$23)*(G4754/100)*(E4754/1000)),IF(C4754="Wine",SUM(LOOKUP(2,1/(SRP!$B$15:$B$19&lt;=E4754)/(SRP!$C$15:$C$19&gt;=E4754),SRP!$D$15:$D$19)*(G4754/100)*(E4754/1000)),IF(C4754="Ready to Drink",SUM(LOOKUP(2,1/(SRP!$B$10:$B$14&lt;=E4754)/(SRP!$C$10:$C$14&gt;=E4754),SRP!$D$10:$D$14)*(G4754/100)*(E4754/1000)),0))))),2)</f>
        <v>7.59</v>
      </c>
    </row>
    <row r="4755" spans="1:11" x14ac:dyDescent="0.35">
      <c r="A4755" s="2">
        <v>43266</v>
      </c>
      <c r="B4755" s="76" t="s">
        <v>3653</v>
      </c>
      <c r="C4755" s="76" t="s">
        <v>286</v>
      </c>
      <c r="D4755" s="76" t="s">
        <v>5236</v>
      </c>
      <c r="E4755" s="76">
        <v>750</v>
      </c>
      <c r="F4755" s="76">
        <v>12</v>
      </c>
      <c r="G4755" s="77">
        <v>14.5</v>
      </c>
      <c r="H4755" s="76" t="s">
        <v>3299</v>
      </c>
      <c r="I4755" s="77">
        <v>24.99</v>
      </c>
      <c r="J4755" s="2">
        <v>1</v>
      </c>
      <c r="K4755" s="119" cm="1">
        <f t="array" ref="K4755">ROUND(IF(C4755="Beer",SUM(LOOKUP(2,1/(SRP!$B$7:$B$9&lt;=E4755)/(SRP!$C$7:$C$9&gt;=E4755),SRP!$D$7:$D$9)*(G4755/100)*(E4755/1000)),IF(C4755="Spirits",SUM(LOOKUP(2,1/(SRP!$B$2:$B$6&lt;=E4755)/(SRP!$C$2:$C$6&gt;=E4755),SRP!$D$2:$D$6)*(G4755/100)*(E4755/1000)),IF(AND(C4755="Wine",D4755="Fortified Wines"),SUM(LOOKUP(2,1/(SRP!$B$20:$B$23&lt;=E4755)/(SRP!$C$20:$C$23&gt;=E4755),SRP!$D$20:$D$23)*(G4755/100)*(E4755/1000)),IF(C4755="Wine",SUM(LOOKUP(2,1/(SRP!$B$15:$B$19&lt;=E4755)/(SRP!$C$15:$C$19&gt;=E4755),SRP!$D$15:$D$19)*(G4755/100)*(E4755/1000)),IF(C4755="Ready to Drink",SUM(LOOKUP(2,1/(SRP!$B$10:$B$14&lt;=E4755)/(SRP!$C$10:$C$14&gt;=E4755),SRP!$D$10:$D$14)*(G4755/100)*(E4755/1000)),0))))),2)</f>
        <v>7.59</v>
      </c>
    </row>
    <row r="4756" spans="1:11" x14ac:dyDescent="0.35">
      <c r="A4756" s="2">
        <v>43269</v>
      </c>
      <c r="B4756" s="76" t="s">
        <v>3719</v>
      </c>
      <c r="C4756" s="76" t="s">
        <v>5938</v>
      </c>
      <c r="D4756" s="76" t="s">
        <v>5298</v>
      </c>
      <c r="E4756" s="76">
        <v>473</v>
      </c>
      <c r="F4756" s="76">
        <v>24</v>
      </c>
      <c r="G4756" s="77">
        <v>5</v>
      </c>
      <c r="H4756" s="76" t="s">
        <v>3324</v>
      </c>
      <c r="I4756" s="77">
        <v>3.79</v>
      </c>
      <c r="J4756" s="2">
        <v>1</v>
      </c>
      <c r="K4756" s="119" cm="1">
        <f t="array" ref="K4756">ROUND(IF(C4756="Beer",SUM(LOOKUP(2,1/(SRP!$B$7:$B$9&lt;=E4756)/(SRP!$C$7:$C$9&gt;=E4756),SRP!$D$7:$D$9)*(G4756/100)*(E4756/1000)),IF(C4756="Spirits",SUM(LOOKUP(2,1/(SRP!$B$2:$B$6&lt;=E4756)/(SRP!$C$2:$C$6&gt;=E4756),SRP!$D$2:$D$6)*(G4756/100)*(E4756/1000)),IF(AND(C4756="Wine",D4756="Fortified Wines"),SUM(LOOKUP(2,1/(SRP!$B$20:$B$23&lt;=E4756)/(SRP!$C$20:$C$23&gt;=E4756),SRP!$D$20:$D$23)*(G4756/100)*(E4756/1000)),IF(C4756="Wine",SUM(LOOKUP(2,1/(SRP!$B$15:$B$19&lt;=E4756)/(SRP!$C$15:$C$19&gt;=E4756),SRP!$D$15:$D$19)*(G4756/100)*(E4756/1000)),IF(C4756="Ready to Drink",SUM(LOOKUP(2,1/(SRP!$B$10:$B$14&lt;=E4756)/(SRP!$C$10:$C$14&gt;=E4756),SRP!$D$10:$D$14)*(G4756/100)*(E4756/1000)),0))))),2)</f>
        <v>1.75</v>
      </c>
    </row>
    <row r="4757" spans="1:11" x14ac:dyDescent="0.35">
      <c r="A4757" s="2">
        <v>43269</v>
      </c>
      <c r="B4757" s="76" t="s">
        <v>3719</v>
      </c>
      <c r="C4757" s="76" t="s">
        <v>5938</v>
      </c>
      <c r="D4757" s="76" t="s">
        <v>5298</v>
      </c>
      <c r="E4757" s="76">
        <v>473</v>
      </c>
      <c r="F4757" s="76">
        <v>24</v>
      </c>
      <c r="G4757" s="77">
        <v>5</v>
      </c>
      <c r="H4757" s="76" t="s">
        <v>3324</v>
      </c>
      <c r="I4757" s="77">
        <v>3.79</v>
      </c>
      <c r="J4757" s="2">
        <v>1</v>
      </c>
      <c r="K4757" s="119" cm="1">
        <f t="array" ref="K4757">ROUND(IF(C4757="Beer",SUM(LOOKUP(2,1/(SRP!$B$7:$B$9&lt;=E4757)/(SRP!$C$7:$C$9&gt;=E4757),SRP!$D$7:$D$9)*(G4757/100)*(E4757/1000)),IF(C4757="Spirits",SUM(LOOKUP(2,1/(SRP!$B$2:$B$6&lt;=E4757)/(SRP!$C$2:$C$6&gt;=E4757),SRP!$D$2:$D$6)*(G4757/100)*(E4757/1000)),IF(AND(C4757="Wine",D4757="Fortified Wines"),SUM(LOOKUP(2,1/(SRP!$B$20:$B$23&lt;=E4757)/(SRP!$C$20:$C$23&gt;=E4757),SRP!$D$20:$D$23)*(G4757/100)*(E4757/1000)),IF(C4757="Wine",SUM(LOOKUP(2,1/(SRP!$B$15:$B$19&lt;=E4757)/(SRP!$C$15:$C$19&gt;=E4757),SRP!$D$15:$D$19)*(G4757/100)*(E4757/1000)),IF(C4757="Ready to Drink",SUM(LOOKUP(2,1/(SRP!$B$10:$B$14&lt;=E4757)/(SRP!$C$10:$C$14&gt;=E4757),SRP!$D$10:$D$14)*(G4757/100)*(E4757/1000)),0))))),2)</f>
        <v>1.75</v>
      </c>
    </row>
    <row r="4758" spans="1:11" x14ac:dyDescent="0.35">
      <c r="A4758" s="2">
        <v>43270</v>
      </c>
      <c r="B4758" s="76" t="s">
        <v>3720</v>
      </c>
      <c r="C4758" s="76" t="s">
        <v>5938</v>
      </c>
      <c r="D4758" s="76" t="s">
        <v>5298</v>
      </c>
      <c r="E4758" s="76">
        <v>473</v>
      </c>
      <c r="F4758" s="76">
        <v>24</v>
      </c>
      <c r="G4758" s="77">
        <v>5</v>
      </c>
      <c r="H4758" s="76" t="s">
        <v>3324</v>
      </c>
      <c r="I4758" s="77">
        <v>3.79</v>
      </c>
      <c r="J4758" s="2">
        <v>1</v>
      </c>
      <c r="K4758" s="119" cm="1">
        <f t="array" ref="K4758">ROUND(IF(C4758="Beer",SUM(LOOKUP(2,1/(SRP!$B$7:$B$9&lt;=E4758)/(SRP!$C$7:$C$9&gt;=E4758),SRP!$D$7:$D$9)*(G4758/100)*(E4758/1000)),IF(C4758="Spirits",SUM(LOOKUP(2,1/(SRP!$B$2:$B$6&lt;=E4758)/(SRP!$C$2:$C$6&gt;=E4758),SRP!$D$2:$D$6)*(G4758/100)*(E4758/1000)),IF(AND(C4758="Wine",D4758="Fortified Wines"),SUM(LOOKUP(2,1/(SRP!$B$20:$B$23&lt;=E4758)/(SRP!$C$20:$C$23&gt;=E4758),SRP!$D$20:$D$23)*(G4758/100)*(E4758/1000)),IF(C4758="Wine",SUM(LOOKUP(2,1/(SRP!$B$15:$B$19&lt;=E4758)/(SRP!$C$15:$C$19&gt;=E4758),SRP!$D$15:$D$19)*(G4758/100)*(E4758/1000)),IF(C4758="Ready to Drink",SUM(LOOKUP(2,1/(SRP!$B$10:$B$14&lt;=E4758)/(SRP!$C$10:$C$14&gt;=E4758),SRP!$D$10:$D$14)*(G4758/100)*(E4758/1000)),0))))),2)</f>
        <v>1.75</v>
      </c>
    </row>
    <row r="4759" spans="1:11" x14ac:dyDescent="0.35">
      <c r="A4759" s="2">
        <v>43270</v>
      </c>
      <c r="B4759" s="76" t="s">
        <v>3720</v>
      </c>
      <c r="C4759" s="76" t="s">
        <v>5938</v>
      </c>
      <c r="D4759" s="76" t="s">
        <v>5298</v>
      </c>
      <c r="E4759" s="76">
        <v>473</v>
      </c>
      <c r="F4759" s="76">
        <v>24</v>
      </c>
      <c r="G4759" s="77">
        <v>5</v>
      </c>
      <c r="H4759" s="76" t="s">
        <v>3324</v>
      </c>
      <c r="I4759" s="77">
        <v>3.79</v>
      </c>
      <c r="J4759" s="2">
        <v>1</v>
      </c>
      <c r="K4759" s="119" cm="1">
        <f t="array" ref="K4759">ROUND(IF(C4759="Beer",SUM(LOOKUP(2,1/(SRP!$B$7:$B$9&lt;=E4759)/(SRP!$C$7:$C$9&gt;=E4759),SRP!$D$7:$D$9)*(G4759/100)*(E4759/1000)),IF(C4759="Spirits",SUM(LOOKUP(2,1/(SRP!$B$2:$B$6&lt;=E4759)/(SRP!$C$2:$C$6&gt;=E4759),SRP!$D$2:$D$6)*(G4759/100)*(E4759/1000)),IF(AND(C4759="Wine",D4759="Fortified Wines"),SUM(LOOKUP(2,1/(SRP!$B$20:$B$23&lt;=E4759)/(SRP!$C$20:$C$23&gt;=E4759),SRP!$D$20:$D$23)*(G4759/100)*(E4759/1000)),IF(C4759="Wine",SUM(LOOKUP(2,1/(SRP!$B$15:$B$19&lt;=E4759)/(SRP!$C$15:$C$19&gt;=E4759),SRP!$D$15:$D$19)*(G4759/100)*(E4759/1000)),IF(C4759="Ready to Drink",SUM(LOOKUP(2,1/(SRP!$B$10:$B$14&lt;=E4759)/(SRP!$C$10:$C$14&gt;=E4759),SRP!$D$10:$D$14)*(G4759/100)*(E4759/1000)),0))))),2)</f>
        <v>1.75</v>
      </c>
    </row>
    <row r="4760" spans="1:11" x14ac:dyDescent="0.35">
      <c r="A4760" s="2">
        <v>43271</v>
      </c>
      <c r="B4760" s="76" t="s">
        <v>3721</v>
      </c>
      <c r="C4760" s="76" t="s">
        <v>5938</v>
      </c>
      <c r="D4760" s="76" t="s">
        <v>5298</v>
      </c>
      <c r="E4760" s="76">
        <v>473</v>
      </c>
      <c r="F4760" s="76">
        <v>24</v>
      </c>
      <c r="G4760" s="77">
        <v>5</v>
      </c>
      <c r="H4760" s="76" t="s">
        <v>3324</v>
      </c>
      <c r="I4760" s="77">
        <v>3.79</v>
      </c>
      <c r="J4760" s="2">
        <v>1</v>
      </c>
      <c r="K4760" s="119" cm="1">
        <f t="array" ref="K4760">ROUND(IF(C4760="Beer",SUM(LOOKUP(2,1/(SRP!$B$7:$B$9&lt;=E4760)/(SRP!$C$7:$C$9&gt;=E4760),SRP!$D$7:$D$9)*(G4760/100)*(E4760/1000)),IF(C4760="Spirits",SUM(LOOKUP(2,1/(SRP!$B$2:$B$6&lt;=E4760)/(SRP!$C$2:$C$6&gt;=E4760),SRP!$D$2:$D$6)*(G4760/100)*(E4760/1000)),IF(AND(C4760="Wine",D4760="Fortified Wines"),SUM(LOOKUP(2,1/(SRP!$B$20:$B$23&lt;=E4760)/(SRP!$C$20:$C$23&gt;=E4760),SRP!$D$20:$D$23)*(G4760/100)*(E4760/1000)),IF(C4760="Wine",SUM(LOOKUP(2,1/(SRP!$B$15:$B$19&lt;=E4760)/(SRP!$C$15:$C$19&gt;=E4760),SRP!$D$15:$D$19)*(G4760/100)*(E4760/1000)),IF(C4760="Ready to Drink",SUM(LOOKUP(2,1/(SRP!$B$10:$B$14&lt;=E4760)/(SRP!$C$10:$C$14&gt;=E4760),SRP!$D$10:$D$14)*(G4760/100)*(E4760/1000)),0))))),2)</f>
        <v>1.75</v>
      </c>
    </row>
    <row r="4761" spans="1:11" x14ac:dyDescent="0.35">
      <c r="A4761" s="2">
        <v>43271</v>
      </c>
      <c r="B4761" s="76" t="s">
        <v>3721</v>
      </c>
      <c r="C4761" s="76" t="s">
        <v>5938</v>
      </c>
      <c r="D4761" s="76" t="s">
        <v>5298</v>
      </c>
      <c r="E4761" s="76">
        <v>473</v>
      </c>
      <c r="F4761" s="76">
        <v>24</v>
      </c>
      <c r="G4761" s="77">
        <v>5</v>
      </c>
      <c r="H4761" s="76" t="s">
        <v>3324</v>
      </c>
      <c r="I4761" s="77">
        <v>3.79</v>
      </c>
      <c r="J4761" s="2">
        <v>1</v>
      </c>
      <c r="K4761" s="119" cm="1">
        <f t="array" ref="K4761">ROUND(IF(C4761="Beer",SUM(LOOKUP(2,1/(SRP!$B$7:$B$9&lt;=E4761)/(SRP!$C$7:$C$9&gt;=E4761),SRP!$D$7:$D$9)*(G4761/100)*(E4761/1000)),IF(C4761="Spirits",SUM(LOOKUP(2,1/(SRP!$B$2:$B$6&lt;=E4761)/(SRP!$C$2:$C$6&gt;=E4761),SRP!$D$2:$D$6)*(G4761/100)*(E4761/1000)),IF(AND(C4761="Wine",D4761="Fortified Wines"),SUM(LOOKUP(2,1/(SRP!$B$20:$B$23&lt;=E4761)/(SRP!$C$20:$C$23&gt;=E4761),SRP!$D$20:$D$23)*(G4761/100)*(E4761/1000)),IF(C4761="Wine",SUM(LOOKUP(2,1/(SRP!$B$15:$B$19&lt;=E4761)/(SRP!$C$15:$C$19&gt;=E4761),SRP!$D$15:$D$19)*(G4761/100)*(E4761/1000)),IF(C4761="Ready to Drink",SUM(LOOKUP(2,1/(SRP!$B$10:$B$14&lt;=E4761)/(SRP!$C$10:$C$14&gt;=E4761),SRP!$D$10:$D$14)*(G4761/100)*(E4761/1000)),0))))),2)</f>
        <v>1.75</v>
      </c>
    </row>
    <row r="4762" spans="1:11" x14ac:dyDescent="0.35">
      <c r="A4762" s="2">
        <v>43272</v>
      </c>
      <c r="B4762" s="76" t="s">
        <v>3722</v>
      </c>
      <c r="C4762" s="76" t="s">
        <v>5938</v>
      </c>
      <c r="D4762" s="76" t="s">
        <v>5298</v>
      </c>
      <c r="E4762" s="76">
        <v>473</v>
      </c>
      <c r="F4762" s="76">
        <v>24</v>
      </c>
      <c r="G4762" s="77">
        <v>5</v>
      </c>
      <c r="H4762" s="76" t="s">
        <v>3324</v>
      </c>
      <c r="I4762" s="77">
        <v>3.79</v>
      </c>
      <c r="J4762" s="2">
        <v>1</v>
      </c>
      <c r="K4762" s="119" cm="1">
        <f t="array" ref="K4762">ROUND(IF(C4762="Beer",SUM(LOOKUP(2,1/(SRP!$B$7:$B$9&lt;=E4762)/(SRP!$C$7:$C$9&gt;=E4762),SRP!$D$7:$D$9)*(G4762/100)*(E4762/1000)),IF(C4762="Spirits",SUM(LOOKUP(2,1/(SRP!$B$2:$B$6&lt;=E4762)/(SRP!$C$2:$C$6&gt;=E4762),SRP!$D$2:$D$6)*(G4762/100)*(E4762/1000)),IF(AND(C4762="Wine",D4762="Fortified Wines"),SUM(LOOKUP(2,1/(SRP!$B$20:$B$23&lt;=E4762)/(SRP!$C$20:$C$23&gt;=E4762),SRP!$D$20:$D$23)*(G4762/100)*(E4762/1000)),IF(C4762="Wine",SUM(LOOKUP(2,1/(SRP!$B$15:$B$19&lt;=E4762)/(SRP!$C$15:$C$19&gt;=E4762),SRP!$D$15:$D$19)*(G4762/100)*(E4762/1000)),IF(C4762="Ready to Drink",SUM(LOOKUP(2,1/(SRP!$B$10:$B$14&lt;=E4762)/(SRP!$C$10:$C$14&gt;=E4762),SRP!$D$10:$D$14)*(G4762/100)*(E4762/1000)),0))))),2)</f>
        <v>1.75</v>
      </c>
    </row>
    <row r="4763" spans="1:11" x14ac:dyDescent="0.35">
      <c r="A4763" s="2">
        <v>43272</v>
      </c>
      <c r="B4763" s="76" t="s">
        <v>3722</v>
      </c>
      <c r="C4763" s="76" t="s">
        <v>5938</v>
      </c>
      <c r="D4763" s="76" t="s">
        <v>5298</v>
      </c>
      <c r="E4763" s="76">
        <v>473</v>
      </c>
      <c r="F4763" s="76">
        <v>24</v>
      </c>
      <c r="G4763" s="77">
        <v>5</v>
      </c>
      <c r="H4763" s="76" t="s">
        <v>3324</v>
      </c>
      <c r="I4763" s="77">
        <v>3.79</v>
      </c>
      <c r="J4763" s="2">
        <v>1</v>
      </c>
      <c r="K4763" s="119" cm="1">
        <f t="array" ref="K4763">ROUND(IF(C4763="Beer",SUM(LOOKUP(2,1/(SRP!$B$7:$B$9&lt;=E4763)/(SRP!$C$7:$C$9&gt;=E4763),SRP!$D$7:$D$9)*(G4763/100)*(E4763/1000)),IF(C4763="Spirits",SUM(LOOKUP(2,1/(SRP!$B$2:$B$6&lt;=E4763)/(SRP!$C$2:$C$6&gt;=E4763),SRP!$D$2:$D$6)*(G4763/100)*(E4763/1000)),IF(AND(C4763="Wine",D4763="Fortified Wines"),SUM(LOOKUP(2,1/(SRP!$B$20:$B$23&lt;=E4763)/(SRP!$C$20:$C$23&gt;=E4763),SRP!$D$20:$D$23)*(G4763/100)*(E4763/1000)),IF(C4763="Wine",SUM(LOOKUP(2,1/(SRP!$B$15:$B$19&lt;=E4763)/(SRP!$C$15:$C$19&gt;=E4763),SRP!$D$15:$D$19)*(G4763/100)*(E4763/1000)),IF(C4763="Ready to Drink",SUM(LOOKUP(2,1/(SRP!$B$10:$B$14&lt;=E4763)/(SRP!$C$10:$C$14&gt;=E4763),SRP!$D$10:$D$14)*(G4763/100)*(E4763/1000)),0))))),2)</f>
        <v>1.75</v>
      </c>
    </row>
    <row r="4764" spans="1:11" x14ac:dyDescent="0.35">
      <c r="A4764" s="2">
        <v>43273</v>
      </c>
      <c r="B4764" s="76" t="s">
        <v>3723</v>
      </c>
      <c r="C4764" s="76" t="s">
        <v>5938</v>
      </c>
      <c r="D4764" s="76" t="s">
        <v>5298</v>
      </c>
      <c r="E4764" s="76">
        <v>2130</v>
      </c>
      <c r="F4764" s="76">
        <v>4</v>
      </c>
      <c r="G4764" s="77">
        <v>5</v>
      </c>
      <c r="H4764" s="76" t="s">
        <v>3324</v>
      </c>
      <c r="I4764" s="77">
        <v>16.59</v>
      </c>
      <c r="J4764" s="2">
        <v>6</v>
      </c>
      <c r="K4764" s="119" cm="1">
        <f t="array" ref="K4764">ROUND(IF(C4764="Beer",SUM(LOOKUP(2,1/(SRP!$B$7:$B$9&lt;=E4764)/(SRP!$C$7:$C$9&gt;=E4764),SRP!$D$7:$D$9)*(G4764/100)*(E4764/1000)),IF(C4764="Spirits",SUM(LOOKUP(2,1/(SRP!$B$2:$B$6&lt;=E4764)/(SRP!$C$2:$C$6&gt;=E4764),SRP!$D$2:$D$6)*(G4764/100)*(E4764/1000)),IF(AND(C4764="Wine",D4764="Fortified Wines"),SUM(LOOKUP(2,1/(SRP!$B$20:$B$23&lt;=E4764)/(SRP!$C$20:$C$23&gt;=E4764),SRP!$D$20:$D$23)*(G4764/100)*(E4764/1000)),IF(C4764="Wine",SUM(LOOKUP(2,1/(SRP!$B$15:$B$19&lt;=E4764)/(SRP!$C$15:$C$19&gt;=E4764),SRP!$D$15:$D$19)*(G4764/100)*(E4764/1000)),IF(C4764="Ready to Drink",SUM(LOOKUP(2,1/(SRP!$B$10:$B$14&lt;=E4764)/(SRP!$C$10:$C$14&gt;=E4764),SRP!$D$10:$D$14)*(G4764/100)*(E4764/1000)),0))))),2)</f>
        <v>7.43</v>
      </c>
    </row>
    <row r="4765" spans="1:11" x14ac:dyDescent="0.35">
      <c r="A4765" s="2">
        <v>43273</v>
      </c>
      <c r="B4765" s="76" t="s">
        <v>3723</v>
      </c>
      <c r="C4765" s="76" t="s">
        <v>5938</v>
      </c>
      <c r="D4765" s="76" t="s">
        <v>5298</v>
      </c>
      <c r="E4765" s="76">
        <v>2130</v>
      </c>
      <c r="F4765" s="76">
        <v>4</v>
      </c>
      <c r="G4765" s="77">
        <v>5</v>
      </c>
      <c r="H4765" s="76" t="s">
        <v>3324</v>
      </c>
      <c r="I4765" s="77">
        <v>16.59</v>
      </c>
      <c r="J4765" s="2">
        <v>6</v>
      </c>
      <c r="K4765" s="119" cm="1">
        <f t="array" ref="K4765">ROUND(IF(C4765="Beer",SUM(LOOKUP(2,1/(SRP!$B$7:$B$9&lt;=E4765)/(SRP!$C$7:$C$9&gt;=E4765),SRP!$D$7:$D$9)*(G4765/100)*(E4765/1000)),IF(C4765="Spirits",SUM(LOOKUP(2,1/(SRP!$B$2:$B$6&lt;=E4765)/(SRP!$C$2:$C$6&gt;=E4765),SRP!$D$2:$D$6)*(G4765/100)*(E4765/1000)),IF(AND(C4765="Wine",D4765="Fortified Wines"),SUM(LOOKUP(2,1/(SRP!$B$20:$B$23&lt;=E4765)/(SRP!$C$20:$C$23&gt;=E4765),SRP!$D$20:$D$23)*(G4765/100)*(E4765/1000)),IF(C4765="Wine",SUM(LOOKUP(2,1/(SRP!$B$15:$B$19&lt;=E4765)/(SRP!$C$15:$C$19&gt;=E4765),SRP!$D$15:$D$19)*(G4765/100)*(E4765/1000)),IF(C4765="Ready to Drink",SUM(LOOKUP(2,1/(SRP!$B$10:$B$14&lt;=E4765)/(SRP!$C$10:$C$14&gt;=E4765),SRP!$D$10:$D$14)*(G4765/100)*(E4765/1000)),0))))),2)</f>
        <v>7.43</v>
      </c>
    </row>
    <row r="4766" spans="1:11" x14ac:dyDescent="0.35">
      <c r="A4766" s="2">
        <v>43274</v>
      </c>
      <c r="B4766" s="76" t="s">
        <v>3724</v>
      </c>
      <c r="C4766" s="76" t="s">
        <v>5938</v>
      </c>
      <c r="D4766" s="76" t="s">
        <v>5298</v>
      </c>
      <c r="E4766" s="76">
        <v>4260</v>
      </c>
      <c r="F4766" s="76">
        <v>1</v>
      </c>
      <c r="G4766" s="77">
        <v>5</v>
      </c>
      <c r="H4766" s="76" t="s">
        <v>3324</v>
      </c>
      <c r="I4766" s="77">
        <v>31.29</v>
      </c>
      <c r="J4766" s="2">
        <v>12</v>
      </c>
      <c r="K4766" s="119" cm="1">
        <f t="array" ref="K4766">ROUND(IF(C4766="Beer",SUM(LOOKUP(2,1/(SRP!$B$7:$B$9&lt;=E4766)/(SRP!$C$7:$C$9&gt;=E4766),SRP!$D$7:$D$9)*(G4766/100)*(E4766/1000)),IF(C4766="Spirits",SUM(LOOKUP(2,1/(SRP!$B$2:$B$6&lt;=E4766)/(SRP!$C$2:$C$6&gt;=E4766),SRP!$D$2:$D$6)*(G4766/100)*(E4766/1000)),IF(AND(C4766="Wine",D4766="Fortified Wines"),SUM(LOOKUP(2,1/(SRP!$B$20:$B$23&lt;=E4766)/(SRP!$C$20:$C$23&gt;=E4766),SRP!$D$20:$D$23)*(G4766/100)*(E4766/1000)),IF(C4766="Wine",SUM(LOOKUP(2,1/(SRP!$B$15:$B$19&lt;=E4766)/(SRP!$C$15:$C$19&gt;=E4766),SRP!$D$15:$D$19)*(G4766/100)*(E4766/1000)),IF(C4766="Ready to Drink",SUM(LOOKUP(2,1/(SRP!$B$10:$B$14&lt;=E4766)/(SRP!$C$10:$C$14&gt;=E4766),SRP!$D$10:$D$14)*(G4766/100)*(E4766/1000)),0))))),2)</f>
        <v>14.87</v>
      </c>
    </row>
    <row r="4767" spans="1:11" x14ac:dyDescent="0.35">
      <c r="A4767" s="2">
        <v>43274</v>
      </c>
      <c r="B4767" s="76" t="s">
        <v>3724</v>
      </c>
      <c r="C4767" s="76" t="s">
        <v>5938</v>
      </c>
      <c r="D4767" s="76" t="s">
        <v>5298</v>
      </c>
      <c r="E4767" s="76">
        <v>4260</v>
      </c>
      <c r="F4767" s="76">
        <v>1</v>
      </c>
      <c r="G4767" s="77">
        <v>5</v>
      </c>
      <c r="H4767" s="76" t="s">
        <v>3324</v>
      </c>
      <c r="I4767" s="77">
        <v>31.29</v>
      </c>
      <c r="J4767" s="2">
        <v>12</v>
      </c>
      <c r="K4767" s="119" cm="1">
        <f t="array" ref="K4767">ROUND(IF(C4767="Beer",SUM(LOOKUP(2,1/(SRP!$B$7:$B$9&lt;=E4767)/(SRP!$C$7:$C$9&gt;=E4767),SRP!$D$7:$D$9)*(G4767/100)*(E4767/1000)),IF(C4767="Spirits",SUM(LOOKUP(2,1/(SRP!$B$2:$B$6&lt;=E4767)/(SRP!$C$2:$C$6&gt;=E4767),SRP!$D$2:$D$6)*(G4767/100)*(E4767/1000)),IF(AND(C4767="Wine",D4767="Fortified Wines"),SUM(LOOKUP(2,1/(SRP!$B$20:$B$23&lt;=E4767)/(SRP!$C$20:$C$23&gt;=E4767),SRP!$D$20:$D$23)*(G4767/100)*(E4767/1000)),IF(C4767="Wine",SUM(LOOKUP(2,1/(SRP!$B$15:$B$19&lt;=E4767)/(SRP!$C$15:$C$19&gt;=E4767),SRP!$D$15:$D$19)*(G4767/100)*(E4767/1000)),IF(C4767="Ready to Drink",SUM(LOOKUP(2,1/(SRP!$B$10:$B$14&lt;=E4767)/(SRP!$C$10:$C$14&gt;=E4767),SRP!$D$10:$D$14)*(G4767/100)*(E4767/1000)),0))))),2)</f>
        <v>14.87</v>
      </c>
    </row>
    <row r="4768" spans="1:11" x14ac:dyDescent="0.35">
      <c r="A4768" s="2">
        <v>43276</v>
      </c>
      <c r="B4768" s="76" t="s">
        <v>3697</v>
      </c>
      <c r="C4768" s="76" t="s">
        <v>5938</v>
      </c>
      <c r="D4768" s="76" t="s">
        <v>5746</v>
      </c>
      <c r="E4768" s="76">
        <v>473</v>
      </c>
      <c r="F4768" s="76">
        <v>24</v>
      </c>
      <c r="G4768" s="77">
        <v>4.7</v>
      </c>
      <c r="H4768" s="76" t="s">
        <v>3324</v>
      </c>
      <c r="I4768" s="77">
        <v>3.29</v>
      </c>
      <c r="J4768" s="2">
        <v>1</v>
      </c>
      <c r="K4768" s="119" cm="1">
        <f t="array" ref="K4768">ROUND(IF(C4768="Beer",SUM(LOOKUP(2,1/(SRP!$B$7:$B$9&lt;=E4768)/(SRP!$C$7:$C$9&gt;=E4768),SRP!$D$7:$D$9)*(G4768/100)*(E4768/1000)),IF(C4768="Spirits",SUM(LOOKUP(2,1/(SRP!$B$2:$B$6&lt;=E4768)/(SRP!$C$2:$C$6&gt;=E4768),SRP!$D$2:$D$6)*(G4768/100)*(E4768/1000)),IF(AND(C4768="Wine",D4768="Fortified Wines"),SUM(LOOKUP(2,1/(SRP!$B$20:$B$23&lt;=E4768)/(SRP!$C$20:$C$23&gt;=E4768),SRP!$D$20:$D$23)*(G4768/100)*(E4768/1000)),IF(C4768="Wine",SUM(LOOKUP(2,1/(SRP!$B$15:$B$19&lt;=E4768)/(SRP!$C$15:$C$19&gt;=E4768),SRP!$D$15:$D$19)*(G4768/100)*(E4768/1000)),IF(C4768="Ready to Drink",SUM(LOOKUP(2,1/(SRP!$B$10:$B$14&lt;=E4768)/(SRP!$C$10:$C$14&gt;=E4768),SRP!$D$10:$D$14)*(G4768/100)*(E4768/1000)),0))))),2)</f>
        <v>1.64</v>
      </c>
    </row>
    <row r="4769" spans="1:11" x14ac:dyDescent="0.35">
      <c r="A4769" s="2">
        <v>43276</v>
      </c>
      <c r="B4769" s="76" t="s">
        <v>3697</v>
      </c>
      <c r="C4769" s="76" t="s">
        <v>5938</v>
      </c>
      <c r="D4769" s="76" t="s">
        <v>5746</v>
      </c>
      <c r="E4769" s="76">
        <v>473</v>
      </c>
      <c r="F4769" s="76">
        <v>24</v>
      </c>
      <c r="G4769" s="77">
        <v>4.7</v>
      </c>
      <c r="H4769" s="76" t="s">
        <v>3324</v>
      </c>
      <c r="I4769" s="77">
        <v>3.29</v>
      </c>
      <c r="J4769" s="2">
        <v>1</v>
      </c>
      <c r="K4769" s="119" cm="1">
        <f t="array" ref="K4769">ROUND(IF(C4769="Beer",SUM(LOOKUP(2,1/(SRP!$B$7:$B$9&lt;=E4769)/(SRP!$C$7:$C$9&gt;=E4769),SRP!$D$7:$D$9)*(G4769/100)*(E4769/1000)),IF(C4769="Spirits",SUM(LOOKUP(2,1/(SRP!$B$2:$B$6&lt;=E4769)/(SRP!$C$2:$C$6&gt;=E4769),SRP!$D$2:$D$6)*(G4769/100)*(E4769/1000)),IF(AND(C4769="Wine",D4769="Fortified Wines"),SUM(LOOKUP(2,1/(SRP!$B$20:$B$23&lt;=E4769)/(SRP!$C$20:$C$23&gt;=E4769),SRP!$D$20:$D$23)*(G4769/100)*(E4769/1000)),IF(C4769="Wine",SUM(LOOKUP(2,1/(SRP!$B$15:$B$19&lt;=E4769)/(SRP!$C$15:$C$19&gt;=E4769),SRP!$D$15:$D$19)*(G4769/100)*(E4769/1000)),IF(C4769="Ready to Drink",SUM(LOOKUP(2,1/(SRP!$B$10:$B$14&lt;=E4769)/(SRP!$C$10:$C$14&gt;=E4769),SRP!$D$10:$D$14)*(G4769/100)*(E4769/1000)),0))))),2)</f>
        <v>1.64</v>
      </c>
    </row>
    <row r="4770" spans="1:11" x14ac:dyDescent="0.35">
      <c r="A4770" s="2">
        <v>43278</v>
      </c>
      <c r="B4770" s="76" t="s">
        <v>3686</v>
      </c>
      <c r="C4770" s="76" t="s">
        <v>5938</v>
      </c>
      <c r="D4770" s="76" t="s">
        <v>5746</v>
      </c>
      <c r="E4770" s="76">
        <v>473</v>
      </c>
      <c r="F4770" s="76">
        <v>24</v>
      </c>
      <c r="G4770" s="77">
        <v>4.7</v>
      </c>
      <c r="H4770" s="76" t="s">
        <v>3324</v>
      </c>
      <c r="I4770" s="77">
        <v>3.29</v>
      </c>
      <c r="J4770" s="2">
        <v>1</v>
      </c>
      <c r="K4770" s="119" cm="1">
        <f t="array" ref="K4770">ROUND(IF(C4770="Beer",SUM(LOOKUP(2,1/(SRP!$B$7:$B$9&lt;=E4770)/(SRP!$C$7:$C$9&gt;=E4770),SRP!$D$7:$D$9)*(G4770/100)*(E4770/1000)),IF(C4770="Spirits",SUM(LOOKUP(2,1/(SRP!$B$2:$B$6&lt;=E4770)/(SRP!$C$2:$C$6&gt;=E4770),SRP!$D$2:$D$6)*(G4770/100)*(E4770/1000)),IF(AND(C4770="Wine",D4770="Fortified Wines"),SUM(LOOKUP(2,1/(SRP!$B$20:$B$23&lt;=E4770)/(SRP!$C$20:$C$23&gt;=E4770),SRP!$D$20:$D$23)*(G4770/100)*(E4770/1000)),IF(C4770="Wine",SUM(LOOKUP(2,1/(SRP!$B$15:$B$19&lt;=E4770)/(SRP!$C$15:$C$19&gt;=E4770),SRP!$D$15:$D$19)*(G4770/100)*(E4770/1000)),IF(C4770="Ready to Drink",SUM(LOOKUP(2,1/(SRP!$B$10:$B$14&lt;=E4770)/(SRP!$C$10:$C$14&gt;=E4770),SRP!$D$10:$D$14)*(G4770/100)*(E4770/1000)),0))))),2)</f>
        <v>1.64</v>
      </c>
    </row>
    <row r="4771" spans="1:11" x14ac:dyDescent="0.35">
      <c r="A4771" s="2">
        <v>43278</v>
      </c>
      <c r="B4771" s="76" t="s">
        <v>3686</v>
      </c>
      <c r="C4771" s="76" t="s">
        <v>5938</v>
      </c>
      <c r="D4771" s="76" t="s">
        <v>5746</v>
      </c>
      <c r="E4771" s="76">
        <v>473</v>
      </c>
      <c r="F4771" s="76">
        <v>24</v>
      </c>
      <c r="G4771" s="77">
        <v>4.7</v>
      </c>
      <c r="H4771" s="76" t="s">
        <v>3324</v>
      </c>
      <c r="I4771" s="77">
        <v>3.29</v>
      </c>
      <c r="J4771" s="2">
        <v>1</v>
      </c>
      <c r="K4771" s="119" cm="1">
        <f t="array" ref="K4771">ROUND(IF(C4771="Beer",SUM(LOOKUP(2,1/(SRP!$B$7:$B$9&lt;=E4771)/(SRP!$C$7:$C$9&gt;=E4771),SRP!$D$7:$D$9)*(G4771/100)*(E4771/1000)),IF(C4771="Spirits",SUM(LOOKUP(2,1/(SRP!$B$2:$B$6&lt;=E4771)/(SRP!$C$2:$C$6&gt;=E4771),SRP!$D$2:$D$6)*(G4771/100)*(E4771/1000)),IF(AND(C4771="Wine",D4771="Fortified Wines"),SUM(LOOKUP(2,1/(SRP!$B$20:$B$23&lt;=E4771)/(SRP!$C$20:$C$23&gt;=E4771),SRP!$D$20:$D$23)*(G4771/100)*(E4771/1000)),IF(C4771="Wine",SUM(LOOKUP(2,1/(SRP!$B$15:$B$19&lt;=E4771)/(SRP!$C$15:$C$19&gt;=E4771),SRP!$D$15:$D$19)*(G4771/100)*(E4771/1000)),IF(C4771="Ready to Drink",SUM(LOOKUP(2,1/(SRP!$B$10:$B$14&lt;=E4771)/(SRP!$C$10:$C$14&gt;=E4771),SRP!$D$10:$D$14)*(G4771/100)*(E4771/1000)),0))))),2)</f>
        <v>1.64</v>
      </c>
    </row>
    <row r="4772" spans="1:11" x14ac:dyDescent="0.35">
      <c r="A4772" s="2">
        <v>43279</v>
      </c>
      <c r="B4772" s="76" t="s">
        <v>3658</v>
      </c>
      <c r="C4772" s="76" t="s">
        <v>285</v>
      </c>
      <c r="D4772" s="76" t="s">
        <v>5274</v>
      </c>
      <c r="E4772" s="76">
        <v>750</v>
      </c>
      <c r="F4772" s="76">
        <v>6</v>
      </c>
      <c r="G4772" s="77">
        <v>40</v>
      </c>
      <c r="H4772" s="76" t="s">
        <v>3326</v>
      </c>
      <c r="I4772" s="77">
        <v>64.989999999999995</v>
      </c>
      <c r="J4772" s="2">
        <v>1</v>
      </c>
      <c r="K4772" s="119" cm="1">
        <f t="array" ref="K4772">ROUND(IF(C4772="Beer",SUM(LOOKUP(2,1/(SRP!$B$7:$B$9&lt;=E4772)/(SRP!$C$7:$C$9&gt;=E4772),SRP!$D$7:$D$9)*(G4772/100)*(E4772/1000)),IF(C4772="Spirits",SUM(LOOKUP(2,1/(SRP!$B$2:$B$6&lt;=E4772)/(SRP!$C$2:$C$6&gt;=E4772),SRP!$D$2:$D$6)*(G4772/100)*(E4772/1000)),IF(AND(C4772="Wine",D4772="Fortified Wines"),SUM(LOOKUP(2,1/(SRP!$B$20:$B$23&lt;=E4772)/(SRP!$C$20:$C$23&gt;=E4772),SRP!$D$20:$D$23)*(G4772/100)*(E4772/1000)),IF(C4772="Wine",SUM(LOOKUP(2,1/(SRP!$B$15:$B$19&lt;=E4772)/(SRP!$C$15:$C$19&gt;=E4772),SRP!$D$15:$D$19)*(G4772/100)*(E4772/1000)),IF(C4772="Ready to Drink",SUM(LOOKUP(2,1/(SRP!$B$10:$B$14&lt;=E4772)/(SRP!$C$10:$C$14&gt;=E4772),SRP!$D$10:$D$14)*(G4772/100)*(E4772/1000)),0))))),2)</f>
        <v>20.94</v>
      </c>
    </row>
    <row r="4773" spans="1:11" x14ac:dyDescent="0.35">
      <c r="A4773" s="2">
        <v>43281</v>
      </c>
      <c r="B4773" s="76" t="s">
        <v>3760</v>
      </c>
      <c r="C4773" s="76" t="s">
        <v>287</v>
      </c>
      <c r="D4773" s="76" t="s">
        <v>5240</v>
      </c>
      <c r="E4773" s="76">
        <v>4260</v>
      </c>
      <c r="F4773" s="76">
        <v>1</v>
      </c>
      <c r="G4773" s="77">
        <v>6.5</v>
      </c>
      <c r="H4773" s="76" t="s">
        <v>6697</v>
      </c>
      <c r="I4773" s="77">
        <v>32.99</v>
      </c>
      <c r="J4773" s="2">
        <v>12</v>
      </c>
      <c r="K4773" s="119" cm="1">
        <f t="array" ref="K4773">ROUND(IF(C4773="Beer",SUM(LOOKUP(2,1/(SRP!$B$7:$B$9&lt;=E4773)/(SRP!$C$7:$C$9&gt;=E4773),SRP!$D$7:$D$9)*(G4773/100)*(E4773/1000)),IF(C4773="Spirits",SUM(LOOKUP(2,1/(SRP!$B$2:$B$6&lt;=E4773)/(SRP!$C$2:$C$6&gt;=E4773),SRP!$D$2:$D$6)*(G4773/100)*(E4773/1000)),IF(AND(C4773="Wine",D4773="Fortified Wines"),SUM(LOOKUP(2,1/(SRP!$B$20:$B$23&lt;=E4773)/(SRP!$C$20:$C$23&gt;=E4773),SRP!$D$20:$D$23)*(G4773/100)*(E4773/1000)),IF(C4773="Wine",SUM(LOOKUP(2,1/(SRP!$B$15:$B$19&lt;=E4773)/(SRP!$C$15:$C$19&gt;=E4773),SRP!$D$15:$D$19)*(G4773/100)*(E4773/1000)),IF(C4773="Ready to Drink",SUM(LOOKUP(2,1/(SRP!$B$10:$B$14&lt;=E4773)/(SRP!$C$10:$C$14&gt;=E4773),SRP!$D$10:$D$14)*(G4773/100)*(E4773/1000)),0))))),2)</f>
        <v>19.329999999999998</v>
      </c>
    </row>
    <row r="4774" spans="1:11" x14ac:dyDescent="0.35">
      <c r="A4774" s="2">
        <v>43281</v>
      </c>
      <c r="B4774" s="76" t="s">
        <v>3760</v>
      </c>
      <c r="C4774" s="76" t="s">
        <v>287</v>
      </c>
      <c r="D4774" s="76" t="s">
        <v>5240</v>
      </c>
      <c r="E4774" s="76">
        <v>4260</v>
      </c>
      <c r="F4774" s="76">
        <v>1</v>
      </c>
      <c r="G4774" s="77">
        <v>6.5</v>
      </c>
      <c r="H4774" s="76" t="s">
        <v>6697</v>
      </c>
      <c r="I4774" s="77">
        <v>32.99</v>
      </c>
      <c r="J4774" s="2">
        <v>12</v>
      </c>
      <c r="K4774" s="119" cm="1">
        <f t="array" ref="K4774">ROUND(IF(C4774="Beer",SUM(LOOKUP(2,1/(SRP!$B$7:$B$9&lt;=E4774)/(SRP!$C$7:$C$9&gt;=E4774),SRP!$D$7:$D$9)*(G4774/100)*(E4774/1000)),IF(C4774="Spirits",SUM(LOOKUP(2,1/(SRP!$B$2:$B$6&lt;=E4774)/(SRP!$C$2:$C$6&gt;=E4774),SRP!$D$2:$D$6)*(G4774/100)*(E4774/1000)),IF(AND(C4774="Wine",D4774="Fortified Wines"),SUM(LOOKUP(2,1/(SRP!$B$20:$B$23&lt;=E4774)/(SRP!$C$20:$C$23&gt;=E4774),SRP!$D$20:$D$23)*(G4774/100)*(E4774/1000)),IF(C4774="Wine",SUM(LOOKUP(2,1/(SRP!$B$15:$B$19&lt;=E4774)/(SRP!$C$15:$C$19&gt;=E4774),SRP!$D$15:$D$19)*(G4774/100)*(E4774/1000)),IF(C4774="Ready to Drink",SUM(LOOKUP(2,1/(SRP!$B$10:$B$14&lt;=E4774)/(SRP!$C$10:$C$14&gt;=E4774),SRP!$D$10:$D$14)*(G4774/100)*(E4774/1000)),0))))),2)</f>
        <v>19.329999999999998</v>
      </c>
    </row>
    <row r="4775" spans="1:11" x14ac:dyDescent="0.35">
      <c r="A4775" s="2">
        <v>43282</v>
      </c>
      <c r="B4775" s="76" t="s">
        <v>6369</v>
      </c>
      <c r="C4775" s="76" t="s">
        <v>285</v>
      </c>
      <c r="D4775" s="76" t="s">
        <v>5287</v>
      </c>
      <c r="E4775" s="76">
        <v>750</v>
      </c>
      <c r="F4775" s="76">
        <v>6</v>
      </c>
      <c r="G4775" s="77">
        <v>40</v>
      </c>
      <c r="H4775" s="76" t="s">
        <v>3296</v>
      </c>
      <c r="I4775" s="77">
        <v>56.46</v>
      </c>
      <c r="J4775" s="2">
        <v>1</v>
      </c>
      <c r="K4775" s="119" cm="1">
        <f t="array" ref="K4775">ROUND(IF(C4775="Beer",SUM(LOOKUP(2,1/(SRP!$B$7:$B$9&lt;=E4775)/(SRP!$C$7:$C$9&gt;=E4775),SRP!$D$7:$D$9)*(G4775/100)*(E4775/1000)),IF(C4775="Spirits",SUM(LOOKUP(2,1/(SRP!$B$2:$B$6&lt;=E4775)/(SRP!$C$2:$C$6&gt;=E4775),SRP!$D$2:$D$6)*(G4775/100)*(E4775/1000)),IF(AND(C4775="Wine",D4775="Fortified Wines"),SUM(LOOKUP(2,1/(SRP!$B$20:$B$23&lt;=E4775)/(SRP!$C$20:$C$23&gt;=E4775),SRP!$D$20:$D$23)*(G4775/100)*(E4775/1000)),IF(C4775="Wine",SUM(LOOKUP(2,1/(SRP!$B$15:$B$19&lt;=E4775)/(SRP!$C$15:$C$19&gt;=E4775),SRP!$D$15:$D$19)*(G4775/100)*(E4775/1000)),IF(C4775="Ready to Drink",SUM(LOOKUP(2,1/(SRP!$B$10:$B$14&lt;=E4775)/(SRP!$C$10:$C$14&gt;=E4775),SRP!$D$10:$D$14)*(G4775/100)*(E4775/1000)),0))))),2)</f>
        <v>20.94</v>
      </c>
    </row>
    <row r="4776" spans="1:11" x14ac:dyDescent="0.35">
      <c r="A4776" s="2">
        <v>43289</v>
      </c>
      <c r="B4776" s="76" t="s">
        <v>3824</v>
      </c>
      <c r="C4776" s="76" t="s">
        <v>285</v>
      </c>
      <c r="D4776" s="76" t="s">
        <v>5311</v>
      </c>
      <c r="E4776" s="76">
        <v>750</v>
      </c>
      <c r="F4776" s="76">
        <v>12</v>
      </c>
      <c r="G4776" s="77">
        <v>40</v>
      </c>
      <c r="H4776" s="76" t="s">
        <v>3348</v>
      </c>
      <c r="I4776" s="77">
        <v>49.99</v>
      </c>
      <c r="J4776" s="2">
        <v>1</v>
      </c>
      <c r="K4776" s="119" cm="1">
        <f t="array" ref="K4776">ROUND(IF(C4776="Beer",SUM(LOOKUP(2,1/(SRP!$B$7:$B$9&lt;=E4776)/(SRP!$C$7:$C$9&gt;=E4776),SRP!$D$7:$D$9)*(G4776/100)*(E4776/1000)),IF(C4776="Spirits",SUM(LOOKUP(2,1/(SRP!$B$2:$B$6&lt;=E4776)/(SRP!$C$2:$C$6&gt;=E4776),SRP!$D$2:$D$6)*(G4776/100)*(E4776/1000)),IF(AND(C4776="Wine",D4776="Fortified Wines"),SUM(LOOKUP(2,1/(SRP!$B$20:$B$23&lt;=E4776)/(SRP!$C$20:$C$23&gt;=E4776),SRP!$D$20:$D$23)*(G4776/100)*(E4776/1000)),IF(C4776="Wine",SUM(LOOKUP(2,1/(SRP!$B$15:$B$19&lt;=E4776)/(SRP!$C$15:$C$19&gt;=E4776),SRP!$D$15:$D$19)*(G4776/100)*(E4776/1000)),IF(C4776="Ready to Drink",SUM(LOOKUP(2,1/(SRP!$B$10:$B$14&lt;=E4776)/(SRP!$C$10:$C$14&gt;=E4776),SRP!$D$10:$D$14)*(G4776/100)*(E4776/1000)),0))))),2)</f>
        <v>20.94</v>
      </c>
    </row>
    <row r="4777" spans="1:11" x14ac:dyDescent="0.35">
      <c r="A4777" s="2">
        <v>43292</v>
      </c>
      <c r="B4777" s="76" t="s">
        <v>3819</v>
      </c>
      <c r="C4777" s="76" t="s">
        <v>285</v>
      </c>
      <c r="D4777" s="76" t="s">
        <v>5267</v>
      </c>
      <c r="E4777" s="76">
        <v>750</v>
      </c>
      <c r="F4777" s="76">
        <v>12</v>
      </c>
      <c r="G4777" s="77">
        <v>30</v>
      </c>
      <c r="H4777" s="76" t="s">
        <v>3280</v>
      </c>
      <c r="I4777" s="77">
        <v>28.99</v>
      </c>
      <c r="J4777" s="2">
        <v>1</v>
      </c>
      <c r="K4777" s="119" cm="1">
        <f t="array" ref="K4777">ROUND(IF(C4777="Beer",SUM(LOOKUP(2,1/(SRP!$B$7:$B$9&lt;=E4777)/(SRP!$C$7:$C$9&gt;=E4777),SRP!$D$7:$D$9)*(G4777/100)*(E4777/1000)),IF(C4777="Spirits",SUM(LOOKUP(2,1/(SRP!$B$2:$B$6&lt;=E4777)/(SRP!$C$2:$C$6&gt;=E4777),SRP!$D$2:$D$6)*(G4777/100)*(E4777/1000)),IF(AND(C4777="Wine",D4777="Fortified Wines"),SUM(LOOKUP(2,1/(SRP!$B$20:$B$23&lt;=E4777)/(SRP!$C$20:$C$23&gt;=E4777),SRP!$D$20:$D$23)*(G4777/100)*(E4777/1000)),IF(C4777="Wine",SUM(LOOKUP(2,1/(SRP!$B$15:$B$19&lt;=E4777)/(SRP!$C$15:$C$19&gt;=E4777),SRP!$D$15:$D$19)*(G4777/100)*(E4777/1000)),IF(C4777="Ready to Drink",SUM(LOOKUP(2,1/(SRP!$B$10:$B$14&lt;=E4777)/(SRP!$C$10:$C$14&gt;=E4777),SRP!$D$10:$D$14)*(G4777/100)*(E4777/1000)),0))))),2)</f>
        <v>15.71</v>
      </c>
    </row>
    <row r="4778" spans="1:11" x14ac:dyDescent="0.35">
      <c r="A4778" s="2">
        <v>43296</v>
      </c>
      <c r="B4778" s="76" t="s">
        <v>3799</v>
      </c>
      <c r="C4778" s="76" t="s">
        <v>287</v>
      </c>
      <c r="D4778" s="76" t="s">
        <v>5230</v>
      </c>
      <c r="E4778" s="76">
        <v>2000</v>
      </c>
      <c r="F4778" s="76">
        <v>6</v>
      </c>
      <c r="G4778" s="77">
        <v>5</v>
      </c>
      <c r="H4778" s="76" t="s">
        <v>3330</v>
      </c>
      <c r="I4778" s="77">
        <v>14.19</v>
      </c>
      <c r="J4778" s="2">
        <v>4</v>
      </c>
      <c r="K4778" s="119" cm="1">
        <f t="array" ref="K4778">ROUND(IF(C4778="Beer",SUM(LOOKUP(2,1/(SRP!$B$7:$B$9&lt;=E4778)/(SRP!$C$7:$C$9&gt;=E4778),SRP!$D$7:$D$9)*(G4778/100)*(E4778/1000)),IF(C4778="Spirits",SUM(LOOKUP(2,1/(SRP!$B$2:$B$6&lt;=E4778)/(SRP!$C$2:$C$6&gt;=E4778),SRP!$D$2:$D$6)*(G4778/100)*(E4778/1000)),IF(AND(C4778="Wine",D4778="Fortified Wines"),SUM(LOOKUP(2,1/(SRP!$B$20:$B$23&lt;=E4778)/(SRP!$C$20:$C$23&gt;=E4778),SRP!$D$20:$D$23)*(G4778/100)*(E4778/1000)),IF(C4778="Wine",SUM(LOOKUP(2,1/(SRP!$B$15:$B$19&lt;=E4778)/(SRP!$C$15:$C$19&gt;=E4778),SRP!$D$15:$D$19)*(G4778/100)*(E4778/1000)),IF(C4778="Ready to Drink",SUM(LOOKUP(2,1/(SRP!$B$10:$B$14&lt;=E4778)/(SRP!$C$10:$C$14&gt;=E4778),SRP!$D$10:$D$14)*(G4778/100)*(E4778/1000)),0))))),2)</f>
        <v>6.98</v>
      </c>
    </row>
    <row r="4779" spans="1:11" x14ac:dyDescent="0.35">
      <c r="A4779" s="2">
        <v>43296</v>
      </c>
      <c r="B4779" s="76" t="s">
        <v>3799</v>
      </c>
      <c r="C4779" s="76" t="s">
        <v>287</v>
      </c>
      <c r="D4779" s="76" t="s">
        <v>5230</v>
      </c>
      <c r="E4779" s="76">
        <v>2000</v>
      </c>
      <c r="F4779" s="76">
        <v>6</v>
      </c>
      <c r="G4779" s="77">
        <v>5</v>
      </c>
      <c r="H4779" s="76" t="s">
        <v>3330</v>
      </c>
      <c r="I4779" s="77">
        <v>14.19</v>
      </c>
      <c r="J4779" s="2">
        <v>4</v>
      </c>
      <c r="K4779" s="119" cm="1">
        <f t="array" ref="K4779">ROUND(IF(C4779="Beer",SUM(LOOKUP(2,1/(SRP!$B$7:$B$9&lt;=E4779)/(SRP!$C$7:$C$9&gt;=E4779),SRP!$D$7:$D$9)*(G4779/100)*(E4779/1000)),IF(C4779="Spirits",SUM(LOOKUP(2,1/(SRP!$B$2:$B$6&lt;=E4779)/(SRP!$C$2:$C$6&gt;=E4779),SRP!$D$2:$D$6)*(G4779/100)*(E4779/1000)),IF(AND(C4779="Wine",D4779="Fortified Wines"),SUM(LOOKUP(2,1/(SRP!$B$20:$B$23&lt;=E4779)/(SRP!$C$20:$C$23&gt;=E4779),SRP!$D$20:$D$23)*(G4779/100)*(E4779/1000)),IF(C4779="Wine",SUM(LOOKUP(2,1/(SRP!$B$15:$B$19&lt;=E4779)/(SRP!$C$15:$C$19&gt;=E4779),SRP!$D$15:$D$19)*(G4779/100)*(E4779/1000)),IF(C4779="Ready to Drink",SUM(LOOKUP(2,1/(SRP!$B$10:$B$14&lt;=E4779)/(SRP!$C$10:$C$14&gt;=E4779),SRP!$D$10:$D$14)*(G4779/100)*(E4779/1000)),0))))),2)</f>
        <v>6.98</v>
      </c>
    </row>
    <row r="4780" spans="1:11" x14ac:dyDescent="0.35">
      <c r="A4780" s="2">
        <v>43298</v>
      </c>
      <c r="B4780" s="76" t="s">
        <v>3803</v>
      </c>
      <c r="C4780" s="76" t="s">
        <v>5938</v>
      </c>
      <c r="D4780" s="76" t="s">
        <v>5298</v>
      </c>
      <c r="E4780" s="76">
        <v>2130</v>
      </c>
      <c r="F4780" s="76">
        <v>4</v>
      </c>
      <c r="G4780" s="77">
        <v>5</v>
      </c>
      <c r="H4780" s="76" t="s">
        <v>3321</v>
      </c>
      <c r="I4780" s="77">
        <v>16.48</v>
      </c>
      <c r="J4780" s="2">
        <v>6</v>
      </c>
      <c r="K4780" s="119" cm="1">
        <f t="array" ref="K4780">ROUND(IF(C4780="Beer",SUM(LOOKUP(2,1/(SRP!$B$7:$B$9&lt;=E4780)/(SRP!$C$7:$C$9&gt;=E4780),SRP!$D$7:$D$9)*(G4780/100)*(E4780/1000)),IF(C4780="Spirits",SUM(LOOKUP(2,1/(SRP!$B$2:$B$6&lt;=E4780)/(SRP!$C$2:$C$6&gt;=E4780),SRP!$D$2:$D$6)*(G4780/100)*(E4780/1000)),IF(AND(C4780="Wine",D4780="Fortified Wines"),SUM(LOOKUP(2,1/(SRP!$B$20:$B$23&lt;=E4780)/(SRP!$C$20:$C$23&gt;=E4780),SRP!$D$20:$D$23)*(G4780/100)*(E4780/1000)),IF(C4780="Wine",SUM(LOOKUP(2,1/(SRP!$B$15:$B$19&lt;=E4780)/(SRP!$C$15:$C$19&gt;=E4780),SRP!$D$15:$D$19)*(G4780/100)*(E4780/1000)),IF(C4780="Ready to Drink",SUM(LOOKUP(2,1/(SRP!$B$10:$B$14&lt;=E4780)/(SRP!$C$10:$C$14&gt;=E4780),SRP!$D$10:$D$14)*(G4780/100)*(E4780/1000)),0))))),2)</f>
        <v>7.43</v>
      </c>
    </row>
    <row r="4781" spans="1:11" x14ac:dyDescent="0.35">
      <c r="A4781" s="2">
        <v>43298</v>
      </c>
      <c r="B4781" s="76" t="s">
        <v>3803</v>
      </c>
      <c r="C4781" s="76" t="s">
        <v>5938</v>
      </c>
      <c r="D4781" s="76" t="s">
        <v>5298</v>
      </c>
      <c r="E4781" s="76">
        <v>2130</v>
      </c>
      <c r="F4781" s="76">
        <v>4</v>
      </c>
      <c r="G4781" s="77">
        <v>5</v>
      </c>
      <c r="H4781" s="76" t="s">
        <v>3321</v>
      </c>
      <c r="I4781" s="77">
        <v>16.48</v>
      </c>
      <c r="J4781" s="2">
        <v>6</v>
      </c>
      <c r="K4781" s="119" cm="1">
        <f t="array" ref="K4781">ROUND(IF(C4781="Beer",SUM(LOOKUP(2,1/(SRP!$B$7:$B$9&lt;=E4781)/(SRP!$C$7:$C$9&gt;=E4781),SRP!$D$7:$D$9)*(G4781/100)*(E4781/1000)),IF(C4781="Spirits",SUM(LOOKUP(2,1/(SRP!$B$2:$B$6&lt;=E4781)/(SRP!$C$2:$C$6&gt;=E4781),SRP!$D$2:$D$6)*(G4781/100)*(E4781/1000)),IF(AND(C4781="Wine",D4781="Fortified Wines"),SUM(LOOKUP(2,1/(SRP!$B$20:$B$23&lt;=E4781)/(SRP!$C$20:$C$23&gt;=E4781),SRP!$D$20:$D$23)*(G4781/100)*(E4781/1000)),IF(C4781="Wine",SUM(LOOKUP(2,1/(SRP!$B$15:$B$19&lt;=E4781)/(SRP!$C$15:$C$19&gt;=E4781),SRP!$D$15:$D$19)*(G4781/100)*(E4781/1000)),IF(C4781="Ready to Drink",SUM(LOOKUP(2,1/(SRP!$B$10:$B$14&lt;=E4781)/(SRP!$C$10:$C$14&gt;=E4781),SRP!$D$10:$D$14)*(G4781/100)*(E4781/1000)),0))))),2)</f>
        <v>7.43</v>
      </c>
    </row>
    <row r="4782" spans="1:11" x14ac:dyDescent="0.35">
      <c r="A4782" s="2">
        <v>43299</v>
      </c>
      <c r="B4782" s="76" t="s">
        <v>3808</v>
      </c>
      <c r="C4782" s="76" t="s">
        <v>5938</v>
      </c>
      <c r="D4782" s="76" t="s">
        <v>5298</v>
      </c>
      <c r="E4782" s="76">
        <v>4260</v>
      </c>
      <c r="F4782" s="76">
        <v>1</v>
      </c>
      <c r="G4782" s="77">
        <v>5</v>
      </c>
      <c r="H4782" s="76" t="s">
        <v>3321</v>
      </c>
      <c r="I4782" s="77">
        <v>30.98</v>
      </c>
      <c r="J4782" s="2">
        <v>12</v>
      </c>
      <c r="K4782" s="119" cm="1">
        <f t="array" ref="K4782">ROUND(IF(C4782="Beer",SUM(LOOKUP(2,1/(SRP!$B$7:$B$9&lt;=E4782)/(SRP!$C$7:$C$9&gt;=E4782),SRP!$D$7:$D$9)*(G4782/100)*(E4782/1000)),IF(C4782="Spirits",SUM(LOOKUP(2,1/(SRP!$B$2:$B$6&lt;=E4782)/(SRP!$C$2:$C$6&gt;=E4782),SRP!$D$2:$D$6)*(G4782/100)*(E4782/1000)),IF(AND(C4782="Wine",D4782="Fortified Wines"),SUM(LOOKUP(2,1/(SRP!$B$20:$B$23&lt;=E4782)/(SRP!$C$20:$C$23&gt;=E4782),SRP!$D$20:$D$23)*(G4782/100)*(E4782/1000)),IF(C4782="Wine",SUM(LOOKUP(2,1/(SRP!$B$15:$B$19&lt;=E4782)/(SRP!$C$15:$C$19&gt;=E4782),SRP!$D$15:$D$19)*(G4782/100)*(E4782/1000)),IF(C4782="Ready to Drink",SUM(LOOKUP(2,1/(SRP!$B$10:$B$14&lt;=E4782)/(SRP!$C$10:$C$14&gt;=E4782),SRP!$D$10:$D$14)*(G4782/100)*(E4782/1000)),0))))),2)</f>
        <v>14.87</v>
      </c>
    </row>
    <row r="4783" spans="1:11" x14ac:dyDescent="0.35">
      <c r="A4783" s="2">
        <v>43299</v>
      </c>
      <c r="B4783" s="76" t="s">
        <v>3808</v>
      </c>
      <c r="C4783" s="76" t="s">
        <v>5938</v>
      </c>
      <c r="D4783" s="76" t="s">
        <v>5298</v>
      </c>
      <c r="E4783" s="76">
        <v>4260</v>
      </c>
      <c r="F4783" s="76">
        <v>1</v>
      </c>
      <c r="G4783" s="77">
        <v>5</v>
      </c>
      <c r="H4783" s="76" t="s">
        <v>3321</v>
      </c>
      <c r="I4783" s="77">
        <v>30.98</v>
      </c>
      <c r="J4783" s="2">
        <v>12</v>
      </c>
      <c r="K4783" s="119" cm="1">
        <f t="array" ref="K4783">ROUND(IF(C4783="Beer",SUM(LOOKUP(2,1/(SRP!$B$7:$B$9&lt;=E4783)/(SRP!$C$7:$C$9&gt;=E4783),SRP!$D$7:$D$9)*(G4783/100)*(E4783/1000)),IF(C4783="Spirits",SUM(LOOKUP(2,1/(SRP!$B$2:$B$6&lt;=E4783)/(SRP!$C$2:$C$6&gt;=E4783),SRP!$D$2:$D$6)*(G4783/100)*(E4783/1000)),IF(AND(C4783="Wine",D4783="Fortified Wines"),SUM(LOOKUP(2,1/(SRP!$B$20:$B$23&lt;=E4783)/(SRP!$C$20:$C$23&gt;=E4783),SRP!$D$20:$D$23)*(G4783/100)*(E4783/1000)),IF(C4783="Wine",SUM(LOOKUP(2,1/(SRP!$B$15:$B$19&lt;=E4783)/(SRP!$C$15:$C$19&gt;=E4783),SRP!$D$15:$D$19)*(G4783/100)*(E4783/1000)),IF(C4783="Ready to Drink",SUM(LOOKUP(2,1/(SRP!$B$10:$B$14&lt;=E4783)/(SRP!$C$10:$C$14&gt;=E4783),SRP!$D$10:$D$14)*(G4783/100)*(E4783/1000)),0))))),2)</f>
        <v>14.87</v>
      </c>
    </row>
    <row r="4784" spans="1:11" x14ac:dyDescent="0.35">
      <c r="A4784" s="2">
        <v>43316</v>
      </c>
      <c r="B4784" s="76" t="s">
        <v>1057</v>
      </c>
      <c r="C4784" s="76" t="s">
        <v>5938</v>
      </c>
      <c r="D4784" s="76" t="s">
        <v>5298</v>
      </c>
      <c r="E4784" s="76">
        <v>2130</v>
      </c>
      <c r="F4784" s="76">
        <v>4</v>
      </c>
      <c r="G4784" s="77">
        <v>5</v>
      </c>
      <c r="H4784" s="76" t="s">
        <v>3321</v>
      </c>
      <c r="I4784" s="77">
        <v>16.48</v>
      </c>
      <c r="J4784" s="2">
        <v>6</v>
      </c>
      <c r="K4784" s="119" cm="1">
        <f t="array" ref="K4784">ROUND(IF(C4784="Beer",SUM(LOOKUP(2,1/(SRP!$B$7:$B$9&lt;=E4784)/(SRP!$C$7:$C$9&gt;=E4784),SRP!$D$7:$D$9)*(G4784/100)*(E4784/1000)),IF(C4784="Spirits",SUM(LOOKUP(2,1/(SRP!$B$2:$B$6&lt;=E4784)/(SRP!$C$2:$C$6&gt;=E4784),SRP!$D$2:$D$6)*(G4784/100)*(E4784/1000)),IF(AND(C4784="Wine",D4784="Fortified Wines"),SUM(LOOKUP(2,1/(SRP!$B$20:$B$23&lt;=E4784)/(SRP!$C$20:$C$23&gt;=E4784),SRP!$D$20:$D$23)*(G4784/100)*(E4784/1000)),IF(C4784="Wine",SUM(LOOKUP(2,1/(SRP!$B$15:$B$19&lt;=E4784)/(SRP!$C$15:$C$19&gt;=E4784),SRP!$D$15:$D$19)*(G4784/100)*(E4784/1000)),IF(C4784="Ready to Drink",SUM(LOOKUP(2,1/(SRP!$B$10:$B$14&lt;=E4784)/(SRP!$C$10:$C$14&gt;=E4784),SRP!$D$10:$D$14)*(G4784/100)*(E4784/1000)),0))))),2)</f>
        <v>7.43</v>
      </c>
    </row>
    <row r="4785" spans="1:11" x14ac:dyDescent="0.35">
      <c r="A4785" s="2">
        <v>43316</v>
      </c>
      <c r="B4785" s="76" t="s">
        <v>1057</v>
      </c>
      <c r="C4785" s="76" t="s">
        <v>5938</v>
      </c>
      <c r="D4785" s="76" t="s">
        <v>5298</v>
      </c>
      <c r="E4785" s="76">
        <v>2130</v>
      </c>
      <c r="F4785" s="76">
        <v>4</v>
      </c>
      <c r="G4785" s="77">
        <v>5</v>
      </c>
      <c r="H4785" s="76" t="s">
        <v>3321</v>
      </c>
      <c r="I4785" s="77">
        <v>16.48</v>
      </c>
      <c r="J4785" s="2">
        <v>6</v>
      </c>
      <c r="K4785" s="119" cm="1">
        <f t="array" ref="K4785">ROUND(IF(C4785="Beer",SUM(LOOKUP(2,1/(SRP!$B$7:$B$9&lt;=E4785)/(SRP!$C$7:$C$9&gt;=E4785),SRP!$D$7:$D$9)*(G4785/100)*(E4785/1000)),IF(C4785="Spirits",SUM(LOOKUP(2,1/(SRP!$B$2:$B$6&lt;=E4785)/(SRP!$C$2:$C$6&gt;=E4785),SRP!$D$2:$D$6)*(G4785/100)*(E4785/1000)),IF(AND(C4785="Wine",D4785="Fortified Wines"),SUM(LOOKUP(2,1/(SRP!$B$20:$B$23&lt;=E4785)/(SRP!$C$20:$C$23&gt;=E4785),SRP!$D$20:$D$23)*(G4785/100)*(E4785/1000)),IF(C4785="Wine",SUM(LOOKUP(2,1/(SRP!$B$15:$B$19&lt;=E4785)/(SRP!$C$15:$C$19&gt;=E4785),SRP!$D$15:$D$19)*(G4785/100)*(E4785/1000)),IF(C4785="Ready to Drink",SUM(LOOKUP(2,1/(SRP!$B$10:$B$14&lt;=E4785)/(SRP!$C$10:$C$14&gt;=E4785),SRP!$D$10:$D$14)*(G4785/100)*(E4785/1000)),0))))),2)</f>
        <v>7.43</v>
      </c>
    </row>
    <row r="4786" spans="1:11" x14ac:dyDescent="0.35">
      <c r="A4786" s="2">
        <v>43320</v>
      </c>
      <c r="B4786" s="76" t="s">
        <v>4093</v>
      </c>
      <c r="C4786" s="76" t="s">
        <v>285</v>
      </c>
      <c r="D4786" s="76" t="s">
        <v>6935</v>
      </c>
      <c r="E4786" s="76">
        <v>700</v>
      </c>
      <c r="F4786" s="76">
        <v>6</v>
      </c>
      <c r="G4786" s="77">
        <v>46</v>
      </c>
      <c r="H4786" s="76" t="s">
        <v>3281</v>
      </c>
      <c r="I4786" s="77">
        <v>126.99</v>
      </c>
      <c r="J4786" s="2">
        <v>1</v>
      </c>
      <c r="K4786" s="119" cm="1">
        <f t="array" ref="K4786">ROUND(IF(C4786="Beer",SUM(LOOKUP(2,1/(SRP!$B$7:$B$9&lt;=E4786)/(SRP!$C$7:$C$9&gt;=E4786),SRP!$D$7:$D$9)*(G4786/100)*(E4786/1000)),IF(C4786="Spirits",SUM(LOOKUP(2,1/(SRP!$B$2:$B$6&lt;=E4786)/(SRP!$C$2:$C$6&gt;=E4786),SRP!$D$2:$D$6)*(G4786/100)*(E4786/1000)),IF(AND(C4786="Wine",D4786="Fortified Wines"),SUM(LOOKUP(2,1/(SRP!$B$20:$B$23&lt;=E4786)/(SRP!$C$20:$C$23&gt;=E4786),SRP!$D$20:$D$23)*(G4786/100)*(E4786/1000)),IF(C4786="Wine",SUM(LOOKUP(2,1/(SRP!$B$15:$B$19&lt;=E4786)/(SRP!$C$15:$C$19&gt;=E4786),SRP!$D$15:$D$19)*(G4786/100)*(E4786/1000)),IF(C4786="Ready to Drink",SUM(LOOKUP(2,1/(SRP!$B$10:$B$14&lt;=E4786)/(SRP!$C$10:$C$14&gt;=E4786),SRP!$D$10:$D$14)*(G4786/100)*(E4786/1000)),0))))),2)</f>
        <v>22.48</v>
      </c>
    </row>
    <row r="4787" spans="1:11" x14ac:dyDescent="0.35">
      <c r="A4787" s="2">
        <v>43323</v>
      </c>
      <c r="B4787" s="76" t="s">
        <v>3815</v>
      </c>
      <c r="C4787" s="76" t="s">
        <v>286</v>
      </c>
      <c r="D4787" s="76" t="s">
        <v>5244</v>
      </c>
      <c r="E4787" s="76">
        <v>750</v>
      </c>
      <c r="F4787" s="76">
        <v>12</v>
      </c>
      <c r="G4787" s="77">
        <v>14</v>
      </c>
      <c r="H4787" s="76" t="s">
        <v>3300</v>
      </c>
      <c r="I4787" s="77">
        <v>15.99</v>
      </c>
      <c r="J4787" s="2">
        <v>1</v>
      </c>
      <c r="K4787" s="119" cm="1">
        <f t="array" ref="K4787">ROUND(IF(C4787="Beer",SUM(LOOKUP(2,1/(SRP!$B$7:$B$9&lt;=E4787)/(SRP!$C$7:$C$9&gt;=E4787),SRP!$D$7:$D$9)*(G4787/100)*(E4787/1000)),IF(C4787="Spirits",SUM(LOOKUP(2,1/(SRP!$B$2:$B$6&lt;=E4787)/(SRP!$C$2:$C$6&gt;=E4787),SRP!$D$2:$D$6)*(G4787/100)*(E4787/1000)),IF(AND(C4787="Wine",D4787="Fortified Wines"),SUM(LOOKUP(2,1/(SRP!$B$20:$B$23&lt;=E4787)/(SRP!$C$20:$C$23&gt;=E4787),SRP!$D$20:$D$23)*(G4787/100)*(E4787/1000)),IF(C4787="Wine",SUM(LOOKUP(2,1/(SRP!$B$15:$B$19&lt;=E4787)/(SRP!$C$15:$C$19&gt;=E4787),SRP!$D$15:$D$19)*(G4787/100)*(E4787/1000)),IF(C4787="Ready to Drink",SUM(LOOKUP(2,1/(SRP!$B$10:$B$14&lt;=E4787)/(SRP!$C$10:$C$14&gt;=E4787),SRP!$D$10:$D$14)*(G4787/100)*(E4787/1000)),0))))),2)</f>
        <v>7.33</v>
      </c>
    </row>
    <row r="4788" spans="1:11" x14ac:dyDescent="0.35">
      <c r="A4788" s="2">
        <v>43326</v>
      </c>
      <c r="B4788" s="76" t="s">
        <v>950</v>
      </c>
      <c r="C4788" s="76" t="s">
        <v>5938</v>
      </c>
      <c r="D4788" s="76" t="s">
        <v>5298</v>
      </c>
      <c r="E4788" s="76">
        <v>4260</v>
      </c>
      <c r="F4788" s="76">
        <v>2</v>
      </c>
      <c r="G4788" s="77">
        <v>5</v>
      </c>
      <c r="H4788" s="76" t="s">
        <v>3321</v>
      </c>
      <c r="I4788" s="77">
        <v>30.98</v>
      </c>
      <c r="J4788" s="2">
        <v>12</v>
      </c>
      <c r="K4788" s="119" cm="1">
        <f t="array" ref="K4788">ROUND(IF(C4788="Beer",SUM(LOOKUP(2,1/(SRP!$B$7:$B$9&lt;=E4788)/(SRP!$C$7:$C$9&gt;=E4788),SRP!$D$7:$D$9)*(G4788/100)*(E4788/1000)),IF(C4788="Spirits",SUM(LOOKUP(2,1/(SRP!$B$2:$B$6&lt;=E4788)/(SRP!$C$2:$C$6&gt;=E4788),SRP!$D$2:$D$6)*(G4788/100)*(E4788/1000)),IF(AND(C4788="Wine",D4788="Fortified Wines"),SUM(LOOKUP(2,1/(SRP!$B$20:$B$23&lt;=E4788)/(SRP!$C$20:$C$23&gt;=E4788),SRP!$D$20:$D$23)*(G4788/100)*(E4788/1000)),IF(C4788="Wine",SUM(LOOKUP(2,1/(SRP!$B$15:$B$19&lt;=E4788)/(SRP!$C$15:$C$19&gt;=E4788),SRP!$D$15:$D$19)*(G4788/100)*(E4788/1000)),IF(C4788="Ready to Drink",SUM(LOOKUP(2,1/(SRP!$B$10:$B$14&lt;=E4788)/(SRP!$C$10:$C$14&gt;=E4788),SRP!$D$10:$D$14)*(G4788/100)*(E4788/1000)),0))))),2)</f>
        <v>14.87</v>
      </c>
    </row>
    <row r="4789" spans="1:11" x14ac:dyDescent="0.35">
      <c r="A4789" s="2">
        <v>43326</v>
      </c>
      <c r="B4789" s="76" t="s">
        <v>950</v>
      </c>
      <c r="C4789" s="76" t="s">
        <v>5938</v>
      </c>
      <c r="D4789" s="76" t="s">
        <v>5298</v>
      </c>
      <c r="E4789" s="76">
        <v>4260</v>
      </c>
      <c r="F4789" s="76">
        <v>2</v>
      </c>
      <c r="G4789" s="77">
        <v>5</v>
      </c>
      <c r="H4789" s="76" t="s">
        <v>3321</v>
      </c>
      <c r="I4789" s="77">
        <v>30.98</v>
      </c>
      <c r="J4789" s="2">
        <v>12</v>
      </c>
      <c r="K4789" s="119" cm="1">
        <f t="array" ref="K4789">ROUND(IF(C4789="Beer",SUM(LOOKUP(2,1/(SRP!$B$7:$B$9&lt;=E4789)/(SRP!$C$7:$C$9&gt;=E4789),SRP!$D$7:$D$9)*(G4789/100)*(E4789/1000)),IF(C4789="Spirits",SUM(LOOKUP(2,1/(SRP!$B$2:$B$6&lt;=E4789)/(SRP!$C$2:$C$6&gt;=E4789),SRP!$D$2:$D$6)*(G4789/100)*(E4789/1000)),IF(AND(C4789="Wine",D4789="Fortified Wines"),SUM(LOOKUP(2,1/(SRP!$B$20:$B$23&lt;=E4789)/(SRP!$C$20:$C$23&gt;=E4789),SRP!$D$20:$D$23)*(G4789/100)*(E4789/1000)),IF(C4789="Wine",SUM(LOOKUP(2,1/(SRP!$B$15:$B$19&lt;=E4789)/(SRP!$C$15:$C$19&gt;=E4789),SRP!$D$15:$D$19)*(G4789/100)*(E4789/1000)),IF(C4789="Ready to Drink",SUM(LOOKUP(2,1/(SRP!$B$10:$B$14&lt;=E4789)/(SRP!$C$10:$C$14&gt;=E4789),SRP!$D$10:$D$14)*(G4789/100)*(E4789/1000)),0))))),2)</f>
        <v>14.87</v>
      </c>
    </row>
    <row r="4790" spans="1:11" x14ac:dyDescent="0.35">
      <c r="A4790" s="2">
        <v>43327</v>
      </c>
      <c r="B4790" s="76" t="s">
        <v>1058</v>
      </c>
      <c r="C4790" s="76" t="s">
        <v>5938</v>
      </c>
      <c r="D4790" s="76" t="s">
        <v>5298</v>
      </c>
      <c r="E4790" s="76">
        <v>2130</v>
      </c>
      <c r="F4790" s="76">
        <v>4</v>
      </c>
      <c r="G4790" s="77">
        <v>5</v>
      </c>
      <c r="H4790" s="76" t="s">
        <v>3321</v>
      </c>
      <c r="I4790" s="77">
        <v>16.48</v>
      </c>
      <c r="J4790" s="2">
        <v>6</v>
      </c>
      <c r="K4790" s="119" cm="1">
        <f t="array" ref="K4790">ROUND(IF(C4790="Beer",SUM(LOOKUP(2,1/(SRP!$B$7:$B$9&lt;=E4790)/(SRP!$C$7:$C$9&gt;=E4790),SRP!$D$7:$D$9)*(G4790/100)*(E4790/1000)),IF(C4790="Spirits",SUM(LOOKUP(2,1/(SRP!$B$2:$B$6&lt;=E4790)/(SRP!$C$2:$C$6&gt;=E4790),SRP!$D$2:$D$6)*(G4790/100)*(E4790/1000)),IF(AND(C4790="Wine",D4790="Fortified Wines"),SUM(LOOKUP(2,1/(SRP!$B$20:$B$23&lt;=E4790)/(SRP!$C$20:$C$23&gt;=E4790),SRP!$D$20:$D$23)*(G4790/100)*(E4790/1000)),IF(C4790="Wine",SUM(LOOKUP(2,1/(SRP!$B$15:$B$19&lt;=E4790)/(SRP!$C$15:$C$19&gt;=E4790),SRP!$D$15:$D$19)*(G4790/100)*(E4790/1000)),IF(C4790="Ready to Drink",SUM(LOOKUP(2,1/(SRP!$B$10:$B$14&lt;=E4790)/(SRP!$C$10:$C$14&gt;=E4790),SRP!$D$10:$D$14)*(G4790/100)*(E4790/1000)),0))))),2)</f>
        <v>7.43</v>
      </c>
    </row>
    <row r="4791" spans="1:11" x14ac:dyDescent="0.35">
      <c r="A4791" s="2">
        <v>43327</v>
      </c>
      <c r="B4791" s="76" t="s">
        <v>1058</v>
      </c>
      <c r="C4791" s="76" t="s">
        <v>5938</v>
      </c>
      <c r="D4791" s="76" t="s">
        <v>5298</v>
      </c>
      <c r="E4791" s="76">
        <v>2130</v>
      </c>
      <c r="F4791" s="76">
        <v>4</v>
      </c>
      <c r="G4791" s="77">
        <v>5</v>
      </c>
      <c r="H4791" s="76" t="s">
        <v>3321</v>
      </c>
      <c r="I4791" s="77">
        <v>16.48</v>
      </c>
      <c r="J4791" s="2">
        <v>6</v>
      </c>
      <c r="K4791" s="119" cm="1">
        <f t="array" ref="K4791">ROUND(IF(C4791="Beer",SUM(LOOKUP(2,1/(SRP!$B$7:$B$9&lt;=E4791)/(SRP!$C$7:$C$9&gt;=E4791),SRP!$D$7:$D$9)*(G4791/100)*(E4791/1000)),IF(C4791="Spirits",SUM(LOOKUP(2,1/(SRP!$B$2:$B$6&lt;=E4791)/(SRP!$C$2:$C$6&gt;=E4791),SRP!$D$2:$D$6)*(G4791/100)*(E4791/1000)),IF(AND(C4791="Wine",D4791="Fortified Wines"),SUM(LOOKUP(2,1/(SRP!$B$20:$B$23&lt;=E4791)/(SRP!$C$20:$C$23&gt;=E4791),SRP!$D$20:$D$23)*(G4791/100)*(E4791/1000)),IF(C4791="Wine",SUM(LOOKUP(2,1/(SRP!$B$15:$B$19&lt;=E4791)/(SRP!$C$15:$C$19&gt;=E4791),SRP!$D$15:$D$19)*(G4791/100)*(E4791/1000)),IF(C4791="Ready to Drink",SUM(LOOKUP(2,1/(SRP!$B$10:$B$14&lt;=E4791)/(SRP!$C$10:$C$14&gt;=E4791),SRP!$D$10:$D$14)*(G4791/100)*(E4791/1000)),0))))),2)</f>
        <v>7.43</v>
      </c>
    </row>
    <row r="4792" spans="1:11" x14ac:dyDescent="0.35">
      <c r="A4792" s="2">
        <v>43328</v>
      </c>
      <c r="B4792" s="76" t="s">
        <v>3789</v>
      </c>
      <c r="C4792" s="76" t="s">
        <v>286</v>
      </c>
      <c r="D4792" s="76" t="s">
        <v>5285</v>
      </c>
      <c r="E4792" s="76">
        <v>750</v>
      </c>
      <c r="F4792" s="76">
        <v>12</v>
      </c>
      <c r="G4792" s="77">
        <v>13</v>
      </c>
      <c r="H4792" s="76" t="s">
        <v>3300</v>
      </c>
      <c r="I4792" s="77">
        <v>15.99</v>
      </c>
      <c r="J4792" s="2">
        <v>1</v>
      </c>
      <c r="K4792" s="119" cm="1">
        <f t="array" ref="K4792">ROUND(IF(C4792="Beer",SUM(LOOKUP(2,1/(SRP!$B$7:$B$9&lt;=E4792)/(SRP!$C$7:$C$9&gt;=E4792),SRP!$D$7:$D$9)*(G4792/100)*(E4792/1000)),IF(C4792="Spirits",SUM(LOOKUP(2,1/(SRP!$B$2:$B$6&lt;=E4792)/(SRP!$C$2:$C$6&gt;=E4792),SRP!$D$2:$D$6)*(G4792/100)*(E4792/1000)),IF(AND(C4792="Wine",D4792="Fortified Wines"),SUM(LOOKUP(2,1/(SRP!$B$20:$B$23&lt;=E4792)/(SRP!$C$20:$C$23&gt;=E4792),SRP!$D$20:$D$23)*(G4792/100)*(E4792/1000)),IF(C4792="Wine",SUM(LOOKUP(2,1/(SRP!$B$15:$B$19&lt;=E4792)/(SRP!$C$15:$C$19&gt;=E4792),SRP!$D$15:$D$19)*(G4792/100)*(E4792/1000)),IF(C4792="Ready to Drink",SUM(LOOKUP(2,1/(SRP!$B$10:$B$14&lt;=E4792)/(SRP!$C$10:$C$14&gt;=E4792),SRP!$D$10:$D$14)*(G4792/100)*(E4792/1000)),0))))),2)</f>
        <v>6.81</v>
      </c>
    </row>
    <row r="4793" spans="1:11" x14ac:dyDescent="0.35">
      <c r="A4793" s="2">
        <v>43333</v>
      </c>
      <c r="B4793" s="76" t="s">
        <v>3767</v>
      </c>
      <c r="C4793" s="76" t="s">
        <v>5938</v>
      </c>
      <c r="D4793" s="76" t="s">
        <v>5279</v>
      </c>
      <c r="E4793" s="76">
        <v>2130</v>
      </c>
      <c r="F4793" s="76">
        <v>4</v>
      </c>
      <c r="G4793" s="77">
        <v>5</v>
      </c>
      <c r="H4793" s="76" t="s">
        <v>3280</v>
      </c>
      <c r="I4793" s="77">
        <v>17.989999999999998</v>
      </c>
      <c r="J4793" s="2">
        <v>6</v>
      </c>
      <c r="K4793" s="119" cm="1">
        <f t="array" ref="K4793">ROUND(IF(C4793="Beer",SUM(LOOKUP(2,1/(SRP!$B$7:$B$9&lt;=E4793)/(SRP!$C$7:$C$9&gt;=E4793),SRP!$D$7:$D$9)*(G4793/100)*(E4793/1000)),IF(C4793="Spirits",SUM(LOOKUP(2,1/(SRP!$B$2:$B$6&lt;=E4793)/(SRP!$C$2:$C$6&gt;=E4793),SRP!$D$2:$D$6)*(G4793/100)*(E4793/1000)),IF(AND(C4793="Wine",D4793="Fortified Wines"),SUM(LOOKUP(2,1/(SRP!$B$20:$B$23&lt;=E4793)/(SRP!$C$20:$C$23&gt;=E4793),SRP!$D$20:$D$23)*(G4793/100)*(E4793/1000)),IF(C4793="Wine",SUM(LOOKUP(2,1/(SRP!$B$15:$B$19&lt;=E4793)/(SRP!$C$15:$C$19&gt;=E4793),SRP!$D$15:$D$19)*(G4793/100)*(E4793/1000)),IF(C4793="Ready to Drink",SUM(LOOKUP(2,1/(SRP!$B$10:$B$14&lt;=E4793)/(SRP!$C$10:$C$14&gt;=E4793),SRP!$D$10:$D$14)*(G4793/100)*(E4793/1000)),0))))),2)</f>
        <v>7.43</v>
      </c>
    </row>
    <row r="4794" spans="1:11" x14ac:dyDescent="0.35">
      <c r="A4794" s="2">
        <v>43334</v>
      </c>
      <c r="B4794" s="76" t="s">
        <v>3768</v>
      </c>
      <c r="C4794" s="76" t="s">
        <v>5938</v>
      </c>
      <c r="D4794" s="76" t="s">
        <v>5748</v>
      </c>
      <c r="E4794" s="76">
        <v>2130</v>
      </c>
      <c r="F4794" s="76">
        <v>4</v>
      </c>
      <c r="G4794" s="77">
        <v>4.5</v>
      </c>
      <c r="H4794" s="76" t="s">
        <v>3280</v>
      </c>
      <c r="I4794" s="77">
        <v>17.989999999999998</v>
      </c>
      <c r="J4794" s="2">
        <v>6</v>
      </c>
      <c r="K4794" s="119" cm="1">
        <f t="array" ref="K4794">ROUND(IF(C4794="Beer",SUM(LOOKUP(2,1/(SRP!$B$7:$B$9&lt;=E4794)/(SRP!$C$7:$C$9&gt;=E4794),SRP!$D$7:$D$9)*(G4794/100)*(E4794/1000)),IF(C4794="Spirits",SUM(LOOKUP(2,1/(SRP!$B$2:$B$6&lt;=E4794)/(SRP!$C$2:$C$6&gt;=E4794),SRP!$D$2:$D$6)*(G4794/100)*(E4794/1000)),IF(AND(C4794="Wine",D4794="Fortified Wines"),SUM(LOOKUP(2,1/(SRP!$B$20:$B$23&lt;=E4794)/(SRP!$C$20:$C$23&gt;=E4794),SRP!$D$20:$D$23)*(G4794/100)*(E4794/1000)),IF(C4794="Wine",SUM(LOOKUP(2,1/(SRP!$B$15:$B$19&lt;=E4794)/(SRP!$C$15:$C$19&gt;=E4794),SRP!$D$15:$D$19)*(G4794/100)*(E4794/1000)),IF(C4794="Ready to Drink",SUM(LOOKUP(2,1/(SRP!$B$10:$B$14&lt;=E4794)/(SRP!$C$10:$C$14&gt;=E4794),SRP!$D$10:$D$14)*(G4794/100)*(E4794/1000)),0))))),2)</f>
        <v>6.69</v>
      </c>
    </row>
    <row r="4795" spans="1:11" x14ac:dyDescent="0.35">
      <c r="A4795" s="2">
        <v>43335</v>
      </c>
      <c r="B4795" s="76" t="s">
        <v>3811</v>
      </c>
      <c r="C4795" s="76" t="s">
        <v>286</v>
      </c>
      <c r="D4795" s="76" t="s">
        <v>5285</v>
      </c>
      <c r="E4795" s="76">
        <v>750</v>
      </c>
      <c r="F4795" s="76">
        <v>6</v>
      </c>
      <c r="G4795" s="77">
        <v>13.5</v>
      </c>
      <c r="H4795" s="76" t="s">
        <v>6283</v>
      </c>
      <c r="I4795" s="77">
        <v>17.989999999999998</v>
      </c>
      <c r="J4795" s="2">
        <v>1</v>
      </c>
      <c r="K4795" s="119" cm="1">
        <f t="array" ref="K4795">ROUND(IF(C4795="Beer",SUM(LOOKUP(2,1/(SRP!$B$7:$B$9&lt;=E4795)/(SRP!$C$7:$C$9&gt;=E4795),SRP!$D$7:$D$9)*(G4795/100)*(E4795/1000)),IF(C4795="Spirits",SUM(LOOKUP(2,1/(SRP!$B$2:$B$6&lt;=E4795)/(SRP!$C$2:$C$6&gt;=E4795),SRP!$D$2:$D$6)*(G4795/100)*(E4795/1000)),IF(AND(C4795="Wine",D4795="Fortified Wines"),SUM(LOOKUP(2,1/(SRP!$B$20:$B$23&lt;=E4795)/(SRP!$C$20:$C$23&gt;=E4795),SRP!$D$20:$D$23)*(G4795/100)*(E4795/1000)),IF(C4795="Wine",SUM(LOOKUP(2,1/(SRP!$B$15:$B$19&lt;=E4795)/(SRP!$C$15:$C$19&gt;=E4795),SRP!$D$15:$D$19)*(G4795/100)*(E4795/1000)),IF(C4795="Ready to Drink",SUM(LOOKUP(2,1/(SRP!$B$10:$B$14&lt;=E4795)/(SRP!$C$10:$C$14&gt;=E4795),SRP!$D$10:$D$14)*(G4795/100)*(E4795/1000)),0))))),2)</f>
        <v>7.07</v>
      </c>
    </row>
    <row r="4796" spans="1:11" x14ac:dyDescent="0.35">
      <c r="A4796" s="2">
        <v>43343</v>
      </c>
      <c r="B4796" s="76" t="s">
        <v>3769</v>
      </c>
      <c r="C4796" s="76" t="s">
        <v>286</v>
      </c>
      <c r="D4796" s="76" t="s">
        <v>5236</v>
      </c>
      <c r="E4796" s="76">
        <v>3000</v>
      </c>
      <c r="F4796" s="76">
        <v>4</v>
      </c>
      <c r="G4796" s="77">
        <v>13</v>
      </c>
      <c r="H4796" s="76" t="s">
        <v>3314</v>
      </c>
      <c r="I4796" s="77">
        <v>41.99</v>
      </c>
      <c r="J4796" s="2">
        <v>1</v>
      </c>
      <c r="K4796" s="119" cm="1">
        <f t="array" ref="K4796">ROUND(IF(C4796="Beer",SUM(LOOKUP(2,1/(SRP!$B$7:$B$9&lt;=E4796)/(SRP!$C$7:$C$9&gt;=E4796),SRP!$D$7:$D$9)*(G4796/100)*(E4796/1000)),IF(C4796="Spirits",SUM(LOOKUP(2,1/(SRP!$B$2:$B$6&lt;=E4796)/(SRP!$C$2:$C$6&gt;=E4796),SRP!$D$2:$D$6)*(G4796/100)*(E4796/1000)),IF(AND(C4796="Wine",D4796="Fortified Wines"),SUM(LOOKUP(2,1/(SRP!$B$20:$B$23&lt;=E4796)/(SRP!$C$20:$C$23&gt;=E4796),SRP!$D$20:$D$23)*(G4796/100)*(E4796/1000)),IF(C4796="Wine",SUM(LOOKUP(2,1/(SRP!$B$15:$B$19&lt;=E4796)/(SRP!$C$15:$C$19&gt;=E4796),SRP!$D$15:$D$19)*(G4796/100)*(E4796/1000)),IF(C4796="Ready to Drink",SUM(LOOKUP(2,1/(SRP!$B$10:$B$14&lt;=E4796)/(SRP!$C$10:$C$14&gt;=E4796),SRP!$D$10:$D$14)*(G4796/100)*(E4796/1000)),0))))),2)</f>
        <v>27.23</v>
      </c>
    </row>
    <row r="4797" spans="1:11" x14ac:dyDescent="0.35">
      <c r="A4797" s="2">
        <v>43364</v>
      </c>
      <c r="B4797" s="76" t="s">
        <v>1588</v>
      </c>
      <c r="C4797" s="76" t="s">
        <v>287</v>
      </c>
      <c r="D4797" s="76" t="s">
        <v>5230</v>
      </c>
      <c r="E4797" s="76">
        <v>2130</v>
      </c>
      <c r="F4797" s="76">
        <v>4</v>
      </c>
      <c r="G4797" s="77">
        <v>5</v>
      </c>
      <c r="H4797" s="76" t="s">
        <v>3330</v>
      </c>
      <c r="I4797" s="77">
        <v>13.99</v>
      </c>
      <c r="J4797" s="2">
        <v>6</v>
      </c>
      <c r="K4797" s="119" cm="1">
        <f t="array" ref="K4797">ROUND(IF(C4797="Beer",SUM(LOOKUP(2,1/(SRP!$B$7:$B$9&lt;=E4797)/(SRP!$C$7:$C$9&gt;=E4797),SRP!$D$7:$D$9)*(G4797/100)*(E4797/1000)),IF(C4797="Spirits",SUM(LOOKUP(2,1/(SRP!$B$2:$B$6&lt;=E4797)/(SRP!$C$2:$C$6&gt;=E4797),SRP!$D$2:$D$6)*(G4797/100)*(E4797/1000)),IF(AND(C4797="Wine",D4797="Fortified Wines"),SUM(LOOKUP(2,1/(SRP!$B$20:$B$23&lt;=E4797)/(SRP!$C$20:$C$23&gt;=E4797),SRP!$D$20:$D$23)*(G4797/100)*(E4797/1000)),IF(C4797="Wine",SUM(LOOKUP(2,1/(SRP!$B$15:$B$19&lt;=E4797)/(SRP!$C$15:$C$19&gt;=E4797),SRP!$D$15:$D$19)*(G4797/100)*(E4797/1000)),IF(C4797="Ready to Drink",SUM(LOOKUP(2,1/(SRP!$B$10:$B$14&lt;=E4797)/(SRP!$C$10:$C$14&gt;=E4797),SRP!$D$10:$D$14)*(G4797/100)*(E4797/1000)),0))))),2)</f>
        <v>7.43</v>
      </c>
    </row>
    <row r="4798" spans="1:11" x14ac:dyDescent="0.35">
      <c r="A4798" s="2">
        <v>43364</v>
      </c>
      <c r="B4798" s="76" t="s">
        <v>1588</v>
      </c>
      <c r="C4798" s="76" t="s">
        <v>287</v>
      </c>
      <c r="D4798" s="76" t="s">
        <v>5230</v>
      </c>
      <c r="E4798" s="76">
        <v>2130</v>
      </c>
      <c r="F4798" s="76">
        <v>4</v>
      </c>
      <c r="G4798" s="77">
        <v>5</v>
      </c>
      <c r="H4798" s="76" t="s">
        <v>3330</v>
      </c>
      <c r="I4798" s="77">
        <v>13.99</v>
      </c>
      <c r="J4798" s="2">
        <v>6</v>
      </c>
      <c r="K4798" s="119" cm="1">
        <f t="array" ref="K4798">ROUND(IF(C4798="Beer",SUM(LOOKUP(2,1/(SRP!$B$7:$B$9&lt;=E4798)/(SRP!$C$7:$C$9&gt;=E4798),SRP!$D$7:$D$9)*(G4798/100)*(E4798/1000)),IF(C4798="Spirits",SUM(LOOKUP(2,1/(SRP!$B$2:$B$6&lt;=E4798)/(SRP!$C$2:$C$6&gt;=E4798),SRP!$D$2:$D$6)*(G4798/100)*(E4798/1000)),IF(AND(C4798="Wine",D4798="Fortified Wines"),SUM(LOOKUP(2,1/(SRP!$B$20:$B$23&lt;=E4798)/(SRP!$C$20:$C$23&gt;=E4798),SRP!$D$20:$D$23)*(G4798/100)*(E4798/1000)),IF(C4798="Wine",SUM(LOOKUP(2,1/(SRP!$B$15:$B$19&lt;=E4798)/(SRP!$C$15:$C$19&gt;=E4798),SRP!$D$15:$D$19)*(G4798/100)*(E4798/1000)),IF(C4798="Ready to Drink",SUM(LOOKUP(2,1/(SRP!$B$10:$B$14&lt;=E4798)/(SRP!$C$10:$C$14&gt;=E4798),SRP!$D$10:$D$14)*(G4798/100)*(E4798/1000)),0))))),2)</f>
        <v>7.43</v>
      </c>
    </row>
    <row r="4799" spans="1:11" x14ac:dyDescent="0.35">
      <c r="A4799" s="2">
        <v>43368</v>
      </c>
      <c r="B4799" s="76" t="s">
        <v>5757</v>
      </c>
      <c r="C4799" s="76" t="s">
        <v>287</v>
      </c>
      <c r="D4799" s="76" t="s">
        <v>5240</v>
      </c>
      <c r="E4799" s="76">
        <v>473</v>
      </c>
      <c r="F4799" s="76">
        <v>24</v>
      </c>
      <c r="G4799" s="77">
        <v>6.5</v>
      </c>
      <c r="H4799" s="76" t="s">
        <v>3638</v>
      </c>
      <c r="I4799" s="77">
        <v>4.5999999999999996</v>
      </c>
      <c r="J4799" s="2">
        <v>1</v>
      </c>
      <c r="K4799" s="119" cm="1">
        <f t="array" ref="K4799">ROUND(IF(C4799="Beer",SUM(LOOKUP(2,1/(SRP!$B$7:$B$9&lt;=E4799)/(SRP!$C$7:$C$9&gt;=E4799),SRP!$D$7:$D$9)*(G4799/100)*(E4799/1000)),IF(C4799="Spirits",SUM(LOOKUP(2,1/(SRP!$B$2:$B$6&lt;=E4799)/(SRP!$C$2:$C$6&gt;=E4799),SRP!$D$2:$D$6)*(G4799/100)*(E4799/1000)),IF(AND(C4799="Wine",D4799="Fortified Wines"),SUM(LOOKUP(2,1/(SRP!$B$20:$B$23&lt;=E4799)/(SRP!$C$20:$C$23&gt;=E4799),SRP!$D$20:$D$23)*(G4799/100)*(E4799/1000)),IF(C4799="Wine",SUM(LOOKUP(2,1/(SRP!$B$15:$B$19&lt;=E4799)/(SRP!$C$15:$C$19&gt;=E4799),SRP!$D$15:$D$19)*(G4799/100)*(E4799/1000)),IF(C4799="Ready to Drink",SUM(LOOKUP(2,1/(SRP!$B$10:$B$14&lt;=E4799)/(SRP!$C$10:$C$14&gt;=E4799),SRP!$D$10:$D$14)*(G4799/100)*(E4799/1000)),0))))),2)</f>
        <v>2.15</v>
      </c>
    </row>
    <row r="4800" spans="1:11" x14ac:dyDescent="0.35">
      <c r="A4800" s="2">
        <v>43368</v>
      </c>
      <c r="B4800" s="76" t="s">
        <v>5757</v>
      </c>
      <c r="C4800" s="76" t="s">
        <v>287</v>
      </c>
      <c r="D4800" s="76" t="s">
        <v>5240</v>
      </c>
      <c r="E4800" s="76">
        <v>473</v>
      </c>
      <c r="F4800" s="76">
        <v>24</v>
      </c>
      <c r="G4800" s="77">
        <v>6.5</v>
      </c>
      <c r="H4800" s="76" t="s">
        <v>3638</v>
      </c>
      <c r="I4800" s="77">
        <v>4.5999999999999996</v>
      </c>
      <c r="J4800" s="2">
        <v>1</v>
      </c>
      <c r="K4800" s="119" cm="1">
        <f t="array" ref="K4800">ROUND(IF(C4800="Beer",SUM(LOOKUP(2,1/(SRP!$B$7:$B$9&lt;=E4800)/(SRP!$C$7:$C$9&gt;=E4800),SRP!$D$7:$D$9)*(G4800/100)*(E4800/1000)),IF(C4800="Spirits",SUM(LOOKUP(2,1/(SRP!$B$2:$B$6&lt;=E4800)/(SRP!$C$2:$C$6&gt;=E4800),SRP!$D$2:$D$6)*(G4800/100)*(E4800/1000)),IF(AND(C4800="Wine",D4800="Fortified Wines"),SUM(LOOKUP(2,1/(SRP!$B$20:$B$23&lt;=E4800)/(SRP!$C$20:$C$23&gt;=E4800),SRP!$D$20:$D$23)*(G4800/100)*(E4800/1000)),IF(C4800="Wine",SUM(LOOKUP(2,1/(SRP!$B$15:$B$19&lt;=E4800)/(SRP!$C$15:$C$19&gt;=E4800),SRP!$D$15:$D$19)*(G4800/100)*(E4800/1000)),IF(C4800="Ready to Drink",SUM(LOOKUP(2,1/(SRP!$B$10:$B$14&lt;=E4800)/(SRP!$C$10:$C$14&gt;=E4800),SRP!$D$10:$D$14)*(G4800/100)*(E4800/1000)),0))))),2)</f>
        <v>2.15</v>
      </c>
    </row>
    <row r="4801" spans="1:11" x14ac:dyDescent="0.35">
      <c r="A4801" s="2">
        <v>43376</v>
      </c>
      <c r="B4801" s="76" t="s">
        <v>3759</v>
      </c>
      <c r="C4801" s="76" t="s">
        <v>287</v>
      </c>
      <c r="D4801" s="76" t="s">
        <v>5240</v>
      </c>
      <c r="E4801" s="76">
        <v>473</v>
      </c>
      <c r="F4801" s="76">
        <v>24</v>
      </c>
      <c r="G4801" s="77">
        <v>6.4</v>
      </c>
      <c r="H4801" s="76" t="s">
        <v>4409</v>
      </c>
      <c r="I4801" s="77">
        <v>4.8899999999999997</v>
      </c>
      <c r="J4801" s="2">
        <v>1</v>
      </c>
      <c r="K4801" s="119" cm="1">
        <f t="array" ref="K4801">ROUND(IF(C4801="Beer",SUM(LOOKUP(2,1/(SRP!$B$7:$B$9&lt;=E4801)/(SRP!$C$7:$C$9&gt;=E4801),SRP!$D$7:$D$9)*(G4801/100)*(E4801/1000)),IF(C4801="Spirits",SUM(LOOKUP(2,1/(SRP!$B$2:$B$6&lt;=E4801)/(SRP!$C$2:$C$6&gt;=E4801),SRP!$D$2:$D$6)*(G4801/100)*(E4801/1000)),IF(AND(C4801="Wine",D4801="Fortified Wines"),SUM(LOOKUP(2,1/(SRP!$B$20:$B$23&lt;=E4801)/(SRP!$C$20:$C$23&gt;=E4801),SRP!$D$20:$D$23)*(G4801/100)*(E4801/1000)),IF(C4801="Wine",SUM(LOOKUP(2,1/(SRP!$B$15:$B$19&lt;=E4801)/(SRP!$C$15:$C$19&gt;=E4801),SRP!$D$15:$D$19)*(G4801/100)*(E4801/1000)),IF(C4801="Ready to Drink",SUM(LOOKUP(2,1/(SRP!$B$10:$B$14&lt;=E4801)/(SRP!$C$10:$C$14&gt;=E4801),SRP!$D$10:$D$14)*(G4801/100)*(E4801/1000)),0))))),2)</f>
        <v>2.11</v>
      </c>
    </row>
    <row r="4802" spans="1:11" x14ac:dyDescent="0.35">
      <c r="A4802" s="2">
        <v>43376</v>
      </c>
      <c r="B4802" s="76" t="s">
        <v>3759</v>
      </c>
      <c r="C4802" s="76" t="s">
        <v>287</v>
      </c>
      <c r="D4802" s="76" t="s">
        <v>5240</v>
      </c>
      <c r="E4802" s="76">
        <v>473</v>
      </c>
      <c r="F4802" s="76">
        <v>24</v>
      </c>
      <c r="G4802" s="77">
        <v>6.4</v>
      </c>
      <c r="H4802" s="76" t="s">
        <v>4409</v>
      </c>
      <c r="I4802" s="77">
        <v>4.8899999999999997</v>
      </c>
      <c r="J4802" s="2">
        <v>1</v>
      </c>
      <c r="K4802" s="119" cm="1">
        <f t="array" ref="K4802">ROUND(IF(C4802="Beer",SUM(LOOKUP(2,1/(SRP!$B$7:$B$9&lt;=E4802)/(SRP!$C$7:$C$9&gt;=E4802),SRP!$D$7:$D$9)*(G4802/100)*(E4802/1000)),IF(C4802="Spirits",SUM(LOOKUP(2,1/(SRP!$B$2:$B$6&lt;=E4802)/(SRP!$C$2:$C$6&gt;=E4802),SRP!$D$2:$D$6)*(G4802/100)*(E4802/1000)),IF(AND(C4802="Wine",D4802="Fortified Wines"),SUM(LOOKUP(2,1/(SRP!$B$20:$B$23&lt;=E4802)/(SRP!$C$20:$C$23&gt;=E4802),SRP!$D$20:$D$23)*(G4802/100)*(E4802/1000)),IF(C4802="Wine",SUM(LOOKUP(2,1/(SRP!$B$15:$B$19&lt;=E4802)/(SRP!$C$15:$C$19&gt;=E4802),SRP!$D$15:$D$19)*(G4802/100)*(E4802/1000)),IF(C4802="Ready to Drink",SUM(LOOKUP(2,1/(SRP!$B$10:$B$14&lt;=E4802)/(SRP!$C$10:$C$14&gt;=E4802),SRP!$D$10:$D$14)*(G4802/100)*(E4802/1000)),0))))),2)</f>
        <v>2.11</v>
      </c>
    </row>
    <row r="4803" spans="1:11" x14ac:dyDescent="0.35">
      <c r="A4803" s="2">
        <v>43379</v>
      </c>
      <c r="B4803" s="76" t="s">
        <v>3779</v>
      </c>
      <c r="C4803" s="76" t="s">
        <v>285</v>
      </c>
      <c r="D4803" s="76" t="s">
        <v>5250</v>
      </c>
      <c r="E4803" s="76">
        <v>750</v>
      </c>
      <c r="F4803" s="76">
        <v>6</v>
      </c>
      <c r="G4803" s="77">
        <v>40</v>
      </c>
      <c r="H4803" s="76" t="s">
        <v>5534</v>
      </c>
      <c r="I4803" s="77">
        <v>79.989999999999995</v>
      </c>
      <c r="J4803" s="2">
        <v>1</v>
      </c>
      <c r="K4803" s="119" cm="1">
        <f t="array" ref="K4803">ROUND(IF(C4803="Beer",SUM(LOOKUP(2,1/(SRP!$B$7:$B$9&lt;=E4803)/(SRP!$C$7:$C$9&gt;=E4803),SRP!$D$7:$D$9)*(G4803/100)*(E4803/1000)),IF(C4803="Spirits",SUM(LOOKUP(2,1/(SRP!$B$2:$B$6&lt;=E4803)/(SRP!$C$2:$C$6&gt;=E4803),SRP!$D$2:$D$6)*(G4803/100)*(E4803/1000)),IF(AND(C4803="Wine",D4803="Fortified Wines"),SUM(LOOKUP(2,1/(SRP!$B$20:$B$23&lt;=E4803)/(SRP!$C$20:$C$23&gt;=E4803),SRP!$D$20:$D$23)*(G4803/100)*(E4803/1000)),IF(C4803="Wine",SUM(LOOKUP(2,1/(SRP!$B$15:$B$19&lt;=E4803)/(SRP!$C$15:$C$19&gt;=E4803),SRP!$D$15:$D$19)*(G4803/100)*(E4803/1000)),IF(C4803="Ready to Drink",SUM(LOOKUP(2,1/(SRP!$B$10:$B$14&lt;=E4803)/(SRP!$C$10:$C$14&gt;=E4803),SRP!$D$10:$D$14)*(G4803/100)*(E4803/1000)),0))))),2)</f>
        <v>20.94</v>
      </c>
    </row>
    <row r="4804" spans="1:11" x14ac:dyDescent="0.35">
      <c r="A4804" s="2">
        <v>43380</v>
      </c>
      <c r="B4804" s="76" t="s">
        <v>3820</v>
      </c>
      <c r="C4804" s="76" t="s">
        <v>287</v>
      </c>
      <c r="D4804" s="76" t="s">
        <v>5240</v>
      </c>
      <c r="E4804" s="76">
        <v>750</v>
      </c>
      <c r="F4804" s="76">
        <v>12</v>
      </c>
      <c r="G4804" s="77">
        <v>9.1999999999999993</v>
      </c>
      <c r="H4804" s="76" t="s">
        <v>3382</v>
      </c>
      <c r="I4804" s="77">
        <v>16</v>
      </c>
      <c r="J4804" s="2">
        <v>1</v>
      </c>
      <c r="K4804" s="119" cm="1">
        <f t="array" ref="K4804">ROUND(IF(C4804="Beer",SUM(LOOKUP(2,1/(SRP!$B$7:$B$9&lt;=E4804)/(SRP!$C$7:$C$9&gt;=E4804),SRP!$D$7:$D$9)*(G4804/100)*(E4804/1000)),IF(C4804="Spirits",SUM(LOOKUP(2,1/(SRP!$B$2:$B$6&lt;=E4804)/(SRP!$C$2:$C$6&gt;=E4804),SRP!$D$2:$D$6)*(G4804/100)*(E4804/1000)),IF(AND(C4804="Wine",D4804="Fortified Wines"),SUM(LOOKUP(2,1/(SRP!$B$20:$B$23&lt;=E4804)/(SRP!$C$20:$C$23&gt;=E4804),SRP!$D$20:$D$23)*(G4804/100)*(E4804/1000)),IF(C4804="Wine",SUM(LOOKUP(2,1/(SRP!$B$15:$B$19&lt;=E4804)/(SRP!$C$15:$C$19&gt;=E4804),SRP!$D$15:$D$19)*(G4804/100)*(E4804/1000)),IF(C4804="Ready to Drink",SUM(LOOKUP(2,1/(SRP!$B$10:$B$14&lt;=E4804)/(SRP!$C$10:$C$14&gt;=E4804),SRP!$D$10:$D$14)*(G4804/100)*(E4804/1000)),0))))),2)</f>
        <v>4.82</v>
      </c>
    </row>
    <row r="4805" spans="1:11" x14ac:dyDescent="0.35">
      <c r="A4805" s="2">
        <v>43380</v>
      </c>
      <c r="B4805" s="76" t="s">
        <v>3820</v>
      </c>
      <c r="C4805" s="76" t="s">
        <v>287</v>
      </c>
      <c r="D4805" s="76" t="s">
        <v>5240</v>
      </c>
      <c r="E4805" s="76">
        <v>750</v>
      </c>
      <c r="F4805" s="76">
        <v>12</v>
      </c>
      <c r="G4805" s="77">
        <v>9.1999999999999993</v>
      </c>
      <c r="H4805" s="76" t="s">
        <v>3382</v>
      </c>
      <c r="I4805" s="77">
        <v>16</v>
      </c>
      <c r="J4805" s="2">
        <v>1</v>
      </c>
      <c r="K4805" s="119" cm="1">
        <f t="array" ref="K4805">ROUND(IF(C4805="Beer",SUM(LOOKUP(2,1/(SRP!$B$7:$B$9&lt;=E4805)/(SRP!$C$7:$C$9&gt;=E4805),SRP!$D$7:$D$9)*(G4805/100)*(E4805/1000)),IF(C4805="Spirits",SUM(LOOKUP(2,1/(SRP!$B$2:$B$6&lt;=E4805)/(SRP!$C$2:$C$6&gt;=E4805),SRP!$D$2:$D$6)*(G4805/100)*(E4805/1000)),IF(AND(C4805="Wine",D4805="Fortified Wines"),SUM(LOOKUP(2,1/(SRP!$B$20:$B$23&lt;=E4805)/(SRP!$C$20:$C$23&gt;=E4805),SRP!$D$20:$D$23)*(G4805/100)*(E4805/1000)),IF(C4805="Wine",SUM(LOOKUP(2,1/(SRP!$B$15:$B$19&lt;=E4805)/(SRP!$C$15:$C$19&gt;=E4805),SRP!$D$15:$D$19)*(G4805/100)*(E4805/1000)),IF(C4805="Ready to Drink",SUM(LOOKUP(2,1/(SRP!$B$10:$B$14&lt;=E4805)/(SRP!$C$10:$C$14&gt;=E4805),SRP!$D$10:$D$14)*(G4805/100)*(E4805/1000)),0))))),2)</f>
        <v>4.82</v>
      </c>
    </row>
    <row r="4806" spans="1:11" x14ac:dyDescent="0.35">
      <c r="A4806" s="2">
        <v>43381</v>
      </c>
      <c r="B4806" s="76" t="s">
        <v>4924</v>
      </c>
      <c r="C4806" s="76" t="s">
        <v>287</v>
      </c>
      <c r="D4806" s="76" t="s">
        <v>5266</v>
      </c>
      <c r="E4806" s="76">
        <v>750</v>
      </c>
      <c r="F4806" s="76">
        <v>12</v>
      </c>
      <c r="G4806" s="77">
        <v>5.3</v>
      </c>
      <c r="H4806" s="76" t="s">
        <v>3382</v>
      </c>
      <c r="I4806" s="77">
        <v>17</v>
      </c>
      <c r="J4806" s="2">
        <v>1</v>
      </c>
      <c r="K4806" s="119" cm="1">
        <f t="array" ref="K4806">ROUND(IF(C4806="Beer",SUM(LOOKUP(2,1/(SRP!$B$7:$B$9&lt;=E4806)/(SRP!$C$7:$C$9&gt;=E4806),SRP!$D$7:$D$9)*(G4806/100)*(E4806/1000)),IF(C4806="Spirits",SUM(LOOKUP(2,1/(SRP!$B$2:$B$6&lt;=E4806)/(SRP!$C$2:$C$6&gt;=E4806),SRP!$D$2:$D$6)*(G4806/100)*(E4806/1000)),IF(AND(C4806="Wine",D4806="Fortified Wines"),SUM(LOOKUP(2,1/(SRP!$B$20:$B$23&lt;=E4806)/(SRP!$C$20:$C$23&gt;=E4806),SRP!$D$20:$D$23)*(G4806/100)*(E4806/1000)),IF(C4806="Wine",SUM(LOOKUP(2,1/(SRP!$B$15:$B$19&lt;=E4806)/(SRP!$C$15:$C$19&gt;=E4806),SRP!$D$15:$D$19)*(G4806/100)*(E4806/1000)),IF(C4806="Ready to Drink",SUM(LOOKUP(2,1/(SRP!$B$10:$B$14&lt;=E4806)/(SRP!$C$10:$C$14&gt;=E4806),SRP!$D$10:$D$14)*(G4806/100)*(E4806/1000)),0))))),2)</f>
        <v>2.77</v>
      </c>
    </row>
    <row r="4807" spans="1:11" x14ac:dyDescent="0.35">
      <c r="A4807" s="2">
        <v>43381</v>
      </c>
      <c r="B4807" s="76" t="s">
        <v>4924</v>
      </c>
      <c r="C4807" s="76" t="s">
        <v>287</v>
      </c>
      <c r="D4807" s="76" t="s">
        <v>5266</v>
      </c>
      <c r="E4807" s="76">
        <v>750</v>
      </c>
      <c r="F4807" s="76">
        <v>12</v>
      </c>
      <c r="G4807" s="77">
        <v>5.3</v>
      </c>
      <c r="H4807" s="76" t="s">
        <v>3382</v>
      </c>
      <c r="I4807" s="77">
        <v>17</v>
      </c>
      <c r="J4807" s="2">
        <v>1</v>
      </c>
      <c r="K4807" s="119" cm="1">
        <f t="array" ref="K4807">ROUND(IF(C4807="Beer",SUM(LOOKUP(2,1/(SRP!$B$7:$B$9&lt;=E4807)/(SRP!$C$7:$C$9&gt;=E4807),SRP!$D$7:$D$9)*(G4807/100)*(E4807/1000)),IF(C4807="Spirits",SUM(LOOKUP(2,1/(SRP!$B$2:$B$6&lt;=E4807)/(SRP!$C$2:$C$6&gt;=E4807),SRP!$D$2:$D$6)*(G4807/100)*(E4807/1000)),IF(AND(C4807="Wine",D4807="Fortified Wines"),SUM(LOOKUP(2,1/(SRP!$B$20:$B$23&lt;=E4807)/(SRP!$C$20:$C$23&gt;=E4807),SRP!$D$20:$D$23)*(G4807/100)*(E4807/1000)),IF(C4807="Wine",SUM(LOOKUP(2,1/(SRP!$B$15:$B$19&lt;=E4807)/(SRP!$C$15:$C$19&gt;=E4807),SRP!$D$15:$D$19)*(G4807/100)*(E4807/1000)),IF(C4807="Ready to Drink",SUM(LOOKUP(2,1/(SRP!$B$10:$B$14&lt;=E4807)/(SRP!$C$10:$C$14&gt;=E4807),SRP!$D$10:$D$14)*(G4807/100)*(E4807/1000)),0))))),2)</f>
        <v>2.77</v>
      </c>
    </row>
    <row r="4808" spans="1:11" x14ac:dyDescent="0.35">
      <c r="A4808" s="2">
        <v>43420</v>
      </c>
      <c r="B4808" s="76" t="s">
        <v>3783</v>
      </c>
      <c r="C4808" s="76" t="s">
        <v>287</v>
      </c>
      <c r="D4808" s="76" t="s">
        <v>5292</v>
      </c>
      <c r="E4808" s="76">
        <v>473</v>
      </c>
      <c r="F4808" s="76">
        <v>24</v>
      </c>
      <c r="G4808" s="77">
        <v>4.5</v>
      </c>
      <c r="H4808" s="76" t="s">
        <v>3376</v>
      </c>
      <c r="I4808" s="77">
        <v>4.4400000000000004</v>
      </c>
      <c r="J4808" s="2">
        <v>1</v>
      </c>
      <c r="K4808" s="119" cm="1">
        <f t="array" ref="K4808">ROUND(IF(C4808="Beer",SUM(LOOKUP(2,1/(SRP!$B$7:$B$9&lt;=E4808)/(SRP!$C$7:$C$9&gt;=E4808),SRP!$D$7:$D$9)*(G4808/100)*(E4808/1000)),IF(C4808="Spirits",SUM(LOOKUP(2,1/(SRP!$B$2:$B$6&lt;=E4808)/(SRP!$C$2:$C$6&gt;=E4808),SRP!$D$2:$D$6)*(G4808/100)*(E4808/1000)),IF(AND(C4808="Wine",D4808="Fortified Wines"),SUM(LOOKUP(2,1/(SRP!$B$20:$B$23&lt;=E4808)/(SRP!$C$20:$C$23&gt;=E4808),SRP!$D$20:$D$23)*(G4808/100)*(E4808/1000)),IF(C4808="Wine",SUM(LOOKUP(2,1/(SRP!$B$15:$B$19&lt;=E4808)/(SRP!$C$15:$C$19&gt;=E4808),SRP!$D$15:$D$19)*(G4808/100)*(E4808/1000)),IF(C4808="Ready to Drink",SUM(LOOKUP(2,1/(SRP!$B$10:$B$14&lt;=E4808)/(SRP!$C$10:$C$14&gt;=E4808),SRP!$D$10:$D$14)*(G4808/100)*(E4808/1000)),0))))),2)</f>
        <v>1.49</v>
      </c>
    </row>
    <row r="4809" spans="1:11" x14ac:dyDescent="0.35">
      <c r="A4809" s="2">
        <v>43420</v>
      </c>
      <c r="B4809" s="76" t="s">
        <v>3783</v>
      </c>
      <c r="C4809" s="76" t="s">
        <v>287</v>
      </c>
      <c r="D4809" s="76" t="s">
        <v>5292</v>
      </c>
      <c r="E4809" s="76">
        <v>473</v>
      </c>
      <c r="F4809" s="76">
        <v>24</v>
      </c>
      <c r="G4809" s="77">
        <v>4.5</v>
      </c>
      <c r="H4809" s="76" t="s">
        <v>3376</v>
      </c>
      <c r="I4809" s="77">
        <v>4.4400000000000004</v>
      </c>
      <c r="J4809" s="2">
        <v>1</v>
      </c>
      <c r="K4809" s="119" cm="1">
        <f t="array" ref="K4809">ROUND(IF(C4809="Beer",SUM(LOOKUP(2,1/(SRP!$B$7:$B$9&lt;=E4809)/(SRP!$C$7:$C$9&gt;=E4809),SRP!$D$7:$D$9)*(G4809/100)*(E4809/1000)),IF(C4809="Spirits",SUM(LOOKUP(2,1/(SRP!$B$2:$B$6&lt;=E4809)/(SRP!$C$2:$C$6&gt;=E4809),SRP!$D$2:$D$6)*(G4809/100)*(E4809/1000)),IF(AND(C4809="Wine",D4809="Fortified Wines"),SUM(LOOKUP(2,1/(SRP!$B$20:$B$23&lt;=E4809)/(SRP!$C$20:$C$23&gt;=E4809),SRP!$D$20:$D$23)*(G4809/100)*(E4809/1000)),IF(C4809="Wine",SUM(LOOKUP(2,1/(SRP!$B$15:$B$19&lt;=E4809)/(SRP!$C$15:$C$19&gt;=E4809),SRP!$D$15:$D$19)*(G4809/100)*(E4809/1000)),IF(C4809="Ready to Drink",SUM(LOOKUP(2,1/(SRP!$B$10:$B$14&lt;=E4809)/(SRP!$C$10:$C$14&gt;=E4809),SRP!$D$10:$D$14)*(G4809/100)*(E4809/1000)),0))))),2)</f>
        <v>1.49</v>
      </c>
    </row>
    <row r="4810" spans="1:11" x14ac:dyDescent="0.35">
      <c r="A4810" s="2">
        <v>43424</v>
      </c>
      <c r="B4810" s="76" t="s">
        <v>3784</v>
      </c>
      <c r="C4810" s="76" t="s">
        <v>287</v>
      </c>
      <c r="D4810" s="76" t="s">
        <v>5240</v>
      </c>
      <c r="E4810" s="76">
        <v>473</v>
      </c>
      <c r="F4810" s="76">
        <v>24</v>
      </c>
      <c r="G4810" s="77">
        <v>9</v>
      </c>
      <c r="H4810" s="76" t="s">
        <v>3376</v>
      </c>
      <c r="I4810" s="77">
        <v>4.24</v>
      </c>
      <c r="J4810" s="2">
        <v>1</v>
      </c>
      <c r="K4810" s="119" cm="1">
        <f t="array" ref="K4810">ROUND(IF(C4810="Beer",SUM(LOOKUP(2,1/(SRP!$B$7:$B$9&lt;=E4810)/(SRP!$C$7:$C$9&gt;=E4810),SRP!$D$7:$D$9)*(G4810/100)*(E4810/1000)),IF(C4810="Spirits",SUM(LOOKUP(2,1/(SRP!$B$2:$B$6&lt;=E4810)/(SRP!$C$2:$C$6&gt;=E4810),SRP!$D$2:$D$6)*(G4810/100)*(E4810/1000)),IF(AND(C4810="Wine",D4810="Fortified Wines"),SUM(LOOKUP(2,1/(SRP!$B$20:$B$23&lt;=E4810)/(SRP!$C$20:$C$23&gt;=E4810),SRP!$D$20:$D$23)*(G4810/100)*(E4810/1000)),IF(C4810="Wine",SUM(LOOKUP(2,1/(SRP!$B$15:$B$19&lt;=E4810)/(SRP!$C$15:$C$19&gt;=E4810),SRP!$D$15:$D$19)*(G4810/100)*(E4810/1000)),IF(C4810="Ready to Drink",SUM(LOOKUP(2,1/(SRP!$B$10:$B$14&lt;=E4810)/(SRP!$C$10:$C$14&gt;=E4810),SRP!$D$10:$D$14)*(G4810/100)*(E4810/1000)),0))))),2)</f>
        <v>2.97</v>
      </c>
    </row>
    <row r="4811" spans="1:11" x14ac:dyDescent="0.35">
      <c r="A4811" s="2">
        <v>43424</v>
      </c>
      <c r="B4811" s="76" t="s">
        <v>3784</v>
      </c>
      <c r="C4811" s="76" t="s">
        <v>287</v>
      </c>
      <c r="D4811" s="76" t="s">
        <v>5240</v>
      </c>
      <c r="E4811" s="76">
        <v>473</v>
      </c>
      <c r="F4811" s="76">
        <v>24</v>
      </c>
      <c r="G4811" s="77">
        <v>9</v>
      </c>
      <c r="H4811" s="76" t="s">
        <v>3376</v>
      </c>
      <c r="I4811" s="77">
        <v>4.24</v>
      </c>
      <c r="J4811" s="2">
        <v>1</v>
      </c>
      <c r="K4811" s="119" cm="1">
        <f t="array" ref="K4811">ROUND(IF(C4811="Beer",SUM(LOOKUP(2,1/(SRP!$B$7:$B$9&lt;=E4811)/(SRP!$C$7:$C$9&gt;=E4811),SRP!$D$7:$D$9)*(G4811/100)*(E4811/1000)),IF(C4811="Spirits",SUM(LOOKUP(2,1/(SRP!$B$2:$B$6&lt;=E4811)/(SRP!$C$2:$C$6&gt;=E4811),SRP!$D$2:$D$6)*(G4811/100)*(E4811/1000)),IF(AND(C4811="Wine",D4811="Fortified Wines"),SUM(LOOKUP(2,1/(SRP!$B$20:$B$23&lt;=E4811)/(SRP!$C$20:$C$23&gt;=E4811),SRP!$D$20:$D$23)*(G4811/100)*(E4811/1000)),IF(C4811="Wine",SUM(LOOKUP(2,1/(SRP!$B$15:$B$19&lt;=E4811)/(SRP!$C$15:$C$19&gt;=E4811),SRP!$D$15:$D$19)*(G4811/100)*(E4811/1000)),IF(C4811="Ready to Drink",SUM(LOOKUP(2,1/(SRP!$B$10:$B$14&lt;=E4811)/(SRP!$C$10:$C$14&gt;=E4811),SRP!$D$10:$D$14)*(G4811/100)*(E4811/1000)),0))))),2)</f>
        <v>2.97</v>
      </c>
    </row>
    <row r="4812" spans="1:11" x14ac:dyDescent="0.35">
      <c r="A4812" s="2">
        <v>43431</v>
      </c>
      <c r="B4812" s="76" t="s">
        <v>3785</v>
      </c>
      <c r="C4812" s="76" t="s">
        <v>287</v>
      </c>
      <c r="D4812" s="76" t="s">
        <v>5292</v>
      </c>
      <c r="E4812" s="76">
        <v>473</v>
      </c>
      <c r="F4812" s="76">
        <v>24</v>
      </c>
      <c r="G4812" s="77">
        <v>4.3</v>
      </c>
      <c r="H4812" s="76" t="s">
        <v>3376</v>
      </c>
      <c r="I4812" s="77">
        <v>4.4400000000000004</v>
      </c>
      <c r="J4812" s="2">
        <v>1</v>
      </c>
      <c r="K4812" s="119" cm="1">
        <f t="array" ref="K4812">ROUND(IF(C4812="Beer",SUM(LOOKUP(2,1/(SRP!$B$7:$B$9&lt;=E4812)/(SRP!$C$7:$C$9&gt;=E4812),SRP!$D$7:$D$9)*(G4812/100)*(E4812/1000)),IF(C4812="Spirits",SUM(LOOKUP(2,1/(SRP!$B$2:$B$6&lt;=E4812)/(SRP!$C$2:$C$6&gt;=E4812),SRP!$D$2:$D$6)*(G4812/100)*(E4812/1000)),IF(AND(C4812="Wine",D4812="Fortified Wines"),SUM(LOOKUP(2,1/(SRP!$B$20:$B$23&lt;=E4812)/(SRP!$C$20:$C$23&gt;=E4812),SRP!$D$20:$D$23)*(G4812/100)*(E4812/1000)),IF(C4812="Wine",SUM(LOOKUP(2,1/(SRP!$B$15:$B$19&lt;=E4812)/(SRP!$C$15:$C$19&gt;=E4812),SRP!$D$15:$D$19)*(G4812/100)*(E4812/1000)),IF(C4812="Ready to Drink",SUM(LOOKUP(2,1/(SRP!$B$10:$B$14&lt;=E4812)/(SRP!$C$10:$C$14&gt;=E4812),SRP!$D$10:$D$14)*(G4812/100)*(E4812/1000)),0))))),2)</f>
        <v>1.42</v>
      </c>
    </row>
    <row r="4813" spans="1:11" x14ac:dyDescent="0.35">
      <c r="A4813" s="2">
        <v>43431</v>
      </c>
      <c r="B4813" s="76" t="s">
        <v>3785</v>
      </c>
      <c r="C4813" s="76" t="s">
        <v>287</v>
      </c>
      <c r="D4813" s="76" t="s">
        <v>5292</v>
      </c>
      <c r="E4813" s="76">
        <v>473</v>
      </c>
      <c r="F4813" s="76">
        <v>24</v>
      </c>
      <c r="G4813" s="77">
        <v>4.3</v>
      </c>
      <c r="H4813" s="76" t="s">
        <v>3376</v>
      </c>
      <c r="I4813" s="77">
        <v>4.4400000000000004</v>
      </c>
      <c r="J4813" s="2">
        <v>1</v>
      </c>
      <c r="K4813" s="119" cm="1">
        <f t="array" ref="K4813">ROUND(IF(C4813="Beer",SUM(LOOKUP(2,1/(SRP!$B$7:$B$9&lt;=E4813)/(SRP!$C$7:$C$9&gt;=E4813),SRP!$D$7:$D$9)*(G4813/100)*(E4813/1000)),IF(C4813="Spirits",SUM(LOOKUP(2,1/(SRP!$B$2:$B$6&lt;=E4813)/(SRP!$C$2:$C$6&gt;=E4813),SRP!$D$2:$D$6)*(G4813/100)*(E4813/1000)),IF(AND(C4813="Wine",D4813="Fortified Wines"),SUM(LOOKUP(2,1/(SRP!$B$20:$B$23&lt;=E4813)/(SRP!$C$20:$C$23&gt;=E4813),SRP!$D$20:$D$23)*(G4813/100)*(E4813/1000)),IF(C4813="Wine",SUM(LOOKUP(2,1/(SRP!$B$15:$B$19&lt;=E4813)/(SRP!$C$15:$C$19&gt;=E4813),SRP!$D$15:$D$19)*(G4813/100)*(E4813/1000)),IF(C4813="Ready to Drink",SUM(LOOKUP(2,1/(SRP!$B$10:$B$14&lt;=E4813)/(SRP!$C$10:$C$14&gt;=E4813),SRP!$D$10:$D$14)*(G4813/100)*(E4813/1000)),0))))),2)</f>
        <v>1.42</v>
      </c>
    </row>
    <row r="4814" spans="1:11" x14ac:dyDescent="0.35">
      <c r="A4814" s="2">
        <v>43433</v>
      </c>
      <c r="B4814" s="76" t="s">
        <v>3786</v>
      </c>
      <c r="C4814" s="76" t="s">
        <v>287</v>
      </c>
      <c r="D4814" s="76" t="s">
        <v>5240</v>
      </c>
      <c r="E4814" s="76">
        <v>473</v>
      </c>
      <c r="F4814" s="76">
        <v>24</v>
      </c>
      <c r="G4814" s="77">
        <v>6</v>
      </c>
      <c r="H4814" s="76" t="s">
        <v>3376</v>
      </c>
      <c r="I4814" s="77">
        <v>3.94</v>
      </c>
      <c r="J4814" s="2">
        <v>1</v>
      </c>
      <c r="K4814" s="119" cm="1">
        <f t="array" ref="K4814">ROUND(IF(C4814="Beer",SUM(LOOKUP(2,1/(SRP!$B$7:$B$9&lt;=E4814)/(SRP!$C$7:$C$9&gt;=E4814),SRP!$D$7:$D$9)*(G4814/100)*(E4814/1000)),IF(C4814="Spirits",SUM(LOOKUP(2,1/(SRP!$B$2:$B$6&lt;=E4814)/(SRP!$C$2:$C$6&gt;=E4814),SRP!$D$2:$D$6)*(G4814/100)*(E4814/1000)),IF(AND(C4814="Wine",D4814="Fortified Wines"),SUM(LOOKUP(2,1/(SRP!$B$20:$B$23&lt;=E4814)/(SRP!$C$20:$C$23&gt;=E4814),SRP!$D$20:$D$23)*(G4814/100)*(E4814/1000)),IF(C4814="Wine",SUM(LOOKUP(2,1/(SRP!$B$15:$B$19&lt;=E4814)/(SRP!$C$15:$C$19&gt;=E4814),SRP!$D$15:$D$19)*(G4814/100)*(E4814/1000)),IF(C4814="Ready to Drink",SUM(LOOKUP(2,1/(SRP!$B$10:$B$14&lt;=E4814)/(SRP!$C$10:$C$14&gt;=E4814),SRP!$D$10:$D$14)*(G4814/100)*(E4814/1000)),0))))),2)</f>
        <v>1.98</v>
      </c>
    </row>
    <row r="4815" spans="1:11" x14ac:dyDescent="0.35">
      <c r="A4815" s="2">
        <v>43433</v>
      </c>
      <c r="B4815" s="76" t="s">
        <v>3786</v>
      </c>
      <c r="C4815" s="76" t="s">
        <v>287</v>
      </c>
      <c r="D4815" s="76" t="s">
        <v>5240</v>
      </c>
      <c r="E4815" s="76">
        <v>473</v>
      </c>
      <c r="F4815" s="76">
        <v>24</v>
      </c>
      <c r="G4815" s="77">
        <v>6</v>
      </c>
      <c r="H4815" s="76" t="s">
        <v>3376</v>
      </c>
      <c r="I4815" s="77">
        <v>3.94</v>
      </c>
      <c r="J4815" s="2">
        <v>1</v>
      </c>
      <c r="K4815" s="119" cm="1">
        <f t="array" ref="K4815">ROUND(IF(C4815="Beer",SUM(LOOKUP(2,1/(SRP!$B$7:$B$9&lt;=E4815)/(SRP!$C$7:$C$9&gt;=E4815),SRP!$D$7:$D$9)*(G4815/100)*(E4815/1000)),IF(C4815="Spirits",SUM(LOOKUP(2,1/(SRP!$B$2:$B$6&lt;=E4815)/(SRP!$C$2:$C$6&gt;=E4815),SRP!$D$2:$D$6)*(G4815/100)*(E4815/1000)),IF(AND(C4815="Wine",D4815="Fortified Wines"),SUM(LOOKUP(2,1/(SRP!$B$20:$B$23&lt;=E4815)/(SRP!$C$20:$C$23&gt;=E4815),SRP!$D$20:$D$23)*(G4815/100)*(E4815/1000)),IF(C4815="Wine",SUM(LOOKUP(2,1/(SRP!$B$15:$B$19&lt;=E4815)/(SRP!$C$15:$C$19&gt;=E4815),SRP!$D$15:$D$19)*(G4815/100)*(E4815/1000)),IF(C4815="Ready to Drink",SUM(LOOKUP(2,1/(SRP!$B$10:$B$14&lt;=E4815)/(SRP!$C$10:$C$14&gt;=E4815),SRP!$D$10:$D$14)*(G4815/100)*(E4815/1000)),0))))),2)</f>
        <v>1.98</v>
      </c>
    </row>
    <row r="4816" spans="1:11" x14ac:dyDescent="0.35">
      <c r="A4816" s="2">
        <v>43439</v>
      </c>
      <c r="B4816" s="76" t="s">
        <v>6002</v>
      </c>
      <c r="C4816" s="76" t="s">
        <v>286</v>
      </c>
      <c r="D4816" s="76" t="s">
        <v>5236</v>
      </c>
      <c r="E4816" s="76">
        <v>750</v>
      </c>
      <c r="F4816" s="76">
        <v>12</v>
      </c>
      <c r="G4816" s="77">
        <v>12.5</v>
      </c>
      <c r="H4816" s="76" t="s">
        <v>3992</v>
      </c>
      <c r="I4816" s="77">
        <v>21.49</v>
      </c>
      <c r="J4816" s="2">
        <v>1</v>
      </c>
      <c r="K4816" s="119" cm="1">
        <f t="array" ref="K4816">ROUND(IF(C4816="Beer",SUM(LOOKUP(2,1/(SRP!$B$7:$B$9&lt;=E4816)/(SRP!$C$7:$C$9&gt;=E4816),SRP!$D$7:$D$9)*(G4816/100)*(E4816/1000)),IF(C4816="Spirits",SUM(LOOKUP(2,1/(SRP!$B$2:$B$6&lt;=E4816)/(SRP!$C$2:$C$6&gt;=E4816),SRP!$D$2:$D$6)*(G4816/100)*(E4816/1000)),IF(AND(C4816="Wine",D4816="Fortified Wines"),SUM(LOOKUP(2,1/(SRP!$B$20:$B$23&lt;=E4816)/(SRP!$C$20:$C$23&gt;=E4816),SRP!$D$20:$D$23)*(G4816/100)*(E4816/1000)),IF(C4816="Wine",SUM(LOOKUP(2,1/(SRP!$B$15:$B$19&lt;=E4816)/(SRP!$C$15:$C$19&gt;=E4816),SRP!$D$15:$D$19)*(G4816/100)*(E4816/1000)),IF(C4816="Ready to Drink",SUM(LOOKUP(2,1/(SRP!$B$10:$B$14&lt;=E4816)/(SRP!$C$10:$C$14&gt;=E4816),SRP!$D$10:$D$14)*(G4816/100)*(E4816/1000)),0))))),2)</f>
        <v>6.54</v>
      </c>
    </row>
    <row r="4817" spans="1:11" x14ac:dyDescent="0.35">
      <c r="A4817" s="2">
        <v>43526</v>
      </c>
      <c r="B4817" s="76" t="s">
        <v>3823</v>
      </c>
      <c r="C4817" s="76" t="s">
        <v>287</v>
      </c>
      <c r="D4817" s="76" t="s">
        <v>5230</v>
      </c>
      <c r="E4817" s="76">
        <v>3000</v>
      </c>
      <c r="F4817" s="76">
        <v>4</v>
      </c>
      <c r="G4817" s="77">
        <v>5</v>
      </c>
      <c r="H4817" s="76" t="s">
        <v>3323</v>
      </c>
      <c r="I4817" s="77">
        <v>22.88</v>
      </c>
      <c r="J4817" s="2">
        <v>6</v>
      </c>
      <c r="K4817" s="119" cm="1">
        <f t="array" ref="K4817">ROUND(IF(C4817="Beer",SUM(LOOKUP(2,1/(SRP!$B$7:$B$9&lt;=E4817)/(SRP!$C$7:$C$9&gt;=E4817),SRP!$D$7:$D$9)*(G4817/100)*(E4817/1000)),IF(C4817="Spirits",SUM(LOOKUP(2,1/(SRP!$B$2:$B$6&lt;=E4817)/(SRP!$C$2:$C$6&gt;=E4817),SRP!$D$2:$D$6)*(G4817/100)*(E4817/1000)),IF(AND(C4817="Wine",D4817="Fortified Wines"),SUM(LOOKUP(2,1/(SRP!$B$20:$B$23&lt;=E4817)/(SRP!$C$20:$C$23&gt;=E4817),SRP!$D$20:$D$23)*(G4817/100)*(E4817/1000)),IF(C4817="Wine",SUM(LOOKUP(2,1/(SRP!$B$15:$B$19&lt;=E4817)/(SRP!$C$15:$C$19&gt;=E4817),SRP!$D$15:$D$19)*(G4817/100)*(E4817/1000)),IF(C4817="Ready to Drink",SUM(LOOKUP(2,1/(SRP!$B$10:$B$14&lt;=E4817)/(SRP!$C$10:$C$14&gt;=E4817),SRP!$D$10:$D$14)*(G4817/100)*(E4817/1000)),0))))),2)</f>
        <v>10.47</v>
      </c>
    </row>
    <row r="4818" spans="1:11" x14ac:dyDescent="0.35">
      <c r="A4818" s="2">
        <v>43531</v>
      </c>
      <c r="B4818" s="76" t="s">
        <v>3029</v>
      </c>
      <c r="C4818" s="76" t="s">
        <v>5938</v>
      </c>
      <c r="D4818" s="76" t="s">
        <v>5298</v>
      </c>
      <c r="E4818" s="76">
        <v>2000</v>
      </c>
      <c r="F4818" s="76">
        <v>8</v>
      </c>
      <c r="G4818" s="77">
        <v>7</v>
      </c>
      <c r="H4818" s="76" t="s">
        <v>3321</v>
      </c>
      <c r="I4818" s="77">
        <v>12.95</v>
      </c>
      <c r="J4818" s="2">
        <v>1</v>
      </c>
      <c r="K4818" s="119" cm="1">
        <f t="array" ref="K4818">ROUND(IF(C4818="Beer",SUM(LOOKUP(2,1/(SRP!$B$7:$B$9&lt;=E4818)/(SRP!$C$7:$C$9&gt;=E4818),SRP!$D$7:$D$9)*(G4818/100)*(E4818/1000)),IF(C4818="Spirits",SUM(LOOKUP(2,1/(SRP!$B$2:$B$6&lt;=E4818)/(SRP!$C$2:$C$6&gt;=E4818),SRP!$D$2:$D$6)*(G4818/100)*(E4818/1000)),IF(AND(C4818="Wine",D4818="Fortified Wines"),SUM(LOOKUP(2,1/(SRP!$B$20:$B$23&lt;=E4818)/(SRP!$C$20:$C$23&gt;=E4818),SRP!$D$20:$D$23)*(G4818/100)*(E4818/1000)),IF(C4818="Wine",SUM(LOOKUP(2,1/(SRP!$B$15:$B$19&lt;=E4818)/(SRP!$C$15:$C$19&gt;=E4818),SRP!$D$15:$D$19)*(G4818/100)*(E4818/1000)),IF(C4818="Ready to Drink",SUM(LOOKUP(2,1/(SRP!$B$10:$B$14&lt;=E4818)/(SRP!$C$10:$C$14&gt;=E4818),SRP!$D$10:$D$14)*(G4818/100)*(E4818/1000)),0))))),2)</f>
        <v>9.77</v>
      </c>
    </row>
    <row r="4819" spans="1:11" x14ac:dyDescent="0.35">
      <c r="A4819" s="2">
        <v>43531</v>
      </c>
      <c r="B4819" s="76" t="s">
        <v>3029</v>
      </c>
      <c r="C4819" s="76" t="s">
        <v>5938</v>
      </c>
      <c r="D4819" s="76" t="s">
        <v>5298</v>
      </c>
      <c r="E4819" s="76">
        <v>2000</v>
      </c>
      <c r="F4819" s="76">
        <v>8</v>
      </c>
      <c r="G4819" s="77">
        <v>7</v>
      </c>
      <c r="H4819" s="76" t="s">
        <v>3321</v>
      </c>
      <c r="I4819" s="77">
        <v>12.95</v>
      </c>
      <c r="J4819" s="2">
        <v>1</v>
      </c>
      <c r="K4819" s="119" cm="1">
        <f t="array" ref="K4819">ROUND(IF(C4819="Beer",SUM(LOOKUP(2,1/(SRP!$B$7:$B$9&lt;=E4819)/(SRP!$C$7:$C$9&gt;=E4819),SRP!$D$7:$D$9)*(G4819/100)*(E4819/1000)),IF(C4819="Spirits",SUM(LOOKUP(2,1/(SRP!$B$2:$B$6&lt;=E4819)/(SRP!$C$2:$C$6&gt;=E4819),SRP!$D$2:$D$6)*(G4819/100)*(E4819/1000)),IF(AND(C4819="Wine",D4819="Fortified Wines"),SUM(LOOKUP(2,1/(SRP!$B$20:$B$23&lt;=E4819)/(SRP!$C$20:$C$23&gt;=E4819),SRP!$D$20:$D$23)*(G4819/100)*(E4819/1000)),IF(C4819="Wine",SUM(LOOKUP(2,1/(SRP!$B$15:$B$19&lt;=E4819)/(SRP!$C$15:$C$19&gt;=E4819),SRP!$D$15:$D$19)*(G4819/100)*(E4819/1000)),IF(C4819="Ready to Drink",SUM(LOOKUP(2,1/(SRP!$B$10:$B$14&lt;=E4819)/(SRP!$C$10:$C$14&gt;=E4819),SRP!$D$10:$D$14)*(G4819/100)*(E4819/1000)),0))))),2)</f>
        <v>9.77</v>
      </c>
    </row>
    <row r="4820" spans="1:11" x14ac:dyDescent="0.35">
      <c r="A4820" s="2">
        <v>43532</v>
      </c>
      <c r="B4820" s="76" t="s">
        <v>3798</v>
      </c>
      <c r="C4820" s="76" t="s">
        <v>287</v>
      </c>
      <c r="D4820" s="76" t="s">
        <v>5230</v>
      </c>
      <c r="E4820" s="76">
        <v>4260</v>
      </c>
      <c r="F4820" s="76">
        <v>2</v>
      </c>
      <c r="G4820" s="77">
        <v>4.5</v>
      </c>
      <c r="H4820" s="76" t="s">
        <v>3324</v>
      </c>
      <c r="I4820" s="77">
        <v>33.29</v>
      </c>
      <c r="J4820" s="2">
        <v>12</v>
      </c>
      <c r="K4820" s="119" cm="1">
        <f t="array" ref="K4820">ROUND(IF(C4820="Beer",SUM(LOOKUP(2,1/(SRP!$B$7:$B$9&lt;=E4820)/(SRP!$C$7:$C$9&gt;=E4820),SRP!$D$7:$D$9)*(G4820/100)*(E4820/1000)),IF(C4820="Spirits",SUM(LOOKUP(2,1/(SRP!$B$2:$B$6&lt;=E4820)/(SRP!$C$2:$C$6&gt;=E4820),SRP!$D$2:$D$6)*(G4820/100)*(E4820/1000)),IF(AND(C4820="Wine",D4820="Fortified Wines"),SUM(LOOKUP(2,1/(SRP!$B$20:$B$23&lt;=E4820)/(SRP!$C$20:$C$23&gt;=E4820),SRP!$D$20:$D$23)*(G4820/100)*(E4820/1000)),IF(C4820="Wine",SUM(LOOKUP(2,1/(SRP!$B$15:$B$19&lt;=E4820)/(SRP!$C$15:$C$19&gt;=E4820),SRP!$D$15:$D$19)*(G4820/100)*(E4820/1000)),IF(C4820="Ready to Drink",SUM(LOOKUP(2,1/(SRP!$B$10:$B$14&lt;=E4820)/(SRP!$C$10:$C$14&gt;=E4820),SRP!$D$10:$D$14)*(G4820/100)*(E4820/1000)),0))))),2)</f>
        <v>13.38</v>
      </c>
    </row>
    <row r="4821" spans="1:11" x14ac:dyDescent="0.35">
      <c r="A4821" s="2">
        <v>43532</v>
      </c>
      <c r="B4821" s="76" t="s">
        <v>3798</v>
      </c>
      <c r="C4821" s="76" t="s">
        <v>287</v>
      </c>
      <c r="D4821" s="76" t="s">
        <v>5230</v>
      </c>
      <c r="E4821" s="76">
        <v>4260</v>
      </c>
      <c r="F4821" s="76">
        <v>2</v>
      </c>
      <c r="G4821" s="77">
        <v>4.5</v>
      </c>
      <c r="H4821" s="76" t="s">
        <v>3324</v>
      </c>
      <c r="I4821" s="77">
        <v>33.29</v>
      </c>
      <c r="J4821" s="2">
        <v>12</v>
      </c>
      <c r="K4821" s="119" cm="1">
        <f t="array" ref="K4821">ROUND(IF(C4821="Beer",SUM(LOOKUP(2,1/(SRP!$B$7:$B$9&lt;=E4821)/(SRP!$C$7:$C$9&gt;=E4821),SRP!$D$7:$D$9)*(G4821/100)*(E4821/1000)),IF(C4821="Spirits",SUM(LOOKUP(2,1/(SRP!$B$2:$B$6&lt;=E4821)/(SRP!$C$2:$C$6&gt;=E4821),SRP!$D$2:$D$6)*(G4821/100)*(E4821/1000)),IF(AND(C4821="Wine",D4821="Fortified Wines"),SUM(LOOKUP(2,1/(SRP!$B$20:$B$23&lt;=E4821)/(SRP!$C$20:$C$23&gt;=E4821),SRP!$D$20:$D$23)*(G4821/100)*(E4821/1000)),IF(C4821="Wine",SUM(LOOKUP(2,1/(SRP!$B$15:$B$19&lt;=E4821)/(SRP!$C$15:$C$19&gt;=E4821),SRP!$D$15:$D$19)*(G4821/100)*(E4821/1000)),IF(C4821="Ready to Drink",SUM(LOOKUP(2,1/(SRP!$B$10:$B$14&lt;=E4821)/(SRP!$C$10:$C$14&gt;=E4821),SRP!$D$10:$D$14)*(G4821/100)*(E4821/1000)),0))))),2)</f>
        <v>13.38</v>
      </c>
    </row>
    <row r="4822" spans="1:11" x14ac:dyDescent="0.35">
      <c r="A4822" s="2">
        <v>43533</v>
      </c>
      <c r="B4822" s="76" t="s">
        <v>3802</v>
      </c>
      <c r="C4822" s="76" t="s">
        <v>5938</v>
      </c>
      <c r="D4822" s="76" t="s">
        <v>5746</v>
      </c>
      <c r="E4822" s="76">
        <v>473</v>
      </c>
      <c r="F4822" s="76">
        <v>24</v>
      </c>
      <c r="G4822" s="77">
        <v>5</v>
      </c>
      <c r="H4822" s="76" t="s">
        <v>3324</v>
      </c>
      <c r="I4822" s="77">
        <v>3.69</v>
      </c>
      <c r="J4822" s="2">
        <v>1</v>
      </c>
      <c r="K4822" s="119" cm="1">
        <f t="array" ref="K4822">ROUND(IF(C4822="Beer",SUM(LOOKUP(2,1/(SRP!$B$7:$B$9&lt;=E4822)/(SRP!$C$7:$C$9&gt;=E4822),SRP!$D$7:$D$9)*(G4822/100)*(E4822/1000)),IF(C4822="Spirits",SUM(LOOKUP(2,1/(SRP!$B$2:$B$6&lt;=E4822)/(SRP!$C$2:$C$6&gt;=E4822),SRP!$D$2:$D$6)*(G4822/100)*(E4822/1000)),IF(AND(C4822="Wine",D4822="Fortified Wines"),SUM(LOOKUP(2,1/(SRP!$B$20:$B$23&lt;=E4822)/(SRP!$C$20:$C$23&gt;=E4822),SRP!$D$20:$D$23)*(G4822/100)*(E4822/1000)),IF(C4822="Wine",SUM(LOOKUP(2,1/(SRP!$B$15:$B$19&lt;=E4822)/(SRP!$C$15:$C$19&gt;=E4822),SRP!$D$15:$D$19)*(G4822/100)*(E4822/1000)),IF(C4822="Ready to Drink",SUM(LOOKUP(2,1/(SRP!$B$10:$B$14&lt;=E4822)/(SRP!$C$10:$C$14&gt;=E4822),SRP!$D$10:$D$14)*(G4822/100)*(E4822/1000)),0))))),2)</f>
        <v>1.75</v>
      </c>
    </row>
    <row r="4823" spans="1:11" x14ac:dyDescent="0.35">
      <c r="A4823" s="2">
        <v>43533</v>
      </c>
      <c r="B4823" s="76" t="s">
        <v>3802</v>
      </c>
      <c r="C4823" s="76" t="s">
        <v>5938</v>
      </c>
      <c r="D4823" s="76" t="s">
        <v>5746</v>
      </c>
      <c r="E4823" s="76">
        <v>473</v>
      </c>
      <c r="F4823" s="76">
        <v>24</v>
      </c>
      <c r="G4823" s="77">
        <v>5</v>
      </c>
      <c r="H4823" s="76" t="s">
        <v>3324</v>
      </c>
      <c r="I4823" s="77">
        <v>3.69</v>
      </c>
      <c r="J4823" s="2">
        <v>1</v>
      </c>
      <c r="K4823" s="119" cm="1">
        <f t="array" ref="K4823">ROUND(IF(C4823="Beer",SUM(LOOKUP(2,1/(SRP!$B$7:$B$9&lt;=E4823)/(SRP!$C$7:$C$9&gt;=E4823),SRP!$D$7:$D$9)*(G4823/100)*(E4823/1000)),IF(C4823="Spirits",SUM(LOOKUP(2,1/(SRP!$B$2:$B$6&lt;=E4823)/(SRP!$C$2:$C$6&gt;=E4823),SRP!$D$2:$D$6)*(G4823/100)*(E4823/1000)),IF(AND(C4823="Wine",D4823="Fortified Wines"),SUM(LOOKUP(2,1/(SRP!$B$20:$B$23&lt;=E4823)/(SRP!$C$20:$C$23&gt;=E4823),SRP!$D$20:$D$23)*(G4823/100)*(E4823/1000)),IF(C4823="Wine",SUM(LOOKUP(2,1/(SRP!$B$15:$B$19&lt;=E4823)/(SRP!$C$15:$C$19&gt;=E4823),SRP!$D$15:$D$19)*(G4823/100)*(E4823/1000)),IF(C4823="Ready to Drink",SUM(LOOKUP(2,1/(SRP!$B$10:$B$14&lt;=E4823)/(SRP!$C$10:$C$14&gt;=E4823),SRP!$D$10:$D$14)*(G4823/100)*(E4823/1000)),0))))),2)</f>
        <v>1.75</v>
      </c>
    </row>
    <row r="4824" spans="1:11" x14ac:dyDescent="0.35">
      <c r="A4824" s="2">
        <v>43537</v>
      </c>
      <c r="B4824" s="76" t="s">
        <v>3818</v>
      </c>
      <c r="C4824" s="76" t="s">
        <v>287</v>
      </c>
      <c r="D4824" s="76" t="s">
        <v>5240</v>
      </c>
      <c r="E4824" s="76">
        <v>473</v>
      </c>
      <c r="F4824" s="76">
        <v>24</v>
      </c>
      <c r="G4824" s="77">
        <v>7</v>
      </c>
      <c r="H4824" s="76" t="s">
        <v>3387</v>
      </c>
      <c r="I4824" s="77">
        <v>4.8899999999999997</v>
      </c>
      <c r="J4824" s="2">
        <v>1</v>
      </c>
      <c r="K4824" s="119" cm="1">
        <f t="array" ref="K4824">ROUND(IF(C4824="Beer",SUM(LOOKUP(2,1/(SRP!$B$7:$B$9&lt;=E4824)/(SRP!$C$7:$C$9&gt;=E4824),SRP!$D$7:$D$9)*(G4824/100)*(E4824/1000)),IF(C4824="Spirits",SUM(LOOKUP(2,1/(SRP!$B$2:$B$6&lt;=E4824)/(SRP!$C$2:$C$6&gt;=E4824),SRP!$D$2:$D$6)*(G4824/100)*(E4824/1000)),IF(AND(C4824="Wine",D4824="Fortified Wines"),SUM(LOOKUP(2,1/(SRP!$B$20:$B$23&lt;=E4824)/(SRP!$C$20:$C$23&gt;=E4824),SRP!$D$20:$D$23)*(G4824/100)*(E4824/1000)),IF(C4824="Wine",SUM(LOOKUP(2,1/(SRP!$B$15:$B$19&lt;=E4824)/(SRP!$C$15:$C$19&gt;=E4824),SRP!$D$15:$D$19)*(G4824/100)*(E4824/1000)),IF(C4824="Ready to Drink",SUM(LOOKUP(2,1/(SRP!$B$10:$B$14&lt;=E4824)/(SRP!$C$10:$C$14&gt;=E4824),SRP!$D$10:$D$14)*(G4824/100)*(E4824/1000)),0))))),2)</f>
        <v>2.31</v>
      </c>
    </row>
    <row r="4825" spans="1:11" x14ac:dyDescent="0.35">
      <c r="A4825" s="2">
        <v>43537</v>
      </c>
      <c r="B4825" s="76" t="s">
        <v>3818</v>
      </c>
      <c r="C4825" s="76" t="s">
        <v>287</v>
      </c>
      <c r="D4825" s="76" t="s">
        <v>5240</v>
      </c>
      <c r="E4825" s="76">
        <v>473</v>
      </c>
      <c r="F4825" s="76">
        <v>24</v>
      </c>
      <c r="G4825" s="77">
        <v>7</v>
      </c>
      <c r="H4825" s="76" t="s">
        <v>3387</v>
      </c>
      <c r="I4825" s="77">
        <v>4.8899999999999997</v>
      </c>
      <c r="J4825" s="2">
        <v>1</v>
      </c>
      <c r="K4825" s="119" cm="1">
        <f t="array" ref="K4825">ROUND(IF(C4825="Beer",SUM(LOOKUP(2,1/(SRP!$B$7:$B$9&lt;=E4825)/(SRP!$C$7:$C$9&gt;=E4825),SRP!$D$7:$D$9)*(G4825/100)*(E4825/1000)),IF(C4825="Spirits",SUM(LOOKUP(2,1/(SRP!$B$2:$B$6&lt;=E4825)/(SRP!$C$2:$C$6&gt;=E4825),SRP!$D$2:$D$6)*(G4825/100)*(E4825/1000)),IF(AND(C4825="Wine",D4825="Fortified Wines"),SUM(LOOKUP(2,1/(SRP!$B$20:$B$23&lt;=E4825)/(SRP!$C$20:$C$23&gt;=E4825),SRP!$D$20:$D$23)*(G4825/100)*(E4825/1000)),IF(C4825="Wine",SUM(LOOKUP(2,1/(SRP!$B$15:$B$19&lt;=E4825)/(SRP!$C$15:$C$19&gt;=E4825),SRP!$D$15:$D$19)*(G4825/100)*(E4825/1000)),IF(C4825="Ready to Drink",SUM(LOOKUP(2,1/(SRP!$B$10:$B$14&lt;=E4825)/(SRP!$C$10:$C$14&gt;=E4825),SRP!$D$10:$D$14)*(G4825/100)*(E4825/1000)),0))))),2)</f>
        <v>2.31</v>
      </c>
    </row>
    <row r="4826" spans="1:11" x14ac:dyDescent="0.35">
      <c r="A4826" s="2">
        <v>43541</v>
      </c>
      <c r="B4826" s="76" t="s">
        <v>3782</v>
      </c>
      <c r="C4826" s="76" t="s">
        <v>5938</v>
      </c>
      <c r="D4826" s="76" t="s">
        <v>5746</v>
      </c>
      <c r="E4826" s="76">
        <v>473</v>
      </c>
      <c r="F4826" s="76">
        <v>24</v>
      </c>
      <c r="G4826" s="77">
        <v>5</v>
      </c>
      <c r="H4826" s="76" t="s">
        <v>3324</v>
      </c>
      <c r="I4826" s="77">
        <v>3.79</v>
      </c>
      <c r="J4826" s="2">
        <v>1</v>
      </c>
      <c r="K4826" s="119" cm="1">
        <f t="array" ref="K4826">ROUND(IF(C4826="Beer",SUM(LOOKUP(2,1/(SRP!$B$7:$B$9&lt;=E4826)/(SRP!$C$7:$C$9&gt;=E4826),SRP!$D$7:$D$9)*(G4826/100)*(E4826/1000)),IF(C4826="Spirits",SUM(LOOKUP(2,1/(SRP!$B$2:$B$6&lt;=E4826)/(SRP!$C$2:$C$6&gt;=E4826),SRP!$D$2:$D$6)*(G4826/100)*(E4826/1000)),IF(AND(C4826="Wine",D4826="Fortified Wines"),SUM(LOOKUP(2,1/(SRP!$B$20:$B$23&lt;=E4826)/(SRP!$C$20:$C$23&gt;=E4826),SRP!$D$20:$D$23)*(G4826/100)*(E4826/1000)),IF(C4826="Wine",SUM(LOOKUP(2,1/(SRP!$B$15:$B$19&lt;=E4826)/(SRP!$C$15:$C$19&gt;=E4826),SRP!$D$15:$D$19)*(G4826/100)*(E4826/1000)),IF(C4826="Ready to Drink",SUM(LOOKUP(2,1/(SRP!$B$10:$B$14&lt;=E4826)/(SRP!$C$10:$C$14&gt;=E4826),SRP!$D$10:$D$14)*(G4826/100)*(E4826/1000)),0))))),2)</f>
        <v>1.75</v>
      </c>
    </row>
    <row r="4827" spans="1:11" x14ac:dyDescent="0.35">
      <c r="A4827" s="2">
        <v>43541</v>
      </c>
      <c r="B4827" s="76" t="s">
        <v>3782</v>
      </c>
      <c r="C4827" s="76" t="s">
        <v>5938</v>
      </c>
      <c r="D4827" s="76" t="s">
        <v>5746</v>
      </c>
      <c r="E4827" s="76">
        <v>473</v>
      </c>
      <c r="F4827" s="76">
        <v>24</v>
      </c>
      <c r="G4827" s="77">
        <v>5</v>
      </c>
      <c r="H4827" s="76" t="s">
        <v>3324</v>
      </c>
      <c r="I4827" s="77">
        <v>3.79</v>
      </c>
      <c r="J4827" s="2">
        <v>1</v>
      </c>
      <c r="K4827" s="119" cm="1">
        <f t="array" ref="K4827">ROUND(IF(C4827="Beer",SUM(LOOKUP(2,1/(SRP!$B$7:$B$9&lt;=E4827)/(SRP!$C$7:$C$9&gt;=E4827),SRP!$D$7:$D$9)*(G4827/100)*(E4827/1000)),IF(C4827="Spirits",SUM(LOOKUP(2,1/(SRP!$B$2:$B$6&lt;=E4827)/(SRP!$C$2:$C$6&gt;=E4827),SRP!$D$2:$D$6)*(G4827/100)*(E4827/1000)),IF(AND(C4827="Wine",D4827="Fortified Wines"),SUM(LOOKUP(2,1/(SRP!$B$20:$B$23&lt;=E4827)/(SRP!$C$20:$C$23&gt;=E4827),SRP!$D$20:$D$23)*(G4827/100)*(E4827/1000)),IF(C4827="Wine",SUM(LOOKUP(2,1/(SRP!$B$15:$B$19&lt;=E4827)/(SRP!$C$15:$C$19&gt;=E4827),SRP!$D$15:$D$19)*(G4827/100)*(E4827/1000)),IF(C4827="Ready to Drink",SUM(LOOKUP(2,1/(SRP!$B$10:$B$14&lt;=E4827)/(SRP!$C$10:$C$14&gt;=E4827),SRP!$D$10:$D$14)*(G4827/100)*(E4827/1000)),0))))),2)</f>
        <v>1.75</v>
      </c>
    </row>
    <row r="4828" spans="1:11" x14ac:dyDescent="0.35">
      <c r="A4828" s="2">
        <v>43545</v>
      </c>
      <c r="B4828" s="76" t="s">
        <v>3795</v>
      </c>
      <c r="C4828" s="76" t="s">
        <v>286</v>
      </c>
      <c r="D4828" s="76" t="s">
        <v>5244</v>
      </c>
      <c r="E4828" s="76">
        <v>750</v>
      </c>
      <c r="F4828" s="76">
        <v>12</v>
      </c>
      <c r="G4828" s="77">
        <v>13.5</v>
      </c>
      <c r="H4828" s="76" t="s">
        <v>3295</v>
      </c>
      <c r="I4828" s="77">
        <v>22.99</v>
      </c>
      <c r="J4828" s="2">
        <v>1</v>
      </c>
      <c r="K4828" s="119" cm="1">
        <f t="array" ref="K4828">ROUND(IF(C4828="Beer",SUM(LOOKUP(2,1/(SRP!$B$7:$B$9&lt;=E4828)/(SRP!$C$7:$C$9&gt;=E4828),SRP!$D$7:$D$9)*(G4828/100)*(E4828/1000)),IF(C4828="Spirits",SUM(LOOKUP(2,1/(SRP!$B$2:$B$6&lt;=E4828)/(SRP!$C$2:$C$6&gt;=E4828),SRP!$D$2:$D$6)*(G4828/100)*(E4828/1000)),IF(AND(C4828="Wine",D4828="Fortified Wines"),SUM(LOOKUP(2,1/(SRP!$B$20:$B$23&lt;=E4828)/(SRP!$C$20:$C$23&gt;=E4828),SRP!$D$20:$D$23)*(G4828/100)*(E4828/1000)),IF(C4828="Wine",SUM(LOOKUP(2,1/(SRP!$B$15:$B$19&lt;=E4828)/(SRP!$C$15:$C$19&gt;=E4828),SRP!$D$15:$D$19)*(G4828/100)*(E4828/1000)),IF(C4828="Ready to Drink",SUM(LOOKUP(2,1/(SRP!$B$10:$B$14&lt;=E4828)/(SRP!$C$10:$C$14&gt;=E4828),SRP!$D$10:$D$14)*(G4828/100)*(E4828/1000)),0))))),2)</f>
        <v>7.07</v>
      </c>
    </row>
    <row r="4829" spans="1:11" x14ac:dyDescent="0.35">
      <c r="A4829" s="2">
        <v>43550</v>
      </c>
      <c r="B4829" s="76" t="s">
        <v>3806</v>
      </c>
      <c r="C4829" s="76" t="s">
        <v>286</v>
      </c>
      <c r="D4829" s="76" t="s">
        <v>5244</v>
      </c>
      <c r="E4829" s="76">
        <v>750</v>
      </c>
      <c r="F4829" s="76">
        <v>12</v>
      </c>
      <c r="G4829" s="77">
        <v>13</v>
      </c>
      <c r="H4829" s="76" t="s">
        <v>3292</v>
      </c>
      <c r="I4829" s="77">
        <v>19.989999999999998</v>
      </c>
      <c r="J4829" s="2">
        <v>1</v>
      </c>
      <c r="K4829" s="119" cm="1">
        <f t="array" ref="K4829">ROUND(IF(C4829="Beer",SUM(LOOKUP(2,1/(SRP!$B$7:$B$9&lt;=E4829)/(SRP!$C$7:$C$9&gt;=E4829),SRP!$D$7:$D$9)*(G4829/100)*(E4829/1000)),IF(C4829="Spirits",SUM(LOOKUP(2,1/(SRP!$B$2:$B$6&lt;=E4829)/(SRP!$C$2:$C$6&gt;=E4829),SRP!$D$2:$D$6)*(G4829/100)*(E4829/1000)),IF(AND(C4829="Wine",D4829="Fortified Wines"),SUM(LOOKUP(2,1/(SRP!$B$20:$B$23&lt;=E4829)/(SRP!$C$20:$C$23&gt;=E4829),SRP!$D$20:$D$23)*(G4829/100)*(E4829/1000)),IF(C4829="Wine",SUM(LOOKUP(2,1/(SRP!$B$15:$B$19&lt;=E4829)/(SRP!$C$15:$C$19&gt;=E4829),SRP!$D$15:$D$19)*(G4829/100)*(E4829/1000)),IF(C4829="Ready to Drink",SUM(LOOKUP(2,1/(SRP!$B$10:$B$14&lt;=E4829)/(SRP!$C$10:$C$14&gt;=E4829),SRP!$D$10:$D$14)*(G4829/100)*(E4829/1000)),0))))),2)</f>
        <v>6.81</v>
      </c>
    </row>
    <row r="4830" spans="1:11" x14ac:dyDescent="0.35">
      <c r="A4830" s="2">
        <v>43558</v>
      </c>
      <c r="B4830" s="76" t="s">
        <v>3054</v>
      </c>
      <c r="C4830" s="76" t="s">
        <v>285</v>
      </c>
      <c r="D4830" s="76" t="s">
        <v>5281</v>
      </c>
      <c r="E4830" s="76">
        <v>750</v>
      </c>
      <c r="F4830" s="76">
        <v>6</v>
      </c>
      <c r="G4830" s="77">
        <v>17</v>
      </c>
      <c r="H4830" s="76" t="s">
        <v>3292</v>
      </c>
      <c r="I4830" s="77">
        <v>29.99</v>
      </c>
      <c r="J4830" s="2">
        <v>1</v>
      </c>
      <c r="K4830" s="119" cm="1">
        <f t="array" ref="K4830">ROUND(IF(C4830="Beer",SUM(LOOKUP(2,1/(SRP!$B$7:$B$9&lt;=E4830)/(SRP!$C$7:$C$9&gt;=E4830),SRP!$D$7:$D$9)*(G4830/100)*(E4830/1000)),IF(C4830="Spirits",SUM(LOOKUP(2,1/(SRP!$B$2:$B$6&lt;=E4830)/(SRP!$C$2:$C$6&gt;=E4830),SRP!$D$2:$D$6)*(G4830/100)*(E4830/1000)),IF(AND(C4830="Wine",D4830="Fortified Wines"),SUM(LOOKUP(2,1/(SRP!$B$20:$B$23&lt;=E4830)/(SRP!$C$20:$C$23&gt;=E4830),SRP!$D$20:$D$23)*(G4830/100)*(E4830/1000)),IF(C4830="Wine",SUM(LOOKUP(2,1/(SRP!$B$15:$B$19&lt;=E4830)/(SRP!$C$15:$C$19&gt;=E4830),SRP!$D$15:$D$19)*(G4830/100)*(E4830/1000)),IF(C4830="Ready to Drink",SUM(LOOKUP(2,1/(SRP!$B$10:$B$14&lt;=E4830)/(SRP!$C$10:$C$14&gt;=E4830),SRP!$D$10:$D$14)*(G4830/100)*(E4830/1000)),0))))),2)</f>
        <v>8.9</v>
      </c>
    </row>
    <row r="4831" spans="1:11" x14ac:dyDescent="0.35">
      <c r="A4831" s="2">
        <v>43569</v>
      </c>
      <c r="B4831" s="76" t="s">
        <v>3816</v>
      </c>
      <c r="C4831" s="76" t="s">
        <v>287</v>
      </c>
      <c r="D4831" s="76" t="s">
        <v>5240</v>
      </c>
      <c r="E4831" s="76">
        <v>473</v>
      </c>
      <c r="F4831" s="76">
        <v>24</v>
      </c>
      <c r="G4831" s="77">
        <v>6.5</v>
      </c>
      <c r="H4831" s="76" t="s">
        <v>6874</v>
      </c>
      <c r="I4831" s="77">
        <v>4.25</v>
      </c>
      <c r="J4831" s="2">
        <v>1</v>
      </c>
      <c r="K4831" s="119" cm="1">
        <f t="array" ref="K4831">ROUND(IF(C4831="Beer",SUM(LOOKUP(2,1/(SRP!$B$7:$B$9&lt;=E4831)/(SRP!$C$7:$C$9&gt;=E4831),SRP!$D$7:$D$9)*(G4831/100)*(E4831/1000)),IF(C4831="Spirits",SUM(LOOKUP(2,1/(SRP!$B$2:$B$6&lt;=E4831)/(SRP!$C$2:$C$6&gt;=E4831),SRP!$D$2:$D$6)*(G4831/100)*(E4831/1000)),IF(AND(C4831="Wine",D4831="Fortified Wines"),SUM(LOOKUP(2,1/(SRP!$B$20:$B$23&lt;=E4831)/(SRP!$C$20:$C$23&gt;=E4831),SRP!$D$20:$D$23)*(G4831/100)*(E4831/1000)),IF(C4831="Wine",SUM(LOOKUP(2,1/(SRP!$B$15:$B$19&lt;=E4831)/(SRP!$C$15:$C$19&gt;=E4831),SRP!$D$15:$D$19)*(G4831/100)*(E4831/1000)),IF(C4831="Ready to Drink",SUM(LOOKUP(2,1/(SRP!$B$10:$B$14&lt;=E4831)/(SRP!$C$10:$C$14&gt;=E4831),SRP!$D$10:$D$14)*(G4831/100)*(E4831/1000)),0))))),2)</f>
        <v>2.15</v>
      </c>
    </row>
    <row r="4832" spans="1:11" x14ac:dyDescent="0.35">
      <c r="A4832" s="2">
        <v>43569</v>
      </c>
      <c r="B4832" s="76" t="s">
        <v>3816</v>
      </c>
      <c r="C4832" s="76" t="s">
        <v>287</v>
      </c>
      <c r="D4832" s="76" t="s">
        <v>5240</v>
      </c>
      <c r="E4832" s="76">
        <v>473</v>
      </c>
      <c r="F4832" s="76">
        <v>24</v>
      </c>
      <c r="G4832" s="77">
        <v>6.5</v>
      </c>
      <c r="H4832" s="76" t="s">
        <v>3377</v>
      </c>
      <c r="I4832" s="77">
        <v>4.25</v>
      </c>
      <c r="J4832" s="2">
        <v>1</v>
      </c>
      <c r="K4832" s="119" cm="1">
        <f t="array" ref="K4832">ROUND(IF(C4832="Beer",SUM(LOOKUP(2,1/(SRP!$B$7:$B$9&lt;=E4832)/(SRP!$C$7:$C$9&gt;=E4832),SRP!$D$7:$D$9)*(G4832/100)*(E4832/1000)),IF(C4832="Spirits",SUM(LOOKUP(2,1/(SRP!$B$2:$B$6&lt;=E4832)/(SRP!$C$2:$C$6&gt;=E4832),SRP!$D$2:$D$6)*(G4832/100)*(E4832/1000)),IF(AND(C4832="Wine",D4832="Fortified Wines"),SUM(LOOKUP(2,1/(SRP!$B$20:$B$23&lt;=E4832)/(SRP!$C$20:$C$23&gt;=E4832),SRP!$D$20:$D$23)*(G4832/100)*(E4832/1000)),IF(C4832="Wine",SUM(LOOKUP(2,1/(SRP!$B$15:$B$19&lt;=E4832)/(SRP!$C$15:$C$19&gt;=E4832),SRP!$D$15:$D$19)*(G4832/100)*(E4832/1000)),IF(C4832="Ready to Drink",SUM(LOOKUP(2,1/(SRP!$B$10:$B$14&lt;=E4832)/(SRP!$C$10:$C$14&gt;=E4832),SRP!$D$10:$D$14)*(G4832/100)*(E4832/1000)),0))))),2)</f>
        <v>2.15</v>
      </c>
    </row>
    <row r="4833" spans="1:11" x14ac:dyDescent="0.35">
      <c r="A4833" s="2">
        <v>43571</v>
      </c>
      <c r="B4833" s="76" t="s">
        <v>3817</v>
      </c>
      <c r="C4833" s="76" t="s">
        <v>287</v>
      </c>
      <c r="D4833" s="76" t="s">
        <v>5313</v>
      </c>
      <c r="E4833" s="76">
        <v>1892</v>
      </c>
      <c r="F4833" s="76">
        <v>6</v>
      </c>
      <c r="G4833" s="77">
        <v>4.7</v>
      </c>
      <c r="H4833" s="76" t="s">
        <v>3355</v>
      </c>
      <c r="I4833" s="77">
        <v>19.95</v>
      </c>
      <c r="J4833" s="2">
        <v>4</v>
      </c>
      <c r="K4833" s="119" cm="1">
        <f t="array" ref="K4833">ROUND(IF(C4833="Beer",SUM(LOOKUP(2,1/(SRP!$B$7:$B$9&lt;=E4833)/(SRP!$C$7:$C$9&gt;=E4833),SRP!$D$7:$D$9)*(G4833/100)*(E4833/1000)),IF(C4833="Spirits",SUM(LOOKUP(2,1/(SRP!$B$2:$B$6&lt;=E4833)/(SRP!$C$2:$C$6&gt;=E4833),SRP!$D$2:$D$6)*(G4833/100)*(E4833/1000)),IF(AND(C4833="Wine",D4833="Fortified Wines"),SUM(LOOKUP(2,1/(SRP!$B$20:$B$23&lt;=E4833)/(SRP!$C$20:$C$23&gt;=E4833),SRP!$D$20:$D$23)*(G4833/100)*(E4833/1000)),IF(C4833="Wine",SUM(LOOKUP(2,1/(SRP!$B$15:$B$19&lt;=E4833)/(SRP!$C$15:$C$19&gt;=E4833),SRP!$D$15:$D$19)*(G4833/100)*(E4833/1000)),IF(C4833="Ready to Drink",SUM(LOOKUP(2,1/(SRP!$B$10:$B$14&lt;=E4833)/(SRP!$C$10:$C$14&gt;=E4833),SRP!$D$10:$D$14)*(G4833/100)*(E4833/1000)),0))))),2)</f>
        <v>6.21</v>
      </c>
    </row>
    <row r="4834" spans="1:11" x14ac:dyDescent="0.35">
      <c r="A4834" s="2">
        <v>43571</v>
      </c>
      <c r="B4834" s="76" t="s">
        <v>3817</v>
      </c>
      <c r="C4834" s="76" t="s">
        <v>287</v>
      </c>
      <c r="D4834" s="76" t="s">
        <v>5313</v>
      </c>
      <c r="E4834" s="76">
        <v>1892</v>
      </c>
      <c r="F4834" s="76">
        <v>6</v>
      </c>
      <c r="G4834" s="77">
        <v>4.7</v>
      </c>
      <c r="H4834" s="76" t="s">
        <v>3355</v>
      </c>
      <c r="I4834" s="77">
        <v>19.95</v>
      </c>
      <c r="J4834" s="2">
        <v>4</v>
      </c>
      <c r="K4834" s="119" cm="1">
        <f t="array" ref="K4834">ROUND(IF(C4834="Beer",SUM(LOOKUP(2,1/(SRP!$B$7:$B$9&lt;=E4834)/(SRP!$C$7:$C$9&gt;=E4834),SRP!$D$7:$D$9)*(G4834/100)*(E4834/1000)),IF(C4834="Spirits",SUM(LOOKUP(2,1/(SRP!$B$2:$B$6&lt;=E4834)/(SRP!$C$2:$C$6&gt;=E4834),SRP!$D$2:$D$6)*(G4834/100)*(E4834/1000)),IF(AND(C4834="Wine",D4834="Fortified Wines"),SUM(LOOKUP(2,1/(SRP!$B$20:$B$23&lt;=E4834)/(SRP!$C$20:$C$23&gt;=E4834),SRP!$D$20:$D$23)*(G4834/100)*(E4834/1000)),IF(C4834="Wine",SUM(LOOKUP(2,1/(SRP!$B$15:$B$19&lt;=E4834)/(SRP!$C$15:$C$19&gt;=E4834),SRP!$D$15:$D$19)*(G4834/100)*(E4834/1000)),IF(C4834="Ready to Drink",SUM(LOOKUP(2,1/(SRP!$B$10:$B$14&lt;=E4834)/(SRP!$C$10:$C$14&gt;=E4834),SRP!$D$10:$D$14)*(G4834/100)*(E4834/1000)),0))))),2)</f>
        <v>6.21</v>
      </c>
    </row>
    <row r="4835" spans="1:11" x14ac:dyDescent="0.35">
      <c r="A4835" s="2">
        <v>43575</v>
      </c>
      <c r="B4835" s="76" t="s">
        <v>771</v>
      </c>
      <c r="C4835" s="76" t="s">
        <v>5938</v>
      </c>
      <c r="D4835" s="76" t="s">
        <v>5298</v>
      </c>
      <c r="E4835" s="76">
        <v>4260</v>
      </c>
      <c r="F4835" s="76">
        <v>2</v>
      </c>
      <c r="G4835" s="77">
        <v>5</v>
      </c>
      <c r="H4835" s="76" t="s">
        <v>3326</v>
      </c>
      <c r="I4835" s="77">
        <v>31.99</v>
      </c>
      <c r="J4835" s="2">
        <v>12</v>
      </c>
      <c r="K4835" s="119" cm="1">
        <f t="array" ref="K4835">ROUND(IF(C4835="Beer",SUM(LOOKUP(2,1/(SRP!$B$7:$B$9&lt;=E4835)/(SRP!$C$7:$C$9&gt;=E4835),SRP!$D$7:$D$9)*(G4835/100)*(E4835/1000)),IF(C4835="Spirits",SUM(LOOKUP(2,1/(SRP!$B$2:$B$6&lt;=E4835)/(SRP!$C$2:$C$6&gt;=E4835),SRP!$D$2:$D$6)*(G4835/100)*(E4835/1000)),IF(AND(C4835="Wine",D4835="Fortified Wines"),SUM(LOOKUP(2,1/(SRP!$B$20:$B$23&lt;=E4835)/(SRP!$C$20:$C$23&gt;=E4835),SRP!$D$20:$D$23)*(G4835/100)*(E4835/1000)),IF(C4835="Wine",SUM(LOOKUP(2,1/(SRP!$B$15:$B$19&lt;=E4835)/(SRP!$C$15:$C$19&gt;=E4835),SRP!$D$15:$D$19)*(G4835/100)*(E4835/1000)),IF(C4835="Ready to Drink",SUM(LOOKUP(2,1/(SRP!$B$10:$B$14&lt;=E4835)/(SRP!$C$10:$C$14&gt;=E4835),SRP!$D$10:$D$14)*(G4835/100)*(E4835/1000)),0))))),2)</f>
        <v>14.87</v>
      </c>
    </row>
    <row r="4836" spans="1:11" x14ac:dyDescent="0.35">
      <c r="A4836" s="2">
        <v>43575</v>
      </c>
      <c r="B4836" s="76" t="s">
        <v>771</v>
      </c>
      <c r="C4836" s="76" t="s">
        <v>5938</v>
      </c>
      <c r="D4836" s="76" t="s">
        <v>5298</v>
      </c>
      <c r="E4836" s="76">
        <v>4260</v>
      </c>
      <c r="F4836" s="76">
        <v>2</v>
      </c>
      <c r="G4836" s="77">
        <v>5</v>
      </c>
      <c r="H4836" s="76" t="s">
        <v>3326</v>
      </c>
      <c r="I4836" s="77">
        <v>31.99</v>
      </c>
      <c r="J4836" s="2">
        <v>12</v>
      </c>
      <c r="K4836" s="119" cm="1">
        <f t="array" ref="K4836">ROUND(IF(C4836="Beer",SUM(LOOKUP(2,1/(SRP!$B$7:$B$9&lt;=E4836)/(SRP!$C$7:$C$9&gt;=E4836),SRP!$D$7:$D$9)*(G4836/100)*(E4836/1000)),IF(C4836="Spirits",SUM(LOOKUP(2,1/(SRP!$B$2:$B$6&lt;=E4836)/(SRP!$C$2:$C$6&gt;=E4836),SRP!$D$2:$D$6)*(G4836/100)*(E4836/1000)),IF(AND(C4836="Wine",D4836="Fortified Wines"),SUM(LOOKUP(2,1/(SRP!$B$20:$B$23&lt;=E4836)/(SRP!$C$20:$C$23&gt;=E4836),SRP!$D$20:$D$23)*(G4836/100)*(E4836/1000)),IF(C4836="Wine",SUM(LOOKUP(2,1/(SRP!$B$15:$B$19&lt;=E4836)/(SRP!$C$15:$C$19&gt;=E4836),SRP!$D$15:$D$19)*(G4836/100)*(E4836/1000)),IF(C4836="Ready to Drink",SUM(LOOKUP(2,1/(SRP!$B$10:$B$14&lt;=E4836)/(SRP!$C$10:$C$14&gt;=E4836),SRP!$D$10:$D$14)*(G4836/100)*(E4836/1000)),0))))),2)</f>
        <v>14.87</v>
      </c>
    </row>
    <row r="4837" spans="1:11" x14ac:dyDescent="0.35">
      <c r="A4837" s="2">
        <v>43580</v>
      </c>
      <c r="B4837" s="76" t="s">
        <v>3770</v>
      </c>
      <c r="C4837" s="76" t="s">
        <v>5938</v>
      </c>
      <c r="D4837" s="76" t="s">
        <v>5746</v>
      </c>
      <c r="E4837" s="76">
        <v>2130</v>
      </c>
      <c r="F4837" s="76">
        <v>4</v>
      </c>
      <c r="G4837" s="77">
        <v>5</v>
      </c>
      <c r="H4837" s="76" t="s">
        <v>3324</v>
      </c>
      <c r="I4837" s="77">
        <v>16.98</v>
      </c>
      <c r="J4837" s="2">
        <v>6</v>
      </c>
      <c r="K4837" s="119" cm="1">
        <f t="array" ref="K4837">ROUND(IF(C4837="Beer",SUM(LOOKUP(2,1/(SRP!$B$7:$B$9&lt;=E4837)/(SRP!$C$7:$C$9&gt;=E4837),SRP!$D$7:$D$9)*(G4837/100)*(E4837/1000)),IF(C4837="Spirits",SUM(LOOKUP(2,1/(SRP!$B$2:$B$6&lt;=E4837)/(SRP!$C$2:$C$6&gt;=E4837),SRP!$D$2:$D$6)*(G4837/100)*(E4837/1000)),IF(AND(C4837="Wine",D4837="Fortified Wines"),SUM(LOOKUP(2,1/(SRP!$B$20:$B$23&lt;=E4837)/(SRP!$C$20:$C$23&gt;=E4837),SRP!$D$20:$D$23)*(G4837/100)*(E4837/1000)),IF(C4837="Wine",SUM(LOOKUP(2,1/(SRP!$B$15:$B$19&lt;=E4837)/(SRP!$C$15:$C$19&gt;=E4837),SRP!$D$15:$D$19)*(G4837/100)*(E4837/1000)),IF(C4837="Ready to Drink",SUM(LOOKUP(2,1/(SRP!$B$10:$B$14&lt;=E4837)/(SRP!$C$10:$C$14&gt;=E4837),SRP!$D$10:$D$14)*(G4837/100)*(E4837/1000)),0))))),2)</f>
        <v>7.43</v>
      </c>
    </row>
    <row r="4838" spans="1:11" x14ac:dyDescent="0.35">
      <c r="A4838" s="2">
        <v>43580</v>
      </c>
      <c r="B4838" s="76" t="s">
        <v>3770</v>
      </c>
      <c r="C4838" s="76" t="s">
        <v>5938</v>
      </c>
      <c r="D4838" s="76" t="s">
        <v>5746</v>
      </c>
      <c r="E4838" s="76">
        <v>2130</v>
      </c>
      <c r="F4838" s="76">
        <v>4</v>
      </c>
      <c r="G4838" s="77">
        <v>5</v>
      </c>
      <c r="H4838" s="76" t="s">
        <v>3324</v>
      </c>
      <c r="I4838" s="77">
        <v>16.98</v>
      </c>
      <c r="J4838" s="2">
        <v>6</v>
      </c>
      <c r="K4838" s="119" cm="1">
        <f t="array" ref="K4838">ROUND(IF(C4838="Beer",SUM(LOOKUP(2,1/(SRP!$B$7:$B$9&lt;=E4838)/(SRP!$C$7:$C$9&gt;=E4838),SRP!$D$7:$D$9)*(G4838/100)*(E4838/1000)),IF(C4838="Spirits",SUM(LOOKUP(2,1/(SRP!$B$2:$B$6&lt;=E4838)/(SRP!$C$2:$C$6&gt;=E4838),SRP!$D$2:$D$6)*(G4838/100)*(E4838/1000)),IF(AND(C4838="Wine",D4838="Fortified Wines"),SUM(LOOKUP(2,1/(SRP!$B$20:$B$23&lt;=E4838)/(SRP!$C$20:$C$23&gt;=E4838),SRP!$D$20:$D$23)*(G4838/100)*(E4838/1000)),IF(C4838="Wine",SUM(LOOKUP(2,1/(SRP!$B$15:$B$19&lt;=E4838)/(SRP!$C$15:$C$19&gt;=E4838),SRP!$D$15:$D$19)*(G4838/100)*(E4838/1000)),IF(C4838="Ready to Drink",SUM(LOOKUP(2,1/(SRP!$B$10:$B$14&lt;=E4838)/(SRP!$C$10:$C$14&gt;=E4838),SRP!$D$10:$D$14)*(G4838/100)*(E4838/1000)),0))))),2)</f>
        <v>7.43</v>
      </c>
    </row>
    <row r="4839" spans="1:11" x14ac:dyDescent="0.35">
      <c r="A4839" s="2">
        <v>43581</v>
      </c>
      <c r="B4839" s="76" t="s">
        <v>3756</v>
      </c>
      <c r="C4839" s="76" t="s">
        <v>5938</v>
      </c>
      <c r="D4839" s="76" t="s">
        <v>5746</v>
      </c>
      <c r="E4839" s="76">
        <v>2130</v>
      </c>
      <c r="F4839" s="76">
        <v>4</v>
      </c>
      <c r="G4839" s="77">
        <v>5</v>
      </c>
      <c r="H4839" s="76" t="s">
        <v>3324</v>
      </c>
      <c r="I4839" s="77">
        <v>18.29</v>
      </c>
      <c r="J4839" s="2">
        <v>6</v>
      </c>
      <c r="K4839" s="119" cm="1">
        <f t="array" ref="K4839">ROUND(IF(C4839="Beer",SUM(LOOKUP(2,1/(SRP!$B$7:$B$9&lt;=E4839)/(SRP!$C$7:$C$9&gt;=E4839),SRP!$D$7:$D$9)*(G4839/100)*(E4839/1000)),IF(C4839="Spirits",SUM(LOOKUP(2,1/(SRP!$B$2:$B$6&lt;=E4839)/(SRP!$C$2:$C$6&gt;=E4839),SRP!$D$2:$D$6)*(G4839/100)*(E4839/1000)),IF(AND(C4839="Wine",D4839="Fortified Wines"),SUM(LOOKUP(2,1/(SRP!$B$20:$B$23&lt;=E4839)/(SRP!$C$20:$C$23&gt;=E4839),SRP!$D$20:$D$23)*(G4839/100)*(E4839/1000)),IF(C4839="Wine",SUM(LOOKUP(2,1/(SRP!$B$15:$B$19&lt;=E4839)/(SRP!$C$15:$C$19&gt;=E4839),SRP!$D$15:$D$19)*(G4839/100)*(E4839/1000)),IF(C4839="Ready to Drink",SUM(LOOKUP(2,1/(SRP!$B$10:$B$14&lt;=E4839)/(SRP!$C$10:$C$14&gt;=E4839),SRP!$D$10:$D$14)*(G4839/100)*(E4839/1000)),0))))),2)</f>
        <v>7.43</v>
      </c>
    </row>
    <row r="4840" spans="1:11" x14ac:dyDescent="0.35">
      <c r="A4840" s="2">
        <v>43581</v>
      </c>
      <c r="B4840" s="76" t="s">
        <v>3756</v>
      </c>
      <c r="C4840" s="76" t="s">
        <v>5938</v>
      </c>
      <c r="D4840" s="76" t="s">
        <v>5746</v>
      </c>
      <c r="E4840" s="76">
        <v>2130</v>
      </c>
      <c r="F4840" s="76">
        <v>4</v>
      </c>
      <c r="G4840" s="77">
        <v>5</v>
      </c>
      <c r="H4840" s="76" t="s">
        <v>3324</v>
      </c>
      <c r="I4840" s="77">
        <v>18.29</v>
      </c>
      <c r="J4840" s="2">
        <v>6</v>
      </c>
      <c r="K4840" s="119" cm="1">
        <f t="array" ref="K4840">ROUND(IF(C4840="Beer",SUM(LOOKUP(2,1/(SRP!$B$7:$B$9&lt;=E4840)/(SRP!$C$7:$C$9&gt;=E4840),SRP!$D$7:$D$9)*(G4840/100)*(E4840/1000)),IF(C4840="Spirits",SUM(LOOKUP(2,1/(SRP!$B$2:$B$6&lt;=E4840)/(SRP!$C$2:$C$6&gt;=E4840),SRP!$D$2:$D$6)*(G4840/100)*(E4840/1000)),IF(AND(C4840="Wine",D4840="Fortified Wines"),SUM(LOOKUP(2,1/(SRP!$B$20:$B$23&lt;=E4840)/(SRP!$C$20:$C$23&gt;=E4840),SRP!$D$20:$D$23)*(G4840/100)*(E4840/1000)),IF(C4840="Wine",SUM(LOOKUP(2,1/(SRP!$B$15:$B$19&lt;=E4840)/(SRP!$C$15:$C$19&gt;=E4840),SRP!$D$15:$D$19)*(G4840/100)*(E4840/1000)),IF(C4840="Ready to Drink",SUM(LOOKUP(2,1/(SRP!$B$10:$B$14&lt;=E4840)/(SRP!$C$10:$C$14&gt;=E4840),SRP!$D$10:$D$14)*(G4840/100)*(E4840/1000)),0))))),2)</f>
        <v>7.43</v>
      </c>
    </row>
    <row r="4841" spans="1:11" x14ac:dyDescent="0.35">
      <c r="A4841" s="2">
        <v>43582</v>
      </c>
      <c r="B4841" s="76" t="s">
        <v>3772</v>
      </c>
      <c r="C4841" s="76" t="s">
        <v>5938</v>
      </c>
      <c r="D4841" s="76" t="s">
        <v>5746</v>
      </c>
      <c r="E4841" s="76">
        <v>473</v>
      </c>
      <c r="F4841" s="76">
        <v>24</v>
      </c>
      <c r="G4841" s="77">
        <v>5</v>
      </c>
      <c r="H4841" s="76" t="s">
        <v>3324</v>
      </c>
      <c r="I4841" s="77">
        <v>3.69</v>
      </c>
      <c r="J4841" s="2">
        <v>1</v>
      </c>
      <c r="K4841" s="119" cm="1">
        <f t="array" ref="K4841">ROUND(IF(C4841="Beer",SUM(LOOKUP(2,1/(SRP!$B$7:$B$9&lt;=E4841)/(SRP!$C$7:$C$9&gt;=E4841),SRP!$D$7:$D$9)*(G4841/100)*(E4841/1000)),IF(C4841="Spirits",SUM(LOOKUP(2,1/(SRP!$B$2:$B$6&lt;=E4841)/(SRP!$C$2:$C$6&gt;=E4841),SRP!$D$2:$D$6)*(G4841/100)*(E4841/1000)),IF(AND(C4841="Wine",D4841="Fortified Wines"),SUM(LOOKUP(2,1/(SRP!$B$20:$B$23&lt;=E4841)/(SRP!$C$20:$C$23&gt;=E4841),SRP!$D$20:$D$23)*(G4841/100)*(E4841/1000)),IF(C4841="Wine",SUM(LOOKUP(2,1/(SRP!$B$15:$B$19&lt;=E4841)/(SRP!$C$15:$C$19&gt;=E4841),SRP!$D$15:$D$19)*(G4841/100)*(E4841/1000)),IF(C4841="Ready to Drink",SUM(LOOKUP(2,1/(SRP!$B$10:$B$14&lt;=E4841)/(SRP!$C$10:$C$14&gt;=E4841),SRP!$D$10:$D$14)*(G4841/100)*(E4841/1000)),0))))),2)</f>
        <v>1.75</v>
      </c>
    </row>
    <row r="4842" spans="1:11" x14ac:dyDescent="0.35">
      <c r="A4842" s="2">
        <v>43582</v>
      </c>
      <c r="B4842" s="76" t="s">
        <v>3772</v>
      </c>
      <c r="C4842" s="76" t="s">
        <v>5938</v>
      </c>
      <c r="D4842" s="76" t="s">
        <v>5746</v>
      </c>
      <c r="E4842" s="76">
        <v>473</v>
      </c>
      <c r="F4842" s="76">
        <v>24</v>
      </c>
      <c r="G4842" s="77">
        <v>5</v>
      </c>
      <c r="H4842" s="76" t="s">
        <v>3324</v>
      </c>
      <c r="I4842" s="77">
        <v>3.69</v>
      </c>
      <c r="J4842" s="2">
        <v>1</v>
      </c>
      <c r="K4842" s="119" cm="1">
        <f t="array" ref="K4842">ROUND(IF(C4842="Beer",SUM(LOOKUP(2,1/(SRP!$B$7:$B$9&lt;=E4842)/(SRP!$C$7:$C$9&gt;=E4842),SRP!$D$7:$D$9)*(G4842/100)*(E4842/1000)),IF(C4842="Spirits",SUM(LOOKUP(2,1/(SRP!$B$2:$B$6&lt;=E4842)/(SRP!$C$2:$C$6&gt;=E4842),SRP!$D$2:$D$6)*(G4842/100)*(E4842/1000)),IF(AND(C4842="Wine",D4842="Fortified Wines"),SUM(LOOKUP(2,1/(SRP!$B$20:$B$23&lt;=E4842)/(SRP!$C$20:$C$23&gt;=E4842),SRP!$D$20:$D$23)*(G4842/100)*(E4842/1000)),IF(C4842="Wine",SUM(LOOKUP(2,1/(SRP!$B$15:$B$19&lt;=E4842)/(SRP!$C$15:$C$19&gt;=E4842),SRP!$D$15:$D$19)*(G4842/100)*(E4842/1000)),IF(C4842="Ready to Drink",SUM(LOOKUP(2,1/(SRP!$B$10:$B$14&lt;=E4842)/(SRP!$C$10:$C$14&gt;=E4842),SRP!$D$10:$D$14)*(G4842/100)*(E4842/1000)),0))))),2)</f>
        <v>1.75</v>
      </c>
    </row>
    <row r="4843" spans="1:11" x14ac:dyDescent="0.35">
      <c r="A4843" s="2">
        <v>43583</v>
      </c>
      <c r="B4843" s="76" t="s">
        <v>3757</v>
      </c>
      <c r="C4843" s="76" t="s">
        <v>5938</v>
      </c>
      <c r="D4843" s="76" t="s">
        <v>5746</v>
      </c>
      <c r="E4843" s="76">
        <v>473</v>
      </c>
      <c r="F4843" s="76">
        <v>24</v>
      </c>
      <c r="G4843" s="77">
        <v>5</v>
      </c>
      <c r="H4843" s="76" t="s">
        <v>3324</v>
      </c>
      <c r="I4843" s="77">
        <v>3.79</v>
      </c>
      <c r="J4843" s="2">
        <v>1</v>
      </c>
      <c r="K4843" s="119" cm="1">
        <f t="array" ref="K4843">ROUND(IF(C4843="Beer",SUM(LOOKUP(2,1/(SRP!$B$7:$B$9&lt;=E4843)/(SRP!$C$7:$C$9&gt;=E4843),SRP!$D$7:$D$9)*(G4843/100)*(E4843/1000)),IF(C4843="Spirits",SUM(LOOKUP(2,1/(SRP!$B$2:$B$6&lt;=E4843)/(SRP!$C$2:$C$6&gt;=E4843),SRP!$D$2:$D$6)*(G4843/100)*(E4843/1000)),IF(AND(C4843="Wine",D4843="Fortified Wines"),SUM(LOOKUP(2,1/(SRP!$B$20:$B$23&lt;=E4843)/(SRP!$C$20:$C$23&gt;=E4843),SRP!$D$20:$D$23)*(G4843/100)*(E4843/1000)),IF(C4843="Wine",SUM(LOOKUP(2,1/(SRP!$B$15:$B$19&lt;=E4843)/(SRP!$C$15:$C$19&gt;=E4843),SRP!$D$15:$D$19)*(G4843/100)*(E4843/1000)),IF(C4843="Ready to Drink",SUM(LOOKUP(2,1/(SRP!$B$10:$B$14&lt;=E4843)/(SRP!$C$10:$C$14&gt;=E4843),SRP!$D$10:$D$14)*(G4843/100)*(E4843/1000)),0))))),2)</f>
        <v>1.75</v>
      </c>
    </row>
    <row r="4844" spans="1:11" x14ac:dyDescent="0.35">
      <c r="A4844" s="2">
        <v>43583</v>
      </c>
      <c r="B4844" s="76" t="s">
        <v>3757</v>
      </c>
      <c r="C4844" s="76" t="s">
        <v>5938</v>
      </c>
      <c r="D4844" s="76" t="s">
        <v>5746</v>
      </c>
      <c r="E4844" s="76">
        <v>473</v>
      </c>
      <c r="F4844" s="76">
        <v>24</v>
      </c>
      <c r="G4844" s="77">
        <v>5</v>
      </c>
      <c r="H4844" s="76" t="s">
        <v>3324</v>
      </c>
      <c r="I4844" s="77">
        <v>3.79</v>
      </c>
      <c r="J4844" s="2">
        <v>1</v>
      </c>
      <c r="K4844" s="119" cm="1">
        <f t="array" ref="K4844">ROUND(IF(C4844="Beer",SUM(LOOKUP(2,1/(SRP!$B$7:$B$9&lt;=E4844)/(SRP!$C$7:$C$9&gt;=E4844),SRP!$D$7:$D$9)*(G4844/100)*(E4844/1000)),IF(C4844="Spirits",SUM(LOOKUP(2,1/(SRP!$B$2:$B$6&lt;=E4844)/(SRP!$C$2:$C$6&gt;=E4844),SRP!$D$2:$D$6)*(G4844/100)*(E4844/1000)),IF(AND(C4844="Wine",D4844="Fortified Wines"),SUM(LOOKUP(2,1/(SRP!$B$20:$B$23&lt;=E4844)/(SRP!$C$20:$C$23&gt;=E4844),SRP!$D$20:$D$23)*(G4844/100)*(E4844/1000)),IF(C4844="Wine",SUM(LOOKUP(2,1/(SRP!$B$15:$B$19&lt;=E4844)/(SRP!$C$15:$C$19&gt;=E4844),SRP!$D$15:$D$19)*(G4844/100)*(E4844/1000)),IF(C4844="Ready to Drink",SUM(LOOKUP(2,1/(SRP!$B$10:$B$14&lt;=E4844)/(SRP!$C$10:$C$14&gt;=E4844),SRP!$D$10:$D$14)*(G4844/100)*(E4844/1000)),0))))),2)</f>
        <v>1.75</v>
      </c>
    </row>
    <row r="4845" spans="1:11" x14ac:dyDescent="0.35">
      <c r="A4845" s="2">
        <v>43584</v>
      </c>
      <c r="B4845" s="76" t="s">
        <v>3773</v>
      </c>
      <c r="C4845" s="76" t="s">
        <v>5938</v>
      </c>
      <c r="D4845" s="76" t="s">
        <v>5746</v>
      </c>
      <c r="E4845" s="76">
        <v>473</v>
      </c>
      <c r="F4845" s="76">
        <v>24</v>
      </c>
      <c r="G4845" s="77">
        <v>5</v>
      </c>
      <c r="H4845" s="76" t="s">
        <v>3324</v>
      </c>
      <c r="I4845" s="77">
        <v>3.69</v>
      </c>
      <c r="J4845" s="2">
        <v>1</v>
      </c>
      <c r="K4845" s="119" cm="1">
        <f t="array" ref="K4845">ROUND(IF(C4845="Beer",SUM(LOOKUP(2,1/(SRP!$B$7:$B$9&lt;=E4845)/(SRP!$C$7:$C$9&gt;=E4845),SRP!$D$7:$D$9)*(G4845/100)*(E4845/1000)),IF(C4845="Spirits",SUM(LOOKUP(2,1/(SRP!$B$2:$B$6&lt;=E4845)/(SRP!$C$2:$C$6&gt;=E4845),SRP!$D$2:$D$6)*(G4845/100)*(E4845/1000)),IF(AND(C4845="Wine",D4845="Fortified Wines"),SUM(LOOKUP(2,1/(SRP!$B$20:$B$23&lt;=E4845)/(SRP!$C$20:$C$23&gt;=E4845),SRP!$D$20:$D$23)*(G4845/100)*(E4845/1000)),IF(C4845="Wine",SUM(LOOKUP(2,1/(SRP!$B$15:$B$19&lt;=E4845)/(SRP!$C$15:$C$19&gt;=E4845),SRP!$D$15:$D$19)*(G4845/100)*(E4845/1000)),IF(C4845="Ready to Drink",SUM(LOOKUP(2,1/(SRP!$B$10:$B$14&lt;=E4845)/(SRP!$C$10:$C$14&gt;=E4845),SRP!$D$10:$D$14)*(G4845/100)*(E4845/1000)),0))))),2)</f>
        <v>1.75</v>
      </c>
    </row>
    <row r="4846" spans="1:11" x14ac:dyDescent="0.35">
      <c r="A4846" s="2">
        <v>43584</v>
      </c>
      <c r="B4846" s="76" t="s">
        <v>3773</v>
      </c>
      <c r="C4846" s="76" t="s">
        <v>5938</v>
      </c>
      <c r="D4846" s="76" t="s">
        <v>5746</v>
      </c>
      <c r="E4846" s="76">
        <v>473</v>
      </c>
      <c r="F4846" s="76">
        <v>24</v>
      </c>
      <c r="G4846" s="77">
        <v>5</v>
      </c>
      <c r="H4846" s="76" t="s">
        <v>3324</v>
      </c>
      <c r="I4846" s="77">
        <v>3.69</v>
      </c>
      <c r="J4846" s="2">
        <v>1</v>
      </c>
      <c r="K4846" s="119" cm="1">
        <f t="array" ref="K4846">ROUND(IF(C4846="Beer",SUM(LOOKUP(2,1/(SRP!$B$7:$B$9&lt;=E4846)/(SRP!$C$7:$C$9&gt;=E4846),SRP!$D$7:$D$9)*(G4846/100)*(E4846/1000)),IF(C4846="Spirits",SUM(LOOKUP(2,1/(SRP!$B$2:$B$6&lt;=E4846)/(SRP!$C$2:$C$6&gt;=E4846),SRP!$D$2:$D$6)*(G4846/100)*(E4846/1000)),IF(AND(C4846="Wine",D4846="Fortified Wines"),SUM(LOOKUP(2,1/(SRP!$B$20:$B$23&lt;=E4846)/(SRP!$C$20:$C$23&gt;=E4846),SRP!$D$20:$D$23)*(G4846/100)*(E4846/1000)),IF(C4846="Wine",SUM(LOOKUP(2,1/(SRP!$B$15:$B$19&lt;=E4846)/(SRP!$C$15:$C$19&gt;=E4846),SRP!$D$15:$D$19)*(G4846/100)*(E4846/1000)),IF(C4846="Ready to Drink",SUM(LOOKUP(2,1/(SRP!$B$10:$B$14&lt;=E4846)/(SRP!$C$10:$C$14&gt;=E4846),SRP!$D$10:$D$14)*(G4846/100)*(E4846/1000)),0))))),2)</f>
        <v>1.75</v>
      </c>
    </row>
    <row r="4847" spans="1:11" x14ac:dyDescent="0.35">
      <c r="A4847" s="2">
        <v>43585</v>
      </c>
      <c r="B4847" s="76" t="s">
        <v>3774</v>
      </c>
      <c r="C4847" s="76" t="s">
        <v>5938</v>
      </c>
      <c r="D4847" s="76" t="s">
        <v>5746</v>
      </c>
      <c r="E4847" s="76">
        <v>473</v>
      </c>
      <c r="F4847" s="76">
        <v>24</v>
      </c>
      <c r="G4847" s="77">
        <v>5</v>
      </c>
      <c r="H4847" s="76" t="s">
        <v>3324</v>
      </c>
      <c r="I4847" s="77">
        <v>3.79</v>
      </c>
      <c r="J4847" s="2">
        <v>1</v>
      </c>
      <c r="K4847" s="119" cm="1">
        <f t="array" ref="K4847">ROUND(IF(C4847="Beer",SUM(LOOKUP(2,1/(SRP!$B$7:$B$9&lt;=E4847)/(SRP!$C$7:$C$9&gt;=E4847),SRP!$D$7:$D$9)*(G4847/100)*(E4847/1000)),IF(C4847="Spirits",SUM(LOOKUP(2,1/(SRP!$B$2:$B$6&lt;=E4847)/(SRP!$C$2:$C$6&gt;=E4847),SRP!$D$2:$D$6)*(G4847/100)*(E4847/1000)),IF(AND(C4847="Wine",D4847="Fortified Wines"),SUM(LOOKUP(2,1/(SRP!$B$20:$B$23&lt;=E4847)/(SRP!$C$20:$C$23&gt;=E4847),SRP!$D$20:$D$23)*(G4847/100)*(E4847/1000)),IF(C4847="Wine",SUM(LOOKUP(2,1/(SRP!$B$15:$B$19&lt;=E4847)/(SRP!$C$15:$C$19&gt;=E4847),SRP!$D$15:$D$19)*(G4847/100)*(E4847/1000)),IF(C4847="Ready to Drink",SUM(LOOKUP(2,1/(SRP!$B$10:$B$14&lt;=E4847)/(SRP!$C$10:$C$14&gt;=E4847),SRP!$D$10:$D$14)*(G4847/100)*(E4847/1000)),0))))),2)</f>
        <v>1.75</v>
      </c>
    </row>
    <row r="4848" spans="1:11" x14ac:dyDescent="0.35">
      <c r="A4848" s="2">
        <v>43585</v>
      </c>
      <c r="B4848" s="76" t="s">
        <v>3774</v>
      </c>
      <c r="C4848" s="76" t="s">
        <v>5938</v>
      </c>
      <c r="D4848" s="76" t="s">
        <v>5746</v>
      </c>
      <c r="E4848" s="76">
        <v>473</v>
      </c>
      <c r="F4848" s="76">
        <v>24</v>
      </c>
      <c r="G4848" s="77">
        <v>5</v>
      </c>
      <c r="H4848" s="76" t="s">
        <v>3324</v>
      </c>
      <c r="I4848" s="77">
        <v>3.79</v>
      </c>
      <c r="J4848" s="2">
        <v>1</v>
      </c>
      <c r="K4848" s="119" cm="1">
        <f t="array" ref="K4848">ROUND(IF(C4848="Beer",SUM(LOOKUP(2,1/(SRP!$B$7:$B$9&lt;=E4848)/(SRP!$C$7:$C$9&gt;=E4848),SRP!$D$7:$D$9)*(G4848/100)*(E4848/1000)),IF(C4848="Spirits",SUM(LOOKUP(2,1/(SRP!$B$2:$B$6&lt;=E4848)/(SRP!$C$2:$C$6&gt;=E4848),SRP!$D$2:$D$6)*(G4848/100)*(E4848/1000)),IF(AND(C4848="Wine",D4848="Fortified Wines"),SUM(LOOKUP(2,1/(SRP!$B$20:$B$23&lt;=E4848)/(SRP!$C$20:$C$23&gt;=E4848),SRP!$D$20:$D$23)*(G4848/100)*(E4848/1000)),IF(C4848="Wine",SUM(LOOKUP(2,1/(SRP!$B$15:$B$19&lt;=E4848)/(SRP!$C$15:$C$19&gt;=E4848),SRP!$D$15:$D$19)*(G4848/100)*(E4848/1000)),IF(C4848="Ready to Drink",SUM(LOOKUP(2,1/(SRP!$B$10:$B$14&lt;=E4848)/(SRP!$C$10:$C$14&gt;=E4848),SRP!$D$10:$D$14)*(G4848/100)*(E4848/1000)),0))))),2)</f>
        <v>1.75</v>
      </c>
    </row>
    <row r="4849" spans="1:11" x14ac:dyDescent="0.35">
      <c r="A4849" s="2">
        <v>43587</v>
      </c>
      <c r="B4849" s="76" t="s">
        <v>3775</v>
      </c>
      <c r="C4849" s="76" t="s">
        <v>5938</v>
      </c>
      <c r="D4849" s="76" t="s">
        <v>5746</v>
      </c>
      <c r="E4849" s="76">
        <v>473</v>
      </c>
      <c r="F4849" s="76">
        <v>24</v>
      </c>
      <c r="G4849" s="77">
        <v>4.5</v>
      </c>
      <c r="H4849" s="76" t="s">
        <v>3324</v>
      </c>
      <c r="I4849" s="77">
        <v>3.58</v>
      </c>
      <c r="J4849" s="2">
        <v>1</v>
      </c>
      <c r="K4849" s="119" cm="1">
        <f t="array" ref="K4849">ROUND(IF(C4849="Beer",SUM(LOOKUP(2,1/(SRP!$B$7:$B$9&lt;=E4849)/(SRP!$C$7:$C$9&gt;=E4849),SRP!$D$7:$D$9)*(G4849/100)*(E4849/1000)),IF(C4849="Spirits",SUM(LOOKUP(2,1/(SRP!$B$2:$B$6&lt;=E4849)/(SRP!$C$2:$C$6&gt;=E4849),SRP!$D$2:$D$6)*(G4849/100)*(E4849/1000)),IF(AND(C4849="Wine",D4849="Fortified Wines"),SUM(LOOKUP(2,1/(SRP!$B$20:$B$23&lt;=E4849)/(SRP!$C$20:$C$23&gt;=E4849),SRP!$D$20:$D$23)*(G4849/100)*(E4849/1000)),IF(C4849="Wine",SUM(LOOKUP(2,1/(SRP!$B$15:$B$19&lt;=E4849)/(SRP!$C$15:$C$19&gt;=E4849),SRP!$D$15:$D$19)*(G4849/100)*(E4849/1000)),IF(C4849="Ready to Drink",SUM(LOOKUP(2,1/(SRP!$B$10:$B$14&lt;=E4849)/(SRP!$C$10:$C$14&gt;=E4849),SRP!$D$10:$D$14)*(G4849/100)*(E4849/1000)),0))))),2)</f>
        <v>1.57</v>
      </c>
    </row>
    <row r="4850" spans="1:11" x14ac:dyDescent="0.35">
      <c r="A4850" s="2">
        <v>43587</v>
      </c>
      <c r="B4850" s="76" t="s">
        <v>3775</v>
      </c>
      <c r="C4850" s="76" t="s">
        <v>5938</v>
      </c>
      <c r="D4850" s="76" t="s">
        <v>5746</v>
      </c>
      <c r="E4850" s="76">
        <v>473</v>
      </c>
      <c r="F4850" s="76">
        <v>24</v>
      </c>
      <c r="G4850" s="77">
        <v>4.5</v>
      </c>
      <c r="H4850" s="76" t="s">
        <v>3324</v>
      </c>
      <c r="I4850" s="77">
        <v>3.58</v>
      </c>
      <c r="J4850" s="2">
        <v>1</v>
      </c>
      <c r="K4850" s="119" cm="1">
        <f t="array" ref="K4850">ROUND(IF(C4850="Beer",SUM(LOOKUP(2,1/(SRP!$B$7:$B$9&lt;=E4850)/(SRP!$C$7:$C$9&gt;=E4850),SRP!$D$7:$D$9)*(G4850/100)*(E4850/1000)),IF(C4850="Spirits",SUM(LOOKUP(2,1/(SRP!$B$2:$B$6&lt;=E4850)/(SRP!$C$2:$C$6&gt;=E4850),SRP!$D$2:$D$6)*(G4850/100)*(E4850/1000)),IF(AND(C4850="Wine",D4850="Fortified Wines"),SUM(LOOKUP(2,1/(SRP!$B$20:$B$23&lt;=E4850)/(SRP!$C$20:$C$23&gt;=E4850),SRP!$D$20:$D$23)*(G4850/100)*(E4850/1000)),IF(C4850="Wine",SUM(LOOKUP(2,1/(SRP!$B$15:$B$19&lt;=E4850)/(SRP!$C$15:$C$19&gt;=E4850),SRP!$D$15:$D$19)*(G4850/100)*(E4850/1000)),IF(C4850="Ready to Drink",SUM(LOOKUP(2,1/(SRP!$B$10:$B$14&lt;=E4850)/(SRP!$C$10:$C$14&gt;=E4850),SRP!$D$10:$D$14)*(G4850/100)*(E4850/1000)),0))))),2)</f>
        <v>1.57</v>
      </c>
    </row>
    <row r="4851" spans="1:11" x14ac:dyDescent="0.35">
      <c r="A4851" s="2">
        <v>43588</v>
      </c>
      <c r="B4851" s="76" t="s">
        <v>3776</v>
      </c>
      <c r="C4851" s="76" t="s">
        <v>5938</v>
      </c>
      <c r="D4851" s="76" t="s">
        <v>5746</v>
      </c>
      <c r="E4851" s="76">
        <v>473</v>
      </c>
      <c r="F4851" s="76">
        <v>24</v>
      </c>
      <c r="G4851" s="77">
        <v>4.5</v>
      </c>
      <c r="H4851" s="76" t="s">
        <v>3324</v>
      </c>
      <c r="I4851" s="77">
        <v>3.58</v>
      </c>
      <c r="J4851" s="2">
        <v>1</v>
      </c>
      <c r="K4851" s="119" cm="1">
        <f t="array" ref="K4851">ROUND(IF(C4851="Beer",SUM(LOOKUP(2,1/(SRP!$B$7:$B$9&lt;=E4851)/(SRP!$C$7:$C$9&gt;=E4851),SRP!$D$7:$D$9)*(G4851/100)*(E4851/1000)),IF(C4851="Spirits",SUM(LOOKUP(2,1/(SRP!$B$2:$B$6&lt;=E4851)/(SRP!$C$2:$C$6&gt;=E4851),SRP!$D$2:$D$6)*(G4851/100)*(E4851/1000)),IF(AND(C4851="Wine",D4851="Fortified Wines"),SUM(LOOKUP(2,1/(SRP!$B$20:$B$23&lt;=E4851)/(SRP!$C$20:$C$23&gt;=E4851),SRP!$D$20:$D$23)*(G4851/100)*(E4851/1000)),IF(C4851="Wine",SUM(LOOKUP(2,1/(SRP!$B$15:$B$19&lt;=E4851)/(SRP!$C$15:$C$19&gt;=E4851),SRP!$D$15:$D$19)*(G4851/100)*(E4851/1000)),IF(C4851="Ready to Drink",SUM(LOOKUP(2,1/(SRP!$B$10:$B$14&lt;=E4851)/(SRP!$C$10:$C$14&gt;=E4851),SRP!$D$10:$D$14)*(G4851/100)*(E4851/1000)),0))))),2)</f>
        <v>1.57</v>
      </c>
    </row>
    <row r="4852" spans="1:11" x14ac:dyDescent="0.35">
      <c r="A4852" s="2">
        <v>43588</v>
      </c>
      <c r="B4852" s="76" t="s">
        <v>3776</v>
      </c>
      <c r="C4852" s="76" t="s">
        <v>5938</v>
      </c>
      <c r="D4852" s="76" t="s">
        <v>5746</v>
      </c>
      <c r="E4852" s="76">
        <v>473</v>
      </c>
      <c r="F4852" s="76">
        <v>24</v>
      </c>
      <c r="G4852" s="77">
        <v>4.5</v>
      </c>
      <c r="H4852" s="76" t="s">
        <v>3324</v>
      </c>
      <c r="I4852" s="77">
        <v>3.58</v>
      </c>
      <c r="J4852" s="2">
        <v>1</v>
      </c>
      <c r="K4852" s="119" cm="1">
        <f t="array" ref="K4852">ROUND(IF(C4852="Beer",SUM(LOOKUP(2,1/(SRP!$B$7:$B$9&lt;=E4852)/(SRP!$C$7:$C$9&gt;=E4852),SRP!$D$7:$D$9)*(G4852/100)*(E4852/1000)),IF(C4852="Spirits",SUM(LOOKUP(2,1/(SRP!$B$2:$B$6&lt;=E4852)/(SRP!$C$2:$C$6&gt;=E4852),SRP!$D$2:$D$6)*(G4852/100)*(E4852/1000)),IF(AND(C4852="Wine",D4852="Fortified Wines"),SUM(LOOKUP(2,1/(SRP!$B$20:$B$23&lt;=E4852)/(SRP!$C$20:$C$23&gt;=E4852),SRP!$D$20:$D$23)*(G4852/100)*(E4852/1000)),IF(C4852="Wine",SUM(LOOKUP(2,1/(SRP!$B$15:$B$19&lt;=E4852)/(SRP!$C$15:$C$19&gt;=E4852),SRP!$D$15:$D$19)*(G4852/100)*(E4852/1000)),IF(C4852="Ready to Drink",SUM(LOOKUP(2,1/(SRP!$B$10:$B$14&lt;=E4852)/(SRP!$C$10:$C$14&gt;=E4852),SRP!$D$10:$D$14)*(G4852/100)*(E4852/1000)),0))))),2)</f>
        <v>1.57</v>
      </c>
    </row>
    <row r="4853" spans="1:11" x14ac:dyDescent="0.35">
      <c r="A4853" s="2">
        <v>43589</v>
      </c>
      <c r="B4853" s="76" t="s">
        <v>3777</v>
      </c>
      <c r="C4853" s="76" t="s">
        <v>5938</v>
      </c>
      <c r="D4853" s="76" t="s">
        <v>5746</v>
      </c>
      <c r="E4853" s="76">
        <v>473</v>
      </c>
      <c r="F4853" s="76">
        <v>24</v>
      </c>
      <c r="G4853" s="77">
        <v>4.5</v>
      </c>
      <c r="H4853" s="76" t="s">
        <v>3324</v>
      </c>
      <c r="I4853" s="77">
        <v>3.59</v>
      </c>
      <c r="J4853" s="2">
        <v>1</v>
      </c>
      <c r="K4853" s="119" cm="1">
        <f t="array" ref="K4853">ROUND(IF(C4853="Beer",SUM(LOOKUP(2,1/(SRP!$B$7:$B$9&lt;=E4853)/(SRP!$C$7:$C$9&gt;=E4853),SRP!$D$7:$D$9)*(G4853/100)*(E4853/1000)),IF(C4853="Spirits",SUM(LOOKUP(2,1/(SRP!$B$2:$B$6&lt;=E4853)/(SRP!$C$2:$C$6&gt;=E4853),SRP!$D$2:$D$6)*(G4853/100)*(E4853/1000)),IF(AND(C4853="Wine",D4853="Fortified Wines"),SUM(LOOKUP(2,1/(SRP!$B$20:$B$23&lt;=E4853)/(SRP!$C$20:$C$23&gt;=E4853),SRP!$D$20:$D$23)*(G4853/100)*(E4853/1000)),IF(C4853="Wine",SUM(LOOKUP(2,1/(SRP!$B$15:$B$19&lt;=E4853)/(SRP!$C$15:$C$19&gt;=E4853),SRP!$D$15:$D$19)*(G4853/100)*(E4853/1000)),IF(C4853="Ready to Drink",SUM(LOOKUP(2,1/(SRP!$B$10:$B$14&lt;=E4853)/(SRP!$C$10:$C$14&gt;=E4853),SRP!$D$10:$D$14)*(G4853/100)*(E4853/1000)),0))))),2)</f>
        <v>1.57</v>
      </c>
    </row>
    <row r="4854" spans="1:11" x14ac:dyDescent="0.35">
      <c r="A4854" s="2">
        <v>43589</v>
      </c>
      <c r="B4854" s="76" t="s">
        <v>3777</v>
      </c>
      <c r="C4854" s="76" t="s">
        <v>5938</v>
      </c>
      <c r="D4854" s="76" t="s">
        <v>5746</v>
      </c>
      <c r="E4854" s="76">
        <v>473</v>
      </c>
      <c r="F4854" s="76">
        <v>24</v>
      </c>
      <c r="G4854" s="77">
        <v>4.5</v>
      </c>
      <c r="H4854" s="76" t="s">
        <v>3324</v>
      </c>
      <c r="I4854" s="77">
        <v>3.59</v>
      </c>
      <c r="J4854" s="2">
        <v>1</v>
      </c>
      <c r="K4854" s="119" cm="1">
        <f t="array" ref="K4854">ROUND(IF(C4854="Beer",SUM(LOOKUP(2,1/(SRP!$B$7:$B$9&lt;=E4854)/(SRP!$C$7:$C$9&gt;=E4854),SRP!$D$7:$D$9)*(G4854/100)*(E4854/1000)),IF(C4854="Spirits",SUM(LOOKUP(2,1/(SRP!$B$2:$B$6&lt;=E4854)/(SRP!$C$2:$C$6&gt;=E4854),SRP!$D$2:$D$6)*(G4854/100)*(E4854/1000)),IF(AND(C4854="Wine",D4854="Fortified Wines"),SUM(LOOKUP(2,1/(SRP!$B$20:$B$23&lt;=E4854)/(SRP!$C$20:$C$23&gt;=E4854),SRP!$D$20:$D$23)*(G4854/100)*(E4854/1000)),IF(C4854="Wine",SUM(LOOKUP(2,1/(SRP!$B$15:$B$19&lt;=E4854)/(SRP!$C$15:$C$19&gt;=E4854),SRP!$D$15:$D$19)*(G4854/100)*(E4854/1000)),IF(C4854="Ready to Drink",SUM(LOOKUP(2,1/(SRP!$B$10:$B$14&lt;=E4854)/(SRP!$C$10:$C$14&gt;=E4854),SRP!$D$10:$D$14)*(G4854/100)*(E4854/1000)),0))))),2)</f>
        <v>1.57</v>
      </c>
    </row>
    <row r="4855" spans="1:11" x14ac:dyDescent="0.35">
      <c r="A4855" s="2">
        <v>43590</v>
      </c>
      <c r="B4855" s="76" t="s">
        <v>6430</v>
      </c>
      <c r="C4855" s="76" t="s">
        <v>285</v>
      </c>
      <c r="D4855" s="76" t="s">
        <v>5274</v>
      </c>
      <c r="E4855" s="76">
        <v>750</v>
      </c>
      <c r="F4855" s="76">
        <v>6</v>
      </c>
      <c r="G4855" s="77">
        <v>40</v>
      </c>
      <c r="H4855" s="76" t="s">
        <v>3282</v>
      </c>
      <c r="I4855" s="77">
        <v>30.73</v>
      </c>
      <c r="J4855" s="2">
        <v>1</v>
      </c>
      <c r="K4855" s="119" cm="1">
        <f t="array" ref="K4855">ROUND(IF(C4855="Beer",SUM(LOOKUP(2,1/(SRP!$B$7:$B$9&lt;=E4855)/(SRP!$C$7:$C$9&gt;=E4855),SRP!$D$7:$D$9)*(G4855/100)*(E4855/1000)),IF(C4855="Spirits",SUM(LOOKUP(2,1/(SRP!$B$2:$B$6&lt;=E4855)/(SRP!$C$2:$C$6&gt;=E4855),SRP!$D$2:$D$6)*(G4855/100)*(E4855/1000)),IF(AND(C4855="Wine",D4855="Fortified Wines"),SUM(LOOKUP(2,1/(SRP!$B$20:$B$23&lt;=E4855)/(SRP!$C$20:$C$23&gt;=E4855),SRP!$D$20:$D$23)*(G4855/100)*(E4855/1000)),IF(C4855="Wine",SUM(LOOKUP(2,1/(SRP!$B$15:$B$19&lt;=E4855)/(SRP!$C$15:$C$19&gt;=E4855),SRP!$D$15:$D$19)*(G4855/100)*(E4855/1000)),IF(C4855="Ready to Drink",SUM(LOOKUP(2,1/(SRP!$B$10:$B$14&lt;=E4855)/(SRP!$C$10:$C$14&gt;=E4855),SRP!$D$10:$D$14)*(G4855/100)*(E4855/1000)),0))))),2)</f>
        <v>20.94</v>
      </c>
    </row>
    <row r="4856" spans="1:11" x14ac:dyDescent="0.35">
      <c r="A4856" s="2">
        <v>43591</v>
      </c>
      <c r="B4856" s="76" t="s">
        <v>3758</v>
      </c>
      <c r="C4856" s="76" t="s">
        <v>5938</v>
      </c>
      <c r="D4856" s="76" t="s">
        <v>5746</v>
      </c>
      <c r="E4856" s="76">
        <v>473</v>
      </c>
      <c r="F4856" s="76">
        <v>24</v>
      </c>
      <c r="G4856" s="77">
        <v>4.5</v>
      </c>
      <c r="H4856" s="76" t="s">
        <v>3324</v>
      </c>
      <c r="I4856" s="77">
        <v>3.59</v>
      </c>
      <c r="J4856" s="2">
        <v>1</v>
      </c>
      <c r="K4856" s="119" cm="1">
        <f t="array" ref="K4856">ROUND(IF(C4856="Beer",SUM(LOOKUP(2,1/(SRP!$B$7:$B$9&lt;=E4856)/(SRP!$C$7:$C$9&gt;=E4856),SRP!$D$7:$D$9)*(G4856/100)*(E4856/1000)),IF(C4856="Spirits",SUM(LOOKUP(2,1/(SRP!$B$2:$B$6&lt;=E4856)/(SRP!$C$2:$C$6&gt;=E4856),SRP!$D$2:$D$6)*(G4856/100)*(E4856/1000)),IF(AND(C4856="Wine",D4856="Fortified Wines"),SUM(LOOKUP(2,1/(SRP!$B$20:$B$23&lt;=E4856)/(SRP!$C$20:$C$23&gt;=E4856),SRP!$D$20:$D$23)*(G4856/100)*(E4856/1000)),IF(C4856="Wine",SUM(LOOKUP(2,1/(SRP!$B$15:$B$19&lt;=E4856)/(SRP!$C$15:$C$19&gt;=E4856),SRP!$D$15:$D$19)*(G4856/100)*(E4856/1000)),IF(C4856="Ready to Drink",SUM(LOOKUP(2,1/(SRP!$B$10:$B$14&lt;=E4856)/(SRP!$C$10:$C$14&gt;=E4856),SRP!$D$10:$D$14)*(G4856/100)*(E4856/1000)),0))))),2)</f>
        <v>1.57</v>
      </c>
    </row>
    <row r="4857" spans="1:11" x14ac:dyDescent="0.35">
      <c r="A4857" s="2">
        <v>43591</v>
      </c>
      <c r="B4857" s="76" t="s">
        <v>3758</v>
      </c>
      <c r="C4857" s="76" t="s">
        <v>5938</v>
      </c>
      <c r="D4857" s="76" t="s">
        <v>5746</v>
      </c>
      <c r="E4857" s="76">
        <v>473</v>
      </c>
      <c r="F4857" s="76">
        <v>24</v>
      </c>
      <c r="G4857" s="77">
        <v>4.5</v>
      </c>
      <c r="H4857" s="76" t="s">
        <v>3324</v>
      </c>
      <c r="I4857" s="77">
        <v>3.59</v>
      </c>
      <c r="J4857" s="2">
        <v>1</v>
      </c>
      <c r="K4857" s="119" cm="1">
        <f t="array" ref="K4857">ROUND(IF(C4857="Beer",SUM(LOOKUP(2,1/(SRP!$B$7:$B$9&lt;=E4857)/(SRP!$C$7:$C$9&gt;=E4857),SRP!$D$7:$D$9)*(G4857/100)*(E4857/1000)),IF(C4857="Spirits",SUM(LOOKUP(2,1/(SRP!$B$2:$B$6&lt;=E4857)/(SRP!$C$2:$C$6&gt;=E4857),SRP!$D$2:$D$6)*(G4857/100)*(E4857/1000)),IF(AND(C4857="Wine",D4857="Fortified Wines"),SUM(LOOKUP(2,1/(SRP!$B$20:$B$23&lt;=E4857)/(SRP!$C$20:$C$23&gt;=E4857),SRP!$D$20:$D$23)*(G4857/100)*(E4857/1000)),IF(C4857="Wine",SUM(LOOKUP(2,1/(SRP!$B$15:$B$19&lt;=E4857)/(SRP!$C$15:$C$19&gt;=E4857),SRP!$D$15:$D$19)*(G4857/100)*(E4857/1000)),IF(C4857="Ready to Drink",SUM(LOOKUP(2,1/(SRP!$B$10:$B$14&lt;=E4857)/(SRP!$C$10:$C$14&gt;=E4857),SRP!$D$10:$D$14)*(G4857/100)*(E4857/1000)),0))))),2)</f>
        <v>1.57</v>
      </c>
    </row>
    <row r="4858" spans="1:11" x14ac:dyDescent="0.35">
      <c r="A4858" s="2">
        <v>43592</v>
      </c>
      <c r="B4858" s="76" t="s">
        <v>3778</v>
      </c>
      <c r="C4858" s="76" t="s">
        <v>5938</v>
      </c>
      <c r="D4858" s="76" t="s">
        <v>5298</v>
      </c>
      <c r="E4858" s="76">
        <v>4260</v>
      </c>
      <c r="F4858" s="76">
        <v>1</v>
      </c>
      <c r="G4858" s="77">
        <v>5</v>
      </c>
      <c r="H4858" s="76" t="s">
        <v>3324</v>
      </c>
      <c r="I4858" s="77">
        <v>31.29</v>
      </c>
      <c r="J4858" s="2">
        <v>12</v>
      </c>
      <c r="K4858" s="119" cm="1">
        <f t="array" ref="K4858">ROUND(IF(C4858="Beer",SUM(LOOKUP(2,1/(SRP!$B$7:$B$9&lt;=E4858)/(SRP!$C$7:$C$9&gt;=E4858),SRP!$D$7:$D$9)*(G4858/100)*(E4858/1000)),IF(C4858="Spirits",SUM(LOOKUP(2,1/(SRP!$B$2:$B$6&lt;=E4858)/(SRP!$C$2:$C$6&gt;=E4858),SRP!$D$2:$D$6)*(G4858/100)*(E4858/1000)),IF(AND(C4858="Wine",D4858="Fortified Wines"),SUM(LOOKUP(2,1/(SRP!$B$20:$B$23&lt;=E4858)/(SRP!$C$20:$C$23&gt;=E4858),SRP!$D$20:$D$23)*(G4858/100)*(E4858/1000)),IF(C4858="Wine",SUM(LOOKUP(2,1/(SRP!$B$15:$B$19&lt;=E4858)/(SRP!$C$15:$C$19&gt;=E4858),SRP!$D$15:$D$19)*(G4858/100)*(E4858/1000)),IF(C4858="Ready to Drink",SUM(LOOKUP(2,1/(SRP!$B$10:$B$14&lt;=E4858)/(SRP!$C$10:$C$14&gt;=E4858),SRP!$D$10:$D$14)*(G4858/100)*(E4858/1000)),0))))),2)</f>
        <v>14.87</v>
      </c>
    </row>
    <row r="4859" spans="1:11" x14ac:dyDescent="0.35">
      <c r="A4859" s="2">
        <v>43592</v>
      </c>
      <c r="B4859" s="76" t="s">
        <v>3778</v>
      </c>
      <c r="C4859" s="76" t="s">
        <v>5938</v>
      </c>
      <c r="D4859" s="76" t="s">
        <v>5298</v>
      </c>
      <c r="E4859" s="76">
        <v>4260</v>
      </c>
      <c r="F4859" s="76">
        <v>1</v>
      </c>
      <c r="G4859" s="77">
        <v>5</v>
      </c>
      <c r="H4859" s="76" t="s">
        <v>3324</v>
      </c>
      <c r="I4859" s="77">
        <v>31.29</v>
      </c>
      <c r="J4859" s="2">
        <v>12</v>
      </c>
      <c r="K4859" s="119" cm="1">
        <f t="array" ref="K4859">ROUND(IF(C4859="Beer",SUM(LOOKUP(2,1/(SRP!$B$7:$B$9&lt;=E4859)/(SRP!$C$7:$C$9&gt;=E4859),SRP!$D$7:$D$9)*(G4859/100)*(E4859/1000)),IF(C4859="Spirits",SUM(LOOKUP(2,1/(SRP!$B$2:$B$6&lt;=E4859)/(SRP!$C$2:$C$6&gt;=E4859),SRP!$D$2:$D$6)*(G4859/100)*(E4859/1000)),IF(AND(C4859="Wine",D4859="Fortified Wines"),SUM(LOOKUP(2,1/(SRP!$B$20:$B$23&lt;=E4859)/(SRP!$C$20:$C$23&gt;=E4859),SRP!$D$20:$D$23)*(G4859/100)*(E4859/1000)),IF(C4859="Wine",SUM(LOOKUP(2,1/(SRP!$B$15:$B$19&lt;=E4859)/(SRP!$C$15:$C$19&gt;=E4859),SRP!$D$15:$D$19)*(G4859/100)*(E4859/1000)),IF(C4859="Ready to Drink",SUM(LOOKUP(2,1/(SRP!$B$10:$B$14&lt;=E4859)/(SRP!$C$10:$C$14&gt;=E4859),SRP!$D$10:$D$14)*(G4859/100)*(E4859/1000)),0))))),2)</f>
        <v>14.87</v>
      </c>
    </row>
    <row r="4860" spans="1:11" x14ac:dyDescent="0.35">
      <c r="A4860" s="2">
        <v>43593</v>
      </c>
      <c r="B4860" s="76" t="s">
        <v>3796</v>
      </c>
      <c r="C4860" s="76" t="s">
        <v>285</v>
      </c>
      <c r="D4860" s="76" t="s">
        <v>5287</v>
      </c>
      <c r="E4860" s="76">
        <v>750</v>
      </c>
      <c r="F4860" s="76">
        <v>6</v>
      </c>
      <c r="G4860" s="77">
        <v>40</v>
      </c>
      <c r="H4860" s="76" t="s">
        <v>3282</v>
      </c>
      <c r="I4860" s="77">
        <v>84.99</v>
      </c>
      <c r="J4860" s="2">
        <v>1</v>
      </c>
      <c r="K4860" s="119" cm="1">
        <f t="array" ref="K4860">ROUND(IF(C4860="Beer",SUM(LOOKUP(2,1/(SRP!$B$7:$B$9&lt;=E4860)/(SRP!$C$7:$C$9&gt;=E4860),SRP!$D$7:$D$9)*(G4860/100)*(E4860/1000)),IF(C4860="Spirits",SUM(LOOKUP(2,1/(SRP!$B$2:$B$6&lt;=E4860)/(SRP!$C$2:$C$6&gt;=E4860),SRP!$D$2:$D$6)*(G4860/100)*(E4860/1000)),IF(AND(C4860="Wine",D4860="Fortified Wines"),SUM(LOOKUP(2,1/(SRP!$B$20:$B$23&lt;=E4860)/(SRP!$C$20:$C$23&gt;=E4860),SRP!$D$20:$D$23)*(G4860/100)*(E4860/1000)),IF(C4860="Wine",SUM(LOOKUP(2,1/(SRP!$B$15:$B$19&lt;=E4860)/(SRP!$C$15:$C$19&gt;=E4860),SRP!$D$15:$D$19)*(G4860/100)*(E4860/1000)),IF(C4860="Ready to Drink",SUM(LOOKUP(2,1/(SRP!$B$10:$B$14&lt;=E4860)/(SRP!$C$10:$C$14&gt;=E4860),SRP!$D$10:$D$14)*(G4860/100)*(E4860/1000)),0))))),2)</f>
        <v>20.94</v>
      </c>
    </row>
    <row r="4861" spans="1:11" x14ac:dyDescent="0.35">
      <c r="A4861" s="2">
        <v>43594</v>
      </c>
      <c r="B4861" s="76" t="s">
        <v>3763</v>
      </c>
      <c r="C4861" s="76" t="s">
        <v>286</v>
      </c>
      <c r="D4861" s="76" t="s">
        <v>5244</v>
      </c>
      <c r="E4861" s="76">
        <v>750</v>
      </c>
      <c r="F4861" s="76">
        <v>12</v>
      </c>
      <c r="G4861" s="77">
        <v>14</v>
      </c>
      <c r="H4861" s="76" t="s">
        <v>3303</v>
      </c>
      <c r="I4861" s="77">
        <v>21.99</v>
      </c>
      <c r="J4861" s="2">
        <v>1</v>
      </c>
      <c r="K4861" s="119" cm="1">
        <f t="array" ref="K4861">ROUND(IF(C4861="Beer",SUM(LOOKUP(2,1/(SRP!$B$7:$B$9&lt;=E4861)/(SRP!$C$7:$C$9&gt;=E4861),SRP!$D$7:$D$9)*(G4861/100)*(E4861/1000)),IF(C4861="Spirits",SUM(LOOKUP(2,1/(SRP!$B$2:$B$6&lt;=E4861)/(SRP!$C$2:$C$6&gt;=E4861),SRP!$D$2:$D$6)*(G4861/100)*(E4861/1000)),IF(AND(C4861="Wine",D4861="Fortified Wines"),SUM(LOOKUP(2,1/(SRP!$B$20:$B$23&lt;=E4861)/(SRP!$C$20:$C$23&gt;=E4861),SRP!$D$20:$D$23)*(G4861/100)*(E4861/1000)),IF(C4861="Wine",SUM(LOOKUP(2,1/(SRP!$B$15:$B$19&lt;=E4861)/(SRP!$C$15:$C$19&gt;=E4861),SRP!$D$15:$D$19)*(G4861/100)*(E4861/1000)),IF(C4861="Ready to Drink",SUM(LOOKUP(2,1/(SRP!$B$10:$B$14&lt;=E4861)/(SRP!$C$10:$C$14&gt;=E4861),SRP!$D$10:$D$14)*(G4861/100)*(E4861/1000)),0))))),2)</f>
        <v>7.33</v>
      </c>
    </row>
    <row r="4862" spans="1:11" x14ac:dyDescent="0.35">
      <c r="A4862" s="2">
        <v>43598</v>
      </c>
      <c r="B4862" s="76" t="s">
        <v>3804</v>
      </c>
      <c r="C4862" s="76" t="s">
        <v>285</v>
      </c>
      <c r="D4862" s="76" t="s">
        <v>5302</v>
      </c>
      <c r="E4862" s="76">
        <v>50</v>
      </c>
      <c r="F4862" s="76">
        <v>120</v>
      </c>
      <c r="G4862" s="77">
        <v>38</v>
      </c>
      <c r="H4862" s="76" t="s">
        <v>6869</v>
      </c>
      <c r="I4862" s="77">
        <v>2.21</v>
      </c>
      <c r="J4862" s="2">
        <v>1</v>
      </c>
      <c r="K4862" s="119" cm="1">
        <f t="array" ref="K4862">ROUND(IF(C4862="Beer",SUM(LOOKUP(2,1/(SRP!$B$7:$B$9&lt;=E4862)/(SRP!$C$7:$C$9&gt;=E4862),SRP!$D$7:$D$9)*(G4862/100)*(E4862/1000)),IF(C4862="Spirits",SUM(LOOKUP(2,1/(SRP!$B$2:$B$6&lt;=E4862)/(SRP!$C$2:$C$6&gt;=E4862),SRP!$D$2:$D$6)*(G4862/100)*(E4862/1000)),IF(AND(C4862="Wine",D4862="Fortified Wines"),SUM(LOOKUP(2,1/(SRP!$B$20:$B$23&lt;=E4862)/(SRP!$C$20:$C$23&gt;=E4862),SRP!$D$20:$D$23)*(G4862/100)*(E4862/1000)),IF(C4862="Wine",SUM(LOOKUP(2,1/(SRP!$B$15:$B$19&lt;=E4862)/(SRP!$C$15:$C$19&gt;=E4862),SRP!$D$15:$D$19)*(G4862/100)*(E4862/1000)),IF(C4862="Ready to Drink",SUM(LOOKUP(2,1/(SRP!$B$10:$B$14&lt;=E4862)/(SRP!$C$10:$C$14&gt;=E4862),SRP!$D$10:$D$14)*(G4862/100)*(E4862/1000)),0))))),2)</f>
        <v>2.21</v>
      </c>
    </row>
    <row r="4863" spans="1:11" x14ac:dyDescent="0.35">
      <c r="A4863" s="2">
        <v>43600</v>
      </c>
      <c r="B4863" s="76" t="s">
        <v>3809</v>
      </c>
      <c r="C4863" s="76" t="s">
        <v>287</v>
      </c>
      <c r="D4863" s="76" t="s">
        <v>5230</v>
      </c>
      <c r="E4863" s="76">
        <v>473</v>
      </c>
      <c r="F4863" s="76">
        <v>24</v>
      </c>
      <c r="G4863" s="77">
        <v>4.5</v>
      </c>
      <c r="H4863" s="76" t="s">
        <v>3409</v>
      </c>
      <c r="I4863" s="77">
        <v>4.05</v>
      </c>
      <c r="J4863" s="2">
        <v>1</v>
      </c>
      <c r="K4863" s="119" cm="1">
        <f t="array" ref="K4863">ROUND(IF(C4863="Beer",SUM(LOOKUP(2,1/(SRP!$B$7:$B$9&lt;=E4863)/(SRP!$C$7:$C$9&gt;=E4863),SRP!$D$7:$D$9)*(G4863/100)*(E4863/1000)),IF(C4863="Spirits",SUM(LOOKUP(2,1/(SRP!$B$2:$B$6&lt;=E4863)/(SRP!$C$2:$C$6&gt;=E4863),SRP!$D$2:$D$6)*(G4863/100)*(E4863/1000)),IF(AND(C4863="Wine",D4863="Fortified Wines"),SUM(LOOKUP(2,1/(SRP!$B$20:$B$23&lt;=E4863)/(SRP!$C$20:$C$23&gt;=E4863),SRP!$D$20:$D$23)*(G4863/100)*(E4863/1000)),IF(C4863="Wine",SUM(LOOKUP(2,1/(SRP!$B$15:$B$19&lt;=E4863)/(SRP!$C$15:$C$19&gt;=E4863),SRP!$D$15:$D$19)*(G4863/100)*(E4863/1000)),IF(C4863="Ready to Drink",SUM(LOOKUP(2,1/(SRP!$B$10:$B$14&lt;=E4863)/(SRP!$C$10:$C$14&gt;=E4863),SRP!$D$10:$D$14)*(G4863/100)*(E4863/1000)),0))))),2)</f>
        <v>1.49</v>
      </c>
    </row>
    <row r="4864" spans="1:11" x14ac:dyDescent="0.35">
      <c r="A4864" s="2">
        <v>43600</v>
      </c>
      <c r="B4864" s="76" t="s">
        <v>3809</v>
      </c>
      <c r="C4864" s="76" t="s">
        <v>287</v>
      </c>
      <c r="D4864" s="76" t="s">
        <v>5230</v>
      </c>
      <c r="E4864" s="76">
        <v>473</v>
      </c>
      <c r="F4864" s="76">
        <v>24</v>
      </c>
      <c r="G4864" s="77">
        <v>4.5</v>
      </c>
      <c r="H4864" s="76" t="s">
        <v>3409</v>
      </c>
      <c r="I4864" s="77">
        <v>4.05</v>
      </c>
      <c r="J4864" s="2">
        <v>1</v>
      </c>
      <c r="K4864" s="119" cm="1">
        <f t="array" ref="K4864">ROUND(IF(C4864="Beer",SUM(LOOKUP(2,1/(SRP!$B$7:$B$9&lt;=E4864)/(SRP!$C$7:$C$9&gt;=E4864),SRP!$D$7:$D$9)*(G4864/100)*(E4864/1000)),IF(C4864="Spirits",SUM(LOOKUP(2,1/(SRP!$B$2:$B$6&lt;=E4864)/(SRP!$C$2:$C$6&gt;=E4864),SRP!$D$2:$D$6)*(G4864/100)*(E4864/1000)),IF(AND(C4864="Wine",D4864="Fortified Wines"),SUM(LOOKUP(2,1/(SRP!$B$20:$B$23&lt;=E4864)/(SRP!$C$20:$C$23&gt;=E4864),SRP!$D$20:$D$23)*(G4864/100)*(E4864/1000)),IF(C4864="Wine",SUM(LOOKUP(2,1/(SRP!$B$15:$B$19&lt;=E4864)/(SRP!$C$15:$C$19&gt;=E4864),SRP!$D$15:$D$19)*(G4864/100)*(E4864/1000)),IF(C4864="Ready to Drink",SUM(LOOKUP(2,1/(SRP!$B$10:$B$14&lt;=E4864)/(SRP!$C$10:$C$14&gt;=E4864),SRP!$D$10:$D$14)*(G4864/100)*(E4864/1000)),0))))),2)</f>
        <v>1.49</v>
      </c>
    </row>
    <row r="4865" spans="1:11" x14ac:dyDescent="0.35">
      <c r="A4865" s="2">
        <v>43609</v>
      </c>
      <c r="B4865" s="76" t="s">
        <v>3805</v>
      </c>
      <c r="C4865" s="76" t="s">
        <v>287</v>
      </c>
      <c r="D4865" s="76" t="s">
        <v>5230</v>
      </c>
      <c r="E4865" s="76">
        <v>5325</v>
      </c>
      <c r="F4865" s="76">
        <v>1</v>
      </c>
      <c r="G4865" s="77">
        <v>4.5999999999999996</v>
      </c>
      <c r="H4865" s="76" t="s">
        <v>3325</v>
      </c>
      <c r="I4865" s="77">
        <v>41.79</v>
      </c>
      <c r="J4865" s="2">
        <v>15</v>
      </c>
      <c r="K4865" s="119" cm="1">
        <f t="array" ref="K4865">ROUND(IF(C4865="Beer",SUM(LOOKUP(2,1/(SRP!$B$7:$B$9&lt;=E4865)/(SRP!$C$7:$C$9&gt;=E4865),SRP!$D$7:$D$9)*(G4865/100)*(E4865/1000)),IF(C4865="Spirits",SUM(LOOKUP(2,1/(SRP!$B$2:$B$6&lt;=E4865)/(SRP!$C$2:$C$6&gt;=E4865),SRP!$D$2:$D$6)*(G4865/100)*(E4865/1000)),IF(AND(C4865="Wine",D4865="Fortified Wines"),SUM(LOOKUP(2,1/(SRP!$B$20:$B$23&lt;=E4865)/(SRP!$C$20:$C$23&gt;=E4865),SRP!$D$20:$D$23)*(G4865/100)*(E4865/1000)),IF(C4865="Wine",SUM(LOOKUP(2,1/(SRP!$B$15:$B$19&lt;=E4865)/(SRP!$C$15:$C$19&gt;=E4865),SRP!$D$15:$D$19)*(G4865/100)*(E4865/1000)),IF(C4865="Ready to Drink",SUM(LOOKUP(2,1/(SRP!$B$10:$B$14&lt;=E4865)/(SRP!$C$10:$C$14&gt;=E4865),SRP!$D$10:$D$14)*(G4865/100)*(E4865/1000)),0))))),2)</f>
        <v>17.100000000000001</v>
      </c>
    </row>
    <row r="4866" spans="1:11" x14ac:dyDescent="0.35">
      <c r="A4866" s="2">
        <v>43609</v>
      </c>
      <c r="B4866" s="76" t="s">
        <v>3805</v>
      </c>
      <c r="C4866" s="76" t="s">
        <v>287</v>
      </c>
      <c r="D4866" s="76" t="s">
        <v>5230</v>
      </c>
      <c r="E4866" s="76">
        <v>5325</v>
      </c>
      <c r="F4866" s="76">
        <v>1</v>
      </c>
      <c r="G4866" s="77">
        <v>4.5999999999999996</v>
      </c>
      <c r="H4866" s="76" t="s">
        <v>3325</v>
      </c>
      <c r="I4866" s="77">
        <v>41.79</v>
      </c>
      <c r="J4866" s="2">
        <v>15</v>
      </c>
      <c r="K4866" s="119" cm="1">
        <f t="array" ref="K4866">ROUND(IF(C4866="Beer",SUM(LOOKUP(2,1/(SRP!$B$7:$B$9&lt;=E4866)/(SRP!$C$7:$C$9&gt;=E4866),SRP!$D$7:$D$9)*(G4866/100)*(E4866/1000)),IF(C4866="Spirits",SUM(LOOKUP(2,1/(SRP!$B$2:$B$6&lt;=E4866)/(SRP!$C$2:$C$6&gt;=E4866),SRP!$D$2:$D$6)*(G4866/100)*(E4866/1000)),IF(AND(C4866="Wine",D4866="Fortified Wines"),SUM(LOOKUP(2,1/(SRP!$B$20:$B$23&lt;=E4866)/(SRP!$C$20:$C$23&gt;=E4866),SRP!$D$20:$D$23)*(G4866/100)*(E4866/1000)),IF(C4866="Wine",SUM(LOOKUP(2,1/(SRP!$B$15:$B$19&lt;=E4866)/(SRP!$C$15:$C$19&gt;=E4866),SRP!$D$15:$D$19)*(G4866/100)*(E4866/1000)),IF(C4866="Ready to Drink",SUM(LOOKUP(2,1/(SRP!$B$10:$B$14&lt;=E4866)/(SRP!$C$10:$C$14&gt;=E4866),SRP!$D$10:$D$14)*(G4866/100)*(E4866/1000)),0))))),2)</f>
        <v>17.100000000000001</v>
      </c>
    </row>
    <row r="4867" spans="1:11" x14ac:dyDescent="0.35">
      <c r="A4867" s="2">
        <v>43612</v>
      </c>
      <c r="B4867" s="76" t="s">
        <v>3810</v>
      </c>
      <c r="C4867" s="76" t="s">
        <v>287</v>
      </c>
      <c r="D4867" s="76" t="s">
        <v>5230</v>
      </c>
      <c r="E4867" s="76">
        <v>5325</v>
      </c>
      <c r="F4867" s="76">
        <v>1</v>
      </c>
      <c r="G4867" s="77">
        <v>5</v>
      </c>
      <c r="H4867" s="76" t="s">
        <v>3325</v>
      </c>
      <c r="I4867" s="77">
        <v>41.79</v>
      </c>
      <c r="J4867" s="2">
        <v>15</v>
      </c>
      <c r="K4867" s="119" cm="1">
        <f t="array" ref="K4867">ROUND(IF(C4867="Beer",SUM(LOOKUP(2,1/(SRP!$B$7:$B$9&lt;=E4867)/(SRP!$C$7:$C$9&gt;=E4867),SRP!$D$7:$D$9)*(G4867/100)*(E4867/1000)),IF(C4867="Spirits",SUM(LOOKUP(2,1/(SRP!$B$2:$B$6&lt;=E4867)/(SRP!$C$2:$C$6&gt;=E4867),SRP!$D$2:$D$6)*(G4867/100)*(E4867/1000)),IF(AND(C4867="Wine",D4867="Fortified Wines"),SUM(LOOKUP(2,1/(SRP!$B$20:$B$23&lt;=E4867)/(SRP!$C$20:$C$23&gt;=E4867),SRP!$D$20:$D$23)*(G4867/100)*(E4867/1000)),IF(C4867="Wine",SUM(LOOKUP(2,1/(SRP!$B$15:$B$19&lt;=E4867)/(SRP!$C$15:$C$19&gt;=E4867),SRP!$D$15:$D$19)*(G4867/100)*(E4867/1000)),IF(C4867="Ready to Drink",SUM(LOOKUP(2,1/(SRP!$B$10:$B$14&lt;=E4867)/(SRP!$C$10:$C$14&gt;=E4867),SRP!$D$10:$D$14)*(G4867/100)*(E4867/1000)),0))))),2)</f>
        <v>18.59</v>
      </c>
    </row>
    <row r="4868" spans="1:11" x14ac:dyDescent="0.35">
      <c r="A4868" s="2">
        <v>43612</v>
      </c>
      <c r="B4868" s="76" t="s">
        <v>3810</v>
      </c>
      <c r="C4868" s="76" t="s">
        <v>287</v>
      </c>
      <c r="D4868" s="76" t="s">
        <v>5230</v>
      </c>
      <c r="E4868" s="76">
        <v>5325</v>
      </c>
      <c r="F4868" s="76">
        <v>1</v>
      </c>
      <c r="G4868" s="77">
        <v>5</v>
      </c>
      <c r="H4868" s="76" t="s">
        <v>3325</v>
      </c>
      <c r="I4868" s="77">
        <v>41.79</v>
      </c>
      <c r="J4868" s="2">
        <v>15</v>
      </c>
      <c r="K4868" s="119" cm="1">
        <f t="array" ref="K4868">ROUND(IF(C4868="Beer",SUM(LOOKUP(2,1/(SRP!$B$7:$B$9&lt;=E4868)/(SRP!$C$7:$C$9&gt;=E4868),SRP!$D$7:$D$9)*(G4868/100)*(E4868/1000)),IF(C4868="Spirits",SUM(LOOKUP(2,1/(SRP!$B$2:$B$6&lt;=E4868)/(SRP!$C$2:$C$6&gt;=E4868),SRP!$D$2:$D$6)*(G4868/100)*(E4868/1000)),IF(AND(C4868="Wine",D4868="Fortified Wines"),SUM(LOOKUP(2,1/(SRP!$B$20:$B$23&lt;=E4868)/(SRP!$C$20:$C$23&gt;=E4868),SRP!$D$20:$D$23)*(G4868/100)*(E4868/1000)),IF(C4868="Wine",SUM(LOOKUP(2,1/(SRP!$B$15:$B$19&lt;=E4868)/(SRP!$C$15:$C$19&gt;=E4868),SRP!$D$15:$D$19)*(G4868/100)*(E4868/1000)),IF(C4868="Ready to Drink",SUM(LOOKUP(2,1/(SRP!$B$10:$B$14&lt;=E4868)/(SRP!$C$10:$C$14&gt;=E4868),SRP!$D$10:$D$14)*(G4868/100)*(E4868/1000)),0))))),2)</f>
        <v>18.59</v>
      </c>
    </row>
    <row r="4869" spans="1:11" x14ac:dyDescent="0.35">
      <c r="A4869" s="2">
        <v>43621</v>
      </c>
      <c r="B4869" s="76" t="s">
        <v>3821</v>
      </c>
      <c r="C4869" s="76" t="s">
        <v>5938</v>
      </c>
      <c r="D4869" s="76" t="s">
        <v>5746</v>
      </c>
      <c r="E4869" s="76">
        <v>3784</v>
      </c>
      <c r="F4869" s="76">
        <v>1</v>
      </c>
      <c r="G4869" s="77">
        <v>5</v>
      </c>
      <c r="H4869" s="76" t="s">
        <v>4999</v>
      </c>
      <c r="I4869" s="77">
        <v>22.98</v>
      </c>
      <c r="J4869" s="2">
        <v>8</v>
      </c>
      <c r="K4869" s="119" cm="1">
        <f t="array" ref="K4869">ROUND(IF(C4869="Beer",SUM(LOOKUP(2,1/(SRP!$B$7:$B$9&lt;=E4869)/(SRP!$C$7:$C$9&gt;=E4869),SRP!$D$7:$D$9)*(G4869/100)*(E4869/1000)),IF(C4869="Spirits",SUM(LOOKUP(2,1/(SRP!$B$2:$B$6&lt;=E4869)/(SRP!$C$2:$C$6&gt;=E4869),SRP!$D$2:$D$6)*(G4869/100)*(E4869/1000)),IF(AND(C4869="Wine",D4869="Fortified Wines"),SUM(LOOKUP(2,1/(SRP!$B$20:$B$23&lt;=E4869)/(SRP!$C$20:$C$23&gt;=E4869),SRP!$D$20:$D$23)*(G4869/100)*(E4869/1000)),IF(C4869="Wine",SUM(LOOKUP(2,1/(SRP!$B$15:$B$19&lt;=E4869)/(SRP!$C$15:$C$19&gt;=E4869),SRP!$D$15:$D$19)*(G4869/100)*(E4869/1000)),IF(C4869="Ready to Drink",SUM(LOOKUP(2,1/(SRP!$B$10:$B$14&lt;=E4869)/(SRP!$C$10:$C$14&gt;=E4869),SRP!$D$10:$D$14)*(G4869/100)*(E4869/1000)),0))))),2)</f>
        <v>13.21</v>
      </c>
    </row>
    <row r="4870" spans="1:11" x14ac:dyDescent="0.35">
      <c r="A4870" s="2">
        <v>43621</v>
      </c>
      <c r="B4870" s="76" t="s">
        <v>3821</v>
      </c>
      <c r="C4870" s="76" t="s">
        <v>5938</v>
      </c>
      <c r="D4870" s="76" t="s">
        <v>5746</v>
      </c>
      <c r="E4870" s="76">
        <v>3784</v>
      </c>
      <c r="F4870" s="76">
        <v>1</v>
      </c>
      <c r="G4870" s="77">
        <v>5</v>
      </c>
      <c r="H4870" s="76" t="s">
        <v>4999</v>
      </c>
      <c r="I4870" s="77">
        <v>22.98</v>
      </c>
      <c r="J4870" s="2">
        <v>8</v>
      </c>
      <c r="K4870" s="119" cm="1">
        <f t="array" ref="K4870">ROUND(IF(C4870="Beer",SUM(LOOKUP(2,1/(SRP!$B$7:$B$9&lt;=E4870)/(SRP!$C$7:$C$9&gt;=E4870),SRP!$D$7:$D$9)*(G4870/100)*(E4870/1000)),IF(C4870="Spirits",SUM(LOOKUP(2,1/(SRP!$B$2:$B$6&lt;=E4870)/(SRP!$C$2:$C$6&gt;=E4870),SRP!$D$2:$D$6)*(G4870/100)*(E4870/1000)),IF(AND(C4870="Wine",D4870="Fortified Wines"),SUM(LOOKUP(2,1/(SRP!$B$20:$B$23&lt;=E4870)/(SRP!$C$20:$C$23&gt;=E4870),SRP!$D$20:$D$23)*(G4870/100)*(E4870/1000)),IF(C4870="Wine",SUM(LOOKUP(2,1/(SRP!$B$15:$B$19&lt;=E4870)/(SRP!$C$15:$C$19&gt;=E4870),SRP!$D$15:$D$19)*(G4870/100)*(E4870/1000)),IF(C4870="Ready to Drink",SUM(LOOKUP(2,1/(SRP!$B$10:$B$14&lt;=E4870)/(SRP!$C$10:$C$14&gt;=E4870),SRP!$D$10:$D$14)*(G4870/100)*(E4870/1000)),0))))),2)</f>
        <v>13.21</v>
      </c>
    </row>
    <row r="4871" spans="1:11" x14ac:dyDescent="0.35">
      <c r="A4871" s="2">
        <v>43624</v>
      </c>
      <c r="B4871" s="76" t="s">
        <v>3792</v>
      </c>
      <c r="C4871" s="76" t="s">
        <v>5938</v>
      </c>
      <c r="D4871" s="76" t="s">
        <v>5298</v>
      </c>
      <c r="E4871" s="76">
        <v>473</v>
      </c>
      <c r="F4871" s="76">
        <v>24</v>
      </c>
      <c r="G4871" s="77">
        <v>7</v>
      </c>
      <c r="H4871" s="76" t="s">
        <v>4999</v>
      </c>
      <c r="I4871" s="77">
        <v>4.6900000000000004</v>
      </c>
      <c r="J4871" s="2">
        <v>1</v>
      </c>
      <c r="K4871" s="119" cm="1">
        <f t="array" ref="K4871">ROUND(IF(C4871="Beer",SUM(LOOKUP(2,1/(SRP!$B$7:$B$9&lt;=E4871)/(SRP!$C$7:$C$9&gt;=E4871),SRP!$D$7:$D$9)*(G4871/100)*(E4871/1000)),IF(C4871="Spirits",SUM(LOOKUP(2,1/(SRP!$B$2:$B$6&lt;=E4871)/(SRP!$C$2:$C$6&gt;=E4871),SRP!$D$2:$D$6)*(G4871/100)*(E4871/1000)),IF(AND(C4871="Wine",D4871="Fortified Wines"),SUM(LOOKUP(2,1/(SRP!$B$20:$B$23&lt;=E4871)/(SRP!$C$20:$C$23&gt;=E4871),SRP!$D$20:$D$23)*(G4871/100)*(E4871/1000)),IF(C4871="Wine",SUM(LOOKUP(2,1/(SRP!$B$15:$B$19&lt;=E4871)/(SRP!$C$15:$C$19&gt;=E4871),SRP!$D$15:$D$19)*(G4871/100)*(E4871/1000)),IF(C4871="Ready to Drink",SUM(LOOKUP(2,1/(SRP!$B$10:$B$14&lt;=E4871)/(SRP!$C$10:$C$14&gt;=E4871),SRP!$D$10:$D$14)*(G4871/100)*(E4871/1000)),0))))),2)</f>
        <v>2.4500000000000002</v>
      </c>
    </row>
    <row r="4872" spans="1:11" x14ac:dyDescent="0.35">
      <c r="A4872" s="2">
        <v>43624</v>
      </c>
      <c r="B4872" s="76" t="s">
        <v>3792</v>
      </c>
      <c r="C4872" s="76" t="s">
        <v>5938</v>
      </c>
      <c r="D4872" s="76" t="s">
        <v>5298</v>
      </c>
      <c r="E4872" s="76">
        <v>473</v>
      </c>
      <c r="F4872" s="76">
        <v>24</v>
      </c>
      <c r="G4872" s="77">
        <v>7</v>
      </c>
      <c r="H4872" s="76" t="s">
        <v>4999</v>
      </c>
      <c r="I4872" s="77">
        <v>4.6900000000000004</v>
      </c>
      <c r="J4872" s="2">
        <v>1</v>
      </c>
      <c r="K4872" s="119" cm="1">
        <f t="array" ref="K4872">ROUND(IF(C4872="Beer",SUM(LOOKUP(2,1/(SRP!$B$7:$B$9&lt;=E4872)/(SRP!$C$7:$C$9&gt;=E4872),SRP!$D$7:$D$9)*(G4872/100)*(E4872/1000)),IF(C4872="Spirits",SUM(LOOKUP(2,1/(SRP!$B$2:$B$6&lt;=E4872)/(SRP!$C$2:$C$6&gt;=E4872),SRP!$D$2:$D$6)*(G4872/100)*(E4872/1000)),IF(AND(C4872="Wine",D4872="Fortified Wines"),SUM(LOOKUP(2,1/(SRP!$B$20:$B$23&lt;=E4872)/(SRP!$C$20:$C$23&gt;=E4872),SRP!$D$20:$D$23)*(G4872/100)*(E4872/1000)),IF(C4872="Wine",SUM(LOOKUP(2,1/(SRP!$B$15:$B$19&lt;=E4872)/(SRP!$C$15:$C$19&gt;=E4872),SRP!$D$15:$D$19)*(G4872/100)*(E4872/1000)),IF(C4872="Ready to Drink",SUM(LOOKUP(2,1/(SRP!$B$10:$B$14&lt;=E4872)/(SRP!$C$10:$C$14&gt;=E4872),SRP!$D$10:$D$14)*(G4872/100)*(E4872/1000)),0))))),2)</f>
        <v>2.4500000000000002</v>
      </c>
    </row>
    <row r="4873" spans="1:11" x14ac:dyDescent="0.35">
      <c r="A4873" s="2">
        <v>43625</v>
      </c>
      <c r="B4873" s="76" t="s">
        <v>3793</v>
      </c>
      <c r="C4873" s="76" t="s">
        <v>5938</v>
      </c>
      <c r="D4873" s="76" t="s">
        <v>5279</v>
      </c>
      <c r="E4873" s="76">
        <v>473</v>
      </c>
      <c r="F4873" s="76">
        <v>24</v>
      </c>
      <c r="G4873" s="77">
        <v>7</v>
      </c>
      <c r="H4873" s="76" t="s">
        <v>4999</v>
      </c>
      <c r="I4873" s="77">
        <v>4.4800000000000004</v>
      </c>
      <c r="J4873" s="2">
        <v>1</v>
      </c>
      <c r="K4873" s="119" cm="1">
        <f t="array" ref="K4873">ROUND(IF(C4873="Beer",SUM(LOOKUP(2,1/(SRP!$B$7:$B$9&lt;=E4873)/(SRP!$C$7:$C$9&gt;=E4873),SRP!$D$7:$D$9)*(G4873/100)*(E4873/1000)),IF(C4873="Spirits",SUM(LOOKUP(2,1/(SRP!$B$2:$B$6&lt;=E4873)/(SRP!$C$2:$C$6&gt;=E4873),SRP!$D$2:$D$6)*(G4873/100)*(E4873/1000)),IF(AND(C4873="Wine",D4873="Fortified Wines"),SUM(LOOKUP(2,1/(SRP!$B$20:$B$23&lt;=E4873)/(SRP!$C$20:$C$23&gt;=E4873),SRP!$D$20:$D$23)*(G4873/100)*(E4873/1000)),IF(C4873="Wine",SUM(LOOKUP(2,1/(SRP!$B$15:$B$19&lt;=E4873)/(SRP!$C$15:$C$19&gt;=E4873),SRP!$D$15:$D$19)*(G4873/100)*(E4873/1000)),IF(C4873="Ready to Drink",SUM(LOOKUP(2,1/(SRP!$B$10:$B$14&lt;=E4873)/(SRP!$C$10:$C$14&gt;=E4873),SRP!$D$10:$D$14)*(G4873/100)*(E4873/1000)),0))))),2)</f>
        <v>2.4500000000000002</v>
      </c>
    </row>
    <row r="4874" spans="1:11" x14ac:dyDescent="0.35">
      <c r="A4874" s="2">
        <v>43625</v>
      </c>
      <c r="B4874" s="76" t="s">
        <v>3793</v>
      </c>
      <c r="C4874" s="76" t="s">
        <v>5938</v>
      </c>
      <c r="D4874" s="76" t="s">
        <v>5279</v>
      </c>
      <c r="E4874" s="76">
        <v>473</v>
      </c>
      <c r="F4874" s="76">
        <v>24</v>
      </c>
      <c r="G4874" s="77">
        <v>7</v>
      </c>
      <c r="H4874" s="76" t="s">
        <v>4999</v>
      </c>
      <c r="I4874" s="77">
        <v>4.4800000000000004</v>
      </c>
      <c r="J4874" s="2">
        <v>1</v>
      </c>
      <c r="K4874" s="119" cm="1">
        <f t="array" ref="K4874">ROUND(IF(C4874="Beer",SUM(LOOKUP(2,1/(SRP!$B$7:$B$9&lt;=E4874)/(SRP!$C$7:$C$9&gt;=E4874),SRP!$D$7:$D$9)*(G4874/100)*(E4874/1000)),IF(C4874="Spirits",SUM(LOOKUP(2,1/(SRP!$B$2:$B$6&lt;=E4874)/(SRP!$C$2:$C$6&gt;=E4874),SRP!$D$2:$D$6)*(G4874/100)*(E4874/1000)),IF(AND(C4874="Wine",D4874="Fortified Wines"),SUM(LOOKUP(2,1/(SRP!$B$20:$B$23&lt;=E4874)/(SRP!$C$20:$C$23&gt;=E4874),SRP!$D$20:$D$23)*(G4874/100)*(E4874/1000)),IF(C4874="Wine",SUM(LOOKUP(2,1/(SRP!$B$15:$B$19&lt;=E4874)/(SRP!$C$15:$C$19&gt;=E4874),SRP!$D$15:$D$19)*(G4874/100)*(E4874/1000)),IF(C4874="Ready to Drink",SUM(LOOKUP(2,1/(SRP!$B$10:$B$14&lt;=E4874)/(SRP!$C$10:$C$14&gt;=E4874),SRP!$D$10:$D$14)*(G4874/100)*(E4874/1000)),0))))),2)</f>
        <v>2.4500000000000002</v>
      </c>
    </row>
    <row r="4875" spans="1:11" x14ac:dyDescent="0.35">
      <c r="A4875" s="2">
        <v>43626</v>
      </c>
      <c r="B4875" s="76" t="s">
        <v>4081</v>
      </c>
      <c r="C4875" s="76" t="s">
        <v>287</v>
      </c>
      <c r="D4875" s="76" t="s">
        <v>5313</v>
      </c>
      <c r="E4875" s="76">
        <v>473</v>
      </c>
      <c r="F4875" s="76">
        <v>24</v>
      </c>
      <c r="G4875" s="77">
        <v>5.2</v>
      </c>
      <c r="H4875" s="76" t="s">
        <v>6875</v>
      </c>
      <c r="I4875" s="77">
        <v>4.2</v>
      </c>
      <c r="J4875" s="2">
        <v>1</v>
      </c>
      <c r="K4875" s="119" cm="1">
        <f t="array" ref="K4875">ROUND(IF(C4875="Beer",SUM(LOOKUP(2,1/(SRP!$B$7:$B$9&lt;=E4875)/(SRP!$C$7:$C$9&gt;=E4875),SRP!$D$7:$D$9)*(G4875/100)*(E4875/1000)),IF(C4875="Spirits",SUM(LOOKUP(2,1/(SRP!$B$2:$B$6&lt;=E4875)/(SRP!$C$2:$C$6&gt;=E4875),SRP!$D$2:$D$6)*(G4875/100)*(E4875/1000)),IF(AND(C4875="Wine",D4875="Fortified Wines"),SUM(LOOKUP(2,1/(SRP!$B$20:$B$23&lt;=E4875)/(SRP!$C$20:$C$23&gt;=E4875),SRP!$D$20:$D$23)*(G4875/100)*(E4875/1000)),IF(C4875="Wine",SUM(LOOKUP(2,1/(SRP!$B$15:$B$19&lt;=E4875)/(SRP!$C$15:$C$19&gt;=E4875),SRP!$D$15:$D$19)*(G4875/100)*(E4875/1000)),IF(C4875="Ready to Drink",SUM(LOOKUP(2,1/(SRP!$B$10:$B$14&lt;=E4875)/(SRP!$C$10:$C$14&gt;=E4875),SRP!$D$10:$D$14)*(G4875/100)*(E4875/1000)),0))))),2)</f>
        <v>1.72</v>
      </c>
    </row>
    <row r="4876" spans="1:11" x14ac:dyDescent="0.35">
      <c r="A4876" s="2">
        <v>43626</v>
      </c>
      <c r="B4876" s="76" t="s">
        <v>4081</v>
      </c>
      <c r="C4876" s="76" t="s">
        <v>287</v>
      </c>
      <c r="D4876" s="76" t="s">
        <v>5313</v>
      </c>
      <c r="E4876" s="76">
        <v>473</v>
      </c>
      <c r="F4876" s="76">
        <v>24</v>
      </c>
      <c r="G4876" s="77">
        <v>5.2</v>
      </c>
      <c r="H4876" s="76" t="s">
        <v>3370</v>
      </c>
      <c r="I4876" s="77">
        <v>4.2</v>
      </c>
      <c r="J4876" s="2">
        <v>1</v>
      </c>
      <c r="K4876" s="119" cm="1">
        <f t="array" ref="K4876">ROUND(IF(C4876="Beer",SUM(LOOKUP(2,1/(SRP!$B$7:$B$9&lt;=E4876)/(SRP!$C$7:$C$9&gt;=E4876),SRP!$D$7:$D$9)*(G4876/100)*(E4876/1000)),IF(C4876="Spirits",SUM(LOOKUP(2,1/(SRP!$B$2:$B$6&lt;=E4876)/(SRP!$C$2:$C$6&gt;=E4876),SRP!$D$2:$D$6)*(G4876/100)*(E4876/1000)),IF(AND(C4876="Wine",D4876="Fortified Wines"),SUM(LOOKUP(2,1/(SRP!$B$20:$B$23&lt;=E4876)/(SRP!$C$20:$C$23&gt;=E4876),SRP!$D$20:$D$23)*(G4876/100)*(E4876/1000)),IF(C4876="Wine",SUM(LOOKUP(2,1/(SRP!$B$15:$B$19&lt;=E4876)/(SRP!$C$15:$C$19&gt;=E4876),SRP!$D$15:$D$19)*(G4876/100)*(E4876/1000)),IF(C4876="Ready to Drink",SUM(LOOKUP(2,1/(SRP!$B$10:$B$14&lt;=E4876)/(SRP!$C$10:$C$14&gt;=E4876),SRP!$D$10:$D$14)*(G4876/100)*(E4876/1000)),0))))),2)</f>
        <v>1.72</v>
      </c>
    </row>
    <row r="4877" spans="1:11" x14ac:dyDescent="0.35">
      <c r="A4877" s="2">
        <v>43631</v>
      </c>
      <c r="B4877" s="76" t="s">
        <v>4786</v>
      </c>
      <c r="C4877" s="76" t="s">
        <v>286</v>
      </c>
      <c r="D4877" s="76" t="s">
        <v>5232</v>
      </c>
      <c r="E4877" s="76">
        <v>750</v>
      </c>
      <c r="F4877" s="76">
        <v>12</v>
      </c>
      <c r="G4877" s="77">
        <v>7</v>
      </c>
      <c r="H4877" s="76" t="s">
        <v>3294</v>
      </c>
      <c r="I4877" s="77">
        <v>19.989999999999998</v>
      </c>
      <c r="J4877" s="2">
        <v>1</v>
      </c>
      <c r="K4877" s="119" cm="1">
        <f t="array" ref="K4877">ROUND(IF(C4877="Beer",SUM(LOOKUP(2,1/(SRP!$B$7:$B$9&lt;=E4877)/(SRP!$C$7:$C$9&gt;=E4877),SRP!$D$7:$D$9)*(G4877/100)*(E4877/1000)),IF(C4877="Spirits",SUM(LOOKUP(2,1/(SRP!$B$2:$B$6&lt;=E4877)/(SRP!$C$2:$C$6&gt;=E4877),SRP!$D$2:$D$6)*(G4877/100)*(E4877/1000)),IF(AND(C4877="Wine",D4877="Fortified Wines"),SUM(LOOKUP(2,1/(SRP!$B$20:$B$23&lt;=E4877)/(SRP!$C$20:$C$23&gt;=E4877),SRP!$D$20:$D$23)*(G4877/100)*(E4877/1000)),IF(C4877="Wine",SUM(LOOKUP(2,1/(SRP!$B$15:$B$19&lt;=E4877)/(SRP!$C$15:$C$19&gt;=E4877),SRP!$D$15:$D$19)*(G4877/100)*(E4877/1000)),IF(C4877="Ready to Drink",SUM(LOOKUP(2,1/(SRP!$B$10:$B$14&lt;=E4877)/(SRP!$C$10:$C$14&gt;=E4877),SRP!$D$10:$D$14)*(G4877/100)*(E4877/1000)),0))))),2)</f>
        <v>3.67</v>
      </c>
    </row>
    <row r="4878" spans="1:11" x14ac:dyDescent="0.35">
      <c r="A4878" s="2">
        <v>43636</v>
      </c>
      <c r="B4878" s="76" t="s">
        <v>3563</v>
      </c>
      <c r="C4878" s="76" t="s">
        <v>285</v>
      </c>
      <c r="D4878" s="76" t="s">
        <v>6942</v>
      </c>
      <c r="E4878" s="76">
        <v>750</v>
      </c>
      <c r="F4878" s="76">
        <v>12</v>
      </c>
      <c r="G4878" s="77">
        <v>40</v>
      </c>
      <c r="H4878" s="76" t="s">
        <v>3285</v>
      </c>
      <c r="I4878" s="77">
        <v>49.99</v>
      </c>
      <c r="J4878" s="2">
        <v>1</v>
      </c>
      <c r="K4878" s="119" cm="1">
        <f t="array" ref="K4878">ROUND(IF(C4878="Beer",SUM(LOOKUP(2,1/(SRP!$B$7:$B$9&lt;=E4878)/(SRP!$C$7:$C$9&gt;=E4878),SRP!$D$7:$D$9)*(G4878/100)*(E4878/1000)),IF(C4878="Spirits",SUM(LOOKUP(2,1/(SRP!$B$2:$B$6&lt;=E4878)/(SRP!$C$2:$C$6&gt;=E4878),SRP!$D$2:$D$6)*(G4878/100)*(E4878/1000)),IF(AND(C4878="Wine",D4878="Fortified Wines"),SUM(LOOKUP(2,1/(SRP!$B$20:$B$23&lt;=E4878)/(SRP!$C$20:$C$23&gt;=E4878),SRP!$D$20:$D$23)*(G4878/100)*(E4878/1000)),IF(C4878="Wine",SUM(LOOKUP(2,1/(SRP!$B$15:$B$19&lt;=E4878)/(SRP!$C$15:$C$19&gt;=E4878),SRP!$D$15:$D$19)*(G4878/100)*(E4878/1000)),IF(C4878="Ready to Drink",SUM(LOOKUP(2,1/(SRP!$B$10:$B$14&lt;=E4878)/(SRP!$C$10:$C$14&gt;=E4878),SRP!$D$10:$D$14)*(G4878/100)*(E4878/1000)),0))))),2)</f>
        <v>20.94</v>
      </c>
    </row>
    <row r="4879" spans="1:11" x14ac:dyDescent="0.35">
      <c r="A4879" s="2">
        <v>43653</v>
      </c>
      <c r="B4879" s="76" t="s">
        <v>3807</v>
      </c>
      <c r="C4879" s="76" t="s">
        <v>287</v>
      </c>
      <c r="D4879" s="76" t="s">
        <v>5266</v>
      </c>
      <c r="E4879" s="76">
        <v>473</v>
      </c>
      <c r="F4879" s="76">
        <v>24</v>
      </c>
      <c r="G4879" s="77">
        <v>5.5</v>
      </c>
      <c r="H4879" s="76" t="s">
        <v>3409</v>
      </c>
      <c r="I4879" s="77">
        <v>4.05</v>
      </c>
      <c r="J4879" s="2">
        <v>1</v>
      </c>
      <c r="K4879" s="119" cm="1">
        <f t="array" ref="K4879">ROUND(IF(C4879="Beer",SUM(LOOKUP(2,1/(SRP!$B$7:$B$9&lt;=E4879)/(SRP!$C$7:$C$9&gt;=E4879),SRP!$D$7:$D$9)*(G4879/100)*(E4879/1000)),IF(C4879="Spirits",SUM(LOOKUP(2,1/(SRP!$B$2:$B$6&lt;=E4879)/(SRP!$C$2:$C$6&gt;=E4879),SRP!$D$2:$D$6)*(G4879/100)*(E4879/1000)),IF(AND(C4879="Wine",D4879="Fortified Wines"),SUM(LOOKUP(2,1/(SRP!$B$20:$B$23&lt;=E4879)/(SRP!$C$20:$C$23&gt;=E4879),SRP!$D$20:$D$23)*(G4879/100)*(E4879/1000)),IF(C4879="Wine",SUM(LOOKUP(2,1/(SRP!$B$15:$B$19&lt;=E4879)/(SRP!$C$15:$C$19&gt;=E4879),SRP!$D$15:$D$19)*(G4879/100)*(E4879/1000)),IF(C4879="Ready to Drink",SUM(LOOKUP(2,1/(SRP!$B$10:$B$14&lt;=E4879)/(SRP!$C$10:$C$14&gt;=E4879),SRP!$D$10:$D$14)*(G4879/100)*(E4879/1000)),0))))),2)</f>
        <v>1.82</v>
      </c>
    </row>
    <row r="4880" spans="1:11" x14ac:dyDescent="0.35">
      <c r="A4880" s="2">
        <v>43653</v>
      </c>
      <c r="B4880" s="76" t="s">
        <v>3807</v>
      </c>
      <c r="C4880" s="76" t="s">
        <v>287</v>
      </c>
      <c r="D4880" s="76" t="s">
        <v>5266</v>
      </c>
      <c r="E4880" s="76">
        <v>473</v>
      </c>
      <c r="F4880" s="76">
        <v>24</v>
      </c>
      <c r="G4880" s="77">
        <v>5.5</v>
      </c>
      <c r="H4880" s="76" t="s">
        <v>3409</v>
      </c>
      <c r="I4880" s="77">
        <v>4.05</v>
      </c>
      <c r="J4880" s="2">
        <v>1</v>
      </c>
      <c r="K4880" s="119" cm="1">
        <f t="array" ref="K4880">ROUND(IF(C4880="Beer",SUM(LOOKUP(2,1/(SRP!$B$7:$B$9&lt;=E4880)/(SRP!$C$7:$C$9&gt;=E4880),SRP!$D$7:$D$9)*(G4880/100)*(E4880/1000)),IF(C4880="Spirits",SUM(LOOKUP(2,1/(SRP!$B$2:$B$6&lt;=E4880)/(SRP!$C$2:$C$6&gt;=E4880),SRP!$D$2:$D$6)*(G4880/100)*(E4880/1000)),IF(AND(C4880="Wine",D4880="Fortified Wines"),SUM(LOOKUP(2,1/(SRP!$B$20:$B$23&lt;=E4880)/(SRP!$C$20:$C$23&gt;=E4880),SRP!$D$20:$D$23)*(G4880/100)*(E4880/1000)),IF(C4880="Wine",SUM(LOOKUP(2,1/(SRP!$B$15:$B$19&lt;=E4880)/(SRP!$C$15:$C$19&gt;=E4880),SRP!$D$15:$D$19)*(G4880/100)*(E4880/1000)),IF(C4880="Ready to Drink",SUM(LOOKUP(2,1/(SRP!$B$10:$B$14&lt;=E4880)/(SRP!$C$10:$C$14&gt;=E4880),SRP!$D$10:$D$14)*(G4880/100)*(E4880/1000)),0))))),2)</f>
        <v>1.82</v>
      </c>
    </row>
    <row r="4881" spans="1:11" x14ac:dyDescent="0.35">
      <c r="A4881" s="2">
        <v>43655</v>
      </c>
      <c r="B4881" s="76" t="s">
        <v>4089</v>
      </c>
      <c r="C4881" s="76" t="s">
        <v>285</v>
      </c>
      <c r="D4881" s="76" t="s">
        <v>6933</v>
      </c>
      <c r="E4881" s="76">
        <v>750</v>
      </c>
      <c r="F4881" s="76">
        <v>12</v>
      </c>
      <c r="G4881" s="77">
        <v>43</v>
      </c>
      <c r="H4881" s="76" t="s">
        <v>3295</v>
      </c>
      <c r="I4881" s="77">
        <v>41.49</v>
      </c>
      <c r="J4881" s="2">
        <v>1</v>
      </c>
      <c r="K4881" s="119" cm="1">
        <f t="array" ref="K4881">ROUND(IF(C4881="Beer",SUM(LOOKUP(2,1/(SRP!$B$7:$B$9&lt;=E4881)/(SRP!$C$7:$C$9&gt;=E4881),SRP!$D$7:$D$9)*(G4881/100)*(E4881/1000)),IF(C4881="Spirits",SUM(LOOKUP(2,1/(SRP!$B$2:$B$6&lt;=E4881)/(SRP!$C$2:$C$6&gt;=E4881),SRP!$D$2:$D$6)*(G4881/100)*(E4881/1000)),IF(AND(C4881="Wine",D4881="Fortified Wines"),SUM(LOOKUP(2,1/(SRP!$B$20:$B$23&lt;=E4881)/(SRP!$C$20:$C$23&gt;=E4881),SRP!$D$20:$D$23)*(G4881/100)*(E4881/1000)),IF(C4881="Wine",SUM(LOOKUP(2,1/(SRP!$B$15:$B$19&lt;=E4881)/(SRP!$C$15:$C$19&gt;=E4881),SRP!$D$15:$D$19)*(G4881/100)*(E4881/1000)),IF(C4881="Ready to Drink",SUM(LOOKUP(2,1/(SRP!$B$10:$B$14&lt;=E4881)/(SRP!$C$10:$C$14&gt;=E4881),SRP!$D$10:$D$14)*(G4881/100)*(E4881/1000)),0))))),2)</f>
        <v>22.51</v>
      </c>
    </row>
    <row r="4882" spans="1:11" x14ac:dyDescent="0.35">
      <c r="A4882" s="2">
        <v>43659</v>
      </c>
      <c r="B4882" s="76" t="s">
        <v>5758</v>
      </c>
      <c r="C4882" s="76" t="s">
        <v>285</v>
      </c>
      <c r="D4882" s="76" t="s">
        <v>5243</v>
      </c>
      <c r="E4882" s="76">
        <v>750</v>
      </c>
      <c r="F4882" s="76">
        <v>8</v>
      </c>
      <c r="G4882" s="77">
        <v>43</v>
      </c>
      <c r="H4882" s="76" t="s">
        <v>3295</v>
      </c>
      <c r="I4882" s="77">
        <v>37.99</v>
      </c>
      <c r="J4882" s="2">
        <v>1</v>
      </c>
      <c r="K4882" s="119" cm="1">
        <f t="array" ref="K4882">ROUND(IF(C4882="Beer",SUM(LOOKUP(2,1/(SRP!$B$7:$B$9&lt;=E4882)/(SRP!$C$7:$C$9&gt;=E4882),SRP!$D$7:$D$9)*(G4882/100)*(E4882/1000)),IF(C4882="Spirits",SUM(LOOKUP(2,1/(SRP!$B$2:$B$6&lt;=E4882)/(SRP!$C$2:$C$6&gt;=E4882),SRP!$D$2:$D$6)*(G4882/100)*(E4882/1000)),IF(AND(C4882="Wine",D4882="Fortified Wines"),SUM(LOOKUP(2,1/(SRP!$B$20:$B$23&lt;=E4882)/(SRP!$C$20:$C$23&gt;=E4882),SRP!$D$20:$D$23)*(G4882/100)*(E4882/1000)),IF(C4882="Wine",SUM(LOOKUP(2,1/(SRP!$B$15:$B$19&lt;=E4882)/(SRP!$C$15:$C$19&gt;=E4882),SRP!$D$15:$D$19)*(G4882/100)*(E4882/1000)),IF(C4882="Ready to Drink",SUM(LOOKUP(2,1/(SRP!$B$10:$B$14&lt;=E4882)/(SRP!$C$10:$C$14&gt;=E4882),SRP!$D$10:$D$14)*(G4882/100)*(E4882/1000)),0))))),2)</f>
        <v>22.51</v>
      </c>
    </row>
    <row r="4883" spans="1:11" x14ac:dyDescent="0.35">
      <c r="A4883" s="2">
        <v>43662</v>
      </c>
      <c r="B4883" s="76" t="s">
        <v>6003</v>
      </c>
      <c r="C4883" s="76" t="s">
        <v>285</v>
      </c>
      <c r="D4883" s="76" t="s">
        <v>5270</v>
      </c>
      <c r="E4883" s="76">
        <v>360</v>
      </c>
      <c r="F4883" s="76">
        <v>20</v>
      </c>
      <c r="G4883" s="77">
        <v>12</v>
      </c>
      <c r="H4883" s="76" t="s">
        <v>3357</v>
      </c>
      <c r="I4883" s="77">
        <v>10.9</v>
      </c>
      <c r="J4883" s="2">
        <v>1</v>
      </c>
      <c r="K4883" s="119" cm="1">
        <f t="array" ref="K4883">ROUND(IF(C4883="Beer",SUM(LOOKUP(2,1/(SRP!$B$7:$B$9&lt;=E4883)/(SRP!$C$7:$C$9&gt;=E4883),SRP!$D$7:$D$9)*(G4883/100)*(E4883/1000)),IF(C4883="Spirits",SUM(LOOKUP(2,1/(SRP!$B$2:$B$6&lt;=E4883)/(SRP!$C$2:$C$6&gt;=E4883),SRP!$D$2:$D$6)*(G4883/100)*(E4883/1000)),IF(AND(C4883="Wine",D4883="Fortified Wines"),SUM(LOOKUP(2,1/(SRP!$B$20:$B$23&lt;=E4883)/(SRP!$C$20:$C$23&gt;=E4883),SRP!$D$20:$D$23)*(G4883/100)*(E4883/1000)),IF(C4883="Wine",SUM(LOOKUP(2,1/(SRP!$B$15:$B$19&lt;=E4883)/(SRP!$C$15:$C$19&gt;=E4883),SRP!$D$15:$D$19)*(G4883/100)*(E4883/1000)),IF(C4883="Ready to Drink",SUM(LOOKUP(2,1/(SRP!$B$10:$B$14&lt;=E4883)/(SRP!$C$10:$C$14&gt;=E4883),SRP!$D$10:$D$14)*(G4883/100)*(E4883/1000)),0))))),2)</f>
        <v>3.42</v>
      </c>
    </row>
    <row r="4884" spans="1:11" x14ac:dyDescent="0.35">
      <c r="A4884" s="2">
        <v>43666</v>
      </c>
      <c r="B4884" s="76" t="s">
        <v>3800</v>
      </c>
      <c r="C4884" s="76" t="s">
        <v>287</v>
      </c>
      <c r="D4884" s="76" t="s">
        <v>5230</v>
      </c>
      <c r="E4884" s="76">
        <v>473</v>
      </c>
      <c r="F4884" s="76">
        <v>24</v>
      </c>
      <c r="G4884" s="77">
        <v>5</v>
      </c>
      <c r="H4884" s="76" t="s">
        <v>3380</v>
      </c>
      <c r="I4884" s="77">
        <v>4.05</v>
      </c>
      <c r="J4884" s="2">
        <v>1</v>
      </c>
      <c r="K4884" s="119" cm="1">
        <f t="array" ref="K4884">ROUND(IF(C4884="Beer",SUM(LOOKUP(2,1/(SRP!$B$7:$B$9&lt;=E4884)/(SRP!$C$7:$C$9&gt;=E4884),SRP!$D$7:$D$9)*(G4884/100)*(E4884/1000)),IF(C4884="Spirits",SUM(LOOKUP(2,1/(SRP!$B$2:$B$6&lt;=E4884)/(SRP!$C$2:$C$6&gt;=E4884),SRP!$D$2:$D$6)*(G4884/100)*(E4884/1000)),IF(AND(C4884="Wine",D4884="Fortified Wines"),SUM(LOOKUP(2,1/(SRP!$B$20:$B$23&lt;=E4884)/(SRP!$C$20:$C$23&gt;=E4884),SRP!$D$20:$D$23)*(G4884/100)*(E4884/1000)),IF(C4884="Wine",SUM(LOOKUP(2,1/(SRP!$B$15:$B$19&lt;=E4884)/(SRP!$C$15:$C$19&gt;=E4884),SRP!$D$15:$D$19)*(G4884/100)*(E4884/1000)),IF(C4884="Ready to Drink",SUM(LOOKUP(2,1/(SRP!$B$10:$B$14&lt;=E4884)/(SRP!$C$10:$C$14&gt;=E4884),SRP!$D$10:$D$14)*(G4884/100)*(E4884/1000)),0))))),2)</f>
        <v>1.65</v>
      </c>
    </row>
    <row r="4885" spans="1:11" x14ac:dyDescent="0.35">
      <c r="A4885" s="2">
        <v>43666</v>
      </c>
      <c r="B4885" s="76" t="s">
        <v>3800</v>
      </c>
      <c r="C4885" s="76" t="s">
        <v>287</v>
      </c>
      <c r="D4885" s="76" t="s">
        <v>5230</v>
      </c>
      <c r="E4885" s="76">
        <v>473</v>
      </c>
      <c r="F4885" s="76">
        <v>24</v>
      </c>
      <c r="G4885" s="77">
        <v>5</v>
      </c>
      <c r="H4885" s="76" t="s">
        <v>3380</v>
      </c>
      <c r="I4885" s="77">
        <v>4.05</v>
      </c>
      <c r="J4885" s="2">
        <v>1</v>
      </c>
      <c r="K4885" s="119" cm="1">
        <f t="array" ref="K4885">ROUND(IF(C4885="Beer",SUM(LOOKUP(2,1/(SRP!$B$7:$B$9&lt;=E4885)/(SRP!$C$7:$C$9&gt;=E4885),SRP!$D$7:$D$9)*(G4885/100)*(E4885/1000)),IF(C4885="Spirits",SUM(LOOKUP(2,1/(SRP!$B$2:$B$6&lt;=E4885)/(SRP!$C$2:$C$6&gt;=E4885),SRP!$D$2:$D$6)*(G4885/100)*(E4885/1000)),IF(AND(C4885="Wine",D4885="Fortified Wines"),SUM(LOOKUP(2,1/(SRP!$B$20:$B$23&lt;=E4885)/(SRP!$C$20:$C$23&gt;=E4885),SRP!$D$20:$D$23)*(G4885/100)*(E4885/1000)),IF(C4885="Wine",SUM(LOOKUP(2,1/(SRP!$B$15:$B$19&lt;=E4885)/(SRP!$C$15:$C$19&gt;=E4885),SRP!$D$15:$D$19)*(G4885/100)*(E4885/1000)),IF(C4885="Ready to Drink",SUM(LOOKUP(2,1/(SRP!$B$10:$B$14&lt;=E4885)/(SRP!$C$10:$C$14&gt;=E4885),SRP!$D$10:$D$14)*(G4885/100)*(E4885/1000)),0))))),2)</f>
        <v>1.65</v>
      </c>
    </row>
    <row r="4886" spans="1:11" x14ac:dyDescent="0.35">
      <c r="A4886" s="2">
        <v>43674</v>
      </c>
      <c r="B4886" s="76" t="s">
        <v>3822</v>
      </c>
      <c r="C4886" s="76" t="s">
        <v>5938</v>
      </c>
      <c r="D4886" s="76" t="s">
        <v>5298</v>
      </c>
      <c r="E4886" s="76">
        <v>4260</v>
      </c>
      <c r="F4886" s="76">
        <v>2</v>
      </c>
      <c r="G4886" s="77">
        <v>5</v>
      </c>
      <c r="H4886" s="76" t="s">
        <v>3326</v>
      </c>
      <c r="I4886" s="77">
        <v>31.99</v>
      </c>
      <c r="J4886" s="2">
        <v>12</v>
      </c>
      <c r="K4886" s="119" cm="1">
        <f t="array" ref="K4886">ROUND(IF(C4886="Beer",SUM(LOOKUP(2,1/(SRP!$B$7:$B$9&lt;=E4886)/(SRP!$C$7:$C$9&gt;=E4886),SRP!$D$7:$D$9)*(G4886/100)*(E4886/1000)),IF(C4886="Spirits",SUM(LOOKUP(2,1/(SRP!$B$2:$B$6&lt;=E4886)/(SRP!$C$2:$C$6&gt;=E4886),SRP!$D$2:$D$6)*(G4886/100)*(E4886/1000)),IF(AND(C4886="Wine",D4886="Fortified Wines"),SUM(LOOKUP(2,1/(SRP!$B$20:$B$23&lt;=E4886)/(SRP!$C$20:$C$23&gt;=E4886),SRP!$D$20:$D$23)*(G4886/100)*(E4886/1000)),IF(C4886="Wine",SUM(LOOKUP(2,1/(SRP!$B$15:$B$19&lt;=E4886)/(SRP!$C$15:$C$19&gt;=E4886),SRP!$D$15:$D$19)*(G4886/100)*(E4886/1000)),IF(C4886="Ready to Drink",SUM(LOOKUP(2,1/(SRP!$B$10:$B$14&lt;=E4886)/(SRP!$C$10:$C$14&gt;=E4886),SRP!$D$10:$D$14)*(G4886/100)*(E4886/1000)),0))))),2)</f>
        <v>14.87</v>
      </c>
    </row>
    <row r="4887" spans="1:11" x14ac:dyDescent="0.35">
      <c r="A4887" s="2">
        <v>43674</v>
      </c>
      <c r="B4887" s="76" t="s">
        <v>3822</v>
      </c>
      <c r="C4887" s="76" t="s">
        <v>5938</v>
      </c>
      <c r="D4887" s="76" t="s">
        <v>5298</v>
      </c>
      <c r="E4887" s="76">
        <v>4260</v>
      </c>
      <c r="F4887" s="76">
        <v>2</v>
      </c>
      <c r="G4887" s="77">
        <v>5</v>
      </c>
      <c r="H4887" s="76" t="s">
        <v>3326</v>
      </c>
      <c r="I4887" s="77">
        <v>31.99</v>
      </c>
      <c r="J4887" s="2">
        <v>12</v>
      </c>
      <c r="K4887" s="119" cm="1">
        <f t="array" ref="K4887">ROUND(IF(C4887="Beer",SUM(LOOKUP(2,1/(SRP!$B$7:$B$9&lt;=E4887)/(SRP!$C$7:$C$9&gt;=E4887),SRP!$D$7:$D$9)*(G4887/100)*(E4887/1000)),IF(C4887="Spirits",SUM(LOOKUP(2,1/(SRP!$B$2:$B$6&lt;=E4887)/(SRP!$C$2:$C$6&gt;=E4887),SRP!$D$2:$D$6)*(G4887/100)*(E4887/1000)),IF(AND(C4887="Wine",D4887="Fortified Wines"),SUM(LOOKUP(2,1/(SRP!$B$20:$B$23&lt;=E4887)/(SRP!$C$20:$C$23&gt;=E4887),SRP!$D$20:$D$23)*(G4887/100)*(E4887/1000)),IF(C4887="Wine",SUM(LOOKUP(2,1/(SRP!$B$15:$B$19&lt;=E4887)/(SRP!$C$15:$C$19&gt;=E4887),SRP!$D$15:$D$19)*(G4887/100)*(E4887/1000)),IF(C4887="Ready to Drink",SUM(LOOKUP(2,1/(SRP!$B$10:$B$14&lt;=E4887)/(SRP!$C$10:$C$14&gt;=E4887),SRP!$D$10:$D$14)*(G4887/100)*(E4887/1000)),0))))),2)</f>
        <v>14.87</v>
      </c>
    </row>
    <row r="4888" spans="1:11" x14ac:dyDescent="0.35">
      <c r="A4888" s="2">
        <v>43680</v>
      </c>
      <c r="B4888" s="76" t="s">
        <v>7251</v>
      </c>
      <c r="C4888" s="76" t="s">
        <v>286</v>
      </c>
      <c r="D4888" s="76" t="s">
        <v>5237</v>
      </c>
      <c r="E4888" s="76">
        <v>750</v>
      </c>
      <c r="F4888" s="76">
        <v>20</v>
      </c>
      <c r="G4888" s="77">
        <v>6</v>
      </c>
      <c r="H4888" s="76" t="s">
        <v>3357</v>
      </c>
      <c r="I4888" s="77">
        <v>7.58</v>
      </c>
      <c r="J4888" s="2">
        <v>1</v>
      </c>
      <c r="K4888" s="119" cm="1">
        <f t="array" ref="K4888">ROUND(IF(C4888="Beer",SUM(LOOKUP(2,1/(SRP!$B$7:$B$9&lt;=E4888)/(SRP!$C$7:$C$9&gt;=E4888),SRP!$D$7:$D$9)*(G4888/100)*(E4888/1000)),IF(C4888="Spirits",SUM(LOOKUP(2,1/(SRP!$B$2:$B$6&lt;=E4888)/(SRP!$C$2:$C$6&gt;=E4888),SRP!$D$2:$D$6)*(G4888/100)*(E4888/1000)),IF(AND(C4888="Wine",D4888="Fortified Wines"),SUM(LOOKUP(2,1/(SRP!$B$20:$B$23&lt;=E4888)/(SRP!$C$20:$C$23&gt;=E4888),SRP!$D$20:$D$23)*(G4888/100)*(E4888/1000)),IF(C4888="Wine",SUM(LOOKUP(2,1/(SRP!$B$15:$B$19&lt;=E4888)/(SRP!$C$15:$C$19&gt;=E4888),SRP!$D$15:$D$19)*(G4888/100)*(E4888/1000)),IF(C4888="Ready to Drink",SUM(LOOKUP(2,1/(SRP!$B$10:$B$14&lt;=E4888)/(SRP!$C$10:$C$14&gt;=E4888),SRP!$D$10:$D$14)*(G4888/100)*(E4888/1000)),0))))),2)</f>
        <v>3.14</v>
      </c>
    </row>
    <row r="4889" spans="1:11" x14ac:dyDescent="0.35">
      <c r="A4889" s="2">
        <v>43681</v>
      </c>
      <c r="B4889" s="76" t="s">
        <v>6974</v>
      </c>
      <c r="C4889" s="76" t="s">
        <v>286</v>
      </c>
      <c r="D4889" s="76" t="s">
        <v>5236</v>
      </c>
      <c r="E4889" s="76">
        <v>750</v>
      </c>
      <c r="F4889" s="76">
        <v>12</v>
      </c>
      <c r="G4889" s="77">
        <v>14.5</v>
      </c>
      <c r="H4889" s="76" t="s">
        <v>3307</v>
      </c>
      <c r="I4889" s="77">
        <v>26.99</v>
      </c>
      <c r="J4889" s="2">
        <v>1</v>
      </c>
      <c r="K4889" s="119" cm="1">
        <f t="array" ref="K4889">ROUND(IF(C4889="Beer",SUM(LOOKUP(2,1/(SRP!$B$7:$B$9&lt;=E4889)/(SRP!$C$7:$C$9&gt;=E4889),SRP!$D$7:$D$9)*(G4889/100)*(E4889/1000)),IF(C4889="Spirits",SUM(LOOKUP(2,1/(SRP!$B$2:$B$6&lt;=E4889)/(SRP!$C$2:$C$6&gt;=E4889),SRP!$D$2:$D$6)*(G4889/100)*(E4889/1000)),IF(AND(C4889="Wine",D4889="Fortified Wines"),SUM(LOOKUP(2,1/(SRP!$B$20:$B$23&lt;=E4889)/(SRP!$C$20:$C$23&gt;=E4889),SRP!$D$20:$D$23)*(G4889/100)*(E4889/1000)),IF(C4889="Wine",SUM(LOOKUP(2,1/(SRP!$B$15:$B$19&lt;=E4889)/(SRP!$C$15:$C$19&gt;=E4889),SRP!$D$15:$D$19)*(G4889/100)*(E4889/1000)),IF(C4889="Ready to Drink",SUM(LOOKUP(2,1/(SRP!$B$10:$B$14&lt;=E4889)/(SRP!$C$10:$C$14&gt;=E4889),SRP!$D$10:$D$14)*(G4889/100)*(E4889/1000)),0))))),2)</f>
        <v>7.59</v>
      </c>
    </row>
    <row r="4890" spans="1:11" x14ac:dyDescent="0.35">
      <c r="A4890" s="2">
        <v>43683</v>
      </c>
      <c r="B4890" s="76" t="s">
        <v>3548</v>
      </c>
      <c r="C4890" s="76" t="s">
        <v>285</v>
      </c>
      <c r="D4890" s="76" t="s">
        <v>5252</v>
      </c>
      <c r="E4890" s="76">
        <v>360</v>
      </c>
      <c r="F4890" s="76">
        <v>20</v>
      </c>
      <c r="G4890" s="77">
        <v>12</v>
      </c>
      <c r="H4890" s="76" t="s">
        <v>3357</v>
      </c>
      <c r="I4890" s="77">
        <v>10.9</v>
      </c>
      <c r="J4890" s="2">
        <v>1</v>
      </c>
      <c r="K4890" s="119" cm="1">
        <f t="array" ref="K4890">ROUND(IF(C4890="Beer",SUM(LOOKUP(2,1/(SRP!$B$7:$B$9&lt;=E4890)/(SRP!$C$7:$C$9&gt;=E4890),SRP!$D$7:$D$9)*(G4890/100)*(E4890/1000)),IF(C4890="Spirits",SUM(LOOKUP(2,1/(SRP!$B$2:$B$6&lt;=E4890)/(SRP!$C$2:$C$6&gt;=E4890),SRP!$D$2:$D$6)*(G4890/100)*(E4890/1000)),IF(AND(C4890="Wine",D4890="Fortified Wines"),SUM(LOOKUP(2,1/(SRP!$B$20:$B$23&lt;=E4890)/(SRP!$C$20:$C$23&gt;=E4890),SRP!$D$20:$D$23)*(G4890/100)*(E4890/1000)),IF(C4890="Wine",SUM(LOOKUP(2,1/(SRP!$B$15:$B$19&lt;=E4890)/(SRP!$C$15:$C$19&gt;=E4890),SRP!$D$15:$D$19)*(G4890/100)*(E4890/1000)),IF(C4890="Ready to Drink",SUM(LOOKUP(2,1/(SRP!$B$10:$B$14&lt;=E4890)/(SRP!$C$10:$C$14&gt;=E4890),SRP!$D$10:$D$14)*(G4890/100)*(E4890/1000)),0))))),2)</f>
        <v>3.42</v>
      </c>
    </row>
    <row r="4891" spans="1:11" x14ac:dyDescent="0.35">
      <c r="A4891" s="2">
        <v>43684</v>
      </c>
      <c r="B4891" s="76" t="s">
        <v>2972</v>
      </c>
      <c r="C4891" s="76" t="s">
        <v>285</v>
      </c>
      <c r="D4891" s="76" t="s">
        <v>5252</v>
      </c>
      <c r="E4891" s="76">
        <v>360</v>
      </c>
      <c r="F4891" s="76">
        <v>20</v>
      </c>
      <c r="G4891" s="77">
        <v>12</v>
      </c>
      <c r="H4891" s="76" t="s">
        <v>3357</v>
      </c>
      <c r="I4891" s="77">
        <v>10.9</v>
      </c>
      <c r="J4891" s="2">
        <v>1</v>
      </c>
      <c r="K4891" s="119" cm="1">
        <f t="array" ref="K4891">ROUND(IF(C4891="Beer",SUM(LOOKUP(2,1/(SRP!$B$7:$B$9&lt;=E4891)/(SRP!$C$7:$C$9&gt;=E4891),SRP!$D$7:$D$9)*(G4891/100)*(E4891/1000)),IF(C4891="Spirits",SUM(LOOKUP(2,1/(SRP!$B$2:$B$6&lt;=E4891)/(SRP!$C$2:$C$6&gt;=E4891),SRP!$D$2:$D$6)*(G4891/100)*(E4891/1000)),IF(AND(C4891="Wine",D4891="Fortified Wines"),SUM(LOOKUP(2,1/(SRP!$B$20:$B$23&lt;=E4891)/(SRP!$C$20:$C$23&gt;=E4891),SRP!$D$20:$D$23)*(G4891/100)*(E4891/1000)),IF(C4891="Wine",SUM(LOOKUP(2,1/(SRP!$B$15:$B$19&lt;=E4891)/(SRP!$C$15:$C$19&gt;=E4891),SRP!$D$15:$D$19)*(G4891/100)*(E4891/1000)),IF(C4891="Ready to Drink",SUM(LOOKUP(2,1/(SRP!$B$10:$B$14&lt;=E4891)/(SRP!$C$10:$C$14&gt;=E4891),SRP!$D$10:$D$14)*(G4891/100)*(E4891/1000)),0))))),2)</f>
        <v>3.42</v>
      </c>
    </row>
    <row r="4892" spans="1:11" x14ac:dyDescent="0.35">
      <c r="A4892" s="2">
        <v>43686</v>
      </c>
      <c r="B4892" s="76" t="s">
        <v>4085</v>
      </c>
      <c r="C4892" s="76" t="s">
        <v>285</v>
      </c>
      <c r="D4892" s="76" t="s">
        <v>5252</v>
      </c>
      <c r="E4892" s="76">
        <v>360</v>
      </c>
      <c r="F4892" s="76">
        <v>20</v>
      </c>
      <c r="G4892" s="77">
        <v>12</v>
      </c>
      <c r="H4892" s="76" t="s">
        <v>3357</v>
      </c>
      <c r="I4892" s="77">
        <v>10.9</v>
      </c>
      <c r="J4892" s="2">
        <v>1</v>
      </c>
      <c r="K4892" s="119" cm="1">
        <f t="array" ref="K4892">ROUND(IF(C4892="Beer",SUM(LOOKUP(2,1/(SRP!$B$7:$B$9&lt;=E4892)/(SRP!$C$7:$C$9&gt;=E4892),SRP!$D$7:$D$9)*(G4892/100)*(E4892/1000)),IF(C4892="Spirits",SUM(LOOKUP(2,1/(SRP!$B$2:$B$6&lt;=E4892)/(SRP!$C$2:$C$6&gt;=E4892),SRP!$D$2:$D$6)*(G4892/100)*(E4892/1000)),IF(AND(C4892="Wine",D4892="Fortified Wines"),SUM(LOOKUP(2,1/(SRP!$B$20:$B$23&lt;=E4892)/(SRP!$C$20:$C$23&gt;=E4892),SRP!$D$20:$D$23)*(G4892/100)*(E4892/1000)),IF(C4892="Wine",SUM(LOOKUP(2,1/(SRP!$B$15:$B$19&lt;=E4892)/(SRP!$C$15:$C$19&gt;=E4892),SRP!$D$15:$D$19)*(G4892/100)*(E4892/1000)),IF(C4892="Ready to Drink",SUM(LOOKUP(2,1/(SRP!$B$10:$B$14&lt;=E4892)/(SRP!$C$10:$C$14&gt;=E4892),SRP!$D$10:$D$14)*(G4892/100)*(E4892/1000)),0))))),2)</f>
        <v>3.42</v>
      </c>
    </row>
    <row r="4893" spans="1:11" x14ac:dyDescent="0.35">
      <c r="A4893" s="2">
        <v>43687</v>
      </c>
      <c r="B4893" s="76" t="s">
        <v>4086</v>
      </c>
      <c r="C4893" s="76" t="s">
        <v>285</v>
      </c>
      <c r="D4893" s="76" t="s">
        <v>5252</v>
      </c>
      <c r="E4893" s="76">
        <v>360</v>
      </c>
      <c r="F4893" s="76">
        <v>20</v>
      </c>
      <c r="G4893" s="77">
        <v>12</v>
      </c>
      <c r="H4893" s="76" t="s">
        <v>3357</v>
      </c>
      <c r="I4893" s="77">
        <v>10.9</v>
      </c>
      <c r="J4893" s="2">
        <v>1</v>
      </c>
      <c r="K4893" s="119" cm="1">
        <f t="array" ref="K4893">ROUND(IF(C4893="Beer",SUM(LOOKUP(2,1/(SRP!$B$7:$B$9&lt;=E4893)/(SRP!$C$7:$C$9&gt;=E4893),SRP!$D$7:$D$9)*(G4893/100)*(E4893/1000)),IF(C4893="Spirits",SUM(LOOKUP(2,1/(SRP!$B$2:$B$6&lt;=E4893)/(SRP!$C$2:$C$6&gt;=E4893),SRP!$D$2:$D$6)*(G4893/100)*(E4893/1000)),IF(AND(C4893="Wine",D4893="Fortified Wines"),SUM(LOOKUP(2,1/(SRP!$B$20:$B$23&lt;=E4893)/(SRP!$C$20:$C$23&gt;=E4893),SRP!$D$20:$D$23)*(G4893/100)*(E4893/1000)),IF(C4893="Wine",SUM(LOOKUP(2,1/(SRP!$B$15:$B$19&lt;=E4893)/(SRP!$C$15:$C$19&gt;=E4893),SRP!$D$15:$D$19)*(G4893/100)*(E4893/1000)),IF(C4893="Ready to Drink",SUM(LOOKUP(2,1/(SRP!$B$10:$B$14&lt;=E4893)/(SRP!$C$10:$C$14&gt;=E4893),SRP!$D$10:$D$14)*(G4893/100)*(E4893/1000)),0))))),2)</f>
        <v>3.42</v>
      </c>
    </row>
    <row r="4894" spans="1:11" x14ac:dyDescent="0.35">
      <c r="A4894" s="2">
        <v>43696</v>
      </c>
      <c r="B4894" s="76" t="s">
        <v>3771</v>
      </c>
      <c r="C4894" s="76" t="s">
        <v>286</v>
      </c>
      <c r="D4894" s="76" t="s">
        <v>5285</v>
      </c>
      <c r="E4894" s="76">
        <v>750</v>
      </c>
      <c r="F4894" s="76">
        <v>6</v>
      </c>
      <c r="G4894" s="77">
        <v>13.5</v>
      </c>
      <c r="H4894" s="76" t="s">
        <v>3300</v>
      </c>
      <c r="I4894" s="77">
        <v>16.989999999999998</v>
      </c>
      <c r="J4894" s="2">
        <v>1</v>
      </c>
      <c r="K4894" s="119" cm="1">
        <f t="array" ref="K4894">ROUND(IF(C4894="Beer",SUM(LOOKUP(2,1/(SRP!$B$7:$B$9&lt;=E4894)/(SRP!$C$7:$C$9&gt;=E4894),SRP!$D$7:$D$9)*(G4894/100)*(E4894/1000)),IF(C4894="Spirits",SUM(LOOKUP(2,1/(SRP!$B$2:$B$6&lt;=E4894)/(SRP!$C$2:$C$6&gt;=E4894),SRP!$D$2:$D$6)*(G4894/100)*(E4894/1000)),IF(AND(C4894="Wine",D4894="Fortified Wines"),SUM(LOOKUP(2,1/(SRP!$B$20:$B$23&lt;=E4894)/(SRP!$C$20:$C$23&gt;=E4894),SRP!$D$20:$D$23)*(G4894/100)*(E4894/1000)),IF(C4894="Wine",SUM(LOOKUP(2,1/(SRP!$B$15:$B$19&lt;=E4894)/(SRP!$C$15:$C$19&gt;=E4894),SRP!$D$15:$D$19)*(G4894/100)*(E4894/1000)),IF(C4894="Ready to Drink",SUM(LOOKUP(2,1/(SRP!$B$10:$B$14&lt;=E4894)/(SRP!$C$10:$C$14&gt;=E4894),SRP!$D$10:$D$14)*(G4894/100)*(E4894/1000)),0))))),2)</f>
        <v>7.07</v>
      </c>
    </row>
    <row r="4895" spans="1:11" x14ac:dyDescent="0.35">
      <c r="A4895" s="2">
        <v>43698</v>
      </c>
      <c r="B4895" s="76" t="s">
        <v>3754</v>
      </c>
      <c r="C4895" s="76" t="s">
        <v>286</v>
      </c>
      <c r="D4895" s="76" t="s">
        <v>5244</v>
      </c>
      <c r="E4895" s="76">
        <v>750</v>
      </c>
      <c r="F4895" s="76">
        <v>12</v>
      </c>
      <c r="G4895" s="77">
        <v>12.5</v>
      </c>
      <c r="H4895" s="76" t="s">
        <v>3307</v>
      </c>
      <c r="I4895" s="77">
        <v>21.99</v>
      </c>
      <c r="J4895" s="2">
        <v>1</v>
      </c>
      <c r="K4895" s="119" cm="1">
        <f t="array" ref="K4895">ROUND(IF(C4895="Beer",SUM(LOOKUP(2,1/(SRP!$B$7:$B$9&lt;=E4895)/(SRP!$C$7:$C$9&gt;=E4895),SRP!$D$7:$D$9)*(G4895/100)*(E4895/1000)),IF(C4895="Spirits",SUM(LOOKUP(2,1/(SRP!$B$2:$B$6&lt;=E4895)/(SRP!$C$2:$C$6&gt;=E4895),SRP!$D$2:$D$6)*(G4895/100)*(E4895/1000)),IF(AND(C4895="Wine",D4895="Fortified Wines"),SUM(LOOKUP(2,1/(SRP!$B$20:$B$23&lt;=E4895)/(SRP!$C$20:$C$23&gt;=E4895),SRP!$D$20:$D$23)*(G4895/100)*(E4895/1000)),IF(C4895="Wine",SUM(LOOKUP(2,1/(SRP!$B$15:$B$19&lt;=E4895)/(SRP!$C$15:$C$19&gt;=E4895),SRP!$D$15:$D$19)*(G4895/100)*(E4895/1000)),IF(C4895="Ready to Drink",SUM(LOOKUP(2,1/(SRP!$B$10:$B$14&lt;=E4895)/(SRP!$C$10:$C$14&gt;=E4895),SRP!$D$10:$D$14)*(G4895/100)*(E4895/1000)),0))))),2)</f>
        <v>6.54</v>
      </c>
    </row>
    <row r="4896" spans="1:11" x14ac:dyDescent="0.35">
      <c r="A4896" s="2">
        <v>43702</v>
      </c>
      <c r="B4896" s="76" t="s">
        <v>3755</v>
      </c>
      <c r="C4896" s="76" t="s">
        <v>286</v>
      </c>
      <c r="D4896" s="76" t="s">
        <v>5284</v>
      </c>
      <c r="E4896" s="76">
        <v>750</v>
      </c>
      <c r="F4896" s="76">
        <v>6</v>
      </c>
      <c r="G4896" s="77">
        <v>12.5</v>
      </c>
      <c r="H4896" s="76" t="s">
        <v>3281</v>
      </c>
      <c r="I4896" s="77">
        <v>99.99</v>
      </c>
      <c r="J4896" s="2">
        <v>1</v>
      </c>
      <c r="K4896" s="119" cm="1">
        <f t="array" ref="K4896">ROUND(IF(C4896="Beer",SUM(LOOKUP(2,1/(SRP!$B$7:$B$9&lt;=E4896)/(SRP!$C$7:$C$9&gt;=E4896),SRP!$D$7:$D$9)*(G4896/100)*(E4896/1000)),IF(C4896="Spirits",SUM(LOOKUP(2,1/(SRP!$B$2:$B$6&lt;=E4896)/(SRP!$C$2:$C$6&gt;=E4896),SRP!$D$2:$D$6)*(G4896/100)*(E4896/1000)),IF(AND(C4896="Wine",D4896="Fortified Wines"),SUM(LOOKUP(2,1/(SRP!$B$20:$B$23&lt;=E4896)/(SRP!$C$20:$C$23&gt;=E4896),SRP!$D$20:$D$23)*(G4896/100)*(E4896/1000)),IF(C4896="Wine",SUM(LOOKUP(2,1/(SRP!$B$15:$B$19&lt;=E4896)/(SRP!$C$15:$C$19&gt;=E4896),SRP!$D$15:$D$19)*(G4896/100)*(E4896/1000)),IF(C4896="Ready to Drink",SUM(LOOKUP(2,1/(SRP!$B$10:$B$14&lt;=E4896)/(SRP!$C$10:$C$14&gt;=E4896),SRP!$D$10:$D$14)*(G4896/100)*(E4896/1000)),0))))),2)</f>
        <v>6.54</v>
      </c>
    </row>
    <row r="4897" spans="1:11" x14ac:dyDescent="0.35">
      <c r="A4897" s="2">
        <v>43703</v>
      </c>
      <c r="B4897" s="76" t="s">
        <v>6004</v>
      </c>
      <c r="C4897" s="76" t="s">
        <v>285</v>
      </c>
      <c r="D4897" s="76" t="s">
        <v>5257</v>
      </c>
      <c r="E4897" s="76">
        <v>750</v>
      </c>
      <c r="F4897" s="76">
        <v>12</v>
      </c>
      <c r="G4897" s="77">
        <v>40</v>
      </c>
      <c r="H4897" s="76" t="s">
        <v>6869</v>
      </c>
      <c r="I4897" s="77">
        <v>134.99</v>
      </c>
      <c r="J4897" s="2">
        <v>1</v>
      </c>
      <c r="K4897" s="119" cm="1">
        <f t="array" ref="K4897">ROUND(IF(C4897="Beer",SUM(LOOKUP(2,1/(SRP!$B$7:$B$9&lt;=E4897)/(SRP!$C$7:$C$9&gt;=E4897),SRP!$D$7:$D$9)*(G4897/100)*(E4897/1000)),IF(C4897="Spirits",SUM(LOOKUP(2,1/(SRP!$B$2:$B$6&lt;=E4897)/(SRP!$C$2:$C$6&gt;=E4897),SRP!$D$2:$D$6)*(G4897/100)*(E4897/1000)),IF(AND(C4897="Wine",D4897="Fortified Wines"),SUM(LOOKUP(2,1/(SRP!$B$20:$B$23&lt;=E4897)/(SRP!$C$20:$C$23&gt;=E4897),SRP!$D$20:$D$23)*(G4897/100)*(E4897/1000)),IF(C4897="Wine",SUM(LOOKUP(2,1/(SRP!$B$15:$B$19&lt;=E4897)/(SRP!$C$15:$C$19&gt;=E4897),SRP!$D$15:$D$19)*(G4897/100)*(E4897/1000)),IF(C4897="Ready to Drink",SUM(LOOKUP(2,1/(SRP!$B$10:$B$14&lt;=E4897)/(SRP!$C$10:$C$14&gt;=E4897),SRP!$D$10:$D$14)*(G4897/100)*(E4897/1000)),0))))),2)</f>
        <v>20.94</v>
      </c>
    </row>
    <row r="4898" spans="1:11" x14ac:dyDescent="0.35">
      <c r="A4898" s="2">
        <v>43709</v>
      </c>
      <c r="B4898" s="76" t="s">
        <v>1593</v>
      </c>
      <c r="C4898" s="76" t="s">
        <v>285</v>
      </c>
      <c r="D4898" s="76" t="s">
        <v>6944</v>
      </c>
      <c r="E4898" s="76">
        <v>50</v>
      </c>
      <c r="F4898" s="76">
        <v>120</v>
      </c>
      <c r="G4898" s="77">
        <v>40</v>
      </c>
      <c r="H4898" s="76" t="s">
        <v>3289</v>
      </c>
      <c r="I4898" s="77">
        <v>2.33</v>
      </c>
      <c r="J4898" s="2">
        <v>1</v>
      </c>
      <c r="K4898" s="119" cm="1">
        <f t="array" ref="K4898">ROUND(IF(C4898="Beer",SUM(LOOKUP(2,1/(SRP!$B$7:$B$9&lt;=E4898)/(SRP!$C$7:$C$9&gt;=E4898),SRP!$D$7:$D$9)*(G4898/100)*(E4898/1000)),IF(C4898="Spirits",SUM(LOOKUP(2,1/(SRP!$B$2:$B$6&lt;=E4898)/(SRP!$C$2:$C$6&gt;=E4898),SRP!$D$2:$D$6)*(G4898/100)*(E4898/1000)),IF(AND(C4898="Wine",D4898="Fortified Wines"),SUM(LOOKUP(2,1/(SRP!$B$20:$B$23&lt;=E4898)/(SRP!$C$20:$C$23&gt;=E4898),SRP!$D$20:$D$23)*(G4898/100)*(E4898/1000)),IF(C4898="Wine",SUM(LOOKUP(2,1/(SRP!$B$15:$B$19&lt;=E4898)/(SRP!$C$15:$C$19&gt;=E4898),SRP!$D$15:$D$19)*(G4898/100)*(E4898/1000)),IF(C4898="Ready to Drink",SUM(LOOKUP(2,1/(SRP!$B$10:$B$14&lt;=E4898)/(SRP!$C$10:$C$14&gt;=E4898),SRP!$D$10:$D$14)*(G4898/100)*(E4898/1000)),0))))),2)</f>
        <v>2.33</v>
      </c>
    </row>
    <row r="4899" spans="1:11" x14ac:dyDescent="0.35">
      <c r="A4899" s="2">
        <v>43713</v>
      </c>
      <c r="B4899" s="76" t="s">
        <v>4087</v>
      </c>
      <c r="C4899" s="76" t="s">
        <v>286</v>
      </c>
      <c r="D4899" s="76" t="s">
        <v>5246</v>
      </c>
      <c r="E4899" s="76">
        <v>750</v>
      </c>
      <c r="F4899" s="76">
        <v>12</v>
      </c>
      <c r="G4899" s="77">
        <v>13.5</v>
      </c>
      <c r="H4899" s="76" t="s">
        <v>3300</v>
      </c>
      <c r="I4899" s="77">
        <v>19.989999999999998</v>
      </c>
      <c r="J4899" s="2">
        <v>1</v>
      </c>
      <c r="K4899" s="119" cm="1">
        <f t="array" ref="K4899">ROUND(IF(C4899="Beer",SUM(LOOKUP(2,1/(SRP!$B$7:$B$9&lt;=E4899)/(SRP!$C$7:$C$9&gt;=E4899),SRP!$D$7:$D$9)*(G4899/100)*(E4899/1000)),IF(C4899="Spirits",SUM(LOOKUP(2,1/(SRP!$B$2:$B$6&lt;=E4899)/(SRP!$C$2:$C$6&gt;=E4899),SRP!$D$2:$D$6)*(G4899/100)*(E4899/1000)),IF(AND(C4899="Wine",D4899="Fortified Wines"),SUM(LOOKUP(2,1/(SRP!$B$20:$B$23&lt;=E4899)/(SRP!$C$20:$C$23&gt;=E4899),SRP!$D$20:$D$23)*(G4899/100)*(E4899/1000)),IF(C4899="Wine",SUM(LOOKUP(2,1/(SRP!$B$15:$B$19&lt;=E4899)/(SRP!$C$15:$C$19&gt;=E4899),SRP!$D$15:$D$19)*(G4899/100)*(E4899/1000)),IF(C4899="Ready to Drink",SUM(LOOKUP(2,1/(SRP!$B$10:$B$14&lt;=E4899)/(SRP!$C$10:$C$14&gt;=E4899),SRP!$D$10:$D$14)*(G4899/100)*(E4899/1000)),0))))),2)</f>
        <v>7.07</v>
      </c>
    </row>
    <row r="4900" spans="1:11" x14ac:dyDescent="0.35">
      <c r="A4900" s="2">
        <v>43721</v>
      </c>
      <c r="B4900" s="76" t="s">
        <v>7252</v>
      </c>
      <c r="C4900" s="76" t="s">
        <v>286</v>
      </c>
      <c r="D4900" s="76" t="s">
        <v>300</v>
      </c>
      <c r="E4900" s="76">
        <v>750</v>
      </c>
      <c r="F4900" s="76">
        <v>12</v>
      </c>
      <c r="G4900" s="77">
        <v>13.5</v>
      </c>
      <c r="H4900" s="76" t="s">
        <v>3299</v>
      </c>
      <c r="I4900" s="77">
        <v>31.99</v>
      </c>
      <c r="J4900" s="2">
        <v>1</v>
      </c>
      <c r="K4900" s="119" cm="1">
        <f t="array" ref="K4900">ROUND(IF(C4900="Beer",SUM(LOOKUP(2,1/(SRP!$B$7:$B$9&lt;=E4900)/(SRP!$C$7:$C$9&gt;=E4900),SRP!$D$7:$D$9)*(G4900/100)*(E4900/1000)),IF(C4900="Spirits",SUM(LOOKUP(2,1/(SRP!$B$2:$B$6&lt;=E4900)/(SRP!$C$2:$C$6&gt;=E4900),SRP!$D$2:$D$6)*(G4900/100)*(E4900/1000)),IF(AND(C4900="Wine",D4900="Fortified Wines"),SUM(LOOKUP(2,1/(SRP!$B$20:$B$23&lt;=E4900)/(SRP!$C$20:$C$23&gt;=E4900),SRP!$D$20:$D$23)*(G4900/100)*(E4900/1000)),IF(C4900="Wine",SUM(LOOKUP(2,1/(SRP!$B$15:$B$19&lt;=E4900)/(SRP!$C$15:$C$19&gt;=E4900),SRP!$D$15:$D$19)*(G4900/100)*(E4900/1000)),IF(C4900="Ready to Drink",SUM(LOOKUP(2,1/(SRP!$B$10:$B$14&lt;=E4900)/(SRP!$C$10:$C$14&gt;=E4900),SRP!$D$10:$D$14)*(G4900/100)*(E4900/1000)),0))))),2)</f>
        <v>7.07</v>
      </c>
    </row>
    <row r="4901" spans="1:11" x14ac:dyDescent="0.35">
      <c r="A4901" s="2">
        <v>43723</v>
      </c>
      <c r="B4901" s="76" t="s">
        <v>3801</v>
      </c>
      <c r="C4901" s="76" t="s">
        <v>287</v>
      </c>
      <c r="D4901" s="76" t="s">
        <v>5240</v>
      </c>
      <c r="E4901" s="76">
        <v>473</v>
      </c>
      <c r="F4901" s="76">
        <v>24</v>
      </c>
      <c r="G4901" s="77">
        <v>9.3000000000000007</v>
      </c>
      <c r="H4901" s="76" t="s">
        <v>3387</v>
      </c>
      <c r="I4901" s="77">
        <v>4.8899999999999997</v>
      </c>
      <c r="J4901" s="2">
        <v>1</v>
      </c>
      <c r="K4901" s="119" cm="1">
        <f t="array" ref="K4901">ROUND(IF(C4901="Beer",SUM(LOOKUP(2,1/(SRP!$B$7:$B$9&lt;=E4901)/(SRP!$C$7:$C$9&gt;=E4901),SRP!$D$7:$D$9)*(G4901/100)*(E4901/1000)),IF(C4901="Spirits",SUM(LOOKUP(2,1/(SRP!$B$2:$B$6&lt;=E4901)/(SRP!$C$2:$C$6&gt;=E4901),SRP!$D$2:$D$6)*(G4901/100)*(E4901/1000)),IF(AND(C4901="Wine",D4901="Fortified Wines"),SUM(LOOKUP(2,1/(SRP!$B$20:$B$23&lt;=E4901)/(SRP!$C$20:$C$23&gt;=E4901),SRP!$D$20:$D$23)*(G4901/100)*(E4901/1000)),IF(C4901="Wine",SUM(LOOKUP(2,1/(SRP!$B$15:$B$19&lt;=E4901)/(SRP!$C$15:$C$19&gt;=E4901),SRP!$D$15:$D$19)*(G4901/100)*(E4901/1000)),IF(C4901="Ready to Drink",SUM(LOOKUP(2,1/(SRP!$B$10:$B$14&lt;=E4901)/(SRP!$C$10:$C$14&gt;=E4901),SRP!$D$10:$D$14)*(G4901/100)*(E4901/1000)),0))))),2)</f>
        <v>3.07</v>
      </c>
    </row>
    <row r="4902" spans="1:11" x14ac:dyDescent="0.35">
      <c r="A4902" s="2">
        <v>43723</v>
      </c>
      <c r="B4902" s="76" t="s">
        <v>3801</v>
      </c>
      <c r="C4902" s="76" t="s">
        <v>287</v>
      </c>
      <c r="D4902" s="76" t="s">
        <v>5240</v>
      </c>
      <c r="E4902" s="76">
        <v>473</v>
      </c>
      <c r="F4902" s="76">
        <v>24</v>
      </c>
      <c r="G4902" s="77">
        <v>9.3000000000000007</v>
      </c>
      <c r="H4902" s="76" t="s">
        <v>3387</v>
      </c>
      <c r="I4902" s="77">
        <v>4.8899999999999997</v>
      </c>
      <c r="J4902" s="2">
        <v>1</v>
      </c>
      <c r="K4902" s="119" cm="1">
        <f t="array" ref="K4902">ROUND(IF(C4902="Beer",SUM(LOOKUP(2,1/(SRP!$B$7:$B$9&lt;=E4902)/(SRP!$C$7:$C$9&gt;=E4902),SRP!$D$7:$D$9)*(G4902/100)*(E4902/1000)),IF(C4902="Spirits",SUM(LOOKUP(2,1/(SRP!$B$2:$B$6&lt;=E4902)/(SRP!$C$2:$C$6&gt;=E4902),SRP!$D$2:$D$6)*(G4902/100)*(E4902/1000)),IF(AND(C4902="Wine",D4902="Fortified Wines"),SUM(LOOKUP(2,1/(SRP!$B$20:$B$23&lt;=E4902)/(SRP!$C$20:$C$23&gt;=E4902),SRP!$D$20:$D$23)*(G4902/100)*(E4902/1000)),IF(C4902="Wine",SUM(LOOKUP(2,1/(SRP!$B$15:$B$19&lt;=E4902)/(SRP!$C$15:$C$19&gt;=E4902),SRP!$D$15:$D$19)*(G4902/100)*(E4902/1000)),IF(C4902="Ready to Drink",SUM(LOOKUP(2,1/(SRP!$B$10:$B$14&lt;=E4902)/(SRP!$C$10:$C$14&gt;=E4902),SRP!$D$10:$D$14)*(G4902/100)*(E4902/1000)),0))))),2)</f>
        <v>3.07</v>
      </c>
    </row>
    <row r="4903" spans="1:11" x14ac:dyDescent="0.35">
      <c r="A4903" s="2">
        <v>43725</v>
      </c>
      <c r="B4903" s="76" t="s">
        <v>3812</v>
      </c>
      <c r="C4903" s="76" t="s">
        <v>287</v>
      </c>
      <c r="D4903" s="76" t="s">
        <v>5266</v>
      </c>
      <c r="E4903" s="76">
        <v>1892</v>
      </c>
      <c r="F4903" s="76">
        <v>6</v>
      </c>
      <c r="G4903" s="77">
        <v>5</v>
      </c>
      <c r="H4903" s="76" t="s">
        <v>3330</v>
      </c>
      <c r="I4903" s="77">
        <v>16.989999999999998</v>
      </c>
      <c r="J4903" s="2">
        <v>4</v>
      </c>
      <c r="K4903" s="119" cm="1">
        <f t="array" ref="K4903">ROUND(IF(C4903="Beer",SUM(LOOKUP(2,1/(SRP!$B$7:$B$9&lt;=E4903)/(SRP!$C$7:$C$9&gt;=E4903),SRP!$D$7:$D$9)*(G4903/100)*(E4903/1000)),IF(C4903="Spirits",SUM(LOOKUP(2,1/(SRP!$B$2:$B$6&lt;=E4903)/(SRP!$C$2:$C$6&gt;=E4903),SRP!$D$2:$D$6)*(G4903/100)*(E4903/1000)),IF(AND(C4903="Wine",D4903="Fortified Wines"),SUM(LOOKUP(2,1/(SRP!$B$20:$B$23&lt;=E4903)/(SRP!$C$20:$C$23&gt;=E4903),SRP!$D$20:$D$23)*(G4903/100)*(E4903/1000)),IF(C4903="Wine",SUM(LOOKUP(2,1/(SRP!$B$15:$B$19&lt;=E4903)/(SRP!$C$15:$C$19&gt;=E4903),SRP!$D$15:$D$19)*(G4903/100)*(E4903/1000)),IF(C4903="Ready to Drink",SUM(LOOKUP(2,1/(SRP!$B$10:$B$14&lt;=E4903)/(SRP!$C$10:$C$14&gt;=E4903),SRP!$D$10:$D$14)*(G4903/100)*(E4903/1000)),0))))),2)</f>
        <v>6.6</v>
      </c>
    </row>
    <row r="4904" spans="1:11" x14ac:dyDescent="0.35">
      <c r="A4904" s="2">
        <v>43725</v>
      </c>
      <c r="B4904" s="76" t="s">
        <v>3812</v>
      </c>
      <c r="C4904" s="76" t="s">
        <v>287</v>
      </c>
      <c r="D4904" s="76" t="s">
        <v>5266</v>
      </c>
      <c r="E4904" s="76">
        <v>1892</v>
      </c>
      <c r="F4904" s="76">
        <v>6</v>
      </c>
      <c r="G4904" s="77">
        <v>5</v>
      </c>
      <c r="H4904" s="76" t="s">
        <v>3330</v>
      </c>
      <c r="I4904" s="77">
        <v>16.989999999999998</v>
      </c>
      <c r="J4904" s="2">
        <v>4</v>
      </c>
      <c r="K4904" s="119" cm="1">
        <f t="array" ref="K4904">ROUND(IF(C4904="Beer",SUM(LOOKUP(2,1/(SRP!$B$7:$B$9&lt;=E4904)/(SRP!$C$7:$C$9&gt;=E4904),SRP!$D$7:$D$9)*(G4904/100)*(E4904/1000)),IF(C4904="Spirits",SUM(LOOKUP(2,1/(SRP!$B$2:$B$6&lt;=E4904)/(SRP!$C$2:$C$6&gt;=E4904),SRP!$D$2:$D$6)*(G4904/100)*(E4904/1000)),IF(AND(C4904="Wine",D4904="Fortified Wines"),SUM(LOOKUP(2,1/(SRP!$B$20:$B$23&lt;=E4904)/(SRP!$C$20:$C$23&gt;=E4904),SRP!$D$20:$D$23)*(G4904/100)*(E4904/1000)),IF(C4904="Wine",SUM(LOOKUP(2,1/(SRP!$B$15:$B$19&lt;=E4904)/(SRP!$C$15:$C$19&gt;=E4904),SRP!$D$15:$D$19)*(G4904/100)*(E4904/1000)),IF(C4904="Ready to Drink",SUM(LOOKUP(2,1/(SRP!$B$10:$B$14&lt;=E4904)/(SRP!$C$10:$C$14&gt;=E4904),SRP!$D$10:$D$14)*(G4904/100)*(E4904/1000)),0))))),2)</f>
        <v>6.6</v>
      </c>
    </row>
    <row r="4905" spans="1:11" x14ac:dyDescent="0.35">
      <c r="A4905" s="2">
        <v>43727</v>
      </c>
      <c r="B4905" s="76" t="s">
        <v>3813</v>
      </c>
      <c r="C4905" s="76" t="s">
        <v>287</v>
      </c>
      <c r="D4905" s="76" t="s">
        <v>5230</v>
      </c>
      <c r="E4905" s="76">
        <v>473</v>
      </c>
      <c r="F4905" s="76">
        <v>24</v>
      </c>
      <c r="G4905" s="77">
        <v>5</v>
      </c>
      <c r="H4905" s="76" t="s">
        <v>3391</v>
      </c>
      <c r="I4905" s="77">
        <v>4.25</v>
      </c>
      <c r="J4905" s="2">
        <v>1</v>
      </c>
      <c r="K4905" s="119" cm="1">
        <f t="array" ref="K4905">ROUND(IF(C4905="Beer",SUM(LOOKUP(2,1/(SRP!$B$7:$B$9&lt;=E4905)/(SRP!$C$7:$C$9&gt;=E4905),SRP!$D$7:$D$9)*(G4905/100)*(E4905/1000)),IF(C4905="Spirits",SUM(LOOKUP(2,1/(SRP!$B$2:$B$6&lt;=E4905)/(SRP!$C$2:$C$6&gt;=E4905),SRP!$D$2:$D$6)*(G4905/100)*(E4905/1000)),IF(AND(C4905="Wine",D4905="Fortified Wines"),SUM(LOOKUP(2,1/(SRP!$B$20:$B$23&lt;=E4905)/(SRP!$C$20:$C$23&gt;=E4905),SRP!$D$20:$D$23)*(G4905/100)*(E4905/1000)),IF(C4905="Wine",SUM(LOOKUP(2,1/(SRP!$B$15:$B$19&lt;=E4905)/(SRP!$C$15:$C$19&gt;=E4905),SRP!$D$15:$D$19)*(G4905/100)*(E4905/1000)),IF(C4905="Ready to Drink",SUM(LOOKUP(2,1/(SRP!$B$10:$B$14&lt;=E4905)/(SRP!$C$10:$C$14&gt;=E4905),SRP!$D$10:$D$14)*(G4905/100)*(E4905/1000)),0))))),2)</f>
        <v>1.65</v>
      </c>
    </row>
    <row r="4906" spans="1:11" x14ac:dyDescent="0.35">
      <c r="A4906" s="2">
        <v>43727</v>
      </c>
      <c r="B4906" s="76" t="s">
        <v>3813</v>
      </c>
      <c r="C4906" s="76" t="s">
        <v>287</v>
      </c>
      <c r="D4906" s="76" t="s">
        <v>5230</v>
      </c>
      <c r="E4906" s="76">
        <v>473</v>
      </c>
      <c r="F4906" s="76">
        <v>24</v>
      </c>
      <c r="G4906" s="77">
        <v>5</v>
      </c>
      <c r="H4906" s="76" t="s">
        <v>3391</v>
      </c>
      <c r="I4906" s="77">
        <v>4.25</v>
      </c>
      <c r="J4906" s="2">
        <v>1</v>
      </c>
      <c r="K4906" s="119" cm="1">
        <f t="array" ref="K4906">ROUND(IF(C4906="Beer",SUM(LOOKUP(2,1/(SRP!$B$7:$B$9&lt;=E4906)/(SRP!$C$7:$C$9&gt;=E4906),SRP!$D$7:$D$9)*(G4906/100)*(E4906/1000)),IF(C4906="Spirits",SUM(LOOKUP(2,1/(SRP!$B$2:$B$6&lt;=E4906)/(SRP!$C$2:$C$6&gt;=E4906),SRP!$D$2:$D$6)*(G4906/100)*(E4906/1000)),IF(AND(C4906="Wine",D4906="Fortified Wines"),SUM(LOOKUP(2,1/(SRP!$B$20:$B$23&lt;=E4906)/(SRP!$C$20:$C$23&gt;=E4906),SRP!$D$20:$D$23)*(G4906/100)*(E4906/1000)),IF(C4906="Wine",SUM(LOOKUP(2,1/(SRP!$B$15:$B$19&lt;=E4906)/(SRP!$C$15:$C$19&gt;=E4906),SRP!$D$15:$D$19)*(G4906/100)*(E4906/1000)),IF(C4906="Ready to Drink",SUM(LOOKUP(2,1/(SRP!$B$10:$B$14&lt;=E4906)/(SRP!$C$10:$C$14&gt;=E4906),SRP!$D$10:$D$14)*(G4906/100)*(E4906/1000)),0))))),2)</f>
        <v>1.65</v>
      </c>
    </row>
    <row r="4907" spans="1:11" x14ac:dyDescent="0.35">
      <c r="A4907" s="2">
        <v>43731</v>
      </c>
      <c r="B4907" s="76" t="s">
        <v>4753</v>
      </c>
      <c r="C4907" s="76" t="s">
        <v>286</v>
      </c>
      <c r="D4907" s="76" t="s">
        <v>5247</v>
      </c>
      <c r="E4907" s="76">
        <v>750</v>
      </c>
      <c r="F4907" s="76">
        <v>12</v>
      </c>
      <c r="G4907" s="77">
        <v>13.5</v>
      </c>
      <c r="H4907" s="76" t="s">
        <v>6283</v>
      </c>
      <c r="I4907" s="77">
        <v>29.99</v>
      </c>
      <c r="J4907" s="2">
        <v>1</v>
      </c>
      <c r="K4907" s="119" cm="1">
        <f t="array" ref="K4907">ROUND(IF(C4907="Beer",SUM(LOOKUP(2,1/(SRP!$B$7:$B$9&lt;=E4907)/(SRP!$C$7:$C$9&gt;=E4907),SRP!$D$7:$D$9)*(G4907/100)*(E4907/1000)),IF(C4907="Spirits",SUM(LOOKUP(2,1/(SRP!$B$2:$B$6&lt;=E4907)/(SRP!$C$2:$C$6&gt;=E4907),SRP!$D$2:$D$6)*(G4907/100)*(E4907/1000)),IF(AND(C4907="Wine",D4907="Fortified Wines"),SUM(LOOKUP(2,1/(SRP!$B$20:$B$23&lt;=E4907)/(SRP!$C$20:$C$23&gt;=E4907),SRP!$D$20:$D$23)*(G4907/100)*(E4907/1000)),IF(C4907="Wine",SUM(LOOKUP(2,1/(SRP!$B$15:$B$19&lt;=E4907)/(SRP!$C$15:$C$19&gt;=E4907),SRP!$D$15:$D$19)*(G4907/100)*(E4907/1000)),IF(C4907="Ready to Drink",SUM(LOOKUP(2,1/(SRP!$B$10:$B$14&lt;=E4907)/(SRP!$C$10:$C$14&gt;=E4907),SRP!$D$10:$D$14)*(G4907/100)*(E4907/1000)),0))))),2)</f>
        <v>7.07</v>
      </c>
    </row>
    <row r="4908" spans="1:11" x14ac:dyDescent="0.35">
      <c r="A4908" s="2">
        <v>43764</v>
      </c>
      <c r="B4908" s="76" t="s">
        <v>3780</v>
      </c>
      <c r="C4908" s="76" t="s">
        <v>285</v>
      </c>
      <c r="D4908" s="76" t="s">
        <v>5274</v>
      </c>
      <c r="E4908" s="76">
        <v>50</v>
      </c>
      <c r="F4908" s="76">
        <v>60</v>
      </c>
      <c r="G4908" s="77">
        <v>35</v>
      </c>
      <c r="H4908" s="76" t="s">
        <v>3289</v>
      </c>
      <c r="I4908" s="77">
        <v>3.37</v>
      </c>
      <c r="J4908" s="2">
        <v>1</v>
      </c>
      <c r="K4908" s="119" cm="1">
        <f t="array" ref="K4908">ROUND(IF(C4908="Beer",SUM(LOOKUP(2,1/(SRP!$B$7:$B$9&lt;=E4908)/(SRP!$C$7:$C$9&gt;=E4908),SRP!$D$7:$D$9)*(G4908/100)*(E4908/1000)),IF(C4908="Spirits",SUM(LOOKUP(2,1/(SRP!$B$2:$B$6&lt;=E4908)/(SRP!$C$2:$C$6&gt;=E4908),SRP!$D$2:$D$6)*(G4908/100)*(E4908/1000)),IF(AND(C4908="Wine",D4908="Fortified Wines"),SUM(LOOKUP(2,1/(SRP!$B$20:$B$23&lt;=E4908)/(SRP!$C$20:$C$23&gt;=E4908),SRP!$D$20:$D$23)*(G4908/100)*(E4908/1000)),IF(C4908="Wine",SUM(LOOKUP(2,1/(SRP!$B$15:$B$19&lt;=E4908)/(SRP!$C$15:$C$19&gt;=E4908),SRP!$D$15:$D$19)*(G4908/100)*(E4908/1000)),IF(C4908="Ready to Drink",SUM(LOOKUP(2,1/(SRP!$B$10:$B$14&lt;=E4908)/(SRP!$C$10:$C$14&gt;=E4908),SRP!$D$10:$D$14)*(G4908/100)*(E4908/1000)),0))))),2)</f>
        <v>2.0299999999999998</v>
      </c>
    </row>
    <row r="4909" spans="1:11" x14ac:dyDescent="0.35">
      <c r="A4909" s="2">
        <v>43776</v>
      </c>
      <c r="B4909" s="76" t="s">
        <v>3787</v>
      </c>
      <c r="C4909" s="76" t="s">
        <v>285</v>
      </c>
      <c r="D4909" s="76" t="s">
        <v>5303</v>
      </c>
      <c r="E4909" s="76">
        <v>750</v>
      </c>
      <c r="F4909" s="76">
        <v>6</v>
      </c>
      <c r="G4909" s="77">
        <v>40</v>
      </c>
      <c r="H4909" s="76" t="s">
        <v>3992</v>
      </c>
      <c r="I4909" s="77">
        <v>73.989999999999995</v>
      </c>
      <c r="J4909" s="2">
        <v>1</v>
      </c>
      <c r="K4909" s="119" cm="1">
        <f t="array" ref="K4909">ROUND(IF(C4909="Beer",SUM(LOOKUP(2,1/(SRP!$B$7:$B$9&lt;=E4909)/(SRP!$C$7:$C$9&gt;=E4909),SRP!$D$7:$D$9)*(G4909/100)*(E4909/1000)),IF(C4909="Spirits",SUM(LOOKUP(2,1/(SRP!$B$2:$B$6&lt;=E4909)/(SRP!$C$2:$C$6&gt;=E4909),SRP!$D$2:$D$6)*(G4909/100)*(E4909/1000)),IF(AND(C4909="Wine",D4909="Fortified Wines"),SUM(LOOKUP(2,1/(SRP!$B$20:$B$23&lt;=E4909)/(SRP!$C$20:$C$23&gt;=E4909),SRP!$D$20:$D$23)*(G4909/100)*(E4909/1000)),IF(C4909="Wine",SUM(LOOKUP(2,1/(SRP!$B$15:$B$19&lt;=E4909)/(SRP!$C$15:$C$19&gt;=E4909),SRP!$D$15:$D$19)*(G4909/100)*(E4909/1000)),IF(C4909="Ready to Drink",SUM(LOOKUP(2,1/(SRP!$B$10:$B$14&lt;=E4909)/(SRP!$C$10:$C$14&gt;=E4909),SRP!$D$10:$D$14)*(G4909/100)*(E4909/1000)),0))))),2)</f>
        <v>20.94</v>
      </c>
    </row>
    <row r="4910" spans="1:11" x14ac:dyDescent="0.35">
      <c r="A4910" s="2">
        <v>43783</v>
      </c>
      <c r="B4910" s="76" t="s">
        <v>3695</v>
      </c>
      <c r="C4910" s="76" t="s">
        <v>285</v>
      </c>
      <c r="D4910" s="76" t="s">
        <v>5315</v>
      </c>
      <c r="E4910" s="76">
        <v>750</v>
      </c>
      <c r="F4910" s="76">
        <v>6</v>
      </c>
      <c r="G4910" s="77">
        <v>41</v>
      </c>
      <c r="H4910" s="76" t="s">
        <v>3288</v>
      </c>
      <c r="I4910" s="77">
        <v>47.99</v>
      </c>
      <c r="J4910" s="2">
        <v>1</v>
      </c>
      <c r="K4910" s="119" cm="1">
        <f t="array" ref="K4910">ROUND(IF(C4910="Beer",SUM(LOOKUP(2,1/(SRP!$B$7:$B$9&lt;=E4910)/(SRP!$C$7:$C$9&gt;=E4910),SRP!$D$7:$D$9)*(G4910/100)*(E4910/1000)),IF(C4910="Spirits",SUM(LOOKUP(2,1/(SRP!$B$2:$B$6&lt;=E4910)/(SRP!$C$2:$C$6&gt;=E4910),SRP!$D$2:$D$6)*(G4910/100)*(E4910/1000)),IF(AND(C4910="Wine",D4910="Fortified Wines"),SUM(LOOKUP(2,1/(SRP!$B$20:$B$23&lt;=E4910)/(SRP!$C$20:$C$23&gt;=E4910),SRP!$D$20:$D$23)*(G4910/100)*(E4910/1000)),IF(C4910="Wine",SUM(LOOKUP(2,1/(SRP!$B$15:$B$19&lt;=E4910)/(SRP!$C$15:$C$19&gt;=E4910),SRP!$D$15:$D$19)*(G4910/100)*(E4910/1000)),IF(C4910="Ready to Drink",SUM(LOOKUP(2,1/(SRP!$B$10:$B$14&lt;=E4910)/(SRP!$C$10:$C$14&gt;=E4910),SRP!$D$10:$D$14)*(G4910/100)*(E4910/1000)),0))))),2)</f>
        <v>21.47</v>
      </c>
    </row>
    <row r="4911" spans="1:11" x14ac:dyDescent="0.35">
      <c r="A4911" s="2">
        <v>43803</v>
      </c>
      <c r="B4911" s="76" t="s">
        <v>3790</v>
      </c>
      <c r="C4911" s="76" t="s">
        <v>287</v>
      </c>
      <c r="D4911" s="76" t="s">
        <v>5240</v>
      </c>
      <c r="E4911" s="76">
        <v>3784</v>
      </c>
      <c r="F4911" s="76">
        <v>3</v>
      </c>
      <c r="G4911" s="77">
        <v>7.1</v>
      </c>
      <c r="H4911" s="76" t="s">
        <v>3325</v>
      </c>
      <c r="I4911" s="77">
        <v>31.99</v>
      </c>
      <c r="J4911" s="2">
        <v>8</v>
      </c>
      <c r="K4911" s="119" cm="1">
        <f t="array" ref="K4911">ROUND(IF(C4911="Beer",SUM(LOOKUP(2,1/(SRP!$B$7:$B$9&lt;=E4911)/(SRP!$C$7:$C$9&gt;=E4911),SRP!$D$7:$D$9)*(G4911/100)*(E4911/1000)),IF(C4911="Spirits",SUM(LOOKUP(2,1/(SRP!$B$2:$B$6&lt;=E4911)/(SRP!$C$2:$C$6&gt;=E4911),SRP!$D$2:$D$6)*(G4911/100)*(E4911/1000)),IF(AND(C4911="Wine",D4911="Fortified Wines"),SUM(LOOKUP(2,1/(SRP!$B$20:$B$23&lt;=E4911)/(SRP!$C$20:$C$23&gt;=E4911),SRP!$D$20:$D$23)*(G4911/100)*(E4911/1000)),IF(C4911="Wine",SUM(LOOKUP(2,1/(SRP!$B$15:$B$19&lt;=E4911)/(SRP!$C$15:$C$19&gt;=E4911),SRP!$D$15:$D$19)*(G4911/100)*(E4911/1000)),IF(C4911="Ready to Drink",SUM(LOOKUP(2,1/(SRP!$B$10:$B$14&lt;=E4911)/(SRP!$C$10:$C$14&gt;=E4911),SRP!$D$10:$D$14)*(G4911/100)*(E4911/1000)),0))))),2)</f>
        <v>18.760000000000002</v>
      </c>
    </row>
    <row r="4912" spans="1:11" x14ac:dyDescent="0.35">
      <c r="A4912" s="2">
        <v>43803</v>
      </c>
      <c r="B4912" s="76" t="s">
        <v>3790</v>
      </c>
      <c r="C4912" s="76" t="s">
        <v>287</v>
      </c>
      <c r="D4912" s="76" t="s">
        <v>5240</v>
      </c>
      <c r="E4912" s="76">
        <v>3784</v>
      </c>
      <c r="F4912" s="76">
        <v>3</v>
      </c>
      <c r="G4912" s="77">
        <v>7.1</v>
      </c>
      <c r="H4912" s="76" t="s">
        <v>3325</v>
      </c>
      <c r="I4912" s="77">
        <v>31.99</v>
      </c>
      <c r="J4912" s="2">
        <v>8</v>
      </c>
      <c r="K4912" s="119" cm="1">
        <f t="array" ref="K4912">ROUND(IF(C4912="Beer",SUM(LOOKUP(2,1/(SRP!$B$7:$B$9&lt;=E4912)/(SRP!$C$7:$C$9&gt;=E4912),SRP!$D$7:$D$9)*(G4912/100)*(E4912/1000)),IF(C4912="Spirits",SUM(LOOKUP(2,1/(SRP!$B$2:$B$6&lt;=E4912)/(SRP!$C$2:$C$6&gt;=E4912),SRP!$D$2:$D$6)*(G4912/100)*(E4912/1000)),IF(AND(C4912="Wine",D4912="Fortified Wines"),SUM(LOOKUP(2,1/(SRP!$B$20:$B$23&lt;=E4912)/(SRP!$C$20:$C$23&gt;=E4912),SRP!$D$20:$D$23)*(G4912/100)*(E4912/1000)),IF(C4912="Wine",SUM(LOOKUP(2,1/(SRP!$B$15:$B$19&lt;=E4912)/(SRP!$C$15:$C$19&gt;=E4912),SRP!$D$15:$D$19)*(G4912/100)*(E4912/1000)),IF(C4912="Ready to Drink",SUM(LOOKUP(2,1/(SRP!$B$10:$B$14&lt;=E4912)/(SRP!$C$10:$C$14&gt;=E4912),SRP!$D$10:$D$14)*(G4912/100)*(E4912/1000)),0))))),2)</f>
        <v>18.760000000000002</v>
      </c>
    </row>
    <row r="4913" spans="1:11" x14ac:dyDescent="0.35">
      <c r="A4913" s="2">
        <v>43806</v>
      </c>
      <c r="B4913" s="76" t="s">
        <v>3781</v>
      </c>
      <c r="C4913" s="76" t="s">
        <v>287</v>
      </c>
      <c r="D4913" s="76" t="s">
        <v>5292</v>
      </c>
      <c r="E4913" s="76">
        <v>4260</v>
      </c>
      <c r="F4913" s="76">
        <v>2</v>
      </c>
      <c r="G4913" s="77">
        <v>4</v>
      </c>
      <c r="H4913" s="76" t="s">
        <v>3330</v>
      </c>
      <c r="I4913" s="77">
        <v>24.49</v>
      </c>
      <c r="J4913" s="2">
        <v>12</v>
      </c>
      <c r="K4913" s="119" cm="1">
        <f t="array" ref="K4913">ROUND(IF(C4913="Beer",SUM(LOOKUP(2,1/(SRP!$B$7:$B$9&lt;=E4913)/(SRP!$C$7:$C$9&gt;=E4913),SRP!$D$7:$D$9)*(G4913/100)*(E4913/1000)),IF(C4913="Spirits",SUM(LOOKUP(2,1/(SRP!$B$2:$B$6&lt;=E4913)/(SRP!$C$2:$C$6&gt;=E4913),SRP!$D$2:$D$6)*(G4913/100)*(E4913/1000)),IF(AND(C4913="Wine",D4913="Fortified Wines"),SUM(LOOKUP(2,1/(SRP!$B$20:$B$23&lt;=E4913)/(SRP!$C$20:$C$23&gt;=E4913),SRP!$D$20:$D$23)*(G4913/100)*(E4913/1000)),IF(C4913="Wine",SUM(LOOKUP(2,1/(SRP!$B$15:$B$19&lt;=E4913)/(SRP!$C$15:$C$19&gt;=E4913),SRP!$D$15:$D$19)*(G4913/100)*(E4913/1000)),IF(C4913="Ready to Drink",SUM(LOOKUP(2,1/(SRP!$B$10:$B$14&lt;=E4913)/(SRP!$C$10:$C$14&gt;=E4913),SRP!$D$10:$D$14)*(G4913/100)*(E4913/1000)),0))))),2)</f>
        <v>11.9</v>
      </c>
    </row>
    <row r="4914" spans="1:11" x14ac:dyDescent="0.35">
      <c r="A4914" s="2">
        <v>43806</v>
      </c>
      <c r="B4914" s="76" t="s">
        <v>3781</v>
      </c>
      <c r="C4914" s="76" t="s">
        <v>287</v>
      </c>
      <c r="D4914" s="76" t="s">
        <v>5292</v>
      </c>
      <c r="E4914" s="76">
        <v>4260</v>
      </c>
      <c r="F4914" s="76">
        <v>2</v>
      </c>
      <c r="G4914" s="77">
        <v>4</v>
      </c>
      <c r="H4914" s="76" t="s">
        <v>3330</v>
      </c>
      <c r="I4914" s="77">
        <v>24.49</v>
      </c>
      <c r="J4914" s="2">
        <v>12</v>
      </c>
      <c r="K4914" s="119" cm="1">
        <f t="array" ref="K4914">ROUND(IF(C4914="Beer",SUM(LOOKUP(2,1/(SRP!$B$7:$B$9&lt;=E4914)/(SRP!$C$7:$C$9&gt;=E4914),SRP!$D$7:$D$9)*(G4914/100)*(E4914/1000)),IF(C4914="Spirits",SUM(LOOKUP(2,1/(SRP!$B$2:$B$6&lt;=E4914)/(SRP!$C$2:$C$6&gt;=E4914),SRP!$D$2:$D$6)*(G4914/100)*(E4914/1000)),IF(AND(C4914="Wine",D4914="Fortified Wines"),SUM(LOOKUP(2,1/(SRP!$B$20:$B$23&lt;=E4914)/(SRP!$C$20:$C$23&gt;=E4914),SRP!$D$20:$D$23)*(G4914/100)*(E4914/1000)),IF(C4914="Wine",SUM(LOOKUP(2,1/(SRP!$B$15:$B$19&lt;=E4914)/(SRP!$C$15:$C$19&gt;=E4914),SRP!$D$15:$D$19)*(G4914/100)*(E4914/1000)),IF(C4914="Ready to Drink",SUM(LOOKUP(2,1/(SRP!$B$10:$B$14&lt;=E4914)/(SRP!$C$10:$C$14&gt;=E4914),SRP!$D$10:$D$14)*(G4914/100)*(E4914/1000)),0))))),2)</f>
        <v>11.9</v>
      </c>
    </row>
    <row r="4915" spans="1:11" x14ac:dyDescent="0.35">
      <c r="A4915" s="2">
        <v>43809</v>
      </c>
      <c r="B4915" s="76" t="s">
        <v>3791</v>
      </c>
      <c r="C4915" s="76" t="s">
        <v>287</v>
      </c>
      <c r="D4915" s="76" t="s">
        <v>5266</v>
      </c>
      <c r="E4915" s="76">
        <v>473</v>
      </c>
      <c r="F4915" s="76">
        <v>24</v>
      </c>
      <c r="G4915" s="77">
        <v>5</v>
      </c>
      <c r="H4915" s="76" t="s">
        <v>3301</v>
      </c>
      <c r="I4915" s="77">
        <v>3.56</v>
      </c>
      <c r="J4915" s="2">
        <v>1</v>
      </c>
      <c r="K4915" s="119" cm="1">
        <f t="array" ref="K4915">ROUND(IF(C4915="Beer",SUM(LOOKUP(2,1/(SRP!$B$7:$B$9&lt;=E4915)/(SRP!$C$7:$C$9&gt;=E4915),SRP!$D$7:$D$9)*(G4915/100)*(E4915/1000)),IF(C4915="Spirits",SUM(LOOKUP(2,1/(SRP!$B$2:$B$6&lt;=E4915)/(SRP!$C$2:$C$6&gt;=E4915),SRP!$D$2:$D$6)*(G4915/100)*(E4915/1000)),IF(AND(C4915="Wine",D4915="Fortified Wines"),SUM(LOOKUP(2,1/(SRP!$B$20:$B$23&lt;=E4915)/(SRP!$C$20:$C$23&gt;=E4915),SRP!$D$20:$D$23)*(G4915/100)*(E4915/1000)),IF(C4915="Wine",SUM(LOOKUP(2,1/(SRP!$B$15:$B$19&lt;=E4915)/(SRP!$C$15:$C$19&gt;=E4915),SRP!$D$15:$D$19)*(G4915/100)*(E4915/1000)),IF(C4915="Ready to Drink",SUM(LOOKUP(2,1/(SRP!$B$10:$B$14&lt;=E4915)/(SRP!$C$10:$C$14&gt;=E4915),SRP!$D$10:$D$14)*(G4915/100)*(E4915/1000)),0))))),2)</f>
        <v>1.65</v>
      </c>
    </row>
    <row r="4916" spans="1:11" x14ac:dyDescent="0.35">
      <c r="A4916" s="2">
        <v>43809</v>
      </c>
      <c r="B4916" s="76" t="s">
        <v>3791</v>
      </c>
      <c r="C4916" s="76" t="s">
        <v>287</v>
      </c>
      <c r="D4916" s="76" t="s">
        <v>5266</v>
      </c>
      <c r="E4916" s="76">
        <v>473</v>
      </c>
      <c r="F4916" s="76">
        <v>24</v>
      </c>
      <c r="G4916" s="77">
        <v>5</v>
      </c>
      <c r="H4916" s="76" t="s">
        <v>3301</v>
      </c>
      <c r="I4916" s="77">
        <v>3.56</v>
      </c>
      <c r="J4916" s="2">
        <v>1</v>
      </c>
      <c r="K4916" s="119" cm="1">
        <f t="array" ref="K4916">ROUND(IF(C4916="Beer",SUM(LOOKUP(2,1/(SRP!$B$7:$B$9&lt;=E4916)/(SRP!$C$7:$C$9&gt;=E4916),SRP!$D$7:$D$9)*(G4916/100)*(E4916/1000)),IF(C4916="Spirits",SUM(LOOKUP(2,1/(SRP!$B$2:$B$6&lt;=E4916)/(SRP!$C$2:$C$6&gt;=E4916),SRP!$D$2:$D$6)*(G4916/100)*(E4916/1000)),IF(AND(C4916="Wine",D4916="Fortified Wines"),SUM(LOOKUP(2,1/(SRP!$B$20:$B$23&lt;=E4916)/(SRP!$C$20:$C$23&gt;=E4916),SRP!$D$20:$D$23)*(G4916/100)*(E4916/1000)),IF(C4916="Wine",SUM(LOOKUP(2,1/(SRP!$B$15:$B$19&lt;=E4916)/(SRP!$C$15:$C$19&gt;=E4916),SRP!$D$15:$D$19)*(G4916/100)*(E4916/1000)),IF(C4916="Ready to Drink",SUM(LOOKUP(2,1/(SRP!$B$10:$B$14&lt;=E4916)/(SRP!$C$10:$C$14&gt;=E4916),SRP!$D$10:$D$14)*(G4916/100)*(E4916/1000)),0))))),2)</f>
        <v>1.65</v>
      </c>
    </row>
    <row r="4917" spans="1:11" x14ac:dyDescent="0.35">
      <c r="A4917" s="2">
        <v>43815</v>
      </c>
      <c r="B4917" s="76" t="s">
        <v>4083</v>
      </c>
      <c r="C4917" s="76" t="s">
        <v>286</v>
      </c>
      <c r="D4917" s="76" t="s">
        <v>5269</v>
      </c>
      <c r="E4917" s="76">
        <v>750</v>
      </c>
      <c r="F4917" s="76">
        <v>12</v>
      </c>
      <c r="G4917" s="77">
        <v>14.5</v>
      </c>
      <c r="H4917" s="76" t="s">
        <v>3307</v>
      </c>
      <c r="I4917" s="77">
        <v>24.99</v>
      </c>
      <c r="J4917" s="2">
        <v>1</v>
      </c>
      <c r="K4917" s="119" cm="1">
        <f t="array" ref="K4917">ROUND(IF(C4917="Beer",SUM(LOOKUP(2,1/(SRP!$B$7:$B$9&lt;=E4917)/(SRP!$C$7:$C$9&gt;=E4917),SRP!$D$7:$D$9)*(G4917/100)*(E4917/1000)),IF(C4917="Spirits",SUM(LOOKUP(2,1/(SRP!$B$2:$B$6&lt;=E4917)/(SRP!$C$2:$C$6&gt;=E4917),SRP!$D$2:$D$6)*(G4917/100)*(E4917/1000)),IF(AND(C4917="Wine",D4917="Fortified Wines"),SUM(LOOKUP(2,1/(SRP!$B$20:$B$23&lt;=E4917)/(SRP!$C$20:$C$23&gt;=E4917),SRP!$D$20:$D$23)*(G4917/100)*(E4917/1000)),IF(C4917="Wine",SUM(LOOKUP(2,1/(SRP!$B$15:$B$19&lt;=E4917)/(SRP!$C$15:$C$19&gt;=E4917),SRP!$D$15:$D$19)*(G4917/100)*(E4917/1000)),IF(C4917="Ready to Drink",SUM(LOOKUP(2,1/(SRP!$B$10:$B$14&lt;=E4917)/(SRP!$C$10:$C$14&gt;=E4917),SRP!$D$10:$D$14)*(G4917/100)*(E4917/1000)),0))))),2)</f>
        <v>7.59</v>
      </c>
    </row>
    <row r="4918" spans="1:11" x14ac:dyDescent="0.35">
      <c r="A4918" s="2">
        <v>43816</v>
      </c>
      <c r="B4918" s="76" t="s">
        <v>6005</v>
      </c>
      <c r="C4918" s="76" t="s">
        <v>287</v>
      </c>
      <c r="D4918" s="76" t="s">
        <v>5271</v>
      </c>
      <c r="E4918" s="76">
        <v>473</v>
      </c>
      <c r="F4918" s="76">
        <v>24</v>
      </c>
      <c r="G4918" s="77">
        <v>4</v>
      </c>
      <c r="H4918" s="76" t="s">
        <v>3370</v>
      </c>
      <c r="I4918" s="77">
        <v>4.75</v>
      </c>
      <c r="J4918" s="2">
        <v>1</v>
      </c>
      <c r="K4918" s="119" cm="1">
        <f t="array" ref="K4918">ROUND(IF(C4918="Beer",SUM(LOOKUP(2,1/(SRP!$B$7:$B$9&lt;=E4918)/(SRP!$C$7:$C$9&gt;=E4918),SRP!$D$7:$D$9)*(G4918/100)*(E4918/1000)),IF(C4918="Spirits",SUM(LOOKUP(2,1/(SRP!$B$2:$B$6&lt;=E4918)/(SRP!$C$2:$C$6&gt;=E4918),SRP!$D$2:$D$6)*(G4918/100)*(E4918/1000)),IF(AND(C4918="Wine",D4918="Fortified Wines"),SUM(LOOKUP(2,1/(SRP!$B$20:$B$23&lt;=E4918)/(SRP!$C$20:$C$23&gt;=E4918),SRP!$D$20:$D$23)*(G4918/100)*(E4918/1000)),IF(C4918="Wine",SUM(LOOKUP(2,1/(SRP!$B$15:$B$19&lt;=E4918)/(SRP!$C$15:$C$19&gt;=E4918),SRP!$D$15:$D$19)*(G4918/100)*(E4918/1000)),IF(C4918="Ready to Drink",SUM(LOOKUP(2,1/(SRP!$B$10:$B$14&lt;=E4918)/(SRP!$C$10:$C$14&gt;=E4918),SRP!$D$10:$D$14)*(G4918/100)*(E4918/1000)),0))))),2)</f>
        <v>1.32</v>
      </c>
    </row>
    <row r="4919" spans="1:11" x14ac:dyDescent="0.35">
      <c r="A4919" s="2">
        <v>43816</v>
      </c>
      <c r="B4919" s="76" t="s">
        <v>6005</v>
      </c>
      <c r="C4919" s="76" t="s">
        <v>287</v>
      </c>
      <c r="D4919" s="76" t="s">
        <v>5271</v>
      </c>
      <c r="E4919" s="76">
        <v>473</v>
      </c>
      <c r="F4919" s="76">
        <v>24</v>
      </c>
      <c r="G4919" s="77">
        <v>4</v>
      </c>
      <c r="H4919" s="76" t="s">
        <v>3370</v>
      </c>
      <c r="I4919" s="77">
        <v>4.75</v>
      </c>
      <c r="J4919" s="2">
        <v>1</v>
      </c>
      <c r="K4919" s="119" cm="1">
        <f t="array" ref="K4919">ROUND(IF(C4919="Beer",SUM(LOOKUP(2,1/(SRP!$B$7:$B$9&lt;=E4919)/(SRP!$C$7:$C$9&gt;=E4919),SRP!$D$7:$D$9)*(G4919/100)*(E4919/1000)),IF(C4919="Spirits",SUM(LOOKUP(2,1/(SRP!$B$2:$B$6&lt;=E4919)/(SRP!$C$2:$C$6&gt;=E4919),SRP!$D$2:$D$6)*(G4919/100)*(E4919/1000)),IF(AND(C4919="Wine",D4919="Fortified Wines"),SUM(LOOKUP(2,1/(SRP!$B$20:$B$23&lt;=E4919)/(SRP!$C$20:$C$23&gt;=E4919),SRP!$D$20:$D$23)*(G4919/100)*(E4919/1000)),IF(C4919="Wine",SUM(LOOKUP(2,1/(SRP!$B$15:$B$19&lt;=E4919)/(SRP!$C$15:$C$19&gt;=E4919),SRP!$D$15:$D$19)*(G4919/100)*(E4919/1000)),IF(C4919="Ready to Drink",SUM(LOOKUP(2,1/(SRP!$B$10:$B$14&lt;=E4919)/(SRP!$C$10:$C$14&gt;=E4919),SRP!$D$10:$D$14)*(G4919/100)*(E4919/1000)),0))))),2)</f>
        <v>1.32</v>
      </c>
    </row>
    <row r="4920" spans="1:11" x14ac:dyDescent="0.35">
      <c r="A4920" s="2">
        <v>43850</v>
      </c>
      <c r="B4920" s="76" t="s">
        <v>6431</v>
      </c>
      <c r="C4920" s="76" t="s">
        <v>286</v>
      </c>
      <c r="D4920" s="76" t="s">
        <v>5294</v>
      </c>
      <c r="E4920" s="76">
        <v>750</v>
      </c>
      <c r="F4920" s="76">
        <v>6</v>
      </c>
      <c r="G4920" s="77">
        <v>11.5</v>
      </c>
      <c r="H4920" s="76" t="s">
        <v>3279</v>
      </c>
      <c r="I4920" s="77">
        <v>19.489999999999998</v>
      </c>
      <c r="J4920" s="2">
        <v>1</v>
      </c>
      <c r="K4920" s="119" cm="1">
        <f t="array" ref="K4920">ROUND(IF(C4920="Beer",SUM(LOOKUP(2,1/(SRP!$B$7:$B$9&lt;=E4920)/(SRP!$C$7:$C$9&gt;=E4920),SRP!$D$7:$D$9)*(G4920/100)*(E4920/1000)),IF(C4920="Spirits",SUM(LOOKUP(2,1/(SRP!$B$2:$B$6&lt;=E4920)/(SRP!$C$2:$C$6&gt;=E4920),SRP!$D$2:$D$6)*(G4920/100)*(E4920/1000)),IF(AND(C4920="Wine",D4920="Fortified Wines"),SUM(LOOKUP(2,1/(SRP!$B$20:$B$23&lt;=E4920)/(SRP!$C$20:$C$23&gt;=E4920),SRP!$D$20:$D$23)*(G4920/100)*(E4920/1000)),IF(C4920="Wine",SUM(LOOKUP(2,1/(SRP!$B$15:$B$19&lt;=E4920)/(SRP!$C$15:$C$19&gt;=E4920),SRP!$D$15:$D$19)*(G4920/100)*(E4920/1000)),IF(C4920="Ready to Drink",SUM(LOOKUP(2,1/(SRP!$B$10:$B$14&lt;=E4920)/(SRP!$C$10:$C$14&gt;=E4920),SRP!$D$10:$D$14)*(G4920/100)*(E4920/1000)),0))))),2)</f>
        <v>6.02</v>
      </c>
    </row>
    <row r="4921" spans="1:11" x14ac:dyDescent="0.35">
      <c r="A4921" s="2">
        <v>43851</v>
      </c>
      <c r="B4921" s="76" t="s">
        <v>3753</v>
      </c>
      <c r="C4921" s="76" t="s">
        <v>287</v>
      </c>
      <c r="D4921" s="76" t="s">
        <v>5292</v>
      </c>
      <c r="E4921" s="76">
        <v>473</v>
      </c>
      <c r="F4921" s="76">
        <v>24</v>
      </c>
      <c r="G4921" s="77">
        <v>5</v>
      </c>
      <c r="H4921" s="76" t="s">
        <v>3354</v>
      </c>
      <c r="I4921" s="77">
        <v>3.99</v>
      </c>
      <c r="J4921" s="2">
        <v>1</v>
      </c>
      <c r="K4921" s="119" cm="1">
        <f t="array" ref="K4921">ROUND(IF(C4921="Beer",SUM(LOOKUP(2,1/(SRP!$B$7:$B$9&lt;=E4921)/(SRP!$C$7:$C$9&gt;=E4921),SRP!$D$7:$D$9)*(G4921/100)*(E4921/1000)),IF(C4921="Spirits",SUM(LOOKUP(2,1/(SRP!$B$2:$B$6&lt;=E4921)/(SRP!$C$2:$C$6&gt;=E4921),SRP!$D$2:$D$6)*(G4921/100)*(E4921/1000)),IF(AND(C4921="Wine",D4921="Fortified Wines"),SUM(LOOKUP(2,1/(SRP!$B$20:$B$23&lt;=E4921)/(SRP!$C$20:$C$23&gt;=E4921),SRP!$D$20:$D$23)*(G4921/100)*(E4921/1000)),IF(C4921="Wine",SUM(LOOKUP(2,1/(SRP!$B$15:$B$19&lt;=E4921)/(SRP!$C$15:$C$19&gt;=E4921),SRP!$D$15:$D$19)*(G4921/100)*(E4921/1000)),IF(C4921="Ready to Drink",SUM(LOOKUP(2,1/(SRP!$B$10:$B$14&lt;=E4921)/(SRP!$C$10:$C$14&gt;=E4921),SRP!$D$10:$D$14)*(G4921/100)*(E4921/1000)),0))))),2)</f>
        <v>1.65</v>
      </c>
    </row>
    <row r="4922" spans="1:11" x14ac:dyDescent="0.35">
      <c r="A4922" s="2">
        <v>43851</v>
      </c>
      <c r="B4922" s="76" t="s">
        <v>3753</v>
      </c>
      <c r="C4922" s="76" t="s">
        <v>287</v>
      </c>
      <c r="D4922" s="76" t="s">
        <v>5292</v>
      </c>
      <c r="E4922" s="76">
        <v>473</v>
      </c>
      <c r="F4922" s="76">
        <v>24</v>
      </c>
      <c r="G4922" s="77">
        <v>5</v>
      </c>
      <c r="H4922" s="76" t="s">
        <v>3354</v>
      </c>
      <c r="I4922" s="77">
        <v>3.99</v>
      </c>
      <c r="J4922" s="2">
        <v>1</v>
      </c>
      <c r="K4922" s="119" cm="1">
        <f t="array" ref="K4922">ROUND(IF(C4922="Beer",SUM(LOOKUP(2,1/(SRP!$B$7:$B$9&lt;=E4922)/(SRP!$C$7:$C$9&gt;=E4922),SRP!$D$7:$D$9)*(G4922/100)*(E4922/1000)),IF(C4922="Spirits",SUM(LOOKUP(2,1/(SRP!$B$2:$B$6&lt;=E4922)/(SRP!$C$2:$C$6&gt;=E4922),SRP!$D$2:$D$6)*(G4922/100)*(E4922/1000)),IF(AND(C4922="Wine",D4922="Fortified Wines"),SUM(LOOKUP(2,1/(SRP!$B$20:$B$23&lt;=E4922)/(SRP!$C$20:$C$23&gt;=E4922),SRP!$D$20:$D$23)*(G4922/100)*(E4922/1000)),IF(C4922="Wine",SUM(LOOKUP(2,1/(SRP!$B$15:$B$19&lt;=E4922)/(SRP!$C$15:$C$19&gt;=E4922),SRP!$D$15:$D$19)*(G4922/100)*(E4922/1000)),IF(C4922="Ready to Drink",SUM(LOOKUP(2,1/(SRP!$B$10:$B$14&lt;=E4922)/(SRP!$C$10:$C$14&gt;=E4922),SRP!$D$10:$D$14)*(G4922/100)*(E4922/1000)),0))))),2)</f>
        <v>1.65</v>
      </c>
    </row>
    <row r="4923" spans="1:11" x14ac:dyDescent="0.35">
      <c r="A4923" s="2">
        <v>43855</v>
      </c>
      <c r="B4923" s="76" t="s">
        <v>3841</v>
      </c>
      <c r="C4923" s="76" t="s">
        <v>287</v>
      </c>
      <c r="D4923" s="76" t="s">
        <v>5266</v>
      </c>
      <c r="E4923" s="76">
        <v>473</v>
      </c>
      <c r="F4923" s="76">
        <v>24</v>
      </c>
      <c r="G4923" s="77">
        <v>5.3</v>
      </c>
      <c r="H4923" s="76" t="s">
        <v>5334</v>
      </c>
      <c r="I4923" s="77">
        <v>4.1500000000000004</v>
      </c>
      <c r="J4923" s="2">
        <v>1</v>
      </c>
      <c r="K4923" s="119" cm="1">
        <f t="array" ref="K4923">ROUND(IF(C4923="Beer",SUM(LOOKUP(2,1/(SRP!$B$7:$B$9&lt;=E4923)/(SRP!$C$7:$C$9&gt;=E4923),SRP!$D$7:$D$9)*(G4923/100)*(E4923/1000)),IF(C4923="Spirits",SUM(LOOKUP(2,1/(SRP!$B$2:$B$6&lt;=E4923)/(SRP!$C$2:$C$6&gt;=E4923),SRP!$D$2:$D$6)*(G4923/100)*(E4923/1000)),IF(AND(C4923="Wine",D4923="Fortified Wines"),SUM(LOOKUP(2,1/(SRP!$B$20:$B$23&lt;=E4923)/(SRP!$C$20:$C$23&gt;=E4923),SRP!$D$20:$D$23)*(G4923/100)*(E4923/1000)),IF(C4923="Wine",SUM(LOOKUP(2,1/(SRP!$B$15:$B$19&lt;=E4923)/(SRP!$C$15:$C$19&gt;=E4923),SRP!$D$15:$D$19)*(G4923/100)*(E4923/1000)),IF(C4923="Ready to Drink",SUM(LOOKUP(2,1/(SRP!$B$10:$B$14&lt;=E4923)/(SRP!$C$10:$C$14&gt;=E4923),SRP!$D$10:$D$14)*(G4923/100)*(E4923/1000)),0))))),2)</f>
        <v>1.75</v>
      </c>
    </row>
    <row r="4924" spans="1:11" x14ac:dyDescent="0.35">
      <c r="A4924" s="2">
        <v>43855</v>
      </c>
      <c r="B4924" s="76" t="s">
        <v>3841</v>
      </c>
      <c r="C4924" s="76" t="s">
        <v>287</v>
      </c>
      <c r="D4924" s="76" t="s">
        <v>5266</v>
      </c>
      <c r="E4924" s="76">
        <v>473</v>
      </c>
      <c r="F4924" s="76">
        <v>24</v>
      </c>
      <c r="G4924" s="77">
        <v>5.3</v>
      </c>
      <c r="H4924" s="76" t="s">
        <v>3377</v>
      </c>
      <c r="I4924" s="77">
        <v>4.1500000000000004</v>
      </c>
      <c r="J4924" s="2">
        <v>1</v>
      </c>
      <c r="K4924" s="119" cm="1">
        <f t="array" ref="K4924">ROUND(IF(C4924="Beer",SUM(LOOKUP(2,1/(SRP!$B$7:$B$9&lt;=E4924)/(SRP!$C$7:$C$9&gt;=E4924),SRP!$D$7:$D$9)*(G4924/100)*(E4924/1000)),IF(C4924="Spirits",SUM(LOOKUP(2,1/(SRP!$B$2:$B$6&lt;=E4924)/(SRP!$C$2:$C$6&gt;=E4924),SRP!$D$2:$D$6)*(G4924/100)*(E4924/1000)),IF(AND(C4924="Wine",D4924="Fortified Wines"),SUM(LOOKUP(2,1/(SRP!$B$20:$B$23&lt;=E4924)/(SRP!$C$20:$C$23&gt;=E4924),SRP!$D$20:$D$23)*(G4924/100)*(E4924/1000)),IF(C4924="Wine",SUM(LOOKUP(2,1/(SRP!$B$15:$B$19&lt;=E4924)/(SRP!$C$15:$C$19&gt;=E4924),SRP!$D$15:$D$19)*(G4924/100)*(E4924/1000)),IF(C4924="Ready to Drink",SUM(LOOKUP(2,1/(SRP!$B$10:$B$14&lt;=E4924)/(SRP!$C$10:$C$14&gt;=E4924),SRP!$D$10:$D$14)*(G4924/100)*(E4924/1000)),0))))),2)</f>
        <v>1.75</v>
      </c>
    </row>
    <row r="4925" spans="1:11" x14ac:dyDescent="0.35">
      <c r="A4925" s="2">
        <v>43857</v>
      </c>
      <c r="B4925" s="76" t="s">
        <v>1422</v>
      </c>
      <c r="C4925" s="76" t="s">
        <v>285</v>
      </c>
      <c r="D4925" s="76" t="s">
        <v>5273</v>
      </c>
      <c r="E4925" s="76">
        <v>375</v>
      </c>
      <c r="F4925" s="76">
        <v>12</v>
      </c>
      <c r="G4925" s="77">
        <v>13.7</v>
      </c>
      <c r="H4925" s="76" t="s">
        <v>6695</v>
      </c>
      <c r="I4925" s="77">
        <v>21.99</v>
      </c>
      <c r="J4925" s="2">
        <v>1</v>
      </c>
      <c r="K4925" s="119" cm="1">
        <f t="array" ref="K4925">ROUND(IF(C4925="Beer",SUM(LOOKUP(2,1/(SRP!$B$7:$B$9&lt;=E4925)/(SRP!$C$7:$C$9&gt;=E4925),SRP!$D$7:$D$9)*(G4925/100)*(E4925/1000)),IF(C4925="Spirits",SUM(LOOKUP(2,1/(SRP!$B$2:$B$6&lt;=E4925)/(SRP!$C$2:$C$6&gt;=E4925),SRP!$D$2:$D$6)*(G4925/100)*(E4925/1000)),IF(AND(C4925="Wine",D4925="Fortified Wines"),SUM(LOOKUP(2,1/(SRP!$B$20:$B$23&lt;=E4925)/(SRP!$C$20:$C$23&gt;=E4925),SRP!$D$20:$D$23)*(G4925/100)*(E4925/1000)),IF(C4925="Wine",SUM(LOOKUP(2,1/(SRP!$B$15:$B$19&lt;=E4925)/(SRP!$C$15:$C$19&gt;=E4925),SRP!$D$15:$D$19)*(G4925/100)*(E4925/1000)),IF(C4925="Ready to Drink",SUM(LOOKUP(2,1/(SRP!$B$10:$B$14&lt;=E4925)/(SRP!$C$10:$C$14&gt;=E4925),SRP!$D$10:$D$14)*(G4925/100)*(E4925/1000)),0))))),2)</f>
        <v>4.07</v>
      </c>
    </row>
    <row r="4926" spans="1:11" x14ac:dyDescent="0.35">
      <c r="A4926" s="2">
        <v>43858</v>
      </c>
      <c r="B4926" s="76" t="s">
        <v>4756</v>
      </c>
      <c r="C4926" s="76" t="s">
        <v>286</v>
      </c>
      <c r="D4926" s="76" t="s">
        <v>5236</v>
      </c>
      <c r="E4926" s="76">
        <v>750</v>
      </c>
      <c r="F4926" s="76">
        <v>12</v>
      </c>
      <c r="G4926" s="77">
        <v>14.5</v>
      </c>
      <c r="H4926" s="76" t="s">
        <v>6938</v>
      </c>
      <c r="I4926" s="77">
        <v>14.99</v>
      </c>
      <c r="J4926" s="2">
        <v>1</v>
      </c>
      <c r="K4926" s="119" cm="1">
        <f t="array" ref="K4926">ROUND(IF(C4926="Beer",SUM(LOOKUP(2,1/(SRP!$B$7:$B$9&lt;=E4926)/(SRP!$C$7:$C$9&gt;=E4926),SRP!$D$7:$D$9)*(G4926/100)*(E4926/1000)),IF(C4926="Spirits",SUM(LOOKUP(2,1/(SRP!$B$2:$B$6&lt;=E4926)/(SRP!$C$2:$C$6&gt;=E4926),SRP!$D$2:$D$6)*(G4926/100)*(E4926/1000)),IF(AND(C4926="Wine",D4926="Fortified Wines"),SUM(LOOKUP(2,1/(SRP!$B$20:$B$23&lt;=E4926)/(SRP!$C$20:$C$23&gt;=E4926),SRP!$D$20:$D$23)*(G4926/100)*(E4926/1000)),IF(C4926="Wine",SUM(LOOKUP(2,1/(SRP!$B$15:$B$19&lt;=E4926)/(SRP!$C$15:$C$19&gt;=E4926),SRP!$D$15:$D$19)*(G4926/100)*(E4926/1000)),IF(C4926="Ready to Drink",SUM(LOOKUP(2,1/(SRP!$B$10:$B$14&lt;=E4926)/(SRP!$C$10:$C$14&gt;=E4926),SRP!$D$10:$D$14)*(G4926/100)*(E4926/1000)),0))))),2)</f>
        <v>7.59</v>
      </c>
    </row>
    <row r="4927" spans="1:11" x14ac:dyDescent="0.35">
      <c r="A4927" s="2">
        <v>43875</v>
      </c>
      <c r="B4927" s="76" t="s">
        <v>3941</v>
      </c>
      <c r="C4927" s="76" t="s">
        <v>285</v>
      </c>
      <c r="D4927" s="76" t="s">
        <v>6931</v>
      </c>
      <c r="E4927" s="76">
        <v>750</v>
      </c>
      <c r="F4927" s="76">
        <v>12</v>
      </c>
      <c r="G4927" s="77">
        <v>40</v>
      </c>
      <c r="H4927" s="76" t="s">
        <v>3294</v>
      </c>
      <c r="I4927" s="77">
        <v>39.99</v>
      </c>
      <c r="J4927" s="2">
        <v>1</v>
      </c>
      <c r="K4927" s="119" cm="1">
        <f t="array" ref="K4927">ROUND(IF(C4927="Beer",SUM(LOOKUP(2,1/(SRP!$B$7:$B$9&lt;=E4927)/(SRP!$C$7:$C$9&gt;=E4927),SRP!$D$7:$D$9)*(G4927/100)*(E4927/1000)),IF(C4927="Spirits",SUM(LOOKUP(2,1/(SRP!$B$2:$B$6&lt;=E4927)/(SRP!$C$2:$C$6&gt;=E4927),SRP!$D$2:$D$6)*(G4927/100)*(E4927/1000)),IF(AND(C4927="Wine",D4927="Fortified Wines"),SUM(LOOKUP(2,1/(SRP!$B$20:$B$23&lt;=E4927)/(SRP!$C$20:$C$23&gt;=E4927),SRP!$D$20:$D$23)*(G4927/100)*(E4927/1000)),IF(C4927="Wine",SUM(LOOKUP(2,1/(SRP!$B$15:$B$19&lt;=E4927)/(SRP!$C$15:$C$19&gt;=E4927),SRP!$D$15:$D$19)*(G4927/100)*(E4927/1000)),IF(C4927="Ready to Drink",SUM(LOOKUP(2,1/(SRP!$B$10:$B$14&lt;=E4927)/(SRP!$C$10:$C$14&gt;=E4927),SRP!$D$10:$D$14)*(G4927/100)*(E4927/1000)),0))))),2)</f>
        <v>20.94</v>
      </c>
    </row>
    <row r="4928" spans="1:11" x14ac:dyDescent="0.35">
      <c r="A4928" s="2">
        <v>43876</v>
      </c>
      <c r="B4928" s="76" t="s">
        <v>6432</v>
      </c>
      <c r="C4928" s="76" t="s">
        <v>286</v>
      </c>
      <c r="D4928" s="76" t="s">
        <v>5241</v>
      </c>
      <c r="E4928" s="76">
        <v>750</v>
      </c>
      <c r="F4928" s="76">
        <v>12</v>
      </c>
      <c r="G4928" s="77">
        <v>11</v>
      </c>
      <c r="H4928" s="76" t="s">
        <v>3282</v>
      </c>
      <c r="I4928" s="77">
        <v>22.99</v>
      </c>
      <c r="J4928" s="2">
        <v>1</v>
      </c>
      <c r="K4928" s="119" cm="1">
        <f t="array" ref="K4928">ROUND(IF(C4928="Beer",SUM(LOOKUP(2,1/(SRP!$B$7:$B$9&lt;=E4928)/(SRP!$C$7:$C$9&gt;=E4928),SRP!$D$7:$D$9)*(G4928/100)*(E4928/1000)),IF(C4928="Spirits",SUM(LOOKUP(2,1/(SRP!$B$2:$B$6&lt;=E4928)/(SRP!$C$2:$C$6&gt;=E4928),SRP!$D$2:$D$6)*(G4928/100)*(E4928/1000)),IF(AND(C4928="Wine",D4928="Fortified Wines"),SUM(LOOKUP(2,1/(SRP!$B$20:$B$23&lt;=E4928)/(SRP!$C$20:$C$23&gt;=E4928),SRP!$D$20:$D$23)*(G4928/100)*(E4928/1000)),IF(C4928="Wine",SUM(LOOKUP(2,1/(SRP!$B$15:$B$19&lt;=E4928)/(SRP!$C$15:$C$19&gt;=E4928),SRP!$D$15:$D$19)*(G4928/100)*(E4928/1000)),IF(C4928="Ready to Drink",SUM(LOOKUP(2,1/(SRP!$B$10:$B$14&lt;=E4928)/(SRP!$C$10:$C$14&gt;=E4928),SRP!$D$10:$D$14)*(G4928/100)*(E4928/1000)),0))))),2)</f>
        <v>5.76</v>
      </c>
    </row>
    <row r="4929" spans="1:11" x14ac:dyDescent="0.35">
      <c r="A4929" s="2">
        <v>43880</v>
      </c>
      <c r="B4929" s="76" t="s">
        <v>4088</v>
      </c>
      <c r="C4929" s="76" t="s">
        <v>286</v>
      </c>
      <c r="D4929" s="76" t="s">
        <v>5324</v>
      </c>
      <c r="E4929" s="76">
        <v>750</v>
      </c>
      <c r="F4929" s="76">
        <v>12</v>
      </c>
      <c r="G4929" s="77">
        <v>14</v>
      </c>
      <c r="H4929" s="76" t="s">
        <v>3282</v>
      </c>
      <c r="I4929" s="77">
        <v>19.989999999999998</v>
      </c>
      <c r="J4929" s="2">
        <v>1</v>
      </c>
      <c r="K4929" s="119" cm="1">
        <f t="array" ref="K4929">ROUND(IF(C4929="Beer",SUM(LOOKUP(2,1/(SRP!$B$7:$B$9&lt;=E4929)/(SRP!$C$7:$C$9&gt;=E4929),SRP!$D$7:$D$9)*(G4929/100)*(E4929/1000)),IF(C4929="Spirits",SUM(LOOKUP(2,1/(SRP!$B$2:$B$6&lt;=E4929)/(SRP!$C$2:$C$6&gt;=E4929),SRP!$D$2:$D$6)*(G4929/100)*(E4929/1000)),IF(AND(C4929="Wine",D4929="Fortified Wines"),SUM(LOOKUP(2,1/(SRP!$B$20:$B$23&lt;=E4929)/(SRP!$C$20:$C$23&gt;=E4929),SRP!$D$20:$D$23)*(G4929/100)*(E4929/1000)),IF(C4929="Wine",SUM(LOOKUP(2,1/(SRP!$B$15:$B$19&lt;=E4929)/(SRP!$C$15:$C$19&gt;=E4929),SRP!$D$15:$D$19)*(G4929/100)*(E4929/1000)),IF(C4929="Ready to Drink",SUM(LOOKUP(2,1/(SRP!$B$10:$B$14&lt;=E4929)/(SRP!$C$10:$C$14&gt;=E4929),SRP!$D$10:$D$14)*(G4929/100)*(E4929/1000)),0))))),2)</f>
        <v>7.33</v>
      </c>
    </row>
    <row r="4930" spans="1:11" x14ac:dyDescent="0.35">
      <c r="A4930" s="2">
        <v>43886</v>
      </c>
      <c r="B4930" s="76" t="s">
        <v>6433</v>
      </c>
      <c r="C4930" s="76" t="s">
        <v>286</v>
      </c>
      <c r="D4930" s="76" t="s">
        <v>5236</v>
      </c>
      <c r="E4930" s="76">
        <v>750</v>
      </c>
      <c r="F4930" s="76">
        <v>12</v>
      </c>
      <c r="G4930" s="77">
        <v>12</v>
      </c>
      <c r="H4930" s="76" t="s">
        <v>3363</v>
      </c>
      <c r="I4930" s="77">
        <v>17.989999999999998</v>
      </c>
      <c r="J4930" s="2">
        <v>1</v>
      </c>
      <c r="K4930" s="119" cm="1">
        <f t="array" ref="K4930">ROUND(IF(C4930="Beer",SUM(LOOKUP(2,1/(SRP!$B$7:$B$9&lt;=E4930)/(SRP!$C$7:$C$9&gt;=E4930),SRP!$D$7:$D$9)*(G4930/100)*(E4930/1000)),IF(C4930="Spirits",SUM(LOOKUP(2,1/(SRP!$B$2:$B$6&lt;=E4930)/(SRP!$C$2:$C$6&gt;=E4930),SRP!$D$2:$D$6)*(G4930/100)*(E4930/1000)),IF(AND(C4930="Wine",D4930="Fortified Wines"),SUM(LOOKUP(2,1/(SRP!$B$20:$B$23&lt;=E4930)/(SRP!$C$20:$C$23&gt;=E4930),SRP!$D$20:$D$23)*(G4930/100)*(E4930/1000)),IF(C4930="Wine",SUM(LOOKUP(2,1/(SRP!$B$15:$B$19&lt;=E4930)/(SRP!$C$15:$C$19&gt;=E4930),SRP!$D$15:$D$19)*(G4930/100)*(E4930/1000)),IF(C4930="Ready to Drink",SUM(LOOKUP(2,1/(SRP!$B$10:$B$14&lt;=E4930)/(SRP!$C$10:$C$14&gt;=E4930),SRP!$D$10:$D$14)*(G4930/100)*(E4930/1000)),0))))),2)</f>
        <v>6.28</v>
      </c>
    </row>
    <row r="4931" spans="1:11" x14ac:dyDescent="0.35">
      <c r="A4931" s="2">
        <v>43888</v>
      </c>
      <c r="B4931" s="76" t="s">
        <v>3892</v>
      </c>
      <c r="C4931" s="76" t="s">
        <v>287</v>
      </c>
      <c r="D4931" s="76" t="s">
        <v>5240</v>
      </c>
      <c r="E4931" s="76">
        <v>1892</v>
      </c>
      <c r="F4931" s="76">
        <v>6</v>
      </c>
      <c r="G4931" s="77">
        <v>6.3</v>
      </c>
      <c r="H4931" s="76" t="s">
        <v>3405</v>
      </c>
      <c r="I4931" s="77">
        <v>16.5</v>
      </c>
      <c r="J4931" s="2">
        <v>4</v>
      </c>
      <c r="K4931" s="119" cm="1">
        <f t="array" ref="K4931">ROUND(IF(C4931="Beer",SUM(LOOKUP(2,1/(SRP!$B$7:$B$9&lt;=E4931)/(SRP!$C$7:$C$9&gt;=E4931),SRP!$D$7:$D$9)*(G4931/100)*(E4931/1000)),IF(C4931="Spirits",SUM(LOOKUP(2,1/(SRP!$B$2:$B$6&lt;=E4931)/(SRP!$C$2:$C$6&gt;=E4931),SRP!$D$2:$D$6)*(G4931/100)*(E4931/1000)),IF(AND(C4931="Wine",D4931="Fortified Wines"),SUM(LOOKUP(2,1/(SRP!$B$20:$B$23&lt;=E4931)/(SRP!$C$20:$C$23&gt;=E4931),SRP!$D$20:$D$23)*(G4931/100)*(E4931/1000)),IF(C4931="Wine",SUM(LOOKUP(2,1/(SRP!$B$15:$B$19&lt;=E4931)/(SRP!$C$15:$C$19&gt;=E4931),SRP!$D$15:$D$19)*(G4931/100)*(E4931/1000)),IF(C4931="Ready to Drink",SUM(LOOKUP(2,1/(SRP!$B$10:$B$14&lt;=E4931)/(SRP!$C$10:$C$14&gt;=E4931),SRP!$D$10:$D$14)*(G4931/100)*(E4931/1000)),0))))),2)</f>
        <v>8.32</v>
      </c>
    </row>
    <row r="4932" spans="1:11" x14ac:dyDescent="0.35">
      <c r="A4932" s="2">
        <v>43888</v>
      </c>
      <c r="B4932" s="76" t="s">
        <v>3892</v>
      </c>
      <c r="C4932" s="76" t="s">
        <v>287</v>
      </c>
      <c r="D4932" s="76" t="s">
        <v>5240</v>
      </c>
      <c r="E4932" s="76">
        <v>1892</v>
      </c>
      <c r="F4932" s="76">
        <v>6</v>
      </c>
      <c r="G4932" s="77">
        <v>6.3</v>
      </c>
      <c r="H4932" s="76" t="s">
        <v>3405</v>
      </c>
      <c r="I4932" s="77">
        <v>16.5</v>
      </c>
      <c r="J4932" s="2">
        <v>4</v>
      </c>
      <c r="K4932" s="119" cm="1">
        <f t="array" ref="K4932">ROUND(IF(C4932="Beer",SUM(LOOKUP(2,1/(SRP!$B$7:$B$9&lt;=E4932)/(SRP!$C$7:$C$9&gt;=E4932),SRP!$D$7:$D$9)*(G4932/100)*(E4932/1000)),IF(C4932="Spirits",SUM(LOOKUP(2,1/(SRP!$B$2:$B$6&lt;=E4932)/(SRP!$C$2:$C$6&gt;=E4932),SRP!$D$2:$D$6)*(G4932/100)*(E4932/1000)),IF(AND(C4932="Wine",D4932="Fortified Wines"),SUM(LOOKUP(2,1/(SRP!$B$20:$B$23&lt;=E4932)/(SRP!$C$20:$C$23&gt;=E4932),SRP!$D$20:$D$23)*(G4932/100)*(E4932/1000)),IF(C4932="Wine",SUM(LOOKUP(2,1/(SRP!$B$15:$B$19&lt;=E4932)/(SRP!$C$15:$C$19&gt;=E4932),SRP!$D$15:$D$19)*(G4932/100)*(E4932/1000)),IF(C4932="Ready to Drink",SUM(LOOKUP(2,1/(SRP!$B$10:$B$14&lt;=E4932)/(SRP!$C$10:$C$14&gt;=E4932),SRP!$D$10:$D$14)*(G4932/100)*(E4932/1000)),0))))),2)</f>
        <v>8.32</v>
      </c>
    </row>
    <row r="4933" spans="1:11" x14ac:dyDescent="0.35">
      <c r="A4933" s="2">
        <v>43889</v>
      </c>
      <c r="B4933" s="76" t="s">
        <v>3893</v>
      </c>
      <c r="C4933" s="76" t="s">
        <v>287</v>
      </c>
      <c r="D4933" s="76" t="s">
        <v>5266</v>
      </c>
      <c r="E4933" s="76">
        <v>473</v>
      </c>
      <c r="F4933" s="76">
        <v>24</v>
      </c>
      <c r="G4933" s="77">
        <v>4.5</v>
      </c>
      <c r="H4933" s="76" t="s">
        <v>3405</v>
      </c>
      <c r="I4933" s="77">
        <v>4.1900000000000004</v>
      </c>
      <c r="J4933" s="2">
        <v>1</v>
      </c>
      <c r="K4933" s="119" cm="1">
        <f t="array" ref="K4933">ROUND(IF(C4933="Beer",SUM(LOOKUP(2,1/(SRP!$B$7:$B$9&lt;=E4933)/(SRP!$C$7:$C$9&gt;=E4933),SRP!$D$7:$D$9)*(G4933/100)*(E4933/1000)),IF(C4933="Spirits",SUM(LOOKUP(2,1/(SRP!$B$2:$B$6&lt;=E4933)/(SRP!$C$2:$C$6&gt;=E4933),SRP!$D$2:$D$6)*(G4933/100)*(E4933/1000)),IF(AND(C4933="Wine",D4933="Fortified Wines"),SUM(LOOKUP(2,1/(SRP!$B$20:$B$23&lt;=E4933)/(SRP!$C$20:$C$23&gt;=E4933),SRP!$D$20:$D$23)*(G4933/100)*(E4933/1000)),IF(C4933="Wine",SUM(LOOKUP(2,1/(SRP!$B$15:$B$19&lt;=E4933)/(SRP!$C$15:$C$19&gt;=E4933),SRP!$D$15:$D$19)*(G4933/100)*(E4933/1000)),IF(C4933="Ready to Drink",SUM(LOOKUP(2,1/(SRP!$B$10:$B$14&lt;=E4933)/(SRP!$C$10:$C$14&gt;=E4933),SRP!$D$10:$D$14)*(G4933/100)*(E4933/1000)),0))))),2)</f>
        <v>1.49</v>
      </c>
    </row>
    <row r="4934" spans="1:11" x14ac:dyDescent="0.35">
      <c r="A4934" s="2">
        <v>43889</v>
      </c>
      <c r="B4934" s="76" t="s">
        <v>3893</v>
      </c>
      <c r="C4934" s="76" t="s">
        <v>287</v>
      </c>
      <c r="D4934" s="76" t="s">
        <v>5266</v>
      </c>
      <c r="E4934" s="76">
        <v>473</v>
      </c>
      <c r="F4934" s="76">
        <v>24</v>
      </c>
      <c r="G4934" s="77">
        <v>4.5</v>
      </c>
      <c r="H4934" s="76" t="s">
        <v>3405</v>
      </c>
      <c r="I4934" s="77">
        <v>4.1900000000000004</v>
      </c>
      <c r="J4934" s="2">
        <v>1</v>
      </c>
      <c r="K4934" s="119" cm="1">
        <f t="array" ref="K4934">ROUND(IF(C4934="Beer",SUM(LOOKUP(2,1/(SRP!$B$7:$B$9&lt;=E4934)/(SRP!$C$7:$C$9&gt;=E4934),SRP!$D$7:$D$9)*(G4934/100)*(E4934/1000)),IF(C4934="Spirits",SUM(LOOKUP(2,1/(SRP!$B$2:$B$6&lt;=E4934)/(SRP!$C$2:$C$6&gt;=E4934),SRP!$D$2:$D$6)*(G4934/100)*(E4934/1000)),IF(AND(C4934="Wine",D4934="Fortified Wines"),SUM(LOOKUP(2,1/(SRP!$B$20:$B$23&lt;=E4934)/(SRP!$C$20:$C$23&gt;=E4934),SRP!$D$20:$D$23)*(G4934/100)*(E4934/1000)),IF(C4934="Wine",SUM(LOOKUP(2,1/(SRP!$B$15:$B$19&lt;=E4934)/(SRP!$C$15:$C$19&gt;=E4934),SRP!$D$15:$D$19)*(G4934/100)*(E4934/1000)),IF(C4934="Ready to Drink",SUM(LOOKUP(2,1/(SRP!$B$10:$B$14&lt;=E4934)/(SRP!$C$10:$C$14&gt;=E4934),SRP!$D$10:$D$14)*(G4934/100)*(E4934/1000)),0))))),2)</f>
        <v>1.49</v>
      </c>
    </row>
    <row r="4935" spans="1:11" x14ac:dyDescent="0.35">
      <c r="A4935" s="2">
        <v>43890</v>
      </c>
      <c r="B4935" s="76" t="s">
        <v>3894</v>
      </c>
      <c r="C4935" s="76" t="s">
        <v>287</v>
      </c>
      <c r="D4935" s="76" t="s">
        <v>5266</v>
      </c>
      <c r="E4935" s="76">
        <v>473</v>
      </c>
      <c r="F4935" s="76">
        <v>24</v>
      </c>
      <c r="G4935" s="77">
        <v>5</v>
      </c>
      <c r="H4935" s="76" t="s">
        <v>3405</v>
      </c>
      <c r="I4935" s="77">
        <v>4.6900000000000004</v>
      </c>
      <c r="J4935" s="2">
        <v>1</v>
      </c>
      <c r="K4935" s="119" cm="1">
        <f t="array" ref="K4935">ROUND(IF(C4935="Beer",SUM(LOOKUP(2,1/(SRP!$B$7:$B$9&lt;=E4935)/(SRP!$C$7:$C$9&gt;=E4935),SRP!$D$7:$D$9)*(G4935/100)*(E4935/1000)),IF(C4935="Spirits",SUM(LOOKUP(2,1/(SRP!$B$2:$B$6&lt;=E4935)/(SRP!$C$2:$C$6&gt;=E4935),SRP!$D$2:$D$6)*(G4935/100)*(E4935/1000)),IF(AND(C4935="Wine",D4935="Fortified Wines"),SUM(LOOKUP(2,1/(SRP!$B$20:$B$23&lt;=E4935)/(SRP!$C$20:$C$23&gt;=E4935),SRP!$D$20:$D$23)*(G4935/100)*(E4935/1000)),IF(C4935="Wine",SUM(LOOKUP(2,1/(SRP!$B$15:$B$19&lt;=E4935)/(SRP!$C$15:$C$19&gt;=E4935),SRP!$D$15:$D$19)*(G4935/100)*(E4935/1000)),IF(C4935="Ready to Drink",SUM(LOOKUP(2,1/(SRP!$B$10:$B$14&lt;=E4935)/(SRP!$C$10:$C$14&gt;=E4935),SRP!$D$10:$D$14)*(G4935/100)*(E4935/1000)),0))))),2)</f>
        <v>1.65</v>
      </c>
    </row>
    <row r="4936" spans="1:11" x14ac:dyDescent="0.35">
      <c r="A4936" s="2">
        <v>43890</v>
      </c>
      <c r="B4936" s="76" t="s">
        <v>3894</v>
      </c>
      <c r="C4936" s="76" t="s">
        <v>287</v>
      </c>
      <c r="D4936" s="76" t="s">
        <v>5266</v>
      </c>
      <c r="E4936" s="76">
        <v>473</v>
      </c>
      <c r="F4936" s="76">
        <v>24</v>
      </c>
      <c r="G4936" s="77">
        <v>5</v>
      </c>
      <c r="H4936" s="76" t="s">
        <v>3405</v>
      </c>
      <c r="I4936" s="77">
        <v>4.6900000000000004</v>
      </c>
      <c r="J4936" s="2">
        <v>1</v>
      </c>
      <c r="K4936" s="119" cm="1">
        <f t="array" ref="K4936">ROUND(IF(C4936="Beer",SUM(LOOKUP(2,1/(SRP!$B$7:$B$9&lt;=E4936)/(SRP!$C$7:$C$9&gt;=E4936),SRP!$D$7:$D$9)*(G4936/100)*(E4936/1000)),IF(C4936="Spirits",SUM(LOOKUP(2,1/(SRP!$B$2:$B$6&lt;=E4936)/(SRP!$C$2:$C$6&gt;=E4936),SRP!$D$2:$D$6)*(G4936/100)*(E4936/1000)),IF(AND(C4936="Wine",D4936="Fortified Wines"),SUM(LOOKUP(2,1/(SRP!$B$20:$B$23&lt;=E4936)/(SRP!$C$20:$C$23&gt;=E4936),SRP!$D$20:$D$23)*(G4936/100)*(E4936/1000)),IF(C4936="Wine",SUM(LOOKUP(2,1/(SRP!$B$15:$B$19&lt;=E4936)/(SRP!$C$15:$C$19&gt;=E4936),SRP!$D$15:$D$19)*(G4936/100)*(E4936/1000)),IF(C4936="Ready to Drink",SUM(LOOKUP(2,1/(SRP!$B$10:$B$14&lt;=E4936)/(SRP!$C$10:$C$14&gt;=E4936),SRP!$D$10:$D$14)*(G4936/100)*(E4936/1000)),0))))),2)</f>
        <v>1.65</v>
      </c>
    </row>
    <row r="4937" spans="1:11" x14ac:dyDescent="0.35">
      <c r="A4937" s="2">
        <v>43891</v>
      </c>
      <c r="B4937" s="76" t="s">
        <v>3895</v>
      </c>
      <c r="C4937" s="76" t="s">
        <v>287</v>
      </c>
      <c r="D4937" s="76" t="s">
        <v>5240</v>
      </c>
      <c r="E4937" s="76">
        <v>473</v>
      </c>
      <c r="F4937" s="76">
        <v>24</v>
      </c>
      <c r="G4937" s="77">
        <v>6.3</v>
      </c>
      <c r="H4937" s="76" t="s">
        <v>3405</v>
      </c>
      <c r="I4937" s="77">
        <v>4.6900000000000004</v>
      </c>
      <c r="J4937" s="2">
        <v>1</v>
      </c>
      <c r="K4937" s="119" cm="1">
        <f t="array" ref="K4937">ROUND(IF(C4937="Beer",SUM(LOOKUP(2,1/(SRP!$B$7:$B$9&lt;=E4937)/(SRP!$C$7:$C$9&gt;=E4937),SRP!$D$7:$D$9)*(G4937/100)*(E4937/1000)),IF(C4937="Spirits",SUM(LOOKUP(2,1/(SRP!$B$2:$B$6&lt;=E4937)/(SRP!$C$2:$C$6&gt;=E4937),SRP!$D$2:$D$6)*(G4937/100)*(E4937/1000)),IF(AND(C4937="Wine",D4937="Fortified Wines"),SUM(LOOKUP(2,1/(SRP!$B$20:$B$23&lt;=E4937)/(SRP!$C$20:$C$23&gt;=E4937),SRP!$D$20:$D$23)*(G4937/100)*(E4937/1000)),IF(C4937="Wine",SUM(LOOKUP(2,1/(SRP!$B$15:$B$19&lt;=E4937)/(SRP!$C$15:$C$19&gt;=E4937),SRP!$D$15:$D$19)*(G4937/100)*(E4937/1000)),IF(C4937="Ready to Drink",SUM(LOOKUP(2,1/(SRP!$B$10:$B$14&lt;=E4937)/(SRP!$C$10:$C$14&gt;=E4937),SRP!$D$10:$D$14)*(G4937/100)*(E4937/1000)),0))))),2)</f>
        <v>2.08</v>
      </c>
    </row>
    <row r="4938" spans="1:11" x14ac:dyDescent="0.35">
      <c r="A4938" s="2">
        <v>43891</v>
      </c>
      <c r="B4938" s="76" t="s">
        <v>3895</v>
      </c>
      <c r="C4938" s="76" t="s">
        <v>287</v>
      </c>
      <c r="D4938" s="76" t="s">
        <v>5240</v>
      </c>
      <c r="E4938" s="76">
        <v>473</v>
      </c>
      <c r="F4938" s="76">
        <v>24</v>
      </c>
      <c r="G4938" s="77">
        <v>6.3</v>
      </c>
      <c r="H4938" s="76" t="s">
        <v>3405</v>
      </c>
      <c r="I4938" s="77">
        <v>4.6900000000000004</v>
      </c>
      <c r="J4938" s="2">
        <v>1</v>
      </c>
      <c r="K4938" s="119" cm="1">
        <f t="array" ref="K4938">ROUND(IF(C4938="Beer",SUM(LOOKUP(2,1/(SRP!$B$7:$B$9&lt;=E4938)/(SRP!$C$7:$C$9&gt;=E4938),SRP!$D$7:$D$9)*(G4938/100)*(E4938/1000)),IF(C4938="Spirits",SUM(LOOKUP(2,1/(SRP!$B$2:$B$6&lt;=E4938)/(SRP!$C$2:$C$6&gt;=E4938),SRP!$D$2:$D$6)*(G4938/100)*(E4938/1000)),IF(AND(C4938="Wine",D4938="Fortified Wines"),SUM(LOOKUP(2,1/(SRP!$B$20:$B$23&lt;=E4938)/(SRP!$C$20:$C$23&gt;=E4938),SRP!$D$20:$D$23)*(G4938/100)*(E4938/1000)),IF(C4938="Wine",SUM(LOOKUP(2,1/(SRP!$B$15:$B$19&lt;=E4938)/(SRP!$C$15:$C$19&gt;=E4938),SRP!$D$15:$D$19)*(G4938/100)*(E4938/1000)),IF(C4938="Ready to Drink",SUM(LOOKUP(2,1/(SRP!$B$10:$B$14&lt;=E4938)/(SRP!$C$10:$C$14&gt;=E4938),SRP!$D$10:$D$14)*(G4938/100)*(E4938/1000)),0))))),2)</f>
        <v>2.08</v>
      </c>
    </row>
    <row r="4939" spans="1:11" x14ac:dyDescent="0.35">
      <c r="A4939" s="2">
        <v>43896</v>
      </c>
      <c r="B4939" s="76" t="s">
        <v>4757</v>
      </c>
      <c r="C4939" s="76" t="s">
        <v>286</v>
      </c>
      <c r="D4939" s="76" t="s">
        <v>5248</v>
      </c>
      <c r="E4939" s="76">
        <v>750</v>
      </c>
      <c r="F4939" s="76">
        <v>12</v>
      </c>
      <c r="G4939" s="77">
        <v>14.5</v>
      </c>
      <c r="H4939" s="76" t="s">
        <v>3363</v>
      </c>
      <c r="I4939" s="77">
        <v>13.99</v>
      </c>
      <c r="J4939" s="2">
        <v>1</v>
      </c>
      <c r="K4939" s="119" cm="1">
        <f t="array" ref="K4939">ROUND(IF(C4939="Beer",SUM(LOOKUP(2,1/(SRP!$B$7:$B$9&lt;=E4939)/(SRP!$C$7:$C$9&gt;=E4939),SRP!$D$7:$D$9)*(G4939/100)*(E4939/1000)),IF(C4939="Spirits",SUM(LOOKUP(2,1/(SRP!$B$2:$B$6&lt;=E4939)/(SRP!$C$2:$C$6&gt;=E4939),SRP!$D$2:$D$6)*(G4939/100)*(E4939/1000)),IF(AND(C4939="Wine",D4939="Fortified Wines"),SUM(LOOKUP(2,1/(SRP!$B$20:$B$23&lt;=E4939)/(SRP!$C$20:$C$23&gt;=E4939),SRP!$D$20:$D$23)*(G4939/100)*(E4939/1000)),IF(C4939="Wine",SUM(LOOKUP(2,1/(SRP!$B$15:$B$19&lt;=E4939)/(SRP!$C$15:$C$19&gt;=E4939),SRP!$D$15:$D$19)*(G4939/100)*(E4939/1000)),IF(C4939="Ready to Drink",SUM(LOOKUP(2,1/(SRP!$B$10:$B$14&lt;=E4939)/(SRP!$C$10:$C$14&gt;=E4939),SRP!$D$10:$D$14)*(G4939/100)*(E4939/1000)),0))))),2)</f>
        <v>7.59</v>
      </c>
    </row>
    <row r="4940" spans="1:11" x14ac:dyDescent="0.35">
      <c r="A4940" s="2">
        <v>43935</v>
      </c>
      <c r="B4940" s="76" t="s">
        <v>3904</v>
      </c>
      <c r="C4940" s="76" t="s">
        <v>287</v>
      </c>
      <c r="D4940" s="76" t="s">
        <v>5266</v>
      </c>
      <c r="E4940" s="76">
        <v>473</v>
      </c>
      <c r="F4940" s="76">
        <v>24</v>
      </c>
      <c r="G4940" s="77">
        <v>5.2</v>
      </c>
      <c r="H4940" s="76" t="s">
        <v>3355</v>
      </c>
      <c r="I4940" s="77">
        <v>2.89</v>
      </c>
      <c r="J4940" s="2">
        <v>1</v>
      </c>
      <c r="K4940" s="119" cm="1">
        <f t="array" ref="K4940">ROUND(IF(C4940="Beer",SUM(LOOKUP(2,1/(SRP!$B$7:$B$9&lt;=E4940)/(SRP!$C$7:$C$9&gt;=E4940),SRP!$D$7:$D$9)*(G4940/100)*(E4940/1000)),IF(C4940="Spirits",SUM(LOOKUP(2,1/(SRP!$B$2:$B$6&lt;=E4940)/(SRP!$C$2:$C$6&gt;=E4940),SRP!$D$2:$D$6)*(G4940/100)*(E4940/1000)),IF(AND(C4940="Wine",D4940="Fortified Wines"),SUM(LOOKUP(2,1/(SRP!$B$20:$B$23&lt;=E4940)/(SRP!$C$20:$C$23&gt;=E4940),SRP!$D$20:$D$23)*(G4940/100)*(E4940/1000)),IF(C4940="Wine",SUM(LOOKUP(2,1/(SRP!$B$15:$B$19&lt;=E4940)/(SRP!$C$15:$C$19&gt;=E4940),SRP!$D$15:$D$19)*(G4940/100)*(E4940/1000)),IF(C4940="Ready to Drink",SUM(LOOKUP(2,1/(SRP!$B$10:$B$14&lt;=E4940)/(SRP!$C$10:$C$14&gt;=E4940),SRP!$D$10:$D$14)*(G4940/100)*(E4940/1000)),0))))),2)</f>
        <v>1.72</v>
      </c>
    </row>
    <row r="4941" spans="1:11" x14ac:dyDescent="0.35">
      <c r="A4941" s="2">
        <v>43935</v>
      </c>
      <c r="B4941" s="76" t="s">
        <v>3904</v>
      </c>
      <c r="C4941" s="76" t="s">
        <v>287</v>
      </c>
      <c r="D4941" s="76" t="s">
        <v>5266</v>
      </c>
      <c r="E4941" s="76">
        <v>473</v>
      </c>
      <c r="F4941" s="76">
        <v>24</v>
      </c>
      <c r="G4941" s="77">
        <v>5.2</v>
      </c>
      <c r="H4941" s="76" t="s">
        <v>3355</v>
      </c>
      <c r="I4941" s="77">
        <v>2.89</v>
      </c>
      <c r="J4941" s="2">
        <v>1</v>
      </c>
      <c r="K4941" s="119" cm="1">
        <f t="array" ref="K4941">ROUND(IF(C4941="Beer",SUM(LOOKUP(2,1/(SRP!$B$7:$B$9&lt;=E4941)/(SRP!$C$7:$C$9&gt;=E4941),SRP!$D$7:$D$9)*(G4941/100)*(E4941/1000)),IF(C4941="Spirits",SUM(LOOKUP(2,1/(SRP!$B$2:$B$6&lt;=E4941)/(SRP!$C$2:$C$6&gt;=E4941),SRP!$D$2:$D$6)*(G4941/100)*(E4941/1000)),IF(AND(C4941="Wine",D4941="Fortified Wines"),SUM(LOOKUP(2,1/(SRP!$B$20:$B$23&lt;=E4941)/(SRP!$C$20:$C$23&gt;=E4941),SRP!$D$20:$D$23)*(G4941/100)*(E4941/1000)),IF(C4941="Wine",SUM(LOOKUP(2,1/(SRP!$B$15:$B$19&lt;=E4941)/(SRP!$C$15:$C$19&gt;=E4941),SRP!$D$15:$D$19)*(G4941/100)*(E4941/1000)),IF(C4941="Ready to Drink",SUM(LOOKUP(2,1/(SRP!$B$10:$B$14&lt;=E4941)/(SRP!$C$10:$C$14&gt;=E4941),SRP!$D$10:$D$14)*(G4941/100)*(E4941/1000)),0))))),2)</f>
        <v>1.72</v>
      </c>
    </row>
    <row r="4942" spans="1:11" x14ac:dyDescent="0.35">
      <c r="A4942" s="2">
        <v>43937</v>
      </c>
      <c r="B4942" s="76" t="s">
        <v>3905</v>
      </c>
      <c r="C4942" s="76" t="s">
        <v>287</v>
      </c>
      <c r="D4942" s="76" t="s">
        <v>5266</v>
      </c>
      <c r="E4942" s="76">
        <v>473</v>
      </c>
      <c r="F4942" s="76">
        <v>24</v>
      </c>
      <c r="G4942" s="77">
        <v>4.7</v>
      </c>
      <c r="H4942" s="76" t="s">
        <v>3355</v>
      </c>
      <c r="I4942" s="77">
        <v>2.89</v>
      </c>
      <c r="J4942" s="2">
        <v>1</v>
      </c>
      <c r="K4942" s="119" cm="1">
        <f t="array" ref="K4942">ROUND(IF(C4942="Beer",SUM(LOOKUP(2,1/(SRP!$B$7:$B$9&lt;=E4942)/(SRP!$C$7:$C$9&gt;=E4942),SRP!$D$7:$D$9)*(G4942/100)*(E4942/1000)),IF(C4942="Spirits",SUM(LOOKUP(2,1/(SRP!$B$2:$B$6&lt;=E4942)/(SRP!$C$2:$C$6&gt;=E4942),SRP!$D$2:$D$6)*(G4942/100)*(E4942/1000)),IF(AND(C4942="Wine",D4942="Fortified Wines"),SUM(LOOKUP(2,1/(SRP!$B$20:$B$23&lt;=E4942)/(SRP!$C$20:$C$23&gt;=E4942),SRP!$D$20:$D$23)*(G4942/100)*(E4942/1000)),IF(C4942="Wine",SUM(LOOKUP(2,1/(SRP!$B$15:$B$19&lt;=E4942)/(SRP!$C$15:$C$19&gt;=E4942),SRP!$D$15:$D$19)*(G4942/100)*(E4942/1000)),IF(C4942="Ready to Drink",SUM(LOOKUP(2,1/(SRP!$B$10:$B$14&lt;=E4942)/(SRP!$C$10:$C$14&gt;=E4942),SRP!$D$10:$D$14)*(G4942/100)*(E4942/1000)),0))))),2)</f>
        <v>1.55</v>
      </c>
    </row>
    <row r="4943" spans="1:11" x14ac:dyDescent="0.35">
      <c r="A4943" s="2">
        <v>43937</v>
      </c>
      <c r="B4943" s="76" t="s">
        <v>3905</v>
      </c>
      <c r="C4943" s="76" t="s">
        <v>287</v>
      </c>
      <c r="D4943" s="76" t="s">
        <v>5266</v>
      </c>
      <c r="E4943" s="76">
        <v>473</v>
      </c>
      <c r="F4943" s="76">
        <v>24</v>
      </c>
      <c r="G4943" s="77">
        <v>4.7</v>
      </c>
      <c r="H4943" s="76" t="s">
        <v>3355</v>
      </c>
      <c r="I4943" s="77">
        <v>2.89</v>
      </c>
      <c r="J4943" s="2">
        <v>1</v>
      </c>
      <c r="K4943" s="119" cm="1">
        <f t="array" ref="K4943">ROUND(IF(C4943="Beer",SUM(LOOKUP(2,1/(SRP!$B$7:$B$9&lt;=E4943)/(SRP!$C$7:$C$9&gt;=E4943),SRP!$D$7:$D$9)*(G4943/100)*(E4943/1000)),IF(C4943="Spirits",SUM(LOOKUP(2,1/(SRP!$B$2:$B$6&lt;=E4943)/(SRP!$C$2:$C$6&gt;=E4943),SRP!$D$2:$D$6)*(G4943/100)*(E4943/1000)),IF(AND(C4943="Wine",D4943="Fortified Wines"),SUM(LOOKUP(2,1/(SRP!$B$20:$B$23&lt;=E4943)/(SRP!$C$20:$C$23&gt;=E4943),SRP!$D$20:$D$23)*(G4943/100)*(E4943/1000)),IF(C4943="Wine",SUM(LOOKUP(2,1/(SRP!$B$15:$B$19&lt;=E4943)/(SRP!$C$15:$C$19&gt;=E4943),SRP!$D$15:$D$19)*(G4943/100)*(E4943/1000)),IF(C4943="Ready to Drink",SUM(LOOKUP(2,1/(SRP!$B$10:$B$14&lt;=E4943)/(SRP!$C$10:$C$14&gt;=E4943),SRP!$D$10:$D$14)*(G4943/100)*(E4943/1000)),0))))),2)</f>
        <v>1.55</v>
      </c>
    </row>
    <row r="4944" spans="1:11" x14ac:dyDescent="0.35">
      <c r="A4944" s="2">
        <v>43939</v>
      </c>
      <c r="B4944" s="76" t="s">
        <v>3906</v>
      </c>
      <c r="C4944" s="76" t="s">
        <v>287</v>
      </c>
      <c r="D4944" s="76" t="s">
        <v>5240</v>
      </c>
      <c r="E4944" s="76">
        <v>473</v>
      </c>
      <c r="F4944" s="76">
        <v>24</v>
      </c>
      <c r="G4944" s="77">
        <v>6.5</v>
      </c>
      <c r="H4944" s="76" t="s">
        <v>3355</v>
      </c>
      <c r="I4944" s="77">
        <v>3.49</v>
      </c>
      <c r="J4944" s="2">
        <v>1</v>
      </c>
      <c r="K4944" s="119" cm="1">
        <f t="array" ref="K4944">ROUND(IF(C4944="Beer",SUM(LOOKUP(2,1/(SRP!$B$7:$B$9&lt;=E4944)/(SRP!$C$7:$C$9&gt;=E4944),SRP!$D$7:$D$9)*(G4944/100)*(E4944/1000)),IF(C4944="Spirits",SUM(LOOKUP(2,1/(SRP!$B$2:$B$6&lt;=E4944)/(SRP!$C$2:$C$6&gt;=E4944),SRP!$D$2:$D$6)*(G4944/100)*(E4944/1000)),IF(AND(C4944="Wine",D4944="Fortified Wines"),SUM(LOOKUP(2,1/(SRP!$B$20:$B$23&lt;=E4944)/(SRP!$C$20:$C$23&gt;=E4944),SRP!$D$20:$D$23)*(G4944/100)*(E4944/1000)),IF(C4944="Wine",SUM(LOOKUP(2,1/(SRP!$B$15:$B$19&lt;=E4944)/(SRP!$C$15:$C$19&gt;=E4944),SRP!$D$15:$D$19)*(G4944/100)*(E4944/1000)),IF(C4944="Ready to Drink",SUM(LOOKUP(2,1/(SRP!$B$10:$B$14&lt;=E4944)/(SRP!$C$10:$C$14&gt;=E4944),SRP!$D$10:$D$14)*(G4944/100)*(E4944/1000)),0))))),2)</f>
        <v>2.15</v>
      </c>
    </row>
    <row r="4945" spans="1:11" x14ac:dyDescent="0.35">
      <c r="A4945" s="2">
        <v>43939</v>
      </c>
      <c r="B4945" s="76" t="s">
        <v>3906</v>
      </c>
      <c r="C4945" s="76" t="s">
        <v>287</v>
      </c>
      <c r="D4945" s="76" t="s">
        <v>5240</v>
      </c>
      <c r="E4945" s="76">
        <v>473</v>
      </c>
      <c r="F4945" s="76">
        <v>24</v>
      </c>
      <c r="G4945" s="77">
        <v>6.5</v>
      </c>
      <c r="H4945" s="76" t="s">
        <v>3355</v>
      </c>
      <c r="I4945" s="77">
        <v>3.49</v>
      </c>
      <c r="J4945" s="2">
        <v>1</v>
      </c>
      <c r="K4945" s="119" cm="1">
        <f t="array" ref="K4945">ROUND(IF(C4945="Beer",SUM(LOOKUP(2,1/(SRP!$B$7:$B$9&lt;=E4945)/(SRP!$C$7:$C$9&gt;=E4945),SRP!$D$7:$D$9)*(G4945/100)*(E4945/1000)),IF(C4945="Spirits",SUM(LOOKUP(2,1/(SRP!$B$2:$B$6&lt;=E4945)/(SRP!$C$2:$C$6&gt;=E4945),SRP!$D$2:$D$6)*(G4945/100)*(E4945/1000)),IF(AND(C4945="Wine",D4945="Fortified Wines"),SUM(LOOKUP(2,1/(SRP!$B$20:$B$23&lt;=E4945)/(SRP!$C$20:$C$23&gt;=E4945),SRP!$D$20:$D$23)*(G4945/100)*(E4945/1000)),IF(C4945="Wine",SUM(LOOKUP(2,1/(SRP!$B$15:$B$19&lt;=E4945)/(SRP!$C$15:$C$19&gt;=E4945),SRP!$D$15:$D$19)*(G4945/100)*(E4945/1000)),IF(C4945="Ready to Drink",SUM(LOOKUP(2,1/(SRP!$B$10:$B$14&lt;=E4945)/(SRP!$C$10:$C$14&gt;=E4945),SRP!$D$10:$D$14)*(G4945/100)*(E4945/1000)),0))))),2)</f>
        <v>2.15</v>
      </c>
    </row>
    <row r="4946" spans="1:11" x14ac:dyDescent="0.35">
      <c r="A4946" s="2">
        <v>43944</v>
      </c>
      <c r="B4946" s="76" t="s">
        <v>3907</v>
      </c>
      <c r="C4946" s="76" t="s">
        <v>287</v>
      </c>
      <c r="D4946" s="76" t="s">
        <v>5266</v>
      </c>
      <c r="E4946" s="76">
        <v>473</v>
      </c>
      <c r="F4946" s="76">
        <v>24</v>
      </c>
      <c r="G4946" s="77">
        <v>5</v>
      </c>
      <c r="H4946" s="76" t="s">
        <v>3355</v>
      </c>
      <c r="I4946" s="77">
        <v>2.89</v>
      </c>
      <c r="J4946" s="2">
        <v>1</v>
      </c>
      <c r="K4946" s="119" cm="1">
        <f t="array" ref="K4946">ROUND(IF(C4946="Beer",SUM(LOOKUP(2,1/(SRP!$B$7:$B$9&lt;=E4946)/(SRP!$C$7:$C$9&gt;=E4946),SRP!$D$7:$D$9)*(G4946/100)*(E4946/1000)),IF(C4946="Spirits",SUM(LOOKUP(2,1/(SRP!$B$2:$B$6&lt;=E4946)/(SRP!$C$2:$C$6&gt;=E4946),SRP!$D$2:$D$6)*(G4946/100)*(E4946/1000)),IF(AND(C4946="Wine",D4946="Fortified Wines"),SUM(LOOKUP(2,1/(SRP!$B$20:$B$23&lt;=E4946)/(SRP!$C$20:$C$23&gt;=E4946),SRP!$D$20:$D$23)*(G4946/100)*(E4946/1000)),IF(C4946="Wine",SUM(LOOKUP(2,1/(SRP!$B$15:$B$19&lt;=E4946)/(SRP!$C$15:$C$19&gt;=E4946),SRP!$D$15:$D$19)*(G4946/100)*(E4946/1000)),IF(C4946="Ready to Drink",SUM(LOOKUP(2,1/(SRP!$B$10:$B$14&lt;=E4946)/(SRP!$C$10:$C$14&gt;=E4946),SRP!$D$10:$D$14)*(G4946/100)*(E4946/1000)),0))))),2)</f>
        <v>1.65</v>
      </c>
    </row>
    <row r="4947" spans="1:11" x14ac:dyDescent="0.35">
      <c r="A4947" s="2">
        <v>43944</v>
      </c>
      <c r="B4947" s="76" t="s">
        <v>3907</v>
      </c>
      <c r="C4947" s="76" t="s">
        <v>287</v>
      </c>
      <c r="D4947" s="76" t="s">
        <v>5266</v>
      </c>
      <c r="E4947" s="76">
        <v>473</v>
      </c>
      <c r="F4947" s="76">
        <v>24</v>
      </c>
      <c r="G4947" s="77">
        <v>5</v>
      </c>
      <c r="H4947" s="76" t="s">
        <v>3355</v>
      </c>
      <c r="I4947" s="77">
        <v>2.89</v>
      </c>
      <c r="J4947" s="2">
        <v>1</v>
      </c>
      <c r="K4947" s="119" cm="1">
        <f t="array" ref="K4947">ROUND(IF(C4947="Beer",SUM(LOOKUP(2,1/(SRP!$B$7:$B$9&lt;=E4947)/(SRP!$C$7:$C$9&gt;=E4947),SRP!$D$7:$D$9)*(G4947/100)*(E4947/1000)),IF(C4947="Spirits",SUM(LOOKUP(2,1/(SRP!$B$2:$B$6&lt;=E4947)/(SRP!$C$2:$C$6&gt;=E4947),SRP!$D$2:$D$6)*(G4947/100)*(E4947/1000)),IF(AND(C4947="Wine",D4947="Fortified Wines"),SUM(LOOKUP(2,1/(SRP!$B$20:$B$23&lt;=E4947)/(SRP!$C$20:$C$23&gt;=E4947),SRP!$D$20:$D$23)*(G4947/100)*(E4947/1000)),IF(C4947="Wine",SUM(LOOKUP(2,1/(SRP!$B$15:$B$19&lt;=E4947)/(SRP!$C$15:$C$19&gt;=E4947),SRP!$D$15:$D$19)*(G4947/100)*(E4947/1000)),IF(C4947="Ready to Drink",SUM(LOOKUP(2,1/(SRP!$B$10:$B$14&lt;=E4947)/(SRP!$C$10:$C$14&gt;=E4947),SRP!$D$10:$D$14)*(G4947/100)*(E4947/1000)),0))))),2)</f>
        <v>1.65</v>
      </c>
    </row>
    <row r="4948" spans="1:11" x14ac:dyDescent="0.35">
      <c r="A4948" s="2">
        <v>43949</v>
      </c>
      <c r="B4948" s="76" t="s">
        <v>3908</v>
      </c>
      <c r="C4948" s="76" t="s">
        <v>287</v>
      </c>
      <c r="D4948" s="76" t="s">
        <v>5240</v>
      </c>
      <c r="E4948" s="76">
        <v>473</v>
      </c>
      <c r="F4948" s="76">
        <v>24</v>
      </c>
      <c r="G4948" s="77">
        <v>6</v>
      </c>
      <c r="H4948" s="76" t="s">
        <v>3355</v>
      </c>
      <c r="I4948" s="77">
        <v>4.99</v>
      </c>
      <c r="J4948" s="2">
        <v>1</v>
      </c>
      <c r="K4948" s="119" cm="1">
        <f t="array" ref="K4948">ROUND(IF(C4948="Beer",SUM(LOOKUP(2,1/(SRP!$B$7:$B$9&lt;=E4948)/(SRP!$C$7:$C$9&gt;=E4948),SRP!$D$7:$D$9)*(G4948/100)*(E4948/1000)),IF(C4948="Spirits",SUM(LOOKUP(2,1/(SRP!$B$2:$B$6&lt;=E4948)/(SRP!$C$2:$C$6&gt;=E4948),SRP!$D$2:$D$6)*(G4948/100)*(E4948/1000)),IF(AND(C4948="Wine",D4948="Fortified Wines"),SUM(LOOKUP(2,1/(SRP!$B$20:$B$23&lt;=E4948)/(SRP!$C$20:$C$23&gt;=E4948),SRP!$D$20:$D$23)*(G4948/100)*(E4948/1000)),IF(C4948="Wine",SUM(LOOKUP(2,1/(SRP!$B$15:$B$19&lt;=E4948)/(SRP!$C$15:$C$19&gt;=E4948),SRP!$D$15:$D$19)*(G4948/100)*(E4948/1000)),IF(C4948="Ready to Drink",SUM(LOOKUP(2,1/(SRP!$B$10:$B$14&lt;=E4948)/(SRP!$C$10:$C$14&gt;=E4948),SRP!$D$10:$D$14)*(G4948/100)*(E4948/1000)),0))))),2)</f>
        <v>1.98</v>
      </c>
    </row>
    <row r="4949" spans="1:11" x14ac:dyDescent="0.35">
      <c r="A4949" s="2">
        <v>43949</v>
      </c>
      <c r="B4949" s="76" t="s">
        <v>3908</v>
      </c>
      <c r="C4949" s="76" t="s">
        <v>287</v>
      </c>
      <c r="D4949" s="76" t="s">
        <v>5240</v>
      </c>
      <c r="E4949" s="76">
        <v>473</v>
      </c>
      <c r="F4949" s="76">
        <v>24</v>
      </c>
      <c r="G4949" s="77">
        <v>6</v>
      </c>
      <c r="H4949" s="76" t="s">
        <v>3355</v>
      </c>
      <c r="I4949" s="77">
        <v>4.99</v>
      </c>
      <c r="J4949" s="2">
        <v>1</v>
      </c>
      <c r="K4949" s="119" cm="1">
        <f t="array" ref="K4949">ROUND(IF(C4949="Beer",SUM(LOOKUP(2,1/(SRP!$B$7:$B$9&lt;=E4949)/(SRP!$C$7:$C$9&gt;=E4949),SRP!$D$7:$D$9)*(G4949/100)*(E4949/1000)),IF(C4949="Spirits",SUM(LOOKUP(2,1/(SRP!$B$2:$B$6&lt;=E4949)/(SRP!$C$2:$C$6&gt;=E4949),SRP!$D$2:$D$6)*(G4949/100)*(E4949/1000)),IF(AND(C4949="Wine",D4949="Fortified Wines"),SUM(LOOKUP(2,1/(SRP!$B$20:$B$23&lt;=E4949)/(SRP!$C$20:$C$23&gt;=E4949),SRP!$D$20:$D$23)*(G4949/100)*(E4949/1000)),IF(C4949="Wine",SUM(LOOKUP(2,1/(SRP!$B$15:$B$19&lt;=E4949)/(SRP!$C$15:$C$19&gt;=E4949),SRP!$D$15:$D$19)*(G4949/100)*(E4949/1000)),IF(C4949="Ready to Drink",SUM(LOOKUP(2,1/(SRP!$B$10:$B$14&lt;=E4949)/(SRP!$C$10:$C$14&gt;=E4949),SRP!$D$10:$D$14)*(G4949/100)*(E4949/1000)),0))))),2)</f>
        <v>1.98</v>
      </c>
    </row>
    <row r="4950" spans="1:11" x14ac:dyDescent="0.35">
      <c r="A4950" s="2">
        <v>43951</v>
      </c>
      <c r="B4950" s="76" t="s">
        <v>3909</v>
      </c>
      <c r="C4950" s="76" t="s">
        <v>5938</v>
      </c>
      <c r="D4950" s="76" t="s">
        <v>5279</v>
      </c>
      <c r="E4950" s="76">
        <v>473</v>
      </c>
      <c r="F4950" s="76">
        <v>24</v>
      </c>
      <c r="G4950" s="77">
        <v>7</v>
      </c>
      <c r="H4950" s="76" t="s">
        <v>3294</v>
      </c>
      <c r="I4950" s="77">
        <v>3.48</v>
      </c>
      <c r="J4950" s="2">
        <v>1</v>
      </c>
      <c r="K4950" s="119" cm="1">
        <f t="array" ref="K4950">ROUND(IF(C4950="Beer",SUM(LOOKUP(2,1/(SRP!$B$7:$B$9&lt;=E4950)/(SRP!$C$7:$C$9&gt;=E4950),SRP!$D$7:$D$9)*(G4950/100)*(E4950/1000)),IF(C4950="Spirits",SUM(LOOKUP(2,1/(SRP!$B$2:$B$6&lt;=E4950)/(SRP!$C$2:$C$6&gt;=E4950),SRP!$D$2:$D$6)*(G4950/100)*(E4950/1000)),IF(AND(C4950="Wine",D4950="Fortified Wines"),SUM(LOOKUP(2,1/(SRP!$B$20:$B$23&lt;=E4950)/(SRP!$C$20:$C$23&gt;=E4950),SRP!$D$20:$D$23)*(G4950/100)*(E4950/1000)),IF(C4950="Wine",SUM(LOOKUP(2,1/(SRP!$B$15:$B$19&lt;=E4950)/(SRP!$C$15:$C$19&gt;=E4950),SRP!$D$15:$D$19)*(G4950/100)*(E4950/1000)),IF(C4950="Ready to Drink",SUM(LOOKUP(2,1/(SRP!$B$10:$B$14&lt;=E4950)/(SRP!$C$10:$C$14&gt;=E4950),SRP!$D$10:$D$14)*(G4950/100)*(E4950/1000)),0))))),2)</f>
        <v>2.4500000000000002</v>
      </c>
    </row>
    <row r="4951" spans="1:11" x14ac:dyDescent="0.35">
      <c r="A4951" s="2">
        <v>43951</v>
      </c>
      <c r="B4951" s="76" t="s">
        <v>3909</v>
      </c>
      <c r="C4951" s="76" t="s">
        <v>5938</v>
      </c>
      <c r="D4951" s="76" t="s">
        <v>5279</v>
      </c>
      <c r="E4951" s="76">
        <v>473</v>
      </c>
      <c r="F4951" s="76">
        <v>24</v>
      </c>
      <c r="G4951" s="77">
        <v>7</v>
      </c>
      <c r="H4951" s="76" t="s">
        <v>3294</v>
      </c>
      <c r="I4951" s="77">
        <v>3.48</v>
      </c>
      <c r="J4951" s="2">
        <v>1</v>
      </c>
      <c r="K4951" s="119" cm="1">
        <f t="array" ref="K4951">ROUND(IF(C4951="Beer",SUM(LOOKUP(2,1/(SRP!$B$7:$B$9&lt;=E4951)/(SRP!$C$7:$C$9&gt;=E4951),SRP!$D$7:$D$9)*(G4951/100)*(E4951/1000)),IF(C4951="Spirits",SUM(LOOKUP(2,1/(SRP!$B$2:$B$6&lt;=E4951)/(SRP!$C$2:$C$6&gt;=E4951),SRP!$D$2:$D$6)*(G4951/100)*(E4951/1000)),IF(AND(C4951="Wine",D4951="Fortified Wines"),SUM(LOOKUP(2,1/(SRP!$B$20:$B$23&lt;=E4951)/(SRP!$C$20:$C$23&gt;=E4951),SRP!$D$20:$D$23)*(G4951/100)*(E4951/1000)),IF(C4951="Wine",SUM(LOOKUP(2,1/(SRP!$B$15:$B$19&lt;=E4951)/(SRP!$C$15:$C$19&gt;=E4951),SRP!$D$15:$D$19)*(G4951/100)*(E4951/1000)),IF(C4951="Ready to Drink",SUM(LOOKUP(2,1/(SRP!$B$10:$B$14&lt;=E4951)/(SRP!$C$10:$C$14&gt;=E4951),SRP!$D$10:$D$14)*(G4951/100)*(E4951/1000)),0))))),2)</f>
        <v>2.4500000000000002</v>
      </c>
    </row>
    <row r="4952" spans="1:11" x14ac:dyDescent="0.35">
      <c r="A4952" s="2">
        <v>43954</v>
      </c>
      <c r="B4952" s="76" t="s">
        <v>3910</v>
      </c>
      <c r="C4952" s="76" t="s">
        <v>287</v>
      </c>
      <c r="D4952" s="76" t="s">
        <v>5240</v>
      </c>
      <c r="E4952" s="76">
        <v>473</v>
      </c>
      <c r="F4952" s="76">
        <v>24</v>
      </c>
      <c r="G4952" s="77">
        <v>6.8</v>
      </c>
      <c r="H4952" s="76" t="s">
        <v>3355</v>
      </c>
      <c r="I4952" s="77">
        <v>4.99</v>
      </c>
      <c r="J4952" s="2">
        <v>1</v>
      </c>
      <c r="K4952" s="119" cm="1">
        <f t="array" ref="K4952">ROUND(IF(C4952="Beer",SUM(LOOKUP(2,1/(SRP!$B$7:$B$9&lt;=E4952)/(SRP!$C$7:$C$9&gt;=E4952),SRP!$D$7:$D$9)*(G4952/100)*(E4952/1000)),IF(C4952="Spirits",SUM(LOOKUP(2,1/(SRP!$B$2:$B$6&lt;=E4952)/(SRP!$C$2:$C$6&gt;=E4952),SRP!$D$2:$D$6)*(G4952/100)*(E4952/1000)),IF(AND(C4952="Wine",D4952="Fortified Wines"),SUM(LOOKUP(2,1/(SRP!$B$20:$B$23&lt;=E4952)/(SRP!$C$20:$C$23&gt;=E4952),SRP!$D$20:$D$23)*(G4952/100)*(E4952/1000)),IF(C4952="Wine",SUM(LOOKUP(2,1/(SRP!$B$15:$B$19&lt;=E4952)/(SRP!$C$15:$C$19&gt;=E4952),SRP!$D$15:$D$19)*(G4952/100)*(E4952/1000)),IF(C4952="Ready to Drink",SUM(LOOKUP(2,1/(SRP!$B$10:$B$14&lt;=E4952)/(SRP!$C$10:$C$14&gt;=E4952),SRP!$D$10:$D$14)*(G4952/100)*(E4952/1000)),0))))),2)</f>
        <v>2.25</v>
      </c>
    </row>
    <row r="4953" spans="1:11" x14ac:dyDescent="0.35">
      <c r="A4953" s="2">
        <v>43954</v>
      </c>
      <c r="B4953" s="76" t="s">
        <v>3910</v>
      </c>
      <c r="C4953" s="76" t="s">
        <v>287</v>
      </c>
      <c r="D4953" s="76" t="s">
        <v>5240</v>
      </c>
      <c r="E4953" s="76">
        <v>473</v>
      </c>
      <c r="F4953" s="76">
        <v>24</v>
      </c>
      <c r="G4953" s="77">
        <v>6.8</v>
      </c>
      <c r="H4953" s="76" t="s">
        <v>3355</v>
      </c>
      <c r="I4953" s="77">
        <v>4.99</v>
      </c>
      <c r="J4953" s="2">
        <v>1</v>
      </c>
      <c r="K4953" s="119" cm="1">
        <f t="array" ref="K4953">ROUND(IF(C4953="Beer",SUM(LOOKUP(2,1/(SRP!$B$7:$B$9&lt;=E4953)/(SRP!$C$7:$C$9&gt;=E4953),SRP!$D$7:$D$9)*(G4953/100)*(E4953/1000)),IF(C4953="Spirits",SUM(LOOKUP(2,1/(SRP!$B$2:$B$6&lt;=E4953)/(SRP!$C$2:$C$6&gt;=E4953),SRP!$D$2:$D$6)*(G4953/100)*(E4953/1000)),IF(AND(C4953="Wine",D4953="Fortified Wines"),SUM(LOOKUP(2,1/(SRP!$B$20:$B$23&lt;=E4953)/(SRP!$C$20:$C$23&gt;=E4953),SRP!$D$20:$D$23)*(G4953/100)*(E4953/1000)),IF(C4953="Wine",SUM(LOOKUP(2,1/(SRP!$B$15:$B$19&lt;=E4953)/(SRP!$C$15:$C$19&gt;=E4953),SRP!$D$15:$D$19)*(G4953/100)*(E4953/1000)),IF(C4953="Ready to Drink",SUM(LOOKUP(2,1/(SRP!$B$10:$B$14&lt;=E4953)/(SRP!$C$10:$C$14&gt;=E4953),SRP!$D$10:$D$14)*(G4953/100)*(E4953/1000)),0))))),2)</f>
        <v>2.25</v>
      </c>
    </row>
    <row r="4954" spans="1:11" x14ac:dyDescent="0.35">
      <c r="A4954" s="2">
        <v>43957</v>
      </c>
      <c r="B4954" s="76" t="s">
        <v>3911</v>
      </c>
      <c r="C4954" s="76" t="s">
        <v>287</v>
      </c>
      <c r="D4954" s="76" t="s">
        <v>5266</v>
      </c>
      <c r="E4954" s="76">
        <v>473</v>
      </c>
      <c r="F4954" s="76">
        <v>24</v>
      </c>
      <c r="G4954" s="77">
        <v>5</v>
      </c>
      <c r="H4954" s="76" t="s">
        <v>3355</v>
      </c>
      <c r="I4954" s="77">
        <v>4.99</v>
      </c>
      <c r="J4954" s="2">
        <v>1</v>
      </c>
      <c r="K4954" s="119" cm="1">
        <f t="array" ref="K4954">ROUND(IF(C4954="Beer",SUM(LOOKUP(2,1/(SRP!$B$7:$B$9&lt;=E4954)/(SRP!$C$7:$C$9&gt;=E4954),SRP!$D$7:$D$9)*(G4954/100)*(E4954/1000)),IF(C4954="Spirits",SUM(LOOKUP(2,1/(SRP!$B$2:$B$6&lt;=E4954)/(SRP!$C$2:$C$6&gt;=E4954),SRP!$D$2:$D$6)*(G4954/100)*(E4954/1000)),IF(AND(C4954="Wine",D4954="Fortified Wines"),SUM(LOOKUP(2,1/(SRP!$B$20:$B$23&lt;=E4954)/(SRP!$C$20:$C$23&gt;=E4954),SRP!$D$20:$D$23)*(G4954/100)*(E4954/1000)),IF(C4954="Wine",SUM(LOOKUP(2,1/(SRP!$B$15:$B$19&lt;=E4954)/(SRP!$C$15:$C$19&gt;=E4954),SRP!$D$15:$D$19)*(G4954/100)*(E4954/1000)),IF(C4954="Ready to Drink",SUM(LOOKUP(2,1/(SRP!$B$10:$B$14&lt;=E4954)/(SRP!$C$10:$C$14&gt;=E4954),SRP!$D$10:$D$14)*(G4954/100)*(E4954/1000)),0))))),2)</f>
        <v>1.65</v>
      </c>
    </row>
    <row r="4955" spans="1:11" x14ac:dyDescent="0.35">
      <c r="A4955" s="2">
        <v>43957</v>
      </c>
      <c r="B4955" s="76" t="s">
        <v>3911</v>
      </c>
      <c r="C4955" s="76" t="s">
        <v>287</v>
      </c>
      <c r="D4955" s="76" t="s">
        <v>5266</v>
      </c>
      <c r="E4955" s="76">
        <v>473</v>
      </c>
      <c r="F4955" s="76">
        <v>24</v>
      </c>
      <c r="G4955" s="77">
        <v>5</v>
      </c>
      <c r="H4955" s="76" t="s">
        <v>3355</v>
      </c>
      <c r="I4955" s="77">
        <v>4.99</v>
      </c>
      <c r="J4955" s="2">
        <v>1</v>
      </c>
      <c r="K4955" s="119" cm="1">
        <f t="array" ref="K4955">ROUND(IF(C4955="Beer",SUM(LOOKUP(2,1/(SRP!$B$7:$B$9&lt;=E4955)/(SRP!$C$7:$C$9&gt;=E4955),SRP!$D$7:$D$9)*(G4955/100)*(E4955/1000)),IF(C4955="Spirits",SUM(LOOKUP(2,1/(SRP!$B$2:$B$6&lt;=E4955)/(SRP!$C$2:$C$6&gt;=E4955),SRP!$D$2:$D$6)*(G4955/100)*(E4955/1000)),IF(AND(C4955="Wine",D4955="Fortified Wines"),SUM(LOOKUP(2,1/(SRP!$B$20:$B$23&lt;=E4955)/(SRP!$C$20:$C$23&gt;=E4955),SRP!$D$20:$D$23)*(G4955/100)*(E4955/1000)),IF(C4955="Wine",SUM(LOOKUP(2,1/(SRP!$B$15:$B$19&lt;=E4955)/(SRP!$C$15:$C$19&gt;=E4955),SRP!$D$15:$D$19)*(G4955/100)*(E4955/1000)),IF(C4955="Ready to Drink",SUM(LOOKUP(2,1/(SRP!$B$10:$B$14&lt;=E4955)/(SRP!$C$10:$C$14&gt;=E4955),SRP!$D$10:$D$14)*(G4955/100)*(E4955/1000)),0))))),2)</f>
        <v>1.65</v>
      </c>
    </row>
    <row r="4956" spans="1:11" x14ac:dyDescent="0.35">
      <c r="A4956" s="2">
        <v>43958</v>
      </c>
      <c r="B4956" s="76" t="s">
        <v>3912</v>
      </c>
      <c r="C4956" s="76" t="s">
        <v>5938</v>
      </c>
      <c r="D4956" s="76" t="s">
        <v>5279</v>
      </c>
      <c r="E4956" s="76">
        <v>473</v>
      </c>
      <c r="F4956" s="76">
        <v>24</v>
      </c>
      <c r="G4956" s="77">
        <v>7</v>
      </c>
      <c r="H4956" s="76" t="s">
        <v>3294</v>
      </c>
      <c r="I4956" s="77">
        <v>3.48</v>
      </c>
      <c r="J4956" s="2">
        <v>1</v>
      </c>
      <c r="K4956" s="119" cm="1">
        <f t="array" ref="K4956">ROUND(IF(C4956="Beer",SUM(LOOKUP(2,1/(SRP!$B$7:$B$9&lt;=E4956)/(SRP!$C$7:$C$9&gt;=E4956),SRP!$D$7:$D$9)*(G4956/100)*(E4956/1000)),IF(C4956="Spirits",SUM(LOOKUP(2,1/(SRP!$B$2:$B$6&lt;=E4956)/(SRP!$C$2:$C$6&gt;=E4956),SRP!$D$2:$D$6)*(G4956/100)*(E4956/1000)),IF(AND(C4956="Wine",D4956="Fortified Wines"),SUM(LOOKUP(2,1/(SRP!$B$20:$B$23&lt;=E4956)/(SRP!$C$20:$C$23&gt;=E4956),SRP!$D$20:$D$23)*(G4956/100)*(E4956/1000)),IF(C4956="Wine",SUM(LOOKUP(2,1/(SRP!$B$15:$B$19&lt;=E4956)/(SRP!$C$15:$C$19&gt;=E4956),SRP!$D$15:$D$19)*(G4956/100)*(E4956/1000)),IF(C4956="Ready to Drink",SUM(LOOKUP(2,1/(SRP!$B$10:$B$14&lt;=E4956)/(SRP!$C$10:$C$14&gt;=E4956),SRP!$D$10:$D$14)*(G4956/100)*(E4956/1000)),0))))),2)</f>
        <v>2.4500000000000002</v>
      </c>
    </row>
    <row r="4957" spans="1:11" x14ac:dyDescent="0.35">
      <c r="A4957" s="2">
        <v>43958</v>
      </c>
      <c r="B4957" s="76" t="s">
        <v>3912</v>
      </c>
      <c r="C4957" s="76" t="s">
        <v>5938</v>
      </c>
      <c r="D4957" s="76" t="s">
        <v>5279</v>
      </c>
      <c r="E4957" s="76">
        <v>473</v>
      </c>
      <c r="F4957" s="76">
        <v>24</v>
      </c>
      <c r="G4957" s="77">
        <v>7</v>
      </c>
      <c r="H4957" s="76" t="s">
        <v>3294</v>
      </c>
      <c r="I4957" s="77">
        <v>3.48</v>
      </c>
      <c r="J4957" s="2">
        <v>1</v>
      </c>
      <c r="K4957" s="119" cm="1">
        <f t="array" ref="K4957">ROUND(IF(C4957="Beer",SUM(LOOKUP(2,1/(SRP!$B$7:$B$9&lt;=E4957)/(SRP!$C$7:$C$9&gt;=E4957),SRP!$D$7:$D$9)*(G4957/100)*(E4957/1000)),IF(C4957="Spirits",SUM(LOOKUP(2,1/(SRP!$B$2:$B$6&lt;=E4957)/(SRP!$C$2:$C$6&gt;=E4957),SRP!$D$2:$D$6)*(G4957/100)*(E4957/1000)),IF(AND(C4957="Wine",D4957="Fortified Wines"),SUM(LOOKUP(2,1/(SRP!$B$20:$B$23&lt;=E4957)/(SRP!$C$20:$C$23&gt;=E4957),SRP!$D$20:$D$23)*(G4957/100)*(E4957/1000)),IF(C4957="Wine",SUM(LOOKUP(2,1/(SRP!$B$15:$B$19&lt;=E4957)/(SRP!$C$15:$C$19&gt;=E4957),SRP!$D$15:$D$19)*(G4957/100)*(E4957/1000)),IF(C4957="Ready to Drink",SUM(LOOKUP(2,1/(SRP!$B$10:$B$14&lt;=E4957)/(SRP!$C$10:$C$14&gt;=E4957),SRP!$D$10:$D$14)*(G4957/100)*(E4957/1000)),0))))),2)</f>
        <v>2.4500000000000002</v>
      </c>
    </row>
    <row r="4958" spans="1:11" x14ac:dyDescent="0.35">
      <c r="A4958" s="2">
        <v>43959</v>
      </c>
      <c r="B4958" s="76" t="s">
        <v>3913</v>
      </c>
      <c r="C4958" s="76" t="s">
        <v>5938</v>
      </c>
      <c r="D4958" s="76" t="s">
        <v>5748</v>
      </c>
      <c r="E4958" s="76">
        <v>473</v>
      </c>
      <c r="F4958" s="76">
        <v>24</v>
      </c>
      <c r="G4958" s="77">
        <v>7</v>
      </c>
      <c r="H4958" s="76" t="s">
        <v>3294</v>
      </c>
      <c r="I4958" s="77">
        <v>3.48</v>
      </c>
      <c r="J4958" s="2">
        <v>1</v>
      </c>
      <c r="K4958" s="119" cm="1">
        <f t="array" ref="K4958">ROUND(IF(C4958="Beer",SUM(LOOKUP(2,1/(SRP!$B$7:$B$9&lt;=E4958)/(SRP!$C$7:$C$9&gt;=E4958),SRP!$D$7:$D$9)*(G4958/100)*(E4958/1000)),IF(C4958="Spirits",SUM(LOOKUP(2,1/(SRP!$B$2:$B$6&lt;=E4958)/(SRP!$C$2:$C$6&gt;=E4958),SRP!$D$2:$D$6)*(G4958/100)*(E4958/1000)),IF(AND(C4958="Wine",D4958="Fortified Wines"),SUM(LOOKUP(2,1/(SRP!$B$20:$B$23&lt;=E4958)/(SRP!$C$20:$C$23&gt;=E4958),SRP!$D$20:$D$23)*(G4958/100)*(E4958/1000)),IF(C4958="Wine",SUM(LOOKUP(2,1/(SRP!$B$15:$B$19&lt;=E4958)/(SRP!$C$15:$C$19&gt;=E4958),SRP!$D$15:$D$19)*(G4958/100)*(E4958/1000)),IF(C4958="Ready to Drink",SUM(LOOKUP(2,1/(SRP!$B$10:$B$14&lt;=E4958)/(SRP!$C$10:$C$14&gt;=E4958),SRP!$D$10:$D$14)*(G4958/100)*(E4958/1000)),0))))),2)</f>
        <v>2.4500000000000002</v>
      </c>
    </row>
    <row r="4959" spans="1:11" x14ac:dyDescent="0.35">
      <c r="A4959" s="2">
        <v>43959</v>
      </c>
      <c r="B4959" s="76" t="s">
        <v>3913</v>
      </c>
      <c r="C4959" s="76" t="s">
        <v>5938</v>
      </c>
      <c r="D4959" s="76" t="s">
        <v>5748</v>
      </c>
      <c r="E4959" s="76">
        <v>473</v>
      </c>
      <c r="F4959" s="76">
        <v>24</v>
      </c>
      <c r="G4959" s="77">
        <v>7</v>
      </c>
      <c r="H4959" s="76" t="s">
        <v>3294</v>
      </c>
      <c r="I4959" s="77">
        <v>3.48</v>
      </c>
      <c r="J4959" s="2">
        <v>1</v>
      </c>
      <c r="K4959" s="119" cm="1">
        <f t="array" ref="K4959">ROUND(IF(C4959="Beer",SUM(LOOKUP(2,1/(SRP!$B$7:$B$9&lt;=E4959)/(SRP!$C$7:$C$9&gt;=E4959),SRP!$D$7:$D$9)*(G4959/100)*(E4959/1000)),IF(C4959="Spirits",SUM(LOOKUP(2,1/(SRP!$B$2:$B$6&lt;=E4959)/(SRP!$C$2:$C$6&gt;=E4959),SRP!$D$2:$D$6)*(G4959/100)*(E4959/1000)),IF(AND(C4959="Wine",D4959="Fortified Wines"),SUM(LOOKUP(2,1/(SRP!$B$20:$B$23&lt;=E4959)/(SRP!$C$20:$C$23&gt;=E4959),SRP!$D$20:$D$23)*(G4959/100)*(E4959/1000)),IF(C4959="Wine",SUM(LOOKUP(2,1/(SRP!$B$15:$B$19&lt;=E4959)/(SRP!$C$15:$C$19&gt;=E4959),SRP!$D$15:$D$19)*(G4959/100)*(E4959/1000)),IF(C4959="Ready to Drink",SUM(LOOKUP(2,1/(SRP!$B$10:$B$14&lt;=E4959)/(SRP!$C$10:$C$14&gt;=E4959),SRP!$D$10:$D$14)*(G4959/100)*(E4959/1000)),0))))),2)</f>
        <v>2.4500000000000002</v>
      </c>
    </row>
    <row r="4960" spans="1:11" x14ac:dyDescent="0.35">
      <c r="A4960" s="2">
        <v>43965</v>
      </c>
      <c r="B4960" s="76" t="s">
        <v>4090</v>
      </c>
      <c r="C4960" s="76" t="s">
        <v>286</v>
      </c>
      <c r="D4960" s="76" t="s">
        <v>5247</v>
      </c>
      <c r="E4960" s="76">
        <v>750</v>
      </c>
      <c r="F4960" s="76">
        <v>12</v>
      </c>
      <c r="G4960" s="77">
        <v>13.5</v>
      </c>
      <c r="H4960" s="76" t="s">
        <v>6283</v>
      </c>
      <c r="I4960" s="77">
        <v>19.989999999999998</v>
      </c>
      <c r="J4960" s="2">
        <v>1</v>
      </c>
      <c r="K4960" s="119" cm="1">
        <f t="array" ref="K4960">ROUND(IF(C4960="Beer",SUM(LOOKUP(2,1/(SRP!$B$7:$B$9&lt;=E4960)/(SRP!$C$7:$C$9&gt;=E4960),SRP!$D$7:$D$9)*(G4960/100)*(E4960/1000)),IF(C4960="Spirits",SUM(LOOKUP(2,1/(SRP!$B$2:$B$6&lt;=E4960)/(SRP!$C$2:$C$6&gt;=E4960),SRP!$D$2:$D$6)*(G4960/100)*(E4960/1000)),IF(AND(C4960="Wine",D4960="Fortified Wines"),SUM(LOOKUP(2,1/(SRP!$B$20:$B$23&lt;=E4960)/(SRP!$C$20:$C$23&gt;=E4960),SRP!$D$20:$D$23)*(G4960/100)*(E4960/1000)),IF(C4960="Wine",SUM(LOOKUP(2,1/(SRP!$B$15:$B$19&lt;=E4960)/(SRP!$C$15:$C$19&gt;=E4960),SRP!$D$15:$D$19)*(G4960/100)*(E4960/1000)),IF(C4960="Ready to Drink",SUM(LOOKUP(2,1/(SRP!$B$10:$B$14&lt;=E4960)/(SRP!$C$10:$C$14&gt;=E4960),SRP!$D$10:$D$14)*(G4960/100)*(E4960/1000)),0))))),2)</f>
        <v>7.07</v>
      </c>
    </row>
    <row r="4961" spans="1:11" x14ac:dyDescent="0.35">
      <c r="A4961" s="2">
        <v>43966</v>
      </c>
      <c r="B4961" s="76" t="s">
        <v>3914</v>
      </c>
      <c r="C4961" s="76" t="s">
        <v>5938</v>
      </c>
      <c r="D4961" s="76" t="s">
        <v>5283</v>
      </c>
      <c r="E4961" s="76">
        <v>473</v>
      </c>
      <c r="F4961" s="76">
        <v>24</v>
      </c>
      <c r="G4961" s="77">
        <v>7</v>
      </c>
      <c r="H4961" s="76" t="s">
        <v>3294</v>
      </c>
      <c r="I4961" s="77">
        <v>3.48</v>
      </c>
      <c r="J4961" s="2">
        <v>1</v>
      </c>
      <c r="K4961" s="119" cm="1">
        <f t="array" ref="K4961">ROUND(IF(C4961="Beer",SUM(LOOKUP(2,1/(SRP!$B$7:$B$9&lt;=E4961)/(SRP!$C$7:$C$9&gt;=E4961),SRP!$D$7:$D$9)*(G4961/100)*(E4961/1000)),IF(C4961="Spirits",SUM(LOOKUP(2,1/(SRP!$B$2:$B$6&lt;=E4961)/(SRP!$C$2:$C$6&gt;=E4961),SRP!$D$2:$D$6)*(G4961/100)*(E4961/1000)),IF(AND(C4961="Wine",D4961="Fortified Wines"),SUM(LOOKUP(2,1/(SRP!$B$20:$B$23&lt;=E4961)/(SRP!$C$20:$C$23&gt;=E4961),SRP!$D$20:$D$23)*(G4961/100)*(E4961/1000)),IF(C4961="Wine",SUM(LOOKUP(2,1/(SRP!$B$15:$B$19&lt;=E4961)/(SRP!$C$15:$C$19&gt;=E4961),SRP!$D$15:$D$19)*(G4961/100)*(E4961/1000)),IF(C4961="Ready to Drink",SUM(LOOKUP(2,1/(SRP!$B$10:$B$14&lt;=E4961)/(SRP!$C$10:$C$14&gt;=E4961),SRP!$D$10:$D$14)*(G4961/100)*(E4961/1000)),0))))),2)</f>
        <v>2.4500000000000002</v>
      </c>
    </row>
    <row r="4962" spans="1:11" x14ac:dyDescent="0.35">
      <c r="A4962" s="2">
        <v>43966</v>
      </c>
      <c r="B4962" s="76" t="s">
        <v>3914</v>
      </c>
      <c r="C4962" s="76" t="s">
        <v>5938</v>
      </c>
      <c r="D4962" s="76" t="s">
        <v>5283</v>
      </c>
      <c r="E4962" s="76">
        <v>473</v>
      </c>
      <c r="F4962" s="76">
        <v>24</v>
      </c>
      <c r="G4962" s="77">
        <v>7</v>
      </c>
      <c r="H4962" s="76" t="s">
        <v>3294</v>
      </c>
      <c r="I4962" s="77">
        <v>3.48</v>
      </c>
      <c r="J4962" s="2">
        <v>1</v>
      </c>
      <c r="K4962" s="119" cm="1">
        <f t="array" ref="K4962">ROUND(IF(C4962="Beer",SUM(LOOKUP(2,1/(SRP!$B$7:$B$9&lt;=E4962)/(SRP!$C$7:$C$9&gt;=E4962),SRP!$D$7:$D$9)*(G4962/100)*(E4962/1000)),IF(C4962="Spirits",SUM(LOOKUP(2,1/(SRP!$B$2:$B$6&lt;=E4962)/(SRP!$C$2:$C$6&gt;=E4962),SRP!$D$2:$D$6)*(G4962/100)*(E4962/1000)),IF(AND(C4962="Wine",D4962="Fortified Wines"),SUM(LOOKUP(2,1/(SRP!$B$20:$B$23&lt;=E4962)/(SRP!$C$20:$C$23&gt;=E4962),SRP!$D$20:$D$23)*(G4962/100)*(E4962/1000)),IF(C4962="Wine",SUM(LOOKUP(2,1/(SRP!$B$15:$B$19&lt;=E4962)/(SRP!$C$15:$C$19&gt;=E4962),SRP!$D$15:$D$19)*(G4962/100)*(E4962/1000)),IF(C4962="Ready to Drink",SUM(LOOKUP(2,1/(SRP!$B$10:$B$14&lt;=E4962)/(SRP!$C$10:$C$14&gt;=E4962),SRP!$D$10:$D$14)*(G4962/100)*(E4962/1000)),0))))),2)</f>
        <v>2.4500000000000002</v>
      </c>
    </row>
    <row r="4963" spans="1:11" x14ac:dyDescent="0.35">
      <c r="A4963" s="2">
        <v>43972</v>
      </c>
      <c r="B4963" s="76" t="s">
        <v>3915</v>
      </c>
      <c r="C4963" s="76" t="s">
        <v>287</v>
      </c>
      <c r="D4963" s="76" t="s">
        <v>5240</v>
      </c>
      <c r="E4963" s="76">
        <v>473</v>
      </c>
      <c r="F4963" s="76">
        <v>24</v>
      </c>
      <c r="G4963" s="77">
        <v>11.5</v>
      </c>
      <c r="H4963" s="76" t="s">
        <v>3355</v>
      </c>
      <c r="I4963" s="77">
        <v>7.99</v>
      </c>
      <c r="J4963" s="2">
        <v>1</v>
      </c>
      <c r="K4963" s="119" cm="1">
        <f t="array" ref="K4963">ROUND(IF(C4963="Beer",SUM(LOOKUP(2,1/(SRP!$B$7:$B$9&lt;=E4963)/(SRP!$C$7:$C$9&gt;=E4963),SRP!$D$7:$D$9)*(G4963/100)*(E4963/1000)),IF(C4963="Spirits",SUM(LOOKUP(2,1/(SRP!$B$2:$B$6&lt;=E4963)/(SRP!$C$2:$C$6&gt;=E4963),SRP!$D$2:$D$6)*(G4963/100)*(E4963/1000)),IF(AND(C4963="Wine",D4963="Fortified Wines"),SUM(LOOKUP(2,1/(SRP!$B$20:$B$23&lt;=E4963)/(SRP!$C$20:$C$23&gt;=E4963),SRP!$D$20:$D$23)*(G4963/100)*(E4963/1000)),IF(C4963="Wine",SUM(LOOKUP(2,1/(SRP!$B$15:$B$19&lt;=E4963)/(SRP!$C$15:$C$19&gt;=E4963),SRP!$D$15:$D$19)*(G4963/100)*(E4963/1000)),IF(C4963="Ready to Drink",SUM(LOOKUP(2,1/(SRP!$B$10:$B$14&lt;=E4963)/(SRP!$C$10:$C$14&gt;=E4963),SRP!$D$10:$D$14)*(G4963/100)*(E4963/1000)),0))))),2)</f>
        <v>3.8</v>
      </c>
    </row>
    <row r="4964" spans="1:11" x14ac:dyDescent="0.35">
      <c r="A4964" s="2">
        <v>43972</v>
      </c>
      <c r="B4964" s="76" t="s">
        <v>3915</v>
      </c>
      <c r="C4964" s="76" t="s">
        <v>287</v>
      </c>
      <c r="D4964" s="76" t="s">
        <v>5240</v>
      </c>
      <c r="E4964" s="76">
        <v>473</v>
      </c>
      <c r="F4964" s="76">
        <v>24</v>
      </c>
      <c r="G4964" s="77">
        <v>11.5</v>
      </c>
      <c r="H4964" s="76" t="s">
        <v>3355</v>
      </c>
      <c r="I4964" s="77">
        <v>7.99</v>
      </c>
      <c r="J4964" s="2">
        <v>1</v>
      </c>
      <c r="K4964" s="119" cm="1">
        <f t="array" ref="K4964">ROUND(IF(C4964="Beer",SUM(LOOKUP(2,1/(SRP!$B$7:$B$9&lt;=E4964)/(SRP!$C$7:$C$9&gt;=E4964),SRP!$D$7:$D$9)*(G4964/100)*(E4964/1000)),IF(C4964="Spirits",SUM(LOOKUP(2,1/(SRP!$B$2:$B$6&lt;=E4964)/(SRP!$C$2:$C$6&gt;=E4964),SRP!$D$2:$D$6)*(G4964/100)*(E4964/1000)),IF(AND(C4964="Wine",D4964="Fortified Wines"),SUM(LOOKUP(2,1/(SRP!$B$20:$B$23&lt;=E4964)/(SRP!$C$20:$C$23&gt;=E4964),SRP!$D$20:$D$23)*(G4964/100)*(E4964/1000)),IF(C4964="Wine",SUM(LOOKUP(2,1/(SRP!$B$15:$B$19&lt;=E4964)/(SRP!$C$15:$C$19&gt;=E4964),SRP!$D$15:$D$19)*(G4964/100)*(E4964/1000)),IF(C4964="Ready to Drink",SUM(LOOKUP(2,1/(SRP!$B$10:$B$14&lt;=E4964)/(SRP!$C$10:$C$14&gt;=E4964),SRP!$D$10:$D$14)*(G4964/100)*(E4964/1000)),0))))),2)</f>
        <v>3.8</v>
      </c>
    </row>
    <row r="4965" spans="1:11" x14ac:dyDescent="0.35">
      <c r="A4965" s="2">
        <v>43977</v>
      </c>
      <c r="B4965" s="76" t="s">
        <v>3883</v>
      </c>
      <c r="C4965" s="76" t="s">
        <v>5938</v>
      </c>
      <c r="D4965" s="76" t="s">
        <v>5298</v>
      </c>
      <c r="E4965" s="76">
        <v>4260</v>
      </c>
      <c r="F4965" s="76">
        <v>2</v>
      </c>
      <c r="G4965" s="77">
        <v>5</v>
      </c>
      <c r="H4965" s="76" t="s">
        <v>3321</v>
      </c>
      <c r="I4965" s="77">
        <v>31.99</v>
      </c>
      <c r="J4965" s="2">
        <v>12</v>
      </c>
      <c r="K4965" s="119" cm="1">
        <f t="array" ref="K4965">ROUND(IF(C4965="Beer",SUM(LOOKUP(2,1/(SRP!$B$7:$B$9&lt;=E4965)/(SRP!$C$7:$C$9&gt;=E4965),SRP!$D$7:$D$9)*(G4965/100)*(E4965/1000)),IF(C4965="Spirits",SUM(LOOKUP(2,1/(SRP!$B$2:$B$6&lt;=E4965)/(SRP!$C$2:$C$6&gt;=E4965),SRP!$D$2:$D$6)*(G4965/100)*(E4965/1000)),IF(AND(C4965="Wine",D4965="Fortified Wines"),SUM(LOOKUP(2,1/(SRP!$B$20:$B$23&lt;=E4965)/(SRP!$C$20:$C$23&gt;=E4965),SRP!$D$20:$D$23)*(G4965/100)*(E4965/1000)),IF(C4965="Wine",SUM(LOOKUP(2,1/(SRP!$B$15:$B$19&lt;=E4965)/(SRP!$C$15:$C$19&gt;=E4965),SRP!$D$15:$D$19)*(G4965/100)*(E4965/1000)),IF(C4965="Ready to Drink",SUM(LOOKUP(2,1/(SRP!$B$10:$B$14&lt;=E4965)/(SRP!$C$10:$C$14&gt;=E4965),SRP!$D$10:$D$14)*(G4965/100)*(E4965/1000)),0))))),2)</f>
        <v>14.87</v>
      </c>
    </row>
    <row r="4966" spans="1:11" x14ac:dyDescent="0.35">
      <c r="A4966" s="2">
        <v>43977</v>
      </c>
      <c r="B4966" s="76" t="s">
        <v>3883</v>
      </c>
      <c r="C4966" s="76" t="s">
        <v>5938</v>
      </c>
      <c r="D4966" s="76" t="s">
        <v>5298</v>
      </c>
      <c r="E4966" s="76">
        <v>4260</v>
      </c>
      <c r="F4966" s="76">
        <v>2</v>
      </c>
      <c r="G4966" s="77">
        <v>5</v>
      </c>
      <c r="H4966" s="76" t="s">
        <v>3321</v>
      </c>
      <c r="I4966" s="77">
        <v>31.99</v>
      </c>
      <c r="J4966" s="2">
        <v>12</v>
      </c>
      <c r="K4966" s="119" cm="1">
        <f t="array" ref="K4966">ROUND(IF(C4966="Beer",SUM(LOOKUP(2,1/(SRP!$B$7:$B$9&lt;=E4966)/(SRP!$C$7:$C$9&gt;=E4966),SRP!$D$7:$D$9)*(G4966/100)*(E4966/1000)),IF(C4966="Spirits",SUM(LOOKUP(2,1/(SRP!$B$2:$B$6&lt;=E4966)/(SRP!$C$2:$C$6&gt;=E4966),SRP!$D$2:$D$6)*(G4966/100)*(E4966/1000)),IF(AND(C4966="Wine",D4966="Fortified Wines"),SUM(LOOKUP(2,1/(SRP!$B$20:$B$23&lt;=E4966)/(SRP!$C$20:$C$23&gt;=E4966),SRP!$D$20:$D$23)*(G4966/100)*(E4966/1000)),IF(C4966="Wine",SUM(LOOKUP(2,1/(SRP!$B$15:$B$19&lt;=E4966)/(SRP!$C$15:$C$19&gt;=E4966),SRP!$D$15:$D$19)*(G4966/100)*(E4966/1000)),IF(C4966="Ready to Drink",SUM(LOOKUP(2,1/(SRP!$B$10:$B$14&lt;=E4966)/(SRP!$C$10:$C$14&gt;=E4966),SRP!$D$10:$D$14)*(G4966/100)*(E4966/1000)),0))))),2)</f>
        <v>14.87</v>
      </c>
    </row>
    <row r="4967" spans="1:11" x14ac:dyDescent="0.35">
      <c r="A4967" s="2">
        <v>43986</v>
      </c>
      <c r="B4967" s="76" t="s">
        <v>4092</v>
      </c>
      <c r="C4967" s="76" t="s">
        <v>287</v>
      </c>
      <c r="D4967" s="76" t="s">
        <v>5292</v>
      </c>
      <c r="E4967" s="76">
        <v>473</v>
      </c>
      <c r="F4967" s="76">
        <v>24</v>
      </c>
      <c r="G4967" s="77">
        <v>4.7</v>
      </c>
      <c r="H4967" s="76" t="s">
        <v>4070</v>
      </c>
      <c r="I4967" s="77">
        <v>4.34</v>
      </c>
      <c r="J4967" s="2">
        <v>1</v>
      </c>
      <c r="K4967" s="119" cm="1">
        <f t="array" ref="K4967">ROUND(IF(C4967="Beer",SUM(LOOKUP(2,1/(SRP!$B$7:$B$9&lt;=E4967)/(SRP!$C$7:$C$9&gt;=E4967),SRP!$D$7:$D$9)*(G4967/100)*(E4967/1000)),IF(C4967="Spirits",SUM(LOOKUP(2,1/(SRP!$B$2:$B$6&lt;=E4967)/(SRP!$C$2:$C$6&gt;=E4967),SRP!$D$2:$D$6)*(G4967/100)*(E4967/1000)),IF(AND(C4967="Wine",D4967="Fortified Wines"),SUM(LOOKUP(2,1/(SRP!$B$20:$B$23&lt;=E4967)/(SRP!$C$20:$C$23&gt;=E4967),SRP!$D$20:$D$23)*(G4967/100)*(E4967/1000)),IF(C4967="Wine",SUM(LOOKUP(2,1/(SRP!$B$15:$B$19&lt;=E4967)/(SRP!$C$15:$C$19&gt;=E4967),SRP!$D$15:$D$19)*(G4967/100)*(E4967/1000)),IF(C4967="Ready to Drink",SUM(LOOKUP(2,1/(SRP!$B$10:$B$14&lt;=E4967)/(SRP!$C$10:$C$14&gt;=E4967),SRP!$D$10:$D$14)*(G4967/100)*(E4967/1000)),0))))),2)</f>
        <v>1.55</v>
      </c>
    </row>
    <row r="4968" spans="1:11" x14ac:dyDescent="0.35">
      <c r="A4968" s="2">
        <v>43986</v>
      </c>
      <c r="B4968" s="76" t="s">
        <v>4092</v>
      </c>
      <c r="C4968" s="76" t="s">
        <v>287</v>
      </c>
      <c r="D4968" s="76" t="s">
        <v>5292</v>
      </c>
      <c r="E4968" s="76">
        <v>473</v>
      </c>
      <c r="F4968" s="76">
        <v>24</v>
      </c>
      <c r="G4968" s="77">
        <v>4.7</v>
      </c>
      <c r="H4968" s="76" t="s">
        <v>4070</v>
      </c>
      <c r="I4968" s="77">
        <v>4.34</v>
      </c>
      <c r="J4968" s="2">
        <v>1</v>
      </c>
      <c r="K4968" s="119" cm="1">
        <f t="array" ref="K4968">ROUND(IF(C4968="Beer",SUM(LOOKUP(2,1/(SRP!$B$7:$B$9&lt;=E4968)/(SRP!$C$7:$C$9&gt;=E4968),SRP!$D$7:$D$9)*(G4968/100)*(E4968/1000)),IF(C4968="Spirits",SUM(LOOKUP(2,1/(SRP!$B$2:$B$6&lt;=E4968)/(SRP!$C$2:$C$6&gt;=E4968),SRP!$D$2:$D$6)*(G4968/100)*(E4968/1000)),IF(AND(C4968="Wine",D4968="Fortified Wines"),SUM(LOOKUP(2,1/(SRP!$B$20:$B$23&lt;=E4968)/(SRP!$C$20:$C$23&gt;=E4968),SRP!$D$20:$D$23)*(G4968/100)*(E4968/1000)),IF(C4968="Wine",SUM(LOOKUP(2,1/(SRP!$B$15:$B$19&lt;=E4968)/(SRP!$C$15:$C$19&gt;=E4968),SRP!$D$15:$D$19)*(G4968/100)*(E4968/1000)),IF(C4968="Ready to Drink",SUM(LOOKUP(2,1/(SRP!$B$10:$B$14&lt;=E4968)/(SRP!$C$10:$C$14&gt;=E4968),SRP!$D$10:$D$14)*(G4968/100)*(E4968/1000)),0))))),2)</f>
        <v>1.55</v>
      </c>
    </row>
    <row r="4969" spans="1:11" x14ac:dyDescent="0.35">
      <c r="A4969" s="2">
        <v>43993</v>
      </c>
      <c r="B4969" s="76" t="s">
        <v>3938</v>
      </c>
      <c r="C4969" s="76" t="s">
        <v>287</v>
      </c>
      <c r="D4969" s="76" t="s">
        <v>5266</v>
      </c>
      <c r="E4969" s="76">
        <v>473</v>
      </c>
      <c r="F4969" s="76">
        <v>24</v>
      </c>
      <c r="G4969" s="77">
        <v>4.5</v>
      </c>
      <c r="H4969" s="76" t="s">
        <v>6876</v>
      </c>
      <c r="I4969" s="77">
        <v>4.49</v>
      </c>
      <c r="J4969" s="2">
        <v>1</v>
      </c>
      <c r="K4969" s="119" cm="1">
        <f t="array" ref="K4969">ROUND(IF(C4969="Beer",SUM(LOOKUP(2,1/(SRP!$B$7:$B$9&lt;=E4969)/(SRP!$C$7:$C$9&gt;=E4969),SRP!$D$7:$D$9)*(G4969/100)*(E4969/1000)),IF(C4969="Spirits",SUM(LOOKUP(2,1/(SRP!$B$2:$B$6&lt;=E4969)/(SRP!$C$2:$C$6&gt;=E4969),SRP!$D$2:$D$6)*(G4969/100)*(E4969/1000)),IF(AND(C4969="Wine",D4969="Fortified Wines"),SUM(LOOKUP(2,1/(SRP!$B$20:$B$23&lt;=E4969)/(SRP!$C$20:$C$23&gt;=E4969),SRP!$D$20:$D$23)*(G4969/100)*(E4969/1000)),IF(C4969="Wine",SUM(LOOKUP(2,1/(SRP!$B$15:$B$19&lt;=E4969)/(SRP!$C$15:$C$19&gt;=E4969),SRP!$D$15:$D$19)*(G4969/100)*(E4969/1000)),IF(C4969="Ready to Drink",SUM(LOOKUP(2,1/(SRP!$B$10:$B$14&lt;=E4969)/(SRP!$C$10:$C$14&gt;=E4969),SRP!$D$10:$D$14)*(G4969/100)*(E4969/1000)),0))))),2)</f>
        <v>1.49</v>
      </c>
    </row>
    <row r="4970" spans="1:11" x14ac:dyDescent="0.35">
      <c r="A4970" s="2">
        <v>43993</v>
      </c>
      <c r="B4970" s="76" t="s">
        <v>3938</v>
      </c>
      <c r="C4970" s="76" t="s">
        <v>287</v>
      </c>
      <c r="D4970" s="76" t="s">
        <v>5266</v>
      </c>
      <c r="E4970" s="76">
        <v>473</v>
      </c>
      <c r="F4970" s="76">
        <v>24</v>
      </c>
      <c r="G4970" s="77">
        <v>4.5</v>
      </c>
      <c r="H4970" s="76" t="s">
        <v>3377</v>
      </c>
      <c r="I4970" s="77">
        <v>4.49</v>
      </c>
      <c r="J4970" s="2">
        <v>1</v>
      </c>
      <c r="K4970" s="119" cm="1">
        <f t="array" ref="K4970">ROUND(IF(C4970="Beer",SUM(LOOKUP(2,1/(SRP!$B$7:$B$9&lt;=E4970)/(SRP!$C$7:$C$9&gt;=E4970),SRP!$D$7:$D$9)*(G4970/100)*(E4970/1000)),IF(C4970="Spirits",SUM(LOOKUP(2,1/(SRP!$B$2:$B$6&lt;=E4970)/(SRP!$C$2:$C$6&gt;=E4970),SRP!$D$2:$D$6)*(G4970/100)*(E4970/1000)),IF(AND(C4970="Wine",D4970="Fortified Wines"),SUM(LOOKUP(2,1/(SRP!$B$20:$B$23&lt;=E4970)/(SRP!$C$20:$C$23&gt;=E4970),SRP!$D$20:$D$23)*(G4970/100)*(E4970/1000)),IF(C4970="Wine",SUM(LOOKUP(2,1/(SRP!$B$15:$B$19&lt;=E4970)/(SRP!$C$15:$C$19&gt;=E4970),SRP!$D$15:$D$19)*(G4970/100)*(E4970/1000)),IF(C4970="Ready to Drink",SUM(LOOKUP(2,1/(SRP!$B$10:$B$14&lt;=E4970)/(SRP!$C$10:$C$14&gt;=E4970),SRP!$D$10:$D$14)*(G4970/100)*(E4970/1000)),0))))),2)</f>
        <v>1.49</v>
      </c>
    </row>
    <row r="4971" spans="1:11" x14ac:dyDescent="0.35">
      <c r="A4971" s="2">
        <v>44007</v>
      </c>
      <c r="B4971" s="76" t="s">
        <v>3939</v>
      </c>
      <c r="C4971" s="76" t="s">
        <v>285</v>
      </c>
      <c r="D4971" s="76" t="s">
        <v>5315</v>
      </c>
      <c r="E4971" s="76">
        <v>750</v>
      </c>
      <c r="F4971" s="76">
        <v>6</v>
      </c>
      <c r="G4971" s="77">
        <v>40</v>
      </c>
      <c r="H4971" s="76" t="s">
        <v>3835</v>
      </c>
      <c r="I4971" s="77">
        <v>39.99</v>
      </c>
      <c r="J4971" s="2">
        <v>1</v>
      </c>
      <c r="K4971" s="119" cm="1">
        <f t="array" ref="K4971">ROUND(IF(C4971="Beer",SUM(LOOKUP(2,1/(SRP!$B$7:$B$9&lt;=E4971)/(SRP!$C$7:$C$9&gt;=E4971),SRP!$D$7:$D$9)*(G4971/100)*(E4971/1000)),IF(C4971="Spirits",SUM(LOOKUP(2,1/(SRP!$B$2:$B$6&lt;=E4971)/(SRP!$C$2:$C$6&gt;=E4971),SRP!$D$2:$D$6)*(G4971/100)*(E4971/1000)),IF(AND(C4971="Wine",D4971="Fortified Wines"),SUM(LOOKUP(2,1/(SRP!$B$20:$B$23&lt;=E4971)/(SRP!$C$20:$C$23&gt;=E4971),SRP!$D$20:$D$23)*(G4971/100)*(E4971/1000)),IF(C4971="Wine",SUM(LOOKUP(2,1/(SRP!$B$15:$B$19&lt;=E4971)/(SRP!$C$15:$C$19&gt;=E4971),SRP!$D$15:$D$19)*(G4971/100)*(E4971/1000)),IF(C4971="Ready to Drink",SUM(LOOKUP(2,1/(SRP!$B$10:$B$14&lt;=E4971)/(SRP!$C$10:$C$14&gt;=E4971),SRP!$D$10:$D$14)*(G4971/100)*(E4971/1000)),0))))),2)</f>
        <v>20.94</v>
      </c>
    </row>
    <row r="4972" spans="1:11" x14ac:dyDescent="0.35">
      <c r="A4972" s="2">
        <v>44022</v>
      </c>
      <c r="B4972" s="76" t="s">
        <v>337</v>
      </c>
      <c r="C4972" s="76" t="s">
        <v>285</v>
      </c>
      <c r="D4972" s="76" t="s">
        <v>5267</v>
      </c>
      <c r="E4972" s="76">
        <v>750</v>
      </c>
      <c r="F4972" s="76">
        <v>12</v>
      </c>
      <c r="G4972" s="77">
        <v>38</v>
      </c>
      <c r="H4972" s="76" t="s">
        <v>3279</v>
      </c>
      <c r="I4972" s="77">
        <v>29.99</v>
      </c>
      <c r="J4972" s="2">
        <v>1</v>
      </c>
      <c r="K4972" s="119" cm="1">
        <f t="array" ref="K4972">ROUND(IF(C4972="Beer",SUM(LOOKUP(2,1/(SRP!$B$7:$B$9&lt;=E4972)/(SRP!$C$7:$C$9&gt;=E4972),SRP!$D$7:$D$9)*(G4972/100)*(E4972/1000)),IF(C4972="Spirits",SUM(LOOKUP(2,1/(SRP!$B$2:$B$6&lt;=E4972)/(SRP!$C$2:$C$6&gt;=E4972),SRP!$D$2:$D$6)*(G4972/100)*(E4972/1000)),IF(AND(C4972="Wine",D4972="Fortified Wines"),SUM(LOOKUP(2,1/(SRP!$B$20:$B$23&lt;=E4972)/(SRP!$C$20:$C$23&gt;=E4972),SRP!$D$20:$D$23)*(G4972/100)*(E4972/1000)),IF(C4972="Wine",SUM(LOOKUP(2,1/(SRP!$B$15:$B$19&lt;=E4972)/(SRP!$C$15:$C$19&gt;=E4972),SRP!$D$15:$D$19)*(G4972/100)*(E4972/1000)),IF(C4972="Ready to Drink",SUM(LOOKUP(2,1/(SRP!$B$10:$B$14&lt;=E4972)/(SRP!$C$10:$C$14&gt;=E4972),SRP!$D$10:$D$14)*(G4972/100)*(E4972/1000)),0))))),2)</f>
        <v>19.899999999999999</v>
      </c>
    </row>
    <row r="4973" spans="1:11" x14ac:dyDescent="0.35">
      <c r="A4973" s="2">
        <v>44023</v>
      </c>
      <c r="B4973" s="76" t="s">
        <v>3916</v>
      </c>
      <c r="C4973" s="76" t="s">
        <v>287</v>
      </c>
      <c r="D4973" s="76" t="s">
        <v>5240</v>
      </c>
      <c r="E4973" s="76">
        <v>473</v>
      </c>
      <c r="F4973" s="76">
        <v>24</v>
      </c>
      <c r="G4973" s="77">
        <v>6.8</v>
      </c>
      <c r="H4973" s="76" t="s">
        <v>3355</v>
      </c>
      <c r="I4973" s="77">
        <v>6.49</v>
      </c>
      <c r="J4973" s="2">
        <v>1</v>
      </c>
      <c r="K4973" s="119" cm="1">
        <f t="array" ref="K4973">ROUND(IF(C4973="Beer",SUM(LOOKUP(2,1/(SRP!$B$7:$B$9&lt;=E4973)/(SRP!$C$7:$C$9&gt;=E4973),SRP!$D$7:$D$9)*(G4973/100)*(E4973/1000)),IF(C4973="Spirits",SUM(LOOKUP(2,1/(SRP!$B$2:$B$6&lt;=E4973)/(SRP!$C$2:$C$6&gt;=E4973),SRP!$D$2:$D$6)*(G4973/100)*(E4973/1000)),IF(AND(C4973="Wine",D4973="Fortified Wines"),SUM(LOOKUP(2,1/(SRP!$B$20:$B$23&lt;=E4973)/(SRP!$C$20:$C$23&gt;=E4973),SRP!$D$20:$D$23)*(G4973/100)*(E4973/1000)),IF(C4973="Wine",SUM(LOOKUP(2,1/(SRP!$B$15:$B$19&lt;=E4973)/(SRP!$C$15:$C$19&gt;=E4973),SRP!$D$15:$D$19)*(G4973/100)*(E4973/1000)),IF(C4973="Ready to Drink",SUM(LOOKUP(2,1/(SRP!$B$10:$B$14&lt;=E4973)/(SRP!$C$10:$C$14&gt;=E4973),SRP!$D$10:$D$14)*(G4973/100)*(E4973/1000)),0))))),2)</f>
        <v>2.25</v>
      </c>
    </row>
    <row r="4974" spans="1:11" x14ac:dyDescent="0.35">
      <c r="A4974" s="2">
        <v>44023</v>
      </c>
      <c r="B4974" s="76" t="s">
        <v>3916</v>
      </c>
      <c r="C4974" s="76" t="s">
        <v>287</v>
      </c>
      <c r="D4974" s="76" t="s">
        <v>5240</v>
      </c>
      <c r="E4974" s="76">
        <v>473</v>
      </c>
      <c r="F4974" s="76">
        <v>24</v>
      </c>
      <c r="G4974" s="77">
        <v>6.8</v>
      </c>
      <c r="H4974" s="76" t="s">
        <v>3355</v>
      </c>
      <c r="I4974" s="77">
        <v>6.49</v>
      </c>
      <c r="J4974" s="2">
        <v>1</v>
      </c>
      <c r="K4974" s="119" cm="1">
        <f t="array" ref="K4974">ROUND(IF(C4974="Beer",SUM(LOOKUP(2,1/(SRP!$B$7:$B$9&lt;=E4974)/(SRP!$C$7:$C$9&gt;=E4974),SRP!$D$7:$D$9)*(G4974/100)*(E4974/1000)),IF(C4974="Spirits",SUM(LOOKUP(2,1/(SRP!$B$2:$B$6&lt;=E4974)/(SRP!$C$2:$C$6&gt;=E4974),SRP!$D$2:$D$6)*(G4974/100)*(E4974/1000)),IF(AND(C4974="Wine",D4974="Fortified Wines"),SUM(LOOKUP(2,1/(SRP!$B$20:$B$23&lt;=E4974)/(SRP!$C$20:$C$23&gt;=E4974),SRP!$D$20:$D$23)*(G4974/100)*(E4974/1000)),IF(C4974="Wine",SUM(LOOKUP(2,1/(SRP!$B$15:$B$19&lt;=E4974)/(SRP!$C$15:$C$19&gt;=E4974),SRP!$D$15:$D$19)*(G4974/100)*(E4974/1000)),IF(C4974="Ready to Drink",SUM(LOOKUP(2,1/(SRP!$B$10:$B$14&lt;=E4974)/(SRP!$C$10:$C$14&gt;=E4974),SRP!$D$10:$D$14)*(G4974/100)*(E4974/1000)),0))))),2)</f>
        <v>2.25</v>
      </c>
    </row>
    <row r="4975" spans="1:11" x14ac:dyDescent="0.35">
      <c r="A4975" s="2">
        <v>44024</v>
      </c>
      <c r="B4975" s="76" t="s">
        <v>3917</v>
      </c>
      <c r="C4975" s="76" t="s">
        <v>287</v>
      </c>
      <c r="D4975" s="76" t="s">
        <v>5240</v>
      </c>
      <c r="E4975" s="76">
        <v>473</v>
      </c>
      <c r="F4975" s="76">
        <v>24</v>
      </c>
      <c r="G4975" s="77">
        <v>6.8</v>
      </c>
      <c r="H4975" s="76" t="s">
        <v>3355</v>
      </c>
      <c r="I4975" s="77">
        <v>5.99</v>
      </c>
      <c r="J4975" s="2">
        <v>1</v>
      </c>
      <c r="K4975" s="119" cm="1">
        <f t="array" ref="K4975">ROUND(IF(C4975="Beer",SUM(LOOKUP(2,1/(SRP!$B$7:$B$9&lt;=E4975)/(SRP!$C$7:$C$9&gt;=E4975),SRP!$D$7:$D$9)*(G4975/100)*(E4975/1000)),IF(C4975="Spirits",SUM(LOOKUP(2,1/(SRP!$B$2:$B$6&lt;=E4975)/(SRP!$C$2:$C$6&gt;=E4975),SRP!$D$2:$D$6)*(G4975/100)*(E4975/1000)),IF(AND(C4975="Wine",D4975="Fortified Wines"),SUM(LOOKUP(2,1/(SRP!$B$20:$B$23&lt;=E4975)/(SRP!$C$20:$C$23&gt;=E4975),SRP!$D$20:$D$23)*(G4975/100)*(E4975/1000)),IF(C4975="Wine",SUM(LOOKUP(2,1/(SRP!$B$15:$B$19&lt;=E4975)/(SRP!$C$15:$C$19&gt;=E4975),SRP!$D$15:$D$19)*(G4975/100)*(E4975/1000)),IF(C4975="Ready to Drink",SUM(LOOKUP(2,1/(SRP!$B$10:$B$14&lt;=E4975)/(SRP!$C$10:$C$14&gt;=E4975),SRP!$D$10:$D$14)*(G4975/100)*(E4975/1000)),0))))),2)</f>
        <v>2.25</v>
      </c>
    </row>
    <row r="4976" spans="1:11" x14ac:dyDescent="0.35">
      <c r="A4976" s="2">
        <v>44024</v>
      </c>
      <c r="B4976" s="76" t="s">
        <v>3917</v>
      </c>
      <c r="C4976" s="76" t="s">
        <v>287</v>
      </c>
      <c r="D4976" s="76" t="s">
        <v>5240</v>
      </c>
      <c r="E4976" s="76">
        <v>473</v>
      </c>
      <c r="F4976" s="76">
        <v>24</v>
      </c>
      <c r="G4976" s="77">
        <v>6.8</v>
      </c>
      <c r="H4976" s="76" t="s">
        <v>3355</v>
      </c>
      <c r="I4976" s="77">
        <v>5.99</v>
      </c>
      <c r="J4976" s="2">
        <v>1</v>
      </c>
      <c r="K4976" s="119" cm="1">
        <f t="array" ref="K4976">ROUND(IF(C4976="Beer",SUM(LOOKUP(2,1/(SRP!$B$7:$B$9&lt;=E4976)/(SRP!$C$7:$C$9&gt;=E4976),SRP!$D$7:$D$9)*(G4976/100)*(E4976/1000)),IF(C4976="Spirits",SUM(LOOKUP(2,1/(SRP!$B$2:$B$6&lt;=E4976)/(SRP!$C$2:$C$6&gt;=E4976),SRP!$D$2:$D$6)*(G4976/100)*(E4976/1000)),IF(AND(C4976="Wine",D4976="Fortified Wines"),SUM(LOOKUP(2,1/(SRP!$B$20:$B$23&lt;=E4976)/(SRP!$C$20:$C$23&gt;=E4976),SRP!$D$20:$D$23)*(G4976/100)*(E4976/1000)),IF(C4976="Wine",SUM(LOOKUP(2,1/(SRP!$B$15:$B$19&lt;=E4976)/(SRP!$C$15:$C$19&gt;=E4976),SRP!$D$15:$D$19)*(G4976/100)*(E4976/1000)),IF(C4976="Ready to Drink",SUM(LOOKUP(2,1/(SRP!$B$10:$B$14&lt;=E4976)/(SRP!$C$10:$C$14&gt;=E4976),SRP!$D$10:$D$14)*(G4976/100)*(E4976/1000)),0))))),2)</f>
        <v>2.25</v>
      </c>
    </row>
    <row r="4977" spans="1:11" x14ac:dyDescent="0.35">
      <c r="A4977" s="2">
        <v>44056</v>
      </c>
      <c r="B4977" s="76" t="s">
        <v>3958</v>
      </c>
      <c r="C4977" s="76" t="s">
        <v>285</v>
      </c>
      <c r="D4977" s="76" t="s">
        <v>5259</v>
      </c>
      <c r="E4977" s="76">
        <v>1750</v>
      </c>
      <c r="F4977" s="76">
        <v>6</v>
      </c>
      <c r="G4977" s="77">
        <v>46</v>
      </c>
      <c r="H4977" s="76" t="s">
        <v>3284</v>
      </c>
      <c r="I4977" s="77">
        <v>64.989999999999995</v>
      </c>
      <c r="J4977" s="2">
        <v>1</v>
      </c>
      <c r="K4977" s="119" cm="1">
        <f t="array" ref="K4977">ROUND(IF(C4977="Beer",SUM(LOOKUP(2,1/(SRP!$B$7:$B$9&lt;=E4977)/(SRP!$C$7:$C$9&gt;=E4977),SRP!$D$7:$D$9)*(G4977/100)*(E4977/1000)),IF(C4977="Spirits",SUM(LOOKUP(2,1/(SRP!$B$2:$B$6&lt;=E4977)/(SRP!$C$2:$C$6&gt;=E4977),SRP!$D$2:$D$6)*(G4977/100)*(E4977/1000)),IF(AND(C4977="Wine",D4977="Fortified Wines"),SUM(LOOKUP(2,1/(SRP!$B$20:$B$23&lt;=E4977)/(SRP!$C$20:$C$23&gt;=E4977),SRP!$D$20:$D$23)*(G4977/100)*(E4977/1000)),IF(C4977="Wine",SUM(LOOKUP(2,1/(SRP!$B$15:$B$19&lt;=E4977)/(SRP!$C$15:$C$19&gt;=E4977),SRP!$D$15:$D$19)*(G4977/100)*(E4977/1000)),IF(C4977="Ready to Drink",SUM(LOOKUP(2,1/(SRP!$B$10:$B$14&lt;=E4977)/(SRP!$C$10:$C$14&gt;=E4977),SRP!$D$10:$D$14)*(G4977/100)*(E4977/1000)),0))))),2)</f>
        <v>56.2</v>
      </c>
    </row>
    <row r="4978" spans="1:11" x14ac:dyDescent="0.35">
      <c r="A4978" s="2">
        <v>44145</v>
      </c>
      <c r="B4978" s="76" t="s">
        <v>6434</v>
      </c>
      <c r="C4978" s="76" t="s">
        <v>286</v>
      </c>
      <c r="D4978" s="76" t="s">
        <v>5246</v>
      </c>
      <c r="E4978" s="76">
        <v>750</v>
      </c>
      <c r="F4978" s="76">
        <v>12</v>
      </c>
      <c r="G4978" s="77">
        <v>13.5</v>
      </c>
      <c r="H4978" s="76" t="s">
        <v>3295</v>
      </c>
      <c r="I4978" s="77">
        <v>18.989999999999998</v>
      </c>
      <c r="J4978" s="2">
        <v>1</v>
      </c>
      <c r="K4978" s="119" cm="1">
        <f t="array" ref="K4978">ROUND(IF(C4978="Beer",SUM(LOOKUP(2,1/(SRP!$B$7:$B$9&lt;=E4978)/(SRP!$C$7:$C$9&gt;=E4978),SRP!$D$7:$D$9)*(G4978/100)*(E4978/1000)),IF(C4978="Spirits",SUM(LOOKUP(2,1/(SRP!$B$2:$B$6&lt;=E4978)/(SRP!$C$2:$C$6&gt;=E4978),SRP!$D$2:$D$6)*(G4978/100)*(E4978/1000)),IF(AND(C4978="Wine",D4978="Fortified Wines"),SUM(LOOKUP(2,1/(SRP!$B$20:$B$23&lt;=E4978)/(SRP!$C$20:$C$23&gt;=E4978),SRP!$D$20:$D$23)*(G4978/100)*(E4978/1000)),IF(C4978="Wine",SUM(LOOKUP(2,1/(SRP!$B$15:$B$19&lt;=E4978)/(SRP!$C$15:$C$19&gt;=E4978),SRP!$D$15:$D$19)*(G4978/100)*(E4978/1000)),IF(C4978="Ready to Drink",SUM(LOOKUP(2,1/(SRP!$B$10:$B$14&lt;=E4978)/(SRP!$C$10:$C$14&gt;=E4978),SRP!$D$10:$D$14)*(G4978/100)*(E4978/1000)),0))))),2)</f>
        <v>7.07</v>
      </c>
    </row>
    <row r="4979" spans="1:11" x14ac:dyDescent="0.35">
      <c r="A4979" s="2">
        <v>44155</v>
      </c>
      <c r="B4979" s="76" t="s">
        <v>3884</v>
      </c>
      <c r="C4979" s="76" t="s">
        <v>287</v>
      </c>
      <c r="D4979" s="76" t="s">
        <v>5271</v>
      </c>
      <c r="E4979" s="76">
        <v>4260</v>
      </c>
      <c r="F4979" s="76">
        <v>1</v>
      </c>
      <c r="G4979" s="77">
        <v>3.8</v>
      </c>
      <c r="H4979" s="76" t="s">
        <v>3324</v>
      </c>
      <c r="I4979" s="77">
        <v>25.29</v>
      </c>
      <c r="J4979" s="2">
        <v>12</v>
      </c>
      <c r="K4979" s="119" cm="1">
        <f t="array" ref="K4979">ROUND(IF(C4979="Beer",SUM(LOOKUP(2,1/(SRP!$B$7:$B$9&lt;=E4979)/(SRP!$C$7:$C$9&gt;=E4979),SRP!$D$7:$D$9)*(G4979/100)*(E4979/1000)),IF(C4979="Spirits",SUM(LOOKUP(2,1/(SRP!$B$2:$B$6&lt;=E4979)/(SRP!$C$2:$C$6&gt;=E4979),SRP!$D$2:$D$6)*(G4979/100)*(E4979/1000)),IF(AND(C4979="Wine",D4979="Fortified Wines"),SUM(LOOKUP(2,1/(SRP!$B$20:$B$23&lt;=E4979)/(SRP!$C$20:$C$23&gt;=E4979),SRP!$D$20:$D$23)*(G4979/100)*(E4979/1000)),IF(C4979="Wine",SUM(LOOKUP(2,1/(SRP!$B$15:$B$19&lt;=E4979)/(SRP!$C$15:$C$19&gt;=E4979),SRP!$D$15:$D$19)*(G4979/100)*(E4979/1000)),IF(C4979="Ready to Drink",SUM(LOOKUP(2,1/(SRP!$B$10:$B$14&lt;=E4979)/(SRP!$C$10:$C$14&gt;=E4979),SRP!$D$10:$D$14)*(G4979/100)*(E4979/1000)),0))))),2)</f>
        <v>11.3</v>
      </c>
    </row>
    <row r="4980" spans="1:11" x14ac:dyDescent="0.35">
      <c r="A4980" s="2">
        <v>44155</v>
      </c>
      <c r="B4980" s="76" t="s">
        <v>3884</v>
      </c>
      <c r="C4980" s="76" t="s">
        <v>287</v>
      </c>
      <c r="D4980" s="76" t="s">
        <v>5271</v>
      </c>
      <c r="E4980" s="76">
        <v>4260</v>
      </c>
      <c r="F4980" s="76">
        <v>1</v>
      </c>
      <c r="G4980" s="77">
        <v>3.8</v>
      </c>
      <c r="H4980" s="76" t="s">
        <v>3324</v>
      </c>
      <c r="I4980" s="77">
        <v>25.29</v>
      </c>
      <c r="J4980" s="2">
        <v>12</v>
      </c>
      <c r="K4980" s="119" cm="1">
        <f t="array" ref="K4980">ROUND(IF(C4980="Beer",SUM(LOOKUP(2,1/(SRP!$B$7:$B$9&lt;=E4980)/(SRP!$C$7:$C$9&gt;=E4980),SRP!$D$7:$D$9)*(G4980/100)*(E4980/1000)),IF(C4980="Spirits",SUM(LOOKUP(2,1/(SRP!$B$2:$B$6&lt;=E4980)/(SRP!$C$2:$C$6&gt;=E4980),SRP!$D$2:$D$6)*(G4980/100)*(E4980/1000)),IF(AND(C4980="Wine",D4980="Fortified Wines"),SUM(LOOKUP(2,1/(SRP!$B$20:$B$23&lt;=E4980)/(SRP!$C$20:$C$23&gt;=E4980),SRP!$D$20:$D$23)*(G4980/100)*(E4980/1000)),IF(C4980="Wine",SUM(LOOKUP(2,1/(SRP!$B$15:$B$19&lt;=E4980)/(SRP!$C$15:$C$19&gt;=E4980),SRP!$D$15:$D$19)*(G4980/100)*(E4980/1000)),IF(C4980="Ready to Drink",SUM(LOOKUP(2,1/(SRP!$B$10:$B$14&lt;=E4980)/(SRP!$C$10:$C$14&gt;=E4980),SRP!$D$10:$D$14)*(G4980/100)*(E4980/1000)),0))))),2)</f>
        <v>11.3</v>
      </c>
    </row>
    <row r="4981" spans="1:11" x14ac:dyDescent="0.35">
      <c r="A4981" s="2">
        <v>44192</v>
      </c>
      <c r="B4981" s="76" t="s">
        <v>3885</v>
      </c>
      <c r="C4981" s="76" t="s">
        <v>5938</v>
      </c>
      <c r="D4981" s="76" t="s">
        <v>5279</v>
      </c>
      <c r="E4981" s="76">
        <v>2130</v>
      </c>
      <c r="F4981" s="76">
        <v>4</v>
      </c>
      <c r="G4981" s="77">
        <v>5</v>
      </c>
      <c r="H4981" s="76" t="s">
        <v>3321</v>
      </c>
      <c r="I4981" s="77">
        <v>18.78</v>
      </c>
      <c r="J4981" s="2">
        <v>6</v>
      </c>
      <c r="K4981" s="119" cm="1">
        <f t="array" ref="K4981">ROUND(IF(C4981="Beer",SUM(LOOKUP(2,1/(SRP!$B$7:$B$9&lt;=E4981)/(SRP!$C$7:$C$9&gt;=E4981),SRP!$D$7:$D$9)*(G4981/100)*(E4981/1000)),IF(C4981="Spirits",SUM(LOOKUP(2,1/(SRP!$B$2:$B$6&lt;=E4981)/(SRP!$C$2:$C$6&gt;=E4981),SRP!$D$2:$D$6)*(G4981/100)*(E4981/1000)),IF(AND(C4981="Wine",D4981="Fortified Wines"),SUM(LOOKUP(2,1/(SRP!$B$20:$B$23&lt;=E4981)/(SRP!$C$20:$C$23&gt;=E4981),SRP!$D$20:$D$23)*(G4981/100)*(E4981/1000)),IF(C4981="Wine",SUM(LOOKUP(2,1/(SRP!$B$15:$B$19&lt;=E4981)/(SRP!$C$15:$C$19&gt;=E4981),SRP!$D$15:$D$19)*(G4981/100)*(E4981/1000)),IF(C4981="Ready to Drink",SUM(LOOKUP(2,1/(SRP!$B$10:$B$14&lt;=E4981)/(SRP!$C$10:$C$14&gt;=E4981),SRP!$D$10:$D$14)*(G4981/100)*(E4981/1000)),0))))),2)</f>
        <v>7.43</v>
      </c>
    </row>
    <row r="4982" spans="1:11" x14ac:dyDescent="0.35">
      <c r="A4982" s="2">
        <v>44192</v>
      </c>
      <c r="B4982" s="76" t="s">
        <v>3885</v>
      </c>
      <c r="C4982" s="76" t="s">
        <v>5938</v>
      </c>
      <c r="D4982" s="76" t="s">
        <v>5279</v>
      </c>
      <c r="E4982" s="76">
        <v>2130</v>
      </c>
      <c r="F4982" s="76">
        <v>4</v>
      </c>
      <c r="G4982" s="77">
        <v>5</v>
      </c>
      <c r="H4982" s="76" t="s">
        <v>3321</v>
      </c>
      <c r="I4982" s="77">
        <v>18.78</v>
      </c>
      <c r="J4982" s="2">
        <v>6</v>
      </c>
      <c r="K4982" s="119" cm="1">
        <f t="array" ref="K4982">ROUND(IF(C4982="Beer",SUM(LOOKUP(2,1/(SRP!$B$7:$B$9&lt;=E4982)/(SRP!$C$7:$C$9&gt;=E4982),SRP!$D$7:$D$9)*(G4982/100)*(E4982/1000)),IF(C4982="Spirits",SUM(LOOKUP(2,1/(SRP!$B$2:$B$6&lt;=E4982)/(SRP!$C$2:$C$6&gt;=E4982),SRP!$D$2:$D$6)*(G4982/100)*(E4982/1000)),IF(AND(C4982="Wine",D4982="Fortified Wines"),SUM(LOOKUP(2,1/(SRP!$B$20:$B$23&lt;=E4982)/(SRP!$C$20:$C$23&gt;=E4982),SRP!$D$20:$D$23)*(G4982/100)*(E4982/1000)),IF(C4982="Wine",SUM(LOOKUP(2,1/(SRP!$B$15:$B$19&lt;=E4982)/(SRP!$C$15:$C$19&gt;=E4982),SRP!$D$15:$D$19)*(G4982/100)*(E4982/1000)),IF(C4982="Ready to Drink",SUM(LOOKUP(2,1/(SRP!$B$10:$B$14&lt;=E4982)/(SRP!$C$10:$C$14&gt;=E4982),SRP!$D$10:$D$14)*(G4982/100)*(E4982/1000)),0))))),2)</f>
        <v>7.43</v>
      </c>
    </row>
    <row r="4983" spans="1:11" x14ac:dyDescent="0.35">
      <c r="A4983" s="2">
        <v>44196</v>
      </c>
      <c r="B4983" s="76" t="s">
        <v>3879</v>
      </c>
      <c r="C4983" s="76" t="s">
        <v>287</v>
      </c>
      <c r="D4983" s="76" t="s">
        <v>5266</v>
      </c>
      <c r="E4983" s="76">
        <v>473</v>
      </c>
      <c r="F4983" s="76">
        <v>24</v>
      </c>
      <c r="G4983" s="77">
        <v>4.5</v>
      </c>
      <c r="H4983" s="76" t="s">
        <v>3387</v>
      </c>
      <c r="I4983" s="77">
        <v>4.75</v>
      </c>
      <c r="J4983" s="2">
        <v>1</v>
      </c>
      <c r="K4983" s="119" cm="1">
        <f t="array" ref="K4983">ROUND(IF(C4983="Beer",SUM(LOOKUP(2,1/(SRP!$B$7:$B$9&lt;=E4983)/(SRP!$C$7:$C$9&gt;=E4983),SRP!$D$7:$D$9)*(G4983/100)*(E4983/1000)),IF(C4983="Spirits",SUM(LOOKUP(2,1/(SRP!$B$2:$B$6&lt;=E4983)/(SRP!$C$2:$C$6&gt;=E4983),SRP!$D$2:$D$6)*(G4983/100)*(E4983/1000)),IF(AND(C4983="Wine",D4983="Fortified Wines"),SUM(LOOKUP(2,1/(SRP!$B$20:$B$23&lt;=E4983)/(SRP!$C$20:$C$23&gt;=E4983),SRP!$D$20:$D$23)*(G4983/100)*(E4983/1000)),IF(C4983="Wine",SUM(LOOKUP(2,1/(SRP!$B$15:$B$19&lt;=E4983)/(SRP!$C$15:$C$19&gt;=E4983),SRP!$D$15:$D$19)*(G4983/100)*(E4983/1000)),IF(C4983="Ready to Drink",SUM(LOOKUP(2,1/(SRP!$B$10:$B$14&lt;=E4983)/(SRP!$C$10:$C$14&gt;=E4983),SRP!$D$10:$D$14)*(G4983/100)*(E4983/1000)),0))))),2)</f>
        <v>1.49</v>
      </c>
    </row>
    <row r="4984" spans="1:11" x14ac:dyDescent="0.35">
      <c r="A4984" s="2">
        <v>44196</v>
      </c>
      <c r="B4984" s="76" t="s">
        <v>3879</v>
      </c>
      <c r="C4984" s="76" t="s">
        <v>287</v>
      </c>
      <c r="D4984" s="76" t="s">
        <v>5266</v>
      </c>
      <c r="E4984" s="76">
        <v>473</v>
      </c>
      <c r="F4984" s="76">
        <v>24</v>
      </c>
      <c r="G4984" s="77">
        <v>4.5</v>
      </c>
      <c r="H4984" s="76" t="s">
        <v>3387</v>
      </c>
      <c r="I4984" s="77">
        <v>4.75</v>
      </c>
      <c r="J4984" s="2">
        <v>1</v>
      </c>
      <c r="K4984" s="119" cm="1">
        <f t="array" ref="K4984">ROUND(IF(C4984="Beer",SUM(LOOKUP(2,1/(SRP!$B$7:$B$9&lt;=E4984)/(SRP!$C$7:$C$9&gt;=E4984),SRP!$D$7:$D$9)*(G4984/100)*(E4984/1000)),IF(C4984="Spirits",SUM(LOOKUP(2,1/(SRP!$B$2:$B$6&lt;=E4984)/(SRP!$C$2:$C$6&gt;=E4984),SRP!$D$2:$D$6)*(G4984/100)*(E4984/1000)),IF(AND(C4984="Wine",D4984="Fortified Wines"),SUM(LOOKUP(2,1/(SRP!$B$20:$B$23&lt;=E4984)/(SRP!$C$20:$C$23&gt;=E4984),SRP!$D$20:$D$23)*(G4984/100)*(E4984/1000)),IF(C4984="Wine",SUM(LOOKUP(2,1/(SRP!$B$15:$B$19&lt;=E4984)/(SRP!$C$15:$C$19&gt;=E4984),SRP!$D$15:$D$19)*(G4984/100)*(E4984/1000)),IF(C4984="Ready to Drink",SUM(LOOKUP(2,1/(SRP!$B$10:$B$14&lt;=E4984)/(SRP!$C$10:$C$14&gt;=E4984),SRP!$D$10:$D$14)*(G4984/100)*(E4984/1000)),0))))),2)</f>
        <v>1.49</v>
      </c>
    </row>
    <row r="4985" spans="1:11" x14ac:dyDescent="0.35">
      <c r="A4985" s="2">
        <v>44203</v>
      </c>
      <c r="B4985" s="76" t="s">
        <v>3880</v>
      </c>
      <c r="C4985" s="76" t="s">
        <v>287</v>
      </c>
      <c r="D4985" s="76" t="s">
        <v>5240</v>
      </c>
      <c r="E4985" s="76">
        <v>473</v>
      </c>
      <c r="F4985" s="76">
        <v>24</v>
      </c>
      <c r="G4985" s="77">
        <v>8</v>
      </c>
      <c r="H4985" s="76" t="s">
        <v>3387</v>
      </c>
      <c r="I4985" s="77">
        <v>5.25</v>
      </c>
      <c r="J4985" s="2">
        <v>1</v>
      </c>
      <c r="K4985" s="119" cm="1">
        <f t="array" ref="K4985">ROUND(IF(C4985="Beer",SUM(LOOKUP(2,1/(SRP!$B$7:$B$9&lt;=E4985)/(SRP!$C$7:$C$9&gt;=E4985),SRP!$D$7:$D$9)*(G4985/100)*(E4985/1000)),IF(C4985="Spirits",SUM(LOOKUP(2,1/(SRP!$B$2:$B$6&lt;=E4985)/(SRP!$C$2:$C$6&gt;=E4985),SRP!$D$2:$D$6)*(G4985/100)*(E4985/1000)),IF(AND(C4985="Wine",D4985="Fortified Wines"),SUM(LOOKUP(2,1/(SRP!$B$20:$B$23&lt;=E4985)/(SRP!$C$20:$C$23&gt;=E4985),SRP!$D$20:$D$23)*(G4985/100)*(E4985/1000)),IF(C4985="Wine",SUM(LOOKUP(2,1/(SRP!$B$15:$B$19&lt;=E4985)/(SRP!$C$15:$C$19&gt;=E4985),SRP!$D$15:$D$19)*(G4985/100)*(E4985/1000)),IF(C4985="Ready to Drink",SUM(LOOKUP(2,1/(SRP!$B$10:$B$14&lt;=E4985)/(SRP!$C$10:$C$14&gt;=E4985),SRP!$D$10:$D$14)*(G4985/100)*(E4985/1000)),0))))),2)</f>
        <v>2.64</v>
      </c>
    </row>
    <row r="4986" spans="1:11" x14ac:dyDescent="0.35">
      <c r="A4986" s="2">
        <v>44203</v>
      </c>
      <c r="B4986" s="76" t="s">
        <v>3880</v>
      </c>
      <c r="C4986" s="76" t="s">
        <v>287</v>
      </c>
      <c r="D4986" s="76" t="s">
        <v>5240</v>
      </c>
      <c r="E4986" s="76">
        <v>473</v>
      </c>
      <c r="F4986" s="76">
        <v>24</v>
      </c>
      <c r="G4986" s="77">
        <v>8</v>
      </c>
      <c r="H4986" s="76" t="s">
        <v>3387</v>
      </c>
      <c r="I4986" s="77">
        <v>5.25</v>
      </c>
      <c r="J4986" s="2">
        <v>1</v>
      </c>
      <c r="K4986" s="119" cm="1">
        <f t="array" ref="K4986">ROUND(IF(C4986="Beer",SUM(LOOKUP(2,1/(SRP!$B$7:$B$9&lt;=E4986)/(SRP!$C$7:$C$9&gt;=E4986),SRP!$D$7:$D$9)*(G4986/100)*(E4986/1000)),IF(C4986="Spirits",SUM(LOOKUP(2,1/(SRP!$B$2:$B$6&lt;=E4986)/(SRP!$C$2:$C$6&gt;=E4986),SRP!$D$2:$D$6)*(G4986/100)*(E4986/1000)),IF(AND(C4986="Wine",D4986="Fortified Wines"),SUM(LOOKUP(2,1/(SRP!$B$20:$B$23&lt;=E4986)/(SRP!$C$20:$C$23&gt;=E4986),SRP!$D$20:$D$23)*(G4986/100)*(E4986/1000)),IF(C4986="Wine",SUM(LOOKUP(2,1/(SRP!$B$15:$B$19&lt;=E4986)/(SRP!$C$15:$C$19&gt;=E4986),SRP!$D$15:$D$19)*(G4986/100)*(E4986/1000)),IF(C4986="Ready to Drink",SUM(LOOKUP(2,1/(SRP!$B$10:$B$14&lt;=E4986)/(SRP!$C$10:$C$14&gt;=E4986),SRP!$D$10:$D$14)*(G4986/100)*(E4986/1000)),0))))),2)</f>
        <v>2.64</v>
      </c>
    </row>
    <row r="4987" spans="1:11" x14ac:dyDescent="0.35">
      <c r="A4987" s="2">
        <v>44208</v>
      </c>
      <c r="B4987" s="76" t="s">
        <v>3881</v>
      </c>
      <c r="C4987" s="76" t="s">
        <v>287</v>
      </c>
      <c r="D4987" s="76" t="s">
        <v>5292</v>
      </c>
      <c r="E4987" s="76">
        <v>473</v>
      </c>
      <c r="F4987" s="76">
        <v>24</v>
      </c>
      <c r="G4987" s="77">
        <v>4.5</v>
      </c>
      <c r="H4987" s="76" t="s">
        <v>3387</v>
      </c>
      <c r="I4987" s="77">
        <v>4.5</v>
      </c>
      <c r="J4987" s="2">
        <v>1</v>
      </c>
      <c r="K4987" s="119" cm="1">
        <f t="array" ref="K4987">ROUND(IF(C4987="Beer",SUM(LOOKUP(2,1/(SRP!$B$7:$B$9&lt;=E4987)/(SRP!$C$7:$C$9&gt;=E4987),SRP!$D$7:$D$9)*(G4987/100)*(E4987/1000)),IF(C4987="Spirits",SUM(LOOKUP(2,1/(SRP!$B$2:$B$6&lt;=E4987)/(SRP!$C$2:$C$6&gt;=E4987),SRP!$D$2:$D$6)*(G4987/100)*(E4987/1000)),IF(AND(C4987="Wine",D4987="Fortified Wines"),SUM(LOOKUP(2,1/(SRP!$B$20:$B$23&lt;=E4987)/(SRP!$C$20:$C$23&gt;=E4987),SRP!$D$20:$D$23)*(G4987/100)*(E4987/1000)),IF(C4987="Wine",SUM(LOOKUP(2,1/(SRP!$B$15:$B$19&lt;=E4987)/(SRP!$C$15:$C$19&gt;=E4987),SRP!$D$15:$D$19)*(G4987/100)*(E4987/1000)),IF(C4987="Ready to Drink",SUM(LOOKUP(2,1/(SRP!$B$10:$B$14&lt;=E4987)/(SRP!$C$10:$C$14&gt;=E4987),SRP!$D$10:$D$14)*(G4987/100)*(E4987/1000)),0))))),2)</f>
        <v>1.49</v>
      </c>
    </row>
    <row r="4988" spans="1:11" x14ac:dyDescent="0.35">
      <c r="A4988" s="2">
        <v>44208</v>
      </c>
      <c r="B4988" s="76" t="s">
        <v>3881</v>
      </c>
      <c r="C4988" s="76" t="s">
        <v>287</v>
      </c>
      <c r="D4988" s="76" t="s">
        <v>5292</v>
      </c>
      <c r="E4988" s="76">
        <v>473</v>
      </c>
      <c r="F4988" s="76">
        <v>24</v>
      </c>
      <c r="G4988" s="77">
        <v>4.5</v>
      </c>
      <c r="H4988" s="76" t="s">
        <v>3387</v>
      </c>
      <c r="I4988" s="77">
        <v>4.5</v>
      </c>
      <c r="J4988" s="2">
        <v>1</v>
      </c>
      <c r="K4988" s="119" cm="1">
        <f t="array" ref="K4988">ROUND(IF(C4988="Beer",SUM(LOOKUP(2,1/(SRP!$B$7:$B$9&lt;=E4988)/(SRP!$C$7:$C$9&gt;=E4988),SRP!$D$7:$D$9)*(G4988/100)*(E4988/1000)),IF(C4988="Spirits",SUM(LOOKUP(2,1/(SRP!$B$2:$B$6&lt;=E4988)/(SRP!$C$2:$C$6&gt;=E4988),SRP!$D$2:$D$6)*(G4988/100)*(E4988/1000)),IF(AND(C4988="Wine",D4988="Fortified Wines"),SUM(LOOKUP(2,1/(SRP!$B$20:$B$23&lt;=E4988)/(SRP!$C$20:$C$23&gt;=E4988),SRP!$D$20:$D$23)*(G4988/100)*(E4988/1000)),IF(C4988="Wine",SUM(LOOKUP(2,1/(SRP!$B$15:$B$19&lt;=E4988)/(SRP!$C$15:$C$19&gt;=E4988),SRP!$D$15:$D$19)*(G4988/100)*(E4988/1000)),IF(C4988="Ready to Drink",SUM(LOOKUP(2,1/(SRP!$B$10:$B$14&lt;=E4988)/(SRP!$C$10:$C$14&gt;=E4988),SRP!$D$10:$D$14)*(G4988/100)*(E4988/1000)),0))))),2)</f>
        <v>1.49</v>
      </c>
    </row>
    <row r="4989" spans="1:11" x14ac:dyDescent="0.35">
      <c r="A4989" s="2">
        <v>44223</v>
      </c>
      <c r="B4989" s="76" t="s">
        <v>4749</v>
      </c>
      <c r="C4989" s="76" t="s">
        <v>5938</v>
      </c>
      <c r="D4989" s="76" t="s">
        <v>5283</v>
      </c>
      <c r="E4989" s="76">
        <v>4260</v>
      </c>
      <c r="F4989" s="76">
        <v>2</v>
      </c>
      <c r="G4989" s="77">
        <v>5</v>
      </c>
      <c r="H4989" s="76" t="s">
        <v>6870</v>
      </c>
      <c r="I4989" s="77">
        <v>33.99</v>
      </c>
      <c r="J4989" s="2">
        <v>12</v>
      </c>
      <c r="K4989" s="119" cm="1">
        <f t="array" ref="K4989">ROUND(IF(C4989="Beer",SUM(LOOKUP(2,1/(SRP!$B$7:$B$9&lt;=E4989)/(SRP!$C$7:$C$9&gt;=E4989),SRP!$D$7:$D$9)*(G4989/100)*(E4989/1000)),IF(C4989="Spirits",SUM(LOOKUP(2,1/(SRP!$B$2:$B$6&lt;=E4989)/(SRP!$C$2:$C$6&gt;=E4989),SRP!$D$2:$D$6)*(G4989/100)*(E4989/1000)),IF(AND(C4989="Wine",D4989="Fortified Wines"),SUM(LOOKUP(2,1/(SRP!$B$20:$B$23&lt;=E4989)/(SRP!$C$20:$C$23&gt;=E4989),SRP!$D$20:$D$23)*(G4989/100)*(E4989/1000)),IF(C4989="Wine",SUM(LOOKUP(2,1/(SRP!$B$15:$B$19&lt;=E4989)/(SRP!$C$15:$C$19&gt;=E4989),SRP!$D$15:$D$19)*(G4989/100)*(E4989/1000)),IF(C4989="Ready to Drink",SUM(LOOKUP(2,1/(SRP!$B$10:$B$14&lt;=E4989)/(SRP!$C$10:$C$14&gt;=E4989),SRP!$D$10:$D$14)*(G4989/100)*(E4989/1000)),0))))),2)</f>
        <v>14.87</v>
      </c>
    </row>
    <row r="4990" spans="1:11" x14ac:dyDescent="0.35">
      <c r="A4990" s="2">
        <v>44224</v>
      </c>
      <c r="B4990" s="76" t="s">
        <v>4905</v>
      </c>
      <c r="C4990" s="76" t="s">
        <v>5938</v>
      </c>
      <c r="D4990" s="76" t="s">
        <v>5279</v>
      </c>
      <c r="E4990" s="76">
        <v>296</v>
      </c>
      <c r="F4990" s="76">
        <v>24</v>
      </c>
      <c r="G4990" s="77">
        <v>5</v>
      </c>
      <c r="H4990" s="76" t="s">
        <v>3321</v>
      </c>
      <c r="I4990" s="77">
        <v>3.99</v>
      </c>
      <c r="J4990" s="2">
        <v>1</v>
      </c>
      <c r="K4990" s="119" cm="1">
        <f t="array" ref="K4990">ROUND(IF(C4990="Beer",SUM(LOOKUP(2,1/(SRP!$B$7:$B$9&lt;=E4990)/(SRP!$C$7:$C$9&gt;=E4990),SRP!$D$7:$D$9)*(G4990/100)*(E4990/1000)),IF(C4990="Spirits",SUM(LOOKUP(2,1/(SRP!$B$2:$B$6&lt;=E4990)/(SRP!$C$2:$C$6&gt;=E4990),SRP!$D$2:$D$6)*(G4990/100)*(E4990/1000)),IF(AND(C4990="Wine",D4990="Fortified Wines"),SUM(LOOKUP(2,1/(SRP!$B$20:$B$23&lt;=E4990)/(SRP!$C$20:$C$23&gt;=E4990),SRP!$D$20:$D$23)*(G4990/100)*(E4990/1000)),IF(C4990="Wine",SUM(LOOKUP(2,1/(SRP!$B$15:$B$19&lt;=E4990)/(SRP!$C$15:$C$19&gt;=E4990),SRP!$D$15:$D$19)*(G4990/100)*(E4990/1000)),IF(C4990="Ready to Drink",SUM(LOOKUP(2,1/(SRP!$B$10:$B$14&lt;=E4990)/(SRP!$C$10:$C$14&gt;=E4990),SRP!$D$10:$D$14)*(G4990/100)*(E4990/1000)),0))))),2)</f>
        <v>1.17</v>
      </c>
    </row>
    <row r="4991" spans="1:11" x14ac:dyDescent="0.35">
      <c r="A4991" s="2">
        <v>44259</v>
      </c>
      <c r="B4991" s="76" t="s">
        <v>319</v>
      </c>
      <c r="C4991" s="76" t="s">
        <v>285</v>
      </c>
      <c r="D4991" s="76" t="s">
        <v>5265</v>
      </c>
      <c r="E4991" s="76">
        <v>750</v>
      </c>
      <c r="F4991" s="76">
        <v>6</v>
      </c>
      <c r="G4991" s="77">
        <v>40</v>
      </c>
      <c r="H4991" s="76" t="s">
        <v>3279</v>
      </c>
      <c r="I4991" s="77">
        <v>36.49</v>
      </c>
      <c r="J4991" s="2">
        <v>1</v>
      </c>
      <c r="K4991" s="119" cm="1">
        <f t="array" ref="K4991">ROUND(IF(C4991="Beer",SUM(LOOKUP(2,1/(SRP!$B$7:$B$9&lt;=E4991)/(SRP!$C$7:$C$9&gt;=E4991),SRP!$D$7:$D$9)*(G4991/100)*(E4991/1000)),IF(C4991="Spirits",SUM(LOOKUP(2,1/(SRP!$B$2:$B$6&lt;=E4991)/(SRP!$C$2:$C$6&gt;=E4991),SRP!$D$2:$D$6)*(G4991/100)*(E4991/1000)),IF(AND(C4991="Wine",D4991="Fortified Wines"),SUM(LOOKUP(2,1/(SRP!$B$20:$B$23&lt;=E4991)/(SRP!$C$20:$C$23&gt;=E4991),SRP!$D$20:$D$23)*(G4991/100)*(E4991/1000)),IF(C4991="Wine",SUM(LOOKUP(2,1/(SRP!$B$15:$B$19&lt;=E4991)/(SRP!$C$15:$C$19&gt;=E4991),SRP!$D$15:$D$19)*(G4991/100)*(E4991/1000)),IF(C4991="Ready to Drink",SUM(LOOKUP(2,1/(SRP!$B$10:$B$14&lt;=E4991)/(SRP!$C$10:$C$14&gt;=E4991),SRP!$D$10:$D$14)*(G4991/100)*(E4991/1000)),0))))),2)</f>
        <v>20.94</v>
      </c>
    </row>
    <row r="4992" spans="1:11" x14ac:dyDescent="0.35">
      <c r="A4992" s="2">
        <v>44262</v>
      </c>
      <c r="B4992" s="76" t="s">
        <v>1520</v>
      </c>
      <c r="C4992" s="76" t="s">
        <v>286</v>
      </c>
      <c r="D4992" s="76" t="s">
        <v>5247</v>
      </c>
      <c r="E4992" s="76">
        <v>750</v>
      </c>
      <c r="F4992" s="76">
        <v>12</v>
      </c>
      <c r="G4992" s="77">
        <v>15</v>
      </c>
      <c r="H4992" s="76" t="s">
        <v>3288</v>
      </c>
      <c r="I4992" s="77">
        <v>74.989999999999995</v>
      </c>
      <c r="J4992" s="2">
        <v>1</v>
      </c>
      <c r="K4992" s="119" cm="1">
        <f t="array" ref="K4992">ROUND(IF(C4992="Beer",SUM(LOOKUP(2,1/(SRP!$B$7:$B$9&lt;=E4992)/(SRP!$C$7:$C$9&gt;=E4992),SRP!$D$7:$D$9)*(G4992/100)*(E4992/1000)),IF(C4992="Spirits",SUM(LOOKUP(2,1/(SRP!$B$2:$B$6&lt;=E4992)/(SRP!$C$2:$C$6&gt;=E4992),SRP!$D$2:$D$6)*(G4992/100)*(E4992/1000)),IF(AND(C4992="Wine",D4992="Fortified Wines"),SUM(LOOKUP(2,1/(SRP!$B$20:$B$23&lt;=E4992)/(SRP!$C$20:$C$23&gt;=E4992),SRP!$D$20:$D$23)*(G4992/100)*(E4992/1000)),IF(C4992="Wine",SUM(LOOKUP(2,1/(SRP!$B$15:$B$19&lt;=E4992)/(SRP!$C$15:$C$19&gt;=E4992),SRP!$D$15:$D$19)*(G4992/100)*(E4992/1000)),IF(C4992="Ready to Drink",SUM(LOOKUP(2,1/(SRP!$B$10:$B$14&lt;=E4992)/(SRP!$C$10:$C$14&gt;=E4992),SRP!$D$10:$D$14)*(G4992/100)*(E4992/1000)),0))))),2)</f>
        <v>7.85</v>
      </c>
    </row>
    <row r="4993" spans="1:11" x14ac:dyDescent="0.35">
      <c r="A4993" s="2">
        <v>44272</v>
      </c>
      <c r="B4993" s="76" t="s">
        <v>3901</v>
      </c>
      <c r="C4993" s="76" t="s">
        <v>285</v>
      </c>
      <c r="D4993" s="76" t="s">
        <v>5273</v>
      </c>
      <c r="E4993" s="76">
        <v>750</v>
      </c>
      <c r="F4993" s="76">
        <v>12</v>
      </c>
      <c r="G4993" s="77">
        <v>15.5</v>
      </c>
      <c r="H4993" s="76" t="s">
        <v>3284</v>
      </c>
      <c r="I4993" s="77">
        <v>24.99</v>
      </c>
      <c r="J4993" s="2">
        <v>1</v>
      </c>
      <c r="K4993" s="119" cm="1">
        <f t="array" ref="K4993">ROUND(IF(C4993="Beer",SUM(LOOKUP(2,1/(SRP!$B$7:$B$9&lt;=E4993)/(SRP!$C$7:$C$9&gt;=E4993),SRP!$D$7:$D$9)*(G4993/100)*(E4993/1000)),IF(C4993="Spirits",SUM(LOOKUP(2,1/(SRP!$B$2:$B$6&lt;=E4993)/(SRP!$C$2:$C$6&gt;=E4993),SRP!$D$2:$D$6)*(G4993/100)*(E4993/1000)),IF(AND(C4993="Wine",D4993="Fortified Wines"),SUM(LOOKUP(2,1/(SRP!$B$20:$B$23&lt;=E4993)/(SRP!$C$20:$C$23&gt;=E4993),SRP!$D$20:$D$23)*(G4993/100)*(E4993/1000)),IF(C4993="Wine",SUM(LOOKUP(2,1/(SRP!$B$15:$B$19&lt;=E4993)/(SRP!$C$15:$C$19&gt;=E4993),SRP!$D$15:$D$19)*(G4993/100)*(E4993/1000)),IF(C4993="Ready to Drink",SUM(LOOKUP(2,1/(SRP!$B$10:$B$14&lt;=E4993)/(SRP!$C$10:$C$14&gt;=E4993),SRP!$D$10:$D$14)*(G4993/100)*(E4993/1000)),0))))),2)</f>
        <v>8.1199999999999992</v>
      </c>
    </row>
    <row r="4994" spans="1:11" x14ac:dyDescent="0.35">
      <c r="A4994" s="2">
        <v>44286</v>
      </c>
      <c r="B4994" s="76" t="s">
        <v>3845</v>
      </c>
      <c r="C4994" s="76" t="s">
        <v>287</v>
      </c>
      <c r="D4994" s="76" t="s">
        <v>5292</v>
      </c>
      <c r="E4994" s="76">
        <v>473</v>
      </c>
      <c r="F4994" s="76">
        <v>24</v>
      </c>
      <c r="G4994" s="77">
        <v>5.4</v>
      </c>
      <c r="H4994" s="76" t="s">
        <v>3380</v>
      </c>
      <c r="I4994" s="77">
        <v>4.29</v>
      </c>
      <c r="J4994" s="2">
        <v>1</v>
      </c>
      <c r="K4994" s="119" cm="1">
        <f t="array" ref="K4994">ROUND(IF(C4994="Beer",SUM(LOOKUP(2,1/(SRP!$B$7:$B$9&lt;=E4994)/(SRP!$C$7:$C$9&gt;=E4994),SRP!$D$7:$D$9)*(G4994/100)*(E4994/1000)),IF(C4994="Spirits",SUM(LOOKUP(2,1/(SRP!$B$2:$B$6&lt;=E4994)/(SRP!$C$2:$C$6&gt;=E4994),SRP!$D$2:$D$6)*(G4994/100)*(E4994/1000)),IF(AND(C4994="Wine",D4994="Fortified Wines"),SUM(LOOKUP(2,1/(SRP!$B$20:$B$23&lt;=E4994)/(SRP!$C$20:$C$23&gt;=E4994),SRP!$D$20:$D$23)*(G4994/100)*(E4994/1000)),IF(C4994="Wine",SUM(LOOKUP(2,1/(SRP!$B$15:$B$19&lt;=E4994)/(SRP!$C$15:$C$19&gt;=E4994),SRP!$D$15:$D$19)*(G4994/100)*(E4994/1000)),IF(C4994="Ready to Drink",SUM(LOOKUP(2,1/(SRP!$B$10:$B$14&lt;=E4994)/(SRP!$C$10:$C$14&gt;=E4994),SRP!$D$10:$D$14)*(G4994/100)*(E4994/1000)),0))))),2)</f>
        <v>1.78</v>
      </c>
    </row>
    <row r="4995" spans="1:11" x14ac:dyDescent="0.35">
      <c r="A4995" s="2">
        <v>44286</v>
      </c>
      <c r="B4995" s="76" t="s">
        <v>3845</v>
      </c>
      <c r="C4995" s="76" t="s">
        <v>287</v>
      </c>
      <c r="D4995" s="76" t="s">
        <v>5292</v>
      </c>
      <c r="E4995" s="76">
        <v>473</v>
      </c>
      <c r="F4995" s="76">
        <v>24</v>
      </c>
      <c r="G4995" s="77">
        <v>5.4</v>
      </c>
      <c r="H4995" s="76" t="s">
        <v>3380</v>
      </c>
      <c r="I4995" s="77">
        <v>4.29</v>
      </c>
      <c r="J4995" s="2">
        <v>1</v>
      </c>
      <c r="K4995" s="119" cm="1">
        <f t="array" ref="K4995">ROUND(IF(C4995="Beer",SUM(LOOKUP(2,1/(SRP!$B$7:$B$9&lt;=E4995)/(SRP!$C$7:$C$9&gt;=E4995),SRP!$D$7:$D$9)*(G4995/100)*(E4995/1000)),IF(C4995="Spirits",SUM(LOOKUP(2,1/(SRP!$B$2:$B$6&lt;=E4995)/(SRP!$C$2:$C$6&gt;=E4995),SRP!$D$2:$D$6)*(G4995/100)*(E4995/1000)),IF(AND(C4995="Wine",D4995="Fortified Wines"),SUM(LOOKUP(2,1/(SRP!$B$20:$B$23&lt;=E4995)/(SRP!$C$20:$C$23&gt;=E4995),SRP!$D$20:$D$23)*(G4995/100)*(E4995/1000)),IF(C4995="Wine",SUM(LOOKUP(2,1/(SRP!$B$15:$B$19&lt;=E4995)/(SRP!$C$15:$C$19&gt;=E4995),SRP!$D$15:$D$19)*(G4995/100)*(E4995/1000)),IF(C4995="Ready to Drink",SUM(LOOKUP(2,1/(SRP!$B$10:$B$14&lt;=E4995)/(SRP!$C$10:$C$14&gt;=E4995),SRP!$D$10:$D$14)*(G4995/100)*(E4995/1000)),0))))),2)</f>
        <v>1.78</v>
      </c>
    </row>
    <row r="4996" spans="1:11" x14ac:dyDescent="0.35">
      <c r="A4996" s="2">
        <v>44288</v>
      </c>
      <c r="B4996" s="76" t="s">
        <v>3902</v>
      </c>
      <c r="C4996" s="76" t="s">
        <v>287</v>
      </c>
      <c r="D4996" s="76" t="s">
        <v>5240</v>
      </c>
      <c r="E4996" s="76">
        <v>473</v>
      </c>
      <c r="F4996" s="76">
        <v>24</v>
      </c>
      <c r="G4996" s="77">
        <v>8.5</v>
      </c>
      <c r="H4996" s="76" t="s">
        <v>3377</v>
      </c>
      <c r="I4996" s="77">
        <v>4.5</v>
      </c>
      <c r="J4996" s="2">
        <v>1</v>
      </c>
      <c r="K4996" s="119" cm="1">
        <f t="array" ref="K4996">ROUND(IF(C4996="Beer",SUM(LOOKUP(2,1/(SRP!$B$7:$B$9&lt;=E4996)/(SRP!$C$7:$C$9&gt;=E4996),SRP!$D$7:$D$9)*(G4996/100)*(E4996/1000)),IF(C4996="Spirits",SUM(LOOKUP(2,1/(SRP!$B$2:$B$6&lt;=E4996)/(SRP!$C$2:$C$6&gt;=E4996),SRP!$D$2:$D$6)*(G4996/100)*(E4996/1000)),IF(AND(C4996="Wine",D4996="Fortified Wines"),SUM(LOOKUP(2,1/(SRP!$B$20:$B$23&lt;=E4996)/(SRP!$C$20:$C$23&gt;=E4996),SRP!$D$20:$D$23)*(G4996/100)*(E4996/1000)),IF(C4996="Wine",SUM(LOOKUP(2,1/(SRP!$B$15:$B$19&lt;=E4996)/(SRP!$C$15:$C$19&gt;=E4996),SRP!$D$15:$D$19)*(G4996/100)*(E4996/1000)),IF(C4996="Ready to Drink",SUM(LOOKUP(2,1/(SRP!$B$10:$B$14&lt;=E4996)/(SRP!$C$10:$C$14&gt;=E4996),SRP!$D$10:$D$14)*(G4996/100)*(E4996/1000)),0))))),2)</f>
        <v>2.81</v>
      </c>
    </row>
    <row r="4997" spans="1:11" x14ac:dyDescent="0.35">
      <c r="A4997" s="2">
        <v>44288</v>
      </c>
      <c r="B4997" s="76" t="s">
        <v>3902</v>
      </c>
      <c r="C4997" s="76" t="s">
        <v>287</v>
      </c>
      <c r="D4997" s="76" t="s">
        <v>5240</v>
      </c>
      <c r="E4997" s="76">
        <v>473</v>
      </c>
      <c r="F4997" s="76">
        <v>24</v>
      </c>
      <c r="G4997" s="77">
        <v>8.5</v>
      </c>
      <c r="H4997" s="76" t="s">
        <v>3377</v>
      </c>
      <c r="I4997" s="77">
        <v>4.5</v>
      </c>
      <c r="J4997" s="2">
        <v>1</v>
      </c>
      <c r="K4997" s="119" cm="1">
        <f t="array" ref="K4997">ROUND(IF(C4997="Beer",SUM(LOOKUP(2,1/(SRP!$B$7:$B$9&lt;=E4997)/(SRP!$C$7:$C$9&gt;=E4997),SRP!$D$7:$D$9)*(G4997/100)*(E4997/1000)),IF(C4997="Spirits",SUM(LOOKUP(2,1/(SRP!$B$2:$B$6&lt;=E4997)/(SRP!$C$2:$C$6&gt;=E4997),SRP!$D$2:$D$6)*(G4997/100)*(E4997/1000)),IF(AND(C4997="Wine",D4997="Fortified Wines"),SUM(LOOKUP(2,1/(SRP!$B$20:$B$23&lt;=E4997)/(SRP!$C$20:$C$23&gt;=E4997),SRP!$D$20:$D$23)*(G4997/100)*(E4997/1000)),IF(C4997="Wine",SUM(LOOKUP(2,1/(SRP!$B$15:$B$19&lt;=E4997)/(SRP!$C$15:$C$19&gt;=E4997),SRP!$D$15:$D$19)*(G4997/100)*(E4997/1000)),IF(C4997="Ready to Drink",SUM(LOOKUP(2,1/(SRP!$B$10:$B$14&lt;=E4997)/(SRP!$C$10:$C$14&gt;=E4997),SRP!$D$10:$D$14)*(G4997/100)*(E4997/1000)),0))))),2)</f>
        <v>2.81</v>
      </c>
    </row>
    <row r="4998" spans="1:11" x14ac:dyDescent="0.35">
      <c r="A4998" s="2">
        <v>44295</v>
      </c>
      <c r="B4998" s="76" t="s">
        <v>3903</v>
      </c>
      <c r="C4998" s="76" t="s">
        <v>287</v>
      </c>
      <c r="D4998" s="76" t="s">
        <v>5292</v>
      </c>
      <c r="E4998" s="76">
        <v>473</v>
      </c>
      <c r="F4998" s="76">
        <v>24</v>
      </c>
      <c r="G4998" s="77">
        <v>5</v>
      </c>
      <c r="H4998" s="76" t="s">
        <v>3354</v>
      </c>
      <c r="I4998" s="77">
        <v>3.99</v>
      </c>
      <c r="J4998" s="2">
        <v>1</v>
      </c>
      <c r="K4998" s="119" cm="1">
        <f t="array" ref="K4998">ROUND(IF(C4998="Beer",SUM(LOOKUP(2,1/(SRP!$B$7:$B$9&lt;=E4998)/(SRP!$C$7:$C$9&gt;=E4998),SRP!$D$7:$D$9)*(G4998/100)*(E4998/1000)),IF(C4998="Spirits",SUM(LOOKUP(2,1/(SRP!$B$2:$B$6&lt;=E4998)/(SRP!$C$2:$C$6&gt;=E4998),SRP!$D$2:$D$6)*(G4998/100)*(E4998/1000)),IF(AND(C4998="Wine",D4998="Fortified Wines"),SUM(LOOKUP(2,1/(SRP!$B$20:$B$23&lt;=E4998)/(SRP!$C$20:$C$23&gt;=E4998),SRP!$D$20:$D$23)*(G4998/100)*(E4998/1000)),IF(C4998="Wine",SUM(LOOKUP(2,1/(SRP!$B$15:$B$19&lt;=E4998)/(SRP!$C$15:$C$19&gt;=E4998),SRP!$D$15:$D$19)*(G4998/100)*(E4998/1000)),IF(C4998="Ready to Drink",SUM(LOOKUP(2,1/(SRP!$B$10:$B$14&lt;=E4998)/(SRP!$C$10:$C$14&gt;=E4998),SRP!$D$10:$D$14)*(G4998/100)*(E4998/1000)),0))))),2)</f>
        <v>1.65</v>
      </c>
    </row>
    <row r="4999" spans="1:11" x14ac:dyDescent="0.35">
      <c r="A4999" s="2">
        <v>44295</v>
      </c>
      <c r="B4999" s="76" t="s">
        <v>3903</v>
      </c>
      <c r="C4999" s="76" t="s">
        <v>287</v>
      </c>
      <c r="D4999" s="76" t="s">
        <v>5292</v>
      </c>
      <c r="E4999" s="76">
        <v>473</v>
      </c>
      <c r="F4999" s="76">
        <v>24</v>
      </c>
      <c r="G4999" s="77">
        <v>5</v>
      </c>
      <c r="H4999" s="76" t="s">
        <v>3354</v>
      </c>
      <c r="I4999" s="77">
        <v>3.99</v>
      </c>
      <c r="J4999" s="2">
        <v>1</v>
      </c>
      <c r="K4999" s="119" cm="1">
        <f t="array" ref="K4999">ROUND(IF(C4999="Beer",SUM(LOOKUP(2,1/(SRP!$B$7:$B$9&lt;=E4999)/(SRP!$C$7:$C$9&gt;=E4999),SRP!$D$7:$D$9)*(G4999/100)*(E4999/1000)),IF(C4999="Spirits",SUM(LOOKUP(2,1/(SRP!$B$2:$B$6&lt;=E4999)/(SRP!$C$2:$C$6&gt;=E4999),SRP!$D$2:$D$6)*(G4999/100)*(E4999/1000)),IF(AND(C4999="Wine",D4999="Fortified Wines"),SUM(LOOKUP(2,1/(SRP!$B$20:$B$23&lt;=E4999)/(SRP!$C$20:$C$23&gt;=E4999),SRP!$D$20:$D$23)*(G4999/100)*(E4999/1000)),IF(C4999="Wine",SUM(LOOKUP(2,1/(SRP!$B$15:$B$19&lt;=E4999)/(SRP!$C$15:$C$19&gt;=E4999),SRP!$D$15:$D$19)*(G4999/100)*(E4999/1000)),IF(C4999="Ready to Drink",SUM(LOOKUP(2,1/(SRP!$B$10:$B$14&lt;=E4999)/(SRP!$C$10:$C$14&gt;=E4999),SRP!$D$10:$D$14)*(G4999/100)*(E4999/1000)),0))))),2)</f>
        <v>1.65</v>
      </c>
    </row>
    <row r="5000" spans="1:11" x14ac:dyDescent="0.35">
      <c r="A5000" s="2">
        <v>44297</v>
      </c>
      <c r="B5000" s="76" t="s">
        <v>3886</v>
      </c>
      <c r="C5000" s="76" t="s">
        <v>5938</v>
      </c>
      <c r="D5000" s="76" t="s">
        <v>5279</v>
      </c>
      <c r="E5000" s="76">
        <v>4000</v>
      </c>
      <c r="F5000" s="76">
        <v>4</v>
      </c>
      <c r="G5000" s="77">
        <v>5</v>
      </c>
      <c r="H5000" s="76" t="s">
        <v>3330</v>
      </c>
      <c r="I5000" s="77">
        <v>27.49</v>
      </c>
      <c r="J5000" s="2">
        <v>1</v>
      </c>
      <c r="K5000" s="119" cm="1">
        <f t="array" ref="K5000">ROUND(IF(C5000="Beer",SUM(LOOKUP(2,1/(SRP!$B$7:$B$9&lt;=E5000)/(SRP!$C$7:$C$9&gt;=E5000),SRP!$D$7:$D$9)*(G5000/100)*(E5000/1000)),IF(C5000="Spirits",SUM(LOOKUP(2,1/(SRP!$B$2:$B$6&lt;=E5000)/(SRP!$C$2:$C$6&gt;=E5000),SRP!$D$2:$D$6)*(G5000/100)*(E5000/1000)),IF(AND(C5000="Wine",D5000="Fortified Wines"),SUM(LOOKUP(2,1/(SRP!$B$20:$B$23&lt;=E5000)/(SRP!$C$20:$C$23&gt;=E5000),SRP!$D$20:$D$23)*(G5000/100)*(E5000/1000)),IF(C5000="Wine",SUM(LOOKUP(2,1/(SRP!$B$15:$B$19&lt;=E5000)/(SRP!$C$15:$C$19&gt;=E5000),SRP!$D$15:$D$19)*(G5000/100)*(E5000/1000)),IF(C5000="Ready to Drink",SUM(LOOKUP(2,1/(SRP!$B$10:$B$14&lt;=E5000)/(SRP!$C$10:$C$14&gt;=E5000),SRP!$D$10:$D$14)*(G5000/100)*(E5000/1000)),0))))),2)</f>
        <v>13.96</v>
      </c>
    </row>
    <row r="5001" spans="1:11" x14ac:dyDescent="0.35">
      <c r="A5001" s="2">
        <v>44297</v>
      </c>
      <c r="B5001" s="76" t="s">
        <v>3886</v>
      </c>
      <c r="C5001" s="76" t="s">
        <v>5938</v>
      </c>
      <c r="D5001" s="76" t="s">
        <v>5279</v>
      </c>
      <c r="E5001" s="76">
        <v>4000</v>
      </c>
      <c r="F5001" s="76">
        <v>4</v>
      </c>
      <c r="G5001" s="77">
        <v>5</v>
      </c>
      <c r="H5001" s="76" t="s">
        <v>3330</v>
      </c>
      <c r="I5001" s="77">
        <v>27.49</v>
      </c>
      <c r="J5001" s="2">
        <v>1</v>
      </c>
      <c r="K5001" s="119" cm="1">
        <f t="array" ref="K5001">ROUND(IF(C5001="Beer",SUM(LOOKUP(2,1/(SRP!$B$7:$B$9&lt;=E5001)/(SRP!$C$7:$C$9&gt;=E5001),SRP!$D$7:$D$9)*(G5001/100)*(E5001/1000)),IF(C5001="Spirits",SUM(LOOKUP(2,1/(SRP!$B$2:$B$6&lt;=E5001)/(SRP!$C$2:$C$6&gt;=E5001),SRP!$D$2:$D$6)*(G5001/100)*(E5001/1000)),IF(AND(C5001="Wine",D5001="Fortified Wines"),SUM(LOOKUP(2,1/(SRP!$B$20:$B$23&lt;=E5001)/(SRP!$C$20:$C$23&gt;=E5001),SRP!$D$20:$D$23)*(G5001/100)*(E5001/1000)),IF(C5001="Wine",SUM(LOOKUP(2,1/(SRP!$B$15:$B$19&lt;=E5001)/(SRP!$C$15:$C$19&gt;=E5001),SRP!$D$15:$D$19)*(G5001/100)*(E5001/1000)),IF(C5001="Ready to Drink",SUM(LOOKUP(2,1/(SRP!$B$10:$B$14&lt;=E5001)/(SRP!$C$10:$C$14&gt;=E5001),SRP!$D$10:$D$14)*(G5001/100)*(E5001/1000)),0))))),2)</f>
        <v>13.96</v>
      </c>
    </row>
    <row r="5002" spans="1:11" x14ac:dyDescent="0.35">
      <c r="A5002" s="2">
        <v>44301</v>
      </c>
      <c r="B5002" s="76" t="s">
        <v>3876</v>
      </c>
      <c r="C5002" s="76" t="s">
        <v>287</v>
      </c>
      <c r="D5002" s="76" t="s">
        <v>5230</v>
      </c>
      <c r="E5002" s="76">
        <v>3784</v>
      </c>
      <c r="F5002" s="76">
        <v>3</v>
      </c>
      <c r="G5002" s="77">
        <v>5</v>
      </c>
      <c r="H5002" s="76" t="s">
        <v>3391</v>
      </c>
      <c r="I5002" s="77">
        <v>29</v>
      </c>
      <c r="J5002" s="2">
        <v>8</v>
      </c>
      <c r="K5002" s="119" cm="1">
        <f t="array" ref="K5002">ROUND(IF(C5002="Beer",SUM(LOOKUP(2,1/(SRP!$B$7:$B$9&lt;=E5002)/(SRP!$C$7:$C$9&gt;=E5002),SRP!$D$7:$D$9)*(G5002/100)*(E5002/1000)),IF(C5002="Spirits",SUM(LOOKUP(2,1/(SRP!$B$2:$B$6&lt;=E5002)/(SRP!$C$2:$C$6&gt;=E5002),SRP!$D$2:$D$6)*(G5002/100)*(E5002/1000)),IF(AND(C5002="Wine",D5002="Fortified Wines"),SUM(LOOKUP(2,1/(SRP!$B$20:$B$23&lt;=E5002)/(SRP!$C$20:$C$23&gt;=E5002),SRP!$D$20:$D$23)*(G5002/100)*(E5002/1000)),IF(C5002="Wine",SUM(LOOKUP(2,1/(SRP!$B$15:$B$19&lt;=E5002)/(SRP!$C$15:$C$19&gt;=E5002),SRP!$D$15:$D$19)*(G5002/100)*(E5002/1000)),IF(C5002="Ready to Drink",SUM(LOOKUP(2,1/(SRP!$B$10:$B$14&lt;=E5002)/(SRP!$C$10:$C$14&gt;=E5002),SRP!$D$10:$D$14)*(G5002/100)*(E5002/1000)),0))))),2)</f>
        <v>13.21</v>
      </c>
    </row>
    <row r="5003" spans="1:11" x14ac:dyDescent="0.35">
      <c r="A5003" s="2">
        <v>44301</v>
      </c>
      <c r="B5003" s="76" t="s">
        <v>3876</v>
      </c>
      <c r="C5003" s="76" t="s">
        <v>287</v>
      </c>
      <c r="D5003" s="76" t="s">
        <v>5230</v>
      </c>
      <c r="E5003" s="76">
        <v>3784</v>
      </c>
      <c r="F5003" s="76">
        <v>3</v>
      </c>
      <c r="G5003" s="77">
        <v>5</v>
      </c>
      <c r="H5003" s="76" t="s">
        <v>3391</v>
      </c>
      <c r="I5003" s="77">
        <v>29</v>
      </c>
      <c r="J5003" s="2">
        <v>8</v>
      </c>
      <c r="K5003" s="119" cm="1">
        <f t="array" ref="K5003">ROUND(IF(C5003="Beer",SUM(LOOKUP(2,1/(SRP!$B$7:$B$9&lt;=E5003)/(SRP!$C$7:$C$9&gt;=E5003),SRP!$D$7:$D$9)*(G5003/100)*(E5003/1000)),IF(C5003="Spirits",SUM(LOOKUP(2,1/(SRP!$B$2:$B$6&lt;=E5003)/(SRP!$C$2:$C$6&gt;=E5003),SRP!$D$2:$D$6)*(G5003/100)*(E5003/1000)),IF(AND(C5003="Wine",D5003="Fortified Wines"),SUM(LOOKUP(2,1/(SRP!$B$20:$B$23&lt;=E5003)/(SRP!$C$20:$C$23&gt;=E5003),SRP!$D$20:$D$23)*(G5003/100)*(E5003/1000)),IF(C5003="Wine",SUM(LOOKUP(2,1/(SRP!$B$15:$B$19&lt;=E5003)/(SRP!$C$15:$C$19&gt;=E5003),SRP!$D$15:$D$19)*(G5003/100)*(E5003/1000)),IF(C5003="Ready to Drink",SUM(LOOKUP(2,1/(SRP!$B$10:$B$14&lt;=E5003)/(SRP!$C$10:$C$14&gt;=E5003),SRP!$D$10:$D$14)*(G5003/100)*(E5003/1000)),0))))),2)</f>
        <v>13.21</v>
      </c>
    </row>
    <row r="5004" spans="1:11" x14ac:dyDescent="0.35">
      <c r="A5004" s="2">
        <v>44311</v>
      </c>
      <c r="B5004" s="76" t="s">
        <v>3863</v>
      </c>
      <c r="C5004" s="76" t="s">
        <v>287</v>
      </c>
      <c r="D5004" s="76" t="s">
        <v>5230</v>
      </c>
      <c r="E5004" s="76">
        <v>3784</v>
      </c>
      <c r="F5004" s="76">
        <v>1</v>
      </c>
      <c r="G5004" s="77">
        <v>5</v>
      </c>
      <c r="H5004" s="76" t="s">
        <v>4999</v>
      </c>
      <c r="I5004" s="77">
        <v>29.99</v>
      </c>
      <c r="J5004" s="2">
        <v>8</v>
      </c>
      <c r="K5004" s="119" cm="1">
        <f t="array" ref="K5004">ROUND(IF(C5004="Beer",SUM(LOOKUP(2,1/(SRP!$B$7:$B$9&lt;=E5004)/(SRP!$C$7:$C$9&gt;=E5004),SRP!$D$7:$D$9)*(G5004/100)*(E5004/1000)),IF(C5004="Spirits",SUM(LOOKUP(2,1/(SRP!$B$2:$B$6&lt;=E5004)/(SRP!$C$2:$C$6&gt;=E5004),SRP!$D$2:$D$6)*(G5004/100)*(E5004/1000)),IF(AND(C5004="Wine",D5004="Fortified Wines"),SUM(LOOKUP(2,1/(SRP!$B$20:$B$23&lt;=E5004)/(SRP!$C$20:$C$23&gt;=E5004),SRP!$D$20:$D$23)*(G5004/100)*(E5004/1000)),IF(C5004="Wine",SUM(LOOKUP(2,1/(SRP!$B$15:$B$19&lt;=E5004)/(SRP!$C$15:$C$19&gt;=E5004),SRP!$D$15:$D$19)*(G5004/100)*(E5004/1000)),IF(C5004="Ready to Drink",SUM(LOOKUP(2,1/(SRP!$B$10:$B$14&lt;=E5004)/(SRP!$C$10:$C$14&gt;=E5004),SRP!$D$10:$D$14)*(G5004/100)*(E5004/1000)),0))))),2)</f>
        <v>13.21</v>
      </c>
    </row>
    <row r="5005" spans="1:11" x14ac:dyDescent="0.35">
      <c r="A5005" s="2">
        <v>44311</v>
      </c>
      <c r="B5005" s="76" t="s">
        <v>3863</v>
      </c>
      <c r="C5005" s="76" t="s">
        <v>287</v>
      </c>
      <c r="D5005" s="76" t="s">
        <v>5230</v>
      </c>
      <c r="E5005" s="76">
        <v>3784</v>
      </c>
      <c r="F5005" s="76">
        <v>1</v>
      </c>
      <c r="G5005" s="77">
        <v>5</v>
      </c>
      <c r="H5005" s="76" t="s">
        <v>4999</v>
      </c>
      <c r="I5005" s="77">
        <v>29.99</v>
      </c>
      <c r="J5005" s="2">
        <v>8</v>
      </c>
      <c r="K5005" s="119" cm="1">
        <f t="array" ref="K5005">ROUND(IF(C5005="Beer",SUM(LOOKUP(2,1/(SRP!$B$7:$B$9&lt;=E5005)/(SRP!$C$7:$C$9&gt;=E5005),SRP!$D$7:$D$9)*(G5005/100)*(E5005/1000)),IF(C5005="Spirits",SUM(LOOKUP(2,1/(SRP!$B$2:$B$6&lt;=E5005)/(SRP!$C$2:$C$6&gt;=E5005),SRP!$D$2:$D$6)*(G5005/100)*(E5005/1000)),IF(AND(C5005="Wine",D5005="Fortified Wines"),SUM(LOOKUP(2,1/(SRP!$B$20:$B$23&lt;=E5005)/(SRP!$C$20:$C$23&gt;=E5005),SRP!$D$20:$D$23)*(G5005/100)*(E5005/1000)),IF(C5005="Wine",SUM(LOOKUP(2,1/(SRP!$B$15:$B$19&lt;=E5005)/(SRP!$C$15:$C$19&gt;=E5005),SRP!$D$15:$D$19)*(G5005/100)*(E5005/1000)),IF(C5005="Ready to Drink",SUM(LOOKUP(2,1/(SRP!$B$10:$B$14&lt;=E5005)/(SRP!$C$10:$C$14&gt;=E5005),SRP!$D$10:$D$14)*(G5005/100)*(E5005/1000)),0))))),2)</f>
        <v>13.21</v>
      </c>
    </row>
    <row r="5006" spans="1:11" x14ac:dyDescent="0.35">
      <c r="A5006" s="2">
        <v>44313</v>
      </c>
      <c r="B5006" s="76" t="s">
        <v>3864</v>
      </c>
      <c r="C5006" s="76" t="s">
        <v>5938</v>
      </c>
      <c r="D5006" s="76" t="s">
        <v>5307</v>
      </c>
      <c r="E5006" s="76">
        <v>2130</v>
      </c>
      <c r="F5006" s="76">
        <v>4</v>
      </c>
      <c r="G5006" s="77">
        <v>5.5</v>
      </c>
      <c r="H5006" s="76" t="s">
        <v>3301</v>
      </c>
      <c r="I5006" s="77">
        <v>14.99</v>
      </c>
      <c r="J5006" s="2">
        <v>6</v>
      </c>
      <c r="K5006" s="119" cm="1">
        <f t="array" ref="K5006">ROUND(IF(C5006="Beer",SUM(LOOKUP(2,1/(SRP!$B$7:$B$9&lt;=E5006)/(SRP!$C$7:$C$9&gt;=E5006),SRP!$D$7:$D$9)*(G5006/100)*(E5006/1000)),IF(C5006="Spirits",SUM(LOOKUP(2,1/(SRP!$B$2:$B$6&lt;=E5006)/(SRP!$C$2:$C$6&gt;=E5006),SRP!$D$2:$D$6)*(G5006/100)*(E5006/1000)),IF(AND(C5006="Wine",D5006="Fortified Wines"),SUM(LOOKUP(2,1/(SRP!$B$20:$B$23&lt;=E5006)/(SRP!$C$20:$C$23&gt;=E5006),SRP!$D$20:$D$23)*(G5006/100)*(E5006/1000)),IF(C5006="Wine",SUM(LOOKUP(2,1/(SRP!$B$15:$B$19&lt;=E5006)/(SRP!$C$15:$C$19&gt;=E5006),SRP!$D$15:$D$19)*(G5006/100)*(E5006/1000)),IF(C5006="Ready to Drink",SUM(LOOKUP(2,1/(SRP!$B$10:$B$14&lt;=E5006)/(SRP!$C$10:$C$14&gt;=E5006),SRP!$D$10:$D$14)*(G5006/100)*(E5006/1000)),0))))),2)</f>
        <v>8.18</v>
      </c>
    </row>
    <row r="5007" spans="1:11" x14ac:dyDescent="0.35">
      <c r="A5007" s="2">
        <v>44313</v>
      </c>
      <c r="B5007" s="76" t="s">
        <v>3864</v>
      </c>
      <c r="C5007" s="76" t="s">
        <v>5938</v>
      </c>
      <c r="D5007" s="76" t="s">
        <v>5307</v>
      </c>
      <c r="E5007" s="76">
        <v>2130</v>
      </c>
      <c r="F5007" s="76">
        <v>4</v>
      </c>
      <c r="G5007" s="77">
        <v>5.5</v>
      </c>
      <c r="H5007" s="76" t="s">
        <v>3301</v>
      </c>
      <c r="I5007" s="77">
        <v>14.99</v>
      </c>
      <c r="J5007" s="2">
        <v>6</v>
      </c>
      <c r="K5007" s="119" cm="1">
        <f t="array" ref="K5007">ROUND(IF(C5007="Beer",SUM(LOOKUP(2,1/(SRP!$B$7:$B$9&lt;=E5007)/(SRP!$C$7:$C$9&gt;=E5007),SRP!$D$7:$D$9)*(G5007/100)*(E5007/1000)),IF(C5007="Spirits",SUM(LOOKUP(2,1/(SRP!$B$2:$B$6&lt;=E5007)/(SRP!$C$2:$C$6&gt;=E5007),SRP!$D$2:$D$6)*(G5007/100)*(E5007/1000)),IF(AND(C5007="Wine",D5007="Fortified Wines"),SUM(LOOKUP(2,1/(SRP!$B$20:$B$23&lt;=E5007)/(SRP!$C$20:$C$23&gt;=E5007),SRP!$D$20:$D$23)*(G5007/100)*(E5007/1000)),IF(C5007="Wine",SUM(LOOKUP(2,1/(SRP!$B$15:$B$19&lt;=E5007)/(SRP!$C$15:$C$19&gt;=E5007),SRP!$D$15:$D$19)*(G5007/100)*(E5007/1000)),IF(C5007="Ready to Drink",SUM(LOOKUP(2,1/(SRP!$B$10:$B$14&lt;=E5007)/(SRP!$C$10:$C$14&gt;=E5007),SRP!$D$10:$D$14)*(G5007/100)*(E5007/1000)),0))))),2)</f>
        <v>8.18</v>
      </c>
    </row>
    <row r="5008" spans="1:11" x14ac:dyDescent="0.35">
      <c r="A5008" s="2">
        <v>44315</v>
      </c>
      <c r="B5008" s="76" t="s">
        <v>3887</v>
      </c>
      <c r="C5008" s="76" t="s">
        <v>287</v>
      </c>
      <c r="D5008" s="76" t="s">
        <v>5240</v>
      </c>
      <c r="E5008" s="76">
        <v>1892</v>
      </c>
      <c r="F5008" s="76">
        <v>6</v>
      </c>
      <c r="G5008" s="77">
        <v>9</v>
      </c>
      <c r="H5008" s="76" t="s">
        <v>3330</v>
      </c>
      <c r="I5008" s="77">
        <v>16.989999999999998</v>
      </c>
      <c r="J5008" s="2">
        <v>4</v>
      </c>
      <c r="K5008" s="119" cm="1">
        <f t="array" ref="K5008">ROUND(IF(C5008="Beer",SUM(LOOKUP(2,1/(SRP!$B$7:$B$9&lt;=E5008)/(SRP!$C$7:$C$9&gt;=E5008),SRP!$D$7:$D$9)*(G5008/100)*(E5008/1000)),IF(C5008="Spirits",SUM(LOOKUP(2,1/(SRP!$B$2:$B$6&lt;=E5008)/(SRP!$C$2:$C$6&gt;=E5008),SRP!$D$2:$D$6)*(G5008/100)*(E5008/1000)),IF(AND(C5008="Wine",D5008="Fortified Wines"),SUM(LOOKUP(2,1/(SRP!$B$20:$B$23&lt;=E5008)/(SRP!$C$20:$C$23&gt;=E5008),SRP!$D$20:$D$23)*(G5008/100)*(E5008/1000)),IF(C5008="Wine",SUM(LOOKUP(2,1/(SRP!$B$15:$B$19&lt;=E5008)/(SRP!$C$15:$C$19&gt;=E5008),SRP!$D$15:$D$19)*(G5008/100)*(E5008/1000)),IF(C5008="Ready to Drink",SUM(LOOKUP(2,1/(SRP!$B$10:$B$14&lt;=E5008)/(SRP!$C$10:$C$14&gt;=E5008),SRP!$D$10:$D$14)*(G5008/100)*(E5008/1000)),0))))),2)</f>
        <v>11.89</v>
      </c>
    </row>
    <row r="5009" spans="1:11" x14ac:dyDescent="0.35">
      <c r="A5009" s="2">
        <v>44315</v>
      </c>
      <c r="B5009" s="76" t="s">
        <v>3887</v>
      </c>
      <c r="C5009" s="76" t="s">
        <v>287</v>
      </c>
      <c r="D5009" s="76" t="s">
        <v>5240</v>
      </c>
      <c r="E5009" s="76">
        <v>1892</v>
      </c>
      <c r="F5009" s="76">
        <v>6</v>
      </c>
      <c r="G5009" s="77">
        <v>9</v>
      </c>
      <c r="H5009" s="76" t="s">
        <v>3330</v>
      </c>
      <c r="I5009" s="77">
        <v>16.989999999999998</v>
      </c>
      <c r="J5009" s="2">
        <v>4</v>
      </c>
      <c r="K5009" s="119" cm="1">
        <f t="array" ref="K5009">ROUND(IF(C5009="Beer",SUM(LOOKUP(2,1/(SRP!$B$7:$B$9&lt;=E5009)/(SRP!$C$7:$C$9&gt;=E5009),SRP!$D$7:$D$9)*(G5009/100)*(E5009/1000)),IF(C5009="Spirits",SUM(LOOKUP(2,1/(SRP!$B$2:$B$6&lt;=E5009)/(SRP!$C$2:$C$6&gt;=E5009),SRP!$D$2:$D$6)*(G5009/100)*(E5009/1000)),IF(AND(C5009="Wine",D5009="Fortified Wines"),SUM(LOOKUP(2,1/(SRP!$B$20:$B$23&lt;=E5009)/(SRP!$C$20:$C$23&gt;=E5009),SRP!$D$20:$D$23)*(G5009/100)*(E5009/1000)),IF(C5009="Wine",SUM(LOOKUP(2,1/(SRP!$B$15:$B$19&lt;=E5009)/(SRP!$C$15:$C$19&gt;=E5009),SRP!$D$15:$D$19)*(G5009/100)*(E5009/1000)),IF(C5009="Ready to Drink",SUM(LOOKUP(2,1/(SRP!$B$10:$B$14&lt;=E5009)/(SRP!$C$10:$C$14&gt;=E5009),SRP!$D$10:$D$14)*(G5009/100)*(E5009/1000)),0))))),2)</f>
        <v>11.89</v>
      </c>
    </row>
    <row r="5010" spans="1:11" x14ac:dyDescent="0.35">
      <c r="A5010" s="2">
        <v>44316</v>
      </c>
      <c r="B5010" s="76" t="s">
        <v>3888</v>
      </c>
      <c r="C5010" s="76" t="s">
        <v>287</v>
      </c>
      <c r="D5010" s="76" t="s">
        <v>5230</v>
      </c>
      <c r="E5010" s="76">
        <v>10650</v>
      </c>
      <c r="F5010" s="76">
        <v>1</v>
      </c>
      <c r="G5010" s="77">
        <v>5</v>
      </c>
      <c r="H5010" s="76" t="s">
        <v>3324</v>
      </c>
      <c r="I5010" s="77">
        <v>63.99</v>
      </c>
      <c r="J5010" s="2">
        <v>30</v>
      </c>
      <c r="K5010" s="119" cm="1">
        <f t="array" ref="K5010">ROUND(IF(C5010="Beer",SUM(LOOKUP(2,1/(SRP!$B$7:$B$9&lt;=E5010)/(SRP!$C$7:$C$9&gt;=E5010),SRP!$D$7:$D$9)*(G5010/100)*(E5010/1000)),IF(C5010="Spirits",SUM(LOOKUP(2,1/(SRP!$B$2:$B$6&lt;=E5010)/(SRP!$C$2:$C$6&gt;=E5010),SRP!$D$2:$D$6)*(G5010/100)*(E5010/1000)),IF(AND(C5010="Wine",D5010="Fortified Wines"),SUM(LOOKUP(2,1/(SRP!$B$20:$B$23&lt;=E5010)/(SRP!$C$20:$C$23&gt;=E5010),SRP!$D$20:$D$23)*(G5010/100)*(E5010/1000)),IF(C5010="Wine",SUM(LOOKUP(2,1/(SRP!$B$15:$B$19&lt;=E5010)/(SRP!$C$15:$C$19&gt;=E5010),SRP!$D$15:$D$19)*(G5010/100)*(E5010/1000)),IF(C5010="Ready to Drink",SUM(LOOKUP(2,1/(SRP!$B$10:$B$14&lt;=E5010)/(SRP!$C$10:$C$14&gt;=E5010),SRP!$D$10:$D$14)*(G5010/100)*(E5010/1000)),0))))),2)</f>
        <v>33.770000000000003</v>
      </c>
    </row>
    <row r="5011" spans="1:11" x14ac:dyDescent="0.35">
      <c r="A5011" s="2">
        <v>44316</v>
      </c>
      <c r="B5011" s="76" t="s">
        <v>3888</v>
      </c>
      <c r="C5011" s="76" t="s">
        <v>287</v>
      </c>
      <c r="D5011" s="76" t="s">
        <v>5230</v>
      </c>
      <c r="E5011" s="76">
        <v>10650</v>
      </c>
      <c r="F5011" s="76">
        <v>1</v>
      </c>
      <c r="G5011" s="77">
        <v>5</v>
      </c>
      <c r="H5011" s="76" t="s">
        <v>3324</v>
      </c>
      <c r="I5011" s="77">
        <v>63.99</v>
      </c>
      <c r="J5011" s="2">
        <v>30</v>
      </c>
      <c r="K5011" s="119" cm="1">
        <f t="array" ref="K5011">ROUND(IF(C5011="Beer",SUM(LOOKUP(2,1/(SRP!$B$7:$B$9&lt;=E5011)/(SRP!$C$7:$C$9&gt;=E5011),SRP!$D$7:$D$9)*(G5011/100)*(E5011/1000)),IF(C5011="Spirits",SUM(LOOKUP(2,1/(SRP!$B$2:$B$6&lt;=E5011)/(SRP!$C$2:$C$6&gt;=E5011),SRP!$D$2:$D$6)*(G5011/100)*(E5011/1000)),IF(AND(C5011="Wine",D5011="Fortified Wines"),SUM(LOOKUP(2,1/(SRP!$B$20:$B$23&lt;=E5011)/(SRP!$C$20:$C$23&gt;=E5011),SRP!$D$20:$D$23)*(G5011/100)*(E5011/1000)),IF(C5011="Wine",SUM(LOOKUP(2,1/(SRP!$B$15:$B$19&lt;=E5011)/(SRP!$C$15:$C$19&gt;=E5011),SRP!$D$15:$D$19)*(G5011/100)*(E5011/1000)),IF(C5011="Ready to Drink",SUM(LOOKUP(2,1/(SRP!$B$10:$B$14&lt;=E5011)/(SRP!$C$10:$C$14&gt;=E5011),SRP!$D$10:$D$14)*(G5011/100)*(E5011/1000)),0))))),2)</f>
        <v>33.770000000000003</v>
      </c>
    </row>
    <row r="5012" spans="1:11" x14ac:dyDescent="0.35">
      <c r="A5012" s="2">
        <v>44318</v>
      </c>
      <c r="B5012" s="76" t="s">
        <v>3889</v>
      </c>
      <c r="C5012" s="76" t="s">
        <v>287</v>
      </c>
      <c r="D5012" s="76" t="s">
        <v>5230</v>
      </c>
      <c r="E5012" s="76">
        <v>10650</v>
      </c>
      <c r="F5012" s="76">
        <v>1</v>
      </c>
      <c r="G5012" s="77">
        <v>4.2</v>
      </c>
      <c r="H5012" s="76" t="s">
        <v>3324</v>
      </c>
      <c r="I5012" s="77">
        <v>65.989999999999995</v>
      </c>
      <c r="J5012" s="2">
        <v>30</v>
      </c>
      <c r="K5012" s="119" cm="1">
        <f t="array" ref="K5012">ROUND(IF(C5012="Beer",SUM(LOOKUP(2,1/(SRP!$B$7:$B$9&lt;=E5012)/(SRP!$C$7:$C$9&gt;=E5012),SRP!$D$7:$D$9)*(G5012/100)*(E5012/1000)),IF(C5012="Spirits",SUM(LOOKUP(2,1/(SRP!$B$2:$B$6&lt;=E5012)/(SRP!$C$2:$C$6&gt;=E5012),SRP!$D$2:$D$6)*(G5012/100)*(E5012/1000)),IF(AND(C5012="Wine",D5012="Fortified Wines"),SUM(LOOKUP(2,1/(SRP!$B$20:$B$23&lt;=E5012)/(SRP!$C$20:$C$23&gt;=E5012),SRP!$D$20:$D$23)*(G5012/100)*(E5012/1000)),IF(C5012="Wine",SUM(LOOKUP(2,1/(SRP!$B$15:$B$19&lt;=E5012)/(SRP!$C$15:$C$19&gt;=E5012),SRP!$D$15:$D$19)*(G5012/100)*(E5012/1000)),IF(C5012="Ready to Drink",SUM(LOOKUP(2,1/(SRP!$B$10:$B$14&lt;=E5012)/(SRP!$C$10:$C$14&gt;=E5012),SRP!$D$10:$D$14)*(G5012/100)*(E5012/1000)),0))))),2)</f>
        <v>28.36</v>
      </c>
    </row>
    <row r="5013" spans="1:11" x14ac:dyDescent="0.35">
      <c r="A5013" s="2">
        <v>44318</v>
      </c>
      <c r="B5013" s="76" t="s">
        <v>3889</v>
      </c>
      <c r="C5013" s="76" t="s">
        <v>287</v>
      </c>
      <c r="D5013" s="76" t="s">
        <v>5230</v>
      </c>
      <c r="E5013" s="76">
        <v>10650</v>
      </c>
      <c r="F5013" s="76">
        <v>1</v>
      </c>
      <c r="G5013" s="77">
        <v>4.2</v>
      </c>
      <c r="H5013" s="76" t="s">
        <v>3324</v>
      </c>
      <c r="I5013" s="77">
        <v>65.989999999999995</v>
      </c>
      <c r="J5013" s="2">
        <v>30</v>
      </c>
      <c r="K5013" s="119" cm="1">
        <f t="array" ref="K5013">ROUND(IF(C5013="Beer",SUM(LOOKUP(2,1/(SRP!$B$7:$B$9&lt;=E5013)/(SRP!$C$7:$C$9&gt;=E5013),SRP!$D$7:$D$9)*(G5013/100)*(E5013/1000)),IF(C5013="Spirits",SUM(LOOKUP(2,1/(SRP!$B$2:$B$6&lt;=E5013)/(SRP!$C$2:$C$6&gt;=E5013),SRP!$D$2:$D$6)*(G5013/100)*(E5013/1000)),IF(AND(C5013="Wine",D5013="Fortified Wines"),SUM(LOOKUP(2,1/(SRP!$B$20:$B$23&lt;=E5013)/(SRP!$C$20:$C$23&gt;=E5013),SRP!$D$20:$D$23)*(G5013/100)*(E5013/1000)),IF(C5013="Wine",SUM(LOOKUP(2,1/(SRP!$B$15:$B$19&lt;=E5013)/(SRP!$C$15:$C$19&gt;=E5013),SRP!$D$15:$D$19)*(G5013/100)*(E5013/1000)),IF(C5013="Ready to Drink",SUM(LOOKUP(2,1/(SRP!$B$10:$B$14&lt;=E5013)/(SRP!$C$10:$C$14&gt;=E5013),SRP!$D$10:$D$14)*(G5013/100)*(E5013/1000)),0))))),2)</f>
        <v>28.36</v>
      </c>
    </row>
    <row r="5014" spans="1:11" x14ac:dyDescent="0.35">
      <c r="A5014" s="2">
        <v>44319</v>
      </c>
      <c r="B5014" s="76" t="s">
        <v>3890</v>
      </c>
      <c r="C5014" s="76" t="s">
        <v>287</v>
      </c>
      <c r="D5014" s="76" t="s">
        <v>5230</v>
      </c>
      <c r="E5014" s="76">
        <v>7100</v>
      </c>
      <c r="F5014" s="76">
        <v>1</v>
      </c>
      <c r="G5014" s="77">
        <v>4.5</v>
      </c>
      <c r="H5014" s="76" t="s">
        <v>3324</v>
      </c>
      <c r="I5014" s="77">
        <v>49.99</v>
      </c>
      <c r="J5014" s="2">
        <v>20</v>
      </c>
      <c r="K5014" s="119" cm="1">
        <f t="array" ref="K5014">ROUND(IF(C5014="Beer",SUM(LOOKUP(2,1/(SRP!$B$7:$B$9&lt;=E5014)/(SRP!$C$7:$C$9&gt;=E5014),SRP!$D$7:$D$9)*(G5014/100)*(E5014/1000)),IF(C5014="Spirits",SUM(LOOKUP(2,1/(SRP!$B$2:$B$6&lt;=E5014)/(SRP!$C$2:$C$6&gt;=E5014),SRP!$D$2:$D$6)*(G5014/100)*(E5014/1000)),IF(AND(C5014="Wine",D5014="Fortified Wines"),SUM(LOOKUP(2,1/(SRP!$B$20:$B$23&lt;=E5014)/(SRP!$C$20:$C$23&gt;=E5014),SRP!$D$20:$D$23)*(G5014/100)*(E5014/1000)),IF(C5014="Wine",SUM(LOOKUP(2,1/(SRP!$B$15:$B$19&lt;=E5014)/(SRP!$C$15:$C$19&gt;=E5014),SRP!$D$15:$D$19)*(G5014/100)*(E5014/1000)),IF(C5014="Ready to Drink",SUM(LOOKUP(2,1/(SRP!$B$10:$B$14&lt;=E5014)/(SRP!$C$10:$C$14&gt;=E5014),SRP!$D$10:$D$14)*(G5014/100)*(E5014/1000)),0))))),2)</f>
        <v>22.3</v>
      </c>
    </row>
    <row r="5015" spans="1:11" x14ac:dyDescent="0.35">
      <c r="A5015" s="2">
        <v>44319</v>
      </c>
      <c r="B5015" s="76" t="s">
        <v>3890</v>
      </c>
      <c r="C5015" s="76" t="s">
        <v>287</v>
      </c>
      <c r="D5015" s="76" t="s">
        <v>5230</v>
      </c>
      <c r="E5015" s="76">
        <v>7100</v>
      </c>
      <c r="F5015" s="76">
        <v>1</v>
      </c>
      <c r="G5015" s="77">
        <v>4.5</v>
      </c>
      <c r="H5015" s="76" t="s">
        <v>3324</v>
      </c>
      <c r="I5015" s="77">
        <v>49.99</v>
      </c>
      <c r="J5015" s="2">
        <v>20</v>
      </c>
      <c r="K5015" s="119" cm="1">
        <f t="array" ref="K5015">ROUND(IF(C5015="Beer",SUM(LOOKUP(2,1/(SRP!$B$7:$B$9&lt;=E5015)/(SRP!$C$7:$C$9&gt;=E5015),SRP!$D$7:$D$9)*(G5015/100)*(E5015/1000)),IF(C5015="Spirits",SUM(LOOKUP(2,1/(SRP!$B$2:$B$6&lt;=E5015)/(SRP!$C$2:$C$6&gt;=E5015),SRP!$D$2:$D$6)*(G5015/100)*(E5015/1000)),IF(AND(C5015="Wine",D5015="Fortified Wines"),SUM(LOOKUP(2,1/(SRP!$B$20:$B$23&lt;=E5015)/(SRP!$C$20:$C$23&gt;=E5015),SRP!$D$20:$D$23)*(G5015/100)*(E5015/1000)),IF(C5015="Wine",SUM(LOOKUP(2,1/(SRP!$B$15:$B$19&lt;=E5015)/(SRP!$C$15:$C$19&gt;=E5015),SRP!$D$15:$D$19)*(G5015/100)*(E5015/1000)),IF(C5015="Ready to Drink",SUM(LOOKUP(2,1/(SRP!$B$10:$B$14&lt;=E5015)/(SRP!$C$10:$C$14&gt;=E5015),SRP!$D$10:$D$14)*(G5015/100)*(E5015/1000)),0))))),2)</f>
        <v>22.3</v>
      </c>
    </row>
    <row r="5016" spans="1:11" x14ac:dyDescent="0.35">
      <c r="A5016" s="2">
        <v>44326</v>
      </c>
      <c r="B5016" s="76" t="s">
        <v>3865</v>
      </c>
      <c r="C5016" s="76" t="s">
        <v>287</v>
      </c>
      <c r="D5016" s="76" t="s">
        <v>5230</v>
      </c>
      <c r="E5016" s="76">
        <v>3784</v>
      </c>
      <c r="F5016" s="76">
        <v>3</v>
      </c>
      <c r="G5016" s="77">
        <v>5.4</v>
      </c>
      <c r="H5016" s="76" t="s">
        <v>3382</v>
      </c>
      <c r="I5016" s="77">
        <v>28</v>
      </c>
      <c r="J5016" s="2">
        <v>8</v>
      </c>
      <c r="K5016" s="119" cm="1">
        <f t="array" ref="K5016">ROUND(IF(C5016="Beer",SUM(LOOKUP(2,1/(SRP!$B$7:$B$9&lt;=E5016)/(SRP!$C$7:$C$9&gt;=E5016),SRP!$D$7:$D$9)*(G5016/100)*(E5016/1000)),IF(C5016="Spirits",SUM(LOOKUP(2,1/(SRP!$B$2:$B$6&lt;=E5016)/(SRP!$C$2:$C$6&gt;=E5016),SRP!$D$2:$D$6)*(G5016/100)*(E5016/1000)),IF(AND(C5016="Wine",D5016="Fortified Wines"),SUM(LOOKUP(2,1/(SRP!$B$20:$B$23&lt;=E5016)/(SRP!$C$20:$C$23&gt;=E5016),SRP!$D$20:$D$23)*(G5016/100)*(E5016/1000)),IF(C5016="Wine",SUM(LOOKUP(2,1/(SRP!$B$15:$B$19&lt;=E5016)/(SRP!$C$15:$C$19&gt;=E5016),SRP!$D$15:$D$19)*(G5016/100)*(E5016/1000)),IF(C5016="Ready to Drink",SUM(LOOKUP(2,1/(SRP!$B$10:$B$14&lt;=E5016)/(SRP!$C$10:$C$14&gt;=E5016),SRP!$D$10:$D$14)*(G5016/100)*(E5016/1000)),0))))),2)</f>
        <v>14.26</v>
      </c>
    </row>
    <row r="5017" spans="1:11" x14ac:dyDescent="0.35">
      <c r="A5017" s="2">
        <v>44326</v>
      </c>
      <c r="B5017" s="76" t="s">
        <v>3865</v>
      </c>
      <c r="C5017" s="76" t="s">
        <v>287</v>
      </c>
      <c r="D5017" s="76" t="s">
        <v>5230</v>
      </c>
      <c r="E5017" s="76">
        <v>3784</v>
      </c>
      <c r="F5017" s="76">
        <v>3</v>
      </c>
      <c r="G5017" s="77">
        <v>5.4</v>
      </c>
      <c r="H5017" s="76" t="s">
        <v>3382</v>
      </c>
      <c r="I5017" s="77">
        <v>28</v>
      </c>
      <c r="J5017" s="2">
        <v>8</v>
      </c>
      <c r="K5017" s="119" cm="1">
        <f t="array" ref="K5017">ROUND(IF(C5017="Beer",SUM(LOOKUP(2,1/(SRP!$B$7:$B$9&lt;=E5017)/(SRP!$C$7:$C$9&gt;=E5017),SRP!$D$7:$D$9)*(G5017/100)*(E5017/1000)),IF(C5017="Spirits",SUM(LOOKUP(2,1/(SRP!$B$2:$B$6&lt;=E5017)/(SRP!$C$2:$C$6&gt;=E5017),SRP!$D$2:$D$6)*(G5017/100)*(E5017/1000)),IF(AND(C5017="Wine",D5017="Fortified Wines"),SUM(LOOKUP(2,1/(SRP!$B$20:$B$23&lt;=E5017)/(SRP!$C$20:$C$23&gt;=E5017),SRP!$D$20:$D$23)*(G5017/100)*(E5017/1000)),IF(C5017="Wine",SUM(LOOKUP(2,1/(SRP!$B$15:$B$19&lt;=E5017)/(SRP!$C$15:$C$19&gt;=E5017),SRP!$D$15:$D$19)*(G5017/100)*(E5017/1000)),IF(C5017="Ready to Drink",SUM(LOOKUP(2,1/(SRP!$B$10:$B$14&lt;=E5017)/(SRP!$C$10:$C$14&gt;=E5017),SRP!$D$10:$D$14)*(G5017/100)*(E5017/1000)),0))))),2)</f>
        <v>14.26</v>
      </c>
    </row>
    <row r="5018" spans="1:11" x14ac:dyDescent="0.35">
      <c r="A5018" s="2">
        <v>44329</v>
      </c>
      <c r="B5018" s="76" t="s">
        <v>3964</v>
      </c>
      <c r="C5018" s="76" t="s">
        <v>287</v>
      </c>
      <c r="D5018" s="76" t="s">
        <v>5240</v>
      </c>
      <c r="E5018" s="76">
        <v>473</v>
      </c>
      <c r="F5018" s="76">
        <v>24</v>
      </c>
      <c r="G5018" s="77">
        <v>6</v>
      </c>
      <c r="H5018" s="76" t="s">
        <v>6878</v>
      </c>
      <c r="I5018" s="77">
        <v>4.59</v>
      </c>
      <c r="J5018" s="2">
        <v>1</v>
      </c>
      <c r="K5018" s="119" cm="1">
        <f t="array" ref="K5018">ROUND(IF(C5018="Beer",SUM(LOOKUP(2,1/(SRP!$B$7:$B$9&lt;=E5018)/(SRP!$C$7:$C$9&gt;=E5018),SRP!$D$7:$D$9)*(G5018/100)*(E5018/1000)),IF(C5018="Spirits",SUM(LOOKUP(2,1/(SRP!$B$2:$B$6&lt;=E5018)/(SRP!$C$2:$C$6&gt;=E5018),SRP!$D$2:$D$6)*(G5018/100)*(E5018/1000)),IF(AND(C5018="Wine",D5018="Fortified Wines"),SUM(LOOKUP(2,1/(SRP!$B$20:$B$23&lt;=E5018)/(SRP!$C$20:$C$23&gt;=E5018),SRP!$D$20:$D$23)*(G5018/100)*(E5018/1000)),IF(C5018="Wine",SUM(LOOKUP(2,1/(SRP!$B$15:$B$19&lt;=E5018)/(SRP!$C$15:$C$19&gt;=E5018),SRP!$D$15:$D$19)*(G5018/100)*(E5018/1000)),IF(C5018="Ready to Drink",SUM(LOOKUP(2,1/(SRP!$B$10:$B$14&lt;=E5018)/(SRP!$C$10:$C$14&gt;=E5018),SRP!$D$10:$D$14)*(G5018/100)*(E5018/1000)),0))))),2)</f>
        <v>1.98</v>
      </c>
    </row>
    <row r="5019" spans="1:11" x14ac:dyDescent="0.35">
      <c r="A5019" s="2">
        <v>44329</v>
      </c>
      <c r="B5019" s="76" t="s">
        <v>3964</v>
      </c>
      <c r="C5019" s="76" t="s">
        <v>287</v>
      </c>
      <c r="D5019" s="76" t="s">
        <v>5240</v>
      </c>
      <c r="E5019" s="76">
        <v>473</v>
      </c>
      <c r="F5019" s="76">
        <v>24</v>
      </c>
      <c r="G5019" s="77">
        <v>6</v>
      </c>
      <c r="H5019" s="76" t="s">
        <v>3370</v>
      </c>
      <c r="I5019" s="77">
        <v>4.59</v>
      </c>
      <c r="J5019" s="2">
        <v>1</v>
      </c>
      <c r="K5019" s="119" cm="1">
        <f t="array" ref="K5019">ROUND(IF(C5019="Beer",SUM(LOOKUP(2,1/(SRP!$B$7:$B$9&lt;=E5019)/(SRP!$C$7:$C$9&gt;=E5019),SRP!$D$7:$D$9)*(G5019/100)*(E5019/1000)),IF(C5019="Spirits",SUM(LOOKUP(2,1/(SRP!$B$2:$B$6&lt;=E5019)/(SRP!$C$2:$C$6&gt;=E5019),SRP!$D$2:$D$6)*(G5019/100)*(E5019/1000)),IF(AND(C5019="Wine",D5019="Fortified Wines"),SUM(LOOKUP(2,1/(SRP!$B$20:$B$23&lt;=E5019)/(SRP!$C$20:$C$23&gt;=E5019),SRP!$D$20:$D$23)*(G5019/100)*(E5019/1000)),IF(C5019="Wine",SUM(LOOKUP(2,1/(SRP!$B$15:$B$19&lt;=E5019)/(SRP!$C$15:$C$19&gt;=E5019),SRP!$D$15:$D$19)*(G5019/100)*(E5019/1000)),IF(C5019="Ready to Drink",SUM(LOOKUP(2,1/(SRP!$B$10:$B$14&lt;=E5019)/(SRP!$C$10:$C$14&gt;=E5019),SRP!$D$10:$D$14)*(G5019/100)*(E5019/1000)),0))))),2)</f>
        <v>1.98</v>
      </c>
    </row>
    <row r="5020" spans="1:11" x14ac:dyDescent="0.35">
      <c r="A5020" s="2">
        <v>44331</v>
      </c>
      <c r="B5020" s="76" t="s">
        <v>3766</v>
      </c>
      <c r="C5020" s="76" t="s">
        <v>287</v>
      </c>
      <c r="D5020" s="76" t="s">
        <v>5240</v>
      </c>
      <c r="E5020" s="76">
        <v>473</v>
      </c>
      <c r="F5020" s="76">
        <v>24</v>
      </c>
      <c r="G5020" s="77">
        <v>7</v>
      </c>
      <c r="H5020" s="76" t="s">
        <v>3375</v>
      </c>
      <c r="I5020" s="77">
        <v>4.29</v>
      </c>
      <c r="J5020" s="2">
        <v>1</v>
      </c>
      <c r="K5020" s="119" cm="1">
        <f t="array" ref="K5020">ROUND(IF(C5020="Beer",SUM(LOOKUP(2,1/(SRP!$B$7:$B$9&lt;=E5020)/(SRP!$C$7:$C$9&gt;=E5020),SRP!$D$7:$D$9)*(G5020/100)*(E5020/1000)),IF(C5020="Spirits",SUM(LOOKUP(2,1/(SRP!$B$2:$B$6&lt;=E5020)/(SRP!$C$2:$C$6&gt;=E5020),SRP!$D$2:$D$6)*(G5020/100)*(E5020/1000)),IF(AND(C5020="Wine",D5020="Fortified Wines"),SUM(LOOKUP(2,1/(SRP!$B$20:$B$23&lt;=E5020)/(SRP!$C$20:$C$23&gt;=E5020),SRP!$D$20:$D$23)*(G5020/100)*(E5020/1000)),IF(C5020="Wine",SUM(LOOKUP(2,1/(SRP!$B$15:$B$19&lt;=E5020)/(SRP!$C$15:$C$19&gt;=E5020),SRP!$D$15:$D$19)*(G5020/100)*(E5020/1000)),IF(C5020="Ready to Drink",SUM(LOOKUP(2,1/(SRP!$B$10:$B$14&lt;=E5020)/(SRP!$C$10:$C$14&gt;=E5020),SRP!$D$10:$D$14)*(G5020/100)*(E5020/1000)),0))))),2)</f>
        <v>2.31</v>
      </c>
    </row>
    <row r="5021" spans="1:11" x14ac:dyDescent="0.35">
      <c r="A5021" s="2">
        <v>44332</v>
      </c>
      <c r="B5021" s="76" t="s">
        <v>3965</v>
      </c>
      <c r="C5021" s="76" t="s">
        <v>287</v>
      </c>
      <c r="D5021" s="76" t="s">
        <v>5292</v>
      </c>
      <c r="E5021" s="76">
        <v>473</v>
      </c>
      <c r="F5021" s="76">
        <v>24</v>
      </c>
      <c r="G5021" s="77">
        <v>4.5</v>
      </c>
      <c r="H5021" s="76" t="s">
        <v>6872</v>
      </c>
      <c r="I5021" s="77">
        <v>3.79</v>
      </c>
      <c r="J5021" s="2">
        <v>1</v>
      </c>
      <c r="K5021" s="119" cm="1">
        <f t="array" ref="K5021">ROUND(IF(C5021="Beer",SUM(LOOKUP(2,1/(SRP!$B$7:$B$9&lt;=E5021)/(SRP!$C$7:$C$9&gt;=E5021),SRP!$D$7:$D$9)*(G5021/100)*(E5021/1000)),IF(C5021="Spirits",SUM(LOOKUP(2,1/(SRP!$B$2:$B$6&lt;=E5021)/(SRP!$C$2:$C$6&gt;=E5021),SRP!$D$2:$D$6)*(G5021/100)*(E5021/1000)),IF(AND(C5021="Wine",D5021="Fortified Wines"),SUM(LOOKUP(2,1/(SRP!$B$20:$B$23&lt;=E5021)/(SRP!$C$20:$C$23&gt;=E5021),SRP!$D$20:$D$23)*(G5021/100)*(E5021/1000)),IF(C5021="Wine",SUM(LOOKUP(2,1/(SRP!$B$15:$B$19&lt;=E5021)/(SRP!$C$15:$C$19&gt;=E5021),SRP!$D$15:$D$19)*(G5021/100)*(E5021/1000)),IF(C5021="Ready to Drink",SUM(LOOKUP(2,1/(SRP!$B$10:$B$14&lt;=E5021)/(SRP!$C$10:$C$14&gt;=E5021),SRP!$D$10:$D$14)*(G5021/100)*(E5021/1000)),0))))),2)</f>
        <v>1.49</v>
      </c>
    </row>
    <row r="5022" spans="1:11" x14ac:dyDescent="0.35">
      <c r="A5022" s="2">
        <v>44332</v>
      </c>
      <c r="B5022" s="76" t="s">
        <v>3965</v>
      </c>
      <c r="C5022" s="76" t="s">
        <v>287</v>
      </c>
      <c r="D5022" s="76" t="s">
        <v>5292</v>
      </c>
      <c r="E5022" s="76">
        <v>473</v>
      </c>
      <c r="F5022" s="76">
        <v>24</v>
      </c>
      <c r="G5022" s="77">
        <v>4.5</v>
      </c>
      <c r="H5022" s="76" t="s">
        <v>3370</v>
      </c>
      <c r="I5022" s="77">
        <v>3.79</v>
      </c>
      <c r="J5022" s="2">
        <v>1</v>
      </c>
      <c r="K5022" s="119" cm="1">
        <f t="array" ref="K5022">ROUND(IF(C5022="Beer",SUM(LOOKUP(2,1/(SRP!$B$7:$B$9&lt;=E5022)/(SRP!$C$7:$C$9&gt;=E5022),SRP!$D$7:$D$9)*(G5022/100)*(E5022/1000)),IF(C5022="Spirits",SUM(LOOKUP(2,1/(SRP!$B$2:$B$6&lt;=E5022)/(SRP!$C$2:$C$6&gt;=E5022),SRP!$D$2:$D$6)*(G5022/100)*(E5022/1000)),IF(AND(C5022="Wine",D5022="Fortified Wines"),SUM(LOOKUP(2,1/(SRP!$B$20:$B$23&lt;=E5022)/(SRP!$C$20:$C$23&gt;=E5022),SRP!$D$20:$D$23)*(G5022/100)*(E5022/1000)),IF(C5022="Wine",SUM(LOOKUP(2,1/(SRP!$B$15:$B$19&lt;=E5022)/(SRP!$C$15:$C$19&gt;=E5022),SRP!$D$15:$D$19)*(G5022/100)*(E5022/1000)),IF(C5022="Ready to Drink",SUM(LOOKUP(2,1/(SRP!$B$10:$B$14&lt;=E5022)/(SRP!$C$10:$C$14&gt;=E5022),SRP!$D$10:$D$14)*(G5022/100)*(E5022/1000)),0))))),2)</f>
        <v>1.49</v>
      </c>
    </row>
    <row r="5023" spans="1:11" x14ac:dyDescent="0.35">
      <c r="A5023" s="2">
        <v>44333</v>
      </c>
      <c r="B5023" s="76" t="s">
        <v>3918</v>
      </c>
      <c r="C5023" s="76" t="s">
        <v>287</v>
      </c>
      <c r="D5023" s="76" t="s">
        <v>5230</v>
      </c>
      <c r="E5023" s="76">
        <v>473</v>
      </c>
      <c r="F5023" s="76">
        <v>24</v>
      </c>
      <c r="G5023" s="77">
        <v>4.4000000000000004</v>
      </c>
      <c r="H5023" s="76" t="s">
        <v>3374</v>
      </c>
      <c r="I5023" s="77">
        <v>3.96</v>
      </c>
      <c r="J5023" s="2">
        <v>1</v>
      </c>
      <c r="K5023" s="119" cm="1">
        <f t="array" ref="K5023">ROUND(IF(C5023="Beer",SUM(LOOKUP(2,1/(SRP!$B$7:$B$9&lt;=E5023)/(SRP!$C$7:$C$9&gt;=E5023),SRP!$D$7:$D$9)*(G5023/100)*(E5023/1000)),IF(C5023="Spirits",SUM(LOOKUP(2,1/(SRP!$B$2:$B$6&lt;=E5023)/(SRP!$C$2:$C$6&gt;=E5023),SRP!$D$2:$D$6)*(G5023/100)*(E5023/1000)),IF(AND(C5023="Wine",D5023="Fortified Wines"),SUM(LOOKUP(2,1/(SRP!$B$20:$B$23&lt;=E5023)/(SRP!$C$20:$C$23&gt;=E5023),SRP!$D$20:$D$23)*(G5023/100)*(E5023/1000)),IF(C5023="Wine",SUM(LOOKUP(2,1/(SRP!$B$15:$B$19&lt;=E5023)/(SRP!$C$15:$C$19&gt;=E5023),SRP!$D$15:$D$19)*(G5023/100)*(E5023/1000)),IF(C5023="Ready to Drink",SUM(LOOKUP(2,1/(SRP!$B$10:$B$14&lt;=E5023)/(SRP!$C$10:$C$14&gt;=E5023),SRP!$D$10:$D$14)*(G5023/100)*(E5023/1000)),0))))),2)</f>
        <v>1.45</v>
      </c>
    </row>
    <row r="5024" spans="1:11" x14ac:dyDescent="0.35">
      <c r="A5024" s="2">
        <v>44333</v>
      </c>
      <c r="B5024" s="76" t="s">
        <v>3918</v>
      </c>
      <c r="C5024" s="76" t="s">
        <v>287</v>
      </c>
      <c r="D5024" s="76" t="s">
        <v>5230</v>
      </c>
      <c r="E5024" s="76">
        <v>473</v>
      </c>
      <c r="F5024" s="76">
        <v>24</v>
      </c>
      <c r="G5024" s="77">
        <v>4.4000000000000004</v>
      </c>
      <c r="H5024" s="76" t="s">
        <v>3374</v>
      </c>
      <c r="I5024" s="77">
        <v>3.96</v>
      </c>
      <c r="J5024" s="2">
        <v>1</v>
      </c>
      <c r="K5024" s="119" cm="1">
        <f t="array" ref="K5024">ROUND(IF(C5024="Beer",SUM(LOOKUP(2,1/(SRP!$B$7:$B$9&lt;=E5024)/(SRP!$C$7:$C$9&gt;=E5024),SRP!$D$7:$D$9)*(G5024/100)*(E5024/1000)),IF(C5024="Spirits",SUM(LOOKUP(2,1/(SRP!$B$2:$B$6&lt;=E5024)/(SRP!$C$2:$C$6&gt;=E5024),SRP!$D$2:$D$6)*(G5024/100)*(E5024/1000)),IF(AND(C5024="Wine",D5024="Fortified Wines"),SUM(LOOKUP(2,1/(SRP!$B$20:$B$23&lt;=E5024)/(SRP!$C$20:$C$23&gt;=E5024),SRP!$D$20:$D$23)*(G5024/100)*(E5024/1000)),IF(C5024="Wine",SUM(LOOKUP(2,1/(SRP!$B$15:$B$19&lt;=E5024)/(SRP!$C$15:$C$19&gt;=E5024),SRP!$D$15:$D$19)*(G5024/100)*(E5024/1000)),IF(C5024="Ready to Drink",SUM(LOOKUP(2,1/(SRP!$B$10:$B$14&lt;=E5024)/(SRP!$C$10:$C$14&gt;=E5024),SRP!$D$10:$D$14)*(G5024/100)*(E5024/1000)),0))))),2)</f>
        <v>1.45</v>
      </c>
    </row>
    <row r="5025" spans="1:11" x14ac:dyDescent="0.35">
      <c r="A5025" s="2">
        <v>44335</v>
      </c>
      <c r="B5025" s="76" t="s">
        <v>3919</v>
      </c>
      <c r="C5025" s="76" t="s">
        <v>287</v>
      </c>
      <c r="D5025" s="76" t="s">
        <v>5230</v>
      </c>
      <c r="E5025" s="76">
        <v>473</v>
      </c>
      <c r="F5025" s="76">
        <v>24</v>
      </c>
      <c r="G5025" s="77">
        <v>5</v>
      </c>
      <c r="H5025" s="76" t="s">
        <v>3374</v>
      </c>
      <c r="I5025" s="77">
        <v>4.3899999999999997</v>
      </c>
      <c r="J5025" s="2">
        <v>1</v>
      </c>
      <c r="K5025" s="119" cm="1">
        <f t="array" ref="K5025">ROUND(IF(C5025="Beer",SUM(LOOKUP(2,1/(SRP!$B$7:$B$9&lt;=E5025)/(SRP!$C$7:$C$9&gt;=E5025),SRP!$D$7:$D$9)*(G5025/100)*(E5025/1000)),IF(C5025="Spirits",SUM(LOOKUP(2,1/(SRP!$B$2:$B$6&lt;=E5025)/(SRP!$C$2:$C$6&gt;=E5025),SRP!$D$2:$D$6)*(G5025/100)*(E5025/1000)),IF(AND(C5025="Wine",D5025="Fortified Wines"),SUM(LOOKUP(2,1/(SRP!$B$20:$B$23&lt;=E5025)/(SRP!$C$20:$C$23&gt;=E5025),SRP!$D$20:$D$23)*(G5025/100)*(E5025/1000)),IF(C5025="Wine",SUM(LOOKUP(2,1/(SRP!$B$15:$B$19&lt;=E5025)/(SRP!$C$15:$C$19&gt;=E5025),SRP!$D$15:$D$19)*(G5025/100)*(E5025/1000)),IF(C5025="Ready to Drink",SUM(LOOKUP(2,1/(SRP!$B$10:$B$14&lt;=E5025)/(SRP!$C$10:$C$14&gt;=E5025),SRP!$D$10:$D$14)*(G5025/100)*(E5025/1000)),0))))),2)</f>
        <v>1.65</v>
      </c>
    </row>
    <row r="5026" spans="1:11" x14ac:dyDescent="0.35">
      <c r="A5026" s="2">
        <v>44335</v>
      </c>
      <c r="B5026" s="76" t="s">
        <v>3919</v>
      </c>
      <c r="C5026" s="76" t="s">
        <v>287</v>
      </c>
      <c r="D5026" s="76" t="s">
        <v>5230</v>
      </c>
      <c r="E5026" s="76">
        <v>473</v>
      </c>
      <c r="F5026" s="76">
        <v>24</v>
      </c>
      <c r="G5026" s="77">
        <v>5</v>
      </c>
      <c r="H5026" s="76" t="s">
        <v>3374</v>
      </c>
      <c r="I5026" s="77">
        <v>4.3899999999999997</v>
      </c>
      <c r="J5026" s="2">
        <v>1</v>
      </c>
      <c r="K5026" s="119" cm="1">
        <f t="array" ref="K5026">ROUND(IF(C5026="Beer",SUM(LOOKUP(2,1/(SRP!$B$7:$B$9&lt;=E5026)/(SRP!$C$7:$C$9&gt;=E5026),SRP!$D$7:$D$9)*(G5026/100)*(E5026/1000)),IF(C5026="Spirits",SUM(LOOKUP(2,1/(SRP!$B$2:$B$6&lt;=E5026)/(SRP!$C$2:$C$6&gt;=E5026),SRP!$D$2:$D$6)*(G5026/100)*(E5026/1000)),IF(AND(C5026="Wine",D5026="Fortified Wines"),SUM(LOOKUP(2,1/(SRP!$B$20:$B$23&lt;=E5026)/(SRP!$C$20:$C$23&gt;=E5026),SRP!$D$20:$D$23)*(G5026/100)*(E5026/1000)),IF(C5026="Wine",SUM(LOOKUP(2,1/(SRP!$B$15:$B$19&lt;=E5026)/(SRP!$C$15:$C$19&gt;=E5026),SRP!$D$15:$D$19)*(G5026/100)*(E5026/1000)),IF(C5026="Ready to Drink",SUM(LOOKUP(2,1/(SRP!$B$10:$B$14&lt;=E5026)/(SRP!$C$10:$C$14&gt;=E5026),SRP!$D$10:$D$14)*(G5026/100)*(E5026/1000)),0))))),2)</f>
        <v>1.65</v>
      </c>
    </row>
    <row r="5027" spans="1:11" x14ac:dyDescent="0.35">
      <c r="A5027" s="2">
        <v>44336</v>
      </c>
      <c r="B5027" s="76" t="s">
        <v>3966</v>
      </c>
      <c r="C5027" s="76" t="s">
        <v>286</v>
      </c>
      <c r="D5027" s="76" t="s">
        <v>5289</v>
      </c>
      <c r="E5027" s="76">
        <v>750</v>
      </c>
      <c r="F5027" s="76">
        <v>12</v>
      </c>
      <c r="G5027" s="77">
        <v>6.5</v>
      </c>
      <c r="H5027" s="76" t="s">
        <v>3288</v>
      </c>
      <c r="I5027" s="77">
        <v>8.99</v>
      </c>
      <c r="J5027" s="2">
        <v>1</v>
      </c>
      <c r="K5027" s="119" cm="1">
        <f t="array" ref="K5027">ROUND(IF(C5027="Beer",SUM(LOOKUP(2,1/(SRP!$B$7:$B$9&lt;=E5027)/(SRP!$C$7:$C$9&gt;=E5027),SRP!$D$7:$D$9)*(G5027/100)*(E5027/1000)),IF(C5027="Spirits",SUM(LOOKUP(2,1/(SRP!$B$2:$B$6&lt;=E5027)/(SRP!$C$2:$C$6&gt;=E5027),SRP!$D$2:$D$6)*(G5027/100)*(E5027/1000)),IF(AND(C5027="Wine",D5027="Fortified Wines"),SUM(LOOKUP(2,1/(SRP!$B$20:$B$23&lt;=E5027)/(SRP!$C$20:$C$23&gt;=E5027),SRP!$D$20:$D$23)*(G5027/100)*(E5027/1000)),IF(C5027="Wine",SUM(LOOKUP(2,1/(SRP!$B$15:$B$19&lt;=E5027)/(SRP!$C$15:$C$19&gt;=E5027),SRP!$D$15:$D$19)*(G5027/100)*(E5027/1000)),IF(C5027="Ready to Drink",SUM(LOOKUP(2,1/(SRP!$B$10:$B$14&lt;=E5027)/(SRP!$C$10:$C$14&gt;=E5027),SRP!$D$10:$D$14)*(G5027/100)*(E5027/1000)),0))))),2)</f>
        <v>3.4</v>
      </c>
    </row>
    <row r="5028" spans="1:11" x14ac:dyDescent="0.35">
      <c r="A5028" s="2">
        <v>44358</v>
      </c>
      <c r="B5028" s="76" t="s">
        <v>1467</v>
      </c>
      <c r="C5028" s="76" t="s">
        <v>287</v>
      </c>
      <c r="D5028" s="76" t="s">
        <v>5230</v>
      </c>
      <c r="E5028" s="76">
        <v>500</v>
      </c>
      <c r="F5028" s="76">
        <v>24</v>
      </c>
      <c r="G5028" s="77">
        <v>5.4</v>
      </c>
      <c r="H5028" s="76" t="s">
        <v>4849</v>
      </c>
      <c r="I5028" s="77">
        <v>3.99</v>
      </c>
      <c r="J5028" s="2">
        <v>1</v>
      </c>
      <c r="K5028" s="119" cm="1">
        <f t="array" ref="K5028">ROUND(IF(C5028="Beer",SUM(LOOKUP(2,1/(SRP!$B$7:$B$9&lt;=E5028)/(SRP!$C$7:$C$9&gt;=E5028),SRP!$D$7:$D$9)*(G5028/100)*(E5028/1000)),IF(C5028="Spirits",SUM(LOOKUP(2,1/(SRP!$B$2:$B$6&lt;=E5028)/(SRP!$C$2:$C$6&gt;=E5028),SRP!$D$2:$D$6)*(G5028/100)*(E5028/1000)),IF(AND(C5028="Wine",D5028="Fortified Wines"),SUM(LOOKUP(2,1/(SRP!$B$20:$B$23&lt;=E5028)/(SRP!$C$20:$C$23&gt;=E5028),SRP!$D$20:$D$23)*(G5028/100)*(E5028/1000)),IF(C5028="Wine",SUM(LOOKUP(2,1/(SRP!$B$15:$B$19&lt;=E5028)/(SRP!$C$15:$C$19&gt;=E5028),SRP!$D$15:$D$19)*(G5028/100)*(E5028/1000)),IF(C5028="Ready to Drink",SUM(LOOKUP(2,1/(SRP!$B$10:$B$14&lt;=E5028)/(SRP!$C$10:$C$14&gt;=E5028),SRP!$D$10:$D$14)*(G5028/100)*(E5028/1000)),0))))),2)</f>
        <v>1.88</v>
      </c>
    </row>
    <row r="5029" spans="1:11" x14ac:dyDescent="0.35">
      <c r="A5029" s="2">
        <v>44430</v>
      </c>
      <c r="B5029" s="76" t="s">
        <v>3846</v>
      </c>
      <c r="C5029" s="76" t="s">
        <v>287</v>
      </c>
      <c r="D5029" s="76" t="s">
        <v>5240</v>
      </c>
      <c r="E5029" s="76">
        <v>473</v>
      </c>
      <c r="F5029" s="76">
        <v>24</v>
      </c>
      <c r="G5029" s="77">
        <v>8</v>
      </c>
      <c r="H5029" s="76" t="s">
        <v>3380</v>
      </c>
      <c r="I5029" s="77">
        <v>4.49</v>
      </c>
      <c r="J5029" s="2">
        <v>1</v>
      </c>
      <c r="K5029" s="119" cm="1">
        <f t="array" ref="K5029">ROUND(IF(C5029="Beer",SUM(LOOKUP(2,1/(SRP!$B$7:$B$9&lt;=E5029)/(SRP!$C$7:$C$9&gt;=E5029),SRP!$D$7:$D$9)*(G5029/100)*(E5029/1000)),IF(C5029="Spirits",SUM(LOOKUP(2,1/(SRP!$B$2:$B$6&lt;=E5029)/(SRP!$C$2:$C$6&gt;=E5029),SRP!$D$2:$D$6)*(G5029/100)*(E5029/1000)),IF(AND(C5029="Wine",D5029="Fortified Wines"),SUM(LOOKUP(2,1/(SRP!$B$20:$B$23&lt;=E5029)/(SRP!$C$20:$C$23&gt;=E5029),SRP!$D$20:$D$23)*(G5029/100)*(E5029/1000)),IF(C5029="Wine",SUM(LOOKUP(2,1/(SRP!$B$15:$B$19&lt;=E5029)/(SRP!$C$15:$C$19&gt;=E5029),SRP!$D$15:$D$19)*(G5029/100)*(E5029/1000)),IF(C5029="Ready to Drink",SUM(LOOKUP(2,1/(SRP!$B$10:$B$14&lt;=E5029)/(SRP!$C$10:$C$14&gt;=E5029),SRP!$D$10:$D$14)*(G5029/100)*(E5029/1000)),0))))),2)</f>
        <v>2.64</v>
      </c>
    </row>
    <row r="5030" spans="1:11" x14ac:dyDescent="0.35">
      <c r="A5030" s="2">
        <v>44430</v>
      </c>
      <c r="B5030" s="76" t="s">
        <v>3846</v>
      </c>
      <c r="C5030" s="76" t="s">
        <v>287</v>
      </c>
      <c r="D5030" s="76" t="s">
        <v>5240</v>
      </c>
      <c r="E5030" s="76">
        <v>473</v>
      </c>
      <c r="F5030" s="76">
        <v>24</v>
      </c>
      <c r="G5030" s="77">
        <v>8</v>
      </c>
      <c r="H5030" s="76" t="s">
        <v>3380</v>
      </c>
      <c r="I5030" s="77">
        <v>4.49</v>
      </c>
      <c r="J5030" s="2">
        <v>1</v>
      </c>
      <c r="K5030" s="119" cm="1">
        <f t="array" ref="K5030">ROUND(IF(C5030="Beer",SUM(LOOKUP(2,1/(SRP!$B$7:$B$9&lt;=E5030)/(SRP!$C$7:$C$9&gt;=E5030),SRP!$D$7:$D$9)*(G5030/100)*(E5030/1000)),IF(C5030="Spirits",SUM(LOOKUP(2,1/(SRP!$B$2:$B$6&lt;=E5030)/(SRP!$C$2:$C$6&gt;=E5030),SRP!$D$2:$D$6)*(G5030/100)*(E5030/1000)),IF(AND(C5030="Wine",D5030="Fortified Wines"),SUM(LOOKUP(2,1/(SRP!$B$20:$B$23&lt;=E5030)/(SRP!$C$20:$C$23&gt;=E5030),SRP!$D$20:$D$23)*(G5030/100)*(E5030/1000)),IF(C5030="Wine",SUM(LOOKUP(2,1/(SRP!$B$15:$B$19&lt;=E5030)/(SRP!$C$15:$C$19&gt;=E5030),SRP!$D$15:$D$19)*(G5030/100)*(E5030/1000)),IF(C5030="Ready to Drink",SUM(LOOKUP(2,1/(SRP!$B$10:$B$14&lt;=E5030)/(SRP!$C$10:$C$14&gt;=E5030),SRP!$D$10:$D$14)*(G5030/100)*(E5030/1000)),0))))),2)</f>
        <v>2.64</v>
      </c>
    </row>
    <row r="5031" spans="1:11" x14ac:dyDescent="0.35">
      <c r="A5031" s="2">
        <v>44433</v>
      </c>
      <c r="B5031" s="76" t="s">
        <v>4755</v>
      </c>
      <c r="C5031" s="76" t="s">
        <v>5938</v>
      </c>
      <c r="D5031" s="76" t="s">
        <v>5279</v>
      </c>
      <c r="E5031" s="76">
        <v>473</v>
      </c>
      <c r="F5031" s="76">
        <v>24</v>
      </c>
      <c r="G5031" s="77">
        <v>5</v>
      </c>
      <c r="H5031" s="76" t="s">
        <v>6870</v>
      </c>
      <c r="I5031" s="77">
        <v>4.29</v>
      </c>
      <c r="J5031" s="2">
        <v>1</v>
      </c>
      <c r="K5031" s="119" cm="1">
        <f t="array" ref="K5031">ROUND(IF(C5031="Beer",SUM(LOOKUP(2,1/(SRP!$B$7:$B$9&lt;=E5031)/(SRP!$C$7:$C$9&gt;=E5031),SRP!$D$7:$D$9)*(G5031/100)*(E5031/1000)),IF(C5031="Spirits",SUM(LOOKUP(2,1/(SRP!$B$2:$B$6&lt;=E5031)/(SRP!$C$2:$C$6&gt;=E5031),SRP!$D$2:$D$6)*(G5031/100)*(E5031/1000)),IF(AND(C5031="Wine",D5031="Fortified Wines"),SUM(LOOKUP(2,1/(SRP!$B$20:$B$23&lt;=E5031)/(SRP!$C$20:$C$23&gt;=E5031),SRP!$D$20:$D$23)*(G5031/100)*(E5031/1000)),IF(C5031="Wine",SUM(LOOKUP(2,1/(SRP!$B$15:$B$19&lt;=E5031)/(SRP!$C$15:$C$19&gt;=E5031),SRP!$D$15:$D$19)*(G5031/100)*(E5031/1000)),IF(C5031="Ready to Drink",SUM(LOOKUP(2,1/(SRP!$B$10:$B$14&lt;=E5031)/(SRP!$C$10:$C$14&gt;=E5031),SRP!$D$10:$D$14)*(G5031/100)*(E5031/1000)),0))))),2)</f>
        <v>1.75</v>
      </c>
    </row>
    <row r="5032" spans="1:11" x14ac:dyDescent="0.35">
      <c r="A5032" s="2">
        <v>44436</v>
      </c>
      <c r="B5032" s="76" t="s">
        <v>3920</v>
      </c>
      <c r="C5032" s="76" t="s">
        <v>287</v>
      </c>
      <c r="D5032" s="76" t="s">
        <v>5240</v>
      </c>
      <c r="E5032" s="76">
        <v>473</v>
      </c>
      <c r="F5032" s="76">
        <v>24</v>
      </c>
      <c r="G5032" s="77">
        <v>6.4</v>
      </c>
      <c r="H5032" s="76" t="s">
        <v>3374</v>
      </c>
      <c r="I5032" s="77">
        <v>4.1100000000000003</v>
      </c>
      <c r="J5032" s="2">
        <v>1</v>
      </c>
      <c r="K5032" s="119" cm="1">
        <f t="array" ref="K5032">ROUND(IF(C5032="Beer",SUM(LOOKUP(2,1/(SRP!$B$7:$B$9&lt;=E5032)/(SRP!$C$7:$C$9&gt;=E5032),SRP!$D$7:$D$9)*(G5032/100)*(E5032/1000)),IF(C5032="Spirits",SUM(LOOKUP(2,1/(SRP!$B$2:$B$6&lt;=E5032)/(SRP!$C$2:$C$6&gt;=E5032),SRP!$D$2:$D$6)*(G5032/100)*(E5032/1000)),IF(AND(C5032="Wine",D5032="Fortified Wines"),SUM(LOOKUP(2,1/(SRP!$B$20:$B$23&lt;=E5032)/(SRP!$C$20:$C$23&gt;=E5032),SRP!$D$20:$D$23)*(G5032/100)*(E5032/1000)),IF(C5032="Wine",SUM(LOOKUP(2,1/(SRP!$B$15:$B$19&lt;=E5032)/(SRP!$C$15:$C$19&gt;=E5032),SRP!$D$15:$D$19)*(G5032/100)*(E5032/1000)),IF(C5032="Ready to Drink",SUM(LOOKUP(2,1/(SRP!$B$10:$B$14&lt;=E5032)/(SRP!$C$10:$C$14&gt;=E5032),SRP!$D$10:$D$14)*(G5032/100)*(E5032/1000)),0))))),2)</f>
        <v>2.11</v>
      </c>
    </row>
    <row r="5033" spans="1:11" x14ac:dyDescent="0.35">
      <c r="A5033" s="2">
        <v>44436</v>
      </c>
      <c r="B5033" s="76" t="s">
        <v>3920</v>
      </c>
      <c r="C5033" s="76" t="s">
        <v>287</v>
      </c>
      <c r="D5033" s="76" t="s">
        <v>5240</v>
      </c>
      <c r="E5033" s="76">
        <v>473</v>
      </c>
      <c r="F5033" s="76">
        <v>24</v>
      </c>
      <c r="G5033" s="77">
        <v>6.4</v>
      </c>
      <c r="H5033" s="76" t="s">
        <v>3374</v>
      </c>
      <c r="I5033" s="77">
        <v>4.1100000000000003</v>
      </c>
      <c r="J5033" s="2">
        <v>1</v>
      </c>
      <c r="K5033" s="119" cm="1">
        <f t="array" ref="K5033">ROUND(IF(C5033="Beer",SUM(LOOKUP(2,1/(SRP!$B$7:$B$9&lt;=E5033)/(SRP!$C$7:$C$9&gt;=E5033),SRP!$D$7:$D$9)*(G5033/100)*(E5033/1000)),IF(C5033="Spirits",SUM(LOOKUP(2,1/(SRP!$B$2:$B$6&lt;=E5033)/(SRP!$C$2:$C$6&gt;=E5033),SRP!$D$2:$D$6)*(G5033/100)*(E5033/1000)),IF(AND(C5033="Wine",D5033="Fortified Wines"),SUM(LOOKUP(2,1/(SRP!$B$20:$B$23&lt;=E5033)/(SRP!$C$20:$C$23&gt;=E5033),SRP!$D$20:$D$23)*(G5033/100)*(E5033/1000)),IF(C5033="Wine",SUM(LOOKUP(2,1/(SRP!$B$15:$B$19&lt;=E5033)/(SRP!$C$15:$C$19&gt;=E5033),SRP!$D$15:$D$19)*(G5033/100)*(E5033/1000)),IF(C5033="Ready to Drink",SUM(LOOKUP(2,1/(SRP!$B$10:$B$14&lt;=E5033)/(SRP!$C$10:$C$14&gt;=E5033),SRP!$D$10:$D$14)*(G5033/100)*(E5033/1000)),0))))),2)</f>
        <v>2.11</v>
      </c>
    </row>
    <row r="5034" spans="1:11" x14ac:dyDescent="0.35">
      <c r="A5034" s="2">
        <v>44447</v>
      </c>
      <c r="B5034" s="76" t="s">
        <v>3866</v>
      </c>
      <c r="C5034" s="76" t="s">
        <v>287</v>
      </c>
      <c r="D5034" s="76" t="s">
        <v>5240</v>
      </c>
      <c r="E5034" s="76">
        <v>473</v>
      </c>
      <c r="F5034" s="76">
        <v>24</v>
      </c>
      <c r="G5034" s="77">
        <v>6.8</v>
      </c>
      <c r="H5034" s="76" t="s">
        <v>3376</v>
      </c>
      <c r="I5034" s="77">
        <v>3.94</v>
      </c>
      <c r="J5034" s="2">
        <v>1</v>
      </c>
      <c r="K5034" s="119" cm="1">
        <f t="array" ref="K5034">ROUND(IF(C5034="Beer",SUM(LOOKUP(2,1/(SRP!$B$7:$B$9&lt;=E5034)/(SRP!$C$7:$C$9&gt;=E5034),SRP!$D$7:$D$9)*(G5034/100)*(E5034/1000)),IF(C5034="Spirits",SUM(LOOKUP(2,1/(SRP!$B$2:$B$6&lt;=E5034)/(SRP!$C$2:$C$6&gt;=E5034),SRP!$D$2:$D$6)*(G5034/100)*(E5034/1000)),IF(AND(C5034="Wine",D5034="Fortified Wines"),SUM(LOOKUP(2,1/(SRP!$B$20:$B$23&lt;=E5034)/(SRP!$C$20:$C$23&gt;=E5034),SRP!$D$20:$D$23)*(G5034/100)*(E5034/1000)),IF(C5034="Wine",SUM(LOOKUP(2,1/(SRP!$B$15:$B$19&lt;=E5034)/(SRP!$C$15:$C$19&gt;=E5034),SRP!$D$15:$D$19)*(G5034/100)*(E5034/1000)),IF(C5034="Ready to Drink",SUM(LOOKUP(2,1/(SRP!$B$10:$B$14&lt;=E5034)/(SRP!$C$10:$C$14&gt;=E5034),SRP!$D$10:$D$14)*(G5034/100)*(E5034/1000)),0))))),2)</f>
        <v>2.25</v>
      </c>
    </row>
    <row r="5035" spans="1:11" x14ac:dyDescent="0.35">
      <c r="A5035" s="2">
        <v>44447</v>
      </c>
      <c r="B5035" s="76" t="s">
        <v>3866</v>
      </c>
      <c r="C5035" s="76" t="s">
        <v>287</v>
      </c>
      <c r="D5035" s="76" t="s">
        <v>5240</v>
      </c>
      <c r="E5035" s="76">
        <v>473</v>
      </c>
      <c r="F5035" s="76">
        <v>24</v>
      </c>
      <c r="G5035" s="77">
        <v>6.8</v>
      </c>
      <c r="H5035" s="76" t="s">
        <v>3376</v>
      </c>
      <c r="I5035" s="77">
        <v>3.94</v>
      </c>
      <c r="J5035" s="2">
        <v>1</v>
      </c>
      <c r="K5035" s="119" cm="1">
        <f t="array" ref="K5035">ROUND(IF(C5035="Beer",SUM(LOOKUP(2,1/(SRP!$B$7:$B$9&lt;=E5035)/(SRP!$C$7:$C$9&gt;=E5035),SRP!$D$7:$D$9)*(G5035/100)*(E5035/1000)),IF(C5035="Spirits",SUM(LOOKUP(2,1/(SRP!$B$2:$B$6&lt;=E5035)/(SRP!$C$2:$C$6&gt;=E5035),SRP!$D$2:$D$6)*(G5035/100)*(E5035/1000)),IF(AND(C5035="Wine",D5035="Fortified Wines"),SUM(LOOKUP(2,1/(SRP!$B$20:$B$23&lt;=E5035)/(SRP!$C$20:$C$23&gt;=E5035),SRP!$D$20:$D$23)*(G5035/100)*(E5035/1000)),IF(C5035="Wine",SUM(LOOKUP(2,1/(SRP!$B$15:$B$19&lt;=E5035)/(SRP!$C$15:$C$19&gt;=E5035),SRP!$D$15:$D$19)*(G5035/100)*(E5035/1000)),IF(C5035="Ready to Drink",SUM(LOOKUP(2,1/(SRP!$B$10:$B$14&lt;=E5035)/(SRP!$C$10:$C$14&gt;=E5035),SRP!$D$10:$D$14)*(G5035/100)*(E5035/1000)),0))))),2)</f>
        <v>2.25</v>
      </c>
    </row>
    <row r="5036" spans="1:11" x14ac:dyDescent="0.35">
      <c r="A5036" s="2">
        <v>44451</v>
      </c>
      <c r="B5036" s="76" t="s">
        <v>3867</v>
      </c>
      <c r="C5036" s="76" t="s">
        <v>287</v>
      </c>
      <c r="D5036" s="76" t="s">
        <v>5266</v>
      </c>
      <c r="E5036" s="76">
        <v>473</v>
      </c>
      <c r="F5036" s="76">
        <v>24</v>
      </c>
      <c r="G5036" s="77">
        <v>5.2</v>
      </c>
      <c r="H5036" s="76" t="s">
        <v>3376</v>
      </c>
      <c r="I5036" s="77">
        <v>3.74</v>
      </c>
      <c r="J5036" s="2">
        <v>1</v>
      </c>
      <c r="K5036" s="119" cm="1">
        <f t="array" ref="K5036">ROUND(IF(C5036="Beer",SUM(LOOKUP(2,1/(SRP!$B$7:$B$9&lt;=E5036)/(SRP!$C$7:$C$9&gt;=E5036),SRP!$D$7:$D$9)*(G5036/100)*(E5036/1000)),IF(C5036="Spirits",SUM(LOOKUP(2,1/(SRP!$B$2:$B$6&lt;=E5036)/(SRP!$C$2:$C$6&gt;=E5036),SRP!$D$2:$D$6)*(G5036/100)*(E5036/1000)),IF(AND(C5036="Wine",D5036="Fortified Wines"),SUM(LOOKUP(2,1/(SRP!$B$20:$B$23&lt;=E5036)/(SRP!$C$20:$C$23&gt;=E5036),SRP!$D$20:$D$23)*(G5036/100)*(E5036/1000)),IF(C5036="Wine",SUM(LOOKUP(2,1/(SRP!$B$15:$B$19&lt;=E5036)/(SRP!$C$15:$C$19&gt;=E5036),SRP!$D$15:$D$19)*(G5036/100)*(E5036/1000)),IF(C5036="Ready to Drink",SUM(LOOKUP(2,1/(SRP!$B$10:$B$14&lt;=E5036)/(SRP!$C$10:$C$14&gt;=E5036),SRP!$D$10:$D$14)*(G5036/100)*(E5036/1000)),0))))),2)</f>
        <v>1.72</v>
      </c>
    </row>
    <row r="5037" spans="1:11" x14ac:dyDescent="0.35">
      <c r="A5037" s="2">
        <v>44451</v>
      </c>
      <c r="B5037" s="76" t="s">
        <v>3867</v>
      </c>
      <c r="C5037" s="76" t="s">
        <v>287</v>
      </c>
      <c r="D5037" s="76" t="s">
        <v>5266</v>
      </c>
      <c r="E5037" s="76">
        <v>473</v>
      </c>
      <c r="F5037" s="76">
        <v>24</v>
      </c>
      <c r="G5037" s="77">
        <v>5.2</v>
      </c>
      <c r="H5037" s="76" t="s">
        <v>3376</v>
      </c>
      <c r="I5037" s="77">
        <v>3.74</v>
      </c>
      <c r="J5037" s="2">
        <v>1</v>
      </c>
      <c r="K5037" s="119" cm="1">
        <f t="array" ref="K5037">ROUND(IF(C5037="Beer",SUM(LOOKUP(2,1/(SRP!$B$7:$B$9&lt;=E5037)/(SRP!$C$7:$C$9&gt;=E5037),SRP!$D$7:$D$9)*(G5037/100)*(E5037/1000)),IF(C5037="Spirits",SUM(LOOKUP(2,1/(SRP!$B$2:$B$6&lt;=E5037)/(SRP!$C$2:$C$6&gt;=E5037),SRP!$D$2:$D$6)*(G5037/100)*(E5037/1000)),IF(AND(C5037="Wine",D5037="Fortified Wines"),SUM(LOOKUP(2,1/(SRP!$B$20:$B$23&lt;=E5037)/(SRP!$C$20:$C$23&gt;=E5037),SRP!$D$20:$D$23)*(G5037/100)*(E5037/1000)),IF(C5037="Wine",SUM(LOOKUP(2,1/(SRP!$B$15:$B$19&lt;=E5037)/(SRP!$C$15:$C$19&gt;=E5037),SRP!$D$15:$D$19)*(G5037/100)*(E5037/1000)),IF(C5037="Ready to Drink",SUM(LOOKUP(2,1/(SRP!$B$10:$B$14&lt;=E5037)/(SRP!$C$10:$C$14&gt;=E5037),SRP!$D$10:$D$14)*(G5037/100)*(E5037/1000)),0))))),2)</f>
        <v>1.72</v>
      </c>
    </row>
    <row r="5038" spans="1:11" x14ac:dyDescent="0.35">
      <c r="A5038" s="2">
        <v>44452</v>
      </c>
      <c r="B5038" s="76" t="s">
        <v>3868</v>
      </c>
      <c r="C5038" s="76" t="s">
        <v>287</v>
      </c>
      <c r="D5038" s="76" t="s">
        <v>5230</v>
      </c>
      <c r="E5038" s="76">
        <v>473</v>
      </c>
      <c r="F5038" s="76">
        <v>24</v>
      </c>
      <c r="G5038" s="77">
        <v>5.3</v>
      </c>
      <c r="H5038" s="76" t="s">
        <v>3376</v>
      </c>
      <c r="I5038" s="77">
        <v>2.25</v>
      </c>
      <c r="J5038" s="2">
        <v>1</v>
      </c>
      <c r="K5038" s="119" cm="1">
        <f t="array" ref="K5038">ROUND(IF(C5038="Beer",SUM(LOOKUP(2,1/(SRP!$B$7:$B$9&lt;=E5038)/(SRP!$C$7:$C$9&gt;=E5038),SRP!$D$7:$D$9)*(G5038/100)*(E5038/1000)),IF(C5038="Spirits",SUM(LOOKUP(2,1/(SRP!$B$2:$B$6&lt;=E5038)/(SRP!$C$2:$C$6&gt;=E5038),SRP!$D$2:$D$6)*(G5038/100)*(E5038/1000)),IF(AND(C5038="Wine",D5038="Fortified Wines"),SUM(LOOKUP(2,1/(SRP!$B$20:$B$23&lt;=E5038)/(SRP!$C$20:$C$23&gt;=E5038),SRP!$D$20:$D$23)*(G5038/100)*(E5038/1000)),IF(C5038="Wine",SUM(LOOKUP(2,1/(SRP!$B$15:$B$19&lt;=E5038)/(SRP!$C$15:$C$19&gt;=E5038),SRP!$D$15:$D$19)*(G5038/100)*(E5038/1000)),IF(C5038="Ready to Drink",SUM(LOOKUP(2,1/(SRP!$B$10:$B$14&lt;=E5038)/(SRP!$C$10:$C$14&gt;=E5038),SRP!$D$10:$D$14)*(G5038/100)*(E5038/1000)),0))))),2)</f>
        <v>1.75</v>
      </c>
    </row>
    <row r="5039" spans="1:11" x14ac:dyDescent="0.35">
      <c r="A5039" s="2">
        <v>44452</v>
      </c>
      <c r="B5039" s="76" t="s">
        <v>3868</v>
      </c>
      <c r="C5039" s="76" t="s">
        <v>287</v>
      </c>
      <c r="D5039" s="76" t="s">
        <v>5230</v>
      </c>
      <c r="E5039" s="76">
        <v>473</v>
      </c>
      <c r="F5039" s="76">
        <v>24</v>
      </c>
      <c r="G5039" s="77">
        <v>5.3</v>
      </c>
      <c r="H5039" s="76" t="s">
        <v>3376</v>
      </c>
      <c r="I5039" s="77">
        <v>2.25</v>
      </c>
      <c r="J5039" s="2">
        <v>1</v>
      </c>
      <c r="K5039" s="119" cm="1">
        <f t="array" ref="K5039">ROUND(IF(C5039="Beer",SUM(LOOKUP(2,1/(SRP!$B$7:$B$9&lt;=E5039)/(SRP!$C$7:$C$9&gt;=E5039),SRP!$D$7:$D$9)*(G5039/100)*(E5039/1000)),IF(C5039="Spirits",SUM(LOOKUP(2,1/(SRP!$B$2:$B$6&lt;=E5039)/(SRP!$C$2:$C$6&gt;=E5039),SRP!$D$2:$D$6)*(G5039/100)*(E5039/1000)),IF(AND(C5039="Wine",D5039="Fortified Wines"),SUM(LOOKUP(2,1/(SRP!$B$20:$B$23&lt;=E5039)/(SRP!$C$20:$C$23&gt;=E5039),SRP!$D$20:$D$23)*(G5039/100)*(E5039/1000)),IF(C5039="Wine",SUM(LOOKUP(2,1/(SRP!$B$15:$B$19&lt;=E5039)/(SRP!$C$15:$C$19&gt;=E5039),SRP!$D$15:$D$19)*(G5039/100)*(E5039/1000)),IF(C5039="Ready to Drink",SUM(LOOKUP(2,1/(SRP!$B$10:$B$14&lt;=E5039)/(SRP!$C$10:$C$14&gt;=E5039),SRP!$D$10:$D$14)*(G5039/100)*(E5039/1000)),0))))),2)</f>
        <v>1.75</v>
      </c>
    </row>
    <row r="5040" spans="1:11" x14ac:dyDescent="0.35">
      <c r="A5040" s="2">
        <v>44472</v>
      </c>
      <c r="B5040" s="76" t="s">
        <v>3896</v>
      </c>
      <c r="C5040" s="76" t="s">
        <v>287</v>
      </c>
      <c r="D5040" s="76" t="s">
        <v>5292</v>
      </c>
      <c r="E5040" s="76">
        <v>473</v>
      </c>
      <c r="F5040" s="76">
        <v>24</v>
      </c>
      <c r="G5040" s="77">
        <v>4.5</v>
      </c>
      <c r="H5040" s="76" t="s">
        <v>3409</v>
      </c>
      <c r="I5040" s="77">
        <v>4.2</v>
      </c>
      <c r="J5040" s="2">
        <v>1</v>
      </c>
      <c r="K5040" s="119" cm="1">
        <f t="array" ref="K5040">ROUND(IF(C5040="Beer",SUM(LOOKUP(2,1/(SRP!$B$7:$B$9&lt;=E5040)/(SRP!$C$7:$C$9&gt;=E5040),SRP!$D$7:$D$9)*(G5040/100)*(E5040/1000)),IF(C5040="Spirits",SUM(LOOKUP(2,1/(SRP!$B$2:$B$6&lt;=E5040)/(SRP!$C$2:$C$6&gt;=E5040),SRP!$D$2:$D$6)*(G5040/100)*(E5040/1000)),IF(AND(C5040="Wine",D5040="Fortified Wines"),SUM(LOOKUP(2,1/(SRP!$B$20:$B$23&lt;=E5040)/(SRP!$C$20:$C$23&gt;=E5040),SRP!$D$20:$D$23)*(G5040/100)*(E5040/1000)),IF(C5040="Wine",SUM(LOOKUP(2,1/(SRP!$B$15:$B$19&lt;=E5040)/(SRP!$C$15:$C$19&gt;=E5040),SRP!$D$15:$D$19)*(G5040/100)*(E5040/1000)),IF(C5040="Ready to Drink",SUM(LOOKUP(2,1/(SRP!$B$10:$B$14&lt;=E5040)/(SRP!$C$10:$C$14&gt;=E5040),SRP!$D$10:$D$14)*(G5040/100)*(E5040/1000)),0))))),2)</f>
        <v>1.49</v>
      </c>
    </row>
    <row r="5041" spans="1:11" x14ac:dyDescent="0.35">
      <c r="A5041" s="2">
        <v>44472</v>
      </c>
      <c r="B5041" s="76" t="s">
        <v>3896</v>
      </c>
      <c r="C5041" s="76" t="s">
        <v>287</v>
      </c>
      <c r="D5041" s="76" t="s">
        <v>5292</v>
      </c>
      <c r="E5041" s="76">
        <v>473</v>
      </c>
      <c r="F5041" s="76">
        <v>24</v>
      </c>
      <c r="G5041" s="77">
        <v>4.5</v>
      </c>
      <c r="H5041" s="76" t="s">
        <v>3409</v>
      </c>
      <c r="I5041" s="77">
        <v>4.2</v>
      </c>
      <c r="J5041" s="2">
        <v>1</v>
      </c>
      <c r="K5041" s="119" cm="1">
        <f t="array" ref="K5041">ROUND(IF(C5041="Beer",SUM(LOOKUP(2,1/(SRP!$B$7:$B$9&lt;=E5041)/(SRP!$C$7:$C$9&gt;=E5041),SRP!$D$7:$D$9)*(G5041/100)*(E5041/1000)),IF(C5041="Spirits",SUM(LOOKUP(2,1/(SRP!$B$2:$B$6&lt;=E5041)/(SRP!$C$2:$C$6&gt;=E5041),SRP!$D$2:$D$6)*(G5041/100)*(E5041/1000)),IF(AND(C5041="Wine",D5041="Fortified Wines"),SUM(LOOKUP(2,1/(SRP!$B$20:$B$23&lt;=E5041)/(SRP!$C$20:$C$23&gt;=E5041),SRP!$D$20:$D$23)*(G5041/100)*(E5041/1000)),IF(C5041="Wine",SUM(LOOKUP(2,1/(SRP!$B$15:$B$19&lt;=E5041)/(SRP!$C$15:$C$19&gt;=E5041),SRP!$D$15:$D$19)*(G5041/100)*(E5041/1000)),IF(C5041="Ready to Drink",SUM(LOOKUP(2,1/(SRP!$B$10:$B$14&lt;=E5041)/(SRP!$C$10:$C$14&gt;=E5041),SRP!$D$10:$D$14)*(G5041/100)*(E5041/1000)),0))))),2)</f>
        <v>1.49</v>
      </c>
    </row>
    <row r="5042" spans="1:11" x14ac:dyDescent="0.35">
      <c r="A5042" s="2">
        <v>44476</v>
      </c>
      <c r="B5042" s="76" t="s">
        <v>3897</v>
      </c>
      <c r="C5042" s="76" t="s">
        <v>287</v>
      </c>
      <c r="D5042" s="76" t="s">
        <v>5240</v>
      </c>
      <c r="E5042" s="76">
        <v>473</v>
      </c>
      <c r="F5042" s="76">
        <v>24</v>
      </c>
      <c r="G5042" s="77">
        <v>6</v>
      </c>
      <c r="H5042" s="76" t="s">
        <v>3409</v>
      </c>
      <c r="I5042" s="77">
        <v>4.1500000000000004</v>
      </c>
      <c r="J5042" s="2">
        <v>1</v>
      </c>
      <c r="K5042" s="119" cm="1">
        <f t="array" ref="K5042">ROUND(IF(C5042="Beer",SUM(LOOKUP(2,1/(SRP!$B$7:$B$9&lt;=E5042)/(SRP!$C$7:$C$9&gt;=E5042),SRP!$D$7:$D$9)*(G5042/100)*(E5042/1000)),IF(C5042="Spirits",SUM(LOOKUP(2,1/(SRP!$B$2:$B$6&lt;=E5042)/(SRP!$C$2:$C$6&gt;=E5042),SRP!$D$2:$D$6)*(G5042/100)*(E5042/1000)),IF(AND(C5042="Wine",D5042="Fortified Wines"),SUM(LOOKUP(2,1/(SRP!$B$20:$B$23&lt;=E5042)/(SRP!$C$20:$C$23&gt;=E5042),SRP!$D$20:$D$23)*(G5042/100)*(E5042/1000)),IF(C5042="Wine",SUM(LOOKUP(2,1/(SRP!$B$15:$B$19&lt;=E5042)/(SRP!$C$15:$C$19&gt;=E5042),SRP!$D$15:$D$19)*(G5042/100)*(E5042/1000)),IF(C5042="Ready to Drink",SUM(LOOKUP(2,1/(SRP!$B$10:$B$14&lt;=E5042)/(SRP!$C$10:$C$14&gt;=E5042),SRP!$D$10:$D$14)*(G5042/100)*(E5042/1000)),0))))),2)</f>
        <v>1.98</v>
      </c>
    </row>
    <row r="5043" spans="1:11" x14ac:dyDescent="0.35">
      <c r="A5043" s="2">
        <v>44476</v>
      </c>
      <c r="B5043" s="76" t="s">
        <v>3897</v>
      </c>
      <c r="C5043" s="76" t="s">
        <v>287</v>
      </c>
      <c r="D5043" s="76" t="s">
        <v>5240</v>
      </c>
      <c r="E5043" s="76">
        <v>473</v>
      </c>
      <c r="F5043" s="76">
        <v>24</v>
      </c>
      <c r="G5043" s="77">
        <v>6</v>
      </c>
      <c r="H5043" s="76" t="s">
        <v>3409</v>
      </c>
      <c r="I5043" s="77">
        <v>4.1500000000000004</v>
      </c>
      <c r="J5043" s="2">
        <v>1</v>
      </c>
      <c r="K5043" s="119" cm="1">
        <f t="array" ref="K5043">ROUND(IF(C5043="Beer",SUM(LOOKUP(2,1/(SRP!$B$7:$B$9&lt;=E5043)/(SRP!$C$7:$C$9&gt;=E5043),SRP!$D$7:$D$9)*(G5043/100)*(E5043/1000)),IF(C5043="Spirits",SUM(LOOKUP(2,1/(SRP!$B$2:$B$6&lt;=E5043)/(SRP!$C$2:$C$6&gt;=E5043),SRP!$D$2:$D$6)*(G5043/100)*(E5043/1000)),IF(AND(C5043="Wine",D5043="Fortified Wines"),SUM(LOOKUP(2,1/(SRP!$B$20:$B$23&lt;=E5043)/(SRP!$C$20:$C$23&gt;=E5043),SRP!$D$20:$D$23)*(G5043/100)*(E5043/1000)),IF(C5043="Wine",SUM(LOOKUP(2,1/(SRP!$B$15:$B$19&lt;=E5043)/(SRP!$C$15:$C$19&gt;=E5043),SRP!$D$15:$D$19)*(G5043/100)*(E5043/1000)),IF(C5043="Ready to Drink",SUM(LOOKUP(2,1/(SRP!$B$10:$B$14&lt;=E5043)/(SRP!$C$10:$C$14&gt;=E5043),SRP!$D$10:$D$14)*(G5043/100)*(E5043/1000)),0))))),2)</f>
        <v>1.98</v>
      </c>
    </row>
    <row r="5044" spans="1:11" x14ac:dyDescent="0.35">
      <c r="A5044" s="2">
        <v>44493</v>
      </c>
      <c r="B5044" s="76" t="s">
        <v>5451</v>
      </c>
      <c r="C5044" s="76" t="s">
        <v>286</v>
      </c>
      <c r="D5044" s="76" t="s">
        <v>5239</v>
      </c>
      <c r="E5044" s="76">
        <v>750</v>
      </c>
      <c r="F5044" s="76">
        <v>12</v>
      </c>
      <c r="G5044" s="77">
        <v>15</v>
      </c>
      <c r="H5044" s="76" t="s">
        <v>3314</v>
      </c>
      <c r="I5044" s="77">
        <v>17.989999999999998</v>
      </c>
      <c r="J5044" s="2">
        <v>1</v>
      </c>
      <c r="K5044" s="119" cm="1">
        <f t="array" ref="K5044">ROUND(IF(C5044="Beer",SUM(LOOKUP(2,1/(SRP!$B$7:$B$9&lt;=E5044)/(SRP!$C$7:$C$9&gt;=E5044),SRP!$D$7:$D$9)*(G5044/100)*(E5044/1000)),IF(C5044="Spirits",SUM(LOOKUP(2,1/(SRP!$B$2:$B$6&lt;=E5044)/(SRP!$C$2:$C$6&gt;=E5044),SRP!$D$2:$D$6)*(G5044/100)*(E5044/1000)),IF(AND(C5044="Wine",D5044="Fortified Wines"),SUM(LOOKUP(2,1/(SRP!$B$20:$B$23&lt;=E5044)/(SRP!$C$20:$C$23&gt;=E5044),SRP!$D$20:$D$23)*(G5044/100)*(E5044/1000)),IF(C5044="Wine",SUM(LOOKUP(2,1/(SRP!$B$15:$B$19&lt;=E5044)/(SRP!$C$15:$C$19&gt;=E5044),SRP!$D$15:$D$19)*(G5044/100)*(E5044/1000)),IF(C5044="Ready to Drink",SUM(LOOKUP(2,1/(SRP!$B$10:$B$14&lt;=E5044)/(SRP!$C$10:$C$14&gt;=E5044),SRP!$D$10:$D$14)*(G5044/100)*(E5044/1000)),0))))),2)</f>
        <v>7.85</v>
      </c>
    </row>
    <row r="5045" spans="1:11" x14ac:dyDescent="0.35">
      <c r="A5045" s="2">
        <v>44495</v>
      </c>
      <c r="B5045" s="76" t="s">
        <v>5415</v>
      </c>
      <c r="C5045" s="76" t="s">
        <v>286</v>
      </c>
      <c r="D5045" s="76" t="s">
        <v>5246</v>
      </c>
      <c r="E5045" s="76">
        <v>750</v>
      </c>
      <c r="F5045" s="76">
        <v>12</v>
      </c>
      <c r="G5045" s="77">
        <v>14.5</v>
      </c>
      <c r="H5045" s="76" t="s">
        <v>3314</v>
      </c>
      <c r="I5045" s="77">
        <v>16.989999999999998</v>
      </c>
      <c r="J5045" s="2">
        <v>1</v>
      </c>
      <c r="K5045" s="119" cm="1">
        <f t="array" ref="K5045">ROUND(IF(C5045="Beer",SUM(LOOKUP(2,1/(SRP!$B$7:$B$9&lt;=E5045)/(SRP!$C$7:$C$9&gt;=E5045),SRP!$D$7:$D$9)*(G5045/100)*(E5045/1000)),IF(C5045="Spirits",SUM(LOOKUP(2,1/(SRP!$B$2:$B$6&lt;=E5045)/(SRP!$C$2:$C$6&gt;=E5045),SRP!$D$2:$D$6)*(G5045/100)*(E5045/1000)),IF(AND(C5045="Wine",D5045="Fortified Wines"),SUM(LOOKUP(2,1/(SRP!$B$20:$B$23&lt;=E5045)/(SRP!$C$20:$C$23&gt;=E5045),SRP!$D$20:$D$23)*(G5045/100)*(E5045/1000)),IF(C5045="Wine",SUM(LOOKUP(2,1/(SRP!$B$15:$B$19&lt;=E5045)/(SRP!$C$15:$C$19&gt;=E5045),SRP!$D$15:$D$19)*(G5045/100)*(E5045/1000)),IF(C5045="Ready to Drink",SUM(LOOKUP(2,1/(SRP!$B$10:$B$14&lt;=E5045)/(SRP!$C$10:$C$14&gt;=E5045),SRP!$D$10:$D$14)*(G5045/100)*(E5045/1000)),0))))),2)</f>
        <v>7.59</v>
      </c>
    </row>
    <row r="5046" spans="1:11" x14ac:dyDescent="0.35">
      <c r="A5046" s="2">
        <v>44501</v>
      </c>
      <c r="B5046" s="76" t="s">
        <v>3847</v>
      </c>
      <c r="C5046" s="76" t="s">
        <v>287</v>
      </c>
      <c r="D5046" s="76" t="s">
        <v>5292</v>
      </c>
      <c r="E5046" s="76">
        <v>473</v>
      </c>
      <c r="F5046" s="76">
        <v>24</v>
      </c>
      <c r="G5046" s="77">
        <v>5</v>
      </c>
      <c r="H5046" s="76" t="s">
        <v>3380</v>
      </c>
      <c r="I5046" s="77">
        <v>4.49</v>
      </c>
      <c r="J5046" s="2">
        <v>1</v>
      </c>
      <c r="K5046" s="119" cm="1">
        <f t="array" ref="K5046">ROUND(IF(C5046="Beer",SUM(LOOKUP(2,1/(SRP!$B$7:$B$9&lt;=E5046)/(SRP!$C$7:$C$9&gt;=E5046),SRP!$D$7:$D$9)*(G5046/100)*(E5046/1000)),IF(C5046="Spirits",SUM(LOOKUP(2,1/(SRP!$B$2:$B$6&lt;=E5046)/(SRP!$C$2:$C$6&gt;=E5046),SRP!$D$2:$D$6)*(G5046/100)*(E5046/1000)),IF(AND(C5046="Wine",D5046="Fortified Wines"),SUM(LOOKUP(2,1/(SRP!$B$20:$B$23&lt;=E5046)/(SRP!$C$20:$C$23&gt;=E5046),SRP!$D$20:$D$23)*(G5046/100)*(E5046/1000)),IF(C5046="Wine",SUM(LOOKUP(2,1/(SRP!$B$15:$B$19&lt;=E5046)/(SRP!$C$15:$C$19&gt;=E5046),SRP!$D$15:$D$19)*(G5046/100)*(E5046/1000)),IF(C5046="Ready to Drink",SUM(LOOKUP(2,1/(SRP!$B$10:$B$14&lt;=E5046)/(SRP!$C$10:$C$14&gt;=E5046),SRP!$D$10:$D$14)*(G5046/100)*(E5046/1000)),0))))),2)</f>
        <v>1.65</v>
      </c>
    </row>
    <row r="5047" spans="1:11" x14ac:dyDescent="0.35">
      <c r="A5047" s="2">
        <v>44501</v>
      </c>
      <c r="B5047" s="76" t="s">
        <v>3847</v>
      </c>
      <c r="C5047" s="76" t="s">
        <v>287</v>
      </c>
      <c r="D5047" s="76" t="s">
        <v>5292</v>
      </c>
      <c r="E5047" s="76">
        <v>473</v>
      </c>
      <c r="F5047" s="76">
        <v>24</v>
      </c>
      <c r="G5047" s="77">
        <v>5</v>
      </c>
      <c r="H5047" s="76" t="s">
        <v>3380</v>
      </c>
      <c r="I5047" s="77">
        <v>4.49</v>
      </c>
      <c r="J5047" s="2">
        <v>1</v>
      </c>
      <c r="K5047" s="119" cm="1">
        <f t="array" ref="K5047">ROUND(IF(C5047="Beer",SUM(LOOKUP(2,1/(SRP!$B$7:$B$9&lt;=E5047)/(SRP!$C$7:$C$9&gt;=E5047),SRP!$D$7:$D$9)*(G5047/100)*(E5047/1000)),IF(C5047="Spirits",SUM(LOOKUP(2,1/(SRP!$B$2:$B$6&lt;=E5047)/(SRP!$C$2:$C$6&gt;=E5047),SRP!$D$2:$D$6)*(G5047/100)*(E5047/1000)),IF(AND(C5047="Wine",D5047="Fortified Wines"),SUM(LOOKUP(2,1/(SRP!$B$20:$B$23&lt;=E5047)/(SRP!$C$20:$C$23&gt;=E5047),SRP!$D$20:$D$23)*(G5047/100)*(E5047/1000)),IF(C5047="Wine",SUM(LOOKUP(2,1/(SRP!$B$15:$B$19&lt;=E5047)/(SRP!$C$15:$C$19&gt;=E5047),SRP!$D$15:$D$19)*(G5047/100)*(E5047/1000)),IF(C5047="Ready to Drink",SUM(LOOKUP(2,1/(SRP!$B$10:$B$14&lt;=E5047)/(SRP!$C$10:$C$14&gt;=E5047),SRP!$D$10:$D$14)*(G5047/100)*(E5047/1000)),0))))),2)</f>
        <v>1.65</v>
      </c>
    </row>
    <row r="5048" spans="1:11" x14ac:dyDescent="0.35">
      <c r="A5048" s="2">
        <v>44504</v>
      </c>
      <c r="B5048" s="76" t="s">
        <v>3842</v>
      </c>
      <c r="C5048" s="76" t="s">
        <v>287</v>
      </c>
      <c r="D5048" s="76" t="s">
        <v>5240</v>
      </c>
      <c r="E5048" s="76">
        <v>473</v>
      </c>
      <c r="F5048" s="76">
        <v>24</v>
      </c>
      <c r="G5048" s="77">
        <v>5.6</v>
      </c>
      <c r="H5048" s="76" t="s">
        <v>5334</v>
      </c>
      <c r="I5048" s="77">
        <v>4.3499999999999996</v>
      </c>
      <c r="J5048" s="2">
        <v>1</v>
      </c>
      <c r="K5048" s="119" cm="1">
        <f t="array" ref="K5048">ROUND(IF(C5048="Beer",SUM(LOOKUP(2,1/(SRP!$B$7:$B$9&lt;=E5048)/(SRP!$C$7:$C$9&gt;=E5048),SRP!$D$7:$D$9)*(G5048/100)*(E5048/1000)),IF(C5048="Spirits",SUM(LOOKUP(2,1/(SRP!$B$2:$B$6&lt;=E5048)/(SRP!$C$2:$C$6&gt;=E5048),SRP!$D$2:$D$6)*(G5048/100)*(E5048/1000)),IF(AND(C5048="Wine",D5048="Fortified Wines"),SUM(LOOKUP(2,1/(SRP!$B$20:$B$23&lt;=E5048)/(SRP!$C$20:$C$23&gt;=E5048),SRP!$D$20:$D$23)*(G5048/100)*(E5048/1000)),IF(C5048="Wine",SUM(LOOKUP(2,1/(SRP!$B$15:$B$19&lt;=E5048)/(SRP!$C$15:$C$19&gt;=E5048),SRP!$D$15:$D$19)*(G5048/100)*(E5048/1000)),IF(C5048="Ready to Drink",SUM(LOOKUP(2,1/(SRP!$B$10:$B$14&lt;=E5048)/(SRP!$C$10:$C$14&gt;=E5048),SRP!$D$10:$D$14)*(G5048/100)*(E5048/1000)),0))))),2)</f>
        <v>1.85</v>
      </c>
    </row>
    <row r="5049" spans="1:11" x14ac:dyDescent="0.35">
      <c r="A5049" s="2">
        <v>44504</v>
      </c>
      <c r="B5049" s="76" t="s">
        <v>3842</v>
      </c>
      <c r="C5049" s="76" t="s">
        <v>287</v>
      </c>
      <c r="D5049" s="76" t="s">
        <v>5240</v>
      </c>
      <c r="E5049" s="76">
        <v>473</v>
      </c>
      <c r="F5049" s="76">
        <v>24</v>
      </c>
      <c r="G5049" s="77">
        <v>5.6</v>
      </c>
      <c r="H5049" s="76" t="s">
        <v>3377</v>
      </c>
      <c r="I5049" s="77">
        <v>4.3499999999999996</v>
      </c>
      <c r="J5049" s="2">
        <v>1</v>
      </c>
      <c r="K5049" s="119" cm="1">
        <f t="array" ref="K5049">ROUND(IF(C5049="Beer",SUM(LOOKUP(2,1/(SRP!$B$7:$B$9&lt;=E5049)/(SRP!$C$7:$C$9&gt;=E5049),SRP!$D$7:$D$9)*(G5049/100)*(E5049/1000)),IF(C5049="Spirits",SUM(LOOKUP(2,1/(SRP!$B$2:$B$6&lt;=E5049)/(SRP!$C$2:$C$6&gt;=E5049),SRP!$D$2:$D$6)*(G5049/100)*(E5049/1000)),IF(AND(C5049="Wine",D5049="Fortified Wines"),SUM(LOOKUP(2,1/(SRP!$B$20:$B$23&lt;=E5049)/(SRP!$C$20:$C$23&gt;=E5049),SRP!$D$20:$D$23)*(G5049/100)*(E5049/1000)),IF(C5049="Wine",SUM(LOOKUP(2,1/(SRP!$B$15:$B$19&lt;=E5049)/(SRP!$C$15:$C$19&gt;=E5049),SRP!$D$15:$D$19)*(G5049/100)*(E5049/1000)),IF(C5049="Ready to Drink",SUM(LOOKUP(2,1/(SRP!$B$10:$B$14&lt;=E5049)/(SRP!$C$10:$C$14&gt;=E5049),SRP!$D$10:$D$14)*(G5049/100)*(E5049/1000)),0))))),2)</f>
        <v>1.85</v>
      </c>
    </row>
    <row r="5050" spans="1:11" x14ac:dyDescent="0.35">
      <c r="A5050" s="2">
        <v>44506</v>
      </c>
      <c r="B5050" s="76" t="s">
        <v>3940</v>
      </c>
      <c r="C5050" s="76" t="s">
        <v>287</v>
      </c>
      <c r="D5050" s="76" t="s">
        <v>5240</v>
      </c>
      <c r="E5050" s="76">
        <v>473</v>
      </c>
      <c r="F5050" s="76">
        <v>24</v>
      </c>
      <c r="G5050" s="77">
        <v>9</v>
      </c>
      <c r="H5050" s="76" t="s">
        <v>4409</v>
      </c>
      <c r="I5050" s="77">
        <v>5.99</v>
      </c>
      <c r="J5050" s="2">
        <v>1</v>
      </c>
      <c r="K5050" s="119" cm="1">
        <f t="array" ref="K5050">ROUND(IF(C5050="Beer",SUM(LOOKUP(2,1/(SRP!$B$7:$B$9&lt;=E5050)/(SRP!$C$7:$C$9&gt;=E5050),SRP!$D$7:$D$9)*(G5050/100)*(E5050/1000)),IF(C5050="Spirits",SUM(LOOKUP(2,1/(SRP!$B$2:$B$6&lt;=E5050)/(SRP!$C$2:$C$6&gt;=E5050),SRP!$D$2:$D$6)*(G5050/100)*(E5050/1000)),IF(AND(C5050="Wine",D5050="Fortified Wines"),SUM(LOOKUP(2,1/(SRP!$B$20:$B$23&lt;=E5050)/(SRP!$C$20:$C$23&gt;=E5050),SRP!$D$20:$D$23)*(G5050/100)*(E5050/1000)),IF(C5050="Wine",SUM(LOOKUP(2,1/(SRP!$B$15:$B$19&lt;=E5050)/(SRP!$C$15:$C$19&gt;=E5050),SRP!$D$15:$D$19)*(G5050/100)*(E5050/1000)),IF(C5050="Ready to Drink",SUM(LOOKUP(2,1/(SRP!$B$10:$B$14&lt;=E5050)/(SRP!$C$10:$C$14&gt;=E5050),SRP!$D$10:$D$14)*(G5050/100)*(E5050/1000)),0))))),2)</f>
        <v>2.97</v>
      </c>
    </row>
    <row r="5051" spans="1:11" x14ac:dyDescent="0.35">
      <c r="A5051" s="2">
        <v>44506</v>
      </c>
      <c r="B5051" s="76" t="s">
        <v>3940</v>
      </c>
      <c r="C5051" s="76" t="s">
        <v>287</v>
      </c>
      <c r="D5051" s="76" t="s">
        <v>5240</v>
      </c>
      <c r="E5051" s="76">
        <v>473</v>
      </c>
      <c r="F5051" s="76">
        <v>24</v>
      </c>
      <c r="G5051" s="77">
        <v>9</v>
      </c>
      <c r="H5051" s="76" t="s">
        <v>4409</v>
      </c>
      <c r="I5051" s="77">
        <v>5.99</v>
      </c>
      <c r="J5051" s="2">
        <v>1</v>
      </c>
      <c r="K5051" s="119" cm="1">
        <f t="array" ref="K5051">ROUND(IF(C5051="Beer",SUM(LOOKUP(2,1/(SRP!$B$7:$B$9&lt;=E5051)/(SRP!$C$7:$C$9&gt;=E5051),SRP!$D$7:$D$9)*(G5051/100)*(E5051/1000)),IF(C5051="Spirits",SUM(LOOKUP(2,1/(SRP!$B$2:$B$6&lt;=E5051)/(SRP!$C$2:$C$6&gt;=E5051),SRP!$D$2:$D$6)*(G5051/100)*(E5051/1000)),IF(AND(C5051="Wine",D5051="Fortified Wines"),SUM(LOOKUP(2,1/(SRP!$B$20:$B$23&lt;=E5051)/(SRP!$C$20:$C$23&gt;=E5051),SRP!$D$20:$D$23)*(G5051/100)*(E5051/1000)),IF(C5051="Wine",SUM(LOOKUP(2,1/(SRP!$B$15:$B$19&lt;=E5051)/(SRP!$C$15:$C$19&gt;=E5051),SRP!$D$15:$D$19)*(G5051/100)*(E5051/1000)),IF(C5051="Ready to Drink",SUM(LOOKUP(2,1/(SRP!$B$10:$B$14&lt;=E5051)/(SRP!$C$10:$C$14&gt;=E5051),SRP!$D$10:$D$14)*(G5051/100)*(E5051/1000)),0))))),2)</f>
        <v>2.97</v>
      </c>
    </row>
    <row r="5052" spans="1:11" x14ac:dyDescent="0.35">
      <c r="A5052" s="2">
        <v>44510</v>
      </c>
      <c r="B5052" s="76" t="s">
        <v>3860</v>
      </c>
      <c r="C5052" s="76" t="s">
        <v>287</v>
      </c>
      <c r="D5052" s="76" t="s">
        <v>5240</v>
      </c>
      <c r="E5052" s="76">
        <v>473</v>
      </c>
      <c r="F5052" s="76">
        <v>24</v>
      </c>
      <c r="G5052" s="77">
        <v>6</v>
      </c>
      <c r="H5052" s="76" t="s">
        <v>3334</v>
      </c>
      <c r="I5052" s="77">
        <v>4.59</v>
      </c>
      <c r="J5052" s="2">
        <v>1</v>
      </c>
      <c r="K5052" s="119" cm="1">
        <f t="array" ref="K5052">ROUND(IF(C5052="Beer",SUM(LOOKUP(2,1/(SRP!$B$7:$B$9&lt;=E5052)/(SRP!$C$7:$C$9&gt;=E5052),SRP!$D$7:$D$9)*(G5052/100)*(E5052/1000)),IF(C5052="Spirits",SUM(LOOKUP(2,1/(SRP!$B$2:$B$6&lt;=E5052)/(SRP!$C$2:$C$6&gt;=E5052),SRP!$D$2:$D$6)*(G5052/100)*(E5052/1000)),IF(AND(C5052="Wine",D5052="Fortified Wines"),SUM(LOOKUP(2,1/(SRP!$B$20:$B$23&lt;=E5052)/(SRP!$C$20:$C$23&gt;=E5052),SRP!$D$20:$D$23)*(G5052/100)*(E5052/1000)),IF(C5052="Wine",SUM(LOOKUP(2,1/(SRP!$B$15:$B$19&lt;=E5052)/(SRP!$C$15:$C$19&gt;=E5052),SRP!$D$15:$D$19)*(G5052/100)*(E5052/1000)),IF(C5052="Ready to Drink",SUM(LOOKUP(2,1/(SRP!$B$10:$B$14&lt;=E5052)/(SRP!$C$10:$C$14&gt;=E5052),SRP!$D$10:$D$14)*(G5052/100)*(E5052/1000)),0))))),2)</f>
        <v>1.98</v>
      </c>
    </row>
    <row r="5053" spans="1:11" x14ac:dyDescent="0.35">
      <c r="A5053" s="2">
        <v>44510</v>
      </c>
      <c r="B5053" s="76" t="s">
        <v>3860</v>
      </c>
      <c r="C5053" s="76" t="s">
        <v>287</v>
      </c>
      <c r="D5053" s="76" t="s">
        <v>5240</v>
      </c>
      <c r="E5053" s="76">
        <v>473</v>
      </c>
      <c r="F5053" s="76">
        <v>24</v>
      </c>
      <c r="G5053" s="77">
        <v>6</v>
      </c>
      <c r="H5053" s="76" t="s">
        <v>3334</v>
      </c>
      <c r="I5053" s="77">
        <v>4.59</v>
      </c>
      <c r="J5053" s="2">
        <v>1</v>
      </c>
      <c r="K5053" s="119" cm="1">
        <f t="array" ref="K5053">ROUND(IF(C5053="Beer",SUM(LOOKUP(2,1/(SRP!$B$7:$B$9&lt;=E5053)/(SRP!$C$7:$C$9&gt;=E5053),SRP!$D$7:$D$9)*(G5053/100)*(E5053/1000)),IF(C5053="Spirits",SUM(LOOKUP(2,1/(SRP!$B$2:$B$6&lt;=E5053)/(SRP!$C$2:$C$6&gt;=E5053),SRP!$D$2:$D$6)*(G5053/100)*(E5053/1000)),IF(AND(C5053="Wine",D5053="Fortified Wines"),SUM(LOOKUP(2,1/(SRP!$B$20:$B$23&lt;=E5053)/(SRP!$C$20:$C$23&gt;=E5053),SRP!$D$20:$D$23)*(G5053/100)*(E5053/1000)),IF(C5053="Wine",SUM(LOOKUP(2,1/(SRP!$B$15:$B$19&lt;=E5053)/(SRP!$C$15:$C$19&gt;=E5053),SRP!$D$15:$D$19)*(G5053/100)*(E5053/1000)),IF(C5053="Ready to Drink",SUM(LOOKUP(2,1/(SRP!$B$10:$B$14&lt;=E5053)/(SRP!$C$10:$C$14&gt;=E5053),SRP!$D$10:$D$14)*(G5053/100)*(E5053/1000)),0))))),2)</f>
        <v>1.98</v>
      </c>
    </row>
    <row r="5054" spans="1:11" x14ac:dyDescent="0.35">
      <c r="A5054" s="2">
        <v>44516</v>
      </c>
      <c r="B5054" s="76" t="s">
        <v>4127</v>
      </c>
      <c r="C5054" s="76" t="s">
        <v>5938</v>
      </c>
      <c r="D5054" s="76" t="s">
        <v>5279</v>
      </c>
      <c r="E5054" s="76">
        <v>4260</v>
      </c>
      <c r="F5054" s="76">
        <v>2</v>
      </c>
      <c r="G5054" s="77">
        <v>5</v>
      </c>
      <c r="H5054" s="76" t="s">
        <v>3280</v>
      </c>
      <c r="I5054" s="77">
        <v>30.99</v>
      </c>
      <c r="J5054" s="2">
        <v>12</v>
      </c>
      <c r="K5054" s="119" cm="1">
        <f t="array" ref="K5054">ROUND(IF(C5054="Beer",SUM(LOOKUP(2,1/(SRP!$B$7:$B$9&lt;=E5054)/(SRP!$C$7:$C$9&gt;=E5054),SRP!$D$7:$D$9)*(G5054/100)*(E5054/1000)),IF(C5054="Spirits",SUM(LOOKUP(2,1/(SRP!$B$2:$B$6&lt;=E5054)/(SRP!$C$2:$C$6&gt;=E5054),SRP!$D$2:$D$6)*(G5054/100)*(E5054/1000)),IF(AND(C5054="Wine",D5054="Fortified Wines"),SUM(LOOKUP(2,1/(SRP!$B$20:$B$23&lt;=E5054)/(SRP!$C$20:$C$23&gt;=E5054),SRP!$D$20:$D$23)*(G5054/100)*(E5054/1000)),IF(C5054="Wine",SUM(LOOKUP(2,1/(SRP!$B$15:$B$19&lt;=E5054)/(SRP!$C$15:$C$19&gt;=E5054),SRP!$D$15:$D$19)*(G5054/100)*(E5054/1000)),IF(C5054="Ready to Drink",SUM(LOOKUP(2,1/(SRP!$B$10:$B$14&lt;=E5054)/(SRP!$C$10:$C$14&gt;=E5054),SRP!$D$10:$D$14)*(G5054/100)*(E5054/1000)),0))))),2)</f>
        <v>14.87</v>
      </c>
    </row>
    <row r="5055" spans="1:11" x14ac:dyDescent="0.35">
      <c r="A5055" s="2">
        <v>44595</v>
      </c>
      <c r="B5055" s="76" t="s">
        <v>4272</v>
      </c>
      <c r="C5055" s="76" t="s">
        <v>286</v>
      </c>
      <c r="D5055" s="76" t="s">
        <v>5241</v>
      </c>
      <c r="E5055" s="76">
        <v>750</v>
      </c>
      <c r="F5055" s="76">
        <v>12</v>
      </c>
      <c r="G5055" s="77">
        <v>11</v>
      </c>
      <c r="H5055" s="76" t="s">
        <v>3992</v>
      </c>
      <c r="I5055" s="77">
        <v>23.99</v>
      </c>
      <c r="J5055" s="2">
        <v>1</v>
      </c>
      <c r="K5055" s="119" cm="1">
        <f t="array" ref="K5055">ROUND(IF(C5055="Beer",SUM(LOOKUP(2,1/(SRP!$B$7:$B$9&lt;=E5055)/(SRP!$C$7:$C$9&gt;=E5055),SRP!$D$7:$D$9)*(G5055/100)*(E5055/1000)),IF(C5055="Spirits",SUM(LOOKUP(2,1/(SRP!$B$2:$B$6&lt;=E5055)/(SRP!$C$2:$C$6&gt;=E5055),SRP!$D$2:$D$6)*(G5055/100)*(E5055/1000)),IF(AND(C5055="Wine",D5055="Fortified Wines"),SUM(LOOKUP(2,1/(SRP!$B$20:$B$23&lt;=E5055)/(SRP!$C$20:$C$23&gt;=E5055),SRP!$D$20:$D$23)*(G5055/100)*(E5055/1000)),IF(C5055="Wine",SUM(LOOKUP(2,1/(SRP!$B$15:$B$19&lt;=E5055)/(SRP!$C$15:$C$19&gt;=E5055),SRP!$D$15:$D$19)*(G5055/100)*(E5055/1000)),IF(C5055="Ready to Drink",SUM(LOOKUP(2,1/(SRP!$B$10:$B$14&lt;=E5055)/(SRP!$C$10:$C$14&gt;=E5055),SRP!$D$10:$D$14)*(G5055/100)*(E5055/1000)),0))))),2)</f>
        <v>5.76</v>
      </c>
    </row>
    <row r="5056" spans="1:11" x14ac:dyDescent="0.35">
      <c r="A5056" s="2">
        <v>44601</v>
      </c>
      <c r="B5056" s="76" t="s">
        <v>4277</v>
      </c>
      <c r="C5056" s="76" t="s">
        <v>286</v>
      </c>
      <c r="D5056" s="76" t="s">
        <v>5236</v>
      </c>
      <c r="E5056" s="76">
        <v>750</v>
      </c>
      <c r="F5056" s="76">
        <v>12</v>
      </c>
      <c r="G5056" s="77">
        <v>12.5</v>
      </c>
      <c r="H5056" s="76" t="s">
        <v>3326</v>
      </c>
      <c r="I5056" s="77">
        <v>19.989999999999998</v>
      </c>
      <c r="J5056" s="2">
        <v>1</v>
      </c>
      <c r="K5056" s="119" cm="1">
        <f t="array" ref="K5056">ROUND(IF(C5056="Beer",SUM(LOOKUP(2,1/(SRP!$B$7:$B$9&lt;=E5056)/(SRP!$C$7:$C$9&gt;=E5056),SRP!$D$7:$D$9)*(G5056/100)*(E5056/1000)),IF(C5056="Spirits",SUM(LOOKUP(2,1/(SRP!$B$2:$B$6&lt;=E5056)/(SRP!$C$2:$C$6&gt;=E5056),SRP!$D$2:$D$6)*(G5056/100)*(E5056/1000)),IF(AND(C5056="Wine",D5056="Fortified Wines"),SUM(LOOKUP(2,1/(SRP!$B$20:$B$23&lt;=E5056)/(SRP!$C$20:$C$23&gt;=E5056),SRP!$D$20:$D$23)*(G5056/100)*(E5056/1000)),IF(C5056="Wine",SUM(LOOKUP(2,1/(SRP!$B$15:$B$19&lt;=E5056)/(SRP!$C$15:$C$19&gt;=E5056),SRP!$D$15:$D$19)*(G5056/100)*(E5056/1000)),IF(C5056="Ready to Drink",SUM(LOOKUP(2,1/(SRP!$B$10:$B$14&lt;=E5056)/(SRP!$C$10:$C$14&gt;=E5056),SRP!$D$10:$D$14)*(G5056/100)*(E5056/1000)),0))))),2)</f>
        <v>6.54</v>
      </c>
    </row>
    <row r="5057" spans="1:11" x14ac:dyDescent="0.35">
      <c r="A5057" s="2">
        <v>44602</v>
      </c>
      <c r="B5057" s="76" t="s">
        <v>3891</v>
      </c>
      <c r="C5057" s="76" t="s">
        <v>5938</v>
      </c>
      <c r="D5057" s="76" t="s">
        <v>5746</v>
      </c>
      <c r="E5057" s="76">
        <v>2130</v>
      </c>
      <c r="F5057" s="76">
        <v>4</v>
      </c>
      <c r="G5057" s="77">
        <v>4.5</v>
      </c>
      <c r="H5057" s="76" t="s">
        <v>3324</v>
      </c>
      <c r="I5057" s="77">
        <v>16.98</v>
      </c>
      <c r="J5057" s="2">
        <v>6</v>
      </c>
      <c r="K5057" s="119" cm="1">
        <f t="array" ref="K5057">ROUND(IF(C5057="Beer",SUM(LOOKUP(2,1/(SRP!$B$7:$B$9&lt;=E5057)/(SRP!$C$7:$C$9&gt;=E5057),SRP!$D$7:$D$9)*(G5057/100)*(E5057/1000)),IF(C5057="Spirits",SUM(LOOKUP(2,1/(SRP!$B$2:$B$6&lt;=E5057)/(SRP!$C$2:$C$6&gt;=E5057),SRP!$D$2:$D$6)*(G5057/100)*(E5057/1000)),IF(AND(C5057="Wine",D5057="Fortified Wines"),SUM(LOOKUP(2,1/(SRP!$B$20:$B$23&lt;=E5057)/(SRP!$C$20:$C$23&gt;=E5057),SRP!$D$20:$D$23)*(G5057/100)*(E5057/1000)),IF(C5057="Wine",SUM(LOOKUP(2,1/(SRP!$B$15:$B$19&lt;=E5057)/(SRP!$C$15:$C$19&gt;=E5057),SRP!$D$15:$D$19)*(G5057/100)*(E5057/1000)),IF(C5057="Ready to Drink",SUM(LOOKUP(2,1/(SRP!$B$10:$B$14&lt;=E5057)/(SRP!$C$10:$C$14&gt;=E5057),SRP!$D$10:$D$14)*(G5057/100)*(E5057/1000)),0))))),2)</f>
        <v>6.69</v>
      </c>
    </row>
    <row r="5058" spans="1:11" x14ac:dyDescent="0.35">
      <c r="A5058" s="2">
        <v>44602</v>
      </c>
      <c r="B5058" s="76" t="s">
        <v>3891</v>
      </c>
      <c r="C5058" s="76" t="s">
        <v>5938</v>
      </c>
      <c r="D5058" s="76" t="s">
        <v>5746</v>
      </c>
      <c r="E5058" s="76">
        <v>2130</v>
      </c>
      <c r="F5058" s="76">
        <v>4</v>
      </c>
      <c r="G5058" s="77">
        <v>4.5</v>
      </c>
      <c r="H5058" s="76" t="s">
        <v>3324</v>
      </c>
      <c r="I5058" s="77">
        <v>16.98</v>
      </c>
      <c r="J5058" s="2">
        <v>6</v>
      </c>
      <c r="K5058" s="119" cm="1">
        <f t="array" ref="K5058">ROUND(IF(C5058="Beer",SUM(LOOKUP(2,1/(SRP!$B$7:$B$9&lt;=E5058)/(SRP!$C$7:$C$9&gt;=E5058),SRP!$D$7:$D$9)*(G5058/100)*(E5058/1000)),IF(C5058="Spirits",SUM(LOOKUP(2,1/(SRP!$B$2:$B$6&lt;=E5058)/(SRP!$C$2:$C$6&gt;=E5058),SRP!$D$2:$D$6)*(G5058/100)*(E5058/1000)),IF(AND(C5058="Wine",D5058="Fortified Wines"),SUM(LOOKUP(2,1/(SRP!$B$20:$B$23&lt;=E5058)/(SRP!$C$20:$C$23&gt;=E5058),SRP!$D$20:$D$23)*(G5058/100)*(E5058/1000)),IF(C5058="Wine",SUM(LOOKUP(2,1/(SRP!$B$15:$B$19&lt;=E5058)/(SRP!$C$15:$C$19&gt;=E5058),SRP!$D$15:$D$19)*(G5058/100)*(E5058/1000)),IF(C5058="Ready to Drink",SUM(LOOKUP(2,1/(SRP!$B$10:$B$14&lt;=E5058)/(SRP!$C$10:$C$14&gt;=E5058),SRP!$D$10:$D$14)*(G5058/100)*(E5058/1000)),0))))),2)</f>
        <v>6.69</v>
      </c>
    </row>
    <row r="5059" spans="1:11" x14ac:dyDescent="0.35">
      <c r="A5059" s="2">
        <v>44603</v>
      </c>
      <c r="B5059" s="76" t="s">
        <v>3877</v>
      </c>
      <c r="C5059" s="76" t="s">
        <v>287</v>
      </c>
      <c r="D5059" s="76" t="s">
        <v>5266</v>
      </c>
      <c r="E5059" s="76">
        <v>473</v>
      </c>
      <c r="F5059" s="76">
        <v>24</v>
      </c>
      <c r="G5059" s="77">
        <v>4.5</v>
      </c>
      <c r="H5059" s="76" t="s">
        <v>3391</v>
      </c>
      <c r="I5059" s="77">
        <v>3.99</v>
      </c>
      <c r="J5059" s="2">
        <v>1</v>
      </c>
      <c r="K5059" s="119" cm="1">
        <f t="array" ref="K5059">ROUND(IF(C5059="Beer",SUM(LOOKUP(2,1/(SRP!$B$7:$B$9&lt;=E5059)/(SRP!$C$7:$C$9&gt;=E5059),SRP!$D$7:$D$9)*(G5059/100)*(E5059/1000)),IF(C5059="Spirits",SUM(LOOKUP(2,1/(SRP!$B$2:$B$6&lt;=E5059)/(SRP!$C$2:$C$6&gt;=E5059),SRP!$D$2:$D$6)*(G5059/100)*(E5059/1000)),IF(AND(C5059="Wine",D5059="Fortified Wines"),SUM(LOOKUP(2,1/(SRP!$B$20:$B$23&lt;=E5059)/(SRP!$C$20:$C$23&gt;=E5059),SRP!$D$20:$D$23)*(G5059/100)*(E5059/1000)),IF(C5059="Wine",SUM(LOOKUP(2,1/(SRP!$B$15:$B$19&lt;=E5059)/(SRP!$C$15:$C$19&gt;=E5059),SRP!$D$15:$D$19)*(G5059/100)*(E5059/1000)),IF(C5059="Ready to Drink",SUM(LOOKUP(2,1/(SRP!$B$10:$B$14&lt;=E5059)/(SRP!$C$10:$C$14&gt;=E5059),SRP!$D$10:$D$14)*(G5059/100)*(E5059/1000)),0))))),2)</f>
        <v>1.49</v>
      </c>
    </row>
    <row r="5060" spans="1:11" x14ac:dyDescent="0.35">
      <c r="A5060" s="2">
        <v>44603</v>
      </c>
      <c r="B5060" s="76" t="s">
        <v>3877</v>
      </c>
      <c r="C5060" s="76" t="s">
        <v>287</v>
      </c>
      <c r="D5060" s="76" t="s">
        <v>5266</v>
      </c>
      <c r="E5060" s="76">
        <v>473</v>
      </c>
      <c r="F5060" s="76">
        <v>24</v>
      </c>
      <c r="G5060" s="77">
        <v>4.5</v>
      </c>
      <c r="H5060" s="76" t="s">
        <v>3391</v>
      </c>
      <c r="I5060" s="77">
        <v>3.99</v>
      </c>
      <c r="J5060" s="2">
        <v>1</v>
      </c>
      <c r="K5060" s="119" cm="1">
        <f t="array" ref="K5060">ROUND(IF(C5060="Beer",SUM(LOOKUP(2,1/(SRP!$B$7:$B$9&lt;=E5060)/(SRP!$C$7:$C$9&gt;=E5060),SRP!$D$7:$D$9)*(G5060/100)*(E5060/1000)),IF(C5060="Spirits",SUM(LOOKUP(2,1/(SRP!$B$2:$B$6&lt;=E5060)/(SRP!$C$2:$C$6&gt;=E5060),SRP!$D$2:$D$6)*(G5060/100)*(E5060/1000)),IF(AND(C5060="Wine",D5060="Fortified Wines"),SUM(LOOKUP(2,1/(SRP!$B$20:$B$23&lt;=E5060)/(SRP!$C$20:$C$23&gt;=E5060),SRP!$D$20:$D$23)*(G5060/100)*(E5060/1000)),IF(C5060="Wine",SUM(LOOKUP(2,1/(SRP!$B$15:$B$19&lt;=E5060)/(SRP!$C$15:$C$19&gt;=E5060),SRP!$D$15:$D$19)*(G5060/100)*(E5060/1000)),IF(C5060="Ready to Drink",SUM(LOOKUP(2,1/(SRP!$B$10:$B$14&lt;=E5060)/(SRP!$C$10:$C$14&gt;=E5060),SRP!$D$10:$D$14)*(G5060/100)*(E5060/1000)),0))))),2)</f>
        <v>1.49</v>
      </c>
    </row>
    <row r="5061" spans="1:11" x14ac:dyDescent="0.35">
      <c r="A5061" s="2">
        <v>44604</v>
      </c>
      <c r="B5061" s="76" t="s">
        <v>3921</v>
      </c>
      <c r="C5061" s="76" t="s">
        <v>5938</v>
      </c>
      <c r="D5061" s="76" t="s">
        <v>5279</v>
      </c>
      <c r="E5061" s="76">
        <v>473</v>
      </c>
      <c r="F5061" s="76">
        <v>24</v>
      </c>
      <c r="G5061" s="77">
        <v>5</v>
      </c>
      <c r="H5061" s="76" t="s">
        <v>3354</v>
      </c>
      <c r="I5061" s="77">
        <v>4.24</v>
      </c>
      <c r="J5061" s="2">
        <v>1</v>
      </c>
      <c r="K5061" s="119" cm="1">
        <f t="array" ref="K5061">ROUND(IF(C5061="Beer",SUM(LOOKUP(2,1/(SRP!$B$7:$B$9&lt;=E5061)/(SRP!$C$7:$C$9&gt;=E5061),SRP!$D$7:$D$9)*(G5061/100)*(E5061/1000)),IF(C5061="Spirits",SUM(LOOKUP(2,1/(SRP!$B$2:$B$6&lt;=E5061)/(SRP!$C$2:$C$6&gt;=E5061),SRP!$D$2:$D$6)*(G5061/100)*(E5061/1000)),IF(AND(C5061="Wine",D5061="Fortified Wines"),SUM(LOOKUP(2,1/(SRP!$B$20:$B$23&lt;=E5061)/(SRP!$C$20:$C$23&gt;=E5061),SRP!$D$20:$D$23)*(G5061/100)*(E5061/1000)),IF(C5061="Wine",SUM(LOOKUP(2,1/(SRP!$B$15:$B$19&lt;=E5061)/(SRP!$C$15:$C$19&gt;=E5061),SRP!$D$15:$D$19)*(G5061/100)*(E5061/1000)),IF(C5061="Ready to Drink",SUM(LOOKUP(2,1/(SRP!$B$10:$B$14&lt;=E5061)/(SRP!$C$10:$C$14&gt;=E5061),SRP!$D$10:$D$14)*(G5061/100)*(E5061/1000)),0))))),2)</f>
        <v>1.75</v>
      </c>
    </row>
    <row r="5062" spans="1:11" x14ac:dyDescent="0.35">
      <c r="A5062" s="2">
        <v>44604</v>
      </c>
      <c r="B5062" s="76" t="s">
        <v>3921</v>
      </c>
      <c r="C5062" s="76" t="s">
        <v>5938</v>
      </c>
      <c r="D5062" s="76" t="s">
        <v>5279</v>
      </c>
      <c r="E5062" s="76">
        <v>473</v>
      </c>
      <c r="F5062" s="76">
        <v>24</v>
      </c>
      <c r="G5062" s="77">
        <v>5</v>
      </c>
      <c r="H5062" s="76" t="s">
        <v>3354</v>
      </c>
      <c r="I5062" s="77">
        <v>4.24</v>
      </c>
      <c r="J5062" s="2">
        <v>1</v>
      </c>
      <c r="K5062" s="119" cm="1">
        <f t="array" ref="K5062">ROUND(IF(C5062="Beer",SUM(LOOKUP(2,1/(SRP!$B$7:$B$9&lt;=E5062)/(SRP!$C$7:$C$9&gt;=E5062),SRP!$D$7:$D$9)*(G5062/100)*(E5062/1000)),IF(C5062="Spirits",SUM(LOOKUP(2,1/(SRP!$B$2:$B$6&lt;=E5062)/(SRP!$C$2:$C$6&gt;=E5062),SRP!$D$2:$D$6)*(G5062/100)*(E5062/1000)),IF(AND(C5062="Wine",D5062="Fortified Wines"),SUM(LOOKUP(2,1/(SRP!$B$20:$B$23&lt;=E5062)/(SRP!$C$20:$C$23&gt;=E5062),SRP!$D$20:$D$23)*(G5062/100)*(E5062/1000)),IF(C5062="Wine",SUM(LOOKUP(2,1/(SRP!$B$15:$B$19&lt;=E5062)/(SRP!$C$15:$C$19&gt;=E5062),SRP!$D$15:$D$19)*(G5062/100)*(E5062/1000)),IF(C5062="Ready to Drink",SUM(LOOKUP(2,1/(SRP!$B$10:$B$14&lt;=E5062)/(SRP!$C$10:$C$14&gt;=E5062),SRP!$D$10:$D$14)*(G5062/100)*(E5062/1000)),0))))),2)</f>
        <v>1.75</v>
      </c>
    </row>
    <row r="5063" spans="1:11" x14ac:dyDescent="0.35">
      <c r="A5063" s="2">
        <v>44608</v>
      </c>
      <c r="B5063" s="76" t="s">
        <v>3922</v>
      </c>
      <c r="C5063" s="76" t="s">
        <v>5938</v>
      </c>
      <c r="D5063" s="76" t="s">
        <v>5279</v>
      </c>
      <c r="E5063" s="76">
        <v>473</v>
      </c>
      <c r="F5063" s="76">
        <v>24</v>
      </c>
      <c r="G5063" s="77">
        <v>5</v>
      </c>
      <c r="H5063" s="76" t="s">
        <v>3354</v>
      </c>
      <c r="I5063" s="77">
        <v>4.24</v>
      </c>
      <c r="J5063" s="2">
        <v>1</v>
      </c>
      <c r="K5063" s="119" cm="1">
        <f t="array" ref="K5063">ROUND(IF(C5063="Beer",SUM(LOOKUP(2,1/(SRP!$B$7:$B$9&lt;=E5063)/(SRP!$C$7:$C$9&gt;=E5063),SRP!$D$7:$D$9)*(G5063/100)*(E5063/1000)),IF(C5063="Spirits",SUM(LOOKUP(2,1/(SRP!$B$2:$B$6&lt;=E5063)/(SRP!$C$2:$C$6&gt;=E5063),SRP!$D$2:$D$6)*(G5063/100)*(E5063/1000)),IF(AND(C5063="Wine",D5063="Fortified Wines"),SUM(LOOKUP(2,1/(SRP!$B$20:$B$23&lt;=E5063)/(SRP!$C$20:$C$23&gt;=E5063),SRP!$D$20:$D$23)*(G5063/100)*(E5063/1000)),IF(C5063="Wine",SUM(LOOKUP(2,1/(SRP!$B$15:$B$19&lt;=E5063)/(SRP!$C$15:$C$19&gt;=E5063),SRP!$D$15:$D$19)*(G5063/100)*(E5063/1000)),IF(C5063="Ready to Drink",SUM(LOOKUP(2,1/(SRP!$B$10:$B$14&lt;=E5063)/(SRP!$C$10:$C$14&gt;=E5063),SRP!$D$10:$D$14)*(G5063/100)*(E5063/1000)),0))))),2)</f>
        <v>1.75</v>
      </c>
    </row>
    <row r="5064" spans="1:11" x14ac:dyDescent="0.35">
      <c r="A5064" s="2">
        <v>44608</v>
      </c>
      <c r="B5064" s="76" t="s">
        <v>3922</v>
      </c>
      <c r="C5064" s="76" t="s">
        <v>5938</v>
      </c>
      <c r="D5064" s="76" t="s">
        <v>5279</v>
      </c>
      <c r="E5064" s="76">
        <v>473</v>
      </c>
      <c r="F5064" s="76">
        <v>24</v>
      </c>
      <c r="G5064" s="77">
        <v>5</v>
      </c>
      <c r="H5064" s="76" t="s">
        <v>3354</v>
      </c>
      <c r="I5064" s="77">
        <v>4.24</v>
      </c>
      <c r="J5064" s="2">
        <v>1</v>
      </c>
      <c r="K5064" s="119" cm="1">
        <f t="array" ref="K5064">ROUND(IF(C5064="Beer",SUM(LOOKUP(2,1/(SRP!$B$7:$B$9&lt;=E5064)/(SRP!$C$7:$C$9&gt;=E5064),SRP!$D$7:$D$9)*(G5064/100)*(E5064/1000)),IF(C5064="Spirits",SUM(LOOKUP(2,1/(SRP!$B$2:$B$6&lt;=E5064)/(SRP!$C$2:$C$6&gt;=E5064),SRP!$D$2:$D$6)*(G5064/100)*(E5064/1000)),IF(AND(C5064="Wine",D5064="Fortified Wines"),SUM(LOOKUP(2,1/(SRP!$B$20:$B$23&lt;=E5064)/(SRP!$C$20:$C$23&gt;=E5064),SRP!$D$20:$D$23)*(G5064/100)*(E5064/1000)),IF(C5064="Wine",SUM(LOOKUP(2,1/(SRP!$B$15:$B$19&lt;=E5064)/(SRP!$C$15:$C$19&gt;=E5064),SRP!$D$15:$D$19)*(G5064/100)*(E5064/1000)),IF(C5064="Ready to Drink",SUM(LOOKUP(2,1/(SRP!$B$10:$B$14&lt;=E5064)/(SRP!$C$10:$C$14&gt;=E5064),SRP!$D$10:$D$14)*(G5064/100)*(E5064/1000)),0))))),2)</f>
        <v>1.75</v>
      </c>
    </row>
    <row r="5065" spans="1:11" x14ac:dyDescent="0.35">
      <c r="A5065" s="2">
        <v>44609</v>
      </c>
      <c r="B5065" s="76" t="s">
        <v>3949</v>
      </c>
      <c r="C5065" s="76" t="s">
        <v>287</v>
      </c>
      <c r="D5065" s="76" t="s">
        <v>5292</v>
      </c>
      <c r="E5065" s="76">
        <v>473</v>
      </c>
      <c r="F5065" s="76">
        <v>24</v>
      </c>
      <c r="G5065" s="77">
        <v>5</v>
      </c>
      <c r="H5065" s="76" t="s">
        <v>3368</v>
      </c>
      <c r="I5065" s="77">
        <v>3.95</v>
      </c>
      <c r="J5065" s="2">
        <v>1</v>
      </c>
      <c r="K5065" s="119" cm="1">
        <f t="array" ref="K5065">ROUND(IF(C5065="Beer",SUM(LOOKUP(2,1/(SRP!$B$7:$B$9&lt;=E5065)/(SRP!$C$7:$C$9&gt;=E5065),SRP!$D$7:$D$9)*(G5065/100)*(E5065/1000)),IF(C5065="Spirits",SUM(LOOKUP(2,1/(SRP!$B$2:$B$6&lt;=E5065)/(SRP!$C$2:$C$6&gt;=E5065),SRP!$D$2:$D$6)*(G5065/100)*(E5065/1000)),IF(AND(C5065="Wine",D5065="Fortified Wines"),SUM(LOOKUP(2,1/(SRP!$B$20:$B$23&lt;=E5065)/(SRP!$C$20:$C$23&gt;=E5065),SRP!$D$20:$D$23)*(G5065/100)*(E5065/1000)),IF(C5065="Wine",SUM(LOOKUP(2,1/(SRP!$B$15:$B$19&lt;=E5065)/(SRP!$C$15:$C$19&gt;=E5065),SRP!$D$15:$D$19)*(G5065/100)*(E5065/1000)),IF(C5065="Ready to Drink",SUM(LOOKUP(2,1/(SRP!$B$10:$B$14&lt;=E5065)/(SRP!$C$10:$C$14&gt;=E5065),SRP!$D$10:$D$14)*(G5065/100)*(E5065/1000)),0))))),2)</f>
        <v>1.65</v>
      </c>
    </row>
    <row r="5066" spans="1:11" x14ac:dyDescent="0.35">
      <c r="A5066" s="2">
        <v>44609</v>
      </c>
      <c r="B5066" s="76" t="s">
        <v>3949</v>
      </c>
      <c r="C5066" s="76" t="s">
        <v>287</v>
      </c>
      <c r="D5066" s="76" t="s">
        <v>5292</v>
      </c>
      <c r="E5066" s="76">
        <v>473</v>
      </c>
      <c r="F5066" s="76">
        <v>24</v>
      </c>
      <c r="G5066" s="77">
        <v>5</v>
      </c>
      <c r="H5066" s="76" t="s">
        <v>3377</v>
      </c>
      <c r="I5066" s="77">
        <v>3.95</v>
      </c>
      <c r="J5066" s="2">
        <v>1</v>
      </c>
      <c r="K5066" s="119" cm="1">
        <f t="array" ref="K5066">ROUND(IF(C5066="Beer",SUM(LOOKUP(2,1/(SRP!$B$7:$B$9&lt;=E5066)/(SRP!$C$7:$C$9&gt;=E5066),SRP!$D$7:$D$9)*(G5066/100)*(E5066/1000)),IF(C5066="Spirits",SUM(LOOKUP(2,1/(SRP!$B$2:$B$6&lt;=E5066)/(SRP!$C$2:$C$6&gt;=E5066),SRP!$D$2:$D$6)*(G5066/100)*(E5066/1000)),IF(AND(C5066="Wine",D5066="Fortified Wines"),SUM(LOOKUP(2,1/(SRP!$B$20:$B$23&lt;=E5066)/(SRP!$C$20:$C$23&gt;=E5066),SRP!$D$20:$D$23)*(G5066/100)*(E5066/1000)),IF(C5066="Wine",SUM(LOOKUP(2,1/(SRP!$B$15:$B$19&lt;=E5066)/(SRP!$C$15:$C$19&gt;=E5066),SRP!$D$15:$D$19)*(G5066/100)*(E5066/1000)),IF(C5066="Ready to Drink",SUM(LOOKUP(2,1/(SRP!$B$10:$B$14&lt;=E5066)/(SRP!$C$10:$C$14&gt;=E5066),SRP!$D$10:$D$14)*(G5066/100)*(E5066/1000)),0))))),2)</f>
        <v>1.65</v>
      </c>
    </row>
    <row r="5067" spans="1:11" x14ac:dyDescent="0.35">
      <c r="A5067" s="2">
        <v>44618</v>
      </c>
      <c r="B5067" s="76" t="s">
        <v>3950</v>
      </c>
      <c r="C5067" s="76" t="s">
        <v>287</v>
      </c>
      <c r="D5067" s="76" t="s">
        <v>5292</v>
      </c>
      <c r="E5067" s="76">
        <v>473</v>
      </c>
      <c r="F5067" s="76">
        <v>24</v>
      </c>
      <c r="G5067" s="77">
        <v>5.0999999999999996</v>
      </c>
      <c r="H5067" s="76" t="s">
        <v>3323</v>
      </c>
      <c r="I5067" s="77">
        <v>3.99</v>
      </c>
      <c r="J5067" s="2">
        <v>1</v>
      </c>
      <c r="K5067" s="119" cm="1">
        <f t="array" ref="K5067">ROUND(IF(C5067="Beer",SUM(LOOKUP(2,1/(SRP!$B$7:$B$9&lt;=E5067)/(SRP!$C$7:$C$9&gt;=E5067),SRP!$D$7:$D$9)*(G5067/100)*(E5067/1000)),IF(C5067="Spirits",SUM(LOOKUP(2,1/(SRP!$B$2:$B$6&lt;=E5067)/(SRP!$C$2:$C$6&gt;=E5067),SRP!$D$2:$D$6)*(G5067/100)*(E5067/1000)),IF(AND(C5067="Wine",D5067="Fortified Wines"),SUM(LOOKUP(2,1/(SRP!$B$20:$B$23&lt;=E5067)/(SRP!$C$20:$C$23&gt;=E5067),SRP!$D$20:$D$23)*(G5067/100)*(E5067/1000)),IF(C5067="Wine",SUM(LOOKUP(2,1/(SRP!$B$15:$B$19&lt;=E5067)/(SRP!$C$15:$C$19&gt;=E5067),SRP!$D$15:$D$19)*(G5067/100)*(E5067/1000)),IF(C5067="Ready to Drink",SUM(LOOKUP(2,1/(SRP!$B$10:$B$14&lt;=E5067)/(SRP!$C$10:$C$14&gt;=E5067),SRP!$D$10:$D$14)*(G5067/100)*(E5067/1000)),0))))),2)</f>
        <v>1.68</v>
      </c>
    </row>
    <row r="5068" spans="1:11" x14ac:dyDescent="0.35">
      <c r="A5068" s="2">
        <v>44620</v>
      </c>
      <c r="B5068" s="76" t="s">
        <v>3869</v>
      </c>
      <c r="C5068" s="76" t="s">
        <v>287</v>
      </c>
      <c r="D5068" s="76" t="s">
        <v>5266</v>
      </c>
      <c r="E5068" s="76">
        <v>473</v>
      </c>
      <c r="F5068" s="76">
        <v>24</v>
      </c>
      <c r="G5068" s="77">
        <v>5</v>
      </c>
      <c r="H5068" s="76" t="s">
        <v>3376</v>
      </c>
      <c r="I5068" s="77">
        <v>3.94</v>
      </c>
      <c r="J5068" s="2">
        <v>1</v>
      </c>
      <c r="K5068" s="119" cm="1">
        <f t="array" ref="K5068">ROUND(IF(C5068="Beer",SUM(LOOKUP(2,1/(SRP!$B$7:$B$9&lt;=E5068)/(SRP!$C$7:$C$9&gt;=E5068),SRP!$D$7:$D$9)*(G5068/100)*(E5068/1000)),IF(C5068="Spirits",SUM(LOOKUP(2,1/(SRP!$B$2:$B$6&lt;=E5068)/(SRP!$C$2:$C$6&gt;=E5068),SRP!$D$2:$D$6)*(G5068/100)*(E5068/1000)),IF(AND(C5068="Wine",D5068="Fortified Wines"),SUM(LOOKUP(2,1/(SRP!$B$20:$B$23&lt;=E5068)/(SRP!$C$20:$C$23&gt;=E5068),SRP!$D$20:$D$23)*(G5068/100)*(E5068/1000)),IF(C5068="Wine",SUM(LOOKUP(2,1/(SRP!$B$15:$B$19&lt;=E5068)/(SRP!$C$15:$C$19&gt;=E5068),SRP!$D$15:$D$19)*(G5068/100)*(E5068/1000)),IF(C5068="Ready to Drink",SUM(LOOKUP(2,1/(SRP!$B$10:$B$14&lt;=E5068)/(SRP!$C$10:$C$14&gt;=E5068),SRP!$D$10:$D$14)*(G5068/100)*(E5068/1000)),0))))),2)</f>
        <v>1.65</v>
      </c>
    </row>
    <row r="5069" spans="1:11" x14ac:dyDescent="0.35">
      <c r="A5069" s="2">
        <v>44620</v>
      </c>
      <c r="B5069" s="76" t="s">
        <v>3869</v>
      </c>
      <c r="C5069" s="76" t="s">
        <v>287</v>
      </c>
      <c r="D5069" s="76" t="s">
        <v>5266</v>
      </c>
      <c r="E5069" s="76">
        <v>473</v>
      </c>
      <c r="F5069" s="76">
        <v>24</v>
      </c>
      <c r="G5069" s="77">
        <v>5</v>
      </c>
      <c r="H5069" s="76" t="s">
        <v>3376</v>
      </c>
      <c r="I5069" s="77">
        <v>3.94</v>
      </c>
      <c r="J5069" s="2">
        <v>1</v>
      </c>
      <c r="K5069" s="119" cm="1">
        <f t="array" ref="K5069">ROUND(IF(C5069="Beer",SUM(LOOKUP(2,1/(SRP!$B$7:$B$9&lt;=E5069)/(SRP!$C$7:$C$9&gt;=E5069),SRP!$D$7:$D$9)*(G5069/100)*(E5069/1000)),IF(C5069="Spirits",SUM(LOOKUP(2,1/(SRP!$B$2:$B$6&lt;=E5069)/(SRP!$C$2:$C$6&gt;=E5069),SRP!$D$2:$D$6)*(G5069/100)*(E5069/1000)),IF(AND(C5069="Wine",D5069="Fortified Wines"),SUM(LOOKUP(2,1/(SRP!$B$20:$B$23&lt;=E5069)/(SRP!$C$20:$C$23&gt;=E5069),SRP!$D$20:$D$23)*(G5069/100)*(E5069/1000)),IF(C5069="Wine",SUM(LOOKUP(2,1/(SRP!$B$15:$B$19&lt;=E5069)/(SRP!$C$15:$C$19&gt;=E5069),SRP!$D$15:$D$19)*(G5069/100)*(E5069/1000)),IF(C5069="Ready to Drink",SUM(LOOKUP(2,1/(SRP!$B$10:$B$14&lt;=E5069)/(SRP!$C$10:$C$14&gt;=E5069),SRP!$D$10:$D$14)*(G5069/100)*(E5069/1000)),0))))),2)</f>
        <v>1.65</v>
      </c>
    </row>
    <row r="5070" spans="1:11" x14ac:dyDescent="0.35">
      <c r="A5070" s="2">
        <v>44622</v>
      </c>
      <c r="B5070" s="76" t="s">
        <v>3870</v>
      </c>
      <c r="C5070" s="76" t="s">
        <v>287</v>
      </c>
      <c r="D5070" s="76" t="s">
        <v>5292</v>
      </c>
      <c r="E5070" s="76">
        <v>473</v>
      </c>
      <c r="F5070" s="76">
        <v>24</v>
      </c>
      <c r="G5070" s="77">
        <v>4</v>
      </c>
      <c r="H5070" s="76" t="s">
        <v>3360</v>
      </c>
      <c r="I5070" s="77">
        <v>4.49</v>
      </c>
      <c r="J5070" s="2">
        <v>1</v>
      </c>
      <c r="K5070" s="119" cm="1">
        <f t="array" ref="K5070">ROUND(IF(C5070="Beer",SUM(LOOKUP(2,1/(SRP!$B$7:$B$9&lt;=E5070)/(SRP!$C$7:$C$9&gt;=E5070),SRP!$D$7:$D$9)*(G5070/100)*(E5070/1000)),IF(C5070="Spirits",SUM(LOOKUP(2,1/(SRP!$B$2:$B$6&lt;=E5070)/(SRP!$C$2:$C$6&gt;=E5070),SRP!$D$2:$D$6)*(G5070/100)*(E5070/1000)),IF(AND(C5070="Wine",D5070="Fortified Wines"),SUM(LOOKUP(2,1/(SRP!$B$20:$B$23&lt;=E5070)/(SRP!$C$20:$C$23&gt;=E5070),SRP!$D$20:$D$23)*(G5070/100)*(E5070/1000)),IF(C5070="Wine",SUM(LOOKUP(2,1/(SRP!$B$15:$B$19&lt;=E5070)/(SRP!$C$15:$C$19&gt;=E5070),SRP!$D$15:$D$19)*(G5070/100)*(E5070/1000)),IF(C5070="Ready to Drink",SUM(LOOKUP(2,1/(SRP!$B$10:$B$14&lt;=E5070)/(SRP!$C$10:$C$14&gt;=E5070),SRP!$D$10:$D$14)*(G5070/100)*(E5070/1000)),0))))),2)</f>
        <v>1.32</v>
      </c>
    </row>
    <row r="5071" spans="1:11" x14ac:dyDescent="0.35">
      <c r="A5071" s="2">
        <v>44622</v>
      </c>
      <c r="B5071" s="76" t="s">
        <v>3870</v>
      </c>
      <c r="C5071" s="76" t="s">
        <v>287</v>
      </c>
      <c r="D5071" s="76" t="s">
        <v>5292</v>
      </c>
      <c r="E5071" s="76">
        <v>473</v>
      </c>
      <c r="F5071" s="76">
        <v>24</v>
      </c>
      <c r="G5071" s="77">
        <v>4</v>
      </c>
      <c r="H5071" s="76" t="s">
        <v>3360</v>
      </c>
      <c r="I5071" s="77">
        <v>4.49</v>
      </c>
      <c r="J5071" s="2">
        <v>1</v>
      </c>
      <c r="K5071" s="119" cm="1">
        <f t="array" ref="K5071">ROUND(IF(C5071="Beer",SUM(LOOKUP(2,1/(SRP!$B$7:$B$9&lt;=E5071)/(SRP!$C$7:$C$9&gt;=E5071),SRP!$D$7:$D$9)*(G5071/100)*(E5071/1000)),IF(C5071="Spirits",SUM(LOOKUP(2,1/(SRP!$B$2:$B$6&lt;=E5071)/(SRP!$C$2:$C$6&gt;=E5071),SRP!$D$2:$D$6)*(G5071/100)*(E5071/1000)),IF(AND(C5071="Wine",D5071="Fortified Wines"),SUM(LOOKUP(2,1/(SRP!$B$20:$B$23&lt;=E5071)/(SRP!$C$20:$C$23&gt;=E5071),SRP!$D$20:$D$23)*(G5071/100)*(E5071/1000)),IF(C5071="Wine",SUM(LOOKUP(2,1/(SRP!$B$15:$B$19&lt;=E5071)/(SRP!$C$15:$C$19&gt;=E5071),SRP!$D$15:$D$19)*(G5071/100)*(E5071/1000)),IF(C5071="Ready to Drink",SUM(LOOKUP(2,1/(SRP!$B$10:$B$14&lt;=E5071)/(SRP!$C$10:$C$14&gt;=E5071),SRP!$D$10:$D$14)*(G5071/100)*(E5071/1000)),0))))),2)</f>
        <v>1.32</v>
      </c>
    </row>
    <row r="5072" spans="1:11" x14ac:dyDescent="0.35">
      <c r="A5072" s="2">
        <v>44628</v>
      </c>
      <c r="B5072" s="76" t="s">
        <v>139</v>
      </c>
      <c r="C5072" s="76" t="s">
        <v>286</v>
      </c>
      <c r="D5072" s="76" t="s">
        <v>5237</v>
      </c>
      <c r="E5072" s="76">
        <v>750</v>
      </c>
      <c r="F5072" s="76">
        <v>12</v>
      </c>
      <c r="G5072" s="77">
        <v>17</v>
      </c>
      <c r="H5072" s="76" t="s">
        <v>6938</v>
      </c>
      <c r="I5072" s="77">
        <v>16.78</v>
      </c>
      <c r="J5072" s="2">
        <v>1</v>
      </c>
      <c r="K5072" s="119" cm="1">
        <f t="array" ref="K5072">ROUND(IF(C5072="Beer",SUM(LOOKUP(2,1/(SRP!$B$7:$B$9&lt;=E5072)/(SRP!$C$7:$C$9&gt;=E5072),SRP!$D$7:$D$9)*(G5072/100)*(E5072/1000)),IF(C5072="Spirits",SUM(LOOKUP(2,1/(SRP!$B$2:$B$6&lt;=E5072)/(SRP!$C$2:$C$6&gt;=E5072),SRP!$D$2:$D$6)*(G5072/100)*(E5072/1000)),IF(AND(C5072="Wine",D5072="Fortified Wines"),SUM(LOOKUP(2,1/(SRP!$B$20:$B$23&lt;=E5072)/(SRP!$C$20:$C$23&gt;=E5072),SRP!$D$20:$D$23)*(G5072/100)*(E5072/1000)),IF(C5072="Wine",SUM(LOOKUP(2,1/(SRP!$B$15:$B$19&lt;=E5072)/(SRP!$C$15:$C$19&gt;=E5072),SRP!$D$15:$D$19)*(G5072/100)*(E5072/1000)),IF(C5072="Ready to Drink",SUM(LOOKUP(2,1/(SRP!$B$10:$B$14&lt;=E5072)/(SRP!$C$10:$C$14&gt;=E5072),SRP!$D$10:$D$14)*(G5072/100)*(E5072/1000)),0))))),2)</f>
        <v>8.9</v>
      </c>
    </row>
    <row r="5073" spans="1:11" x14ac:dyDescent="0.35">
      <c r="A5073" s="2">
        <v>44648</v>
      </c>
      <c r="B5073" s="76" t="s">
        <v>4311</v>
      </c>
      <c r="C5073" s="76" t="s">
        <v>286</v>
      </c>
      <c r="D5073" s="76" t="s">
        <v>5236</v>
      </c>
      <c r="E5073" s="76">
        <v>750</v>
      </c>
      <c r="F5073" s="76">
        <v>12</v>
      </c>
      <c r="G5073" s="77">
        <v>11</v>
      </c>
      <c r="H5073" s="76" t="s">
        <v>3326</v>
      </c>
      <c r="I5073" s="77">
        <v>18.989999999999998</v>
      </c>
      <c r="J5073" s="2">
        <v>1</v>
      </c>
      <c r="K5073" s="119" cm="1">
        <f t="array" ref="K5073">ROUND(IF(C5073="Beer",SUM(LOOKUP(2,1/(SRP!$B$7:$B$9&lt;=E5073)/(SRP!$C$7:$C$9&gt;=E5073),SRP!$D$7:$D$9)*(G5073/100)*(E5073/1000)),IF(C5073="Spirits",SUM(LOOKUP(2,1/(SRP!$B$2:$B$6&lt;=E5073)/(SRP!$C$2:$C$6&gt;=E5073),SRP!$D$2:$D$6)*(G5073/100)*(E5073/1000)),IF(AND(C5073="Wine",D5073="Fortified Wines"),SUM(LOOKUP(2,1/(SRP!$B$20:$B$23&lt;=E5073)/(SRP!$C$20:$C$23&gt;=E5073),SRP!$D$20:$D$23)*(G5073/100)*(E5073/1000)),IF(C5073="Wine",SUM(LOOKUP(2,1/(SRP!$B$15:$B$19&lt;=E5073)/(SRP!$C$15:$C$19&gt;=E5073),SRP!$D$15:$D$19)*(G5073/100)*(E5073/1000)),IF(C5073="Ready to Drink",SUM(LOOKUP(2,1/(SRP!$B$10:$B$14&lt;=E5073)/(SRP!$C$10:$C$14&gt;=E5073),SRP!$D$10:$D$14)*(G5073/100)*(E5073/1000)),0))))),2)</f>
        <v>5.76</v>
      </c>
    </row>
    <row r="5074" spans="1:11" x14ac:dyDescent="0.35">
      <c r="A5074" s="2">
        <v>44654</v>
      </c>
      <c r="B5074" s="76" t="s">
        <v>3951</v>
      </c>
      <c r="C5074" s="76" t="s">
        <v>286</v>
      </c>
      <c r="D5074" s="76" t="s">
        <v>5247</v>
      </c>
      <c r="E5074" s="76">
        <v>750</v>
      </c>
      <c r="F5074" s="76">
        <v>12</v>
      </c>
      <c r="G5074" s="77">
        <v>14.5</v>
      </c>
      <c r="H5074" s="76" t="s">
        <v>5939</v>
      </c>
      <c r="I5074" s="77">
        <v>29.99</v>
      </c>
      <c r="J5074" s="2">
        <v>1</v>
      </c>
      <c r="K5074" s="119" cm="1">
        <f t="array" ref="K5074">ROUND(IF(C5074="Beer",SUM(LOOKUP(2,1/(SRP!$B$7:$B$9&lt;=E5074)/(SRP!$C$7:$C$9&gt;=E5074),SRP!$D$7:$D$9)*(G5074/100)*(E5074/1000)),IF(C5074="Spirits",SUM(LOOKUP(2,1/(SRP!$B$2:$B$6&lt;=E5074)/(SRP!$C$2:$C$6&gt;=E5074),SRP!$D$2:$D$6)*(G5074/100)*(E5074/1000)),IF(AND(C5074="Wine",D5074="Fortified Wines"),SUM(LOOKUP(2,1/(SRP!$B$20:$B$23&lt;=E5074)/(SRP!$C$20:$C$23&gt;=E5074),SRP!$D$20:$D$23)*(G5074/100)*(E5074/1000)),IF(C5074="Wine",SUM(LOOKUP(2,1/(SRP!$B$15:$B$19&lt;=E5074)/(SRP!$C$15:$C$19&gt;=E5074),SRP!$D$15:$D$19)*(G5074/100)*(E5074/1000)),IF(C5074="Ready to Drink",SUM(LOOKUP(2,1/(SRP!$B$10:$B$14&lt;=E5074)/(SRP!$C$10:$C$14&gt;=E5074),SRP!$D$10:$D$14)*(G5074/100)*(E5074/1000)),0))))),2)</f>
        <v>7.59</v>
      </c>
    </row>
    <row r="5075" spans="1:11" x14ac:dyDescent="0.35">
      <c r="A5075" s="2">
        <v>44655</v>
      </c>
      <c r="B5075" s="76" t="s">
        <v>6435</v>
      </c>
      <c r="C5075" s="76" t="s">
        <v>286</v>
      </c>
      <c r="D5075" s="76" t="s">
        <v>5232</v>
      </c>
      <c r="E5075" s="76">
        <v>750</v>
      </c>
      <c r="F5075" s="76">
        <v>6</v>
      </c>
      <c r="G5075" s="77">
        <v>12.5</v>
      </c>
      <c r="H5075" s="76" t="s">
        <v>3992</v>
      </c>
      <c r="I5075" s="77">
        <v>25.97</v>
      </c>
      <c r="J5075" s="2">
        <v>1</v>
      </c>
      <c r="K5075" s="119" cm="1">
        <f t="array" ref="K5075">ROUND(IF(C5075="Beer",SUM(LOOKUP(2,1/(SRP!$B$7:$B$9&lt;=E5075)/(SRP!$C$7:$C$9&gt;=E5075),SRP!$D$7:$D$9)*(G5075/100)*(E5075/1000)),IF(C5075="Spirits",SUM(LOOKUP(2,1/(SRP!$B$2:$B$6&lt;=E5075)/(SRP!$C$2:$C$6&gt;=E5075),SRP!$D$2:$D$6)*(G5075/100)*(E5075/1000)),IF(AND(C5075="Wine",D5075="Fortified Wines"),SUM(LOOKUP(2,1/(SRP!$B$20:$B$23&lt;=E5075)/(SRP!$C$20:$C$23&gt;=E5075),SRP!$D$20:$D$23)*(G5075/100)*(E5075/1000)),IF(C5075="Wine",SUM(LOOKUP(2,1/(SRP!$B$15:$B$19&lt;=E5075)/(SRP!$C$15:$C$19&gt;=E5075),SRP!$D$15:$D$19)*(G5075/100)*(E5075/1000)),IF(C5075="Ready to Drink",SUM(LOOKUP(2,1/(SRP!$B$10:$B$14&lt;=E5075)/(SRP!$C$10:$C$14&gt;=E5075),SRP!$D$10:$D$14)*(G5075/100)*(E5075/1000)),0))))),2)</f>
        <v>6.54</v>
      </c>
    </row>
    <row r="5076" spans="1:11" x14ac:dyDescent="0.35">
      <c r="A5076" s="2">
        <v>44667</v>
      </c>
      <c r="B5076" s="76" t="s">
        <v>3871</v>
      </c>
      <c r="C5076" s="76" t="s">
        <v>287</v>
      </c>
      <c r="D5076" s="76" t="s">
        <v>5271</v>
      </c>
      <c r="E5076" s="76">
        <v>4260</v>
      </c>
      <c r="F5076" s="76">
        <v>2</v>
      </c>
      <c r="G5076" s="77">
        <v>4</v>
      </c>
      <c r="H5076" s="76" t="s">
        <v>3360</v>
      </c>
      <c r="I5076" s="77">
        <v>26.99</v>
      </c>
      <c r="J5076" s="2">
        <v>12</v>
      </c>
      <c r="K5076" s="119" cm="1">
        <f t="array" ref="K5076">ROUND(IF(C5076="Beer",SUM(LOOKUP(2,1/(SRP!$B$7:$B$9&lt;=E5076)/(SRP!$C$7:$C$9&gt;=E5076),SRP!$D$7:$D$9)*(G5076/100)*(E5076/1000)),IF(C5076="Spirits",SUM(LOOKUP(2,1/(SRP!$B$2:$B$6&lt;=E5076)/(SRP!$C$2:$C$6&gt;=E5076),SRP!$D$2:$D$6)*(G5076/100)*(E5076/1000)),IF(AND(C5076="Wine",D5076="Fortified Wines"),SUM(LOOKUP(2,1/(SRP!$B$20:$B$23&lt;=E5076)/(SRP!$C$20:$C$23&gt;=E5076),SRP!$D$20:$D$23)*(G5076/100)*(E5076/1000)),IF(C5076="Wine",SUM(LOOKUP(2,1/(SRP!$B$15:$B$19&lt;=E5076)/(SRP!$C$15:$C$19&gt;=E5076),SRP!$D$15:$D$19)*(G5076/100)*(E5076/1000)),IF(C5076="Ready to Drink",SUM(LOOKUP(2,1/(SRP!$B$10:$B$14&lt;=E5076)/(SRP!$C$10:$C$14&gt;=E5076),SRP!$D$10:$D$14)*(G5076/100)*(E5076/1000)),0))))),2)</f>
        <v>11.9</v>
      </c>
    </row>
    <row r="5077" spans="1:11" x14ac:dyDescent="0.35">
      <c r="A5077" s="2">
        <v>44667</v>
      </c>
      <c r="B5077" s="76" t="s">
        <v>3871</v>
      </c>
      <c r="C5077" s="76" t="s">
        <v>287</v>
      </c>
      <c r="D5077" s="76" t="s">
        <v>5271</v>
      </c>
      <c r="E5077" s="76">
        <v>4260</v>
      </c>
      <c r="F5077" s="76">
        <v>2</v>
      </c>
      <c r="G5077" s="77">
        <v>4</v>
      </c>
      <c r="H5077" s="76" t="s">
        <v>3360</v>
      </c>
      <c r="I5077" s="77">
        <v>26.99</v>
      </c>
      <c r="J5077" s="2">
        <v>12</v>
      </c>
      <c r="K5077" s="119" cm="1">
        <f t="array" ref="K5077">ROUND(IF(C5077="Beer",SUM(LOOKUP(2,1/(SRP!$B$7:$B$9&lt;=E5077)/(SRP!$C$7:$C$9&gt;=E5077),SRP!$D$7:$D$9)*(G5077/100)*(E5077/1000)),IF(C5077="Spirits",SUM(LOOKUP(2,1/(SRP!$B$2:$B$6&lt;=E5077)/(SRP!$C$2:$C$6&gt;=E5077),SRP!$D$2:$D$6)*(G5077/100)*(E5077/1000)),IF(AND(C5077="Wine",D5077="Fortified Wines"),SUM(LOOKUP(2,1/(SRP!$B$20:$B$23&lt;=E5077)/(SRP!$C$20:$C$23&gt;=E5077),SRP!$D$20:$D$23)*(G5077/100)*(E5077/1000)),IF(C5077="Wine",SUM(LOOKUP(2,1/(SRP!$B$15:$B$19&lt;=E5077)/(SRP!$C$15:$C$19&gt;=E5077),SRP!$D$15:$D$19)*(G5077/100)*(E5077/1000)),IF(C5077="Ready to Drink",SUM(LOOKUP(2,1/(SRP!$B$10:$B$14&lt;=E5077)/(SRP!$C$10:$C$14&gt;=E5077),SRP!$D$10:$D$14)*(G5077/100)*(E5077/1000)),0))))),2)</f>
        <v>11.9</v>
      </c>
    </row>
    <row r="5078" spans="1:11" x14ac:dyDescent="0.35">
      <c r="A5078" s="2">
        <v>44670</v>
      </c>
      <c r="B5078" s="76" t="s">
        <v>3952</v>
      </c>
      <c r="C5078" s="76" t="s">
        <v>286</v>
      </c>
      <c r="D5078" s="76" t="s">
        <v>5297</v>
      </c>
      <c r="E5078" s="76">
        <v>750</v>
      </c>
      <c r="F5078" s="76">
        <v>6</v>
      </c>
      <c r="G5078" s="77">
        <v>12</v>
      </c>
      <c r="H5078" s="76" t="s">
        <v>3284</v>
      </c>
      <c r="I5078" s="77">
        <v>14.99</v>
      </c>
      <c r="J5078" s="2">
        <v>1</v>
      </c>
      <c r="K5078" s="119" cm="1">
        <f t="array" ref="K5078">ROUND(IF(C5078="Beer",SUM(LOOKUP(2,1/(SRP!$B$7:$B$9&lt;=E5078)/(SRP!$C$7:$C$9&gt;=E5078),SRP!$D$7:$D$9)*(G5078/100)*(E5078/1000)),IF(C5078="Spirits",SUM(LOOKUP(2,1/(SRP!$B$2:$B$6&lt;=E5078)/(SRP!$C$2:$C$6&gt;=E5078),SRP!$D$2:$D$6)*(G5078/100)*(E5078/1000)),IF(AND(C5078="Wine",D5078="Fortified Wines"),SUM(LOOKUP(2,1/(SRP!$B$20:$B$23&lt;=E5078)/(SRP!$C$20:$C$23&gt;=E5078),SRP!$D$20:$D$23)*(G5078/100)*(E5078/1000)),IF(C5078="Wine",SUM(LOOKUP(2,1/(SRP!$B$15:$B$19&lt;=E5078)/(SRP!$C$15:$C$19&gt;=E5078),SRP!$D$15:$D$19)*(G5078/100)*(E5078/1000)),IF(C5078="Ready to Drink",SUM(LOOKUP(2,1/(SRP!$B$10:$B$14&lt;=E5078)/(SRP!$C$10:$C$14&gt;=E5078),SRP!$D$10:$D$14)*(G5078/100)*(E5078/1000)),0))))),2)</f>
        <v>6.28</v>
      </c>
    </row>
    <row r="5079" spans="1:11" x14ac:dyDescent="0.35">
      <c r="A5079" s="2">
        <v>44673</v>
      </c>
      <c r="B5079" s="76" t="s">
        <v>3848</v>
      </c>
      <c r="C5079" s="76" t="s">
        <v>287</v>
      </c>
      <c r="D5079" s="76" t="s">
        <v>5240</v>
      </c>
      <c r="E5079" s="76">
        <v>473</v>
      </c>
      <c r="F5079" s="76">
        <v>24</v>
      </c>
      <c r="G5079" s="77">
        <v>8.5</v>
      </c>
      <c r="H5079" s="76" t="s">
        <v>3380</v>
      </c>
      <c r="I5079" s="77">
        <v>4.49</v>
      </c>
      <c r="J5079" s="2">
        <v>1</v>
      </c>
      <c r="K5079" s="119" cm="1">
        <f t="array" ref="K5079">ROUND(IF(C5079="Beer",SUM(LOOKUP(2,1/(SRP!$B$7:$B$9&lt;=E5079)/(SRP!$C$7:$C$9&gt;=E5079),SRP!$D$7:$D$9)*(G5079/100)*(E5079/1000)),IF(C5079="Spirits",SUM(LOOKUP(2,1/(SRP!$B$2:$B$6&lt;=E5079)/(SRP!$C$2:$C$6&gt;=E5079),SRP!$D$2:$D$6)*(G5079/100)*(E5079/1000)),IF(AND(C5079="Wine",D5079="Fortified Wines"),SUM(LOOKUP(2,1/(SRP!$B$20:$B$23&lt;=E5079)/(SRP!$C$20:$C$23&gt;=E5079),SRP!$D$20:$D$23)*(G5079/100)*(E5079/1000)),IF(C5079="Wine",SUM(LOOKUP(2,1/(SRP!$B$15:$B$19&lt;=E5079)/(SRP!$C$15:$C$19&gt;=E5079),SRP!$D$15:$D$19)*(G5079/100)*(E5079/1000)),IF(C5079="Ready to Drink",SUM(LOOKUP(2,1/(SRP!$B$10:$B$14&lt;=E5079)/(SRP!$C$10:$C$14&gt;=E5079),SRP!$D$10:$D$14)*(G5079/100)*(E5079/1000)),0))))),2)</f>
        <v>2.81</v>
      </c>
    </row>
    <row r="5080" spans="1:11" x14ac:dyDescent="0.35">
      <c r="A5080" s="2">
        <v>44673</v>
      </c>
      <c r="B5080" s="76" t="s">
        <v>3848</v>
      </c>
      <c r="C5080" s="76" t="s">
        <v>287</v>
      </c>
      <c r="D5080" s="76" t="s">
        <v>5240</v>
      </c>
      <c r="E5080" s="76">
        <v>473</v>
      </c>
      <c r="F5080" s="76">
        <v>24</v>
      </c>
      <c r="G5080" s="77">
        <v>8.5</v>
      </c>
      <c r="H5080" s="76" t="s">
        <v>3380</v>
      </c>
      <c r="I5080" s="77">
        <v>4.49</v>
      </c>
      <c r="J5080" s="2">
        <v>1</v>
      </c>
      <c r="K5080" s="119" cm="1">
        <f t="array" ref="K5080">ROUND(IF(C5080="Beer",SUM(LOOKUP(2,1/(SRP!$B$7:$B$9&lt;=E5080)/(SRP!$C$7:$C$9&gt;=E5080),SRP!$D$7:$D$9)*(G5080/100)*(E5080/1000)),IF(C5080="Spirits",SUM(LOOKUP(2,1/(SRP!$B$2:$B$6&lt;=E5080)/(SRP!$C$2:$C$6&gt;=E5080),SRP!$D$2:$D$6)*(G5080/100)*(E5080/1000)),IF(AND(C5080="Wine",D5080="Fortified Wines"),SUM(LOOKUP(2,1/(SRP!$B$20:$B$23&lt;=E5080)/(SRP!$C$20:$C$23&gt;=E5080),SRP!$D$20:$D$23)*(G5080/100)*(E5080/1000)),IF(C5080="Wine",SUM(LOOKUP(2,1/(SRP!$B$15:$B$19&lt;=E5080)/(SRP!$C$15:$C$19&gt;=E5080),SRP!$D$15:$D$19)*(G5080/100)*(E5080/1000)),IF(C5080="Ready to Drink",SUM(LOOKUP(2,1/(SRP!$B$10:$B$14&lt;=E5080)/(SRP!$C$10:$C$14&gt;=E5080),SRP!$D$10:$D$14)*(G5080/100)*(E5080/1000)),0))))),2)</f>
        <v>2.81</v>
      </c>
    </row>
    <row r="5081" spans="1:11" x14ac:dyDescent="0.35">
      <c r="A5081" s="2">
        <v>44674</v>
      </c>
      <c r="B5081" s="76" t="s">
        <v>3849</v>
      </c>
      <c r="C5081" s="76" t="s">
        <v>287</v>
      </c>
      <c r="D5081" s="76" t="s">
        <v>5230</v>
      </c>
      <c r="E5081" s="76">
        <v>473</v>
      </c>
      <c r="F5081" s="76">
        <v>24</v>
      </c>
      <c r="G5081" s="77">
        <v>5</v>
      </c>
      <c r="H5081" s="76" t="s">
        <v>3380</v>
      </c>
      <c r="I5081" s="77">
        <v>4.49</v>
      </c>
      <c r="J5081" s="2">
        <v>1</v>
      </c>
      <c r="K5081" s="119" cm="1">
        <f t="array" ref="K5081">ROUND(IF(C5081="Beer",SUM(LOOKUP(2,1/(SRP!$B$7:$B$9&lt;=E5081)/(SRP!$C$7:$C$9&gt;=E5081),SRP!$D$7:$D$9)*(G5081/100)*(E5081/1000)),IF(C5081="Spirits",SUM(LOOKUP(2,1/(SRP!$B$2:$B$6&lt;=E5081)/(SRP!$C$2:$C$6&gt;=E5081),SRP!$D$2:$D$6)*(G5081/100)*(E5081/1000)),IF(AND(C5081="Wine",D5081="Fortified Wines"),SUM(LOOKUP(2,1/(SRP!$B$20:$B$23&lt;=E5081)/(SRP!$C$20:$C$23&gt;=E5081),SRP!$D$20:$D$23)*(G5081/100)*(E5081/1000)),IF(C5081="Wine",SUM(LOOKUP(2,1/(SRP!$B$15:$B$19&lt;=E5081)/(SRP!$C$15:$C$19&gt;=E5081),SRP!$D$15:$D$19)*(G5081/100)*(E5081/1000)),IF(C5081="Ready to Drink",SUM(LOOKUP(2,1/(SRP!$B$10:$B$14&lt;=E5081)/(SRP!$C$10:$C$14&gt;=E5081),SRP!$D$10:$D$14)*(G5081/100)*(E5081/1000)),0))))),2)</f>
        <v>1.65</v>
      </c>
    </row>
    <row r="5082" spans="1:11" x14ac:dyDescent="0.35">
      <c r="A5082" s="2">
        <v>44674</v>
      </c>
      <c r="B5082" s="76" t="s">
        <v>3849</v>
      </c>
      <c r="C5082" s="76" t="s">
        <v>287</v>
      </c>
      <c r="D5082" s="76" t="s">
        <v>5230</v>
      </c>
      <c r="E5082" s="76">
        <v>473</v>
      </c>
      <c r="F5082" s="76">
        <v>24</v>
      </c>
      <c r="G5082" s="77">
        <v>5</v>
      </c>
      <c r="H5082" s="76" t="s">
        <v>3380</v>
      </c>
      <c r="I5082" s="77">
        <v>4.49</v>
      </c>
      <c r="J5082" s="2">
        <v>1</v>
      </c>
      <c r="K5082" s="119" cm="1">
        <f t="array" ref="K5082">ROUND(IF(C5082="Beer",SUM(LOOKUP(2,1/(SRP!$B$7:$B$9&lt;=E5082)/(SRP!$C$7:$C$9&gt;=E5082),SRP!$D$7:$D$9)*(G5082/100)*(E5082/1000)),IF(C5082="Spirits",SUM(LOOKUP(2,1/(SRP!$B$2:$B$6&lt;=E5082)/(SRP!$C$2:$C$6&gt;=E5082),SRP!$D$2:$D$6)*(G5082/100)*(E5082/1000)),IF(AND(C5082="Wine",D5082="Fortified Wines"),SUM(LOOKUP(2,1/(SRP!$B$20:$B$23&lt;=E5082)/(SRP!$C$20:$C$23&gt;=E5082),SRP!$D$20:$D$23)*(G5082/100)*(E5082/1000)),IF(C5082="Wine",SUM(LOOKUP(2,1/(SRP!$B$15:$B$19&lt;=E5082)/(SRP!$C$15:$C$19&gt;=E5082),SRP!$D$15:$D$19)*(G5082/100)*(E5082/1000)),IF(C5082="Ready to Drink",SUM(LOOKUP(2,1/(SRP!$B$10:$B$14&lt;=E5082)/(SRP!$C$10:$C$14&gt;=E5082),SRP!$D$10:$D$14)*(G5082/100)*(E5082/1000)),0))))),2)</f>
        <v>1.65</v>
      </c>
    </row>
    <row r="5083" spans="1:11" x14ac:dyDescent="0.35">
      <c r="A5083" s="2">
        <v>44675</v>
      </c>
      <c r="B5083" s="76" t="s">
        <v>6436</v>
      </c>
      <c r="C5083" s="76" t="s">
        <v>286</v>
      </c>
      <c r="D5083" s="76" t="s">
        <v>5236</v>
      </c>
      <c r="E5083" s="76">
        <v>750</v>
      </c>
      <c r="F5083" s="76">
        <v>12</v>
      </c>
      <c r="G5083" s="77">
        <v>14.6</v>
      </c>
      <c r="H5083" s="76" t="s">
        <v>6869</v>
      </c>
      <c r="I5083" s="77">
        <v>28.99</v>
      </c>
      <c r="J5083" s="2">
        <v>1</v>
      </c>
      <c r="K5083" s="119" cm="1">
        <f t="array" ref="K5083">ROUND(IF(C5083="Beer",SUM(LOOKUP(2,1/(SRP!$B$7:$B$9&lt;=E5083)/(SRP!$C$7:$C$9&gt;=E5083),SRP!$D$7:$D$9)*(G5083/100)*(E5083/1000)),IF(C5083="Spirits",SUM(LOOKUP(2,1/(SRP!$B$2:$B$6&lt;=E5083)/(SRP!$C$2:$C$6&gt;=E5083),SRP!$D$2:$D$6)*(G5083/100)*(E5083/1000)),IF(AND(C5083="Wine",D5083="Fortified Wines"),SUM(LOOKUP(2,1/(SRP!$B$20:$B$23&lt;=E5083)/(SRP!$C$20:$C$23&gt;=E5083),SRP!$D$20:$D$23)*(G5083/100)*(E5083/1000)),IF(C5083="Wine",SUM(LOOKUP(2,1/(SRP!$B$15:$B$19&lt;=E5083)/(SRP!$C$15:$C$19&gt;=E5083),SRP!$D$15:$D$19)*(G5083/100)*(E5083/1000)),IF(C5083="Ready to Drink",SUM(LOOKUP(2,1/(SRP!$B$10:$B$14&lt;=E5083)/(SRP!$C$10:$C$14&gt;=E5083),SRP!$D$10:$D$14)*(G5083/100)*(E5083/1000)),0))))),2)</f>
        <v>7.64</v>
      </c>
    </row>
    <row r="5084" spans="1:11" x14ac:dyDescent="0.35">
      <c r="A5084" s="2">
        <v>44677</v>
      </c>
      <c r="B5084" s="76" t="s">
        <v>3850</v>
      </c>
      <c r="C5084" s="76" t="s">
        <v>287</v>
      </c>
      <c r="D5084" s="76" t="s">
        <v>5240</v>
      </c>
      <c r="E5084" s="76">
        <v>473</v>
      </c>
      <c r="F5084" s="76">
        <v>24</v>
      </c>
      <c r="G5084" s="77">
        <v>7</v>
      </c>
      <c r="H5084" s="76" t="s">
        <v>3380</v>
      </c>
      <c r="I5084" s="77">
        <v>4.29</v>
      </c>
      <c r="J5084" s="2">
        <v>1</v>
      </c>
      <c r="K5084" s="119" cm="1">
        <f t="array" ref="K5084">ROUND(IF(C5084="Beer",SUM(LOOKUP(2,1/(SRP!$B$7:$B$9&lt;=E5084)/(SRP!$C$7:$C$9&gt;=E5084),SRP!$D$7:$D$9)*(G5084/100)*(E5084/1000)),IF(C5084="Spirits",SUM(LOOKUP(2,1/(SRP!$B$2:$B$6&lt;=E5084)/(SRP!$C$2:$C$6&gt;=E5084),SRP!$D$2:$D$6)*(G5084/100)*(E5084/1000)),IF(AND(C5084="Wine",D5084="Fortified Wines"),SUM(LOOKUP(2,1/(SRP!$B$20:$B$23&lt;=E5084)/(SRP!$C$20:$C$23&gt;=E5084),SRP!$D$20:$D$23)*(G5084/100)*(E5084/1000)),IF(C5084="Wine",SUM(LOOKUP(2,1/(SRP!$B$15:$B$19&lt;=E5084)/(SRP!$C$15:$C$19&gt;=E5084),SRP!$D$15:$D$19)*(G5084/100)*(E5084/1000)),IF(C5084="Ready to Drink",SUM(LOOKUP(2,1/(SRP!$B$10:$B$14&lt;=E5084)/(SRP!$C$10:$C$14&gt;=E5084),SRP!$D$10:$D$14)*(G5084/100)*(E5084/1000)),0))))),2)</f>
        <v>2.31</v>
      </c>
    </row>
    <row r="5085" spans="1:11" x14ac:dyDescent="0.35">
      <c r="A5085" s="2">
        <v>44677</v>
      </c>
      <c r="B5085" s="76" t="s">
        <v>3850</v>
      </c>
      <c r="C5085" s="76" t="s">
        <v>287</v>
      </c>
      <c r="D5085" s="76" t="s">
        <v>5240</v>
      </c>
      <c r="E5085" s="76">
        <v>473</v>
      </c>
      <c r="F5085" s="76">
        <v>24</v>
      </c>
      <c r="G5085" s="77">
        <v>7</v>
      </c>
      <c r="H5085" s="76" t="s">
        <v>3380</v>
      </c>
      <c r="I5085" s="77">
        <v>4.29</v>
      </c>
      <c r="J5085" s="2">
        <v>1</v>
      </c>
      <c r="K5085" s="119" cm="1">
        <f t="array" ref="K5085">ROUND(IF(C5085="Beer",SUM(LOOKUP(2,1/(SRP!$B$7:$B$9&lt;=E5085)/(SRP!$C$7:$C$9&gt;=E5085),SRP!$D$7:$D$9)*(G5085/100)*(E5085/1000)),IF(C5085="Spirits",SUM(LOOKUP(2,1/(SRP!$B$2:$B$6&lt;=E5085)/(SRP!$C$2:$C$6&gt;=E5085),SRP!$D$2:$D$6)*(G5085/100)*(E5085/1000)),IF(AND(C5085="Wine",D5085="Fortified Wines"),SUM(LOOKUP(2,1/(SRP!$B$20:$B$23&lt;=E5085)/(SRP!$C$20:$C$23&gt;=E5085),SRP!$D$20:$D$23)*(G5085/100)*(E5085/1000)),IF(C5085="Wine",SUM(LOOKUP(2,1/(SRP!$B$15:$B$19&lt;=E5085)/(SRP!$C$15:$C$19&gt;=E5085),SRP!$D$15:$D$19)*(G5085/100)*(E5085/1000)),IF(C5085="Ready to Drink",SUM(LOOKUP(2,1/(SRP!$B$10:$B$14&lt;=E5085)/(SRP!$C$10:$C$14&gt;=E5085),SRP!$D$10:$D$14)*(G5085/100)*(E5085/1000)),0))))),2)</f>
        <v>2.31</v>
      </c>
    </row>
    <row r="5086" spans="1:11" x14ac:dyDescent="0.35">
      <c r="A5086" s="2">
        <v>44679</v>
      </c>
      <c r="B5086" s="76" t="s">
        <v>3851</v>
      </c>
      <c r="C5086" s="76" t="s">
        <v>287</v>
      </c>
      <c r="D5086" s="76" t="s">
        <v>5292</v>
      </c>
      <c r="E5086" s="76">
        <v>473</v>
      </c>
      <c r="F5086" s="76">
        <v>24</v>
      </c>
      <c r="G5086" s="77">
        <v>4.5</v>
      </c>
      <c r="H5086" s="76" t="s">
        <v>3380</v>
      </c>
      <c r="I5086" s="77">
        <v>4.29</v>
      </c>
      <c r="J5086" s="2">
        <v>1</v>
      </c>
      <c r="K5086" s="119" cm="1">
        <f t="array" ref="K5086">ROUND(IF(C5086="Beer",SUM(LOOKUP(2,1/(SRP!$B$7:$B$9&lt;=E5086)/(SRP!$C$7:$C$9&gt;=E5086),SRP!$D$7:$D$9)*(G5086/100)*(E5086/1000)),IF(C5086="Spirits",SUM(LOOKUP(2,1/(SRP!$B$2:$B$6&lt;=E5086)/(SRP!$C$2:$C$6&gt;=E5086),SRP!$D$2:$D$6)*(G5086/100)*(E5086/1000)),IF(AND(C5086="Wine",D5086="Fortified Wines"),SUM(LOOKUP(2,1/(SRP!$B$20:$B$23&lt;=E5086)/(SRP!$C$20:$C$23&gt;=E5086),SRP!$D$20:$D$23)*(G5086/100)*(E5086/1000)),IF(C5086="Wine",SUM(LOOKUP(2,1/(SRP!$B$15:$B$19&lt;=E5086)/(SRP!$C$15:$C$19&gt;=E5086),SRP!$D$15:$D$19)*(G5086/100)*(E5086/1000)),IF(C5086="Ready to Drink",SUM(LOOKUP(2,1/(SRP!$B$10:$B$14&lt;=E5086)/(SRP!$C$10:$C$14&gt;=E5086),SRP!$D$10:$D$14)*(G5086/100)*(E5086/1000)),0))))),2)</f>
        <v>1.49</v>
      </c>
    </row>
    <row r="5087" spans="1:11" x14ac:dyDescent="0.35">
      <c r="A5087" s="2">
        <v>44679</v>
      </c>
      <c r="B5087" s="76" t="s">
        <v>3851</v>
      </c>
      <c r="C5087" s="76" t="s">
        <v>287</v>
      </c>
      <c r="D5087" s="76" t="s">
        <v>5292</v>
      </c>
      <c r="E5087" s="76">
        <v>473</v>
      </c>
      <c r="F5087" s="76">
        <v>24</v>
      </c>
      <c r="G5087" s="77">
        <v>4.5</v>
      </c>
      <c r="H5087" s="76" t="s">
        <v>3380</v>
      </c>
      <c r="I5087" s="77">
        <v>4.29</v>
      </c>
      <c r="J5087" s="2">
        <v>1</v>
      </c>
      <c r="K5087" s="119" cm="1">
        <f t="array" ref="K5087">ROUND(IF(C5087="Beer",SUM(LOOKUP(2,1/(SRP!$B$7:$B$9&lt;=E5087)/(SRP!$C$7:$C$9&gt;=E5087),SRP!$D$7:$D$9)*(G5087/100)*(E5087/1000)),IF(C5087="Spirits",SUM(LOOKUP(2,1/(SRP!$B$2:$B$6&lt;=E5087)/(SRP!$C$2:$C$6&gt;=E5087),SRP!$D$2:$D$6)*(G5087/100)*(E5087/1000)),IF(AND(C5087="Wine",D5087="Fortified Wines"),SUM(LOOKUP(2,1/(SRP!$B$20:$B$23&lt;=E5087)/(SRP!$C$20:$C$23&gt;=E5087),SRP!$D$20:$D$23)*(G5087/100)*(E5087/1000)),IF(C5087="Wine",SUM(LOOKUP(2,1/(SRP!$B$15:$B$19&lt;=E5087)/(SRP!$C$15:$C$19&gt;=E5087),SRP!$D$15:$D$19)*(G5087/100)*(E5087/1000)),IF(C5087="Ready to Drink",SUM(LOOKUP(2,1/(SRP!$B$10:$B$14&lt;=E5087)/(SRP!$C$10:$C$14&gt;=E5087),SRP!$D$10:$D$14)*(G5087/100)*(E5087/1000)),0))))),2)</f>
        <v>1.49</v>
      </c>
    </row>
    <row r="5088" spans="1:11" x14ac:dyDescent="0.35">
      <c r="A5088" s="2">
        <v>44684</v>
      </c>
      <c r="B5088" s="76" t="s">
        <v>3953</v>
      </c>
      <c r="C5088" s="76" t="s">
        <v>285</v>
      </c>
      <c r="D5088" s="76" t="s">
        <v>5231</v>
      </c>
      <c r="E5088" s="76">
        <v>750</v>
      </c>
      <c r="F5088" s="76">
        <v>12</v>
      </c>
      <c r="G5088" s="77">
        <v>40</v>
      </c>
      <c r="H5088" s="76" t="s">
        <v>3954</v>
      </c>
      <c r="I5088" s="77">
        <v>23.99</v>
      </c>
      <c r="J5088" s="2">
        <v>1</v>
      </c>
      <c r="K5088" s="119" cm="1">
        <f t="array" ref="K5088">ROUND(IF(C5088="Beer",SUM(LOOKUP(2,1/(SRP!$B$7:$B$9&lt;=E5088)/(SRP!$C$7:$C$9&gt;=E5088),SRP!$D$7:$D$9)*(G5088/100)*(E5088/1000)),IF(C5088="Spirits",SUM(LOOKUP(2,1/(SRP!$B$2:$B$6&lt;=E5088)/(SRP!$C$2:$C$6&gt;=E5088),SRP!$D$2:$D$6)*(G5088/100)*(E5088/1000)),IF(AND(C5088="Wine",D5088="Fortified Wines"),SUM(LOOKUP(2,1/(SRP!$B$20:$B$23&lt;=E5088)/(SRP!$C$20:$C$23&gt;=E5088),SRP!$D$20:$D$23)*(G5088/100)*(E5088/1000)),IF(C5088="Wine",SUM(LOOKUP(2,1/(SRP!$B$15:$B$19&lt;=E5088)/(SRP!$C$15:$C$19&gt;=E5088),SRP!$D$15:$D$19)*(G5088/100)*(E5088/1000)),IF(C5088="Ready to Drink",SUM(LOOKUP(2,1/(SRP!$B$10:$B$14&lt;=E5088)/(SRP!$C$10:$C$14&gt;=E5088),SRP!$D$10:$D$14)*(G5088/100)*(E5088/1000)),0))))),2)</f>
        <v>20.94</v>
      </c>
    </row>
    <row r="5089" spans="1:11" x14ac:dyDescent="0.35">
      <c r="A5089" s="2">
        <v>44686</v>
      </c>
      <c r="B5089" s="76" t="s">
        <v>3955</v>
      </c>
      <c r="C5089" s="76" t="s">
        <v>286</v>
      </c>
      <c r="D5089" s="76" t="s">
        <v>5245</v>
      </c>
      <c r="E5089" s="76">
        <v>750</v>
      </c>
      <c r="F5089" s="76">
        <v>12</v>
      </c>
      <c r="G5089" s="77">
        <v>14.5</v>
      </c>
      <c r="H5089" s="76" t="s">
        <v>5939</v>
      </c>
      <c r="I5089" s="77">
        <v>29.99</v>
      </c>
      <c r="J5089" s="2">
        <v>1</v>
      </c>
      <c r="K5089" s="119" cm="1">
        <f t="array" ref="K5089">ROUND(IF(C5089="Beer",SUM(LOOKUP(2,1/(SRP!$B$7:$B$9&lt;=E5089)/(SRP!$C$7:$C$9&gt;=E5089),SRP!$D$7:$D$9)*(G5089/100)*(E5089/1000)),IF(C5089="Spirits",SUM(LOOKUP(2,1/(SRP!$B$2:$B$6&lt;=E5089)/(SRP!$C$2:$C$6&gt;=E5089),SRP!$D$2:$D$6)*(G5089/100)*(E5089/1000)),IF(AND(C5089="Wine",D5089="Fortified Wines"),SUM(LOOKUP(2,1/(SRP!$B$20:$B$23&lt;=E5089)/(SRP!$C$20:$C$23&gt;=E5089),SRP!$D$20:$D$23)*(G5089/100)*(E5089/1000)),IF(C5089="Wine",SUM(LOOKUP(2,1/(SRP!$B$15:$B$19&lt;=E5089)/(SRP!$C$15:$C$19&gt;=E5089),SRP!$D$15:$D$19)*(G5089/100)*(E5089/1000)),IF(C5089="Ready to Drink",SUM(LOOKUP(2,1/(SRP!$B$10:$B$14&lt;=E5089)/(SRP!$C$10:$C$14&gt;=E5089),SRP!$D$10:$D$14)*(G5089/100)*(E5089/1000)),0))))),2)</f>
        <v>7.59</v>
      </c>
    </row>
    <row r="5090" spans="1:11" x14ac:dyDescent="0.35">
      <c r="A5090" s="2">
        <v>44691</v>
      </c>
      <c r="B5090" s="76" t="s">
        <v>3956</v>
      </c>
      <c r="C5090" s="76" t="s">
        <v>286</v>
      </c>
      <c r="D5090" s="76" t="s">
        <v>5297</v>
      </c>
      <c r="E5090" s="76">
        <v>750</v>
      </c>
      <c r="F5090" s="76">
        <v>12</v>
      </c>
      <c r="G5090" s="77">
        <v>13.5</v>
      </c>
      <c r="H5090" s="76" t="s">
        <v>3302</v>
      </c>
      <c r="I5090" s="77">
        <v>23.99</v>
      </c>
      <c r="J5090" s="2">
        <v>1</v>
      </c>
      <c r="K5090" s="119" cm="1">
        <f t="array" ref="K5090">ROUND(IF(C5090="Beer",SUM(LOOKUP(2,1/(SRP!$B$7:$B$9&lt;=E5090)/(SRP!$C$7:$C$9&gt;=E5090),SRP!$D$7:$D$9)*(G5090/100)*(E5090/1000)),IF(C5090="Spirits",SUM(LOOKUP(2,1/(SRP!$B$2:$B$6&lt;=E5090)/(SRP!$C$2:$C$6&gt;=E5090),SRP!$D$2:$D$6)*(G5090/100)*(E5090/1000)),IF(AND(C5090="Wine",D5090="Fortified Wines"),SUM(LOOKUP(2,1/(SRP!$B$20:$B$23&lt;=E5090)/(SRP!$C$20:$C$23&gt;=E5090),SRP!$D$20:$D$23)*(G5090/100)*(E5090/1000)),IF(C5090="Wine",SUM(LOOKUP(2,1/(SRP!$B$15:$B$19&lt;=E5090)/(SRP!$C$15:$C$19&gt;=E5090),SRP!$D$15:$D$19)*(G5090/100)*(E5090/1000)),IF(C5090="Ready to Drink",SUM(LOOKUP(2,1/(SRP!$B$10:$B$14&lt;=E5090)/(SRP!$C$10:$C$14&gt;=E5090),SRP!$D$10:$D$14)*(G5090/100)*(E5090/1000)),0))))),2)</f>
        <v>7.07</v>
      </c>
    </row>
    <row r="5091" spans="1:11" x14ac:dyDescent="0.35">
      <c r="A5091" s="2">
        <v>44692</v>
      </c>
      <c r="B5091" s="76" t="s">
        <v>4413</v>
      </c>
      <c r="C5091" s="76" t="s">
        <v>5938</v>
      </c>
      <c r="D5091" s="76" t="s">
        <v>5746</v>
      </c>
      <c r="E5091" s="76">
        <v>473</v>
      </c>
      <c r="F5091" s="76">
        <v>24</v>
      </c>
      <c r="G5091" s="77">
        <v>5</v>
      </c>
      <c r="H5091" s="76" t="s">
        <v>3360</v>
      </c>
      <c r="I5091" s="77">
        <v>4.5</v>
      </c>
      <c r="J5091" s="2">
        <v>1</v>
      </c>
      <c r="K5091" s="119" cm="1">
        <f t="array" ref="K5091">ROUND(IF(C5091="Beer",SUM(LOOKUP(2,1/(SRP!$B$7:$B$9&lt;=E5091)/(SRP!$C$7:$C$9&gt;=E5091),SRP!$D$7:$D$9)*(G5091/100)*(E5091/1000)),IF(C5091="Spirits",SUM(LOOKUP(2,1/(SRP!$B$2:$B$6&lt;=E5091)/(SRP!$C$2:$C$6&gt;=E5091),SRP!$D$2:$D$6)*(G5091/100)*(E5091/1000)),IF(AND(C5091="Wine",D5091="Fortified Wines"),SUM(LOOKUP(2,1/(SRP!$B$20:$B$23&lt;=E5091)/(SRP!$C$20:$C$23&gt;=E5091),SRP!$D$20:$D$23)*(G5091/100)*(E5091/1000)),IF(C5091="Wine",SUM(LOOKUP(2,1/(SRP!$B$15:$B$19&lt;=E5091)/(SRP!$C$15:$C$19&gt;=E5091),SRP!$D$15:$D$19)*(G5091/100)*(E5091/1000)),IF(C5091="Ready to Drink",SUM(LOOKUP(2,1/(SRP!$B$10:$B$14&lt;=E5091)/(SRP!$C$10:$C$14&gt;=E5091),SRP!$D$10:$D$14)*(G5091/100)*(E5091/1000)),0))))),2)</f>
        <v>1.75</v>
      </c>
    </row>
    <row r="5092" spans="1:11" x14ac:dyDescent="0.35">
      <c r="A5092" s="2">
        <v>44692</v>
      </c>
      <c r="B5092" s="76" t="s">
        <v>4413</v>
      </c>
      <c r="C5092" s="76" t="s">
        <v>5938</v>
      </c>
      <c r="D5092" s="76" t="s">
        <v>5746</v>
      </c>
      <c r="E5092" s="76">
        <v>473</v>
      </c>
      <c r="F5092" s="76">
        <v>24</v>
      </c>
      <c r="G5092" s="77">
        <v>5</v>
      </c>
      <c r="H5092" s="76" t="s">
        <v>3360</v>
      </c>
      <c r="I5092" s="77">
        <v>4.5</v>
      </c>
      <c r="J5092" s="2">
        <v>1</v>
      </c>
      <c r="K5092" s="119" cm="1">
        <f t="array" ref="K5092">ROUND(IF(C5092="Beer",SUM(LOOKUP(2,1/(SRP!$B$7:$B$9&lt;=E5092)/(SRP!$C$7:$C$9&gt;=E5092),SRP!$D$7:$D$9)*(G5092/100)*(E5092/1000)),IF(C5092="Spirits",SUM(LOOKUP(2,1/(SRP!$B$2:$B$6&lt;=E5092)/(SRP!$C$2:$C$6&gt;=E5092),SRP!$D$2:$D$6)*(G5092/100)*(E5092/1000)),IF(AND(C5092="Wine",D5092="Fortified Wines"),SUM(LOOKUP(2,1/(SRP!$B$20:$B$23&lt;=E5092)/(SRP!$C$20:$C$23&gt;=E5092),SRP!$D$20:$D$23)*(G5092/100)*(E5092/1000)),IF(C5092="Wine",SUM(LOOKUP(2,1/(SRP!$B$15:$B$19&lt;=E5092)/(SRP!$C$15:$C$19&gt;=E5092),SRP!$D$15:$D$19)*(G5092/100)*(E5092/1000)),IF(C5092="Ready to Drink",SUM(LOOKUP(2,1/(SRP!$B$10:$B$14&lt;=E5092)/(SRP!$C$10:$C$14&gt;=E5092),SRP!$D$10:$D$14)*(G5092/100)*(E5092/1000)),0))))),2)</f>
        <v>1.75</v>
      </c>
    </row>
    <row r="5093" spans="1:11" x14ac:dyDescent="0.35">
      <c r="A5093" s="2">
        <v>44695</v>
      </c>
      <c r="B5093" s="76" t="s">
        <v>4412</v>
      </c>
      <c r="C5093" s="76" t="s">
        <v>5938</v>
      </c>
      <c r="D5093" s="76" t="s">
        <v>5746</v>
      </c>
      <c r="E5093" s="76">
        <v>473</v>
      </c>
      <c r="F5093" s="76">
        <v>24</v>
      </c>
      <c r="G5093" s="77">
        <v>5</v>
      </c>
      <c r="H5093" s="76" t="s">
        <v>3360</v>
      </c>
      <c r="I5093" s="77">
        <v>4.5</v>
      </c>
      <c r="J5093" s="2">
        <v>1</v>
      </c>
      <c r="K5093" s="119" cm="1">
        <f t="array" ref="K5093">ROUND(IF(C5093="Beer",SUM(LOOKUP(2,1/(SRP!$B$7:$B$9&lt;=E5093)/(SRP!$C$7:$C$9&gt;=E5093),SRP!$D$7:$D$9)*(G5093/100)*(E5093/1000)),IF(C5093="Spirits",SUM(LOOKUP(2,1/(SRP!$B$2:$B$6&lt;=E5093)/(SRP!$C$2:$C$6&gt;=E5093),SRP!$D$2:$D$6)*(G5093/100)*(E5093/1000)),IF(AND(C5093="Wine",D5093="Fortified Wines"),SUM(LOOKUP(2,1/(SRP!$B$20:$B$23&lt;=E5093)/(SRP!$C$20:$C$23&gt;=E5093),SRP!$D$20:$D$23)*(G5093/100)*(E5093/1000)),IF(C5093="Wine",SUM(LOOKUP(2,1/(SRP!$B$15:$B$19&lt;=E5093)/(SRP!$C$15:$C$19&gt;=E5093),SRP!$D$15:$D$19)*(G5093/100)*(E5093/1000)),IF(C5093="Ready to Drink",SUM(LOOKUP(2,1/(SRP!$B$10:$B$14&lt;=E5093)/(SRP!$C$10:$C$14&gt;=E5093),SRP!$D$10:$D$14)*(G5093/100)*(E5093/1000)),0))))),2)</f>
        <v>1.75</v>
      </c>
    </row>
    <row r="5094" spans="1:11" x14ac:dyDescent="0.35">
      <c r="A5094" s="2">
        <v>44695</v>
      </c>
      <c r="B5094" s="76" t="s">
        <v>4412</v>
      </c>
      <c r="C5094" s="76" t="s">
        <v>5938</v>
      </c>
      <c r="D5094" s="76" t="s">
        <v>5746</v>
      </c>
      <c r="E5094" s="76">
        <v>473</v>
      </c>
      <c r="F5094" s="76">
        <v>24</v>
      </c>
      <c r="G5094" s="77">
        <v>5</v>
      </c>
      <c r="H5094" s="76" t="s">
        <v>3360</v>
      </c>
      <c r="I5094" s="77">
        <v>4.5</v>
      </c>
      <c r="J5094" s="2">
        <v>1</v>
      </c>
      <c r="K5094" s="119" cm="1">
        <f t="array" ref="K5094">ROUND(IF(C5094="Beer",SUM(LOOKUP(2,1/(SRP!$B$7:$B$9&lt;=E5094)/(SRP!$C$7:$C$9&gt;=E5094),SRP!$D$7:$D$9)*(G5094/100)*(E5094/1000)),IF(C5094="Spirits",SUM(LOOKUP(2,1/(SRP!$B$2:$B$6&lt;=E5094)/(SRP!$C$2:$C$6&gt;=E5094),SRP!$D$2:$D$6)*(G5094/100)*(E5094/1000)),IF(AND(C5094="Wine",D5094="Fortified Wines"),SUM(LOOKUP(2,1/(SRP!$B$20:$B$23&lt;=E5094)/(SRP!$C$20:$C$23&gt;=E5094),SRP!$D$20:$D$23)*(G5094/100)*(E5094/1000)),IF(C5094="Wine",SUM(LOOKUP(2,1/(SRP!$B$15:$B$19&lt;=E5094)/(SRP!$C$15:$C$19&gt;=E5094),SRP!$D$15:$D$19)*(G5094/100)*(E5094/1000)),IF(C5094="Ready to Drink",SUM(LOOKUP(2,1/(SRP!$B$10:$B$14&lt;=E5094)/(SRP!$C$10:$C$14&gt;=E5094),SRP!$D$10:$D$14)*(G5094/100)*(E5094/1000)),0))))),2)</f>
        <v>1.75</v>
      </c>
    </row>
    <row r="5095" spans="1:11" x14ac:dyDescent="0.35">
      <c r="A5095" s="2">
        <v>44697</v>
      </c>
      <c r="B5095" s="76" t="s">
        <v>3923</v>
      </c>
      <c r="C5095" s="76" t="s">
        <v>287</v>
      </c>
      <c r="D5095" s="76" t="s">
        <v>5292</v>
      </c>
      <c r="E5095" s="76">
        <v>473</v>
      </c>
      <c r="F5095" s="76">
        <v>24</v>
      </c>
      <c r="G5095" s="77">
        <v>5</v>
      </c>
      <c r="H5095" s="76" t="s">
        <v>3354</v>
      </c>
      <c r="I5095" s="77">
        <v>3.99</v>
      </c>
      <c r="J5095" s="2">
        <v>1</v>
      </c>
      <c r="K5095" s="119" cm="1">
        <f t="array" ref="K5095">ROUND(IF(C5095="Beer",SUM(LOOKUP(2,1/(SRP!$B$7:$B$9&lt;=E5095)/(SRP!$C$7:$C$9&gt;=E5095),SRP!$D$7:$D$9)*(G5095/100)*(E5095/1000)),IF(C5095="Spirits",SUM(LOOKUP(2,1/(SRP!$B$2:$B$6&lt;=E5095)/(SRP!$C$2:$C$6&gt;=E5095),SRP!$D$2:$D$6)*(G5095/100)*(E5095/1000)),IF(AND(C5095="Wine",D5095="Fortified Wines"),SUM(LOOKUP(2,1/(SRP!$B$20:$B$23&lt;=E5095)/(SRP!$C$20:$C$23&gt;=E5095),SRP!$D$20:$D$23)*(G5095/100)*(E5095/1000)),IF(C5095="Wine",SUM(LOOKUP(2,1/(SRP!$B$15:$B$19&lt;=E5095)/(SRP!$C$15:$C$19&gt;=E5095),SRP!$D$15:$D$19)*(G5095/100)*(E5095/1000)),IF(C5095="Ready to Drink",SUM(LOOKUP(2,1/(SRP!$B$10:$B$14&lt;=E5095)/(SRP!$C$10:$C$14&gt;=E5095),SRP!$D$10:$D$14)*(G5095/100)*(E5095/1000)),0))))),2)</f>
        <v>1.65</v>
      </c>
    </row>
    <row r="5096" spans="1:11" x14ac:dyDescent="0.35">
      <c r="A5096" s="2">
        <v>44697</v>
      </c>
      <c r="B5096" s="76" t="s">
        <v>3923</v>
      </c>
      <c r="C5096" s="76" t="s">
        <v>287</v>
      </c>
      <c r="D5096" s="76" t="s">
        <v>5292</v>
      </c>
      <c r="E5096" s="76">
        <v>473</v>
      </c>
      <c r="F5096" s="76">
        <v>24</v>
      </c>
      <c r="G5096" s="77">
        <v>5</v>
      </c>
      <c r="H5096" s="76" t="s">
        <v>3354</v>
      </c>
      <c r="I5096" s="77">
        <v>3.99</v>
      </c>
      <c r="J5096" s="2">
        <v>1</v>
      </c>
      <c r="K5096" s="119" cm="1">
        <f t="array" ref="K5096">ROUND(IF(C5096="Beer",SUM(LOOKUP(2,1/(SRP!$B$7:$B$9&lt;=E5096)/(SRP!$C$7:$C$9&gt;=E5096),SRP!$D$7:$D$9)*(G5096/100)*(E5096/1000)),IF(C5096="Spirits",SUM(LOOKUP(2,1/(SRP!$B$2:$B$6&lt;=E5096)/(SRP!$C$2:$C$6&gt;=E5096),SRP!$D$2:$D$6)*(G5096/100)*(E5096/1000)),IF(AND(C5096="Wine",D5096="Fortified Wines"),SUM(LOOKUP(2,1/(SRP!$B$20:$B$23&lt;=E5096)/(SRP!$C$20:$C$23&gt;=E5096),SRP!$D$20:$D$23)*(G5096/100)*(E5096/1000)),IF(C5096="Wine",SUM(LOOKUP(2,1/(SRP!$B$15:$B$19&lt;=E5096)/(SRP!$C$15:$C$19&gt;=E5096),SRP!$D$15:$D$19)*(G5096/100)*(E5096/1000)),IF(C5096="Ready to Drink",SUM(LOOKUP(2,1/(SRP!$B$10:$B$14&lt;=E5096)/(SRP!$C$10:$C$14&gt;=E5096),SRP!$D$10:$D$14)*(G5096/100)*(E5096/1000)),0))))),2)</f>
        <v>1.65</v>
      </c>
    </row>
    <row r="5097" spans="1:11" x14ac:dyDescent="0.35">
      <c r="A5097" s="2">
        <v>44715</v>
      </c>
      <c r="B5097" s="76" t="s">
        <v>2511</v>
      </c>
      <c r="C5097" s="76" t="s">
        <v>286</v>
      </c>
      <c r="D5097" s="76" t="s">
        <v>5232</v>
      </c>
      <c r="E5097" s="76">
        <v>750</v>
      </c>
      <c r="F5097" s="76">
        <v>6</v>
      </c>
      <c r="G5097" s="77">
        <v>11</v>
      </c>
      <c r="H5097" s="76" t="s">
        <v>6283</v>
      </c>
      <c r="I5097" s="77">
        <v>23.99</v>
      </c>
      <c r="J5097" s="2">
        <v>1</v>
      </c>
      <c r="K5097" s="119" cm="1">
        <f t="array" ref="K5097">ROUND(IF(C5097="Beer",SUM(LOOKUP(2,1/(SRP!$B$7:$B$9&lt;=E5097)/(SRP!$C$7:$C$9&gt;=E5097),SRP!$D$7:$D$9)*(G5097/100)*(E5097/1000)),IF(C5097="Spirits",SUM(LOOKUP(2,1/(SRP!$B$2:$B$6&lt;=E5097)/(SRP!$C$2:$C$6&gt;=E5097),SRP!$D$2:$D$6)*(G5097/100)*(E5097/1000)),IF(AND(C5097="Wine",D5097="Fortified Wines"),SUM(LOOKUP(2,1/(SRP!$B$20:$B$23&lt;=E5097)/(SRP!$C$20:$C$23&gt;=E5097),SRP!$D$20:$D$23)*(G5097/100)*(E5097/1000)),IF(C5097="Wine",SUM(LOOKUP(2,1/(SRP!$B$15:$B$19&lt;=E5097)/(SRP!$C$15:$C$19&gt;=E5097),SRP!$D$15:$D$19)*(G5097/100)*(E5097/1000)),IF(C5097="Ready to Drink",SUM(LOOKUP(2,1/(SRP!$B$10:$B$14&lt;=E5097)/(SRP!$C$10:$C$14&gt;=E5097),SRP!$D$10:$D$14)*(G5097/100)*(E5097/1000)),0))))),2)</f>
        <v>5.76</v>
      </c>
    </row>
    <row r="5098" spans="1:11" x14ac:dyDescent="0.35">
      <c r="A5098" s="2">
        <v>44718</v>
      </c>
      <c r="B5098" s="76" t="s">
        <v>3957</v>
      </c>
      <c r="C5098" s="76" t="s">
        <v>286</v>
      </c>
      <c r="D5098" s="76" t="s">
        <v>5232</v>
      </c>
      <c r="E5098" s="76">
        <v>750</v>
      </c>
      <c r="F5098" s="76">
        <v>6</v>
      </c>
      <c r="G5098" s="77">
        <v>12</v>
      </c>
      <c r="H5098" s="76" t="s">
        <v>4070</v>
      </c>
      <c r="I5098" s="77">
        <v>29.99</v>
      </c>
      <c r="J5098" s="2">
        <v>1</v>
      </c>
      <c r="K5098" s="119" cm="1">
        <f t="array" ref="K5098">ROUND(IF(C5098="Beer",SUM(LOOKUP(2,1/(SRP!$B$7:$B$9&lt;=E5098)/(SRP!$C$7:$C$9&gt;=E5098),SRP!$D$7:$D$9)*(G5098/100)*(E5098/1000)),IF(C5098="Spirits",SUM(LOOKUP(2,1/(SRP!$B$2:$B$6&lt;=E5098)/(SRP!$C$2:$C$6&gt;=E5098),SRP!$D$2:$D$6)*(G5098/100)*(E5098/1000)),IF(AND(C5098="Wine",D5098="Fortified Wines"),SUM(LOOKUP(2,1/(SRP!$B$20:$B$23&lt;=E5098)/(SRP!$C$20:$C$23&gt;=E5098),SRP!$D$20:$D$23)*(G5098/100)*(E5098/1000)),IF(C5098="Wine",SUM(LOOKUP(2,1/(SRP!$B$15:$B$19&lt;=E5098)/(SRP!$C$15:$C$19&gt;=E5098),SRP!$D$15:$D$19)*(G5098/100)*(E5098/1000)),IF(C5098="Ready to Drink",SUM(LOOKUP(2,1/(SRP!$B$10:$B$14&lt;=E5098)/(SRP!$C$10:$C$14&gt;=E5098),SRP!$D$10:$D$14)*(G5098/100)*(E5098/1000)),0))))),2)</f>
        <v>6.28</v>
      </c>
    </row>
    <row r="5099" spans="1:11" x14ac:dyDescent="0.35">
      <c r="A5099" s="2">
        <v>44719</v>
      </c>
      <c r="B5099" s="76" t="s">
        <v>6368</v>
      </c>
      <c r="C5099" s="76" t="s">
        <v>286</v>
      </c>
      <c r="D5099" s="76" t="s">
        <v>5236</v>
      </c>
      <c r="E5099" s="76">
        <v>750</v>
      </c>
      <c r="F5099" s="76">
        <v>12</v>
      </c>
      <c r="G5099" s="77">
        <v>13.3</v>
      </c>
      <c r="H5099" s="76" t="s">
        <v>3314</v>
      </c>
      <c r="I5099" s="77">
        <v>18.989999999999998</v>
      </c>
      <c r="J5099" s="2">
        <v>1</v>
      </c>
      <c r="K5099" s="119" cm="1">
        <f t="array" ref="K5099">ROUND(IF(C5099="Beer",SUM(LOOKUP(2,1/(SRP!$B$7:$B$9&lt;=E5099)/(SRP!$C$7:$C$9&gt;=E5099),SRP!$D$7:$D$9)*(G5099/100)*(E5099/1000)),IF(C5099="Spirits",SUM(LOOKUP(2,1/(SRP!$B$2:$B$6&lt;=E5099)/(SRP!$C$2:$C$6&gt;=E5099),SRP!$D$2:$D$6)*(G5099/100)*(E5099/1000)),IF(AND(C5099="Wine",D5099="Fortified Wines"),SUM(LOOKUP(2,1/(SRP!$B$20:$B$23&lt;=E5099)/(SRP!$C$20:$C$23&gt;=E5099),SRP!$D$20:$D$23)*(G5099/100)*(E5099/1000)),IF(C5099="Wine",SUM(LOOKUP(2,1/(SRP!$B$15:$B$19&lt;=E5099)/(SRP!$C$15:$C$19&gt;=E5099),SRP!$D$15:$D$19)*(G5099/100)*(E5099/1000)),IF(C5099="Ready to Drink",SUM(LOOKUP(2,1/(SRP!$B$10:$B$14&lt;=E5099)/(SRP!$C$10:$C$14&gt;=E5099),SRP!$D$10:$D$14)*(G5099/100)*(E5099/1000)),0))))),2)</f>
        <v>6.96</v>
      </c>
    </row>
    <row r="5100" spans="1:11" x14ac:dyDescent="0.35">
      <c r="A5100" s="2">
        <v>44720</v>
      </c>
      <c r="B5100" s="76" t="s">
        <v>4282</v>
      </c>
      <c r="C5100" s="76" t="s">
        <v>286</v>
      </c>
      <c r="D5100" s="76" t="s">
        <v>5236</v>
      </c>
      <c r="E5100" s="76">
        <v>750</v>
      </c>
      <c r="F5100" s="76">
        <v>12</v>
      </c>
      <c r="G5100" s="77">
        <v>13</v>
      </c>
      <c r="H5100" s="76" t="s">
        <v>3314</v>
      </c>
      <c r="I5100" s="77">
        <v>13.99</v>
      </c>
      <c r="J5100" s="2">
        <v>1</v>
      </c>
      <c r="K5100" s="119" cm="1">
        <f t="array" ref="K5100">ROUND(IF(C5100="Beer",SUM(LOOKUP(2,1/(SRP!$B$7:$B$9&lt;=E5100)/(SRP!$C$7:$C$9&gt;=E5100),SRP!$D$7:$D$9)*(G5100/100)*(E5100/1000)),IF(C5100="Spirits",SUM(LOOKUP(2,1/(SRP!$B$2:$B$6&lt;=E5100)/(SRP!$C$2:$C$6&gt;=E5100),SRP!$D$2:$D$6)*(G5100/100)*(E5100/1000)),IF(AND(C5100="Wine",D5100="Fortified Wines"),SUM(LOOKUP(2,1/(SRP!$B$20:$B$23&lt;=E5100)/(SRP!$C$20:$C$23&gt;=E5100),SRP!$D$20:$D$23)*(G5100/100)*(E5100/1000)),IF(C5100="Wine",SUM(LOOKUP(2,1/(SRP!$B$15:$B$19&lt;=E5100)/(SRP!$C$15:$C$19&gt;=E5100),SRP!$D$15:$D$19)*(G5100/100)*(E5100/1000)),IF(C5100="Ready to Drink",SUM(LOOKUP(2,1/(SRP!$B$10:$B$14&lt;=E5100)/(SRP!$C$10:$C$14&gt;=E5100),SRP!$D$10:$D$14)*(G5100/100)*(E5100/1000)),0))))),2)</f>
        <v>6.81</v>
      </c>
    </row>
    <row r="5101" spans="1:11" x14ac:dyDescent="0.35">
      <c r="A5101" s="2">
        <v>44736</v>
      </c>
      <c r="B5101" s="76" t="s">
        <v>4770</v>
      </c>
      <c r="C5101" s="76" t="s">
        <v>286</v>
      </c>
      <c r="D5101" s="76" t="s">
        <v>5232</v>
      </c>
      <c r="E5101" s="76">
        <v>600</v>
      </c>
      <c r="F5101" s="76">
        <v>8</v>
      </c>
      <c r="G5101" s="77">
        <v>11</v>
      </c>
      <c r="H5101" s="76" t="s">
        <v>6869</v>
      </c>
      <c r="I5101" s="77">
        <v>15.99</v>
      </c>
      <c r="J5101" s="2">
        <v>3</v>
      </c>
      <c r="K5101" s="119" cm="1">
        <f t="array" ref="K5101">ROUND(IF(C5101="Beer",SUM(LOOKUP(2,1/(SRP!$B$7:$B$9&lt;=E5101)/(SRP!$C$7:$C$9&gt;=E5101),SRP!$D$7:$D$9)*(G5101/100)*(E5101/1000)),IF(C5101="Spirits",SUM(LOOKUP(2,1/(SRP!$B$2:$B$6&lt;=E5101)/(SRP!$C$2:$C$6&gt;=E5101),SRP!$D$2:$D$6)*(G5101/100)*(E5101/1000)),IF(AND(C5101="Wine",D5101="Fortified Wines"),SUM(LOOKUP(2,1/(SRP!$B$20:$B$23&lt;=E5101)/(SRP!$C$20:$C$23&gt;=E5101),SRP!$D$20:$D$23)*(G5101/100)*(E5101/1000)),IF(C5101="Wine",SUM(LOOKUP(2,1/(SRP!$B$15:$B$19&lt;=E5101)/(SRP!$C$15:$C$19&gt;=E5101),SRP!$D$15:$D$19)*(G5101/100)*(E5101/1000)),IF(C5101="Ready to Drink",SUM(LOOKUP(2,1/(SRP!$B$10:$B$14&lt;=E5101)/(SRP!$C$10:$C$14&gt;=E5101),SRP!$D$10:$D$14)*(G5101/100)*(E5101/1000)),0))))),2)</f>
        <v>4.88</v>
      </c>
    </row>
    <row r="5102" spans="1:11" x14ac:dyDescent="0.35">
      <c r="A5102" s="2">
        <v>44737</v>
      </c>
      <c r="B5102" s="76" t="s">
        <v>98</v>
      </c>
      <c r="C5102" s="76" t="s">
        <v>286</v>
      </c>
      <c r="D5102" s="76" t="s">
        <v>5284</v>
      </c>
      <c r="E5102" s="76">
        <v>375</v>
      </c>
      <c r="F5102" s="76">
        <v>12</v>
      </c>
      <c r="G5102" s="77">
        <v>12</v>
      </c>
      <c r="H5102" s="76" t="s">
        <v>6697</v>
      </c>
      <c r="I5102" s="77">
        <v>44.99</v>
      </c>
      <c r="J5102" s="2">
        <v>1</v>
      </c>
      <c r="K5102" s="119" cm="1">
        <f t="array" ref="K5102">ROUND(IF(C5102="Beer",SUM(LOOKUP(2,1/(SRP!$B$7:$B$9&lt;=E5102)/(SRP!$C$7:$C$9&gt;=E5102),SRP!$D$7:$D$9)*(G5102/100)*(E5102/1000)),IF(C5102="Spirits",SUM(LOOKUP(2,1/(SRP!$B$2:$B$6&lt;=E5102)/(SRP!$C$2:$C$6&gt;=E5102),SRP!$D$2:$D$6)*(G5102/100)*(E5102/1000)),IF(AND(C5102="Wine",D5102="Fortified Wines"),SUM(LOOKUP(2,1/(SRP!$B$20:$B$23&lt;=E5102)/(SRP!$C$20:$C$23&gt;=E5102),SRP!$D$20:$D$23)*(G5102/100)*(E5102/1000)),IF(C5102="Wine",SUM(LOOKUP(2,1/(SRP!$B$15:$B$19&lt;=E5102)/(SRP!$C$15:$C$19&gt;=E5102),SRP!$D$15:$D$19)*(G5102/100)*(E5102/1000)),IF(C5102="Ready to Drink",SUM(LOOKUP(2,1/(SRP!$B$10:$B$14&lt;=E5102)/(SRP!$C$10:$C$14&gt;=E5102),SRP!$D$10:$D$14)*(G5102/100)*(E5102/1000)),0))))),2)</f>
        <v>3.33</v>
      </c>
    </row>
    <row r="5103" spans="1:11" x14ac:dyDescent="0.35">
      <c r="A5103" s="2">
        <v>44745</v>
      </c>
      <c r="B5103" s="76" t="s">
        <v>3924</v>
      </c>
      <c r="C5103" s="76" t="s">
        <v>287</v>
      </c>
      <c r="D5103" s="76" t="s">
        <v>5271</v>
      </c>
      <c r="E5103" s="76">
        <v>473</v>
      </c>
      <c r="F5103" s="76">
        <v>24</v>
      </c>
      <c r="G5103" s="77">
        <v>3.6</v>
      </c>
      <c r="H5103" s="76" t="s">
        <v>3354</v>
      </c>
      <c r="I5103" s="77">
        <v>3.99</v>
      </c>
      <c r="J5103" s="2">
        <v>1</v>
      </c>
      <c r="K5103" s="119" cm="1">
        <f t="array" ref="K5103">ROUND(IF(C5103="Beer",SUM(LOOKUP(2,1/(SRP!$B$7:$B$9&lt;=E5103)/(SRP!$C$7:$C$9&gt;=E5103),SRP!$D$7:$D$9)*(G5103/100)*(E5103/1000)),IF(C5103="Spirits",SUM(LOOKUP(2,1/(SRP!$B$2:$B$6&lt;=E5103)/(SRP!$C$2:$C$6&gt;=E5103),SRP!$D$2:$D$6)*(G5103/100)*(E5103/1000)),IF(AND(C5103="Wine",D5103="Fortified Wines"),SUM(LOOKUP(2,1/(SRP!$B$20:$B$23&lt;=E5103)/(SRP!$C$20:$C$23&gt;=E5103),SRP!$D$20:$D$23)*(G5103/100)*(E5103/1000)),IF(C5103="Wine",SUM(LOOKUP(2,1/(SRP!$B$15:$B$19&lt;=E5103)/(SRP!$C$15:$C$19&gt;=E5103),SRP!$D$15:$D$19)*(G5103/100)*(E5103/1000)),IF(C5103="Ready to Drink",SUM(LOOKUP(2,1/(SRP!$B$10:$B$14&lt;=E5103)/(SRP!$C$10:$C$14&gt;=E5103),SRP!$D$10:$D$14)*(G5103/100)*(E5103/1000)),0))))),2)</f>
        <v>1.19</v>
      </c>
    </row>
    <row r="5104" spans="1:11" x14ac:dyDescent="0.35">
      <c r="A5104" s="2">
        <v>44745</v>
      </c>
      <c r="B5104" s="76" t="s">
        <v>3924</v>
      </c>
      <c r="C5104" s="76" t="s">
        <v>287</v>
      </c>
      <c r="D5104" s="76" t="s">
        <v>5271</v>
      </c>
      <c r="E5104" s="76">
        <v>473</v>
      </c>
      <c r="F5104" s="76">
        <v>24</v>
      </c>
      <c r="G5104" s="77">
        <v>3.6</v>
      </c>
      <c r="H5104" s="76" t="s">
        <v>3354</v>
      </c>
      <c r="I5104" s="77">
        <v>3.99</v>
      </c>
      <c r="J5104" s="2">
        <v>1</v>
      </c>
      <c r="K5104" s="119" cm="1">
        <f t="array" ref="K5104">ROUND(IF(C5104="Beer",SUM(LOOKUP(2,1/(SRP!$B$7:$B$9&lt;=E5104)/(SRP!$C$7:$C$9&gt;=E5104),SRP!$D$7:$D$9)*(G5104/100)*(E5104/1000)),IF(C5104="Spirits",SUM(LOOKUP(2,1/(SRP!$B$2:$B$6&lt;=E5104)/(SRP!$C$2:$C$6&gt;=E5104),SRP!$D$2:$D$6)*(G5104/100)*(E5104/1000)),IF(AND(C5104="Wine",D5104="Fortified Wines"),SUM(LOOKUP(2,1/(SRP!$B$20:$B$23&lt;=E5104)/(SRP!$C$20:$C$23&gt;=E5104),SRP!$D$20:$D$23)*(G5104/100)*(E5104/1000)),IF(C5104="Wine",SUM(LOOKUP(2,1/(SRP!$B$15:$B$19&lt;=E5104)/(SRP!$C$15:$C$19&gt;=E5104),SRP!$D$15:$D$19)*(G5104/100)*(E5104/1000)),IF(C5104="Ready to Drink",SUM(LOOKUP(2,1/(SRP!$B$10:$B$14&lt;=E5104)/(SRP!$C$10:$C$14&gt;=E5104),SRP!$D$10:$D$14)*(G5104/100)*(E5104/1000)),0))))),2)</f>
        <v>1.19</v>
      </c>
    </row>
    <row r="5105" spans="1:11" x14ac:dyDescent="0.35">
      <c r="A5105" s="2">
        <v>44751</v>
      </c>
      <c r="B5105" s="76" t="s">
        <v>6975</v>
      </c>
      <c r="C5105" s="76" t="s">
        <v>286</v>
      </c>
      <c r="D5105" s="76" t="s">
        <v>5247</v>
      </c>
      <c r="E5105" s="76">
        <v>750</v>
      </c>
      <c r="F5105" s="76">
        <v>6</v>
      </c>
      <c r="G5105" s="77">
        <v>14.5</v>
      </c>
      <c r="H5105" s="76" t="s">
        <v>3300</v>
      </c>
      <c r="I5105" s="77">
        <v>129.59</v>
      </c>
      <c r="J5105" s="2">
        <v>1</v>
      </c>
      <c r="K5105" s="119" cm="1">
        <f t="array" ref="K5105">ROUND(IF(C5105="Beer",SUM(LOOKUP(2,1/(SRP!$B$7:$B$9&lt;=E5105)/(SRP!$C$7:$C$9&gt;=E5105),SRP!$D$7:$D$9)*(G5105/100)*(E5105/1000)),IF(C5105="Spirits",SUM(LOOKUP(2,1/(SRP!$B$2:$B$6&lt;=E5105)/(SRP!$C$2:$C$6&gt;=E5105),SRP!$D$2:$D$6)*(G5105/100)*(E5105/1000)),IF(AND(C5105="Wine",D5105="Fortified Wines"),SUM(LOOKUP(2,1/(SRP!$B$20:$B$23&lt;=E5105)/(SRP!$C$20:$C$23&gt;=E5105),SRP!$D$20:$D$23)*(G5105/100)*(E5105/1000)),IF(C5105="Wine",SUM(LOOKUP(2,1/(SRP!$B$15:$B$19&lt;=E5105)/(SRP!$C$15:$C$19&gt;=E5105),SRP!$D$15:$D$19)*(G5105/100)*(E5105/1000)),IF(C5105="Ready to Drink",SUM(LOOKUP(2,1/(SRP!$B$10:$B$14&lt;=E5105)/(SRP!$C$10:$C$14&gt;=E5105),SRP!$D$10:$D$14)*(G5105/100)*(E5105/1000)),0))))),2)</f>
        <v>7.59</v>
      </c>
    </row>
    <row r="5106" spans="1:11" x14ac:dyDescent="0.35">
      <c r="A5106" s="2">
        <v>44753</v>
      </c>
      <c r="B5106" s="76" t="s">
        <v>3959</v>
      </c>
      <c r="C5106" s="76" t="s">
        <v>286</v>
      </c>
      <c r="D5106" s="76" t="s">
        <v>5236</v>
      </c>
      <c r="E5106" s="76">
        <v>200</v>
      </c>
      <c r="F5106" s="76">
        <v>24</v>
      </c>
      <c r="G5106" s="77">
        <v>12.5</v>
      </c>
      <c r="H5106" s="76" t="s">
        <v>3297</v>
      </c>
      <c r="I5106" s="77">
        <v>3.29</v>
      </c>
      <c r="J5106" s="2">
        <v>1</v>
      </c>
      <c r="K5106" s="119" cm="1">
        <f t="array" ref="K5106">ROUND(IF(C5106="Beer",SUM(LOOKUP(2,1/(SRP!$B$7:$B$9&lt;=E5106)/(SRP!$C$7:$C$9&gt;=E5106),SRP!$D$7:$D$9)*(G5106/100)*(E5106/1000)),IF(C5106="Spirits",SUM(LOOKUP(2,1/(SRP!$B$2:$B$6&lt;=E5106)/(SRP!$C$2:$C$6&gt;=E5106),SRP!$D$2:$D$6)*(G5106/100)*(E5106/1000)),IF(AND(C5106="Wine",D5106="Fortified Wines"),SUM(LOOKUP(2,1/(SRP!$B$20:$B$23&lt;=E5106)/(SRP!$C$20:$C$23&gt;=E5106),SRP!$D$20:$D$23)*(G5106/100)*(E5106/1000)),IF(C5106="Wine",SUM(LOOKUP(2,1/(SRP!$B$15:$B$19&lt;=E5106)/(SRP!$C$15:$C$19&gt;=E5106),SRP!$D$15:$D$19)*(G5106/100)*(E5106/1000)),IF(C5106="Ready to Drink",SUM(LOOKUP(2,1/(SRP!$B$10:$B$14&lt;=E5106)/(SRP!$C$10:$C$14&gt;=E5106),SRP!$D$10:$D$14)*(G5106/100)*(E5106/1000)),0))))),2)</f>
        <v>2.5099999999999998</v>
      </c>
    </row>
    <row r="5107" spans="1:11" x14ac:dyDescent="0.35">
      <c r="A5107" s="2">
        <v>44754</v>
      </c>
      <c r="B5107" s="76" t="s">
        <v>4254</v>
      </c>
      <c r="C5107" s="76" t="s">
        <v>5938</v>
      </c>
      <c r="D5107" s="76" t="s">
        <v>5298</v>
      </c>
      <c r="E5107" s="76">
        <v>4260</v>
      </c>
      <c r="F5107" s="76">
        <v>2</v>
      </c>
      <c r="G5107" s="77">
        <v>5</v>
      </c>
      <c r="H5107" s="76" t="s">
        <v>3326</v>
      </c>
      <c r="I5107" s="77">
        <v>30.99</v>
      </c>
      <c r="J5107" s="2">
        <v>12</v>
      </c>
      <c r="K5107" s="119" cm="1">
        <f t="array" ref="K5107">ROUND(IF(C5107="Beer",SUM(LOOKUP(2,1/(SRP!$B$7:$B$9&lt;=E5107)/(SRP!$C$7:$C$9&gt;=E5107),SRP!$D$7:$D$9)*(G5107/100)*(E5107/1000)),IF(C5107="Spirits",SUM(LOOKUP(2,1/(SRP!$B$2:$B$6&lt;=E5107)/(SRP!$C$2:$C$6&gt;=E5107),SRP!$D$2:$D$6)*(G5107/100)*(E5107/1000)),IF(AND(C5107="Wine",D5107="Fortified Wines"),SUM(LOOKUP(2,1/(SRP!$B$20:$B$23&lt;=E5107)/(SRP!$C$20:$C$23&gt;=E5107),SRP!$D$20:$D$23)*(G5107/100)*(E5107/1000)),IF(C5107="Wine",SUM(LOOKUP(2,1/(SRP!$B$15:$B$19&lt;=E5107)/(SRP!$C$15:$C$19&gt;=E5107),SRP!$D$15:$D$19)*(G5107/100)*(E5107/1000)),IF(C5107="Ready to Drink",SUM(LOOKUP(2,1/(SRP!$B$10:$B$14&lt;=E5107)/(SRP!$C$10:$C$14&gt;=E5107),SRP!$D$10:$D$14)*(G5107/100)*(E5107/1000)),0))))),2)</f>
        <v>14.87</v>
      </c>
    </row>
    <row r="5108" spans="1:11" x14ac:dyDescent="0.35">
      <c r="A5108" s="2">
        <v>44754</v>
      </c>
      <c r="B5108" s="76" t="s">
        <v>4254</v>
      </c>
      <c r="C5108" s="76" t="s">
        <v>5938</v>
      </c>
      <c r="D5108" s="76" t="s">
        <v>5298</v>
      </c>
      <c r="E5108" s="76">
        <v>4260</v>
      </c>
      <c r="F5108" s="76">
        <v>2</v>
      </c>
      <c r="G5108" s="77">
        <v>5</v>
      </c>
      <c r="H5108" s="76" t="s">
        <v>3326</v>
      </c>
      <c r="I5108" s="77">
        <v>30.99</v>
      </c>
      <c r="J5108" s="2">
        <v>12</v>
      </c>
      <c r="K5108" s="119" cm="1">
        <f t="array" ref="K5108">ROUND(IF(C5108="Beer",SUM(LOOKUP(2,1/(SRP!$B$7:$B$9&lt;=E5108)/(SRP!$C$7:$C$9&gt;=E5108),SRP!$D$7:$D$9)*(G5108/100)*(E5108/1000)),IF(C5108="Spirits",SUM(LOOKUP(2,1/(SRP!$B$2:$B$6&lt;=E5108)/(SRP!$C$2:$C$6&gt;=E5108),SRP!$D$2:$D$6)*(G5108/100)*(E5108/1000)),IF(AND(C5108="Wine",D5108="Fortified Wines"),SUM(LOOKUP(2,1/(SRP!$B$20:$B$23&lt;=E5108)/(SRP!$C$20:$C$23&gt;=E5108),SRP!$D$20:$D$23)*(G5108/100)*(E5108/1000)),IF(C5108="Wine",SUM(LOOKUP(2,1/(SRP!$B$15:$B$19&lt;=E5108)/(SRP!$C$15:$C$19&gt;=E5108),SRP!$D$15:$D$19)*(G5108/100)*(E5108/1000)),IF(C5108="Ready to Drink",SUM(LOOKUP(2,1/(SRP!$B$10:$B$14&lt;=E5108)/(SRP!$C$10:$C$14&gt;=E5108),SRP!$D$10:$D$14)*(G5108/100)*(E5108/1000)),0))))),2)</f>
        <v>14.87</v>
      </c>
    </row>
    <row r="5109" spans="1:11" x14ac:dyDescent="0.35">
      <c r="A5109" s="2">
        <v>44756</v>
      </c>
      <c r="B5109" s="76" t="s">
        <v>3960</v>
      </c>
      <c r="C5109" s="76" t="s">
        <v>286</v>
      </c>
      <c r="D5109" s="76" t="s">
        <v>5246</v>
      </c>
      <c r="E5109" s="76">
        <v>750</v>
      </c>
      <c r="F5109" s="76">
        <v>12</v>
      </c>
      <c r="G5109" s="77">
        <v>13.8</v>
      </c>
      <c r="H5109" s="76" t="s">
        <v>3288</v>
      </c>
      <c r="I5109" s="77">
        <v>20.99</v>
      </c>
      <c r="J5109" s="2">
        <v>1</v>
      </c>
      <c r="K5109" s="119" cm="1">
        <f t="array" ref="K5109">ROUND(IF(C5109="Beer",SUM(LOOKUP(2,1/(SRP!$B$7:$B$9&lt;=E5109)/(SRP!$C$7:$C$9&gt;=E5109),SRP!$D$7:$D$9)*(G5109/100)*(E5109/1000)),IF(C5109="Spirits",SUM(LOOKUP(2,1/(SRP!$B$2:$B$6&lt;=E5109)/(SRP!$C$2:$C$6&gt;=E5109),SRP!$D$2:$D$6)*(G5109/100)*(E5109/1000)),IF(AND(C5109="Wine",D5109="Fortified Wines"),SUM(LOOKUP(2,1/(SRP!$B$20:$B$23&lt;=E5109)/(SRP!$C$20:$C$23&gt;=E5109),SRP!$D$20:$D$23)*(G5109/100)*(E5109/1000)),IF(C5109="Wine",SUM(LOOKUP(2,1/(SRP!$B$15:$B$19&lt;=E5109)/(SRP!$C$15:$C$19&gt;=E5109),SRP!$D$15:$D$19)*(G5109/100)*(E5109/1000)),IF(C5109="Ready to Drink",SUM(LOOKUP(2,1/(SRP!$B$10:$B$14&lt;=E5109)/(SRP!$C$10:$C$14&gt;=E5109),SRP!$D$10:$D$14)*(G5109/100)*(E5109/1000)),0))))),2)</f>
        <v>7.23</v>
      </c>
    </row>
    <row r="5110" spans="1:11" x14ac:dyDescent="0.35">
      <c r="A5110" s="2">
        <v>44757</v>
      </c>
      <c r="B5110" s="76" t="s">
        <v>3961</v>
      </c>
      <c r="C5110" s="76" t="s">
        <v>286</v>
      </c>
      <c r="D5110" s="76" t="s">
        <v>5247</v>
      </c>
      <c r="E5110" s="76">
        <v>750</v>
      </c>
      <c r="F5110" s="76">
        <v>6</v>
      </c>
      <c r="G5110" s="77">
        <v>15</v>
      </c>
      <c r="H5110" s="76" t="s">
        <v>6695</v>
      </c>
      <c r="I5110" s="77">
        <v>99.99</v>
      </c>
      <c r="J5110" s="2">
        <v>1</v>
      </c>
      <c r="K5110" s="119" cm="1">
        <f t="array" ref="K5110">ROUND(IF(C5110="Beer",SUM(LOOKUP(2,1/(SRP!$B$7:$B$9&lt;=E5110)/(SRP!$C$7:$C$9&gt;=E5110),SRP!$D$7:$D$9)*(G5110/100)*(E5110/1000)),IF(C5110="Spirits",SUM(LOOKUP(2,1/(SRP!$B$2:$B$6&lt;=E5110)/(SRP!$C$2:$C$6&gt;=E5110),SRP!$D$2:$D$6)*(G5110/100)*(E5110/1000)),IF(AND(C5110="Wine",D5110="Fortified Wines"),SUM(LOOKUP(2,1/(SRP!$B$20:$B$23&lt;=E5110)/(SRP!$C$20:$C$23&gt;=E5110),SRP!$D$20:$D$23)*(G5110/100)*(E5110/1000)),IF(C5110="Wine",SUM(LOOKUP(2,1/(SRP!$B$15:$B$19&lt;=E5110)/(SRP!$C$15:$C$19&gt;=E5110),SRP!$D$15:$D$19)*(G5110/100)*(E5110/1000)),IF(C5110="Ready to Drink",SUM(LOOKUP(2,1/(SRP!$B$10:$B$14&lt;=E5110)/(SRP!$C$10:$C$14&gt;=E5110),SRP!$D$10:$D$14)*(G5110/100)*(E5110/1000)),0))))),2)</f>
        <v>7.85</v>
      </c>
    </row>
    <row r="5111" spans="1:11" x14ac:dyDescent="0.35">
      <c r="A5111" s="2">
        <v>44759</v>
      </c>
      <c r="B5111" s="76" t="s">
        <v>4591</v>
      </c>
      <c r="C5111" s="76" t="s">
        <v>285</v>
      </c>
      <c r="D5111" s="76" t="s">
        <v>5273</v>
      </c>
      <c r="E5111" s="76">
        <v>50</v>
      </c>
      <c r="F5111" s="76">
        <v>48</v>
      </c>
      <c r="G5111" s="77">
        <v>17.5</v>
      </c>
      <c r="H5111" s="76" t="s">
        <v>3282</v>
      </c>
      <c r="I5111" s="77">
        <v>4.99</v>
      </c>
      <c r="J5111" s="2">
        <v>1</v>
      </c>
      <c r="K5111" s="119" cm="1">
        <f t="array" ref="K5111">ROUND(IF(C5111="Beer",SUM(LOOKUP(2,1/(SRP!$B$7:$B$9&lt;=E5111)/(SRP!$C$7:$C$9&gt;=E5111),SRP!$D$7:$D$9)*(G5111/100)*(E5111/1000)),IF(C5111="Spirits",SUM(LOOKUP(2,1/(SRP!$B$2:$B$6&lt;=E5111)/(SRP!$C$2:$C$6&gt;=E5111),SRP!$D$2:$D$6)*(G5111/100)*(E5111/1000)),IF(AND(C5111="Wine",D5111="Fortified Wines"),SUM(LOOKUP(2,1/(SRP!$B$20:$B$23&lt;=E5111)/(SRP!$C$20:$C$23&gt;=E5111),SRP!$D$20:$D$23)*(G5111/100)*(E5111/1000)),IF(C5111="Wine",SUM(LOOKUP(2,1/(SRP!$B$15:$B$19&lt;=E5111)/(SRP!$C$15:$C$19&gt;=E5111),SRP!$D$15:$D$19)*(G5111/100)*(E5111/1000)),IF(C5111="Ready to Drink",SUM(LOOKUP(2,1/(SRP!$B$10:$B$14&lt;=E5111)/(SRP!$C$10:$C$14&gt;=E5111),SRP!$D$10:$D$14)*(G5111/100)*(E5111/1000)),0))))),2)</f>
        <v>1.02</v>
      </c>
    </row>
    <row r="5112" spans="1:11" x14ac:dyDescent="0.35">
      <c r="A5112" s="2">
        <v>44760</v>
      </c>
      <c r="B5112" s="76" t="s">
        <v>4775</v>
      </c>
      <c r="C5112" s="76" t="s">
        <v>286</v>
      </c>
      <c r="D5112" s="76" t="s">
        <v>5268</v>
      </c>
      <c r="E5112" s="76">
        <v>750</v>
      </c>
      <c r="F5112" s="76">
        <v>12</v>
      </c>
      <c r="G5112" s="77">
        <v>11</v>
      </c>
      <c r="H5112" s="76" t="s">
        <v>3311</v>
      </c>
      <c r="I5112" s="77">
        <v>14.99</v>
      </c>
      <c r="J5112" s="2">
        <v>1</v>
      </c>
      <c r="K5112" s="119" cm="1">
        <f t="array" ref="K5112">ROUND(IF(C5112="Beer",SUM(LOOKUP(2,1/(SRP!$B$7:$B$9&lt;=E5112)/(SRP!$C$7:$C$9&gt;=E5112),SRP!$D$7:$D$9)*(G5112/100)*(E5112/1000)),IF(C5112="Spirits",SUM(LOOKUP(2,1/(SRP!$B$2:$B$6&lt;=E5112)/(SRP!$C$2:$C$6&gt;=E5112),SRP!$D$2:$D$6)*(G5112/100)*(E5112/1000)),IF(AND(C5112="Wine",D5112="Fortified Wines"),SUM(LOOKUP(2,1/(SRP!$B$20:$B$23&lt;=E5112)/(SRP!$C$20:$C$23&gt;=E5112),SRP!$D$20:$D$23)*(G5112/100)*(E5112/1000)),IF(C5112="Wine",SUM(LOOKUP(2,1/(SRP!$B$15:$B$19&lt;=E5112)/(SRP!$C$15:$C$19&gt;=E5112),SRP!$D$15:$D$19)*(G5112/100)*(E5112/1000)),IF(C5112="Ready to Drink",SUM(LOOKUP(2,1/(SRP!$B$10:$B$14&lt;=E5112)/(SRP!$C$10:$C$14&gt;=E5112),SRP!$D$10:$D$14)*(G5112/100)*(E5112/1000)),0))))),2)</f>
        <v>5.76</v>
      </c>
    </row>
    <row r="5113" spans="1:11" x14ac:dyDescent="0.35">
      <c r="A5113" s="2">
        <v>44761</v>
      </c>
      <c r="B5113" s="76" t="s">
        <v>4382</v>
      </c>
      <c r="C5113" s="76" t="s">
        <v>286</v>
      </c>
      <c r="D5113" s="76" t="s">
        <v>5247</v>
      </c>
      <c r="E5113" s="76">
        <v>750</v>
      </c>
      <c r="F5113" s="76">
        <v>12</v>
      </c>
      <c r="G5113" s="77">
        <v>14.9</v>
      </c>
      <c r="H5113" s="76" t="s">
        <v>3311</v>
      </c>
      <c r="I5113" s="77">
        <v>29.99</v>
      </c>
      <c r="J5113" s="2">
        <v>1</v>
      </c>
      <c r="K5113" s="119" cm="1">
        <f t="array" ref="K5113">ROUND(IF(C5113="Beer",SUM(LOOKUP(2,1/(SRP!$B$7:$B$9&lt;=E5113)/(SRP!$C$7:$C$9&gt;=E5113),SRP!$D$7:$D$9)*(G5113/100)*(E5113/1000)),IF(C5113="Spirits",SUM(LOOKUP(2,1/(SRP!$B$2:$B$6&lt;=E5113)/(SRP!$C$2:$C$6&gt;=E5113),SRP!$D$2:$D$6)*(G5113/100)*(E5113/1000)),IF(AND(C5113="Wine",D5113="Fortified Wines"),SUM(LOOKUP(2,1/(SRP!$B$20:$B$23&lt;=E5113)/(SRP!$C$20:$C$23&gt;=E5113),SRP!$D$20:$D$23)*(G5113/100)*(E5113/1000)),IF(C5113="Wine",SUM(LOOKUP(2,1/(SRP!$B$15:$B$19&lt;=E5113)/(SRP!$C$15:$C$19&gt;=E5113),SRP!$D$15:$D$19)*(G5113/100)*(E5113/1000)),IF(C5113="Ready to Drink",SUM(LOOKUP(2,1/(SRP!$B$10:$B$14&lt;=E5113)/(SRP!$C$10:$C$14&gt;=E5113),SRP!$D$10:$D$14)*(G5113/100)*(E5113/1000)),0))))),2)</f>
        <v>7.8</v>
      </c>
    </row>
    <row r="5114" spans="1:11" x14ac:dyDescent="0.35">
      <c r="A5114" s="2">
        <v>44764</v>
      </c>
      <c r="B5114" s="76" t="s">
        <v>3861</v>
      </c>
      <c r="C5114" s="76" t="s">
        <v>287</v>
      </c>
      <c r="D5114" s="76" t="s">
        <v>5240</v>
      </c>
      <c r="E5114" s="76">
        <v>473</v>
      </c>
      <c r="F5114" s="76">
        <v>24</v>
      </c>
      <c r="G5114" s="77">
        <v>7.9</v>
      </c>
      <c r="H5114" s="76" t="s">
        <v>3334</v>
      </c>
      <c r="I5114" s="77">
        <v>5.25</v>
      </c>
      <c r="J5114" s="2">
        <v>1</v>
      </c>
      <c r="K5114" s="119" cm="1">
        <f t="array" ref="K5114">ROUND(IF(C5114="Beer",SUM(LOOKUP(2,1/(SRP!$B$7:$B$9&lt;=E5114)/(SRP!$C$7:$C$9&gt;=E5114),SRP!$D$7:$D$9)*(G5114/100)*(E5114/1000)),IF(C5114="Spirits",SUM(LOOKUP(2,1/(SRP!$B$2:$B$6&lt;=E5114)/(SRP!$C$2:$C$6&gt;=E5114),SRP!$D$2:$D$6)*(G5114/100)*(E5114/1000)),IF(AND(C5114="Wine",D5114="Fortified Wines"),SUM(LOOKUP(2,1/(SRP!$B$20:$B$23&lt;=E5114)/(SRP!$C$20:$C$23&gt;=E5114),SRP!$D$20:$D$23)*(G5114/100)*(E5114/1000)),IF(C5114="Wine",SUM(LOOKUP(2,1/(SRP!$B$15:$B$19&lt;=E5114)/(SRP!$C$15:$C$19&gt;=E5114),SRP!$D$15:$D$19)*(G5114/100)*(E5114/1000)),IF(C5114="Ready to Drink",SUM(LOOKUP(2,1/(SRP!$B$10:$B$14&lt;=E5114)/(SRP!$C$10:$C$14&gt;=E5114),SRP!$D$10:$D$14)*(G5114/100)*(E5114/1000)),0))))),2)</f>
        <v>2.61</v>
      </c>
    </row>
    <row r="5115" spans="1:11" x14ac:dyDescent="0.35">
      <c r="A5115" s="2">
        <v>44764</v>
      </c>
      <c r="B5115" s="76" t="s">
        <v>3861</v>
      </c>
      <c r="C5115" s="76" t="s">
        <v>287</v>
      </c>
      <c r="D5115" s="76" t="s">
        <v>5240</v>
      </c>
      <c r="E5115" s="76">
        <v>473</v>
      </c>
      <c r="F5115" s="76">
        <v>24</v>
      </c>
      <c r="G5115" s="77">
        <v>7.9</v>
      </c>
      <c r="H5115" s="76" t="s">
        <v>3334</v>
      </c>
      <c r="I5115" s="77">
        <v>5.25</v>
      </c>
      <c r="J5115" s="2">
        <v>1</v>
      </c>
      <c r="K5115" s="119" cm="1">
        <f t="array" ref="K5115">ROUND(IF(C5115="Beer",SUM(LOOKUP(2,1/(SRP!$B$7:$B$9&lt;=E5115)/(SRP!$C$7:$C$9&gt;=E5115),SRP!$D$7:$D$9)*(G5115/100)*(E5115/1000)),IF(C5115="Spirits",SUM(LOOKUP(2,1/(SRP!$B$2:$B$6&lt;=E5115)/(SRP!$C$2:$C$6&gt;=E5115),SRP!$D$2:$D$6)*(G5115/100)*(E5115/1000)),IF(AND(C5115="Wine",D5115="Fortified Wines"),SUM(LOOKUP(2,1/(SRP!$B$20:$B$23&lt;=E5115)/(SRP!$C$20:$C$23&gt;=E5115),SRP!$D$20:$D$23)*(G5115/100)*(E5115/1000)),IF(C5115="Wine",SUM(LOOKUP(2,1/(SRP!$B$15:$B$19&lt;=E5115)/(SRP!$C$15:$C$19&gt;=E5115),SRP!$D$15:$D$19)*(G5115/100)*(E5115/1000)),IF(C5115="Ready to Drink",SUM(LOOKUP(2,1/(SRP!$B$10:$B$14&lt;=E5115)/(SRP!$C$10:$C$14&gt;=E5115),SRP!$D$10:$D$14)*(G5115/100)*(E5115/1000)),0))))),2)</f>
        <v>2.61</v>
      </c>
    </row>
    <row r="5116" spans="1:11" x14ac:dyDescent="0.35">
      <c r="A5116" s="2">
        <v>44765</v>
      </c>
      <c r="B5116" s="76" t="s">
        <v>3862</v>
      </c>
      <c r="C5116" s="76" t="s">
        <v>287</v>
      </c>
      <c r="D5116" s="76" t="s">
        <v>5230</v>
      </c>
      <c r="E5116" s="76">
        <v>473</v>
      </c>
      <c r="F5116" s="76">
        <v>24</v>
      </c>
      <c r="G5116" s="77">
        <v>5</v>
      </c>
      <c r="H5116" s="76" t="s">
        <v>3334</v>
      </c>
      <c r="I5116" s="77">
        <v>3.95</v>
      </c>
      <c r="J5116" s="2">
        <v>1</v>
      </c>
      <c r="K5116" s="119" cm="1">
        <f t="array" ref="K5116">ROUND(IF(C5116="Beer",SUM(LOOKUP(2,1/(SRP!$B$7:$B$9&lt;=E5116)/(SRP!$C$7:$C$9&gt;=E5116),SRP!$D$7:$D$9)*(G5116/100)*(E5116/1000)),IF(C5116="Spirits",SUM(LOOKUP(2,1/(SRP!$B$2:$B$6&lt;=E5116)/(SRP!$C$2:$C$6&gt;=E5116),SRP!$D$2:$D$6)*(G5116/100)*(E5116/1000)),IF(AND(C5116="Wine",D5116="Fortified Wines"),SUM(LOOKUP(2,1/(SRP!$B$20:$B$23&lt;=E5116)/(SRP!$C$20:$C$23&gt;=E5116),SRP!$D$20:$D$23)*(G5116/100)*(E5116/1000)),IF(C5116="Wine",SUM(LOOKUP(2,1/(SRP!$B$15:$B$19&lt;=E5116)/(SRP!$C$15:$C$19&gt;=E5116),SRP!$D$15:$D$19)*(G5116/100)*(E5116/1000)),IF(C5116="Ready to Drink",SUM(LOOKUP(2,1/(SRP!$B$10:$B$14&lt;=E5116)/(SRP!$C$10:$C$14&gt;=E5116),SRP!$D$10:$D$14)*(G5116/100)*(E5116/1000)),0))))),2)</f>
        <v>1.65</v>
      </c>
    </row>
    <row r="5117" spans="1:11" x14ac:dyDescent="0.35">
      <c r="A5117" s="2">
        <v>44765</v>
      </c>
      <c r="B5117" s="76" t="s">
        <v>3862</v>
      </c>
      <c r="C5117" s="76" t="s">
        <v>287</v>
      </c>
      <c r="D5117" s="76" t="s">
        <v>5230</v>
      </c>
      <c r="E5117" s="76">
        <v>473</v>
      </c>
      <c r="F5117" s="76">
        <v>24</v>
      </c>
      <c r="G5117" s="77">
        <v>5</v>
      </c>
      <c r="H5117" s="76" t="s">
        <v>3334</v>
      </c>
      <c r="I5117" s="77">
        <v>3.95</v>
      </c>
      <c r="J5117" s="2">
        <v>1</v>
      </c>
      <c r="K5117" s="119" cm="1">
        <f t="array" ref="K5117">ROUND(IF(C5117="Beer",SUM(LOOKUP(2,1/(SRP!$B$7:$B$9&lt;=E5117)/(SRP!$C$7:$C$9&gt;=E5117),SRP!$D$7:$D$9)*(G5117/100)*(E5117/1000)),IF(C5117="Spirits",SUM(LOOKUP(2,1/(SRP!$B$2:$B$6&lt;=E5117)/(SRP!$C$2:$C$6&gt;=E5117),SRP!$D$2:$D$6)*(G5117/100)*(E5117/1000)),IF(AND(C5117="Wine",D5117="Fortified Wines"),SUM(LOOKUP(2,1/(SRP!$B$20:$B$23&lt;=E5117)/(SRP!$C$20:$C$23&gt;=E5117),SRP!$D$20:$D$23)*(G5117/100)*(E5117/1000)),IF(C5117="Wine",SUM(LOOKUP(2,1/(SRP!$B$15:$B$19&lt;=E5117)/(SRP!$C$15:$C$19&gt;=E5117),SRP!$D$15:$D$19)*(G5117/100)*(E5117/1000)),IF(C5117="Ready to Drink",SUM(LOOKUP(2,1/(SRP!$B$10:$B$14&lt;=E5117)/(SRP!$C$10:$C$14&gt;=E5117),SRP!$D$10:$D$14)*(G5117/100)*(E5117/1000)),0))))),2)</f>
        <v>1.65</v>
      </c>
    </row>
    <row r="5118" spans="1:11" x14ac:dyDescent="0.35">
      <c r="A5118" s="2">
        <v>44772</v>
      </c>
      <c r="B5118" s="76" t="s">
        <v>3843</v>
      </c>
      <c r="C5118" s="76" t="s">
        <v>287</v>
      </c>
      <c r="D5118" s="76" t="s">
        <v>5240</v>
      </c>
      <c r="E5118" s="76">
        <v>473</v>
      </c>
      <c r="F5118" s="76">
        <v>24</v>
      </c>
      <c r="G5118" s="77">
        <v>6.2</v>
      </c>
      <c r="H5118" s="76" t="s">
        <v>5334</v>
      </c>
      <c r="I5118" s="77">
        <v>4.25</v>
      </c>
      <c r="J5118" s="2">
        <v>1</v>
      </c>
      <c r="K5118" s="119" cm="1">
        <f t="array" ref="K5118">ROUND(IF(C5118="Beer",SUM(LOOKUP(2,1/(SRP!$B$7:$B$9&lt;=E5118)/(SRP!$C$7:$C$9&gt;=E5118),SRP!$D$7:$D$9)*(G5118/100)*(E5118/1000)),IF(C5118="Spirits",SUM(LOOKUP(2,1/(SRP!$B$2:$B$6&lt;=E5118)/(SRP!$C$2:$C$6&gt;=E5118),SRP!$D$2:$D$6)*(G5118/100)*(E5118/1000)),IF(AND(C5118="Wine",D5118="Fortified Wines"),SUM(LOOKUP(2,1/(SRP!$B$20:$B$23&lt;=E5118)/(SRP!$C$20:$C$23&gt;=E5118),SRP!$D$20:$D$23)*(G5118/100)*(E5118/1000)),IF(C5118="Wine",SUM(LOOKUP(2,1/(SRP!$B$15:$B$19&lt;=E5118)/(SRP!$C$15:$C$19&gt;=E5118),SRP!$D$15:$D$19)*(G5118/100)*(E5118/1000)),IF(C5118="Ready to Drink",SUM(LOOKUP(2,1/(SRP!$B$10:$B$14&lt;=E5118)/(SRP!$C$10:$C$14&gt;=E5118),SRP!$D$10:$D$14)*(G5118/100)*(E5118/1000)),0))))),2)</f>
        <v>2.0499999999999998</v>
      </c>
    </row>
    <row r="5119" spans="1:11" x14ac:dyDescent="0.35">
      <c r="A5119" s="2">
        <v>44772</v>
      </c>
      <c r="B5119" s="76" t="s">
        <v>3843</v>
      </c>
      <c r="C5119" s="76" t="s">
        <v>287</v>
      </c>
      <c r="D5119" s="76" t="s">
        <v>5240</v>
      </c>
      <c r="E5119" s="76">
        <v>473</v>
      </c>
      <c r="F5119" s="76">
        <v>24</v>
      </c>
      <c r="G5119" s="77">
        <v>6.2</v>
      </c>
      <c r="H5119" s="76" t="s">
        <v>3377</v>
      </c>
      <c r="I5119" s="77">
        <v>4.25</v>
      </c>
      <c r="J5119" s="2">
        <v>1</v>
      </c>
      <c r="K5119" s="119" cm="1">
        <f t="array" ref="K5119">ROUND(IF(C5119="Beer",SUM(LOOKUP(2,1/(SRP!$B$7:$B$9&lt;=E5119)/(SRP!$C$7:$C$9&gt;=E5119),SRP!$D$7:$D$9)*(G5119/100)*(E5119/1000)),IF(C5119="Spirits",SUM(LOOKUP(2,1/(SRP!$B$2:$B$6&lt;=E5119)/(SRP!$C$2:$C$6&gt;=E5119),SRP!$D$2:$D$6)*(G5119/100)*(E5119/1000)),IF(AND(C5119="Wine",D5119="Fortified Wines"),SUM(LOOKUP(2,1/(SRP!$B$20:$B$23&lt;=E5119)/(SRP!$C$20:$C$23&gt;=E5119),SRP!$D$20:$D$23)*(G5119/100)*(E5119/1000)),IF(C5119="Wine",SUM(LOOKUP(2,1/(SRP!$B$15:$B$19&lt;=E5119)/(SRP!$C$15:$C$19&gt;=E5119),SRP!$D$15:$D$19)*(G5119/100)*(E5119/1000)),IF(C5119="Ready to Drink",SUM(LOOKUP(2,1/(SRP!$B$10:$B$14&lt;=E5119)/(SRP!$C$10:$C$14&gt;=E5119),SRP!$D$10:$D$14)*(G5119/100)*(E5119/1000)),0))))),2)</f>
        <v>2.0499999999999998</v>
      </c>
    </row>
    <row r="5120" spans="1:11" x14ac:dyDescent="0.35">
      <c r="A5120" s="2">
        <v>44779</v>
      </c>
      <c r="B5120" s="76" t="s">
        <v>4212</v>
      </c>
      <c r="C5120" s="76" t="s">
        <v>286</v>
      </c>
      <c r="D5120" s="76" t="s">
        <v>5236</v>
      </c>
      <c r="E5120" s="76">
        <v>750</v>
      </c>
      <c r="F5120" s="76">
        <v>12</v>
      </c>
      <c r="G5120" s="77">
        <v>15.6</v>
      </c>
      <c r="H5120" s="76" t="s">
        <v>6695</v>
      </c>
      <c r="I5120" s="77">
        <v>74.989999999999995</v>
      </c>
      <c r="J5120" s="2">
        <v>1</v>
      </c>
      <c r="K5120" s="119" cm="1">
        <f t="array" ref="K5120">ROUND(IF(C5120="Beer",SUM(LOOKUP(2,1/(SRP!$B$7:$B$9&lt;=E5120)/(SRP!$C$7:$C$9&gt;=E5120),SRP!$D$7:$D$9)*(G5120/100)*(E5120/1000)),IF(C5120="Spirits",SUM(LOOKUP(2,1/(SRP!$B$2:$B$6&lt;=E5120)/(SRP!$C$2:$C$6&gt;=E5120),SRP!$D$2:$D$6)*(G5120/100)*(E5120/1000)),IF(AND(C5120="Wine",D5120="Fortified Wines"),SUM(LOOKUP(2,1/(SRP!$B$20:$B$23&lt;=E5120)/(SRP!$C$20:$C$23&gt;=E5120),SRP!$D$20:$D$23)*(G5120/100)*(E5120/1000)),IF(C5120="Wine",SUM(LOOKUP(2,1/(SRP!$B$15:$B$19&lt;=E5120)/(SRP!$C$15:$C$19&gt;=E5120),SRP!$D$15:$D$19)*(G5120/100)*(E5120/1000)),IF(C5120="Ready to Drink",SUM(LOOKUP(2,1/(SRP!$B$10:$B$14&lt;=E5120)/(SRP!$C$10:$C$14&gt;=E5120),SRP!$D$10:$D$14)*(G5120/100)*(E5120/1000)),0))))),2)</f>
        <v>8.17</v>
      </c>
    </row>
    <row r="5121" spans="1:11" x14ac:dyDescent="0.35">
      <c r="A5121" s="2">
        <v>44780</v>
      </c>
      <c r="B5121" s="76" t="s">
        <v>7253</v>
      </c>
      <c r="C5121" s="76" t="s">
        <v>286</v>
      </c>
      <c r="D5121" s="76" t="s">
        <v>5247</v>
      </c>
      <c r="E5121" s="76">
        <v>750</v>
      </c>
      <c r="F5121" s="76">
        <v>6</v>
      </c>
      <c r="G5121" s="77">
        <v>15.1</v>
      </c>
      <c r="H5121" s="76" t="s">
        <v>3300</v>
      </c>
      <c r="I5121" s="77">
        <v>149.99</v>
      </c>
      <c r="J5121" s="2">
        <v>1</v>
      </c>
      <c r="K5121" s="119" cm="1">
        <f t="array" ref="K5121">ROUND(IF(C5121="Beer",SUM(LOOKUP(2,1/(SRP!$B$7:$B$9&lt;=E5121)/(SRP!$C$7:$C$9&gt;=E5121),SRP!$D$7:$D$9)*(G5121/100)*(E5121/1000)),IF(C5121="Spirits",SUM(LOOKUP(2,1/(SRP!$B$2:$B$6&lt;=E5121)/(SRP!$C$2:$C$6&gt;=E5121),SRP!$D$2:$D$6)*(G5121/100)*(E5121/1000)),IF(AND(C5121="Wine",D5121="Fortified Wines"),SUM(LOOKUP(2,1/(SRP!$B$20:$B$23&lt;=E5121)/(SRP!$C$20:$C$23&gt;=E5121),SRP!$D$20:$D$23)*(G5121/100)*(E5121/1000)),IF(C5121="Wine",SUM(LOOKUP(2,1/(SRP!$B$15:$B$19&lt;=E5121)/(SRP!$C$15:$C$19&gt;=E5121),SRP!$D$15:$D$19)*(G5121/100)*(E5121/1000)),IF(C5121="Ready to Drink",SUM(LOOKUP(2,1/(SRP!$B$10:$B$14&lt;=E5121)/(SRP!$C$10:$C$14&gt;=E5121),SRP!$D$10:$D$14)*(G5121/100)*(E5121/1000)),0))))),2)</f>
        <v>7.91</v>
      </c>
    </row>
    <row r="5122" spans="1:11" x14ac:dyDescent="0.35">
      <c r="A5122" s="2">
        <v>44806</v>
      </c>
      <c r="B5122" s="76" t="s">
        <v>3953</v>
      </c>
      <c r="C5122" s="76" t="s">
        <v>285</v>
      </c>
      <c r="D5122" s="76" t="s">
        <v>5231</v>
      </c>
      <c r="E5122" s="76">
        <v>1750</v>
      </c>
      <c r="F5122" s="76">
        <v>6</v>
      </c>
      <c r="G5122" s="77">
        <v>40</v>
      </c>
      <c r="H5122" s="76" t="s">
        <v>3954</v>
      </c>
      <c r="I5122" s="77">
        <v>52.05</v>
      </c>
      <c r="J5122" s="2">
        <v>1</v>
      </c>
      <c r="K5122" s="119" cm="1">
        <f t="array" ref="K5122">ROUND(IF(C5122="Beer",SUM(LOOKUP(2,1/(SRP!$B$7:$B$9&lt;=E5122)/(SRP!$C$7:$C$9&gt;=E5122),SRP!$D$7:$D$9)*(G5122/100)*(E5122/1000)),IF(C5122="Spirits",SUM(LOOKUP(2,1/(SRP!$B$2:$B$6&lt;=E5122)/(SRP!$C$2:$C$6&gt;=E5122),SRP!$D$2:$D$6)*(G5122/100)*(E5122/1000)),IF(AND(C5122="Wine",D5122="Fortified Wines"),SUM(LOOKUP(2,1/(SRP!$B$20:$B$23&lt;=E5122)/(SRP!$C$20:$C$23&gt;=E5122),SRP!$D$20:$D$23)*(G5122/100)*(E5122/1000)),IF(C5122="Wine",SUM(LOOKUP(2,1/(SRP!$B$15:$B$19&lt;=E5122)/(SRP!$C$15:$C$19&gt;=E5122),SRP!$D$15:$D$19)*(G5122/100)*(E5122/1000)),IF(C5122="Ready to Drink",SUM(LOOKUP(2,1/(SRP!$B$10:$B$14&lt;=E5122)/(SRP!$C$10:$C$14&gt;=E5122),SRP!$D$10:$D$14)*(G5122/100)*(E5122/1000)),0))))),2)</f>
        <v>48.87</v>
      </c>
    </row>
    <row r="5123" spans="1:11" x14ac:dyDescent="0.35">
      <c r="A5123" s="2">
        <v>44816</v>
      </c>
      <c r="B5123" s="76" t="s">
        <v>3898</v>
      </c>
      <c r="C5123" s="76" t="s">
        <v>287</v>
      </c>
      <c r="D5123" s="76" t="s">
        <v>5240</v>
      </c>
      <c r="E5123" s="76">
        <v>3784</v>
      </c>
      <c r="F5123" s="76">
        <v>1</v>
      </c>
      <c r="G5123" s="77">
        <v>6.8</v>
      </c>
      <c r="H5123" s="76" t="s">
        <v>3409</v>
      </c>
      <c r="I5123" s="77">
        <v>28.5</v>
      </c>
      <c r="J5123" s="2">
        <v>8</v>
      </c>
      <c r="K5123" s="119" cm="1">
        <f t="array" ref="K5123">ROUND(IF(C5123="Beer",SUM(LOOKUP(2,1/(SRP!$B$7:$B$9&lt;=E5123)/(SRP!$C$7:$C$9&gt;=E5123),SRP!$D$7:$D$9)*(G5123/100)*(E5123/1000)),IF(C5123="Spirits",SUM(LOOKUP(2,1/(SRP!$B$2:$B$6&lt;=E5123)/(SRP!$C$2:$C$6&gt;=E5123),SRP!$D$2:$D$6)*(G5123/100)*(E5123/1000)),IF(AND(C5123="Wine",D5123="Fortified Wines"),SUM(LOOKUP(2,1/(SRP!$B$20:$B$23&lt;=E5123)/(SRP!$C$20:$C$23&gt;=E5123),SRP!$D$20:$D$23)*(G5123/100)*(E5123/1000)),IF(C5123="Wine",SUM(LOOKUP(2,1/(SRP!$B$15:$B$19&lt;=E5123)/(SRP!$C$15:$C$19&gt;=E5123),SRP!$D$15:$D$19)*(G5123/100)*(E5123/1000)),IF(C5123="Ready to Drink",SUM(LOOKUP(2,1/(SRP!$B$10:$B$14&lt;=E5123)/(SRP!$C$10:$C$14&gt;=E5123),SRP!$D$10:$D$14)*(G5123/100)*(E5123/1000)),0))))),2)</f>
        <v>17.96</v>
      </c>
    </row>
    <row r="5124" spans="1:11" x14ac:dyDescent="0.35">
      <c r="A5124" s="2">
        <v>44816</v>
      </c>
      <c r="B5124" s="76" t="s">
        <v>3898</v>
      </c>
      <c r="C5124" s="76" t="s">
        <v>287</v>
      </c>
      <c r="D5124" s="76" t="s">
        <v>5240</v>
      </c>
      <c r="E5124" s="76">
        <v>3784</v>
      </c>
      <c r="F5124" s="76">
        <v>1</v>
      </c>
      <c r="G5124" s="77">
        <v>6.8</v>
      </c>
      <c r="H5124" s="76" t="s">
        <v>3409</v>
      </c>
      <c r="I5124" s="77">
        <v>28.5</v>
      </c>
      <c r="J5124" s="2">
        <v>8</v>
      </c>
      <c r="K5124" s="119" cm="1">
        <f t="array" ref="K5124">ROUND(IF(C5124="Beer",SUM(LOOKUP(2,1/(SRP!$B$7:$B$9&lt;=E5124)/(SRP!$C$7:$C$9&gt;=E5124),SRP!$D$7:$D$9)*(G5124/100)*(E5124/1000)),IF(C5124="Spirits",SUM(LOOKUP(2,1/(SRP!$B$2:$B$6&lt;=E5124)/(SRP!$C$2:$C$6&gt;=E5124),SRP!$D$2:$D$6)*(G5124/100)*(E5124/1000)),IF(AND(C5124="Wine",D5124="Fortified Wines"),SUM(LOOKUP(2,1/(SRP!$B$20:$B$23&lt;=E5124)/(SRP!$C$20:$C$23&gt;=E5124),SRP!$D$20:$D$23)*(G5124/100)*(E5124/1000)),IF(C5124="Wine",SUM(LOOKUP(2,1/(SRP!$B$15:$B$19&lt;=E5124)/(SRP!$C$15:$C$19&gt;=E5124),SRP!$D$15:$D$19)*(G5124/100)*(E5124/1000)),IF(C5124="Ready to Drink",SUM(LOOKUP(2,1/(SRP!$B$10:$B$14&lt;=E5124)/(SRP!$C$10:$C$14&gt;=E5124),SRP!$D$10:$D$14)*(G5124/100)*(E5124/1000)),0))))),2)</f>
        <v>17.96</v>
      </c>
    </row>
    <row r="5125" spans="1:11" x14ac:dyDescent="0.35">
      <c r="A5125" s="2">
        <v>44819</v>
      </c>
      <c r="B5125" s="76" t="s">
        <v>3899</v>
      </c>
      <c r="C5125" s="76" t="s">
        <v>287</v>
      </c>
      <c r="D5125" s="76" t="s">
        <v>5271</v>
      </c>
      <c r="E5125" s="76">
        <v>355</v>
      </c>
      <c r="F5125" s="76">
        <v>24</v>
      </c>
      <c r="G5125" s="77">
        <v>4</v>
      </c>
      <c r="H5125" s="76" t="s">
        <v>3900</v>
      </c>
      <c r="I5125" s="77">
        <v>3.49</v>
      </c>
      <c r="J5125" s="2">
        <v>1</v>
      </c>
      <c r="K5125" s="119" cm="1">
        <f t="array" ref="K5125">ROUND(IF(C5125="Beer",SUM(LOOKUP(2,1/(SRP!$B$7:$B$9&lt;=E5125)/(SRP!$C$7:$C$9&gt;=E5125),SRP!$D$7:$D$9)*(G5125/100)*(E5125/1000)),IF(C5125="Spirits",SUM(LOOKUP(2,1/(SRP!$B$2:$B$6&lt;=E5125)/(SRP!$C$2:$C$6&gt;=E5125),SRP!$D$2:$D$6)*(G5125/100)*(E5125/1000)),IF(AND(C5125="Wine",D5125="Fortified Wines"),SUM(LOOKUP(2,1/(SRP!$B$20:$B$23&lt;=E5125)/(SRP!$C$20:$C$23&gt;=E5125),SRP!$D$20:$D$23)*(G5125/100)*(E5125/1000)),IF(C5125="Wine",SUM(LOOKUP(2,1/(SRP!$B$15:$B$19&lt;=E5125)/(SRP!$C$15:$C$19&gt;=E5125),SRP!$D$15:$D$19)*(G5125/100)*(E5125/1000)),IF(C5125="Ready to Drink",SUM(LOOKUP(2,1/(SRP!$B$10:$B$14&lt;=E5125)/(SRP!$C$10:$C$14&gt;=E5125),SRP!$D$10:$D$14)*(G5125/100)*(E5125/1000)),0))))),2)</f>
        <v>0.99</v>
      </c>
    </row>
    <row r="5126" spans="1:11" x14ac:dyDescent="0.35">
      <c r="A5126" s="2">
        <v>44819</v>
      </c>
      <c r="B5126" s="76" t="s">
        <v>3899</v>
      </c>
      <c r="C5126" s="76" t="s">
        <v>287</v>
      </c>
      <c r="D5126" s="76" t="s">
        <v>5271</v>
      </c>
      <c r="E5126" s="76">
        <v>355</v>
      </c>
      <c r="F5126" s="76">
        <v>24</v>
      </c>
      <c r="G5126" s="77">
        <v>4</v>
      </c>
      <c r="H5126" s="76" t="s">
        <v>3900</v>
      </c>
      <c r="I5126" s="77">
        <v>3.49</v>
      </c>
      <c r="J5126" s="2">
        <v>1</v>
      </c>
      <c r="K5126" s="119" cm="1">
        <f t="array" ref="K5126">ROUND(IF(C5126="Beer",SUM(LOOKUP(2,1/(SRP!$B$7:$B$9&lt;=E5126)/(SRP!$C$7:$C$9&gt;=E5126),SRP!$D$7:$D$9)*(G5126/100)*(E5126/1000)),IF(C5126="Spirits",SUM(LOOKUP(2,1/(SRP!$B$2:$B$6&lt;=E5126)/(SRP!$C$2:$C$6&gt;=E5126),SRP!$D$2:$D$6)*(G5126/100)*(E5126/1000)),IF(AND(C5126="Wine",D5126="Fortified Wines"),SUM(LOOKUP(2,1/(SRP!$B$20:$B$23&lt;=E5126)/(SRP!$C$20:$C$23&gt;=E5126),SRP!$D$20:$D$23)*(G5126/100)*(E5126/1000)),IF(C5126="Wine",SUM(LOOKUP(2,1/(SRP!$B$15:$B$19&lt;=E5126)/(SRP!$C$15:$C$19&gt;=E5126),SRP!$D$15:$D$19)*(G5126/100)*(E5126/1000)),IF(C5126="Ready to Drink",SUM(LOOKUP(2,1/(SRP!$B$10:$B$14&lt;=E5126)/(SRP!$C$10:$C$14&gt;=E5126),SRP!$D$10:$D$14)*(G5126/100)*(E5126/1000)),0))))),2)</f>
        <v>0.99</v>
      </c>
    </row>
    <row r="5127" spans="1:11" x14ac:dyDescent="0.35">
      <c r="A5127" s="2">
        <v>44852</v>
      </c>
      <c r="B5127" s="76" t="s">
        <v>3925</v>
      </c>
      <c r="C5127" s="76" t="s">
        <v>287</v>
      </c>
      <c r="D5127" s="76" t="s">
        <v>5240</v>
      </c>
      <c r="E5127" s="76">
        <v>473</v>
      </c>
      <c r="F5127" s="76">
        <v>24</v>
      </c>
      <c r="G5127" s="77">
        <v>6</v>
      </c>
      <c r="H5127" s="76" t="s">
        <v>3355</v>
      </c>
      <c r="I5127" s="77">
        <v>3.99</v>
      </c>
      <c r="J5127" s="2">
        <v>1</v>
      </c>
      <c r="K5127" s="119" cm="1">
        <f t="array" ref="K5127">ROUND(IF(C5127="Beer",SUM(LOOKUP(2,1/(SRP!$B$7:$B$9&lt;=E5127)/(SRP!$C$7:$C$9&gt;=E5127),SRP!$D$7:$D$9)*(G5127/100)*(E5127/1000)),IF(C5127="Spirits",SUM(LOOKUP(2,1/(SRP!$B$2:$B$6&lt;=E5127)/(SRP!$C$2:$C$6&gt;=E5127),SRP!$D$2:$D$6)*(G5127/100)*(E5127/1000)),IF(AND(C5127="Wine",D5127="Fortified Wines"),SUM(LOOKUP(2,1/(SRP!$B$20:$B$23&lt;=E5127)/(SRP!$C$20:$C$23&gt;=E5127),SRP!$D$20:$D$23)*(G5127/100)*(E5127/1000)),IF(C5127="Wine",SUM(LOOKUP(2,1/(SRP!$B$15:$B$19&lt;=E5127)/(SRP!$C$15:$C$19&gt;=E5127),SRP!$D$15:$D$19)*(G5127/100)*(E5127/1000)),IF(C5127="Ready to Drink",SUM(LOOKUP(2,1/(SRP!$B$10:$B$14&lt;=E5127)/(SRP!$C$10:$C$14&gt;=E5127),SRP!$D$10:$D$14)*(G5127/100)*(E5127/1000)),0))))),2)</f>
        <v>1.98</v>
      </c>
    </row>
    <row r="5128" spans="1:11" x14ac:dyDescent="0.35">
      <c r="A5128" s="2">
        <v>44852</v>
      </c>
      <c r="B5128" s="76" t="s">
        <v>3925</v>
      </c>
      <c r="C5128" s="76" t="s">
        <v>287</v>
      </c>
      <c r="D5128" s="76" t="s">
        <v>5240</v>
      </c>
      <c r="E5128" s="76">
        <v>473</v>
      </c>
      <c r="F5128" s="76">
        <v>24</v>
      </c>
      <c r="G5128" s="77">
        <v>6</v>
      </c>
      <c r="H5128" s="76" t="s">
        <v>3355</v>
      </c>
      <c r="I5128" s="77">
        <v>3.99</v>
      </c>
      <c r="J5128" s="2">
        <v>1</v>
      </c>
      <c r="K5128" s="119" cm="1">
        <f t="array" ref="K5128">ROUND(IF(C5128="Beer",SUM(LOOKUP(2,1/(SRP!$B$7:$B$9&lt;=E5128)/(SRP!$C$7:$C$9&gt;=E5128),SRP!$D$7:$D$9)*(G5128/100)*(E5128/1000)),IF(C5128="Spirits",SUM(LOOKUP(2,1/(SRP!$B$2:$B$6&lt;=E5128)/(SRP!$C$2:$C$6&gt;=E5128),SRP!$D$2:$D$6)*(G5128/100)*(E5128/1000)),IF(AND(C5128="Wine",D5128="Fortified Wines"),SUM(LOOKUP(2,1/(SRP!$B$20:$B$23&lt;=E5128)/(SRP!$C$20:$C$23&gt;=E5128),SRP!$D$20:$D$23)*(G5128/100)*(E5128/1000)),IF(C5128="Wine",SUM(LOOKUP(2,1/(SRP!$B$15:$B$19&lt;=E5128)/(SRP!$C$15:$C$19&gt;=E5128),SRP!$D$15:$D$19)*(G5128/100)*(E5128/1000)),IF(C5128="Ready to Drink",SUM(LOOKUP(2,1/(SRP!$B$10:$B$14&lt;=E5128)/(SRP!$C$10:$C$14&gt;=E5128),SRP!$D$10:$D$14)*(G5128/100)*(E5128/1000)),0))))),2)</f>
        <v>1.98</v>
      </c>
    </row>
    <row r="5129" spans="1:11" x14ac:dyDescent="0.35">
      <c r="A5129" s="2">
        <v>44853</v>
      </c>
      <c r="B5129" s="76" t="s">
        <v>3926</v>
      </c>
      <c r="C5129" s="76" t="s">
        <v>287</v>
      </c>
      <c r="D5129" s="76" t="s">
        <v>5240</v>
      </c>
      <c r="E5129" s="76">
        <v>473</v>
      </c>
      <c r="F5129" s="76">
        <v>24</v>
      </c>
      <c r="G5129" s="77">
        <v>6.5</v>
      </c>
      <c r="H5129" s="76" t="s">
        <v>3355</v>
      </c>
      <c r="I5129" s="77">
        <v>3.99</v>
      </c>
      <c r="J5129" s="2">
        <v>1</v>
      </c>
      <c r="K5129" s="119" cm="1">
        <f t="array" ref="K5129">ROUND(IF(C5129="Beer",SUM(LOOKUP(2,1/(SRP!$B$7:$B$9&lt;=E5129)/(SRP!$C$7:$C$9&gt;=E5129),SRP!$D$7:$D$9)*(G5129/100)*(E5129/1000)),IF(C5129="Spirits",SUM(LOOKUP(2,1/(SRP!$B$2:$B$6&lt;=E5129)/(SRP!$C$2:$C$6&gt;=E5129),SRP!$D$2:$D$6)*(G5129/100)*(E5129/1000)),IF(AND(C5129="Wine",D5129="Fortified Wines"),SUM(LOOKUP(2,1/(SRP!$B$20:$B$23&lt;=E5129)/(SRP!$C$20:$C$23&gt;=E5129),SRP!$D$20:$D$23)*(G5129/100)*(E5129/1000)),IF(C5129="Wine",SUM(LOOKUP(2,1/(SRP!$B$15:$B$19&lt;=E5129)/(SRP!$C$15:$C$19&gt;=E5129),SRP!$D$15:$D$19)*(G5129/100)*(E5129/1000)),IF(C5129="Ready to Drink",SUM(LOOKUP(2,1/(SRP!$B$10:$B$14&lt;=E5129)/(SRP!$C$10:$C$14&gt;=E5129),SRP!$D$10:$D$14)*(G5129/100)*(E5129/1000)),0))))),2)</f>
        <v>2.15</v>
      </c>
    </row>
    <row r="5130" spans="1:11" x14ac:dyDescent="0.35">
      <c r="A5130" s="2">
        <v>44853</v>
      </c>
      <c r="B5130" s="76" t="s">
        <v>3926</v>
      </c>
      <c r="C5130" s="76" t="s">
        <v>287</v>
      </c>
      <c r="D5130" s="76" t="s">
        <v>5240</v>
      </c>
      <c r="E5130" s="76">
        <v>473</v>
      </c>
      <c r="F5130" s="76">
        <v>24</v>
      </c>
      <c r="G5130" s="77">
        <v>6.5</v>
      </c>
      <c r="H5130" s="76" t="s">
        <v>3355</v>
      </c>
      <c r="I5130" s="77">
        <v>3.99</v>
      </c>
      <c r="J5130" s="2">
        <v>1</v>
      </c>
      <c r="K5130" s="119" cm="1">
        <f t="array" ref="K5130">ROUND(IF(C5130="Beer",SUM(LOOKUP(2,1/(SRP!$B$7:$B$9&lt;=E5130)/(SRP!$C$7:$C$9&gt;=E5130),SRP!$D$7:$D$9)*(G5130/100)*(E5130/1000)),IF(C5130="Spirits",SUM(LOOKUP(2,1/(SRP!$B$2:$B$6&lt;=E5130)/(SRP!$C$2:$C$6&gt;=E5130),SRP!$D$2:$D$6)*(G5130/100)*(E5130/1000)),IF(AND(C5130="Wine",D5130="Fortified Wines"),SUM(LOOKUP(2,1/(SRP!$B$20:$B$23&lt;=E5130)/(SRP!$C$20:$C$23&gt;=E5130),SRP!$D$20:$D$23)*(G5130/100)*(E5130/1000)),IF(C5130="Wine",SUM(LOOKUP(2,1/(SRP!$B$15:$B$19&lt;=E5130)/(SRP!$C$15:$C$19&gt;=E5130),SRP!$D$15:$D$19)*(G5130/100)*(E5130/1000)),IF(C5130="Ready to Drink",SUM(LOOKUP(2,1/(SRP!$B$10:$B$14&lt;=E5130)/(SRP!$C$10:$C$14&gt;=E5130),SRP!$D$10:$D$14)*(G5130/100)*(E5130/1000)),0))))),2)</f>
        <v>2.15</v>
      </c>
    </row>
    <row r="5131" spans="1:11" x14ac:dyDescent="0.35">
      <c r="A5131" s="2">
        <v>44854</v>
      </c>
      <c r="B5131" s="76" t="s">
        <v>3927</v>
      </c>
      <c r="C5131" s="76" t="s">
        <v>287</v>
      </c>
      <c r="D5131" s="76" t="s">
        <v>5266</v>
      </c>
      <c r="E5131" s="76">
        <v>473</v>
      </c>
      <c r="F5131" s="76">
        <v>24</v>
      </c>
      <c r="G5131" s="77">
        <v>5</v>
      </c>
      <c r="H5131" s="76" t="s">
        <v>3355</v>
      </c>
      <c r="I5131" s="77">
        <v>3.99</v>
      </c>
      <c r="J5131" s="2">
        <v>1</v>
      </c>
      <c r="K5131" s="119" cm="1">
        <f t="array" ref="K5131">ROUND(IF(C5131="Beer",SUM(LOOKUP(2,1/(SRP!$B$7:$B$9&lt;=E5131)/(SRP!$C$7:$C$9&gt;=E5131),SRP!$D$7:$D$9)*(G5131/100)*(E5131/1000)),IF(C5131="Spirits",SUM(LOOKUP(2,1/(SRP!$B$2:$B$6&lt;=E5131)/(SRP!$C$2:$C$6&gt;=E5131),SRP!$D$2:$D$6)*(G5131/100)*(E5131/1000)),IF(AND(C5131="Wine",D5131="Fortified Wines"),SUM(LOOKUP(2,1/(SRP!$B$20:$B$23&lt;=E5131)/(SRP!$C$20:$C$23&gt;=E5131),SRP!$D$20:$D$23)*(G5131/100)*(E5131/1000)),IF(C5131="Wine",SUM(LOOKUP(2,1/(SRP!$B$15:$B$19&lt;=E5131)/(SRP!$C$15:$C$19&gt;=E5131),SRP!$D$15:$D$19)*(G5131/100)*(E5131/1000)),IF(C5131="Ready to Drink",SUM(LOOKUP(2,1/(SRP!$B$10:$B$14&lt;=E5131)/(SRP!$C$10:$C$14&gt;=E5131),SRP!$D$10:$D$14)*(G5131/100)*(E5131/1000)),0))))),2)</f>
        <v>1.65</v>
      </c>
    </row>
    <row r="5132" spans="1:11" x14ac:dyDescent="0.35">
      <c r="A5132" s="2">
        <v>44854</v>
      </c>
      <c r="B5132" s="76" t="s">
        <v>3927</v>
      </c>
      <c r="C5132" s="76" t="s">
        <v>287</v>
      </c>
      <c r="D5132" s="76" t="s">
        <v>5266</v>
      </c>
      <c r="E5132" s="76">
        <v>473</v>
      </c>
      <c r="F5132" s="76">
        <v>24</v>
      </c>
      <c r="G5132" s="77">
        <v>5</v>
      </c>
      <c r="H5132" s="76" t="s">
        <v>3355</v>
      </c>
      <c r="I5132" s="77">
        <v>3.99</v>
      </c>
      <c r="J5132" s="2">
        <v>1</v>
      </c>
      <c r="K5132" s="119" cm="1">
        <f t="array" ref="K5132">ROUND(IF(C5132="Beer",SUM(LOOKUP(2,1/(SRP!$B$7:$B$9&lt;=E5132)/(SRP!$C$7:$C$9&gt;=E5132),SRP!$D$7:$D$9)*(G5132/100)*(E5132/1000)),IF(C5132="Spirits",SUM(LOOKUP(2,1/(SRP!$B$2:$B$6&lt;=E5132)/(SRP!$C$2:$C$6&gt;=E5132),SRP!$D$2:$D$6)*(G5132/100)*(E5132/1000)),IF(AND(C5132="Wine",D5132="Fortified Wines"),SUM(LOOKUP(2,1/(SRP!$B$20:$B$23&lt;=E5132)/(SRP!$C$20:$C$23&gt;=E5132),SRP!$D$20:$D$23)*(G5132/100)*(E5132/1000)),IF(C5132="Wine",SUM(LOOKUP(2,1/(SRP!$B$15:$B$19&lt;=E5132)/(SRP!$C$15:$C$19&gt;=E5132),SRP!$D$15:$D$19)*(G5132/100)*(E5132/1000)),IF(C5132="Ready to Drink",SUM(LOOKUP(2,1/(SRP!$B$10:$B$14&lt;=E5132)/(SRP!$C$10:$C$14&gt;=E5132),SRP!$D$10:$D$14)*(G5132/100)*(E5132/1000)),0))))),2)</f>
        <v>1.65</v>
      </c>
    </row>
    <row r="5133" spans="1:11" x14ac:dyDescent="0.35">
      <c r="A5133" s="2">
        <v>44856</v>
      </c>
      <c r="B5133" s="76" t="s">
        <v>3928</v>
      </c>
      <c r="C5133" s="76" t="s">
        <v>287</v>
      </c>
      <c r="D5133" s="76" t="s">
        <v>5230</v>
      </c>
      <c r="E5133" s="76">
        <v>473</v>
      </c>
      <c r="F5133" s="76">
        <v>24</v>
      </c>
      <c r="G5133" s="77">
        <v>4.5999999999999996</v>
      </c>
      <c r="H5133" s="76" t="s">
        <v>3355</v>
      </c>
      <c r="I5133" s="77">
        <v>3.99</v>
      </c>
      <c r="J5133" s="2">
        <v>1</v>
      </c>
      <c r="K5133" s="119" cm="1">
        <f t="array" ref="K5133">ROUND(IF(C5133="Beer",SUM(LOOKUP(2,1/(SRP!$B$7:$B$9&lt;=E5133)/(SRP!$C$7:$C$9&gt;=E5133),SRP!$D$7:$D$9)*(G5133/100)*(E5133/1000)),IF(C5133="Spirits",SUM(LOOKUP(2,1/(SRP!$B$2:$B$6&lt;=E5133)/(SRP!$C$2:$C$6&gt;=E5133),SRP!$D$2:$D$6)*(G5133/100)*(E5133/1000)),IF(AND(C5133="Wine",D5133="Fortified Wines"),SUM(LOOKUP(2,1/(SRP!$B$20:$B$23&lt;=E5133)/(SRP!$C$20:$C$23&gt;=E5133),SRP!$D$20:$D$23)*(G5133/100)*(E5133/1000)),IF(C5133="Wine",SUM(LOOKUP(2,1/(SRP!$B$15:$B$19&lt;=E5133)/(SRP!$C$15:$C$19&gt;=E5133),SRP!$D$15:$D$19)*(G5133/100)*(E5133/1000)),IF(C5133="Ready to Drink",SUM(LOOKUP(2,1/(SRP!$B$10:$B$14&lt;=E5133)/(SRP!$C$10:$C$14&gt;=E5133),SRP!$D$10:$D$14)*(G5133/100)*(E5133/1000)),0))))),2)</f>
        <v>1.52</v>
      </c>
    </row>
    <row r="5134" spans="1:11" x14ac:dyDescent="0.35">
      <c r="A5134" s="2">
        <v>44856</v>
      </c>
      <c r="B5134" s="76" t="s">
        <v>3928</v>
      </c>
      <c r="C5134" s="76" t="s">
        <v>287</v>
      </c>
      <c r="D5134" s="76" t="s">
        <v>5230</v>
      </c>
      <c r="E5134" s="76">
        <v>473</v>
      </c>
      <c r="F5134" s="76">
        <v>24</v>
      </c>
      <c r="G5134" s="77">
        <v>4.5999999999999996</v>
      </c>
      <c r="H5134" s="76" t="s">
        <v>3355</v>
      </c>
      <c r="I5134" s="77">
        <v>3.99</v>
      </c>
      <c r="J5134" s="2">
        <v>1</v>
      </c>
      <c r="K5134" s="119" cm="1">
        <f t="array" ref="K5134">ROUND(IF(C5134="Beer",SUM(LOOKUP(2,1/(SRP!$B$7:$B$9&lt;=E5134)/(SRP!$C$7:$C$9&gt;=E5134),SRP!$D$7:$D$9)*(G5134/100)*(E5134/1000)),IF(C5134="Spirits",SUM(LOOKUP(2,1/(SRP!$B$2:$B$6&lt;=E5134)/(SRP!$C$2:$C$6&gt;=E5134),SRP!$D$2:$D$6)*(G5134/100)*(E5134/1000)),IF(AND(C5134="Wine",D5134="Fortified Wines"),SUM(LOOKUP(2,1/(SRP!$B$20:$B$23&lt;=E5134)/(SRP!$C$20:$C$23&gt;=E5134),SRP!$D$20:$D$23)*(G5134/100)*(E5134/1000)),IF(C5134="Wine",SUM(LOOKUP(2,1/(SRP!$B$15:$B$19&lt;=E5134)/(SRP!$C$15:$C$19&gt;=E5134),SRP!$D$15:$D$19)*(G5134/100)*(E5134/1000)),IF(C5134="Ready to Drink",SUM(LOOKUP(2,1/(SRP!$B$10:$B$14&lt;=E5134)/(SRP!$C$10:$C$14&gt;=E5134),SRP!$D$10:$D$14)*(G5134/100)*(E5134/1000)),0))))),2)</f>
        <v>1.52</v>
      </c>
    </row>
    <row r="5135" spans="1:11" x14ac:dyDescent="0.35">
      <c r="A5135" s="2">
        <v>44857</v>
      </c>
      <c r="B5135" s="76" t="s">
        <v>3929</v>
      </c>
      <c r="C5135" s="76" t="s">
        <v>287</v>
      </c>
      <c r="D5135" s="76" t="s">
        <v>5240</v>
      </c>
      <c r="E5135" s="76">
        <v>473</v>
      </c>
      <c r="F5135" s="76">
        <v>24</v>
      </c>
      <c r="G5135" s="77">
        <v>7.5</v>
      </c>
      <c r="H5135" s="76" t="s">
        <v>3282</v>
      </c>
      <c r="I5135" s="77">
        <v>5.15</v>
      </c>
      <c r="J5135" s="2">
        <v>1</v>
      </c>
      <c r="K5135" s="119" cm="1">
        <f t="array" ref="K5135">ROUND(IF(C5135="Beer",SUM(LOOKUP(2,1/(SRP!$B$7:$B$9&lt;=E5135)/(SRP!$C$7:$C$9&gt;=E5135),SRP!$D$7:$D$9)*(G5135/100)*(E5135/1000)),IF(C5135="Spirits",SUM(LOOKUP(2,1/(SRP!$B$2:$B$6&lt;=E5135)/(SRP!$C$2:$C$6&gt;=E5135),SRP!$D$2:$D$6)*(G5135/100)*(E5135/1000)),IF(AND(C5135="Wine",D5135="Fortified Wines"),SUM(LOOKUP(2,1/(SRP!$B$20:$B$23&lt;=E5135)/(SRP!$C$20:$C$23&gt;=E5135),SRP!$D$20:$D$23)*(G5135/100)*(E5135/1000)),IF(C5135="Wine",SUM(LOOKUP(2,1/(SRP!$B$15:$B$19&lt;=E5135)/(SRP!$C$15:$C$19&gt;=E5135),SRP!$D$15:$D$19)*(G5135/100)*(E5135/1000)),IF(C5135="Ready to Drink",SUM(LOOKUP(2,1/(SRP!$B$10:$B$14&lt;=E5135)/(SRP!$C$10:$C$14&gt;=E5135),SRP!$D$10:$D$14)*(G5135/100)*(E5135/1000)),0))))),2)</f>
        <v>2.48</v>
      </c>
    </row>
    <row r="5136" spans="1:11" x14ac:dyDescent="0.35">
      <c r="A5136" s="2">
        <v>44857</v>
      </c>
      <c r="B5136" s="76" t="s">
        <v>3929</v>
      </c>
      <c r="C5136" s="76" t="s">
        <v>287</v>
      </c>
      <c r="D5136" s="76" t="s">
        <v>5240</v>
      </c>
      <c r="E5136" s="76">
        <v>473</v>
      </c>
      <c r="F5136" s="76">
        <v>24</v>
      </c>
      <c r="G5136" s="77">
        <v>7.5</v>
      </c>
      <c r="H5136" s="76" t="s">
        <v>3282</v>
      </c>
      <c r="I5136" s="77">
        <v>5.15</v>
      </c>
      <c r="J5136" s="2">
        <v>1</v>
      </c>
      <c r="K5136" s="119" cm="1">
        <f t="array" ref="K5136">ROUND(IF(C5136="Beer",SUM(LOOKUP(2,1/(SRP!$B$7:$B$9&lt;=E5136)/(SRP!$C$7:$C$9&gt;=E5136),SRP!$D$7:$D$9)*(G5136/100)*(E5136/1000)),IF(C5136="Spirits",SUM(LOOKUP(2,1/(SRP!$B$2:$B$6&lt;=E5136)/(SRP!$C$2:$C$6&gt;=E5136),SRP!$D$2:$D$6)*(G5136/100)*(E5136/1000)),IF(AND(C5136="Wine",D5136="Fortified Wines"),SUM(LOOKUP(2,1/(SRP!$B$20:$B$23&lt;=E5136)/(SRP!$C$20:$C$23&gt;=E5136),SRP!$D$20:$D$23)*(G5136/100)*(E5136/1000)),IF(C5136="Wine",SUM(LOOKUP(2,1/(SRP!$B$15:$B$19&lt;=E5136)/(SRP!$C$15:$C$19&gt;=E5136),SRP!$D$15:$D$19)*(G5136/100)*(E5136/1000)),IF(C5136="Ready to Drink",SUM(LOOKUP(2,1/(SRP!$B$10:$B$14&lt;=E5136)/(SRP!$C$10:$C$14&gt;=E5136),SRP!$D$10:$D$14)*(G5136/100)*(E5136/1000)),0))))),2)</f>
        <v>2.48</v>
      </c>
    </row>
    <row r="5137" spans="1:11" x14ac:dyDescent="0.35">
      <c r="A5137" s="2">
        <v>44858</v>
      </c>
      <c r="B5137" s="76" t="s">
        <v>3930</v>
      </c>
      <c r="C5137" s="76" t="s">
        <v>287</v>
      </c>
      <c r="D5137" s="76" t="s">
        <v>5266</v>
      </c>
      <c r="E5137" s="76">
        <v>473</v>
      </c>
      <c r="F5137" s="76">
        <v>24</v>
      </c>
      <c r="G5137" s="77">
        <v>4.9000000000000004</v>
      </c>
      <c r="H5137" s="76" t="s">
        <v>3282</v>
      </c>
      <c r="I5137" s="77">
        <v>5.15</v>
      </c>
      <c r="J5137" s="2">
        <v>1</v>
      </c>
      <c r="K5137" s="119" cm="1">
        <f t="array" ref="K5137">ROUND(IF(C5137="Beer",SUM(LOOKUP(2,1/(SRP!$B$7:$B$9&lt;=E5137)/(SRP!$C$7:$C$9&gt;=E5137),SRP!$D$7:$D$9)*(G5137/100)*(E5137/1000)),IF(C5137="Spirits",SUM(LOOKUP(2,1/(SRP!$B$2:$B$6&lt;=E5137)/(SRP!$C$2:$C$6&gt;=E5137),SRP!$D$2:$D$6)*(G5137/100)*(E5137/1000)),IF(AND(C5137="Wine",D5137="Fortified Wines"),SUM(LOOKUP(2,1/(SRP!$B$20:$B$23&lt;=E5137)/(SRP!$C$20:$C$23&gt;=E5137),SRP!$D$20:$D$23)*(G5137/100)*(E5137/1000)),IF(C5137="Wine",SUM(LOOKUP(2,1/(SRP!$B$15:$B$19&lt;=E5137)/(SRP!$C$15:$C$19&gt;=E5137),SRP!$D$15:$D$19)*(G5137/100)*(E5137/1000)),IF(C5137="Ready to Drink",SUM(LOOKUP(2,1/(SRP!$B$10:$B$14&lt;=E5137)/(SRP!$C$10:$C$14&gt;=E5137),SRP!$D$10:$D$14)*(G5137/100)*(E5137/1000)),0))))),2)</f>
        <v>1.62</v>
      </c>
    </row>
    <row r="5138" spans="1:11" x14ac:dyDescent="0.35">
      <c r="A5138" s="2">
        <v>44858</v>
      </c>
      <c r="B5138" s="76" t="s">
        <v>3930</v>
      </c>
      <c r="C5138" s="76" t="s">
        <v>287</v>
      </c>
      <c r="D5138" s="76" t="s">
        <v>5266</v>
      </c>
      <c r="E5138" s="76">
        <v>473</v>
      </c>
      <c r="F5138" s="76">
        <v>24</v>
      </c>
      <c r="G5138" s="77">
        <v>4.9000000000000004</v>
      </c>
      <c r="H5138" s="76" t="s">
        <v>3282</v>
      </c>
      <c r="I5138" s="77">
        <v>5.15</v>
      </c>
      <c r="J5138" s="2">
        <v>1</v>
      </c>
      <c r="K5138" s="119" cm="1">
        <f t="array" ref="K5138">ROUND(IF(C5138="Beer",SUM(LOOKUP(2,1/(SRP!$B$7:$B$9&lt;=E5138)/(SRP!$C$7:$C$9&gt;=E5138),SRP!$D$7:$D$9)*(G5138/100)*(E5138/1000)),IF(C5138="Spirits",SUM(LOOKUP(2,1/(SRP!$B$2:$B$6&lt;=E5138)/(SRP!$C$2:$C$6&gt;=E5138),SRP!$D$2:$D$6)*(G5138/100)*(E5138/1000)),IF(AND(C5138="Wine",D5138="Fortified Wines"),SUM(LOOKUP(2,1/(SRP!$B$20:$B$23&lt;=E5138)/(SRP!$C$20:$C$23&gt;=E5138),SRP!$D$20:$D$23)*(G5138/100)*(E5138/1000)),IF(C5138="Wine",SUM(LOOKUP(2,1/(SRP!$B$15:$B$19&lt;=E5138)/(SRP!$C$15:$C$19&gt;=E5138),SRP!$D$15:$D$19)*(G5138/100)*(E5138/1000)),IF(C5138="Ready to Drink",SUM(LOOKUP(2,1/(SRP!$B$10:$B$14&lt;=E5138)/(SRP!$C$10:$C$14&gt;=E5138),SRP!$D$10:$D$14)*(G5138/100)*(E5138/1000)),0))))),2)</f>
        <v>1.62</v>
      </c>
    </row>
    <row r="5139" spans="1:11" x14ac:dyDescent="0.35">
      <c r="A5139" s="2">
        <v>44859</v>
      </c>
      <c r="B5139" s="76" t="s">
        <v>3931</v>
      </c>
      <c r="C5139" s="76" t="s">
        <v>287</v>
      </c>
      <c r="D5139" s="76" t="s">
        <v>5240</v>
      </c>
      <c r="E5139" s="76">
        <v>473</v>
      </c>
      <c r="F5139" s="76">
        <v>24</v>
      </c>
      <c r="G5139" s="77">
        <v>6.8</v>
      </c>
      <c r="H5139" s="76" t="s">
        <v>3355</v>
      </c>
      <c r="I5139" s="77">
        <v>3.99</v>
      </c>
      <c r="J5139" s="2">
        <v>1</v>
      </c>
      <c r="K5139" s="119" cm="1">
        <f t="array" ref="K5139">ROUND(IF(C5139="Beer",SUM(LOOKUP(2,1/(SRP!$B$7:$B$9&lt;=E5139)/(SRP!$C$7:$C$9&gt;=E5139),SRP!$D$7:$D$9)*(G5139/100)*(E5139/1000)),IF(C5139="Spirits",SUM(LOOKUP(2,1/(SRP!$B$2:$B$6&lt;=E5139)/(SRP!$C$2:$C$6&gt;=E5139),SRP!$D$2:$D$6)*(G5139/100)*(E5139/1000)),IF(AND(C5139="Wine",D5139="Fortified Wines"),SUM(LOOKUP(2,1/(SRP!$B$20:$B$23&lt;=E5139)/(SRP!$C$20:$C$23&gt;=E5139),SRP!$D$20:$D$23)*(G5139/100)*(E5139/1000)),IF(C5139="Wine",SUM(LOOKUP(2,1/(SRP!$B$15:$B$19&lt;=E5139)/(SRP!$C$15:$C$19&gt;=E5139),SRP!$D$15:$D$19)*(G5139/100)*(E5139/1000)),IF(C5139="Ready to Drink",SUM(LOOKUP(2,1/(SRP!$B$10:$B$14&lt;=E5139)/(SRP!$C$10:$C$14&gt;=E5139),SRP!$D$10:$D$14)*(G5139/100)*(E5139/1000)),0))))),2)</f>
        <v>2.25</v>
      </c>
    </row>
    <row r="5140" spans="1:11" x14ac:dyDescent="0.35">
      <c r="A5140" s="2">
        <v>44859</v>
      </c>
      <c r="B5140" s="76" t="s">
        <v>3931</v>
      </c>
      <c r="C5140" s="76" t="s">
        <v>287</v>
      </c>
      <c r="D5140" s="76" t="s">
        <v>5240</v>
      </c>
      <c r="E5140" s="76">
        <v>473</v>
      </c>
      <c r="F5140" s="76">
        <v>24</v>
      </c>
      <c r="G5140" s="77">
        <v>6.8</v>
      </c>
      <c r="H5140" s="76" t="s">
        <v>3355</v>
      </c>
      <c r="I5140" s="77">
        <v>3.99</v>
      </c>
      <c r="J5140" s="2">
        <v>1</v>
      </c>
      <c r="K5140" s="119" cm="1">
        <f t="array" ref="K5140">ROUND(IF(C5140="Beer",SUM(LOOKUP(2,1/(SRP!$B$7:$B$9&lt;=E5140)/(SRP!$C$7:$C$9&gt;=E5140),SRP!$D$7:$D$9)*(G5140/100)*(E5140/1000)),IF(C5140="Spirits",SUM(LOOKUP(2,1/(SRP!$B$2:$B$6&lt;=E5140)/(SRP!$C$2:$C$6&gt;=E5140),SRP!$D$2:$D$6)*(G5140/100)*(E5140/1000)),IF(AND(C5140="Wine",D5140="Fortified Wines"),SUM(LOOKUP(2,1/(SRP!$B$20:$B$23&lt;=E5140)/(SRP!$C$20:$C$23&gt;=E5140),SRP!$D$20:$D$23)*(G5140/100)*(E5140/1000)),IF(C5140="Wine",SUM(LOOKUP(2,1/(SRP!$B$15:$B$19&lt;=E5140)/(SRP!$C$15:$C$19&gt;=E5140),SRP!$D$15:$D$19)*(G5140/100)*(E5140/1000)),IF(C5140="Ready to Drink",SUM(LOOKUP(2,1/(SRP!$B$10:$B$14&lt;=E5140)/(SRP!$C$10:$C$14&gt;=E5140),SRP!$D$10:$D$14)*(G5140/100)*(E5140/1000)),0))))),2)</f>
        <v>2.25</v>
      </c>
    </row>
    <row r="5141" spans="1:11" x14ac:dyDescent="0.35">
      <c r="A5141" s="2">
        <v>44860</v>
      </c>
      <c r="B5141" s="76" t="s">
        <v>3932</v>
      </c>
      <c r="C5141" s="76" t="s">
        <v>287</v>
      </c>
      <c r="D5141" s="76" t="s">
        <v>5240</v>
      </c>
      <c r="E5141" s="76">
        <v>473</v>
      </c>
      <c r="F5141" s="76">
        <v>24</v>
      </c>
      <c r="G5141" s="77">
        <v>6</v>
      </c>
      <c r="H5141" s="76" t="s">
        <v>3355</v>
      </c>
      <c r="I5141" s="77">
        <v>3.99</v>
      </c>
      <c r="J5141" s="2">
        <v>1</v>
      </c>
      <c r="K5141" s="119" cm="1">
        <f t="array" ref="K5141">ROUND(IF(C5141="Beer",SUM(LOOKUP(2,1/(SRP!$B$7:$B$9&lt;=E5141)/(SRP!$C$7:$C$9&gt;=E5141),SRP!$D$7:$D$9)*(G5141/100)*(E5141/1000)),IF(C5141="Spirits",SUM(LOOKUP(2,1/(SRP!$B$2:$B$6&lt;=E5141)/(SRP!$C$2:$C$6&gt;=E5141),SRP!$D$2:$D$6)*(G5141/100)*(E5141/1000)),IF(AND(C5141="Wine",D5141="Fortified Wines"),SUM(LOOKUP(2,1/(SRP!$B$20:$B$23&lt;=E5141)/(SRP!$C$20:$C$23&gt;=E5141),SRP!$D$20:$D$23)*(G5141/100)*(E5141/1000)),IF(C5141="Wine",SUM(LOOKUP(2,1/(SRP!$B$15:$B$19&lt;=E5141)/(SRP!$C$15:$C$19&gt;=E5141),SRP!$D$15:$D$19)*(G5141/100)*(E5141/1000)),IF(C5141="Ready to Drink",SUM(LOOKUP(2,1/(SRP!$B$10:$B$14&lt;=E5141)/(SRP!$C$10:$C$14&gt;=E5141),SRP!$D$10:$D$14)*(G5141/100)*(E5141/1000)),0))))),2)</f>
        <v>1.98</v>
      </c>
    </row>
    <row r="5142" spans="1:11" x14ac:dyDescent="0.35">
      <c r="A5142" s="2">
        <v>44860</v>
      </c>
      <c r="B5142" s="76" t="s">
        <v>3932</v>
      </c>
      <c r="C5142" s="76" t="s">
        <v>287</v>
      </c>
      <c r="D5142" s="76" t="s">
        <v>5240</v>
      </c>
      <c r="E5142" s="76">
        <v>473</v>
      </c>
      <c r="F5142" s="76">
        <v>24</v>
      </c>
      <c r="G5142" s="77">
        <v>6</v>
      </c>
      <c r="H5142" s="76" t="s">
        <v>3355</v>
      </c>
      <c r="I5142" s="77">
        <v>3.99</v>
      </c>
      <c r="J5142" s="2">
        <v>1</v>
      </c>
      <c r="K5142" s="119" cm="1">
        <f t="array" ref="K5142">ROUND(IF(C5142="Beer",SUM(LOOKUP(2,1/(SRP!$B$7:$B$9&lt;=E5142)/(SRP!$C$7:$C$9&gt;=E5142),SRP!$D$7:$D$9)*(G5142/100)*(E5142/1000)),IF(C5142="Spirits",SUM(LOOKUP(2,1/(SRP!$B$2:$B$6&lt;=E5142)/(SRP!$C$2:$C$6&gt;=E5142),SRP!$D$2:$D$6)*(G5142/100)*(E5142/1000)),IF(AND(C5142="Wine",D5142="Fortified Wines"),SUM(LOOKUP(2,1/(SRP!$B$20:$B$23&lt;=E5142)/(SRP!$C$20:$C$23&gt;=E5142),SRP!$D$20:$D$23)*(G5142/100)*(E5142/1000)),IF(C5142="Wine",SUM(LOOKUP(2,1/(SRP!$B$15:$B$19&lt;=E5142)/(SRP!$C$15:$C$19&gt;=E5142),SRP!$D$15:$D$19)*(G5142/100)*(E5142/1000)),IF(C5142="Ready to Drink",SUM(LOOKUP(2,1/(SRP!$B$10:$B$14&lt;=E5142)/(SRP!$C$10:$C$14&gt;=E5142),SRP!$D$10:$D$14)*(G5142/100)*(E5142/1000)),0))))),2)</f>
        <v>1.98</v>
      </c>
    </row>
    <row r="5143" spans="1:11" x14ac:dyDescent="0.35">
      <c r="A5143" s="2">
        <v>44861</v>
      </c>
      <c r="B5143" s="76" t="s">
        <v>3933</v>
      </c>
      <c r="C5143" s="76" t="s">
        <v>287</v>
      </c>
      <c r="D5143" s="76" t="s">
        <v>5240</v>
      </c>
      <c r="E5143" s="76">
        <v>473</v>
      </c>
      <c r="F5143" s="76">
        <v>24</v>
      </c>
      <c r="G5143" s="77">
        <v>6.9</v>
      </c>
      <c r="H5143" s="76" t="s">
        <v>3349</v>
      </c>
      <c r="I5143" s="77">
        <v>7.99</v>
      </c>
      <c r="J5143" s="2">
        <v>1</v>
      </c>
      <c r="K5143" s="119" cm="1">
        <f t="array" ref="K5143">ROUND(IF(C5143="Beer",SUM(LOOKUP(2,1/(SRP!$B$7:$B$9&lt;=E5143)/(SRP!$C$7:$C$9&gt;=E5143),SRP!$D$7:$D$9)*(G5143/100)*(E5143/1000)),IF(C5143="Spirits",SUM(LOOKUP(2,1/(SRP!$B$2:$B$6&lt;=E5143)/(SRP!$C$2:$C$6&gt;=E5143),SRP!$D$2:$D$6)*(G5143/100)*(E5143/1000)),IF(AND(C5143="Wine",D5143="Fortified Wines"),SUM(LOOKUP(2,1/(SRP!$B$20:$B$23&lt;=E5143)/(SRP!$C$20:$C$23&gt;=E5143),SRP!$D$20:$D$23)*(G5143/100)*(E5143/1000)),IF(C5143="Wine",SUM(LOOKUP(2,1/(SRP!$B$15:$B$19&lt;=E5143)/(SRP!$C$15:$C$19&gt;=E5143),SRP!$D$15:$D$19)*(G5143/100)*(E5143/1000)),IF(C5143="Ready to Drink",SUM(LOOKUP(2,1/(SRP!$B$10:$B$14&lt;=E5143)/(SRP!$C$10:$C$14&gt;=E5143),SRP!$D$10:$D$14)*(G5143/100)*(E5143/1000)),0))))),2)</f>
        <v>2.2799999999999998</v>
      </c>
    </row>
    <row r="5144" spans="1:11" x14ac:dyDescent="0.35">
      <c r="A5144" s="2">
        <v>44861</v>
      </c>
      <c r="B5144" s="76" t="s">
        <v>3933</v>
      </c>
      <c r="C5144" s="76" t="s">
        <v>287</v>
      </c>
      <c r="D5144" s="76" t="s">
        <v>5240</v>
      </c>
      <c r="E5144" s="76">
        <v>473</v>
      </c>
      <c r="F5144" s="76">
        <v>24</v>
      </c>
      <c r="G5144" s="77">
        <v>6.9</v>
      </c>
      <c r="H5144" s="76" t="s">
        <v>3349</v>
      </c>
      <c r="I5144" s="77">
        <v>7.99</v>
      </c>
      <c r="J5144" s="2">
        <v>1</v>
      </c>
      <c r="K5144" s="119" cm="1">
        <f t="array" ref="K5144">ROUND(IF(C5144="Beer",SUM(LOOKUP(2,1/(SRP!$B$7:$B$9&lt;=E5144)/(SRP!$C$7:$C$9&gt;=E5144),SRP!$D$7:$D$9)*(G5144/100)*(E5144/1000)),IF(C5144="Spirits",SUM(LOOKUP(2,1/(SRP!$B$2:$B$6&lt;=E5144)/(SRP!$C$2:$C$6&gt;=E5144),SRP!$D$2:$D$6)*(G5144/100)*(E5144/1000)),IF(AND(C5144="Wine",D5144="Fortified Wines"),SUM(LOOKUP(2,1/(SRP!$B$20:$B$23&lt;=E5144)/(SRP!$C$20:$C$23&gt;=E5144),SRP!$D$20:$D$23)*(G5144/100)*(E5144/1000)),IF(C5144="Wine",SUM(LOOKUP(2,1/(SRP!$B$15:$B$19&lt;=E5144)/(SRP!$C$15:$C$19&gt;=E5144),SRP!$D$15:$D$19)*(G5144/100)*(E5144/1000)),IF(C5144="Ready to Drink",SUM(LOOKUP(2,1/(SRP!$B$10:$B$14&lt;=E5144)/(SRP!$C$10:$C$14&gt;=E5144),SRP!$D$10:$D$14)*(G5144/100)*(E5144/1000)),0))))),2)</f>
        <v>2.2799999999999998</v>
      </c>
    </row>
    <row r="5145" spans="1:11" x14ac:dyDescent="0.35">
      <c r="A5145" s="2">
        <v>44868</v>
      </c>
      <c r="B5145" s="76" t="s">
        <v>7254</v>
      </c>
      <c r="C5145" s="76" t="s">
        <v>287</v>
      </c>
      <c r="D5145" s="76" t="s">
        <v>5230</v>
      </c>
      <c r="E5145" s="76">
        <v>473</v>
      </c>
      <c r="F5145" s="76">
        <v>24</v>
      </c>
      <c r="G5145" s="77">
        <v>4.8</v>
      </c>
      <c r="H5145" s="76" t="s">
        <v>3382</v>
      </c>
      <c r="I5145" s="77">
        <v>3.5</v>
      </c>
      <c r="J5145" s="2">
        <v>1</v>
      </c>
      <c r="K5145" s="119" cm="1">
        <f t="array" ref="K5145">ROUND(IF(C5145="Beer",SUM(LOOKUP(2,1/(SRP!$B$7:$B$9&lt;=E5145)/(SRP!$C$7:$C$9&gt;=E5145),SRP!$D$7:$D$9)*(G5145/100)*(E5145/1000)),IF(C5145="Spirits",SUM(LOOKUP(2,1/(SRP!$B$2:$B$6&lt;=E5145)/(SRP!$C$2:$C$6&gt;=E5145),SRP!$D$2:$D$6)*(G5145/100)*(E5145/1000)),IF(AND(C5145="Wine",D5145="Fortified Wines"),SUM(LOOKUP(2,1/(SRP!$B$20:$B$23&lt;=E5145)/(SRP!$C$20:$C$23&gt;=E5145),SRP!$D$20:$D$23)*(G5145/100)*(E5145/1000)),IF(C5145="Wine",SUM(LOOKUP(2,1/(SRP!$B$15:$B$19&lt;=E5145)/(SRP!$C$15:$C$19&gt;=E5145),SRP!$D$15:$D$19)*(G5145/100)*(E5145/1000)),IF(C5145="Ready to Drink",SUM(LOOKUP(2,1/(SRP!$B$10:$B$14&lt;=E5145)/(SRP!$C$10:$C$14&gt;=E5145),SRP!$D$10:$D$14)*(G5145/100)*(E5145/1000)),0))))),2)</f>
        <v>1.58</v>
      </c>
    </row>
    <row r="5146" spans="1:11" x14ac:dyDescent="0.35">
      <c r="A5146" s="2">
        <v>44868</v>
      </c>
      <c r="B5146" s="76" t="s">
        <v>7254</v>
      </c>
      <c r="C5146" s="76" t="s">
        <v>287</v>
      </c>
      <c r="D5146" s="76" t="s">
        <v>5230</v>
      </c>
      <c r="E5146" s="76">
        <v>473</v>
      </c>
      <c r="F5146" s="76">
        <v>24</v>
      </c>
      <c r="G5146" s="77">
        <v>4.8</v>
      </c>
      <c r="H5146" s="76" t="s">
        <v>3382</v>
      </c>
      <c r="I5146" s="77">
        <v>3.5</v>
      </c>
      <c r="J5146" s="2">
        <v>1</v>
      </c>
      <c r="K5146" s="119" cm="1">
        <f t="array" ref="K5146">ROUND(IF(C5146="Beer",SUM(LOOKUP(2,1/(SRP!$B$7:$B$9&lt;=E5146)/(SRP!$C$7:$C$9&gt;=E5146),SRP!$D$7:$D$9)*(G5146/100)*(E5146/1000)),IF(C5146="Spirits",SUM(LOOKUP(2,1/(SRP!$B$2:$B$6&lt;=E5146)/(SRP!$C$2:$C$6&gt;=E5146),SRP!$D$2:$D$6)*(G5146/100)*(E5146/1000)),IF(AND(C5146="Wine",D5146="Fortified Wines"),SUM(LOOKUP(2,1/(SRP!$B$20:$B$23&lt;=E5146)/(SRP!$C$20:$C$23&gt;=E5146),SRP!$D$20:$D$23)*(G5146/100)*(E5146/1000)),IF(C5146="Wine",SUM(LOOKUP(2,1/(SRP!$B$15:$B$19&lt;=E5146)/(SRP!$C$15:$C$19&gt;=E5146),SRP!$D$15:$D$19)*(G5146/100)*(E5146/1000)),IF(C5146="Ready to Drink",SUM(LOOKUP(2,1/(SRP!$B$10:$B$14&lt;=E5146)/(SRP!$C$10:$C$14&gt;=E5146),SRP!$D$10:$D$14)*(G5146/100)*(E5146/1000)),0))))),2)</f>
        <v>1.58</v>
      </c>
    </row>
    <row r="5147" spans="1:11" x14ac:dyDescent="0.35">
      <c r="A5147" s="2">
        <v>44870</v>
      </c>
      <c r="B5147" s="76" t="s">
        <v>3942</v>
      </c>
      <c r="C5147" s="76" t="s">
        <v>287</v>
      </c>
      <c r="D5147" s="76" t="s">
        <v>5240</v>
      </c>
      <c r="E5147" s="76">
        <v>473</v>
      </c>
      <c r="F5147" s="76">
        <v>24</v>
      </c>
      <c r="G5147" s="77">
        <v>5.7</v>
      </c>
      <c r="H5147" s="76" t="s">
        <v>3349</v>
      </c>
      <c r="I5147" s="77">
        <v>4.2</v>
      </c>
      <c r="J5147" s="2">
        <v>1</v>
      </c>
      <c r="K5147" s="119" cm="1">
        <f t="array" ref="K5147">ROUND(IF(C5147="Beer",SUM(LOOKUP(2,1/(SRP!$B$7:$B$9&lt;=E5147)/(SRP!$C$7:$C$9&gt;=E5147),SRP!$D$7:$D$9)*(G5147/100)*(E5147/1000)),IF(C5147="Spirits",SUM(LOOKUP(2,1/(SRP!$B$2:$B$6&lt;=E5147)/(SRP!$C$2:$C$6&gt;=E5147),SRP!$D$2:$D$6)*(G5147/100)*(E5147/1000)),IF(AND(C5147="Wine",D5147="Fortified Wines"),SUM(LOOKUP(2,1/(SRP!$B$20:$B$23&lt;=E5147)/(SRP!$C$20:$C$23&gt;=E5147),SRP!$D$20:$D$23)*(G5147/100)*(E5147/1000)),IF(C5147="Wine",SUM(LOOKUP(2,1/(SRP!$B$15:$B$19&lt;=E5147)/(SRP!$C$15:$C$19&gt;=E5147),SRP!$D$15:$D$19)*(G5147/100)*(E5147/1000)),IF(C5147="Ready to Drink",SUM(LOOKUP(2,1/(SRP!$B$10:$B$14&lt;=E5147)/(SRP!$C$10:$C$14&gt;=E5147),SRP!$D$10:$D$14)*(G5147/100)*(E5147/1000)),0))))),2)</f>
        <v>1.88</v>
      </c>
    </row>
    <row r="5148" spans="1:11" x14ac:dyDescent="0.35">
      <c r="A5148" s="2">
        <v>44870</v>
      </c>
      <c r="B5148" s="76" t="s">
        <v>3942</v>
      </c>
      <c r="C5148" s="76" t="s">
        <v>287</v>
      </c>
      <c r="D5148" s="76" t="s">
        <v>5240</v>
      </c>
      <c r="E5148" s="76">
        <v>473</v>
      </c>
      <c r="F5148" s="76">
        <v>24</v>
      </c>
      <c r="G5148" s="77">
        <v>5.7</v>
      </c>
      <c r="H5148" s="76" t="s">
        <v>3349</v>
      </c>
      <c r="I5148" s="77">
        <v>4.2</v>
      </c>
      <c r="J5148" s="2">
        <v>1</v>
      </c>
      <c r="K5148" s="119" cm="1">
        <f t="array" ref="K5148">ROUND(IF(C5148="Beer",SUM(LOOKUP(2,1/(SRP!$B$7:$B$9&lt;=E5148)/(SRP!$C$7:$C$9&gt;=E5148),SRP!$D$7:$D$9)*(G5148/100)*(E5148/1000)),IF(C5148="Spirits",SUM(LOOKUP(2,1/(SRP!$B$2:$B$6&lt;=E5148)/(SRP!$C$2:$C$6&gt;=E5148),SRP!$D$2:$D$6)*(G5148/100)*(E5148/1000)),IF(AND(C5148="Wine",D5148="Fortified Wines"),SUM(LOOKUP(2,1/(SRP!$B$20:$B$23&lt;=E5148)/(SRP!$C$20:$C$23&gt;=E5148),SRP!$D$20:$D$23)*(G5148/100)*(E5148/1000)),IF(C5148="Wine",SUM(LOOKUP(2,1/(SRP!$B$15:$B$19&lt;=E5148)/(SRP!$C$15:$C$19&gt;=E5148),SRP!$D$15:$D$19)*(G5148/100)*(E5148/1000)),IF(C5148="Ready to Drink",SUM(LOOKUP(2,1/(SRP!$B$10:$B$14&lt;=E5148)/(SRP!$C$10:$C$14&gt;=E5148),SRP!$D$10:$D$14)*(G5148/100)*(E5148/1000)),0))))),2)</f>
        <v>1.88</v>
      </c>
    </row>
    <row r="5149" spans="1:11" x14ac:dyDescent="0.35">
      <c r="A5149" s="2">
        <v>44871</v>
      </c>
      <c r="B5149" s="76" t="s">
        <v>3943</v>
      </c>
      <c r="C5149" s="76" t="s">
        <v>287</v>
      </c>
      <c r="D5149" s="76" t="s">
        <v>5230</v>
      </c>
      <c r="E5149" s="76">
        <v>473</v>
      </c>
      <c r="F5149" s="76">
        <v>24</v>
      </c>
      <c r="G5149" s="77">
        <v>5.0999999999999996</v>
      </c>
      <c r="H5149" s="76" t="s">
        <v>3349</v>
      </c>
      <c r="I5149" s="77">
        <v>4.2</v>
      </c>
      <c r="J5149" s="2">
        <v>1</v>
      </c>
      <c r="K5149" s="119" cm="1">
        <f t="array" ref="K5149">ROUND(IF(C5149="Beer",SUM(LOOKUP(2,1/(SRP!$B$7:$B$9&lt;=E5149)/(SRP!$C$7:$C$9&gt;=E5149),SRP!$D$7:$D$9)*(G5149/100)*(E5149/1000)),IF(C5149="Spirits",SUM(LOOKUP(2,1/(SRP!$B$2:$B$6&lt;=E5149)/(SRP!$C$2:$C$6&gt;=E5149),SRP!$D$2:$D$6)*(G5149/100)*(E5149/1000)),IF(AND(C5149="Wine",D5149="Fortified Wines"),SUM(LOOKUP(2,1/(SRP!$B$20:$B$23&lt;=E5149)/(SRP!$C$20:$C$23&gt;=E5149),SRP!$D$20:$D$23)*(G5149/100)*(E5149/1000)),IF(C5149="Wine",SUM(LOOKUP(2,1/(SRP!$B$15:$B$19&lt;=E5149)/(SRP!$C$15:$C$19&gt;=E5149),SRP!$D$15:$D$19)*(G5149/100)*(E5149/1000)),IF(C5149="Ready to Drink",SUM(LOOKUP(2,1/(SRP!$B$10:$B$14&lt;=E5149)/(SRP!$C$10:$C$14&gt;=E5149),SRP!$D$10:$D$14)*(G5149/100)*(E5149/1000)),0))))),2)</f>
        <v>1.68</v>
      </c>
    </row>
    <row r="5150" spans="1:11" x14ac:dyDescent="0.35">
      <c r="A5150" s="2">
        <v>44871</v>
      </c>
      <c r="B5150" s="76" t="s">
        <v>3943</v>
      </c>
      <c r="C5150" s="76" t="s">
        <v>287</v>
      </c>
      <c r="D5150" s="76" t="s">
        <v>5230</v>
      </c>
      <c r="E5150" s="76">
        <v>473</v>
      </c>
      <c r="F5150" s="76">
        <v>24</v>
      </c>
      <c r="G5150" s="77">
        <v>5.0999999999999996</v>
      </c>
      <c r="H5150" s="76" t="s">
        <v>3349</v>
      </c>
      <c r="I5150" s="77">
        <v>4.2</v>
      </c>
      <c r="J5150" s="2">
        <v>1</v>
      </c>
      <c r="K5150" s="119" cm="1">
        <f t="array" ref="K5150">ROUND(IF(C5150="Beer",SUM(LOOKUP(2,1/(SRP!$B$7:$B$9&lt;=E5150)/(SRP!$C$7:$C$9&gt;=E5150),SRP!$D$7:$D$9)*(G5150/100)*(E5150/1000)),IF(C5150="Spirits",SUM(LOOKUP(2,1/(SRP!$B$2:$B$6&lt;=E5150)/(SRP!$C$2:$C$6&gt;=E5150),SRP!$D$2:$D$6)*(G5150/100)*(E5150/1000)),IF(AND(C5150="Wine",D5150="Fortified Wines"),SUM(LOOKUP(2,1/(SRP!$B$20:$B$23&lt;=E5150)/(SRP!$C$20:$C$23&gt;=E5150),SRP!$D$20:$D$23)*(G5150/100)*(E5150/1000)),IF(C5150="Wine",SUM(LOOKUP(2,1/(SRP!$B$15:$B$19&lt;=E5150)/(SRP!$C$15:$C$19&gt;=E5150),SRP!$D$15:$D$19)*(G5150/100)*(E5150/1000)),IF(C5150="Ready to Drink",SUM(LOOKUP(2,1/(SRP!$B$10:$B$14&lt;=E5150)/(SRP!$C$10:$C$14&gt;=E5150),SRP!$D$10:$D$14)*(G5150/100)*(E5150/1000)),0))))),2)</f>
        <v>1.68</v>
      </c>
    </row>
    <row r="5151" spans="1:11" x14ac:dyDescent="0.35">
      <c r="A5151" s="2">
        <v>44872</v>
      </c>
      <c r="B5151" s="76" t="s">
        <v>352</v>
      </c>
      <c r="C5151" s="76" t="s">
        <v>285</v>
      </c>
      <c r="D5151" s="76" t="s">
        <v>5257</v>
      </c>
      <c r="E5151" s="76">
        <v>375</v>
      </c>
      <c r="F5151" s="76">
        <v>12</v>
      </c>
      <c r="G5151" s="77">
        <v>40</v>
      </c>
      <c r="H5151" s="76" t="s">
        <v>3285</v>
      </c>
      <c r="I5151" s="77">
        <v>34.99</v>
      </c>
      <c r="J5151" s="2">
        <v>1</v>
      </c>
      <c r="K5151" s="119" cm="1">
        <f t="array" ref="K5151">ROUND(IF(C5151="Beer",SUM(LOOKUP(2,1/(SRP!$B$7:$B$9&lt;=E5151)/(SRP!$C$7:$C$9&gt;=E5151),SRP!$D$7:$D$9)*(G5151/100)*(E5151/1000)),IF(C5151="Spirits",SUM(LOOKUP(2,1/(SRP!$B$2:$B$6&lt;=E5151)/(SRP!$C$2:$C$6&gt;=E5151),SRP!$D$2:$D$6)*(G5151/100)*(E5151/1000)),IF(AND(C5151="Wine",D5151="Fortified Wines"),SUM(LOOKUP(2,1/(SRP!$B$20:$B$23&lt;=E5151)/(SRP!$C$20:$C$23&gt;=E5151),SRP!$D$20:$D$23)*(G5151/100)*(E5151/1000)),IF(C5151="Wine",SUM(LOOKUP(2,1/(SRP!$B$15:$B$19&lt;=E5151)/(SRP!$C$15:$C$19&gt;=E5151),SRP!$D$15:$D$19)*(G5151/100)*(E5151/1000)),IF(C5151="Ready to Drink",SUM(LOOKUP(2,1/(SRP!$B$10:$B$14&lt;=E5151)/(SRP!$C$10:$C$14&gt;=E5151),SRP!$D$10:$D$14)*(G5151/100)*(E5151/1000)),0))))),2)</f>
        <v>11.89</v>
      </c>
    </row>
    <row r="5152" spans="1:11" x14ac:dyDescent="0.35">
      <c r="A5152" s="2">
        <v>44873</v>
      </c>
      <c r="B5152" s="76" t="s">
        <v>3944</v>
      </c>
      <c r="C5152" s="76" t="s">
        <v>287</v>
      </c>
      <c r="D5152" s="76" t="s">
        <v>5230</v>
      </c>
      <c r="E5152" s="76">
        <v>473</v>
      </c>
      <c r="F5152" s="76">
        <v>24</v>
      </c>
      <c r="G5152" s="77">
        <v>4.5</v>
      </c>
      <c r="H5152" s="76" t="s">
        <v>3349</v>
      </c>
      <c r="I5152" s="77">
        <v>4.2</v>
      </c>
      <c r="J5152" s="2">
        <v>1</v>
      </c>
      <c r="K5152" s="119" cm="1">
        <f t="array" ref="K5152">ROUND(IF(C5152="Beer",SUM(LOOKUP(2,1/(SRP!$B$7:$B$9&lt;=E5152)/(SRP!$C$7:$C$9&gt;=E5152),SRP!$D$7:$D$9)*(G5152/100)*(E5152/1000)),IF(C5152="Spirits",SUM(LOOKUP(2,1/(SRP!$B$2:$B$6&lt;=E5152)/(SRP!$C$2:$C$6&gt;=E5152),SRP!$D$2:$D$6)*(G5152/100)*(E5152/1000)),IF(AND(C5152="Wine",D5152="Fortified Wines"),SUM(LOOKUP(2,1/(SRP!$B$20:$B$23&lt;=E5152)/(SRP!$C$20:$C$23&gt;=E5152),SRP!$D$20:$D$23)*(G5152/100)*(E5152/1000)),IF(C5152="Wine",SUM(LOOKUP(2,1/(SRP!$B$15:$B$19&lt;=E5152)/(SRP!$C$15:$C$19&gt;=E5152),SRP!$D$15:$D$19)*(G5152/100)*(E5152/1000)),IF(C5152="Ready to Drink",SUM(LOOKUP(2,1/(SRP!$B$10:$B$14&lt;=E5152)/(SRP!$C$10:$C$14&gt;=E5152),SRP!$D$10:$D$14)*(G5152/100)*(E5152/1000)),0))))),2)</f>
        <v>1.49</v>
      </c>
    </row>
    <row r="5153" spans="1:11" x14ac:dyDescent="0.35">
      <c r="A5153" s="2">
        <v>44873</v>
      </c>
      <c r="B5153" s="76" t="s">
        <v>3944</v>
      </c>
      <c r="C5153" s="76" t="s">
        <v>287</v>
      </c>
      <c r="D5153" s="76" t="s">
        <v>5230</v>
      </c>
      <c r="E5153" s="76">
        <v>473</v>
      </c>
      <c r="F5153" s="76">
        <v>24</v>
      </c>
      <c r="G5153" s="77">
        <v>4.5</v>
      </c>
      <c r="H5153" s="76" t="s">
        <v>3349</v>
      </c>
      <c r="I5153" s="77">
        <v>4.2</v>
      </c>
      <c r="J5153" s="2">
        <v>1</v>
      </c>
      <c r="K5153" s="119" cm="1">
        <f t="array" ref="K5153">ROUND(IF(C5153="Beer",SUM(LOOKUP(2,1/(SRP!$B$7:$B$9&lt;=E5153)/(SRP!$C$7:$C$9&gt;=E5153),SRP!$D$7:$D$9)*(G5153/100)*(E5153/1000)),IF(C5153="Spirits",SUM(LOOKUP(2,1/(SRP!$B$2:$B$6&lt;=E5153)/(SRP!$C$2:$C$6&gt;=E5153),SRP!$D$2:$D$6)*(G5153/100)*(E5153/1000)),IF(AND(C5153="Wine",D5153="Fortified Wines"),SUM(LOOKUP(2,1/(SRP!$B$20:$B$23&lt;=E5153)/(SRP!$C$20:$C$23&gt;=E5153),SRP!$D$20:$D$23)*(G5153/100)*(E5153/1000)),IF(C5153="Wine",SUM(LOOKUP(2,1/(SRP!$B$15:$B$19&lt;=E5153)/(SRP!$C$15:$C$19&gt;=E5153),SRP!$D$15:$D$19)*(G5153/100)*(E5153/1000)),IF(C5153="Ready to Drink",SUM(LOOKUP(2,1/(SRP!$B$10:$B$14&lt;=E5153)/(SRP!$C$10:$C$14&gt;=E5153),SRP!$D$10:$D$14)*(G5153/100)*(E5153/1000)),0))))),2)</f>
        <v>1.49</v>
      </c>
    </row>
    <row r="5154" spans="1:11" x14ac:dyDescent="0.35">
      <c r="A5154" s="2">
        <v>44874</v>
      </c>
      <c r="B5154" s="76" t="s">
        <v>3945</v>
      </c>
      <c r="C5154" s="76" t="s">
        <v>287</v>
      </c>
      <c r="D5154" s="76" t="s">
        <v>5240</v>
      </c>
      <c r="E5154" s="76">
        <v>473</v>
      </c>
      <c r="F5154" s="76">
        <v>24</v>
      </c>
      <c r="G5154" s="77">
        <v>6.4</v>
      </c>
      <c r="H5154" s="76" t="s">
        <v>3349</v>
      </c>
      <c r="I5154" s="77">
        <v>4.42</v>
      </c>
      <c r="J5154" s="2">
        <v>1</v>
      </c>
      <c r="K5154" s="119" cm="1">
        <f t="array" ref="K5154">ROUND(IF(C5154="Beer",SUM(LOOKUP(2,1/(SRP!$B$7:$B$9&lt;=E5154)/(SRP!$C$7:$C$9&gt;=E5154),SRP!$D$7:$D$9)*(G5154/100)*(E5154/1000)),IF(C5154="Spirits",SUM(LOOKUP(2,1/(SRP!$B$2:$B$6&lt;=E5154)/(SRP!$C$2:$C$6&gt;=E5154),SRP!$D$2:$D$6)*(G5154/100)*(E5154/1000)),IF(AND(C5154="Wine",D5154="Fortified Wines"),SUM(LOOKUP(2,1/(SRP!$B$20:$B$23&lt;=E5154)/(SRP!$C$20:$C$23&gt;=E5154),SRP!$D$20:$D$23)*(G5154/100)*(E5154/1000)),IF(C5154="Wine",SUM(LOOKUP(2,1/(SRP!$B$15:$B$19&lt;=E5154)/(SRP!$C$15:$C$19&gt;=E5154),SRP!$D$15:$D$19)*(G5154/100)*(E5154/1000)),IF(C5154="Ready to Drink",SUM(LOOKUP(2,1/(SRP!$B$10:$B$14&lt;=E5154)/(SRP!$C$10:$C$14&gt;=E5154),SRP!$D$10:$D$14)*(G5154/100)*(E5154/1000)),0))))),2)</f>
        <v>2.11</v>
      </c>
    </row>
    <row r="5155" spans="1:11" x14ac:dyDescent="0.35">
      <c r="A5155" s="2">
        <v>44874</v>
      </c>
      <c r="B5155" s="76" t="s">
        <v>3945</v>
      </c>
      <c r="C5155" s="76" t="s">
        <v>287</v>
      </c>
      <c r="D5155" s="76" t="s">
        <v>5240</v>
      </c>
      <c r="E5155" s="76">
        <v>473</v>
      </c>
      <c r="F5155" s="76">
        <v>24</v>
      </c>
      <c r="G5155" s="77">
        <v>6.4</v>
      </c>
      <c r="H5155" s="76" t="s">
        <v>3349</v>
      </c>
      <c r="I5155" s="77">
        <v>4.42</v>
      </c>
      <c r="J5155" s="2">
        <v>1</v>
      </c>
      <c r="K5155" s="119" cm="1">
        <f t="array" ref="K5155">ROUND(IF(C5155="Beer",SUM(LOOKUP(2,1/(SRP!$B$7:$B$9&lt;=E5155)/(SRP!$C$7:$C$9&gt;=E5155),SRP!$D$7:$D$9)*(G5155/100)*(E5155/1000)),IF(C5155="Spirits",SUM(LOOKUP(2,1/(SRP!$B$2:$B$6&lt;=E5155)/(SRP!$C$2:$C$6&gt;=E5155),SRP!$D$2:$D$6)*(G5155/100)*(E5155/1000)),IF(AND(C5155="Wine",D5155="Fortified Wines"),SUM(LOOKUP(2,1/(SRP!$B$20:$B$23&lt;=E5155)/(SRP!$C$20:$C$23&gt;=E5155),SRP!$D$20:$D$23)*(G5155/100)*(E5155/1000)),IF(C5155="Wine",SUM(LOOKUP(2,1/(SRP!$B$15:$B$19&lt;=E5155)/(SRP!$C$15:$C$19&gt;=E5155),SRP!$D$15:$D$19)*(G5155/100)*(E5155/1000)),IF(C5155="Ready to Drink",SUM(LOOKUP(2,1/(SRP!$B$10:$B$14&lt;=E5155)/(SRP!$C$10:$C$14&gt;=E5155),SRP!$D$10:$D$14)*(G5155/100)*(E5155/1000)),0))))),2)</f>
        <v>2.11</v>
      </c>
    </row>
    <row r="5156" spans="1:11" x14ac:dyDescent="0.35">
      <c r="A5156" s="2">
        <v>44876</v>
      </c>
      <c r="B5156" s="76" t="s">
        <v>3873</v>
      </c>
      <c r="C5156" s="76" t="s">
        <v>287</v>
      </c>
      <c r="D5156" s="76" t="s">
        <v>5240</v>
      </c>
      <c r="E5156" s="76">
        <v>473</v>
      </c>
      <c r="F5156" s="76">
        <v>24</v>
      </c>
      <c r="G5156" s="77">
        <v>6.2</v>
      </c>
      <c r="H5156" s="76" t="s">
        <v>3367</v>
      </c>
      <c r="I5156" s="77">
        <v>4.3</v>
      </c>
      <c r="J5156" s="2">
        <v>1</v>
      </c>
      <c r="K5156" s="119" cm="1">
        <f t="array" ref="K5156">ROUND(IF(C5156="Beer",SUM(LOOKUP(2,1/(SRP!$B$7:$B$9&lt;=E5156)/(SRP!$C$7:$C$9&gt;=E5156),SRP!$D$7:$D$9)*(G5156/100)*(E5156/1000)),IF(C5156="Spirits",SUM(LOOKUP(2,1/(SRP!$B$2:$B$6&lt;=E5156)/(SRP!$C$2:$C$6&gt;=E5156),SRP!$D$2:$D$6)*(G5156/100)*(E5156/1000)),IF(AND(C5156="Wine",D5156="Fortified Wines"),SUM(LOOKUP(2,1/(SRP!$B$20:$B$23&lt;=E5156)/(SRP!$C$20:$C$23&gt;=E5156),SRP!$D$20:$D$23)*(G5156/100)*(E5156/1000)),IF(C5156="Wine",SUM(LOOKUP(2,1/(SRP!$B$15:$B$19&lt;=E5156)/(SRP!$C$15:$C$19&gt;=E5156),SRP!$D$15:$D$19)*(G5156/100)*(E5156/1000)),IF(C5156="Ready to Drink",SUM(LOOKUP(2,1/(SRP!$B$10:$B$14&lt;=E5156)/(SRP!$C$10:$C$14&gt;=E5156),SRP!$D$10:$D$14)*(G5156/100)*(E5156/1000)),0))))),2)</f>
        <v>2.0499999999999998</v>
      </c>
    </row>
    <row r="5157" spans="1:11" x14ac:dyDescent="0.35">
      <c r="A5157" s="2">
        <v>44876</v>
      </c>
      <c r="B5157" s="76" t="s">
        <v>3873</v>
      </c>
      <c r="C5157" s="76" t="s">
        <v>287</v>
      </c>
      <c r="D5157" s="76" t="s">
        <v>5240</v>
      </c>
      <c r="E5157" s="76">
        <v>473</v>
      </c>
      <c r="F5157" s="76">
        <v>24</v>
      </c>
      <c r="G5157" s="77">
        <v>6.2</v>
      </c>
      <c r="H5157" s="76" t="s">
        <v>3367</v>
      </c>
      <c r="I5157" s="77">
        <v>4.3</v>
      </c>
      <c r="J5157" s="2">
        <v>1</v>
      </c>
      <c r="K5157" s="119" cm="1">
        <f t="array" ref="K5157">ROUND(IF(C5157="Beer",SUM(LOOKUP(2,1/(SRP!$B$7:$B$9&lt;=E5157)/(SRP!$C$7:$C$9&gt;=E5157),SRP!$D$7:$D$9)*(G5157/100)*(E5157/1000)),IF(C5157="Spirits",SUM(LOOKUP(2,1/(SRP!$B$2:$B$6&lt;=E5157)/(SRP!$C$2:$C$6&gt;=E5157),SRP!$D$2:$D$6)*(G5157/100)*(E5157/1000)),IF(AND(C5157="Wine",D5157="Fortified Wines"),SUM(LOOKUP(2,1/(SRP!$B$20:$B$23&lt;=E5157)/(SRP!$C$20:$C$23&gt;=E5157),SRP!$D$20:$D$23)*(G5157/100)*(E5157/1000)),IF(C5157="Wine",SUM(LOOKUP(2,1/(SRP!$B$15:$B$19&lt;=E5157)/(SRP!$C$15:$C$19&gt;=E5157),SRP!$D$15:$D$19)*(G5157/100)*(E5157/1000)),IF(C5157="Ready to Drink",SUM(LOOKUP(2,1/(SRP!$B$10:$B$14&lt;=E5157)/(SRP!$C$10:$C$14&gt;=E5157),SRP!$D$10:$D$14)*(G5157/100)*(E5157/1000)),0))))),2)</f>
        <v>2.0499999999999998</v>
      </c>
    </row>
    <row r="5158" spans="1:11" x14ac:dyDescent="0.35">
      <c r="A5158" s="2">
        <v>44878</v>
      </c>
      <c r="B5158" s="76" t="s">
        <v>3874</v>
      </c>
      <c r="C5158" s="76" t="s">
        <v>287</v>
      </c>
      <c r="D5158" s="76" t="s">
        <v>5240</v>
      </c>
      <c r="E5158" s="76">
        <v>355</v>
      </c>
      <c r="F5158" s="76">
        <v>24</v>
      </c>
      <c r="G5158" s="77">
        <v>7.2</v>
      </c>
      <c r="H5158" s="76" t="s">
        <v>3367</v>
      </c>
      <c r="I5158" s="77">
        <v>3.8</v>
      </c>
      <c r="J5158" s="2">
        <v>1</v>
      </c>
      <c r="K5158" s="119" cm="1">
        <f t="array" ref="K5158">ROUND(IF(C5158="Beer",SUM(LOOKUP(2,1/(SRP!$B$7:$B$9&lt;=E5158)/(SRP!$C$7:$C$9&gt;=E5158),SRP!$D$7:$D$9)*(G5158/100)*(E5158/1000)),IF(C5158="Spirits",SUM(LOOKUP(2,1/(SRP!$B$2:$B$6&lt;=E5158)/(SRP!$C$2:$C$6&gt;=E5158),SRP!$D$2:$D$6)*(G5158/100)*(E5158/1000)),IF(AND(C5158="Wine",D5158="Fortified Wines"),SUM(LOOKUP(2,1/(SRP!$B$20:$B$23&lt;=E5158)/(SRP!$C$20:$C$23&gt;=E5158),SRP!$D$20:$D$23)*(G5158/100)*(E5158/1000)),IF(C5158="Wine",SUM(LOOKUP(2,1/(SRP!$B$15:$B$19&lt;=E5158)/(SRP!$C$15:$C$19&gt;=E5158),SRP!$D$15:$D$19)*(G5158/100)*(E5158/1000)),IF(C5158="Ready to Drink",SUM(LOOKUP(2,1/(SRP!$B$10:$B$14&lt;=E5158)/(SRP!$C$10:$C$14&gt;=E5158),SRP!$D$10:$D$14)*(G5158/100)*(E5158/1000)),0))))),2)</f>
        <v>1.78</v>
      </c>
    </row>
    <row r="5159" spans="1:11" x14ac:dyDescent="0.35">
      <c r="A5159" s="2">
        <v>44878</v>
      </c>
      <c r="B5159" s="76" t="s">
        <v>3874</v>
      </c>
      <c r="C5159" s="76" t="s">
        <v>287</v>
      </c>
      <c r="D5159" s="76" t="s">
        <v>5240</v>
      </c>
      <c r="E5159" s="76">
        <v>355</v>
      </c>
      <c r="F5159" s="76">
        <v>24</v>
      </c>
      <c r="G5159" s="77">
        <v>7.2</v>
      </c>
      <c r="H5159" s="76" t="s">
        <v>3367</v>
      </c>
      <c r="I5159" s="77">
        <v>3.8</v>
      </c>
      <c r="J5159" s="2">
        <v>1</v>
      </c>
      <c r="K5159" s="119" cm="1">
        <f t="array" ref="K5159">ROUND(IF(C5159="Beer",SUM(LOOKUP(2,1/(SRP!$B$7:$B$9&lt;=E5159)/(SRP!$C$7:$C$9&gt;=E5159),SRP!$D$7:$D$9)*(G5159/100)*(E5159/1000)),IF(C5159="Spirits",SUM(LOOKUP(2,1/(SRP!$B$2:$B$6&lt;=E5159)/(SRP!$C$2:$C$6&gt;=E5159),SRP!$D$2:$D$6)*(G5159/100)*(E5159/1000)),IF(AND(C5159="Wine",D5159="Fortified Wines"),SUM(LOOKUP(2,1/(SRP!$B$20:$B$23&lt;=E5159)/(SRP!$C$20:$C$23&gt;=E5159),SRP!$D$20:$D$23)*(G5159/100)*(E5159/1000)),IF(C5159="Wine",SUM(LOOKUP(2,1/(SRP!$B$15:$B$19&lt;=E5159)/(SRP!$C$15:$C$19&gt;=E5159),SRP!$D$15:$D$19)*(G5159/100)*(E5159/1000)),IF(C5159="Ready to Drink",SUM(LOOKUP(2,1/(SRP!$B$10:$B$14&lt;=E5159)/(SRP!$C$10:$C$14&gt;=E5159),SRP!$D$10:$D$14)*(G5159/100)*(E5159/1000)),0))))),2)</f>
        <v>1.78</v>
      </c>
    </row>
    <row r="5160" spans="1:11" x14ac:dyDescent="0.35">
      <c r="A5160" s="2">
        <v>44880</v>
      </c>
      <c r="B5160" s="76" t="s">
        <v>3875</v>
      </c>
      <c r="C5160" s="76" t="s">
        <v>287</v>
      </c>
      <c r="D5160" s="76" t="s">
        <v>5240</v>
      </c>
      <c r="E5160" s="76">
        <v>2130</v>
      </c>
      <c r="F5160" s="76">
        <v>4</v>
      </c>
      <c r="G5160" s="77">
        <v>7.2</v>
      </c>
      <c r="H5160" s="76" t="s">
        <v>3367</v>
      </c>
      <c r="I5160" s="77">
        <v>21.5</v>
      </c>
      <c r="J5160" s="2">
        <v>6</v>
      </c>
      <c r="K5160" s="119" cm="1">
        <f t="array" ref="K5160">ROUND(IF(C5160="Beer",SUM(LOOKUP(2,1/(SRP!$B$7:$B$9&lt;=E5160)/(SRP!$C$7:$C$9&gt;=E5160),SRP!$D$7:$D$9)*(G5160/100)*(E5160/1000)),IF(C5160="Spirits",SUM(LOOKUP(2,1/(SRP!$B$2:$B$6&lt;=E5160)/(SRP!$C$2:$C$6&gt;=E5160),SRP!$D$2:$D$6)*(G5160/100)*(E5160/1000)),IF(AND(C5160="Wine",D5160="Fortified Wines"),SUM(LOOKUP(2,1/(SRP!$B$20:$B$23&lt;=E5160)/(SRP!$C$20:$C$23&gt;=E5160),SRP!$D$20:$D$23)*(G5160/100)*(E5160/1000)),IF(C5160="Wine",SUM(LOOKUP(2,1/(SRP!$B$15:$B$19&lt;=E5160)/(SRP!$C$15:$C$19&gt;=E5160),SRP!$D$15:$D$19)*(G5160/100)*(E5160/1000)),IF(C5160="Ready to Drink",SUM(LOOKUP(2,1/(SRP!$B$10:$B$14&lt;=E5160)/(SRP!$C$10:$C$14&gt;=E5160),SRP!$D$10:$D$14)*(G5160/100)*(E5160/1000)),0))))),2)</f>
        <v>10.71</v>
      </c>
    </row>
    <row r="5161" spans="1:11" x14ac:dyDescent="0.35">
      <c r="A5161" s="2">
        <v>44880</v>
      </c>
      <c r="B5161" s="76" t="s">
        <v>3875</v>
      </c>
      <c r="C5161" s="76" t="s">
        <v>287</v>
      </c>
      <c r="D5161" s="76" t="s">
        <v>5240</v>
      </c>
      <c r="E5161" s="76">
        <v>2130</v>
      </c>
      <c r="F5161" s="76">
        <v>4</v>
      </c>
      <c r="G5161" s="77">
        <v>7.2</v>
      </c>
      <c r="H5161" s="76" t="s">
        <v>3367</v>
      </c>
      <c r="I5161" s="77">
        <v>21.5</v>
      </c>
      <c r="J5161" s="2">
        <v>6</v>
      </c>
      <c r="K5161" s="119" cm="1">
        <f t="array" ref="K5161">ROUND(IF(C5161="Beer",SUM(LOOKUP(2,1/(SRP!$B$7:$B$9&lt;=E5161)/(SRP!$C$7:$C$9&gt;=E5161),SRP!$D$7:$D$9)*(G5161/100)*(E5161/1000)),IF(C5161="Spirits",SUM(LOOKUP(2,1/(SRP!$B$2:$B$6&lt;=E5161)/(SRP!$C$2:$C$6&gt;=E5161),SRP!$D$2:$D$6)*(G5161/100)*(E5161/1000)),IF(AND(C5161="Wine",D5161="Fortified Wines"),SUM(LOOKUP(2,1/(SRP!$B$20:$B$23&lt;=E5161)/(SRP!$C$20:$C$23&gt;=E5161),SRP!$D$20:$D$23)*(G5161/100)*(E5161/1000)),IF(C5161="Wine",SUM(LOOKUP(2,1/(SRP!$B$15:$B$19&lt;=E5161)/(SRP!$C$15:$C$19&gt;=E5161),SRP!$D$15:$D$19)*(G5161/100)*(E5161/1000)),IF(C5161="Ready to Drink",SUM(LOOKUP(2,1/(SRP!$B$10:$B$14&lt;=E5161)/(SRP!$C$10:$C$14&gt;=E5161),SRP!$D$10:$D$14)*(G5161/100)*(E5161/1000)),0))))),2)</f>
        <v>10.71</v>
      </c>
    </row>
    <row r="5162" spans="1:11" x14ac:dyDescent="0.35">
      <c r="A5162" s="2">
        <v>44881</v>
      </c>
      <c r="B5162" s="76" t="s">
        <v>3934</v>
      </c>
      <c r="C5162" s="76" t="s">
        <v>287</v>
      </c>
      <c r="D5162" s="76" t="s">
        <v>5240</v>
      </c>
      <c r="E5162" s="76">
        <v>473</v>
      </c>
      <c r="F5162" s="76">
        <v>24</v>
      </c>
      <c r="G5162" s="77">
        <v>6</v>
      </c>
      <c r="H5162" s="76" t="s">
        <v>3349</v>
      </c>
      <c r="I5162" s="77">
        <v>7.99</v>
      </c>
      <c r="J5162" s="2">
        <v>1</v>
      </c>
      <c r="K5162" s="119" cm="1">
        <f t="array" ref="K5162">ROUND(IF(C5162="Beer",SUM(LOOKUP(2,1/(SRP!$B$7:$B$9&lt;=E5162)/(SRP!$C$7:$C$9&gt;=E5162),SRP!$D$7:$D$9)*(G5162/100)*(E5162/1000)),IF(C5162="Spirits",SUM(LOOKUP(2,1/(SRP!$B$2:$B$6&lt;=E5162)/(SRP!$C$2:$C$6&gt;=E5162),SRP!$D$2:$D$6)*(G5162/100)*(E5162/1000)),IF(AND(C5162="Wine",D5162="Fortified Wines"),SUM(LOOKUP(2,1/(SRP!$B$20:$B$23&lt;=E5162)/(SRP!$C$20:$C$23&gt;=E5162),SRP!$D$20:$D$23)*(G5162/100)*(E5162/1000)),IF(C5162="Wine",SUM(LOOKUP(2,1/(SRP!$B$15:$B$19&lt;=E5162)/(SRP!$C$15:$C$19&gt;=E5162),SRP!$D$15:$D$19)*(G5162/100)*(E5162/1000)),IF(C5162="Ready to Drink",SUM(LOOKUP(2,1/(SRP!$B$10:$B$14&lt;=E5162)/(SRP!$C$10:$C$14&gt;=E5162),SRP!$D$10:$D$14)*(G5162/100)*(E5162/1000)),0))))),2)</f>
        <v>1.98</v>
      </c>
    </row>
    <row r="5163" spans="1:11" x14ac:dyDescent="0.35">
      <c r="A5163" s="2">
        <v>44881</v>
      </c>
      <c r="B5163" s="76" t="s">
        <v>3934</v>
      </c>
      <c r="C5163" s="76" t="s">
        <v>287</v>
      </c>
      <c r="D5163" s="76" t="s">
        <v>5240</v>
      </c>
      <c r="E5163" s="76">
        <v>473</v>
      </c>
      <c r="F5163" s="76">
        <v>24</v>
      </c>
      <c r="G5163" s="77">
        <v>6</v>
      </c>
      <c r="H5163" s="76" t="s">
        <v>3349</v>
      </c>
      <c r="I5163" s="77">
        <v>7.99</v>
      </c>
      <c r="J5163" s="2">
        <v>1</v>
      </c>
      <c r="K5163" s="119" cm="1">
        <f t="array" ref="K5163">ROUND(IF(C5163="Beer",SUM(LOOKUP(2,1/(SRP!$B$7:$B$9&lt;=E5163)/(SRP!$C$7:$C$9&gt;=E5163),SRP!$D$7:$D$9)*(G5163/100)*(E5163/1000)),IF(C5163="Spirits",SUM(LOOKUP(2,1/(SRP!$B$2:$B$6&lt;=E5163)/(SRP!$C$2:$C$6&gt;=E5163),SRP!$D$2:$D$6)*(G5163/100)*(E5163/1000)),IF(AND(C5163="Wine",D5163="Fortified Wines"),SUM(LOOKUP(2,1/(SRP!$B$20:$B$23&lt;=E5163)/(SRP!$C$20:$C$23&gt;=E5163),SRP!$D$20:$D$23)*(G5163/100)*(E5163/1000)),IF(C5163="Wine",SUM(LOOKUP(2,1/(SRP!$B$15:$B$19&lt;=E5163)/(SRP!$C$15:$C$19&gt;=E5163),SRP!$D$15:$D$19)*(G5163/100)*(E5163/1000)),IF(C5163="Ready to Drink",SUM(LOOKUP(2,1/(SRP!$B$10:$B$14&lt;=E5163)/(SRP!$C$10:$C$14&gt;=E5163),SRP!$D$10:$D$14)*(G5163/100)*(E5163/1000)),0))))),2)</f>
        <v>1.98</v>
      </c>
    </row>
    <row r="5164" spans="1:11" x14ac:dyDescent="0.35">
      <c r="A5164" s="2">
        <v>44882</v>
      </c>
      <c r="B5164" s="76" t="s">
        <v>3935</v>
      </c>
      <c r="C5164" s="76" t="s">
        <v>287</v>
      </c>
      <c r="D5164" s="76" t="s">
        <v>5240</v>
      </c>
      <c r="E5164" s="76">
        <v>473</v>
      </c>
      <c r="F5164" s="76">
        <v>24</v>
      </c>
      <c r="G5164" s="77">
        <v>5.9</v>
      </c>
      <c r="H5164" s="76" t="s">
        <v>3282</v>
      </c>
      <c r="I5164" s="77">
        <v>5.15</v>
      </c>
      <c r="J5164" s="2">
        <v>1</v>
      </c>
      <c r="K5164" s="119" cm="1">
        <f t="array" ref="K5164">ROUND(IF(C5164="Beer",SUM(LOOKUP(2,1/(SRP!$B$7:$B$9&lt;=E5164)/(SRP!$C$7:$C$9&gt;=E5164),SRP!$D$7:$D$9)*(G5164/100)*(E5164/1000)),IF(C5164="Spirits",SUM(LOOKUP(2,1/(SRP!$B$2:$B$6&lt;=E5164)/(SRP!$C$2:$C$6&gt;=E5164),SRP!$D$2:$D$6)*(G5164/100)*(E5164/1000)),IF(AND(C5164="Wine",D5164="Fortified Wines"),SUM(LOOKUP(2,1/(SRP!$B$20:$B$23&lt;=E5164)/(SRP!$C$20:$C$23&gt;=E5164),SRP!$D$20:$D$23)*(G5164/100)*(E5164/1000)),IF(C5164="Wine",SUM(LOOKUP(2,1/(SRP!$B$15:$B$19&lt;=E5164)/(SRP!$C$15:$C$19&gt;=E5164),SRP!$D$15:$D$19)*(G5164/100)*(E5164/1000)),IF(C5164="Ready to Drink",SUM(LOOKUP(2,1/(SRP!$B$10:$B$14&lt;=E5164)/(SRP!$C$10:$C$14&gt;=E5164),SRP!$D$10:$D$14)*(G5164/100)*(E5164/1000)),0))))),2)</f>
        <v>1.95</v>
      </c>
    </row>
    <row r="5165" spans="1:11" x14ac:dyDescent="0.35">
      <c r="A5165" s="2">
        <v>44882</v>
      </c>
      <c r="B5165" s="76" t="s">
        <v>3935</v>
      </c>
      <c r="C5165" s="76" t="s">
        <v>287</v>
      </c>
      <c r="D5165" s="76" t="s">
        <v>5240</v>
      </c>
      <c r="E5165" s="76">
        <v>473</v>
      </c>
      <c r="F5165" s="76">
        <v>24</v>
      </c>
      <c r="G5165" s="77">
        <v>5.9</v>
      </c>
      <c r="H5165" s="76" t="s">
        <v>3282</v>
      </c>
      <c r="I5165" s="77">
        <v>5.15</v>
      </c>
      <c r="J5165" s="2">
        <v>1</v>
      </c>
      <c r="K5165" s="119" cm="1">
        <f t="array" ref="K5165">ROUND(IF(C5165="Beer",SUM(LOOKUP(2,1/(SRP!$B$7:$B$9&lt;=E5165)/(SRP!$C$7:$C$9&gt;=E5165),SRP!$D$7:$D$9)*(G5165/100)*(E5165/1000)),IF(C5165="Spirits",SUM(LOOKUP(2,1/(SRP!$B$2:$B$6&lt;=E5165)/(SRP!$C$2:$C$6&gt;=E5165),SRP!$D$2:$D$6)*(G5165/100)*(E5165/1000)),IF(AND(C5165="Wine",D5165="Fortified Wines"),SUM(LOOKUP(2,1/(SRP!$B$20:$B$23&lt;=E5165)/(SRP!$C$20:$C$23&gt;=E5165),SRP!$D$20:$D$23)*(G5165/100)*(E5165/1000)),IF(C5165="Wine",SUM(LOOKUP(2,1/(SRP!$B$15:$B$19&lt;=E5165)/(SRP!$C$15:$C$19&gt;=E5165),SRP!$D$15:$D$19)*(G5165/100)*(E5165/1000)),IF(C5165="Ready to Drink",SUM(LOOKUP(2,1/(SRP!$B$10:$B$14&lt;=E5165)/(SRP!$C$10:$C$14&gt;=E5165),SRP!$D$10:$D$14)*(G5165/100)*(E5165/1000)),0))))),2)</f>
        <v>1.95</v>
      </c>
    </row>
    <row r="5166" spans="1:11" x14ac:dyDescent="0.35">
      <c r="A5166" s="2">
        <v>44884</v>
      </c>
      <c r="B5166" s="76" t="s">
        <v>3936</v>
      </c>
      <c r="C5166" s="76" t="s">
        <v>287</v>
      </c>
      <c r="D5166" s="76" t="s">
        <v>5240</v>
      </c>
      <c r="E5166" s="76">
        <v>473</v>
      </c>
      <c r="F5166" s="76">
        <v>24</v>
      </c>
      <c r="G5166" s="77">
        <v>8</v>
      </c>
      <c r="H5166" s="76" t="s">
        <v>3282</v>
      </c>
      <c r="I5166" s="77">
        <v>5.79</v>
      </c>
      <c r="J5166" s="2">
        <v>1</v>
      </c>
      <c r="K5166" s="119" cm="1">
        <f t="array" ref="K5166">ROUND(IF(C5166="Beer",SUM(LOOKUP(2,1/(SRP!$B$7:$B$9&lt;=E5166)/(SRP!$C$7:$C$9&gt;=E5166),SRP!$D$7:$D$9)*(G5166/100)*(E5166/1000)),IF(C5166="Spirits",SUM(LOOKUP(2,1/(SRP!$B$2:$B$6&lt;=E5166)/(SRP!$C$2:$C$6&gt;=E5166),SRP!$D$2:$D$6)*(G5166/100)*(E5166/1000)),IF(AND(C5166="Wine",D5166="Fortified Wines"),SUM(LOOKUP(2,1/(SRP!$B$20:$B$23&lt;=E5166)/(SRP!$C$20:$C$23&gt;=E5166),SRP!$D$20:$D$23)*(G5166/100)*(E5166/1000)),IF(C5166="Wine",SUM(LOOKUP(2,1/(SRP!$B$15:$B$19&lt;=E5166)/(SRP!$C$15:$C$19&gt;=E5166),SRP!$D$15:$D$19)*(G5166/100)*(E5166/1000)),IF(C5166="Ready to Drink",SUM(LOOKUP(2,1/(SRP!$B$10:$B$14&lt;=E5166)/(SRP!$C$10:$C$14&gt;=E5166),SRP!$D$10:$D$14)*(G5166/100)*(E5166/1000)),0))))),2)</f>
        <v>2.64</v>
      </c>
    </row>
    <row r="5167" spans="1:11" x14ac:dyDescent="0.35">
      <c r="A5167" s="2">
        <v>44884</v>
      </c>
      <c r="B5167" s="76" t="s">
        <v>3936</v>
      </c>
      <c r="C5167" s="76" t="s">
        <v>287</v>
      </c>
      <c r="D5167" s="76" t="s">
        <v>5240</v>
      </c>
      <c r="E5167" s="76">
        <v>473</v>
      </c>
      <c r="F5167" s="76">
        <v>24</v>
      </c>
      <c r="G5167" s="77">
        <v>8</v>
      </c>
      <c r="H5167" s="76" t="s">
        <v>3282</v>
      </c>
      <c r="I5167" s="77">
        <v>5.79</v>
      </c>
      <c r="J5167" s="2">
        <v>1</v>
      </c>
      <c r="K5167" s="119" cm="1">
        <f t="array" ref="K5167">ROUND(IF(C5167="Beer",SUM(LOOKUP(2,1/(SRP!$B$7:$B$9&lt;=E5167)/(SRP!$C$7:$C$9&gt;=E5167),SRP!$D$7:$D$9)*(G5167/100)*(E5167/1000)),IF(C5167="Spirits",SUM(LOOKUP(2,1/(SRP!$B$2:$B$6&lt;=E5167)/(SRP!$C$2:$C$6&gt;=E5167),SRP!$D$2:$D$6)*(G5167/100)*(E5167/1000)),IF(AND(C5167="Wine",D5167="Fortified Wines"),SUM(LOOKUP(2,1/(SRP!$B$20:$B$23&lt;=E5167)/(SRP!$C$20:$C$23&gt;=E5167),SRP!$D$20:$D$23)*(G5167/100)*(E5167/1000)),IF(C5167="Wine",SUM(LOOKUP(2,1/(SRP!$B$15:$B$19&lt;=E5167)/(SRP!$C$15:$C$19&gt;=E5167),SRP!$D$15:$D$19)*(G5167/100)*(E5167/1000)),IF(C5167="Ready to Drink",SUM(LOOKUP(2,1/(SRP!$B$10:$B$14&lt;=E5167)/(SRP!$C$10:$C$14&gt;=E5167),SRP!$D$10:$D$14)*(G5167/100)*(E5167/1000)),0))))),2)</f>
        <v>2.64</v>
      </c>
    </row>
    <row r="5168" spans="1:11" x14ac:dyDescent="0.35">
      <c r="A5168" s="2">
        <v>44906</v>
      </c>
      <c r="B5168" s="76" t="s">
        <v>3946</v>
      </c>
      <c r="C5168" s="76" t="s">
        <v>285</v>
      </c>
      <c r="D5168" s="76" t="s">
        <v>5270</v>
      </c>
      <c r="E5168" s="76">
        <v>120</v>
      </c>
      <c r="F5168" s="76">
        <v>18</v>
      </c>
      <c r="G5168" s="77">
        <v>20</v>
      </c>
      <c r="H5168" s="76" t="s">
        <v>3314</v>
      </c>
      <c r="I5168" s="77">
        <v>11.49</v>
      </c>
      <c r="J5168" s="2">
        <v>4</v>
      </c>
      <c r="K5168" s="119" cm="1">
        <f t="array" ref="K5168">ROUND(IF(C5168="Beer",SUM(LOOKUP(2,1/(SRP!$B$7:$B$9&lt;=E5168)/(SRP!$C$7:$C$9&gt;=E5168),SRP!$D$7:$D$9)*(G5168/100)*(E5168/1000)),IF(C5168="Spirits",SUM(LOOKUP(2,1/(SRP!$B$2:$B$6&lt;=E5168)/(SRP!$C$2:$C$6&gt;=E5168),SRP!$D$2:$D$6)*(G5168/100)*(E5168/1000)),IF(AND(C5168="Wine",D5168="Fortified Wines"),SUM(LOOKUP(2,1/(SRP!$B$20:$B$23&lt;=E5168)/(SRP!$C$20:$C$23&gt;=E5168),SRP!$D$20:$D$23)*(G5168/100)*(E5168/1000)),IF(C5168="Wine",SUM(LOOKUP(2,1/(SRP!$B$15:$B$19&lt;=E5168)/(SRP!$C$15:$C$19&gt;=E5168),SRP!$D$15:$D$19)*(G5168/100)*(E5168/1000)),IF(C5168="Ready to Drink",SUM(LOOKUP(2,1/(SRP!$B$10:$B$14&lt;=E5168)/(SRP!$C$10:$C$14&gt;=E5168),SRP!$D$10:$D$14)*(G5168/100)*(E5168/1000)),0))))),2)</f>
        <v>2.2799999999999998</v>
      </c>
    </row>
    <row r="5169" spans="1:11" x14ac:dyDescent="0.35">
      <c r="A5169" s="2">
        <v>44908</v>
      </c>
      <c r="B5169" s="76" t="s">
        <v>3947</v>
      </c>
      <c r="C5169" s="76" t="s">
        <v>287</v>
      </c>
      <c r="D5169" s="76" t="s">
        <v>5240</v>
      </c>
      <c r="E5169" s="76">
        <v>3784</v>
      </c>
      <c r="F5169" s="76">
        <v>3</v>
      </c>
      <c r="G5169" s="77">
        <v>6.3</v>
      </c>
      <c r="H5169" s="76" t="s">
        <v>3370</v>
      </c>
      <c r="I5169" s="77">
        <v>29.99</v>
      </c>
      <c r="J5169" s="2">
        <v>8</v>
      </c>
      <c r="K5169" s="119" cm="1">
        <f t="array" ref="K5169">ROUND(IF(C5169="Beer",SUM(LOOKUP(2,1/(SRP!$B$7:$B$9&lt;=E5169)/(SRP!$C$7:$C$9&gt;=E5169),SRP!$D$7:$D$9)*(G5169/100)*(E5169/1000)),IF(C5169="Spirits",SUM(LOOKUP(2,1/(SRP!$B$2:$B$6&lt;=E5169)/(SRP!$C$2:$C$6&gt;=E5169),SRP!$D$2:$D$6)*(G5169/100)*(E5169/1000)),IF(AND(C5169="Wine",D5169="Fortified Wines"),SUM(LOOKUP(2,1/(SRP!$B$20:$B$23&lt;=E5169)/(SRP!$C$20:$C$23&gt;=E5169),SRP!$D$20:$D$23)*(G5169/100)*(E5169/1000)),IF(C5169="Wine",SUM(LOOKUP(2,1/(SRP!$B$15:$B$19&lt;=E5169)/(SRP!$C$15:$C$19&gt;=E5169),SRP!$D$15:$D$19)*(G5169/100)*(E5169/1000)),IF(C5169="Ready to Drink",SUM(LOOKUP(2,1/(SRP!$B$10:$B$14&lt;=E5169)/(SRP!$C$10:$C$14&gt;=E5169),SRP!$D$10:$D$14)*(G5169/100)*(E5169/1000)),0))))),2)</f>
        <v>16.64</v>
      </c>
    </row>
    <row r="5170" spans="1:11" x14ac:dyDescent="0.35">
      <c r="A5170" s="2">
        <v>44908</v>
      </c>
      <c r="B5170" s="76" t="s">
        <v>3947</v>
      </c>
      <c r="C5170" s="76" t="s">
        <v>287</v>
      </c>
      <c r="D5170" s="76" t="s">
        <v>5240</v>
      </c>
      <c r="E5170" s="76">
        <v>3784</v>
      </c>
      <c r="F5170" s="76">
        <v>3</v>
      </c>
      <c r="G5170" s="77">
        <v>6.3</v>
      </c>
      <c r="H5170" s="76" t="s">
        <v>3370</v>
      </c>
      <c r="I5170" s="77">
        <v>29.99</v>
      </c>
      <c r="J5170" s="2">
        <v>8</v>
      </c>
      <c r="K5170" s="119" cm="1">
        <f t="array" ref="K5170">ROUND(IF(C5170="Beer",SUM(LOOKUP(2,1/(SRP!$B$7:$B$9&lt;=E5170)/(SRP!$C$7:$C$9&gt;=E5170),SRP!$D$7:$D$9)*(G5170/100)*(E5170/1000)),IF(C5170="Spirits",SUM(LOOKUP(2,1/(SRP!$B$2:$B$6&lt;=E5170)/(SRP!$C$2:$C$6&gt;=E5170),SRP!$D$2:$D$6)*(G5170/100)*(E5170/1000)),IF(AND(C5170="Wine",D5170="Fortified Wines"),SUM(LOOKUP(2,1/(SRP!$B$20:$B$23&lt;=E5170)/(SRP!$C$20:$C$23&gt;=E5170),SRP!$D$20:$D$23)*(G5170/100)*(E5170/1000)),IF(C5170="Wine",SUM(LOOKUP(2,1/(SRP!$B$15:$B$19&lt;=E5170)/(SRP!$C$15:$C$19&gt;=E5170),SRP!$D$15:$D$19)*(G5170/100)*(E5170/1000)),IF(C5170="Ready to Drink",SUM(LOOKUP(2,1/(SRP!$B$10:$B$14&lt;=E5170)/(SRP!$C$10:$C$14&gt;=E5170),SRP!$D$10:$D$14)*(G5170/100)*(E5170/1000)),0))))),2)</f>
        <v>16.64</v>
      </c>
    </row>
    <row r="5171" spans="1:11" x14ac:dyDescent="0.35">
      <c r="A5171" s="2">
        <v>44924</v>
      </c>
      <c r="B5171" s="76" t="s">
        <v>4362</v>
      </c>
      <c r="C5171" s="76" t="s">
        <v>287</v>
      </c>
      <c r="D5171" s="76" t="s">
        <v>5230</v>
      </c>
      <c r="E5171" s="76">
        <v>473</v>
      </c>
      <c r="F5171" s="76">
        <v>24</v>
      </c>
      <c r="G5171" s="77">
        <v>5</v>
      </c>
      <c r="H5171" s="76" t="s">
        <v>3377</v>
      </c>
      <c r="I5171" s="77">
        <v>2.89</v>
      </c>
      <c r="J5171" s="2">
        <v>1</v>
      </c>
      <c r="K5171" s="119" cm="1">
        <f t="array" ref="K5171">ROUND(IF(C5171="Beer",SUM(LOOKUP(2,1/(SRP!$B$7:$B$9&lt;=E5171)/(SRP!$C$7:$C$9&gt;=E5171),SRP!$D$7:$D$9)*(G5171/100)*(E5171/1000)),IF(C5171="Spirits",SUM(LOOKUP(2,1/(SRP!$B$2:$B$6&lt;=E5171)/(SRP!$C$2:$C$6&gt;=E5171),SRP!$D$2:$D$6)*(G5171/100)*(E5171/1000)),IF(AND(C5171="Wine",D5171="Fortified Wines"),SUM(LOOKUP(2,1/(SRP!$B$20:$B$23&lt;=E5171)/(SRP!$C$20:$C$23&gt;=E5171),SRP!$D$20:$D$23)*(G5171/100)*(E5171/1000)),IF(C5171="Wine",SUM(LOOKUP(2,1/(SRP!$B$15:$B$19&lt;=E5171)/(SRP!$C$15:$C$19&gt;=E5171),SRP!$D$15:$D$19)*(G5171/100)*(E5171/1000)),IF(C5171="Ready to Drink",SUM(LOOKUP(2,1/(SRP!$B$10:$B$14&lt;=E5171)/(SRP!$C$10:$C$14&gt;=E5171),SRP!$D$10:$D$14)*(G5171/100)*(E5171/1000)),0))))),2)</f>
        <v>1.65</v>
      </c>
    </row>
    <row r="5172" spans="1:11" x14ac:dyDescent="0.35">
      <c r="A5172" s="2">
        <v>44924</v>
      </c>
      <c r="B5172" s="76" t="s">
        <v>4362</v>
      </c>
      <c r="C5172" s="76" t="s">
        <v>287</v>
      </c>
      <c r="D5172" s="76" t="s">
        <v>5230</v>
      </c>
      <c r="E5172" s="76">
        <v>473</v>
      </c>
      <c r="F5172" s="76">
        <v>24</v>
      </c>
      <c r="G5172" s="77">
        <v>5</v>
      </c>
      <c r="H5172" s="76" t="s">
        <v>3377</v>
      </c>
      <c r="I5172" s="77">
        <v>2.89</v>
      </c>
      <c r="J5172" s="2">
        <v>1</v>
      </c>
      <c r="K5172" s="119" cm="1">
        <f t="array" ref="K5172">ROUND(IF(C5172="Beer",SUM(LOOKUP(2,1/(SRP!$B$7:$B$9&lt;=E5172)/(SRP!$C$7:$C$9&gt;=E5172),SRP!$D$7:$D$9)*(G5172/100)*(E5172/1000)),IF(C5172="Spirits",SUM(LOOKUP(2,1/(SRP!$B$2:$B$6&lt;=E5172)/(SRP!$C$2:$C$6&gt;=E5172),SRP!$D$2:$D$6)*(G5172/100)*(E5172/1000)),IF(AND(C5172="Wine",D5172="Fortified Wines"),SUM(LOOKUP(2,1/(SRP!$B$20:$B$23&lt;=E5172)/(SRP!$C$20:$C$23&gt;=E5172),SRP!$D$20:$D$23)*(G5172/100)*(E5172/1000)),IF(C5172="Wine",SUM(LOOKUP(2,1/(SRP!$B$15:$B$19&lt;=E5172)/(SRP!$C$15:$C$19&gt;=E5172),SRP!$D$15:$D$19)*(G5172/100)*(E5172/1000)),IF(C5172="Ready to Drink",SUM(LOOKUP(2,1/(SRP!$B$10:$B$14&lt;=E5172)/(SRP!$C$10:$C$14&gt;=E5172),SRP!$D$10:$D$14)*(G5172/100)*(E5172/1000)),0))))),2)</f>
        <v>1.65</v>
      </c>
    </row>
    <row r="5173" spans="1:11" x14ac:dyDescent="0.35">
      <c r="A5173" s="2">
        <v>44929</v>
      </c>
      <c r="B5173" s="76" t="s">
        <v>3948</v>
      </c>
      <c r="C5173" s="76" t="s">
        <v>286</v>
      </c>
      <c r="D5173" s="76" t="s">
        <v>5264</v>
      </c>
      <c r="E5173" s="76">
        <v>200</v>
      </c>
      <c r="F5173" s="76">
        <v>24</v>
      </c>
      <c r="G5173" s="77">
        <v>12</v>
      </c>
      <c r="H5173" s="76" t="s">
        <v>3297</v>
      </c>
      <c r="I5173" s="77">
        <v>3.29</v>
      </c>
      <c r="J5173" s="2">
        <v>1</v>
      </c>
      <c r="K5173" s="119" cm="1">
        <f t="array" ref="K5173">ROUND(IF(C5173="Beer",SUM(LOOKUP(2,1/(SRP!$B$7:$B$9&lt;=E5173)/(SRP!$C$7:$C$9&gt;=E5173),SRP!$D$7:$D$9)*(G5173/100)*(E5173/1000)),IF(C5173="Spirits",SUM(LOOKUP(2,1/(SRP!$B$2:$B$6&lt;=E5173)/(SRP!$C$2:$C$6&gt;=E5173),SRP!$D$2:$D$6)*(G5173/100)*(E5173/1000)),IF(AND(C5173="Wine",D5173="Fortified Wines"),SUM(LOOKUP(2,1/(SRP!$B$20:$B$23&lt;=E5173)/(SRP!$C$20:$C$23&gt;=E5173),SRP!$D$20:$D$23)*(G5173/100)*(E5173/1000)),IF(C5173="Wine",SUM(LOOKUP(2,1/(SRP!$B$15:$B$19&lt;=E5173)/(SRP!$C$15:$C$19&gt;=E5173),SRP!$D$15:$D$19)*(G5173/100)*(E5173/1000)),IF(C5173="Ready to Drink",SUM(LOOKUP(2,1/(SRP!$B$10:$B$14&lt;=E5173)/(SRP!$C$10:$C$14&gt;=E5173),SRP!$D$10:$D$14)*(G5173/100)*(E5173/1000)),0))))),2)</f>
        <v>2.41</v>
      </c>
    </row>
    <row r="5174" spans="1:11" x14ac:dyDescent="0.35">
      <c r="A5174" s="2">
        <v>44936</v>
      </c>
      <c r="B5174" s="76" t="s">
        <v>4344</v>
      </c>
      <c r="C5174" s="76" t="s">
        <v>287</v>
      </c>
      <c r="D5174" s="76" t="s">
        <v>5230</v>
      </c>
      <c r="E5174" s="76">
        <v>473</v>
      </c>
      <c r="F5174" s="76">
        <v>24</v>
      </c>
      <c r="G5174" s="77">
        <v>5</v>
      </c>
      <c r="H5174" s="76" t="s">
        <v>3360</v>
      </c>
      <c r="I5174" s="77">
        <v>4.29</v>
      </c>
      <c r="J5174" s="2">
        <v>1</v>
      </c>
      <c r="K5174" s="119" cm="1">
        <f t="array" ref="K5174">ROUND(IF(C5174="Beer",SUM(LOOKUP(2,1/(SRP!$B$7:$B$9&lt;=E5174)/(SRP!$C$7:$C$9&gt;=E5174),SRP!$D$7:$D$9)*(G5174/100)*(E5174/1000)),IF(C5174="Spirits",SUM(LOOKUP(2,1/(SRP!$B$2:$B$6&lt;=E5174)/(SRP!$C$2:$C$6&gt;=E5174),SRP!$D$2:$D$6)*(G5174/100)*(E5174/1000)),IF(AND(C5174="Wine",D5174="Fortified Wines"),SUM(LOOKUP(2,1/(SRP!$B$20:$B$23&lt;=E5174)/(SRP!$C$20:$C$23&gt;=E5174),SRP!$D$20:$D$23)*(G5174/100)*(E5174/1000)),IF(C5174="Wine",SUM(LOOKUP(2,1/(SRP!$B$15:$B$19&lt;=E5174)/(SRP!$C$15:$C$19&gt;=E5174),SRP!$D$15:$D$19)*(G5174/100)*(E5174/1000)),IF(C5174="Ready to Drink",SUM(LOOKUP(2,1/(SRP!$B$10:$B$14&lt;=E5174)/(SRP!$C$10:$C$14&gt;=E5174),SRP!$D$10:$D$14)*(G5174/100)*(E5174/1000)),0))))),2)</f>
        <v>1.65</v>
      </c>
    </row>
    <row r="5175" spans="1:11" x14ac:dyDescent="0.35">
      <c r="A5175" s="2">
        <v>44936</v>
      </c>
      <c r="B5175" s="76" t="s">
        <v>4344</v>
      </c>
      <c r="C5175" s="76" t="s">
        <v>287</v>
      </c>
      <c r="D5175" s="76" t="s">
        <v>5230</v>
      </c>
      <c r="E5175" s="76">
        <v>473</v>
      </c>
      <c r="F5175" s="76">
        <v>24</v>
      </c>
      <c r="G5175" s="77">
        <v>5</v>
      </c>
      <c r="H5175" s="76" t="s">
        <v>3360</v>
      </c>
      <c r="I5175" s="77">
        <v>4.29</v>
      </c>
      <c r="J5175" s="2">
        <v>1</v>
      </c>
      <c r="K5175" s="119" cm="1">
        <f t="array" ref="K5175">ROUND(IF(C5175="Beer",SUM(LOOKUP(2,1/(SRP!$B$7:$B$9&lt;=E5175)/(SRP!$C$7:$C$9&gt;=E5175),SRP!$D$7:$D$9)*(G5175/100)*(E5175/1000)),IF(C5175="Spirits",SUM(LOOKUP(2,1/(SRP!$B$2:$B$6&lt;=E5175)/(SRP!$C$2:$C$6&gt;=E5175),SRP!$D$2:$D$6)*(G5175/100)*(E5175/1000)),IF(AND(C5175="Wine",D5175="Fortified Wines"),SUM(LOOKUP(2,1/(SRP!$B$20:$B$23&lt;=E5175)/(SRP!$C$20:$C$23&gt;=E5175),SRP!$D$20:$D$23)*(G5175/100)*(E5175/1000)),IF(C5175="Wine",SUM(LOOKUP(2,1/(SRP!$B$15:$B$19&lt;=E5175)/(SRP!$C$15:$C$19&gt;=E5175),SRP!$D$15:$D$19)*(G5175/100)*(E5175/1000)),IF(C5175="Ready to Drink",SUM(LOOKUP(2,1/(SRP!$B$10:$B$14&lt;=E5175)/(SRP!$C$10:$C$14&gt;=E5175),SRP!$D$10:$D$14)*(G5175/100)*(E5175/1000)),0))))),2)</f>
        <v>1.65</v>
      </c>
    </row>
    <row r="5176" spans="1:11" x14ac:dyDescent="0.35">
      <c r="A5176" s="2">
        <v>44942</v>
      </c>
      <c r="B5176" s="76" t="s">
        <v>4380</v>
      </c>
      <c r="C5176" s="76" t="s">
        <v>287</v>
      </c>
      <c r="D5176" s="76" t="s">
        <v>5230</v>
      </c>
      <c r="E5176" s="76">
        <v>8520</v>
      </c>
      <c r="F5176" s="76">
        <v>1</v>
      </c>
      <c r="G5176" s="77">
        <v>5</v>
      </c>
      <c r="H5176" s="76" t="s">
        <v>3360</v>
      </c>
      <c r="I5176" s="77">
        <v>74.89</v>
      </c>
      <c r="J5176" s="2">
        <v>24</v>
      </c>
      <c r="K5176" s="119" cm="1">
        <f t="array" ref="K5176">ROUND(IF(C5176="Beer",SUM(LOOKUP(2,1/(SRP!$B$7:$B$9&lt;=E5176)/(SRP!$C$7:$C$9&gt;=E5176),SRP!$D$7:$D$9)*(G5176/100)*(E5176/1000)),IF(C5176="Spirits",SUM(LOOKUP(2,1/(SRP!$B$2:$B$6&lt;=E5176)/(SRP!$C$2:$C$6&gt;=E5176),SRP!$D$2:$D$6)*(G5176/100)*(E5176/1000)),IF(AND(C5176="Wine",D5176="Fortified Wines"),SUM(LOOKUP(2,1/(SRP!$B$20:$B$23&lt;=E5176)/(SRP!$C$20:$C$23&gt;=E5176),SRP!$D$20:$D$23)*(G5176/100)*(E5176/1000)),IF(C5176="Wine",SUM(LOOKUP(2,1/(SRP!$B$15:$B$19&lt;=E5176)/(SRP!$C$15:$C$19&gt;=E5176),SRP!$D$15:$D$19)*(G5176/100)*(E5176/1000)),IF(C5176="Ready to Drink",SUM(LOOKUP(2,1/(SRP!$B$10:$B$14&lt;=E5176)/(SRP!$C$10:$C$14&gt;=E5176),SRP!$D$10:$D$14)*(G5176/100)*(E5176/1000)),0))))),2)</f>
        <v>29.74</v>
      </c>
    </row>
    <row r="5177" spans="1:11" x14ac:dyDescent="0.35">
      <c r="A5177" s="2">
        <v>44942</v>
      </c>
      <c r="B5177" s="76" t="s">
        <v>4380</v>
      </c>
      <c r="C5177" s="76" t="s">
        <v>287</v>
      </c>
      <c r="D5177" s="76" t="s">
        <v>5230</v>
      </c>
      <c r="E5177" s="76">
        <v>8520</v>
      </c>
      <c r="F5177" s="76">
        <v>1</v>
      </c>
      <c r="G5177" s="77">
        <v>5</v>
      </c>
      <c r="H5177" s="76" t="s">
        <v>3360</v>
      </c>
      <c r="I5177" s="77">
        <v>74.89</v>
      </c>
      <c r="J5177" s="2">
        <v>24</v>
      </c>
      <c r="K5177" s="119" cm="1">
        <f t="array" ref="K5177">ROUND(IF(C5177="Beer",SUM(LOOKUP(2,1/(SRP!$B$7:$B$9&lt;=E5177)/(SRP!$C$7:$C$9&gt;=E5177),SRP!$D$7:$D$9)*(G5177/100)*(E5177/1000)),IF(C5177="Spirits",SUM(LOOKUP(2,1/(SRP!$B$2:$B$6&lt;=E5177)/(SRP!$C$2:$C$6&gt;=E5177),SRP!$D$2:$D$6)*(G5177/100)*(E5177/1000)),IF(AND(C5177="Wine",D5177="Fortified Wines"),SUM(LOOKUP(2,1/(SRP!$B$20:$B$23&lt;=E5177)/(SRP!$C$20:$C$23&gt;=E5177),SRP!$D$20:$D$23)*(G5177/100)*(E5177/1000)),IF(C5177="Wine",SUM(LOOKUP(2,1/(SRP!$B$15:$B$19&lt;=E5177)/(SRP!$C$15:$C$19&gt;=E5177),SRP!$D$15:$D$19)*(G5177/100)*(E5177/1000)),IF(C5177="Ready to Drink",SUM(LOOKUP(2,1/(SRP!$B$10:$B$14&lt;=E5177)/(SRP!$C$10:$C$14&gt;=E5177),SRP!$D$10:$D$14)*(G5177/100)*(E5177/1000)),0))))),2)</f>
        <v>29.74</v>
      </c>
    </row>
    <row r="5178" spans="1:11" x14ac:dyDescent="0.35">
      <c r="A5178" s="2">
        <v>44944</v>
      </c>
      <c r="B5178" s="76" t="s">
        <v>4324</v>
      </c>
      <c r="C5178" s="76" t="s">
        <v>286</v>
      </c>
      <c r="D5178" s="76" t="s">
        <v>5232</v>
      </c>
      <c r="E5178" s="76">
        <v>375</v>
      </c>
      <c r="F5178" s="76">
        <v>12</v>
      </c>
      <c r="G5178" s="77">
        <v>11</v>
      </c>
      <c r="H5178" s="76" t="s">
        <v>6695</v>
      </c>
      <c r="I5178" s="77">
        <v>13.99</v>
      </c>
      <c r="J5178" s="2">
        <v>1</v>
      </c>
      <c r="K5178" s="119" cm="1">
        <f t="array" ref="K5178">ROUND(IF(C5178="Beer",SUM(LOOKUP(2,1/(SRP!$B$7:$B$9&lt;=E5178)/(SRP!$C$7:$C$9&gt;=E5178),SRP!$D$7:$D$9)*(G5178/100)*(E5178/1000)),IF(C5178="Spirits",SUM(LOOKUP(2,1/(SRP!$B$2:$B$6&lt;=E5178)/(SRP!$C$2:$C$6&gt;=E5178),SRP!$D$2:$D$6)*(G5178/100)*(E5178/1000)),IF(AND(C5178="Wine",D5178="Fortified Wines"),SUM(LOOKUP(2,1/(SRP!$B$20:$B$23&lt;=E5178)/(SRP!$C$20:$C$23&gt;=E5178),SRP!$D$20:$D$23)*(G5178/100)*(E5178/1000)),IF(C5178="Wine",SUM(LOOKUP(2,1/(SRP!$B$15:$B$19&lt;=E5178)/(SRP!$C$15:$C$19&gt;=E5178),SRP!$D$15:$D$19)*(G5178/100)*(E5178/1000)),IF(C5178="Ready to Drink",SUM(LOOKUP(2,1/(SRP!$B$10:$B$14&lt;=E5178)/(SRP!$C$10:$C$14&gt;=E5178),SRP!$D$10:$D$14)*(G5178/100)*(E5178/1000)),0))))),2)</f>
        <v>3.05</v>
      </c>
    </row>
    <row r="5179" spans="1:11" x14ac:dyDescent="0.35">
      <c r="A5179" s="2">
        <v>44948</v>
      </c>
      <c r="B5179" s="76" t="s">
        <v>3186</v>
      </c>
      <c r="C5179" s="76" t="s">
        <v>286</v>
      </c>
      <c r="D5179" s="76" t="s">
        <v>5264</v>
      </c>
      <c r="E5179" s="76">
        <v>250</v>
      </c>
      <c r="F5179" s="76">
        <v>24</v>
      </c>
      <c r="G5179" s="77">
        <v>12.5</v>
      </c>
      <c r="H5179" s="76" t="s">
        <v>3326</v>
      </c>
      <c r="I5179" s="77">
        <v>6.49</v>
      </c>
      <c r="J5179" s="2">
        <v>1</v>
      </c>
      <c r="K5179" s="119" cm="1">
        <f t="array" ref="K5179">ROUND(IF(C5179="Beer",SUM(LOOKUP(2,1/(SRP!$B$7:$B$9&lt;=E5179)/(SRP!$C$7:$C$9&gt;=E5179),SRP!$D$7:$D$9)*(G5179/100)*(E5179/1000)),IF(C5179="Spirits",SUM(LOOKUP(2,1/(SRP!$B$2:$B$6&lt;=E5179)/(SRP!$C$2:$C$6&gt;=E5179),SRP!$D$2:$D$6)*(G5179/100)*(E5179/1000)),IF(AND(C5179="Wine",D5179="Fortified Wines"),SUM(LOOKUP(2,1/(SRP!$B$20:$B$23&lt;=E5179)/(SRP!$C$20:$C$23&gt;=E5179),SRP!$D$20:$D$23)*(G5179/100)*(E5179/1000)),IF(C5179="Wine",SUM(LOOKUP(2,1/(SRP!$B$15:$B$19&lt;=E5179)/(SRP!$C$15:$C$19&gt;=E5179),SRP!$D$15:$D$19)*(G5179/100)*(E5179/1000)),IF(C5179="Ready to Drink",SUM(LOOKUP(2,1/(SRP!$B$10:$B$14&lt;=E5179)/(SRP!$C$10:$C$14&gt;=E5179),SRP!$D$10:$D$14)*(G5179/100)*(E5179/1000)),0))))),2)</f>
        <v>3.14</v>
      </c>
    </row>
    <row r="5180" spans="1:11" x14ac:dyDescent="0.35">
      <c r="A5180" s="2">
        <v>44953</v>
      </c>
      <c r="B5180" s="76" t="s">
        <v>3937</v>
      </c>
      <c r="C5180" s="76" t="s">
        <v>287</v>
      </c>
      <c r="D5180" s="76" t="s">
        <v>5266</v>
      </c>
      <c r="E5180" s="76">
        <v>473</v>
      </c>
      <c r="F5180" s="76">
        <v>24</v>
      </c>
      <c r="G5180" s="77">
        <v>4.5</v>
      </c>
      <c r="H5180" s="76" t="s">
        <v>3349</v>
      </c>
      <c r="I5180" s="77">
        <v>6.49</v>
      </c>
      <c r="J5180" s="2">
        <v>1</v>
      </c>
      <c r="K5180" s="119" cm="1">
        <f t="array" ref="K5180">ROUND(IF(C5180="Beer",SUM(LOOKUP(2,1/(SRP!$B$7:$B$9&lt;=E5180)/(SRP!$C$7:$C$9&gt;=E5180),SRP!$D$7:$D$9)*(G5180/100)*(E5180/1000)),IF(C5180="Spirits",SUM(LOOKUP(2,1/(SRP!$B$2:$B$6&lt;=E5180)/(SRP!$C$2:$C$6&gt;=E5180),SRP!$D$2:$D$6)*(G5180/100)*(E5180/1000)),IF(AND(C5180="Wine",D5180="Fortified Wines"),SUM(LOOKUP(2,1/(SRP!$B$20:$B$23&lt;=E5180)/(SRP!$C$20:$C$23&gt;=E5180),SRP!$D$20:$D$23)*(G5180/100)*(E5180/1000)),IF(C5180="Wine",SUM(LOOKUP(2,1/(SRP!$B$15:$B$19&lt;=E5180)/(SRP!$C$15:$C$19&gt;=E5180),SRP!$D$15:$D$19)*(G5180/100)*(E5180/1000)),IF(C5180="Ready to Drink",SUM(LOOKUP(2,1/(SRP!$B$10:$B$14&lt;=E5180)/(SRP!$C$10:$C$14&gt;=E5180),SRP!$D$10:$D$14)*(G5180/100)*(E5180/1000)),0))))),2)</f>
        <v>1.49</v>
      </c>
    </row>
    <row r="5181" spans="1:11" x14ac:dyDescent="0.35">
      <c r="A5181" s="2">
        <v>44953</v>
      </c>
      <c r="B5181" s="76" t="s">
        <v>3937</v>
      </c>
      <c r="C5181" s="76" t="s">
        <v>287</v>
      </c>
      <c r="D5181" s="76" t="s">
        <v>5266</v>
      </c>
      <c r="E5181" s="76">
        <v>473</v>
      </c>
      <c r="F5181" s="76">
        <v>24</v>
      </c>
      <c r="G5181" s="77">
        <v>4.5</v>
      </c>
      <c r="H5181" s="76" t="s">
        <v>3349</v>
      </c>
      <c r="I5181" s="77">
        <v>6.49</v>
      </c>
      <c r="J5181" s="2">
        <v>1</v>
      </c>
      <c r="K5181" s="119" cm="1">
        <f t="array" ref="K5181">ROUND(IF(C5181="Beer",SUM(LOOKUP(2,1/(SRP!$B$7:$B$9&lt;=E5181)/(SRP!$C$7:$C$9&gt;=E5181),SRP!$D$7:$D$9)*(G5181/100)*(E5181/1000)),IF(C5181="Spirits",SUM(LOOKUP(2,1/(SRP!$B$2:$B$6&lt;=E5181)/(SRP!$C$2:$C$6&gt;=E5181),SRP!$D$2:$D$6)*(G5181/100)*(E5181/1000)),IF(AND(C5181="Wine",D5181="Fortified Wines"),SUM(LOOKUP(2,1/(SRP!$B$20:$B$23&lt;=E5181)/(SRP!$C$20:$C$23&gt;=E5181),SRP!$D$20:$D$23)*(G5181/100)*(E5181/1000)),IF(C5181="Wine",SUM(LOOKUP(2,1/(SRP!$B$15:$B$19&lt;=E5181)/(SRP!$C$15:$C$19&gt;=E5181),SRP!$D$15:$D$19)*(G5181/100)*(E5181/1000)),IF(C5181="Ready to Drink",SUM(LOOKUP(2,1/(SRP!$B$10:$B$14&lt;=E5181)/(SRP!$C$10:$C$14&gt;=E5181),SRP!$D$10:$D$14)*(G5181/100)*(E5181/1000)),0))))),2)</f>
        <v>1.49</v>
      </c>
    </row>
    <row r="5182" spans="1:11" x14ac:dyDescent="0.35">
      <c r="A5182" s="2">
        <v>44986</v>
      </c>
      <c r="B5182" s="76" t="s">
        <v>6976</v>
      </c>
      <c r="C5182" s="76" t="s">
        <v>286</v>
      </c>
      <c r="D5182" s="76" t="s">
        <v>5244</v>
      </c>
      <c r="E5182" s="76">
        <v>250</v>
      </c>
      <c r="F5182" s="76">
        <v>24</v>
      </c>
      <c r="G5182" s="77">
        <v>13</v>
      </c>
      <c r="H5182" s="76" t="s">
        <v>3295</v>
      </c>
      <c r="I5182" s="77">
        <v>3.26</v>
      </c>
      <c r="J5182" s="2">
        <v>1</v>
      </c>
      <c r="K5182" s="119" cm="1">
        <f t="array" ref="K5182">ROUND(IF(C5182="Beer",SUM(LOOKUP(2,1/(SRP!$B$7:$B$9&lt;=E5182)/(SRP!$C$7:$C$9&gt;=E5182),SRP!$D$7:$D$9)*(G5182/100)*(E5182/1000)),IF(C5182="Spirits",SUM(LOOKUP(2,1/(SRP!$B$2:$B$6&lt;=E5182)/(SRP!$C$2:$C$6&gt;=E5182),SRP!$D$2:$D$6)*(G5182/100)*(E5182/1000)),IF(AND(C5182="Wine",D5182="Fortified Wines"),SUM(LOOKUP(2,1/(SRP!$B$20:$B$23&lt;=E5182)/(SRP!$C$20:$C$23&gt;=E5182),SRP!$D$20:$D$23)*(G5182/100)*(E5182/1000)),IF(C5182="Wine",SUM(LOOKUP(2,1/(SRP!$B$15:$B$19&lt;=E5182)/(SRP!$C$15:$C$19&gt;=E5182),SRP!$D$15:$D$19)*(G5182/100)*(E5182/1000)),IF(C5182="Ready to Drink",SUM(LOOKUP(2,1/(SRP!$B$10:$B$14&lt;=E5182)/(SRP!$C$10:$C$14&gt;=E5182),SRP!$D$10:$D$14)*(G5182/100)*(E5182/1000)),0))))),2)</f>
        <v>3.26</v>
      </c>
    </row>
    <row r="5183" spans="1:11" x14ac:dyDescent="0.35">
      <c r="A5183" s="2">
        <v>44996</v>
      </c>
      <c r="B5183" s="76" t="s">
        <v>6977</v>
      </c>
      <c r="C5183" s="76" t="s">
        <v>286</v>
      </c>
      <c r="D5183" s="76" t="s">
        <v>5236</v>
      </c>
      <c r="E5183" s="76">
        <v>250</v>
      </c>
      <c r="F5183" s="76">
        <v>24</v>
      </c>
      <c r="G5183" s="77">
        <v>12</v>
      </c>
      <c r="H5183" s="76" t="s">
        <v>3295</v>
      </c>
      <c r="I5183" s="77">
        <v>3.2</v>
      </c>
      <c r="J5183" s="2">
        <v>1</v>
      </c>
      <c r="K5183" s="119" cm="1">
        <f t="array" ref="K5183">ROUND(IF(C5183="Beer",SUM(LOOKUP(2,1/(SRP!$B$7:$B$9&lt;=E5183)/(SRP!$C$7:$C$9&gt;=E5183),SRP!$D$7:$D$9)*(G5183/100)*(E5183/1000)),IF(C5183="Spirits",SUM(LOOKUP(2,1/(SRP!$B$2:$B$6&lt;=E5183)/(SRP!$C$2:$C$6&gt;=E5183),SRP!$D$2:$D$6)*(G5183/100)*(E5183/1000)),IF(AND(C5183="Wine",D5183="Fortified Wines"),SUM(LOOKUP(2,1/(SRP!$B$20:$B$23&lt;=E5183)/(SRP!$C$20:$C$23&gt;=E5183),SRP!$D$20:$D$23)*(G5183/100)*(E5183/1000)),IF(C5183="Wine",SUM(LOOKUP(2,1/(SRP!$B$15:$B$19&lt;=E5183)/(SRP!$C$15:$C$19&gt;=E5183),SRP!$D$15:$D$19)*(G5183/100)*(E5183/1000)),IF(C5183="Ready to Drink",SUM(LOOKUP(2,1/(SRP!$B$10:$B$14&lt;=E5183)/(SRP!$C$10:$C$14&gt;=E5183),SRP!$D$10:$D$14)*(G5183/100)*(E5183/1000)),0))))),2)</f>
        <v>3.01</v>
      </c>
    </row>
    <row r="5184" spans="1:11" x14ac:dyDescent="0.35">
      <c r="A5184" s="2">
        <v>45002</v>
      </c>
      <c r="B5184" s="76" t="s">
        <v>6006</v>
      </c>
      <c r="C5184" s="76" t="s">
        <v>5938</v>
      </c>
      <c r="D5184" s="76" t="s">
        <v>5279</v>
      </c>
      <c r="E5184" s="76">
        <v>2000</v>
      </c>
      <c r="F5184" s="76">
        <v>8</v>
      </c>
      <c r="G5184" s="77">
        <v>7</v>
      </c>
      <c r="H5184" s="76" t="s">
        <v>4999</v>
      </c>
      <c r="I5184" s="77">
        <v>12.95</v>
      </c>
      <c r="J5184" s="2">
        <v>1</v>
      </c>
      <c r="K5184" s="119" cm="1">
        <f t="array" ref="K5184">ROUND(IF(C5184="Beer",SUM(LOOKUP(2,1/(SRP!$B$7:$B$9&lt;=E5184)/(SRP!$C$7:$C$9&gt;=E5184),SRP!$D$7:$D$9)*(G5184/100)*(E5184/1000)),IF(C5184="Spirits",SUM(LOOKUP(2,1/(SRP!$B$2:$B$6&lt;=E5184)/(SRP!$C$2:$C$6&gt;=E5184),SRP!$D$2:$D$6)*(G5184/100)*(E5184/1000)),IF(AND(C5184="Wine",D5184="Fortified Wines"),SUM(LOOKUP(2,1/(SRP!$B$20:$B$23&lt;=E5184)/(SRP!$C$20:$C$23&gt;=E5184),SRP!$D$20:$D$23)*(G5184/100)*(E5184/1000)),IF(C5184="Wine",SUM(LOOKUP(2,1/(SRP!$B$15:$B$19&lt;=E5184)/(SRP!$C$15:$C$19&gt;=E5184),SRP!$D$15:$D$19)*(G5184/100)*(E5184/1000)),IF(C5184="Ready to Drink",SUM(LOOKUP(2,1/(SRP!$B$10:$B$14&lt;=E5184)/(SRP!$C$10:$C$14&gt;=E5184),SRP!$D$10:$D$14)*(G5184/100)*(E5184/1000)),0))))),2)</f>
        <v>9.77</v>
      </c>
    </row>
    <row r="5185" spans="1:11" x14ac:dyDescent="0.35">
      <c r="A5185" s="2">
        <v>45002</v>
      </c>
      <c r="B5185" s="76" t="s">
        <v>6006</v>
      </c>
      <c r="C5185" s="76" t="s">
        <v>5938</v>
      </c>
      <c r="D5185" s="76" t="s">
        <v>5279</v>
      </c>
      <c r="E5185" s="76">
        <v>2000</v>
      </c>
      <c r="F5185" s="76">
        <v>8</v>
      </c>
      <c r="G5185" s="77">
        <v>7</v>
      </c>
      <c r="H5185" s="76" t="s">
        <v>4999</v>
      </c>
      <c r="I5185" s="77">
        <v>12.95</v>
      </c>
      <c r="J5185" s="2">
        <v>1</v>
      </c>
      <c r="K5185" s="119" cm="1">
        <f t="array" ref="K5185">ROUND(IF(C5185="Beer",SUM(LOOKUP(2,1/(SRP!$B$7:$B$9&lt;=E5185)/(SRP!$C$7:$C$9&gt;=E5185),SRP!$D$7:$D$9)*(G5185/100)*(E5185/1000)),IF(C5185="Spirits",SUM(LOOKUP(2,1/(SRP!$B$2:$B$6&lt;=E5185)/(SRP!$C$2:$C$6&gt;=E5185),SRP!$D$2:$D$6)*(G5185/100)*(E5185/1000)),IF(AND(C5185="Wine",D5185="Fortified Wines"),SUM(LOOKUP(2,1/(SRP!$B$20:$B$23&lt;=E5185)/(SRP!$C$20:$C$23&gt;=E5185),SRP!$D$20:$D$23)*(G5185/100)*(E5185/1000)),IF(C5185="Wine",SUM(LOOKUP(2,1/(SRP!$B$15:$B$19&lt;=E5185)/(SRP!$C$15:$C$19&gt;=E5185),SRP!$D$15:$D$19)*(G5185/100)*(E5185/1000)),IF(C5185="Ready to Drink",SUM(LOOKUP(2,1/(SRP!$B$10:$B$14&lt;=E5185)/(SRP!$C$10:$C$14&gt;=E5185),SRP!$D$10:$D$14)*(G5185/100)*(E5185/1000)),0))))),2)</f>
        <v>9.77</v>
      </c>
    </row>
    <row r="5186" spans="1:11" x14ac:dyDescent="0.35">
      <c r="A5186" s="2">
        <v>45008</v>
      </c>
      <c r="B5186" s="76" t="s">
        <v>4355</v>
      </c>
      <c r="C5186" s="76" t="s">
        <v>286</v>
      </c>
      <c r="D5186" s="76" t="s">
        <v>5245</v>
      </c>
      <c r="E5186" s="76">
        <v>750</v>
      </c>
      <c r="F5186" s="76">
        <v>12</v>
      </c>
      <c r="G5186" s="77">
        <v>13.9</v>
      </c>
      <c r="H5186" s="76" t="s">
        <v>5745</v>
      </c>
      <c r="I5186" s="77">
        <v>49.99</v>
      </c>
      <c r="J5186" s="2">
        <v>1</v>
      </c>
      <c r="K5186" s="119" cm="1">
        <f t="array" ref="K5186">ROUND(IF(C5186="Beer",SUM(LOOKUP(2,1/(SRP!$B$7:$B$9&lt;=E5186)/(SRP!$C$7:$C$9&gt;=E5186),SRP!$D$7:$D$9)*(G5186/100)*(E5186/1000)),IF(C5186="Spirits",SUM(LOOKUP(2,1/(SRP!$B$2:$B$6&lt;=E5186)/(SRP!$C$2:$C$6&gt;=E5186),SRP!$D$2:$D$6)*(G5186/100)*(E5186/1000)),IF(AND(C5186="Wine",D5186="Fortified Wines"),SUM(LOOKUP(2,1/(SRP!$B$20:$B$23&lt;=E5186)/(SRP!$C$20:$C$23&gt;=E5186),SRP!$D$20:$D$23)*(G5186/100)*(E5186/1000)),IF(C5186="Wine",SUM(LOOKUP(2,1/(SRP!$B$15:$B$19&lt;=E5186)/(SRP!$C$15:$C$19&gt;=E5186),SRP!$D$15:$D$19)*(G5186/100)*(E5186/1000)),IF(C5186="Ready to Drink",SUM(LOOKUP(2,1/(SRP!$B$10:$B$14&lt;=E5186)/(SRP!$C$10:$C$14&gt;=E5186),SRP!$D$10:$D$14)*(G5186/100)*(E5186/1000)),0))))),2)</f>
        <v>7.28</v>
      </c>
    </row>
    <row r="5187" spans="1:11" x14ac:dyDescent="0.35">
      <c r="A5187" s="2">
        <v>45009</v>
      </c>
      <c r="B5187" s="76" t="s">
        <v>3963</v>
      </c>
      <c r="C5187" s="76" t="s">
        <v>286</v>
      </c>
      <c r="D5187" s="76" t="s">
        <v>5236</v>
      </c>
      <c r="E5187" s="76">
        <v>750</v>
      </c>
      <c r="F5187" s="76">
        <v>12</v>
      </c>
      <c r="G5187" s="77">
        <v>14.6</v>
      </c>
      <c r="H5187" s="76" t="s">
        <v>5745</v>
      </c>
      <c r="I5187" s="77">
        <v>69.989999999999995</v>
      </c>
      <c r="J5187" s="2">
        <v>1</v>
      </c>
      <c r="K5187" s="119" cm="1">
        <f t="array" ref="K5187">ROUND(IF(C5187="Beer",SUM(LOOKUP(2,1/(SRP!$B$7:$B$9&lt;=E5187)/(SRP!$C$7:$C$9&gt;=E5187),SRP!$D$7:$D$9)*(G5187/100)*(E5187/1000)),IF(C5187="Spirits",SUM(LOOKUP(2,1/(SRP!$B$2:$B$6&lt;=E5187)/(SRP!$C$2:$C$6&gt;=E5187),SRP!$D$2:$D$6)*(G5187/100)*(E5187/1000)),IF(AND(C5187="Wine",D5187="Fortified Wines"),SUM(LOOKUP(2,1/(SRP!$B$20:$B$23&lt;=E5187)/(SRP!$C$20:$C$23&gt;=E5187),SRP!$D$20:$D$23)*(G5187/100)*(E5187/1000)),IF(C5187="Wine",SUM(LOOKUP(2,1/(SRP!$B$15:$B$19&lt;=E5187)/(SRP!$C$15:$C$19&gt;=E5187),SRP!$D$15:$D$19)*(G5187/100)*(E5187/1000)),IF(C5187="Ready to Drink",SUM(LOOKUP(2,1/(SRP!$B$10:$B$14&lt;=E5187)/(SRP!$C$10:$C$14&gt;=E5187),SRP!$D$10:$D$14)*(G5187/100)*(E5187/1000)),0))))),2)</f>
        <v>7.64</v>
      </c>
    </row>
    <row r="5188" spans="1:11" x14ac:dyDescent="0.35">
      <c r="A5188" s="2">
        <v>45025</v>
      </c>
      <c r="B5188" s="76" t="s">
        <v>4230</v>
      </c>
      <c r="C5188" s="76" t="s">
        <v>287</v>
      </c>
      <c r="D5188" s="76" t="s">
        <v>5266</v>
      </c>
      <c r="E5188" s="76">
        <v>473</v>
      </c>
      <c r="F5188" s="76">
        <v>24</v>
      </c>
      <c r="G5188" s="77">
        <v>4.5</v>
      </c>
      <c r="H5188" s="76" t="s">
        <v>3405</v>
      </c>
      <c r="I5188" s="77">
        <v>4.67</v>
      </c>
      <c r="J5188" s="2">
        <v>1</v>
      </c>
      <c r="K5188" s="119" cm="1">
        <f t="array" ref="K5188">ROUND(IF(C5188="Beer",SUM(LOOKUP(2,1/(SRP!$B$7:$B$9&lt;=E5188)/(SRP!$C$7:$C$9&gt;=E5188),SRP!$D$7:$D$9)*(G5188/100)*(E5188/1000)),IF(C5188="Spirits",SUM(LOOKUP(2,1/(SRP!$B$2:$B$6&lt;=E5188)/(SRP!$C$2:$C$6&gt;=E5188),SRP!$D$2:$D$6)*(G5188/100)*(E5188/1000)),IF(AND(C5188="Wine",D5188="Fortified Wines"),SUM(LOOKUP(2,1/(SRP!$B$20:$B$23&lt;=E5188)/(SRP!$C$20:$C$23&gt;=E5188),SRP!$D$20:$D$23)*(G5188/100)*(E5188/1000)),IF(C5188="Wine",SUM(LOOKUP(2,1/(SRP!$B$15:$B$19&lt;=E5188)/(SRP!$C$15:$C$19&gt;=E5188),SRP!$D$15:$D$19)*(G5188/100)*(E5188/1000)),IF(C5188="Ready to Drink",SUM(LOOKUP(2,1/(SRP!$B$10:$B$14&lt;=E5188)/(SRP!$C$10:$C$14&gt;=E5188),SRP!$D$10:$D$14)*(G5188/100)*(E5188/1000)),0))))),2)</f>
        <v>1.49</v>
      </c>
    </row>
    <row r="5189" spans="1:11" x14ac:dyDescent="0.35">
      <c r="A5189" s="2">
        <v>45025</v>
      </c>
      <c r="B5189" s="76" t="s">
        <v>4230</v>
      </c>
      <c r="C5189" s="76" t="s">
        <v>287</v>
      </c>
      <c r="D5189" s="76" t="s">
        <v>5266</v>
      </c>
      <c r="E5189" s="76">
        <v>473</v>
      </c>
      <c r="F5189" s="76">
        <v>24</v>
      </c>
      <c r="G5189" s="77">
        <v>4.5</v>
      </c>
      <c r="H5189" s="76" t="s">
        <v>3405</v>
      </c>
      <c r="I5189" s="77">
        <v>4.67</v>
      </c>
      <c r="J5189" s="2">
        <v>1</v>
      </c>
      <c r="K5189" s="119" cm="1">
        <f t="array" ref="K5189">ROUND(IF(C5189="Beer",SUM(LOOKUP(2,1/(SRP!$B$7:$B$9&lt;=E5189)/(SRP!$C$7:$C$9&gt;=E5189),SRP!$D$7:$D$9)*(G5189/100)*(E5189/1000)),IF(C5189="Spirits",SUM(LOOKUP(2,1/(SRP!$B$2:$B$6&lt;=E5189)/(SRP!$C$2:$C$6&gt;=E5189),SRP!$D$2:$D$6)*(G5189/100)*(E5189/1000)),IF(AND(C5189="Wine",D5189="Fortified Wines"),SUM(LOOKUP(2,1/(SRP!$B$20:$B$23&lt;=E5189)/(SRP!$C$20:$C$23&gt;=E5189),SRP!$D$20:$D$23)*(G5189/100)*(E5189/1000)),IF(C5189="Wine",SUM(LOOKUP(2,1/(SRP!$B$15:$B$19&lt;=E5189)/(SRP!$C$15:$C$19&gt;=E5189),SRP!$D$15:$D$19)*(G5189/100)*(E5189/1000)),IF(C5189="Ready to Drink",SUM(LOOKUP(2,1/(SRP!$B$10:$B$14&lt;=E5189)/(SRP!$C$10:$C$14&gt;=E5189),SRP!$D$10:$D$14)*(G5189/100)*(E5189/1000)),0))))),2)</f>
        <v>1.49</v>
      </c>
    </row>
    <row r="5190" spans="1:11" x14ac:dyDescent="0.35">
      <c r="A5190" s="2">
        <v>45027</v>
      </c>
      <c r="B5190" s="76" t="s">
        <v>4256</v>
      </c>
      <c r="C5190" s="76" t="s">
        <v>5938</v>
      </c>
      <c r="D5190" s="76" t="s">
        <v>5746</v>
      </c>
      <c r="E5190" s="76">
        <v>473</v>
      </c>
      <c r="F5190" s="76">
        <v>24</v>
      </c>
      <c r="G5190" s="77">
        <v>7</v>
      </c>
      <c r="H5190" s="76" t="s">
        <v>3294</v>
      </c>
      <c r="I5190" s="77">
        <v>3.49</v>
      </c>
      <c r="J5190" s="2">
        <v>1</v>
      </c>
      <c r="K5190" s="119" cm="1">
        <f t="array" ref="K5190">ROUND(IF(C5190="Beer",SUM(LOOKUP(2,1/(SRP!$B$7:$B$9&lt;=E5190)/(SRP!$C$7:$C$9&gt;=E5190),SRP!$D$7:$D$9)*(G5190/100)*(E5190/1000)),IF(C5190="Spirits",SUM(LOOKUP(2,1/(SRP!$B$2:$B$6&lt;=E5190)/(SRP!$C$2:$C$6&gt;=E5190),SRP!$D$2:$D$6)*(G5190/100)*(E5190/1000)),IF(AND(C5190="Wine",D5190="Fortified Wines"),SUM(LOOKUP(2,1/(SRP!$B$20:$B$23&lt;=E5190)/(SRP!$C$20:$C$23&gt;=E5190),SRP!$D$20:$D$23)*(G5190/100)*(E5190/1000)),IF(C5190="Wine",SUM(LOOKUP(2,1/(SRP!$B$15:$B$19&lt;=E5190)/(SRP!$C$15:$C$19&gt;=E5190),SRP!$D$15:$D$19)*(G5190/100)*(E5190/1000)),IF(C5190="Ready to Drink",SUM(LOOKUP(2,1/(SRP!$B$10:$B$14&lt;=E5190)/(SRP!$C$10:$C$14&gt;=E5190),SRP!$D$10:$D$14)*(G5190/100)*(E5190/1000)),0))))),2)</f>
        <v>2.4500000000000002</v>
      </c>
    </row>
    <row r="5191" spans="1:11" x14ac:dyDescent="0.35">
      <c r="A5191" s="2">
        <v>45027</v>
      </c>
      <c r="B5191" s="76" t="s">
        <v>4256</v>
      </c>
      <c r="C5191" s="76" t="s">
        <v>5938</v>
      </c>
      <c r="D5191" s="76" t="s">
        <v>5746</v>
      </c>
      <c r="E5191" s="76">
        <v>473</v>
      </c>
      <c r="F5191" s="76">
        <v>24</v>
      </c>
      <c r="G5191" s="77">
        <v>7</v>
      </c>
      <c r="H5191" s="76" t="s">
        <v>3294</v>
      </c>
      <c r="I5191" s="77">
        <v>3.49</v>
      </c>
      <c r="J5191" s="2">
        <v>1</v>
      </c>
      <c r="K5191" s="119" cm="1">
        <f t="array" ref="K5191">ROUND(IF(C5191="Beer",SUM(LOOKUP(2,1/(SRP!$B$7:$B$9&lt;=E5191)/(SRP!$C$7:$C$9&gt;=E5191),SRP!$D$7:$D$9)*(G5191/100)*(E5191/1000)),IF(C5191="Spirits",SUM(LOOKUP(2,1/(SRP!$B$2:$B$6&lt;=E5191)/(SRP!$C$2:$C$6&gt;=E5191),SRP!$D$2:$D$6)*(G5191/100)*(E5191/1000)),IF(AND(C5191="Wine",D5191="Fortified Wines"),SUM(LOOKUP(2,1/(SRP!$B$20:$B$23&lt;=E5191)/(SRP!$C$20:$C$23&gt;=E5191),SRP!$D$20:$D$23)*(G5191/100)*(E5191/1000)),IF(C5191="Wine",SUM(LOOKUP(2,1/(SRP!$B$15:$B$19&lt;=E5191)/(SRP!$C$15:$C$19&gt;=E5191),SRP!$D$15:$D$19)*(G5191/100)*(E5191/1000)),IF(C5191="Ready to Drink",SUM(LOOKUP(2,1/(SRP!$B$10:$B$14&lt;=E5191)/(SRP!$C$10:$C$14&gt;=E5191),SRP!$D$10:$D$14)*(G5191/100)*(E5191/1000)),0))))),2)</f>
        <v>2.4500000000000002</v>
      </c>
    </row>
    <row r="5192" spans="1:11" x14ac:dyDescent="0.35">
      <c r="A5192" s="2">
        <v>45030</v>
      </c>
      <c r="B5192" s="76" t="s">
        <v>4257</v>
      </c>
      <c r="C5192" s="76" t="s">
        <v>5938</v>
      </c>
      <c r="D5192" s="76" t="s">
        <v>5746</v>
      </c>
      <c r="E5192" s="76">
        <v>473</v>
      </c>
      <c r="F5192" s="76">
        <v>24</v>
      </c>
      <c r="G5192" s="77">
        <v>7</v>
      </c>
      <c r="H5192" s="76" t="s">
        <v>3294</v>
      </c>
      <c r="I5192" s="77">
        <v>3.49</v>
      </c>
      <c r="J5192" s="2">
        <v>1</v>
      </c>
      <c r="K5192" s="119" cm="1">
        <f t="array" ref="K5192">ROUND(IF(C5192="Beer",SUM(LOOKUP(2,1/(SRP!$B$7:$B$9&lt;=E5192)/(SRP!$C$7:$C$9&gt;=E5192),SRP!$D$7:$D$9)*(G5192/100)*(E5192/1000)),IF(C5192="Spirits",SUM(LOOKUP(2,1/(SRP!$B$2:$B$6&lt;=E5192)/(SRP!$C$2:$C$6&gt;=E5192),SRP!$D$2:$D$6)*(G5192/100)*(E5192/1000)),IF(AND(C5192="Wine",D5192="Fortified Wines"),SUM(LOOKUP(2,1/(SRP!$B$20:$B$23&lt;=E5192)/(SRP!$C$20:$C$23&gt;=E5192),SRP!$D$20:$D$23)*(G5192/100)*(E5192/1000)),IF(C5192="Wine",SUM(LOOKUP(2,1/(SRP!$B$15:$B$19&lt;=E5192)/(SRP!$C$15:$C$19&gt;=E5192),SRP!$D$15:$D$19)*(G5192/100)*(E5192/1000)),IF(C5192="Ready to Drink",SUM(LOOKUP(2,1/(SRP!$B$10:$B$14&lt;=E5192)/(SRP!$C$10:$C$14&gt;=E5192),SRP!$D$10:$D$14)*(G5192/100)*(E5192/1000)),0))))),2)</f>
        <v>2.4500000000000002</v>
      </c>
    </row>
    <row r="5193" spans="1:11" x14ac:dyDescent="0.35">
      <c r="A5193" s="2">
        <v>45030</v>
      </c>
      <c r="B5193" s="76" t="s">
        <v>4257</v>
      </c>
      <c r="C5193" s="76" t="s">
        <v>5938</v>
      </c>
      <c r="D5193" s="76" t="s">
        <v>5746</v>
      </c>
      <c r="E5193" s="76">
        <v>473</v>
      </c>
      <c r="F5193" s="76">
        <v>24</v>
      </c>
      <c r="G5193" s="77">
        <v>7</v>
      </c>
      <c r="H5193" s="76" t="s">
        <v>3294</v>
      </c>
      <c r="I5193" s="77">
        <v>3.49</v>
      </c>
      <c r="J5193" s="2">
        <v>1</v>
      </c>
      <c r="K5193" s="119" cm="1">
        <f t="array" ref="K5193">ROUND(IF(C5193="Beer",SUM(LOOKUP(2,1/(SRP!$B$7:$B$9&lt;=E5193)/(SRP!$C$7:$C$9&gt;=E5193),SRP!$D$7:$D$9)*(G5193/100)*(E5193/1000)),IF(C5193="Spirits",SUM(LOOKUP(2,1/(SRP!$B$2:$B$6&lt;=E5193)/(SRP!$C$2:$C$6&gt;=E5193),SRP!$D$2:$D$6)*(G5193/100)*(E5193/1000)),IF(AND(C5193="Wine",D5193="Fortified Wines"),SUM(LOOKUP(2,1/(SRP!$B$20:$B$23&lt;=E5193)/(SRP!$C$20:$C$23&gt;=E5193),SRP!$D$20:$D$23)*(G5193/100)*(E5193/1000)),IF(C5193="Wine",SUM(LOOKUP(2,1/(SRP!$B$15:$B$19&lt;=E5193)/(SRP!$C$15:$C$19&gt;=E5193),SRP!$D$15:$D$19)*(G5193/100)*(E5193/1000)),IF(C5193="Ready to Drink",SUM(LOOKUP(2,1/(SRP!$B$10:$B$14&lt;=E5193)/(SRP!$C$10:$C$14&gt;=E5193),SRP!$D$10:$D$14)*(G5193/100)*(E5193/1000)),0))))),2)</f>
        <v>2.4500000000000002</v>
      </c>
    </row>
    <row r="5194" spans="1:11" x14ac:dyDescent="0.35">
      <c r="A5194" s="2">
        <v>45032</v>
      </c>
      <c r="B5194" s="76" t="s">
        <v>4283</v>
      </c>
      <c r="C5194" s="76" t="s">
        <v>285</v>
      </c>
      <c r="D5194" s="76" t="s">
        <v>5303</v>
      </c>
      <c r="E5194" s="76">
        <v>1750</v>
      </c>
      <c r="F5194" s="76">
        <v>6</v>
      </c>
      <c r="G5194" s="77">
        <v>35</v>
      </c>
      <c r="H5194" s="76" t="s">
        <v>3280</v>
      </c>
      <c r="I5194" s="77">
        <v>59.79</v>
      </c>
      <c r="J5194" s="2">
        <v>1</v>
      </c>
      <c r="K5194" s="119" cm="1">
        <f t="array" ref="K5194">ROUND(IF(C5194="Beer",SUM(LOOKUP(2,1/(SRP!$B$7:$B$9&lt;=E5194)/(SRP!$C$7:$C$9&gt;=E5194),SRP!$D$7:$D$9)*(G5194/100)*(E5194/1000)),IF(C5194="Spirits",SUM(LOOKUP(2,1/(SRP!$B$2:$B$6&lt;=E5194)/(SRP!$C$2:$C$6&gt;=E5194),SRP!$D$2:$D$6)*(G5194/100)*(E5194/1000)),IF(AND(C5194="Wine",D5194="Fortified Wines"),SUM(LOOKUP(2,1/(SRP!$B$20:$B$23&lt;=E5194)/(SRP!$C$20:$C$23&gt;=E5194),SRP!$D$20:$D$23)*(G5194/100)*(E5194/1000)),IF(C5194="Wine",SUM(LOOKUP(2,1/(SRP!$B$15:$B$19&lt;=E5194)/(SRP!$C$15:$C$19&gt;=E5194),SRP!$D$15:$D$19)*(G5194/100)*(E5194/1000)),IF(C5194="Ready to Drink",SUM(LOOKUP(2,1/(SRP!$B$10:$B$14&lt;=E5194)/(SRP!$C$10:$C$14&gt;=E5194),SRP!$D$10:$D$14)*(G5194/100)*(E5194/1000)),0))))),2)</f>
        <v>42.76</v>
      </c>
    </row>
    <row r="5195" spans="1:11" x14ac:dyDescent="0.35">
      <c r="A5195" s="2">
        <v>45033</v>
      </c>
      <c r="B5195" s="76" t="s">
        <v>5426</v>
      </c>
      <c r="C5195" s="76" t="s">
        <v>285</v>
      </c>
      <c r="D5195" s="76" t="s">
        <v>6949</v>
      </c>
      <c r="E5195" s="76">
        <v>750</v>
      </c>
      <c r="F5195" s="76">
        <v>12</v>
      </c>
      <c r="G5195" s="77">
        <v>35</v>
      </c>
      <c r="H5195" s="76" t="s">
        <v>3282</v>
      </c>
      <c r="I5195" s="77">
        <v>30.99</v>
      </c>
      <c r="J5195" s="2">
        <v>1</v>
      </c>
      <c r="K5195" s="119" cm="1">
        <f t="array" ref="K5195">ROUND(IF(C5195="Beer",SUM(LOOKUP(2,1/(SRP!$B$7:$B$9&lt;=E5195)/(SRP!$C$7:$C$9&gt;=E5195),SRP!$D$7:$D$9)*(G5195/100)*(E5195/1000)),IF(C5195="Spirits",SUM(LOOKUP(2,1/(SRP!$B$2:$B$6&lt;=E5195)/(SRP!$C$2:$C$6&gt;=E5195),SRP!$D$2:$D$6)*(G5195/100)*(E5195/1000)),IF(AND(C5195="Wine",D5195="Fortified Wines"),SUM(LOOKUP(2,1/(SRP!$B$20:$B$23&lt;=E5195)/(SRP!$C$20:$C$23&gt;=E5195),SRP!$D$20:$D$23)*(G5195/100)*(E5195/1000)),IF(C5195="Wine",SUM(LOOKUP(2,1/(SRP!$B$15:$B$19&lt;=E5195)/(SRP!$C$15:$C$19&gt;=E5195),SRP!$D$15:$D$19)*(G5195/100)*(E5195/1000)),IF(C5195="Ready to Drink",SUM(LOOKUP(2,1/(SRP!$B$10:$B$14&lt;=E5195)/(SRP!$C$10:$C$14&gt;=E5195),SRP!$D$10:$D$14)*(G5195/100)*(E5195/1000)),0))))),2)</f>
        <v>18.329999999999998</v>
      </c>
    </row>
    <row r="5196" spans="1:11" x14ac:dyDescent="0.35">
      <c r="A5196" s="2">
        <v>45034</v>
      </c>
      <c r="B5196" s="76" t="s">
        <v>4326</v>
      </c>
      <c r="C5196" s="76" t="s">
        <v>285</v>
      </c>
      <c r="D5196" s="76" t="s">
        <v>6956</v>
      </c>
      <c r="E5196" s="76">
        <v>700</v>
      </c>
      <c r="F5196" s="76">
        <v>6</v>
      </c>
      <c r="G5196" s="77">
        <v>45</v>
      </c>
      <c r="H5196" s="76" t="s">
        <v>3356</v>
      </c>
      <c r="I5196" s="77">
        <v>99.99</v>
      </c>
      <c r="J5196" s="2">
        <v>1</v>
      </c>
      <c r="K5196" s="119" cm="1">
        <f t="array" ref="K5196">ROUND(IF(C5196="Beer",SUM(LOOKUP(2,1/(SRP!$B$7:$B$9&lt;=E5196)/(SRP!$C$7:$C$9&gt;=E5196),SRP!$D$7:$D$9)*(G5196/100)*(E5196/1000)),IF(C5196="Spirits",SUM(LOOKUP(2,1/(SRP!$B$2:$B$6&lt;=E5196)/(SRP!$C$2:$C$6&gt;=E5196),SRP!$D$2:$D$6)*(G5196/100)*(E5196/1000)),IF(AND(C5196="Wine",D5196="Fortified Wines"),SUM(LOOKUP(2,1/(SRP!$B$20:$B$23&lt;=E5196)/(SRP!$C$20:$C$23&gt;=E5196),SRP!$D$20:$D$23)*(G5196/100)*(E5196/1000)),IF(C5196="Wine",SUM(LOOKUP(2,1/(SRP!$B$15:$B$19&lt;=E5196)/(SRP!$C$15:$C$19&gt;=E5196),SRP!$D$15:$D$19)*(G5196/100)*(E5196/1000)),IF(C5196="Ready to Drink",SUM(LOOKUP(2,1/(SRP!$B$10:$B$14&lt;=E5196)/(SRP!$C$10:$C$14&gt;=E5196),SRP!$D$10:$D$14)*(G5196/100)*(E5196/1000)),0))))),2)</f>
        <v>21.99</v>
      </c>
    </row>
    <row r="5197" spans="1:11" x14ac:dyDescent="0.35">
      <c r="A5197" s="2">
        <v>45036</v>
      </c>
      <c r="B5197" s="76" t="s">
        <v>4325</v>
      </c>
      <c r="C5197" s="76" t="s">
        <v>5938</v>
      </c>
      <c r="D5197" s="76" t="s">
        <v>5746</v>
      </c>
      <c r="E5197" s="76">
        <v>4260</v>
      </c>
      <c r="F5197" s="76">
        <v>2</v>
      </c>
      <c r="G5197" s="77">
        <v>7</v>
      </c>
      <c r="H5197" s="76" t="s">
        <v>6870</v>
      </c>
      <c r="I5197" s="77">
        <v>34.99</v>
      </c>
      <c r="J5197" s="2">
        <v>12</v>
      </c>
      <c r="K5197" s="119" cm="1">
        <f t="array" ref="K5197">ROUND(IF(C5197="Beer",SUM(LOOKUP(2,1/(SRP!$B$7:$B$9&lt;=E5197)/(SRP!$C$7:$C$9&gt;=E5197),SRP!$D$7:$D$9)*(G5197/100)*(E5197/1000)),IF(C5197="Spirits",SUM(LOOKUP(2,1/(SRP!$B$2:$B$6&lt;=E5197)/(SRP!$C$2:$C$6&gt;=E5197),SRP!$D$2:$D$6)*(G5197/100)*(E5197/1000)),IF(AND(C5197="Wine",D5197="Fortified Wines"),SUM(LOOKUP(2,1/(SRP!$B$20:$B$23&lt;=E5197)/(SRP!$C$20:$C$23&gt;=E5197),SRP!$D$20:$D$23)*(G5197/100)*(E5197/1000)),IF(C5197="Wine",SUM(LOOKUP(2,1/(SRP!$B$15:$B$19&lt;=E5197)/(SRP!$C$15:$C$19&gt;=E5197),SRP!$D$15:$D$19)*(G5197/100)*(E5197/1000)),IF(C5197="Ready to Drink",SUM(LOOKUP(2,1/(SRP!$B$10:$B$14&lt;=E5197)/(SRP!$C$10:$C$14&gt;=E5197),SRP!$D$10:$D$14)*(G5197/100)*(E5197/1000)),0))))),2)</f>
        <v>20.82</v>
      </c>
    </row>
    <row r="5198" spans="1:11" x14ac:dyDescent="0.35">
      <c r="A5198" s="2">
        <v>45037</v>
      </c>
      <c r="B5198" s="76" t="s">
        <v>4192</v>
      </c>
      <c r="C5198" s="76" t="s">
        <v>287</v>
      </c>
      <c r="D5198" s="76" t="s">
        <v>5240</v>
      </c>
      <c r="E5198" s="76">
        <v>473</v>
      </c>
      <c r="F5198" s="76">
        <v>24</v>
      </c>
      <c r="G5198" s="77">
        <v>6</v>
      </c>
      <c r="H5198" s="76" t="s">
        <v>3376</v>
      </c>
      <c r="I5198" s="77">
        <v>3.94</v>
      </c>
      <c r="J5198" s="2">
        <v>1</v>
      </c>
      <c r="K5198" s="119" cm="1">
        <f t="array" ref="K5198">ROUND(IF(C5198="Beer",SUM(LOOKUP(2,1/(SRP!$B$7:$B$9&lt;=E5198)/(SRP!$C$7:$C$9&gt;=E5198),SRP!$D$7:$D$9)*(G5198/100)*(E5198/1000)),IF(C5198="Spirits",SUM(LOOKUP(2,1/(SRP!$B$2:$B$6&lt;=E5198)/(SRP!$C$2:$C$6&gt;=E5198),SRP!$D$2:$D$6)*(G5198/100)*(E5198/1000)),IF(AND(C5198="Wine",D5198="Fortified Wines"),SUM(LOOKUP(2,1/(SRP!$B$20:$B$23&lt;=E5198)/(SRP!$C$20:$C$23&gt;=E5198),SRP!$D$20:$D$23)*(G5198/100)*(E5198/1000)),IF(C5198="Wine",SUM(LOOKUP(2,1/(SRP!$B$15:$B$19&lt;=E5198)/(SRP!$C$15:$C$19&gt;=E5198),SRP!$D$15:$D$19)*(G5198/100)*(E5198/1000)),IF(C5198="Ready to Drink",SUM(LOOKUP(2,1/(SRP!$B$10:$B$14&lt;=E5198)/(SRP!$C$10:$C$14&gt;=E5198),SRP!$D$10:$D$14)*(G5198/100)*(E5198/1000)),0))))),2)</f>
        <v>1.98</v>
      </c>
    </row>
    <row r="5199" spans="1:11" x14ac:dyDescent="0.35">
      <c r="A5199" s="2">
        <v>45037</v>
      </c>
      <c r="B5199" s="76" t="s">
        <v>4192</v>
      </c>
      <c r="C5199" s="76" t="s">
        <v>287</v>
      </c>
      <c r="D5199" s="76" t="s">
        <v>5240</v>
      </c>
      <c r="E5199" s="76">
        <v>473</v>
      </c>
      <c r="F5199" s="76">
        <v>24</v>
      </c>
      <c r="G5199" s="77">
        <v>6</v>
      </c>
      <c r="H5199" s="76" t="s">
        <v>3376</v>
      </c>
      <c r="I5199" s="77">
        <v>3.94</v>
      </c>
      <c r="J5199" s="2">
        <v>1</v>
      </c>
      <c r="K5199" s="119" cm="1">
        <f t="array" ref="K5199">ROUND(IF(C5199="Beer",SUM(LOOKUP(2,1/(SRP!$B$7:$B$9&lt;=E5199)/(SRP!$C$7:$C$9&gt;=E5199),SRP!$D$7:$D$9)*(G5199/100)*(E5199/1000)),IF(C5199="Spirits",SUM(LOOKUP(2,1/(SRP!$B$2:$B$6&lt;=E5199)/(SRP!$C$2:$C$6&gt;=E5199),SRP!$D$2:$D$6)*(G5199/100)*(E5199/1000)),IF(AND(C5199="Wine",D5199="Fortified Wines"),SUM(LOOKUP(2,1/(SRP!$B$20:$B$23&lt;=E5199)/(SRP!$C$20:$C$23&gt;=E5199),SRP!$D$20:$D$23)*(G5199/100)*(E5199/1000)),IF(C5199="Wine",SUM(LOOKUP(2,1/(SRP!$B$15:$B$19&lt;=E5199)/(SRP!$C$15:$C$19&gt;=E5199),SRP!$D$15:$D$19)*(G5199/100)*(E5199/1000)),IF(C5199="Ready to Drink",SUM(LOOKUP(2,1/(SRP!$B$10:$B$14&lt;=E5199)/(SRP!$C$10:$C$14&gt;=E5199),SRP!$D$10:$D$14)*(G5199/100)*(E5199/1000)),0))))),2)</f>
        <v>1.98</v>
      </c>
    </row>
    <row r="5200" spans="1:11" x14ac:dyDescent="0.35">
      <c r="A5200" s="2">
        <v>45039</v>
      </c>
      <c r="B5200" s="76" t="s">
        <v>4306</v>
      </c>
      <c r="C5200" s="76" t="s">
        <v>285</v>
      </c>
      <c r="D5200" s="76" t="s">
        <v>6956</v>
      </c>
      <c r="E5200" s="76">
        <v>700</v>
      </c>
      <c r="F5200" s="76">
        <v>6</v>
      </c>
      <c r="G5200" s="77">
        <v>45</v>
      </c>
      <c r="H5200" s="76" t="s">
        <v>3356</v>
      </c>
      <c r="I5200" s="77">
        <v>99.99</v>
      </c>
      <c r="J5200" s="2">
        <v>1</v>
      </c>
      <c r="K5200" s="119" cm="1">
        <f t="array" ref="K5200">ROUND(IF(C5200="Beer",SUM(LOOKUP(2,1/(SRP!$B$7:$B$9&lt;=E5200)/(SRP!$C$7:$C$9&gt;=E5200),SRP!$D$7:$D$9)*(G5200/100)*(E5200/1000)),IF(C5200="Spirits",SUM(LOOKUP(2,1/(SRP!$B$2:$B$6&lt;=E5200)/(SRP!$C$2:$C$6&gt;=E5200),SRP!$D$2:$D$6)*(G5200/100)*(E5200/1000)),IF(AND(C5200="Wine",D5200="Fortified Wines"),SUM(LOOKUP(2,1/(SRP!$B$20:$B$23&lt;=E5200)/(SRP!$C$20:$C$23&gt;=E5200),SRP!$D$20:$D$23)*(G5200/100)*(E5200/1000)),IF(C5200="Wine",SUM(LOOKUP(2,1/(SRP!$B$15:$B$19&lt;=E5200)/(SRP!$C$15:$C$19&gt;=E5200),SRP!$D$15:$D$19)*(G5200/100)*(E5200/1000)),IF(C5200="Ready to Drink",SUM(LOOKUP(2,1/(SRP!$B$10:$B$14&lt;=E5200)/(SRP!$C$10:$C$14&gt;=E5200),SRP!$D$10:$D$14)*(G5200/100)*(E5200/1000)),0))))),2)</f>
        <v>21.99</v>
      </c>
    </row>
    <row r="5201" spans="1:11" x14ac:dyDescent="0.35">
      <c r="A5201" s="2">
        <v>45040</v>
      </c>
      <c r="B5201" s="76" t="s">
        <v>4253</v>
      </c>
      <c r="C5201" s="76" t="s">
        <v>287</v>
      </c>
      <c r="D5201" s="76" t="s">
        <v>5266</v>
      </c>
      <c r="E5201" s="76">
        <v>3784</v>
      </c>
      <c r="F5201" s="76">
        <v>1</v>
      </c>
      <c r="G5201" s="77">
        <v>4.5</v>
      </c>
      <c r="H5201" s="76" t="s">
        <v>3409</v>
      </c>
      <c r="I5201" s="77">
        <v>27.5</v>
      </c>
      <c r="J5201" s="2">
        <v>8</v>
      </c>
      <c r="K5201" s="119" cm="1">
        <f t="array" ref="K5201">ROUND(IF(C5201="Beer",SUM(LOOKUP(2,1/(SRP!$B$7:$B$9&lt;=E5201)/(SRP!$C$7:$C$9&gt;=E5201),SRP!$D$7:$D$9)*(G5201/100)*(E5201/1000)),IF(C5201="Spirits",SUM(LOOKUP(2,1/(SRP!$B$2:$B$6&lt;=E5201)/(SRP!$C$2:$C$6&gt;=E5201),SRP!$D$2:$D$6)*(G5201/100)*(E5201/1000)),IF(AND(C5201="Wine",D5201="Fortified Wines"),SUM(LOOKUP(2,1/(SRP!$B$20:$B$23&lt;=E5201)/(SRP!$C$20:$C$23&gt;=E5201),SRP!$D$20:$D$23)*(G5201/100)*(E5201/1000)),IF(C5201="Wine",SUM(LOOKUP(2,1/(SRP!$B$15:$B$19&lt;=E5201)/(SRP!$C$15:$C$19&gt;=E5201),SRP!$D$15:$D$19)*(G5201/100)*(E5201/1000)),IF(C5201="Ready to Drink",SUM(LOOKUP(2,1/(SRP!$B$10:$B$14&lt;=E5201)/(SRP!$C$10:$C$14&gt;=E5201),SRP!$D$10:$D$14)*(G5201/100)*(E5201/1000)),0))))),2)</f>
        <v>11.89</v>
      </c>
    </row>
    <row r="5202" spans="1:11" x14ac:dyDescent="0.35">
      <c r="A5202" s="2">
        <v>45040</v>
      </c>
      <c r="B5202" s="76" t="s">
        <v>4253</v>
      </c>
      <c r="C5202" s="76" t="s">
        <v>287</v>
      </c>
      <c r="D5202" s="76" t="s">
        <v>5266</v>
      </c>
      <c r="E5202" s="76">
        <v>3784</v>
      </c>
      <c r="F5202" s="76">
        <v>1</v>
      </c>
      <c r="G5202" s="77">
        <v>4.5</v>
      </c>
      <c r="H5202" s="76" t="s">
        <v>3409</v>
      </c>
      <c r="I5202" s="77">
        <v>27.5</v>
      </c>
      <c r="J5202" s="2">
        <v>8</v>
      </c>
      <c r="K5202" s="119" cm="1">
        <f t="array" ref="K5202">ROUND(IF(C5202="Beer",SUM(LOOKUP(2,1/(SRP!$B$7:$B$9&lt;=E5202)/(SRP!$C$7:$C$9&gt;=E5202),SRP!$D$7:$D$9)*(G5202/100)*(E5202/1000)),IF(C5202="Spirits",SUM(LOOKUP(2,1/(SRP!$B$2:$B$6&lt;=E5202)/(SRP!$C$2:$C$6&gt;=E5202),SRP!$D$2:$D$6)*(G5202/100)*(E5202/1000)),IF(AND(C5202="Wine",D5202="Fortified Wines"),SUM(LOOKUP(2,1/(SRP!$B$20:$B$23&lt;=E5202)/(SRP!$C$20:$C$23&gt;=E5202),SRP!$D$20:$D$23)*(G5202/100)*(E5202/1000)),IF(C5202="Wine",SUM(LOOKUP(2,1/(SRP!$B$15:$B$19&lt;=E5202)/(SRP!$C$15:$C$19&gt;=E5202),SRP!$D$15:$D$19)*(G5202/100)*(E5202/1000)),IF(C5202="Ready to Drink",SUM(LOOKUP(2,1/(SRP!$B$10:$B$14&lt;=E5202)/(SRP!$C$10:$C$14&gt;=E5202),SRP!$D$10:$D$14)*(G5202/100)*(E5202/1000)),0))))),2)</f>
        <v>11.89</v>
      </c>
    </row>
    <row r="5203" spans="1:11" x14ac:dyDescent="0.35">
      <c r="A5203" s="2">
        <v>45042</v>
      </c>
      <c r="B5203" s="76" t="s">
        <v>4284</v>
      </c>
      <c r="C5203" s="76" t="s">
        <v>287</v>
      </c>
      <c r="D5203" s="76" t="s">
        <v>5240</v>
      </c>
      <c r="E5203" s="76">
        <v>3784</v>
      </c>
      <c r="F5203" s="76">
        <v>1</v>
      </c>
      <c r="G5203" s="77">
        <v>6.8</v>
      </c>
      <c r="H5203" s="76" t="s">
        <v>3409</v>
      </c>
      <c r="I5203" s="77">
        <v>28.5</v>
      </c>
      <c r="J5203" s="2">
        <v>8</v>
      </c>
      <c r="K5203" s="119" cm="1">
        <f t="array" ref="K5203">ROUND(IF(C5203="Beer",SUM(LOOKUP(2,1/(SRP!$B$7:$B$9&lt;=E5203)/(SRP!$C$7:$C$9&gt;=E5203),SRP!$D$7:$D$9)*(G5203/100)*(E5203/1000)),IF(C5203="Spirits",SUM(LOOKUP(2,1/(SRP!$B$2:$B$6&lt;=E5203)/(SRP!$C$2:$C$6&gt;=E5203),SRP!$D$2:$D$6)*(G5203/100)*(E5203/1000)),IF(AND(C5203="Wine",D5203="Fortified Wines"),SUM(LOOKUP(2,1/(SRP!$B$20:$B$23&lt;=E5203)/(SRP!$C$20:$C$23&gt;=E5203),SRP!$D$20:$D$23)*(G5203/100)*(E5203/1000)),IF(C5203="Wine",SUM(LOOKUP(2,1/(SRP!$B$15:$B$19&lt;=E5203)/(SRP!$C$15:$C$19&gt;=E5203),SRP!$D$15:$D$19)*(G5203/100)*(E5203/1000)),IF(C5203="Ready to Drink",SUM(LOOKUP(2,1/(SRP!$B$10:$B$14&lt;=E5203)/(SRP!$C$10:$C$14&gt;=E5203),SRP!$D$10:$D$14)*(G5203/100)*(E5203/1000)),0))))),2)</f>
        <v>17.96</v>
      </c>
    </row>
    <row r="5204" spans="1:11" x14ac:dyDescent="0.35">
      <c r="A5204" s="2">
        <v>45042</v>
      </c>
      <c r="B5204" s="76" t="s">
        <v>4284</v>
      </c>
      <c r="C5204" s="76" t="s">
        <v>287</v>
      </c>
      <c r="D5204" s="76" t="s">
        <v>5240</v>
      </c>
      <c r="E5204" s="76">
        <v>3784</v>
      </c>
      <c r="F5204" s="76">
        <v>1</v>
      </c>
      <c r="G5204" s="77">
        <v>6.8</v>
      </c>
      <c r="H5204" s="76" t="s">
        <v>3409</v>
      </c>
      <c r="I5204" s="77">
        <v>28.5</v>
      </c>
      <c r="J5204" s="2">
        <v>8</v>
      </c>
      <c r="K5204" s="119" cm="1">
        <f t="array" ref="K5204">ROUND(IF(C5204="Beer",SUM(LOOKUP(2,1/(SRP!$B$7:$B$9&lt;=E5204)/(SRP!$C$7:$C$9&gt;=E5204),SRP!$D$7:$D$9)*(G5204/100)*(E5204/1000)),IF(C5204="Spirits",SUM(LOOKUP(2,1/(SRP!$B$2:$B$6&lt;=E5204)/(SRP!$C$2:$C$6&gt;=E5204),SRP!$D$2:$D$6)*(G5204/100)*(E5204/1000)),IF(AND(C5204="Wine",D5204="Fortified Wines"),SUM(LOOKUP(2,1/(SRP!$B$20:$B$23&lt;=E5204)/(SRP!$C$20:$C$23&gt;=E5204),SRP!$D$20:$D$23)*(G5204/100)*(E5204/1000)),IF(C5204="Wine",SUM(LOOKUP(2,1/(SRP!$B$15:$B$19&lt;=E5204)/(SRP!$C$15:$C$19&gt;=E5204),SRP!$D$15:$D$19)*(G5204/100)*(E5204/1000)),IF(C5204="Ready to Drink",SUM(LOOKUP(2,1/(SRP!$B$10:$B$14&lt;=E5204)/(SRP!$C$10:$C$14&gt;=E5204),SRP!$D$10:$D$14)*(G5204/100)*(E5204/1000)),0))))),2)</f>
        <v>17.96</v>
      </c>
    </row>
    <row r="5205" spans="1:11" x14ac:dyDescent="0.35">
      <c r="A5205" s="2">
        <v>45044</v>
      </c>
      <c r="B5205" s="76" t="s">
        <v>6978</v>
      </c>
      <c r="C5205" s="76" t="s">
        <v>285</v>
      </c>
      <c r="D5205" s="76" t="s">
        <v>6956</v>
      </c>
      <c r="E5205" s="76">
        <v>700</v>
      </c>
      <c r="F5205" s="76">
        <v>6</v>
      </c>
      <c r="G5205" s="77">
        <v>40</v>
      </c>
      <c r="H5205" s="76" t="s">
        <v>3356</v>
      </c>
      <c r="I5205" s="77">
        <v>48</v>
      </c>
      <c r="J5205" s="2">
        <v>1</v>
      </c>
      <c r="K5205" s="119" cm="1">
        <f t="array" ref="K5205">ROUND(IF(C5205="Beer",SUM(LOOKUP(2,1/(SRP!$B$7:$B$9&lt;=E5205)/(SRP!$C$7:$C$9&gt;=E5205),SRP!$D$7:$D$9)*(G5205/100)*(E5205/1000)),IF(C5205="Spirits",SUM(LOOKUP(2,1/(SRP!$B$2:$B$6&lt;=E5205)/(SRP!$C$2:$C$6&gt;=E5205),SRP!$D$2:$D$6)*(G5205/100)*(E5205/1000)),IF(AND(C5205="Wine",D5205="Fortified Wines"),SUM(LOOKUP(2,1/(SRP!$B$20:$B$23&lt;=E5205)/(SRP!$C$20:$C$23&gt;=E5205),SRP!$D$20:$D$23)*(G5205/100)*(E5205/1000)),IF(C5205="Wine",SUM(LOOKUP(2,1/(SRP!$B$15:$B$19&lt;=E5205)/(SRP!$C$15:$C$19&gt;=E5205),SRP!$D$15:$D$19)*(G5205/100)*(E5205/1000)),IF(C5205="Ready to Drink",SUM(LOOKUP(2,1/(SRP!$B$10:$B$14&lt;=E5205)/(SRP!$C$10:$C$14&gt;=E5205),SRP!$D$10:$D$14)*(G5205/100)*(E5205/1000)),0))))),2)</f>
        <v>19.55</v>
      </c>
    </row>
    <row r="5206" spans="1:11" x14ac:dyDescent="0.35">
      <c r="A5206" s="2">
        <v>45052</v>
      </c>
      <c r="B5206" s="76" t="s">
        <v>4304</v>
      </c>
      <c r="C5206" s="76" t="s">
        <v>287</v>
      </c>
      <c r="D5206" s="76" t="s">
        <v>5266</v>
      </c>
      <c r="E5206" s="76">
        <v>355</v>
      </c>
      <c r="F5206" s="76">
        <v>24</v>
      </c>
      <c r="G5206" s="77">
        <v>4.4000000000000004</v>
      </c>
      <c r="H5206" s="76" t="s">
        <v>3900</v>
      </c>
      <c r="I5206" s="77">
        <v>2.99</v>
      </c>
      <c r="J5206" s="2">
        <v>1</v>
      </c>
      <c r="K5206" s="119" cm="1">
        <f t="array" ref="K5206">ROUND(IF(C5206="Beer",SUM(LOOKUP(2,1/(SRP!$B$7:$B$9&lt;=E5206)/(SRP!$C$7:$C$9&gt;=E5206),SRP!$D$7:$D$9)*(G5206/100)*(E5206/1000)),IF(C5206="Spirits",SUM(LOOKUP(2,1/(SRP!$B$2:$B$6&lt;=E5206)/(SRP!$C$2:$C$6&gt;=E5206),SRP!$D$2:$D$6)*(G5206/100)*(E5206/1000)),IF(AND(C5206="Wine",D5206="Fortified Wines"),SUM(LOOKUP(2,1/(SRP!$B$20:$B$23&lt;=E5206)/(SRP!$C$20:$C$23&gt;=E5206),SRP!$D$20:$D$23)*(G5206/100)*(E5206/1000)),IF(C5206="Wine",SUM(LOOKUP(2,1/(SRP!$B$15:$B$19&lt;=E5206)/(SRP!$C$15:$C$19&gt;=E5206),SRP!$D$15:$D$19)*(G5206/100)*(E5206/1000)),IF(C5206="Ready to Drink",SUM(LOOKUP(2,1/(SRP!$B$10:$B$14&lt;=E5206)/(SRP!$C$10:$C$14&gt;=E5206),SRP!$D$10:$D$14)*(G5206/100)*(E5206/1000)),0))))),2)</f>
        <v>1.0900000000000001</v>
      </c>
    </row>
    <row r="5207" spans="1:11" x14ac:dyDescent="0.35">
      <c r="A5207" s="2">
        <v>45052</v>
      </c>
      <c r="B5207" s="76" t="s">
        <v>4304</v>
      </c>
      <c r="C5207" s="76" t="s">
        <v>287</v>
      </c>
      <c r="D5207" s="76" t="s">
        <v>5266</v>
      </c>
      <c r="E5207" s="76">
        <v>355</v>
      </c>
      <c r="F5207" s="76">
        <v>24</v>
      </c>
      <c r="G5207" s="77">
        <v>4.4000000000000004</v>
      </c>
      <c r="H5207" s="76" t="s">
        <v>3900</v>
      </c>
      <c r="I5207" s="77">
        <v>2.99</v>
      </c>
      <c r="J5207" s="2">
        <v>1</v>
      </c>
      <c r="K5207" s="119" cm="1">
        <f t="array" ref="K5207">ROUND(IF(C5207="Beer",SUM(LOOKUP(2,1/(SRP!$B$7:$B$9&lt;=E5207)/(SRP!$C$7:$C$9&gt;=E5207),SRP!$D$7:$D$9)*(G5207/100)*(E5207/1000)),IF(C5207="Spirits",SUM(LOOKUP(2,1/(SRP!$B$2:$B$6&lt;=E5207)/(SRP!$C$2:$C$6&gt;=E5207),SRP!$D$2:$D$6)*(G5207/100)*(E5207/1000)),IF(AND(C5207="Wine",D5207="Fortified Wines"),SUM(LOOKUP(2,1/(SRP!$B$20:$B$23&lt;=E5207)/(SRP!$C$20:$C$23&gt;=E5207),SRP!$D$20:$D$23)*(G5207/100)*(E5207/1000)),IF(C5207="Wine",SUM(LOOKUP(2,1/(SRP!$B$15:$B$19&lt;=E5207)/(SRP!$C$15:$C$19&gt;=E5207),SRP!$D$15:$D$19)*(G5207/100)*(E5207/1000)),IF(C5207="Ready to Drink",SUM(LOOKUP(2,1/(SRP!$B$10:$B$14&lt;=E5207)/(SRP!$C$10:$C$14&gt;=E5207),SRP!$D$10:$D$14)*(G5207/100)*(E5207/1000)),0))))),2)</f>
        <v>1.0900000000000001</v>
      </c>
    </row>
    <row r="5208" spans="1:11" x14ac:dyDescent="0.35">
      <c r="A5208" s="2">
        <v>45073</v>
      </c>
      <c r="B5208" s="76" t="s">
        <v>4198</v>
      </c>
      <c r="C5208" s="76" t="s">
        <v>287</v>
      </c>
      <c r="D5208" s="76" t="s">
        <v>5266</v>
      </c>
      <c r="E5208" s="76">
        <v>355</v>
      </c>
      <c r="F5208" s="76">
        <v>24</v>
      </c>
      <c r="G5208" s="77">
        <v>5</v>
      </c>
      <c r="H5208" s="76" t="s">
        <v>3900</v>
      </c>
      <c r="I5208" s="77">
        <v>2.99</v>
      </c>
      <c r="J5208" s="2">
        <v>1</v>
      </c>
      <c r="K5208" s="119" cm="1">
        <f t="array" ref="K5208">ROUND(IF(C5208="Beer",SUM(LOOKUP(2,1/(SRP!$B$7:$B$9&lt;=E5208)/(SRP!$C$7:$C$9&gt;=E5208),SRP!$D$7:$D$9)*(G5208/100)*(E5208/1000)),IF(C5208="Spirits",SUM(LOOKUP(2,1/(SRP!$B$2:$B$6&lt;=E5208)/(SRP!$C$2:$C$6&gt;=E5208),SRP!$D$2:$D$6)*(G5208/100)*(E5208/1000)),IF(AND(C5208="Wine",D5208="Fortified Wines"),SUM(LOOKUP(2,1/(SRP!$B$20:$B$23&lt;=E5208)/(SRP!$C$20:$C$23&gt;=E5208),SRP!$D$20:$D$23)*(G5208/100)*(E5208/1000)),IF(C5208="Wine",SUM(LOOKUP(2,1/(SRP!$B$15:$B$19&lt;=E5208)/(SRP!$C$15:$C$19&gt;=E5208),SRP!$D$15:$D$19)*(G5208/100)*(E5208/1000)),IF(C5208="Ready to Drink",SUM(LOOKUP(2,1/(SRP!$B$10:$B$14&lt;=E5208)/(SRP!$C$10:$C$14&gt;=E5208),SRP!$D$10:$D$14)*(G5208/100)*(E5208/1000)),0))))),2)</f>
        <v>1.24</v>
      </c>
    </row>
    <row r="5209" spans="1:11" x14ac:dyDescent="0.35">
      <c r="A5209" s="2">
        <v>45073</v>
      </c>
      <c r="B5209" s="76" t="s">
        <v>4198</v>
      </c>
      <c r="C5209" s="76" t="s">
        <v>287</v>
      </c>
      <c r="D5209" s="76" t="s">
        <v>5266</v>
      </c>
      <c r="E5209" s="76">
        <v>355</v>
      </c>
      <c r="F5209" s="76">
        <v>24</v>
      </c>
      <c r="G5209" s="77">
        <v>5</v>
      </c>
      <c r="H5209" s="76" t="s">
        <v>3900</v>
      </c>
      <c r="I5209" s="77">
        <v>2.99</v>
      </c>
      <c r="J5209" s="2">
        <v>1</v>
      </c>
      <c r="K5209" s="119" cm="1">
        <f t="array" ref="K5209">ROUND(IF(C5209="Beer",SUM(LOOKUP(2,1/(SRP!$B$7:$B$9&lt;=E5209)/(SRP!$C$7:$C$9&gt;=E5209),SRP!$D$7:$D$9)*(G5209/100)*(E5209/1000)),IF(C5209="Spirits",SUM(LOOKUP(2,1/(SRP!$B$2:$B$6&lt;=E5209)/(SRP!$C$2:$C$6&gt;=E5209),SRP!$D$2:$D$6)*(G5209/100)*(E5209/1000)),IF(AND(C5209="Wine",D5209="Fortified Wines"),SUM(LOOKUP(2,1/(SRP!$B$20:$B$23&lt;=E5209)/(SRP!$C$20:$C$23&gt;=E5209),SRP!$D$20:$D$23)*(G5209/100)*(E5209/1000)),IF(C5209="Wine",SUM(LOOKUP(2,1/(SRP!$B$15:$B$19&lt;=E5209)/(SRP!$C$15:$C$19&gt;=E5209),SRP!$D$15:$D$19)*(G5209/100)*(E5209/1000)),IF(C5209="Ready to Drink",SUM(LOOKUP(2,1/(SRP!$B$10:$B$14&lt;=E5209)/(SRP!$C$10:$C$14&gt;=E5209),SRP!$D$10:$D$14)*(G5209/100)*(E5209/1000)),0))))),2)</f>
        <v>1.24</v>
      </c>
    </row>
    <row r="5210" spans="1:11" x14ac:dyDescent="0.35">
      <c r="A5210" s="2">
        <v>45074</v>
      </c>
      <c r="B5210" s="76" t="s">
        <v>4199</v>
      </c>
      <c r="C5210" s="76" t="s">
        <v>287</v>
      </c>
      <c r="D5210" s="76" t="s">
        <v>5266</v>
      </c>
      <c r="E5210" s="76">
        <v>355</v>
      </c>
      <c r="F5210" s="76">
        <v>24</v>
      </c>
      <c r="G5210" s="77">
        <v>5.2</v>
      </c>
      <c r="H5210" s="76" t="s">
        <v>3900</v>
      </c>
      <c r="I5210" s="77">
        <v>2.99</v>
      </c>
      <c r="J5210" s="2">
        <v>1</v>
      </c>
      <c r="K5210" s="119" cm="1">
        <f t="array" ref="K5210">ROUND(IF(C5210="Beer",SUM(LOOKUP(2,1/(SRP!$B$7:$B$9&lt;=E5210)/(SRP!$C$7:$C$9&gt;=E5210),SRP!$D$7:$D$9)*(G5210/100)*(E5210/1000)),IF(C5210="Spirits",SUM(LOOKUP(2,1/(SRP!$B$2:$B$6&lt;=E5210)/(SRP!$C$2:$C$6&gt;=E5210),SRP!$D$2:$D$6)*(G5210/100)*(E5210/1000)),IF(AND(C5210="Wine",D5210="Fortified Wines"),SUM(LOOKUP(2,1/(SRP!$B$20:$B$23&lt;=E5210)/(SRP!$C$20:$C$23&gt;=E5210),SRP!$D$20:$D$23)*(G5210/100)*(E5210/1000)),IF(C5210="Wine",SUM(LOOKUP(2,1/(SRP!$B$15:$B$19&lt;=E5210)/(SRP!$C$15:$C$19&gt;=E5210),SRP!$D$15:$D$19)*(G5210/100)*(E5210/1000)),IF(C5210="Ready to Drink",SUM(LOOKUP(2,1/(SRP!$B$10:$B$14&lt;=E5210)/(SRP!$C$10:$C$14&gt;=E5210),SRP!$D$10:$D$14)*(G5210/100)*(E5210/1000)),0))))),2)</f>
        <v>1.29</v>
      </c>
    </row>
    <row r="5211" spans="1:11" x14ac:dyDescent="0.35">
      <c r="A5211" s="2">
        <v>45074</v>
      </c>
      <c r="B5211" s="76" t="s">
        <v>4199</v>
      </c>
      <c r="C5211" s="76" t="s">
        <v>287</v>
      </c>
      <c r="D5211" s="76" t="s">
        <v>5266</v>
      </c>
      <c r="E5211" s="76">
        <v>355</v>
      </c>
      <c r="F5211" s="76">
        <v>24</v>
      </c>
      <c r="G5211" s="77">
        <v>5.2</v>
      </c>
      <c r="H5211" s="76" t="s">
        <v>3900</v>
      </c>
      <c r="I5211" s="77">
        <v>2.99</v>
      </c>
      <c r="J5211" s="2">
        <v>1</v>
      </c>
      <c r="K5211" s="119" cm="1">
        <f t="array" ref="K5211">ROUND(IF(C5211="Beer",SUM(LOOKUP(2,1/(SRP!$B$7:$B$9&lt;=E5211)/(SRP!$C$7:$C$9&gt;=E5211),SRP!$D$7:$D$9)*(G5211/100)*(E5211/1000)),IF(C5211="Spirits",SUM(LOOKUP(2,1/(SRP!$B$2:$B$6&lt;=E5211)/(SRP!$C$2:$C$6&gt;=E5211),SRP!$D$2:$D$6)*(G5211/100)*(E5211/1000)),IF(AND(C5211="Wine",D5211="Fortified Wines"),SUM(LOOKUP(2,1/(SRP!$B$20:$B$23&lt;=E5211)/(SRP!$C$20:$C$23&gt;=E5211),SRP!$D$20:$D$23)*(G5211/100)*(E5211/1000)),IF(C5211="Wine",SUM(LOOKUP(2,1/(SRP!$B$15:$B$19&lt;=E5211)/(SRP!$C$15:$C$19&gt;=E5211),SRP!$D$15:$D$19)*(G5211/100)*(E5211/1000)),IF(C5211="Ready to Drink",SUM(LOOKUP(2,1/(SRP!$B$10:$B$14&lt;=E5211)/(SRP!$C$10:$C$14&gt;=E5211),SRP!$D$10:$D$14)*(G5211/100)*(E5211/1000)),0))))),2)</f>
        <v>1.29</v>
      </c>
    </row>
    <row r="5212" spans="1:11" x14ac:dyDescent="0.35">
      <c r="A5212" s="2">
        <v>45098</v>
      </c>
      <c r="B5212" s="76" t="s">
        <v>4346</v>
      </c>
      <c r="C5212" s="76" t="s">
        <v>287</v>
      </c>
      <c r="D5212" s="76" t="s">
        <v>5266</v>
      </c>
      <c r="E5212" s="76">
        <v>473</v>
      </c>
      <c r="F5212" s="76">
        <v>24</v>
      </c>
      <c r="G5212" s="77">
        <v>5.2</v>
      </c>
      <c r="H5212" s="76" t="s">
        <v>3282</v>
      </c>
      <c r="I5212" s="77">
        <v>5.15</v>
      </c>
      <c r="J5212" s="2">
        <v>1</v>
      </c>
      <c r="K5212" s="119" cm="1">
        <f t="array" ref="K5212">ROUND(IF(C5212="Beer",SUM(LOOKUP(2,1/(SRP!$B$7:$B$9&lt;=E5212)/(SRP!$C$7:$C$9&gt;=E5212),SRP!$D$7:$D$9)*(G5212/100)*(E5212/1000)),IF(C5212="Spirits",SUM(LOOKUP(2,1/(SRP!$B$2:$B$6&lt;=E5212)/(SRP!$C$2:$C$6&gt;=E5212),SRP!$D$2:$D$6)*(G5212/100)*(E5212/1000)),IF(AND(C5212="Wine",D5212="Fortified Wines"),SUM(LOOKUP(2,1/(SRP!$B$20:$B$23&lt;=E5212)/(SRP!$C$20:$C$23&gt;=E5212),SRP!$D$20:$D$23)*(G5212/100)*(E5212/1000)),IF(C5212="Wine",SUM(LOOKUP(2,1/(SRP!$B$15:$B$19&lt;=E5212)/(SRP!$C$15:$C$19&gt;=E5212),SRP!$D$15:$D$19)*(G5212/100)*(E5212/1000)),IF(C5212="Ready to Drink",SUM(LOOKUP(2,1/(SRP!$B$10:$B$14&lt;=E5212)/(SRP!$C$10:$C$14&gt;=E5212),SRP!$D$10:$D$14)*(G5212/100)*(E5212/1000)),0))))),2)</f>
        <v>1.72</v>
      </c>
    </row>
    <row r="5213" spans="1:11" x14ac:dyDescent="0.35">
      <c r="A5213" s="2">
        <v>45098</v>
      </c>
      <c r="B5213" s="76" t="s">
        <v>4346</v>
      </c>
      <c r="C5213" s="76" t="s">
        <v>287</v>
      </c>
      <c r="D5213" s="76" t="s">
        <v>5266</v>
      </c>
      <c r="E5213" s="76">
        <v>473</v>
      </c>
      <c r="F5213" s="76">
        <v>24</v>
      </c>
      <c r="G5213" s="77">
        <v>5.2</v>
      </c>
      <c r="H5213" s="76" t="s">
        <v>3282</v>
      </c>
      <c r="I5213" s="77">
        <v>5.15</v>
      </c>
      <c r="J5213" s="2">
        <v>1</v>
      </c>
      <c r="K5213" s="119" cm="1">
        <f t="array" ref="K5213">ROUND(IF(C5213="Beer",SUM(LOOKUP(2,1/(SRP!$B$7:$B$9&lt;=E5213)/(SRP!$C$7:$C$9&gt;=E5213),SRP!$D$7:$D$9)*(G5213/100)*(E5213/1000)),IF(C5213="Spirits",SUM(LOOKUP(2,1/(SRP!$B$2:$B$6&lt;=E5213)/(SRP!$C$2:$C$6&gt;=E5213),SRP!$D$2:$D$6)*(G5213/100)*(E5213/1000)),IF(AND(C5213="Wine",D5213="Fortified Wines"),SUM(LOOKUP(2,1/(SRP!$B$20:$B$23&lt;=E5213)/(SRP!$C$20:$C$23&gt;=E5213),SRP!$D$20:$D$23)*(G5213/100)*(E5213/1000)),IF(C5213="Wine",SUM(LOOKUP(2,1/(SRP!$B$15:$B$19&lt;=E5213)/(SRP!$C$15:$C$19&gt;=E5213),SRP!$D$15:$D$19)*(G5213/100)*(E5213/1000)),IF(C5213="Ready to Drink",SUM(LOOKUP(2,1/(SRP!$B$10:$B$14&lt;=E5213)/(SRP!$C$10:$C$14&gt;=E5213),SRP!$D$10:$D$14)*(G5213/100)*(E5213/1000)),0))))),2)</f>
        <v>1.72</v>
      </c>
    </row>
    <row r="5214" spans="1:11" x14ac:dyDescent="0.35">
      <c r="A5214" s="2">
        <v>45102</v>
      </c>
      <c r="B5214" s="76" t="s">
        <v>5759</v>
      </c>
      <c r="C5214" s="76" t="s">
        <v>5938</v>
      </c>
      <c r="D5214" s="76" t="s">
        <v>5307</v>
      </c>
      <c r="E5214" s="76">
        <v>750</v>
      </c>
      <c r="F5214" s="76">
        <v>12</v>
      </c>
      <c r="G5214" s="77">
        <v>6</v>
      </c>
      <c r="H5214" s="76" t="s">
        <v>5760</v>
      </c>
      <c r="I5214" s="77">
        <v>20.27</v>
      </c>
      <c r="J5214" s="2">
        <v>1</v>
      </c>
      <c r="K5214" s="119" cm="1">
        <f t="array" ref="K5214">ROUND(IF(C5214="Beer",SUM(LOOKUP(2,1/(SRP!$B$7:$B$9&lt;=E5214)/(SRP!$C$7:$C$9&gt;=E5214),SRP!$D$7:$D$9)*(G5214/100)*(E5214/1000)),IF(C5214="Spirits",SUM(LOOKUP(2,1/(SRP!$B$2:$B$6&lt;=E5214)/(SRP!$C$2:$C$6&gt;=E5214),SRP!$D$2:$D$6)*(G5214/100)*(E5214/1000)),IF(AND(C5214="Wine",D5214="Fortified Wines"),SUM(LOOKUP(2,1/(SRP!$B$20:$B$23&lt;=E5214)/(SRP!$C$20:$C$23&gt;=E5214),SRP!$D$20:$D$23)*(G5214/100)*(E5214/1000)),IF(C5214="Wine",SUM(LOOKUP(2,1/(SRP!$B$15:$B$19&lt;=E5214)/(SRP!$C$15:$C$19&gt;=E5214),SRP!$D$15:$D$19)*(G5214/100)*(E5214/1000)),IF(C5214="Ready to Drink",SUM(LOOKUP(2,1/(SRP!$B$10:$B$14&lt;=E5214)/(SRP!$C$10:$C$14&gt;=E5214),SRP!$D$10:$D$14)*(G5214/100)*(E5214/1000)),0))))),2)</f>
        <v>3.14</v>
      </c>
    </row>
    <row r="5215" spans="1:11" x14ac:dyDescent="0.35">
      <c r="A5215" s="2">
        <v>45102</v>
      </c>
      <c r="B5215" s="76" t="s">
        <v>5759</v>
      </c>
      <c r="C5215" s="76" t="s">
        <v>5938</v>
      </c>
      <c r="D5215" s="76" t="s">
        <v>5307</v>
      </c>
      <c r="E5215" s="76">
        <v>750</v>
      </c>
      <c r="F5215" s="76">
        <v>12</v>
      </c>
      <c r="G5215" s="77">
        <v>6</v>
      </c>
      <c r="H5215" s="76" t="s">
        <v>5760</v>
      </c>
      <c r="I5215" s="77">
        <v>20.27</v>
      </c>
      <c r="J5215" s="2">
        <v>1</v>
      </c>
      <c r="K5215" s="119" cm="1">
        <f t="array" ref="K5215">ROUND(IF(C5215="Beer",SUM(LOOKUP(2,1/(SRP!$B$7:$B$9&lt;=E5215)/(SRP!$C$7:$C$9&gt;=E5215),SRP!$D$7:$D$9)*(G5215/100)*(E5215/1000)),IF(C5215="Spirits",SUM(LOOKUP(2,1/(SRP!$B$2:$B$6&lt;=E5215)/(SRP!$C$2:$C$6&gt;=E5215),SRP!$D$2:$D$6)*(G5215/100)*(E5215/1000)),IF(AND(C5215="Wine",D5215="Fortified Wines"),SUM(LOOKUP(2,1/(SRP!$B$20:$B$23&lt;=E5215)/(SRP!$C$20:$C$23&gt;=E5215),SRP!$D$20:$D$23)*(G5215/100)*(E5215/1000)),IF(C5215="Wine",SUM(LOOKUP(2,1/(SRP!$B$15:$B$19&lt;=E5215)/(SRP!$C$15:$C$19&gt;=E5215),SRP!$D$15:$D$19)*(G5215/100)*(E5215/1000)),IF(C5215="Ready to Drink",SUM(LOOKUP(2,1/(SRP!$B$10:$B$14&lt;=E5215)/(SRP!$C$10:$C$14&gt;=E5215),SRP!$D$10:$D$14)*(G5215/100)*(E5215/1000)),0))))),2)</f>
        <v>3.14</v>
      </c>
    </row>
    <row r="5216" spans="1:11" x14ac:dyDescent="0.35">
      <c r="A5216" s="2">
        <v>45105</v>
      </c>
      <c r="B5216" s="76" t="s">
        <v>6007</v>
      </c>
      <c r="C5216" s="76" t="s">
        <v>5938</v>
      </c>
      <c r="D5216" s="76" t="s">
        <v>5307</v>
      </c>
      <c r="E5216" s="76">
        <v>750</v>
      </c>
      <c r="F5216" s="76">
        <v>6</v>
      </c>
      <c r="G5216" s="77">
        <v>6</v>
      </c>
      <c r="H5216" s="76" t="s">
        <v>5760</v>
      </c>
      <c r="I5216" s="77">
        <v>19.989999999999998</v>
      </c>
      <c r="J5216" s="2">
        <v>1</v>
      </c>
      <c r="K5216" s="119" cm="1">
        <f t="array" ref="K5216">ROUND(IF(C5216="Beer",SUM(LOOKUP(2,1/(SRP!$B$7:$B$9&lt;=E5216)/(SRP!$C$7:$C$9&gt;=E5216),SRP!$D$7:$D$9)*(G5216/100)*(E5216/1000)),IF(C5216="Spirits",SUM(LOOKUP(2,1/(SRP!$B$2:$B$6&lt;=E5216)/(SRP!$C$2:$C$6&gt;=E5216),SRP!$D$2:$D$6)*(G5216/100)*(E5216/1000)),IF(AND(C5216="Wine",D5216="Fortified Wines"),SUM(LOOKUP(2,1/(SRP!$B$20:$B$23&lt;=E5216)/(SRP!$C$20:$C$23&gt;=E5216),SRP!$D$20:$D$23)*(G5216/100)*(E5216/1000)),IF(C5216="Wine",SUM(LOOKUP(2,1/(SRP!$B$15:$B$19&lt;=E5216)/(SRP!$C$15:$C$19&gt;=E5216),SRP!$D$15:$D$19)*(G5216/100)*(E5216/1000)),IF(C5216="Ready to Drink",SUM(LOOKUP(2,1/(SRP!$B$10:$B$14&lt;=E5216)/(SRP!$C$10:$C$14&gt;=E5216),SRP!$D$10:$D$14)*(G5216/100)*(E5216/1000)),0))))),2)</f>
        <v>3.14</v>
      </c>
    </row>
    <row r="5217" spans="1:11" x14ac:dyDescent="0.35">
      <c r="A5217" s="2">
        <v>45105</v>
      </c>
      <c r="B5217" s="76" t="s">
        <v>6007</v>
      </c>
      <c r="C5217" s="76" t="s">
        <v>5938</v>
      </c>
      <c r="D5217" s="76" t="s">
        <v>5307</v>
      </c>
      <c r="E5217" s="76">
        <v>750</v>
      </c>
      <c r="F5217" s="76">
        <v>6</v>
      </c>
      <c r="G5217" s="77">
        <v>6</v>
      </c>
      <c r="H5217" s="76" t="s">
        <v>5760</v>
      </c>
      <c r="I5217" s="77">
        <v>19.989999999999998</v>
      </c>
      <c r="J5217" s="2">
        <v>1</v>
      </c>
      <c r="K5217" s="119" cm="1">
        <f t="array" ref="K5217">ROUND(IF(C5217="Beer",SUM(LOOKUP(2,1/(SRP!$B$7:$B$9&lt;=E5217)/(SRP!$C$7:$C$9&gt;=E5217),SRP!$D$7:$D$9)*(G5217/100)*(E5217/1000)),IF(C5217="Spirits",SUM(LOOKUP(2,1/(SRP!$B$2:$B$6&lt;=E5217)/(SRP!$C$2:$C$6&gt;=E5217),SRP!$D$2:$D$6)*(G5217/100)*(E5217/1000)),IF(AND(C5217="Wine",D5217="Fortified Wines"),SUM(LOOKUP(2,1/(SRP!$B$20:$B$23&lt;=E5217)/(SRP!$C$20:$C$23&gt;=E5217),SRP!$D$20:$D$23)*(G5217/100)*(E5217/1000)),IF(C5217="Wine",SUM(LOOKUP(2,1/(SRP!$B$15:$B$19&lt;=E5217)/(SRP!$C$15:$C$19&gt;=E5217),SRP!$D$15:$D$19)*(G5217/100)*(E5217/1000)),IF(C5217="Ready to Drink",SUM(LOOKUP(2,1/(SRP!$B$10:$B$14&lt;=E5217)/(SRP!$C$10:$C$14&gt;=E5217),SRP!$D$10:$D$14)*(G5217/100)*(E5217/1000)),0))))),2)</f>
        <v>3.14</v>
      </c>
    </row>
    <row r="5218" spans="1:11" x14ac:dyDescent="0.35">
      <c r="A5218" s="2">
        <v>45106</v>
      </c>
      <c r="B5218" s="76" t="s">
        <v>6008</v>
      </c>
      <c r="C5218" s="76" t="s">
        <v>5938</v>
      </c>
      <c r="D5218" s="76" t="s">
        <v>5307</v>
      </c>
      <c r="E5218" s="76">
        <v>750</v>
      </c>
      <c r="F5218" s="76">
        <v>6</v>
      </c>
      <c r="G5218" s="77">
        <v>5.4</v>
      </c>
      <c r="H5218" s="76" t="s">
        <v>5760</v>
      </c>
      <c r="I5218" s="77">
        <v>17.989999999999998</v>
      </c>
      <c r="J5218" s="2">
        <v>1</v>
      </c>
      <c r="K5218" s="119" cm="1">
        <f t="array" ref="K5218">ROUND(IF(C5218="Beer",SUM(LOOKUP(2,1/(SRP!$B$7:$B$9&lt;=E5218)/(SRP!$C$7:$C$9&gt;=E5218),SRP!$D$7:$D$9)*(G5218/100)*(E5218/1000)),IF(C5218="Spirits",SUM(LOOKUP(2,1/(SRP!$B$2:$B$6&lt;=E5218)/(SRP!$C$2:$C$6&gt;=E5218),SRP!$D$2:$D$6)*(G5218/100)*(E5218/1000)),IF(AND(C5218="Wine",D5218="Fortified Wines"),SUM(LOOKUP(2,1/(SRP!$B$20:$B$23&lt;=E5218)/(SRP!$C$20:$C$23&gt;=E5218),SRP!$D$20:$D$23)*(G5218/100)*(E5218/1000)),IF(C5218="Wine",SUM(LOOKUP(2,1/(SRP!$B$15:$B$19&lt;=E5218)/(SRP!$C$15:$C$19&gt;=E5218),SRP!$D$15:$D$19)*(G5218/100)*(E5218/1000)),IF(C5218="Ready to Drink",SUM(LOOKUP(2,1/(SRP!$B$10:$B$14&lt;=E5218)/(SRP!$C$10:$C$14&gt;=E5218),SRP!$D$10:$D$14)*(G5218/100)*(E5218/1000)),0))))),2)</f>
        <v>2.83</v>
      </c>
    </row>
    <row r="5219" spans="1:11" x14ac:dyDescent="0.35">
      <c r="A5219" s="2">
        <v>45106</v>
      </c>
      <c r="B5219" s="76" t="s">
        <v>6008</v>
      </c>
      <c r="C5219" s="76" t="s">
        <v>5938</v>
      </c>
      <c r="D5219" s="76" t="s">
        <v>5307</v>
      </c>
      <c r="E5219" s="76">
        <v>750</v>
      </c>
      <c r="F5219" s="76">
        <v>6</v>
      </c>
      <c r="G5219" s="77">
        <v>5.4</v>
      </c>
      <c r="H5219" s="76" t="s">
        <v>5760</v>
      </c>
      <c r="I5219" s="77">
        <v>17.989999999999998</v>
      </c>
      <c r="J5219" s="2">
        <v>1</v>
      </c>
      <c r="K5219" s="119" cm="1">
        <f t="array" ref="K5219">ROUND(IF(C5219="Beer",SUM(LOOKUP(2,1/(SRP!$B$7:$B$9&lt;=E5219)/(SRP!$C$7:$C$9&gt;=E5219),SRP!$D$7:$D$9)*(G5219/100)*(E5219/1000)),IF(C5219="Spirits",SUM(LOOKUP(2,1/(SRP!$B$2:$B$6&lt;=E5219)/(SRP!$C$2:$C$6&gt;=E5219),SRP!$D$2:$D$6)*(G5219/100)*(E5219/1000)),IF(AND(C5219="Wine",D5219="Fortified Wines"),SUM(LOOKUP(2,1/(SRP!$B$20:$B$23&lt;=E5219)/(SRP!$C$20:$C$23&gt;=E5219),SRP!$D$20:$D$23)*(G5219/100)*(E5219/1000)),IF(C5219="Wine",SUM(LOOKUP(2,1/(SRP!$B$15:$B$19&lt;=E5219)/(SRP!$C$15:$C$19&gt;=E5219),SRP!$D$15:$D$19)*(G5219/100)*(E5219/1000)),IF(C5219="Ready to Drink",SUM(LOOKUP(2,1/(SRP!$B$10:$B$14&lt;=E5219)/(SRP!$C$10:$C$14&gt;=E5219),SRP!$D$10:$D$14)*(G5219/100)*(E5219/1000)),0))))),2)</f>
        <v>2.83</v>
      </c>
    </row>
    <row r="5220" spans="1:11" x14ac:dyDescent="0.35">
      <c r="A5220" s="2">
        <v>45124</v>
      </c>
      <c r="B5220" s="76" t="s">
        <v>4165</v>
      </c>
      <c r="C5220" s="76" t="s">
        <v>287</v>
      </c>
      <c r="D5220" s="76" t="s">
        <v>5240</v>
      </c>
      <c r="E5220" s="76">
        <v>473</v>
      </c>
      <c r="F5220" s="76">
        <v>24</v>
      </c>
      <c r="G5220" s="77">
        <v>5.9</v>
      </c>
      <c r="H5220" s="76" t="s">
        <v>3349</v>
      </c>
      <c r="I5220" s="77">
        <v>4.25</v>
      </c>
      <c r="J5220" s="2">
        <v>1</v>
      </c>
      <c r="K5220" s="119" cm="1">
        <f t="array" ref="K5220">ROUND(IF(C5220="Beer",SUM(LOOKUP(2,1/(SRP!$B$7:$B$9&lt;=E5220)/(SRP!$C$7:$C$9&gt;=E5220),SRP!$D$7:$D$9)*(G5220/100)*(E5220/1000)),IF(C5220="Spirits",SUM(LOOKUP(2,1/(SRP!$B$2:$B$6&lt;=E5220)/(SRP!$C$2:$C$6&gt;=E5220),SRP!$D$2:$D$6)*(G5220/100)*(E5220/1000)),IF(AND(C5220="Wine",D5220="Fortified Wines"),SUM(LOOKUP(2,1/(SRP!$B$20:$B$23&lt;=E5220)/(SRP!$C$20:$C$23&gt;=E5220),SRP!$D$20:$D$23)*(G5220/100)*(E5220/1000)),IF(C5220="Wine",SUM(LOOKUP(2,1/(SRP!$B$15:$B$19&lt;=E5220)/(SRP!$C$15:$C$19&gt;=E5220),SRP!$D$15:$D$19)*(G5220/100)*(E5220/1000)),IF(C5220="Ready to Drink",SUM(LOOKUP(2,1/(SRP!$B$10:$B$14&lt;=E5220)/(SRP!$C$10:$C$14&gt;=E5220),SRP!$D$10:$D$14)*(G5220/100)*(E5220/1000)),0))))),2)</f>
        <v>1.95</v>
      </c>
    </row>
    <row r="5221" spans="1:11" x14ac:dyDescent="0.35">
      <c r="A5221" s="2">
        <v>45124</v>
      </c>
      <c r="B5221" s="76" t="s">
        <v>4165</v>
      </c>
      <c r="C5221" s="76" t="s">
        <v>287</v>
      </c>
      <c r="D5221" s="76" t="s">
        <v>5240</v>
      </c>
      <c r="E5221" s="76">
        <v>473</v>
      </c>
      <c r="F5221" s="76">
        <v>24</v>
      </c>
      <c r="G5221" s="77">
        <v>5.9</v>
      </c>
      <c r="H5221" s="76" t="s">
        <v>3349</v>
      </c>
      <c r="I5221" s="77">
        <v>4.25</v>
      </c>
      <c r="J5221" s="2">
        <v>1</v>
      </c>
      <c r="K5221" s="119" cm="1">
        <f t="array" ref="K5221">ROUND(IF(C5221="Beer",SUM(LOOKUP(2,1/(SRP!$B$7:$B$9&lt;=E5221)/(SRP!$C$7:$C$9&gt;=E5221),SRP!$D$7:$D$9)*(G5221/100)*(E5221/1000)),IF(C5221="Spirits",SUM(LOOKUP(2,1/(SRP!$B$2:$B$6&lt;=E5221)/(SRP!$C$2:$C$6&gt;=E5221),SRP!$D$2:$D$6)*(G5221/100)*(E5221/1000)),IF(AND(C5221="Wine",D5221="Fortified Wines"),SUM(LOOKUP(2,1/(SRP!$B$20:$B$23&lt;=E5221)/(SRP!$C$20:$C$23&gt;=E5221),SRP!$D$20:$D$23)*(G5221/100)*(E5221/1000)),IF(C5221="Wine",SUM(LOOKUP(2,1/(SRP!$B$15:$B$19&lt;=E5221)/(SRP!$C$15:$C$19&gt;=E5221),SRP!$D$15:$D$19)*(G5221/100)*(E5221/1000)),IF(C5221="Ready to Drink",SUM(LOOKUP(2,1/(SRP!$B$10:$B$14&lt;=E5221)/(SRP!$C$10:$C$14&gt;=E5221),SRP!$D$10:$D$14)*(G5221/100)*(E5221/1000)),0))))),2)</f>
        <v>1.95</v>
      </c>
    </row>
    <row r="5222" spans="1:11" x14ac:dyDescent="0.35">
      <c r="A5222" s="2">
        <v>45130</v>
      </c>
      <c r="B5222" s="76" t="s">
        <v>4099</v>
      </c>
      <c r="C5222" s="76" t="s">
        <v>5938</v>
      </c>
      <c r="D5222" s="76" t="s">
        <v>5308</v>
      </c>
      <c r="E5222" s="76">
        <v>1980</v>
      </c>
      <c r="F5222" s="76">
        <v>4</v>
      </c>
      <c r="G5222" s="77">
        <v>5</v>
      </c>
      <c r="H5222" s="76" t="s">
        <v>3301</v>
      </c>
      <c r="I5222" s="77">
        <v>12.17</v>
      </c>
      <c r="J5222" s="2">
        <v>6</v>
      </c>
      <c r="K5222" s="119" cm="1">
        <f t="array" ref="K5222">ROUND(IF(C5222="Beer",SUM(LOOKUP(2,1/(SRP!$B$7:$B$9&lt;=E5222)/(SRP!$C$7:$C$9&gt;=E5222),SRP!$D$7:$D$9)*(G5222/100)*(E5222/1000)),IF(C5222="Spirits",SUM(LOOKUP(2,1/(SRP!$B$2:$B$6&lt;=E5222)/(SRP!$C$2:$C$6&gt;=E5222),SRP!$D$2:$D$6)*(G5222/100)*(E5222/1000)),IF(AND(C5222="Wine",D5222="Fortified Wines"),SUM(LOOKUP(2,1/(SRP!$B$20:$B$23&lt;=E5222)/(SRP!$C$20:$C$23&gt;=E5222),SRP!$D$20:$D$23)*(G5222/100)*(E5222/1000)),IF(C5222="Wine",SUM(LOOKUP(2,1/(SRP!$B$15:$B$19&lt;=E5222)/(SRP!$C$15:$C$19&gt;=E5222),SRP!$D$15:$D$19)*(G5222/100)*(E5222/1000)),IF(C5222="Ready to Drink",SUM(LOOKUP(2,1/(SRP!$B$10:$B$14&lt;=E5222)/(SRP!$C$10:$C$14&gt;=E5222),SRP!$D$10:$D$14)*(G5222/100)*(E5222/1000)),0))))),2)</f>
        <v>6.91</v>
      </c>
    </row>
    <row r="5223" spans="1:11" x14ac:dyDescent="0.35">
      <c r="A5223" s="2">
        <v>45130</v>
      </c>
      <c r="B5223" s="76" t="s">
        <v>4099</v>
      </c>
      <c r="C5223" s="76" t="s">
        <v>5938</v>
      </c>
      <c r="D5223" s="76" t="s">
        <v>5308</v>
      </c>
      <c r="E5223" s="76">
        <v>1980</v>
      </c>
      <c r="F5223" s="76">
        <v>4</v>
      </c>
      <c r="G5223" s="77">
        <v>5</v>
      </c>
      <c r="H5223" s="76" t="s">
        <v>3301</v>
      </c>
      <c r="I5223" s="77">
        <v>12.17</v>
      </c>
      <c r="J5223" s="2">
        <v>6</v>
      </c>
      <c r="K5223" s="119" cm="1">
        <f t="array" ref="K5223">ROUND(IF(C5223="Beer",SUM(LOOKUP(2,1/(SRP!$B$7:$B$9&lt;=E5223)/(SRP!$C$7:$C$9&gt;=E5223),SRP!$D$7:$D$9)*(G5223/100)*(E5223/1000)),IF(C5223="Spirits",SUM(LOOKUP(2,1/(SRP!$B$2:$B$6&lt;=E5223)/(SRP!$C$2:$C$6&gt;=E5223),SRP!$D$2:$D$6)*(G5223/100)*(E5223/1000)),IF(AND(C5223="Wine",D5223="Fortified Wines"),SUM(LOOKUP(2,1/(SRP!$B$20:$B$23&lt;=E5223)/(SRP!$C$20:$C$23&gt;=E5223),SRP!$D$20:$D$23)*(G5223/100)*(E5223/1000)),IF(C5223="Wine",SUM(LOOKUP(2,1/(SRP!$B$15:$B$19&lt;=E5223)/(SRP!$C$15:$C$19&gt;=E5223),SRP!$D$15:$D$19)*(G5223/100)*(E5223/1000)),IF(C5223="Ready to Drink",SUM(LOOKUP(2,1/(SRP!$B$10:$B$14&lt;=E5223)/(SRP!$C$10:$C$14&gt;=E5223),SRP!$D$10:$D$14)*(G5223/100)*(E5223/1000)),0))))),2)</f>
        <v>6.91</v>
      </c>
    </row>
    <row r="5224" spans="1:11" x14ac:dyDescent="0.35">
      <c r="A5224" s="2">
        <v>45133</v>
      </c>
      <c r="B5224" s="76" t="s">
        <v>4166</v>
      </c>
      <c r="C5224" s="76" t="s">
        <v>287</v>
      </c>
      <c r="D5224" s="76" t="s">
        <v>5240</v>
      </c>
      <c r="E5224" s="76">
        <v>473</v>
      </c>
      <c r="F5224" s="76">
        <v>24</v>
      </c>
      <c r="G5224" s="77">
        <v>7</v>
      </c>
      <c r="H5224" s="76" t="s">
        <v>3349</v>
      </c>
      <c r="I5224" s="77">
        <v>4.25</v>
      </c>
      <c r="J5224" s="2">
        <v>1</v>
      </c>
      <c r="K5224" s="119" cm="1">
        <f t="array" ref="K5224">ROUND(IF(C5224="Beer",SUM(LOOKUP(2,1/(SRP!$B$7:$B$9&lt;=E5224)/(SRP!$C$7:$C$9&gt;=E5224),SRP!$D$7:$D$9)*(G5224/100)*(E5224/1000)),IF(C5224="Spirits",SUM(LOOKUP(2,1/(SRP!$B$2:$B$6&lt;=E5224)/(SRP!$C$2:$C$6&gt;=E5224),SRP!$D$2:$D$6)*(G5224/100)*(E5224/1000)),IF(AND(C5224="Wine",D5224="Fortified Wines"),SUM(LOOKUP(2,1/(SRP!$B$20:$B$23&lt;=E5224)/(SRP!$C$20:$C$23&gt;=E5224),SRP!$D$20:$D$23)*(G5224/100)*(E5224/1000)),IF(C5224="Wine",SUM(LOOKUP(2,1/(SRP!$B$15:$B$19&lt;=E5224)/(SRP!$C$15:$C$19&gt;=E5224),SRP!$D$15:$D$19)*(G5224/100)*(E5224/1000)),IF(C5224="Ready to Drink",SUM(LOOKUP(2,1/(SRP!$B$10:$B$14&lt;=E5224)/(SRP!$C$10:$C$14&gt;=E5224),SRP!$D$10:$D$14)*(G5224/100)*(E5224/1000)),0))))),2)</f>
        <v>2.31</v>
      </c>
    </row>
    <row r="5225" spans="1:11" x14ac:dyDescent="0.35">
      <c r="A5225" s="2">
        <v>45133</v>
      </c>
      <c r="B5225" s="76" t="s">
        <v>4166</v>
      </c>
      <c r="C5225" s="76" t="s">
        <v>287</v>
      </c>
      <c r="D5225" s="76" t="s">
        <v>5240</v>
      </c>
      <c r="E5225" s="76">
        <v>473</v>
      </c>
      <c r="F5225" s="76">
        <v>24</v>
      </c>
      <c r="G5225" s="77">
        <v>7</v>
      </c>
      <c r="H5225" s="76" t="s">
        <v>3349</v>
      </c>
      <c r="I5225" s="77">
        <v>4.25</v>
      </c>
      <c r="J5225" s="2">
        <v>1</v>
      </c>
      <c r="K5225" s="119" cm="1">
        <f t="array" ref="K5225">ROUND(IF(C5225="Beer",SUM(LOOKUP(2,1/(SRP!$B$7:$B$9&lt;=E5225)/(SRP!$C$7:$C$9&gt;=E5225),SRP!$D$7:$D$9)*(G5225/100)*(E5225/1000)),IF(C5225="Spirits",SUM(LOOKUP(2,1/(SRP!$B$2:$B$6&lt;=E5225)/(SRP!$C$2:$C$6&gt;=E5225),SRP!$D$2:$D$6)*(G5225/100)*(E5225/1000)),IF(AND(C5225="Wine",D5225="Fortified Wines"),SUM(LOOKUP(2,1/(SRP!$B$20:$B$23&lt;=E5225)/(SRP!$C$20:$C$23&gt;=E5225),SRP!$D$20:$D$23)*(G5225/100)*(E5225/1000)),IF(C5225="Wine",SUM(LOOKUP(2,1/(SRP!$B$15:$B$19&lt;=E5225)/(SRP!$C$15:$C$19&gt;=E5225),SRP!$D$15:$D$19)*(G5225/100)*(E5225/1000)),IF(C5225="Ready to Drink",SUM(LOOKUP(2,1/(SRP!$B$10:$B$14&lt;=E5225)/(SRP!$C$10:$C$14&gt;=E5225),SRP!$D$10:$D$14)*(G5225/100)*(E5225/1000)),0))))),2)</f>
        <v>2.31</v>
      </c>
    </row>
    <row r="5226" spans="1:11" x14ac:dyDescent="0.35">
      <c r="A5226" s="2">
        <v>45134</v>
      </c>
      <c r="B5226" s="76" t="s">
        <v>4309</v>
      </c>
      <c r="C5226" s="76" t="s">
        <v>287</v>
      </c>
      <c r="D5226" s="76" t="s">
        <v>5240</v>
      </c>
      <c r="E5226" s="76">
        <v>473</v>
      </c>
      <c r="F5226" s="76">
        <v>24</v>
      </c>
      <c r="G5226" s="77">
        <v>6.6</v>
      </c>
      <c r="H5226" s="76" t="s">
        <v>3349</v>
      </c>
      <c r="I5226" s="77">
        <v>4.8899999999999997</v>
      </c>
      <c r="J5226" s="2">
        <v>1</v>
      </c>
      <c r="K5226" s="119" cm="1">
        <f t="array" ref="K5226">ROUND(IF(C5226="Beer",SUM(LOOKUP(2,1/(SRP!$B$7:$B$9&lt;=E5226)/(SRP!$C$7:$C$9&gt;=E5226),SRP!$D$7:$D$9)*(G5226/100)*(E5226/1000)),IF(C5226="Spirits",SUM(LOOKUP(2,1/(SRP!$B$2:$B$6&lt;=E5226)/(SRP!$C$2:$C$6&gt;=E5226),SRP!$D$2:$D$6)*(G5226/100)*(E5226/1000)),IF(AND(C5226="Wine",D5226="Fortified Wines"),SUM(LOOKUP(2,1/(SRP!$B$20:$B$23&lt;=E5226)/(SRP!$C$20:$C$23&gt;=E5226),SRP!$D$20:$D$23)*(G5226/100)*(E5226/1000)),IF(C5226="Wine",SUM(LOOKUP(2,1/(SRP!$B$15:$B$19&lt;=E5226)/(SRP!$C$15:$C$19&gt;=E5226),SRP!$D$15:$D$19)*(G5226/100)*(E5226/1000)),IF(C5226="Ready to Drink",SUM(LOOKUP(2,1/(SRP!$B$10:$B$14&lt;=E5226)/(SRP!$C$10:$C$14&gt;=E5226),SRP!$D$10:$D$14)*(G5226/100)*(E5226/1000)),0))))),2)</f>
        <v>2.1800000000000002</v>
      </c>
    </row>
    <row r="5227" spans="1:11" x14ac:dyDescent="0.35">
      <c r="A5227" s="2">
        <v>45134</v>
      </c>
      <c r="B5227" s="76" t="s">
        <v>4309</v>
      </c>
      <c r="C5227" s="76" t="s">
        <v>287</v>
      </c>
      <c r="D5227" s="76" t="s">
        <v>5240</v>
      </c>
      <c r="E5227" s="76">
        <v>473</v>
      </c>
      <c r="F5227" s="76">
        <v>24</v>
      </c>
      <c r="G5227" s="77">
        <v>6.6</v>
      </c>
      <c r="H5227" s="76" t="s">
        <v>3349</v>
      </c>
      <c r="I5227" s="77">
        <v>4.8899999999999997</v>
      </c>
      <c r="J5227" s="2">
        <v>1</v>
      </c>
      <c r="K5227" s="119" cm="1">
        <f t="array" ref="K5227">ROUND(IF(C5227="Beer",SUM(LOOKUP(2,1/(SRP!$B$7:$B$9&lt;=E5227)/(SRP!$C$7:$C$9&gt;=E5227),SRP!$D$7:$D$9)*(G5227/100)*(E5227/1000)),IF(C5227="Spirits",SUM(LOOKUP(2,1/(SRP!$B$2:$B$6&lt;=E5227)/(SRP!$C$2:$C$6&gt;=E5227),SRP!$D$2:$D$6)*(G5227/100)*(E5227/1000)),IF(AND(C5227="Wine",D5227="Fortified Wines"),SUM(LOOKUP(2,1/(SRP!$B$20:$B$23&lt;=E5227)/(SRP!$C$20:$C$23&gt;=E5227),SRP!$D$20:$D$23)*(G5227/100)*(E5227/1000)),IF(C5227="Wine",SUM(LOOKUP(2,1/(SRP!$B$15:$B$19&lt;=E5227)/(SRP!$C$15:$C$19&gt;=E5227),SRP!$D$15:$D$19)*(G5227/100)*(E5227/1000)),IF(C5227="Ready to Drink",SUM(LOOKUP(2,1/(SRP!$B$10:$B$14&lt;=E5227)/(SRP!$C$10:$C$14&gt;=E5227),SRP!$D$10:$D$14)*(G5227/100)*(E5227/1000)),0))))),2)</f>
        <v>2.1800000000000002</v>
      </c>
    </row>
    <row r="5228" spans="1:11" x14ac:dyDescent="0.35">
      <c r="A5228" s="2">
        <v>45135</v>
      </c>
      <c r="B5228" s="76" t="s">
        <v>4167</v>
      </c>
      <c r="C5228" s="76" t="s">
        <v>287</v>
      </c>
      <c r="D5228" s="76" t="s">
        <v>5266</v>
      </c>
      <c r="E5228" s="76">
        <v>473</v>
      </c>
      <c r="F5228" s="76">
        <v>24</v>
      </c>
      <c r="G5228" s="77">
        <v>4.5</v>
      </c>
      <c r="H5228" s="76" t="s">
        <v>3349</v>
      </c>
      <c r="I5228" s="77">
        <v>4.25</v>
      </c>
      <c r="J5228" s="2">
        <v>1</v>
      </c>
      <c r="K5228" s="119" cm="1">
        <f t="array" ref="K5228">ROUND(IF(C5228="Beer",SUM(LOOKUP(2,1/(SRP!$B$7:$B$9&lt;=E5228)/(SRP!$C$7:$C$9&gt;=E5228),SRP!$D$7:$D$9)*(G5228/100)*(E5228/1000)),IF(C5228="Spirits",SUM(LOOKUP(2,1/(SRP!$B$2:$B$6&lt;=E5228)/(SRP!$C$2:$C$6&gt;=E5228),SRP!$D$2:$D$6)*(G5228/100)*(E5228/1000)),IF(AND(C5228="Wine",D5228="Fortified Wines"),SUM(LOOKUP(2,1/(SRP!$B$20:$B$23&lt;=E5228)/(SRP!$C$20:$C$23&gt;=E5228),SRP!$D$20:$D$23)*(G5228/100)*(E5228/1000)),IF(C5228="Wine",SUM(LOOKUP(2,1/(SRP!$B$15:$B$19&lt;=E5228)/(SRP!$C$15:$C$19&gt;=E5228),SRP!$D$15:$D$19)*(G5228/100)*(E5228/1000)),IF(C5228="Ready to Drink",SUM(LOOKUP(2,1/(SRP!$B$10:$B$14&lt;=E5228)/(SRP!$C$10:$C$14&gt;=E5228),SRP!$D$10:$D$14)*(G5228/100)*(E5228/1000)),0))))),2)</f>
        <v>1.49</v>
      </c>
    </row>
    <row r="5229" spans="1:11" x14ac:dyDescent="0.35">
      <c r="A5229" s="2">
        <v>45135</v>
      </c>
      <c r="B5229" s="76" t="s">
        <v>4167</v>
      </c>
      <c r="C5229" s="76" t="s">
        <v>287</v>
      </c>
      <c r="D5229" s="76" t="s">
        <v>5266</v>
      </c>
      <c r="E5229" s="76">
        <v>473</v>
      </c>
      <c r="F5229" s="76">
        <v>24</v>
      </c>
      <c r="G5229" s="77">
        <v>4.5</v>
      </c>
      <c r="H5229" s="76" t="s">
        <v>3349</v>
      </c>
      <c r="I5229" s="77">
        <v>4.25</v>
      </c>
      <c r="J5229" s="2">
        <v>1</v>
      </c>
      <c r="K5229" s="119" cm="1">
        <f t="array" ref="K5229">ROUND(IF(C5229="Beer",SUM(LOOKUP(2,1/(SRP!$B$7:$B$9&lt;=E5229)/(SRP!$C$7:$C$9&gt;=E5229),SRP!$D$7:$D$9)*(G5229/100)*(E5229/1000)),IF(C5229="Spirits",SUM(LOOKUP(2,1/(SRP!$B$2:$B$6&lt;=E5229)/(SRP!$C$2:$C$6&gt;=E5229),SRP!$D$2:$D$6)*(G5229/100)*(E5229/1000)),IF(AND(C5229="Wine",D5229="Fortified Wines"),SUM(LOOKUP(2,1/(SRP!$B$20:$B$23&lt;=E5229)/(SRP!$C$20:$C$23&gt;=E5229),SRP!$D$20:$D$23)*(G5229/100)*(E5229/1000)),IF(C5229="Wine",SUM(LOOKUP(2,1/(SRP!$B$15:$B$19&lt;=E5229)/(SRP!$C$15:$C$19&gt;=E5229),SRP!$D$15:$D$19)*(G5229/100)*(E5229/1000)),IF(C5229="Ready to Drink",SUM(LOOKUP(2,1/(SRP!$B$10:$B$14&lt;=E5229)/(SRP!$C$10:$C$14&gt;=E5229),SRP!$D$10:$D$14)*(G5229/100)*(E5229/1000)),0))))),2)</f>
        <v>1.49</v>
      </c>
    </row>
    <row r="5230" spans="1:11" x14ac:dyDescent="0.35">
      <c r="A5230" s="2">
        <v>45137</v>
      </c>
      <c r="B5230" s="76" t="s">
        <v>4177</v>
      </c>
      <c r="C5230" s="76" t="s">
        <v>287</v>
      </c>
      <c r="D5230" s="76" t="s">
        <v>5240</v>
      </c>
      <c r="E5230" s="76">
        <v>473</v>
      </c>
      <c r="F5230" s="76">
        <v>24</v>
      </c>
      <c r="G5230" s="77">
        <v>7</v>
      </c>
      <c r="H5230" s="76" t="s">
        <v>3349</v>
      </c>
      <c r="I5230" s="77">
        <v>4.25</v>
      </c>
      <c r="J5230" s="2">
        <v>1</v>
      </c>
      <c r="K5230" s="119" cm="1">
        <f t="array" ref="K5230">ROUND(IF(C5230="Beer",SUM(LOOKUP(2,1/(SRP!$B$7:$B$9&lt;=E5230)/(SRP!$C$7:$C$9&gt;=E5230),SRP!$D$7:$D$9)*(G5230/100)*(E5230/1000)),IF(C5230="Spirits",SUM(LOOKUP(2,1/(SRP!$B$2:$B$6&lt;=E5230)/(SRP!$C$2:$C$6&gt;=E5230),SRP!$D$2:$D$6)*(G5230/100)*(E5230/1000)),IF(AND(C5230="Wine",D5230="Fortified Wines"),SUM(LOOKUP(2,1/(SRP!$B$20:$B$23&lt;=E5230)/(SRP!$C$20:$C$23&gt;=E5230),SRP!$D$20:$D$23)*(G5230/100)*(E5230/1000)),IF(C5230="Wine",SUM(LOOKUP(2,1/(SRP!$B$15:$B$19&lt;=E5230)/(SRP!$C$15:$C$19&gt;=E5230),SRP!$D$15:$D$19)*(G5230/100)*(E5230/1000)),IF(C5230="Ready to Drink",SUM(LOOKUP(2,1/(SRP!$B$10:$B$14&lt;=E5230)/(SRP!$C$10:$C$14&gt;=E5230),SRP!$D$10:$D$14)*(G5230/100)*(E5230/1000)),0))))),2)</f>
        <v>2.31</v>
      </c>
    </row>
    <row r="5231" spans="1:11" x14ac:dyDescent="0.35">
      <c r="A5231" s="2">
        <v>45137</v>
      </c>
      <c r="B5231" s="76" t="s">
        <v>4177</v>
      </c>
      <c r="C5231" s="76" t="s">
        <v>287</v>
      </c>
      <c r="D5231" s="76" t="s">
        <v>5240</v>
      </c>
      <c r="E5231" s="76">
        <v>473</v>
      </c>
      <c r="F5231" s="76">
        <v>24</v>
      </c>
      <c r="G5231" s="77">
        <v>7</v>
      </c>
      <c r="H5231" s="76" t="s">
        <v>3349</v>
      </c>
      <c r="I5231" s="77">
        <v>4.25</v>
      </c>
      <c r="J5231" s="2">
        <v>1</v>
      </c>
      <c r="K5231" s="119" cm="1">
        <f t="array" ref="K5231">ROUND(IF(C5231="Beer",SUM(LOOKUP(2,1/(SRP!$B$7:$B$9&lt;=E5231)/(SRP!$C$7:$C$9&gt;=E5231),SRP!$D$7:$D$9)*(G5231/100)*(E5231/1000)),IF(C5231="Spirits",SUM(LOOKUP(2,1/(SRP!$B$2:$B$6&lt;=E5231)/(SRP!$C$2:$C$6&gt;=E5231),SRP!$D$2:$D$6)*(G5231/100)*(E5231/1000)),IF(AND(C5231="Wine",D5231="Fortified Wines"),SUM(LOOKUP(2,1/(SRP!$B$20:$B$23&lt;=E5231)/(SRP!$C$20:$C$23&gt;=E5231),SRP!$D$20:$D$23)*(G5231/100)*(E5231/1000)),IF(C5231="Wine",SUM(LOOKUP(2,1/(SRP!$B$15:$B$19&lt;=E5231)/(SRP!$C$15:$C$19&gt;=E5231),SRP!$D$15:$D$19)*(G5231/100)*(E5231/1000)),IF(C5231="Ready to Drink",SUM(LOOKUP(2,1/(SRP!$B$10:$B$14&lt;=E5231)/(SRP!$C$10:$C$14&gt;=E5231),SRP!$D$10:$D$14)*(G5231/100)*(E5231/1000)),0))))),2)</f>
        <v>2.31</v>
      </c>
    </row>
    <row r="5232" spans="1:11" x14ac:dyDescent="0.35">
      <c r="A5232" s="2">
        <v>45139</v>
      </c>
      <c r="B5232" s="76" t="s">
        <v>4338</v>
      </c>
      <c r="C5232" s="76" t="s">
        <v>287</v>
      </c>
      <c r="D5232" s="76" t="s">
        <v>5292</v>
      </c>
      <c r="E5232" s="76">
        <v>473</v>
      </c>
      <c r="F5232" s="76">
        <v>24</v>
      </c>
      <c r="G5232" s="77">
        <v>4.9000000000000004</v>
      </c>
      <c r="H5232" s="76" t="s">
        <v>3349</v>
      </c>
      <c r="I5232" s="77">
        <v>5.0599999999999996</v>
      </c>
      <c r="J5232" s="2">
        <v>1</v>
      </c>
      <c r="K5232" s="119" cm="1">
        <f t="array" ref="K5232">ROUND(IF(C5232="Beer",SUM(LOOKUP(2,1/(SRP!$B$7:$B$9&lt;=E5232)/(SRP!$C$7:$C$9&gt;=E5232),SRP!$D$7:$D$9)*(G5232/100)*(E5232/1000)),IF(C5232="Spirits",SUM(LOOKUP(2,1/(SRP!$B$2:$B$6&lt;=E5232)/(SRP!$C$2:$C$6&gt;=E5232),SRP!$D$2:$D$6)*(G5232/100)*(E5232/1000)),IF(AND(C5232="Wine",D5232="Fortified Wines"),SUM(LOOKUP(2,1/(SRP!$B$20:$B$23&lt;=E5232)/(SRP!$C$20:$C$23&gt;=E5232),SRP!$D$20:$D$23)*(G5232/100)*(E5232/1000)),IF(C5232="Wine",SUM(LOOKUP(2,1/(SRP!$B$15:$B$19&lt;=E5232)/(SRP!$C$15:$C$19&gt;=E5232),SRP!$D$15:$D$19)*(G5232/100)*(E5232/1000)),IF(C5232="Ready to Drink",SUM(LOOKUP(2,1/(SRP!$B$10:$B$14&lt;=E5232)/(SRP!$C$10:$C$14&gt;=E5232),SRP!$D$10:$D$14)*(G5232/100)*(E5232/1000)),0))))),2)</f>
        <v>1.62</v>
      </c>
    </row>
    <row r="5233" spans="1:11" x14ac:dyDescent="0.35">
      <c r="A5233" s="2">
        <v>45139</v>
      </c>
      <c r="B5233" s="76" t="s">
        <v>4338</v>
      </c>
      <c r="C5233" s="76" t="s">
        <v>287</v>
      </c>
      <c r="D5233" s="76" t="s">
        <v>5292</v>
      </c>
      <c r="E5233" s="76">
        <v>473</v>
      </c>
      <c r="F5233" s="76">
        <v>24</v>
      </c>
      <c r="G5233" s="77">
        <v>4.9000000000000004</v>
      </c>
      <c r="H5233" s="76" t="s">
        <v>3349</v>
      </c>
      <c r="I5233" s="77">
        <v>5.0599999999999996</v>
      </c>
      <c r="J5233" s="2">
        <v>1</v>
      </c>
      <c r="K5233" s="119" cm="1">
        <f t="array" ref="K5233">ROUND(IF(C5233="Beer",SUM(LOOKUP(2,1/(SRP!$B$7:$B$9&lt;=E5233)/(SRP!$C$7:$C$9&gt;=E5233),SRP!$D$7:$D$9)*(G5233/100)*(E5233/1000)),IF(C5233="Spirits",SUM(LOOKUP(2,1/(SRP!$B$2:$B$6&lt;=E5233)/(SRP!$C$2:$C$6&gt;=E5233),SRP!$D$2:$D$6)*(G5233/100)*(E5233/1000)),IF(AND(C5233="Wine",D5233="Fortified Wines"),SUM(LOOKUP(2,1/(SRP!$B$20:$B$23&lt;=E5233)/(SRP!$C$20:$C$23&gt;=E5233),SRP!$D$20:$D$23)*(G5233/100)*(E5233/1000)),IF(C5233="Wine",SUM(LOOKUP(2,1/(SRP!$B$15:$B$19&lt;=E5233)/(SRP!$C$15:$C$19&gt;=E5233),SRP!$D$15:$D$19)*(G5233/100)*(E5233/1000)),IF(C5233="Ready to Drink",SUM(LOOKUP(2,1/(SRP!$B$10:$B$14&lt;=E5233)/(SRP!$C$10:$C$14&gt;=E5233),SRP!$D$10:$D$14)*(G5233/100)*(E5233/1000)),0))))),2)</f>
        <v>1.62</v>
      </c>
    </row>
    <row r="5234" spans="1:11" x14ac:dyDescent="0.35">
      <c r="A5234" s="2">
        <v>45140</v>
      </c>
      <c r="B5234" s="76" t="s">
        <v>4342</v>
      </c>
      <c r="C5234" s="76" t="s">
        <v>287</v>
      </c>
      <c r="D5234" s="76" t="s">
        <v>5266</v>
      </c>
      <c r="E5234" s="76">
        <v>473</v>
      </c>
      <c r="F5234" s="76">
        <v>24</v>
      </c>
      <c r="G5234" s="77">
        <v>5.4</v>
      </c>
      <c r="H5234" s="76" t="s">
        <v>3349</v>
      </c>
      <c r="I5234" s="77">
        <v>4.46</v>
      </c>
      <c r="J5234" s="2">
        <v>1</v>
      </c>
      <c r="K5234" s="119" cm="1">
        <f t="array" ref="K5234">ROUND(IF(C5234="Beer",SUM(LOOKUP(2,1/(SRP!$B$7:$B$9&lt;=E5234)/(SRP!$C$7:$C$9&gt;=E5234),SRP!$D$7:$D$9)*(G5234/100)*(E5234/1000)),IF(C5234="Spirits",SUM(LOOKUP(2,1/(SRP!$B$2:$B$6&lt;=E5234)/(SRP!$C$2:$C$6&gt;=E5234),SRP!$D$2:$D$6)*(G5234/100)*(E5234/1000)),IF(AND(C5234="Wine",D5234="Fortified Wines"),SUM(LOOKUP(2,1/(SRP!$B$20:$B$23&lt;=E5234)/(SRP!$C$20:$C$23&gt;=E5234),SRP!$D$20:$D$23)*(G5234/100)*(E5234/1000)),IF(C5234="Wine",SUM(LOOKUP(2,1/(SRP!$B$15:$B$19&lt;=E5234)/(SRP!$C$15:$C$19&gt;=E5234),SRP!$D$15:$D$19)*(G5234/100)*(E5234/1000)),IF(C5234="Ready to Drink",SUM(LOOKUP(2,1/(SRP!$B$10:$B$14&lt;=E5234)/(SRP!$C$10:$C$14&gt;=E5234),SRP!$D$10:$D$14)*(G5234/100)*(E5234/1000)),0))))),2)</f>
        <v>1.78</v>
      </c>
    </row>
    <row r="5235" spans="1:11" x14ac:dyDescent="0.35">
      <c r="A5235" s="2">
        <v>45140</v>
      </c>
      <c r="B5235" s="76" t="s">
        <v>4342</v>
      </c>
      <c r="C5235" s="76" t="s">
        <v>287</v>
      </c>
      <c r="D5235" s="76" t="s">
        <v>5266</v>
      </c>
      <c r="E5235" s="76">
        <v>473</v>
      </c>
      <c r="F5235" s="76">
        <v>24</v>
      </c>
      <c r="G5235" s="77">
        <v>5.4</v>
      </c>
      <c r="H5235" s="76" t="s">
        <v>3349</v>
      </c>
      <c r="I5235" s="77">
        <v>4.46</v>
      </c>
      <c r="J5235" s="2">
        <v>1</v>
      </c>
      <c r="K5235" s="119" cm="1">
        <f t="array" ref="K5235">ROUND(IF(C5235="Beer",SUM(LOOKUP(2,1/(SRP!$B$7:$B$9&lt;=E5235)/(SRP!$C$7:$C$9&gt;=E5235),SRP!$D$7:$D$9)*(G5235/100)*(E5235/1000)),IF(C5235="Spirits",SUM(LOOKUP(2,1/(SRP!$B$2:$B$6&lt;=E5235)/(SRP!$C$2:$C$6&gt;=E5235),SRP!$D$2:$D$6)*(G5235/100)*(E5235/1000)),IF(AND(C5235="Wine",D5235="Fortified Wines"),SUM(LOOKUP(2,1/(SRP!$B$20:$B$23&lt;=E5235)/(SRP!$C$20:$C$23&gt;=E5235),SRP!$D$20:$D$23)*(G5235/100)*(E5235/1000)),IF(C5235="Wine",SUM(LOOKUP(2,1/(SRP!$B$15:$B$19&lt;=E5235)/(SRP!$C$15:$C$19&gt;=E5235),SRP!$D$15:$D$19)*(G5235/100)*(E5235/1000)),IF(C5235="Ready to Drink",SUM(LOOKUP(2,1/(SRP!$B$10:$B$14&lt;=E5235)/(SRP!$C$10:$C$14&gt;=E5235),SRP!$D$10:$D$14)*(G5235/100)*(E5235/1000)),0))))),2)</f>
        <v>1.78</v>
      </c>
    </row>
    <row r="5236" spans="1:11" x14ac:dyDescent="0.35">
      <c r="A5236" s="2">
        <v>45142</v>
      </c>
      <c r="B5236" s="76" t="s">
        <v>4370</v>
      </c>
      <c r="C5236" s="76" t="s">
        <v>287</v>
      </c>
      <c r="D5236" s="76" t="s">
        <v>5266</v>
      </c>
      <c r="E5236" s="76">
        <v>473</v>
      </c>
      <c r="F5236" s="76">
        <v>24</v>
      </c>
      <c r="G5236" s="77">
        <v>4.5999999999999996</v>
      </c>
      <c r="H5236" s="76" t="s">
        <v>3349</v>
      </c>
      <c r="I5236" s="77">
        <v>4.46</v>
      </c>
      <c r="J5236" s="2">
        <v>1</v>
      </c>
      <c r="K5236" s="119" cm="1">
        <f t="array" ref="K5236">ROUND(IF(C5236="Beer",SUM(LOOKUP(2,1/(SRP!$B$7:$B$9&lt;=E5236)/(SRP!$C$7:$C$9&gt;=E5236),SRP!$D$7:$D$9)*(G5236/100)*(E5236/1000)),IF(C5236="Spirits",SUM(LOOKUP(2,1/(SRP!$B$2:$B$6&lt;=E5236)/(SRP!$C$2:$C$6&gt;=E5236),SRP!$D$2:$D$6)*(G5236/100)*(E5236/1000)),IF(AND(C5236="Wine",D5236="Fortified Wines"),SUM(LOOKUP(2,1/(SRP!$B$20:$B$23&lt;=E5236)/(SRP!$C$20:$C$23&gt;=E5236),SRP!$D$20:$D$23)*(G5236/100)*(E5236/1000)),IF(C5236="Wine",SUM(LOOKUP(2,1/(SRP!$B$15:$B$19&lt;=E5236)/(SRP!$C$15:$C$19&gt;=E5236),SRP!$D$15:$D$19)*(G5236/100)*(E5236/1000)),IF(C5236="Ready to Drink",SUM(LOOKUP(2,1/(SRP!$B$10:$B$14&lt;=E5236)/(SRP!$C$10:$C$14&gt;=E5236),SRP!$D$10:$D$14)*(G5236/100)*(E5236/1000)),0))))),2)</f>
        <v>1.52</v>
      </c>
    </row>
    <row r="5237" spans="1:11" x14ac:dyDescent="0.35">
      <c r="A5237" s="2">
        <v>45142</v>
      </c>
      <c r="B5237" s="76" t="s">
        <v>4370</v>
      </c>
      <c r="C5237" s="76" t="s">
        <v>287</v>
      </c>
      <c r="D5237" s="76" t="s">
        <v>5266</v>
      </c>
      <c r="E5237" s="76">
        <v>473</v>
      </c>
      <c r="F5237" s="76">
        <v>24</v>
      </c>
      <c r="G5237" s="77">
        <v>4.5999999999999996</v>
      </c>
      <c r="H5237" s="76" t="s">
        <v>3349</v>
      </c>
      <c r="I5237" s="77">
        <v>4.46</v>
      </c>
      <c r="J5237" s="2">
        <v>1</v>
      </c>
      <c r="K5237" s="119" cm="1">
        <f t="array" ref="K5237">ROUND(IF(C5237="Beer",SUM(LOOKUP(2,1/(SRP!$B$7:$B$9&lt;=E5237)/(SRP!$C$7:$C$9&gt;=E5237),SRP!$D$7:$D$9)*(G5237/100)*(E5237/1000)),IF(C5237="Spirits",SUM(LOOKUP(2,1/(SRP!$B$2:$B$6&lt;=E5237)/(SRP!$C$2:$C$6&gt;=E5237),SRP!$D$2:$D$6)*(G5237/100)*(E5237/1000)),IF(AND(C5237="Wine",D5237="Fortified Wines"),SUM(LOOKUP(2,1/(SRP!$B$20:$B$23&lt;=E5237)/(SRP!$C$20:$C$23&gt;=E5237),SRP!$D$20:$D$23)*(G5237/100)*(E5237/1000)),IF(C5237="Wine",SUM(LOOKUP(2,1/(SRP!$B$15:$B$19&lt;=E5237)/(SRP!$C$15:$C$19&gt;=E5237),SRP!$D$15:$D$19)*(G5237/100)*(E5237/1000)),IF(C5237="Ready to Drink",SUM(LOOKUP(2,1/(SRP!$B$10:$B$14&lt;=E5237)/(SRP!$C$10:$C$14&gt;=E5237),SRP!$D$10:$D$14)*(G5237/100)*(E5237/1000)),0))))),2)</f>
        <v>1.52</v>
      </c>
    </row>
    <row r="5238" spans="1:11" x14ac:dyDescent="0.35">
      <c r="A5238" s="2">
        <v>45144</v>
      </c>
      <c r="B5238" s="76" t="s">
        <v>4371</v>
      </c>
      <c r="C5238" s="76" t="s">
        <v>287</v>
      </c>
      <c r="D5238" s="76" t="s">
        <v>5266</v>
      </c>
      <c r="E5238" s="76">
        <v>473</v>
      </c>
      <c r="F5238" s="76">
        <v>24</v>
      </c>
      <c r="G5238" s="77">
        <v>5.2</v>
      </c>
      <c r="H5238" s="76" t="s">
        <v>3349</v>
      </c>
      <c r="I5238" s="77">
        <v>4.8899999999999997</v>
      </c>
      <c r="J5238" s="2">
        <v>1</v>
      </c>
      <c r="K5238" s="119" cm="1">
        <f t="array" ref="K5238">ROUND(IF(C5238="Beer",SUM(LOOKUP(2,1/(SRP!$B$7:$B$9&lt;=E5238)/(SRP!$C$7:$C$9&gt;=E5238),SRP!$D$7:$D$9)*(G5238/100)*(E5238/1000)),IF(C5238="Spirits",SUM(LOOKUP(2,1/(SRP!$B$2:$B$6&lt;=E5238)/(SRP!$C$2:$C$6&gt;=E5238),SRP!$D$2:$D$6)*(G5238/100)*(E5238/1000)),IF(AND(C5238="Wine",D5238="Fortified Wines"),SUM(LOOKUP(2,1/(SRP!$B$20:$B$23&lt;=E5238)/(SRP!$C$20:$C$23&gt;=E5238),SRP!$D$20:$D$23)*(G5238/100)*(E5238/1000)),IF(C5238="Wine",SUM(LOOKUP(2,1/(SRP!$B$15:$B$19&lt;=E5238)/(SRP!$C$15:$C$19&gt;=E5238),SRP!$D$15:$D$19)*(G5238/100)*(E5238/1000)),IF(C5238="Ready to Drink",SUM(LOOKUP(2,1/(SRP!$B$10:$B$14&lt;=E5238)/(SRP!$C$10:$C$14&gt;=E5238),SRP!$D$10:$D$14)*(G5238/100)*(E5238/1000)),0))))),2)</f>
        <v>1.72</v>
      </c>
    </row>
    <row r="5239" spans="1:11" x14ac:dyDescent="0.35">
      <c r="A5239" s="2">
        <v>45144</v>
      </c>
      <c r="B5239" s="76" t="s">
        <v>4371</v>
      </c>
      <c r="C5239" s="76" t="s">
        <v>287</v>
      </c>
      <c r="D5239" s="76" t="s">
        <v>5266</v>
      </c>
      <c r="E5239" s="76">
        <v>473</v>
      </c>
      <c r="F5239" s="76">
        <v>24</v>
      </c>
      <c r="G5239" s="77">
        <v>5.2</v>
      </c>
      <c r="H5239" s="76" t="s">
        <v>3349</v>
      </c>
      <c r="I5239" s="77">
        <v>4.8899999999999997</v>
      </c>
      <c r="J5239" s="2">
        <v>1</v>
      </c>
      <c r="K5239" s="119" cm="1">
        <f t="array" ref="K5239">ROUND(IF(C5239="Beer",SUM(LOOKUP(2,1/(SRP!$B$7:$B$9&lt;=E5239)/(SRP!$C$7:$C$9&gt;=E5239),SRP!$D$7:$D$9)*(G5239/100)*(E5239/1000)),IF(C5239="Spirits",SUM(LOOKUP(2,1/(SRP!$B$2:$B$6&lt;=E5239)/(SRP!$C$2:$C$6&gt;=E5239),SRP!$D$2:$D$6)*(G5239/100)*(E5239/1000)),IF(AND(C5239="Wine",D5239="Fortified Wines"),SUM(LOOKUP(2,1/(SRP!$B$20:$B$23&lt;=E5239)/(SRP!$C$20:$C$23&gt;=E5239),SRP!$D$20:$D$23)*(G5239/100)*(E5239/1000)),IF(C5239="Wine",SUM(LOOKUP(2,1/(SRP!$B$15:$B$19&lt;=E5239)/(SRP!$C$15:$C$19&gt;=E5239),SRP!$D$15:$D$19)*(G5239/100)*(E5239/1000)),IF(C5239="Ready to Drink",SUM(LOOKUP(2,1/(SRP!$B$10:$B$14&lt;=E5239)/(SRP!$C$10:$C$14&gt;=E5239),SRP!$D$10:$D$14)*(G5239/100)*(E5239/1000)),0))))),2)</f>
        <v>1.72</v>
      </c>
    </row>
    <row r="5240" spans="1:11" x14ac:dyDescent="0.35">
      <c r="A5240" s="2">
        <v>45145</v>
      </c>
      <c r="B5240" s="76" t="s">
        <v>3958</v>
      </c>
      <c r="C5240" s="76" t="s">
        <v>285</v>
      </c>
      <c r="D5240" s="76" t="s">
        <v>5303</v>
      </c>
      <c r="E5240" s="76">
        <v>375</v>
      </c>
      <c r="F5240" s="76">
        <v>24</v>
      </c>
      <c r="G5240" s="77">
        <v>46</v>
      </c>
      <c r="H5240" s="76" t="s">
        <v>3284</v>
      </c>
      <c r="I5240" s="77">
        <v>18.989999999999998</v>
      </c>
      <c r="J5240" s="2">
        <v>1</v>
      </c>
      <c r="K5240" s="119" cm="1">
        <f t="array" ref="K5240">ROUND(IF(C5240="Beer",SUM(LOOKUP(2,1/(SRP!$B$7:$B$9&lt;=E5240)/(SRP!$C$7:$C$9&gt;=E5240),SRP!$D$7:$D$9)*(G5240/100)*(E5240/1000)),IF(C5240="Spirits",SUM(LOOKUP(2,1/(SRP!$B$2:$B$6&lt;=E5240)/(SRP!$C$2:$C$6&gt;=E5240),SRP!$D$2:$D$6)*(G5240/100)*(E5240/1000)),IF(AND(C5240="Wine",D5240="Fortified Wines"),SUM(LOOKUP(2,1/(SRP!$B$20:$B$23&lt;=E5240)/(SRP!$C$20:$C$23&gt;=E5240),SRP!$D$20:$D$23)*(G5240/100)*(E5240/1000)),IF(C5240="Wine",SUM(LOOKUP(2,1/(SRP!$B$15:$B$19&lt;=E5240)/(SRP!$C$15:$C$19&gt;=E5240),SRP!$D$15:$D$19)*(G5240/100)*(E5240/1000)),IF(C5240="Ready to Drink",SUM(LOOKUP(2,1/(SRP!$B$10:$B$14&lt;=E5240)/(SRP!$C$10:$C$14&gt;=E5240),SRP!$D$10:$D$14)*(G5240/100)*(E5240/1000)),0))))),2)</f>
        <v>13.67</v>
      </c>
    </row>
    <row r="5241" spans="1:11" x14ac:dyDescent="0.35">
      <c r="A5241" s="2">
        <v>45149</v>
      </c>
      <c r="B5241" s="76" t="s">
        <v>4375</v>
      </c>
      <c r="C5241" s="76" t="s">
        <v>287</v>
      </c>
      <c r="D5241" s="76" t="s">
        <v>5266</v>
      </c>
      <c r="E5241" s="76">
        <v>473</v>
      </c>
      <c r="F5241" s="76">
        <v>24</v>
      </c>
      <c r="G5241" s="77">
        <v>4.8</v>
      </c>
      <c r="H5241" s="76" t="s">
        <v>6875</v>
      </c>
      <c r="I5241" s="77">
        <v>4.2</v>
      </c>
      <c r="J5241" s="2">
        <v>1</v>
      </c>
      <c r="K5241" s="119" cm="1">
        <f t="array" ref="K5241">ROUND(IF(C5241="Beer",SUM(LOOKUP(2,1/(SRP!$B$7:$B$9&lt;=E5241)/(SRP!$C$7:$C$9&gt;=E5241),SRP!$D$7:$D$9)*(G5241/100)*(E5241/1000)),IF(C5241="Spirits",SUM(LOOKUP(2,1/(SRP!$B$2:$B$6&lt;=E5241)/(SRP!$C$2:$C$6&gt;=E5241),SRP!$D$2:$D$6)*(G5241/100)*(E5241/1000)),IF(AND(C5241="Wine",D5241="Fortified Wines"),SUM(LOOKUP(2,1/(SRP!$B$20:$B$23&lt;=E5241)/(SRP!$C$20:$C$23&gt;=E5241),SRP!$D$20:$D$23)*(G5241/100)*(E5241/1000)),IF(C5241="Wine",SUM(LOOKUP(2,1/(SRP!$B$15:$B$19&lt;=E5241)/(SRP!$C$15:$C$19&gt;=E5241),SRP!$D$15:$D$19)*(G5241/100)*(E5241/1000)),IF(C5241="Ready to Drink",SUM(LOOKUP(2,1/(SRP!$B$10:$B$14&lt;=E5241)/(SRP!$C$10:$C$14&gt;=E5241),SRP!$D$10:$D$14)*(G5241/100)*(E5241/1000)),0))))),2)</f>
        <v>1.58</v>
      </c>
    </row>
    <row r="5242" spans="1:11" x14ac:dyDescent="0.35">
      <c r="A5242" s="2">
        <v>45149</v>
      </c>
      <c r="B5242" s="76" t="s">
        <v>4375</v>
      </c>
      <c r="C5242" s="76" t="s">
        <v>287</v>
      </c>
      <c r="D5242" s="76" t="s">
        <v>5266</v>
      </c>
      <c r="E5242" s="76">
        <v>473</v>
      </c>
      <c r="F5242" s="76">
        <v>24</v>
      </c>
      <c r="G5242" s="77">
        <v>4.8</v>
      </c>
      <c r="H5242" s="76" t="s">
        <v>3370</v>
      </c>
      <c r="I5242" s="77">
        <v>4.2</v>
      </c>
      <c r="J5242" s="2">
        <v>1</v>
      </c>
      <c r="K5242" s="119" cm="1">
        <f t="array" ref="K5242">ROUND(IF(C5242="Beer",SUM(LOOKUP(2,1/(SRP!$B$7:$B$9&lt;=E5242)/(SRP!$C$7:$C$9&gt;=E5242),SRP!$D$7:$D$9)*(G5242/100)*(E5242/1000)),IF(C5242="Spirits",SUM(LOOKUP(2,1/(SRP!$B$2:$B$6&lt;=E5242)/(SRP!$C$2:$C$6&gt;=E5242),SRP!$D$2:$D$6)*(G5242/100)*(E5242/1000)),IF(AND(C5242="Wine",D5242="Fortified Wines"),SUM(LOOKUP(2,1/(SRP!$B$20:$B$23&lt;=E5242)/(SRP!$C$20:$C$23&gt;=E5242),SRP!$D$20:$D$23)*(G5242/100)*(E5242/1000)),IF(C5242="Wine",SUM(LOOKUP(2,1/(SRP!$B$15:$B$19&lt;=E5242)/(SRP!$C$15:$C$19&gt;=E5242),SRP!$D$15:$D$19)*(G5242/100)*(E5242/1000)),IF(C5242="Ready to Drink",SUM(LOOKUP(2,1/(SRP!$B$10:$B$14&lt;=E5242)/(SRP!$C$10:$C$14&gt;=E5242),SRP!$D$10:$D$14)*(G5242/100)*(E5242/1000)),0))))),2)</f>
        <v>1.58</v>
      </c>
    </row>
    <row r="5243" spans="1:11" x14ac:dyDescent="0.35">
      <c r="A5243" s="2">
        <v>45155</v>
      </c>
      <c r="B5243" s="76" t="s">
        <v>4301</v>
      </c>
      <c r="C5243" s="76" t="s">
        <v>285</v>
      </c>
      <c r="D5243" s="76" t="s">
        <v>5231</v>
      </c>
      <c r="E5243" s="76">
        <v>1140</v>
      </c>
      <c r="F5243" s="76">
        <v>12</v>
      </c>
      <c r="G5243" s="77">
        <v>40</v>
      </c>
      <c r="H5243" s="76" t="s">
        <v>3388</v>
      </c>
      <c r="I5243" s="77">
        <v>34.979999999999997</v>
      </c>
      <c r="J5243" s="2">
        <v>1</v>
      </c>
      <c r="K5243" s="119" cm="1">
        <f t="array" ref="K5243">ROUND(IF(C5243="Beer",SUM(LOOKUP(2,1/(SRP!$B$7:$B$9&lt;=E5243)/(SRP!$C$7:$C$9&gt;=E5243),SRP!$D$7:$D$9)*(G5243/100)*(E5243/1000)),IF(C5243="Spirits",SUM(LOOKUP(2,1/(SRP!$B$2:$B$6&lt;=E5243)/(SRP!$C$2:$C$6&gt;=E5243),SRP!$D$2:$D$6)*(G5243/100)*(E5243/1000)),IF(AND(C5243="Wine",D5243="Fortified Wines"),SUM(LOOKUP(2,1/(SRP!$B$20:$B$23&lt;=E5243)/(SRP!$C$20:$C$23&gt;=E5243),SRP!$D$20:$D$23)*(G5243/100)*(E5243/1000)),IF(C5243="Wine",SUM(LOOKUP(2,1/(SRP!$B$15:$B$19&lt;=E5243)/(SRP!$C$15:$C$19&gt;=E5243),SRP!$D$15:$D$19)*(G5243/100)*(E5243/1000)),IF(C5243="Ready to Drink",SUM(LOOKUP(2,1/(SRP!$B$10:$B$14&lt;=E5243)/(SRP!$C$10:$C$14&gt;=E5243),SRP!$D$10:$D$14)*(G5243/100)*(E5243/1000)),0))))),2)</f>
        <v>31.83</v>
      </c>
    </row>
    <row r="5244" spans="1:11" x14ac:dyDescent="0.35">
      <c r="A5244" s="2">
        <v>45167</v>
      </c>
      <c r="B5244" s="76" t="s">
        <v>4131</v>
      </c>
      <c r="C5244" s="76" t="s">
        <v>287</v>
      </c>
      <c r="D5244" s="76" t="s">
        <v>5292</v>
      </c>
      <c r="E5244" s="76">
        <v>355</v>
      </c>
      <c r="F5244" s="76">
        <v>24</v>
      </c>
      <c r="G5244" s="77">
        <v>4.5</v>
      </c>
      <c r="H5244" s="76" t="s">
        <v>3355</v>
      </c>
      <c r="I5244" s="77">
        <v>2.4900000000000002</v>
      </c>
      <c r="J5244" s="2">
        <v>1</v>
      </c>
      <c r="K5244" s="119" cm="1">
        <f t="array" ref="K5244">ROUND(IF(C5244="Beer",SUM(LOOKUP(2,1/(SRP!$B$7:$B$9&lt;=E5244)/(SRP!$C$7:$C$9&gt;=E5244),SRP!$D$7:$D$9)*(G5244/100)*(E5244/1000)),IF(C5244="Spirits",SUM(LOOKUP(2,1/(SRP!$B$2:$B$6&lt;=E5244)/(SRP!$C$2:$C$6&gt;=E5244),SRP!$D$2:$D$6)*(G5244/100)*(E5244/1000)),IF(AND(C5244="Wine",D5244="Fortified Wines"),SUM(LOOKUP(2,1/(SRP!$B$20:$B$23&lt;=E5244)/(SRP!$C$20:$C$23&gt;=E5244),SRP!$D$20:$D$23)*(G5244/100)*(E5244/1000)),IF(C5244="Wine",SUM(LOOKUP(2,1/(SRP!$B$15:$B$19&lt;=E5244)/(SRP!$C$15:$C$19&gt;=E5244),SRP!$D$15:$D$19)*(G5244/100)*(E5244/1000)),IF(C5244="Ready to Drink",SUM(LOOKUP(2,1/(SRP!$B$10:$B$14&lt;=E5244)/(SRP!$C$10:$C$14&gt;=E5244),SRP!$D$10:$D$14)*(G5244/100)*(E5244/1000)),0))))),2)</f>
        <v>1.1200000000000001</v>
      </c>
    </row>
    <row r="5245" spans="1:11" x14ac:dyDescent="0.35">
      <c r="A5245" s="2">
        <v>45167</v>
      </c>
      <c r="B5245" s="76" t="s">
        <v>4131</v>
      </c>
      <c r="C5245" s="76" t="s">
        <v>287</v>
      </c>
      <c r="D5245" s="76" t="s">
        <v>5292</v>
      </c>
      <c r="E5245" s="76">
        <v>355</v>
      </c>
      <c r="F5245" s="76">
        <v>24</v>
      </c>
      <c r="G5245" s="77">
        <v>4.5</v>
      </c>
      <c r="H5245" s="76" t="s">
        <v>3355</v>
      </c>
      <c r="I5245" s="77">
        <v>2.4900000000000002</v>
      </c>
      <c r="J5245" s="2">
        <v>1</v>
      </c>
      <c r="K5245" s="119" cm="1">
        <f t="array" ref="K5245">ROUND(IF(C5245="Beer",SUM(LOOKUP(2,1/(SRP!$B$7:$B$9&lt;=E5245)/(SRP!$C$7:$C$9&gt;=E5245),SRP!$D$7:$D$9)*(G5245/100)*(E5245/1000)),IF(C5245="Spirits",SUM(LOOKUP(2,1/(SRP!$B$2:$B$6&lt;=E5245)/(SRP!$C$2:$C$6&gt;=E5245),SRP!$D$2:$D$6)*(G5245/100)*(E5245/1000)),IF(AND(C5245="Wine",D5245="Fortified Wines"),SUM(LOOKUP(2,1/(SRP!$B$20:$B$23&lt;=E5245)/(SRP!$C$20:$C$23&gt;=E5245),SRP!$D$20:$D$23)*(G5245/100)*(E5245/1000)),IF(C5245="Wine",SUM(LOOKUP(2,1/(SRP!$B$15:$B$19&lt;=E5245)/(SRP!$C$15:$C$19&gt;=E5245),SRP!$D$15:$D$19)*(G5245/100)*(E5245/1000)),IF(C5245="Ready to Drink",SUM(LOOKUP(2,1/(SRP!$B$10:$B$14&lt;=E5245)/(SRP!$C$10:$C$14&gt;=E5245),SRP!$D$10:$D$14)*(G5245/100)*(E5245/1000)),0))))),2)</f>
        <v>1.1200000000000001</v>
      </c>
    </row>
    <row r="5246" spans="1:11" x14ac:dyDescent="0.35">
      <c r="A5246" s="2">
        <v>45203</v>
      </c>
      <c r="B5246" s="76" t="s">
        <v>4768</v>
      </c>
      <c r="C5246" s="76" t="s">
        <v>286</v>
      </c>
      <c r="D5246" s="76" t="s">
        <v>5269</v>
      </c>
      <c r="E5246" s="76">
        <v>750</v>
      </c>
      <c r="F5246" s="76">
        <v>12</v>
      </c>
      <c r="G5246" s="77">
        <v>14.5</v>
      </c>
      <c r="H5246" s="76" t="s">
        <v>3326</v>
      </c>
      <c r="I5246" s="77">
        <v>28.49</v>
      </c>
      <c r="J5246" s="2">
        <v>1</v>
      </c>
      <c r="K5246" s="119" cm="1">
        <f t="array" ref="K5246">ROUND(IF(C5246="Beer",SUM(LOOKUP(2,1/(SRP!$B$7:$B$9&lt;=E5246)/(SRP!$C$7:$C$9&gt;=E5246),SRP!$D$7:$D$9)*(G5246/100)*(E5246/1000)),IF(C5246="Spirits",SUM(LOOKUP(2,1/(SRP!$B$2:$B$6&lt;=E5246)/(SRP!$C$2:$C$6&gt;=E5246),SRP!$D$2:$D$6)*(G5246/100)*(E5246/1000)),IF(AND(C5246="Wine",D5246="Fortified Wines"),SUM(LOOKUP(2,1/(SRP!$B$20:$B$23&lt;=E5246)/(SRP!$C$20:$C$23&gt;=E5246),SRP!$D$20:$D$23)*(G5246/100)*(E5246/1000)),IF(C5246="Wine",SUM(LOOKUP(2,1/(SRP!$B$15:$B$19&lt;=E5246)/(SRP!$C$15:$C$19&gt;=E5246),SRP!$D$15:$D$19)*(G5246/100)*(E5246/1000)),IF(C5246="Ready to Drink",SUM(LOOKUP(2,1/(SRP!$B$10:$B$14&lt;=E5246)/(SRP!$C$10:$C$14&gt;=E5246),SRP!$D$10:$D$14)*(G5246/100)*(E5246/1000)),0))))),2)</f>
        <v>7.59</v>
      </c>
    </row>
    <row r="5247" spans="1:11" x14ac:dyDescent="0.35">
      <c r="A5247" s="2">
        <v>45204</v>
      </c>
      <c r="B5247" s="76" t="s">
        <v>4379</v>
      </c>
      <c r="C5247" s="76" t="s">
        <v>287</v>
      </c>
      <c r="D5247" s="76" t="s">
        <v>5292</v>
      </c>
      <c r="E5247" s="76">
        <v>473</v>
      </c>
      <c r="F5247" s="76">
        <v>24</v>
      </c>
      <c r="G5247" s="77">
        <v>5</v>
      </c>
      <c r="H5247" s="76" t="s">
        <v>3301</v>
      </c>
      <c r="I5247" s="77">
        <v>2.91</v>
      </c>
      <c r="J5247" s="2">
        <v>1</v>
      </c>
      <c r="K5247" s="119" cm="1">
        <f t="array" ref="K5247">ROUND(IF(C5247="Beer",SUM(LOOKUP(2,1/(SRP!$B$7:$B$9&lt;=E5247)/(SRP!$C$7:$C$9&gt;=E5247),SRP!$D$7:$D$9)*(G5247/100)*(E5247/1000)),IF(C5247="Spirits",SUM(LOOKUP(2,1/(SRP!$B$2:$B$6&lt;=E5247)/(SRP!$C$2:$C$6&gt;=E5247),SRP!$D$2:$D$6)*(G5247/100)*(E5247/1000)),IF(AND(C5247="Wine",D5247="Fortified Wines"),SUM(LOOKUP(2,1/(SRP!$B$20:$B$23&lt;=E5247)/(SRP!$C$20:$C$23&gt;=E5247),SRP!$D$20:$D$23)*(G5247/100)*(E5247/1000)),IF(C5247="Wine",SUM(LOOKUP(2,1/(SRP!$B$15:$B$19&lt;=E5247)/(SRP!$C$15:$C$19&gt;=E5247),SRP!$D$15:$D$19)*(G5247/100)*(E5247/1000)),IF(C5247="Ready to Drink",SUM(LOOKUP(2,1/(SRP!$B$10:$B$14&lt;=E5247)/(SRP!$C$10:$C$14&gt;=E5247),SRP!$D$10:$D$14)*(G5247/100)*(E5247/1000)),0))))),2)</f>
        <v>1.65</v>
      </c>
    </row>
    <row r="5248" spans="1:11" x14ac:dyDescent="0.35">
      <c r="A5248" s="2">
        <v>45204</v>
      </c>
      <c r="B5248" s="76" t="s">
        <v>4379</v>
      </c>
      <c r="C5248" s="76" t="s">
        <v>287</v>
      </c>
      <c r="D5248" s="76" t="s">
        <v>5292</v>
      </c>
      <c r="E5248" s="76">
        <v>473</v>
      </c>
      <c r="F5248" s="76">
        <v>24</v>
      </c>
      <c r="G5248" s="77">
        <v>5</v>
      </c>
      <c r="H5248" s="76" t="s">
        <v>3301</v>
      </c>
      <c r="I5248" s="77">
        <v>2.91</v>
      </c>
      <c r="J5248" s="2">
        <v>1</v>
      </c>
      <c r="K5248" s="119" cm="1">
        <f t="array" ref="K5248">ROUND(IF(C5248="Beer",SUM(LOOKUP(2,1/(SRP!$B$7:$B$9&lt;=E5248)/(SRP!$C$7:$C$9&gt;=E5248),SRP!$D$7:$D$9)*(G5248/100)*(E5248/1000)),IF(C5248="Spirits",SUM(LOOKUP(2,1/(SRP!$B$2:$B$6&lt;=E5248)/(SRP!$C$2:$C$6&gt;=E5248),SRP!$D$2:$D$6)*(G5248/100)*(E5248/1000)),IF(AND(C5248="Wine",D5248="Fortified Wines"),SUM(LOOKUP(2,1/(SRP!$B$20:$B$23&lt;=E5248)/(SRP!$C$20:$C$23&gt;=E5248),SRP!$D$20:$D$23)*(G5248/100)*(E5248/1000)),IF(C5248="Wine",SUM(LOOKUP(2,1/(SRP!$B$15:$B$19&lt;=E5248)/(SRP!$C$15:$C$19&gt;=E5248),SRP!$D$15:$D$19)*(G5248/100)*(E5248/1000)),IF(C5248="Ready to Drink",SUM(LOOKUP(2,1/(SRP!$B$10:$B$14&lt;=E5248)/(SRP!$C$10:$C$14&gt;=E5248),SRP!$D$10:$D$14)*(G5248/100)*(E5248/1000)),0))))),2)</f>
        <v>1.65</v>
      </c>
    </row>
    <row r="5249" spans="1:11" x14ac:dyDescent="0.35">
      <c r="A5249" s="2">
        <v>45205</v>
      </c>
      <c r="B5249" s="76" t="s">
        <v>4376</v>
      </c>
      <c r="C5249" s="76" t="s">
        <v>287</v>
      </c>
      <c r="D5249" s="76" t="s">
        <v>5230</v>
      </c>
      <c r="E5249" s="76">
        <v>473</v>
      </c>
      <c r="F5249" s="76">
        <v>24</v>
      </c>
      <c r="G5249" s="77">
        <v>4.4000000000000004</v>
      </c>
      <c r="H5249" s="76" t="s">
        <v>3349</v>
      </c>
      <c r="I5249" s="77">
        <v>4.46</v>
      </c>
      <c r="J5249" s="2">
        <v>1</v>
      </c>
      <c r="K5249" s="119" cm="1">
        <f t="array" ref="K5249">ROUND(IF(C5249="Beer",SUM(LOOKUP(2,1/(SRP!$B$7:$B$9&lt;=E5249)/(SRP!$C$7:$C$9&gt;=E5249),SRP!$D$7:$D$9)*(G5249/100)*(E5249/1000)),IF(C5249="Spirits",SUM(LOOKUP(2,1/(SRP!$B$2:$B$6&lt;=E5249)/(SRP!$C$2:$C$6&gt;=E5249),SRP!$D$2:$D$6)*(G5249/100)*(E5249/1000)),IF(AND(C5249="Wine",D5249="Fortified Wines"),SUM(LOOKUP(2,1/(SRP!$B$20:$B$23&lt;=E5249)/(SRP!$C$20:$C$23&gt;=E5249),SRP!$D$20:$D$23)*(G5249/100)*(E5249/1000)),IF(C5249="Wine",SUM(LOOKUP(2,1/(SRP!$B$15:$B$19&lt;=E5249)/(SRP!$C$15:$C$19&gt;=E5249),SRP!$D$15:$D$19)*(G5249/100)*(E5249/1000)),IF(C5249="Ready to Drink",SUM(LOOKUP(2,1/(SRP!$B$10:$B$14&lt;=E5249)/(SRP!$C$10:$C$14&gt;=E5249),SRP!$D$10:$D$14)*(G5249/100)*(E5249/1000)),0))))),2)</f>
        <v>1.45</v>
      </c>
    </row>
    <row r="5250" spans="1:11" x14ac:dyDescent="0.35">
      <c r="A5250" s="2">
        <v>45205</v>
      </c>
      <c r="B5250" s="76" t="s">
        <v>4376</v>
      </c>
      <c r="C5250" s="76" t="s">
        <v>287</v>
      </c>
      <c r="D5250" s="76" t="s">
        <v>5230</v>
      </c>
      <c r="E5250" s="76">
        <v>473</v>
      </c>
      <c r="F5250" s="76">
        <v>24</v>
      </c>
      <c r="G5250" s="77">
        <v>4.4000000000000004</v>
      </c>
      <c r="H5250" s="76" t="s">
        <v>3349</v>
      </c>
      <c r="I5250" s="77">
        <v>4.46</v>
      </c>
      <c r="J5250" s="2">
        <v>1</v>
      </c>
      <c r="K5250" s="119" cm="1">
        <f t="array" ref="K5250">ROUND(IF(C5250="Beer",SUM(LOOKUP(2,1/(SRP!$B$7:$B$9&lt;=E5250)/(SRP!$C$7:$C$9&gt;=E5250),SRP!$D$7:$D$9)*(G5250/100)*(E5250/1000)),IF(C5250="Spirits",SUM(LOOKUP(2,1/(SRP!$B$2:$B$6&lt;=E5250)/(SRP!$C$2:$C$6&gt;=E5250),SRP!$D$2:$D$6)*(G5250/100)*(E5250/1000)),IF(AND(C5250="Wine",D5250="Fortified Wines"),SUM(LOOKUP(2,1/(SRP!$B$20:$B$23&lt;=E5250)/(SRP!$C$20:$C$23&gt;=E5250),SRP!$D$20:$D$23)*(G5250/100)*(E5250/1000)),IF(C5250="Wine",SUM(LOOKUP(2,1/(SRP!$B$15:$B$19&lt;=E5250)/(SRP!$C$15:$C$19&gt;=E5250),SRP!$D$15:$D$19)*(G5250/100)*(E5250/1000)),IF(C5250="Ready to Drink",SUM(LOOKUP(2,1/(SRP!$B$10:$B$14&lt;=E5250)/(SRP!$C$10:$C$14&gt;=E5250),SRP!$D$10:$D$14)*(G5250/100)*(E5250/1000)),0))))),2)</f>
        <v>1.45</v>
      </c>
    </row>
    <row r="5251" spans="1:11" x14ac:dyDescent="0.35">
      <c r="A5251" s="2">
        <v>45207</v>
      </c>
      <c r="B5251" s="76" t="s">
        <v>4317</v>
      </c>
      <c r="C5251" s="76" t="s">
        <v>287</v>
      </c>
      <c r="D5251" s="76" t="s">
        <v>5292</v>
      </c>
      <c r="E5251" s="76">
        <v>473</v>
      </c>
      <c r="F5251" s="76">
        <v>24</v>
      </c>
      <c r="G5251" s="77">
        <v>5</v>
      </c>
      <c r="H5251" s="76" t="s">
        <v>3301</v>
      </c>
      <c r="I5251" s="77">
        <v>2.91</v>
      </c>
      <c r="J5251" s="2">
        <v>1</v>
      </c>
      <c r="K5251" s="119" cm="1">
        <f t="array" ref="K5251">ROUND(IF(C5251="Beer",SUM(LOOKUP(2,1/(SRP!$B$7:$B$9&lt;=E5251)/(SRP!$C$7:$C$9&gt;=E5251),SRP!$D$7:$D$9)*(G5251/100)*(E5251/1000)),IF(C5251="Spirits",SUM(LOOKUP(2,1/(SRP!$B$2:$B$6&lt;=E5251)/(SRP!$C$2:$C$6&gt;=E5251),SRP!$D$2:$D$6)*(G5251/100)*(E5251/1000)),IF(AND(C5251="Wine",D5251="Fortified Wines"),SUM(LOOKUP(2,1/(SRP!$B$20:$B$23&lt;=E5251)/(SRP!$C$20:$C$23&gt;=E5251),SRP!$D$20:$D$23)*(G5251/100)*(E5251/1000)),IF(C5251="Wine",SUM(LOOKUP(2,1/(SRP!$B$15:$B$19&lt;=E5251)/(SRP!$C$15:$C$19&gt;=E5251),SRP!$D$15:$D$19)*(G5251/100)*(E5251/1000)),IF(C5251="Ready to Drink",SUM(LOOKUP(2,1/(SRP!$B$10:$B$14&lt;=E5251)/(SRP!$C$10:$C$14&gt;=E5251),SRP!$D$10:$D$14)*(G5251/100)*(E5251/1000)),0))))),2)</f>
        <v>1.65</v>
      </c>
    </row>
    <row r="5252" spans="1:11" x14ac:dyDescent="0.35">
      <c r="A5252" s="2">
        <v>45207</v>
      </c>
      <c r="B5252" s="76" t="s">
        <v>4317</v>
      </c>
      <c r="C5252" s="76" t="s">
        <v>287</v>
      </c>
      <c r="D5252" s="76" t="s">
        <v>5292</v>
      </c>
      <c r="E5252" s="76">
        <v>473</v>
      </c>
      <c r="F5252" s="76">
        <v>24</v>
      </c>
      <c r="G5252" s="77">
        <v>5</v>
      </c>
      <c r="H5252" s="76" t="s">
        <v>3301</v>
      </c>
      <c r="I5252" s="77">
        <v>2.91</v>
      </c>
      <c r="J5252" s="2">
        <v>1</v>
      </c>
      <c r="K5252" s="119" cm="1">
        <f t="array" ref="K5252">ROUND(IF(C5252="Beer",SUM(LOOKUP(2,1/(SRP!$B$7:$B$9&lt;=E5252)/(SRP!$C$7:$C$9&gt;=E5252),SRP!$D$7:$D$9)*(G5252/100)*(E5252/1000)),IF(C5252="Spirits",SUM(LOOKUP(2,1/(SRP!$B$2:$B$6&lt;=E5252)/(SRP!$C$2:$C$6&gt;=E5252),SRP!$D$2:$D$6)*(G5252/100)*(E5252/1000)),IF(AND(C5252="Wine",D5252="Fortified Wines"),SUM(LOOKUP(2,1/(SRP!$B$20:$B$23&lt;=E5252)/(SRP!$C$20:$C$23&gt;=E5252),SRP!$D$20:$D$23)*(G5252/100)*(E5252/1000)),IF(C5252="Wine",SUM(LOOKUP(2,1/(SRP!$B$15:$B$19&lt;=E5252)/(SRP!$C$15:$C$19&gt;=E5252),SRP!$D$15:$D$19)*(G5252/100)*(E5252/1000)),IF(C5252="Ready to Drink",SUM(LOOKUP(2,1/(SRP!$B$10:$B$14&lt;=E5252)/(SRP!$C$10:$C$14&gt;=E5252),SRP!$D$10:$D$14)*(G5252/100)*(E5252/1000)),0))))),2)</f>
        <v>1.65</v>
      </c>
    </row>
    <row r="5253" spans="1:11" x14ac:dyDescent="0.35">
      <c r="A5253" s="2">
        <v>45208</v>
      </c>
      <c r="B5253" s="76" t="s">
        <v>4319</v>
      </c>
      <c r="C5253" s="76" t="s">
        <v>287</v>
      </c>
      <c r="D5253" s="76" t="s">
        <v>5240</v>
      </c>
      <c r="E5253" s="76">
        <v>473</v>
      </c>
      <c r="F5253" s="76">
        <v>24</v>
      </c>
      <c r="G5253" s="77">
        <v>6.7</v>
      </c>
      <c r="H5253" s="76" t="s">
        <v>5000</v>
      </c>
      <c r="I5253" s="77">
        <v>4.25</v>
      </c>
      <c r="J5253" s="2">
        <v>1</v>
      </c>
      <c r="K5253" s="119" cm="1">
        <f t="array" ref="K5253">ROUND(IF(C5253="Beer",SUM(LOOKUP(2,1/(SRP!$B$7:$B$9&lt;=E5253)/(SRP!$C$7:$C$9&gt;=E5253),SRP!$D$7:$D$9)*(G5253/100)*(E5253/1000)),IF(C5253="Spirits",SUM(LOOKUP(2,1/(SRP!$B$2:$B$6&lt;=E5253)/(SRP!$C$2:$C$6&gt;=E5253),SRP!$D$2:$D$6)*(G5253/100)*(E5253/1000)),IF(AND(C5253="Wine",D5253="Fortified Wines"),SUM(LOOKUP(2,1/(SRP!$B$20:$B$23&lt;=E5253)/(SRP!$C$20:$C$23&gt;=E5253),SRP!$D$20:$D$23)*(G5253/100)*(E5253/1000)),IF(C5253="Wine",SUM(LOOKUP(2,1/(SRP!$B$15:$B$19&lt;=E5253)/(SRP!$C$15:$C$19&gt;=E5253),SRP!$D$15:$D$19)*(G5253/100)*(E5253/1000)),IF(C5253="Ready to Drink",SUM(LOOKUP(2,1/(SRP!$B$10:$B$14&lt;=E5253)/(SRP!$C$10:$C$14&gt;=E5253),SRP!$D$10:$D$14)*(G5253/100)*(E5253/1000)),0))))),2)</f>
        <v>2.21</v>
      </c>
    </row>
    <row r="5254" spans="1:11" x14ac:dyDescent="0.35">
      <c r="A5254" s="2">
        <v>45208</v>
      </c>
      <c r="B5254" s="76" t="s">
        <v>4319</v>
      </c>
      <c r="C5254" s="76" t="s">
        <v>287</v>
      </c>
      <c r="D5254" s="76" t="s">
        <v>5240</v>
      </c>
      <c r="E5254" s="76">
        <v>473</v>
      </c>
      <c r="F5254" s="76">
        <v>24</v>
      </c>
      <c r="G5254" s="77">
        <v>6.7</v>
      </c>
      <c r="H5254" s="76" t="s">
        <v>5000</v>
      </c>
      <c r="I5254" s="77">
        <v>4.25</v>
      </c>
      <c r="J5254" s="2">
        <v>1</v>
      </c>
      <c r="K5254" s="119" cm="1">
        <f t="array" ref="K5254">ROUND(IF(C5254="Beer",SUM(LOOKUP(2,1/(SRP!$B$7:$B$9&lt;=E5254)/(SRP!$C$7:$C$9&gt;=E5254),SRP!$D$7:$D$9)*(G5254/100)*(E5254/1000)),IF(C5254="Spirits",SUM(LOOKUP(2,1/(SRP!$B$2:$B$6&lt;=E5254)/(SRP!$C$2:$C$6&gt;=E5254),SRP!$D$2:$D$6)*(G5254/100)*(E5254/1000)),IF(AND(C5254="Wine",D5254="Fortified Wines"),SUM(LOOKUP(2,1/(SRP!$B$20:$B$23&lt;=E5254)/(SRP!$C$20:$C$23&gt;=E5254),SRP!$D$20:$D$23)*(G5254/100)*(E5254/1000)),IF(C5254="Wine",SUM(LOOKUP(2,1/(SRP!$B$15:$B$19&lt;=E5254)/(SRP!$C$15:$C$19&gt;=E5254),SRP!$D$15:$D$19)*(G5254/100)*(E5254/1000)),IF(C5254="Ready to Drink",SUM(LOOKUP(2,1/(SRP!$B$10:$B$14&lt;=E5254)/(SRP!$C$10:$C$14&gt;=E5254),SRP!$D$10:$D$14)*(G5254/100)*(E5254/1000)),0))))),2)</f>
        <v>2.21</v>
      </c>
    </row>
    <row r="5255" spans="1:11" x14ac:dyDescent="0.35">
      <c r="A5255" s="2">
        <v>45210</v>
      </c>
      <c r="B5255" s="76" t="s">
        <v>4320</v>
      </c>
      <c r="C5255" s="76" t="s">
        <v>287</v>
      </c>
      <c r="D5255" s="76" t="s">
        <v>5266</v>
      </c>
      <c r="E5255" s="76">
        <v>473</v>
      </c>
      <c r="F5255" s="76">
        <v>24</v>
      </c>
      <c r="G5255" s="77">
        <v>5</v>
      </c>
      <c r="H5255" s="76" t="s">
        <v>5000</v>
      </c>
      <c r="I5255" s="77">
        <v>4.25</v>
      </c>
      <c r="J5255" s="2">
        <v>1</v>
      </c>
      <c r="K5255" s="119" cm="1">
        <f t="array" ref="K5255">ROUND(IF(C5255="Beer",SUM(LOOKUP(2,1/(SRP!$B$7:$B$9&lt;=E5255)/(SRP!$C$7:$C$9&gt;=E5255),SRP!$D$7:$D$9)*(G5255/100)*(E5255/1000)),IF(C5255="Spirits",SUM(LOOKUP(2,1/(SRP!$B$2:$B$6&lt;=E5255)/(SRP!$C$2:$C$6&gt;=E5255),SRP!$D$2:$D$6)*(G5255/100)*(E5255/1000)),IF(AND(C5255="Wine",D5255="Fortified Wines"),SUM(LOOKUP(2,1/(SRP!$B$20:$B$23&lt;=E5255)/(SRP!$C$20:$C$23&gt;=E5255),SRP!$D$20:$D$23)*(G5255/100)*(E5255/1000)),IF(C5255="Wine",SUM(LOOKUP(2,1/(SRP!$B$15:$B$19&lt;=E5255)/(SRP!$C$15:$C$19&gt;=E5255),SRP!$D$15:$D$19)*(G5255/100)*(E5255/1000)),IF(C5255="Ready to Drink",SUM(LOOKUP(2,1/(SRP!$B$10:$B$14&lt;=E5255)/(SRP!$C$10:$C$14&gt;=E5255),SRP!$D$10:$D$14)*(G5255/100)*(E5255/1000)),0))))),2)</f>
        <v>1.65</v>
      </c>
    </row>
    <row r="5256" spans="1:11" x14ac:dyDescent="0.35">
      <c r="A5256" s="2">
        <v>45210</v>
      </c>
      <c r="B5256" s="76" t="s">
        <v>4320</v>
      </c>
      <c r="C5256" s="76" t="s">
        <v>287</v>
      </c>
      <c r="D5256" s="76" t="s">
        <v>5266</v>
      </c>
      <c r="E5256" s="76">
        <v>473</v>
      </c>
      <c r="F5256" s="76">
        <v>24</v>
      </c>
      <c r="G5256" s="77">
        <v>5</v>
      </c>
      <c r="H5256" s="76" t="s">
        <v>5000</v>
      </c>
      <c r="I5256" s="77">
        <v>4.25</v>
      </c>
      <c r="J5256" s="2">
        <v>1</v>
      </c>
      <c r="K5256" s="119" cm="1">
        <f t="array" ref="K5256">ROUND(IF(C5256="Beer",SUM(LOOKUP(2,1/(SRP!$B$7:$B$9&lt;=E5256)/(SRP!$C$7:$C$9&gt;=E5256),SRP!$D$7:$D$9)*(G5256/100)*(E5256/1000)),IF(C5256="Spirits",SUM(LOOKUP(2,1/(SRP!$B$2:$B$6&lt;=E5256)/(SRP!$C$2:$C$6&gt;=E5256),SRP!$D$2:$D$6)*(G5256/100)*(E5256/1000)),IF(AND(C5256="Wine",D5256="Fortified Wines"),SUM(LOOKUP(2,1/(SRP!$B$20:$B$23&lt;=E5256)/(SRP!$C$20:$C$23&gt;=E5256),SRP!$D$20:$D$23)*(G5256/100)*(E5256/1000)),IF(C5256="Wine",SUM(LOOKUP(2,1/(SRP!$B$15:$B$19&lt;=E5256)/(SRP!$C$15:$C$19&gt;=E5256),SRP!$D$15:$D$19)*(G5256/100)*(E5256/1000)),IF(C5256="Ready to Drink",SUM(LOOKUP(2,1/(SRP!$B$10:$B$14&lt;=E5256)/(SRP!$C$10:$C$14&gt;=E5256),SRP!$D$10:$D$14)*(G5256/100)*(E5256/1000)),0))))),2)</f>
        <v>1.65</v>
      </c>
    </row>
    <row r="5257" spans="1:11" x14ac:dyDescent="0.35">
      <c r="A5257" s="2">
        <v>45212</v>
      </c>
      <c r="B5257" s="76" t="s">
        <v>4318</v>
      </c>
      <c r="C5257" s="76" t="s">
        <v>287</v>
      </c>
      <c r="D5257" s="76" t="s">
        <v>5292</v>
      </c>
      <c r="E5257" s="76">
        <v>4260</v>
      </c>
      <c r="F5257" s="76">
        <v>1</v>
      </c>
      <c r="G5257" s="77">
        <v>2.5</v>
      </c>
      <c r="H5257" s="76" t="s">
        <v>3301</v>
      </c>
      <c r="I5257" s="77">
        <v>21.87</v>
      </c>
      <c r="J5257" s="2">
        <v>12</v>
      </c>
      <c r="K5257" s="119" cm="1">
        <f t="array" ref="K5257">ROUND(IF(C5257="Beer",SUM(LOOKUP(2,1/(SRP!$B$7:$B$9&lt;=E5257)/(SRP!$C$7:$C$9&gt;=E5257),SRP!$D$7:$D$9)*(G5257/100)*(E5257/1000)),IF(C5257="Spirits",SUM(LOOKUP(2,1/(SRP!$B$2:$B$6&lt;=E5257)/(SRP!$C$2:$C$6&gt;=E5257),SRP!$D$2:$D$6)*(G5257/100)*(E5257/1000)),IF(AND(C5257="Wine",D5257="Fortified Wines"),SUM(LOOKUP(2,1/(SRP!$B$20:$B$23&lt;=E5257)/(SRP!$C$20:$C$23&gt;=E5257),SRP!$D$20:$D$23)*(G5257/100)*(E5257/1000)),IF(C5257="Wine",SUM(LOOKUP(2,1/(SRP!$B$15:$B$19&lt;=E5257)/(SRP!$C$15:$C$19&gt;=E5257),SRP!$D$15:$D$19)*(G5257/100)*(E5257/1000)),IF(C5257="Ready to Drink",SUM(LOOKUP(2,1/(SRP!$B$10:$B$14&lt;=E5257)/(SRP!$C$10:$C$14&gt;=E5257),SRP!$D$10:$D$14)*(G5257/100)*(E5257/1000)),0))))),2)</f>
        <v>7.43</v>
      </c>
    </row>
    <row r="5258" spans="1:11" x14ac:dyDescent="0.35">
      <c r="A5258" s="2">
        <v>45212</v>
      </c>
      <c r="B5258" s="76" t="s">
        <v>4318</v>
      </c>
      <c r="C5258" s="76" t="s">
        <v>287</v>
      </c>
      <c r="D5258" s="76" t="s">
        <v>5292</v>
      </c>
      <c r="E5258" s="76">
        <v>4260</v>
      </c>
      <c r="F5258" s="76">
        <v>1</v>
      </c>
      <c r="G5258" s="77">
        <v>2.5</v>
      </c>
      <c r="H5258" s="76" t="s">
        <v>3301</v>
      </c>
      <c r="I5258" s="77">
        <v>21.87</v>
      </c>
      <c r="J5258" s="2">
        <v>12</v>
      </c>
      <c r="K5258" s="119" cm="1">
        <f t="array" ref="K5258">ROUND(IF(C5258="Beer",SUM(LOOKUP(2,1/(SRP!$B$7:$B$9&lt;=E5258)/(SRP!$C$7:$C$9&gt;=E5258),SRP!$D$7:$D$9)*(G5258/100)*(E5258/1000)),IF(C5258="Spirits",SUM(LOOKUP(2,1/(SRP!$B$2:$B$6&lt;=E5258)/(SRP!$C$2:$C$6&gt;=E5258),SRP!$D$2:$D$6)*(G5258/100)*(E5258/1000)),IF(AND(C5258="Wine",D5258="Fortified Wines"),SUM(LOOKUP(2,1/(SRP!$B$20:$B$23&lt;=E5258)/(SRP!$C$20:$C$23&gt;=E5258),SRP!$D$20:$D$23)*(G5258/100)*(E5258/1000)),IF(C5258="Wine",SUM(LOOKUP(2,1/(SRP!$B$15:$B$19&lt;=E5258)/(SRP!$C$15:$C$19&gt;=E5258),SRP!$D$15:$D$19)*(G5258/100)*(E5258/1000)),IF(C5258="Ready to Drink",SUM(LOOKUP(2,1/(SRP!$B$10:$B$14&lt;=E5258)/(SRP!$C$10:$C$14&gt;=E5258),SRP!$D$10:$D$14)*(G5258/100)*(E5258/1000)),0))))),2)</f>
        <v>7.43</v>
      </c>
    </row>
    <row r="5259" spans="1:11" x14ac:dyDescent="0.35">
      <c r="A5259" s="2">
        <v>45213</v>
      </c>
      <c r="B5259" s="76" t="s">
        <v>4305</v>
      </c>
      <c r="C5259" s="76" t="s">
        <v>287</v>
      </c>
      <c r="D5259" s="76" t="s">
        <v>5230</v>
      </c>
      <c r="E5259" s="76">
        <v>473</v>
      </c>
      <c r="F5259" s="76">
        <v>24</v>
      </c>
      <c r="G5259" s="77">
        <v>5.4</v>
      </c>
      <c r="H5259" s="76" t="s">
        <v>3382</v>
      </c>
      <c r="I5259" s="77">
        <v>4.3</v>
      </c>
      <c r="J5259" s="2">
        <v>1</v>
      </c>
      <c r="K5259" s="119" cm="1">
        <f t="array" ref="K5259">ROUND(IF(C5259="Beer",SUM(LOOKUP(2,1/(SRP!$B$7:$B$9&lt;=E5259)/(SRP!$C$7:$C$9&gt;=E5259),SRP!$D$7:$D$9)*(G5259/100)*(E5259/1000)),IF(C5259="Spirits",SUM(LOOKUP(2,1/(SRP!$B$2:$B$6&lt;=E5259)/(SRP!$C$2:$C$6&gt;=E5259),SRP!$D$2:$D$6)*(G5259/100)*(E5259/1000)),IF(AND(C5259="Wine",D5259="Fortified Wines"),SUM(LOOKUP(2,1/(SRP!$B$20:$B$23&lt;=E5259)/(SRP!$C$20:$C$23&gt;=E5259),SRP!$D$20:$D$23)*(G5259/100)*(E5259/1000)),IF(C5259="Wine",SUM(LOOKUP(2,1/(SRP!$B$15:$B$19&lt;=E5259)/(SRP!$C$15:$C$19&gt;=E5259),SRP!$D$15:$D$19)*(G5259/100)*(E5259/1000)),IF(C5259="Ready to Drink",SUM(LOOKUP(2,1/(SRP!$B$10:$B$14&lt;=E5259)/(SRP!$C$10:$C$14&gt;=E5259),SRP!$D$10:$D$14)*(G5259/100)*(E5259/1000)),0))))),2)</f>
        <v>1.78</v>
      </c>
    </row>
    <row r="5260" spans="1:11" x14ac:dyDescent="0.35">
      <c r="A5260" s="2">
        <v>45213</v>
      </c>
      <c r="B5260" s="76" t="s">
        <v>4305</v>
      </c>
      <c r="C5260" s="76" t="s">
        <v>287</v>
      </c>
      <c r="D5260" s="76" t="s">
        <v>5230</v>
      </c>
      <c r="E5260" s="76">
        <v>473</v>
      </c>
      <c r="F5260" s="76">
        <v>24</v>
      </c>
      <c r="G5260" s="77">
        <v>5.4</v>
      </c>
      <c r="H5260" s="76" t="s">
        <v>3382</v>
      </c>
      <c r="I5260" s="77">
        <v>4.3</v>
      </c>
      <c r="J5260" s="2">
        <v>1</v>
      </c>
      <c r="K5260" s="119" cm="1">
        <f t="array" ref="K5260">ROUND(IF(C5260="Beer",SUM(LOOKUP(2,1/(SRP!$B$7:$B$9&lt;=E5260)/(SRP!$C$7:$C$9&gt;=E5260),SRP!$D$7:$D$9)*(G5260/100)*(E5260/1000)),IF(C5260="Spirits",SUM(LOOKUP(2,1/(SRP!$B$2:$B$6&lt;=E5260)/(SRP!$C$2:$C$6&gt;=E5260),SRP!$D$2:$D$6)*(G5260/100)*(E5260/1000)),IF(AND(C5260="Wine",D5260="Fortified Wines"),SUM(LOOKUP(2,1/(SRP!$B$20:$B$23&lt;=E5260)/(SRP!$C$20:$C$23&gt;=E5260),SRP!$D$20:$D$23)*(G5260/100)*(E5260/1000)),IF(C5260="Wine",SUM(LOOKUP(2,1/(SRP!$B$15:$B$19&lt;=E5260)/(SRP!$C$15:$C$19&gt;=E5260),SRP!$D$15:$D$19)*(G5260/100)*(E5260/1000)),IF(C5260="Ready to Drink",SUM(LOOKUP(2,1/(SRP!$B$10:$B$14&lt;=E5260)/(SRP!$C$10:$C$14&gt;=E5260),SRP!$D$10:$D$14)*(G5260/100)*(E5260/1000)),0))))),2)</f>
        <v>1.78</v>
      </c>
    </row>
    <row r="5261" spans="1:11" x14ac:dyDescent="0.35">
      <c r="A5261" s="2">
        <v>45215</v>
      </c>
      <c r="B5261" s="76" t="s">
        <v>4323</v>
      </c>
      <c r="C5261" s="76" t="s">
        <v>287</v>
      </c>
      <c r="D5261" s="76" t="s">
        <v>5292</v>
      </c>
      <c r="E5261" s="76">
        <v>473</v>
      </c>
      <c r="F5261" s="76">
        <v>24</v>
      </c>
      <c r="G5261" s="77">
        <v>5.5</v>
      </c>
      <c r="H5261" s="76" t="s">
        <v>3301</v>
      </c>
      <c r="I5261" s="77">
        <v>3.89</v>
      </c>
      <c r="J5261" s="2">
        <v>1</v>
      </c>
      <c r="K5261" s="119" cm="1">
        <f t="array" ref="K5261">ROUND(IF(C5261="Beer",SUM(LOOKUP(2,1/(SRP!$B$7:$B$9&lt;=E5261)/(SRP!$C$7:$C$9&gt;=E5261),SRP!$D$7:$D$9)*(G5261/100)*(E5261/1000)),IF(C5261="Spirits",SUM(LOOKUP(2,1/(SRP!$B$2:$B$6&lt;=E5261)/(SRP!$C$2:$C$6&gt;=E5261),SRP!$D$2:$D$6)*(G5261/100)*(E5261/1000)),IF(AND(C5261="Wine",D5261="Fortified Wines"),SUM(LOOKUP(2,1/(SRP!$B$20:$B$23&lt;=E5261)/(SRP!$C$20:$C$23&gt;=E5261),SRP!$D$20:$D$23)*(G5261/100)*(E5261/1000)),IF(C5261="Wine",SUM(LOOKUP(2,1/(SRP!$B$15:$B$19&lt;=E5261)/(SRP!$C$15:$C$19&gt;=E5261),SRP!$D$15:$D$19)*(G5261/100)*(E5261/1000)),IF(C5261="Ready to Drink",SUM(LOOKUP(2,1/(SRP!$B$10:$B$14&lt;=E5261)/(SRP!$C$10:$C$14&gt;=E5261),SRP!$D$10:$D$14)*(G5261/100)*(E5261/1000)),0))))),2)</f>
        <v>1.82</v>
      </c>
    </row>
    <row r="5262" spans="1:11" x14ac:dyDescent="0.35">
      <c r="A5262" s="2">
        <v>45215</v>
      </c>
      <c r="B5262" s="76" t="s">
        <v>4323</v>
      </c>
      <c r="C5262" s="76" t="s">
        <v>287</v>
      </c>
      <c r="D5262" s="76" t="s">
        <v>5292</v>
      </c>
      <c r="E5262" s="76">
        <v>473</v>
      </c>
      <c r="F5262" s="76">
        <v>24</v>
      </c>
      <c r="G5262" s="77">
        <v>5.5</v>
      </c>
      <c r="H5262" s="76" t="s">
        <v>3301</v>
      </c>
      <c r="I5262" s="77">
        <v>3.89</v>
      </c>
      <c r="J5262" s="2">
        <v>1</v>
      </c>
      <c r="K5262" s="119" cm="1">
        <f t="array" ref="K5262">ROUND(IF(C5262="Beer",SUM(LOOKUP(2,1/(SRP!$B$7:$B$9&lt;=E5262)/(SRP!$C$7:$C$9&gt;=E5262),SRP!$D$7:$D$9)*(G5262/100)*(E5262/1000)),IF(C5262="Spirits",SUM(LOOKUP(2,1/(SRP!$B$2:$B$6&lt;=E5262)/(SRP!$C$2:$C$6&gt;=E5262),SRP!$D$2:$D$6)*(G5262/100)*(E5262/1000)),IF(AND(C5262="Wine",D5262="Fortified Wines"),SUM(LOOKUP(2,1/(SRP!$B$20:$B$23&lt;=E5262)/(SRP!$C$20:$C$23&gt;=E5262),SRP!$D$20:$D$23)*(G5262/100)*(E5262/1000)),IF(C5262="Wine",SUM(LOOKUP(2,1/(SRP!$B$15:$B$19&lt;=E5262)/(SRP!$C$15:$C$19&gt;=E5262),SRP!$D$15:$D$19)*(G5262/100)*(E5262/1000)),IF(C5262="Ready to Drink",SUM(LOOKUP(2,1/(SRP!$B$10:$B$14&lt;=E5262)/(SRP!$C$10:$C$14&gt;=E5262),SRP!$D$10:$D$14)*(G5262/100)*(E5262/1000)),0))))),2)</f>
        <v>1.82</v>
      </c>
    </row>
    <row r="5263" spans="1:11" x14ac:dyDescent="0.35">
      <c r="A5263" s="2">
        <v>45226</v>
      </c>
      <c r="B5263" s="76" t="s">
        <v>4270</v>
      </c>
      <c r="C5263" s="76" t="s">
        <v>286</v>
      </c>
      <c r="D5263" s="76" t="s">
        <v>5244</v>
      </c>
      <c r="E5263" s="76">
        <v>750</v>
      </c>
      <c r="F5263" s="76">
        <v>12</v>
      </c>
      <c r="G5263" s="77">
        <v>13</v>
      </c>
      <c r="H5263" s="76" t="s">
        <v>3992</v>
      </c>
      <c r="I5263" s="77">
        <v>23.99</v>
      </c>
      <c r="J5263" s="2">
        <v>1</v>
      </c>
      <c r="K5263" s="119" cm="1">
        <f t="array" ref="K5263">ROUND(IF(C5263="Beer",SUM(LOOKUP(2,1/(SRP!$B$7:$B$9&lt;=E5263)/(SRP!$C$7:$C$9&gt;=E5263),SRP!$D$7:$D$9)*(G5263/100)*(E5263/1000)),IF(C5263="Spirits",SUM(LOOKUP(2,1/(SRP!$B$2:$B$6&lt;=E5263)/(SRP!$C$2:$C$6&gt;=E5263),SRP!$D$2:$D$6)*(G5263/100)*(E5263/1000)),IF(AND(C5263="Wine",D5263="Fortified Wines"),SUM(LOOKUP(2,1/(SRP!$B$20:$B$23&lt;=E5263)/(SRP!$C$20:$C$23&gt;=E5263),SRP!$D$20:$D$23)*(G5263/100)*(E5263/1000)),IF(C5263="Wine",SUM(LOOKUP(2,1/(SRP!$B$15:$B$19&lt;=E5263)/(SRP!$C$15:$C$19&gt;=E5263),SRP!$D$15:$D$19)*(G5263/100)*(E5263/1000)),IF(C5263="Ready to Drink",SUM(LOOKUP(2,1/(SRP!$B$10:$B$14&lt;=E5263)/(SRP!$C$10:$C$14&gt;=E5263),SRP!$D$10:$D$14)*(G5263/100)*(E5263/1000)),0))))),2)</f>
        <v>6.81</v>
      </c>
    </row>
    <row r="5264" spans="1:11" x14ac:dyDescent="0.35">
      <c r="A5264" s="2">
        <v>45227</v>
      </c>
      <c r="B5264" s="76" t="s">
        <v>4271</v>
      </c>
      <c r="C5264" s="76" t="s">
        <v>286</v>
      </c>
      <c r="D5264" s="76" t="s">
        <v>5269</v>
      </c>
      <c r="E5264" s="76">
        <v>750</v>
      </c>
      <c r="F5264" s="76">
        <v>12</v>
      </c>
      <c r="G5264" s="77">
        <v>14.2</v>
      </c>
      <c r="H5264" s="76" t="s">
        <v>3300</v>
      </c>
      <c r="I5264" s="77">
        <v>44.99</v>
      </c>
      <c r="J5264" s="2">
        <v>1</v>
      </c>
      <c r="K5264" s="119" cm="1">
        <f t="array" ref="K5264">ROUND(IF(C5264="Beer",SUM(LOOKUP(2,1/(SRP!$B$7:$B$9&lt;=E5264)/(SRP!$C$7:$C$9&gt;=E5264),SRP!$D$7:$D$9)*(G5264/100)*(E5264/1000)),IF(C5264="Spirits",SUM(LOOKUP(2,1/(SRP!$B$2:$B$6&lt;=E5264)/(SRP!$C$2:$C$6&gt;=E5264),SRP!$D$2:$D$6)*(G5264/100)*(E5264/1000)),IF(AND(C5264="Wine",D5264="Fortified Wines"),SUM(LOOKUP(2,1/(SRP!$B$20:$B$23&lt;=E5264)/(SRP!$C$20:$C$23&gt;=E5264),SRP!$D$20:$D$23)*(G5264/100)*(E5264/1000)),IF(C5264="Wine",SUM(LOOKUP(2,1/(SRP!$B$15:$B$19&lt;=E5264)/(SRP!$C$15:$C$19&gt;=E5264),SRP!$D$15:$D$19)*(G5264/100)*(E5264/1000)),IF(C5264="Ready to Drink",SUM(LOOKUP(2,1/(SRP!$B$10:$B$14&lt;=E5264)/(SRP!$C$10:$C$14&gt;=E5264),SRP!$D$10:$D$14)*(G5264/100)*(E5264/1000)),0))))),2)</f>
        <v>7.43</v>
      </c>
    </row>
    <row r="5265" spans="1:11" x14ac:dyDescent="0.35">
      <c r="A5265" s="2">
        <v>45232</v>
      </c>
      <c r="B5265" s="76" t="s">
        <v>4366</v>
      </c>
      <c r="C5265" s="76" t="s">
        <v>287</v>
      </c>
      <c r="D5265" s="76" t="s">
        <v>5313</v>
      </c>
      <c r="E5265" s="76">
        <v>473</v>
      </c>
      <c r="F5265" s="76">
        <v>24</v>
      </c>
      <c r="G5265" s="77">
        <v>4.5</v>
      </c>
      <c r="H5265" s="76" t="s">
        <v>3301</v>
      </c>
      <c r="I5265" s="77">
        <v>4.29</v>
      </c>
      <c r="J5265" s="2">
        <v>1</v>
      </c>
      <c r="K5265" s="119" cm="1">
        <f t="array" ref="K5265">ROUND(IF(C5265="Beer",SUM(LOOKUP(2,1/(SRP!$B$7:$B$9&lt;=E5265)/(SRP!$C$7:$C$9&gt;=E5265),SRP!$D$7:$D$9)*(G5265/100)*(E5265/1000)),IF(C5265="Spirits",SUM(LOOKUP(2,1/(SRP!$B$2:$B$6&lt;=E5265)/(SRP!$C$2:$C$6&gt;=E5265),SRP!$D$2:$D$6)*(G5265/100)*(E5265/1000)),IF(AND(C5265="Wine",D5265="Fortified Wines"),SUM(LOOKUP(2,1/(SRP!$B$20:$B$23&lt;=E5265)/(SRP!$C$20:$C$23&gt;=E5265),SRP!$D$20:$D$23)*(G5265/100)*(E5265/1000)),IF(C5265="Wine",SUM(LOOKUP(2,1/(SRP!$B$15:$B$19&lt;=E5265)/(SRP!$C$15:$C$19&gt;=E5265),SRP!$D$15:$D$19)*(G5265/100)*(E5265/1000)),IF(C5265="Ready to Drink",SUM(LOOKUP(2,1/(SRP!$B$10:$B$14&lt;=E5265)/(SRP!$C$10:$C$14&gt;=E5265),SRP!$D$10:$D$14)*(G5265/100)*(E5265/1000)),0))))),2)</f>
        <v>1.49</v>
      </c>
    </row>
    <row r="5266" spans="1:11" x14ac:dyDescent="0.35">
      <c r="A5266" s="2">
        <v>45232</v>
      </c>
      <c r="B5266" s="76" t="s">
        <v>4366</v>
      </c>
      <c r="C5266" s="76" t="s">
        <v>287</v>
      </c>
      <c r="D5266" s="76" t="s">
        <v>5313</v>
      </c>
      <c r="E5266" s="76">
        <v>473</v>
      </c>
      <c r="F5266" s="76">
        <v>24</v>
      </c>
      <c r="G5266" s="77">
        <v>4.5</v>
      </c>
      <c r="H5266" s="76" t="s">
        <v>3301</v>
      </c>
      <c r="I5266" s="77">
        <v>4.29</v>
      </c>
      <c r="J5266" s="2">
        <v>1</v>
      </c>
      <c r="K5266" s="119" cm="1">
        <f t="array" ref="K5266">ROUND(IF(C5266="Beer",SUM(LOOKUP(2,1/(SRP!$B$7:$B$9&lt;=E5266)/(SRP!$C$7:$C$9&gt;=E5266),SRP!$D$7:$D$9)*(G5266/100)*(E5266/1000)),IF(C5266="Spirits",SUM(LOOKUP(2,1/(SRP!$B$2:$B$6&lt;=E5266)/(SRP!$C$2:$C$6&gt;=E5266),SRP!$D$2:$D$6)*(G5266/100)*(E5266/1000)),IF(AND(C5266="Wine",D5266="Fortified Wines"),SUM(LOOKUP(2,1/(SRP!$B$20:$B$23&lt;=E5266)/(SRP!$C$20:$C$23&gt;=E5266),SRP!$D$20:$D$23)*(G5266/100)*(E5266/1000)),IF(C5266="Wine",SUM(LOOKUP(2,1/(SRP!$B$15:$B$19&lt;=E5266)/(SRP!$C$15:$C$19&gt;=E5266),SRP!$D$15:$D$19)*(G5266/100)*(E5266/1000)),IF(C5266="Ready to Drink",SUM(LOOKUP(2,1/(SRP!$B$10:$B$14&lt;=E5266)/(SRP!$C$10:$C$14&gt;=E5266),SRP!$D$10:$D$14)*(G5266/100)*(E5266/1000)),0))))),2)</f>
        <v>1.49</v>
      </c>
    </row>
    <row r="5267" spans="1:11" x14ac:dyDescent="0.35">
      <c r="A5267" s="2">
        <v>45237</v>
      </c>
      <c r="B5267" s="76" t="s">
        <v>4608</v>
      </c>
      <c r="C5267" s="76" t="s">
        <v>5938</v>
      </c>
      <c r="D5267" s="76" t="s">
        <v>5748</v>
      </c>
      <c r="E5267" s="76">
        <v>2130</v>
      </c>
      <c r="F5267" s="76">
        <v>4</v>
      </c>
      <c r="G5267" s="77">
        <v>5</v>
      </c>
      <c r="H5267" s="76" t="s">
        <v>6701</v>
      </c>
      <c r="I5267" s="77">
        <v>17.989999999999998</v>
      </c>
      <c r="J5267" s="2">
        <v>6</v>
      </c>
      <c r="K5267" s="119" cm="1">
        <f t="array" ref="K5267">ROUND(IF(C5267="Beer",SUM(LOOKUP(2,1/(SRP!$B$7:$B$9&lt;=E5267)/(SRP!$C$7:$C$9&gt;=E5267),SRP!$D$7:$D$9)*(G5267/100)*(E5267/1000)),IF(C5267="Spirits",SUM(LOOKUP(2,1/(SRP!$B$2:$B$6&lt;=E5267)/(SRP!$C$2:$C$6&gt;=E5267),SRP!$D$2:$D$6)*(G5267/100)*(E5267/1000)),IF(AND(C5267="Wine",D5267="Fortified Wines"),SUM(LOOKUP(2,1/(SRP!$B$20:$B$23&lt;=E5267)/(SRP!$C$20:$C$23&gt;=E5267),SRP!$D$20:$D$23)*(G5267/100)*(E5267/1000)),IF(C5267="Wine",SUM(LOOKUP(2,1/(SRP!$B$15:$B$19&lt;=E5267)/(SRP!$C$15:$C$19&gt;=E5267),SRP!$D$15:$D$19)*(G5267/100)*(E5267/1000)),IF(C5267="Ready to Drink",SUM(LOOKUP(2,1/(SRP!$B$10:$B$14&lt;=E5267)/(SRP!$C$10:$C$14&gt;=E5267),SRP!$D$10:$D$14)*(G5267/100)*(E5267/1000)),0))))),2)</f>
        <v>7.43</v>
      </c>
    </row>
    <row r="5268" spans="1:11" x14ac:dyDescent="0.35">
      <c r="A5268" s="2">
        <v>45237</v>
      </c>
      <c r="B5268" s="76" t="s">
        <v>4608</v>
      </c>
      <c r="C5268" s="76" t="s">
        <v>5938</v>
      </c>
      <c r="D5268" s="76" t="s">
        <v>5748</v>
      </c>
      <c r="E5268" s="76">
        <v>2130</v>
      </c>
      <c r="F5268" s="76">
        <v>4</v>
      </c>
      <c r="G5268" s="77">
        <v>5</v>
      </c>
      <c r="H5268" s="76" t="s">
        <v>6701</v>
      </c>
      <c r="I5268" s="77">
        <v>17.989999999999998</v>
      </c>
      <c r="J5268" s="2">
        <v>6</v>
      </c>
      <c r="K5268" s="119" cm="1">
        <f t="array" ref="K5268">ROUND(IF(C5268="Beer",SUM(LOOKUP(2,1/(SRP!$B$7:$B$9&lt;=E5268)/(SRP!$C$7:$C$9&gt;=E5268),SRP!$D$7:$D$9)*(G5268/100)*(E5268/1000)),IF(C5268="Spirits",SUM(LOOKUP(2,1/(SRP!$B$2:$B$6&lt;=E5268)/(SRP!$C$2:$C$6&gt;=E5268),SRP!$D$2:$D$6)*(G5268/100)*(E5268/1000)),IF(AND(C5268="Wine",D5268="Fortified Wines"),SUM(LOOKUP(2,1/(SRP!$B$20:$B$23&lt;=E5268)/(SRP!$C$20:$C$23&gt;=E5268),SRP!$D$20:$D$23)*(G5268/100)*(E5268/1000)),IF(C5268="Wine",SUM(LOOKUP(2,1/(SRP!$B$15:$B$19&lt;=E5268)/(SRP!$C$15:$C$19&gt;=E5268),SRP!$D$15:$D$19)*(G5268/100)*(E5268/1000)),IF(C5268="Ready to Drink",SUM(LOOKUP(2,1/(SRP!$B$10:$B$14&lt;=E5268)/(SRP!$C$10:$C$14&gt;=E5268),SRP!$D$10:$D$14)*(G5268/100)*(E5268/1000)),0))))),2)</f>
        <v>7.43</v>
      </c>
    </row>
    <row r="5269" spans="1:11" x14ac:dyDescent="0.35">
      <c r="A5269" s="2">
        <v>45240</v>
      </c>
      <c r="B5269" s="76" t="s">
        <v>4201</v>
      </c>
      <c r="C5269" s="76" t="s">
        <v>287</v>
      </c>
      <c r="D5269" s="76" t="s">
        <v>5266</v>
      </c>
      <c r="E5269" s="76">
        <v>473</v>
      </c>
      <c r="F5269" s="76">
        <v>24</v>
      </c>
      <c r="G5269" s="77">
        <v>5</v>
      </c>
      <c r="H5269" s="76" t="s">
        <v>3376</v>
      </c>
      <c r="I5269" s="77">
        <v>3.94</v>
      </c>
      <c r="J5269" s="2">
        <v>1</v>
      </c>
      <c r="K5269" s="119" cm="1">
        <f t="array" ref="K5269">ROUND(IF(C5269="Beer",SUM(LOOKUP(2,1/(SRP!$B$7:$B$9&lt;=E5269)/(SRP!$C$7:$C$9&gt;=E5269),SRP!$D$7:$D$9)*(G5269/100)*(E5269/1000)),IF(C5269="Spirits",SUM(LOOKUP(2,1/(SRP!$B$2:$B$6&lt;=E5269)/(SRP!$C$2:$C$6&gt;=E5269),SRP!$D$2:$D$6)*(G5269/100)*(E5269/1000)),IF(AND(C5269="Wine",D5269="Fortified Wines"),SUM(LOOKUP(2,1/(SRP!$B$20:$B$23&lt;=E5269)/(SRP!$C$20:$C$23&gt;=E5269),SRP!$D$20:$D$23)*(G5269/100)*(E5269/1000)),IF(C5269="Wine",SUM(LOOKUP(2,1/(SRP!$B$15:$B$19&lt;=E5269)/(SRP!$C$15:$C$19&gt;=E5269),SRP!$D$15:$D$19)*(G5269/100)*(E5269/1000)),IF(C5269="Ready to Drink",SUM(LOOKUP(2,1/(SRP!$B$10:$B$14&lt;=E5269)/(SRP!$C$10:$C$14&gt;=E5269),SRP!$D$10:$D$14)*(G5269/100)*(E5269/1000)),0))))),2)</f>
        <v>1.65</v>
      </c>
    </row>
    <row r="5270" spans="1:11" x14ac:dyDescent="0.35">
      <c r="A5270" s="2">
        <v>45240</v>
      </c>
      <c r="B5270" s="76" t="s">
        <v>4201</v>
      </c>
      <c r="C5270" s="76" t="s">
        <v>287</v>
      </c>
      <c r="D5270" s="76" t="s">
        <v>5266</v>
      </c>
      <c r="E5270" s="76">
        <v>473</v>
      </c>
      <c r="F5270" s="76">
        <v>24</v>
      </c>
      <c r="G5270" s="77">
        <v>5</v>
      </c>
      <c r="H5270" s="76" t="s">
        <v>3376</v>
      </c>
      <c r="I5270" s="77">
        <v>3.94</v>
      </c>
      <c r="J5270" s="2">
        <v>1</v>
      </c>
      <c r="K5270" s="119" cm="1">
        <f t="array" ref="K5270">ROUND(IF(C5270="Beer",SUM(LOOKUP(2,1/(SRP!$B$7:$B$9&lt;=E5270)/(SRP!$C$7:$C$9&gt;=E5270),SRP!$D$7:$D$9)*(G5270/100)*(E5270/1000)),IF(C5270="Spirits",SUM(LOOKUP(2,1/(SRP!$B$2:$B$6&lt;=E5270)/(SRP!$C$2:$C$6&gt;=E5270),SRP!$D$2:$D$6)*(G5270/100)*(E5270/1000)),IF(AND(C5270="Wine",D5270="Fortified Wines"),SUM(LOOKUP(2,1/(SRP!$B$20:$B$23&lt;=E5270)/(SRP!$C$20:$C$23&gt;=E5270),SRP!$D$20:$D$23)*(G5270/100)*(E5270/1000)),IF(C5270="Wine",SUM(LOOKUP(2,1/(SRP!$B$15:$B$19&lt;=E5270)/(SRP!$C$15:$C$19&gt;=E5270),SRP!$D$15:$D$19)*(G5270/100)*(E5270/1000)),IF(C5270="Ready to Drink",SUM(LOOKUP(2,1/(SRP!$B$10:$B$14&lt;=E5270)/(SRP!$C$10:$C$14&gt;=E5270),SRP!$D$10:$D$14)*(G5270/100)*(E5270/1000)),0))))),2)</f>
        <v>1.65</v>
      </c>
    </row>
    <row r="5271" spans="1:11" x14ac:dyDescent="0.35">
      <c r="A5271" s="2">
        <v>45251</v>
      </c>
      <c r="B5271" s="76" t="s">
        <v>4769</v>
      </c>
      <c r="C5271" s="76" t="s">
        <v>286</v>
      </c>
      <c r="D5271" s="76" t="s">
        <v>5247</v>
      </c>
      <c r="E5271" s="76">
        <v>750</v>
      </c>
      <c r="F5271" s="76">
        <v>12</v>
      </c>
      <c r="G5271" s="77">
        <v>13.5</v>
      </c>
      <c r="H5271" s="76" t="s">
        <v>3326</v>
      </c>
      <c r="I5271" s="77">
        <v>21.45</v>
      </c>
      <c r="J5271" s="2">
        <v>1</v>
      </c>
      <c r="K5271" s="119" cm="1">
        <f t="array" ref="K5271">ROUND(IF(C5271="Beer",SUM(LOOKUP(2,1/(SRP!$B$7:$B$9&lt;=E5271)/(SRP!$C$7:$C$9&gt;=E5271),SRP!$D$7:$D$9)*(G5271/100)*(E5271/1000)),IF(C5271="Spirits",SUM(LOOKUP(2,1/(SRP!$B$2:$B$6&lt;=E5271)/(SRP!$C$2:$C$6&gt;=E5271),SRP!$D$2:$D$6)*(G5271/100)*(E5271/1000)),IF(AND(C5271="Wine",D5271="Fortified Wines"),SUM(LOOKUP(2,1/(SRP!$B$20:$B$23&lt;=E5271)/(SRP!$C$20:$C$23&gt;=E5271),SRP!$D$20:$D$23)*(G5271/100)*(E5271/1000)),IF(C5271="Wine",SUM(LOOKUP(2,1/(SRP!$B$15:$B$19&lt;=E5271)/(SRP!$C$15:$C$19&gt;=E5271),SRP!$D$15:$D$19)*(G5271/100)*(E5271/1000)),IF(C5271="Ready to Drink",SUM(LOOKUP(2,1/(SRP!$B$10:$B$14&lt;=E5271)/(SRP!$C$10:$C$14&gt;=E5271),SRP!$D$10:$D$14)*(G5271/100)*(E5271/1000)),0))))),2)</f>
        <v>7.07</v>
      </c>
    </row>
    <row r="5272" spans="1:11" x14ac:dyDescent="0.35">
      <c r="A5272" s="2">
        <v>45256</v>
      </c>
      <c r="B5272" s="76" t="s">
        <v>4217</v>
      </c>
      <c r="C5272" s="76" t="s">
        <v>286</v>
      </c>
      <c r="D5272" s="76" t="s">
        <v>5249</v>
      </c>
      <c r="E5272" s="76">
        <v>750</v>
      </c>
      <c r="F5272" s="76">
        <v>12</v>
      </c>
      <c r="G5272" s="77">
        <v>13.5</v>
      </c>
      <c r="H5272" s="76" t="s">
        <v>6695</v>
      </c>
      <c r="I5272" s="77">
        <v>16.989999999999998</v>
      </c>
      <c r="J5272" s="2">
        <v>1</v>
      </c>
      <c r="K5272" s="119" cm="1">
        <f t="array" ref="K5272">ROUND(IF(C5272="Beer",SUM(LOOKUP(2,1/(SRP!$B$7:$B$9&lt;=E5272)/(SRP!$C$7:$C$9&gt;=E5272),SRP!$D$7:$D$9)*(G5272/100)*(E5272/1000)),IF(C5272="Spirits",SUM(LOOKUP(2,1/(SRP!$B$2:$B$6&lt;=E5272)/(SRP!$C$2:$C$6&gt;=E5272),SRP!$D$2:$D$6)*(G5272/100)*(E5272/1000)),IF(AND(C5272="Wine",D5272="Fortified Wines"),SUM(LOOKUP(2,1/(SRP!$B$20:$B$23&lt;=E5272)/(SRP!$C$20:$C$23&gt;=E5272),SRP!$D$20:$D$23)*(G5272/100)*(E5272/1000)),IF(C5272="Wine",SUM(LOOKUP(2,1/(SRP!$B$15:$B$19&lt;=E5272)/(SRP!$C$15:$C$19&gt;=E5272),SRP!$D$15:$D$19)*(G5272/100)*(E5272/1000)),IF(C5272="Ready to Drink",SUM(LOOKUP(2,1/(SRP!$B$10:$B$14&lt;=E5272)/(SRP!$C$10:$C$14&gt;=E5272),SRP!$D$10:$D$14)*(G5272/100)*(E5272/1000)),0))))),2)</f>
        <v>7.07</v>
      </c>
    </row>
    <row r="5273" spans="1:11" x14ac:dyDescent="0.35">
      <c r="A5273" s="2">
        <v>45257</v>
      </c>
      <c r="B5273" s="76" t="s">
        <v>4218</v>
      </c>
      <c r="C5273" s="76" t="s">
        <v>287</v>
      </c>
      <c r="D5273" s="76" t="s">
        <v>5240</v>
      </c>
      <c r="E5273" s="76">
        <v>473</v>
      </c>
      <c r="F5273" s="76">
        <v>24</v>
      </c>
      <c r="G5273" s="77">
        <v>7.5</v>
      </c>
      <c r="H5273" s="76" t="s">
        <v>3349</v>
      </c>
      <c r="I5273" s="77">
        <v>7.34</v>
      </c>
      <c r="J5273" s="2">
        <v>1</v>
      </c>
      <c r="K5273" s="119" cm="1">
        <f t="array" ref="K5273">ROUND(IF(C5273="Beer",SUM(LOOKUP(2,1/(SRP!$B$7:$B$9&lt;=E5273)/(SRP!$C$7:$C$9&gt;=E5273),SRP!$D$7:$D$9)*(G5273/100)*(E5273/1000)),IF(C5273="Spirits",SUM(LOOKUP(2,1/(SRP!$B$2:$B$6&lt;=E5273)/(SRP!$C$2:$C$6&gt;=E5273),SRP!$D$2:$D$6)*(G5273/100)*(E5273/1000)),IF(AND(C5273="Wine",D5273="Fortified Wines"),SUM(LOOKUP(2,1/(SRP!$B$20:$B$23&lt;=E5273)/(SRP!$C$20:$C$23&gt;=E5273),SRP!$D$20:$D$23)*(G5273/100)*(E5273/1000)),IF(C5273="Wine",SUM(LOOKUP(2,1/(SRP!$B$15:$B$19&lt;=E5273)/(SRP!$C$15:$C$19&gt;=E5273),SRP!$D$15:$D$19)*(G5273/100)*(E5273/1000)),IF(C5273="Ready to Drink",SUM(LOOKUP(2,1/(SRP!$B$10:$B$14&lt;=E5273)/(SRP!$C$10:$C$14&gt;=E5273),SRP!$D$10:$D$14)*(G5273/100)*(E5273/1000)),0))))),2)</f>
        <v>2.48</v>
      </c>
    </row>
    <row r="5274" spans="1:11" x14ac:dyDescent="0.35">
      <c r="A5274" s="2">
        <v>45257</v>
      </c>
      <c r="B5274" s="76" t="s">
        <v>4218</v>
      </c>
      <c r="C5274" s="76" t="s">
        <v>287</v>
      </c>
      <c r="D5274" s="76" t="s">
        <v>5240</v>
      </c>
      <c r="E5274" s="76">
        <v>473</v>
      </c>
      <c r="F5274" s="76">
        <v>24</v>
      </c>
      <c r="G5274" s="77">
        <v>7.5</v>
      </c>
      <c r="H5274" s="76" t="s">
        <v>3349</v>
      </c>
      <c r="I5274" s="77">
        <v>7.34</v>
      </c>
      <c r="J5274" s="2">
        <v>1</v>
      </c>
      <c r="K5274" s="119" cm="1">
        <f t="array" ref="K5274">ROUND(IF(C5274="Beer",SUM(LOOKUP(2,1/(SRP!$B$7:$B$9&lt;=E5274)/(SRP!$C$7:$C$9&gt;=E5274),SRP!$D$7:$D$9)*(G5274/100)*(E5274/1000)),IF(C5274="Spirits",SUM(LOOKUP(2,1/(SRP!$B$2:$B$6&lt;=E5274)/(SRP!$C$2:$C$6&gt;=E5274),SRP!$D$2:$D$6)*(G5274/100)*(E5274/1000)),IF(AND(C5274="Wine",D5274="Fortified Wines"),SUM(LOOKUP(2,1/(SRP!$B$20:$B$23&lt;=E5274)/(SRP!$C$20:$C$23&gt;=E5274),SRP!$D$20:$D$23)*(G5274/100)*(E5274/1000)),IF(C5274="Wine",SUM(LOOKUP(2,1/(SRP!$B$15:$B$19&lt;=E5274)/(SRP!$C$15:$C$19&gt;=E5274),SRP!$D$15:$D$19)*(G5274/100)*(E5274/1000)),IF(C5274="Ready to Drink",SUM(LOOKUP(2,1/(SRP!$B$10:$B$14&lt;=E5274)/(SRP!$C$10:$C$14&gt;=E5274),SRP!$D$10:$D$14)*(G5274/100)*(E5274/1000)),0))))),2)</f>
        <v>2.48</v>
      </c>
    </row>
    <row r="5275" spans="1:11" x14ac:dyDescent="0.35">
      <c r="A5275" s="2">
        <v>45260</v>
      </c>
      <c r="B5275" s="76" t="s">
        <v>4220</v>
      </c>
      <c r="C5275" s="76" t="s">
        <v>287</v>
      </c>
      <c r="D5275" s="76" t="s">
        <v>5230</v>
      </c>
      <c r="E5275" s="76">
        <v>4260</v>
      </c>
      <c r="F5275" s="76">
        <v>2</v>
      </c>
      <c r="G5275" s="77">
        <v>4.5</v>
      </c>
      <c r="H5275" s="76" t="s">
        <v>3301</v>
      </c>
      <c r="I5275" s="77">
        <v>27.99</v>
      </c>
      <c r="J5275" s="2">
        <v>12</v>
      </c>
      <c r="K5275" s="119" cm="1">
        <f t="array" ref="K5275">ROUND(IF(C5275="Beer",SUM(LOOKUP(2,1/(SRP!$B$7:$B$9&lt;=E5275)/(SRP!$C$7:$C$9&gt;=E5275),SRP!$D$7:$D$9)*(G5275/100)*(E5275/1000)),IF(C5275="Spirits",SUM(LOOKUP(2,1/(SRP!$B$2:$B$6&lt;=E5275)/(SRP!$C$2:$C$6&gt;=E5275),SRP!$D$2:$D$6)*(G5275/100)*(E5275/1000)),IF(AND(C5275="Wine",D5275="Fortified Wines"),SUM(LOOKUP(2,1/(SRP!$B$20:$B$23&lt;=E5275)/(SRP!$C$20:$C$23&gt;=E5275),SRP!$D$20:$D$23)*(G5275/100)*(E5275/1000)),IF(C5275="Wine",SUM(LOOKUP(2,1/(SRP!$B$15:$B$19&lt;=E5275)/(SRP!$C$15:$C$19&gt;=E5275),SRP!$D$15:$D$19)*(G5275/100)*(E5275/1000)),IF(C5275="Ready to Drink",SUM(LOOKUP(2,1/(SRP!$B$10:$B$14&lt;=E5275)/(SRP!$C$10:$C$14&gt;=E5275),SRP!$D$10:$D$14)*(G5275/100)*(E5275/1000)),0))))),2)</f>
        <v>13.38</v>
      </c>
    </row>
    <row r="5276" spans="1:11" x14ac:dyDescent="0.35">
      <c r="A5276" s="2">
        <v>45260</v>
      </c>
      <c r="B5276" s="76" t="s">
        <v>4220</v>
      </c>
      <c r="C5276" s="76" t="s">
        <v>287</v>
      </c>
      <c r="D5276" s="76" t="s">
        <v>5230</v>
      </c>
      <c r="E5276" s="76">
        <v>4260</v>
      </c>
      <c r="F5276" s="76">
        <v>2</v>
      </c>
      <c r="G5276" s="77">
        <v>4.5</v>
      </c>
      <c r="H5276" s="76" t="s">
        <v>3301</v>
      </c>
      <c r="I5276" s="77">
        <v>27.99</v>
      </c>
      <c r="J5276" s="2">
        <v>12</v>
      </c>
      <c r="K5276" s="119" cm="1">
        <f t="array" ref="K5276">ROUND(IF(C5276="Beer",SUM(LOOKUP(2,1/(SRP!$B$7:$B$9&lt;=E5276)/(SRP!$C$7:$C$9&gt;=E5276),SRP!$D$7:$D$9)*(G5276/100)*(E5276/1000)),IF(C5276="Spirits",SUM(LOOKUP(2,1/(SRP!$B$2:$B$6&lt;=E5276)/(SRP!$C$2:$C$6&gt;=E5276),SRP!$D$2:$D$6)*(G5276/100)*(E5276/1000)),IF(AND(C5276="Wine",D5276="Fortified Wines"),SUM(LOOKUP(2,1/(SRP!$B$20:$B$23&lt;=E5276)/(SRP!$C$20:$C$23&gt;=E5276),SRP!$D$20:$D$23)*(G5276/100)*(E5276/1000)),IF(C5276="Wine",SUM(LOOKUP(2,1/(SRP!$B$15:$B$19&lt;=E5276)/(SRP!$C$15:$C$19&gt;=E5276),SRP!$D$15:$D$19)*(G5276/100)*(E5276/1000)),IF(C5276="Ready to Drink",SUM(LOOKUP(2,1/(SRP!$B$10:$B$14&lt;=E5276)/(SRP!$C$10:$C$14&gt;=E5276),SRP!$D$10:$D$14)*(G5276/100)*(E5276/1000)),0))))),2)</f>
        <v>13.38</v>
      </c>
    </row>
    <row r="5277" spans="1:11" x14ac:dyDescent="0.35">
      <c r="A5277" s="2">
        <v>45261</v>
      </c>
      <c r="B5277" s="76" t="s">
        <v>4219</v>
      </c>
      <c r="C5277" s="76" t="s">
        <v>286</v>
      </c>
      <c r="D5277" s="76" t="s">
        <v>5246</v>
      </c>
      <c r="E5277" s="76">
        <v>750</v>
      </c>
      <c r="F5277" s="76">
        <v>12</v>
      </c>
      <c r="G5277" s="77">
        <v>14.4</v>
      </c>
      <c r="H5277" s="76" t="s">
        <v>3300</v>
      </c>
      <c r="I5277" s="77">
        <v>25.99</v>
      </c>
      <c r="J5277" s="2">
        <v>1</v>
      </c>
      <c r="K5277" s="119" cm="1">
        <f t="array" ref="K5277">ROUND(IF(C5277="Beer",SUM(LOOKUP(2,1/(SRP!$B$7:$B$9&lt;=E5277)/(SRP!$C$7:$C$9&gt;=E5277),SRP!$D$7:$D$9)*(G5277/100)*(E5277/1000)),IF(C5277="Spirits",SUM(LOOKUP(2,1/(SRP!$B$2:$B$6&lt;=E5277)/(SRP!$C$2:$C$6&gt;=E5277),SRP!$D$2:$D$6)*(G5277/100)*(E5277/1000)),IF(AND(C5277="Wine",D5277="Fortified Wines"),SUM(LOOKUP(2,1/(SRP!$B$20:$B$23&lt;=E5277)/(SRP!$C$20:$C$23&gt;=E5277),SRP!$D$20:$D$23)*(G5277/100)*(E5277/1000)),IF(C5277="Wine",SUM(LOOKUP(2,1/(SRP!$B$15:$B$19&lt;=E5277)/(SRP!$C$15:$C$19&gt;=E5277),SRP!$D$15:$D$19)*(G5277/100)*(E5277/1000)),IF(C5277="Ready to Drink",SUM(LOOKUP(2,1/(SRP!$B$10:$B$14&lt;=E5277)/(SRP!$C$10:$C$14&gt;=E5277),SRP!$D$10:$D$14)*(G5277/100)*(E5277/1000)),0))))),2)</f>
        <v>7.54</v>
      </c>
    </row>
    <row r="5278" spans="1:11" x14ac:dyDescent="0.35">
      <c r="A5278" s="2">
        <v>45266</v>
      </c>
      <c r="B5278" s="76" t="s">
        <v>4221</v>
      </c>
      <c r="C5278" s="76" t="s">
        <v>286</v>
      </c>
      <c r="D5278" s="76" t="s">
        <v>5247</v>
      </c>
      <c r="E5278" s="76">
        <v>750</v>
      </c>
      <c r="F5278" s="76">
        <v>12</v>
      </c>
      <c r="G5278" s="77">
        <v>13.5</v>
      </c>
      <c r="H5278" s="76" t="s">
        <v>3279</v>
      </c>
      <c r="I5278" s="77">
        <v>18.989999999999998</v>
      </c>
      <c r="J5278" s="2">
        <v>1</v>
      </c>
      <c r="K5278" s="119" cm="1">
        <f t="array" ref="K5278">ROUND(IF(C5278="Beer",SUM(LOOKUP(2,1/(SRP!$B$7:$B$9&lt;=E5278)/(SRP!$C$7:$C$9&gt;=E5278),SRP!$D$7:$D$9)*(G5278/100)*(E5278/1000)),IF(C5278="Spirits",SUM(LOOKUP(2,1/(SRP!$B$2:$B$6&lt;=E5278)/(SRP!$C$2:$C$6&gt;=E5278),SRP!$D$2:$D$6)*(G5278/100)*(E5278/1000)),IF(AND(C5278="Wine",D5278="Fortified Wines"),SUM(LOOKUP(2,1/(SRP!$B$20:$B$23&lt;=E5278)/(SRP!$C$20:$C$23&gt;=E5278),SRP!$D$20:$D$23)*(G5278/100)*(E5278/1000)),IF(C5278="Wine",SUM(LOOKUP(2,1/(SRP!$B$15:$B$19&lt;=E5278)/(SRP!$C$15:$C$19&gt;=E5278),SRP!$D$15:$D$19)*(G5278/100)*(E5278/1000)),IF(C5278="Ready to Drink",SUM(LOOKUP(2,1/(SRP!$B$10:$B$14&lt;=E5278)/(SRP!$C$10:$C$14&gt;=E5278),SRP!$D$10:$D$14)*(G5278/100)*(E5278/1000)),0))))),2)</f>
        <v>7.07</v>
      </c>
    </row>
    <row r="5279" spans="1:11" x14ac:dyDescent="0.35">
      <c r="A5279" s="2">
        <v>45267</v>
      </c>
      <c r="B5279" s="76" t="s">
        <v>4891</v>
      </c>
      <c r="C5279" s="76" t="s">
        <v>287</v>
      </c>
      <c r="D5279" s="76" t="s">
        <v>5230</v>
      </c>
      <c r="E5279" s="76">
        <v>473</v>
      </c>
      <c r="F5279" s="76">
        <v>24</v>
      </c>
      <c r="G5279" s="77">
        <v>5.0999999999999996</v>
      </c>
      <c r="H5279" s="76" t="s">
        <v>3360</v>
      </c>
      <c r="I5279" s="77">
        <v>3.59</v>
      </c>
      <c r="J5279" s="2">
        <v>1</v>
      </c>
      <c r="K5279" s="119" cm="1">
        <f t="array" ref="K5279">ROUND(IF(C5279="Beer",SUM(LOOKUP(2,1/(SRP!$B$7:$B$9&lt;=E5279)/(SRP!$C$7:$C$9&gt;=E5279),SRP!$D$7:$D$9)*(G5279/100)*(E5279/1000)),IF(C5279="Spirits",SUM(LOOKUP(2,1/(SRP!$B$2:$B$6&lt;=E5279)/(SRP!$C$2:$C$6&gt;=E5279),SRP!$D$2:$D$6)*(G5279/100)*(E5279/1000)),IF(AND(C5279="Wine",D5279="Fortified Wines"),SUM(LOOKUP(2,1/(SRP!$B$20:$B$23&lt;=E5279)/(SRP!$C$20:$C$23&gt;=E5279),SRP!$D$20:$D$23)*(G5279/100)*(E5279/1000)),IF(C5279="Wine",SUM(LOOKUP(2,1/(SRP!$B$15:$B$19&lt;=E5279)/(SRP!$C$15:$C$19&gt;=E5279),SRP!$D$15:$D$19)*(G5279/100)*(E5279/1000)),IF(C5279="Ready to Drink",SUM(LOOKUP(2,1/(SRP!$B$10:$B$14&lt;=E5279)/(SRP!$C$10:$C$14&gt;=E5279),SRP!$D$10:$D$14)*(G5279/100)*(E5279/1000)),0))))),2)</f>
        <v>1.68</v>
      </c>
    </row>
    <row r="5280" spans="1:11" x14ac:dyDescent="0.35">
      <c r="A5280" s="2">
        <v>45267</v>
      </c>
      <c r="B5280" s="76" t="s">
        <v>4891</v>
      </c>
      <c r="C5280" s="76" t="s">
        <v>287</v>
      </c>
      <c r="D5280" s="76" t="s">
        <v>5230</v>
      </c>
      <c r="E5280" s="76">
        <v>473</v>
      </c>
      <c r="F5280" s="76">
        <v>24</v>
      </c>
      <c r="G5280" s="77">
        <v>5.0999999999999996</v>
      </c>
      <c r="H5280" s="76" t="s">
        <v>3360</v>
      </c>
      <c r="I5280" s="77">
        <v>3.59</v>
      </c>
      <c r="J5280" s="2">
        <v>1</v>
      </c>
      <c r="K5280" s="119" cm="1">
        <f t="array" ref="K5280">ROUND(IF(C5280="Beer",SUM(LOOKUP(2,1/(SRP!$B$7:$B$9&lt;=E5280)/(SRP!$C$7:$C$9&gt;=E5280),SRP!$D$7:$D$9)*(G5280/100)*(E5280/1000)),IF(C5280="Spirits",SUM(LOOKUP(2,1/(SRP!$B$2:$B$6&lt;=E5280)/(SRP!$C$2:$C$6&gt;=E5280),SRP!$D$2:$D$6)*(G5280/100)*(E5280/1000)),IF(AND(C5280="Wine",D5280="Fortified Wines"),SUM(LOOKUP(2,1/(SRP!$B$20:$B$23&lt;=E5280)/(SRP!$C$20:$C$23&gt;=E5280),SRP!$D$20:$D$23)*(G5280/100)*(E5280/1000)),IF(C5280="Wine",SUM(LOOKUP(2,1/(SRP!$B$15:$B$19&lt;=E5280)/(SRP!$C$15:$C$19&gt;=E5280),SRP!$D$15:$D$19)*(G5280/100)*(E5280/1000)),IF(C5280="Ready to Drink",SUM(LOOKUP(2,1/(SRP!$B$10:$B$14&lt;=E5280)/(SRP!$C$10:$C$14&gt;=E5280),SRP!$D$10:$D$14)*(G5280/100)*(E5280/1000)),0))))),2)</f>
        <v>1.68</v>
      </c>
    </row>
    <row r="5281" spans="1:11" x14ac:dyDescent="0.35">
      <c r="A5281" s="2">
        <v>45275</v>
      </c>
      <c r="B5281" s="76" t="s">
        <v>4782</v>
      </c>
      <c r="C5281" s="76" t="s">
        <v>287</v>
      </c>
      <c r="D5281" s="76" t="s">
        <v>5240</v>
      </c>
      <c r="E5281" s="76">
        <v>473</v>
      </c>
      <c r="F5281" s="76">
        <v>24</v>
      </c>
      <c r="G5281" s="77">
        <v>6.5</v>
      </c>
      <c r="H5281" s="76" t="s">
        <v>3375</v>
      </c>
      <c r="I5281" s="77">
        <v>4.49</v>
      </c>
      <c r="J5281" s="2">
        <v>1</v>
      </c>
      <c r="K5281" s="119" cm="1">
        <f t="array" ref="K5281">ROUND(IF(C5281="Beer",SUM(LOOKUP(2,1/(SRP!$B$7:$B$9&lt;=E5281)/(SRP!$C$7:$C$9&gt;=E5281),SRP!$D$7:$D$9)*(G5281/100)*(E5281/1000)),IF(C5281="Spirits",SUM(LOOKUP(2,1/(SRP!$B$2:$B$6&lt;=E5281)/(SRP!$C$2:$C$6&gt;=E5281),SRP!$D$2:$D$6)*(G5281/100)*(E5281/1000)),IF(AND(C5281="Wine",D5281="Fortified Wines"),SUM(LOOKUP(2,1/(SRP!$B$20:$B$23&lt;=E5281)/(SRP!$C$20:$C$23&gt;=E5281),SRP!$D$20:$D$23)*(G5281/100)*(E5281/1000)),IF(C5281="Wine",SUM(LOOKUP(2,1/(SRP!$B$15:$B$19&lt;=E5281)/(SRP!$C$15:$C$19&gt;=E5281),SRP!$D$15:$D$19)*(G5281/100)*(E5281/1000)),IF(C5281="Ready to Drink",SUM(LOOKUP(2,1/(SRP!$B$10:$B$14&lt;=E5281)/(SRP!$C$10:$C$14&gt;=E5281),SRP!$D$10:$D$14)*(G5281/100)*(E5281/1000)),0))))),2)</f>
        <v>2.15</v>
      </c>
    </row>
    <row r="5282" spans="1:11" x14ac:dyDescent="0.35">
      <c r="A5282" s="2">
        <v>45278</v>
      </c>
      <c r="B5282" s="76" t="s">
        <v>4274</v>
      </c>
      <c r="C5282" s="76" t="s">
        <v>286</v>
      </c>
      <c r="D5282" s="76" t="s">
        <v>5247</v>
      </c>
      <c r="E5282" s="76">
        <v>750</v>
      </c>
      <c r="F5282" s="76">
        <v>12</v>
      </c>
      <c r="G5282" s="77">
        <v>14.5</v>
      </c>
      <c r="H5282" s="76" t="s">
        <v>3300</v>
      </c>
      <c r="I5282" s="77">
        <v>44.99</v>
      </c>
      <c r="J5282" s="2">
        <v>1</v>
      </c>
      <c r="K5282" s="119" cm="1">
        <f t="array" ref="K5282">ROUND(IF(C5282="Beer",SUM(LOOKUP(2,1/(SRP!$B$7:$B$9&lt;=E5282)/(SRP!$C$7:$C$9&gt;=E5282),SRP!$D$7:$D$9)*(G5282/100)*(E5282/1000)),IF(C5282="Spirits",SUM(LOOKUP(2,1/(SRP!$B$2:$B$6&lt;=E5282)/(SRP!$C$2:$C$6&gt;=E5282),SRP!$D$2:$D$6)*(G5282/100)*(E5282/1000)),IF(AND(C5282="Wine",D5282="Fortified Wines"),SUM(LOOKUP(2,1/(SRP!$B$20:$B$23&lt;=E5282)/(SRP!$C$20:$C$23&gt;=E5282),SRP!$D$20:$D$23)*(G5282/100)*(E5282/1000)),IF(C5282="Wine",SUM(LOOKUP(2,1/(SRP!$B$15:$B$19&lt;=E5282)/(SRP!$C$15:$C$19&gt;=E5282),SRP!$D$15:$D$19)*(G5282/100)*(E5282/1000)),IF(C5282="Ready to Drink",SUM(LOOKUP(2,1/(SRP!$B$10:$B$14&lt;=E5282)/(SRP!$C$10:$C$14&gt;=E5282),SRP!$D$10:$D$14)*(G5282/100)*(E5282/1000)),0))))),2)</f>
        <v>7.59</v>
      </c>
    </row>
    <row r="5283" spans="1:11" x14ac:dyDescent="0.35">
      <c r="A5283" s="2">
        <v>45283</v>
      </c>
      <c r="B5283" s="76" t="s">
        <v>4275</v>
      </c>
      <c r="C5283" s="76" t="s">
        <v>286</v>
      </c>
      <c r="D5283" s="76" t="s">
        <v>5264</v>
      </c>
      <c r="E5283" s="76">
        <v>750</v>
      </c>
      <c r="F5283" s="76">
        <v>12</v>
      </c>
      <c r="G5283" s="77">
        <v>12.5</v>
      </c>
      <c r="H5283" s="76" t="s">
        <v>3303</v>
      </c>
      <c r="I5283" s="77">
        <v>19.989999999999998</v>
      </c>
      <c r="J5283" s="2">
        <v>1</v>
      </c>
      <c r="K5283" s="119" cm="1">
        <f t="array" ref="K5283">ROUND(IF(C5283="Beer",SUM(LOOKUP(2,1/(SRP!$B$7:$B$9&lt;=E5283)/(SRP!$C$7:$C$9&gt;=E5283),SRP!$D$7:$D$9)*(G5283/100)*(E5283/1000)),IF(C5283="Spirits",SUM(LOOKUP(2,1/(SRP!$B$2:$B$6&lt;=E5283)/(SRP!$C$2:$C$6&gt;=E5283),SRP!$D$2:$D$6)*(G5283/100)*(E5283/1000)),IF(AND(C5283="Wine",D5283="Fortified Wines"),SUM(LOOKUP(2,1/(SRP!$B$20:$B$23&lt;=E5283)/(SRP!$C$20:$C$23&gt;=E5283),SRP!$D$20:$D$23)*(G5283/100)*(E5283/1000)),IF(C5283="Wine",SUM(LOOKUP(2,1/(SRP!$B$15:$B$19&lt;=E5283)/(SRP!$C$15:$C$19&gt;=E5283),SRP!$D$15:$D$19)*(G5283/100)*(E5283/1000)),IF(C5283="Ready to Drink",SUM(LOOKUP(2,1/(SRP!$B$10:$B$14&lt;=E5283)/(SRP!$C$10:$C$14&gt;=E5283),SRP!$D$10:$D$14)*(G5283/100)*(E5283/1000)),0))))),2)</f>
        <v>6.54</v>
      </c>
    </row>
    <row r="5284" spans="1:11" x14ac:dyDescent="0.35">
      <c r="A5284" s="2">
        <v>45288</v>
      </c>
      <c r="B5284" s="76" t="s">
        <v>4249</v>
      </c>
      <c r="C5284" s="76" t="s">
        <v>286</v>
      </c>
      <c r="D5284" s="76" t="s">
        <v>5247</v>
      </c>
      <c r="E5284" s="76">
        <v>750</v>
      </c>
      <c r="F5284" s="76">
        <v>12</v>
      </c>
      <c r="G5284" s="77">
        <v>13.5</v>
      </c>
      <c r="H5284" s="76" t="s">
        <v>3303</v>
      </c>
      <c r="I5284" s="77">
        <v>24.99</v>
      </c>
      <c r="J5284" s="2">
        <v>1</v>
      </c>
      <c r="K5284" s="119" cm="1">
        <f t="array" ref="K5284">ROUND(IF(C5284="Beer",SUM(LOOKUP(2,1/(SRP!$B$7:$B$9&lt;=E5284)/(SRP!$C$7:$C$9&gt;=E5284),SRP!$D$7:$D$9)*(G5284/100)*(E5284/1000)),IF(C5284="Spirits",SUM(LOOKUP(2,1/(SRP!$B$2:$B$6&lt;=E5284)/(SRP!$C$2:$C$6&gt;=E5284),SRP!$D$2:$D$6)*(G5284/100)*(E5284/1000)),IF(AND(C5284="Wine",D5284="Fortified Wines"),SUM(LOOKUP(2,1/(SRP!$B$20:$B$23&lt;=E5284)/(SRP!$C$20:$C$23&gt;=E5284),SRP!$D$20:$D$23)*(G5284/100)*(E5284/1000)),IF(C5284="Wine",SUM(LOOKUP(2,1/(SRP!$B$15:$B$19&lt;=E5284)/(SRP!$C$15:$C$19&gt;=E5284),SRP!$D$15:$D$19)*(G5284/100)*(E5284/1000)),IF(C5284="Ready to Drink",SUM(LOOKUP(2,1/(SRP!$B$10:$B$14&lt;=E5284)/(SRP!$C$10:$C$14&gt;=E5284),SRP!$D$10:$D$14)*(G5284/100)*(E5284/1000)),0))))),2)</f>
        <v>7.07</v>
      </c>
    </row>
    <row r="5285" spans="1:11" x14ac:dyDescent="0.35">
      <c r="A5285" s="2">
        <v>45307</v>
      </c>
      <c r="B5285" s="76" t="s">
        <v>4352</v>
      </c>
      <c r="C5285" s="76" t="s">
        <v>287</v>
      </c>
      <c r="D5285" s="76" t="s">
        <v>5292</v>
      </c>
      <c r="E5285" s="76">
        <v>473</v>
      </c>
      <c r="F5285" s="76">
        <v>24</v>
      </c>
      <c r="G5285" s="77">
        <v>3</v>
      </c>
      <c r="H5285" s="76" t="s">
        <v>5000</v>
      </c>
      <c r="I5285" s="77">
        <v>4.25</v>
      </c>
      <c r="J5285" s="2">
        <v>1</v>
      </c>
      <c r="K5285" s="119" cm="1">
        <f t="array" ref="K5285">ROUND(IF(C5285="Beer",SUM(LOOKUP(2,1/(SRP!$B$7:$B$9&lt;=E5285)/(SRP!$C$7:$C$9&gt;=E5285),SRP!$D$7:$D$9)*(G5285/100)*(E5285/1000)),IF(C5285="Spirits",SUM(LOOKUP(2,1/(SRP!$B$2:$B$6&lt;=E5285)/(SRP!$C$2:$C$6&gt;=E5285),SRP!$D$2:$D$6)*(G5285/100)*(E5285/1000)),IF(AND(C5285="Wine",D5285="Fortified Wines"),SUM(LOOKUP(2,1/(SRP!$B$20:$B$23&lt;=E5285)/(SRP!$C$20:$C$23&gt;=E5285),SRP!$D$20:$D$23)*(G5285/100)*(E5285/1000)),IF(C5285="Wine",SUM(LOOKUP(2,1/(SRP!$B$15:$B$19&lt;=E5285)/(SRP!$C$15:$C$19&gt;=E5285),SRP!$D$15:$D$19)*(G5285/100)*(E5285/1000)),IF(C5285="Ready to Drink",SUM(LOOKUP(2,1/(SRP!$B$10:$B$14&lt;=E5285)/(SRP!$C$10:$C$14&gt;=E5285),SRP!$D$10:$D$14)*(G5285/100)*(E5285/1000)),0))))),2)</f>
        <v>0.99</v>
      </c>
    </row>
    <row r="5286" spans="1:11" x14ac:dyDescent="0.35">
      <c r="A5286" s="2">
        <v>45307</v>
      </c>
      <c r="B5286" s="76" t="s">
        <v>4352</v>
      </c>
      <c r="C5286" s="76" t="s">
        <v>287</v>
      </c>
      <c r="D5286" s="76" t="s">
        <v>5292</v>
      </c>
      <c r="E5286" s="76">
        <v>473</v>
      </c>
      <c r="F5286" s="76">
        <v>24</v>
      </c>
      <c r="G5286" s="77">
        <v>3</v>
      </c>
      <c r="H5286" s="76" t="s">
        <v>5000</v>
      </c>
      <c r="I5286" s="77">
        <v>4.25</v>
      </c>
      <c r="J5286" s="2">
        <v>1</v>
      </c>
      <c r="K5286" s="119" cm="1">
        <f t="array" ref="K5286">ROUND(IF(C5286="Beer",SUM(LOOKUP(2,1/(SRP!$B$7:$B$9&lt;=E5286)/(SRP!$C$7:$C$9&gt;=E5286),SRP!$D$7:$D$9)*(G5286/100)*(E5286/1000)),IF(C5286="Spirits",SUM(LOOKUP(2,1/(SRP!$B$2:$B$6&lt;=E5286)/(SRP!$C$2:$C$6&gt;=E5286),SRP!$D$2:$D$6)*(G5286/100)*(E5286/1000)),IF(AND(C5286="Wine",D5286="Fortified Wines"),SUM(LOOKUP(2,1/(SRP!$B$20:$B$23&lt;=E5286)/(SRP!$C$20:$C$23&gt;=E5286),SRP!$D$20:$D$23)*(G5286/100)*(E5286/1000)),IF(C5286="Wine",SUM(LOOKUP(2,1/(SRP!$B$15:$B$19&lt;=E5286)/(SRP!$C$15:$C$19&gt;=E5286),SRP!$D$15:$D$19)*(G5286/100)*(E5286/1000)),IF(C5286="Ready to Drink",SUM(LOOKUP(2,1/(SRP!$B$10:$B$14&lt;=E5286)/(SRP!$C$10:$C$14&gt;=E5286),SRP!$D$10:$D$14)*(G5286/100)*(E5286/1000)),0))))),2)</f>
        <v>0.99</v>
      </c>
    </row>
    <row r="5287" spans="1:11" x14ac:dyDescent="0.35">
      <c r="A5287" s="2">
        <v>45313</v>
      </c>
      <c r="B5287" s="76" t="s">
        <v>4105</v>
      </c>
      <c r="C5287" s="76" t="s">
        <v>287</v>
      </c>
      <c r="D5287" s="76" t="s">
        <v>5230</v>
      </c>
      <c r="E5287" s="76">
        <v>2130</v>
      </c>
      <c r="F5287" s="76">
        <v>4</v>
      </c>
      <c r="G5287" s="77">
        <v>5.5</v>
      </c>
      <c r="H5287" s="76" t="s">
        <v>3301</v>
      </c>
      <c r="I5287" s="77">
        <v>11.99</v>
      </c>
      <c r="J5287" s="2">
        <v>6</v>
      </c>
      <c r="K5287" s="119" cm="1">
        <f t="array" ref="K5287">ROUND(IF(C5287="Beer",SUM(LOOKUP(2,1/(SRP!$B$7:$B$9&lt;=E5287)/(SRP!$C$7:$C$9&gt;=E5287),SRP!$D$7:$D$9)*(G5287/100)*(E5287/1000)),IF(C5287="Spirits",SUM(LOOKUP(2,1/(SRP!$B$2:$B$6&lt;=E5287)/(SRP!$C$2:$C$6&gt;=E5287),SRP!$D$2:$D$6)*(G5287/100)*(E5287/1000)),IF(AND(C5287="Wine",D5287="Fortified Wines"),SUM(LOOKUP(2,1/(SRP!$B$20:$B$23&lt;=E5287)/(SRP!$C$20:$C$23&gt;=E5287),SRP!$D$20:$D$23)*(G5287/100)*(E5287/1000)),IF(C5287="Wine",SUM(LOOKUP(2,1/(SRP!$B$15:$B$19&lt;=E5287)/(SRP!$C$15:$C$19&gt;=E5287),SRP!$D$15:$D$19)*(G5287/100)*(E5287/1000)),IF(C5287="Ready to Drink",SUM(LOOKUP(2,1/(SRP!$B$10:$B$14&lt;=E5287)/(SRP!$C$10:$C$14&gt;=E5287),SRP!$D$10:$D$14)*(G5287/100)*(E5287/1000)),0))))),2)</f>
        <v>8.18</v>
      </c>
    </row>
    <row r="5288" spans="1:11" x14ac:dyDescent="0.35">
      <c r="A5288" s="2">
        <v>45313</v>
      </c>
      <c r="B5288" s="76" t="s">
        <v>4105</v>
      </c>
      <c r="C5288" s="76" t="s">
        <v>287</v>
      </c>
      <c r="D5288" s="76" t="s">
        <v>5230</v>
      </c>
      <c r="E5288" s="76">
        <v>2130</v>
      </c>
      <c r="F5288" s="76">
        <v>4</v>
      </c>
      <c r="G5288" s="77">
        <v>5.5</v>
      </c>
      <c r="H5288" s="76" t="s">
        <v>3301</v>
      </c>
      <c r="I5288" s="77">
        <v>11.99</v>
      </c>
      <c r="J5288" s="2">
        <v>6</v>
      </c>
      <c r="K5288" s="119" cm="1">
        <f t="array" ref="K5288">ROUND(IF(C5288="Beer",SUM(LOOKUP(2,1/(SRP!$B$7:$B$9&lt;=E5288)/(SRP!$C$7:$C$9&gt;=E5288),SRP!$D$7:$D$9)*(G5288/100)*(E5288/1000)),IF(C5288="Spirits",SUM(LOOKUP(2,1/(SRP!$B$2:$B$6&lt;=E5288)/(SRP!$C$2:$C$6&gt;=E5288),SRP!$D$2:$D$6)*(G5288/100)*(E5288/1000)),IF(AND(C5288="Wine",D5288="Fortified Wines"),SUM(LOOKUP(2,1/(SRP!$B$20:$B$23&lt;=E5288)/(SRP!$C$20:$C$23&gt;=E5288),SRP!$D$20:$D$23)*(G5288/100)*(E5288/1000)),IF(C5288="Wine",SUM(LOOKUP(2,1/(SRP!$B$15:$B$19&lt;=E5288)/(SRP!$C$15:$C$19&gt;=E5288),SRP!$D$15:$D$19)*(G5288/100)*(E5288/1000)),IF(C5288="Ready to Drink",SUM(LOOKUP(2,1/(SRP!$B$10:$B$14&lt;=E5288)/(SRP!$C$10:$C$14&gt;=E5288),SRP!$D$10:$D$14)*(G5288/100)*(E5288/1000)),0))))),2)</f>
        <v>8.18</v>
      </c>
    </row>
    <row r="5289" spans="1:11" x14ac:dyDescent="0.35">
      <c r="A5289" s="2">
        <v>45330</v>
      </c>
      <c r="B5289" s="76" t="s">
        <v>4353</v>
      </c>
      <c r="C5289" s="76" t="s">
        <v>286</v>
      </c>
      <c r="D5289" s="76" t="s">
        <v>5245</v>
      </c>
      <c r="E5289" s="76">
        <v>1500</v>
      </c>
      <c r="F5289" s="76">
        <v>6</v>
      </c>
      <c r="G5289" s="77">
        <v>11.5</v>
      </c>
      <c r="H5289" s="76" t="s">
        <v>3307</v>
      </c>
      <c r="I5289" s="77">
        <v>19.489999999999998</v>
      </c>
      <c r="J5289" s="2">
        <v>1</v>
      </c>
      <c r="K5289" s="119" cm="1">
        <f t="array" ref="K5289">ROUND(IF(C5289="Beer",SUM(LOOKUP(2,1/(SRP!$B$7:$B$9&lt;=E5289)/(SRP!$C$7:$C$9&gt;=E5289),SRP!$D$7:$D$9)*(G5289/100)*(E5289/1000)),IF(C5289="Spirits",SUM(LOOKUP(2,1/(SRP!$B$2:$B$6&lt;=E5289)/(SRP!$C$2:$C$6&gt;=E5289),SRP!$D$2:$D$6)*(G5289/100)*(E5289/1000)),IF(AND(C5289="Wine",D5289="Fortified Wines"),SUM(LOOKUP(2,1/(SRP!$B$20:$B$23&lt;=E5289)/(SRP!$C$20:$C$23&gt;=E5289),SRP!$D$20:$D$23)*(G5289/100)*(E5289/1000)),IF(C5289="Wine",SUM(LOOKUP(2,1/(SRP!$B$15:$B$19&lt;=E5289)/(SRP!$C$15:$C$19&gt;=E5289),SRP!$D$15:$D$19)*(G5289/100)*(E5289/1000)),IF(C5289="Ready to Drink",SUM(LOOKUP(2,1/(SRP!$B$10:$B$14&lt;=E5289)/(SRP!$C$10:$C$14&gt;=E5289),SRP!$D$10:$D$14)*(G5289/100)*(E5289/1000)),0))))),2)</f>
        <v>12.04</v>
      </c>
    </row>
    <row r="5290" spans="1:11" x14ac:dyDescent="0.35">
      <c r="A5290" s="2">
        <v>45337</v>
      </c>
      <c r="B5290" s="76" t="s">
        <v>4157</v>
      </c>
      <c r="C5290" s="76" t="s">
        <v>287</v>
      </c>
      <c r="D5290" s="76" t="s">
        <v>5266</v>
      </c>
      <c r="E5290" s="76">
        <v>473</v>
      </c>
      <c r="F5290" s="76">
        <v>24</v>
      </c>
      <c r="G5290" s="77">
        <v>4.5</v>
      </c>
      <c r="H5290" s="76" t="s">
        <v>3349</v>
      </c>
      <c r="I5290" s="77">
        <v>3.5</v>
      </c>
      <c r="J5290" s="2">
        <v>1</v>
      </c>
      <c r="K5290" s="119" cm="1">
        <f t="array" ref="K5290">ROUND(IF(C5290="Beer",SUM(LOOKUP(2,1/(SRP!$B$7:$B$9&lt;=E5290)/(SRP!$C$7:$C$9&gt;=E5290),SRP!$D$7:$D$9)*(G5290/100)*(E5290/1000)),IF(C5290="Spirits",SUM(LOOKUP(2,1/(SRP!$B$2:$B$6&lt;=E5290)/(SRP!$C$2:$C$6&gt;=E5290),SRP!$D$2:$D$6)*(G5290/100)*(E5290/1000)),IF(AND(C5290="Wine",D5290="Fortified Wines"),SUM(LOOKUP(2,1/(SRP!$B$20:$B$23&lt;=E5290)/(SRP!$C$20:$C$23&gt;=E5290),SRP!$D$20:$D$23)*(G5290/100)*(E5290/1000)),IF(C5290="Wine",SUM(LOOKUP(2,1/(SRP!$B$15:$B$19&lt;=E5290)/(SRP!$C$15:$C$19&gt;=E5290),SRP!$D$15:$D$19)*(G5290/100)*(E5290/1000)),IF(C5290="Ready to Drink",SUM(LOOKUP(2,1/(SRP!$B$10:$B$14&lt;=E5290)/(SRP!$C$10:$C$14&gt;=E5290),SRP!$D$10:$D$14)*(G5290/100)*(E5290/1000)),0))))),2)</f>
        <v>1.49</v>
      </c>
    </row>
    <row r="5291" spans="1:11" x14ac:dyDescent="0.35">
      <c r="A5291" s="2">
        <v>45337</v>
      </c>
      <c r="B5291" s="76" t="s">
        <v>4157</v>
      </c>
      <c r="C5291" s="76" t="s">
        <v>287</v>
      </c>
      <c r="D5291" s="76" t="s">
        <v>5266</v>
      </c>
      <c r="E5291" s="76">
        <v>473</v>
      </c>
      <c r="F5291" s="76">
        <v>24</v>
      </c>
      <c r="G5291" s="77">
        <v>4.5</v>
      </c>
      <c r="H5291" s="76" t="s">
        <v>3349</v>
      </c>
      <c r="I5291" s="77">
        <v>3.5</v>
      </c>
      <c r="J5291" s="2">
        <v>1</v>
      </c>
      <c r="K5291" s="119" cm="1">
        <f t="array" ref="K5291">ROUND(IF(C5291="Beer",SUM(LOOKUP(2,1/(SRP!$B$7:$B$9&lt;=E5291)/(SRP!$C$7:$C$9&gt;=E5291),SRP!$D$7:$D$9)*(G5291/100)*(E5291/1000)),IF(C5291="Spirits",SUM(LOOKUP(2,1/(SRP!$B$2:$B$6&lt;=E5291)/(SRP!$C$2:$C$6&gt;=E5291),SRP!$D$2:$D$6)*(G5291/100)*(E5291/1000)),IF(AND(C5291="Wine",D5291="Fortified Wines"),SUM(LOOKUP(2,1/(SRP!$B$20:$B$23&lt;=E5291)/(SRP!$C$20:$C$23&gt;=E5291),SRP!$D$20:$D$23)*(G5291/100)*(E5291/1000)),IF(C5291="Wine",SUM(LOOKUP(2,1/(SRP!$B$15:$B$19&lt;=E5291)/(SRP!$C$15:$C$19&gt;=E5291),SRP!$D$15:$D$19)*(G5291/100)*(E5291/1000)),IF(C5291="Ready to Drink",SUM(LOOKUP(2,1/(SRP!$B$10:$B$14&lt;=E5291)/(SRP!$C$10:$C$14&gt;=E5291),SRP!$D$10:$D$14)*(G5291/100)*(E5291/1000)),0))))),2)</f>
        <v>1.49</v>
      </c>
    </row>
    <row r="5292" spans="1:11" x14ac:dyDescent="0.35">
      <c r="A5292" s="2">
        <v>45341</v>
      </c>
      <c r="B5292" s="76" t="s">
        <v>4158</v>
      </c>
      <c r="C5292" s="76" t="s">
        <v>287</v>
      </c>
      <c r="D5292" s="76" t="s">
        <v>5266</v>
      </c>
      <c r="E5292" s="76">
        <v>473</v>
      </c>
      <c r="F5292" s="76">
        <v>24</v>
      </c>
      <c r="G5292" s="77">
        <v>4.5</v>
      </c>
      <c r="H5292" s="76" t="s">
        <v>6876</v>
      </c>
      <c r="I5292" s="77">
        <v>3.79</v>
      </c>
      <c r="J5292" s="2">
        <v>1</v>
      </c>
      <c r="K5292" s="119" cm="1">
        <f t="array" ref="K5292">ROUND(IF(C5292="Beer",SUM(LOOKUP(2,1/(SRP!$B$7:$B$9&lt;=E5292)/(SRP!$C$7:$C$9&gt;=E5292),SRP!$D$7:$D$9)*(G5292/100)*(E5292/1000)),IF(C5292="Spirits",SUM(LOOKUP(2,1/(SRP!$B$2:$B$6&lt;=E5292)/(SRP!$C$2:$C$6&gt;=E5292),SRP!$D$2:$D$6)*(G5292/100)*(E5292/1000)),IF(AND(C5292="Wine",D5292="Fortified Wines"),SUM(LOOKUP(2,1/(SRP!$B$20:$B$23&lt;=E5292)/(SRP!$C$20:$C$23&gt;=E5292),SRP!$D$20:$D$23)*(G5292/100)*(E5292/1000)),IF(C5292="Wine",SUM(LOOKUP(2,1/(SRP!$B$15:$B$19&lt;=E5292)/(SRP!$C$15:$C$19&gt;=E5292),SRP!$D$15:$D$19)*(G5292/100)*(E5292/1000)),IF(C5292="Ready to Drink",SUM(LOOKUP(2,1/(SRP!$B$10:$B$14&lt;=E5292)/(SRP!$C$10:$C$14&gt;=E5292),SRP!$D$10:$D$14)*(G5292/100)*(E5292/1000)),0))))),2)</f>
        <v>1.49</v>
      </c>
    </row>
    <row r="5293" spans="1:11" x14ac:dyDescent="0.35">
      <c r="A5293" s="2">
        <v>45341</v>
      </c>
      <c r="B5293" s="76" t="s">
        <v>4158</v>
      </c>
      <c r="C5293" s="76" t="s">
        <v>287</v>
      </c>
      <c r="D5293" s="76" t="s">
        <v>5266</v>
      </c>
      <c r="E5293" s="76">
        <v>473</v>
      </c>
      <c r="F5293" s="76">
        <v>24</v>
      </c>
      <c r="G5293" s="77">
        <v>4.5</v>
      </c>
      <c r="H5293" s="76" t="s">
        <v>3377</v>
      </c>
      <c r="I5293" s="77">
        <v>3.79</v>
      </c>
      <c r="J5293" s="2">
        <v>1</v>
      </c>
      <c r="K5293" s="119" cm="1">
        <f t="array" ref="K5293">ROUND(IF(C5293="Beer",SUM(LOOKUP(2,1/(SRP!$B$7:$B$9&lt;=E5293)/(SRP!$C$7:$C$9&gt;=E5293),SRP!$D$7:$D$9)*(G5293/100)*(E5293/1000)),IF(C5293="Spirits",SUM(LOOKUP(2,1/(SRP!$B$2:$B$6&lt;=E5293)/(SRP!$C$2:$C$6&gt;=E5293),SRP!$D$2:$D$6)*(G5293/100)*(E5293/1000)),IF(AND(C5293="Wine",D5293="Fortified Wines"),SUM(LOOKUP(2,1/(SRP!$B$20:$B$23&lt;=E5293)/(SRP!$C$20:$C$23&gt;=E5293),SRP!$D$20:$D$23)*(G5293/100)*(E5293/1000)),IF(C5293="Wine",SUM(LOOKUP(2,1/(SRP!$B$15:$B$19&lt;=E5293)/(SRP!$C$15:$C$19&gt;=E5293),SRP!$D$15:$D$19)*(G5293/100)*(E5293/1000)),IF(C5293="Ready to Drink",SUM(LOOKUP(2,1/(SRP!$B$10:$B$14&lt;=E5293)/(SRP!$C$10:$C$14&gt;=E5293),SRP!$D$10:$D$14)*(G5293/100)*(E5293/1000)),0))))),2)</f>
        <v>1.49</v>
      </c>
    </row>
    <row r="5294" spans="1:11" x14ac:dyDescent="0.35">
      <c r="A5294" s="2">
        <v>45342</v>
      </c>
      <c r="B5294" s="76" t="s">
        <v>4307</v>
      </c>
      <c r="C5294" s="76" t="s">
        <v>286</v>
      </c>
      <c r="D5294" s="76" t="s">
        <v>5276</v>
      </c>
      <c r="E5294" s="76">
        <v>1500</v>
      </c>
      <c r="F5294" s="76">
        <v>6</v>
      </c>
      <c r="G5294" s="77">
        <v>12.5</v>
      </c>
      <c r="H5294" s="76" t="s">
        <v>3307</v>
      </c>
      <c r="I5294" s="77">
        <v>19.489999999999998</v>
      </c>
      <c r="J5294" s="2">
        <v>1</v>
      </c>
      <c r="K5294" s="119" cm="1">
        <f t="array" ref="K5294">ROUND(IF(C5294="Beer",SUM(LOOKUP(2,1/(SRP!$B$7:$B$9&lt;=E5294)/(SRP!$C$7:$C$9&gt;=E5294),SRP!$D$7:$D$9)*(G5294/100)*(E5294/1000)),IF(C5294="Spirits",SUM(LOOKUP(2,1/(SRP!$B$2:$B$6&lt;=E5294)/(SRP!$C$2:$C$6&gt;=E5294),SRP!$D$2:$D$6)*(G5294/100)*(E5294/1000)),IF(AND(C5294="Wine",D5294="Fortified Wines"),SUM(LOOKUP(2,1/(SRP!$B$20:$B$23&lt;=E5294)/(SRP!$C$20:$C$23&gt;=E5294),SRP!$D$20:$D$23)*(G5294/100)*(E5294/1000)),IF(C5294="Wine",SUM(LOOKUP(2,1/(SRP!$B$15:$B$19&lt;=E5294)/(SRP!$C$15:$C$19&gt;=E5294),SRP!$D$15:$D$19)*(G5294/100)*(E5294/1000)),IF(C5294="Ready to Drink",SUM(LOOKUP(2,1/(SRP!$B$10:$B$14&lt;=E5294)/(SRP!$C$10:$C$14&gt;=E5294),SRP!$D$10:$D$14)*(G5294/100)*(E5294/1000)),0))))),2)</f>
        <v>13.09</v>
      </c>
    </row>
    <row r="5295" spans="1:11" x14ac:dyDescent="0.35">
      <c r="A5295" s="2">
        <v>45343</v>
      </c>
      <c r="B5295" s="76" t="s">
        <v>4163</v>
      </c>
      <c r="C5295" s="76" t="s">
        <v>287</v>
      </c>
      <c r="D5295" s="76" t="s">
        <v>5266</v>
      </c>
      <c r="E5295" s="76">
        <v>473</v>
      </c>
      <c r="F5295" s="76">
        <v>24</v>
      </c>
      <c r="G5295" s="77">
        <v>4.8</v>
      </c>
      <c r="H5295" s="76" t="s">
        <v>3282</v>
      </c>
      <c r="I5295" s="77">
        <v>5.25</v>
      </c>
      <c r="J5295" s="2">
        <v>1</v>
      </c>
      <c r="K5295" s="119" cm="1">
        <f t="array" ref="K5295">ROUND(IF(C5295="Beer",SUM(LOOKUP(2,1/(SRP!$B$7:$B$9&lt;=E5295)/(SRP!$C$7:$C$9&gt;=E5295),SRP!$D$7:$D$9)*(G5295/100)*(E5295/1000)),IF(C5295="Spirits",SUM(LOOKUP(2,1/(SRP!$B$2:$B$6&lt;=E5295)/(SRP!$C$2:$C$6&gt;=E5295),SRP!$D$2:$D$6)*(G5295/100)*(E5295/1000)),IF(AND(C5295="Wine",D5295="Fortified Wines"),SUM(LOOKUP(2,1/(SRP!$B$20:$B$23&lt;=E5295)/(SRP!$C$20:$C$23&gt;=E5295),SRP!$D$20:$D$23)*(G5295/100)*(E5295/1000)),IF(C5295="Wine",SUM(LOOKUP(2,1/(SRP!$B$15:$B$19&lt;=E5295)/(SRP!$C$15:$C$19&gt;=E5295),SRP!$D$15:$D$19)*(G5295/100)*(E5295/1000)),IF(C5295="Ready to Drink",SUM(LOOKUP(2,1/(SRP!$B$10:$B$14&lt;=E5295)/(SRP!$C$10:$C$14&gt;=E5295),SRP!$D$10:$D$14)*(G5295/100)*(E5295/1000)),0))))),2)</f>
        <v>1.58</v>
      </c>
    </row>
    <row r="5296" spans="1:11" x14ac:dyDescent="0.35">
      <c r="A5296" s="2">
        <v>45343</v>
      </c>
      <c r="B5296" s="76" t="s">
        <v>4163</v>
      </c>
      <c r="C5296" s="76" t="s">
        <v>287</v>
      </c>
      <c r="D5296" s="76" t="s">
        <v>5266</v>
      </c>
      <c r="E5296" s="76">
        <v>473</v>
      </c>
      <c r="F5296" s="76">
        <v>24</v>
      </c>
      <c r="G5296" s="77">
        <v>4.8</v>
      </c>
      <c r="H5296" s="76" t="s">
        <v>3282</v>
      </c>
      <c r="I5296" s="77">
        <v>5.25</v>
      </c>
      <c r="J5296" s="2">
        <v>1</v>
      </c>
      <c r="K5296" s="119" cm="1">
        <f t="array" ref="K5296">ROUND(IF(C5296="Beer",SUM(LOOKUP(2,1/(SRP!$B$7:$B$9&lt;=E5296)/(SRP!$C$7:$C$9&gt;=E5296),SRP!$D$7:$D$9)*(G5296/100)*(E5296/1000)),IF(C5296="Spirits",SUM(LOOKUP(2,1/(SRP!$B$2:$B$6&lt;=E5296)/(SRP!$C$2:$C$6&gt;=E5296),SRP!$D$2:$D$6)*(G5296/100)*(E5296/1000)),IF(AND(C5296="Wine",D5296="Fortified Wines"),SUM(LOOKUP(2,1/(SRP!$B$20:$B$23&lt;=E5296)/(SRP!$C$20:$C$23&gt;=E5296),SRP!$D$20:$D$23)*(G5296/100)*(E5296/1000)),IF(C5296="Wine",SUM(LOOKUP(2,1/(SRP!$B$15:$B$19&lt;=E5296)/(SRP!$C$15:$C$19&gt;=E5296),SRP!$D$15:$D$19)*(G5296/100)*(E5296/1000)),IF(C5296="Ready to Drink",SUM(LOOKUP(2,1/(SRP!$B$10:$B$14&lt;=E5296)/(SRP!$C$10:$C$14&gt;=E5296),SRP!$D$10:$D$14)*(G5296/100)*(E5296/1000)),0))))),2)</f>
        <v>1.58</v>
      </c>
    </row>
    <row r="5297" spans="1:11" x14ac:dyDescent="0.35">
      <c r="A5297" s="2">
        <v>45396</v>
      </c>
      <c r="B5297" s="76" t="s">
        <v>6437</v>
      </c>
      <c r="C5297" s="76" t="s">
        <v>285</v>
      </c>
      <c r="D5297" s="76" t="s">
        <v>5273</v>
      </c>
      <c r="E5297" s="76">
        <v>750</v>
      </c>
      <c r="F5297" s="76">
        <v>6</v>
      </c>
      <c r="G5297" s="77">
        <v>17</v>
      </c>
      <c r="H5297" s="76" t="s">
        <v>3282</v>
      </c>
      <c r="I5297" s="77">
        <v>29.99</v>
      </c>
      <c r="J5297" s="2">
        <v>1</v>
      </c>
      <c r="K5297" s="119" cm="1">
        <f t="array" ref="K5297">ROUND(IF(C5297="Beer",SUM(LOOKUP(2,1/(SRP!$B$7:$B$9&lt;=E5297)/(SRP!$C$7:$C$9&gt;=E5297),SRP!$D$7:$D$9)*(G5297/100)*(E5297/1000)),IF(C5297="Spirits",SUM(LOOKUP(2,1/(SRP!$B$2:$B$6&lt;=E5297)/(SRP!$C$2:$C$6&gt;=E5297),SRP!$D$2:$D$6)*(G5297/100)*(E5297/1000)),IF(AND(C5297="Wine",D5297="Fortified Wines"),SUM(LOOKUP(2,1/(SRP!$B$20:$B$23&lt;=E5297)/(SRP!$C$20:$C$23&gt;=E5297),SRP!$D$20:$D$23)*(G5297/100)*(E5297/1000)),IF(C5297="Wine",SUM(LOOKUP(2,1/(SRP!$B$15:$B$19&lt;=E5297)/(SRP!$C$15:$C$19&gt;=E5297),SRP!$D$15:$D$19)*(G5297/100)*(E5297/1000)),IF(C5297="Ready to Drink",SUM(LOOKUP(2,1/(SRP!$B$10:$B$14&lt;=E5297)/(SRP!$C$10:$C$14&gt;=E5297),SRP!$D$10:$D$14)*(G5297/100)*(E5297/1000)),0))))),2)</f>
        <v>8.9</v>
      </c>
    </row>
    <row r="5298" spans="1:11" x14ac:dyDescent="0.35">
      <c r="A5298" s="2">
        <v>45399</v>
      </c>
      <c r="B5298" s="76" t="s">
        <v>4150</v>
      </c>
      <c r="C5298" s="76" t="s">
        <v>286</v>
      </c>
      <c r="D5298" s="76" t="s">
        <v>5247</v>
      </c>
      <c r="E5298" s="76">
        <v>750</v>
      </c>
      <c r="F5298" s="76">
        <v>12</v>
      </c>
      <c r="G5298" s="77">
        <v>14</v>
      </c>
      <c r="H5298" s="76" t="s">
        <v>3288</v>
      </c>
      <c r="I5298" s="77">
        <v>19.989999999999998</v>
      </c>
      <c r="J5298" s="2">
        <v>1</v>
      </c>
      <c r="K5298" s="119" cm="1">
        <f t="array" ref="K5298">ROUND(IF(C5298="Beer",SUM(LOOKUP(2,1/(SRP!$B$7:$B$9&lt;=E5298)/(SRP!$C$7:$C$9&gt;=E5298),SRP!$D$7:$D$9)*(G5298/100)*(E5298/1000)),IF(C5298="Spirits",SUM(LOOKUP(2,1/(SRP!$B$2:$B$6&lt;=E5298)/(SRP!$C$2:$C$6&gt;=E5298),SRP!$D$2:$D$6)*(G5298/100)*(E5298/1000)),IF(AND(C5298="Wine",D5298="Fortified Wines"),SUM(LOOKUP(2,1/(SRP!$B$20:$B$23&lt;=E5298)/(SRP!$C$20:$C$23&gt;=E5298),SRP!$D$20:$D$23)*(G5298/100)*(E5298/1000)),IF(C5298="Wine",SUM(LOOKUP(2,1/(SRP!$B$15:$B$19&lt;=E5298)/(SRP!$C$15:$C$19&gt;=E5298),SRP!$D$15:$D$19)*(G5298/100)*(E5298/1000)),IF(C5298="Ready to Drink",SUM(LOOKUP(2,1/(SRP!$B$10:$B$14&lt;=E5298)/(SRP!$C$10:$C$14&gt;=E5298),SRP!$D$10:$D$14)*(G5298/100)*(E5298/1000)),0))))),2)</f>
        <v>7.33</v>
      </c>
    </row>
    <row r="5299" spans="1:11" x14ac:dyDescent="0.35">
      <c r="A5299" s="2">
        <v>45400</v>
      </c>
      <c r="B5299" s="76" t="s">
        <v>4237</v>
      </c>
      <c r="C5299" s="76" t="s">
        <v>286</v>
      </c>
      <c r="D5299" s="76" t="s">
        <v>5264</v>
      </c>
      <c r="E5299" s="76">
        <v>750</v>
      </c>
      <c r="F5299" s="76">
        <v>12</v>
      </c>
      <c r="G5299" s="77">
        <v>12</v>
      </c>
      <c r="H5299" s="76" t="s">
        <v>5939</v>
      </c>
      <c r="I5299" s="77">
        <v>13.49</v>
      </c>
      <c r="J5299" s="2">
        <v>1</v>
      </c>
      <c r="K5299" s="119" cm="1">
        <f t="array" ref="K5299">ROUND(IF(C5299="Beer",SUM(LOOKUP(2,1/(SRP!$B$7:$B$9&lt;=E5299)/(SRP!$C$7:$C$9&gt;=E5299),SRP!$D$7:$D$9)*(G5299/100)*(E5299/1000)),IF(C5299="Spirits",SUM(LOOKUP(2,1/(SRP!$B$2:$B$6&lt;=E5299)/(SRP!$C$2:$C$6&gt;=E5299),SRP!$D$2:$D$6)*(G5299/100)*(E5299/1000)),IF(AND(C5299="Wine",D5299="Fortified Wines"),SUM(LOOKUP(2,1/(SRP!$B$20:$B$23&lt;=E5299)/(SRP!$C$20:$C$23&gt;=E5299),SRP!$D$20:$D$23)*(G5299/100)*(E5299/1000)),IF(C5299="Wine",SUM(LOOKUP(2,1/(SRP!$B$15:$B$19&lt;=E5299)/(SRP!$C$15:$C$19&gt;=E5299),SRP!$D$15:$D$19)*(G5299/100)*(E5299/1000)),IF(C5299="Ready to Drink",SUM(LOOKUP(2,1/(SRP!$B$10:$B$14&lt;=E5299)/(SRP!$C$10:$C$14&gt;=E5299),SRP!$D$10:$D$14)*(G5299/100)*(E5299/1000)),0))))),2)</f>
        <v>6.28</v>
      </c>
    </row>
    <row r="5300" spans="1:11" x14ac:dyDescent="0.35">
      <c r="A5300" s="2">
        <v>45401</v>
      </c>
      <c r="B5300" s="76" t="s">
        <v>4182</v>
      </c>
      <c r="C5300" s="76" t="s">
        <v>287</v>
      </c>
      <c r="D5300" s="76" t="s">
        <v>5240</v>
      </c>
      <c r="E5300" s="76">
        <v>473</v>
      </c>
      <c r="F5300" s="76">
        <v>24</v>
      </c>
      <c r="G5300" s="77">
        <v>7</v>
      </c>
      <c r="H5300" s="76" t="s">
        <v>3349</v>
      </c>
      <c r="I5300" s="77">
        <v>7.49</v>
      </c>
      <c r="J5300" s="2">
        <v>1</v>
      </c>
      <c r="K5300" s="119" cm="1">
        <f t="array" ref="K5300">ROUND(IF(C5300="Beer",SUM(LOOKUP(2,1/(SRP!$B$7:$B$9&lt;=E5300)/(SRP!$C$7:$C$9&gt;=E5300),SRP!$D$7:$D$9)*(G5300/100)*(E5300/1000)),IF(C5300="Spirits",SUM(LOOKUP(2,1/(SRP!$B$2:$B$6&lt;=E5300)/(SRP!$C$2:$C$6&gt;=E5300),SRP!$D$2:$D$6)*(G5300/100)*(E5300/1000)),IF(AND(C5300="Wine",D5300="Fortified Wines"),SUM(LOOKUP(2,1/(SRP!$B$20:$B$23&lt;=E5300)/(SRP!$C$20:$C$23&gt;=E5300),SRP!$D$20:$D$23)*(G5300/100)*(E5300/1000)),IF(C5300="Wine",SUM(LOOKUP(2,1/(SRP!$B$15:$B$19&lt;=E5300)/(SRP!$C$15:$C$19&gt;=E5300),SRP!$D$15:$D$19)*(G5300/100)*(E5300/1000)),IF(C5300="Ready to Drink",SUM(LOOKUP(2,1/(SRP!$B$10:$B$14&lt;=E5300)/(SRP!$C$10:$C$14&gt;=E5300),SRP!$D$10:$D$14)*(G5300/100)*(E5300/1000)),0))))),2)</f>
        <v>2.31</v>
      </c>
    </row>
    <row r="5301" spans="1:11" x14ac:dyDescent="0.35">
      <c r="A5301" s="2">
        <v>45401</v>
      </c>
      <c r="B5301" s="76" t="s">
        <v>4182</v>
      </c>
      <c r="C5301" s="76" t="s">
        <v>287</v>
      </c>
      <c r="D5301" s="76" t="s">
        <v>5240</v>
      </c>
      <c r="E5301" s="76">
        <v>473</v>
      </c>
      <c r="F5301" s="76">
        <v>24</v>
      </c>
      <c r="G5301" s="77">
        <v>7</v>
      </c>
      <c r="H5301" s="76" t="s">
        <v>3349</v>
      </c>
      <c r="I5301" s="77">
        <v>7.49</v>
      </c>
      <c r="J5301" s="2">
        <v>1</v>
      </c>
      <c r="K5301" s="119" cm="1">
        <f t="array" ref="K5301">ROUND(IF(C5301="Beer",SUM(LOOKUP(2,1/(SRP!$B$7:$B$9&lt;=E5301)/(SRP!$C$7:$C$9&gt;=E5301),SRP!$D$7:$D$9)*(G5301/100)*(E5301/1000)),IF(C5301="Spirits",SUM(LOOKUP(2,1/(SRP!$B$2:$B$6&lt;=E5301)/(SRP!$C$2:$C$6&gt;=E5301),SRP!$D$2:$D$6)*(G5301/100)*(E5301/1000)),IF(AND(C5301="Wine",D5301="Fortified Wines"),SUM(LOOKUP(2,1/(SRP!$B$20:$B$23&lt;=E5301)/(SRP!$C$20:$C$23&gt;=E5301),SRP!$D$20:$D$23)*(G5301/100)*(E5301/1000)),IF(C5301="Wine",SUM(LOOKUP(2,1/(SRP!$B$15:$B$19&lt;=E5301)/(SRP!$C$15:$C$19&gt;=E5301),SRP!$D$15:$D$19)*(G5301/100)*(E5301/1000)),IF(C5301="Ready to Drink",SUM(LOOKUP(2,1/(SRP!$B$10:$B$14&lt;=E5301)/(SRP!$C$10:$C$14&gt;=E5301),SRP!$D$10:$D$14)*(G5301/100)*(E5301/1000)),0))))),2)</f>
        <v>2.31</v>
      </c>
    </row>
    <row r="5302" spans="1:11" x14ac:dyDescent="0.35">
      <c r="A5302" s="2">
        <v>45407</v>
      </c>
      <c r="B5302" s="76" t="s">
        <v>4348</v>
      </c>
      <c r="C5302" s="76" t="s">
        <v>287</v>
      </c>
      <c r="D5302" s="76" t="s">
        <v>5230</v>
      </c>
      <c r="E5302" s="76">
        <v>473</v>
      </c>
      <c r="F5302" s="76">
        <v>24</v>
      </c>
      <c r="G5302" s="77">
        <v>5</v>
      </c>
      <c r="H5302" s="76" t="s">
        <v>3387</v>
      </c>
      <c r="I5302" s="77">
        <v>3.99</v>
      </c>
      <c r="J5302" s="2">
        <v>1</v>
      </c>
      <c r="K5302" s="119" cm="1">
        <f t="array" ref="K5302">ROUND(IF(C5302="Beer",SUM(LOOKUP(2,1/(SRP!$B$7:$B$9&lt;=E5302)/(SRP!$C$7:$C$9&gt;=E5302),SRP!$D$7:$D$9)*(G5302/100)*(E5302/1000)),IF(C5302="Spirits",SUM(LOOKUP(2,1/(SRP!$B$2:$B$6&lt;=E5302)/(SRP!$C$2:$C$6&gt;=E5302),SRP!$D$2:$D$6)*(G5302/100)*(E5302/1000)),IF(AND(C5302="Wine",D5302="Fortified Wines"),SUM(LOOKUP(2,1/(SRP!$B$20:$B$23&lt;=E5302)/(SRP!$C$20:$C$23&gt;=E5302),SRP!$D$20:$D$23)*(G5302/100)*(E5302/1000)),IF(C5302="Wine",SUM(LOOKUP(2,1/(SRP!$B$15:$B$19&lt;=E5302)/(SRP!$C$15:$C$19&gt;=E5302),SRP!$D$15:$D$19)*(G5302/100)*(E5302/1000)),IF(C5302="Ready to Drink",SUM(LOOKUP(2,1/(SRP!$B$10:$B$14&lt;=E5302)/(SRP!$C$10:$C$14&gt;=E5302),SRP!$D$10:$D$14)*(G5302/100)*(E5302/1000)),0))))),2)</f>
        <v>1.65</v>
      </c>
    </row>
    <row r="5303" spans="1:11" x14ac:dyDescent="0.35">
      <c r="A5303" s="2">
        <v>45407</v>
      </c>
      <c r="B5303" s="76" t="s">
        <v>4348</v>
      </c>
      <c r="C5303" s="76" t="s">
        <v>287</v>
      </c>
      <c r="D5303" s="76" t="s">
        <v>5230</v>
      </c>
      <c r="E5303" s="76">
        <v>473</v>
      </c>
      <c r="F5303" s="76">
        <v>24</v>
      </c>
      <c r="G5303" s="77">
        <v>5</v>
      </c>
      <c r="H5303" s="76" t="s">
        <v>3387</v>
      </c>
      <c r="I5303" s="77">
        <v>3.99</v>
      </c>
      <c r="J5303" s="2">
        <v>1</v>
      </c>
      <c r="K5303" s="119" cm="1">
        <f t="array" ref="K5303">ROUND(IF(C5303="Beer",SUM(LOOKUP(2,1/(SRP!$B$7:$B$9&lt;=E5303)/(SRP!$C$7:$C$9&gt;=E5303),SRP!$D$7:$D$9)*(G5303/100)*(E5303/1000)),IF(C5303="Spirits",SUM(LOOKUP(2,1/(SRP!$B$2:$B$6&lt;=E5303)/(SRP!$C$2:$C$6&gt;=E5303),SRP!$D$2:$D$6)*(G5303/100)*(E5303/1000)),IF(AND(C5303="Wine",D5303="Fortified Wines"),SUM(LOOKUP(2,1/(SRP!$B$20:$B$23&lt;=E5303)/(SRP!$C$20:$C$23&gt;=E5303),SRP!$D$20:$D$23)*(G5303/100)*(E5303/1000)),IF(C5303="Wine",SUM(LOOKUP(2,1/(SRP!$B$15:$B$19&lt;=E5303)/(SRP!$C$15:$C$19&gt;=E5303),SRP!$D$15:$D$19)*(G5303/100)*(E5303/1000)),IF(C5303="Ready to Drink",SUM(LOOKUP(2,1/(SRP!$B$10:$B$14&lt;=E5303)/(SRP!$C$10:$C$14&gt;=E5303),SRP!$D$10:$D$14)*(G5303/100)*(E5303/1000)),0))))),2)</f>
        <v>1.65</v>
      </c>
    </row>
    <row r="5304" spans="1:11" x14ac:dyDescent="0.35">
      <c r="A5304" s="2">
        <v>45409</v>
      </c>
      <c r="B5304" s="76" t="s">
        <v>4196</v>
      </c>
      <c r="C5304" s="76" t="s">
        <v>287</v>
      </c>
      <c r="D5304" s="76" t="s">
        <v>5292</v>
      </c>
      <c r="E5304" s="76">
        <v>473</v>
      </c>
      <c r="F5304" s="76">
        <v>24</v>
      </c>
      <c r="G5304" s="77">
        <v>4</v>
      </c>
      <c r="H5304" s="76" t="s">
        <v>6878</v>
      </c>
      <c r="I5304" s="77">
        <v>4.59</v>
      </c>
      <c r="J5304" s="2">
        <v>1</v>
      </c>
      <c r="K5304" s="119" cm="1">
        <f t="array" ref="K5304">ROUND(IF(C5304="Beer",SUM(LOOKUP(2,1/(SRP!$B$7:$B$9&lt;=E5304)/(SRP!$C$7:$C$9&gt;=E5304),SRP!$D$7:$D$9)*(G5304/100)*(E5304/1000)),IF(C5304="Spirits",SUM(LOOKUP(2,1/(SRP!$B$2:$B$6&lt;=E5304)/(SRP!$C$2:$C$6&gt;=E5304),SRP!$D$2:$D$6)*(G5304/100)*(E5304/1000)),IF(AND(C5304="Wine",D5304="Fortified Wines"),SUM(LOOKUP(2,1/(SRP!$B$20:$B$23&lt;=E5304)/(SRP!$C$20:$C$23&gt;=E5304),SRP!$D$20:$D$23)*(G5304/100)*(E5304/1000)),IF(C5304="Wine",SUM(LOOKUP(2,1/(SRP!$B$15:$B$19&lt;=E5304)/(SRP!$C$15:$C$19&gt;=E5304),SRP!$D$15:$D$19)*(G5304/100)*(E5304/1000)),IF(C5304="Ready to Drink",SUM(LOOKUP(2,1/(SRP!$B$10:$B$14&lt;=E5304)/(SRP!$C$10:$C$14&gt;=E5304),SRP!$D$10:$D$14)*(G5304/100)*(E5304/1000)),0))))),2)</f>
        <v>1.32</v>
      </c>
    </row>
    <row r="5305" spans="1:11" x14ac:dyDescent="0.35">
      <c r="A5305" s="2">
        <v>45409</v>
      </c>
      <c r="B5305" s="76" t="s">
        <v>4196</v>
      </c>
      <c r="C5305" s="76" t="s">
        <v>287</v>
      </c>
      <c r="D5305" s="76" t="s">
        <v>5292</v>
      </c>
      <c r="E5305" s="76">
        <v>473</v>
      </c>
      <c r="F5305" s="76">
        <v>24</v>
      </c>
      <c r="G5305" s="77">
        <v>4</v>
      </c>
      <c r="H5305" s="76" t="s">
        <v>3370</v>
      </c>
      <c r="I5305" s="77">
        <v>4.59</v>
      </c>
      <c r="J5305" s="2">
        <v>1</v>
      </c>
      <c r="K5305" s="119" cm="1">
        <f t="array" ref="K5305">ROUND(IF(C5305="Beer",SUM(LOOKUP(2,1/(SRP!$B$7:$B$9&lt;=E5305)/(SRP!$C$7:$C$9&gt;=E5305),SRP!$D$7:$D$9)*(G5305/100)*(E5305/1000)),IF(C5305="Spirits",SUM(LOOKUP(2,1/(SRP!$B$2:$B$6&lt;=E5305)/(SRP!$C$2:$C$6&gt;=E5305),SRP!$D$2:$D$6)*(G5305/100)*(E5305/1000)),IF(AND(C5305="Wine",D5305="Fortified Wines"),SUM(LOOKUP(2,1/(SRP!$B$20:$B$23&lt;=E5305)/(SRP!$C$20:$C$23&gt;=E5305),SRP!$D$20:$D$23)*(G5305/100)*(E5305/1000)),IF(C5305="Wine",SUM(LOOKUP(2,1/(SRP!$B$15:$B$19&lt;=E5305)/(SRP!$C$15:$C$19&gt;=E5305),SRP!$D$15:$D$19)*(G5305/100)*(E5305/1000)),IF(C5305="Ready to Drink",SUM(LOOKUP(2,1/(SRP!$B$10:$B$14&lt;=E5305)/(SRP!$C$10:$C$14&gt;=E5305),SRP!$D$10:$D$14)*(G5305/100)*(E5305/1000)),0))))),2)</f>
        <v>1.32</v>
      </c>
    </row>
    <row r="5306" spans="1:11" x14ac:dyDescent="0.35">
      <c r="A5306" s="2">
        <v>45431</v>
      </c>
      <c r="B5306" s="76" t="s">
        <v>4122</v>
      </c>
      <c r="C5306" s="76" t="s">
        <v>287</v>
      </c>
      <c r="D5306" s="76" t="s">
        <v>5230</v>
      </c>
      <c r="E5306" s="76">
        <v>473</v>
      </c>
      <c r="F5306" s="76">
        <v>24</v>
      </c>
      <c r="G5306" s="77">
        <v>4.5</v>
      </c>
      <c r="H5306" s="76" t="s">
        <v>3349</v>
      </c>
      <c r="I5306" s="77">
        <v>3.99</v>
      </c>
      <c r="J5306" s="2">
        <v>1</v>
      </c>
      <c r="K5306" s="119" cm="1">
        <f t="array" ref="K5306">ROUND(IF(C5306="Beer",SUM(LOOKUP(2,1/(SRP!$B$7:$B$9&lt;=E5306)/(SRP!$C$7:$C$9&gt;=E5306),SRP!$D$7:$D$9)*(G5306/100)*(E5306/1000)),IF(C5306="Spirits",SUM(LOOKUP(2,1/(SRP!$B$2:$B$6&lt;=E5306)/(SRP!$C$2:$C$6&gt;=E5306),SRP!$D$2:$D$6)*(G5306/100)*(E5306/1000)),IF(AND(C5306="Wine",D5306="Fortified Wines"),SUM(LOOKUP(2,1/(SRP!$B$20:$B$23&lt;=E5306)/(SRP!$C$20:$C$23&gt;=E5306),SRP!$D$20:$D$23)*(G5306/100)*(E5306/1000)),IF(C5306="Wine",SUM(LOOKUP(2,1/(SRP!$B$15:$B$19&lt;=E5306)/(SRP!$C$15:$C$19&gt;=E5306),SRP!$D$15:$D$19)*(G5306/100)*(E5306/1000)),IF(C5306="Ready to Drink",SUM(LOOKUP(2,1/(SRP!$B$10:$B$14&lt;=E5306)/(SRP!$C$10:$C$14&gt;=E5306),SRP!$D$10:$D$14)*(G5306/100)*(E5306/1000)),0))))),2)</f>
        <v>1.49</v>
      </c>
    </row>
    <row r="5307" spans="1:11" x14ac:dyDescent="0.35">
      <c r="A5307" s="2">
        <v>45431</v>
      </c>
      <c r="B5307" s="76" t="s">
        <v>4122</v>
      </c>
      <c r="C5307" s="76" t="s">
        <v>287</v>
      </c>
      <c r="D5307" s="76" t="s">
        <v>5230</v>
      </c>
      <c r="E5307" s="76">
        <v>473</v>
      </c>
      <c r="F5307" s="76">
        <v>24</v>
      </c>
      <c r="G5307" s="77">
        <v>4.5</v>
      </c>
      <c r="H5307" s="76" t="s">
        <v>3349</v>
      </c>
      <c r="I5307" s="77">
        <v>3.99</v>
      </c>
      <c r="J5307" s="2">
        <v>1</v>
      </c>
      <c r="K5307" s="119" cm="1">
        <f t="array" ref="K5307">ROUND(IF(C5307="Beer",SUM(LOOKUP(2,1/(SRP!$B$7:$B$9&lt;=E5307)/(SRP!$C$7:$C$9&gt;=E5307),SRP!$D$7:$D$9)*(G5307/100)*(E5307/1000)),IF(C5307="Spirits",SUM(LOOKUP(2,1/(SRP!$B$2:$B$6&lt;=E5307)/(SRP!$C$2:$C$6&gt;=E5307),SRP!$D$2:$D$6)*(G5307/100)*(E5307/1000)),IF(AND(C5307="Wine",D5307="Fortified Wines"),SUM(LOOKUP(2,1/(SRP!$B$20:$B$23&lt;=E5307)/(SRP!$C$20:$C$23&gt;=E5307),SRP!$D$20:$D$23)*(G5307/100)*(E5307/1000)),IF(C5307="Wine",SUM(LOOKUP(2,1/(SRP!$B$15:$B$19&lt;=E5307)/(SRP!$C$15:$C$19&gt;=E5307),SRP!$D$15:$D$19)*(G5307/100)*(E5307/1000)),IF(C5307="Ready to Drink",SUM(LOOKUP(2,1/(SRP!$B$10:$B$14&lt;=E5307)/(SRP!$C$10:$C$14&gt;=E5307),SRP!$D$10:$D$14)*(G5307/100)*(E5307/1000)),0))))),2)</f>
        <v>1.49</v>
      </c>
    </row>
    <row r="5308" spans="1:11" x14ac:dyDescent="0.35">
      <c r="A5308" s="2">
        <v>45435</v>
      </c>
      <c r="B5308" s="76" t="s">
        <v>4101</v>
      </c>
      <c r="C5308" s="76" t="s">
        <v>287</v>
      </c>
      <c r="D5308" s="76" t="s">
        <v>5292</v>
      </c>
      <c r="E5308" s="76">
        <v>473</v>
      </c>
      <c r="F5308" s="76">
        <v>24</v>
      </c>
      <c r="G5308" s="77">
        <v>5</v>
      </c>
      <c r="H5308" s="76" t="s">
        <v>3387</v>
      </c>
      <c r="I5308" s="77">
        <v>4.75</v>
      </c>
      <c r="J5308" s="2">
        <v>1</v>
      </c>
      <c r="K5308" s="119" cm="1">
        <f t="array" ref="K5308">ROUND(IF(C5308="Beer",SUM(LOOKUP(2,1/(SRP!$B$7:$B$9&lt;=E5308)/(SRP!$C$7:$C$9&gt;=E5308),SRP!$D$7:$D$9)*(G5308/100)*(E5308/1000)),IF(C5308="Spirits",SUM(LOOKUP(2,1/(SRP!$B$2:$B$6&lt;=E5308)/(SRP!$C$2:$C$6&gt;=E5308),SRP!$D$2:$D$6)*(G5308/100)*(E5308/1000)),IF(AND(C5308="Wine",D5308="Fortified Wines"),SUM(LOOKUP(2,1/(SRP!$B$20:$B$23&lt;=E5308)/(SRP!$C$20:$C$23&gt;=E5308),SRP!$D$20:$D$23)*(G5308/100)*(E5308/1000)),IF(C5308="Wine",SUM(LOOKUP(2,1/(SRP!$B$15:$B$19&lt;=E5308)/(SRP!$C$15:$C$19&gt;=E5308),SRP!$D$15:$D$19)*(G5308/100)*(E5308/1000)),IF(C5308="Ready to Drink",SUM(LOOKUP(2,1/(SRP!$B$10:$B$14&lt;=E5308)/(SRP!$C$10:$C$14&gt;=E5308),SRP!$D$10:$D$14)*(G5308/100)*(E5308/1000)),0))))),2)</f>
        <v>1.65</v>
      </c>
    </row>
    <row r="5309" spans="1:11" x14ac:dyDescent="0.35">
      <c r="A5309" s="2">
        <v>45435</v>
      </c>
      <c r="B5309" s="76" t="s">
        <v>4101</v>
      </c>
      <c r="C5309" s="76" t="s">
        <v>287</v>
      </c>
      <c r="D5309" s="76" t="s">
        <v>5292</v>
      </c>
      <c r="E5309" s="76">
        <v>473</v>
      </c>
      <c r="F5309" s="76">
        <v>24</v>
      </c>
      <c r="G5309" s="77">
        <v>5</v>
      </c>
      <c r="H5309" s="76" t="s">
        <v>3387</v>
      </c>
      <c r="I5309" s="77">
        <v>4.75</v>
      </c>
      <c r="J5309" s="2">
        <v>1</v>
      </c>
      <c r="K5309" s="119" cm="1">
        <f t="array" ref="K5309">ROUND(IF(C5309="Beer",SUM(LOOKUP(2,1/(SRP!$B$7:$B$9&lt;=E5309)/(SRP!$C$7:$C$9&gt;=E5309),SRP!$D$7:$D$9)*(G5309/100)*(E5309/1000)),IF(C5309="Spirits",SUM(LOOKUP(2,1/(SRP!$B$2:$B$6&lt;=E5309)/(SRP!$C$2:$C$6&gt;=E5309),SRP!$D$2:$D$6)*(G5309/100)*(E5309/1000)),IF(AND(C5309="Wine",D5309="Fortified Wines"),SUM(LOOKUP(2,1/(SRP!$B$20:$B$23&lt;=E5309)/(SRP!$C$20:$C$23&gt;=E5309),SRP!$D$20:$D$23)*(G5309/100)*(E5309/1000)),IF(C5309="Wine",SUM(LOOKUP(2,1/(SRP!$B$15:$B$19&lt;=E5309)/(SRP!$C$15:$C$19&gt;=E5309),SRP!$D$15:$D$19)*(G5309/100)*(E5309/1000)),IF(C5309="Ready to Drink",SUM(LOOKUP(2,1/(SRP!$B$10:$B$14&lt;=E5309)/(SRP!$C$10:$C$14&gt;=E5309),SRP!$D$10:$D$14)*(G5309/100)*(E5309/1000)),0))))),2)</f>
        <v>1.65</v>
      </c>
    </row>
    <row r="5310" spans="1:11" x14ac:dyDescent="0.35">
      <c r="A5310" s="2">
        <v>45442</v>
      </c>
      <c r="B5310" s="76" t="s">
        <v>4265</v>
      </c>
      <c r="C5310" s="76" t="s">
        <v>5938</v>
      </c>
      <c r="D5310" s="76" t="s">
        <v>5308</v>
      </c>
      <c r="E5310" s="76">
        <v>440</v>
      </c>
      <c r="F5310" s="76">
        <v>24</v>
      </c>
      <c r="G5310" s="77">
        <v>4.5</v>
      </c>
      <c r="H5310" s="76" t="s">
        <v>3324</v>
      </c>
      <c r="I5310" s="77">
        <v>4.18</v>
      </c>
      <c r="J5310" s="2">
        <v>1</v>
      </c>
      <c r="K5310" s="119" cm="1">
        <f t="array" ref="K5310">ROUND(IF(C5310="Beer",SUM(LOOKUP(2,1/(SRP!$B$7:$B$9&lt;=E5310)/(SRP!$C$7:$C$9&gt;=E5310),SRP!$D$7:$D$9)*(G5310/100)*(E5310/1000)),IF(C5310="Spirits",SUM(LOOKUP(2,1/(SRP!$B$2:$B$6&lt;=E5310)/(SRP!$C$2:$C$6&gt;=E5310),SRP!$D$2:$D$6)*(G5310/100)*(E5310/1000)),IF(AND(C5310="Wine",D5310="Fortified Wines"),SUM(LOOKUP(2,1/(SRP!$B$20:$B$23&lt;=E5310)/(SRP!$C$20:$C$23&gt;=E5310),SRP!$D$20:$D$23)*(G5310/100)*(E5310/1000)),IF(C5310="Wine",SUM(LOOKUP(2,1/(SRP!$B$15:$B$19&lt;=E5310)/(SRP!$C$15:$C$19&gt;=E5310),SRP!$D$15:$D$19)*(G5310/100)*(E5310/1000)),IF(C5310="Ready to Drink",SUM(LOOKUP(2,1/(SRP!$B$10:$B$14&lt;=E5310)/(SRP!$C$10:$C$14&gt;=E5310),SRP!$D$10:$D$14)*(G5310/100)*(E5310/1000)),0))))),2)</f>
        <v>1.46</v>
      </c>
    </row>
    <row r="5311" spans="1:11" x14ac:dyDescent="0.35">
      <c r="A5311" s="2">
        <v>45442</v>
      </c>
      <c r="B5311" s="76" t="s">
        <v>4265</v>
      </c>
      <c r="C5311" s="76" t="s">
        <v>5938</v>
      </c>
      <c r="D5311" s="76" t="s">
        <v>5308</v>
      </c>
      <c r="E5311" s="76">
        <v>440</v>
      </c>
      <c r="F5311" s="76">
        <v>24</v>
      </c>
      <c r="G5311" s="77">
        <v>4.5</v>
      </c>
      <c r="H5311" s="76" t="s">
        <v>3324</v>
      </c>
      <c r="I5311" s="77">
        <v>4.18</v>
      </c>
      <c r="J5311" s="2">
        <v>1</v>
      </c>
      <c r="K5311" s="119" cm="1">
        <f t="array" ref="K5311">ROUND(IF(C5311="Beer",SUM(LOOKUP(2,1/(SRP!$B$7:$B$9&lt;=E5311)/(SRP!$C$7:$C$9&gt;=E5311),SRP!$D$7:$D$9)*(G5311/100)*(E5311/1000)),IF(C5311="Spirits",SUM(LOOKUP(2,1/(SRP!$B$2:$B$6&lt;=E5311)/(SRP!$C$2:$C$6&gt;=E5311),SRP!$D$2:$D$6)*(G5311/100)*(E5311/1000)),IF(AND(C5311="Wine",D5311="Fortified Wines"),SUM(LOOKUP(2,1/(SRP!$B$20:$B$23&lt;=E5311)/(SRP!$C$20:$C$23&gt;=E5311),SRP!$D$20:$D$23)*(G5311/100)*(E5311/1000)),IF(C5311="Wine",SUM(LOOKUP(2,1/(SRP!$B$15:$B$19&lt;=E5311)/(SRP!$C$15:$C$19&gt;=E5311),SRP!$D$15:$D$19)*(G5311/100)*(E5311/1000)),IF(C5311="Ready to Drink",SUM(LOOKUP(2,1/(SRP!$B$10:$B$14&lt;=E5311)/(SRP!$C$10:$C$14&gt;=E5311),SRP!$D$10:$D$14)*(G5311/100)*(E5311/1000)),0))))),2)</f>
        <v>1.46</v>
      </c>
    </row>
    <row r="5312" spans="1:11" x14ac:dyDescent="0.35">
      <c r="A5312" s="2">
        <v>45444</v>
      </c>
      <c r="B5312" s="76" t="s">
        <v>4303</v>
      </c>
      <c r="C5312" s="76" t="s">
        <v>5938</v>
      </c>
      <c r="D5312" s="76" t="s">
        <v>5308</v>
      </c>
      <c r="E5312" s="76">
        <v>440</v>
      </c>
      <c r="F5312" s="76">
        <v>24</v>
      </c>
      <c r="G5312" s="77">
        <v>4.5</v>
      </c>
      <c r="H5312" s="76" t="s">
        <v>3324</v>
      </c>
      <c r="I5312" s="77">
        <v>4.18</v>
      </c>
      <c r="J5312" s="2">
        <v>1</v>
      </c>
      <c r="K5312" s="119" cm="1">
        <f t="array" ref="K5312">ROUND(IF(C5312="Beer",SUM(LOOKUP(2,1/(SRP!$B$7:$B$9&lt;=E5312)/(SRP!$C$7:$C$9&gt;=E5312),SRP!$D$7:$D$9)*(G5312/100)*(E5312/1000)),IF(C5312="Spirits",SUM(LOOKUP(2,1/(SRP!$B$2:$B$6&lt;=E5312)/(SRP!$C$2:$C$6&gt;=E5312),SRP!$D$2:$D$6)*(G5312/100)*(E5312/1000)),IF(AND(C5312="Wine",D5312="Fortified Wines"),SUM(LOOKUP(2,1/(SRP!$B$20:$B$23&lt;=E5312)/(SRP!$C$20:$C$23&gt;=E5312),SRP!$D$20:$D$23)*(G5312/100)*(E5312/1000)),IF(C5312="Wine",SUM(LOOKUP(2,1/(SRP!$B$15:$B$19&lt;=E5312)/(SRP!$C$15:$C$19&gt;=E5312),SRP!$D$15:$D$19)*(G5312/100)*(E5312/1000)),IF(C5312="Ready to Drink",SUM(LOOKUP(2,1/(SRP!$B$10:$B$14&lt;=E5312)/(SRP!$C$10:$C$14&gt;=E5312),SRP!$D$10:$D$14)*(G5312/100)*(E5312/1000)),0))))),2)</f>
        <v>1.46</v>
      </c>
    </row>
    <row r="5313" spans="1:11" x14ac:dyDescent="0.35">
      <c r="A5313" s="2">
        <v>45444</v>
      </c>
      <c r="B5313" s="76" t="s">
        <v>4303</v>
      </c>
      <c r="C5313" s="76" t="s">
        <v>5938</v>
      </c>
      <c r="D5313" s="76" t="s">
        <v>5308</v>
      </c>
      <c r="E5313" s="76">
        <v>440</v>
      </c>
      <c r="F5313" s="76">
        <v>24</v>
      </c>
      <c r="G5313" s="77">
        <v>4.5</v>
      </c>
      <c r="H5313" s="76" t="s">
        <v>3324</v>
      </c>
      <c r="I5313" s="77">
        <v>4.18</v>
      </c>
      <c r="J5313" s="2">
        <v>1</v>
      </c>
      <c r="K5313" s="119" cm="1">
        <f t="array" ref="K5313">ROUND(IF(C5313="Beer",SUM(LOOKUP(2,1/(SRP!$B$7:$B$9&lt;=E5313)/(SRP!$C$7:$C$9&gt;=E5313),SRP!$D$7:$D$9)*(G5313/100)*(E5313/1000)),IF(C5313="Spirits",SUM(LOOKUP(2,1/(SRP!$B$2:$B$6&lt;=E5313)/(SRP!$C$2:$C$6&gt;=E5313),SRP!$D$2:$D$6)*(G5313/100)*(E5313/1000)),IF(AND(C5313="Wine",D5313="Fortified Wines"),SUM(LOOKUP(2,1/(SRP!$B$20:$B$23&lt;=E5313)/(SRP!$C$20:$C$23&gt;=E5313),SRP!$D$20:$D$23)*(G5313/100)*(E5313/1000)),IF(C5313="Wine",SUM(LOOKUP(2,1/(SRP!$B$15:$B$19&lt;=E5313)/(SRP!$C$15:$C$19&gt;=E5313),SRP!$D$15:$D$19)*(G5313/100)*(E5313/1000)),IF(C5313="Ready to Drink",SUM(LOOKUP(2,1/(SRP!$B$10:$B$14&lt;=E5313)/(SRP!$C$10:$C$14&gt;=E5313),SRP!$D$10:$D$14)*(G5313/100)*(E5313/1000)),0))))),2)</f>
        <v>1.46</v>
      </c>
    </row>
    <row r="5314" spans="1:11" x14ac:dyDescent="0.35">
      <c r="A5314" s="2">
        <v>45446</v>
      </c>
      <c r="B5314" s="76" t="s">
        <v>4266</v>
      </c>
      <c r="C5314" s="76" t="s">
        <v>5938</v>
      </c>
      <c r="D5314" s="76" t="s">
        <v>5308</v>
      </c>
      <c r="E5314" s="76">
        <v>440</v>
      </c>
      <c r="F5314" s="76">
        <v>24</v>
      </c>
      <c r="G5314" s="77">
        <v>4.5</v>
      </c>
      <c r="H5314" s="76" t="s">
        <v>3324</v>
      </c>
      <c r="I5314" s="77">
        <v>4.18</v>
      </c>
      <c r="J5314" s="2">
        <v>1</v>
      </c>
      <c r="K5314" s="119" cm="1">
        <f t="array" ref="K5314">ROUND(IF(C5314="Beer",SUM(LOOKUP(2,1/(SRP!$B$7:$B$9&lt;=E5314)/(SRP!$C$7:$C$9&gt;=E5314),SRP!$D$7:$D$9)*(G5314/100)*(E5314/1000)),IF(C5314="Spirits",SUM(LOOKUP(2,1/(SRP!$B$2:$B$6&lt;=E5314)/(SRP!$C$2:$C$6&gt;=E5314),SRP!$D$2:$D$6)*(G5314/100)*(E5314/1000)),IF(AND(C5314="Wine",D5314="Fortified Wines"),SUM(LOOKUP(2,1/(SRP!$B$20:$B$23&lt;=E5314)/(SRP!$C$20:$C$23&gt;=E5314),SRP!$D$20:$D$23)*(G5314/100)*(E5314/1000)),IF(C5314="Wine",SUM(LOOKUP(2,1/(SRP!$B$15:$B$19&lt;=E5314)/(SRP!$C$15:$C$19&gt;=E5314),SRP!$D$15:$D$19)*(G5314/100)*(E5314/1000)),IF(C5314="Ready to Drink",SUM(LOOKUP(2,1/(SRP!$B$10:$B$14&lt;=E5314)/(SRP!$C$10:$C$14&gt;=E5314),SRP!$D$10:$D$14)*(G5314/100)*(E5314/1000)),0))))),2)</f>
        <v>1.46</v>
      </c>
    </row>
    <row r="5315" spans="1:11" x14ac:dyDescent="0.35">
      <c r="A5315" s="2">
        <v>45446</v>
      </c>
      <c r="B5315" s="76" t="s">
        <v>4266</v>
      </c>
      <c r="C5315" s="76" t="s">
        <v>5938</v>
      </c>
      <c r="D5315" s="76" t="s">
        <v>5308</v>
      </c>
      <c r="E5315" s="76">
        <v>440</v>
      </c>
      <c r="F5315" s="76">
        <v>24</v>
      </c>
      <c r="G5315" s="77">
        <v>4.5</v>
      </c>
      <c r="H5315" s="76" t="s">
        <v>3324</v>
      </c>
      <c r="I5315" s="77">
        <v>4.18</v>
      </c>
      <c r="J5315" s="2">
        <v>1</v>
      </c>
      <c r="K5315" s="119" cm="1">
        <f t="array" ref="K5315">ROUND(IF(C5315="Beer",SUM(LOOKUP(2,1/(SRP!$B$7:$B$9&lt;=E5315)/(SRP!$C$7:$C$9&gt;=E5315),SRP!$D$7:$D$9)*(G5315/100)*(E5315/1000)),IF(C5315="Spirits",SUM(LOOKUP(2,1/(SRP!$B$2:$B$6&lt;=E5315)/(SRP!$C$2:$C$6&gt;=E5315),SRP!$D$2:$D$6)*(G5315/100)*(E5315/1000)),IF(AND(C5315="Wine",D5315="Fortified Wines"),SUM(LOOKUP(2,1/(SRP!$B$20:$B$23&lt;=E5315)/(SRP!$C$20:$C$23&gt;=E5315),SRP!$D$20:$D$23)*(G5315/100)*(E5315/1000)),IF(C5315="Wine",SUM(LOOKUP(2,1/(SRP!$B$15:$B$19&lt;=E5315)/(SRP!$C$15:$C$19&gt;=E5315),SRP!$D$15:$D$19)*(G5315/100)*(E5315/1000)),IF(C5315="Ready to Drink",SUM(LOOKUP(2,1/(SRP!$B$10:$B$14&lt;=E5315)/(SRP!$C$10:$C$14&gt;=E5315),SRP!$D$10:$D$14)*(G5315/100)*(E5315/1000)),0))))),2)</f>
        <v>1.46</v>
      </c>
    </row>
    <row r="5316" spans="1:11" x14ac:dyDescent="0.35">
      <c r="A5316" s="2">
        <v>45447</v>
      </c>
      <c r="B5316" s="76" t="s">
        <v>4184</v>
      </c>
      <c r="C5316" s="76" t="s">
        <v>285</v>
      </c>
      <c r="D5316" s="76" t="s">
        <v>5243</v>
      </c>
      <c r="E5316" s="76">
        <v>750</v>
      </c>
      <c r="F5316" s="76">
        <v>12</v>
      </c>
      <c r="G5316" s="77">
        <v>40</v>
      </c>
      <c r="H5316" s="76" t="s">
        <v>3280</v>
      </c>
      <c r="I5316" s="77">
        <v>27.49</v>
      </c>
      <c r="J5316" s="2">
        <v>1</v>
      </c>
      <c r="K5316" s="119" cm="1">
        <f t="array" ref="K5316">ROUND(IF(C5316="Beer",SUM(LOOKUP(2,1/(SRP!$B$7:$B$9&lt;=E5316)/(SRP!$C$7:$C$9&gt;=E5316),SRP!$D$7:$D$9)*(G5316/100)*(E5316/1000)),IF(C5316="Spirits",SUM(LOOKUP(2,1/(SRP!$B$2:$B$6&lt;=E5316)/(SRP!$C$2:$C$6&gt;=E5316),SRP!$D$2:$D$6)*(G5316/100)*(E5316/1000)),IF(AND(C5316="Wine",D5316="Fortified Wines"),SUM(LOOKUP(2,1/(SRP!$B$20:$B$23&lt;=E5316)/(SRP!$C$20:$C$23&gt;=E5316),SRP!$D$20:$D$23)*(G5316/100)*(E5316/1000)),IF(C5316="Wine",SUM(LOOKUP(2,1/(SRP!$B$15:$B$19&lt;=E5316)/(SRP!$C$15:$C$19&gt;=E5316),SRP!$D$15:$D$19)*(G5316/100)*(E5316/1000)),IF(C5316="Ready to Drink",SUM(LOOKUP(2,1/(SRP!$B$10:$B$14&lt;=E5316)/(SRP!$C$10:$C$14&gt;=E5316),SRP!$D$10:$D$14)*(G5316/100)*(E5316/1000)),0))))),2)</f>
        <v>20.94</v>
      </c>
    </row>
    <row r="5317" spans="1:11" x14ac:dyDescent="0.35">
      <c r="A5317" s="2">
        <v>45454</v>
      </c>
      <c r="B5317" s="76" t="s">
        <v>4175</v>
      </c>
      <c r="C5317" s="76" t="s">
        <v>286</v>
      </c>
      <c r="D5317" s="76" t="s">
        <v>5247</v>
      </c>
      <c r="E5317" s="76">
        <v>750</v>
      </c>
      <c r="F5317" s="76">
        <v>12</v>
      </c>
      <c r="G5317" s="77">
        <v>12.5</v>
      </c>
      <c r="H5317" s="76" t="s">
        <v>5939</v>
      </c>
      <c r="I5317" s="77">
        <v>13.49</v>
      </c>
      <c r="J5317" s="2">
        <v>1</v>
      </c>
      <c r="K5317" s="119" cm="1">
        <f t="array" ref="K5317">ROUND(IF(C5317="Beer",SUM(LOOKUP(2,1/(SRP!$B$7:$B$9&lt;=E5317)/(SRP!$C$7:$C$9&gt;=E5317),SRP!$D$7:$D$9)*(G5317/100)*(E5317/1000)),IF(C5317="Spirits",SUM(LOOKUP(2,1/(SRP!$B$2:$B$6&lt;=E5317)/(SRP!$C$2:$C$6&gt;=E5317),SRP!$D$2:$D$6)*(G5317/100)*(E5317/1000)),IF(AND(C5317="Wine",D5317="Fortified Wines"),SUM(LOOKUP(2,1/(SRP!$B$20:$B$23&lt;=E5317)/(SRP!$C$20:$C$23&gt;=E5317),SRP!$D$20:$D$23)*(G5317/100)*(E5317/1000)),IF(C5317="Wine",SUM(LOOKUP(2,1/(SRP!$B$15:$B$19&lt;=E5317)/(SRP!$C$15:$C$19&gt;=E5317),SRP!$D$15:$D$19)*(G5317/100)*(E5317/1000)),IF(C5317="Ready to Drink",SUM(LOOKUP(2,1/(SRP!$B$10:$B$14&lt;=E5317)/(SRP!$C$10:$C$14&gt;=E5317),SRP!$D$10:$D$14)*(G5317/100)*(E5317/1000)),0))))),2)</f>
        <v>6.54</v>
      </c>
    </row>
    <row r="5318" spans="1:11" x14ac:dyDescent="0.35">
      <c r="A5318" s="2">
        <v>45459</v>
      </c>
      <c r="B5318" s="76" t="s">
        <v>413</v>
      </c>
      <c r="C5318" s="76" t="s">
        <v>285</v>
      </c>
      <c r="D5318" s="76" t="s">
        <v>5255</v>
      </c>
      <c r="E5318" s="76">
        <v>375</v>
      </c>
      <c r="F5318" s="76">
        <v>12</v>
      </c>
      <c r="G5318" s="77">
        <v>35</v>
      </c>
      <c r="H5318" s="76" t="s">
        <v>3279</v>
      </c>
      <c r="I5318" s="77">
        <v>17.989999999999998</v>
      </c>
      <c r="J5318" s="2">
        <v>1</v>
      </c>
      <c r="K5318" s="119" cm="1">
        <f t="array" ref="K5318">ROUND(IF(C5318="Beer",SUM(LOOKUP(2,1/(SRP!$B$7:$B$9&lt;=E5318)/(SRP!$C$7:$C$9&gt;=E5318),SRP!$D$7:$D$9)*(G5318/100)*(E5318/1000)),IF(C5318="Spirits",SUM(LOOKUP(2,1/(SRP!$B$2:$B$6&lt;=E5318)/(SRP!$C$2:$C$6&gt;=E5318),SRP!$D$2:$D$6)*(G5318/100)*(E5318/1000)),IF(AND(C5318="Wine",D5318="Fortified Wines"),SUM(LOOKUP(2,1/(SRP!$B$20:$B$23&lt;=E5318)/(SRP!$C$20:$C$23&gt;=E5318),SRP!$D$20:$D$23)*(G5318/100)*(E5318/1000)),IF(C5318="Wine",SUM(LOOKUP(2,1/(SRP!$B$15:$B$19&lt;=E5318)/(SRP!$C$15:$C$19&gt;=E5318),SRP!$D$15:$D$19)*(G5318/100)*(E5318/1000)),IF(C5318="Ready to Drink",SUM(LOOKUP(2,1/(SRP!$B$10:$B$14&lt;=E5318)/(SRP!$C$10:$C$14&gt;=E5318),SRP!$D$10:$D$14)*(G5318/100)*(E5318/1000)),0))))),2)</f>
        <v>10.4</v>
      </c>
    </row>
    <row r="5319" spans="1:11" x14ac:dyDescent="0.35">
      <c r="A5319" s="2">
        <v>45466</v>
      </c>
      <c r="B5319" s="76" t="s">
        <v>7255</v>
      </c>
      <c r="C5319" s="76" t="s">
        <v>285</v>
      </c>
      <c r="D5319" s="76" t="s">
        <v>5243</v>
      </c>
      <c r="E5319" s="76">
        <v>720</v>
      </c>
      <c r="F5319" s="76">
        <v>6</v>
      </c>
      <c r="G5319" s="77">
        <v>44.6</v>
      </c>
      <c r="H5319" s="76" t="s">
        <v>3348</v>
      </c>
      <c r="I5319" s="77">
        <v>57.49</v>
      </c>
      <c r="J5319" s="2">
        <v>24</v>
      </c>
      <c r="K5319" s="119" cm="1">
        <f t="array" ref="K5319">ROUND(IF(C5319="Beer",SUM(LOOKUP(2,1/(SRP!$B$7:$B$9&lt;=E5319)/(SRP!$C$7:$C$9&gt;=E5319),SRP!$D$7:$D$9)*(G5319/100)*(E5319/1000)),IF(C5319="Spirits",SUM(LOOKUP(2,1/(SRP!$B$2:$B$6&lt;=E5319)/(SRP!$C$2:$C$6&gt;=E5319),SRP!$D$2:$D$6)*(G5319/100)*(E5319/1000)),IF(AND(C5319="Wine",D5319="Fortified Wines"),SUM(LOOKUP(2,1/(SRP!$B$20:$B$23&lt;=E5319)/(SRP!$C$20:$C$23&gt;=E5319),SRP!$D$20:$D$23)*(G5319/100)*(E5319/1000)),IF(C5319="Wine",SUM(LOOKUP(2,1/(SRP!$B$15:$B$19&lt;=E5319)/(SRP!$C$15:$C$19&gt;=E5319),SRP!$D$15:$D$19)*(G5319/100)*(E5319/1000)),IF(C5319="Ready to Drink",SUM(LOOKUP(2,1/(SRP!$B$10:$B$14&lt;=E5319)/(SRP!$C$10:$C$14&gt;=E5319),SRP!$D$10:$D$14)*(G5319/100)*(E5319/1000)),0))))),2)</f>
        <v>22.42</v>
      </c>
    </row>
    <row r="5320" spans="1:11" x14ac:dyDescent="0.35">
      <c r="A5320" s="2">
        <v>45472</v>
      </c>
      <c r="B5320" s="76" t="s">
        <v>4331</v>
      </c>
      <c r="C5320" s="76" t="s">
        <v>287</v>
      </c>
      <c r="D5320" s="76" t="s">
        <v>5266</v>
      </c>
      <c r="E5320" s="76">
        <v>473</v>
      </c>
      <c r="F5320" s="76">
        <v>24</v>
      </c>
      <c r="G5320" s="77">
        <v>5.5</v>
      </c>
      <c r="H5320" s="76" t="s">
        <v>5000</v>
      </c>
      <c r="I5320" s="77">
        <v>4.25</v>
      </c>
      <c r="J5320" s="2">
        <v>1</v>
      </c>
      <c r="K5320" s="119" cm="1">
        <f t="array" ref="K5320">ROUND(IF(C5320="Beer",SUM(LOOKUP(2,1/(SRP!$B$7:$B$9&lt;=E5320)/(SRP!$C$7:$C$9&gt;=E5320),SRP!$D$7:$D$9)*(G5320/100)*(E5320/1000)),IF(C5320="Spirits",SUM(LOOKUP(2,1/(SRP!$B$2:$B$6&lt;=E5320)/(SRP!$C$2:$C$6&gt;=E5320),SRP!$D$2:$D$6)*(G5320/100)*(E5320/1000)),IF(AND(C5320="Wine",D5320="Fortified Wines"),SUM(LOOKUP(2,1/(SRP!$B$20:$B$23&lt;=E5320)/(SRP!$C$20:$C$23&gt;=E5320),SRP!$D$20:$D$23)*(G5320/100)*(E5320/1000)),IF(C5320="Wine",SUM(LOOKUP(2,1/(SRP!$B$15:$B$19&lt;=E5320)/(SRP!$C$15:$C$19&gt;=E5320),SRP!$D$15:$D$19)*(G5320/100)*(E5320/1000)),IF(C5320="Ready to Drink",SUM(LOOKUP(2,1/(SRP!$B$10:$B$14&lt;=E5320)/(SRP!$C$10:$C$14&gt;=E5320),SRP!$D$10:$D$14)*(G5320/100)*(E5320/1000)),0))))),2)</f>
        <v>1.82</v>
      </c>
    </row>
    <row r="5321" spans="1:11" x14ac:dyDescent="0.35">
      <c r="A5321" s="2">
        <v>45472</v>
      </c>
      <c r="B5321" s="76" t="s">
        <v>4331</v>
      </c>
      <c r="C5321" s="76" t="s">
        <v>287</v>
      </c>
      <c r="D5321" s="76" t="s">
        <v>5266</v>
      </c>
      <c r="E5321" s="76">
        <v>473</v>
      </c>
      <c r="F5321" s="76">
        <v>24</v>
      </c>
      <c r="G5321" s="77">
        <v>5.5</v>
      </c>
      <c r="H5321" s="76" t="s">
        <v>5000</v>
      </c>
      <c r="I5321" s="77">
        <v>4.25</v>
      </c>
      <c r="J5321" s="2">
        <v>1</v>
      </c>
      <c r="K5321" s="119" cm="1">
        <f t="array" ref="K5321">ROUND(IF(C5321="Beer",SUM(LOOKUP(2,1/(SRP!$B$7:$B$9&lt;=E5321)/(SRP!$C$7:$C$9&gt;=E5321),SRP!$D$7:$D$9)*(G5321/100)*(E5321/1000)),IF(C5321="Spirits",SUM(LOOKUP(2,1/(SRP!$B$2:$B$6&lt;=E5321)/(SRP!$C$2:$C$6&gt;=E5321),SRP!$D$2:$D$6)*(G5321/100)*(E5321/1000)),IF(AND(C5321="Wine",D5321="Fortified Wines"),SUM(LOOKUP(2,1/(SRP!$B$20:$B$23&lt;=E5321)/(SRP!$C$20:$C$23&gt;=E5321),SRP!$D$20:$D$23)*(G5321/100)*(E5321/1000)),IF(C5321="Wine",SUM(LOOKUP(2,1/(SRP!$B$15:$B$19&lt;=E5321)/(SRP!$C$15:$C$19&gt;=E5321),SRP!$D$15:$D$19)*(G5321/100)*(E5321/1000)),IF(C5321="Ready to Drink",SUM(LOOKUP(2,1/(SRP!$B$10:$B$14&lt;=E5321)/(SRP!$C$10:$C$14&gt;=E5321),SRP!$D$10:$D$14)*(G5321/100)*(E5321/1000)),0))))),2)</f>
        <v>1.82</v>
      </c>
    </row>
    <row r="5322" spans="1:11" x14ac:dyDescent="0.35">
      <c r="A5322" s="2">
        <v>45479</v>
      </c>
      <c r="B5322" s="76" t="s">
        <v>4162</v>
      </c>
      <c r="C5322" s="76" t="s">
        <v>5938</v>
      </c>
      <c r="D5322" s="76" t="s">
        <v>5279</v>
      </c>
      <c r="E5322" s="76">
        <v>4260</v>
      </c>
      <c r="F5322" s="76">
        <v>2</v>
      </c>
      <c r="G5322" s="77">
        <v>5</v>
      </c>
      <c r="H5322" s="76" t="s">
        <v>3321</v>
      </c>
      <c r="I5322" s="77">
        <v>30.98</v>
      </c>
      <c r="J5322" s="2">
        <v>12</v>
      </c>
      <c r="K5322" s="119" cm="1">
        <f t="array" ref="K5322">ROUND(IF(C5322="Beer",SUM(LOOKUP(2,1/(SRP!$B$7:$B$9&lt;=E5322)/(SRP!$C$7:$C$9&gt;=E5322),SRP!$D$7:$D$9)*(G5322/100)*(E5322/1000)),IF(C5322="Spirits",SUM(LOOKUP(2,1/(SRP!$B$2:$B$6&lt;=E5322)/(SRP!$C$2:$C$6&gt;=E5322),SRP!$D$2:$D$6)*(G5322/100)*(E5322/1000)),IF(AND(C5322="Wine",D5322="Fortified Wines"),SUM(LOOKUP(2,1/(SRP!$B$20:$B$23&lt;=E5322)/(SRP!$C$20:$C$23&gt;=E5322),SRP!$D$20:$D$23)*(G5322/100)*(E5322/1000)),IF(C5322="Wine",SUM(LOOKUP(2,1/(SRP!$B$15:$B$19&lt;=E5322)/(SRP!$C$15:$C$19&gt;=E5322),SRP!$D$15:$D$19)*(G5322/100)*(E5322/1000)),IF(C5322="Ready to Drink",SUM(LOOKUP(2,1/(SRP!$B$10:$B$14&lt;=E5322)/(SRP!$C$10:$C$14&gt;=E5322),SRP!$D$10:$D$14)*(G5322/100)*(E5322/1000)),0))))),2)</f>
        <v>14.87</v>
      </c>
    </row>
    <row r="5323" spans="1:11" x14ac:dyDescent="0.35">
      <c r="A5323" s="2">
        <v>45479</v>
      </c>
      <c r="B5323" s="76" t="s">
        <v>4162</v>
      </c>
      <c r="C5323" s="76" t="s">
        <v>5938</v>
      </c>
      <c r="D5323" s="76" t="s">
        <v>5279</v>
      </c>
      <c r="E5323" s="76">
        <v>4260</v>
      </c>
      <c r="F5323" s="76">
        <v>2</v>
      </c>
      <c r="G5323" s="77">
        <v>5</v>
      </c>
      <c r="H5323" s="76" t="s">
        <v>3321</v>
      </c>
      <c r="I5323" s="77">
        <v>30.98</v>
      </c>
      <c r="J5323" s="2">
        <v>12</v>
      </c>
      <c r="K5323" s="119" cm="1">
        <f t="array" ref="K5323">ROUND(IF(C5323="Beer",SUM(LOOKUP(2,1/(SRP!$B$7:$B$9&lt;=E5323)/(SRP!$C$7:$C$9&gt;=E5323),SRP!$D$7:$D$9)*(G5323/100)*(E5323/1000)),IF(C5323="Spirits",SUM(LOOKUP(2,1/(SRP!$B$2:$B$6&lt;=E5323)/(SRP!$C$2:$C$6&gt;=E5323),SRP!$D$2:$D$6)*(G5323/100)*(E5323/1000)),IF(AND(C5323="Wine",D5323="Fortified Wines"),SUM(LOOKUP(2,1/(SRP!$B$20:$B$23&lt;=E5323)/(SRP!$C$20:$C$23&gt;=E5323),SRP!$D$20:$D$23)*(G5323/100)*(E5323/1000)),IF(C5323="Wine",SUM(LOOKUP(2,1/(SRP!$B$15:$B$19&lt;=E5323)/(SRP!$C$15:$C$19&gt;=E5323),SRP!$D$15:$D$19)*(G5323/100)*(E5323/1000)),IF(C5323="Ready to Drink",SUM(LOOKUP(2,1/(SRP!$B$10:$B$14&lt;=E5323)/(SRP!$C$10:$C$14&gt;=E5323),SRP!$D$10:$D$14)*(G5323/100)*(E5323/1000)),0))))),2)</f>
        <v>14.87</v>
      </c>
    </row>
    <row r="5324" spans="1:11" x14ac:dyDescent="0.35">
      <c r="A5324" s="2">
        <v>45480</v>
      </c>
      <c r="B5324" s="76" t="s">
        <v>4259</v>
      </c>
      <c r="C5324" s="76" t="s">
        <v>287</v>
      </c>
      <c r="D5324" s="76" t="s">
        <v>5240</v>
      </c>
      <c r="E5324" s="76">
        <v>473</v>
      </c>
      <c r="F5324" s="76">
        <v>24</v>
      </c>
      <c r="G5324" s="77">
        <v>6</v>
      </c>
      <c r="H5324" s="76" t="s">
        <v>6875</v>
      </c>
      <c r="I5324" s="77">
        <v>4.5999999999999996</v>
      </c>
      <c r="J5324" s="2">
        <v>1</v>
      </c>
      <c r="K5324" s="119" cm="1">
        <f t="array" ref="K5324">ROUND(IF(C5324="Beer",SUM(LOOKUP(2,1/(SRP!$B$7:$B$9&lt;=E5324)/(SRP!$C$7:$C$9&gt;=E5324),SRP!$D$7:$D$9)*(G5324/100)*(E5324/1000)),IF(C5324="Spirits",SUM(LOOKUP(2,1/(SRP!$B$2:$B$6&lt;=E5324)/(SRP!$C$2:$C$6&gt;=E5324),SRP!$D$2:$D$6)*(G5324/100)*(E5324/1000)),IF(AND(C5324="Wine",D5324="Fortified Wines"),SUM(LOOKUP(2,1/(SRP!$B$20:$B$23&lt;=E5324)/(SRP!$C$20:$C$23&gt;=E5324),SRP!$D$20:$D$23)*(G5324/100)*(E5324/1000)),IF(C5324="Wine",SUM(LOOKUP(2,1/(SRP!$B$15:$B$19&lt;=E5324)/(SRP!$C$15:$C$19&gt;=E5324),SRP!$D$15:$D$19)*(G5324/100)*(E5324/1000)),IF(C5324="Ready to Drink",SUM(LOOKUP(2,1/(SRP!$B$10:$B$14&lt;=E5324)/(SRP!$C$10:$C$14&gt;=E5324),SRP!$D$10:$D$14)*(G5324/100)*(E5324/1000)),0))))),2)</f>
        <v>1.98</v>
      </c>
    </row>
    <row r="5325" spans="1:11" x14ac:dyDescent="0.35">
      <c r="A5325" s="2">
        <v>45480</v>
      </c>
      <c r="B5325" s="76" t="s">
        <v>4259</v>
      </c>
      <c r="C5325" s="76" t="s">
        <v>287</v>
      </c>
      <c r="D5325" s="76" t="s">
        <v>5240</v>
      </c>
      <c r="E5325" s="76">
        <v>473</v>
      </c>
      <c r="F5325" s="76">
        <v>24</v>
      </c>
      <c r="G5325" s="77">
        <v>6</v>
      </c>
      <c r="H5325" s="76" t="s">
        <v>3370</v>
      </c>
      <c r="I5325" s="77">
        <v>4.5999999999999996</v>
      </c>
      <c r="J5325" s="2">
        <v>1</v>
      </c>
      <c r="K5325" s="119" cm="1">
        <f t="array" ref="K5325">ROUND(IF(C5325="Beer",SUM(LOOKUP(2,1/(SRP!$B$7:$B$9&lt;=E5325)/(SRP!$C$7:$C$9&gt;=E5325),SRP!$D$7:$D$9)*(G5325/100)*(E5325/1000)),IF(C5325="Spirits",SUM(LOOKUP(2,1/(SRP!$B$2:$B$6&lt;=E5325)/(SRP!$C$2:$C$6&gt;=E5325),SRP!$D$2:$D$6)*(G5325/100)*(E5325/1000)),IF(AND(C5325="Wine",D5325="Fortified Wines"),SUM(LOOKUP(2,1/(SRP!$B$20:$B$23&lt;=E5325)/(SRP!$C$20:$C$23&gt;=E5325),SRP!$D$20:$D$23)*(G5325/100)*(E5325/1000)),IF(C5325="Wine",SUM(LOOKUP(2,1/(SRP!$B$15:$B$19&lt;=E5325)/(SRP!$C$15:$C$19&gt;=E5325),SRP!$D$15:$D$19)*(G5325/100)*(E5325/1000)),IF(C5325="Ready to Drink",SUM(LOOKUP(2,1/(SRP!$B$10:$B$14&lt;=E5325)/(SRP!$C$10:$C$14&gt;=E5325),SRP!$D$10:$D$14)*(G5325/100)*(E5325/1000)),0))))),2)</f>
        <v>1.98</v>
      </c>
    </row>
    <row r="5326" spans="1:11" x14ac:dyDescent="0.35">
      <c r="A5326" s="2">
        <v>45493</v>
      </c>
      <c r="B5326" s="76" t="s">
        <v>4333</v>
      </c>
      <c r="C5326" s="76" t="s">
        <v>5938</v>
      </c>
      <c r="D5326" s="76" t="s">
        <v>5298</v>
      </c>
      <c r="E5326" s="76">
        <v>473</v>
      </c>
      <c r="F5326" s="76">
        <v>24</v>
      </c>
      <c r="G5326" s="77">
        <v>5</v>
      </c>
      <c r="H5326" s="76" t="s">
        <v>3365</v>
      </c>
      <c r="I5326" s="77">
        <v>3.69</v>
      </c>
      <c r="J5326" s="2">
        <v>1</v>
      </c>
      <c r="K5326" s="119" cm="1">
        <f t="array" ref="K5326">ROUND(IF(C5326="Beer",SUM(LOOKUP(2,1/(SRP!$B$7:$B$9&lt;=E5326)/(SRP!$C$7:$C$9&gt;=E5326),SRP!$D$7:$D$9)*(G5326/100)*(E5326/1000)),IF(C5326="Spirits",SUM(LOOKUP(2,1/(SRP!$B$2:$B$6&lt;=E5326)/(SRP!$C$2:$C$6&gt;=E5326),SRP!$D$2:$D$6)*(G5326/100)*(E5326/1000)),IF(AND(C5326="Wine",D5326="Fortified Wines"),SUM(LOOKUP(2,1/(SRP!$B$20:$B$23&lt;=E5326)/(SRP!$C$20:$C$23&gt;=E5326),SRP!$D$20:$D$23)*(G5326/100)*(E5326/1000)),IF(C5326="Wine",SUM(LOOKUP(2,1/(SRP!$B$15:$B$19&lt;=E5326)/(SRP!$C$15:$C$19&gt;=E5326),SRP!$D$15:$D$19)*(G5326/100)*(E5326/1000)),IF(C5326="Ready to Drink",SUM(LOOKUP(2,1/(SRP!$B$10:$B$14&lt;=E5326)/(SRP!$C$10:$C$14&gt;=E5326),SRP!$D$10:$D$14)*(G5326/100)*(E5326/1000)),0))))),2)</f>
        <v>1.75</v>
      </c>
    </row>
    <row r="5327" spans="1:11" x14ac:dyDescent="0.35">
      <c r="A5327" s="2">
        <v>45498</v>
      </c>
      <c r="B5327" s="76" t="s">
        <v>4146</v>
      </c>
      <c r="C5327" s="76" t="s">
        <v>287</v>
      </c>
      <c r="D5327" s="76" t="s">
        <v>5292</v>
      </c>
      <c r="E5327" s="76">
        <v>473</v>
      </c>
      <c r="F5327" s="76">
        <v>24</v>
      </c>
      <c r="G5327" s="77">
        <v>5</v>
      </c>
      <c r="H5327" s="76" t="s">
        <v>3354</v>
      </c>
      <c r="I5327" s="77">
        <v>3.99</v>
      </c>
      <c r="J5327" s="2">
        <v>1</v>
      </c>
      <c r="K5327" s="119" cm="1">
        <f t="array" ref="K5327">ROUND(IF(C5327="Beer",SUM(LOOKUP(2,1/(SRP!$B$7:$B$9&lt;=E5327)/(SRP!$C$7:$C$9&gt;=E5327),SRP!$D$7:$D$9)*(G5327/100)*(E5327/1000)),IF(C5327="Spirits",SUM(LOOKUP(2,1/(SRP!$B$2:$B$6&lt;=E5327)/(SRP!$C$2:$C$6&gt;=E5327),SRP!$D$2:$D$6)*(G5327/100)*(E5327/1000)),IF(AND(C5327="Wine",D5327="Fortified Wines"),SUM(LOOKUP(2,1/(SRP!$B$20:$B$23&lt;=E5327)/(SRP!$C$20:$C$23&gt;=E5327),SRP!$D$20:$D$23)*(G5327/100)*(E5327/1000)),IF(C5327="Wine",SUM(LOOKUP(2,1/(SRP!$B$15:$B$19&lt;=E5327)/(SRP!$C$15:$C$19&gt;=E5327),SRP!$D$15:$D$19)*(G5327/100)*(E5327/1000)),IF(C5327="Ready to Drink",SUM(LOOKUP(2,1/(SRP!$B$10:$B$14&lt;=E5327)/(SRP!$C$10:$C$14&gt;=E5327),SRP!$D$10:$D$14)*(G5327/100)*(E5327/1000)),0))))),2)</f>
        <v>1.65</v>
      </c>
    </row>
    <row r="5328" spans="1:11" x14ac:dyDescent="0.35">
      <c r="A5328" s="2">
        <v>45498</v>
      </c>
      <c r="B5328" s="76" t="s">
        <v>4146</v>
      </c>
      <c r="C5328" s="76" t="s">
        <v>287</v>
      </c>
      <c r="D5328" s="76" t="s">
        <v>5292</v>
      </c>
      <c r="E5328" s="76">
        <v>473</v>
      </c>
      <c r="F5328" s="76">
        <v>24</v>
      </c>
      <c r="G5328" s="77">
        <v>5</v>
      </c>
      <c r="H5328" s="76" t="s">
        <v>3354</v>
      </c>
      <c r="I5328" s="77">
        <v>3.99</v>
      </c>
      <c r="J5328" s="2">
        <v>1</v>
      </c>
      <c r="K5328" s="119" cm="1">
        <f t="array" ref="K5328">ROUND(IF(C5328="Beer",SUM(LOOKUP(2,1/(SRP!$B$7:$B$9&lt;=E5328)/(SRP!$C$7:$C$9&gt;=E5328),SRP!$D$7:$D$9)*(G5328/100)*(E5328/1000)),IF(C5328="Spirits",SUM(LOOKUP(2,1/(SRP!$B$2:$B$6&lt;=E5328)/(SRP!$C$2:$C$6&gt;=E5328),SRP!$D$2:$D$6)*(G5328/100)*(E5328/1000)),IF(AND(C5328="Wine",D5328="Fortified Wines"),SUM(LOOKUP(2,1/(SRP!$B$20:$B$23&lt;=E5328)/(SRP!$C$20:$C$23&gt;=E5328),SRP!$D$20:$D$23)*(G5328/100)*(E5328/1000)),IF(C5328="Wine",SUM(LOOKUP(2,1/(SRP!$B$15:$B$19&lt;=E5328)/(SRP!$C$15:$C$19&gt;=E5328),SRP!$D$15:$D$19)*(G5328/100)*(E5328/1000)),IF(C5328="Ready to Drink",SUM(LOOKUP(2,1/(SRP!$B$10:$B$14&lt;=E5328)/(SRP!$C$10:$C$14&gt;=E5328),SRP!$D$10:$D$14)*(G5328/100)*(E5328/1000)),0))))),2)</f>
        <v>1.65</v>
      </c>
    </row>
    <row r="5329" spans="1:11" x14ac:dyDescent="0.35">
      <c r="A5329" s="2">
        <v>45580</v>
      </c>
      <c r="B5329" s="76" t="s">
        <v>4321</v>
      </c>
      <c r="C5329" s="76" t="s">
        <v>286</v>
      </c>
      <c r="D5329" s="76" t="s">
        <v>5241</v>
      </c>
      <c r="E5329" s="76">
        <v>750</v>
      </c>
      <c r="F5329" s="76">
        <v>12</v>
      </c>
      <c r="G5329" s="77">
        <v>11</v>
      </c>
      <c r="H5329" s="76" t="s">
        <v>3992</v>
      </c>
      <c r="I5329" s="77">
        <v>22.49</v>
      </c>
      <c r="J5329" s="2">
        <v>1</v>
      </c>
      <c r="K5329" s="119" cm="1">
        <f t="array" ref="K5329">ROUND(IF(C5329="Beer",SUM(LOOKUP(2,1/(SRP!$B$7:$B$9&lt;=E5329)/(SRP!$C$7:$C$9&gt;=E5329),SRP!$D$7:$D$9)*(G5329/100)*(E5329/1000)),IF(C5329="Spirits",SUM(LOOKUP(2,1/(SRP!$B$2:$B$6&lt;=E5329)/(SRP!$C$2:$C$6&gt;=E5329),SRP!$D$2:$D$6)*(G5329/100)*(E5329/1000)),IF(AND(C5329="Wine",D5329="Fortified Wines"),SUM(LOOKUP(2,1/(SRP!$B$20:$B$23&lt;=E5329)/(SRP!$C$20:$C$23&gt;=E5329),SRP!$D$20:$D$23)*(G5329/100)*(E5329/1000)),IF(C5329="Wine",SUM(LOOKUP(2,1/(SRP!$B$15:$B$19&lt;=E5329)/(SRP!$C$15:$C$19&gt;=E5329),SRP!$D$15:$D$19)*(G5329/100)*(E5329/1000)),IF(C5329="Ready to Drink",SUM(LOOKUP(2,1/(SRP!$B$10:$B$14&lt;=E5329)/(SRP!$C$10:$C$14&gt;=E5329),SRP!$D$10:$D$14)*(G5329/100)*(E5329/1000)),0))))),2)</f>
        <v>5.76</v>
      </c>
    </row>
    <row r="5330" spans="1:11" x14ac:dyDescent="0.35">
      <c r="A5330" s="2">
        <v>45582</v>
      </c>
      <c r="B5330" s="76" t="s">
        <v>4289</v>
      </c>
      <c r="C5330" s="76" t="s">
        <v>287</v>
      </c>
      <c r="D5330" s="76" t="s">
        <v>5266</v>
      </c>
      <c r="E5330" s="76">
        <v>473</v>
      </c>
      <c r="F5330" s="76">
        <v>24</v>
      </c>
      <c r="G5330" s="77">
        <v>5.5</v>
      </c>
      <c r="H5330" s="76" t="s">
        <v>3349</v>
      </c>
      <c r="I5330" s="77">
        <v>4.42</v>
      </c>
      <c r="J5330" s="2">
        <v>1</v>
      </c>
      <c r="K5330" s="119" cm="1">
        <f t="array" ref="K5330">ROUND(IF(C5330="Beer",SUM(LOOKUP(2,1/(SRP!$B$7:$B$9&lt;=E5330)/(SRP!$C$7:$C$9&gt;=E5330),SRP!$D$7:$D$9)*(G5330/100)*(E5330/1000)),IF(C5330="Spirits",SUM(LOOKUP(2,1/(SRP!$B$2:$B$6&lt;=E5330)/(SRP!$C$2:$C$6&gt;=E5330),SRP!$D$2:$D$6)*(G5330/100)*(E5330/1000)),IF(AND(C5330="Wine",D5330="Fortified Wines"),SUM(LOOKUP(2,1/(SRP!$B$20:$B$23&lt;=E5330)/(SRP!$C$20:$C$23&gt;=E5330),SRP!$D$20:$D$23)*(G5330/100)*(E5330/1000)),IF(C5330="Wine",SUM(LOOKUP(2,1/(SRP!$B$15:$B$19&lt;=E5330)/(SRP!$C$15:$C$19&gt;=E5330),SRP!$D$15:$D$19)*(G5330/100)*(E5330/1000)),IF(C5330="Ready to Drink",SUM(LOOKUP(2,1/(SRP!$B$10:$B$14&lt;=E5330)/(SRP!$C$10:$C$14&gt;=E5330),SRP!$D$10:$D$14)*(G5330/100)*(E5330/1000)),0))))),2)</f>
        <v>1.82</v>
      </c>
    </row>
    <row r="5331" spans="1:11" x14ac:dyDescent="0.35">
      <c r="A5331" s="2">
        <v>45582</v>
      </c>
      <c r="B5331" s="76" t="s">
        <v>4289</v>
      </c>
      <c r="C5331" s="76" t="s">
        <v>287</v>
      </c>
      <c r="D5331" s="76" t="s">
        <v>5266</v>
      </c>
      <c r="E5331" s="76">
        <v>473</v>
      </c>
      <c r="F5331" s="76">
        <v>24</v>
      </c>
      <c r="G5331" s="77">
        <v>5.5</v>
      </c>
      <c r="H5331" s="76" t="s">
        <v>3349</v>
      </c>
      <c r="I5331" s="77">
        <v>4.42</v>
      </c>
      <c r="J5331" s="2">
        <v>1</v>
      </c>
      <c r="K5331" s="119" cm="1">
        <f t="array" ref="K5331">ROUND(IF(C5331="Beer",SUM(LOOKUP(2,1/(SRP!$B$7:$B$9&lt;=E5331)/(SRP!$C$7:$C$9&gt;=E5331),SRP!$D$7:$D$9)*(G5331/100)*(E5331/1000)),IF(C5331="Spirits",SUM(LOOKUP(2,1/(SRP!$B$2:$B$6&lt;=E5331)/(SRP!$C$2:$C$6&gt;=E5331),SRP!$D$2:$D$6)*(G5331/100)*(E5331/1000)),IF(AND(C5331="Wine",D5331="Fortified Wines"),SUM(LOOKUP(2,1/(SRP!$B$20:$B$23&lt;=E5331)/(SRP!$C$20:$C$23&gt;=E5331),SRP!$D$20:$D$23)*(G5331/100)*(E5331/1000)),IF(C5331="Wine",SUM(LOOKUP(2,1/(SRP!$B$15:$B$19&lt;=E5331)/(SRP!$C$15:$C$19&gt;=E5331),SRP!$D$15:$D$19)*(G5331/100)*(E5331/1000)),IF(C5331="Ready to Drink",SUM(LOOKUP(2,1/(SRP!$B$10:$B$14&lt;=E5331)/(SRP!$C$10:$C$14&gt;=E5331),SRP!$D$10:$D$14)*(G5331/100)*(E5331/1000)),0))))),2)</f>
        <v>1.82</v>
      </c>
    </row>
    <row r="5332" spans="1:11" x14ac:dyDescent="0.35">
      <c r="A5332" s="2">
        <v>45594</v>
      </c>
      <c r="B5332" s="76" t="s">
        <v>4295</v>
      </c>
      <c r="C5332" s="76" t="s">
        <v>287</v>
      </c>
      <c r="D5332" s="76" t="s">
        <v>5292</v>
      </c>
      <c r="E5332" s="76">
        <v>473</v>
      </c>
      <c r="F5332" s="76">
        <v>24</v>
      </c>
      <c r="G5332" s="77">
        <v>2.5</v>
      </c>
      <c r="H5332" s="76" t="s">
        <v>3301</v>
      </c>
      <c r="I5332" s="77">
        <v>2.91</v>
      </c>
      <c r="J5332" s="2">
        <v>1</v>
      </c>
      <c r="K5332" s="119" cm="1">
        <f t="array" ref="K5332">ROUND(IF(C5332="Beer",SUM(LOOKUP(2,1/(SRP!$B$7:$B$9&lt;=E5332)/(SRP!$C$7:$C$9&gt;=E5332),SRP!$D$7:$D$9)*(G5332/100)*(E5332/1000)),IF(C5332="Spirits",SUM(LOOKUP(2,1/(SRP!$B$2:$B$6&lt;=E5332)/(SRP!$C$2:$C$6&gt;=E5332),SRP!$D$2:$D$6)*(G5332/100)*(E5332/1000)),IF(AND(C5332="Wine",D5332="Fortified Wines"),SUM(LOOKUP(2,1/(SRP!$B$20:$B$23&lt;=E5332)/(SRP!$C$20:$C$23&gt;=E5332),SRP!$D$20:$D$23)*(G5332/100)*(E5332/1000)),IF(C5332="Wine",SUM(LOOKUP(2,1/(SRP!$B$15:$B$19&lt;=E5332)/(SRP!$C$15:$C$19&gt;=E5332),SRP!$D$15:$D$19)*(G5332/100)*(E5332/1000)),IF(C5332="Ready to Drink",SUM(LOOKUP(2,1/(SRP!$B$10:$B$14&lt;=E5332)/(SRP!$C$10:$C$14&gt;=E5332),SRP!$D$10:$D$14)*(G5332/100)*(E5332/1000)),0))))),2)</f>
        <v>0.83</v>
      </c>
    </row>
    <row r="5333" spans="1:11" x14ac:dyDescent="0.35">
      <c r="A5333" s="2">
        <v>45594</v>
      </c>
      <c r="B5333" s="76" t="s">
        <v>4295</v>
      </c>
      <c r="C5333" s="76" t="s">
        <v>287</v>
      </c>
      <c r="D5333" s="76" t="s">
        <v>5292</v>
      </c>
      <c r="E5333" s="76">
        <v>473</v>
      </c>
      <c r="F5333" s="76">
        <v>24</v>
      </c>
      <c r="G5333" s="77">
        <v>2.5</v>
      </c>
      <c r="H5333" s="76" t="s">
        <v>3301</v>
      </c>
      <c r="I5333" s="77">
        <v>2.91</v>
      </c>
      <c r="J5333" s="2">
        <v>1</v>
      </c>
      <c r="K5333" s="119" cm="1">
        <f t="array" ref="K5333">ROUND(IF(C5333="Beer",SUM(LOOKUP(2,1/(SRP!$B$7:$B$9&lt;=E5333)/(SRP!$C$7:$C$9&gt;=E5333),SRP!$D$7:$D$9)*(G5333/100)*(E5333/1000)),IF(C5333="Spirits",SUM(LOOKUP(2,1/(SRP!$B$2:$B$6&lt;=E5333)/(SRP!$C$2:$C$6&gt;=E5333),SRP!$D$2:$D$6)*(G5333/100)*(E5333/1000)),IF(AND(C5333="Wine",D5333="Fortified Wines"),SUM(LOOKUP(2,1/(SRP!$B$20:$B$23&lt;=E5333)/(SRP!$C$20:$C$23&gt;=E5333),SRP!$D$20:$D$23)*(G5333/100)*(E5333/1000)),IF(C5333="Wine",SUM(LOOKUP(2,1/(SRP!$B$15:$B$19&lt;=E5333)/(SRP!$C$15:$C$19&gt;=E5333),SRP!$D$15:$D$19)*(G5333/100)*(E5333/1000)),IF(C5333="Ready to Drink",SUM(LOOKUP(2,1/(SRP!$B$10:$B$14&lt;=E5333)/(SRP!$C$10:$C$14&gt;=E5333),SRP!$D$10:$D$14)*(G5333/100)*(E5333/1000)),0))))),2)</f>
        <v>0.83</v>
      </c>
    </row>
    <row r="5334" spans="1:11" x14ac:dyDescent="0.35">
      <c r="A5334" s="2">
        <v>45611</v>
      </c>
      <c r="B5334" s="76" t="s">
        <v>4378</v>
      </c>
      <c r="C5334" s="76" t="s">
        <v>5938</v>
      </c>
      <c r="D5334" s="76" t="s">
        <v>5746</v>
      </c>
      <c r="E5334" s="76">
        <v>4260</v>
      </c>
      <c r="F5334" s="76">
        <v>2</v>
      </c>
      <c r="G5334" s="77">
        <v>5</v>
      </c>
      <c r="H5334" s="76" t="s">
        <v>3349</v>
      </c>
      <c r="I5334" s="77">
        <v>29.89</v>
      </c>
      <c r="J5334" s="2">
        <v>12</v>
      </c>
      <c r="K5334" s="119" cm="1">
        <f t="array" ref="K5334">ROUND(IF(C5334="Beer",SUM(LOOKUP(2,1/(SRP!$B$7:$B$9&lt;=E5334)/(SRP!$C$7:$C$9&gt;=E5334),SRP!$D$7:$D$9)*(G5334/100)*(E5334/1000)),IF(C5334="Spirits",SUM(LOOKUP(2,1/(SRP!$B$2:$B$6&lt;=E5334)/(SRP!$C$2:$C$6&gt;=E5334),SRP!$D$2:$D$6)*(G5334/100)*(E5334/1000)),IF(AND(C5334="Wine",D5334="Fortified Wines"),SUM(LOOKUP(2,1/(SRP!$B$20:$B$23&lt;=E5334)/(SRP!$C$20:$C$23&gt;=E5334),SRP!$D$20:$D$23)*(G5334/100)*(E5334/1000)),IF(C5334="Wine",SUM(LOOKUP(2,1/(SRP!$B$15:$B$19&lt;=E5334)/(SRP!$C$15:$C$19&gt;=E5334),SRP!$D$15:$D$19)*(G5334/100)*(E5334/1000)),IF(C5334="Ready to Drink",SUM(LOOKUP(2,1/(SRP!$B$10:$B$14&lt;=E5334)/(SRP!$C$10:$C$14&gt;=E5334),SRP!$D$10:$D$14)*(G5334/100)*(E5334/1000)),0))))),2)</f>
        <v>14.87</v>
      </c>
    </row>
    <row r="5335" spans="1:11" x14ac:dyDescent="0.35">
      <c r="A5335" s="2">
        <v>45611</v>
      </c>
      <c r="B5335" s="76" t="s">
        <v>4378</v>
      </c>
      <c r="C5335" s="76" t="s">
        <v>5938</v>
      </c>
      <c r="D5335" s="76" t="s">
        <v>5746</v>
      </c>
      <c r="E5335" s="76">
        <v>4260</v>
      </c>
      <c r="F5335" s="76">
        <v>2</v>
      </c>
      <c r="G5335" s="77">
        <v>5</v>
      </c>
      <c r="H5335" s="76" t="s">
        <v>3349</v>
      </c>
      <c r="I5335" s="77">
        <v>29.89</v>
      </c>
      <c r="J5335" s="2">
        <v>12</v>
      </c>
      <c r="K5335" s="119" cm="1">
        <f t="array" ref="K5335">ROUND(IF(C5335="Beer",SUM(LOOKUP(2,1/(SRP!$B$7:$B$9&lt;=E5335)/(SRP!$C$7:$C$9&gt;=E5335),SRP!$D$7:$D$9)*(G5335/100)*(E5335/1000)),IF(C5335="Spirits",SUM(LOOKUP(2,1/(SRP!$B$2:$B$6&lt;=E5335)/(SRP!$C$2:$C$6&gt;=E5335),SRP!$D$2:$D$6)*(G5335/100)*(E5335/1000)),IF(AND(C5335="Wine",D5335="Fortified Wines"),SUM(LOOKUP(2,1/(SRP!$B$20:$B$23&lt;=E5335)/(SRP!$C$20:$C$23&gt;=E5335),SRP!$D$20:$D$23)*(G5335/100)*(E5335/1000)),IF(C5335="Wine",SUM(LOOKUP(2,1/(SRP!$B$15:$B$19&lt;=E5335)/(SRP!$C$15:$C$19&gt;=E5335),SRP!$D$15:$D$19)*(G5335/100)*(E5335/1000)),IF(C5335="Ready to Drink",SUM(LOOKUP(2,1/(SRP!$B$10:$B$14&lt;=E5335)/(SRP!$C$10:$C$14&gt;=E5335),SRP!$D$10:$D$14)*(G5335/100)*(E5335/1000)),0))))),2)</f>
        <v>14.87</v>
      </c>
    </row>
    <row r="5336" spans="1:11" x14ac:dyDescent="0.35">
      <c r="A5336" s="2">
        <v>45623</v>
      </c>
      <c r="B5336" s="76" t="s">
        <v>4172</v>
      </c>
      <c r="C5336" s="76" t="s">
        <v>287</v>
      </c>
      <c r="D5336" s="76" t="s">
        <v>5230</v>
      </c>
      <c r="E5336" s="76">
        <v>2130</v>
      </c>
      <c r="F5336" s="76">
        <v>4</v>
      </c>
      <c r="G5336" s="77">
        <v>4.8</v>
      </c>
      <c r="H5336" s="76" t="s">
        <v>3325</v>
      </c>
      <c r="I5336" s="77">
        <v>15.99</v>
      </c>
      <c r="J5336" s="2">
        <v>6</v>
      </c>
      <c r="K5336" s="119" cm="1">
        <f t="array" ref="K5336">ROUND(IF(C5336="Beer",SUM(LOOKUP(2,1/(SRP!$B$7:$B$9&lt;=E5336)/(SRP!$C$7:$C$9&gt;=E5336),SRP!$D$7:$D$9)*(G5336/100)*(E5336/1000)),IF(C5336="Spirits",SUM(LOOKUP(2,1/(SRP!$B$2:$B$6&lt;=E5336)/(SRP!$C$2:$C$6&gt;=E5336),SRP!$D$2:$D$6)*(G5336/100)*(E5336/1000)),IF(AND(C5336="Wine",D5336="Fortified Wines"),SUM(LOOKUP(2,1/(SRP!$B$20:$B$23&lt;=E5336)/(SRP!$C$20:$C$23&gt;=E5336),SRP!$D$20:$D$23)*(G5336/100)*(E5336/1000)),IF(C5336="Wine",SUM(LOOKUP(2,1/(SRP!$B$15:$B$19&lt;=E5336)/(SRP!$C$15:$C$19&gt;=E5336),SRP!$D$15:$D$19)*(G5336/100)*(E5336/1000)),IF(C5336="Ready to Drink",SUM(LOOKUP(2,1/(SRP!$B$10:$B$14&lt;=E5336)/(SRP!$C$10:$C$14&gt;=E5336),SRP!$D$10:$D$14)*(G5336/100)*(E5336/1000)),0))))),2)</f>
        <v>7.14</v>
      </c>
    </row>
    <row r="5337" spans="1:11" x14ac:dyDescent="0.35">
      <c r="A5337" s="2">
        <v>45623</v>
      </c>
      <c r="B5337" s="76" t="s">
        <v>4172</v>
      </c>
      <c r="C5337" s="76" t="s">
        <v>287</v>
      </c>
      <c r="D5337" s="76" t="s">
        <v>5230</v>
      </c>
      <c r="E5337" s="76">
        <v>2130</v>
      </c>
      <c r="F5337" s="76">
        <v>4</v>
      </c>
      <c r="G5337" s="77">
        <v>4.8</v>
      </c>
      <c r="H5337" s="76" t="s">
        <v>3325</v>
      </c>
      <c r="I5337" s="77">
        <v>15.99</v>
      </c>
      <c r="J5337" s="2">
        <v>6</v>
      </c>
      <c r="K5337" s="119" cm="1">
        <f t="array" ref="K5337">ROUND(IF(C5337="Beer",SUM(LOOKUP(2,1/(SRP!$B$7:$B$9&lt;=E5337)/(SRP!$C$7:$C$9&gt;=E5337),SRP!$D$7:$D$9)*(G5337/100)*(E5337/1000)),IF(C5337="Spirits",SUM(LOOKUP(2,1/(SRP!$B$2:$B$6&lt;=E5337)/(SRP!$C$2:$C$6&gt;=E5337),SRP!$D$2:$D$6)*(G5337/100)*(E5337/1000)),IF(AND(C5337="Wine",D5337="Fortified Wines"),SUM(LOOKUP(2,1/(SRP!$B$20:$B$23&lt;=E5337)/(SRP!$C$20:$C$23&gt;=E5337),SRP!$D$20:$D$23)*(G5337/100)*(E5337/1000)),IF(C5337="Wine",SUM(LOOKUP(2,1/(SRP!$B$15:$B$19&lt;=E5337)/(SRP!$C$15:$C$19&gt;=E5337),SRP!$D$15:$D$19)*(G5337/100)*(E5337/1000)),IF(C5337="Ready to Drink",SUM(LOOKUP(2,1/(SRP!$B$10:$B$14&lt;=E5337)/(SRP!$C$10:$C$14&gt;=E5337),SRP!$D$10:$D$14)*(G5337/100)*(E5337/1000)),0))))),2)</f>
        <v>7.14</v>
      </c>
    </row>
    <row r="5338" spans="1:11" x14ac:dyDescent="0.35">
      <c r="A5338" s="2">
        <v>45630</v>
      </c>
      <c r="B5338" s="76" t="s">
        <v>4209</v>
      </c>
      <c r="C5338" s="76" t="s">
        <v>287</v>
      </c>
      <c r="D5338" s="76" t="s">
        <v>5240</v>
      </c>
      <c r="E5338" s="76">
        <v>473</v>
      </c>
      <c r="F5338" s="76">
        <v>24</v>
      </c>
      <c r="G5338" s="77">
        <v>6.5</v>
      </c>
      <c r="H5338" s="76" t="s">
        <v>5554</v>
      </c>
      <c r="I5338" s="77">
        <v>3.79</v>
      </c>
      <c r="J5338" s="2">
        <v>1</v>
      </c>
      <c r="K5338" s="119" cm="1">
        <f t="array" ref="K5338">ROUND(IF(C5338="Beer",SUM(LOOKUP(2,1/(SRP!$B$7:$B$9&lt;=E5338)/(SRP!$C$7:$C$9&gt;=E5338),SRP!$D$7:$D$9)*(G5338/100)*(E5338/1000)),IF(C5338="Spirits",SUM(LOOKUP(2,1/(SRP!$B$2:$B$6&lt;=E5338)/(SRP!$C$2:$C$6&gt;=E5338),SRP!$D$2:$D$6)*(G5338/100)*(E5338/1000)),IF(AND(C5338="Wine",D5338="Fortified Wines"),SUM(LOOKUP(2,1/(SRP!$B$20:$B$23&lt;=E5338)/(SRP!$C$20:$C$23&gt;=E5338),SRP!$D$20:$D$23)*(G5338/100)*(E5338/1000)),IF(C5338="Wine",SUM(LOOKUP(2,1/(SRP!$B$15:$B$19&lt;=E5338)/(SRP!$C$15:$C$19&gt;=E5338),SRP!$D$15:$D$19)*(G5338/100)*(E5338/1000)),IF(C5338="Ready to Drink",SUM(LOOKUP(2,1/(SRP!$B$10:$B$14&lt;=E5338)/(SRP!$C$10:$C$14&gt;=E5338),SRP!$D$10:$D$14)*(G5338/100)*(E5338/1000)),0))))),2)</f>
        <v>2.15</v>
      </c>
    </row>
    <row r="5339" spans="1:11" x14ac:dyDescent="0.35">
      <c r="A5339" s="2">
        <v>45630</v>
      </c>
      <c r="B5339" s="76" t="s">
        <v>4209</v>
      </c>
      <c r="C5339" s="76" t="s">
        <v>287</v>
      </c>
      <c r="D5339" s="76" t="s">
        <v>5240</v>
      </c>
      <c r="E5339" s="76">
        <v>473</v>
      </c>
      <c r="F5339" s="76">
        <v>24</v>
      </c>
      <c r="G5339" s="77">
        <v>6.5</v>
      </c>
      <c r="H5339" s="76" t="s">
        <v>5554</v>
      </c>
      <c r="I5339" s="77">
        <v>3.79</v>
      </c>
      <c r="J5339" s="2">
        <v>1</v>
      </c>
      <c r="K5339" s="119" cm="1">
        <f t="array" ref="K5339">ROUND(IF(C5339="Beer",SUM(LOOKUP(2,1/(SRP!$B$7:$B$9&lt;=E5339)/(SRP!$C$7:$C$9&gt;=E5339),SRP!$D$7:$D$9)*(G5339/100)*(E5339/1000)),IF(C5339="Spirits",SUM(LOOKUP(2,1/(SRP!$B$2:$B$6&lt;=E5339)/(SRP!$C$2:$C$6&gt;=E5339),SRP!$D$2:$D$6)*(G5339/100)*(E5339/1000)),IF(AND(C5339="Wine",D5339="Fortified Wines"),SUM(LOOKUP(2,1/(SRP!$B$20:$B$23&lt;=E5339)/(SRP!$C$20:$C$23&gt;=E5339),SRP!$D$20:$D$23)*(G5339/100)*(E5339/1000)),IF(C5339="Wine",SUM(LOOKUP(2,1/(SRP!$B$15:$B$19&lt;=E5339)/(SRP!$C$15:$C$19&gt;=E5339),SRP!$D$15:$D$19)*(G5339/100)*(E5339/1000)),IF(C5339="Ready to Drink",SUM(LOOKUP(2,1/(SRP!$B$10:$B$14&lt;=E5339)/(SRP!$C$10:$C$14&gt;=E5339),SRP!$D$10:$D$14)*(G5339/100)*(E5339/1000)),0))))),2)</f>
        <v>2.15</v>
      </c>
    </row>
    <row r="5340" spans="1:11" x14ac:dyDescent="0.35">
      <c r="A5340" s="2">
        <v>45631</v>
      </c>
      <c r="B5340" s="76" t="s">
        <v>4351</v>
      </c>
      <c r="C5340" s="76" t="s">
        <v>287</v>
      </c>
      <c r="D5340" s="76" t="s">
        <v>5240</v>
      </c>
      <c r="E5340" s="76">
        <v>473</v>
      </c>
      <c r="F5340" s="76">
        <v>12</v>
      </c>
      <c r="G5340" s="77">
        <v>6.2</v>
      </c>
      <c r="H5340" s="76" t="s">
        <v>3324</v>
      </c>
      <c r="I5340" s="77">
        <v>4.29</v>
      </c>
      <c r="J5340" s="2">
        <v>1</v>
      </c>
      <c r="K5340" s="119" cm="1">
        <f t="array" ref="K5340">ROUND(IF(C5340="Beer",SUM(LOOKUP(2,1/(SRP!$B$7:$B$9&lt;=E5340)/(SRP!$C$7:$C$9&gt;=E5340),SRP!$D$7:$D$9)*(G5340/100)*(E5340/1000)),IF(C5340="Spirits",SUM(LOOKUP(2,1/(SRP!$B$2:$B$6&lt;=E5340)/(SRP!$C$2:$C$6&gt;=E5340),SRP!$D$2:$D$6)*(G5340/100)*(E5340/1000)),IF(AND(C5340="Wine",D5340="Fortified Wines"),SUM(LOOKUP(2,1/(SRP!$B$20:$B$23&lt;=E5340)/(SRP!$C$20:$C$23&gt;=E5340),SRP!$D$20:$D$23)*(G5340/100)*(E5340/1000)),IF(C5340="Wine",SUM(LOOKUP(2,1/(SRP!$B$15:$B$19&lt;=E5340)/(SRP!$C$15:$C$19&gt;=E5340),SRP!$D$15:$D$19)*(G5340/100)*(E5340/1000)),IF(C5340="Ready to Drink",SUM(LOOKUP(2,1/(SRP!$B$10:$B$14&lt;=E5340)/(SRP!$C$10:$C$14&gt;=E5340),SRP!$D$10:$D$14)*(G5340/100)*(E5340/1000)),0))))),2)</f>
        <v>2.0499999999999998</v>
      </c>
    </row>
    <row r="5341" spans="1:11" x14ac:dyDescent="0.35">
      <c r="A5341" s="2">
        <v>45631</v>
      </c>
      <c r="B5341" s="76" t="s">
        <v>4351</v>
      </c>
      <c r="C5341" s="76" t="s">
        <v>287</v>
      </c>
      <c r="D5341" s="76" t="s">
        <v>5240</v>
      </c>
      <c r="E5341" s="76">
        <v>473</v>
      </c>
      <c r="F5341" s="76">
        <v>12</v>
      </c>
      <c r="G5341" s="77">
        <v>6.2</v>
      </c>
      <c r="H5341" s="76" t="s">
        <v>3324</v>
      </c>
      <c r="I5341" s="77">
        <v>4.29</v>
      </c>
      <c r="J5341" s="2">
        <v>1</v>
      </c>
      <c r="K5341" s="119" cm="1">
        <f t="array" ref="K5341">ROUND(IF(C5341="Beer",SUM(LOOKUP(2,1/(SRP!$B$7:$B$9&lt;=E5341)/(SRP!$C$7:$C$9&gt;=E5341),SRP!$D$7:$D$9)*(G5341/100)*(E5341/1000)),IF(C5341="Spirits",SUM(LOOKUP(2,1/(SRP!$B$2:$B$6&lt;=E5341)/(SRP!$C$2:$C$6&gt;=E5341),SRP!$D$2:$D$6)*(G5341/100)*(E5341/1000)),IF(AND(C5341="Wine",D5341="Fortified Wines"),SUM(LOOKUP(2,1/(SRP!$B$20:$B$23&lt;=E5341)/(SRP!$C$20:$C$23&gt;=E5341),SRP!$D$20:$D$23)*(G5341/100)*(E5341/1000)),IF(C5341="Wine",SUM(LOOKUP(2,1/(SRP!$B$15:$B$19&lt;=E5341)/(SRP!$C$15:$C$19&gt;=E5341),SRP!$D$15:$D$19)*(G5341/100)*(E5341/1000)),IF(C5341="Ready to Drink",SUM(LOOKUP(2,1/(SRP!$B$10:$B$14&lt;=E5341)/(SRP!$C$10:$C$14&gt;=E5341),SRP!$D$10:$D$14)*(G5341/100)*(E5341/1000)),0))))),2)</f>
        <v>2.0499999999999998</v>
      </c>
    </row>
    <row r="5342" spans="1:11" x14ac:dyDescent="0.35">
      <c r="A5342" s="2">
        <v>45633</v>
      </c>
      <c r="B5342" s="76" t="s">
        <v>4228</v>
      </c>
      <c r="C5342" s="76" t="s">
        <v>285</v>
      </c>
      <c r="D5342" s="76" t="s">
        <v>5267</v>
      </c>
      <c r="E5342" s="76">
        <v>375</v>
      </c>
      <c r="F5342" s="76">
        <v>12</v>
      </c>
      <c r="G5342" s="77">
        <v>30</v>
      </c>
      <c r="H5342" s="76" t="s">
        <v>3366</v>
      </c>
      <c r="I5342" s="77">
        <v>20.49</v>
      </c>
      <c r="J5342" s="2">
        <v>1</v>
      </c>
      <c r="K5342" s="119" cm="1">
        <f t="array" ref="K5342">ROUND(IF(C5342="Beer",SUM(LOOKUP(2,1/(SRP!$B$7:$B$9&lt;=E5342)/(SRP!$C$7:$C$9&gt;=E5342),SRP!$D$7:$D$9)*(G5342/100)*(E5342/1000)),IF(C5342="Spirits",SUM(LOOKUP(2,1/(SRP!$B$2:$B$6&lt;=E5342)/(SRP!$C$2:$C$6&gt;=E5342),SRP!$D$2:$D$6)*(G5342/100)*(E5342/1000)),IF(AND(C5342="Wine",D5342="Fortified Wines"),SUM(LOOKUP(2,1/(SRP!$B$20:$B$23&lt;=E5342)/(SRP!$C$20:$C$23&gt;=E5342),SRP!$D$20:$D$23)*(G5342/100)*(E5342/1000)),IF(C5342="Wine",SUM(LOOKUP(2,1/(SRP!$B$15:$B$19&lt;=E5342)/(SRP!$C$15:$C$19&gt;=E5342),SRP!$D$15:$D$19)*(G5342/100)*(E5342/1000)),IF(C5342="Ready to Drink",SUM(LOOKUP(2,1/(SRP!$B$10:$B$14&lt;=E5342)/(SRP!$C$10:$C$14&gt;=E5342),SRP!$D$10:$D$14)*(G5342/100)*(E5342/1000)),0))))),2)</f>
        <v>8.92</v>
      </c>
    </row>
    <row r="5343" spans="1:11" x14ac:dyDescent="0.35">
      <c r="A5343" s="2">
        <v>45635</v>
      </c>
      <c r="B5343" s="76" t="s">
        <v>6765</v>
      </c>
      <c r="C5343" s="76" t="s">
        <v>287</v>
      </c>
      <c r="D5343" s="76" t="s">
        <v>5266</v>
      </c>
      <c r="E5343" s="76">
        <v>473</v>
      </c>
      <c r="F5343" s="76">
        <v>24</v>
      </c>
      <c r="G5343" s="77">
        <v>5</v>
      </c>
      <c r="H5343" s="76" t="s">
        <v>6874</v>
      </c>
      <c r="I5343" s="77">
        <v>4.25</v>
      </c>
      <c r="J5343" s="2">
        <v>1</v>
      </c>
      <c r="K5343" s="119" cm="1">
        <f t="array" ref="K5343">ROUND(IF(C5343="Beer",SUM(LOOKUP(2,1/(SRP!$B$7:$B$9&lt;=E5343)/(SRP!$C$7:$C$9&gt;=E5343),SRP!$D$7:$D$9)*(G5343/100)*(E5343/1000)),IF(C5343="Spirits",SUM(LOOKUP(2,1/(SRP!$B$2:$B$6&lt;=E5343)/(SRP!$C$2:$C$6&gt;=E5343),SRP!$D$2:$D$6)*(G5343/100)*(E5343/1000)),IF(AND(C5343="Wine",D5343="Fortified Wines"),SUM(LOOKUP(2,1/(SRP!$B$20:$B$23&lt;=E5343)/(SRP!$C$20:$C$23&gt;=E5343),SRP!$D$20:$D$23)*(G5343/100)*(E5343/1000)),IF(C5343="Wine",SUM(LOOKUP(2,1/(SRP!$B$15:$B$19&lt;=E5343)/(SRP!$C$15:$C$19&gt;=E5343),SRP!$D$15:$D$19)*(G5343/100)*(E5343/1000)),IF(C5343="Ready to Drink",SUM(LOOKUP(2,1/(SRP!$B$10:$B$14&lt;=E5343)/(SRP!$C$10:$C$14&gt;=E5343),SRP!$D$10:$D$14)*(G5343/100)*(E5343/1000)),0))))),2)</f>
        <v>1.65</v>
      </c>
    </row>
    <row r="5344" spans="1:11" x14ac:dyDescent="0.35">
      <c r="A5344" s="2">
        <v>45635</v>
      </c>
      <c r="B5344" s="76" t="s">
        <v>6765</v>
      </c>
      <c r="C5344" s="76" t="s">
        <v>287</v>
      </c>
      <c r="D5344" s="76" t="s">
        <v>5266</v>
      </c>
      <c r="E5344" s="76">
        <v>473</v>
      </c>
      <c r="F5344" s="76">
        <v>24</v>
      </c>
      <c r="G5344" s="77">
        <v>5</v>
      </c>
      <c r="H5344" s="76" t="s">
        <v>3377</v>
      </c>
      <c r="I5344" s="77">
        <v>4.25</v>
      </c>
      <c r="J5344" s="2">
        <v>1</v>
      </c>
      <c r="K5344" s="119" cm="1">
        <f t="array" ref="K5344">ROUND(IF(C5344="Beer",SUM(LOOKUP(2,1/(SRP!$B$7:$B$9&lt;=E5344)/(SRP!$C$7:$C$9&gt;=E5344),SRP!$D$7:$D$9)*(G5344/100)*(E5344/1000)),IF(C5344="Spirits",SUM(LOOKUP(2,1/(SRP!$B$2:$B$6&lt;=E5344)/(SRP!$C$2:$C$6&gt;=E5344),SRP!$D$2:$D$6)*(G5344/100)*(E5344/1000)),IF(AND(C5344="Wine",D5344="Fortified Wines"),SUM(LOOKUP(2,1/(SRP!$B$20:$B$23&lt;=E5344)/(SRP!$C$20:$C$23&gt;=E5344),SRP!$D$20:$D$23)*(G5344/100)*(E5344/1000)),IF(C5344="Wine",SUM(LOOKUP(2,1/(SRP!$B$15:$B$19&lt;=E5344)/(SRP!$C$15:$C$19&gt;=E5344),SRP!$D$15:$D$19)*(G5344/100)*(E5344/1000)),IF(C5344="Ready to Drink",SUM(LOOKUP(2,1/(SRP!$B$10:$B$14&lt;=E5344)/(SRP!$C$10:$C$14&gt;=E5344),SRP!$D$10:$D$14)*(G5344/100)*(E5344/1000)),0))))),2)</f>
        <v>1.65</v>
      </c>
    </row>
    <row r="5345" spans="1:11" x14ac:dyDescent="0.35">
      <c r="A5345" s="2">
        <v>45637</v>
      </c>
      <c r="B5345" s="76" t="s">
        <v>4267</v>
      </c>
      <c r="C5345" s="76" t="s">
        <v>287</v>
      </c>
      <c r="D5345" s="76" t="s">
        <v>5240</v>
      </c>
      <c r="E5345" s="76">
        <v>473</v>
      </c>
      <c r="F5345" s="76">
        <v>24</v>
      </c>
      <c r="G5345" s="77">
        <v>6.2</v>
      </c>
      <c r="H5345" s="76" t="s">
        <v>3354</v>
      </c>
      <c r="I5345" s="77">
        <v>2.79</v>
      </c>
      <c r="J5345" s="2">
        <v>1</v>
      </c>
      <c r="K5345" s="119" cm="1">
        <f t="array" ref="K5345">ROUND(IF(C5345="Beer",SUM(LOOKUP(2,1/(SRP!$B$7:$B$9&lt;=E5345)/(SRP!$C$7:$C$9&gt;=E5345),SRP!$D$7:$D$9)*(G5345/100)*(E5345/1000)),IF(C5345="Spirits",SUM(LOOKUP(2,1/(SRP!$B$2:$B$6&lt;=E5345)/(SRP!$C$2:$C$6&gt;=E5345),SRP!$D$2:$D$6)*(G5345/100)*(E5345/1000)),IF(AND(C5345="Wine",D5345="Fortified Wines"),SUM(LOOKUP(2,1/(SRP!$B$20:$B$23&lt;=E5345)/(SRP!$C$20:$C$23&gt;=E5345),SRP!$D$20:$D$23)*(G5345/100)*(E5345/1000)),IF(C5345="Wine",SUM(LOOKUP(2,1/(SRP!$B$15:$B$19&lt;=E5345)/(SRP!$C$15:$C$19&gt;=E5345),SRP!$D$15:$D$19)*(G5345/100)*(E5345/1000)),IF(C5345="Ready to Drink",SUM(LOOKUP(2,1/(SRP!$B$10:$B$14&lt;=E5345)/(SRP!$C$10:$C$14&gt;=E5345),SRP!$D$10:$D$14)*(G5345/100)*(E5345/1000)),0))))),2)</f>
        <v>2.0499999999999998</v>
      </c>
    </row>
    <row r="5346" spans="1:11" x14ac:dyDescent="0.35">
      <c r="A5346" s="2">
        <v>45637</v>
      </c>
      <c r="B5346" s="76" t="s">
        <v>4267</v>
      </c>
      <c r="C5346" s="76" t="s">
        <v>287</v>
      </c>
      <c r="D5346" s="76" t="s">
        <v>5240</v>
      </c>
      <c r="E5346" s="76">
        <v>473</v>
      </c>
      <c r="F5346" s="76">
        <v>24</v>
      </c>
      <c r="G5346" s="77">
        <v>6.2</v>
      </c>
      <c r="H5346" s="76" t="s">
        <v>3354</v>
      </c>
      <c r="I5346" s="77">
        <v>2.79</v>
      </c>
      <c r="J5346" s="2">
        <v>1</v>
      </c>
      <c r="K5346" s="119" cm="1">
        <f t="array" ref="K5346">ROUND(IF(C5346="Beer",SUM(LOOKUP(2,1/(SRP!$B$7:$B$9&lt;=E5346)/(SRP!$C$7:$C$9&gt;=E5346),SRP!$D$7:$D$9)*(G5346/100)*(E5346/1000)),IF(C5346="Spirits",SUM(LOOKUP(2,1/(SRP!$B$2:$B$6&lt;=E5346)/(SRP!$C$2:$C$6&gt;=E5346),SRP!$D$2:$D$6)*(G5346/100)*(E5346/1000)),IF(AND(C5346="Wine",D5346="Fortified Wines"),SUM(LOOKUP(2,1/(SRP!$B$20:$B$23&lt;=E5346)/(SRP!$C$20:$C$23&gt;=E5346),SRP!$D$20:$D$23)*(G5346/100)*(E5346/1000)),IF(C5346="Wine",SUM(LOOKUP(2,1/(SRP!$B$15:$B$19&lt;=E5346)/(SRP!$C$15:$C$19&gt;=E5346),SRP!$D$15:$D$19)*(G5346/100)*(E5346/1000)),IF(C5346="Ready to Drink",SUM(LOOKUP(2,1/(SRP!$B$10:$B$14&lt;=E5346)/(SRP!$C$10:$C$14&gt;=E5346),SRP!$D$10:$D$14)*(G5346/100)*(E5346/1000)),0))))),2)</f>
        <v>2.0499999999999998</v>
      </c>
    </row>
    <row r="5347" spans="1:11" x14ac:dyDescent="0.35">
      <c r="A5347" s="2">
        <v>45638</v>
      </c>
      <c r="B5347" s="76" t="s">
        <v>4171</v>
      </c>
      <c r="C5347" s="76" t="s">
        <v>287</v>
      </c>
      <c r="D5347" s="76" t="s">
        <v>5240</v>
      </c>
      <c r="E5347" s="76">
        <v>1000</v>
      </c>
      <c r="F5347" s="76">
        <v>16</v>
      </c>
      <c r="G5347" s="77">
        <v>6.2</v>
      </c>
      <c r="H5347" s="76" t="s">
        <v>3354</v>
      </c>
      <c r="I5347" s="77">
        <v>4.82</v>
      </c>
      <c r="J5347" s="2">
        <v>1</v>
      </c>
      <c r="K5347" s="119" cm="1">
        <f t="array" ref="K5347">ROUND(IF(C5347="Beer",SUM(LOOKUP(2,1/(SRP!$B$7:$B$9&lt;=E5347)/(SRP!$C$7:$C$9&gt;=E5347),SRP!$D$7:$D$9)*(G5347/100)*(E5347/1000)),IF(C5347="Spirits",SUM(LOOKUP(2,1/(SRP!$B$2:$B$6&lt;=E5347)/(SRP!$C$2:$C$6&gt;=E5347),SRP!$D$2:$D$6)*(G5347/100)*(E5347/1000)),IF(AND(C5347="Wine",D5347="Fortified Wines"),SUM(LOOKUP(2,1/(SRP!$B$20:$B$23&lt;=E5347)/(SRP!$C$20:$C$23&gt;=E5347),SRP!$D$20:$D$23)*(G5347/100)*(E5347/1000)),IF(C5347="Wine",SUM(LOOKUP(2,1/(SRP!$B$15:$B$19&lt;=E5347)/(SRP!$C$15:$C$19&gt;=E5347),SRP!$D$15:$D$19)*(G5347/100)*(E5347/1000)),IF(C5347="Ready to Drink",SUM(LOOKUP(2,1/(SRP!$B$10:$B$14&lt;=E5347)/(SRP!$C$10:$C$14&gt;=E5347),SRP!$D$10:$D$14)*(G5347/100)*(E5347/1000)),0))))),2)</f>
        <v>4.33</v>
      </c>
    </row>
    <row r="5348" spans="1:11" x14ac:dyDescent="0.35">
      <c r="A5348" s="2">
        <v>45638</v>
      </c>
      <c r="B5348" s="76" t="s">
        <v>4171</v>
      </c>
      <c r="C5348" s="76" t="s">
        <v>287</v>
      </c>
      <c r="D5348" s="76" t="s">
        <v>5240</v>
      </c>
      <c r="E5348" s="76">
        <v>1000</v>
      </c>
      <c r="F5348" s="76">
        <v>16</v>
      </c>
      <c r="G5348" s="77">
        <v>6.2</v>
      </c>
      <c r="H5348" s="76" t="s">
        <v>3354</v>
      </c>
      <c r="I5348" s="77">
        <v>4.82</v>
      </c>
      <c r="J5348" s="2">
        <v>1</v>
      </c>
      <c r="K5348" s="119" cm="1">
        <f t="array" ref="K5348">ROUND(IF(C5348="Beer",SUM(LOOKUP(2,1/(SRP!$B$7:$B$9&lt;=E5348)/(SRP!$C$7:$C$9&gt;=E5348),SRP!$D$7:$D$9)*(G5348/100)*(E5348/1000)),IF(C5348="Spirits",SUM(LOOKUP(2,1/(SRP!$B$2:$B$6&lt;=E5348)/(SRP!$C$2:$C$6&gt;=E5348),SRP!$D$2:$D$6)*(G5348/100)*(E5348/1000)),IF(AND(C5348="Wine",D5348="Fortified Wines"),SUM(LOOKUP(2,1/(SRP!$B$20:$B$23&lt;=E5348)/(SRP!$C$20:$C$23&gt;=E5348),SRP!$D$20:$D$23)*(G5348/100)*(E5348/1000)),IF(C5348="Wine",SUM(LOOKUP(2,1/(SRP!$B$15:$B$19&lt;=E5348)/(SRP!$C$15:$C$19&gt;=E5348),SRP!$D$15:$D$19)*(G5348/100)*(E5348/1000)),IF(C5348="Ready to Drink",SUM(LOOKUP(2,1/(SRP!$B$10:$B$14&lt;=E5348)/(SRP!$C$10:$C$14&gt;=E5348),SRP!$D$10:$D$14)*(G5348/100)*(E5348/1000)),0))))),2)</f>
        <v>4.33</v>
      </c>
    </row>
    <row r="5349" spans="1:11" x14ac:dyDescent="0.35">
      <c r="A5349" s="2">
        <v>45639</v>
      </c>
      <c r="B5349" s="76" t="s">
        <v>4180</v>
      </c>
      <c r="C5349" s="76" t="s">
        <v>287</v>
      </c>
      <c r="D5349" s="76" t="s">
        <v>5230</v>
      </c>
      <c r="E5349" s="76">
        <v>355</v>
      </c>
      <c r="F5349" s="76">
        <v>24</v>
      </c>
      <c r="G5349" s="77">
        <v>5</v>
      </c>
      <c r="H5349" s="76" t="s">
        <v>3391</v>
      </c>
      <c r="I5349" s="77">
        <v>2.5</v>
      </c>
      <c r="J5349" s="2">
        <v>1</v>
      </c>
      <c r="K5349" s="119" cm="1">
        <f t="array" ref="K5349">ROUND(IF(C5349="Beer",SUM(LOOKUP(2,1/(SRP!$B$7:$B$9&lt;=E5349)/(SRP!$C$7:$C$9&gt;=E5349),SRP!$D$7:$D$9)*(G5349/100)*(E5349/1000)),IF(C5349="Spirits",SUM(LOOKUP(2,1/(SRP!$B$2:$B$6&lt;=E5349)/(SRP!$C$2:$C$6&gt;=E5349),SRP!$D$2:$D$6)*(G5349/100)*(E5349/1000)),IF(AND(C5349="Wine",D5349="Fortified Wines"),SUM(LOOKUP(2,1/(SRP!$B$20:$B$23&lt;=E5349)/(SRP!$C$20:$C$23&gt;=E5349),SRP!$D$20:$D$23)*(G5349/100)*(E5349/1000)),IF(C5349="Wine",SUM(LOOKUP(2,1/(SRP!$B$15:$B$19&lt;=E5349)/(SRP!$C$15:$C$19&gt;=E5349),SRP!$D$15:$D$19)*(G5349/100)*(E5349/1000)),IF(C5349="Ready to Drink",SUM(LOOKUP(2,1/(SRP!$B$10:$B$14&lt;=E5349)/(SRP!$C$10:$C$14&gt;=E5349),SRP!$D$10:$D$14)*(G5349/100)*(E5349/1000)),0))))),2)</f>
        <v>1.24</v>
      </c>
    </row>
    <row r="5350" spans="1:11" x14ac:dyDescent="0.35">
      <c r="A5350" s="2">
        <v>45639</v>
      </c>
      <c r="B5350" s="76" t="s">
        <v>4180</v>
      </c>
      <c r="C5350" s="76" t="s">
        <v>287</v>
      </c>
      <c r="D5350" s="76" t="s">
        <v>5230</v>
      </c>
      <c r="E5350" s="76">
        <v>355</v>
      </c>
      <c r="F5350" s="76">
        <v>24</v>
      </c>
      <c r="G5350" s="77">
        <v>5</v>
      </c>
      <c r="H5350" s="76" t="s">
        <v>3391</v>
      </c>
      <c r="I5350" s="77">
        <v>2.5</v>
      </c>
      <c r="J5350" s="2">
        <v>1</v>
      </c>
      <c r="K5350" s="119" cm="1">
        <f t="array" ref="K5350">ROUND(IF(C5350="Beer",SUM(LOOKUP(2,1/(SRP!$B$7:$B$9&lt;=E5350)/(SRP!$C$7:$C$9&gt;=E5350),SRP!$D$7:$D$9)*(G5350/100)*(E5350/1000)),IF(C5350="Spirits",SUM(LOOKUP(2,1/(SRP!$B$2:$B$6&lt;=E5350)/(SRP!$C$2:$C$6&gt;=E5350),SRP!$D$2:$D$6)*(G5350/100)*(E5350/1000)),IF(AND(C5350="Wine",D5350="Fortified Wines"),SUM(LOOKUP(2,1/(SRP!$B$20:$B$23&lt;=E5350)/(SRP!$C$20:$C$23&gt;=E5350),SRP!$D$20:$D$23)*(G5350/100)*(E5350/1000)),IF(C5350="Wine",SUM(LOOKUP(2,1/(SRP!$B$15:$B$19&lt;=E5350)/(SRP!$C$15:$C$19&gt;=E5350),SRP!$D$15:$D$19)*(G5350/100)*(E5350/1000)),IF(C5350="Ready to Drink",SUM(LOOKUP(2,1/(SRP!$B$10:$B$14&lt;=E5350)/(SRP!$C$10:$C$14&gt;=E5350),SRP!$D$10:$D$14)*(G5350/100)*(E5350/1000)),0))))),2)</f>
        <v>1.24</v>
      </c>
    </row>
    <row r="5351" spans="1:11" x14ac:dyDescent="0.35">
      <c r="A5351" s="2">
        <v>45642</v>
      </c>
      <c r="B5351" s="76" t="s">
        <v>6438</v>
      </c>
      <c r="C5351" s="76" t="s">
        <v>285</v>
      </c>
      <c r="D5351" s="76" t="s">
        <v>5270</v>
      </c>
      <c r="E5351" s="76">
        <v>750</v>
      </c>
      <c r="F5351" s="76">
        <v>12</v>
      </c>
      <c r="G5351" s="77">
        <v>20</v>
      </c>
      <c r="H5351" s="76" t="s">
        <v>3279</v>
      </c>
      <c r="I5351" s="77">
        <v>24.38</v>
      </c>
      <c r="J5351" s="2">
        <v>1</v>
      </c>
      <c r="K5351" s="119" cm="1">
        <f t="array" ref="K5351">ROUND(IF(C5351="Beer",SUM(LOOKUP(2,1/(SRP!$B$7:$B$9&lt;=E5351)/(SRP!$C$7:$C$9&gt;=E5351),SRP!$D$7:$D$9)*(G5351/100)*(E5351/1000)),IF(C5351="Spirits",SUM(LOOKUP(2,1/(SRP!$B$2:$B$6&lt;=E5351)/(SRP!$C$2:$C$6&gt;=E5351),SRP!$D$2:$D$6)*(G5351/100)*(E5351/1000)),IF(AND(C5351="Wine",D5351="Fortified Wines"),SUM(LOOKUP(2,1/(SRP!$B$20:$B$23&lt;=E5351)/(SRP!$C$20:$C$23&gt;=E5351),SRP!$D$20:$D$23)*(G5351/100)*(E5351/1000)),IF(C5351="Wine",SUM(LOOKUP(2,1/(SRP!$B$15:$B$19&lt;=E5351)/(SRP!$C$15:$C$19&gt;=E5351),SRP!$D$15:$D$19)*(G5351/100)*(E5351/1000)),IF(C5351="Ready to Drink",SUM(LOOKUP(2,1/(SRP!$B$10:$B$14&lt;=E5351)/(SRP!$C$10:$C$14&gt;=E5351),SRP!$D$10:$D$14)*(G5351/100)*(E5351/1000)),0))))),2)</f>
        <v>10.47</v>
      </c>
    </row>
    <row r="5352" spans="1:11" x14ac:dyDescent="0.35">
      <c r="A5352" s="2">
        <v>45648</v>
      </c>
      <c r="B5352" s="76" t="s">
        <v>4279</v>
      </c>
      <c r="C5352" s="76" t="s">
        <v>287</v>
      </c>
      <c r="D5352" s="76" t="s">
        <v>5310</v>
      </c>
      <c r="E5352" s="76">
        <v>1420</v>
      </c>
      <c r="F5352" s="76">
        <v>6</v>
      </c>
      <c r="G5352" s="77">
        <v>0.4</v>
      </c>
      <c r="H5352" s="76" t="s">
        <v>5755</v>
      </c>
      <c r="I5352" s="77">
        <v>10.99</v>
      </c>
      <c r="J5352" s="2">
        <v>4</v>
      </c>
      <c r="K5352" s="119" cm="1">
        <f t="array" ref="K5352">ROUND(IF(C5352="Beer",SUM(LOOKUP(2,1/(SRP!$B$7:$B$9&lt;=E5352)/(SRP!$C$7:$C$9&gt;=E5352),SRP!$D$7:$D$9)*(G5352/100)*(E5352/1000)),IF(C5352="Spirits",SUM(LOOKUP(2,1/(SRP!$B$2:$B$6&lt;=E5352)/(SRP!$C$2:$C$6&gt;=E5352),SRP!$D$2:$D$6)*(G5352/100)*(E5352/1000)),IF(AND(C5352="Wine",D5352="Fortified Wines"),SUM(LOOKUP(2,1/(SRP!$B$20:$B$23&lt;=E5352)/(SRP!$C$20:$C$23&gt;=E5352),SRP!$D$20:$D$23)*(G5352/100)*(E5352/1000)),IF(C5352="Wine",SUM(LOOKUP(2,1/(SRP!$B$15:$B$19&lt;=E5352)/(SRP!$C$15:$C$19&gt;=E5352),SRP!$D$15:$D$19)*(G5352/100)*(E5352/1000)),IF(C5352="Ready to Drink",SUM(LOOKUP(2,1/(SRP!$B$10:$B$14&lt;=E5352)/(SRP!$C$10:$C$14&gt;=E5352),SRP!$D$10:$D$14)*(G5352/100)*(E5352/1000)),0))))),2)</f>
        <v>0.4</v>
      </c>
    </row>
    <row r="5353" spans="1:11" x14ac:dyDescent="0.35">
      <c r="A5353" s="2">
        <v>45648</v>
      </c>
      <c r="B5353" s="76" t="s">
        <v>4279</v>
      </c>
      <c r="C5353" s="76" t="s">
        <v>287</v>
      </c>
      <c r="D5353" s="76" t="s">
        <v>5310</v>
      </c>
      <c r="E5353" s="76">
        <v>1420</v>
      </c>
      <c r="F5353" s="76">
        <v>6</v>
      </c>
      <c r="G5353" s="77">
        <v>0.4</v>
      </c>
      <c r="H5353" s="76" t="s">
        <v>5755</v>
      </c>
      <c r="I5353" s="77">
        <v>10.99</v>
      </c>
      <c r="J5353" s="2">
        <v>4</v>
      </c>
      <c r="K5353" s="119" cm="1">
        <f t="array" ref="K5353">ROUND(IF(C5353="Beer",SUM(LOOKUP(2,1/(SRP!$B$7:$B$9&lt;=E5353)/(SRP!$C$7:$C$9&gt;=E5353),SRP!$D$7:$D$9)*(G5353/100)*(E5353/1000)),IF(C5353="Spirits",SUM(LOOKUP(2,1/(SRP!$B$2:$B$6&lt;=E5353)/(SRP!$C$2:$C$6&gt;=E5353),SRP!$D$2:$D$6)*(G5353/100)*(E5353/1000)),IF(AND(C5353="Wine",D5353="Fortified Wines"),SUM(LOOKUP(2,1/(SRP!$B$20:$B$23&lt;=E5353)/(SRP!$C$20:$C$23&gt;=E5353),SRP!$D$20:$D$23)*(G5353/100)*(E5353/1000)),IF(C5353="Wine",SUM(LOOKUP(2,1/(SRP!$B$15:$B$19&lt;=E5353)/(SRP!$C$15:$C$19&gt;=E5353),SRP!$D$15:$D$19)*(G5353/100)*(E5353/1000)),IF(C5353="Ready to Drink",SUM(LOOKUP(2,1/(SRP!$B$10:$B$14&lt;=E5353)/(SRP!$C$10:$C$14&gt;=E5353),SRP!$D$10:$D$14)*(G5353/100)*(E5353/1000)),0))))),2)</f>
        <v>0.4</v>
      </c>
    </row>
    <row r="5354" spans="1:11" x14ac:dyDescent="0.35">
      <c r="A5354" s="2">
        <v>45670</v>
      </c>
      <c r="B5354" s="76" t="s">
        <v>4103</v>
      </c>
      <c r="C5354" s="76" t="s">
        <v>287</v>
      </c>
      <c r="D5354" s="76" t="s">
        <v>5310</v>
      </c>
      <c r="E5354" s="76">
        <v>1420</v>
      </c>
      <c r="F5354" s="76">
        <v>6</v>
      </c>
      <c r="G5354" s="77">
        <v>0.4</v>
      </c>
      <c r="H5354" s="76" t="s">
        <v>5755</v>
      </c>
      <c r="I5354" s="77">
        <v>10.99</v>
      </c>
      <c r="J5354" s="2">
        <v>4</v>
      </c>
      <c r="K5354" s="119" cm="1">
        <f t="array" ref="K5354">ROUND(IF(C5354="Beer",SUM(LOOKUP(2,1/(SRP!$B$7:$B$9&lt;=E5354)/(SRP!$C$7:$C$9&gt;=E5354),SRP!$D$7:$D$9)*(G5354/100)*(E5354/1000)),IF(C5354="Spirits",SUM(LOOKUP(2,1/(SRP!$B$2:$B$6&lt;=E5354)/(SRP!$C$2:$C$6&gt;=E5354),SRP!$D$2:$D$6)*(G5354/100)*(E5354/1000)),IF(AND(C5354="Wine",D5354="Fortified Wines"),SUM(LOOKUP(2,1/(SRP!$B$20:$B$23&lt;=E5354)/(SRP!$C$20:$C$23&gt;=E5354),SRP!$D$20:$D$23)*(G5354/100)*(E5354/1000)),IF(C5354="Wine",SUM(LOOKUP(2,1/(SRP!$B$15:$B$19&lt;=E5354)/(SRP!$C$15:$C$19&gt;=E5354),SRP!$D$15:$D$19)*(G5354/100)*(E5354/1000)),IF(C5354="Ready to Drink",SUM(LOOKUP(2,1/(SRP!$B$10:$B$14&lt;=E5354)/(SRP!$C$10:$C$14&gt;=E5354),SRP!$D$10:$D$14)*(G5354/100)*(E5354/1000)),0))))),2)</f>
        <v>0.4</v>
      </c>
    </row>
    <row r="5355" spans="1:11" x14ac:dyDescent="0.35">
      <c r="A5355" s="2">
        <v>45670</v>
      </c>
      <c r="B5355" s="76" t="s">
        <v>4103</v>
      </c>
      <c r="C5355" s="76" t="s">
        <v>287</v>
      </c>
      <c r="D5355" s="76" t="s">
        <v>5310</v>
      </c>
      <c r="E5355" s="76">
        <v>1420</v>
      </c>
      <c r="F5355" s="76">
        <v>6</v>
      </c>
      <c r="G5355" s="77">
        <v>0.4</v>
      </c>
      <c r="H5355" s="76" t="s">
        <v>5755</v>
      </c>
      <c r="I5355" s="77">
        <v>10.99</v>
      </c>
      <c r="J5355" s="2">
        <v>4</v>
      </c>
      <c r="K5355" s="119" cm="1">
        <f t="array" ref="K5355">ROUND(IF(C5355="Beer",SUM(LOOKUP(2,1/(SRP!$B$7:$B$9&lt;=E5355)/(SRP!$C$7:$C$9&gt;=E5355),SRP!$D$7:$D$9)*(G5355/100)*(E5355/1000)),IF(C5355="Spirits",SUM(LOOKUP(2,1/(SRP!$B$2:$B$6&lt;=E5355)/(SRP!$C$2:$C$6&gt;=E5355),SRP!$D$2:$D$6)*(G5355/100)*(E5355/1000)),IF(AND(C5355="Wine",D5355="Fortified Wines"),SUM(LOOKUP(2,1/(SRP!$B$20:$B$23&lt;=E5355)/(SRP!$C$20:$C$23&gt;=E5355),SRP!$D$20:$D$23)*(G5355/100)*(E5355/1000)),IF(C5355="Wine",SUM(LOOKUP(2,1/(SRP!$B$15:$B$19&lt;=E5355)/(SRP!$C$15:$C$19&gt;=E5355),SRP!$D$15:$D$19)*(G5355/100)*(E5355/1000)),IF(C5355="Ready to Drink",SUM(LOOKUP(2,1/(SRP!$B$10:$B$14&lt;=E5355)/(SRP!$C$10:$C$14&gt;=E5355),SRP!$D$10:$D$14)*(G5355/100)*(E5355/1000)),0))))),2)</f>
        <v>0.4</v>
      </c>
    </row>
    <row r="5356" spans="1:11" x14ac:dyDescent="0.35">
      <c r="A5356" s="2">
        <v>45730</v>
      </c>
      <c r="B5356" s="76" t="s">
        <v>3621</v>
      </c>
      <c r="C5356" s="76" t="s">
        <v>285</v>
      </c>
      <c r="D5356" s="76" t="s">
        <v>5256</v>
      </c>
      <c r="E5356" s="76">
        <v>500</v>
      </c>
      <c r="F5356" s="76">
        <v>12</v>
      </c>
      <c r="G5356" s="77">
        <v>39</v>
      </c>
      <c r="H5356" s="76" t="s">
        <v>6697</v>
      </c>
      <c r="I5356" s="77">
        <v>29.99</v>
      </c>
      <c r="J5356" s="2">
        <v>1</v>
      </c>
      <c r="K5356" s="119" cm="1">
        <f t="array" ref="K5356">ROUND(IF(C5356="Beer",SUM(LOOKUP(2,1/(SRP!$B$7:$B$9&lt;=E5356)/(SRP!$C$7:$C$9&gt;=E5356),SRP!$D$7:$D$9)*(G5356/100)*(E5356/1000)),IF(C5356="Spirits",SUM(LOOKUP(2,1/(SRP!$B$2:$B$6&lt;=E5356)/(SRP!$C$2:$C$6&gt;=E5356),SRP!$D$2:$D$6)*(G5356/100)*(E5356/1000)),IF(AND(C5356="Wine",D5356="Fortified Wines"),SUM(LOOKUP(2,1/(SRP!$B$20:$B$23&lt;=E5356)/(SRP!$C$20:$C$23&gt;=E5356),SRP!$D$20:$D$23)*(G5356/100)*(E5356/1000)),IF(C5356="Wine",SUM(LOOKUP(2,1/(SRP!$B$15:$B$19&lt;=E5356)/(SRP!$C$15:$C$19&gt;=E5356),SRP!$D$15:$D$19)*(G5356/100)*(E5356/1000)),IF(C5356="Ready to Drink",SUM(LOOKUP(2,1/(SRP!$B$10:$B$14&lt;=E5356)/(SRP!$C$10:$C$14&gt;=E5356),SRP!$D$10:$D$14)*(G5356/100)*(E5356/1000)),0))))),2)</f>
        <v>14.43</v>
      </c>
    </row>
    <row r="5357" spans="1:11" x14ac:dyDescent="0.35">
      <c r="A5357" s="2">
        <v>45731</v>
      </c>
      <c r="B5357" s="76" t="s">
        <v>4314</v>
      </c>
      <c r="C5357" s="76" t="s">
        <v>5938</v>
      </c>
      <c r="D5357" s="76" t="s">
        <v>5307</v>
      </c>
      <c r="E5357" s="76">
        <v>750</v>
      </c>
      <c r="F5357" s="76">
        <v>12</v>
      </c>
      <c r="G5357" s="77">
        <v>9</v>
      </c>
      <c r="H5357" s="76" t="s">
        <v>4594</v>
      </c>
      <c r="I5357" s="77">
        <v>17</v>
      </c>
      <c r="J5357" s="2">
        <v>1</v>
      </c>
      <c r="K5357" s="119" cm="1">
        <f t="array" ref="K5357">ROUND(IF(C5357="Beer",SUM(LOOKUP(2,1/(SRP!$B$7:$B$9&lt;=E5357)/(SRP!$C$7:$C$9&gt;=E5357),SRP!$D$7:$D$9)*(G5357/100)*(E5357/1000)),IF(C5357="Spirits",SUM(LOOKUP(2,1/(SRP!$B$2:$B$6&lt;=E5357)/(SRP!$C$2:$C$6&gt;=E5357),SRP!$D$2:$D$6)*(G5357/100)*(E5357/1000)),IF(AND(C5357="Wine",D5357="Fortified Wines"),SUM(LOOKUP(2,1/(SRP!$B$20:$B$23&lt;=E5357)/(SRP!$C$20:$C$23&gt;=E5357),SRP!$D$20:$D$23)*(G5357/100)*(E5357/1000)),IF(C5357="Wine",SUM(LOOKUP(2,1/(SRP!$B$15:$B$19&lt;=E5357)/(SRP!$C$15:$C$19&gt;=E5357),SRP!$D$15:$D$19)*(G5357/100)*(E5357/1000)),IF(C5357="Ready to Drink",SUM(LOOKUP(2,1/(SRP!$B$10:$B$14&lt;=E5357)/(SRP!$C$10:$C$14&gt;=E5357),SRP!$D$10:$D$14)*(G5357/100)*(E5357/1000)),0))))),2)</f>
        <v>4.71</v>
      </c>
    </row>
    <row r="5358" spans="1:11" x14ac:dyDescent="0.35">
      <c r="A5358" s="2">
        <v>45731</v>
      </c>
      <c r="B5358" s="76" t="s">
        <v>4314</v>
      </c>
      <c r="C5358" s="76" t="s">
        <v>5938</v>
      </c>
      <c r="D5358" s="76" t="s">
        <v>5307</v>
      </c>
      <c r="E5358" s="76">
        <v>750</v>
      </c>
      <c r="F5358" s="76">
        <v>12</v>
      </c>
      <c r="G5358" s="77">
        <v>9</v>
      </c>
      <c r="H5358" s="76" t="s">
        <v>3900</v>
      </c>
      <c r="I5358" s="77">
        <v>17</v>
      </c>
      <c r="J5358" s="2">
        <v>1</v>
      </c>
      <c r="K5358" s="119" cm="1">
        <f t="array" ref="K5358">ROUND(IF(C5358="Beer",SUM(LOOKUP(2,1/(SRP!$B$7:$B$9&lt;=E5358)/(SRP!$C$7:$C$9&gt;=E5358),SRP!$D$7:$D$9)*(G5358/100)*(E5358/1000)),IF(C5358="Spirits",SUM(LOOKUP(2,1/(SRP!$B$2:$B$6&lt;=E5358)/(SRP!$C$2:$C$6&gt;=E5358),SRP!$D$2:$D$6)*(G5358/100)*(E5358/1000)),IF(AND(C5358="Wine",D5358="Fortified Wines"),SUM(LOOKUP(2,1/(SRP!$B$20:$B$23&lt;=E5358)/(SRP!$C$20:$C$23&gt;=E5358),SRP!$D$20:$D$23)*(G5358/100)*(E5358/1000)),IF(C5358="Wine",SUM(LOOKUP(2,1/(SRP!$B$15:$B$19&lt;=E5358)/(SRP!$C$15:$C$19&gt;=E5358),SRP!$D$15:$D$19)*(G5358/100)*(E5358/1000)),IF(C5358="Ready to Drink",SUM(LOOKUP(2,1/(SRP!$B$10:$B$14&lt;=E5358)/(SRP!$C$10:$C$14&gt;=E5358),SRP!$D$10:$D$14)*(G5358/100)*(E5358/1000)),0))))),2)</f>
        <v>4.71</v>
      </c>
    </row>
    <row r="5359" spans="1:11" x14ac:dyDescent="0.35">
      <c r="A5359" s="2">
        <v>45758</v>
      </c>
      <c r="B5359" s="76" t="s">
        <v>4233</v>
      </c>
      <c r="C5359" s="76" t="s">
        <v>287</v>
      </c>
      <c r="D5359" s="76" t="s">
        <v>5240</v>
      </c>
      <c r="E5359" s="76">
        <v>473</v>
      </c>
      <c r="F5359" s="76">
        <v>24</v>
      </c>
      <c r="G5359" s="77">
        <v>6.2</v>
      </c>
      <c r="H5359" s="76" t="s">
        <v>3409</v>
      </c>
      <c r="I5359" s="77">
        <v>4.1500000000000004</v>
      </c>
      <c r="J5359" s="2">
        <v>1</v>
      </c>
      <c r="K5359" s="119" cm="1">
        <f t="array" ref="K5359">ROUND(IF(C5359="Beer",SUM(LOOKUP(2,1/(SRP!$B$7:$B$9&lt;=E5359)/(SRP!$C$7:$C$9&gt;=E5359),SRP!$D$7:$D$9)*(G5359/100)*(E5359/1000)),IF(C5359="Spirits",SUM(LOOKUP(2,1/(SRP!$B$2:$B$6&lt;=E5359)/(SRP!$C$2:$C$6&gt;=E5359),SRP!$D$2:$D$6)*(G5359/100)*(E5359/1000)),IF(AND(C5359="Wine",D5359="Fortified Wines"),SUM(LOOKUP(2,1/(SRP!$B$20:$B$23&lt;=E5359)/(SRP!$C$20:$C$23&gt;=E5359),SRP!$D$20:$D$23)*(G5359/100)*(E5359/1000)),IF(C5359="Wine",SUM(LOOKUP(2,1/(SRP!$B$15:$B$19&lt;=E5359)/(SRP!$C$15:$C$19&gt;=E5359),SRP!$D$15:$D$19)*(G5359/100)*(E5359/1000)),IF(C5359="Ready to Drink",SUM(LOOKUP(2,1/(SRP!$B$10:$B$14&lt;=E5359)/(SRP!$C$10:$C$14&gt;=E5359),SRP!$D$10:$D$14)*(G5359/100)*(E5359/1000)),0))))),2)</f>
        <v>2.0499999999999998</v>
      </c>
    </row>
    <row r="5360" spans="1:11" x14ac:dyDescent="0.35">
      <c r="A5360" s="2">
        <v>45758</v>
      </c>
      <c r="B5360" s="76" t="s">
        <v>4233</v>
      </c>
      <c r="C5360" s="76" t="s">
        <v>287</v>
      </c>
      <c r="D5360" s="76" t="s">
        <v>5240</v>
      </c>
      <c r="E5360" s="76">
        <v>473</v>
      </c>
      <c r="F5360" s="76">
        <v>24</v>
      </c>
      <c r="G5360" s="77">
        <v>6.2</v>
      </c>
      <c r="H5360" s="76" t="s">
        <v>3409</v>
      </c>
      <c r="I5360" s="77">
        <v>4.1500000000000004</v>
      </c>
      <c r="J5360" s="2">
        <v>1</v>
      </c>
      <c r="K5360" s="119" cm="1">
        <f t="array" ref="K5360">ROUND(IF(C5360="Beer",SUM(LOOKUP(2,1/(SRP!$B$7:$B$9&lt;=E5360)/(SRP!$C$7:$C$9&gt;=E5360),SRP!$D$7:$D$9)*(G5360/100)*(E5360/1000)),IF(C5360="Spirits",SUM(LOOKUP(2,1/(SRP!$B$2:$B$6&lt;=E5360)/(SRP!$C$2:$C$6&gt;=E5360),SRP!$D$2:$D$6)*(G5360/100)*(E5360/1000)),IF(AND(C5360="Wine",D5360="Fortified Wines"),SUM(LOOKUP(2,1/(SRP!$B$20:$B$23&lt;=E5360)/(SRP!$C$20:$C$23&gt;=E5360),SRP!$D$20:$D$23)*(G5360/100)*(E5360/1000)),IF(C5360="Wine",SUM(LOOKUP(2,1/(SRP!$B$15:$B$19&lt;=E5360)/(SRP!$C$15:$C$19&gt;=E5360),SRP!$D$15:$D$19)*(G5360/100)*(E5360/1000)),IF(C5360="Ready to Drink",SUM(LOOKUP(2,1/(SRP!$B$10:$B$14&lt;=E5360)/(SRP!$C$10:$C$14&gt;=E5360),SRP!$D$10:$D$14)*(G5360/100)*(E5360/1000)),0))))),2)</f>
        <v>2.0499999999999998</v>
      </c>
    </row>
    <row r="5361" spans="1:11" x14ac:dyDescent="0.35">
      <c r="A5361" s="2">
        <v>45762</v>
      </c>
      <c r="B5361" s="76" t="s">
        <v>4239</v>
      </c>
      <c r="C5361" s="76" t="s">
        <v>287</v>
      </c>
      <c r="D5361" s="76" t="s">
        <v>5240</v>
      </c>
      <c r="E5361" s="76">
        <v>473</v>
      </c>
      <c r="F5361" s="76">
        <v>24</v>
      </c>
      <c r="G5361" s="77">
        <v>8</v>
      </c>
      <c r="H5361" s="76" t="s">
        <v>5554</v>
      </c>
      <c r="I5361" s="77">
        <v>4.99</v>
      </c>
      <c r="J5361" s="2">
        <v>1</v>
      </c>
      <c r="K5361" s="119" cm="1">
        <f t="array" ref="K5361">ROUND(IF(C5361="Beer",SUM(LOOKUP(2,1/(SRP!$B$7:$B$9&lt;=E5361)/(SRP!$C$7:$C$9&gt;=E5361),SRP!$D$7:$D$9)*(G5361/100)*(E5361/1000)),IF(C5361="Spirits",SUM(LOOKUP(2,1/(SRP!$B$2:$B$6&lt;=E5361)/(SRP!$C$2:$C$6&gt;=E5361),SRP!$D$2:$D$6)*(G5361/100)*(E5361/1000)),IF(AND(C5361="Wine",D5361="Fortified Wines"),SUM(LOOKUP(2,1/(SRP!$B$20:$B$23&lt;=E5361)/(SRP!$C$20:$C$23&gt;=E5361),SRP!$D$20:$D$23)*(G5361/100)*(E5361/1000)),IF(C5361="Wine",SUM(LOOKUP(2,1/(SRP!$B$15:$B$19&lt;=E5361)/(SRP!$C$15:$C$19&gt;=E5361),SRP!$D$15:$D$19)*(G5361/100)*(E5361/1000)),IF(C5361="Ready to Drink",SUM(LOOKUP(2,1/(SRP!$B$10:$B$14&lt;=E5361)/(SRP!$C$10:$C$14&gt;=E5361),SRP!$D$10:$D$14)*(G5361/100)*(E5361/1000)),0))))),2)</f>
        <v>2.64</v>
      </c>
    </row>
    <row r="5362" spans="1:11" x14ac:dyDescent="0.35">
      <c r="A5362" s="2">
        <v>45762</v>
      </c>
      <c r="B5362" s="76" t="s">
        <v>4239</v>
      </c>
      <c r="C5362" s="76" t="s">
        <v>287</v>
      </c>
      <c r="D5362" s="76" t="s">
        <v>5240</v>
      </c>
      <c r="E5362" s="76">
        <v>473</v>
      </c>
      <c r="F5362" s="76">
        <v>24</v>
      </c>
      <c r="G5362" s="77">
        <v>8</v>
      </c>
      <c r="H5362" s="76" t="s">
        <v>5554</v>
      </c>
      <c r="I5362" s="77">
        <v>4.99</v>
      </c>
      <c r="J5362" s="2">
        <v>1</v>
      </c>
      <c r="K5362" s="119" cm="1">
        <f t="array" ref="K5362">ROUND(IF(C5362="Beer",SUM(LOOKUP(2,1/(SRP!$B$7:$B$9&lt;=E5362)/(SRP!$C$7:$C$9&gt;=E5362),SRP!$D$7:$D$9)*(G5362/100)*(E5362/1000)),IF(C5362="Spirits",SUM(LOOKUP(2,1/(SRP!$B$2:$B$6&lt;=E5362)/(SRP!$C$2:$C$6&gt;=E5362),SRP!$D$2:$D$6)*(G5362/100)*(E5362/1000)),IF(AND(C5362="Wine",D5362="Fortified Wines"),SUM(LOOKUP(2,1/(SRP!$B$20:$B$23&lt;=E5362)/(SRP!$C$20:$C$23&gt;=E5362),SRP!$D$20:$D$23)*(G5362/100)*(E5362/1000)),IF(C5362="Wine",SUM(LOOKUP(2,1/(SRP!$B$15:$B$19&lt;=E5362)/(SRP!$C$15:$C$19&gt;=E5362),SRP!$D$15:$D$19)*(G5362/100)*(E5362/1000)),IF(C5362="Ready to Drink",SUM(LOOKUP(2,1/(SRP!$B$10:$B$14&lt;=E5362)/(SRP!$C$10:$C$14&gt;=E5362),SRP!$D$10:$D$14)*(G5362/100)*(E5362/1000)),0))))),2)</f>
        <v>2.64</v>
      </c>
    </row>
    <row r="5363" spans="1:11" x14ac:dyDescent="0.35">
      <c r="A5363" s="2">
        <v>45764</v>
      </c>
      <c r="B5363" s="76" t="s">
        <v>4243</v>
      </c>
      <c r="C5363" s="76" t="s">
        <v>287</v>
      </c>
      <c r="D5363" s="76" t="s">
        <v>5230</v>
      </c>
      <c r="E5363" s="76">
        <v>473</v>
      </c>
      <c r="F5363" s="76">
        <v>24</v>
      </c>
      <c r="G5363" s="77">
        <v>5</v>
      </c>
      <c r="H5363" s="76" t="s">
        <v>3380</v>
      </c>
      <c r="I5363" s="77">
        <v>3.49</v>
      </c>
      <c r="J5363" s="2">
        <v>1</v>
      </c>
      <c r="K5363" s="119" cm="1">
        <f t="array" ref="K5363">ROUND(IF(C5363="Beer",SUM(LOOKUP(2,1/(SRP!$B$7:$B$9&lt;=E5363)/(SRP!$C$7:$C$9&gt;=E5363),SRP!$D$7:$D$9)*(G5363/100)*(E5363/1000)),IF(C5363="Spirits",SUM(LOOKUP(2,1/(SRP!$B$2:$B$6&lt;=E5363)/(SRP!$C$2:$C$6&gt;=E5363),SRP!$D$2:$D$6)*(G5363/100)*(E5363/1000)),IF(AND(C5363="Wine",D5363="Fortified Wines"),SUM(LOOKUP(2,1/(SRP!$B$20:$B$23&lt;=E5363)/(SRP!$C$20:$C$23&gt;=E5363),SRP!$D$20:$D$23)*(G5363/100)*(E5363/1000)),IF(C5363="Wine",SUM(LOOKUP(2,1/(SRP!$B$15:$B$19&lt;=E5363)/(SRP!$C$15:$C$19&gt;=E5363),SRP!$D$15:$D$19)*(G5363/100)*(E5363/1000)),IF(C5363="Ready to Drink",SUM(LOOKUP(2,1/(SRP!$B$10:$B$14&lt;=E5363)/(SRP!$C$10:$C$14&gt;=E5363),SRP!$D$10:$D$14)*(G5363/100)*(E5363/1000)),0))))),2)</f>
        <v>1.65</v>
      </c>
    </row>
    <row r="5364" spans="1:11" x14ac:dyDescent="0.35">
      <c r="A5364" s="2">
        <v>45764</v>
      </c>
      <c r="B5364" s="76" t="s">
        <v>4243</v>
      </c>
      <c r="C5364" s="76" t="s">
        <v>287</v>
      </c>
      <c r="D5364" s="76" t="s">
        <v>5230</v>
      </c>
      <c r="E5364" s="76">
        <v>473</v>
      </c>
      <c r="F5364" s="76">
        <v>24</v>
      </c>
      <c r="G5364" s="77">
        <v>5</v>
      </c>
      <c r="H5364" s="76" t="s">
        <v>3380</v>
      </c>
      <c r="I5364" s="77">
        <v>3.49</v>
      </c>
      <c r="J5364" s="2">
        <v>1</v>
      </c>
      <c r="K5364" s="119" cm="1">
        <f t="array" ref="K5364">ROUND(IF(C5364="Beer",SUM(LOOKUP(2,1/(SRP!$B$7:$B$9&lt;=E5364)/(SRP!$C$7:$C$9&gt;=E5364),SRP!$D$7:$D$9)*(G5364/100)*(E5364/1000)),IF(C5364="Spirits",SUM(LOOKUP(2,1/(SRP!$B$2:$B$6&lt;=E5364)/(SRP!$C$2:$C$6&gt;=E5364),SRP!$D$2:$D$6)*(G5364/100)*(E5364/1000)),IF(AND(C5364="Wine",D5364="Fortified Wines"),SUM(LOOKUP(2,1/(SRP!$B$20:$B$23&lt;=E5364)/(SRP!$C$20:$C$23&gt;=E5364),SRP!$D$20:$D$23)*(G5364/100)*(E5364/1000)),IF(C5364="Wine",SUM(LOOKUP(2,1/(SRP!$B$15:$B$19&lt;=E5364)/(SRP!$C$15:$C$19&gt;=E5364),SRP!$D$15:$D$19)*(G5364/100)*(E5364/1000)),IF(C5364="Ready to Drink",SUM(LOOKUP(2,1/(SRP!$B$10:$B$14&lt;=E5364)/(SRP!$C$10:$C$14&gt;=E5364),SRP!$D$10:$D$14)*(G5364/100)*(E5364/1000)),0))))),2)</f>
        <v>1.65</v>
      </c>
    </row>
    <row r="5365" spans="1:11" x14ac:dyDescent="0.35">
      <c r="A5365" s="2">
        <v>45767</v>
      </c>
      <c r="B5365" s="76" t="s">
        <v>6439</v>
      </c>
      <c r="C5365" s="76" t="s">
        <v>287</v>
      </c>
      <c r="D5365" s="76" t="s">
        <v>5230</v>
      </c>
      <c r="E5365" s="76">
        <v>355</v>
      </c>
      <c r="F5365" s="76">
        <v>24</v>
      </c>
      <c r="G5365" s="77">
        <v>4.5</v>
      </c>
      <c r="H5365" s="76" t="s">
        <v>3367</v>
      </c>
      <c r="I5365" s="77">
        <v>2.5</v>
      </c>
      <c r="J5365" s="2">
        <v>1</v>
      </c>
      <c r="K5365" s="119" cm="1">
        <f t="array" ref="K5365">ROUND(IF(C5365="Beer",SUM(LOOKUP(2,1/(SRP!$B$7:$B$9&lt;=E5365)/(SRP!$C$7:$C$9&gt;=E5365),SRP!$D$7:$D$9)*(G5365/100)*(E5365/1000)),IF(C5365="Spirits",SUM(LOOKUP(2,1/(SRP!$B$2:$B$6&lt;=E5365)/(SRP!$C$2:$C$6&gt;=E5365),SRP!$D$2:$D$6)*(G5365/100)*(E5365/1000)),IF(AND(C5365="Wine",D5365="Fortified Wines"),SUM(LOOKUP(2,1/(SRP!$B$20:$B$23&lt;=E5365)/(SRP!$C$20:$C$23&gt;=E5365),SRP!$D$20:$D$23)*(G5365/100)*(E5365/1000)),IF(C5365="Wine",SUM(LOOKUP(2,1/(SRP!$B$15:$B$19&lt;=E5365)/(SRP!$C$15:$C$19&gt;=E5365),SRP!$D$15:$D$19)*(G5365/100)*(E5365/1000)),IF(C5365="Ready to Drink",SUM(LOOKUP(2,1/(SRP!$B$10:$B$14&lt;=E5365)/(SRP!$C$10:$C$14&gt;=E5365),SRP!$D$10:$D$14)*(G5365/100)*(E5365/1000)),0))))),2)</f>
        <v>1.1200000000000001</v>
      </c>
    </row>
    <row r="5366" spans="1:11" x14ac:dyDescent="0.35">
      <c r="A5366" s="2">
        <v>45767</v>
      </c>
      <c r="B5366" s="76" t="s">
        <v>6439</v>
      </c>
      <c r="C5366" s="76" t="s">
        <v>287</v>
      </c>
      <c r="D5366" s="76" t="s">
        <v>5230</v>
      </c>
      <c r="E5366" s="76">
        <v>355</v>
      </c>
      <c r="F5366" s="76">
        <v>24</v>
      </c>
      <c r="G5366" s="77">
        <v>4.5</v>
      </c>
      <c r="H5366" s="76" t="s">
        <v>3367</v>
      </c>
      <c r="I5366" s="77">
        <v>2.5</v>
      </c>
      <c r="J5366" s="2">
        <v>1</v>
      </c>
      <c r="K5366" s="119" cm="1">
        <f t="array" ref="K5366">ROUND(IF(C5366="Beer",SUM(LOOKUP(2,1/(SRP!$B$7:$B$9&lt;=E5366)/(SRP!$C$7:$C$9&gt;=E5366),SRP!$D$7:$D$9)*(G5366/100)*(E5366/1000)),IF(C5366="Spirits",SUM(LOOKUP(2,1/(SRP!$B$2:$B$6&lt;=E5366)/(SRP!$C$2:$C$6&gt;=E5366),SRP!$D$2:$D$6)*(G5366/100)*(E5366/1000)),IF(AND(C5366="Wine",D5366="Fortified Wines"),SUM(LOOKUP(2,1/(SRP!$B$20:$B$23&lt;=E5366)/(SRP!$C$20:$C$23&gt;=E5366),SRP!$D$20:$D$23)*(G5366/100)*(E5366/1000)),IF(C5366="Wine",SUM(LOOKUP(2,1/(SRP!$B$15:$B$19&lt;=E5366)/(SRP!$C$15:$C$19&gt;=E5366),SRP!$D$15:$D$19)*(G5366/100)*(E5366/1000)),IF(C5366="Ready to Drink",SUM(LOOKUP(2,1/(SRP!$B$10:$B$14&lt;=E5366)/(SRP!$C$10:$C$14&gt;=E5366),SRP!$D$10:$D$14)*(G5366/100)*(E5366/1000)),0))))),2)</f>
        <v>1.1200000000000001</v>
      </c>
    </row>
    <row r="5367" spans="1:11" x14ac:dyDescent="0.35">
      <c r="A5367" s="2">
        <v>45769</v>
      </c>
      <c r="B5367" s="76" t="s">
        <v>6440</v>
      </c>
      <c r="C5367" s="76" t="s">
        <v>287</v>
      </c>
      <c r="D5367" s="76" t="s">
        <v>5230</v>
      </c>
      <c r="E5367" s="76">
        <v>2840</v>
      </c>
      <c r="F5367" s="76">
        <v>3</v>
      </c>
      <c r="G5367" s="77">
        <v>4.5</v>
      </c>
      <c r="H5367" s="76" t="s">
        <v>3367</v>
      </c>
      <c r="I5367" s="77">
        <v>18.79</v>
      </c>
      <c r="J5367" s="2">
        <v>8</v>
      </c>
      <c r="K5367" s="119" cm="1">
        <f t="array" ref="K5367">ROUND(IF(C5367="Beer",SUM(LOOKUP(2,1/(SRP!$B$7:$B$9&lt;=E5367)/(SRP!$C$7:$C$9&gt;=E5367),SRP!$D$7:$D$9)*(G5367/100)*(E5367/1000)),IF(C5367="Spirits",SUM(LOOKUP(2,1/(SRP!$B$2:$B$6&lt;=E5367)/(SRP!$C$2:$C$6&gt;=E5367),SRP!$D$2:$D$6)*(G5367/100)*(E5367/1000)),IF(AND(C5367="Wine",D5367="Fortified Wines"),SUM(LOOKUP(2,1/(SRP!$B$20:$B$23&lt;=E5367)/(SRP!$C$20:$C$23&gt;=E5367),SRP!$D$20:$D$23)*(G5367/100)*(E5367/1000)),IF(C5367="Wine",SUM(LOOKUP(2,1/(SRP!$B$15:$B$19&lt;=E5367)/(SRP!$C$15:$C$19&gt;=E5367),SRP!$D$15:$D$19)*(G5367/100)*(E5367/1000)),IF(C5367="Ready to Drink",SUM(LOOKUP(2,1/(SRP!$B$10:$B$14&lt;=E5367)/(SRP!$C$10:$C$14&gt;=E5367),SRP!$D$10:$D$14)*(G5367/100)*(E5367/1000)),0))))),2)</f>
        <v>8.92</v>
      </c>
    </row>
    <row r="5368" spans="1:11" x14ac:dyDescent="0.35">
      <c r="A5368" s="2">
        <v>45769</v>
      </c>
      <c r="B5368" s="76" t="s">
        <v>6440</v>
      </c>
      <c r="C5368" s="76" t="s">
        <v>287</v>
      </c>
      <c r="D5368" s="76" t="s">
        <v>5230</v>
      </c>
      <c r="E5368" s="76">
        <v>2840</v>
      </c>
      <c r="F5368" s="76">
        <v>3</v>
      </c>
      <c r="G5368" s="77">
        <v>4.5</v>
      </c>
      <c r="H5368" s="76" t="s">
        <v>3367</v>
      </c>
      <c r="I5368" s="77">
        <v>18.79</v>
      </c>
      <c r="J5368" s="2">
        <v>8</v>
      </c>
      <c r="K5368" s="119" cm="1">
        <f t="array" ref="K5368">ROUND(IF(C5368="Beer",SUM(LOOKUP(2,1/(SRP!$B$7:$B$9&lt;=E5368)/(SRP!$C$7:$C$9&gt;=E5368),SRP!$D$7:$D$9)*(G5368/100)*(E5368/1000)),IF(C5368="Spirits",SUM(LOOKUP(2,1/(SRP!$B$2:$B$6&lt;=E5368)/(SRP!$C$2:$C$6&gt;=E5368),SRP!$D$2:$D$6)*(G5368/100)*(E5368/1000)),IF(AND(C5368="Wine",D5368="Fortified Wines"),SUM(LOOKUP(2,1/(SRP!$B$20:$B$23&lt;=E5368)/(SRP!$C$20:$C$23&gt;=E5368),SRP!$D$20:$D$23)*(G5368/100)*(E5368/1000)),IF(C5368="Wine",SUM(LOOKUP(2,1/(SRP!$B$15:$B$19&lt;=E5368)/(SRP!$C$15:$C$19&gt;=E5368),SRP!$D$15:$D$19)*(G5368/100)*(E5368/1000)),IF(C5368="Ready to Drink",SUM(LOOKUP(2,1/(SRP!$B$10:$B$14&lt;=E5368)/(SRP!$C$10:$C$14&gt;=E5368),SRP!$D$10:$D$14)*(G5368/100)*(E5368/1000)),0))))),2)</f>
        <v>8.92</v>
      </c>
    </row>
    <row r="5369" spans="1:11" x14ac:dyDescent="0.35">
      <c r="A5369" s="2">
        <v>45771</v>
      </c>
      <c r="B5369" s="76" t="s">
        <v>4343</v>
      </c>
      <c r="C5369" s="76" t="s">
        <v>287</v>
      </c>
      <c r="D5369" s="76" t="s">
        <v>5240</v>
      </c>
      <c r="E5369" s="76">
        <v>4260</v>
      </c>
      <c r="F5369" s="76">
        <v>2</v>
      </c>
      <c r="G5369" s="77">
        <v>6</v>
      </c>
      <c r="H5369" s="76" t="s">
        <v>3349</v>
      </c>
      <c r="I5369" s="77">
        <v>29.99</v>
      </c>
      <c r="J5369" s="2">
        <v>12</v>
      </c>
      <c r="K5369" s="119" cm="1">
        <f t="array" ref="K5369">ROUND(IF(C5369="Beer",SUM(LOOKUP(2,1/(SRP!$B$7:$B$9&lt;=E5369)/(SRP!$C$7:$C$9&gt;=E5369),SRP!$D$7:$D$9)*(G5369/100)*(E5369/1000)),IF(C5369="Spirits",SUM(LOOKUP(2,1/(SRP!$B$2:$B$6&lt;=E5369)/(SRP!$C$2:$C$6&gt;=E5369),SRP!$D$2:$D$6)*(G5369/100)*(E5369/1000)),IF(AND(C5369="Wine",D5369="Fortified Wines"),SUM(LOOKUP(2,1/(SRP!$B$20:$B$23&lt;=E5369)/(SRP!$C$20:$C$23&gt;=E5369),SRP!$D$20:$D$23)*(G5369/100)*(E5369/1000)),IF(C5369="Wine",SUM(LOOKUP(2,1/(SRP!$B$15:$B$19&lt;=E5369)/(SRP!$C$15:$C$19&gt;=E5369),SRP!$D$15:$D$19)*(G5369/100)*(E5369/1000)),IF(C5369="Ready to Drink",SUM(LOOKUP(2,1/(SRP!$B$10:$B$14&lt;=E5369)/(SRP!$C$10:$C$14&gt;=E5369),SRP!$D$10:$D$14)*(G5369/100)*(E5369/1000)),0))))),2)</f>
        <v>17.84</v>
      </c>
    </row>
    <row r="5370" spans="1:11" x14ac:dyDescent="0.35">
      <c r="A5370" s="2">
        <v>45771</v>
      </c>
      <c r="B5370" s="76" t="s">
        <v>4343</v>
      </c>
      <c r="C5370" s="76" t="s">
        <v>287</v>
      </c>
      <c r="D5370" s="76" t="s">
        <v>5240</v>
      </c>
      <c r="E5370" s="76">
        <v>4260</v>
      </c>
      <c r="F5370" s="76">
        <v>2</v>
      </c>
      <c r="G5370" s="77">
        <v>6</v>
      </c>
      <c r="H5370" s="76" t="s">
        <v>3349</v>
      </c>
      <c r="I5370" s="77">
        <v>29.99</v>
      </c>
      <c r="J5370" s="2">
        <v>12</v>
      </c>
      <c r="K5370" s="119" cm="1">
        <f t="array" ref="K5370">ROUND(IF(C5370="Beer",SUM(LOOKUP(2,1/(SRP!$B$7:$B$9&lt;=E5370)/(SRP!$C$7:$C$9&gt;=E5370),SRP!$D$7:$D$9)*(G5370/100)*(E5370/1000)),IF(C5370="Spirits",SUM(LOOKUP(2,1/(SRP!$B$2:$B$6&lt;=E5370)/(SRP!$C$2:$C$6&gt;=E5370),SRP!$D$2:$D$6)*(G5370/100)*(E5370/1000)),IF(AND(C5370="Wine",D5370="Fortified Wines"),SUM(LOOKUP(2,1/(SRP!$B$20:$B$23&lt;=E5370)/(SRP!$C$20:$C$23&gt;=E5370),SRP!$D$20:$D$23)*(G5370/100)*(E5370/1000)),IF(C5370="Wine",SUM(LOOKUP(2,1/(SRP!$B$15:$B$19&lt;=E5370)/(SRP!$C$15:$C$19&gt;=E5370),SRP!$D$15:$D$19)*(G5370/100)*(E5370/1000)),IF(C5370="Ready to Drink",SUM(LOOKUP(2,1/(SRP!$B$10:$B$14&lt;=E5370)/(SRP!$C$10:$C$14&gt;=E5370),SRP!$D$10:$D$14)*(G5370/100)*(E5370/1000)),0))))),2)</f>
        <v>17.84</v>
      </c>
    </row>
    <row r="5371" spans="1:11" x14ac:dyDescent="0.35">
      <c r="A5371" s="2">
        <v>45773</v>
      </c>
      <c r="B5371" s="76" t="s">
        <v>4372</v>
      </c>
      <c r="C5371" s="76" t="s">
        <v>287</v>
      </c>
      <c r="D5371" s="76" t="s">
        <v>5292</v>
      </c>
      <c r="E5371" s="76">
        <v>4260</v>
      </c>
      <c r="F5371" s="76">
        <v>2</v>
      </c>
      <c r="G5371" s="77">
        <v>5</v>
      </c>
      <c r="H5371" s="76" t="s">
        <v>3349</v>
      </c>
      <c r="I5371" s="77">
        <v>29.99</v>
      </c>
      <c r="J5371" s="2">
        <v>12</v>
      </c>
      <c r="K5371" s="119" cm="1">
        <f t="array" ref="K5371">ROUND(IF(C5371="Beer",SUM(LOOKUP(2,1/(SRP!$B$7:$B$9&lt;=E5371)/(SRP!$C$7:$C$9&gt;=E5371),SRP!$D$7:$D$9)*(G5371/100)*(E5371/1000)),IF(C5371="Spirits",SUM(LOOKUP(2,1/(SRP!$B$2:$B$6&lt;=E5371)/(SRP!$C$2:$C$6&gt;=E5371),SRP!$D$2:$D$6)*(G5371/100)*(E5371/1000)),IF(AND(C5371="Wine",D5371="Fortified Wines"),SUM(LOOKUP(2,1/(SRP!$B$20:$B$23&lt;=E5371)/(SRP!$C$20:$C$23&gt;=E5371),SRP!$D$20:$D$23)*(G5371/100)*(E5371/1000)),IF(C5371="Wine",SUM(LOOKUP(2,1/(SRP!$B$15:$B$19&lt;=E5371)/(SRP!$C$15:$C$19&gt;=E5371),SRP!$D$15:$D$19)*(G5371/100)*(E5371/1000)),IF(C5371="Ready to Drink",SUM(LOOKUP(2,1/(SRP!$B$10:$B$14&lt;=E5371)/(SRP!$C$10:$C$14&gt;=E5371),SRP!$D$10:$D$14)*(G5371/100)*(E5371/1000)),0))))),2)</f>
        <v>14.87</v>
      </c>
    </row>
    <row r="5372" spans="1:11" x14ac:dyDescent="0.35">
      <c r="A5372" s="2">
        <v>45773</v>
      </c>
      <c r="B5372" s="76" t="s">
        <v>4372</v>
      </c>
      <c r="C5372" s="76" t="s">
        <v>287</v>
      </c>
      <c r="D5372" s="76" t="s">
        <v>5292</v>
      </c>
      <c r="E5372" s="76">
        <v>4260</v>
      </c>
      <c r="F5372" s="76">
        <v>2</v>
      </c>
      <c r="G5372" s="77">
        <v>5</v>
      </c>
      <c r="H5372" s="76" t="s">
        <v>3349</v>
      </c>
      <c r="I5372" s="77">
        <v>29.99</v>
      </c>
      <c r="J5372" s="2">
        <v>12</v>
      </c>
      <c r="K5372" s="119" cm="1">
        <f t="array" ref="K5372">ROUND(IF(C5372="Beer",SUM(LOOKUP(2,1/(SRP!$B$7:$B$9&lt;=E5372)/(SRP!$C$7:$C$9&gt;=E5372),SRP!$D$7:$D$9)*(G5372/100)*(E5372/1000)),IF(C5372="Spirits",SUM(LOOKUP(2,1/(SRP!$B$2:$B$6&lt;=E5372)/(SRP!$C$2:$C$6&gt;=E5372),SRP!$D$2:$D$6)*(G5372/100)*(E5372/1000)),IF(AND(C5372="Wine",D5372="Fortified Wines"),SUM(LOOKUP(2,1/(SRP!$B$20:$B$23&lt;=E5372)/(SRP!$C$20:$C$23&gt;=E5372),SRP!$D$20:$D$23)*(G5372/100)*(E5372/1000)),IF(C5372="Wine",SUM(LOOKUP(2,1/(SRP!$B$15:$B$19&lt;=E5372)/(SRP!$C$15:$C$19&gt;=E5372),SRP!$D$15:$D$19)*(G5372/100)*(E5372/1000)),IF(C5372="Ready to Drink",SUM(LOOKUP(2,1/(SRP!$B$10:$B$14&lt;=E5372)/(SRP!$C$10:$C$14&gt;=E5372),SRP!$D$10:$D$14)*(G5372/100)*(E5372/1000)),0))))),2)</f>
        <v>14.87</v>
      </c>
    </row>
    <row r="5373" spans="1:11" x14ac:dyDescent="0.35">
      <c r="A5373" s="2">
        <v>45777</v>
      </c>
      <c r="B5373" s="76" t="s">
        <v>4349</v>
      </c>
      <c r="C5373" s="76" t="s">
        <v>287</v>
      </c>
      <c r="D5373" s="76" t="s">
        <v>5230</v>
      </c>
      <c r="E5373" s="76">
        <v>355</v>
      </c>
      <c r="F5373" s="76">
        <v>24</v>
      </c>
      <c r="G5373" s="77">
        <v>5</v>
      </c>
      <c r="H5373" s="76" t="s">
        <v>3391</v>
      </c>
      <c r="I5373" s="77">
        <v>2.5</v>
      </c>
      <c r="J5373" s="2">
        <v>1</v>
      </c>
      <c r="K5373" s="119" cm="1">
        <f t="array" ref="K5373">ROUND(IF(C5373="Beer",SUM(LOOKUP(2,1/(SRP!$B$7:$B$9&lt;=E5373)/(SRP!$C$7:$C$9&gt;=E5373),SRP!$D$7:$D$9)*(G5373/100)*(E5373/1000)),IF(C5373="Spirits",SUM(LOOKUP(2,1/(SRP!$B$2:$B$6&lt;=E5373)/(SRP!$C$2:$C$6&gt;=E5373),SRP!$D$2:$D$6)*(G5373/100)*(E5373/1000)),IF(AND(C5373="Wine",D5373="Fortified Wines"),SUM(LOOKUP(2,1/(SRP!$B$20:$B$23&lt;=E5373)/(SRP!$C$20:$C$23&gt;=E5373),SRP!$D$20:$D$23)*(G5373/100)*(E5373/1000)),IF(C5373="Wine",SUM(LOOKUP(2,1/(SRP!$B$15:$B$19&lt;=E5373)/(SRP!$C$15:$C$19&gt;=E5373),SRP!$D$15:$D$19)*(G5373/100)*(E5373/1000)),IF(C5373="Ready to Drink",SUM(LOOKUP(2,1/(SRP!$B$10:$B$14&lt;=E5373)/(SRP!$C$10:$C$14&gt;=E5373),SRP!$D$10:$D$14)*(G5373/100)*(E5373/1000)),0))))),2)</f>
        <v>1.24</v>
      </c>
    </row>
    <row r="5374" spans="1:11" x14ac:dyDescent="0.35">
      <c r="A5374" s="2">
        <v>45777</v>
      </c>
      <c r="B5374" s="76" t="s">
        <v>4349</v>
      </c>
      <c r="C5374" s="76" t="s">
        <v>287</v>
      </c>
      <c r="D5374" s="76" t="s">
        <v>5230</v>
      </c>
      <c r="E5374" s="76">
        <v>355</v>
      </c>
      <c r="F5374" s="76">
        <v>24</v>
      </c>
      <c r="G5374" s="77">
        <v>5</v>
      </c>
      <c r="H5374" s="76" t="s">
        <v>3391</v>
      </c>
      <c r="I5374" s="77">
        <v>2.5</v>
      </c>
      <c r="J5374" s="2">
        <v>1</v>
      </c>
      <c r="K5374" s="119" cm="1">
        <f t="array" ref="K5374">ROUND(IF(C5374="Beer",SUM(LOOKUP(2,1/(SRP!$B$7:$B$9&lt;=E5374)/(SRP!$C$7:$C$9&gt;=E5374),SRP!$D$7:$D$9)*(G5374/100)*(E5374/1000)),IF(C5374="Spirits",SUM(LOOKUP(2,1/(SRP!$B$2:$B$6&lt;=E5374)/(SRP!$C$2:$C$6&gt;=E5374),SRP!$D$2:$D$6)*(G5374/100)*(E5374/1000)),IF(AND(C5374="Wine",D5374="Fortified Wines"),SUM(LOOKUP(2,1/(SRP!$B$20:$B$23&lt;=E5374)/(SRP!$C$20:$C$23&gt;=E5374),SRP!$D$20:$D$23)*(G5374/100)*(E5374/1000)),IF(C5374="Wine",SUM(LOOKUP(2,1/(SRP!$B$15:$B$19&lt;=E5374)/(SRP!$C$15:$C$19&gt;=E5374),SRP!$D$15:$D$19)*(G5374/100)*(E5374/1000)),IF(C5374="Ready to Drink",SUM(LOOKUP(2,1/(SRP!$B$10:$B$14&lt;=E5374)/(SRP!$C$10:$C$14&gt;=E5374),SRP!$D$10:$D$14)*(G5374/100)*(E5374/1000)),0))))),2)</f>
        <v>1.24</v>
      </c>
    </row>
    <row r="5375" spans="1:11" x14ac:dyDescent="0.35">
      <c r="A5375" s="2">
        <v>45778</v>
      </c>
      <c r="B5375" s="76" t="s">
        <v>4350</v>
      </c>
      <c r="C5375" s="76" t="s">
        <v>287</v>
      </c>
      <c r="D5375" s="76" t="s">
        <v>5230</v>
      </c>
      <c r="E5375" s="76">
        <v>473</v>
      </c>
      <c r="F5375" s="76">
        <v>24</v>
      </c>
      <c r="G5375" s="77">
        <v>5</v>
      </c>
      <c r="H5375" s="76" t="s">
        <v>3355</v>
      </c>
      <c r="I5375" s="77">
        <v>2.99</v>
      </c>
      <c r="J5375" s="2">
        <v>1</v>
      </c>
      <c r="K5375" s="119" cm="1">
        <f t="array" ref="K5375">ROUND(IF(C5375="Beer",SUM(LOOKUP(2,1/(SRP!$B$7:$B$9&lt;=E5375)/(SRP!$C$7:$C$9&gt;=E5375),SRP!$D$7:$D$9)*(G5375/100)*(E5375/1000)),IF(C5375="Spirits",SUM(LOOKUP(2,1/(SRP!$B$2:$B$6&lt;=E5375)/(SRP!$C$2:$C$6&gt;=E5375),SRP!$D$2:$D$6)*(G5375/100)*(E5375/1000)),IF(AND(C5375="Wine",D5375="Fortified Wines"),SUM(LOOKUP(2,1/(SRP!$B$20:$B$23&lt;=E5375)/(SRP!$C$20:$C$23&gt;=E5375),SRP!$D$20:$D$23)*(G5375/100)*(E5375/1000)),IF(C5375="Wine",SUM(LOOKUP(2,1/(SRP!$B$15:$B$19&lt;=E5375)/(SRP!$C$15:$C$19&gt;=E5375),SRP!$D$15:$D$19)*(G5375/100)*(E5375/1000)),IF(C5375="Ready to Drink",SUM(LOOKUP(2,1/(SRP!$B$10:$B$14&lt;=E5375)/(SRP!$C$10:$C$14&gt;=E5375),SRP!$D$10:$D$14)*(G5375/100)*(E5375/1000)),0))))),2)</f>
        <v>1.65</v>
      </c>
    </row>
    <row r="5376" spans="1:11" x14ac:dyDescent="0.35">
      <c r="A5376" s="2">
        <v>45778</v>
      </c>
      <c r="B5376" s="76" t="s">
        <v>4350</v>
      </c>
      <c r="C5376" s="76" t="s">
        <v>287</v>
      </c>
      <c r="D5376" s="76" t="s">
        <v>5230</v>
      </c>
      <c r="E5376" s="76">
        <v>473</v>
      </c>
      <c r="F5376" s="76">
        <v>24</v>
      </c>
      <c r="G5376" s="77">
        <v>5</v>
      </c>
      <c r="H5376" s="76" t="s">
        <v>3355</v>
      </c>
      <c r="I5376" s="77">
        <v>2.99</v>
      </c>
      <c r="J5376" s="2">
        <v>1</v>
      </c>
      <c r="K5376" s="119" cm="1">
        <f t="array" ref="K5376">ROUND(IF(C5376="Beer",SUM(LOOKUP(2,1/(SRP!$B$7:$B$9&lt;=E5376)/(SRP!$C$7:$C$9&gt;=E5376),SRP!$D$7:$D$9)*(G5376/100)*(E5376/1000)),IF(C5376="Spirits",SUM(LOOKUP(2,1/(SRP!$B$2:$B$6&lt;=E5376)/(SRP!$C$2:$C$6&gt;=E5376),SRP!$D$2:$D$6)*(G5376/100)*(E5376/1000)),IF(AND(C5376="Wine",D5376="Fortified Wines"),SUM(LOOKUP(2,1/(SRP!$B$20:$B$23&lt;=E5376)/(SRP!$C$20:$C$23&gt;=E5376),SRP!$D$20:$D$23)*(G5376/100)*(E5376/1000)),IF(C5376="Wine",SUM(LOOKUP(2,1/(SRP!$B$15:$B$19&lt;=E5376)/(SRP!$C$15:$C$19&gt;=E5376),SRP!$D$15:$D$19)*(G5376/100)*(E5376/1000)),IF(C5376="Ready to Drink",SUM(LOOKUP(2,1/(SRP!$B$10:$B$14&lt;=E5376)/(SRP!$C$10:$C$14&gt;=E5376),SRP!$D$10:$D$14)*(G5376/100)*(E5376/1000)),0))))),2)</f>
        <v>1.65</v>
      </c>
    </row>
    <row r="5377" spans="1:11" x14ac:dyDescent="0.35">
      <c r="A5377" s="2">
        <v>45780</v>
      </c>
      <c r="B5377" s="76" t="s">
        <v>4137</v>
      </c>
      <c r="C5377" s="76" t="s">
        <v>287</v>
      </c>
      <c r="D5377" s="76" t="s">
        <v>5266</v>
      </c>
      <c r="E5377" s="76">
        <v>473</v>
      </c>
      <c r="F5377" s="76">
        <v>24</v>
      </c>
      <c r="G5377" s="77">
        <v>4.5</v>
      </c>
      <c r="H5377" s="76" t="s">
        <v>3355</v>
      </c>
      <c r="I5377" s="77">
        <v>3.99</v>
      </c>
      <c r="J5377" s="2">
        <v>1</v>
      </c>
      <c r="K5377" s="119" cm="1">
        <f t="array" ref="K5377">ROUND(IF(C5377="Beer",SUM(LOOKUP(2,1/(SRP!$B$7:$B$9&lt;=E5377)/(SRP!$C$7:$C$9&gt;=E5377),SRP!$D$7:$D$9)*(G5377/100)*(E5377/1000)),IF(C5377="Spirits",SUM(LOOKUP(2,1/(SRP!$B$2:$B$6&lt;=E5377)/(SRP!$C$2:$C$6&gt;=E5377),SRP!$D$2:$D$6)*(G5377/100)*(E5377/1000)),IF(AND(C5377="Wine",D5377="Fortified Wines"),SUM(LOOKUP(2,1/(SRP!$B$20:$B$23&lt;=E5377)/(SRP!$C$20:$C$23&gt;=E5377),SRP!$D$20:$D$23)*(G5377/100)*(E5377/1000)),IF(C5377="Wine",SUM(LOOKUP(2,1/(SRP!$B$15:$B$19&lt;=E5377)/(SRP!$C$15:$C$19&gt;=E5377),SRP!$D$15:$D$19)*(G5377/100)*(E5377/1000)),IF(C5377="Ready to Drink",SUM(LOOKUP(2,1/(SRP!$B$10:$B$14&lt;=E5377)/(SRP!$C$10:$C$14&gt;=E5377),SRP!$D$10:$D$14)*(G5377/100)*(E5377/1000)),0))))),2)</f>
        <v>1.49</v>
      </c>
    </row>
    <row r="5378" spans="1:11" x14ac:dyDescent="0.35">
      <c r="A5378" s="2">
        <v>45780</v>
      </c>
      <c r="B5378" s="76" t="s">
        <v>4137</v>
      </c>
      <c r="C5378" s="76" t="s">
        <v>287</v>
      </c>
      <c r="D5378" s="76" t="s">
        <v>5266</v>
      </c>
      <c r="E5378" s="76">
        <v>473</v>
      </c>
      <c r="F5378" s="76">
        <v>24</v>
      </c>
      <c r="G5378" s="77">
        <v>4.5</v>
      </c>
      <c r="H5378" s="76" t="s">
        <v>3355</v>
      </c>
      <c r="I5378" s="77">
        <v>3.99</v>
      </c>
      <c r="J5378" s="2">
        <v>1</v>
      </c>
      <c r="K5378" s="119" cm="1">
        <f t="array" ref="K5378">ROUND(IF(C5378="Beer",SUM(LOOKUP(2,1/(SRP!$B$7:$B$9&lt;=E5378)/(SRP!$C$7:$C$9&gt;=E5378),SRP!$D$7:$D$9)*(G5378/100)*(E5378/1000)),IF(C5378="Spirits",SUM(LOOKUP(2,1/(SRP!$B$2:$B$6&lt;=E5378)/(SRP!$C$2:$C$6&gt;=E5378),SRP!$D$2:$D$6)*(G5378/100)*(E5378/1000)),IF(AND(C5378="Wine",D5378="Fortified Wines"),SUM(LOOKUP(2,1/(SRP!$B$20:$B$23&lt;=E5378)/(SRP!$C$20:$C$23&gt;=E5378),SRP!$D$20:$D$23)*(G5378/100)*(E5378/1000)),IF(C5378="Wine",SUM(LOOKUP(2,1/(SRP!$B$15:$B$19&lt;=E5378)/(SRP!$C$15:$C$19&gt;=E5378),SRP!$D$15:$D$19)*(G5378/100)*(E5378/1000)),IF(C5378="Ready to Drink",SUM(LOOKUP(2,1/(SRP!$B$10:$B$14&lt;=E5378)/(SRP!$C$10:$C$14&gt;=E5378),SRP!$D$10:$D$14)*(G5378/100)*(E5378/1000)),0))))),2)</f>
        <v>1.49</v>
      </c>
    </row>
    <row r="5379" spans="1:11" x14ac:dyDescent="0.35">
      <c r="A5379" s="2">
        <v>45782</v>
      </c>
      <c r="B5379" s="76" t="s">
        <v>4124</v>
      </c>
      <c r="C5379" s="76" t="s">
        <v>287</v>
      </c>
      <c r="D5379" s="76" t="s">
        <v>5230</v>
      </c>
      <c r="E5379" s="76">
        <v>473</v>
      </c>
      <c r="F5379" s="76">
        <v>24</v>
      </c>
      <c r="G5379" s="77">
        <v>4.8</v>
      </c>
      <c r="H5379" s="76" t="s">
        <v>3355</v>
      </c>
      <c r="I5379" s="77">
        <v>2.99</v>
      </c>
      <c r="J5379" s="2">
        <v>1</v>
      </c>
      <c r="K5379" s="119" cm="1">
        <f t="array" ref="K5379">ROUND(IF(C5379="Beer",SUM(LOOKUP(2,1/(SRP!$B$7:$B$9&lt;=E5379)/(SRP!$C$7:$C$9&gt;=E5379),SRP!$D$7:$D$9)*(G5379/100)*(E5379/1000)),IF(C5379="Spirits",SUM(LOOKUP(2,1/(SRP!$B$2:$B$6&lt;=E5379)/(SRP!$C$2:$C$6&gt;=E5379),SRP!$D$2:$D$6)*(G5379/100)*(E5379/1000)),IF(AND(C5379="Wine",D5379="Fortified Wines"),SUM(LOOKUP(2,1/(SRP!$B$20:$B$23&lt;=E5379)/(SRP!$C$20:$C$23&gt;=E5379),SRP!$D$20:$D$23)*(G5379/100)*(E5379/1000)),IF(C5379="Wine",SUM(LOOKUP(2,1/(SRP!$B$15:$B$19&lt;=E5379)/(SRP!$C$15:$C$19&gt;=E5379),SRP!$D$15:$D$19)*(G5379/100)*(E5379/1000)),IF(C5379="Ready to Drink",SUM(LOOKUP(2,1/(SRP!$B$10:$B$14&lt;=E5379)/(SRP!$C$10:$C$14&gt;=E5379),SRP!$D$10:$D$14)*(G5379/100)*(E5379/1000)),0))))),2)</f>
        <v>1.58</v>
      </c>
    </row>
    <row r="5380" spans="1:11" x14ac:dyDescent="0.35">
      <c r="A5380" s="2">
        <v>45782</v>
      </c>
      <c r="B5380" s="76" t="s">
        <v>4124</v>
      </c>
      <c r="C5380" s="76" t="s">
        <v>287</v>
      </c>
      <c r="D5380" s="76" t="s">
        <v>5230</v>
      </c>
      <c r="E5380" s="76">
        <v>473</v>
      </c>
      <c r="F5380" s="76">
        <v>24</v>
      </c>
      <c r="G5380" s="77">
        <v>4.8</v>
      </c>
      <c r="H5380" s="76" t="s">
        <v>3355</v>
      </c>
      <c r="I5380" s="77">
        <v>2.99</v>
      </c>
      <c r="J5380" s="2">
        <v>1</v>
      </c>
      <c r="K5380" s="119" cm="1">
        <f t="array" ref="K5380">ROUND(IF(C5380="Beer",SUM(LOOKUP(2,1/(SRP!$B$7:$B$9&lt;=E5380)/(SRP!$C$7:$C$9&gt;=E5380),SRP!$D$7:$D$9)*(G5380/100)*(E5380/1000)),IF(C5380="Spirits",SUM(LOOKUP(2,1/(SRP!$B$2:$B$6&lt;=E5380)/(SRP!$C$2:$C$6&gt;=E5380),SRP!$D$2:$D$6)*(G5380/100)*(E5380/1000)),IF(AND(C5380="Wine",D5380="Fortified Wines"),SUM(LOOKUP(2,1/(SRP!$B$20:$B$23&lt;=E5380)/(SRP!$C$20:$C$23&gt;=E5380),SRP!$D$20:$D$23)*(G5380/100)*(E5380/1000)),IF(C5380="Wine",SUM(LOOKUP(2,1/(SRP!$B$15:$B$19&lt;=E5380)/(SRP!$C$15:$C$19&gt;=E5380),SRP!$D$15:$D$19)*(G5380/100)*(E5380/1000)),IF(C5380="Ready to Drink",SUM(LOOKUP(2,1/(SRP!$B$10:$B$14&lt;=E5380)/(SRP!$C$10:$C$14&gt;=E5380),SRP!$D$10:$D$14)*(G5380/100)*(E5380/1000)),0))))),2)</f>
        <v>1.58</v>
      </c>
    </row>
    <row r="5381" spans="1:11" x14ac:dyDescent="0.35">
      <c r="A5381" s="2">
        <v>45785</v>
      </c>
      <c r="B5381" s="76" t="s">
        <v>4120</v>
      </c>
      <c r="C5381" s="76" t="s">
        <v>287</v>
      </c>
      <c r="D5381" s="76" t="s">
        <v>5266</v>
      </c>
      <c r="E5381" s="76">
        <v>473</v>
      </c>
      <c r="F5381" s="76">
        <v>24</v>
      </c>
      <c r="G5381" s="77">
        <v>5.2</v>
      </c>
      <c r="H5381" s="76" t="s">
        <v>3355</v>
      </c>
      <c r="I5381" s="77">
        <v>2.99</v>
      </c>
      <c r="J5381" s="2">
        <v>1</v>
      </c>
      <c r="K5381" s="119" cm="1">
        <f t="array" ref="K5381">ROUND(IF(C5381="Beer",SUM(LOOKUP(2,1/(SRP!$B$7:$B$9&lt;=E5381)/(SRP!$C$7:$C$9&gt;=E5381),SRP!$D$7:$D$9)*(G5381/100)*(E5381/1000)),IF(C5381="Spirits",SUM(LOOKUP(2,1/(SRP!$B$2:$B$6&lt;=E5381)/(SRP!$C$2:$C$6&gt;=E5381),SRP!$D$2:$D$6)*(G5381/100)*(E5381/1000)),IF(AND(C5381="Wine",D5381="Fortified Wines"),SUM(LOOKUP(2,1/(SRP!$B$20:$B$23&lt;=E5381)/(SRP!$C$20:$C$23&gt;=E5381),SRP!$D$20:$D$23)*(G5381/100)*(E5381/1000)),IF(C5381="Wine",SUM(LOOKUP(2,1/(SRP!$B$15:$B$19&lt;=E5381)/(SRP!$C$15:$C$19&gt;=E5381),SRP!$D$15:$D$19)*(G5381/100)*(E5381/1000)),IF(C5381="Ready to Drink",SUM(LOOKUP(2,1/(SRP!$B$10:$B$14&lt;=E5381)/(SRP!$C$10:$C$14&gt;=E5381),SRP!$D$10:$D$14)*(G5381/100)*(E5381/1000)),0))))),2)</f>
        <v>1.72</v>
      </c>
    </row>
    <row r="5382" spans="1:11" x14ac:dyDescent="0.35">
      <c r="A5382" s="2">
        <v>45785</v>
      </c>
      <c r="B5382" s="76" t="s">
        <v>4120</v>
      </c>
      <c r="C5382" s="76" t="s">
        <v>287</v>
      </c>
      <c r="D5382" s="76" t="s">
        <v>5266</v>
      </c>
      <c r="E5382" s="76">
        <v>473</v>
      </c>
      <c r="F5382" s="76">
        <v>24</v>
      </c>
      <c r="G5382" s="77">
        <v>5.2</v>
      </c>
      <c r="H5382" s="76" t="s">
        <v>3355</v>
      </c>
      <c r="I5382" s="77">
        <v>2.99</v>
      </c>
      <c r="J5382" s="2">
        <v>1</v>
      </c>
      <c r="K5382" s="119" cm="1">
        <f t="array" ref="K5382">ROUND(IF(C5382="Beer",SUM(LOOKUP(2,1/(SRP!$B$7:$B$9&lt;=E5382)/(SRP!$C$7:$C$9&gt;=E5382),SRP!$D$7:$D$9)*(G5382/100)*(E5382/1000)),IF(C5382="Spirits",SUM(LOOKUP(2,1/(SRP!$B$2:$B$6&lt;=E5382)/(SRP!$C$2:$C$6&gt;=E5382),SRP!$D$2:$D$6)*(G5382/100)*(E5382/1000)),IF(AND(C5382="Wine",D5382="Fortified Wines"),SUM(LOOKUP(2,1/(SRP!$B$20:$B$23&lt;=E5382)/(SRP!$C$20:$C$23&gt;=E5382),SRP!$D$20:$D$23)*(G5382/100)*(E5382/1000)),IF(C5382="Wine",SUM(LOOKUP(2,1/(SRP!$B$15:$B$19&lt;=E5382)/(SRP!$C$15:$C$19&gt;=E5382),SRP!$D$15:$D$19)*(G5382/100)*(E5382/1000)),IF(C5382="Ready to Drink",SUM(LOOKUP(2,1/(SRP!$B$10:$B$14&lt;=E5382)/(SRP!$C$10:$C$14&gt;=E5382),SRP!$D$10:$D$14)*(G5382/100)*(E5382/1000)),0))))),2)</f>
        <v>1.72</v>
      </c>
    </row>
    <row r="5383" spans="1:11" x14ac:dyDescent="0.35">
      <c r="A5383" s="2">
        <v>45787</v>
      </c>
      <c r="B5383" s="76" t="s">
        <v>4121</v>
      </c>
      <c r="C5383" s="76" t="s">
        <v>5938</v>
      </c>
      <c r="D5383" s="76" t="s">
        <v>5307</v>
      </c>
      <c r="E5383" s="76">
        <v>750</v>
      </c>
      <c r="F5383" s="76">
        <v>12</v>
      </c>
      <c r="G5383" s="77">
        <v>5.5</v>
      </c>
      <c r="H5383" s="76" t="s">
        <v>4594</v>
      </c>
      <c r="I5383" s="77">
        <v>17</v>
      </c>
      <c r="J5383" s="2">
        <v>1</v>
      </c>
      <c r="K5383" s="119" cm="1">
        <f t="array" ref="K5383">ROUND(IF(C5383="Beer",SUM(LOOKUP(2,1/(SRP!$B$7:$B$9&lt;=E5383)/(SRP!$C$7:$C$9&gt;=E5383),SRP!$D$7:$D$9)*(G5383/100)*(E5383/1000)),IF(C5383="Spirits",SUM(LOOKUP(2,1/(SRP!$B$2:$B$6&lt;=E5383)/(SRP!$C$2:$C$6&gt;=E5383),SRP!$D$2:$D$6)*(G5383/100)*(E5383/1000)),IF(AND(C5383="Wine",D5383="Fortified Wines"),SUM(LOOKUP(2,1/(SRP!$B$20:$B$23&lt;=E5383)/(SRP!$C$20:$C$23&gt;=E5383),SRP!$D$20:$D$23)*(G5383/100)*(E5383/1000)),IF(C5383="Wine",SUM(LOOKUP(2,1/(SRP!$B$15:$B$19&lt;=E5383)/(SRP!$C$15:$C$19&gt;=E5383),SRP!$D$15:$D$19)*(G5383/100)*(E5383/1000)),IF(C5383="Ready to Drink",SUM(LOOKUP(2,1/(SRP!$B$10:$B$14&lt;=E5383)/(SRP!$C$10:$C$14&gt;=E5383),SRP!$D$10:$D$14)*(G5383/100)*(E5383/1000)),0))))),2)</f>
        <v>2.88</v>
      </c>
    </row>
    <row r="5384" spans="1:11" x14ac:dyDescent="0.35">
      <c r="A5384" s="2">
        <v>45787</v>
      </c>
      <c r="B5384" s="76" t="s">
        <v>4121</v>
      </c>
      <c r="C5384" s="76" t="s">
        <v>5938</v>
      </c>
      <c r="D5384" s="76" t="s">
        <v>5307</v>
      </c>
      <c r="E5384" s="76">
        <v>750</v>
      </c>
      <c r="F5384" s="76">
        <v>12</v>
      </c>
      <c r="G5384" s="77">
        <v>5.5</v>
      </c>
      <c r="H5384" s="76" t="s">
        <v>3900</v>
      </c>
      <c r="I5384" s="77">
        <v>17</v>
      </c>
      <c r="J5384" s="2">
        <v>1</v>
      </c>
      <c r="K5384" s="119" cm="1">
        <f t="array" ref="K5384">ROUND(IF(C5384="Beer",SUM(LOOKUP(2,1/(SRP!$B$7:$B$9&lt;=E5384)/(SRP!$C$7:$C$9&gt;=E5384),SRP!$D$7:$D$9)*(G5384/100)*(E5384/1000)),IF(C5384="Spirits",SUM(LOOKUP(2,1/(SRP!$B$2:$B$6&lt;=E5384)/(SRP!$C$2:$C$6&gt;=E5384),SRP!$D$2:$D$6)*(G5384/100)*(E5384/1000)),IF(AND(C5384="Wine",D5384="Fortified Wines"),SUM(LOOKUP(2,1/(SRP!$B$20:$B$23&lt;=E5384)/(SRP!$C$20:$C$23&gt;=E5384),SRP!$D$20:$D$23)*(G5384/100)*(E5384/1000)),IF(C5384="Wine",SUM(LOOKUP(2,1/(SRP!$B$15:$B$19&lt;=E5384)/(SRP!$C$15:$C$19&gt;=E5384),SRP!$D$15:$D$19)*(G5384/100)*(E5384/1000)),IF(C5384="Ready to Drink",SUM(LOOKUP(2,1/(SRP!$B$10:$B$14&lt;=E5384)/(SRP!$C$10:$C$14&gt;=E5384),SRP!$D$10:$D$14)*(G5384/100)*(E5384/1000)),0))))),2)</f>
        <v>2.88</v>
      </c>
    </row>
    <row r="5385" spans="1:11" x14ac:dyDescent="0.35">
      <c r="A5385" s="2">
        <v>45794</v>
      </c>
      <c r="B5385" s="76" t="s">
        <v>4194</v>
      </c>
      <c r="C5385" s="76" t="s">
        <v>287</v>
      </c>
      <c r="D5385" s="76" t="s">
        <v>5266</v>
      </c>
      <c r="E5385" s="76">
        <v>473</v>
      </c>
      <c r="F5385" s="76">
        <v>24</v>
      </c>
      <c r="G5385" s="77">
        <v>5</v>
      </c>
      <c r="H5385" s="76" t="s">
        <v>3355</v>
      </c>
      <c r="I5385" s="77">
        <v>3.99</v>
      </c>
      <c r="J5385" s="2">
        <v>1</v>
      </c>
      <c r="K5385" s="119" cm="1">
        <f t="array" ref="K5385">ROUND(IF(C5385="Beer",SUM(LOOKUP(2,1/(SRP!$B$7:$B$9&lt;=E5385)/(SRP!$C$7:$C$9&gt;=E5385),SRP!$D$7:$D$9)*(G5385/100)*(E5385/1000)),IF(C5385="Spirits",SUM(LOOKUP(2,1/(SRP!$B$2:$B$6&lt;=E5385)/(SRP!$C$2:$C$6&gt;=E5385),SRP!$D$2:$D$6)*(G5385/100)*(E5385/1000)),IF(AND(C5385="Wine",D5385="Fortified Wines"),SUM(LOOKUP(2,1/(SRP!$B$20:$B$23&lt;=E5385)/(SRP!$C$20:$C$23&gt;=E5385),SRP!$D$20:$D$23)*(G5385/100)*(E5385/1000)),IF(C5385="Wine",SUM(LOOKUP(2,1/(SRP!$B$15:$B$19&lt;=E5385)/(SRP!$C$15:$C$19&gt;=E5385),SRP!$D$15:$D$19)*(G5385/100)*(E5385/1000)),IF(C5385="Ready to Drink",SUM(LOOKUP(2,1/(SRP!$B$10:$B$14&lt;=E5385)/(SRP!$C$10:$C$14&gt;=E5385),SRP!$D$10:$D$14)*(G5385/100)*(E5385/1000)),0))))),2)</f>
        <v>1.65</v>
      </c>
    </row>
    <row r="5386" spans="1:11" x14ac:dyDescent="0.35">
      <c r="A5386" s="2">
        <v>45794</v>
      </c>
      <c r="B5386" s="76" t="s">
        <v>4194</v>
      </c>
      <c r="C5386" s="76" t="s">
        <v>287</v>
      </c>
      <c r="D5386" s="76" t="s">
        <v>5266</v>
      </c>
      <c r="E5386" s="76">
        <v>473</v>
      </c>
      <c r="F5386" s="76">
        <v>24</v>
      </c>
      <c r="G5386" s="77">
        <v>5</v>
      </c>
      <c r="H5386" s="76" t="s">
        <v>3355</v>
      </c>
      <c r="I5386" s="77">
        <v>3.99</v>
      </c>
      <c r="J5386" s="2">
        <v>1</v>
      </c>
      <c r="K5386" s="119" cm="1">
        <f t="array" ref="K5386">ROUND(IF(C5386="Beer",SUM(LOOKUP(2,1/(SRP!$B$7:$B$9&lt;=E5386)/(SRP!$C$7:$C$9&gt;=E5386),SRP!$D$7:$D$9)*(G5386/100)*(E5386/1000)),IF(C5386="Spirits",SUM(LOOKUP(2,1/(SRP!$B$2:$B$6&lt;=E5386)/(SRP!$C$2:$C$6&gt;=E5386),SRP!$D$2:$D$6)*(G5386/100)*(E5386/1000)),IF(AND(C5386="Wine",D5386="Fortified Wines"),SUM(LOOKUP(2,1/(SRP!$B$20:$B$23&lt;=E5386)/(SRP!$C$20:$C$23&gt;=E5386),SRP!$D$20:$D$23)*(G5386/100)*(E5386/1000)),IF(C5386="Wine",SUM(LOOKUP(2,1/(SRP!$B$15:$B$19&lt;=E5386)/(SRP!$C$15:$C$19&gt;=E5386),SRP!$D$15:$D$19)*(G5386/100)*(E5386/1000)),IF(C5386="Ready to Drink",SUM(LOOKUP(2,1/(SRP!$B$10:$B$14&lt;=E5386)/(SRP!$C$10:$C$14&gt;=E5386),SRP!$D$10:$D$14)*(G5386/100)*(E5386/1000)),0))))),2)</f>
        <v>1.65</v>
      </c>
    </row>
    <row r="5387" spans="1:11" x14ac:dyDescent="0.35">
      <c r="A5387" s="2">
        <v>45797</v>
      </c>
      <c r="B5387" s="76" t="s">
        <v>4222</v>
      </c>
      <c r="C5387" s="76" t="s">
        <v>287</v>
      </c>
      <c r="D5387" s="76" t="s">
        <v>5292</v>
      </c>
      <c r="E5387" s="76">
        <v>473</v>
      </c>
      <c r="F5387" s="76">
        <v>24</v>
      </c>
      <c r="G5387" s="77">
        <v>5.2</v>
      </c>
      <c r="H5387" s="76" t="s">
        <v>3355</v>
      </c>
      <c r="I5387" s="77">
        <v>2.99</v>
      </c>
      <c r="J5387" s="2">
        <v>1</v>
      </c>
      <c r="K5387" s="119" cm="1">
        <f t="array" ref="K5387">ROUND(IF(C5387="Beer",SUM(LOOKUP(2,1/(SRP!$B$7:$B$9&lt;=E5387)/(SRP!$C$7:$C$9&gt;=E5387),SRP!$D$7:$D$9)*(G5387/100)*(E5387/1000)),IF(C5387="Spirits",SUM(LOOKUP(2,1/(SRP!$B$2:$B$6&lt;=E5387)/(SRP!$C$2:$C$6&gt;=E5387),SRP!$D$2:$D$6)*(G5387/100)*(E5387/1000)),IF(AND(C5387="Wine",D5387="Fortified Wines"),SUM(LOOKUP(2,1/(SRP!$B$20:$B$23&lt;=E5387)/(SRP!$C$20:$C$23&gt;=E5387),SRP!$D$20:$D$23)*(G5387/100)*(E5387/1000)),IF(C5387="Wine",SUM(LOOKUP(2,1/(SRP!$B$15:$B$19&lt;=E5387)/(SRP!$C$15:$C$19&gt;=E5387),SRP!$D$15:$D$19)*(G5387/100)*(E5387/1000)),IF(C5387="Ready to Drink",SUM(LOOKUP(2,1/(SRP!$B$10:$B$14&lt;=E5387)/(SRP!$C$10:$C$14&gt;=E5387),SRP!$D$10:$D$14)*(G5387/100)*(E5387/1000)),0))))),2)</f>
        <v>1.72</v>
      </c>
    </row>
    <row r="5388" spans="1:11" x14ac:dyDescent="0.35">
      <c r="A5388" s="2">
        <v>45797</v>
      </c>
      <c r="B5388" s="76" t="s">
        <v>4222</v>
      </c>
      <c r="C5388" s="76" t="s">
        <v>287</v>
      </c>
      <c r="D5388" s="76" t="s">
        <v>5292</v>
      </c>
      <c r="E5388" s="76">
        <v>473</v>
      </c>
      <c r="F5388" s="76">
        <v>24</v>
      </c>
      <c r="G5388" s="77">
        <v>5.2</v>
      </c>
      <c r="H5388" s="76" t="s">
        <v>3355</v>
      </c>
      <c r="I5388" s="77">
        <v>2.99</v>
      </c>
      <c r="J5388" s="2">
        <v>1</v>
      </c>
      <c r="K5388" s="119" cm="1">
        <f t="array" ref="K5388">ROUND(IF(C5388="Beer",SUM(LOOKUP(2,1/(SRP!$B$7:$B$9&lt;=E5388)/(SRP!$C$7:$C$9&gt;=E5388),SRP!$D$7:$D$9)*(G5388/100)*(E5388/1000)),IF(C5388="Spirits",SUM(LOOKUP(2,1/(SRP!$B$2:$B$6&lt;=E5388)/(SRP!$C$2:$C$6&gt;=E5388),SRP!$D$2:$D$6)*(G5388/100)*(E5388/1000)),IF(AND(C5388="Wine",D5388="Fortified Wines"),SUM(LOOKUP(2,1/(SRP!$B$20:$B$23&lt;=E5388)/(SRP!$C$20:$C$23&gt;=E5388),SRP!$D$20:$D$23)*(G5388/100)*(E5388/1000)),IF(C5388="Wine",SUM(LOOKUP(2,1/(SRP!$B$15:$B$19&lt;=E5388)/(SRP!$C$15:$C$19&gt;=E5388),SRP!$D$15:$D$19)*(G5388/100)*(E5388/1000)),IF(C5388="Ready to Drink",SUM(LOOKUP(2,1/(SRP!$B$10:$B$14&lt;=E5388)/(SRP!$C$10:$C$14&gt;=E5388),SRP!$D$10:$D$14)*(G5388/100)*(E5388/1000)),0))))),2)</f>
        <v>1.72</v>
      </c>
    </row>
    <row r="5389" spans="1:11" x14ac:dyDescent="0.35">
      <c r="A5389" s="2">
        <v>45810</v>
      </c>
      <c r="B5389" s="76" t="s">
        <v>4096</v>
      </c>
      <c r="C5389" s="76" t="s">
        <v>5938</v>
      </c>
      <c r="D5389" s="76" t="s">
        <v>5307</v>
      </c>
      <c r="E5389" s="76">
        <v>750</v>
      </c>
      <c r="F5389" s="76">
        <v>12</v>
      </c>
      <c r="G5389" s="77">
        <v>5.5</v>
      </c>
      <c r="H5389" s="76" t="s">
        <v>4594</v>
      </c>
      <c r="I5389" s="77">
        <v>17</v>
      </c>
      <c r="J5389" s="2">
        <v>1</v>
      </c>
      <c r="K5389" s="119" cm="1">
        <f t="array" ref="K5389">ROUND(IF(C5389="Beer",SUM(LOOKUP(2,1/(SRP!$B$7:$B$9&lt;=E5389)/(SRP!$C$7:$C$9&gt;=E5389),SRP!$D$7:$D$9)*(G5389/100)*(E5389/1000)),IF(C5389="Spirits",SUM(LOOKUP(2,1/(SRP!$B$2:$B$6&lt;=E5389)/(SRP!$C$2:$C$6&gt;=E5389),SRP!$D$2:$D$6)*(G5389/100)*(E5389/1000)),IF(AND(C5389="Wine",D5389="Fortified Wines"),SUM(LOOKUP(2,1/(SRP!$B$20:$B$23&lt;=E5389)/(SRP!$C$20:$C$23&gt;=E5389),SRP!$D$20:$D$23)*(G5389/100)*(E5389/1000)),IF(C5389="Wine",SUM(LOOKUP(2,1/(SRP!$B$15:$B$19&lt;=E5389)/(SRP!$C$15:$C$19&gt;=E5389),SRP!$D$15:$D$19)*(G5389/100)*(E5389/1000)),IF(C5389="Ready to Drink",SUM(LOOKUP(2,1/(SRP!$B$10:$B$14&lt;=E5389)/(SRP!$C$10:$C$14&gt;=E5389),SRP!$D$10:$D$14)*(G5389/100)*(E5389/1000)),0))))),2)</f>
        <v>2.88</v>
      </c>
    </row>
    <row r="5390" spans="1:11" x14ac:dyDescent="0.35">
      <c r="A5390" s="2">
        <v>45810</v>
      </c>
      <c r="B5390" s="76" t="s">
        <v>4096</v>
      </c>
      <c r="C5390" s="76" t="s">
        <v>5938</v>
      </c>
      <c r="D5390" s="76" t="s">
        <v>5307</v>
      </c>
      <c r="E5390" s="76">
        <v>750</v>
      </c>
      <c r="F5390" s="76">
        <v>12</v>
      </c>
      <c r="G5390" s="77">
        <v>5.5</v>
      </c>
      <c r="H5390" s="76" t="s">
        <v>3900</v>
      </c>
      <c r="I5390" s="77">
        <v>17</v>
      </c>
      <c r="J5390" s="2">
        <v>1</v>
      </c>
      <c r="K5390" s="119" cm="1">
        <f t="array" ref="K5390">ROUND(IF(C5390="Beer",SUM(LOOKUP(2,1/(SRP!$B$7:$B$9&lt;=E5390)/(SRP!$C$7:$C$9&gt;=E5390),SRP!$D$7:$D$9)*(G5390/100)*(E5390/1000)),IF(C5390="Spirits",SUM(LOOKUP(2,1/(SRP!$B$2:$B$6&lt;=E5390)/(SRP!$C$2:$C$6&gt;=E5390),SRP!$D$2:$D$6)*(G5390/100)*(E5390/1000)),IF(AND(C5390="Wine",D5390="Fortified Wines"),SUM(LOOKUP(2,1/(SRP!$B$20:$B$23&lt;=E5390)/(SRP!$C$20:$C$23&gt;=E5390),SRP!$D$20:$D$23)*(G5390/100)*(E5390/1000)),IF(C5390="Wine",SUM(LOOKUP(2,1/(SRP!$B$15:$B$19&lt;=E5390)/(SRP!$C$15:$C$19&gt;=E5390),SRP!$D$15:$D$19)*(G5390/100)*(E5390/1000)),IF(C5390="Ready to Drink",SUM(LOOKUP(2,1/(SRP!$B$10:$B$14&lt;=E5390)/(SRP!$C$10:$C$14&gt;=E5390),SRP!$D$10:$D$14)*(G5390/100)*(E5390/1000)),0))))),2)</f>
        <v>2.88</v>
      </c>
    </row>
    <row r="5391" spans="1:11" x14ac:dyDescent="0.35">
      <c r="A5391" s="2">
        <v>45812</v>
      </c>
      <c r="B5391" s="76" t="s">
        <v>4106</v>
      </c>
      <c r="C5391" s="76" t="s">
        <v>5938</v>
      </c>
      <c r="D5391" s="76" t="s">
        <v>5308</v>
      </c>
      <c r="E5391" s="76">
        <v>750</v>
      </c>
      <c r="F5391" s="76">
        <v>12</v>
      </c>
      <c r="G5391" s="77">
        <v>8</v>
      </c>
      <c r="H5391" s="76" t="s">
        <v>4594</v>
      </c>
      <c r="I5391" s="77">
        <v>17</v>
      </c>
      <c r="J5391" s="2">
        <v>1</v>
      </c>
      <c r="K5391" s="119" cm="1">
        <f t="array" ref="K5391">ROUND(IF(C5391="Beer",SUM(LOOKUP(2,1/(SRP!$B$7:$B$9&lt;=E5391)/(SRP!$C$7:$C$9&gt;=E5391),SRP!$D$7:$D$9)*(G5391/100)*(E5391/1000)),IF(C5391="Spirits",SUM(LOOKUP(2,1/(SRP!$B$2:$B$6&lt;=E5391)/(SRP!$C$2:$C$6&gt;=E5391),SRP!$D$2:$D$6)*(G5391/100)*(E5391/1000)),IF(AND(C5391="Wine",D5391="Fortified Wines"),SUM(LOOKUP(2,1/(SRP!$B$20:$B$23&lt;=E5391)/(SRP!$C$20:$C$23&gt;=E5391),SRP!$D$20:$D$23)*(G5391/100)*(E5391/1000)),IF(C5391="Wine",SUM(LOOKUP(2,1/(SRP!$B$15:$B$19&lt;=E5391)/(SRP!$C$15:$C$19&gt;=E5391),SRP!$D$15:$D$19)*(G5391/100)*(E5391/1000)),IF(C5391="Ready to Drink",SUM(LOOKUP(2,1/(SRP!$B$10:$B$14&lt;=E5391)/(SRP!$C$10:$C$14&gt;=E5391),SRP!$D$10:$D$14)*(G5391/100)*(E5391/1000)),0))))),2)</f>
        <v>4.1900000000000004</v>
      </c>
    </row>
    <row r="5392" spans="1:11" x14ac:dyDescent="0.35">
      <c r="A5392" s="2">
        <v>45812</v>
      </c>
      <c r="B5392" s="76" t="s">
        <v>4106</v>
      </c>
      <c r="C5392" s="76" t="s">
        <v>5938</v>
      </c>
      <c r="D5392" s="76" t="s">
        <v>5308</v>
      </c>
      <c r="E5392" s="76">
        <v>750</v>
      </c>
      <c r="F5392" s="76">
        <v>12</v>
      </c>
      <c r="G5392" s="77">
        <v>8</v>
      </c>
      <c r="H5392" s="76" t="s">
        <v>3900</v>
      </c>
      <c r="I5392" s="77">
        <v>17</v>
      </c>
      <c r="J5392" s="2">
        <v>1</v>
      </c>
      <c r="K5392" s="119" cm="1">
        <f t="array" ref="K5392">ROUND(IF(C5392="Beer",SUM(LOOKUP(2,1/(SRP!$B$7:$B$9&lt;=E5392)/(SRP!$C$7:$C$9&gt;=E5392),SRP!$D$7:$D$9)*(G5392/100)*(E5392/1000)),IF(C5392="Spirits",SUM(LOOKUP(2,1/(SRP!$B$2:$B$6&lt;=E5392)/(SRP!$C$2:$C$6&gt;=E5392),SRP!$D$2:$D$6)*(G5392/100)*(E5392/1000)),IF(AND(C5392="Wine",D5392="Fortified Wines"),SUM(LOOKUP(2,1/(SRP!$B$20:$B$23&lt;=E5392)/(SRP!$C$20:$C$23&gt;=E5392),SRP!$D$20:$D$23)*(G5392/100)*(E5392/1000)),IF(C5392="Wine",SUM(LOOKUP(2,1/(SRP!$B$15:$B$19&lt;=E5392)/(SRP!$C$15:$C$19&gt;=E5392),SRP!$D$15:$D$19)*(G5392/100)*(E5392/1000)),IF(C5392="Ready to Drink",SUM(LOOKUP(2,1/(SRP!$B$10:$B$14&lt;=E5392)/(SRP!$C$10:$C$14&gt;=E5392),SRP!$D$10:$D$14)*(G5392/100)*(E5392/1000)),0))))),2)</f>
        <v>4.1900000000000004</v>
      </c>
    </row>
    <row r="5393" spans="1:11" x14ac:dyDescent="0.35">
      <c r="A5393" s="2">
        <v>45813</v>
      </c>
      <c r="B5393" s="76" t="s">
        <v>4097</v>
      </c>
      <c r="C5393" s="76" t="s">
        <v>5938</v>
      </c>
      <c r="D5393" s="76" t="s">
        <v>5308</v>
      </c>
      <c r="E5393" s="76">
        <v>750</v>
      </c>
      <c r="F5393" s="76">
        <v>12</v>
      </c>
      <c r="G5393" s="77">
        <v>6</v>
      </c>
      <c r="H5393" s="76" t="s">
        <v>4594</v>
      </c>
      <c r="I5393" s="77">
        <v>16.989999999999998</v>
      </c>
      <c r="J5393" s="2">
        <v>1</v>
      </c>
      <c r="K5393" s="119" cm="1">
        <f t="array" ref="K5393">ROUND(IF(C5393="Beer",SUM(LOOKUP(2,1/(SRP!$B$7:$B$9&lt;=E5393)/(SRP!$C$7:$C$9&gt;=E5393),SRP!$D$7:$D$9)*(G5393/100)*(E5393/1000)),IF(C5393="Spirits",SUM(LOOKUP(2,1/(SRP!$B$2:$B$6&lt;=E5393)/(SRP!$C$2:$C$6&gt;=E5393),SRP!$D$2:$D$6)*(G5393/100)*(E5393/1000)),IF(AND(C5393="Wine",D5393="Fortified Wines"),SUM(LOOKUP(2,1/(SRP!$B$20:$B$23&lt;=E5393)/(SRP!$C$20:$C$23&gt;=E5393),SRP!$D$20:$D$23)*(G5393/100)*(E5393/1000)),IF(C5393="Wine",SUM(LOOKUP(2,1/(SRP!$B$15:$B$19&lt;=E5393)/(SRP!$C$15:$C$19&gt;=E5393),SRP!$D$15:$D$19)*(G5393/100)*(E5393/1000)),IF(C5393="Ready to Drink",SUM(LOOKUP(2,1/(SRP!$B$10:$B$14&lt;=E5393)/(SRP!$C$10:$C$14&gt;=E5393),SRP!$D$10:$D$14)*(G5393/100)*(E5393/1000)),0))))),2)</f>
        <v>3.14</v>
      </c>
    </row>
    <row r="5394" spans="1:11" x14ac:dyDescent="0.35">
      <c r="A5394" s="2">
        <v>45813</v>
      </c>
      <c r="B5394" s="76" t="s">
        <v>4097</v>
      </c>
      <c r="C5394" s="76" t="s">
        <v>5938</v>
      </c>
      <c r="D5394" s="76" t="s">
        <v>5308</v>
      </c>
      <c r="E5394" s="76">
        <v>750</v>
      </c>
      <c r="F5394" s="76">
        <v>12</v>
      </c>
      <c r="G5394" s="77">
        <v>6</v>
      </c>
      <c r="H5394" s="76" t="s">
        <v>3900</v>
      </c>
      <c r="I5394" s="77">
        <v>16.989999999999998</v>
      </c>
      <c r="J5394" s="2">
        <v>1</v>
      </c>
      <c r="K5394" s="119" cm="1">
        <f t="array" ref="K5394">ROUND(IF(C5394="Beer",SUM(LOOKUP(2,1/(SRP!$B$7:$B$9&lt;=E5394)/(SRP!$C$7:$C$9&gt;=E5394),SRP!$D$7:$D$9)*(G5394/100)*(E5394/1000)),IF(C5394="Spirits",SUM(LOOKUP(2,1/(SRP!$B$2:$B$6&lt;=E5394)/(SRP!$C$2:$C$6&gt;=E5394),SRP!$D$2:$D$6)*(G5394/100)*(E5394/1000)),IF(AND(C5394="Wine",D5394="Fortified Wines"),SUM(LOOKUP(2,1/(SRP!$B$20:$B$23&lt;=E5394)/(SRP!$C$20:$C$23&gt;=E5394),SRP!$D$20:$D$23)*(G5394/100)*(E5394/1000)),IF(C5394="Wine",SUM(LOOKUP(2,1/(SRP!$B$15:$B$19&lt;=E5394)/(SRP!$C$15:$C$19&gt;=E5394),SRP!$D$15:$D$19)*(G5394/100)*(E5394/1000)),IF(C5394="Ready to Drink",SUM(LOOKUP(2,1/(SRP!$B$10:$B$14&lt;=E5394)/(SRP!$C$10:$C$14&gt;=E5394),SRP!$D$10:$D$14)*(G5394/100)*(E5394/1000)),0))))),2)</f>
        <v>3.14</v>
      </c>
    </row>
    <row r="5395" spans="1:11" x14ac:dyDescent="0.35">
      <c r="A5395" s="2">
        <v>45865</v>
      </c>
      <c r="B5395" s="76" t="s">
        <v>4373</v>
      </c>
      <c r="C5395" s="76" t="s">
        <v>5938</v>
      </c>
      <c r="D5395" s="76" t="s">
        <v>5746</v>
      </c>
      <c r="E5395" s="76">
        <v>355</v>
      </c>
      <c r="F5395" s="76">
        <v>24</v>
      </c>
      <c r="G5395" s="77">
        <v>5</v>
      </c>
      <c r="H5395" s="76" t="s">
        <v>3380</v>
      </c>
      <c r="I5395" s="77">
        <v>2.99</v>
      </c>
      <c r="J5395" s="2">
        <v>1</v>
      </c>
      <c r="K5395" s="119" cm="1">
        <f t="array" ref="K5395">ROUND(IF(C5395="Beer",SUM(LOOKUP(2,1/(SRP!$B$7:$B$9&lt;=E5395)/(SRP!$C$7:$C$9&gt;=E5395),SRP!$D$7:$D$9)*(G5395/100)*(E5395/1000)),IF(C5395="Spirits",SUM(LOOKUP(2,1/(SRP!$B$2:$B$6&lt;=E5395)/(SRP!$C$2:$C$6&gt;=E5395),SRP!$D$2:$D$6)*(G5395/100)*(E5395/1000)),IF(AND(C5395="Wine",D5395="Fortified Wines"),SUM(LOOKUP(2,1/(SRP!$B$20:$B$23&lt;=E5395)/(SRP!$C$20:$C$23&gt;=E5395),SRP!$D$20:$D$23)*(G5395/100)*(E5395/1000)),IF(C5395="Wine",SUM(LOOKUP(2,1/(SRP!$B$15:$B$19&lt;=E5395)/(SRP!$C$15:$C$19&gt;=E5395),SRP!$D$15:$D$19)*(G5395/100)*(E5395/1000)),IF(C5395="Ready to Drink",SUM(LOOKUP(2,1/(SRP!$B$10:$B$14&lt;=E5395)/(SRP!$C$10:$C$14&gt;=E5395),SRP!$D$10:$D$14)*(G5395/100)*(E5395/1000)),0))))),2)</f>
        <v>1.41</v>
      </c>
    </row>
    <row r="5396" spans="1:11" x14ac:dyDescent="0.35">
      <c r="A5396" s="2">
        <v>45865</v>
      </c>
      <c r="B5396" s="76" t="s">
        <v>4373</v>
      </c>
      <c r="C5396" s="76" t="s">
        <v>5938</v>
      </c>
      <c r="D5396" s="76" t="s">
        <v>5746</v>
      </c>
      <c r="E5396" s="76">
        <v>355</v>
      </c>
      <c r="F5396" s="76">
        <v>24</v>
      </c>
      <c r="G5396" s="77">
        <v>5</v>
      </c>
      <c r="H5396" s="76" t="s">
        <v>3380</v>
      </c>
      <c r="I5396" s="77">
        <v>2.99</v>
      </c>
      <c r="J5396" s="2">
        <v>1</v>
      </c>
      <c r="K5396" s="119" cm="1">
        <f t="array" ref="K5396">ROUND(IF(C5396="Beer",SUM(LOOKUP(2,1/(SRP!$B$7:$B$9&lt;=E5396)/(SRP!$C$7:$C$9&gt;=E5396),SRP!$D$7:$D$9)*(G5396/100)*(E5396/1000)),IF(C5396="Spirits",SUM(LOOKUP(2,1/(SRP!$B$2:$B$6&lt;=E5396)/(SRP!$C$2:$C$6&gt;=E5396),SRP!$D$2:$D$6)*(G5396/100)*(E5396/1000)),IF(AND(C5396="Wine",D5396="Fortified Wines"),SUM(LOOKUP(2,1/(SRP!$B$20:$B$23&lt;=E5396)/(SRP!$C$20:$C$23&gt;=E5396),SRP!$D$20:$D$23)*(G5396/100)*(E5396/1000)),IF(C5396="Wine",SUM(LOOKUP(2,1/(SRP!$B$15:$B$19&lt;=E5396)/(SRP!$C$15:$C$19&gt;=E5396),SRP!$D$15:$D$19)*(G5396/100)*(E5396/1000)),IF(C5396="Ready to Drink",SUM(LOOKUP(2,1/(SRP!$B$10:$B$14&lt;=E5396)/(SRP!$C$10:$C$14&gt;=E5396),SRP!$D$10:$D$14)*(G5396/100)*(E5396/1000)),0))))),2)</f>
        <v>1.41</v>
      </c>
    </row>
    <row r="5397" spans="1:11" x14ac:dyDescent="0.35">
      <c r="A5397" s="2">
        <v>45889</v>
      </c>
      <c r="B5397" s="76" t="s">
        <v>4315</v>
      </c>
      <c r="C5397" s="76" t="s">
        <v>287</v>
      </c>
      <c r="D5397" s="76" t="s">
        <v>5240</v>
      </c>
      <c r="E5397" s="76">
        <v>473</v>
      </c>
      <c r="F5397" s="76">
        <v>24</v>
      </c>
      <c r="G5397" s="77">
        <v>7</v>
      </c>
      <c r="H5397" s="76" t="s">
        <v>3349</v>
      </c>
      <c r="I5397" s="77">
        <v>7.99</v>
      </c>
      <c r="J5397" s="2">
        <v>1</v>
      </c>
      <c r="K5397" s="119" cm="1">
        <f t="array" ref="K5397">ROUND(IF(C5397="Beer",SUM(LOOKUP(2,1/(SRP!$B$7:$B$9&lt;=E5397)/(SRP!$C$7:$C$9&gt;=E5397),SRP!$D$7:$D$9)*(G5397/100)*(E5397/1000)),IF(C5397="Spirits",SUM(LOOKUP(2,1/(SRP!$B$2:$B$6&lt;=E5397)/(SRP!$C$2:$C$6&gt;=E5397),SRP!$D$2:$D$6)*(G5397/100)*(E5397/1000)),IF(AND(C5397="Wine",D5397="Fortified Wines"),SUM(LOOKUP(2,1/(SRP!$B$20:$B$23&lt;=E5397)/(SRP!$C$20:$C$23&gt;=E5397),SRP!$D$20:$D$23)*(G5397/100)*(E5397/1000)),IF(C5397="Wine",SUM(LOOKUP(2,1/(SRP!$B$15:$B$19&lt;=E5397)/(SRP!$C$15:$C$19&gt;=E5397),SRP!$D$15:$D$19)*(G5397/100)*(E5397/1000)),IF(C5397="Ready to Drink",SUM(LOOKUP(2,1/(SRP!$B$10:$B$14&lt;=E5397)/(SRP!$C$10:$C$14&gt;=E5397),SRP!$D$10:$D$14)*(G5397/100)*(E5397/1000)),0))))),2)</f>
        <v>2.31</v>
      </c>
    </row>
    <row r="5398" spans="1:11" x14ac:dyDescent="0.35">
      <c r="A5398" s="2">
        <v>45889</v>
      </c>
      <c r="B5398" s="76" t="s">
        <v>4315</v>
      </c>
      <c r="C5398" s="76" t="s">
        <v>287</v>
      </c>
      <c r="D5398" s="76" t="s">
        <v>5240</v>
      </c>
      <c r="E5398" s="76">
        <v>473</v>
      </c>
      <c r="F5398" s="76">
        <v>24</v>
      </c>
      <c r="G5398" s="77">
        <v>7</v>
      </c>
      <c r="H5398" s="76" t="s">
        <v>3349</v>
      </c>
      <c r="I5398" s="77">
        <v>7.99</v>
      </c>
      <c r="J5398" s="2">
        <v>1</v>
      </c>
      <c r="K5398" s="119" cm="1">
        <f t="array" ref="K5398">ROUND(IF(C5398="Beer",SUM(LOOKUP(2,1/(SRP!$B$7:$B$9&lt;=E5398)/(SRP!$C$7:$C$9&gt;=E5398),SRP!$D$7:$D$9)*(G5398/100)*(E5398/1000)),IF(C5398="Spirits",SUM(LOOKUP(2,1/(SRP!$B$2:$B$6&lt;=E5398)/(SRP!$C$2:$C$6&gt;=E5398),SRP!$D$2:$D$6)*(G5398/100)*(E5398/1000)),IF(AND(C5398="Wine",D5398="Fortified Wines"),SUM(LOOKUP(2,1/(SRP!$B$20:$B$23&lt;=E5398)/(SRP!$C$20:$C$23&gt;=E5398),SRP!$D$20:$D$23)*(G5398/100)*(E5398/1000)),IF(C5398="Wine",SUM(LOOKUP(2,1/(SRP!$B$15:$B$19&lt;=E5398)/(SRP!$C$15:$C$19&gt;=E5398),SRP!$D$15:$D$19)*(G5398/100)*(E5398/1000)),IF(C5398="Ready to Drink",SUM(LOOKUP(2,1/(SRP!$B$10:$B$14&lt;=E5398)/(SRP!$C$10:$C$14&gt;=E5398),SRP!$D$10:$D$14)*(G5398/100)*(E5398/1000)),0))))),2)</f>
        <v>2.31</v>
      </c>
    </row>
    <row r="5399" spans="1:11" x14ac:dyDescent="0.35">
      <c r="A5399" s="2">
        <v>45890</v>
      </c>
      <c r="B5399" s="76" t="s">
        <v>4316</v>
      </c>
      <c r="C5399" s="76" t="s">
        <v>287</v>
      </c>
      <c r="D5399" s="76" t="s">
        <v>5240</v>
      </c>
      <c r="E5399" s="76">
        <v>473</v>
      </c>
      <c r="F5399" s="76">
        <v>24</v>
      </c>
      <c r="G5399" s="77">
        <v>6</v>
      </c>
      <c r="H5399" s="76" t="s">
        <v>3349</v>
      </c>
      <c r="I5399" s="77">
        <v>7.99</v>
      </c>
      <c r="J5399" s="2">
        <v>1</v>
      </c>
      <c r="K5399" s="119" cm="1">
        <f t="array" ref="K5399">ROUND(IF(C5399="Beer",SUM(LOOKUP(2,1/(SRP!$B$7:$B$9&lt;=E5399)/(SRP!$C$7:$C$9&gt;=E5399),SRP!$D$7:$D$9)*(G5399/100)*(E5399/1000)),IF(C5399="Spirits",SUM(LOOKUP(2,1/(SRP!$B$2:$B$6&lt;=E5399)/(SRP!$C$2:$C$6&gt;=E5399),SRP!$D$2:$D$6)*(G5399/100)*(E5399/1000)),IF(AND(C5399="Wine",D5399="Fortified Wines"),SUM(LOOKUP(2,1/(SRP!$B$20:$B$23&lt;=E5399)/(SRP!$C$20:$C$23&gt;=E5399),SRP!$D$20:$D$23)*(G5399/100)*(E5399/1000)),IF(C5399="Wine",SUM(LOOKUP(2,1/(SRP!$B$15:$B$19&lt;=E5399)/(SRP!$C$15:$C$19&gt;=E5399),SRP!$D$15:$D$19)*(G5399/100)*(E5399/1000)),IF(C5399="Ready to Drink",SUM(LOOKUP(2,1/(SRP!$B$10:$B$14&lt;=E5399)/(SRP!$C$10:$C$14&gt;=E5399),SRP!$D$10:$D$14)*(G5399/100)*(E5399/1000)),0))))),2)</f>
        <v>1.98</v>
      </c>
    </row>
    <row r="5400" spans="1:11" x14ac:dyDescent="0.35">
      <c r="A5400" s="2">
        <v>45890</v>
      </c>
      <c r="B5400" s="76" t="s">
        <v>4316</v>
      </c>
      <c r="C5400" s="76" t="s">
        <v>287</v>
      </c>
      <c r="D5400" s="76" t="s">
        <v>5240</v>
      </c>
      <c r="E5400" s="76">
        <v>473</v>
      </c>
      <c r="F5400" s="76">
        <v>24</v>
      </c>
      <c r="G5400" s="77">
        <v>6</v>
      </c>
      <c r="H5400" s="76" t="s">
        <v>3349</v>
      </c>
      <c r="I5400" s="77">
        <v>7.99</v>
      </c>
      <c r="J5400" s="2">
        <v>1</v>
      </c>
      <c r="K5400" s="119" cm="1">
        <f t="array" ref="K5400">ROUND(IF(C5400="Beer",SUM(LOOKUP(2,1/(SRP!$B$7:$B$9&lt;=E5400)/(SRP!$C$7:$C$9&gt;=E5400),SRP!$D$7:$D$9)*(G5400/100)*(E5400/1000)),IF(C5400="Spirits",SUM(LOOKUP(2,1/(SRP!$B$2:$B$6&lt;=E5400)/(SRP!$C$2:$C$6&gt;=E5400),SRP!$D$2:$D$6)*(G5400/100)*(E5400/1000)),IF(AND(C5400="Wine",D5400="Fortified Wines"),SUM(LOOKUP(2,1/(SRP!$B$20:$B$23&lt;=E5400)/(SRP!$C$20:$C$23&gt;=E5400),SRP!$D$20:$D$23)*(G5400/100)*(E5400/1000)),IF(C5400="Wine",SUM(LOOKUP(2,1/(SRP!$B$15:$B$19&lt;=E5400)/(SRP!$C$15:$C$19&gt;=E5400),SRP!$D$15:$D$19)*(G5400/100)*(E5400/1000)),IF(C5400="Ready to Drink",SUM(LOOKUP(2,1/(SRP!$B$10:$B$14&lt;=E5400)/(SRP!$C$10:$C$14&gt;=E5400),SRP!$D$10:$D$14)*(G5400/100)*(E5400/1000)),0))))),2)</f>
        <v>1.98</v>
      </c>
    </row>
    <row r="5401" spans="1:11" x14ac:dyDescent="0.35">
      <c r="A5401" s="2">
        <v>45893</v>
      </c>
      <c r="B5401" s="76" t="s">
        <v>4322</v>
      </c>
      <c r="C5401" s="76" t="s">
        <v>287</v>
      </c>
      <c r="D5401" s="76" t="s">
        <v>5230</v>
      </c>
      <c r="E5401" s="76">
        <v>473</v>
      </c>
      <c r="F5401" s="76">
        <v>24</v>
      </c>
      <c r="G5401" s="77">
        <v>4.5</v>
      </c>
      <c r="H5401" s="76" t="s">
        <v>3391</v>
      </c>
      <c r="I5401" s="77">
        <v>3.75</v>
      </c>
      <c r="J5401" s="2">
        <v>1</v>
      </c>
      <c r="K5401" s="119" cm="1">
        <f t="array" ref="K5401">ROUND(IF(C5401="Beer",SUM(LOOKUP(2,1/(SRP!$B$7:$B$9&lt;=E5401)/(SRP!$C$7:$C$9&gt;=E5401),SRP!$D$7:$D$9)*(G5401/100)*(E5401/1000)),IF(C5401="Spirits",SUM(LOOKUP(2,1/(SRP!$B$2:$B$6&lt;=E5401)/(SRP!$C$2:$C$6&gt;=E5401),SRP!$D$2:$D$6)*(G5401/100)*(E5401/1000)),IF(AND(C5401="Wine",D5401="Fortified Wines"),SUM(LOOKUP(2,1/(SRP!$B$20:$B$23&lt;=E5401)/(SRP!$C$20:$C$23&gt;=E5401),SRP!$D$20:$D$23)*(G5401/100)*(E5401/1000)),IF(C5401="Wine",SUM(LOOKUP(2,1/(SRP!$B$15:$B$19&lt;=E5401)/(SRP!$C$15:$C$19&gt;=E5401),SRP!$D$15:$D$19)*(G5401/100)*(E5401/1000)),IF(C5401="Ready to Drink",SUM(LOOKUP(2,1/(SRP!$B$10:$B$14&lt;=E5401)/(SRP!$C$10:$C$14&gt;=E5401),SRP!$D$10:$D$14)*(G5401/100)*(E5401/1000)),0))))),2)</f>
        <v>1.49</v>
      </c>
    </row>
    <row r="5402" spans="1:11" x14ac:dyDescent="0.35">
      <c r="A5402" s="2">
        <v>45893</v>
      </c>
      <c r="B5402" s="76" t="s">
        <v>4322</v>
      </c>
      <c r="C5402" s="76" t="s">
        <v>287</v>
      </c>
      <c r="D5402" s="76" t="s">
        <v>5230</v>
      </c>
      <c r="E5402" s="76">
        <v>473</v>
      </c>
      <c r="F5402" s="76">
        <v>24</v>
      </c>
      <c r="G5402" s="77">
        <v>4.5</v>
      </c>
      <c r="H5402" s="76" t="s">
        <v>3391</v>
      </c>
      <c r="I5402" s="77">
        <v>3.75</v>
      </c>
      <c r="J5402" s="2">
        <v>1</v>
      </c>
      <c r="K5402" s="119" cm="1">
        <f t="array" ref="K5402">ROUND(IF(C5402="Beer",SUM(LOOKUP(2,1/(SRP!$B$7:$B$9&lt;=E5402)/(SRP!$C$7:$C$9&gt;=E5402),SRP!$D$7:$D$9)*(G5402/100)*(E5402/1000)),IF(C5402="Spirits",SUM(LOOKUP(2,1/(SRP!$B$2:$B$6&lt;=E5402)/(SRP!$C$2:$C$6&gt;=E5402),SRP!$D$2:$D$6)*(G5402/100)*(E5402/1000)),IF(AND(C5402="Wine",D5402="Fortified Wines"),SUM(LOOKUP(2,1/(SRP!$B$20:$B$23&lt;=E5402)/(SRP!$C$20:$C$23&gt;=E5402),SRP!$D$20:$D$23)*(G5402/100)*(E5402/1000)),IF(C5402="Wine",SUM(LOOKUP(2,1/(SRP!$B$15:$B$19&lt;=E5402)/(SRP!$C$15:$C$19&gt;=E5402),SRP!$D$15:$D$19)*(G5402/100)*(E5402/1000)),IF(C5402="Ready to Drink",SUM(LOOKUP(2,1/(SRP!$B$10:$B$14&lt;=E5402)/(SRP!$C$10:$C$14&gt;=E5402),SRP!$D$10:$D$14)*(G5402/100)*(E5402/1000)),0))))),2)</f>
        <v>1.49</v>
      </c>
    </row>
    <row r="5403" spans="1:11" x14ac:dyDescent="0.35">
      <c r="A5403" s="2">
        <v>45898</v>
      </c>
      <c r="B5403" s="76" t="s">
        <v>26</v>
      </c>
      <c r="C5403" s="76" t="s">
        <v>285</v>
      </c>
      <c r="D5403" s="76" t="s">
        <v>5233</v>
      </c>
      <c r="E5403" s="76">
        <v>1750</v>
      </c>
      <c r="F5403" s="76">
        <v>6</v>
      </c>
      <c r="G5403" s="77">
        <v>40</v>
      </c>
      <c r="H5403" s="76" t="s">
        <v>3283</v>
      </c>
      <c r="I5403" s="77">
        <v>57.99</v>
      </c>
      <c r="J5403" s="2">
        <v>1</v>
      </c>
      <c r="K5403" s="119" cm="1">
        <f t="array" ref="K5403">ROUND(IF(C5403="Beer",SUM(LOOKUP(2,1/(SRP!$B$7:$B$9&lt;=E5403)/(SRP!$C$7:$C$9&gt;=E5403),SRP!$D$7:$D$9)*(G5403/100)*(E5403/1000)),IF(C5403="Spirits",SUM(LOOKUP(2,1/(SRP!$B$2:$B$6&lt;=E5403)/(SRP!$C$2:$C$6&gt;=E5403),SRP!$D$2:$D$6)*(G5403/100)*(E5403/1000)),IF(AND(C5403="Wine",D5403="Fortified Wines"),SUM(LOOKUP(2,1/(SRP!$B$20:$B$23&lt;=E5403)/(SRP!$C$20:$C$23&gt;=E5403),SRP!$D$20:$D$23)*(G5403/100)*(E5403/1000)),IF(C5403="Wine",SUM(LOOKUP(2,1/(SRP!$B$15:$B$19&lt;=E5403)/(SRP!$C$15:$C$19&gt;=E5403),SRP!$D$15:$D$19)*(G5403/100)*(E5403/1000)),IF(C5403="Ready to Drink",SUM(LOOKUP(2,1/(SRP!$B$10:$B$14&lt;=E5403)/(SRP!$C$10:$C$14&gt;=E5403),SRP!$D$10:$D$14)*(G5403/100)*(E5403/1000)),0))))),2)</f>
        <v>48.87</v>
      </c>
    </row>
    <row r="5404" spans="1:11" x14ac:dyDescent="0.35">
      <c r="A5404" s="2">
        <v>45916</v>
      </c>
      <c r="B5404" s="76" t="s">
        <v>4354</v>
      </c>
      <c r="C5404" s="76" t="s">
        <v>287</v>
      </c>
      <c r="D5404" s="76" t="s">
        <v>5230</v>
      </c>
      <c r="E5404" s="76">
        <v>3784</v>
      </c>
      <c r="F5404" s="76">
        <v>3</v>
      </c>
      <c r="G5404" s="77">
        <v>4.5</v>
      </c>
      <c r="H5404" s="76" t="s">
        <v>3391</v>
      </c>
      <c r="I5404" s="77">
        <v>26.5</v>
      </c>
      <c r="J5404" s="2">
        <v>8</v>
      </c>
      <c r="K5404" s="119" cm="1">
        <f t="array" ref="K5404">ROUND(IF(C5404="Beer",SUM(LOOKUP(2,1/(SRP!$B$7:$B$9&lt;=E5404)/(SRP!$C$7:$C$9&gt;=E5404),SRP!$D$7:$D$9)*(G5404/100)*(E5404/1000)),IF(C5404="Spirits",SUM(LOOKUP(2,1/(SRP!$B$2:$B$6&lt;=E5404)/(SRP!$C$2:$C$6&gt;=E5404),SRP!$D$2:$D$6)*(G5404/100)*(E5404/1000)),IF(AND(C5404="Wine",D5404="Fortified Wines"),SUM(LOOKUP(2,1/(SRP!$B$20:$B$23&lt;=E5404)/(SRP!$C$20:$C$23&gt;=E5404),SRP!$D$20:$D$23)*(G5404/100)*(E5404/1000)),IF(C5404="Wine",SUM(LOOKUP(2,1/(SRP!$B$15:$B$19&lt;=E5404)/(SRP!$C$15:$C$19&gt;=E5404),SRP!$D$15:$D$19)*(G5404/100)*(E5404/1000)),IF(C5404="Ready to Drink",SUM(LOOKUP(2,1/(SRP!$B$10:$B$14&lt;=E5404)/(SRP!$C$10:$C$14&gt;=E5404),SRP!$D$10:$D$14)*(G5404/100)*(E5404/1000)),0))))),2)</f>
        <v>11.89</v>
      </c>
    </row>
    <row r="5405" spans="1:11" x14ac:dyDescent="0.35">
      <c r="A5405" s="2">
        <v>45916</v>
      </c>
      <c r="B5405" s="76" t="s">
        <v>4354</v>
      </c>
      <c r="C5405" s="76" t="s">
        <v>287</v>
      </c>
      <c r="D5405" s="76" t="s">
        <v>5230</v>
      </c>
      <c r="E5405" s="76">
        <v>3784</v>
      </c>
      <c r="F5405" s="76">
        <v>3</v>
      </c>
      <c r="G5405" s="77">
        <v>4.5</v>
      </c>
      <c r="H5405" s="76" t="s">
        <v>3391</v>
      </c>
      <c r="I5405" s="77">
        <v>26.5</v>
      </c>
      <c r="J5405" s="2">
        <v>8</v>
      </c>
      <c r="K5405" s="119" cm="1">
        <f t="array" ref="K5405">ROUND(IF(C5405="Beer",SUM(LOOKUP(2,1/(SRP!$B$7:$B$9&lt;=E5405)/(SRP!$C$7:$C$9&gt;=E5405),SRP!$D$7:$D$9)*(G5405/100)*(E5405/1000)),IF(C5405="Spirits",SUM(LOOKUP(2,1/(SRP!$B$2:$B$6&lt;=E5405)/(SRP!$C$2:$C$6&gt;=E5405),SRP!$D$2:$D$6)*(G5405/100)*(E5405/1000)),IF(AND(C5405="Wine",D5405="Fortified Wines"),SUM(LOOKUP(2,1/(SRP!$B$20:$B$23&lt;=E5405)/(SRP!$C$20:$C$23&gt;=E5405),SRP!$D$20:$D$23)*(G5405/100)*(E5405/1000)),IF(C5405="Wine",SUM(LOOKUP(2,1/(SRP!$B$15:$B$19&lt;=E5405)/(SRP!$C$15:$C$19&gt;=E5405),SRP!$D$15:$D$19)*(G5405/100)*(E5405/1000)),IF(C5405="Ready to Drink",SUM(LOOKUP(2,1/(SRP!$B$10:$B$14&lt;=E5405)/(SRP!$C$10:$C$14&gt;=E5405),SRP!$D$10:$D$14)*(G5405/100)*(E5405/1000)),0))))),2)</f>
        <v>11.89</v>
      </c>
    </row>
    <row r="5406" spans="1:11" x14ac:dyDescent="0.35">
      <c r="A5406" s="2">
        <v>45943</v>
      </c>
      <c r="B5406" s="76" t="s">
        <v>4744</v>
      </c>
      <c r="C5406" s="76" t="s">
        <v>286</v>
      </c>
      <c r="D5406" s="76" t="s">
        <v>5246</v>
      </c>
      <c r="E5406" s="76">
        <v>750</v>
      </c>
      <c r="F5406" s="76">
        <v>12</v>
      </c>
      <c r="G5406" s="77">
        <v>14.4</v>
      </c>
      <c r="H5406" s="76" t="s">
        <v>3311</v>
      </c>
      <c r="I5406" s="77">
        <v>29.99</v>
      </c>
      <c r="J5406" s="2">
        <v>1</v>
      </c>
      <c r="K5406" s="119" cm="1">
        <f t="array" ref="K5406">ROUND(IF(C5406="Beer",SUM(LOOKUP(2,1/(SRP!$B$7:$B$9&lt;=E5406)/(SRP!$C$7:$C$9&gt;=E5406),SRP!$D$7:$D$9)*(G5406/100)*(E5406/1000)),IF(C5406="Spirits",SUM(LOOKUP(2,1/(SRP!$B$2:$B$6&lt;=E5406)/(SRP!$C$2:$C$6&gt;=E5406),SRP!$D$2:$D$6)*(G5406/100)*(E5406/1000)),IF(AND(C5406="Wine",D5406="Fortified Wines"),SUM(LOOKUP(2,1/(SRP!$B$20:$B$23&lt;=E5406)/(SRP!$C$20:$C$23&gt;=E5406),SRP!$D$20:$D$23)*(G5406/100)*(E5406/1000)),IF(C5406="Wine",SUM(LOOKUP(2,1/(SRP!$B$15:$B$19&lt;=E5406)/(SRP!$C$15:$C$19&gt;=E5406),SRP!$D$15:$D$19)*(G5406/100)*(E5406/1000)),IF(C5406="Ready to Drink",SUM(LOOKUP(2,1/(SRP!$B$10:$B$14&lt;=E5406)/(SRP!$C$10:$C$14&gt;=E5406),SRP!$D$10:$D$14)*(G5406/100)*(E5406/1000)),0))))),2)</f>
        <v>7.54</v>
      </c>
    </row>
    <row r="5407" spans="1:11" x14ac:dyDescent="0.35">
      <c r="A5407" s="2">
        <v>45949</v>
      </c>
      <c r="B5407" s="76" t="s">
        <v>5346</v>
      </c>
      <c r="C5407" s="76" t="s">
        <v>287</v>
      </c>
      <c r="D5407" s="76" t="s">
        <v>5266</v>
      </c>
      <c r="E5407" s="76">
        <v>473</v>
      </c>
      <c r="F5407" s="76">
        <v>24</v>
      </c>
      <c r="G5407" s="77">
        <v>4.5</v>
      </c>
      <c r="H5407" s="76" t="s">
        <v>3409</v>
      </c>
      <c r="I5407" s="77">
        <v>4.32</v>
      </c>
      <c r="J5407" s="2">
        <v>1</v>
      </c>
      <c r="K5407" s="119" cm="1">
        <f t="array" ref="K5407">ROUND(IF(C5407="Beer",SUM(LOOKUP(2,1/(SRP!$B$7:$B$9&lt;=E5407)/(SRP!$C$7:$C$9&gt;=E5407),SRP!$D$7:$D$9)*(G5407/100)*(E5407/1000)),IF(C5407="Spirits",SUM(LOOKUP(2,1/(SRP!$B$2:$B$6&lt;=E5407)/(SRP!$C$2:$C$6&gt;=E5407),SRP!$D$2:$D$6)*(G5407/100)*(E5407/1000)),IF(AND(C5407="Wine",D5407="Fortified Wines"),SUM(LOOKUP(2,1/(SRP!$B$20:$B$23&lt;=E5407)/(SRP!$C$20:$C$23&gt;=E5407),SRP!$D$20:$D$23)*(G5407/100)*(E5407/1000)),IF(C5407="Wine",SUM(LOOKUP(2,1/(SRP!$B$15:$B$19&lt;=E5407)/(SRP!$C$15:$C$19&gt;=E5407),SRP!$D$15:$D$19)*(G5407/100)*(E5407/1000)),IF(C5407="Ready to Drink",SUM(LOOKUP(2,1/(SRP!$B$10:$B$14&lt;=E5407)/(SRP!$C$10:$C$14&gt;=E5407),SRP!$D$10:$D$14)*(G5407/100)*(E5407/1000)),0))))),2)</f>
        <v>1.49</v>
      </c>
    </row>
    <row r="5408" spans="1:11" x14ac:dyDescent="0.35">
      <c r="A5408" s="2">
        <v>45949</v>
      </c>
      <c r="B5408" s="76" t="s">
        <v>5346</v>
      </c>
      <c r="C5408" s="76" t="s">
        <v>287</v>
      </c>
      <c r="D5408" s="76" t="s">
        <v>5266</v>
      </c>
      <c r="E5408" s="76">
        <v>473</v>
      </c>
      <c r="F5408" s="76">
        <v>24</v>
      </c>
      <c r="G5408" s="77">
        <v>4.5</v>
      </c>
      <c r="H5408" s="76" t="s">
        <v>3409</v>
      </c>
      <c r="I5408" s="77">
        <v>4.32</v>
      </c>
      <c r="J5408" s="2">
        <v>1</v>
      </c>
      <c r="K5408" s="119" cm="1">
        <f t="array" ref="K5408">ROUND(IF(C5408="Beer",SUM(LOOKUP(2,1/(SRP!$B$7:$B$9&lt;=E5408)/(SRP!$C$7:$C$9&gt;=E5408),SRP!$D$7:$D$9)*(G5408/100)*(E5408/1000)),IF(C5408="Spirits",SUM(LOOKUP(2,1/(SRP!$B$2:$B$6&lt;=E5408)/(SRP!$C$2:$C$6&gt;=E5408),SRP!$D$2:$D$6)*(G5408/100)*(E5408/1000)),IF(AND(C5408="Wine",D5408="Fortified Wines"),SUM(LOOKUP(2,1/(SRP!$B$20:$B$23&lt;=E5408)/(SRP!$C$20:$C$23&gt;=E5408),SRP!$D$20:$D$23)*(G5408/100)*(E5408/1000)),IF(C5408="Wine",SUM(LOOKUP(2,1/(SRP!$B$15:$B$19&lt;=E5408)/(SRP!$C$15:$C$19&gt;=E5408),SRP!$D$15:$D$19)*(G5408/100)*(E5408/1000)),IF(C5408="Ready to Drink",SUM(LOOKUP(2,1/(SRP!$B$10:$B$14&lt;=E5408)/(SRP!$C$10:$C$14&gt;=E5408),SRP!$D$10:$D$14)*(G5408/100)*(E5408/1000)),0))))),2)</f>
        <v>1.49</v>
      </c>
    </row>
    <row r="5409" spans="1:11" x14ac:dyDescent="0.35">
      <c r="A5409" s="2">
        <v>45968</v>
      </c>
      <c r="B5409" s="76" t="s">
        <v>4363</v>
      </c>
      <c r="C5409" s="76" t="s">
        <v>287</v>
      </c>
      <c r="D5409" s="76" t="s">
        <v>5292</v>
      </c>
      <c r="E5409" s="76">
        <v>473</v>
      </c>
      <c r="F5409" s="76">
        <v>24</v>
      </c>
      <c r="G5409" s="77">
        <v>3.8</v>
      </c>
      <c r="H5409" s="76" t="s">
        <v>3354</v>
      </c>
      <c r="I5409" s="77">
        <v>3.99</v>
      </c>
      <c r="J5409" s="2">
        <v>1</v>
      </c>
      <c r="K5409" s="119" cm="1">
        <f t="array" ref="K5409">ROUND(IF(C5409="Beer",SUM(LOOKUP(2,1/(SRP!$B$7:$B$9&lt;=E5409)/(SRP!$C$7:$C$9&gt;=E5409),SRP!$D$7:$D$9)*(G5409/100)*(E5409/1000)),IF(C5409="Spirits",SUM(LOOKUP(2,1/(SRP!$B$2:$B$6&lt;=E5409)/(SRP!$C$2:$C$6&gt;=E5409),SRP!$D$2:$D$6)*(G5409/100)*(E5409/1000)),IF(AND(C5409="Wine",D5409="Fortified Wines"),SUM(LOOKUP(2,1/(SRP!$B$20:$B$23&lt;=E5409)/(SRP!$C$20:$C$23&gt;=E5409),SRP!$D$20:$D$23)*(G5409/100)*(E5409/1000)),IF(C5409="Wine",SUM(LOOKUP(2,1/(SRP!$B$15:$B$19&lt;=E5409)/(SRP!$C$15:$C$19&gt;=E5409),SRP!$D$15:$D$19)*(G5409/100)*(E5409/1000)),IF(C5409="Ready to Drink",SUM(LOOKUP(2,1/(SRP!$B$10:$B$14&lt;=E5409)/(SRP!$C$10:$C$14&gt;=E5409),SRP!$D$10:$D$14)*(G5409/100)*(E5409/1000)),0))))),2)</f>
        <v>1.25</v>
      </c>
    </row>
    <row r="5410" spans="1:11" x14ac:dyDescent="0.35">
      <c r="A5410" s="2">
        <v>45968</v>
      </c>
      <c r="B5410" s="76" t="s">
        <v>4363</v>
      </c>
      <c r="C5410" s="76" t="s">
        <v>287</v>
      </c>
      <c r="D5410" s="76" t="s">
        <v>5292</v>
      </c>
      <c r="E5410" s="76">
        <v>473</v>
      </c>
      <c r="F5410" s="76">
        <v>24</v>
      </c>
      <c r="G5410" s="77">
        <v>3.8</v>
      </c>
      <c r="H5410" s="76" t="s">
        <v>3354</v>
      </c>
      <c r="I5410" s="77">
        <v>3.99</v>
      </c>
      <c r="J5410" s="2">
        <v>1</v>
      </c>
      <c r="K5410" s="119" cm="1">
        <f t="array" ref="K5410">ROUND(IF(C5410="Beer",SUM(LOOKUP(2,1/(SRP!$B$7:$B$9&lt;=E5410)/(SRP!$C$7:$C$9&gt;=E5410),SRP!$D$7:$D$9)*(G5410/100)*(E5410/1000)),IF(C5410="Spirits",SUM(LOOKUP(2,1/(SRP!$B$2:$B$6&lt;=E5410)/(SRP!$C$2:$C$6&gt;=E5410),SRP!$D$2:$D$6)*(G5410/100)*(E5410/1000)),IF(AND(C5410="Wine",D5410="Fortified Wines"),SUM(LOOKUP(2,1/(SRP!$B$20:$B$23&lt;=E5410)/(SRP!$C$20:$C$23&gt;=E5410),SRP!$D$20:$D$23)*(G5410/100)*(E5410/1000)),IF(C5410="Wine",SUM(LOOKUP(2,1/(SRP!$B$15:$B$19&lt;=E5410)/(SRP!$C$15:$C$19&gt;=E5410),SRP!$D$15:$D$19)*(G5410/100)*(E5410/1000)),IF(C5410="Ready to Drink",SUM(LOOKUP(2,1/(SRP!$B$10:$B$14&lt;=E5410)/(SRP!$C$10:$C$14&gt;=E5410),SRP!$D$10:$D$14)*(G5410/100)*(E5410/1000)),0))))),2)</f>
        <v>1.25</v>
      </c>
    </row>
    <row r="5411" spans="1:11" x14ac:dyDescent="0.35">
      <c r="A5411" s="2">
        <v>45983</v>
      </c>
      <c r="B5411" s="76" t="s">
        <v>4244</v>
      </c>
      <c r="C5411" s="76" t="s">
        <v>285</v>
      </c>
      <c r="D5411" s="76" t="s">
        <v>5267</v>
      </c>
      <c r="E5411" s="76">
        <v>375</v>
      </c>
      <c r="F5411" s="76">
        <v>12</v>
      </c>
      <c r="G5411" s="77">
        <v>30</v>
      </c>
      <c r="H5411" s="76" t="s">
        <v>3366</v>
      </c>
      <c r="I5411" s="77">
        <v>20.49</v>
      </c>
      <c r="J5411" s="2">
        <v>1</v>
      </c>
      <c r="K5411" s="119" cm="1">
        <f t="array" ref="K5411">ROUND(IF(C5411="Beer",SUM(LOOKUP(2,1/(SRP!$B$7:$B$9&lt;=E5411)/(SRP!$C$7:$C$9&gt;=E5411),SRP!$D$7:$D$9)*(G5411/100)*(E5411/1000)),IF(C5411="Spirits",SUM(LOOKUP(2,1/(SRP!$B$2:$B$6&lt;=E5411)/(SRP!$C$2:$C$6&gt;=E5411),SRP!$D$2:$D$6)*(G5411/100)*(E5411/1000)),IF(AND(C5411="Wine",D5411="Fortified Wines"),SUM(LOOKUP(2,1/(SRP!$B$20:$B$23&lt;=E5411)/(SRP!$C$20:$C$23&gt;=E5411),SRP!$D$20:$D$23)*(G5411/100)*(E5411/1000)),IF(C5411="Wine",SUM(LOOKUP(2,1/(SRP!$B$15:$B$19&lt;=E5411)/(SRP!$C$15:$C$19&gt;=E5411),SRP!$D$15:$D$19)*(G5411/100)*(E5411/1000)),IF(C5411="Ready to Drink",SUM(LOOKUP(2,1/(SRP!$B$10:$B$14&lt;=E5411)/(SRP!$C$10:$C$14&gt;=E5411),SRP!$D$10:$D$14)*(G5411/100)*(E5411/1000)),0))))),2)</f>
        <v>8.92</v>
      </c>
    </row>
    <row r="5412" spans="1:11" x14ac:dyDescent="0.35">
      <c r="A5412" s="2">
        <v>45989</v>
      </c>
      <c r="B5412" s="76" t="s">
        <v>4245</v>
      </c>
      <c r="C5412" s="76" t="s">
        <v>287</v>
      </c>
      <c r="D5412" s="76" t="s">
        <v>5292</v>
      </c>
      <c r="E5412" s="76">
        <v>473</v>
      </c>
      <c r="F5412" s="76">
        <v>24</v>
      </c>
      <c r="G5412" s="77">
        <v>5</v>
      </c>
      <c r="H5412" s="76" t="s">
        <v>3355</v>
      </c>
      <c r="I5412" s="77">
        <v>3.59</v>
      </c>
      <c r="J5412" s="2">
        <v>1</v>
      </c>
      <c r="K5412" s="119" cm="1">
        <f t="array" ref="K5412">ROUND(IF(C5412="Beer",SUM(LOOKUP(2,1/(SRP!$B$7:$B$9&lt;=E5412)/(SRP!$C$7:$C$9&gt;=E5412),SRP!$D$7:$D$9)*(G5412/100)*(E5412/1000)),IF(C5412="Spirits",SUM(LOOKUP(2,1/(SRP!$B$2:$B$6&lt;=E5412)/(SRP!$C$2:$C$6&gt;=E5412),SRP!$D$2:$D$6)*(G5412/100)*(E5412/1000)),IF(AND(C5412="Wine",D5412="Fortified Wines"),SUM(LOOKUP(2,1/(SRP!$B$20:$B$23&lt;=E5412)/(SRP!$C$20:$C$23&gt;=E5412),SRP!$D$20:$D$23)*(G5412/100)*(E5412/1000)),IF(C5412="Wine",SUM(LOOKUP(2,1/(SRP!$B$15:$B$19&lt;=E5412)/(SRP!$C$15:$C$19&gt;=E5412),SRP!$D$15:$D$19)*(G5412/100)*(E5412/1000)),IF(C5412="Ready to Drink",SUM(LOOKUP(2,1/(SRP!$B$10:$B$14&lt;=E5412)/(SRP!$C$10:$C$14&gt;=E5412),SRP!$D$10:$D$14)*(G5412/100)*(E5412/1000)),0))))),2)</f>
        <v>1.65</v>
      </c>
    </row>
    <row r="5413" spans="1:11" x14ac:dyDescent="0.35">
      <c r="A5413" s="2">
        <v>45989</v>
      </c>
      <c r="B5413" s="76" t="s">
        <v>4245</v>
      </c>
      <c r="C5413" s="76" t="s">
        <v>287</v>
      </c>
      <c r="D5413" s="76" t="s">
        <v>5292</v>
      </c>
      <c r="E5413" s="76">
        <v>473</v>
      </c>
      <c r="F5413" s="76">
        <v>24</v>
      </c>
      <c r="G5413" s="77">
        <v>5</v>
      </c>
      <c r="H5413" s="76" t="s">
        <v>3355</v>
      </c>
      <c r="I5413" s="77">
        <v>3.59</v>
      </c>
      <c r="J5413" s="2">
        <v>1</v>
      </c>
      <c r="K5413" s="119" cm="1">
        <f t="array" ref="K5413">ROUND(IF(C5413="Beer",SUM(LOOKUP(2,1/(SRP!$B$7:$B$9&lt;=E5413)/(SRP!$C$7:$C$9&gt;=E5413),SRP!$D$7:$D$9)*(G5413/100)*(E5413/1000)),IF(C5413="Spirits",SUM(LOOKUP(2,1/(SRP!$B$2:$B$6&lt;=E5413)/(SRP!$C$2:$C$6&gt;=E5413),SRP!$D$2:$D$6)*(G5413/100)*(E5413/1000)),IF(AND(C5413="Wine",D5413="Fortified Wines"),SUM(LOOKUP(2,1/(SRP!$B$20:$B$23&lt;=E5413)/(SRP!$C$20:$C$23&gt;=E5413),SRP!$D$20:$D$23)*(G5413/100)*(E5413/1000)),IF(C5413="Wine",SUM(LOOKUP(2,1/(SRP!$B$15:$B$19&lt;=E5413)/(SRP!$C$15:$C$19&gt;=E5413),SRP!$D$15:$D$19)*(G5413/100)*(E5413/1000)),IF(C5413="Ready to Drink",SUM(LOOKUP(2,1/(SRP!$B$10:$B$14&lt;=E5413)/(SRP!$C$10:$C$14&gt;=E5413),SRP!$D$10:$D$14)*(G5413/100)*(E5413/1000)),0))))),2)</f>
        <v>1.65</v>
      </c>
    </row>
    <row r="5414" spans="1:11" x14ac:dyDescent="0.35">
      <c r="A5414" s="2">
        <v>45994</v>
      </c>
      <c r="B5414" s="76" t="s">
        <v>4308</v>
      </c>
      <c r="C5414" s="76" t="s">
        <v>287</v>
      </c>
      <c r="D5414" s="76" t="s">
        <v>5271</v>
      </c>
      <c r="E5414" s="76">
        <v>473</v>
      </c>
      <c r="F5414" s="76">
        <v>24</v>
      </c>
      <c r="G5414" s="77">
        <v>4</v>
      </c>
      <c r="H5414" s="76" t="s">
        <v>3355</v>
      </c>
      <c r="I5414" s="77">
        <v>3.59</v>
      </c>
      <c r="J5414" s="2">
        <v>1</v>
      </c>
      <c r="K5414" s="119" cm="1">
        <f t="array" ref="K5414">ROUND(IF(C5414="Beer",SUM(LOOKUP(2,1/(SRP!$B$7:$B$9&lt;=E5414)/(SRP!$C$7:$C$9&gt;=E5414),SRP!$D$7:$D$9)*(G5414/100)*(E5414/1000)),IF(C5414="Spirits",SUM(LOOKUP(2,1/(SRP!$B$2:$B$6&lt;=E5414)/(SRP!$C$2:$C$6&gt;=E5414),SRP!$D$2:$D$6)*(G5414/100)*(E5414/1000)),IF(AND(C5414="Wine",D5414="Fortified Wines"),SUM(LOOKUP(2,1/(SRP!$B$20:$B$23&lt;=E5414)/(SRP!$C$20:$C$23&gt;=E5414),SRP!$D$20:$D$23)*(G5414/100)*(E5414/1000)),IF(C5414="Wine",SUM(LOOKUP(2,1/(SRP!$B$15:$B$19&lt;=E5414)/(SRP!$C$15:$C$19&gt;=E5414),SRP!$D$15:$D$19)*(G5414/100)*(E5414/1000)),IF(C5414="Ready to Drink",SUM(LOOKUP(2,1/(SRP!$B$10:$B$14&lt;=E5414)/(SRP!$C$10:$C$14&gt;=E5414),SRP!$D$10:$D$14)*(G5414/100)*(E5414/1000)),0))))),2)</f>
        <v>1.32</v>
      </c>
    </row>
    <row r="5415" spans="1:11" x14ac:dyDescent="0.35">
      <c r="A5415" s="2">
        <v>45994</v>
      </c>
      <c r="B5415" s="76" t="s">
        <v>4308</v>
      </c>
      <c r="C5415" s="76" t="s">
        <v>287</v>
      </c>
      <c r="D5415" s="76" t="s">
        <v>5271</v>
      </c>
      <c r="E5415" s="76">
        <v>473</v>
      </c>
      <c r="F5415" s="76">
        <v>24</v>
      </c>
      <c r="G5415" s="77">
        <v>4</v>
      </c>
      <c r="H5415" s="76" t="s">
        <v>3355</v>
      </c>
      <c r="I5415" s="77">
        <v>3.59</v>
      </c>
      <c r="J5415" s="2">
        <v>1</v>
      </c>
      <c r="K5415" s="119" cm="1">
        <f t="array" ref="K5415">ROUND(IF(C5415="Beer",SUM(LOOKUP(2,1/(SRP!$B$7:$B$9&lt;=E5415)/(SRP!$C$7:$C$9&gt;=E5415),SRP!$D$7:$D$9)*(G5415/100)*(E5415/1000)),IF(C5415="Spirits",SUM(LOOKUP(2,1/(SRP!$B$2:$B$6&lt;=E5415)/(SRP!$C$2:$C$6&gt;=E5415),SRP!$D$2:$D$6)*(G5415/100)*(E5415/1000)),IF(AND(C5415="Wine",D5415="Fortified Wines"),SUM(LOOKUP(2,1/(SRP!$B$20:$B$23&lt;=E5415)/(SRP!$C$20:$C$23&gt;=E5415),SRP!$D$20:$D$23)*(G5415/100)*(E5415/1000)),IF(C5415="Wine",SUM(LOOKUP(2,1/(SRP!$B$15:$B$19&lt;=E5415)/(SRP!$C$15:$C$19&gt;=E5415),SRP!$D$15:$D$19)*(G5415/100)*(E5415/1000)),IF(C5415="Ready to Drink",SUM(LOOKUP(2,1/(SRP!$B$10:$B$14&lt;=E5415)/(SRP!$C$10:$C$14&gt;=E5415),SRP!$D$10:$D$14)*(G5415/100)*(E5415/1000)),0))))),2)</f>
        <v>1.32</v>
      </c>
    </row>
    <row r="5416" spans="1:11" x14ac:dyDescent="0.35">
      <c r="A5416" s="2">
        <v>45995</v>
      </c>
      <c r="B5416" s="76" t="s">
        <v>2722</v>
      </c>
      <c r="C5416" s="76" t="s">
        <v>286</v>
      </c>
      <c r="D5416" s="76" t="s">
        <v>5246</v>
      </c>
      <c r="E5416" s="76">
        <v>750</v>
      </c>
      <c r="F5416" s="76">
        <v>12</v>
      </c>
      <c r="G5416" s="77">
        <v>13.5</v>
      </c>
      <c r="H5416" s="76" t="s">
        <v>3305</v>
      </c>
      <c r="I5416" s="77">
        <v>22.99</v>
      </c>
      <c r="J5416" s="2">
        <v>1</v>
      </c>
      <c r="K5416" s="119" cm="1">
        <f t="array" ref="K5416">ROUND(IF(C5416="Beer",SUM(LOOKUP(2,1/(SRP!$B$7:$B$9&lt;=E5416)/(SRP!$C$7:$C$9&gt;=E5416),SRP!$D$7:$D$9)*(G5416/100)*(E5416/1000)),IF(C5416="Spirits",SUM(LOOKUP(2,1/(SRP!$B$2:$B$6&lt;=E5416)/(SRP!$C$2:$C$6&gt;=E5416),SRP!$D$2:$D$6)*(G5416/100)*(E5416/1000)),IF(AND(C5416="Wine",D5416="Fortified Wines"),SUM(LOOKUP(2,1/(SRP!$B$20:$B$23&lt;=E5416)/(SRP!$C$20:$C$23&gt;=E5416),SRP!$D$20:$D$23)*(G5416/100)*(E5416/1000)),IF(C5416="Wine",SUM(LOOKUP(2,1/(SRP!$B$15:$B$19&lt;=E5416)/(SRP!$C$15:$C$19&gt;=E5416),SRP!$D$15:$D$19)*(G5416/100)*(E5416/1000)),IF(C5416="Ready to Drink",SUM(LOOKUP(2,1/(SRP!$B$10:$B$14&lt;=E5416)/(SRP!$C$10:$C$14&gt;=E5416),SRP!$D$10:$D$14)*(G5416/100)*(E5416/1000)),0))))),2)</f>
        <v>7.07</v>
      </c>
    </row>
    <row r="5417" spans="1:11" x14ac:dyDescent="0.35">
      <c r="A5417" s="2">
        <v>45997</v>
      </c>
      <c r="B5417" s="76" t="s">
        <v>4347</v>
      </c>
      <c r="C5417" s="76" t="s">
        <v>287</v>
      </c>
      <c r="D5417" s="76" t="s">
        <v>5240</v>
      </c>
      <c r="E5417" s="76">
        <v>473</v>
      </c>
      <c r="F5417" s="76">
        <v>24</v>
      </c>
      <c r="G5417" s="77">
        <v>6.8</v>
      </c>
      <c r="H5417" s="76" t="s">
        <v>3355</v>
      </c>
      <c r="I5417" s="77">
        <v>3.59</v>
      </c>
      <c r="J5417" s="2">
        <v>1</v>
      </c>
      <c r="K5417" s="119" cm="1">
        <f t="array" ref="K5417">ROUND(IF(C5417="Beer",SUM(LOOKUP(2,1/(SRP!$B$7:$B$9&lt;=E5417)/(SRP!$C$7:$C$9&gt;=E5417),SRP!$D$7:$D$9)*(G5417/100)*(E5417/1000)),IF(C5417="Spirits",SUM(LOOKUP(2,1/(SRP!$B$2:$B$6&lt;=E5417)/(SRP!$C$2:$C$6&gt;=E5417),SRP!$D$2:$D$6)*(G5417/100)*(E5417/1000)),IF(AND(C5417="Wine",D5417="Fortified Wines"),SUM(LOOKUP(2,1/(SRP!$B$20:$B$23&lt;=E5417)/(SRP!$C$20:$C$23&gt;=E5417),SRP!$D$20:$D$23)*(G5417/100)*(E5417/1000)),IF(C5417="Wine",SUM(LOOKUP(2,1/(SRP!$B$15:$B$19&lt;=E5417)/(SRP!$C$15:$C$19&gt;=E5417),SRP!$D$15:$D$19)*(G5417/100)*(E5417/1000)),IF(C5417="Ready to Drink",SUM(LOOKUP(2,1/(SRP!$B$10:$B$14&lt;=E5417)/(SRP!$C$10:$C$14&gt;=E5417),SRP!$D$10:$D$14)*(G5417/100)*(E5417/1000)),0))))),2)</f>
        <v>2.25</v>
      </c>
    </row>
    <row r="5418" spans="1:11" x14ac:dyDescent="0.35">
      <c r="A5418" s="2">
        <v>45997</v>
      </c>
      <c r="B5418" s="76" t="s">
        <v>4347</v>
      </c>
      <c r="C5418" s="76" t="s">
        <v>287</v>
      </c>
      <c r="D5418" s="76" t="s">
        <v>5240</v>
      </c>
      <c r="E5418" s="76">
        <v>473</v>
      </c>
      <c r="F5418" s="76">
        <v>24</v>
      </c>
      <c r="G5418" s="77">
        <v>6.8</v>
      </c>
      <c r="H5418" s="76" t="s">
        <v>3355</v>
      </c>
      <c r="I5418" s="77">
        <v>3.59</v>
      </c>
      <c r="J5418" s="2">
        <v>1</v>
      </c>
      <c r="K5418" s="119" cm="1">
        <f t="array" ref="K5418">ROUND(IF(C5418="Beer",SUM(LOOKUP(2,1/(SRP!$B$7:$B$9&lt;=E5418)/(SRP!$C$7:$C$9&gt;=E5418),SRP!$D$7:$D$9)*(G5418/100)*(E5418/1000)),IF(C5418="Spirits",SUM(LOOKUP(2,1/(SRP!$B$2:$B$6&lt;=E5418)/(SRP!$C$2:$C$6&gt;=E5418),SRP!$D$2:$D$6)*(G5418/100)*(E5418/1000)),IF(AND(C5418="Wine",D5418="Fortified Wines"),SUM(LOOKUP(2,1/(SRP!$B$20:$B$23&lt;=E5418)/(SRP!$C$20:$C$23&gt;=E5418),SRP!$D$20:$D$23)*(G5418/100)*(E5418/1000)),IF(C5418="Wine",SUM(LOOKUP(2,1/(SRP!$B$15:$B$19&lt;=E5418)/(SRP!$C$15:$C$19&gt;=E5418),SRP!$D$15:$D$19)*(G5418/100)*(E5418/1000)),IF(C5418="Ready to Drink",SUM(LOOKUP(2,1/(SRP!$B$10:$B$14&lt;=E5418)/(SRP!$C$10:$C$14&gt;=E5418),SRP!$D$10:$D$14)*(G5418/100)*(E5418/1000)),0))))),2)</f>
        <v>2.25</v>
      </c>
    </row>
    <row r="5419" spans="1:11" x14ac:dyDescent="0.35">
      <c r="A5419" s="2">
        <v>45999</v>
      </c>
      <c r="B5419" s="76" t="s">
        <v>2721</v>
      </c>
      <c r="C5419" s="76" t="s">
        <v>286</v>
      </c>
      <c r="D5419" s="76" t="s">
        <v>5269</v>
      </c>
      <c r="E5419" s="76">
        <v>750</v>
      </c>
      <c r="F5419" s="76">
        <v>12</v>
      </c>
      <c r="G5419" s="77">
        <v>13.5</v>
      </c>
      <c r="H5419" s="76" t="s">
        <v>3305</v>
      </c>
      <c r="I5419" s="77">
        <v>22.99</v>
      </c>
      <c r="J5419" s="2">
        <v>1</v>
      </c>
      <c r="K5419" s="119" cm="1">
        <f t="array" ref="K5419">ROUND(IF(C5419="Beer",SUM(LOOKUP(2,1/(SRP!$B$7:$B$9&lt;=E5419)/(SRP!$C$7:$C$9&gt;=E5419),SRP!$D$7:$D$9)*(G5419/100)*(E5419/1000)),IF(C5419="Spirits",SUM(LOOKUP(2,1/(SRP!$B$2:$B$6&lt;=E5419)/(SRP!$C$2:$C$6&gt;=E5419),SRP!$D$2:$D$6)*(G5419/100)*(E5419/1000)),IF(AND(C5419="Wine",D5419="Fortified Wines"),SUM(LOOKUP(2,1/(SRP!$B$20:$B$23&lt;=E5419)/(SRP!$C$20:$C$23&gt;=E5419),SRP!$D$20:$D$23)*(G5419/100)*(E5419/1000)),IF(C5419="Wine",SUM(LOOKUP(2,1/(SRP!$B$15:$B$19&lt;=E5419)/(SRP!$C$15:$C$19&gt;=E5419),SRP!$D$15:$D$19)*(G5419/100)*(E5419/1000)),IF(C5419="Ready to Drink",SUM(LOOKUP(2,1/(SRP!$B$10:$B$14&lt;=E5419)/(SRP!$C$10:$C$14&gt;=E5419),SRP!$D$10:$D$14)*(G5419/100)*(E5419/1000)),0))))),2)</f>
        <v>7.07</v>
      </c>
    </row>
    <row r="5420" spans="1:11" x14ac:dyDescent="0.35">
      <c r="A5420" s="2">
        <v>46009</v>
      </c>
      <c r="B5420" s="76" t="s">
        <v>4094</v>
      </c>
      <c r="C5420" s="76" t="s">
        <v>287</v>
      </c>
      <c r="D5420" s="76" t="s">
        <v>5292</v>
      </c>
      <c r="E5420" s="76">
        <v>473</v>
      </c>
      <c r="F5420" s="76">
        <v>24</v>
      </c>
      <c r="G5420" s="77">
        <v>5</v>
      </c>
      <c r="H5420" s="76" t="s">
        <v>3349</v>
      </c>
      <c r="I5420" s="77">
        <v>3.49</v>
      </c>
      <c r="J5420" s="2">
        <v>1</v>
      </c>
      <c r="K5420" s="119" cm="1">
        <f t="array" ref="K5420">ROUND(IF(C5420="Beer",SUM(LOOKUP(2,1/(SRP!$B$7:$B$9&lt;=E5420)/(SRP!$C$7:$C$9&gt;=E5420),SRP!$D$7:$D$9)*(G5420/100)*(E5420/1000)),IF(C5420="Spirits",SUM(LOOKUP(2,1/(SRP!$B$2:$B$6&lt;=E5420)/(SRP!$C$2:$C$6&gt;=E5420),SRP!$D$2:$D$6)*(G5420/100)*(E5420/1000)),IF(AND(C5420="Wine",D5420="Fortified Wines"),SUM(LOOKUP(2,1/(SRP!$B$20:$B$23&lt;=E5420)/(SRP!$C$20:$C$23&gt;=E5420),SRP!$D$20:$D$23)*(G5420/100)*(E5420/1000)),IF(C5420="Wine",SUM(LOOKUP(2,1/(SRP!$B$15:$B$19&lt;=E5420)/(SRP!$C$15:$C$19&gt;=E5420),SRP!$D$15:$D$19)*(G5420/100)*(E5420/1000)),IF(C5420="Ready to Drink",SUM(LOOKUP(2,1/(SRP!$B$10:$B$14&lt;=E5420)/(SRP!$C$10:$C$14&gt;=E5420),SRP!$D$10:$D$14)*(G5420/100)*(E5420/1000)),0))))),2)</f>
        <v>1.65</v>
      </c>
    </row>
    <row r="5421" spans="1:11" x14ac:dyDescent="0.35">
      <c r="A5421" s="2">
        <v>46009</v>
      </c>
      <c r="B5421" s="76" t="s">
        <v>4094</v>
      </c>
      <c r="C5421" s="76" t="s">
        <v>287</v>
      </c>
      <c r="D5421" s="76" t="s">
        <v>5292</v>
      </c>
      <c r="E5421" s="76">
        <v>473</v>
      </c>
      <c r="F5421" s="76">
        <v>24</v>
      </c>
      <c r="G5421" s="77">
        <v>5</v>
      </c>
      <c r="H5421" s="76" t="s">
        <v>3349</v>
      </c>
      <c r="I5421" s="77">
        <v>3.49</v>
      </c>
      <c r="J5421" s="2">
        <v>1</v>
      </c>
      <c r="K5421" s="119" cm="1">
        <f t="array" ref="K5421">ROUND(IF(C5421="Beer",SUM(LOOKUP(2,1/(SRP!$B$7:$B$9&lt;=E5421)/(SRP!$C$7:$C$9&gt;=E5421),SRP!$D$7:$D$9)*(G5421/100)*(E5421/1000)),IF(C5421="Spirits",SUM(LOOKUP(2,1/(SRP!$B$2:$B$6&lt;=E5421)/(SRP!$C$2:$C$6&gt;=E5421),SRP!$D$2:$D$6)*(G5421/100)*(E5421/1000)),IF(AND(C5421="Wine",D5421="Fortified Wines"),SUM(LOOKUP(2,1/(SRP!$B$20:$B$23&lt;=E5421)/(SRP!$C$20:$C$23&gt;=E5421),SRP!$D$20:$D$23)*(G5421/100)*(E5421/1000)),IF(C5421="Wine",SUM(LOOKUP(2,1/(SRP!$B$15:$B$19&lt;=E5421)/(SRP!$C$15:$C$19&gt;=E5421),SRP!$D$15:$D$19)*(G5421/100)*(E5421/1000)),IF(C5421="Ready to Drink",SUM(LOOKUP(2,1/(SRP!$B$10:$B$14&lt;=E5421)/(SRP!$C$10:$C$14&gt;=E5421),SRP!$D$10:$D$14)*(G5421/100)*(E5421/1000)),0))))),2)</f>
        <v>1.65</v>
      </c>
    </row>
    <row r="5422" spans="1:11" x14ac:dyDescent="0.35">
      <c r="A5422" s="2">
        <v>46011</v>
      </c>
      <c r="B5422" s="76" t="s">
        <v>4095</v>
      </c>
      <c r="C5422" s="76" t="s">
        <v>287</v>
      </c>
      <c r="D5422" s="76" t="s">
        <v>5292</v>
      </c>
      <c r="E5422" s="76">
        <v>473</v>
      </c>
      <c r="F5422" s="76">
        <v>24</v>
      </c>
      <c r="G5422" s="77">
        <v>4</v>
      </c>
      <c r="H5422" s="76" t="s">
        <v>5554</v>
      </c>
      <c r="I5422" s="77">
        <v>3.79</v>
      </c>
      <c r="J5422" s="2">
        <v>1</v>
      </c>
      <c r="K5422" s="119" cm="1">
        <f t="array" ref="K5422">ROUND(IF(C5422="Beer",SUM(LOOKUP(2,1/(SRP!$B$7:$B$9&lt;=E5422)/(SRP!$C$7:$C$9&gt;=E5422),SRP!$D$7:$D$9)*(G5422/100)*(E5422/1000)),IF(C5422="Spirits",SUM(LOOKUP(2,1/(SRP!$B$2:$B$6&lt;=E5422)/(SRP!$C$2:$C$6&gt;=E5422),SRP!$D$2:$D$6)*(G5422/100)*(E5422/1000)),IF(AND(C5422="Wine",D5422="Fortified Wines"),SUM(LOOKUP(2,1/(SRP!$B$20:$B$23&lt;=E5422)/(SRP!$C$20:$C$23&gt;=E5422),SRP!$D$20:$D$23)*(G5422/100)*(E5422/1000)),IF(C5422="Wine",SUM(LOOKUP(2,1/(SRP!$B$15:$B$19&lt;=E5422)/(SRP!$C$15:$C$19&gt;=E5422),SRP!$D$15:$D$19)*(G5422/100)*(E5422/1000)),IF(C5422="Ready to Drink",SUM(LOOKUP(2,1/(SRP!$B$10:$B$14&lt;=E5422)/(SRP!$C$10:$C$14&gt;=E5422),SRP!$D$10:$D$14)*(G5422/100)*(E5422/1000)),0))))),2)</f>
        <v>1.32</v>
      </c>
    </row>
    <row r="5423" spans="1:11" x14ac:dyDescent="0.35">
      <c r="A5423" s="2">
        <v>46011</v>
      </c>
      <c r="B5423" s="76" t="s">
        <v>4095</v>
      </c>
      <c r="C5423" s="76" t="s">
        <v>287</v>
      </c>
      <c r="D5423" s="76" t="s">
        <v>5292</v>
      </c>
      <c r="E5423" s="76">
        <v>473</v>
      </c>
      <c r="F5423" s="76">
        <v>24</v>
      </c>
      <c r="G5423" s="77">
        <v>4</v>
      </c>
      <c r="H5423" s="76" t="s">
        <v>5554</v>
      </c>
      <c r="I5423" s="77">
        <v>3.79</v>
      </c>
      <c r="J5423" s="2">
        <v>1</v>
      </c>
      <c r="K5423" s="119" cm="1">
        <f t="array" ref="K5423">ROUND(IF(C5423="Beer",SUM(LOOKUP(2,1/(SRP!$B$7:$B$9&lt;=E5423)/(SRP!$C$7:$C$9&gt;=E5423),SRP!$D$7:$D$9)*(G5423/100)*(E5423/1000)),IF(C5423="Spirits",SUM(LOOKUP(2,1/(SRP!$B$2:$B$6&lt;=E5423)/(SRP!$C$2:$C$6&gt;=E5423),SRP!$D$2:$D$6)*(G5423/100)*(E5423/1000)),IF(AND(C5423="Wine",D5423="Fortified Wines"),SUM(LOOKUP(2,1/(SRP!$B$20:$B$23&lt;=E5423)/(SRP!$C$20:$C$23&gt;=E5423),SRP!$D$20:$D$23)*(G5423/100)*(E5423/1000)),IF(C5423="Wine",SUM(LOOKUP(2,1/(SRP!$B$15:$B$19&lt;=E5423)/(SRP!$C$15:$C$19&gt;=E5423),SRP!$D$15:$D$19)*(G5423/100)*(E5423/1000)),IF(C5423="Ready to Drink",SUM(LOOKUP(2,1/(SRP!$B$10:$B$14&lt;=E5423)/(SRP!$C$10:$C$14&gt;=E5423),SRP!$D$10:$D$14)*(G5423/100)*(E5423/1000)),0))))),2)</f>
        <v>1.32</v>
      </c>
    </row>
    <row r="5424" spans="1:11" x14ac:dyDescent="0.35">
      <c r="A5424" s="2">
        <v>46018</v>
      </c>
      <c r="B5424" s="76" t="s">
        <v>7256</v>
      </c>
      <c r="C5424" s="76" t="s">
        <v>287</v>
      </c>
      <c r="D5424" s="76" t="s">
        <v>5240</v>
      </c>
      <c r="E5424" s="76">
        <v>473</v>
      </c>
      <c r="F5424" s="76">
        <v>24</v>
      </c>
      <c r="G5424" s="77">
        <v>6</v>
      </c>
      <c r="H5424" s="76" t="s">
        <v>3382</v>
      </c>
      <c r="I5424" s="77">
        <v>4.3899999999999997</v>
      </c>
      <c r="J5424" s="2">
        <v>1</v>
      </c>
      <c r="K5424" s="119" cm="1">
        <f t="array" ref="K5424">ROUND(IF(C5424="Beer",SUM(LOOKUP(2,1/(SRP!$B$7:$B$9&lt;=E5424)/(SRP!$C$7:$C$9&gt;=E5424),SRP!$D$7:$D$9)*(G5424/100)*(E5424/1000)),IF(C5424="Spirits",SUM(LOOKUP(2,1/(SRP!$B$2:$B$6&lt;=E5424)/(SRP!$C$2:$C$6&gt;=E5424),SRP!$D$2:$D$6)*(G5424/100)*(E5424/1000)),IF(AND(C5424="Wine",D5424="Fortified Wines"),SUM(LOOKUP(2,1/(SRP!$B$20:$B$23&lt;=E5424)/(SRP!$C$20:$C$23&gt;=E5424),SRP!$D$20:$D$23)*(G5424/100)*(E5424/1000)),IF(C5424="Wine",SUM(LOOKUP(2,1/(SRP!$B$15:$B$19&lt;=E5424)/(SRP!$C$15:$C$19&gt;=E5424),SRP!$D$15:$D$19)*(G5424/100)*(E5424/1000)),IF(C5424="Ready to Drink",SUM(LOOKUP(2,1/(SRP!$B$10:$B$14&lt;=E5424)/(SRP!$C$10:$C$14&gt;=E5424),SRP!$D$10:$D$14)*(G5424/100)*(E5424/1000)),0))))),2)</f>
        <v>1.98</v>
      </c>
    </row>
    <row r="5425" spans="1:11" x14ac:dyDescent="0.35">
      <c r="A5425" s="2">
        <v>46018</v>
      </c>
      <c r="B5425" s="76" t="s">
        <v>7256</v>
      </c>
      <c r="C5425" s="76" t="s">
        <v>287</v>
      </c>
      <c r="D5425" s="76" t="s">
        <v>5240</v>
      </c>
      <c r="E5425" s="76">
        <v>473</v>
      </c>
      <c r="F5425" s="76">
        <v>24</v>
      </c>
      <c r="G5425" s="77">
        <v>6</v>
      </c>
      <c r="H5425" s="76" t="s">
        <v>3382</v>
      </c>
      <c r="I5425" s="77">
        <v>4.3899999999999997</v>
      </c>
      <c r="J5425" s="2">
        <v>1</v>
      </c>
      <c r="K5425" s="119" cm="1">
        <f t="array" ref="K5425">ROUND(IF(C5425="Beer",SUM(LOOKUP(2,1/(SRP!$B$7:$B$9&lt;=E5425)/(SRP!$C$7:$C$9&gt;=E5425),SRP!$D$7:$D$9)*(G5425/100)*(E5425/1000)),IF(C5425="Spirits",SUM(LOOKUP(2,1/(SRP!$B$2:$B$6&lt;=E5425)/(SRP!$C$2:$C$6&gt;=E5425),SRP!$D$2:$D$6)*(G5425/100)*(E5425/1000)),IF(AND(C5425="Wine",D5425="Fortified Wines"),SUM(LOOKUP(2,1/(SRP!$B$20:$B$23&lt;=E5425)/(SRP!$C$20:$C$23&gt;=E5425),SRP!$D$20:$D$23)*(G5425/100)*(E5425/1000)),IF(C5425="Wine",SUM(LOOKUP(2,1/(SRP!$B$15:$B$19&lt;=E5425)/(SRP!$C$15:$C$19&gt;=E5425),SRP!$D$15:$D$19)*(G5425/100)*(E5425/1000)),IF(C5425="Ready to Drink",SUM(LOOKUP(2,1/(SRP!$B$10:$B$14&lt;=E5425)/(SRP!$C$10:$C$14&gt;=E5425),SRP!$D$10:$D$14)*(G5425/100)*(E5425/1000)),0))))),2)</f>
        <v>1.98</v>
      </c>
    </row>
    <row r="5426" spans="1:11" x14ac:dyDescent="0.35">
      <c r="A5426" s="2">
        <v>46021</v>
      </c>
      <c r="B5426" s="76" t="s">
        <v>4238</v>
      </c>
      <c r="C5426" s="76" t="s">
        <v>285</v>
      </c>
      <c r="D5426" s="76" t="s">
        <v>6941</v>
      </c>
      <c r="E5426" s="76">
        <v>700</v>
      </c>
      <c r="F5426" s="76">
        <v>6</v>
      </c>
      <c r="G5426" s="77">
        <v>50</v>
      </c>
      <c r="H5426" s="76" t="s">
        <v>6696</v>
      </c>
      <c r="I5426" s="77">
        <v>48.99</v>
      </c>
      <c r="J5426" s="2">
        <v>1</v>
      </c>
      <c r="K5426" s="119" cm="1">
        <f t="array" ref="K5426">ROUND(IF(C5426="Beer",SUM(LOOKUP(2,1/(SRP!$B$7:$B$9&lt;=E5426)/(SRP!$C$7:$C$9&gt;=E5426),SRP!$D$7:$D$9)*(G5426/100)*(E5426/1000)),IF(C5426="Spirits",SUM(LOOKUP(2,1/(SRP!$B$2:$B$6&lt;=E5426)/(SRP!$C$2:$C$6&gt;=E5426),SRP!$D$2:$D$6)*(G5426/100)*(E5426/1000)),IF(AND(C5426="Wine",D5426="Fortified Wines"),SUM(LOOKUP(2,1/(SRP!$B$20:$B$23&lt;=E5426)/(SRP!$C$20:$C$23&gt;=E5426),SRP!$D$20:$D$23)*(G5426/100)*(E5426/1000)),IF(C5426="Wine",SUM(LOOKUP(2,1/(SRP!$B$15:$B$19&lt;=E5426)/(SRP!$C$15:$C$19&gt;=E5426),SRP!$D$15:$D$19)*(G5426/100)*(E5426/1000)),IF(C5426="Ready to Drink",SUM(LOOKUP(2,1/(SRP!$B$10:$B$14&lt;=E5426)/(SRP!$C$10:$C$14&gt;=E5426),SRP!$D$10:$D$14)*(G5426/100)*(E5426/1000)),0))))),2)</f>
        <v>24.43</v>
      </c>
    </row>
    <row r="5427" spans="1:11" x14ac:dyDescent="0.35">
      <c r="A5427" s="2">
        <v>46022</v>
      </c>
      <c r="B5427" s="76" t="s">
        <v>4145</v>
      </c>
      <c r="C5427" s="76" t="s">
        <v>287</v>
      </c>
      <c r="D5427" s="76" t="s">
        <v>5292</v>
      </c>
      <c r="E5427" s="76">
        <v>473</v>
      </c>
      <c r="F5427" s="76">
        <v>24</v>
      </c>
      <c r="G5427" s="77">
        <v>4.5</v>
      </c>
      <c r="H5427" s="76" t="s">
        <v>3376</v>
      </c>
      <c r="I5427" s="77">
        <v>4.24</v>
      </c>
      <c r="J5427" s="2">
        <v>1</v>
      </c>
      <c r="K5427" s="119" cm="1">
        <f t="array" ref="K5427">ROUND(IF(C5427="Beer",SUM(LOOKUP(2,1/(SRP!$B$7:$B$9&lt;=E5427)/(SRP!$C$7:$C$9&gt;=E5427),SRP!$D$7:$D$9)*(G5427/100)*(E5427/1000)),IF(C5427="Spirits",SUM(LOOKUP(2,1/(SRP!$B$2:$B$6&lt;=E5427)/(SRP!$C$2:$C$6&gt;=E5427),SRP!$D$2:$D$6)*(G5427/100)*(E5427/1000)),IF(AND(C5427="Wine",D5427="Fortified Wines"),SUM(LOOKUP(2,1/(SRP!$B$20:$B$23&lt;=E5427)/(SRP!$C$20:$C$23&gt;=E5427),SRP!$D$20:$D$23)*(G5427/100)*(E5427/1000)),IF(C5427="Wine",SUM(LOOKUP(2,1/(SRP!$B$15:$B$19&lt;=E5427)/(SRP!$C$15:$C$19&gt;=E5427),SRP!$D$15:$D$19)*(G5427/100)*(E5427/1000)),IF(C5427="Ready to Drink",SUM(LOOKUP(2,1/(SRP!$B$10:$B$14&lt;=E5427)/(SRP!$C$10:$C$14&gt;=E5427),SRP!$D$10:$D$14)*(G5427/100)*(E5427/1000)),0))))),2)</f>
        <v>1.49</v>
      </c>
    </row>
    <row r="5428" spans="1:11" x14ac:dyDescent="0.35">
      <c r="A5428" s="2">
        <v>46022</v>
      </c>
      <c r="B5428" s="76" t="s">
        <v>4145</v>
      </c>
      <c r="C5428" s="76" t="s">
        <v>287</v>
      </c>
      <c r="D5428" s="76" t="s">
        <v>5292</v>
      </c>
      <c r="E5428" s="76">
        <v>473</v>
      </c>
      <c r="F5428" s="76">
        <v>24</v>
      </c>
      <c r="G5428" s="77">
        <v>4.5</v>
      </c>
      <c r="H5428" s="76" t="s">
        <v>3376</v>
      </c>
      <c r="I5428" s="77">
        <v>4.24</v>
      </c>
      <c r="J5428" s="2">
        <v>1</v>
      </c>
      <c r="K5428" s="119" cm="1">
        <f t="array" ref="K5428">ROUND(IF(C5428="Beer",SUM(LOOKUP(2,1/(SRP!$B$7:$B$9&lt;=E5428)/(SRP!$C$7:$C$9&gt;=E5428),SRP!$D$7:$D$9)*(G5428/100)*(E5428/1000)),IF(C5428="Spirits",SUM(LOOKUP(2,1/(SRP!$B$2:$B$6&lt;=E5428)/(SRP!$C$2:$C$6&gt;=E5428),SRP!$D$2:$D$6)*(G5428/100)*(E5428/1000)),IF(AND(C5428="Wine",D5428="Fortified Wines"),SUM(LOOKUP(2,1/(SRP!$B$20:$B$23&lt;=E5428)/(SRP!$C$20:$C$23&gt;=E5428),SRP!$D$20:$D$23)*(G5428/100)*(E5428/1000)),IF(C5428="Wine",SUM(LOOKUP(2,1/(SRP!$B$15:$B$19&lt;=E5428)/(SRP!$C$15:$C$19&gt;=E5428),SRP!$D$15:$D$19)*(G5428/100)*(E5428/1000)),IF(C5428="Ready to Drink",SUM(LOOKUP(2,1/(SRP!$B$10:$B$14&lt;=E5428)/(SRP!$C$10:$C$14&gt;=E5428),SRP!$D$10:$D$14)*(G5428/100)*(E5428/1000)),0))))),2)</f>
        <v>1.49</v>
      </c>
    </row>
    <row r="5429" spans="1:11" x14ac:dyDescent="0.35">
      <c r="A5429" s="2">
        <v>46034</v>
      </c>
      <c r="B5429" s="76" t="s">
        <v>6766</v>
      </c>
      <c r="C5429" s="76" t="s">
        <v>285</v>
      </c>
      <c r="D5429" s="76" t="s">
        <v>6941</v>
      </c>
      <c r="E5429" s="76">
        <v>700</v>
      </c>
      <c r="F5429" s="76">
        <v>6</v>
      </c>
      <c r="G5429" s="77">
        <v>50</v>
      </c>
      <c r="H5429" s="76" t="s">
        <v>6696</v>
      </c>
      <c r="I5429" s="77">
        <v>26.18</v>
      </c>
      <c r="J5429" s="2">
        <v>1</v>
      </c>
      <c r="K5429" s="119" cm="1">
        <f t="array" ref="K5429">ROUND(IF(C5429="Beer",SUM(LOOKUP(2,1/(SRP!$B$7:$B$9&lt;=E5429)/(SRP!$C$7:$C$9&gt;=E5429),SRP!$D$7:$D$9)*(G5429/100)*(E5429/1000)),IF(C5429="Spirits",SUM(LOOKUP(2,1/(SRP!$B$2:$B$6&lt;=E5429)/(SRP!$C$2:$C$6&gt;=E5429),SRP!$D$2:$D$6)*(G5429/100)*(E5429/1000)),IF(AND(C5429="Wine",D5429="Fortified Wines"),SUM(LOOKUP(2,1/(SRP!$B$20:$B$23&lt;=E5429)/(SRP!$C$20:$C$23&gt;=E5429),SRP!$D$20:$D$23)*(G5429/100)*(E5429/1000)),IF(C5429="Wine",SUM(LOOKUP(2,1/(SRP!$B$15:$B$19&lt;=E5429)/(SRP!$C$15:$C$19&gt;=E5429),SRP!$D$15:$D$19)*(G5429/100)*(E5429/1000)),IF(C5429="Ready to Drink",SUM(LOOKUP(2,1/(SRP!$B$10:$B$14&lt;=E5429)/(SRP!$C$10:$C$14&gt;=E5429),SRP!$D$10:$D$14)*(G5429/100)*(E5429/1000)),0))))),2)</f>
        <v>24.43</v>
      </c>
    </row>
    <row r="5430" spans="1:11" x14ac:dyDescent="0.35">
      <c r="A5430" s="2">
        <v>46056</v>
      </c>
      <c r="B5430" s="76" t="s">
        <v>4312</v>
      </c>
      <c r="C5430" s="76" t="s">
        <v>287</v>
      </c>
      <c r="D5430" s="76" t="s">
        <v>5266</v>
      </c>
      <c r="E5430" s="76">
        <v>473</v>
      </c>
      <c r="F5430" s="76">
        <v>24</v>
      </c>
      <c r="G5430" s="77">
        <v>4.3</v>
      </c>
      <c r="H5430" s="76" t="s">
        <v>3334</v>
      </c>
      <c r="I5430" s="77">
        <v>4.09</v>
      </c>
      <c r="J5430" s="2">
        <v>1</v>
      </c>
      <c r="K5430" s="119" cm="1">
        <f t="array" ref="K5430">ROUND(IF(C5430="Beer",SUM(LOOKUP(2,1/(SRP!$B$7:$B$9&lt;=E5430)/(SRP!$C$7:$C$9&gt;=E5430),SRP!$D$7:$D$9)*(G5430/100)*(E5430/1000)),IF(C5430="Spirits",SUM(LOOKUP(2,1/(SRP!$B$2:$B$6&lt;=E5430)/(SRP!$C$2:$C$6&gt;=E5430),SRP!$D$2:$D$6)*(G5430/100)*(E5430/1000)),IF(AND(C5430="Wine",D5430="Fortified Wines"),SUM(LOOKUP(2,1/(SRP!$B$20:$B$23&lt;=E5430)/(SRP!$C$20:$C$23&gt;=E5430),SRP!$D$20:$D$23)*(G5430/100)*(E5430/1000)),IF(C5430="Wine",SUM(LOOKUP(2,1/(SRP!$B$15:$B$19&lt;=E5430)/(SRP!$C$15:$C$19&gt;=E5430),SRP!$D$15:$D$19)*(G5430/100)*(E5430/1000)),IF(C5430="Ready to Drink",SUM(LOOKUP(2,1/(SRP!$B$10:$B$14&lt;=E5430)/(SRP!$C$10:$C$14&gt;=E5430),SRP!$D$10:$D$14)*(G5430/100)*(E5430/1000)),0))))),2)</f>
        <v>1.42</v>
      </c>
    </row>
    <row r="5431" spans="1:11" x14ac:dyDescent="0.35">
      <c r="A5431" s="2">
        <v>46056</v>
      </c>
      <c r="B5431" s="76" t="s">
        <v>4312</v>
      </c>
      <c r="C5431" s="76" t="s">
        <v>287</v>
      </c>
      <c r="D5431" s="76" t="s">
        <v>5266</v>
      </c>
      <c r="E5431" s="76">
        <v>473</v>
      </c>
      <c r="F5431" s="76">
        <v>24</v>
      </c>
      <c r="G5431" s="77">
        <v>4.3</v>
      </c>
      <c r="H5431" s="76" t="s">
        <v>3334</v>
      </c>
      <c r="I5431" s="77">
        <v>4.09</v>
      </c>
      <c r="J5431" s="2">
        <v>1</v>
      </c>
      <c r="K5431" s="119" cm="1">
        <f t="array" ref="K5431">ROUND(IF(C5431="Beer",SUM(LOOKUP(2,1/(SRP!$B$7:$B$9&lt;=E5431)/(SRP!$C$7:$C$9&gt;=E5431),SRP!$D$7:$D$9)*(G5431/100)*(E5431/1000)),IF(C5431="Spirits",SUM(LOOKUP(2,1/(SRP!$B$2:$B$6&lt;=E5431)/(SRP!$C$2:$C$6&gt;=E5431),SRP!$D$2:$D$6)*(G5431/100)*(E5431/1000)),IF(AND(C5431="Wine",D5431="Fortified Wines"),SUM(LOOKUP(2,1/(SRP!$B$20:$B$23&lt;=E5431)/(SRP!$C$20:$C$23&gt;=E5431),SRP!$D$20:$D$23)*(G5431/100)*(E5431/1000)),IF(C5431="Wine",SUM(LOOKUP(2,1/(SRP!$B$15:$B$19&lt;=E5431)/(SRP!$C$15:$C$19&gt;=E5431),SRP!$D$15:$D$19)*(G5431/100)*(E5431/1000)),IF(C5431="Ready to Drink",SUM(LOOKUP(2,1/(SRP!$B$10:$B$14&lt;=E5431)/(SRP!$C$10:$C$14&gt;=E5431),SRP!$D$10:$D$14)*(G5431/100)*(E5431/1000)),0))))),2)</f>
        <v>1.42</v>
      </c>
    </row>
    <row r="5432" spans="1:11" x14ac:dyDescent="0.35">
      <c r="A5432" s="2">
        <v>46080</v>
      </c>
      <c r="B5432" s="76" t="s">
        <v>4203</v>
      </c>
      <c r="C5432" s="76" t="s">
        <v>287</v>
      </c>
      <c r="D5432" s="76" t="s">
        <v>5271</v>
      </c>
      <c r="E5432" s="76">
        <v>4260</v>
      </c>
      <c r="F5432" s="76">
        <v>2</v>
      </c>
      <c r="G5432" s="77">
        <v>3.4</v>
      </c>
      <c r="H5432" s="76" t="s">
        <v>3325</v>
      </c>
      <c r="I5432" s="77">
        <v>30.29</v>
      </c>
      <c r="J5432" s="2">
        <v>12</v>
      </c>
      <c r="K5432" s="119" cm="1">
        <f t="array" ref="K5432">ROUND(IF(C5432="Beer",SUM(LOOKUP(2,1/(SRP!$B$7:$B$9&lt;=E5432)/(SRP!$C$7:$C$9&gt;=E5432),SRP!$D$7:$D$9)*(G5432/100)*(E5432/1000)),IF(C5432="Spirits",SUM(LOOKUP(2,1/(SRP!$B$2:$B$6&lt;=E5432)/(SRP!$C$2:$C$6&gt;=E5432),SRP!$D$2:$D$6)*(G5432/100)*(E5432/1000)),IF(AND(C5432="Wine",D5432="Fortified Wines"),SUM(LOOKUP(2,1/(SRP!$B$20:$B$23&lt;=E5432)/(SRP!$C$20:$C$23&gt;=E5432),SRP!$D$20:$D$23)*(G5432/100)*(E5432/1000)),IF(C5432="Wine",SUM(LOOKUP(2,1/(SRP!$B$15:$B$19&lt;=E5432)/(SRP!$C$15:$C$19&gt;=E5432),SRP!$D$15:$D$19)*(G5432/100)*(E5432/1000)),IF(C5432="Ready to Drink",SUM(LOOKUP(2,1/(SRP!$B$10:$B$14&lt;=E5432)/(SRP!$C$10:$C$14&gt;=E5432),SRP!$D$10:$D$14)*(G5432/100)*(E5432/1000)),0))))),2)</f>
        <v>10.11</v>
      </c>
    </row>
    <row r="5433" spans="1:11" x14ac:dyDescent="0.35">
      <c r="A5433" s="2">
        <v>46080</v>
      </c>
      <c r="B5433" s="76" t="s">
        <v>4203</v>
      </c>
      <c r="C5433" s="76" t="s">
        <v>287</v>
      </c>
      <c r="D5433" s="76" t="s">
        <v>5271</v>
      </c>
      <c r="E5433" s="76">
        <v>4260</v>
      </c>
      <c r="F5433" s="76">
        <v>2</v>
      </c>
      <c r="G5433" s="77">
        <v>3.4</v>
      </c>
      <c r="H5433" s="76" t="s">
        <v>3325</v>
      </c>
      <c r="I5433" s="77">
        <v>30.29</v>
      </c>
      <c r="J5433" s="2">
        <v>12</v>
      </c>
      <c r="K5433" s="119" cm="1">
        <f t="array" ref="K5433">ROUND(IF(C5433="Beer",SUM(LOOKUP(2,1/(SRP!$B$7:$B$9&lt;=E5433)/(SRP!$C$7:$C$9&gt;=E5433),SRP!$D$7:$D$9)*(G5433/100)*(E5433/1000)),IF(C5433="Spirits",SUM(LOOKUP(2,1/(SRP!$B$2:$B$6&lt;=E5433)/(SRP!$C$2:$C$6&gt;=E5433),SRP!$D$2:$D$6)*(G5433/100)*(E5433/1000)),IF(AND(C5433="Wine",D5433="Fortified Wines"),SUM(LOOKUP(2,1/(SRP!$B$20:$B$23&lt;=E5433)/(SRP!$C$20:$C$23&gt;=E5433),SRP!$D$20:$D$23)*(G5433/100)*(E5433/1000)),IF(C5433="Wine",SUM(LOOKUP(2,1/(SRP!$B$15:$B$19&lt;=E5433)/(SRP!$C$15:$C$19&gt;=E5433),SRP!$D$15:$D$19)*(G5433/100)*(E5433/1000)),IF(C5433="Ready to Drink",SUM(LOOKUP(2,1/(SRP!$B$10:$B$14&lt;=E5433)/(SRP!$C$10:$C$14&gt;=E5433),SRP!$D$10:$D$14)*(G5433/100)*(E5433/1000)),0))))),2)</f>
        <v>10.11</v>
      </c>
    </row>
    <row r="5434" spans="1:11" x14ac:dyDescent="0.35">
      <c r="A5434" s="2">
        <v>46089</v>
      </c>
      <c r="B5434" s="76" t="s">
        <v>4374</v>
      </c>
      <c r="C5434" s="76" t="s">
        <v>286</v>
      </c>
      <c r="D5434" s="76" t="s">
        <v>5264</v>
      </c>
      <c r="E5434" s="76">
        <v>4000</v>
      </c>
      <c r="F5434" s="76">
        <v>4</v>
      </c>
      <c r="G5434" s="77">
        <v>12</v>
      </c>
      <c r="H5434" s="76" t="s">
        <v>3297</v>
      </c>
      <c r="I5434" s="77">
        <v>43.99</v>
      </c>
      <c r="J5434" s="2">
        <v>1</v>
      </c>
      <c r="K5434" s="119" cm="1">
        <f t="array" ref="K5434">ROUND(IF(C5434="Beer",SUM(LOOKUP(2,1/(SRP!$B$7:$B$9&lt;=E5434)/(SRP!$C$7:$C$9&gt;=E5434),SRP!$D$7:$D$9)*(G5434/100)*(E5434/1000)),IF(C5434="Spirits",SUM(LOOKUP(2,1/(SRP!$B$2:$B$6&lt;=E5434)/(SRP!$C$2:$C$6&gt;=E5434),SRP!$D$2:$D$6)*(G5434/100)*(E5434/1000)),IF(AND(C5434="Wine",D5434="Fortified Wines"),SUM(LOOKUP(2,1/(SRP!$B$20:$B$23&lt;=E5434)/(SRP!$C$20:$C$23&gt;=E5434),SRP!$D$20:$D$23)*(G5434/100)*(E5434/1000)),IF(C5434="Wine",SUM(LOOKUP(2,1/(SRP!$B$15:$B$19&lt;=E5434)/(SRP!$C$15:$C$19&gt;=E5434),SRP!$D$15:$D$19)*(G5434/100)*(E5434/1000)),IF(C5434="Ready to Drink",SUM(LOOKUP(2,1/(SRP!$B$10:$B$14&lt;=E5434)/(SRP!$C$10:$C$14&gt;=E5434),SRP!$D$10:$D$14)*(G5434/100)*(E5434/1000)),0))))),2)</f>
        <v>27.9</v>
      </c>
    </row>
    <row r="5435" spans="1:11" x14ac:dyDescent="0.35">
      <c r="A5435" s="2">
        <v>46090</v>
      </c>
      <c r="B5435" s="76" t="s">
        <v>4205</v>
      </c>
      <c r="C5435" s="76" t="s">
        <v>287</v>
      </c>
      <c r="D5435" s="76" t="s">
        <v>5240</v>
      </c>
      <c r="E5435" s="76">
        <v>473</v>
      </c>
      <c r="F5435" s="76">
        <v>24</v>
      </c>
      <c r="G5435" s="77">
        <v>8.1999999999999993</v>
      </c>
      <c r="H5435" s="76" t="s">
        <v>3355</v>
      </c>
      <c r="I5435" s="77">
        <v>6.99</v>
      </c>
      <c r="J5435" s="2">
        <v>1</v>
      </c>
      <c r="K5435" s="119" cm="1">
        <f t="array" ref="K5435">ROUND(IF(C5435="Beer",SUM(LOOKUP(2,1/(SRP!$B$7:$B$9&lt;=E5435)/(SRP!$C$7:$C$9&gt;=E5435),SRP!$D$7:$D$9)*(G5435/100)*(E5435/1000)),IF(C5435="Spirits",SUM(LOOKUP(2,1/(SRP!$B$2:$B$6&lt;=E5435)/(SRP!$C$2:$C$6&gt;=E5435),SRP!$D$2:$D$6)*(G5435/100)*(E5435/1000)),IF(AND(C5435="Wine",D5435="Fortified Wines"),SUM(LOOKUP(2,1/(SRP!$B$20:$B$23&lt;=E5435)/(SRP!$C$20:$C$23&gt;=E5435),SRP!$D$20:$D$23)*(G5435/100)*(E5435/1000)),IF(C5435="Wine",SUM(LOOKUP(2,1/(SRP!$B$15:$B$19&lt;=E5435)/(SRP!$C$15:$C$19&gt;=E5435),SRP!$D$15:$D$19)*(G5435/100)*(E5435/1000)),IF(C5435="Ready to Drink",SUM(LOOKUP(2,1/(SRP!$B$10:$B$14&lt;=E5435)/(SRP!$C$10:$C$14&gt;=E5435),SRP!$D$10:$D$14)*(G5435/100)*(E5435/1000)),0))))),2)</f>
        <v>2.71</v>
      </c>
    </row>
    <row r="5436" spans="1:11" x14ac:dyDescent="0.35">
      <c r="A5436" s="2">
        <v>46090</v>
      </c>
      <c r="B5436" s="76" t="s">
        <v>4205</v>
      </c>
      <c r="C5436" s="76" t="s">
        <v>287</v>
      </c>
      <c r="D5436" s="76" t="s">
        <v>5240</v>
      </c>
      <c r="E5436" s="76">
        <v>473</v>
      </c>
      <c r="F5436" s="76">
        <v>24</v>
      </c>
      <c r="G5436" s="77">
        <v>8.1999999999999993</v>
      </c>
      <c r="H5436" s="76" t="s">
        <v>3355</v>
      </c>
      <c r="I5436" s="77">
        <v>6.99</v>
      </c>
      <c r="J5436" s="2">
        <v>1</v>
      </c>
      <c r="K5436" s="119" cm="1">
        <f t="array" ref="K5436">ROUND(IF(C5436="Beer",SUM(LOOKUP(2,1/(SRP!$B$7:$B$9&lt;=E5436)/(SRP!$C$7:$C$9&gt;=E5436),SRP!$D$7:$D$9)*(G5436/100)*(E5436/1000)),IF(C5436="Spirits",SUM(LOOKUP(2,1/(SRP!$B$2:$B$6&lt;=E5436)/(SRP!$C$2:$C$6&gt;=E5436),SRP!$D$2:$D$6)*(G5436/100)*(E5436/1000)),IF(AND(C5436="Wine",D5436="Fortified Wines"),SUM(LOOKUP(2,1/(SRP!$B$20:$B$23&lt;=E5436)/(SRP!$C$20:$C$23&gt;=E5436),SRP!$D$20:$D$23)*(G5436/100)*(E5436/1000)),IF(C5436="Wine",SUM(LOOKUP(2,1/(SRP!$B$15:$B$19&lt;=E5436)/(SRP!$C$15:$C$19&gt;=E5436),SRP!$D$15:$D$19)*(G5436/100)*(E5436/1000)),IF(C5436="Ready to Drink",SUM(LOOKUP(2,1/(SRP!$B$10:$B$14&lt;=E5436)/(SRP!$C$10:$C$14&gt;=E5436),SRP!$D$10:$D$14)*(G5436/100)*(E5436/1000)),0))))),2)</f>
        <v>2.71</v>
      </c>
    </row>
    <row r="5437" spans="1:11" x14ac:dyDescent="0.35">
      <c r="A5437" s="2">
        <v>46091</v>
      </c>
      <c r="B5437" s="76" t="s">
        <v>4206</v>
      </c>
      <c r="C5437" s="76" t="s">
        <v>287</v>
      </c>
      <c r="D5437" s="76" t="s">
        <v>5240</v>
      </c>
      <c r="E5437" s="76">
        <v>473</v>
      </c>
      <c r="F5437" s="76">
        <v>24</v>
      </c>
      <c r="G5437" s="77">
        <v>7.1</v>
      </c>
      <c r="H5437" s="76" t="s">
        <v>3355</v>
      </c>
      <c r="I5437" s="77">
        <v>5.39</v>
      </c>
      <c r="J5437" s="2">
        <v>1</v>
      </c>
      <c r="K5437" s="119" cm="1">
        <f t="array" ref="K5437">ROUND(IF(C5437="Beer",SUM(LOOKUP(2,1/(SRP!$B$7:$B$9&lt;=E5437)/(SRP!$C$7:$C$9&gt;=E5437),SRP!$D$7:$D$9)*(G5437/100)*(E5437/1000)),IF(C5437="Spirits",SUM(LOOKUP(2,1/(SRP!$B$2:$B$6&lt;=E5437)/(SRP!$C$2:$C$6&gt;=E5437),SRP!$D$2:$D$6)*(G5437/100)*(E5437/1000)),IF(AND(C5437="Wine",D5437="Fortified Wines"),SUM(LOOKUP(2,1/(SRP!$B$20:$B$23&lt;=E5437)/(SRP!$C$20:$C$23&gt;=E5437),SRP!$D$20:$D$23)*(G5437/100)*(E5437/1000)),IF(C5437="Wine",SUM(LOOKUP(2,1/(SRP!$B$15:$B$19&lt;=E5437)/(SRP!$C$15:$C$19&gt;=E5437),SRP!$D$15:$D$19)*(G5437/100)*(E5437/1000)),IF(C5437="Ready to Drink",SUM(LOOKUP(2,1/(SRP!$B$10:$B$14&lt;=E5437)/(SRP!$C$10:$C$14&gt;=E5437),SRP!$D$10:$D$14)*(G5437/100)*(E5437/1000)),0))))),2)</f>
        <v>2.34</v>
      </c>
    </row>
    <row r="5438" spans="1:11" x14ac:dyDescent="0.35">
      <c r="A5438" s="2">
        <v>46091</v>
      </c>
      <c r="B5438" s="76" t="s">
        <v>4206</v>
      </c>
      <c r="C5438" s="76" t="s">
        <v>287</v>
      </c>
      <c r="D5438" s="76" t="s">
        <v>5240</v>
      </c>
      <c r="E5438" s="76">
        <v>473</v>
      </c>
      <c r="F5438" s="76">
        <v>24</v>
      </c>
      <c r="G5438" s="77">
        <v>7.1</v>
      </c>
      <c r="H5438" s="76" t="s">
        <v>3355</v>
      </c>
      <c r="I5438" s="77">
        <v>5.39</v>
      </c>
      <c r="J5438" s="2">
        <v>1</v>
      </c>
      <c r="K5438" s="119" cm="1">
        <f t="array" ref="K5438">ROUND(IF(C5438="Beer",SUM(LOOKUP(2,1/(SRP!$B$7:$B$9&lt;=E5438)/(SRP!$C$7:$C$9&gt;=E5438),SRP!$D$7:$D$9)*(G5438/100)*(E5438/1000)),IF(C5438="Spirits",SUM(LOOKUP(2,1/(SRP!$B$2:$B$6&lt;=E5438)/(SRP!$C$2:$C$6&gt;=E5438),SRP!$D$2:$D$6)*(G5438/100)*(E5438/1000)),IF(AND(C5438="Wine",D5438="Fortified Wines"),SUM(LOOKUP(2,1/(SRP!$B$20:$B$23&lt;=E5438)/(SRP!$C$20:$C$23&gt;=E5438),SRP!$D$20:$D$23)*(G5438/100)*(E5438/1000)),IF(C5438="Wine",SUM(LOOKUP(2,1/(SRP!$B$15:$B$19&lt;=E5438)/(SRP!$C$15:$C$19&gt;=E5438),SRP!$D$15:$D$19)*(G5438/100)*(E5438/1000)),IF(C5438="Ready to Drink",SUM(LOOKUP(2,1/(SRP!$B$10:$B$14&lt;=E5438)/(SRP!$C$10:$C$14&gt;=E5438),SRP!$D$10:$D$14)*(G5438/100)*(E5438/1000)),0))))),2)</f>
        <v>2.34</v>
      </c>
    </row>
    <row r="5439" spans="1:11" x14ac:dyDescent="0.35">
      <c r="A5439" s="2">
        <v>46092</v>
      </c>
      <c r="B5439" s="76" t="s">
        <v>229</v>
      </c>
      <c r="C5439" s="76" t="s">
        <v>286</v>
      </c>
      <c r="D5439" s="76" t="s">
        <v>5236</v>
      </c>
      <c r="E5439" s="76">
        <v>4000</v>
      </c>
      <c r="F5439" s="76">
        <v>4</v>
      </c>
      <c r="G5439" s="77">
        <v>13</v>
      </c>
      <c r="H5439" s="76" t="s">
        <v>3297</v>
      </c>
      <c r="I5439" s="77">
        <v>43.99</v>
      </c>
      <c r="J5439" s="2">
        <v>1</v>
      </c>
      <c r="K5439" s="119" cm="1">
        <f t="array" ref="K5439">ROUND(IF(C5439="Beer",SUM(LOOKUP(2,1/(SRP!$B$7:$B$9&lt;=E5439)/(SRP!$C$7:$C$9&gt;=E5439),SRP!$D$7:$D$9)*(G5439/100)*(E5439/1000)),IF(C5439="Spirits",SUM(LOOKUP(2,1/(SRP!$B$2:$B$6&lt;=E5439)/(SRP!$C$2:$C$6&gt;=E5439),SRP!$D$2:$D$6)*(G5439/100)*(E5439/1000)),IF(AND(C5439="Wine",D5439="Fortified Wines"),SUM(LOOKUP(2,1/(SRP!$B$20:$B$23&lt;=E5439)/(SRP!$C$20:$C$23&gt;=E5439),SRP!$D$20:$D$23)*(G5439/100)*(E5439/1000)),IF(C5439="Wine",SUM(LOOKUP(2,1/(SRP!$B$15:$B$19&lt;=E5439)/(SRP!$C$15:$C$19&gt;=E5439),SRP!$D$15:$D$19)*(G5439/100)*(E5439/1000)),IF(C5439="Ready to Drink",SUM(LOOKUP(2,1/(SRP!$B$10:$B$14&lt;=E5439)/(SRP!$C$10:$C$14&gt;=E5439),SRP!$D$10:$D$14)*(G5439/100)*(E5439/1000)),0))))),2)</f>
        <v>30.23</v>
      </c>
    </row>
    <row r="5440" spans="1:11" x14ac:dyDescent="0.35">
      <c r="A5440" s="2">
        <v>46093</v>
      </c>
      <c r="B5440" s="76" t="s">
        <v>4211</v>
      </c>
      <c r="C5440" s="76" t="s">
        <v>5938</v>
      </c>
      <c r="D5440" s="76" t="s">
        <v>5746</v>
      </c>
      <c r="E5440" s="76">
        <v>355</v>
      </c>
      <c r="F5440" s="76">
        <v>24</v>
      </c>
      <c r="G5440" s="77">
        <v>4.5</v>
      </c>
      <c r="H5440" s="76" t="s">
        <v>3361</v>
      </c>
      <c r="I5440" s="77">
        <v>3.69</v>
      </c>
      <c r="J5440" s="2">
        <v>1</v>
      </c>
      <c r="K5440" s="119" cm="1">
        <f t="array" ref="K5440">ROUND(IF(C5440="Beer",SUM(LOOKUP(2,1/(SRP!$B$7:$B$9&lt;=E5440)/(SRP!$C$7:$C$9&gt;=E5440),SRP!$D$7:$D$9)*(G5440/100)*(E5440/1000)),IF(C5440="Spirits",SUM(LOOKUP(2,1/(SRP!$B$2:$B$6&lt;=E5440)/(SRP!$C$2:$C$6&gt;=E5440),SRP!$D$2:$D$6)*(G5440/100)*(E5440/1000)),IF(AND(C5440="Wine",D5440="Fortified Wines"),SUM(LOOKUP(2,1/(SRP!$B$20:$B$23&lt;=E5440)/(SRP!$C$20:$C$23&gt;=E5440),SRP!$D$20:$D$23)*(G5440/100)*(E5440/1000)),IF(C5440="Wine",SUM(LOOKUP(2,1/(SRP!$B$15:$B$19&lt;=E5440)/(SRP!$C$15:$C$19&gt;=E5440),SRP!$D$15:$D$19)*(G5440/100)*(E5440/1000)),IF(C5440="Ready to Drink",SUM(LOOKUP(2,1/(SRP!$B$10:$B$14&lt;=E5440)/(SRP!$C$10:$C$14&gt;=E5440),SRP!$D$10:$D$14)*(G5440/100)*(E5440/1000)),0))))),2)</f>
        <v>1.27</v>
      </c>
    </row>
    <row r="5441" spans="1:11" x14ac:dyDescent="0.35">
      <c r="A5441" s="2">
        <v>46096</v>
      </c>
      <c r="B5441" s="76" t="s">
        <v>258</v>
      </c>
      <c r="C5441" s="76" t="s">
        <v>286</v>
      </c>
      <c r="D5441" s="76" t="s">
        <v>5247</v>
      </c>
      <c r="E5441" s="76">
        <v>4000</v>
      </c>
      <c r="F5441" s="76">
        <v>4</v>
      </c>
      <c r="G5441" s="77">
        <v>13</v>
      </c>
      <c r="H5441" s="76" t="s">
        <v>3297</v>
      </c>
      <c r="I5441" s="77">
        <v>43.99</v>
      </c>
      <c r="J5441" s="2">
        <v>1</v>
      </c>
      <c r="K5441" s="119" cm="1">
        <f t="array" ref="K5441">ROUND(IF(C5441="Beer",SUM(LOOKUP(2,1/(SRP!$B$7:$B$9&lt;=E5441)/(SRP!$C$7:$C$9&gt;=E5441),SRP!$D$7:$D$9)*(G5441/100)*(E5441/1000)),IF(C5441="Spirits",SUM(LOOKUP(2,1/(SRP!$B$2:$B$6&lt;=E5441)/(SRP!$C$2:$C$6&gt;=E5441),SRP!$D$2:$D$6)*(G5441/100)*(E5441/1000)),IF(AND(C5441="Wine",D5441="Fortified Wines"),SUM(LOOKUP(2,1/(SRP!$B$20:$B$23&lt;=E5441)/(SRP!$C$20:$C$23&gt;=E5441),SRP!$D$20:$D$23)*(G5441/100)*(E5441/1000)),IF(C5441="Wine",SUM(LOOKUP(2,1/(SRP!$B$15:$B$19&lt;=E5441)/(SRP!$C$15:$C$19&gt;=E5441),SRP!$D$15:$D$19)*(G5441/100)*(E5441/1000)),IF(C5441="Ready to Drink",SUM(LOOKUP(2,1/(SRP!$B$10:$B$14&lt;=E5441)/(SRP!$C$10:$C$14&gt;=E5441),SRP!$D$10:$D$14)*(G5441/100)*(E5441/1000)),0))))),2)</f>
        <v>30.23</v>
      </c>
    </row>
    <row r="5442" spans="1:11" x14ac:dyDescent="0.35">
      <c r="A5442" s="2">
        <v>46097</v>
      </c>
      <c r="B5442" s="76" t="s">
        <v>4008</v>
      </c>
      <c r="C5442" s="76" t="s">
        <v>286</v>
      </c>
      <c r="D5442" s="76" t="s">
        <v>5236</v>
      </c>
      <c r="E5442" s="76">
        <v>4000</v>
      </c>
      <c r="F5442" s="76">
        <v>4</v>
      </c>
      <c r="G5442" s="77">
        <v>13</v>
      </c>
      <c r="H5442" s="76" t="s">
        <v>3297</v>
      </c>
      <c r="I5442" s="77">
        <v>43.99</v>
      </c>
      <c r="J5442" s="2">
        <v>1</v>
      </c>
      <c r="K5442" s="119" cm="1">
        <f t="array" ref="K5442">ROUND(IF(C5442="Beer",SUM(LOOKUP(2,1/(SRP!$B$7:$B$9&lt;=E5442)/(SRP!$C$7:$C$9&gt;=E5442),SRP!$D$7:$D$9)*(G5442/100)*(E5442/1000)),IF(C5442="Spirits",SUM(LOOKUP(2,1/(SRP!$B$2:$B$6&lt;=E5442)/(SRP!$C$2:$C$6&gt;=E5442),SRP!$D$2:$D$6)*(G5442/100)*(E5442/1000)),IF(AND(C5442="Wine",D5442="Fortified Wines"),SUM(LOOKUP(2,1/(SRP!$B$20:$B$23&lt;=E5442)/(SRP!$C$20:$C$23&gt;=E5442),SRP!$D$20:$D$23)*(G5442/100)*(E5442/1000)),IF(C5442="Wine",SUM(LOOKUP(2,1/(SRP!$B$15:$B$19&lt;=E5442)/(SRP!$C$15:$C$19&gt;=E5442),SRP!$D$15:$D$19)*(G5442/100)*(E5442/1000)),IF(C5442="Ready to Drink",SUM(LOOKUP(2,1/(SRP!$B$10:$B$14&lt;=E5442)/(SRP!$C$10:$C$14&gt;=E5442),SRP!$D$10:$D$14)*(G5442/100)*(E5442/1000)),0))))),2)</f>
        <v>30.23</v>
      </c>
    </row>
    <row r="5443" spans="1:11" x14ac:dyDescent="0.35">
      <c r="A5443" s="2">
        <v>46098</v>
      </c>
      <c r="B5443" s="76" t="s">
        <v>2505</v>
      </c>
      <c r="C5443" s="76" t="s">
        <v>285</v>
      </c>
      <c r="D5443" s="76" t="s">
        <v>6948</v>
      </c>
      <c r="E5443" s="76">
        <v>100</v>
      </c>
      <c r="F5443" s="76">
        <v>60</v>
      </c>
      <c r="G5443" s="77">
        <v>35</v>
      </c>
      <c r="H5443" s="76" t="s">
        <v>6694</v>
      </c>
      <c r="I5443" s="77">
        <v>5.99</v>
      </c>
      <c r="J5443" s="2">
        <v>1</v>
      </c>
      <c r="K5443" s="119" cm="1">
        <f t="array" ref="K5443">ROUND(IF(C5443="Beer",SUM(LOOKUP(2,1/(SRP!$B$7:$B$9&lt;=E5443)/(SRP!$C$7:$C$9&gt;=E5443),SRP!$D$7:$D$9)*(G5443/100)*(E5443/1000)),IF(C5443="Spirits",SUM(LOOKUP(2,1/(SRP!$B$2:$B$6&lt;=E5443)/(SRP!$C$2:$C$6&gt;=E5443),SRP!$D$2:$D$6)*(G5443/100)*(E5443/1000)),IF(AND(C5443="Wine",D5443="Fortified Wines"),SUM(LOOKUP(2,1/(SRP!$B$20:$B$23&lt;=E5443)/(SRP!$C$20:$C$23&gt;=E5443),SRP!$D$20:$D$23)*(G5443/100)*(E5443/1000)),IF(C5443="Wine",SUM(LOOKUP(2,1/(SRP!$B$15:$B$19&lt;=E5443)/(SRP!$C$15:$C$19&gt;=E5443),SRP!$D$15:$D$19)*(G5443/100)*(E5443/1000)),IF(C5443="Ready to Drink",SUM(LOOKUP(2,1/(SRP!$B$10:$B$14&lt;=E5443)/(SRP!$C$10:$C$14&gt;=E5443),SRP!$D$10:$D$14)*(G5443/100)*(E5443/1000)),0))))),2)</f>
        <v>3.33</v>
      </c>
    </row>
    <row r="5444" spans="1:11" x14ac:dyDescent="0.35">
      <c r="A5444" s="2">
        <v>46110</v>
      </c>
      <c r="B5444" s="76" t="s">
        <v>4381</v>
      </c>
      <c r="C5444" s="76" t="s">
        <v>285</v>
      </c>
      <c r="D5444" s="76" t="s">
        <v>6950</v>
      </c>
      <c r="E5444" s="76">
        <v>750</v>
      </c>
      <c r="F5444" s="76">
        <v>6</v>
      </c>
      <c r="G5444" s="77">
        <v>48.28</v>
      </c>
      <c r="H5444" s="76" t="s">
        <v>6697</v>
      </c>
      <c r="I5444" s="77">
        <v>59.99</v>
      </c>
      <c r="J5444" s="2">
        <v>1</v>
      </c>
      <c r="K5444" s="119" cm="1">
        <f t="array" ref="K5444">ROUND(IF(C5444="Beer",SUM(LOOKUP(2,1/(SRP!$B$7:$B$9&lt;=E5444)/(SRP!$C$7:$C$9&gt;=E5444),SRP!$D$7:$D$9)*(G5444/100)*(E5444/1000)),IF(C5444="Spirits",SUM(LOOKUP(2,1/(SRP!$B$2:$B$6&lt;=E5444)/(SRP!$C$2:$C$6&gt;=E5444),SRP!$D$2:$D$6)*(G5444/100)*(E5444/1000)),IF(AND(C5444="Wine",D5444="Fortified Wines"),SUM(LOOKUP(2,1/(SRP!$B$20:$B$23&lt;=E5444)/(SRP!$C$20:$C$23&gt;=E5444),SRP!$D$20:$D$23)*(G5444/100)*(E5444/1000)),IF(C5444="Wine",SUM(LOOKUP(2,1/(SRP!$B$15:$B$19&lt;=E5444)/(SRP!$C$15:$C$19&gt;=E5444),SRP!$D$15:$D$19)*(G5444/100)*(E5444/1000)),IF(C5444="Ready to Drink",SUM(LOOKUP(2,1/(SRP!$B$10:$B$14&lt;=E5444)/(SRP!$C$10:$C$14&gt;=E5444),SRP!$D$10:$D$14)*(G5444/100)*(E5444/1000)),0))))),2)</f>
        <v>25.28</v>
      </c>
    </row>
    <row r="5445" spans="1:11" x14ac:dyDescent="0.35">
      <c r="A5445" s="2">
        <v>46125</v>
      </c>
      <c r="B5445" s="76" t="s">
        <v>4185</v>
      </c>
      <c r="C5445" s="76" t="s">
        <v>285</v>
      </c>
      <c r="D5445" s="76" t="s">
        <v>5273</v>
      </c>
      <c r="E5445" s="76">
        <v>750</v>
      </c>
      <c r="F5445" s="76">
        <v>12</v>
      </c>
      <c r="G5445" s="77">
        <v>17</v>
      </c>
      <c r="H5445" s="76" t="s">
        <v>3280</v>
      </c>
      <c r="I5445" s="77">
        <v>36.49</v>
      </c>
      <c r="J5445" s="2">
        <v>1</v>
      </c>
      <c r="K5445" s="119" cm="1">
        <f t="array" ref="K5445">ROUND(IF(C5445="Beer",SUM(LOOKUP(2,1/(SRP!$B$7:$B$9&lt;=E5445)/(SRP!$C$7:$C$9&gt;=E5445),SRP!$D$7:$D$9)*(G5445/100)*(E5445/1000)),IF(C5445="Spirits",SUM(LOOKUP(2,1/(SRP!$B$2:$B$6&lt;=E5445)/(SRP!$C$2:$C$6&gt;=E5445),SRP!$D$2:$D$6)*(G5445/100)*(E5445/1000)),IF(AND(C5445="Wine",D5445="Fortified Wines"),SUM(LOOKUP(2,1/(SRP!$B$20:$B$23&lt;=E5445)/(SRP!$C$20:$C$23&gt;=E5445),SRP!$D$20:$D$23)*(G5445/100)*(E5445/1000)),IF(C5445="Wine",SUM(LOOKUP(2,1/(SRP!$B$15:$B$19&lt;=E5445)/(SRP!$C$15:$C$19&gt;=E5445),SRP!$D$15:$D$19)*(G5445/100)*(E5445/1000)),IF(C5445="Ready to Drink",SUM(LOOKUP(2,1/(SRP!$B$10:$B$14&lt;=E5445)/(SRP!$C$10:$C$14&gt;=E5445),SRP!$D$10:$D$14)*(G5445/100)*(E5445/1000)),0))))),2)</f>
        <v>8.9</v>
      </c>
    </row>
    <row r="5446" spans="1:11" x14ac:dyDescent="0.35">
      <c r="A5446" s="2">
        <v>46126</v>
      </c>
      <c r="B5446" s="76" t="s">
        <v>4102</v>
      </c>
      <c r="C5446" s="76" t="s">
        <v>285</v>
      </c>
      <c r="D5446" s="76" t="s">
        <v>5267</v>
      </c>
      <c r="E5446" s="76">
        <v>750</v>
      </c>
      <c r="F5446" s="76">
        <v>12</v>
      </c>
      <c r="G5446" s="77">
        <v>40</v>
      </c>
      <c r="H5446" s="76" t="s">
        <v>3366</v>
      </c>
      <c r="I5446" s="77">
        <v>35.99</v>
      </c>
      <c r="J5446" s="2">
        <v>1</v>
      </c>
      <c r="K5446" s="119" cm="1">
        <f t="array" ref="K5446">ROUND(IF(C5446="Beer",SUM(LOOKUP(2,1/(SRP!$B$7:$B$9&lt;=E5446)/(SRP!$C$7:$C$9&gt;=E5446),SRP!$D$7:$D$9)*(G5446/100)*(E5446/1000)),IF(C5446="Spirits",SUM(LOOKUP(2,1/(SRP!$B$2:$B$6&lt;=E5446)/(SRP!$C$2:$C$6&gt;=E5446),SRP!$D$2:$D$6)*(G5446/100)*(E5446/1000)),IF(AND(C5446="Wine",D5446="Fortified Wines"),SUM(LOOKUP(2,1/(SRP!$B$20:$B$23&lt;=E5446)/(SRP!$C$20:$C$23&gt;=E5446),SRP!$D$20:$D$23)*(G5446/100)*(E5446/1000)),IF(C5446="Wine",SUM(LOOKUP(2,1/(SRP!$B$15:$B$19&lt;=E5446)/(SRP!$C$15:$C$19&gt;=E5446),SRP!$D$15:$D$19)*(G5446/100)*(E5446/1000)),IF(C5446="Ready to Drink",SUM(LOOKUP(2,1/(SRP!$B$10:$B$14&lt;=E5446)/(SRP!$C$10:$C$14&gt;=E5446),SRP!$D$10:$D$14)*(G5446/100)*(E5446/1000)),0))))),2)</f>
        <v>20.94</v>
      </c>
    </row>
    <row r="5447" spans="1:11" x14ac:dyDescent="0.35">
      <c r="A5447" s="2">
        <v>46138</v>
      </c>
      <c r="B5447" s="76" t="s">
        <v>4179</v>
      </c>
      <c r="C5447" s="76" t="s">
        <v>287</v>
      </c>
      <c r="D5447" s="76" t="s">
        <v>5240</v>
      </c>
      <c r="E5447" s="76">
        <v>473</v>
      </c>
      <c r="F5447" s="76">
        <v>24</v>
      </c>
      <c r="G5447" s="77">
        <v>6.5</v>
      </c>
      <c r="H5447" s="76" t="s">
        <v>4409</v>
      </c>
      <c r="I5447" s="77">
        <v>4.99</v>
      </c>
      <c r="J5447" s="2">
        <v>1</v>
      </c>
      <c r="K5447" s="119" cm="1">
        <f t="array" ref="K5447">ROUND(IF(C5447="Beer",SUM(LOOKUP(2,1/(SRP!$B$7:$B$9&lt;=E5447)/(SRP!$C$7:$C$9&gt;=E5447),SRP!$D$7:$D$9)*(G5447/100)*(E5447/1000)),IF(C5447="Spirits",SUM(LOOKUP(2,1/(SRP!$B$2:$B$6&lt;=E5447)/(SRP!$C$2:$C$6&gt;=E5447),SRP!$D$2:$D$6)*(G5447/100)*(E5447/1000)),IF(AND(C5447="Wine",D5447="Fortified Wines"),SUM(LOOKUP(2,1/(SRP!$B$20:$B$23&lt;=E5447)/(SRP!$C$20:$C$23&gt;=E5447),SRP!$D$20:$D$23)*(G5447/100)*(E5447/1000)),IF(C5447="Wine",SUM(LOOKUP(2,1/(SRP!$B$15:$B$19&lt;=E5447)/(SRP!$C$15:$C$19&gt;=E5447),SRP!$D$15:$D$19)*(G5447/100)*(E5447/1000)),IF(C5447="Ready to Drink",SUM(LOOKUP(2,1/(SRP!$B$10:$B$14&lt;=E5447)/(SRP!$C$10:$C$14&gt;=E5447),SRP!$D$10:$D$14)*(G5447/100)*(E5447/1000)),0))))),2)</f>
        <v>2.15</v>
      </c>
    </row>
    <row r="5448" spans="1:11" x14ac:dyDescent="0.35">
      <c r="A5448" s="2">
        <v>46138</v>
      </c>
      <c r="B5448" s="76" t="s">
        <v>4179</v>
      </c>
      <c r="C5448" s="76" t="s">
        <v>287</v>
      </c>
      <c r="D5448" s="76" t="s">
        <v>5240</v>
      </c>
      <c r="E5448" s="76">
        <v>473</v>
      </c>
      <c r="F5448" s="76">
        <v>24</v>
      </c>
      <c r="G5448" s="77">
        <v>6.5</v>
      </c>
      <c r="H5448" s="76" t="s">
        <v>4409</v>
      </c>
      <c r="I5448" s="77">
        <v>4.99</v>
      </c>
      <c r="J5448" s="2">
        <v>1</v>
      </c>
      <c r="K5448" s="119" cm="1">
        <f t="array" ref="K5448">ROUND(IF(C5448="Beer",SUM(LOOKUP(2,1/(SRP!$B$7:$B$9&lt;=E5448)/(SRP!$C$7:$C$9&gt;=E5448),SRP!$D$7:$D$9)*(G5448/100)*(E5448/1000)),IF(C5448="Spirits",SUM(LOOKUP(2,1/(SRP!$B$2:$B$6&lt;=E5448)/(SRP!$C$2:$C$6&gt;=E5448),SRP!$D$2:$D$6)*(G5448/100)*(E5448/1000)),IF(AND(C5448="Wine",D5448="Fortified Wines"),SUM(LOOKUP(2,1/(SRP!$B$20:$B$23&lt;=E5448)/(SRP!$C$20:$C$23&gt;=E5448),SRP!$D$20:$D$23)*(G5448/100)*(E5448/1000)),IF(C5448="Wine",SUM(LOOKUP(2,1/(SRP!$B$15:$B$19&lt;=E5448)/(SRP!$C$15:$C$19&gt;=E5448),SRP!$D$15:$D$19)*(G5448/100)*(E5448/1000)),IF(C5448="Ready to Drink",SUM(LOOKUP(2,1/(SRP!$B$10:$B$14&lt;=E5448)/(SRP!$C$10:$C$14&gt;=E5448),SRP!$D$10:$D$14)*(G5448/100)*(E5448/1000)),0))))),2)</f>
        <v>2.15</v>
      </c>
    </row>
    <row r="5449" spans="1:11" x14ac:dyDescent="0.35">
      <c r="A5449" s="2">
        <v>46147</v>
      </c>
      <c r="B5449" s="76" t="s">
        <v>4255</v>
      </c>
      <c r="C5449" s="76" t="s">
        <v>287</v>
      </c>
      <c r="D5449" s="76" t="s">
        <v>5240</v>
      </c>
      <c r="E5449" s="76">
        <v>473</v>
      </c>
      <c r="F5449" s="76">
        <v>24</v>
      </c>
      <c r="G5449" s="77">
        <v>6.5</v>
      </c>
      <c r="H5449" s="76" t="s">
        <v>3355</v>
      </c>
      <c r="I5449" s="77">
        <v>5.99</v>
      </c>
      <c r="J5449" s="2">
        <v>1</v>
      </c>
      <c r="K5449" s="119" cm="1">
        <f t="array" ref="K5449">ROUND(IF(C5449="Beer",SUM(LOOKUP(2,1/(SRP!$B$7:$B$9&lt;=E5449)/(SRP!$C$7:$C$9&gt;=E5449),SRP!$D$7:$D$9)*(G5449/100)*(E5449/1000)),IF(C5449="Spirits",SUM(LOOKUP(2,1/(SRP!$B$2:$B$6&lt;=E5449)/(SRP!$C$2:$C$6&gt;=E5449),SRP!$D$2:$D$6)*(G5449/100)*(E5449/1000)),IF(AND(C5449="Wine",D5449="Fortified Wines"),SUM(LOOKUP(2,1/(SRP!$B$20:$B$23&lt;=E5449)/(SRP!$C$20:$C$23&gt;=E5449),SRP!$D$20:$D$23)*(G5449/100)*(E5449/1000)),IF(C5449="Wine",SUM(LOOKUP(2,1/(SRP!$B$15:$B$19&lt;=E5449)/(SRP!$C$15:$C$19&gt;=E5449),SRP!$D$15:$D$19)*(G5449/100)*(E5449/1000)),IF(C5449="Ready to Drink",SUM(LOOKUP(2,1/(SRP!$B$10:$B$14&lt;=E5449)/(SRP!$C$10:$C$14&gt;=E5449),SRP!$D$10:$D$14)*(G5449/100)*(E5449/1000)),0))))),2)</f>
        <v>2.15</v>
      </c>
    </row>
    <row r="5450" spans="1:11" x14ac:dyDescent="0.35">
      <c r="A5450" s="2">
        <v>46147</v>
      </c>
      <c r="B5450" s="76" t="s">
        <v>4255</v>
      </c>
      <c r="C5450" s="76" t="s">
        <v>287</v>
      </c>
      <c r="D5450" s="76" t="s">
        <v>5240</v>
      </c>
      <c r="E5450" s="76">
        <v>473</v>
      </c>
      <c r="F5450" s="76">
        <v>24</v>
      </c>
      <c r="G5450" s="77">
        <v>6.5</v>
      </c>
      <c r="H5450" s="76" t="s">
        <v>3355</v>
      </c>
      <c r="I5450" s="77">
        <v>5.99</v>
      </c>
      <c r="J5450" s="2">
        <v>1</v>
      </c>
      <c r="K5450" s="119" cm="1">
        <f t="array" ref="K5450">ROUND(IF(C5450="Beer",SUM(LOOKUP(2,1/(SRP!$B$7:$B$9&lt;=E5450)/(SRP!$C$7:$C$9&gt;=E5450),SRP!$D$7:$D$9)*(G5450/100)*(E5450/1000)),IF(C5450="Spirits",SUM(LOOKUP(2,1/(SRP!$B$2:$B$6&lt;=E5450)/(SRP!$C$2:$C$6&gt;=E5450),SRP!$D$2:$D$6)*(G5450/100)*(E5450/1000)),IF(AND(C5450="Wine",D5450="Fortified Wines"),SUM(LOOKUP(2,1/(SRP!$B$20:$B$23&lt;=E5450)/(SRP!$C$20:$C$23&gt;=E5450),SRP!$D$20:$D$23)*(G5450/100)*(E5450/1000)),IF(C5450="Wine",SUM(LOOKUP(2,1/(SRP!$B$15:$B$19&lt;=E5450)/(SRP!$C$15:$C$19&gt;=E5450),SRP!$D$15:$D$19)*(G5450/100)*(E5450/1000)),IF(C5450="Ready to Drink",SUM(LOOKUP(2,1/(SRP!$B$10:$B$14&lt;=E5450)/(SRP!$C$10:$C$14&gt;=E5450),SRP!$D$10:$D$14)*(G5450/100)*(E5450/1000)),0))))),2)</f>
        <v>2.15</v>
      </c>
    </row>
    <row r="5451" spans="1:11" x14ac:dyDescent="0.35">
      <c r="A5451" s="2">
        <v>46176</v>
      </c>
      <c r="B5451" s="76" t="s">
        <v>4302</v>
      </c>
      <c r="C5451" s="76" t="s">
        <v>285</v>
      </c>
      <c r="D5451" s="76" t="s">
        <v>5267</v>
      </c>
      <c r="E5451" s="76">
        <v>750</v>
      </c>
      <c r="F5451" s="76">
        <v>12</v>
      </c>
      <c r="G5451" s="77">
        <v>40</v>
      </c>
      <c r="H5451" s="76" t="s">
        <v>3366</v>
      </c>
      <c r="I5451" s="77">
        <v>35.99</v>
      </c>
      <c r="J5451" s="2">
        <v>1</v>
      </c>
      <c r="K5451" s="119" cm="1">
        <f t="array" ref="K5451">ROUND(IF(C5451="Beer",SUM(LOOKUP(2,1/(SRP!$B$7:$B$9&lt;=E5451)/(SRP!$C$7:$C$9&gt;=E5451),SRP!$D$7:$D$9)*(G5451/100)*(E5451/1000)),IF(C5451="Spirits",SUM(LOOKUP(2,1/(SRP!$B$2:$B$6&lt;=E5451)/(SRP!$C$2:$C$6&gt;=E5451),SRP!$D$2:$D$6)*(G5451/100)*(E5451/1000)),IF(AND(C5451="Wine",D5451="Fortified Wines"),SUM(LOOKUP(2,1/(SRP!$B$20:$B$23&lt;=E5451)/(SRP!$C$20:$C$23&gt;=E5451),SRP!$D$20:$D$23)*(G5451/100)*(E5451/1000)),IF(C5451="Wine",SUM(LOOKUP(2,1/(SRP!$B$15:$B$19&lt;=E5451)/(SRP!$C$15:$C$19&gt;=E5451),SRP!$D$15:$D$19)*(G5451/100)*(E5451/1000)),IF(C5451="Ready to Drink",SUM(LOOKUP(2,1/(SRP!$B$10:$B$14&lt;=E5451)/(SRP!$C$10:$C$14&gt;=E5451),SRP!$D$10:$D$14)*(G5451/100)*(E5451/1000)),0))))),2)</f>
        <v>20.94</v>
      </c>
    </row>
    <row r="5452" spans="1:11" x14ac:dyDescent="0.35">
      <c r="A5452" s="2">
        <v>46177</v>
      </c>
      <c r="B5452" s="76" t="s">
        <v>2722</v>
      </c>
      <c r="C5452" s="76" t="s">
        <v>286</v>
      </c>
      <c r="D5452" s="76" t="s">
        <v>5246</v>
      </c>
      <c r="E5452" s="76">
        <v>375</v>
      </c>
      <c r="F5452" s="76">
        <v>12</v>
      </c>
      <c r="G5452" s="77">
        <v>13</v>
      </c>
      <c r="H5452" s="76" t="s">
        <v>3305</v>
      </c>
      <c r="I5452" s="77">
        <v>12.99</v>
      </c>
      <c r="J5452" s="2">
        <v>1</v>
      </c>
      <c r="K5452" s="119" cm="1">
        <f t="array" ref="K5452">ROUND(IF(C5452="Beer",SUM(LOOKUP(2,1/(SRP!$B$7:$B$9&lt;=E5452)/(SRP!$C$7:$C$9&gt;=E5452),SRP!$D$7:$D$9)*(G5452/100)*(E5452/1000)),IF(C5452="Spirits",SUM(LOOKUP(2,1/(SRP!$B$2:$B$6&lt;=E5452)/(SRP!$C$2:$C$6&gt;=E5452),SRP!$D$2:$D$6)*(G5452/100)*(E5452/1000)),IF(AND(C5452="Wine",D5452="Fortified Wines"),SUM(LOOKUP(2,1/(SRP!$B$20:$B$23&lt;=E5452)/(SRP!$C$20:$C$23&gt;=E5452),SRP!$D$20:$D$23)*(G5452/100)*(E5452/1000)),IF(C5452="Wine",SUM(LOOKUP(2,1/(SRP!$B$15:$B$19&lt;=E5452)/(SRP!$C$15:$C$19&gt;=E5452),SRP!$D$15:$D$19)*(G5452/100)*(E5452/1000)),IF(C5452="Ready to Drink",SUM(LOOKUP(2,1/(SRP!$B$10:$B$14&lt;=E5452)/(SRP!$C$10:$C$14&gt;=E5452),SRP!$D$10:$D$14)*(G5452/100)*(E5452/1000)),0))))),2)</f>
        <v>3.61</v>
      </c>
    </row>
    <row r="5453" spans="1:11" x14ac:dyDescent="0.35">
      <c r="A5453" s="2">
        <v>46178</v>
      </c>
      <c r="B5453" s="76" t="s">
        <v>4136</v>
      </c>
      <c r="C5453" s="76" t="s">
        <v>285</v>
      </c>
      <c r="D5453" s="76" t="s">
        <v>5243</v>
      </c>
      <c r="E5453" s="76">
        <v>1140</v>
      </c>
      <c r="F5453" s="76">
        <v>12</v>
      </c>
      <c r="G5453" s="77">
        <v>40</v>
      </c>
      <c r="H5453" s="76" t="s">
        <v>3388</v>
      </c>
      <c r="I5453" s="77">
        <v>39.99</v>
      </c>
      <c r="J5453" s="2">
        <v>1</v>
      </c>
      <c r="K5453" s="119" cm="1">
        <f t="array" ref="K5453">ROUND(IF(C5453="Beer",SUM(LOOKUP(2,1/(SRP!$B$7:$B$9&lt;=E5453)/(SRP!$C$7:$C$9&gt;=E5453),SRP!$D$7:$D$9)*(G5453/100)*(E5453/1000)),IF(C5453="Spirits",SUM(LOOKUP(2,1/(SRP!$B$2:$B$6&lt;=E5453)/(SRP!$C$2:$C$6&gt;=E5453),SRP!$D$2:$D$6)*(G5453/100)*(E5453/1000)),IF(AND(C5453="Wine",D5453="Fortified Wines"),SUM(LOOKUP(2,1/(SRP!$B$20:$B$23&lt;=E5453)/(SRP!$C$20:$C$23&gt;=E5453),SRP!$D$20:$D$23)*(G5453/100)*(E5453/1000)),IF(C5453="Wine",SUM(LOOKUP(2,1/(SRP!$B$15:$B$19&lt;=E5453)/(SRP!$C$15:$C$19&gt;=E5453),SRP!$D$15:$D$19)*(G5453/100)*(E5453/1000)),IF(C5453="Ready to Drink",SUM(LOOKUP(2,1/(SRP!$B$10:$B$14&lt;=E5453)/(SRP!$C$10:$C$14&gt;=E5453),SRP!$D$10:$D$14)*(G5453/100)*(E5453/1000)),0))))),2)</f>
        <v>31.83</v>
      </c>
    </row>
    <row r="5454" spans="1:11" x14ac:dyDescent="0.35">
      <c r="A5454" s="2">
        <v>46180</v>
      </c>
      <c r="B5454" s="76" t="s">
        <v>2721</v>
      </c>
      <c r="C5454" s="76" t="s">
        <v>286</v>
      </c>
      <c r="D5454" s="76" t="s">
        <v>5269</v>
      </c>
      <c r="E5454" s="76">
        <v>375</v>
      </c>
      <c r="F5454" s="76">
        <v>12</v>
      </c>
      <c r="G5454" s="77">
        <v>13</v>
      </c>
      <c r="H5454" s="76" t="s">
        <v>3305</v>
      </c>
      <c r="I5454" s="77">
        <v>12.99</v>
      </c>
      <c r="J5454" s="2">
        <v>1</v>
      </c>
      <c r="K5454" s="119" cm="1">
        <f t="array" ref="K5454">ROUND(IF(C5454="Beer",SUM(LOOKUP(2,1/(SRP!$B$7:$B$9&lt;=E5454)/(SRP!$C$7:$C$9&gt;=E5454),SRP!$D$7:$D$9)*(G5454/100)*(E5454/1000)),IF(C5454="Spirits",SUM(LOOKUP(2,1/(SRP!$B$2:$B$6&lt;=E5454)/(SRP!$C$2:$C$6&gt;=E5454),SRP!$D$2:$D$6)*(G5454/100)*(E5454/1000)),IF(AND(C5454="Wine",D5454="Fortified Wines"),SUM(LOOKUP(2,1/(SRP!$B$20:$B$23&lt;=E5454)/(SRP!$C$20:$C$23&gt;=E5454),SRP!$D$20:$D$23)*(G5454/100)*(E5454/1000)),IF(C5454="Wine",SUM(LOOKUP(2,1/(SRP!$B$15:$B$19&lt;=E5454)/(SRP!$C$15:$C$19&gt;=E5454),SRP!$D$15:$D$19)*(G5454/100)*(E5454/1000)),IF(C5454="Ready to Drink",SUM(LOOKUP(2,1/(SRP!$B$10:$B$14&lt;=E5454)/(SRP!$C$10:$C$14&gt;=E5454),SRP!$D$10:$D$14)*(G5454/100)*(E5454/1000)),0))))),2)</f>
        <v>3.61</v>
      </c>
    </row>
    <row r="5455" spans="1:11" x14ac:dyDescent="0.35">
      <c r="A5455" s="2">
        <v>46181</v>
      </c>
      <c r="B5455" s="76" t="s">
        <v>5369</v>
      </c>
      <c r="C5455" s="76" t="s">
        <v>5938</v>
      </c>
      <c r="D5455" s="76" t="s">
        <v>5308</v>
      </c>
      <c r="E5455" s="76">
        <v>355</v>
      </c>
      <c r="F5455" s="76">
        <v>24</v>
      </c>
      <c r="G5455" s="77">
        <v>5</v>
      </c>
      <c r="H5455" s="76" t="s">
        <v>3393</v>
      </c>
      <c r="I5455" s="77">
        <v>3.98</v>
      </c>
      <c r="J5455" s="2">
        <v>1</v>
      </c>
      <c r="K5455" s="119" cm="1">
        <f t="array" ref="K5455">ROUND(IF(C5455="Beer",SUM(LOOKUP(2,1/(SRP!$B$7:$B$9&lt;=E5455)/(SRP!$C$7:$C$9&gt;=E5455),SRP!$D$7:$D$9)*(G5455/100)*(E5455/1000)),IF(C5455="Spirits",SUM(LOOKUP(2,1/(SRP!$B$2:$B$6&lt;=E5455)/(SRP!$C$2:$C$6&gt;=E5455),SRP!$D$2:$D$6)*(G5455/100)*(E5455/1000)),IF(AND(C5455="Wine",D5455="Fortified Wines"),SUM(LOOKUP(2,1/(SRP!$B$20:$B$23&lt;=E5455)/(SRP!$C$20:$C$23&gt;=E5455),SRP!$D$20:$D$23)*(G5455/100)*(E5455/1000)),IF(C5455="Wine",SUM(LOOKUP(2,1/(SRP!$B$15:$B$19&lt;=E5455)/(SRP!$C$15:$C$19&gt;=E5455),SRP!$D$15:$D$19)*(G5455/100)*(E5455/1000)),IF(C5455="Ready to Drink",SUM(LOOKUP(2,1/(SRP!$B$10:$B$14&lt;=E5455)/(SRP!$C$10:$C$14&gt;=E5455),SRP!$D$10:$D$14)*(G5455/100)*(E5455/1000)),0))))),2)</f>
        <v>1.41</v>
      </c>
    </row>
    <row r="5456" spans="1:11" x14ac:dyDescent="0.35">
      <c r="A5456" s="2">
        <v>46181</v>
      </c>
      <c r="B5456" s="76" t="s">
        <v>5369</v>
      </c>
      <c r="C5456" s="76" t="s">
        <v>5938</v>
      </c>
      <c r="D5456" s="76" t="s">
        <v>5308</v>
      </c>
      <c r="E5456" s="76">
        <v>355</v>
      </c>
      <c r="F5456" s="76">
        <v>24</v>
      </c>
      <c r="G5456" s="77">
        <v>5</v>
      </c>
      <c r="H5456" s="76" t="s">
        <v>3393</v>
      </c>
      <c r="I5456" s="77">
        <v>3.98</v>
      </c>
      <c r="J5456" s="2">
        <v>1</v>
      </c>
      <c r="K5456" s="119" cm="1">
        <f t="array" ref="K5456">ROUND(IF(C5456="Beer",SUM(LOOKUP(2,1/(SRP!$B$7:$B$9&lt;=E5456)/(SRP!$C$7:$C$9&gt;=E5456),SRP!$D$7:$D$9)*(G5456/100)*(E5456/1000)),IF(C5456="Spirits",SUM(LOOKUP(2,1/(SRP!$B$2:$B$6&lt;=E5456)/(SRP!$C$2:$C$6&gt;=E5456),SRP!$D$2:$D$6)*(G5456/100)*(E5456/1000)),IF(AND(C5456="Wine",D5456="Fortified Wines"),SUM(LOOKUP(2,1/(SRP!$B$20:$B$23&lt;=E5456)/(SRP!$C$20:$C$23&gt;=E5456),SRP!$D$20:$D$23)*(G5456/100)*(E5456/1000)),IF(C5456="Wine",SUM(LOOKUP(2,1/(SRP!$B$15:$B$19&lt;=E5456)/(SRP!$C$15:$C$19&gt;=E5456),SRP!$D$15:$D$19)*(G5456/100)*(E5456/1000)),IF(C5456="Ready to Drink",SUM(LOOKUP(2,1/(SRP!$B$10:$B$14&lt;=E5456)/(SRP!$C$10:$C$14&gt;=E5456),SRP!$D$10:$D$14)*(G5456/100)*(E5456/1000)),0))))),2)</f>
        <v>1.41</v>
      </c>
    </row>
    <row r="5457" spans="1:11" x14ac:dyDescent="0.35">
      <c r="A5457" s="2">
        <v>46183</v>
      </c>
      <c r="B5457" s="76" t="s">
        <v>4173</v>
      </c>
      <c r="C5457" s="76" t="s">
        <v>285</v>
      </c>
      <c r="D5457" s="76" t="s">
        <v>6954</v>
      </c>
      <c r="E5457" s="76">
        <v>750</v>
      </c>
      <c r="F5457" s="76">
        <v>6</v>
      </c>
      <c r="G5457" s="77">
        <v>45</v>
      </c>
      <c r="H5457" s="76" t="s">
        <v>6697</v>
      </c>
      <c r="I5457" s="77">
        <v>79.989999999999995</v>
      </c>
      <c r="J5457" s="2">
        <v>1</v>
      </c>
      <c r="K5457" s="119" cm="1">
        <f t="array" ref="K5457">ROUND(IF(C5457="Beer",SUM(LOOKUP(2,1/(SRP!$B$7:$B$9&lt;=E5457)/(SRP!$C$7:$C$9&gt;=E5457),SRP!$D$7:$D$9)*(G5457/100)*(E5457/1000)),IF(C5457="Spirits",SUM(LOOKUP(2,1/(SRP!$B$2:$B$6&lt;=E5457)/(SRP!$C$2:$C$6&gt;=E5457),SRP!$D$2:$D$6)*(G5457/100)*(E5457/1000)),IF(AND(C5457="Wine",D5457="Fortified Wines"),SUM(LOOKUP(2,1/(SRP!$B$20:$B$23&lt;=E5457)/(SRP!$C$20:$C$23&gt;=E5457),SRP!$D$20:$D$23)*(G5457/100)*(E5457/1000)),IF(C5457="Wine",SUM(LOOKUP(2,1/(SRP!$B$15:$B$19&lt;=E5457)/(SRP!$C$15:$C$19&gt;=E5457),SRP!$D$15:$D$19)*(G5457/100)*(E5457/1000)),IF(C5457="Ready to Drink",SUM(LOOKUP(2,1/(SRP!$B$10:$B$14&lt;=E5457)/(SRP!$C$10:$C$14&gt;=E5457),SRP!$D$10:$D$14)*(G5457/100)*(E5457/1000)),0))))),2)</f>
        <v>23.56</v>
      </c>
    </row>
    <row r="5458" spans="1:11" x14ac:dyDescent="0.35">
      <c r="A5458" s="2">
        <v>46186</v>
      </c>
      <c r="B5458" s="76" t="s">
        <v>4299</v>
      </c>
      <c r="C5458" s="76" t="s">
        <v>5938</v>
      </c>
      <c r="D5458" s="76" t="s">
        <v>5307</v>
      </c>
      <c r="E5458" s="76">
        <v>750</v>
      </c>
      <c r="F5458" s="76">
        <v>12</v>
      </c>
      <c r="G5458" s="77">
        <v>6.8</v>
      </c>
      <c r="H5458" s="76" t="s">
        <v>3393</v>
      </c>
      <c r="I5458" s="77">
        <v>24.5</v>
      </c>
      <c r="J5458" s="2">
        <v>1</v>
      </c>
      <c r="K5458" s="119" cm="1">
        <f t="array" ref="K5458">ROUND(IF(C5458="Beer",SUM(LOOKUP(2,1/(SRP!$B$7:$B$9&lt;=E5458)/(SRP!$C$7:$C$9&gt;=E5458),SRP!$D$7:$D$9)*(G5458/100)*(E5458/1000)),IF(C5458="Spirits",SUM(LOOKUP(2,1/(SRP!$B$2:$B$6&lt;=E5458)/(SRP!$C$2:$C$6&gt;=E5458),SRP!$D$2:$D$6)*(G5458/100)*(E5458/1000)),IF(AND(C5458="Wine",D5458="Fortified Wines"),SUM(LOOKUP(2,1/(SRP!$B$20:$B$23&lt;=E5458)/(SRP!$C$20:$C$23&gt;=E5458),SRP!$D$20:$D$23)*(G5458/100)*(E5458/1000)),IF(C5458="Wine",SUM(LOOKUP(2,1/(SRP!$B$15:$B$19&lt;=E5458)/(SRP!$C$15:$C$19&gt;=E5458),SRP!$D$15:$D$19)*(G5458/100)*(E5458/1000)),IF(C5458="Ready to Drink",SUM(LOOKUP(2,1/(SRP!$B$10:$B$14&lt;=E5458)/(SRP!$C$10:$C$14&gt;=E5458),SRP!$D$10:$D$14)*(G5458/100)*(E5458/1000)),0))))),2)</f>
        <v>3.56</v>
      </c>
    </row>
    <row r="5459" spans="1:11" x14ac:dyDescent="0.35">
      <c r="A5459" s="2">
        <v>46186</v>
      </c>
      <c r="B5459" s="76" t="s">
        <v>4299</v>
      </c>
      <c r="C5459" s="76" t="s">
        <v>5938</v>
      </c>
      <c r="D5459" s="76" t="s">
        <v>5307</v>
      </c>
      <c r="E5459" s="76">
        <v>750</v>
      </c>
      <c r="F5459" s="76">
        <v>12</v>
      </c>
      <c r="G5459" s="77">
        <v>6.8</v>
      </c>
      <c r="H5459" s="76" t="s">
        <v>3393</v>
      </c>
      <c r="I5459" s="77">
        <v>24.5</v>
      </c>
      <c r="J5459" s="2">
        <v>1</v>
      </c>
      <c r="K5459" s="119" cm="1">
        <f t="array" ref="K5459">ROUND(IF(C5459="Beer",SUM(LOOKUP(2,1/(SRP!$B$7:$B$9&lt;=E5459)/(SRP!$C$7:$C$9&gt;=E5459),SRP!$D$7:$D$9)*(G5459/100)*(E5459/1000)),IF(C5459="Spirits",SUM(LOOKUP(2,1/(SRP!$B$2:$B$6&lt;=E5459)/(SRP!$C$2:$C$6&gt;=E5459),SRP!$D$2:$D$6)*(G5459/100)*(E5459/1000)),IF(AND(C5459="Wine",D5459="Fortified Wines"),SUM(LOOKUP(2,1/(SRP!$B$20:$B$23&lt;=E5459)/(SRP!$C$20:$C$23&gt;=E5459),SRP!$D$20:$D$23)*(G5459/100)*(E5459/1000)),IF(C5459="Wine",SUM(LOOKUP(2,1/(SRP!$B$15:$B$19&lt;=E5459)/(SRP!$C$15:$C$19&gt;=E5459),SRP!$D$15:$D$19)*(G5459/100)*(E5459/1000)),IF(C5459="Ready to Drink",SUM(LOOKUP(2,1/(SRP!$B$10:$B$14&lt;=E5459)/(SRP!$C$10:$C$14&gt;=E5459),SRP!$D$10:$D$14)*(G5459/100)*(E5459/1000)),0))))),2)</f>
        <v>3.56</v>
      </c>
    </row>
    <row r="5460" spans="1:11" x14ac:dyDescent="0.35">
      <c r="A5460" s="2">
        <v>46190</v>
      </c>
      <c r="B5460" s="76" t="s">
        <v>4130</v>
      </c>
      <c r="C5460" s="76" t="s">
        <v>287</v>
      </c>
      <c r="D5460" s="76" t="s">
        <v>5240</v>
      </c>
      <c r="E5460" s="76">
        <v>473</v>
      </c>
      <c r="F5460" s="76">
        <v>24</v>
      </c>
      <c r="G5460" s="77">
        <v>6.5</v>
      </c>
      <c r="H5460" s="76" t="s">
        <v>4070</v>
      </c>
      <c r="I5460" s="77">
        <v>4.29</v>
      </c>
      <c r="J5460" s="2">
        <v>1</v>
      </c>
      <c r="K5460" s="119" cm="1">
        <f t="array" ref="K5460">ROUND(IF(C5460="Beer",SUM(LOOKUP(2,1/(SRP!$B$7:$B$9&lt;=E5460)/(SRP!$C$7:$C$9&gt;=E5460),SRP!$D$7:$D$9)*(G5460/100)*(E5460/1000)),IF(C5460="Spirits",SUM(LOOKUP(2,1/(SRP!$B$2:$B$6&lt;=E5460)/(SRP!$C$2:$C$6&gt;=E5460),SRP!$D$2:$D$6)*(G5460/100)*(E5460/1000)),IF(AND(C5460="Wine",D5460="Fortified Wines"),SUM(LOOKUP(2,1/(SRP!$B$20:$B$23&lt;=E5460)/(SRP!$C$20:$C$23&gt;=E5460),SRP!$D$20:$D$23)*(G5460/100)*(E5460/1000)),IF(C5460="Wine",SUM(LOOKUP(2,1/(SRP!$B$15:$B$19&lt;=E5460)/(SRP!$C$15:$C$19&gt;=E5460),SRP!$D$15:$D$19)*(G5460/100)*(E5460/1000)),IF(C5460="Ready to Drink",SUM(LOOKUP(2,1/(SRP!$B$10:$B$14&lt;=E5460)/(SRP!$C$10:$C$14&gt;=E5460),SRP!$D$10:$D$14)*(G5460/100)*(E5460/1000)),0))))),2)</f>
        <v>2.15</v>
      </c>
    </row>
    <row r="5461" spans="1:11" x14ac:dyDescent="0.35">
      <c r="A5461" s="2">
        <v>46190</v>
      </c>
      <c r="B5461" s="76" t="s">
        <v>4130</v>
      </c>
      <c r="C5461" s="76" t="s">
        <v>287</v>
      </c>
      <c r="D5461" s="76" t="s">
        <v>5240</v>
      </c>
      <c r="E5461" s="76">
        <v>473</v>
      </c>
      <c r="F5461" s="76">
        <v>24</v>
      </c>
      <c r="G5461" s="77">
        <v>6.5</v>
      </c>
      <c r="H5461" s="76" t="s">
        <v>4070</v>
      </c>
      <c r="I5461" s="77">
        <v>4.29</v>
      </c>
      <c r="J5461" s="2">
        <v>1</v>
      </c>
      <c r="K5461" s="119" cm="1">
        <f t="array" ref="K5461">ROUND(IF(C5461="Beer",SUM(LOOKUP(2,1/(SRP!$B$7:$B$9&lt;=E5461)/(SRP!$C$7:$C$9&gt;=E5461),SRP!$D$7:$D$9)*(G5461/100)*(E5461/1000)),IF(C5461="Spirits",SUM(LOOKUP(2,1/(SRP!$B$2:$B$6&lt;=E5461)/(SRP!$C$2:$C$6&gt;=E5461),SRP!$D$2:$D$6)*(G5461/100)*(E5461/1000)),IF(AND(C5461="Wine",D5461="Fortified Wines"),SUM(LOOKUP(2,1/(SRP!$B$20:$B$23&lt;=E5461)/(SRP!$C$20:$C$23&gt;=E5461),SRP!$D$20:$D$23)*(G5461/100)*(E5461/1000)),IF(C5461="Wine",SUM(LOOKUP(2,1/(SRP!$B$15:$B$19&lt;=E5461)/(SRP!$C$15:$C$19&gt;=E5461),SRP!$D$15:$D$19)*(G5461/100)*(E5461/1000)),IF(C5461="Ready to Drink",SUM(LOOKUP(2,1/(SRP!$B$10:$B$14&lt;=E5461)/(SRP!$C$10:$C$14&gt;=E5461),SRP!$D$10:$D$14)*(G5461/100)*(E5461/1000)),0))))),2)</f>
        <v>2.15</v>
      </c>
    </row>
    <row r="5462" spans="1:11" x14ac:dyDescent="0.35">
      <c r="A5462" s="2">
        <v>46191</v>
      </c>
      <c r="B5462" s="76" t="s">
        <v>6009</v>
      </c>
      <c r="C5462" s="76" t="s">
        <v>286</v>
      </c>
      <c r="D5462" s="76" t="s">
        <v>5247</v>
      </c>
      <c r="E5462" s="76">
        <v>750</v>
      </c>
      <c r="F5462" s="76">
        <v>12</v>
      </c>
      <c r="G5462" s="77">
        <v>14.4</v>
      </c>
      <c r="H5462" s="76" t="s">
        <v>5745</v>
      </c>
      <c r="I5462" s="77">
        <v>109.99</v>
      </c>
      <c r="J5462" s="2">
        <v>1</v>
      </c>
      <c r="K5462" s="119" cm="1">
        <f t="array" ref="K5462">ROUND(IF(C5462="Beer",SUM(LOOKUP(2,1/(SRP!$B$7:$B$9&lt;=E5462)/(SRP!$C$7:$C$9&gt;=E5462),SRP!$D$7:$D$9)*(G5462/100)*(E5462/1000)),IF(C5462="Spirits",SUM(LOOKUP(2,1/(SRP!$B$2:$B$6&lt;=E5462)/(SRP!$C$2:$C$6&gt;=E5462),SRP!$D$2:$D$6)*(G5462/100)*(E5462/1000)),IF(AND(C5462="Wine",D5462="Fortified Wines"),SUM(LOOKUP(2,1/(SRP!$B$20:$B$23&lt;=E5462)/(SRP!$C$20:$C$23&gt;=E5462),SRP!$D$20:$D$23)*(G5462/100)*(E5462/1000)),IF(C5462="Wine",SUM(LOOKUP(2,1/(SRP!$B$15:$B$19&lt;=E5462)/(SRP!$C$15:$C$19&gt;=E5462),SRP!$D$15:$D$19)*(G5462/100)*(E5462/1000)),IF(C5462="Ready to Drink",SUM(LOOKUP(2,1/(SRP!$B$10:$B$14&lt;=E5462)/(SRP!$C$10:$C$14&gt;=E5462),SRP!$D$10:$D$14)*(G5462/100)*(E5462/1000)),0))))),2)</f>
        <v>7.54</v>
      </c>
    </row>
    <row r="5463" spans="1:11" x14ac:dyDescent="0.35">
      <c r="A5463" s="2">
        <v>46192</v>
      </c>
      <c r="B5463" s="76" t="s">
        <v>6010</v>
      </c>
      <c r="C5463" s="76" t="s">
        <v>286</v>
      </c>
      <c r="D5463" s="76" t="s">
        <v>5236</v>
      </c>
      <c r="E5463" s="76">
        <v>750</v>
      </c>
      <c r="F5463" s="76">
        <v>12</v>
      </c>
      <c r="G5463" s="77">
        <v>15</v>
      </c>
      <c r="H5463" s="76" t="s">
        <v>5745</v>
      </c>
      <c r="I5463" s="77">
        <v>69.989999999999995</v>
      </c>
      <c r="J5463" s="2">
        <v>1</v>
      </c>
      <c r="K5463" s="119" cm="1">
        <f t="array" ref="K5463">ROUND(IF(C5463="Beer",SUM(LOOKUP(2,1/(SRP!$B$7:$B$9&lt;=E5463)/(SRP!$C$7:$C$9&gt;=E5463),SRP!$D$7:$D$9)*(G5463/100)*(E5463/1000)),IF(C5463="Spirits",SUM(LOOKUP(2,1/(SRP!$B$2:$B$6&lt;=E5463)/(SRP!$C$2:$C$6&gt;=E5463),SRP!$D$2:$D$6)*(G5463/100)*(E5463/1000)),IF(AND(C5463="Wine",D5463="Fortified Wines"),SUM(LOOKUP(2,1/(SRP!$B$20:$B$23&lt;=E5463)/(SRP!$C$20:$C$23&gt;=E5463),SRP!$D$20:$D$23)*(G5463/100)*(E5463/1000)),IF(C5463="Wine",SUM(LOOKUP(2,1/(SRP!$B$15:$B$19&lt;=E5463)/(SRP!$C$15:$C$19&gt;=E5463),SRP!$D$15:$D$19)*(G5463/100)*(E5463/1000)),IF(C5463="Ready to Drink",SUM(LOOKUP(2,1/(SRP!$B$10:$B$14&lt;=E5463)/(SRP!$C$10:$C$14&gt;=E5463),SRP!$D$10:$D$14)*(G5463/100)*(E5463/1000)),0))))),2)</f>
        <v>7.85</v>
      </c>
    </row>
    <row r="5464" spans="1:11" x14ac:dyDescent="0.35">
      <c r="A5464" s="2">
        <v>46194</v>
      </c>
      <c r="B5464" s="76" t="s">
        <v>4210</v>
      </c>
      <c r="C5464" s="76" t="s">
        <v>287</v>
      </c>
      <c r="D5464" s="76" t="s">
        <v>5240</v>
      </c>
      <c r="E5464" s="76">
        <v>473</v>
      </c>
      <c r="F5464" s="76">
        <v>24</v>
      </c>
      <c r="G5464" s="77">
        <v>6</v>
      </c>
      <c r="H5464" s="76" t="s">
        <v>3387</v>
      </c>
      <c r="I5464" s="77">
        <v>4.75</v>
      </c>
      <c r="J5464" s="2">
        <v>1</v>
      </c>
      <c r="K5464" s="119" cm="1">
        <f t="array" ref="K5464">ROUND(IF(C5464="Beer",SUM(LOOKUP(2,1/(SRP!$B$7:$B$9&lt;=E5464)/(SRP!$C$7:$C$9&gt;=E5464),SRP!$D$7:$D$9)*(G5464/100)*(E5464/1000)),IF(C5464="Spirits",SUM(LOOKUP(2,1/(SRP!$B$2:$B$6&lt;=E5464)/(SRP!$C$2:$C$6&gt;=E5464),SRP!$D$2:$D$6)*(G5464/100)*(E5464/1000)),IF(AND(C5464="Wine",D5464="Fortified Wines"),SUM(LOOKUP(2,1/(SRP!$B$20:$B$23&lt;=E5464)/(SRP!$C$20:$C$23&gt;=E5464),SRP!$D$20:$D$23)*(G5464/100)*(E5464/1000)),IF(C5464="Wine",SUM(LOOKUP(2,1/(SRP!$B$15:$B$19&lt;=E5464)/(SRP!$C$15:$C$19&gt;=E5464),SRP!$D$15:$D$19)*(G5464/100)*(E5464/1000)),IF(C5464="Ready to Drink",SUM(LOOKUP(2,1/(SRP!$B$10:$B$14&lt;=E5464)/(SRP!$C$10:$C$14&gt;=E5464),SRP!$D$10:$D$14)*(G5464/100)*(E5464/1000)),0))))),2)</f>
        <v>1.98</v>
      </c>
    </row>
    <row r="5465" spans="1:11" x14ac:dyDescent="0.35">
      <c r="A5465" s="2">
        <v>46194</v>
      </c>
      <c r="B5465" s="76" t="s">
        <v>4210</v>
      </c>
      <c r="C5465" s="76" t="s">
        <v>287</v>
      </c>
      <c r="D5465" s="76" t="s">
        <v>5240</v>
      </c>
      <c r="E5465" s="76">
        <v>473</v>
      </c>
      <c r="F5465" s="76">
        <v>24</v>
      </c>
      <c r="G5465" s="77">
        <v>6</v>
      </c>
      <c r="H5465" s="76" t="s">
        <v>3387</v>
      </c>
      <c r="I5465" s="77">
        <v>4.75</v>
      </c>
      <c r="J5465" s="2">
        <v>1</v>
      </c>
      <c r="K5465" s="119" cm="1">
        <f t="array" ref="K5465">ROUND(IF(C5465="Beer",SUM(LOOKUP(2,1/(SRP!$B$7:$B$9&lt;=E5465)/(SRP!$C$7:$C$9&gt;=E5465),SRP!$D$7:$D$9)*(G5465/100)*(E5465/1000)),IF(C5465="Spirits",SUM(LOOKUP(2,1/(SRP!$B$2:$B$6&lt;=E5465)/(SRP!$C$2:$C$6&gt;=E5465),SRP!$D$2:$D$6)*(G5465/100)*(E5465/1000)),IF(AND(C5465="Wine",D5465="Fortified Wines"),SUM(LOOKUP(2,1/(SRP!$B$20:$B$23&lt;=E5465)/(SRP!$C$20:$C$23&gt;=E5465),SRP!$D$20:$D$23)*(G5465/100)*(E5465/1000)),IF(C5465="Wine",SUM(LOOKUP(2,1/(SRP!$B$15:$B$19&lt;=E5465)/(SRP!$C$15:$C$19&gt;=E5465),SRP!$D$15:$D$19)*(G5465/100)*(E5465/1000)),IF(C5465="Ready to Drink",SUM(LOOKUP(2,1/(SRP!$B$10:$B$14&lt;=E5465)/(SRP!$C$10:$C$14&gt;=E5465),SRP!$D$10:$D$14)*(G5465/100)*(E5465/1000)),0))))),2)</f>
        <v>1.98</v>
      </c>
    </row>
    <row r="5466" spans="1:11" x14ac:dyDescent="0.35">
      <c r="A5466" s="2">
        <v>46196</v>
      </c>
      <c r="B5466" s="76" t="s">
        <v>4377</v>
      </c>
      <c r="C5466" s="76" t="s">
        <v>287</v>
      </c>
      <c r="D5466" s="76" t="s">
        <v>5271</v>
      </c>
      <c r="E5466" s="76">
        <v>500</v>
      </c>
      <c r="F5466" s="76">
        <v>12</v>
      </c>
      <c r="G5466" s="77">
        <v>4</v>
      </c>
      <c r="H5466" s="76" t="s">
        <v>3382</v>
      </c>
      <c r="I5466" s="77">
        <v>7.3</v>
      </c>
      <c r="J5466" s="2">
        <v>1</v>
      </c>
      <c r="K5466" s="119" cm="1">
        <f t="array" ref="K5466">ROUND(IF(C5466="Beer",SUM(LOOKUP(2,1/(SRP!$B$7:$B$9&lt;=E5466)/(SRP!$C$7:$C$9&gt;=E5466),SRP!$D$7:$D$9)*(G5466/100)*(E5466/1000)),IF(C5466="Spirits",SUM(LOOKUP(2,1/(SRP!$B$2:$B$6&lt;=E5466)/(SRP!$C$2:$C$6&gt;=E5466),SRP!$D$2:$D$6)*(G5466/100)*(E5466/1000)),IF(AND(C5466="Wine",D5466="Fortified Wines"),SUM(LOOKUP(2,1/(SRP!$B$20:$B$23&lt;=E5466)/(SRP!$C$20:$C$23&gt;=E5466),SRP!$D$20:$D$23)*(G5466/100)*(E5466/1000)),IF(C5466="Wine",SUM(LOOKUP(2,1/(SRP!$B$15:$B$19&lt;=E5466)/(SRP!$C$15:$C$19&gt;=E5466),SRP!$D$15:$D$19)*(G5466/100)*(E5466/1000)),IF(C5466="Ready to Drink",SUM(LOOKUP(2,1/(SRP!$B$10:$B$14&lt;=E5466)/(SRP!$C$10:$C$14&gt;=E5466),SRP!$D$10:$D$14)*(G5466/100)*(E5466/1000)),0))))),2)</f>
        <v>1.4</v>
      </c>
    </row>
    <row r="5467" spans="1:11" x14ac:dyDescent="0.35">
      <c r="A5467" s="2">
        <v>46196</v>
      </c>
      <c r="B5467" s="76" t="s">
        <v>4377</v>
      </c>
      <c r="C5467" s="76" t="s">
        <v>287</v>
      </c>
      <c r="D5467" s="76" t="s">
        <v>5271</v>
      </c>
      <c r="E5467" s="76">
        <v>500</v>
      </c>
      <c r="F5467" s="76">
        <v>12</v>
      </c>
      <c r="G5467" s="77">
        <v>4</v>
      </c>
      <c r="H5467" s="76" t="s">
        <v>3382</v>
      </c>
      <c r="I5467" s="77">
        <v>7.3</v>
      </c>
      <c r="J5467" s="2">
        <v>1</v>
      </c>
      <c r="K5467" s="119" cm="1">
        <f t="array" ref="K5467">ROUND(IF(C5467="Beer",SUM(LOOKUP(2,1/(SRP!$B$7:$B$9&lt;=E5467)/(SRP!$C$7:$C$9&gt;=E5467),SRP!$D$7:$D$9)*(G5467/100)*(E5467/1000)),IF(C5467="Spirits",SUM(LOOKUP(2,1/(SRP!$B$2:$B$6&lt;=E5467)/(SRP!$C$2:$C$6&gt;=E5467),SRP!$D$2:$D$6)*(G5467/100)*(E5467/1000)),IF(AND(C5467="Wine",D5467="Fortified Wines"),SUM(LOOKUP(2,1/(SRP!$B$20:$B$23&lt;=E5467)/(SRP!$C$20:$C$23&gt;=E5467),SRP!$D$20:$D$23)*(G5467/100)*(E5467/1000)),IF(C5467="Wine",SUM(LOOKUP(2,1/(SRP!$B$15:$B$19&lt;=E5467)/(SRP!$C$15:$C$19&gt;=E5467),SRP!$D$15:$D$19)*(G5467/100)*(E5467/1000)),IF(C5467="Ready to Drink",SUM(LOOKUP(2,1/(SRP!$B$10:$B$14&lt;=E5467)/(SRP!$C$10:$C$14&gt;=E5467),SRP!$D$10:$D$14)*(G5467/100)*(E5467/1000)),0))))),2)</f>
        <v>1.4</v>
      </c>
    </row>
    <row r="5468" spans="1:11" x14ac:dyDescent="0.35">
      <c r="A5468" s="2">
        <v>46197</v>
      </c>
      <c r="B5468" s="76" t="s">
        <v>4191</v>
      </c>
      <c r="C5468" s="76" t="s">
        <v>287</v>
      </c>
      <c r="D5468" s="76" t="s">
        <v>5240</v>
      </c>
      <c r="E5468" s="76">
        <v>473</v>
      </c>
      <c r="F5468" s="76">
        <v>24</v>
      </c>
      <c r="G5468" s="77">
        <v>8</v>
      </c>
      <c r="H5468" s="76" t="s">
        <v>3387</v>
      </c>
      <c r="I5468" s="77">
        <v>5.29</v>
      </c>
      <c r="J5468" s="2">
        <v>1</v>
      </c>
      <c r="K5468" s="119" cm="1">
        <f t="array" ref="K5468">ROUND(IF(C5468="Beer",SUM(LOOKUP(2,1/(SRP!$B$7:$B$9&lt;=E5468)/(SRP!$C$7:$C$9&gt;=E5468),SRP!$D$7:$D$9)*(G5468/100)*(E5468/1000)),IF(C5468="Spirits",SUM(LOOKUP(2,1/(SRP!$B$2:$B$6&lt;=E5468)/(SRP!$C$2:$C$6&gt;=E5468),SRP!$D$2:$D$6)*(G5468/100)*(E5468/1000)),IF(AND(C5468="Wine",D5468="Fortified Wines"),SUM(LOOKUP(2,1/(SRP!$B$20:$B$23&lt;=E5468)/(SRP!$C$20:$C$23&gt;=E5468),SRP!$D$20:$D$23)*(G5468/100)*(E5468/1000)),IF(C5468="Wine",SUM(LOOKUP(2,1/(SRP!$B$15:$B$19&lt;=E5468)/(SRP!$C$15:$C$19&gt;=E5468),SRP!$D$15:$D$19)*(G5468/100)*(E5468/1000)),IF(C5468="Ready to Drink",SUM(LOOKUP(2,1/(SRP!$B$10:$B$14&lt;=E5468)/(SRP!$C$10:$C$14&gt;=E5468),SRP!$D$10:$D$14)*(G5468/100)*(E5468/1000)),0))))),2)</f>
        <v>2.64</v>
      </c>
    </row>
    <row r="5469" spans="1:11" x14ac:dyDescent="0.35">
      <c r="A5469" s="2">
        <v>46197</v>
      </c>
      <c r="B5469" s="76" t="s">
        <v>4191</v>
      </c>
      <c r="C5469" s="76" t="s">
        <v>287</v>
      </c>
      <c r="D5469" s="76" t="s">
        <v>5240</v>
      </c>
      <c r="E5469" s="76">
        <v>473</v>
      </c>
      <c r="F5469" s="76">
        <v>24</v>
      </c>
      <c r="G5469" s="77">
        <v>8</v>
      </c>
      <c r="H5469" s="76" t="s">
        <v>3387</v>
      </c>
      <c r="I5469" s="77">
        <v>5.29</v>
      </c>
      <c r="J5469" s="2">
        <v>1</v>
      </c>
      <c r="K5469" s="119" cm="1">
        <f t="array" ref="K5469">ROUND(IF(C5469="Beer",SUM(LOOKUP(2,1/(SRP!$B$7:$B$9&lt;=E5469)/(SRP!$C$7:$C$9&gt;=E5469),SRP!$D$7:$D$9)*(G5469/100)*(E5469/1000)),IF(C5469="Spirits",SUM(LOOKUP(2,1/(SRP!$B$2:$B$6&lt;=E5469)/(SRP!$C$2:$C$6&gt;=E5469),SRP!$D$2:$D$6)*(G5469/100)*(E5469/1000)),IF(AND(C5469="Wine",D5469="Fortified Wines"),SUM(LOOKUP(2,1/(SRP!$B$20:$B$23&lt;=E5469)/(SRP!$C$20:$C$23&gt;=E5469),SRP!$D$20:$D$23)*(G5469/100)*(E5469/1000)),IF(C5469="Wine",SUM(LOOKUP(2,1/(SRP!$B$15:$B$19&lt;=E5469)/(SRP!$C$15:$C$19&gt;=E5469),SRP!$D$15:$D$19)*(G5469/100)*(E5469/1000)),IF(C5469="Ready to Drink",SUM(LOOKUP(2,1/(SRP!$B$10:$B$14&lt;=E5469)/(SRP!$C$10:$C$14&gt;=E5469),SRP!$D$10:$D$14)*(G5469/100)*(E5469/1000)),0))))),2)</f>
        <v>2.64</v>
      </c>
    </row>
    <row r="5470" spans="1:11" x14ac:dyDescent="0.35">
      <c r="A5470" s="2">
        <v>46198</v>
      </c>
      <c r="B5470" s="76" t="s">
        <v>4200</v>
      </c>
      <c r="C5470" s="76" t="s">
        <v>287</v>
      </c>
      <c r="D5470" s="76" t="s">
        <v>5240</v>
      </c>
      <c r="E5470" s="76">
        <v>355</v>
      </c>
      <c r="F5470" s="76">
        <v>24</v>
      </c>
      <c r="G5470" s="77">
        <v>8.1</v>
      </c>
      <c r="H5470" s="76" t="s">
        <v>3900</v>
      </c>
      <c r="I5470" s="77">
        <v>3.99</v>
      </c>
      <c r="J5470" s="2">
        <v>1</v>
      </c>
      <c r="K5470" s="119" cm="1">
        <f t="array" ref="K5470">ROUND(IF(C5470="Beer",SUM(LOOKUP(2,1/(SRP!$B$7:$B$9&lt;=E5470)/(SRP!$C$7:$C$9&gt;=E5470),SRP!$D$7:$D$9)*(G5470/100)*(E5470/1000)),IF(C5470="Spirits",SUM(LOOKUP(2,1/(SRP!$B$2:$B$6&lt;=E5470)/(SRP!$C$2:$C$6&gt;=E5470),SRP!$D$2:$D$6)*(G5470/100)*(E5470/1000)),IF(AND(C5470="Wine",D5470="Fortified Wines"),SUM(LOOKUP(2,1/(SRP!$B$20:$B$23&lt;=E5470)/(SRP!$C$20:$C$23&gt;=E5470),SRP!$D$20:$D$23)*(G5470/100)*(E5470/1000)),IF(C5470="Wine",SUM(LOOKUP(2,1/(SRP!$B$15:$B$19&lt;=E5470)/(SRP!$C$15:$C$19&gt;=E5470),SRP!$D$15:$D$19)*(G5470/100)*(E5470/1000)),IF(C5470="Ready to Drink",SUM(LOOKUP(2,1/(SRP!$B$10:$B$14&lt;=E5470)/(SRP!$C$10:$C$14&gt;=E5470),SRP!$D$10:$D$14)*(G5470/100)*(E5470/1000)),0))))),2)</f>
        <v>2.0099999999999998</v>
      </c>
    </row>
    <row r="5471" spans="1:11" x14ac:dyDescent="0.35">
      <c r="A5471" s="2">
        <v>46198</v>
      </c>
      <c r="B5471" s="76" t="s">
        <v>4200</v>
      </c>
      <c r="C5471" s="76" t="s">
        <v>287</v>
      </c>
      <c r="D5471" s="76" t="s">
        <v>5240</v>
      </c>
      <c r="E5471" s="76">
        <v>355</v>
      </c>
      <c r="F5471" s="76">
        <v>24</v>
      </c>
      <c r="G5471" s="77">
        <v>8.1</v>
      </c>
      <c r="H5471" s="76" t="s">
        <v>3900</v>
      </c>
      <c r="I5471" s="77">
        <v>3.99</v>
      </c>
      <c r="J5471" s="2">
        <v>1</v>
      </c>
      <c r="K5471" s="119" cm="1">
        <f t="array" ref="K5471">ROUND(IF(C5471="Beer",SUM(LOOKUP(2,1/(SRP!$B$7:$B$9&lt;=E5471)/(SRP!$C$7:$C$9&gt;=E5471),SRP!$D$7:$D$9)*(G5471/100)*(E5471/1000)),IF(C5471="Spirits",SUM(LOOKUP(2,1/(SRP!$B$2:$B$6&lt;=E5471)/(SRP!$C$2:$C$6&gt;=E5471),SRP!$D$2:$D$6)*(G5471/100)*(E5471/1000)),IF(AND(C5471="Wine",D5471="Fortified Wines"),SUM(LOOKUP(2,1/(SRP!$B$20:$B$23&lt;=E5471)/(SRP!$C$20:$C$23&gt;=E5471),SRP!$D$20:$D$23)*(G5471/100)*(E5471/1000)),IF(C5471="Wine",SUM(LOOKUP(2,1/(SRP!$B$15:$B$19&lt;=E5471)/(SRP!$C$15:$C$19&gt;=E5471),SRP!$D$15:$D$19)*(G5471/100)*(E5471/1000)),IF(C5471="Ready to Drink",SUM(LOOKUP(2,1/(SRP!$B$10:$B$14&lt;=E5471)/(SRP!$C$10:$C$14&gt;=E5471),SRP!$D$10:$D$14)*(G5471/100)*(E5471/1000)),0))))),2)</f>
        <v>2.0099999999999998</v>
      </c>
    </row>
    <row r="5472" spans="1:11" x14ac:dyDescent="0.35">
      <c r="A5472" s="2">
        <v>46204</v>
      </c>
      <c r="B5472" s="76" t="s">
        <v>4202</v>
      </c>
      <c r="C5472" s="76" t="s">
        <v>287</v>
      </c>
      <c r="D5472" s="76" t="s">
        <v>5292</v>
      </c>
      <c r="E5472" s="76">
        <v>473</v>
      </c>
      <c r="F5472" s="76">
        <v>24</v>
      </c>
      <c r="G5472" s="77">
        <v>6.5</v>
      </c>
      <c r="H5472" s="76" t="s">
        <v>3376</v>
      </c>
      <c r="I5472" s="77">
        <v>4.4400000000000004</v>
      </c>
      <c r="J5472" s="2">
        <v>1</v>
      </c>
      <c r="K5472" s="119" cm="1">
        <f t="array" ref="K5472">ROUND(IF(C5472="Beer",SUM(LOOKUP(2,1/(SRP!$B$7:$B$9&lt;=E5472)/(SRP!$C$7:$C$9&gt;=E5472),SRP!$D$7:$D$9)*(G5472/100)*(E5472/1000)),IF(C5472="Spirits",SUM(LOOKUP(2,1/(SRP!$B$2:$B$6&lt;=E5472)/(SRP!$C$2:$C$6&gt;=E5472),SRP!$D$2:$D$6)*(G5472/100)*(E5472/1000)),IF(AND(C5472="Wine",D5472="Fortified Wines"),SUM(LOOKUP(2,1/(SRP!$B$20:$B$23&lt;=E5472)/(SRP!$C$20:$C$23&gt;=E5472),SRP!$D$20:$D$23)*(G5472/100)*(E5472/1000)),IF(C5472="Wine",SUM(LOOKUP(2,1/(SRP!$B$15:$B$19&lt;=E5472)/(SRP!$C$15:$C$19&gt;=E5472),SRP!$D$15:$D$19)*(G5472/100)*(E5472/1000)),IF(C5472="Ready to Drink",SUM(LOOKUP(2,1/(SRP!$B$10:$B$14&lt;=E5472)/(SRP!$C$10:$C$14&gt;=E5472),SRP!$D$10:$D$14)*(G5472/100)*(E5472/1000)),0))))),2)</f>
        <v>2.15</v>
      </c>
    </row>
    <row r="5473" spans="1:11" x14ac:dyDescent="0.35">
      <c r="A5473" s="2">
        <v>46204</v>
      </c>
      <c r="B5473" s="76" t="s">
        <v>4202</v>
      </c>
      <c r="C5473" s="76" t="s">
        <v>287</v>
      </c>
      <c r="D5473" s="76" t="s">
        <v>5292</v>
      </c>
      <c r="E5473" s="76">
        <v>473</v>
      </c>
      <c r="F5473" s="76">
        <v>24</v>
      </c>
      <c r="G5473" s="77">
        <v>6.5</v>
      </c>
      <c r="H5473" s="76" t="s">
        <v>3376</v>
      </c>
      <c r="I5473" s="77">
        <v>4.4400000000000004</v>
      </c>
      <c r="J5473" s="2">
        <v>1</v>
      </c>
      <c r="K5473" s="119" cm="1">
        <f t="array" ref="K5473">ROUND(IF(C5473="Beer",SUM(LOOKUP(2,1/(SRP!$B$7:$B$9&lt;=E5473)/(SRP!$C$7:$C$9&gt;=E5473),SRP!$D$7:$D$9)*(G5473/100)*(E5473/1000)),IF(C5473="Spirits",SUM(LOOKUP(2,1/(SRP!$B$2:$B$6&lt;=E5473)/(SRP!$C$2:$C$6&gt;=E5473),SRP!$D$2:$D$6)*(G5473/100)*(E5473/1000)),IF(AND(C5473="Wine",D5473="Fortified Wines"),SUM(LOOKUP(2,1/(SRP!$B$20:$B$23&lt;=E5473)/(SRP!$C$20:$C$23&gt;=E5473),SRP!$D$20:$D$23)*(G5473/100)*(E5473/1000)),IF(C5473="Wine",SUM(LOOKUP(2,1/(SRP!$B$15:$B$19&lt;=E5473)/(SRP!$C$15:$C$19&gt;=E5473),SRP!$D$15:$D$19)*(G5473/100)*(E5473/1000)),IF(C5473="Ready to Drink",SUM(LOOKUP(2,1/(SRP!$B$10:$B$14&lt;=E5473)/(SRP!$C$10:$C$14&gt;=E5473),SRP!$D$10:$D$14)*(G5473/100)*(E5473/1000)),0))))),2)</f>
        <v>2.15</v>
      </c>
    </row>
    <row r="5474" spans="1:11" x14ac:dyDescent="0.35">
      <c r="A5474" s="2">
        <v>46209</v>
      </c>
      <c r="B5474" s="76" t="s">
        <v>7257</v>
      </c>
      <c r="C5474" s="76" t="s">
        <v>287</v>
      </c>
      <c r="D5474" s="76" t="s">
        <v>5271</v>
      </c>
      <c r="E5474" s="76">
        <v>2130</v>
      </c>
      <c r="F5474" s="76">
        <v>4</v>
      </c>
      <c r="G5474" s="77">
        <v>4</v>
      </c>
      <c r="H5474" s="76" t="s">
        <v>7258</v>
      </c>
      <c r="I5474" s="77">
        <v>10.19</v>
      </c>
      <c r="J5474" s="2">
        <v>6</v>
      </c>
      <c r="K5474" s="119" cm="1">
        <f t="array" ref="K5474">ROUND(IF(C5474="Beer",SUM(LOOKUP(2,1/(SRP!$B$7:$B$9&lt;=E5474)/(SRP!$C$7:$C$9&gt;=E5474),SRP!$D$7:$D$9)*(G5474/100)*(E5474/1000)),IF(C5474="Spirits",SUM(LOOKUP(2,1/(SRP!$B$2:$B$6&lt;=E5474)/(SRP!$C$2:$C$6&gt;=E5474),SRP!$D$2:$D$6)*(G5474/100)*(E5474/1000)),IF(AND(C5474="Wine",D5474="Fortified Wines"),SUM(LOOKUP(2,1/(SRP!$B$20:$B$23&lt;=E5474)/(SRP!$C$20:$C$23&gt;=E5474),SRP!$D$20:$D$23)*(G5474/100)*(E5474/1000)),IF(C5474="Wine",SUM(LOOKUP(2,1/(SRP!$B$15:$B$19&lt;=E5474)/(SRP!$C$15:$C$19&gt;=E5474),SRP!$D$15:$D$19)*(G5474/100)*(E5474/1000)),IF(C5474="Ready to Drink",SUM(LOOKUP(2,1/(SRP!$B$10:$B$14&lt;=E5474)/(SRP!$C$10:$C$14&gt;=E5474),SRP!$D$10:$D$14)*(G5474/100)*(E5474/1000)),0))))),2)</f>
        <v>5.95</v>
      </c>
    </row>
    <row r="5475" spans="1:11" x14ac:dyDescent="0.35">
      <c r="A5475" s="2">
        <v>46209</v>
      </c>
      <c r="B5475" s="76" t="s">
        <v>7257</v>
      </c>
      <c r="C5475" s="76" t="s">
        <v>287</v>
      </c>
      <c r="D5475" s="76" t="s">
        <v>5271</v>
      </c>
      <c r="E5475" s="76">
        <v>2130</v>
      </c>
      <c r="F5475" s="76">
        <v>4</v>
      </c>
      <c r="G5475" s="77">
        <v>4</v>
      </c>
      <c r="H5475" s="76" t="s">
        <v>7258</v>
      </c>
      <c r="I5475" s="77">
        <v>10.19</v>
      </c>
      <c r="J5475" s="2">
        <v>6</v>
      </c>
      <c r="K5475" s="119" cm="1">
        <f t="array" ref="K5475">ROUND(IF(C5475="Beer",SUM(LOOKUP(2,1/(SRP!$B$7:$B$9&lt;=E5475)/(SRP!$C$7:$C$9&gt;=E5475),SRP!$D$7:$D$9)*(G5475/100)*(E5475/1000)),IF(C5475="Spirits",SUM(LOOKUP(2,1/(SRP!$B$2:$B$6&lt;=E5475)/(SRP!$C$2:$C$6&gt;=E5475),SRP!$D$2:$D$6)*(G5475/100)*(E5475/1000)),IF(AND(C5475="Wine",D5475="Fortified Wines"),SUM(LOOKUP(2,1/(SRP!$B$20:$B$23&lt;=E5475)/(SRP!$C$20:$C$23&gt;=E5475),SRP!$D$20:$D$23)*(G5475/100)*(E5475/1000)),IF(C5475="Wine",SUM(LOOKUP(2,1/(SRP!$B$15:$B$19&lt;=E5475)/(SRP!$C$15:$C$19&gt;=E5475),SRP!$D$15:$D$19)*(G5475/100)*(E5475/1000)),IF(C5475="Ready to Drink",SUM(LOOKUP(2,1/(SRP!$B$10:$B$14&lt;=E5475)/(SRP!$C$10:$C$14&gt;=E5475),SRP!$D$10:$D$14)*(G5475/100)*(E5475/1000)),0))))),2)</f>
        <v>5.95</v>
      </c>
    </row>
    <row r="5476" spans="1:11" x14ac:dyDescent="0.35">
      <c r="A5476" s="2">
        <v>46223</v>
      </c>
      <c r="B5476" s="76" t="s">
        <v>4159</v>
      </c>
      <c r="C5476" s="76" t="s">
        <v>286</v>
      </c>
      <c r="D5476" s="76" t="s">
        <v>5236</v>
      </c>
      <c r="E5476" s="76">
        <v>750</v>
      </c>
      <c r="F5476" s="76">
        <v>6</v>
      </c>
      <c r="G5476" s="77">
        <v>15.3</v>
      </c>
      <c r="H5476" s="76" t="s">
        <v>3308</v>
      </c>
      <c r="I5476" s="77">
        <v>119.99</v>
      </c>
      <c r="J5476" s="2">
        <v>1</v>
      </c>
      <c r="K5476" s="119" cm="1">
        <f t="array" ref="K5476">ROUND(IF(C5476="Beer",SUM(LOOKUP(2,1/(SRP!$B$7:$B$9&lt;=E5476)/(SRP!$C$7:$C$9&gt;=E5476),SRP!$D$7:$D$9)*(G5476/100)*(E5476/1000)),IF(C5476="Spirits",SUM(LOOKUP(2,1/(SRP!$B$2:$B$6&lt;=E5476)/(SRP!$C$2:$C$6&gt;=E5476),SRP!$D$2:$D$6)*(G5476/100)*(E5476/1000)),IF(AND(C5476="Wine",D5476="Fortified Wines"),SUM(LOOKUP(2,1/(SRP!$B$20:$B$23&lt;=E5476)/(SRP!$C$20:$C$23&gt;=E5476),SRP!$D$20:$D$23)*(G5476/100)*(E5476/1000)),IF(C5476="Wine",SUM(LOOKUP(2,1/(SRP!$B$15:$B$19&lt;=E5476)/(SRP!$C$15:$C$19&gt;=E5476),SRP!$D$15:$D$19)*(G5476/100)*(E5476/1000)),IF(C5476="Ready to Drink",SUM(LOOKUP(2,1/(SRP!$B$10:$B$14&lt;=E5476)/(SRP!$C$10:$C$14&gt;=E5476),SRP!$D$10:$D$14)*(G5476/100)*(E5476/1000)),0))))),2)</f>
        <v>8.01</v>
      </c>
    </row>
    <row r="5477" spans="1:11" x14ac:dyDescent="0.35">
      <c r="A5477" s="2">
        <v>46226</v>
      </c>
      <c r="B5477" s="76" t="s">
        <v>4215</v>
      </c>
      <c r="C5477" s="76" t="s">
        <v>287</v>
      </c>
      <c r="D5477" s="76" t="s">
        <v>5230</v>
      </c>
      <c r="E5477" s="76">
        <v>473</v>
      </c>
      <c r="F5477" s="76">
        <v>24</v>
      </c>
      <c r="G5477" s="77">
        <v>4</v>
      </c>
      <c r="H5477" s="76" t="s">
        <v>4070</v>
      </c>
      <c r="I5477" s="77">
        <v>4.29</v>
      </c>
      <c r="J5477" s="2">
        <v>1</v>
      </c>
      <c r="K5477" s="119" cm="1">
        <f t="array" ref="K5477">ROUND(IF(C5477="Beer",SUM(LOOKUP(2,1/(SRP!$B$7:$B$9&lt;=E5477)/(SRP!$C$7:$C$9&gt;=E5477),SRP!$D$7:$D$9)*(G5477/100)*(E5477/1000)),IF(C5477="Spirits",SUM(LOOKUP(2,1/(SRP!$B$2:$B$6&lt;=E5477)/(SRP!$C$2:$C$6&gt;=E5477),SRP!$D$2:$D$6)*(G5477/100)*(E5477/1000)),IF(AND(C5477="Wine",D5477="Fortified Wines"),SUM(LOOKUP(2,1/(SRP!$B$20:$B$23&lt;=E5477)/(SRP!$C$20:$C$23&gt;=E5477),SRP!$D$20:$D$23)*(G5477/100)*(E5477/1000)),IF(C5477="Wine",SUM(LOOKUP(2,1/(SRP!$B$15:$B$19&lt;=E5477)/(SRP!$C$15:$C$19&gt;=E5477),SRP!$D$15:$D$19)*(G5477/100)*(E5477/1000)),IF(C5477="Ready to Drink",SUM(LOOKUP(2,1/(SRP!$B$10:$B$14&lt;=E5477)/(SRP!$C$10:$C$14&gt;=E5477),SRP!$D$10:$D$14)*(G5477/100)*(E5477/1000)),0))))),2)</f>
        <v>1.32</v>
      </c>
    </row>
    <row r="5478" spans="1:11" x14ac:dyDescent="0.35">
      <c r="A5478" s="2">
        <v>46226</v>
      </c>
      <c r="B5478" s="76" t="s">
        <v>4215</v>
      </c>
      <c r="C5478" s="76" t="s">
        <v>287</v>
      </c>
      <c r="D5478" s="76" t="s">
        <v>5230</v>
      </c>
      <c r="E5478" s="76">
        <v>473</v>
      </c>
      <c r="F5478" s="76">
        <v>24</v>
      </c>
      <c r="G5478" s="77">
        <v>4</v>
      </c>
      <c r="H5478" s="76" t="s">
        <v>4070</v>
      </c>
      <c r="I5478" s="77">
        <v>4.29</v>
      </c>
      <c r="J5478" s="2">
        <v>1</v>
      </c>
      <c r="K5478" s="119" cm="1">
        <f t="array" ref="K5478">ROUND(IF(C5478="Beer",SUM(LOOKUP(2,1/(SRP!$B$7:$B$9&lt;=E5478)/(SRP!$C$7:$C$9&gt;=E5478),SRP!$D$7:$D$9)*(G5478/100)*(E5478/1000)),IF(C5478="Spirits",SUM(LOOKUP(2,1/(SRP!$B$2:$B$6&lt;=E5478)/(SRP!$C$2:$C$6&gt;=E5478),SRP!$D$2:$D$6)*(G5478/100)*(E5478/1000)),IF(AND(C5478="Wine",D5478="Fortified Wines"),SUM(LOOKUP(2,1/(SRP!$B$20:$B$23&lt;=E5478)/(SRP!$C$20:$C$23&gt;=E5478),SRP!$D$20:$D$23)*(G5478/100)*(E5478/1000)),IF(C5478="Wine",SUM(LOOKUP(2,1/(SRP!$B$15:$B$19&lt;=E5478)/(SRP!$C$15:$C$19&gt;=E5478),SRP!$D$15:$D$19)*(G5478/100)*(E5478/1000)),IF(C5478="Ready to Drink",SUM(LOOKUP(2,1/(SRP!$B$10:$B$14&lt;=E5478)/(SRP!$C$10:$C$14&gt;=E5478),SRP!$D$10:$D$14)*(G5478/100)*(E5478/1000)),0))))),2)</f>
        <v>1.32</v>
      </c>
    </row>
    <row r="5479" spans="1:11" x14ac:dyDescent="0.35">
      <c r="A5479" s="2">
        <v>46227</v>
      </c>
      <c r="B5479" s="76" t="s">
        <v>4231</v>
      </c>
      <c r="C5479" s="76" t="s">
        <v>286</v>
      </c>
      <c r="D5479" s="76" t="s">
        <v>5247</v>
      </c>
      <c r="E5479" s="76">
        <v>750</v>
      </c>
      <c r="F5479" s="76">
        <v>6</v>
      </c>
      <c r="G5479" s="77">
        <v>15.3</v>
      </c>
      <c r="H5479" s="76" t="s">
        <v>3308</v>
      </c>
      <c r="I5479" s="77">
        <v>184.99</v>
      </c>
      <c r="J5479" s="2">
        <v>1</v>
      </c>
      <c r="K5479" s="119" cm="1">
        <f t="array" ref="K5479">ROUND(IF(C5479="Beer",SUM(LOOKUP(2,1/(SRP!$B$7:$B$9&lt;=E5479)/(SRP!$C$7:$C$9&gt;=E5479),SRP!$D$7:$D$9)*(G5479/100)*(E5479/1000)),IF(C5479="Spirits",SUM(LOOKUP(2,1/(SRP!$B$2:$B$6&lt;=E5479)/(SRP!$C$2:$C$6&gt;=E5479),SRP!$D$2:$D$6)*(G5479/100)*(E5479/1000)),IF(AND(C5479="Wine",D5479="Fortified Wines"),SUM(LOOKUP(2,1/(SRP!$B$20:$B$23&lt;=E5479)/(SRP!$C$20:$C$23&gt;=E5479),SRP!$D$20:$D$23)*(G5479/100)*(E5479/1000)),IF(C5479="Wine",SUM(LOOKUP(2,1/(SRP!$B$15:$B$19&lt;=E5479)/(SRP!$C$15:$C$19&gt;=E5479),SRP!$D$15:$D$19)*(G5479/100)*(E5479/1000)),IF(C5479="Ready to Drink",SUM(LOOKUP(2,1/(SRP!$B$10:$B$14&lt;=E5479)/(SRP!$C$10:$C$14&gt;=E5479),SRP!$D$10:$D$14)*(G5479/100)*(E5479/1000)),0))))),2)</f>
        <v>8.01</v>
      </c>
    </row>
    <row r="5480" spans="1:11" x14ac:dyDescent="0.35">
      <c r="A5480" s="2">
        <v>46252</v>
      </c>
      <c r="B5480" s="76" t="s">
        <v>4276</v>
      </c>
      <c r="C5480" s="76" t="s">
        <v>285</v>
      </c>
      <c r="D5480" s="76" t="s">
        <v>6948</v>
      </c>
      <c r="E5480" s="76">
        <v>750</v>
      </c>
      <c r="F5480" s="76">
        <v>12</v>
      </c>
      <c r="G5480" s="77">
        <v>37</v>
      </c>
      <c r="H5480" s="76" t="s">
        <v>6697</v>
      </c>
      <c r="I5480" s="77">
        <v>54.99</v>
      </c>
      <c r="J5480" s="2">
        <v>1</v>
      </c>
      <c r="K5480" s="119" cm="1">
        <f t="array" ref="K5480">ROUND(IF(C5480="Beer",SUM(LOOKUP(2,1/(SRP!$B$7:$B$9&lt;=E5480)/(SRP!$C$7:$C$9&gt;=E5480),SRP!$D$7:$D$9)*(G5480/100)*(E5480/1000)),IF(C5480="Spirits",SUM(LOOKUP(2,1/(SRP!$B$2:$B$6&lt;=E5480)/(SRP!$C$2:$C$6&gt;=E5480),SRP!$D$2:$D$6)*(G5480/100)*(E5480/1000)),IF(AND(C5480="Wine",D5480="Fortified Wines"),SUM(LOOKUP(2,1/(SRP!$B$20:$B$23&lt;=E5480)/(SRP!$C$20:$C$23&gt;=E5480),SRP!$D$20:$D$23)*(G5480/100)*(E5480/1000)),IF(C5480="Wine",SUM(LOOKUP(2,1/(SRP!$B$15:$B$19&lt;=E5480)/(SRP!$C$15:$C$19&gt;=E5480),SRP!$D$15:$D$19)*(G5480/100)*(E5480/1000)),IF(C5480="Ready to Drink",SUM(LOOKUP(2,1/(SRP!$B$10:$B$14&lt;=E5480)/(SRP!$C$10:$C$14&gt;=E5480),SRP!$D$10:$D$14)*(G5480/100)*(E5480/1000)),0))))),2)</f>
        <v>19.37</v>
      </c>
    </row>
    <row r="5481" spans="1:11" x14ac:dyDescent="0.35">
      <c r="A5481" s="2">
        <v>46255</v>
      </c>
      <c r="B5481" s="76" t="s">
        <v>4337</v>
      </c>
      <c r="C5481" s="76" t="s">
        <v>287</v>
      </c>
      <c r="D5481" s="76" t="s">
        <v>5240</v>
      </c>
      <c r="E5481" s="76">
        <v>473</v>
      </c>
      <c r="F5481" s="76">
        <v>24</v>
      </c>
      <c r="G5481" s="77">
        <v>6</v>
      </c>
      <c r="H5481" s="76" t="s">
        <v>4070</v>
      </c>
      <c r="I5481" s="77">
        <v>4.34</v>
      </c>
      <c r="J5481" s="2">
        <v>1</v>
      </c>
      <c r="K5481" s="119" cm="1">
        <f t="array" ref="K5481">ROUND(IF(C5481="Beer",SUM(LOOKUP(2,1/(SRP!$B$7:$B$9&lt;=E5481)/(SRP!$C$7:$C$9&gt;=E5481),SRP!$D$7:$D$9)*(G5481/100)*(E5481/1000)),IF(C5481="Spirits",SUM(LOOKUP(2,1/(SRP!$B$2:$B$6&lt;=E5481)/(SRP!$C$2:$C$6&gt;=E5481),SRP!$D$2:$D$6)*(G5481/100)*(E5481/1000)),IF(AND(C5481="Wine",D5481="Fortified Wines"),SUM(LOOKUP(2,1/(SRP!$B$20:$B$23&lt;=E5481)/(SRP!$C$20:$C$23&gt;=E5481),SRP!$D$20:$D$23)*(G5481/100)*(E5481/1000)),IF(C5481="Wine",SUM(LOOKUP(2,1/(SRP!$B$15:$B$19&lt;=E5481)/(SRP!$C$15:$C$19&gt;=E5481),SRP!$D$15:$D$19)*(G5481/100)*(E5481/1000)),IF(C5481="Ready to Drink",SUM(LOOKUP(2,1/(SRP!$B$10:$B$14&lt;=E5481)/(SRP!$C$10:$C$14&gt;=E5481),SRP!$D$10:$D$14)*(G5481/100)*(E5481/1000)),0))))),2)</f>
        <v>1.98</v>
      </c>
    </row>
    <row r="5482" spans="1:11" x14ac:dyDescent="0.35">
      <c r="A5482" s="2">
        <v>46255</v>
      </c>
      <c r="B5482" s="76" t="s">
        <v>4337</v>
      </c>
      <c r="C5482" s="76" t="s">
        <v>287</v>
      </c>
      <c r="D5482" s="76" t="s">
        <v>5240</v>
      </c>
      <c r="E5482" s="76">
        <v>473</v>
      </c>
      <c r="F5482" s="76">
        <v>24</v>
      </c>
      <c r="G5482" s="77">
        <v>6</v>
      </c>
      <c r="H5482" s="76" t="s">
        <v>4070</v>
      </c>
      <c r="I5482" s="77">
        <v>4.34</v>
      </c>
      <c r="J5482" s="2">
        <v>1</v>
      </c>
      <c r="K5482" s="119" cm="1">
        <f t="array" ref="K5482">ROUND(IF(C5482="Beer",SUM(LOOKUP(2,1/(SRP!$B$7:$B$9&lt;=E5482)/(SRP!$C$7:$C$9&gt;=E5482),SRP!$D$7:$D$9)*(G5482/100)*(E5482/1000)),IF(C5482="Spirits",SUM(LOOKUP(2,1/(SRP!$B$2:$B$6&lt;=E5482)/(SRP!$C$2:$C$6&gt;=E5482),SRP!$D$2:$D$6)*(G5482/100)*(E5482/1000)),IF(AND(C5482="Wine",D5482="Fortified Wines"),SUM(LOOKUP(2,1/(SRP!$B$20:$B$23&lt;=E5482)/(SRP!$C$20:$C$23&gt;=E5482),SRP!$D$20:$D$23)*(G5482/100)*(E5482/1000)),IF(C5482="Wine",SUM(LOOKUP(2,1/(SRP!$B$15:$B$19&lt;=E5482)/(SRP!$C$15:$C$19&gt;=E5482),SRP!$D$15:$D$19)*(G5482/100)*(E5482/1000)),IF(C5482="Ready to Drink",SUM(LOOKUP(2,1/(SRP!$B$10:$B$14&lt;=E5482)/(SRP!$C$10:$C$14&gt;=E5482),SRP!$D$10:$D$14)*(G5482/100)*(E5482/1000)),0))))),2)</f>
        <v>1.98</v>
      </c>
    </row>
    <row r="5483" spans="1:11" x14ac:dyDescent="0.35">
      <c r="A5483" s="2">
        <v>46259</v>
      </c>
      <c r="B5483" s="76" t="s">
        <v>4339</v>
      </c>
      <c r="C5483" s="76" t="s">
        <v>287</v>
      </c>
      <c r="D5483" s="76" t="s">
        <v>5292</v>
      </c>
      <c r="E5483" s="76">
        <v>473</v>
      </c>
      <c r="F5483" s="76">
        <v>24</v>
      </c>
      <c r="G5483" s="77">
        <v>4.7</v>
      </c>
      <c r="H5483" s="76" t="s">
        <v>4070</v>
      </c>
      <c r="I5483" s="77">
        <v>4.34</v>
      </c>
      <c r="J5483" s="2">
        <v>1</v>
      </c>
      <c r="K5483" s="119" cm="1">
        <f t="array" ref="K5483">ROUND(IF(C5483="Beer",SUM(LOOKUP(2,1/(SRP!$B$7:$B$9&lt;=E5483)/(SRP!$C$7:$C$9&gt;=E5483),SRP!$D$7:$D$9)*(G5483/100)*(E5483/1000)),IF(C5483="Spirits",SUM(LOOKUP(2,1/(SRP!$B$2:$B$6&lt;=E5483)/(SRP!$C$2:$C$6&gt;=E5483),SRP!$D$2:$D$6)*(G5483/100)*(E5483/1000)),IF(AND(C5483="Wine",D5483="Fortified Wines"),SUM(LOOKUP(2,1/(SRP!$B$20:$B$23&lt;=E5483)/(SRP!$C$20:$C$23&gt;=E5483),SRP!$D$20:$D$23)*(G5483/100)*(E5483/1000)),IF(C5483="Wine",SUM(LOOKUP(2,1/(SRP!$B$15:$B$19&lt;=E5483)/(SRP!$C$15:$C$19&gt;=E5483),SRP!$D$15:$D$19)*(G5483/100)*(E5483/1000)),IF(C5483="Ready to Drink",SUM(LOOKUP(2,1/(SRP!$B$10:$B$14&lt;=E5483)/(SRP!$C$10:$C$14&gt;=E5483),SRP!$D$10:$D$14)*(G5483/100)*(E5483/1000)),0))))),2)</f>
        <v>1.55</v>
      </c>
    </row>
    <row r="5484" spans="1:11" x14ac:dyDescent="0.35">
      <c r="A5484" s="2">
        <v>46259</v>
      </c>
      <c r="B5484" s="76" t="s">
        <v>4339</v>
      </c>
      <c r="C5484" s="76" t="s">
        <v>287</v>
      </c>
      <c r="D5484" s="76" t="s">
        <v>5292</v>
      </c>
      <c r="E5484" s="76">
        <v>473</v>
      </c>
      <c r="F5484" s="76">
        <v>24</v>
      </c>
      <c r="G5484" s="77">
        <v>4.7</v>
      </c>
      <c r="H5484" s="76" t="s">
        <v>4070</v>
      </c>
      <c r="I5484" s="77">
        <v>4.34</v>
      </c>
      <c r="J5484" s="2">
        <v>1</v>
      </c>
      <c r="K5484" s="119" cm="1">
        <f t="array" ref="K5484">ROUND(IF(C5484="Beer",SUM(LOOKUP(2,1/(SRP!$B$7:$B$9&lt;=E5484)/(SRP!$C$7:$C$9&gt;=E5484),SRP!$D$7:$D$9)*(G5484/100)*(E5484/1000)),IF(C5484="Spirits",SUM(LOOKUP(2,1/(SRP!$B$2:$B$6&lt;=E5484)/(SRP!$C$2:$C$6&gt;=E5484),SRP!$D$2:$D$6)*(G5484/100)*(E5484/1000)),IF(AND(C5484="Wine",D5484="Fortified Wines"),SUM(LOOKUP(2,1/(SRP!$B$20:$B$23&lt;=E5484)/(SRP!$C$20:$C$23&gt;=E5484),SRP!$D$20:$D$23)*(G5484/100)*(E5484/1000)),IF(C5484="Wine",SUM(LOOKUP(2,1/(SRP!$B$15:$B$19&lt;=E5484)/(SRP!$C$15:$C$19&gt;=E5484),SRP!$D$15:$D$19)*(G5484/100)*(E5484/1000)),IF(C5484="Ready to Drink",SUM(LOOKUP(2,1/(SRP!$B$10:$B$14&lt;=E5484)/(SRP!$C$10:$C$14&gt;=E5484),SRP!$D$10:$D$14)*(G5484/100)*(E5484/1000)),0))))),2)</f>
        <v>1.55</v>
      </c>
    </row>
    <row r="5485" spans="1:11" x14ac:dyDescent="0.35">
      <c r="A5485" s="2">
        <v>46262</v>
      </c>
      <c r="B5485" s="76" t="s">
        <v>4340</v>
      </c>
      <c r="C5485" s="76" t="s">
        <v>287</v>
      </c>
      <c r="D5485" s="76" t="s">
        <v>5240</v>
      </c>
      <c r="E5485" s="76">
        <v>473</v>
      </c>
      <c r="F5485" s="76">
        <v>24</v>
      </c>
      <c r="G5485" s="77">
        <v>6.2</v>
      </c>
      <c r="H5485" s="76" t="s">
        <v>4070</v>
      </c>
      <c r="I5485" s="77">
        <v>4.34</v>
      </c>
      <c r="J5485" s="2">
        <v>1</v>
      </c>
      <c r="K5485" s="119" cm="1">
        <f t="array" ref="K5485">ROUND(IF(C5485="Beer",SUM(LOOKUP(2,1/(SRP!$B$7:$B$9&lt;=E5485)/(SRP!$C$7:$C$9&gt;=E5485),SRP!$D$7:$D$9)*(G5485/100)*(E5485/1000)),IF(C5485="Spirits",SUM(LOOKUP(2,1/(SRP!$B$2:$B$6&lt;=E5485)/(SRP!$C$2:$C$6&gt;=E5485),SRP!$D$2:$D$6)*(G5485/100)*(E5485/1000)),IF(AND(C5485="Wine",D5485="Fortified Wines"),SUM(LOOKUP(2,1/(SRP!$B$20:$B$23&lt;=E5485)/(SRP!$C$20:$C$23&gt;=E5485),SRP!$D$20:$D$23)*(G5485/100)*(E5485/1000)),IF(C5485="Wine",SUM(LOOKUP(2,1/(SRP!$B$15:$B$19&lt;=E5485)/(SRP!$C$15:$C$19&gt;=E5485),SRP!$D$15:$D$19)*(G5485/100)*(E5485/1000)),IF(C5485="Ready to Drink",SUM(LOOKUP(2,1/(SRP!$B$10:$B$14&lt;=E5485)/(SRP!$C$10:$C$14&gt;=E5485),SRP!$D$10:$D$14)*(G5485/100)*(E5485/1000)),0))))),2)</f>
        <v>2.0499999999999998</v>
      </c>
    </row>
    <row r="5486" spans="1:11" x14ac:dyDescent="0.35">
      <c r="A5486" s="2">
        <v>46262</v>
      </c>
      <c r="B5486" s="76" t="s">
        <v>4340</v>
      </c>
      <c r="C5486" s="76" t="s">
        <v>287</v>
      </c>
      <c r="D5486" s="76" t="s">
        <v>5240</v>
      </c>
      <c r="E5486" s="76">
        <v>473</v>
      </c>
      <c r="F5486" s="76">
        <v>24</v>
      </c>
      <c r="G5486" s="77">
        <v>6.2</v>
      </c>
      <c r="H5486" s="76" t="s">
        <v>4070</v>
      </c>
      <c r="I5486" s="77">
        <v>4.34</v>
      </c>
      <c r="J5486" s="2">
        <v>1</v>
      </c>
      <c r="K5486" s="119" cm="1">
        <f t="array" ref="K5486">ROUND(IF(C5486="Beer",SUM(LOOKUP(2,1/(SRP!$B$7:$B$9&lt;=E5486)/(SRP!$C$7:$C$9&gt;=E5486),SRP!$D$7:$D$9)*(G5486/100)*(E5486/1000)),IF(C5486="Spirits",SUM(LOOKUP(2,1/(SRP!$B$2:$B$6&lt;=E5486)/(SRP!$C$2:$C$6&gt;=E5486),SRP!$D$2:$D$6)*(G5486/100)*(E5486/1000)),IF(AND(C5486="Wine",D5486="Fortified Wines"),SUM(LOOKUP(2,1/(SRP!$B$20:$B$23&lt;=E5486)/(SRP!$C$20:$C$23&gt;=E5486),SRP!$D$20:$D$23)*(G5486/100)*(E5486/1000)),IF(C5486="Wine",SUM(LOOKUP(2,1/(SRP!$B$15:$B$19&lt;=E5486)/(SRP!$C$15:$C$19&gt;=E5486),SRP!$D$15:$D$19)*(G5486/100)*(E5486/1000)),IF(C5486="Ready to Drink",SUM(LOOKUP(2,1/(SRP!$B$10:$B$14&lt;=E5486)/(SRP!$C$10:$C$14&gt;=E5486),SRP!$D$10:$D$14)*(G5486/100)*(E5486/1000)),0))))),2)</f>
        <v>2.0499999999999998</v>
      </c>
    </row>
    <row r="5487" spans="1:11" x14ac:dyDescent="0.35">
      <c r="A5487" s="2">
        <v>46263</v>
      </c>
      <c r="B5487" s="76" t="s">
        <v>6011</v>
      </c>
      <c r="C5487" s="76" t="s">
        <v>285</v>
      </c>
      <c r="D5487" s="76" t="s">
        <v>6948</v>
      </c>
      <c r="E5487" s="76">
        <v>50</v>
      </c>
      <c r="F5487" s="76">
        <v>120</v>
      </c>
      <c r="G5487" s="77">
        <v>40</v>
      </c>
      <c r="H5487" s="76" t="s">
        <v>3285</v>
      </c>
      <c r="I5487" s="77">
        <v>2.5</v>
      </c>
      <c r="J5487" s="2">
        <v>1</v>
      </c>
      <c r="K5487" s="119" cm="1">
        <f t="array" ref="K5487">ROUND(IF(C5487="Beer",SUM(LOOKUP(2,1/(SRP!$B$7:$B$9&lt;=E5487)/(SRP!$C$7:$C$9&gt;=E5487),SRP!$D$7:$D$9)*(G5487/100)*(E5487/1000)),IF(C5487="Spirits",SUM(LOOKUP(2,1/(SRP!$B$2:$B$6&lt;=E5487)/(SRP!$C$2:$C$6&gt;=E5487),SRP!$D$2:$D$6)*(G5487/100)*(E5487/1000)),IF(AND(C5487="Wine",D5487="Fortified Wines"),SUM(LOOKUP(2,1/(SRP!$B$20:$B$23&lt;=E5487)/(SRP!$C$20:$C$23&gt;=E5487),SRP!$D$20:$D$23)*(G5487/100)*(E5487/1000)),IF(C5487="Wine",SUM(LOOKUP(2,1/(SRP!$B$15:$B$19&lt;=E5487)/(SRP!$C$15:$C$19&gt;=E5487),SRP!$D$15:$D$19)*(G5487/100)*(E5487/1000)),IF(C5487="Ready to Drink",SUM(LOOKUP(2,1/(SRP!$B$10:$B$14&lt;=E5487)/(SRP!$C$10:$C$14&gt;=E5487),SRP!$D$10:$D$14)*(G5487/100)*(E5487/1000)),0))))),2)</f>
        <v>2.33</v>
      </c>
    </row>
    <row r="5488" spans="1:11" x14ac:dyDescent="0.35">
      <c r="A5488" s="2">
        <v>46266</v>
      </c>
      <c r="B5488" s="76" t="s">
        <v>4341</v>
      </c>
      <c r="C5488" s="76" t="s">
        <v>287</v>
      </c>
      <c r="D5488" s="76" t="s">
        <v>5230</v>
      </c>
      <c r="E5488" s="76">
        <v>473</v>
      </c>
      <c r="F5488" s="76">
        <v>24</v>
      </c>
      <c r="G5488" s="77">
        <v>5</v>
      </c>
      <c r="H5488" s="76" t="s">
        <v>4070</v>
      </c>
      <c r="I5488" s="77">
        <v>4.34</v>
      </c>
      <c r="J5488" s="2">
        <v>1</v>
      </c>
      <c r="K5488" s="119" cm="1">
        <f t="array" ref="K5488">ROUND(IF(C5488="Beer",SUM(LOOKUP(2,1/(SRP!$B$7:$B$9&lt;=E5488)/(SRP!$C$7:$C$9&gt;=E5488),SRP!$D$7:$D$9)*(G5488/100)*(E5488/1000)),IF(C5488="Spirits",SUM(LOOKUP(2,1/(SRP!$B$2:$B$6&lt;=E5488)/(SRP!$C$2:$C$6&gt;=E5488),SRP!$D$2:$D$6)*(G5488/100)*(E5488/1000)),IF(AND(C5488="Wine",D5488="Fortified Wines"),SUM(LOOKUP(2,1/(SRP!$B$20:$B$23&lt;=E5488)/(SRP!$C$20:$C$23&gt;=E5488),SRP!$D$20:$D$23)*(G5488/100)*(E5488/1000)),IF(C5488="Wine",SUM(LOOKUP(2,1/(SRP!$B$15:$B$19&lt;=E5488)/(SRP!$C$15:$C$19&gt;=E5488),SRP!$D$15:$D$19)*(G5488/100)*(E5488/1000)),IF(C5488="Ready to Drink",SUM(LOOKUP(2,1/(SRP!$B$10:$B$14&lt;=E5488)/(SRP!$C$10:$C$14&gt;=E5488),SRP!$D$10:$D$14)*(G5488/100)*(E5488/1000)),0))))),2)</f>
        <v>1.65</v>
      </c>
    </row>
    <row r="5489" spans="1:11" x14ac:dyDescent="0.35">
      <c r="A5489" s="2">
        <v>46266</v>
      </c>
      <c r="B5489" s="76" t="s">
        <v>4341</v>
      </c>
      <c r="C5489" s="76" t="s">
        <v>287</v>
      </c>
      <c r="D5489" s="76" t="s">
        <v>5230</v>
      </c>
      <c r="E5489" s="76">
        <v>473</v>
      </c>
      <c r="F5489" s="76">
        <v>24</v>
      </c>
      <c r="G5489" s="77">
        <v>5</v>
      </c>
      <c r="H5489" s="76" t="s">
        <v>4070</v>
      </c>
      <c r="I5489" s="77">
        <v>4.34</v>
      </c>
      <c r="J5489" s="2">
        <v>1</v>
      </c>
      <c r="K5489" s="119" cm="1">
        <f t="array" ref="K5489">ROUND(IF(C5489="Beer",SUM(LOOKUP(2,1/(SRP!$B$7:$B$9&lt;=E5489)/(SRP!$C$7:$C$9&gt;=E5489),SRP!$D$7:$D$9)*(G5489/100)*(E5489/1000)),IF(C5489="Spirits",SUM(LOOKUP(2,1/(SRP!$B$2:$B$6&lt;=E5489)/(SRP!$C$2:$C$6&gt;=E5489),SRP!$D$2:$D$6)*(G5489/100)*(E5489/1000)),IF(AND(C5489="Wine",D5489="Fortified Wines"),SUM(LOOKUP(2,1/(SRP!$B$20:$B$23&lt;=E5489)/(SRP!$C$20:$C$23&gt;=E5489),SRP!$D$20:$D$23)*(G5489/100)*(E5489/1000)),IF(C5489="Wine",SUM(LOOKUP(2,1/(SRP!$B$15:$B$19&lt;=E5489)/(SRP!$C$15:$C$19&gt;=E5489),SRP!$D$15:$D$19)*(G5489/100)*(E5489/1000)),IF(C5489="Ready to Drink",SUM(LOOKUP(2,1/(SRP!$B$10:$B$14&lt;=E5489)/(SRP!$C$10:$C$14&gt;=E5489),SRP!$D$10:$D$14)*(G5489/100)*(E5489/1000)),0))))),2)</f>
        <v>1.65</v>
      </c>
    </row>
    <row r="5490" spans="1:11" x14ac:dyDescent="0.35">
      <c r="A5490" s="2">
        <v>46273</v>
      </c>
      <c r="B5490" s="76" t="s">
        <v>4197</v>
      </c>
      <c r="C5490" s="76" t="s">
        <v>286</v>
      </c>
      <c r="D5490" s="76" t="s">
        <v>5234</v>
      </c>
      <c r="E5490" s="76">
        <v>750</v>
      </c>
      <c r="F5490" s="76">
        <v>12</v>
      </c>
      <c r="G5490" s="77">
        <v>14</v>
      </c>
      <c r="H5490" s="76" t="s">
        <v>6869</v>
      </c>
      <c r="I5490" s="77">
        <v>19.989999999999998</v>
      </c>
      <c r="J5490" s="2">
        <v>1</v>
      </c>
      <c r="K5490" s="119" cm="1">
        <f t="array" ref="K5490">ROUND(IF(C5490="Beer",SUM(LOOKUP(2,1/(SRP!$B$7:$B$9&lt;=E5490)/(SRP!$C$7:$C$9&gt;=E5490),SRP!$D$7:$D$9)*(G5490/100)*(E5490/1000)),IF(C5490="Spirits",SUM(LOOKUP(2,1/(SRP!$B$2:$B$6&lt;=E5490)/(SRP!$C$2:$C$6&gt;=E5490),SRP!$D$2:$D$6)*(G5490/100)*(E5490/1000)),IF(AND(C5490="Wine",D5490="Fortified Wines"),SUM(LOOKUP(2,1/(SRP!$B$20:$B$23&lt;=E5490)/(SRP!$C$20:$C$23&gt;=E5490),SRP!$D$20:$D$23)*(G5490/100)*(E5490/1000)),IF(C5490="Wine",SUM(LOOKUP(2,1/(SRP!$B$15:$B$19&lt;=E5490)/(SRP!$C$15:$C$19&gt;=E5490),SRP!$D$15:$D$19)*(G5490/100)*(E5490/1000)),IF(C5490="Ready to Drink",SUM(LOOKUP(2,1/(SRP!$B$10:$B$14&lt;=E5490)/(SRP!$C$10:$C$14&gt;=E5490),SRP!$D$10:$D$14)*(G5490/100)*(E5490/1000)),0))))),2)</f>
        <v>7.33</v>
      </c>
    </row>
    <row r="5491" spans="1:11" x14ac:dyDescent="0.35">
      <c r="A5491" s="2">
        <v>46278</v>
      </c>
      <c r="B5491" s="76" t="s">
        <v>4358</v>
      </c>
      <c r="C5491" s="76" t="s">
        <v>286</v>
      </c>
      <c r="D5491" s="76" t="s">
        <v>5269</v>
      </c>
      <c r="E5491" s="76">
        <v>750</v>
      </c>
      <c r="F5491" s="76">
        <v>12</v>
      </c>
      <c r="G5491" s="77">
        <v>14</v>
      </c>
      <c r="H5491" s="76" t="s">
        <v>6869</v>
      </c>
      <c r="I5491" s="77">
        <v>23.99</v>
      </c>
      <c r="J5491" s="2">
        <v>1</v>
      </c>
      <c r="K5491" s="119" cm="1">
        <f t="array" ref="K5491">ROUND(IF(C5491="Beer",SUM(LOOKUP(2,1/(SRP!$B$7:$B$9&lt;=E5491)/(SRP!$C$7:$C$9&gt;=E5491),SRP!$D$7:$D$9)*(G5491/100)*(E5491/1000)),IF(C5491="Spirits",SUM(LOOKUP(2,1/(SRP!$B$2:$B$6&lt;=E5491)/(SRP!$C$2:$C$6&gt;=E5491),SRP!$D$2:$D$6)*(G5491/100)*(E5491/1000)),IF(AND(C5491="Wine",D5491="Fortified Wines"),SUM(LOOKUP(2,1/(SRP!$B$20:$B$23&lt;=E5491)/(SRP!$C$20:$C$23&gt;=E5491),SRP!$D$20:$D$23)*(G5491/100)*(E5491/1000)),IF(C5491="Wine",SUM(LOOKUP(2,1/(SRP!$B$15:$B$19&lt;=E5491)/(SRP!$C$15:$C$19&gt;=E5491),SRP!$D$15:$D$19)*(G5491/100)*(E5491/1000)),IF(C5491="Ready to Drink",SUM(LOOKUP(2,1/(SRP!$B$10:$B$14&lt;=E5491)/(SRP!$C$10:$C$14&gt;=E5491),SRP!$D$10:$D$14)*(G5491/100)*(E5491/1000)),0))))),2)</f>
        <v>7.33</v>
      </c>
    </row>
    <row r="5492" spans="1:11" x14ac:dyDescent="0.35">
      <c r="A5492" s="2">
        <v>46283</v>
      </c>
      <c r="B5492" s="76" t="s">
        <v>4345</v>
      </c>
      <c r="C5492" s="76" t="s">
        <v>286</v>
      </c>
      <c r="D5492" s="76" t="s">
        <v>5234</v>
      </c>
      <c r="E5492" s="76">
        <v>750</v>
      </c>
      <c r="F5492" s="76">
        <v>12</v>
      </c>
      <c r="G5492" s="77">
        <v>13.5</v>
      </c>
      <c r="H5492" s="76" t="s">
        <v>6869</v>
      </c>
      <c r="I5492" s="77">
        <v>14.99</v>
      </c>
      <c r="J5492" s="2">
        <v>1</v>
      </c>
      <c r="K5492" s="119" cm="1">
        <f t="array" ref="K5492">ROUND(IF(C5492="Beer",SUM(LOOKUP(2,1/(SRP!$B$7:$B$9&lt;=E5492)/(SRP!$C$7:$C$9&gt;=E5492),SRP!$D$7:$D$9)*(G5492/100)*(E5492/1000)),IF(C5492="Spirits",SUM(LOOKUP(2,1/(SRP!$B$2:$B$6&lt;=E5492)/(SRP!$C$2:$C$6&gt;=E5492),SRP!$D$2:$D$6)*(G5492/100)*(E5492/1000)),IF(AND(C5492="Wine",D5492="Fortified Wines"),SUM(LOOKUP(2,1/(SRP!$B$20:$B$23&lt;=E5492)/(SRP!$C$20:$C$23&gt;=E5492),SRP!$D$20:$D$23)*(G5492/100)*(E5492/1000)),IF(C5492="Wine",SUM(LOOKUP(2,1/(SRP!$B$15:$B$19&lt;=E5492)/(SRP!$C$15:$C$19&gt;=E5492),SRP!$D$15:$D$19)*(G5492/100)*(E5492/1000)),IF(C5492="Ready to Drink",SUM(LOOKUP(2,1/(SRP!$B$10:$B$14&lt;=E5492)/(SRP!$C$10:$C$14&gt;=E5492),SRP!$D$10:$D$14)*(G5492/100)*(E5492/1000)),0))))),2)</f>
        <v>7.07</v>
      </c>
    </row>
    <row r="5493" spans="1:11" x14ac:dyDescent="0.35">
      <c r="A5493" s="2">
        <v>46288</v>
      </c>
      <c r="B5493" s="76" t="s">
        <v>4357</v>
      </c>
      <c r="C5493" s="76" t="s">
        <v>287</v>
      </c>
      <c r="D5493" s="76" t="s">
        <v>5230</v>
      </c>
      <c r="E5493" s="76">
        <v>473</v>
      </c>
      <c r="F5493" s="76">
        <v>24</v>
      </c>
      <c r="G5493" s="77">
        <v>5.4</v>
      </c>
      <c r="H5493" s="76" t="s">
        <v>5334</v>
      </c>
      <c r="I5493" s="77">
        <v>4.1500000000000004</v>
      </c>
      <c r="J5493" s="2">
        <v>1</v>
      </c>
      <c r="K5493" s="119" cm="1">
        <f t="array" ref="K5493">ROUND(IF(C5493="Beer",SUM(LOOKUP(2,1/(SRP!$B$7:$B$9&lt;=E5493)/(SRP!$C$7:$C$9&gt;=E5493),SRP!$D$7:$D$9)*(G5493/100)*(E5493/1000)),IF(C5493="Spirits",SUM(LOOKUP(2,1/(SRP!$B$2:$B$6&lt;=E5493)/(SRP!$C$2:$C$6&gt;=E5493),SRP!$D$2:$D$6)*(G5493/100)*(E5493/1000)),IF(AND(C5493="Wine",D5493="Fortified Wines"),SUM(LOOKUP(2,1/(SRP!$B$20:$B$23&lt;=E5493)/(SRP!$C$20:$C$23&gt;=E5493),SRP!$D$20:$D$23)*(G5493/100)*(E5493/1000)),IF(C5493="Wine",SUM(LOOKUP(2,1/(SRP!$B$15:$B$19&lt;=E5493)/(SRP!$C$15:$C$19&gt;=E5493),SRP!$D$15:$D$19)*(G5493/100)*(E5493/1000)),IF(C5493="Ready to Drink",SUM(LOOKUP(2,1/(SRP!$B$10:$B$14&lt;=E5493)/(SRP!$C$10:$C$14&gt;=E5493),SRP!$D$10:$D$14)*(G5493/100)*(E5493/1000)),0))))),2)</f>
        <v>1.78</v>
      </c>
    </row>
    <row r="5494" spans="1:11" x14ac:dyDescent="0.35">
      <c r="A5494" s="2">
        <v>46288</v>
      </c>
      <c r="B5494" s="76" t="s">
        <v>4357</v>
      </c>
      <c r="C5494" s="76" t="s">
        <v>287</v>
      </c>
      <c r="D5494" s="76" t="s">
        <v>5230</v>
      </c>
      <c r="E5494" s="76">
        <v>473</v>
      </c>
      <c r="F5494" s="76">
        <v>24</v>
      </c>
      <c r="G5494" s="77">
        <v>5.4</v>
      </c>
      <c r="H5494" s="76" t="s">
        <v>3377</v>
      </c>
      <c r="I5494" s="77">
        <v>4.1500000000000004</v>
      </c>
      <c r="J5494" s="2">
        <v>1</v>
      </c>
      <c r="K5494" s="119" cm="1">
        <f t="array" ref="K5494">ROUND(IF(C5494="Beer",SUM(LOOKUP(2,1/(SRP!$B$7:$B$9&lt;=E5494)/(SRP!$C$7:$C$9&gt;=E5494),SRP!$D$7:$D$9)*(G5494/100)*(E5494/1000)),IF(C5494="Spirits",SUM(LOOKUP(2,1/(SRP!$B$2:$B$6&lt;=E5494)/(SRP!$C$2:$C$6&gt;=E5494),SRP!$D$2:$D$6)*(G5494/100)*(E5494/1000)),IF(AND(C5494="Wine",D5494="Fortified Wines"),SUM(LOOKUP(2,1/(SRP!$B$20:$B$23&lt;=E5494)/(SRP!$C$20:$C$23&gt;=E5494),SRP!$D$20:$D$23)*(G5494/100)*(E5494/1000)),IF(C5494="Wine",SUM(LOOKUP(2,1/(SRP!$B$15:$B$19&lt;=E5494)/(SRP!$C$15:$C$19&gt;=E5494),SRP!$D$15:$D$19)*(G5494/100)*(E5494/1000)),IF(C5494="Ready to Drink",SUM(LOOKUP(2,1/(SRP!$B$10:$B$14&lt;=E5494)/(SRP!$C$10:$C$14&gt;=E5494),SRP!$D$10:$D$14)*(G5494/100)*(E5494/1000)),0))))),2)</f>
        <v>1.78</v>
      </c>
    </row>
    <row r="5495" spans="1:11" x14ac:dyDescent="0.35">
      <c r="A5495" s="2">
        <v>46295</v>
      </c>
      <c r="B5495" s="76" t="s">
        <v>4359</v>
      </c>
      <c r="C5495" s="76" t="s">
        <v>287</v>
      </c>
      <c r="D5495" s="76" t="s">
        <v>5230</v>
      </c>
      <c r="E5495" s="76">
        <v>2130</v>
      </c>
      <c r="F5495" s="76">
        <v>4</v>
      </c>
      <c r="G5495" s="77">
        <v>5</v>
      </c>
      <c r="H5495" s="76" t="s">
        <v>3334</v>
      </c>
      <c r="I5495" s="77">
        <v>9.99</v>
      </c>
      <c r="J5495" s="2">
        <v>6</v>
      </c>
      <c r="K5495" s="119" cm="1">
        <f t="array" ref="K5495">ROUND(IF(C5495="Beer",SUM(LOOKUP(2,1/(SRP!$B$7:$B$9&lt;=E5495)/(SRP!$C$7:$C$9&gt;=E5495),SRP!$D$7:$D$9)*(G5495/100)*(E5495/1000)),IF(C5495="Spirits",SUM(LOOKUP(2,1/(SRP!$B$2:$B$6&lt;=E5495)/(SRP!$C$2:$C$6&gt;=E5495),SRP!$D$2:$D$6)*(G5495/100)*(E5495/1000)),IF(AND(C5495="Wine",D5495="Fortified Wines"),SUM(LOOKUP(2,1/(SRP!$B$20:$B$23&lt;=E5495)/(SRP!$C$20:$C$23&gt;=E5495),SRP!$D$20:$D$23)*(G5495/100)*(E5495/1000)),IF(C5495="Wine",SUM(LOOKUP(2,1/(SRP!$B$15:$B$19&lt;=E5495)/(SRP!$C$15:$C$19&gt;=E5495),SRP!$D$15:$D$19)*(G5495/100)*(E5495/1000)),IF(C5495="Ready to Drink",SUM(LOOKUP(2,1/(SRP!$B$10:$B$14&lt;=E5495)/(SRP!$C$10:$C$14&gt;=E5495),SRP!$D$10:$D$14)*(G5495/100)*(E5495/1000)),0))))),2)</f>
        <v>7.43</v>
      </c>
    </row>
    <row r="5496" spans="1:11" x14ac:dyDescent="0.35">
      <c r="A5496" s="2">
        <v>46295</v>
      </c>
      <c r="B5496" s="76" t="s">
        <v>4359</v>
      </c>
      <c r="C5496" s="76" t="s">
        <v>287</v>
      </c>
      <c r="D5496" s="76" t="s">
        <v>5230</v>
      </c>
      <c r="E5496" s="76">
        <v>2130</v>
      </c>
      <c r="F5496" s="76">
        <v>4</v>
      </c>
      <c r="G5496" s="77">
        <v>5</v>
      </c>
      <c r="H5496" s="76" t="s">
        <v>3334</v>
      </c>
      <c r="I5496" s="77">
        <v>9.99</v>
      </c>
      <c r="J5496" s="2">
        <v>6</v>
      </c>
      <c r="K5496" s="119" cm="1">
        <f t="array" ref="K5496">ROUND(IF(C5496="Beer",SUM(LOOKUP(2,1/(SRP!$B$7:$B$9&lt;=E5496)/(SRP!$C$7:$C$9&gt;=E5496),SRP!$D$7:$D$9)*(G5496/100)*(E5496/1000)),IF(C5496="Spirits",SUM(LOOKUP(2,1/(SRP!$B$2:$B$6&lt;=E5496)/(SRP!$C$2:$C$6&gt;=E5496),SRP!$D$2:$D$6)*(G5496/100)*(E5496/1000)),IF(AND(C5496="Wine",D5496="Fortified Wines"),SUM(LOOKUP(2,1/(SRP!$B$20:$B$23&lt;=E5496)/(SRP!$C$20:$C$23&gt;=E5496),SRP!$D$20:$D$23)*(G5496/100)*(E5496/1000)),IF(C5496="Wine",SUM(LOOKUP(2,1/(SRP!$B$15:$B$19&lt;=E5496)/(SRP!$C$15:$C$19&gt;=E5496),SRP!$D$15:$D$19)*(G5496/100)*(E5496/1000)),IF(C5496="Ready to Drink",SUM(LOOKUP(2,1/(SRP!$B$10:$B$14&lt;=E5496)/(SRP!$C$10:$C$14&gt;=E5496),SRP!$D$10:$D$14)*(G5496/100)*(E5496/1000)),0))))),2)</f>
        <v>7.43</v>
      </c>
    </row>
    <row r="5497" spans="1:11" x14ac:dyDescent="0.35">
      <c r="A5497" s="2">
        <v>46299</v>
      </c>
      <c r="B5497" s="76" t="s">
        <v>4367</v>
      </c>
      <c r="C5497" s="76" t="s">
        <v>287</v>
      </c>
      <c r="D5497" s="76" t="s">
        <v>5240</v>
      </c>
      <c r="E5497" s="76">
        <v>2130</v>
      </c>
      <c r="F5497" s="76">
        <v>4</v>
      </c>
      <c r="G5497" s="77">
        <v>6</v>
      </c>
      <c r="H5497" s="76" t="s">
        <v>3334</v>
      </c>
      <c r="I5497" s="77">
        <v>15.99</v>
      </c>
      <c r="J5497" s="2">
        <v>6</v>
      </c>
      <c r="K5497" s="119" cm="1">
        <f t="array" ref="K5497">ROUND(IF(C5497="Beer",SUM(LOOKUP(2,1/(SRP!$B$7:$B$9&lt;=E5497)/(SRP!$C$7:$C$9&gt;=E5497),SRP!$D$7:$D$9)*(G5497/100)*(E5497/1000)),IF(C5497="Spirits",SUM(LOOKUP(2,1/(SRP!$B$2:$B$6&lt;=E5497)/(SRP!$C$2:$C$6&gt;=E5497),SRP!$D$2:$D$6)*(G5497/100)*(E5497/1000)),IF(AND(C5497="Wine",D5497="Fortified Wines"),SUM(LOOKUP(2,1/(SRP!$B$20:$B$23&lt;=E5497)/(SRP!$C$20:$C$23&gt;=E5497),SRP!$D$20:$D$23)*(G5497/100)*(E5497/1000)),IF(C5497="Wine",SUM(LOOKUP(2,1/(SRP!$B$15:$B$19&lt;=E5497)/(SRP!$C$15:$C$19&gt;=E5497),SRP!$D$15:$D$19)*(G5497/100)*(E5497/1000)),IF(C5497="Ready to Drink",SUM(LOOKUP(2,1/(SRP!$B$10:$B$14&lt;=E5497)/(SRP!$C$10:$C$14&gt;=E5497),SRP!$D$10:$D$14)*(G5497/100)*(E5497/1000)),0))))),2)</f>
        <v>8.92</v>
      </c>
    </row>
    <row r="5498" spans="1:11" x14ac:dyDescent="0.35">
      <c r="A5498" s="2">
        <v>46299</v>
      </c>
      <c r="B5498" s="76" t="s">
        <v>4367</v>
      </c>
      <c r="C5498" s="76" t="s">
        <v>287</v>
      </c>
      <c r="D5498" s="76" t="s">
        <v>5240</v>
      </c>
      <c r="E5498" s="76">
        <v>2130</v>
      </c>
      <c r="F5498" s="76">
        <v>4</v>
      </c>
      <c r="G5498" s="77">
        <v>6</v>
      </c>
      <c r="H5498" s="76" t="s">
        <v>3334</v>
      </c>
      <c r="I5498" s="77">
        <v>15.99</v>
      </c>
      <c r="J5498" s="2">
        <v>6</v>
      </c>
      <c r="K5498" s="119" cm="1">
        <f t="array" ref="K5498">ROUND(IF(C5498="Beer",SUM(LOOKUP(2,1/(SRP!$B$7:$B$9&lt;=E5498)/(SRP!$C$7:$C$9&gt;=E5498),SRP!$D$7:$D$9)*(G5498/100)*(E5498/1000)),IF(C5498="Spirits",SUM(LOOKUP(2,1/(SRP!$B$2:$B$6&lt;=E5498)/(SRP!$C$2:$C$6&gt;=E5498),SRP!$D$2:$D$6)*(G5498/100)*(E5498/1000)),IF(AND(C5498="Wine",D5498="Fortified Wines"),SUM(LOOKUP(2,1/(SRP!$B$20:$B$23&lt;=E5498)/(SRP!$C$20:$C$23&gt;=E5498),SRP!$D$20:$D$23)*(G5498/100)*(E5498/1000)),IF(C5498="Wine",SUM(LOOKUP(2,1/(SRP!$B$15:$B$19&lt;=E5498)/(SRP!$C$15:$C$19&gt;=E5498),SRP!$D$15:$D$19)*(G5498/100)*(E5498/1000)),IF(C5498="Ready to Drink",SUM(LOOKUP(2,1/(SRP!$B$10:$B$14&lt;=E5498)/(SRP!$C$10:$C$14&gt;=E5498),SRP!$D$10:$D$14)*(G5498/100)*(E5498/1000)),0))))),2)</f>
        <v>8.92</v>
      </c>
    </row>
    <row r="5499" spans="1:11" x14ac:dyDescent="0.35">
      <c r="A5499" s="2">
        <v>46310</v>
      </c>
      <c r="B5499" s="76" t="s">
        <v>4313</v>
      </c>
      <c r="C5499" s="76" t="s">
        <v>286</v>
      </c>
      <c r="D5499" s="76" t="s">
        <v>5234</v>
      </c>
      <c r="E5499" s="76">
        <v>750</v>
      </c>
      <c r="F5499" s="76">
        <v>12</v>
      </c>
      <c r="G5499" s="77">
        <v>14.5</v>
      </c>
      <c r="H5499" s="76" t="s">
        <v>3305</v>
      </c>
      <c r="I5499" s="77">
        <v>27.99</v>
      </c>
      <c r="J5499" s="2">
        <v>1</v>
      </c>
      <c r="K5499" s="119" cm="1">
        <f t="array" ref="K5499">ROUND(IF(C5499="Beer",SUM(LOOKUP(2,1/(SRP!$B$7:$B$9&lt;=E5499)/(SRP!$C$7:$C$9&gt;=E5499),SRP!$D$7:$D$9)*(G5499/100)*(E5499/1000)),IF(C5499="Spirits",SUM(LOOKUP(2,1/(SRP!$B$2:$B$6&lt;=E5499)/(SRP!$C$2:$C$6&gt;=E5499),SRP!$D$2:$D$6)*(G5499/100)*(E5499/1000)),IF(AND(C5499="Wine",D5499="Fortified Wines"),SUM(LOOKUP(2,1/(SRP!$B$20:$B$23&lt;=E5499)/(SRP!$C$20:$C$23&gt;=E5499),SRP!$D$20:$D$23)*(G5499/100)*(E5499/1000)),IF(C5499="Wine",SUM(LOOKUP(2,1/(SRP!$B$15:$B$19&lt;=E5499)/(SRP!$C$15:$C$19&gt;=E5499),SRP!$D$15:$D$19)*(G5499/100)*(E5499/1000)),IF(C5499="Ready to Drink",SUM(LOOKUP(2,1/(SRP!$B$10:$B$14&lt;=E5499)/(SRP!$C$10:$C$14&gt;=E5499),SRP!$D$10:$D$14)*(G5499/100)*(E5499/1000)),0))))),2)</f>
        <v>7.59</v>
      </c>
    </row>
    <row r="5500" spans="1:11" x14ac:dyDescent="0.35">
      <c r="A5500" s="2">
        <v>46312</v>
      </c>
      <c r="B5500" s="76" t="s">
        <v>4285</v>
      </c>
      <c r="C5500" s="76" t="s">
        <v>286</v>
      </c>
      <c r="D5500" s="76" t="s">
        <v>5269</v>
      </c>
      <c r="E5500" s="76">
        <v>750</v>
      </c>
      <c r="F5500" s="76">
        <v>12</v>
      </c>
      <c r="G5500" s="77">
        <v>12.5</v>
      </c>
      <c r="H5500" s="76" t="s">
        <v>3297</v>
      </c>
      <c r="I5500" s="77">
        <v>10.99</v>
      </c>
      <c r="J5500" s="2">
        <v>1</v>
      </c>
      <c r="K5500" s="119" cm="1">
        <f t="array" ref="K5500">ROUND(IF(C5500="Beer",SUM(LOOKUP(2,1/(SRP!$B$7:$B$9&lt;=E5500)/(SRP!$C$7:$C$9&gt;=E5500),SRP!$D$7:$D$9)*(G5500/100)*(E5500/1000)),IF(C5500="Spirits",SUM(LOOKUP(2,1/(SRP!$B$2:$B$6&lt;=E5500)/(SRP!$C$2:$C$6&gt;=E5500),SRP!$D$2:$D$6)*(G5500/100)*(E5500/1000)),IF(AND(C5500="Wine",D5500="Fortified Wines"),SUM(LOOKUP(2,1/(SRP!$B$20:$B$23&lt;=E5500)/(SRP!$C$20:$C$23&gt;=E5500),SRP!$D$20:$D$23)*(G5500/100)*(E5500/1000)),IF(C5500="Wine",SUM(LOOKUP(2,1/(SRP!$B$15:$B$19&lt;=E5500)/(SRP!$C$15:$C$19&gt;=E5500),SRP!$D$15:$D$19)*(G5500/100)*(E5500/1000)),IF(C5500="Ready to Drink",SUM(LOOKUP(2,1/(SRP!$B$10:$B$14&lt;=E5500)/(SRP!$C$10:$C$14&gt;=E5500),SRP!$D$10:$D$14)*(G5500/100)*(E5500/1000)),0))))),2)</f>
        <v>6.54</v>
      </c>
    </row>
    <row r="5501" spans="1:11" x14ac:dyDescent="0.35">
      <c r="A5501" s="2">
        <v>46315</v>
      </c>
      <c r="B5501" s="76" t="s">
        <v>4286</v>
      </c>
      <c r="C5501" s="76" t="s">
        <v>285</v>
      </c>
      <c r="D5501" s="76" t="s">
        <v>6933</v>
      </c>
      <c r="E5501" s="76">
        <v>750</v>
      </c>
      <c r="F5501" s="76">
        <v>6</v>
      </c>
      <c r="G5501" s="77">
        <v>42</v>
      </c>
      <c r="H5501" s="76" t="s">
        <v>6694</v>
      </c>
      <c r="I5501" s="77">
        <v>44.49</v>
      </c>
      <c r="J5501" s="2">
        <v>1</v>
      </c>
      <c r="K5501" s="119" cm="1">
        <f t="array" ref="K5501">ROUND(IF(C5501="Beer",SUM(LOOKUP(2,1/(SRP!$B$7:$B$9&lt;=E5501)/(SRP!$C$7:$C$9&gt;=E5501),SRP!$D$7:$D$9)*(G5501/100)*(E5501/1000)),IF(C5501="Spirits",SUM(LOOKUP(2,1/(SRP!$B$2:$B$6&lt;=E5501)/(SRP!$C$2:$C$6&gt;=E5501),SRP!$D$2:$D$6)*(G5501/100)*(E5501/1000)),IF(AND(C5501="Wine",D5501="Fortified Wines"),SUM(LOOKUP(2,1/(SRP!$B$20:$B$23&lt;=E5501)/(SRP!$C$20:$C$23&gt;=E5501),SRP!$D$20:$D$23)*(G5501/100)*(E5501/1000)),IF(C5501="Wine",SUM(LOOKUP(2,1/(SRP!$B$15:$B$19&lt;=E5501)/(SRP!$C$15:$C$19&gt;=E5501),SRP!$D$15:$D$19)*(G5501/100)*(E5501/1000)),IF(C5501="Ready to Drink",SUM(LOOKUP(2,1/(SRP!$B$10:$B$14&lt;=E5501)/(SRP!$C$10:$C$14&gt;=E5501),SRP!$D$10:$D$14)*(G5501/100)*(E5501/1000)),0))))),2)</f>
        <v>21.99</v>
      </c>
    </row>
    <row r="5502" spans="1:11" x14ac:dyDescent="0.35">
      <c r="A5502" s="2">
        <v>46317</v>
      </c>
      <c r="B5502" s="76" t="s">
        <v>4360</v>
      </c>
      <c r="C5502" s="76" t="s">
        <v>287</v>
      </c>
      <c r="D5502" s="76" t="s">
        <v>5266</v>
      </c>
      <c r="E5502" s="76">
        <v>473</v>
      </c>
      <c r="F5502" s="76">
        <v>24</v>
      </c>
      <c r="G5502" s="77">
        <v>4.9000000000000004</v>
      </c>
      <c r="H5502" s="76" t="s">
        <v>3367</v>
      </c>
      <c r="I5502" s="77">
        <v>4.6500000000000004</v>
      </c>
      <c r="J5502" s="2">
        <v>1</v>
      </c>
      <c r="K5502" s="119" cm="1">
        <f t="array" ref="K5502">ROUND(IF(C5502="Beer",SUM(LOOKUP(2,1/(SRP!$B$7:$B$9&lt;=E5502)/(SRP!$C$7:$C$9&gt;=E5502),SRP!$D$7:$D$9)*(G5502/100)*(E5502/1000)),IF(C5502="Spirits",SUM(LOOKUP(2,1/(SRP!$B$2:$B$6&lt;=E5502)/(SRP!$C$2:$C$6&gt;=E5502),SRP!$D$2:$D$6)*(G5502/100)*(E5502/1000)),IF(AND(C5502="Wine",D5502="Fortified Wines"),SUM(LOOKUP(2,1/(SRP!$B$20:$B$23&lt;=E5502)/(SRP!$C$20:$C$23&gt;=E5502),SRP!$D$20:$D$23)*(G5502/100)*(E5502/1000)),IF(C5502="Wine",SUM(LOOKUP(2,1/(SRP!$B$15:$B$19&lt;=E5502)/(SRP!$C$15:$C$19&gt;=E5502),SRP!$D$15:$D$19)*(G5502/100)*(E5502/1000)),IF(C5502="Ready to Drink",SUM(LOOKUP(2,1/(SRP!$B$10:$B$14&lt;=E5502)/(SRP!$C$10:$C$14&gt;=E5502),SRP!$D$10:$D$14)*(G5502/100)*(E5502/1000)),0))))),2)</f>
        <v>1.62</v>
      </c>
    </row>
    <row r="5503" spans="1:11" x14ac:dyDescent="0.35">
      <c r="A5503" s="2">
        <v>46317</v>
      </c>
      <c r="B5503" s="76" t="s">
        <v>4360</v>
      </c>
      <c r="C5503" s="76" t="s">
        <v>287</v>
      </c>
      <c r="D5503" s="76" t="s">
        <v>5266</v>
      </c>
      <c r="E5503" s="76">
        <v>473</v>
      </c>
      <c r="F5503" s="76">
        <v>24</v>
      </c>
      <c r="G5503" s="77">
        <v>4.9000000000000004</v>
      </c>
      <c r="H5503" s="76" t="s">
        <v>3367</v>
      </c>
      <c r="I5503" s="77">
        <v>4.6500000000000004</v>
      </c>
      <c r="J5503" s="2">
        <v>1</v>
      </c>
      <c r="K5503" s="119" cm="1">
        <f t="array" ref="K5503">ROUND(IF(C5503="Beer",SUM(LOOKUP(2,1/(SRP!$B$7:$B$9&lt;=E5503)/(SRP!$C$7:$C$9&gt;=E5503),SRP!$D$7:$D$9)*(G5503/100)*(E5503/1000)),IF(C5503="Spirits",SUM(LOOKUP(2,1/(SRP!$B$2:$B$6&lt;=E5503)/(SRP!$C$2:$C$6&gt;=E5503),SRP!$D$2:$D$6)*(G5503/100)*(E5503/1000)),IF(AND(C5503="Wine",D5503="Fortified Wines"),SUM(LOOKUP(2,1/(SRP!$B$20:$B$23&lt;=E5503)/(SRP!$C$20:$C$23&gt;=E5503),SRP!$D$20:$D$23)*(G5503/100)*(E5503/1000)),IF(C5503="Wine",SUM(LOOKUP(2,1/(SRP!$B$15:$B$19&lt;=E5503)/(SRP!$C$15:$C$19&gt;=E5503),SRP!$D$15:$D$19)*(G5503/100)*(E5503/1000)),IF(C5503="Ready to Drink",SUM(LOOKUP(2,1/(SRP!$B$10:$B$14&lt;=E5503)/(SRP!$C$10:$C$14&gt;=E5503),SRP!$D$10:$D$14)*(G5503/100)*(E5503/1000)),0))))),2)</f>
        <v>1.62</v>
      </c>
    </row>
    <row r="5504" spans="1:11" x14ac:dyDescent="0.35">
      <c r="A5504" s="2">
        <v>46318</v>
      </c>
      <c r="B5504" s="76" t="s">
        <v>4361</v>
      </c>
      <c r="C5504" s="76" t="s">
        <v>287</v>
      </c>
      <c r="D5504" s="76" t="s">
        <v>5266</v>
      </c>
      <c r="E5504" s="76">
        <v>355</v>
      </c>
      <c r="F5504" s="76">
        <v>24</v>
      </c>
      <c r="G5504" s="77">
        <v>5.2</v>
      </c>
      <c r="H5504" s="76" t="s">
        <v>3367</v>
      </c>
      <c r="I5504" s="77">
        <v>3.15</v>
      </c>
      <c r="J5504" s="2">
        <v>1</v>
      </c>
      <c r="K5504" s="119" cm="1">
        <f t="array" ref="K5504">ROUND(IF(C5504="Beer",SUM(LOOKUP(2,1/(SRP!$B$7:$B$9&lt;=E5504)/(SRP!$C$7:$C$9&gt;=E5504),SRP!$D$7:$D$9)*(G5504/100)*(E5504/1000)),IF(C5504="Spirits",SUM(LOOKUP(2,1/(SRP!$B$2:$B$6&lt;=E5504)/(SRP!$C$2:$C$6&gt;=E5504),SRP!$D$2:$D$6)*(G5504/100)*(E5504/1000)),IF(AND(C5504="Wine",D5504="Fortified Wines"),SUM(LOOKUP(2,1/(SRP!$B$20:$B$23&lt;=E5504)/(SRP!$C$20:$C$23&gt;=E5504),SRP!$D$20:$D$23)*(G5504/100)*(E5504/1000)),IF(C5504="Wine",SUM(LOOKUP(2,1/(SRP!$B$15:$B$19&lt;=E5504)/(SRP!$C$15:$C$19&gt;=E5504),SRP!$D$15:$D$19)*(G5504/100)*(E5504/1000)),IF(C5504="Ready to Drink",SUM(LOOKUP(2,1/(SRP!$B$10:$B$14&lt;=E5504)/(SRP!$C$10:$C$14&gt;=E5504),SRP!$D$10:$D$14)*(G5504/100)*(E5504/1000)),0))))),2)</f>
        <v>1.29</v>
      </c>
    </row>
    <row r="5505" spans="1:11" x14ac:dyDescent="0.35">
      <c r="A5505" s="2">
        <v>46318</v>
      </c>
      <c r="B5505" s="76" t="s">
        <v>4361</v>
      </c>
      <c r="C5505" s="76" t="s">
        <v>287</v>
      </c>
      <c r="D5505" s="76" t="s">
        <v>5266</v>
      </c>
      <c r="E5505" s="76">
        <v>355</v>
      </c>
      <c r="F5505" s="76">
        <v>24</v>
      </c>
      <c r="G5505" s="77">
        <v>5.2</v>
      </c>
      <c r="H5505" s="76" t="s">
        <v>3367</v>
      </c>
      <c r="I5505" s="77">
        <v>3.15</v>
      </c>
      <c r="J5505" s="2">
        <v>1</v>
      </c>
      <c r="K5505" s="119" cm="1">
        <f t="array" ref="K5505">ROUND(IF(C5505="Beer",SUM(LOOKUP(2,1/(SRP!$B$7:$B$9&lt;=E5505)/(SRP!$C$7:$C$9&gt;=E5505),SRP!$D$7:$D$9)*(G5505/100)*(E5505/1000)),IF(C5505="Spirits",SUM(LOOKUP(2,1/(SRP!$B$2:$B$6&lt;=E5505)/(SRP!$C$2:$C$6&gt;=E5505),SRP!$D$2:$D$6)*(G5505/100)*(E5505/1000)),IF(AND(C5505="Wine",D5505="Fortified Wines"),SUM(LOOKUP(2,1/(SRP!$B$20:$B$23&lt;=E5505)/(SRP!$C$20:$C$23&gt;=E5505),SRP!$D$20:$D$23)*(G5505/100)*(E5505/1000)),IF(C5505="Wine",SUM(LOOKUP(2,1/(SRP!$B$15:$B$19&lt;=E5505)/(SRP!$C$15:$C$19&gt;=E5505),SRP!$D$15:$D$19)*(G5505/100)*(E5505/1000)),IF(C5505="Ready to Drink",SUM(LOOKUP(2,1/(SRP!$B$10:$B$14&lt;=E5505)/(SRP!$C$10:$C$14&gt;=E5505),SRP!$D$10:$D$14)*(G5505/100)*(E5505/1000)),0))))),2)</f>
        <v>1.29</v>
      </c>
    </row>
    <row r="5506" spans="1:11" x14ac:dyDescent="0.35">
      <c r="A5506" s="2">
        <v>46336</v>
      </c>
      <c r="B5506" s="76" t="s">
        <v>4149</v>
      </c>
      <c r="C5506" s="76" t="s">
        <v>285</v>
      </c>
      <c r="D5506" s="76" t="s">
        <v>6931</v>
      </c>
      <c r="E5506" s="76">
        <v>750</v>
      </c>
      <c r="F5506" s="76">
        <v>6</v>
      </c>
      <c r="G5506" s="77">
        <v>40</v>
      </c>
      <c r="H5506" s="76" t="s">
        <v>3297</v>
      </c>
      <c r="I5506" s="77">
        <v>37.99</v>
      </c>
      <c r="J5506" s="2">
        <v>1</v>
      </c>
      <c r="K5506" s="119" cm="1">
        <f t="array" ref="K5506">ROUND(IF(C5506="Beer",SUM(LOOKUP(2,1/(SRP!$B$7:$B$9&lt;=E5506)/(SRP!$C$7:$C$9&gt;=E5506),SRP!$D$7:$D$9)*(G5506/100)*(E5506/1000)),IF(C5506="Spirits",SUM(LOOKUP(2,1/(SRP!$B$2:$B$6&lt;=E5506)/(SRP!$C$2:$C$6&gt;=E5506),SRP!$D$2:$D$6)*(G5506/100)*(E5506/1000)),IF(AND(C5506="Wine",D5506="Fortified Wines"),SUM(LOOKUP(2,1/(SRP!$B$20:$B$23&lt;=E5506)/(SRP!$C$20:$C$23&gt;=E5506),SRP!$D$20:$D$23)*(G5506/100)*(E5506/1000)),IF(C5506="Wine",SUM(LOOKUP(2,1/(SRP!$B$15:$B$19&lt;=E5506)/(SRP!$C$15:$C$19&gt;=E5506),SRP!$D$15:$D$19)*(G5506/100)*(E5506/1000)),IF(C5506="Ready to Drink",SUM(LOOKUP(2,1/(SRP!$B$10:$B$14&lt;=E5506)/(SRP!$C$10:$C$14&gt;=E5506),SRP!$D$10:$D$14)*(G5506/100)*(E5506/1000)),0))))),2)</f>
        <v>20.94</v>
      </c>
    </row>
    <row r="5507" spans="1:11" x14ac:dyDescent="0.35">
      <c r="A5507" s="2">
        <v>46351</v>
      </c>
      <c r="B5507" s="76" t="s">
        <v>4204</v>
      </c>
      <c r="C5507" s="76" t="s">
        <v>286</v>
      </c>
      <c r="D5507" s="76" t="s">
        <v>5244</v>
      </c>
      <c r="E5507" s="76">
        <v>750</v>
      </c>
      <c r="F5507" s="76">
        <v>12</v>
      </c>
      <c r="G5507" s="77">
        <v>13</v>
      </c>
      <c r="H5507" s="76" t="s">
        <v>3297</v>
      </c>
      <c r="I5507" s="77">
        <v>12.99</v>
      </c>
      <c r="J5507" s="2">
        <v>1</v>
      </c>
      <c r="K5507" s="119" cm="1">
        <f t="array" ref="K5507">ROUND(IF(C5507="Beer",SUM(LOOKUP(2,1/(SRP!$B$7:$B$9&lt;=E5507)/(SRP!$C$7:$C$9&gt;=E5507),SRP!$D$7:$D$9)*(G5507/100)*(E5507/1000)),IF(C5507="Spirits",SUM(LOOKUP(2,1/(SRP!$B$2:$B$6&lt;=E5507)/(SRP!$C$2:$C$6&gt;=E5507),SRP!$D$2:$D$6)*(G5507/100)*(E5507/1000)),IF(AND(C5507="Wine",D5507="Fortified Wines"),SUM(LOOKUP(2,1/(SRP!$B$20:$B$23&lt;=E5507)/(SRP!$C$20:$C$23&gt;=E5507),SRP!$D$20:$D$23)*(G5507/100)*(E5507/1000)),IF(C5507="Wine",SUM(LOOKUP(2,1/(SRP!$B$15:$B$19&lt;=E5507)/(SRP!$C$15:$C$19&gt;=E5507),SRP!$D$15:$D$19)*(G5507/100)*(E5507/1000)),IF(C5507="Ready to Drink",SUM(LOOKUP(2,1/(SRP!$B$10:$B$14&lt;=E5507)/(SRP!$C$10:$C$14&gt;=E5507),SRP!$D$10:$D$14)*(G5507/100)*(E5507/1000)),0))))),2)</f>
        <v>6.81</v>
      </c>
    </row>
    <row r="5508" spans="1:11" x14ac:dyDescent="0.35">
      <c r="A5508" s="2">
        <v>46354</v>
      </c>
      <c r="B5508" s="76" t="s">
        <v>4207</v>
      </c>
      <c r="C5508" s="76" t="s">
        <v>287</v>
      </c>
      <c r="D5508" s="76" t="s">
        <v>5292</v>
      </c>
      <c r="E5508" s="76">
        <v>355</v>
      </c>
      <c r="F5508" s="76">
        <v>24</v>
      </c>
      <c r="G5508" s="77">
        <v>5</v>
      </c>
      <c r="H5508" s="76" t="s">
        <v>3900</v>
      </c>
      <c r="I5508" s="77">
        <v>3.59</v>
      </c>
      <c r="J5508" s="2">
        <v>1</v>
      </c>
      <c r="K5508" s="119" cm="1">
        <f t="array" ref="K5508">ROUND(IF(C5508="Beer",SUM(LOOKUP(2,1/(SRP!$B$7:$B$9&lt;=E5508)/(SRP!$C$7:$C$9&gt;=E5508),SRP!$D$7:$D$9)*(G5508/100)*(E5508/1000)),IF(C5508="Spirits",SUM(LOOKUP(2,1/(SRP!$B$2:$B$6&lt;=E5508)/(SRP!$C$2:$C$6&gt;=E5508),SRP!$D$2:$D$6)*(G5508/100)*(E5508/1000)),IF(AND(C5508="Wine",D5508="Fortified Wines"),SUM(LOOKUP(2,1/(SRP!$B$20:$B$23&lt;=E5508)/(SRP!$C$20:$C$23&gt;=E5508),SRP!$D$20:$D$23)*(G5508/100)*(E5508/1000)),IF(C5508="Wine",SUM(LOOKUP(2,1/(SRP!$B$15:$B$19&lt;=E5508)/(SRP!$C$15:$C$19&gt;=E5508),SRP!$D$15:$D$19)*(G5508/100)*(E5508/1000)),IF(C5508="Ready to Drink",SUM(LOOKUP(2,1/(SRP!$B$10:$B$14&lt;=E5508)/(SRP!$C$10:$C$14&gt;=E5508),SRP!$D$10:$D$14)*(G5508/100)*(E5508/1000)),0))))),2)</f>
        <v>1.24</v>
      </c>
    </row>
    <row r="5509" spans="1:11" x14ac:dyDescent="0.35">
      <c r="A5509" s="2">
        <v>46354</v>
      </c>
      <c r="B5509" s="76" t="s">
        <v>4207</v>
      </c>
      <c r="C5509" s="76" t="s">
        <v>287</v>
      </c>
      <c r="D5509" s="76" t="s">
        <v>5292</v>
      </c>
      <c r="E5509" s="76">
        <v>355</v>
      </c>
      <c r="F5509" s="76">
        <v>24</v>
      </c>
      <c r="G5509" s="77">
        <v>5</v>
      </c>
      <c r="H5509" s="76" t="s">
        <v>3900</v>
      </c>
      <c r="I5509" s="77">
        <v>3.59</v>
      </c>
      <c r="J5509" s="2">
        <v>1</v>
      </c>
      <c r="K5509" s="119" cm="1">
        <f t="array" ref="K5509">ROUND(IF(C5509="Beer",SUM(LOOKUP(2,1/(SRP!$B$7:$B$9&lt;=E5509)/(SRP!$C$7:$C$9&gt;=E5509),SRP!$D$7:$D$9)*(G5509/100)*(E5509/1000)),IF(C5509="Spirits",SUM(LOOKUP(2,1/(SRP!$B$2:$B$6&lt;=E5509)/(SRP!$C$2:$C$6&gt;=E5509),SRP!$D$2:$D$6)*(G5509/100)*(E5509/1000)),IF(AND(C5509="Wine",D5509="Fortified Wines"),SUM(LOOKUP(2,1/(SRP!$B$20:$B$23&lt;=E5509)/(SRP!$C$20:$C$23&gt;=E5509),SRP!$D$20:$D$23)*(G5509/100)*(E5509/1000)),IF(C5509="Wine",SUM(LOOKUP(2,1/(SRP!$B$15:$B$19&lt;=E5509)/(SRP!$C$15:$C$19&gt;=E5509),SRP!$D$15:$D$19)*(G5509/100)*(E5509/1000)),IF(C5509="Ready to Drink",SUM(LOOKUP(2,1/(SRP!$B$10:$B$14&lt;=E5509)/(SRP!$C$10:$C$14&gt;=E5509),SRP!$D$10:$D$14)*(G5509/100)*(E5509/1000)),0))))),2)</f>
        <v>1.24</v>
      </c>
    </row>
    <row r="5510" spans="1:11" x14ac:dyDescent="0.35">
      <c r="A5510" s="2">
        <v>46356</v>
      </c>
      <c r="B5510" s="76" t="s">
        <v>4208</v>
      </c>
      <c r="C5510" s="76" t="s">
        <v>5938</v>
      </c>
      <c r="D5510" s="76" t="s">
        <v>5279</v>
      </c>
      <c r="E5510" s="76">
        <v>355</v>
      </c>
      <c r="F5510" s="76">
        <v>24</v>
      </c>
      <c r="G5510" s="77">
        <v>5</v>
      </c>
      <c r="H5510" s="76" t="s">
        <v>3368</v>
      </c>
      <c r="I5510" s="77">
        <v>3.88</v>
      </c>
      <c r="J5510" s="2">
        <v>1</v>
      </c>
      <c r="K5510" s="119" cm="1">
        <f t="array" ref="K5510">ROUND(IF(C5510="Beer",SUM(LOOKUP(2,1/(SRP!$B$7:$B$9&lt;=E5510)/(SRP!$C$7:$C$9&gt;=E5510),SRP!$D$7:$D$9)*(G5510/100)*(E5510/1000)),IF(C5510="Spirits",SUM(LOOKUP(2,1/(SRP!$B$2:$B$6&lt;=E5510)/(SRP!$C$2:$C$6&gt;=E5510),SRP!$D$2:$D$6)*(G5510/100)*(E5510/1000)),IF(AND(C5510="Wine",D5510="Fortified Wines"),SUM(LOOKUP(2,1/(SRP!$B$20:$B$23&lt;=E5510)/(SRP!$C$20:$C$23&gt;=E5510),SRP!$D$20:$D$23)*(G5510/100)*(E5510/1000)),IF(C5510="Wine",SUM(LOOKUP(2,1/(SRP!$B$15:$B$19&lt;=E5510)/(SRP!$C$15:$C$19&gt;=E5510),SRP!$D$15:$D$19)*(G5510/100)*(E5510/1000)),IF(C5510="Ready to Drink",SUM(LOOKUP(2,1/(SRP!$B$10:$B$14&lt;=E5510)/(SRP!$C$10:$C$14&gt;=E5510),SRP!$D$10:$D$14)*(G5510/100)*(E5510/1000)),0))))),2)</f>
        <v>1.41</v>
      </c>
    </row>
    <row r="5511" spans="1:11" x14ac:dyDescent="0.35">
      <c r="A5511" s="2">
        <v>46358</v>
      </c>
      <c r="B5511" s="76" t="s">
        <v>4100</v>
      </c>
      <c r="C5511" s="76" t="s">
        <v>286</v>
      </c>
      <c r="D5511" s="76" t="s">
        <v>5247</v>
      </c>
      <c r="E5511" s="76">
        <v>750</v>
      </c>
      <c r="F5511" s="76">
        <v>12</v>
      </c>
      <c r="G5511" s="77">
        <v>13</v>
      </c>
      <c r="H5511" s="76" t="s">
        <v>3297</v>
      </c>
      <c r="I5511" s="77">
        <v>12.99</v>
      </c>
      <c r="J5511" s="2">
        <v>1</v>
      </c>
      <c r="K5511" s="119" cm="1">
        <f t="array" ref="K5511">ROUND(IF(C5511="Beer",SUM(LOOKUP(2,1/(SRP!$B$7:$B$9&lt;=E5511)/(SRP!$C$7:$C$9&gt;=E5511),SRP!$D$7:$D$9)*(G5511/100)*(E5511/1000)),IF(C5511="Spirits",SUM(LOOKUP(2,1/(SRP!$B$2:$B$6&lt;=E5511)/(SRP!$C$2:$C$6&gt;=E5511),SRP!$D$2:$D$6)*(G5511/100)*(E5511/1000)),IF(AND(C5511="Wine",D5511="Fortified Wines"),SUM(LOOKUP(2,1/(SRP!$B$20:$B$23&lt;=E5511)/(SRP!$C$20:$C$23&gt;=E5511),SRP!$D$20:$D$23)*(G5511/100)*(E5511/1000)),IF(C5511="Wine",SUM(LOOKUP(2,1/(SRP!$B$15:$B$19&lt;=E5511)/(SRP!$C$15:$C$19&gt;=E5511),SRP!$D$15:$D$19)*(G5511/100)*(E5511/1000)),IF(C5511="Ready to Drink",SUM(LOOKUP(2,1/(SRP!$B$10:$B$14&lt;=E5511)/(SRP!$C$10:$C$14&gt;=E5511),SRP!$D$10:$D$14)*(G5511/100)*(E5511/1000)),0))))),2)</f>
        <v>6.81</v>
      </c>
    </row>
    <row r="5512" spans="1:11" x14ac:dyDescent="0.35">
      <c r="A5512" s="2">
        <v>46361</v>
      </c>
      <c r="B5512" s="76" t="s">
        <v>4213</v>
      </c>
      <c r="C5512" s="76" t="s">
        <v>5938</v>
      </c>
      <c r="D5512" s="76" t="s">
        <v>5307</v>
      </c>
      <c r="E5512" s="76">
        <v>750</v>
      </c>
      <c r="F5512" s="76">
        <v>12</v>
      </c>
      <c r="G5512" s="77">
        <v>7</v>
      </c>
      <c r="H5512" s="76" t="s">
        <v>4594</v>
      </c>
      <c r="I5512" s="77">
        <v>20</v>
      </c>
      <c r="J5512" s="2">
        <v>1</v>
      </c>
      <c r="K5512" s="119" cm="1">
        <f t="array" ref="K5512">ROUND(IF(C5512="Beer",SUM(LOOKUP(2,1/(SRP!$B$7:$B$9&lt;=E5512)/(SRP!$C$7:$C$9&gt;=E5512),SRP!$D$7:$D$9)*(G5512/100)*(E5512/1000)),IF(C5512="Spirits",SUM(LOOKUP(2,1/(SRP!$B$2:$B$6&lt;=E5512)/(SRP!$C$2:$C$6&gt;=E5512),SRP!$D$2:$D$6)*(G5512/100)*(E5512/1000)),IF(AND(C5512="Wine",D5512="Fortified Wines"),SUM(LOOKUP(2,1/(SRP!$B$20:$B$23&lt;=E5512)/(SRP!$C$20:$C$23&gt;=E5512),SRP!$D$20:$D$23)*(G5512/100)*(E5512/1000)),IF(C5512="Wine",SUM(LOOKUP(2,1/(SRP!$B$15:$B$19&lt;=E5512)/(SRP!$C$15:$C$19&gt;=E5512),SRP!$D$15:$D$19)*(G5512/100)*(E5512/1000)),IF(C5512="Ready to Drink",SUM(LOOKUP(2,1/(SRP!$B$10:$B$14&lt;=E5512)/(SRP!$C$10:$C$14&gt;=E5512),SRP!$D$10:$D$14)*(G5512/100)*(E5512/1000)),0))))),2)</f>
        <v>3.67</v>
      </c>
    </row>
    <row r="5513" spans="1:11" x14ac:dyDescent="0.35">
      <c r="A5513" s="2">
        <v>46361</v>
      </c>
      <c r="B5513" s="76" t="s">
        <v>4213</v>
      </c>
      <c r="C5513" s="76" t="s">
        <v>5938</v>
      </c>
      <c r="D5513" s="76" t="s">
        <v>5307</v>
      </c>
      <c r="E5513" s="76">
        <v>750</v>
      </c>
      <c r="F5513" s="76">
        <v>12</v>
      </c>
      <c r="G5513" s="77">
        <v>7</v>
      </c>
      <c r="H5513" s="76" t="s">
        <v>3900</v>
      </c>
      <c r="I5513" s="77">
        <v>20</v>
      </c>
      <c r="J5513" s="2">
        <v>1</v>
      </c>
      <c r="K5513" s="119" cm="1">
        <f t="array" ref="K5513">ROUND(IF(C5513="Beer",SUM(LOOKUP(2,1/(SRP!$B$7:$B$9&lt;=E5513)/(SRP!$C$7:$C$9&gt;=E5513),SRP!$D$7:$D$9)*(G5513/100)*(E5513/1000)),IF(C5513="Spirits",SUM(LOOKUP(2,1/(SRP!$B$2:$B$6&lt;=E5513)/(SRP!$C$2:$C$6&gt;=E5513),SRP!$D$2:$D$6)*(G5513/100)*(E5513/1000)),IF(AND(C5513="Wine",D5513="Fortified Wines"),SUM(LOOKUP(2,1/(SRP!$B$20:$B$23&lt;=E5513)/(SRP!$C$20:$C$23&gt;=E5513),SRP!$D$20:$D$23)*(G5513/100)*(E5513/1000)),IF(C5513="Wine",SUM(LOOKUP(2,1/(SRP!$B$15:$B$19&lt;=E5513)/(SRP!$C$15:$C$19&gt;=E5513),SRP!$D$15:$D$19)*(G5513/100)*(E5513/1000)),IF(C5513="Ready to Drink",SUM(LOOKUP(2,1/(SRP!$B$10:$B$14&lt;=E5513)/(SRP!$C$10:$C$14&gt;=E5513),SRP!$D$10:$D$14)*(G5513/100)*(E5513/1000)),0))))),2)</f>
        <v>3.67</v>
      </c>
    </row>
    <row r="5514" spans="1:11" x14ac:dyDescent="0.35">
      <c r="A5514" s="2">
        <v>46363</v>
      </c>
      <c r="B5514" s="76" t="s">
        <v>4214</v>
      </c>
      <c r="C5514" s="76" t="s">
        <v>5938</v>
      </c>
      <c r="D5514" s="76" t="s">
        <v>5307</v>
      </c>
      <c r="E5514" s="76">
        <v>750</v>
      </c>
      <c r="F5514" s="76">
        <v>12</v>
      </c>
      <c r="G5514" s="77">
        <v>7.5</v>
      </c>
      <c r="H5514" s="76" t="s">
        <v>4594</v>
      </c>
      <c r="I5514" s="77">
        <v>17</v>
      </c>
      <c r="J5514" s="2">
        <v>1</v>
      </c>
      <c r="K5514" s="119" cm="1">
        <f t="array" ref="K5514">ROUND(IF(C5514="Beer",SUM(LOOKUP(2,1/(SRP!$B$7:$B$9&lt;=E5514)/(SRP!$C$7:$C$9&gt;=E5514),SRP!$D$7:$D$9)*(G5514/100)*(E5514/1000)),IF(C5514="Spirits",SUM(LOOKUP(2,1/(SRP!$B$2:$B$6&lt;=E5514)/(SRP!$C$2:$C$6&gt;=E5514),SRP!$D$2:$D$6)*(G5514/100)*(E5514/1000)),IF(AND(C5514="Wine",D5514="Fortified Wines"),SUM(LOOKUP(2,1/(SRP!$B$20:$B$23&lt;=E5514)/(SRP!$C$20:$C$23&gt;=E5514),SRP!$D$20:$D$23)*(G5514/100)*(E5514/1000)),IF(C5514="Wine",SUM(LOOKUP(2,1/(SRP!$B$15:$B$19&lt;=E5514)/(SRP!$C$15:$C$19&gt;=E5514),SRP!$D$15:$D$19)*(G5514/100)*(E5514/1000)),IF(C5514="Ready to Drink",SUM(LOOKUP(2,1/(SRP!$B$10:$B$14&lt;=E5514)/(SRP!$C$10:$C$14&gt;=E5514),SRP!$D$10:$D$14)*(G5514/100)*(E5514/1000)),0))))),2)</f>
        <v>3.93</v>
      </c>
    </row>
    <row r="5515" spans="1:11" x14ac:dyDescent="0.35">
      <c r="A5515" s="2">
        <v>46363</v>
      </c>
      <c r="B5515" s="76" t="s">
        <v>4214</v>
      </c>
      <c r="C5515" s="76" t="s">
        <v>5938</v>
      </c>
      <c r="D5515" s="76" t="s">
        <v>5307</v>
      </c>
      <c r="E5515" s="76">
        <v>750</v>
      </c>
      <c r="F5515" s="76">
        <v>12</v>
      </c>
      <c r="G5515" s="77">
        <v>7.5</v>
      </c>
      <c r="H5515" s="76" t="s">
        <v>3900</v>
      </c>
      <c r="I5515" s="77">
        <v>17</v>
      </c>
      <c r="J5515" s="2">
        <v>1</v>
      </c>
      <c r="K5515" s="119" cm="1">
        <f t="array" ref="K5515">ROUND(IF(C5515="Beer",SUM(LOOKUP(2,1/(SRP!$B$7:$B$9&lt;=E5515)/(SRP!$C$7:$C$9&gt;=E5515),SRP!$D$7:$D$9)*(G5515/100)*(E5515/1000)),IF(C5515="Spirits",SUM(LOOKUP(2,1/(SRP!$B$2:$B$6&lt;=E5515)/(SRP!$C$2:$C$6&gt;=E5515),SRP!$D$2:$D$6)*(G5515/100)*(E5515/1000)),IF(AND(C5515="Wine",D5515="Fortified Wines"),SUM(LOOKUP(2,1/(SRP!$B$20:$B$23&lt;=E5515)/(SRP!$C$20:$C$23&gt;=E5515),SRP!$D$20:$D$23)*(G5515/100)*(E5515/1000)),IF(C5515="Wine",SUM(LOOKUP(2,1/(SRP!$B$15:$B$19&lt;=E5515)/(SRP!$C$15:$C$19&gt;=E5515),SRP!$D$15:$D$19)*(G5515/100)*(E5515/1000)),IF(C5515="Ready to Drink",SUM(LOOKUP(2,1/(SRP!$B$10:$B$14&lt;=E5515)/(SRP!$C$10:$C$14&gt;=E5515),SRP!$D$10:$D$14)*(G5515/100)*(E5515/1000)),0))))),2)</f>
        <v>3.93</v>
      </c>
    </row>
    <row r="5516" spans="1:11" x14ac:dyDescent="0.35">
      <c r="A5516" s="2">
        <v>46364</v>
      </c>
      <c r="B5516" s="76" t="s">
        <v>4268</v>
      </c>
      <c r="C5516" s="76" t="s">
        <v>5938</v>
      </c>
      <c r="D5516" s="76" t="s">
        <v>5323</v>
      </c>
      <c r="E5516" s="76">
        <v>750</v>
      </c>
      <c r="F5516" s="76">
        <v>12</v>
      </c>
      <c r="G5516" s="77">
        <v>7</v>
      </c>
      <c r="H5516" s="76" t="s">
        <v>4594</v>
      </c>
      <c r="I5516" s="77">
        <v>19.989999999999998</v>
      </c>
      <c r="J5516" s="2">
        <v>1</v>
      </c>
      <c r="K5516" s="119" cm="1">
        <f t="array" ref="K5516">ROUND(IF(C5516="Beer",SUM(LOOKUP(2,1/(SRP!$B$7:$B$9&lt;=E5516)/(SRP!$C$7:$C$9&gt;=E5516),SRP!$D$7:$D$9)*(G5516/100)*(E5516/1000)),IF(C5516="Spirits",SUM(LOOKUP(2,1/(SRP!$B$2:$B$6&lt;=E5516)/(SRP!$C$2:$C$6&gt;=E5516),SRP!$D$2:$D$6)*(G5516/100)*(E5516/1000)),IF(AND(C5516="Wine",D5516="Fortified Wines"),SUM(LOOKUP(2,1/(SRP!$B$20:$B$23&lt;=E5516)/(SRP!$C$20:$C$23&gt;=E5516),SRP!$D$20:$D$23)*(G5516/100)*(E5516/1000)),IF(C5516="Wine",SUM(LOOKUP(2,1/(SRP!$B$15:$B$19&lt;=E5516)/(SRP!$C$15:$C$19&gt;=E5516),SRP!$D$15:$D$19)*(G5516/100)*(E5516/1000)),IF(C5516="Ready to Drink",SUM(LOOKUP(2,1/(SRP!$B$10:$B$14&lt;=E5516)/(SRP!$C$10:$C$14&gt;=E5516),SRP!$D$10:$D$14)*(G5516/100)*(E5516/1000)),0))))),2)</f>
        <v>3.67</v>
      </c>
    </row>
    <row r="5517" spans="1:11" x14ac:dyDescent="0.35">
      <c r="A5517" s="2">
        <v>46364</v>
      </c>
      <c r="B5517" s="76" t="s">
        <v>4268</v>
      </c>
      <c r="C5517" s="76" t="s">
        <v>5938</v>
      </c>
      <c r="D5517" s="76" t="s">
        <v>5323</v>
      </c>
      <c r="E5517" s="76">
        <v>750</v>
      </c>
      <c r="F5517" s="76">
        <v>12</v>
      </c>
      <c r="G5517" s="77">
        <v>7</v>
      </c>
      <c r="H5517" s="76" t="s">
        <v>3900</v>
      </c>
      <c r="I5517" s="77">
        <v>19.989999999999998</v>
      </c>
      <c r="J5517" s="2">
        <v>1</v>
      </c>
      <c r="K5517" s="119" cm="1">
        <f t="array" ref="K5517">ROUND(IF(C5517="Beer",SUM(LOOKUP(2,1/(SRP!$B$7:$B$9&lt;=E5517)/(SRP!$C$7:$C$9&gt;=E5517),SRP!$D$7:$D$9)*(G5517/100)*(E5517/1000)),IF(C5517="Spirits",SUM(LOOKUP(2,1/(SRP!$B$2:$B$6&lt;=E5517)/(SRP!$C$2:$C$6&gt;=E5517),SRP!$D$2:$D$6)*(G5517/100)*(E5517/1000)),IF(AND(C5517="Wine",D5517="Fortified Wines"),SUM(LOOKUP(2,1/(SRP!$B$20:$B$23&lt;=E5517)/(SRP!$C$20:$C$23&gt;=E5517),SRP!$D$20:$D$23)*(G5517/100)*(E5517/1000)),IF(C5517="Wine",SUM(LOOKUP(2,1/(SRP!$B$15:$B$19&lt;=E5517)/(SRP!$C$15:$C$19&gt;=E5517),SRP!$D$15:$D$19)*(G5517/100)*(E5517/1000)),IF(C5517="Ready to Drink",SUM(LOOKUP(2,1/(SRP!$B$10:$B$14&lt;=E5517)/(SRP!$C$10:$C$14&gt;=E5517),SRP!$D$10:$D$14)*(G5517/100)*(E5517/1000)),0))))),2)</f>
        <v>3.67</v>
      </c>
    </row>
    <row r="5518" spans="1:11" x14ac:dyDescent="0.35">
      <c r="A5518" s="2">
        <v>46365</v>
      </c>
      <c r="B5518" s="76" t="s">
        <v>4216</v>
      </c>
      <c r="C5518" s="76" t="s">
        <v>287</v>
      </c>
      <c r="D5518" s="76" t="s">
        <v>5240</v>
      </c>
      <c r="E5518" s="76">
        <v>500</v>
      </c>
      <c r="F5518" s="76">
        <v>24</v>
      </c>
      <c r="G5518" s="77">
        <v>6.2</v>
      </c>
      <c r="H5518" s="76" t="s">
        <v>3282</v>
      </c>
      <c r="I5518" s="77">
        <v>3.82</v>
      </c>
      <c r="J5518" s="2">
        <v>1</v>
      </c>
      <c r="K5518" s="119" cm="1">
        <f t="array" ref="K5518">ROUND(IF(C5518="Beer",SUM(LOOKUP(2,1/(SRP!$B$7:$B$9&lt;=E5518)/(SRP!$C$7:$C$9&gt;=E5518),SRP!$D$7:$D$9)*(G5518/100)*(E5518/1000)),IF(C5518="Spirits",SUM(LOOKUP(2,1/(SRP!$B$2:$B$6&lt;=E5518)/(SRP!$C$2:$C$6&gt;=E5518),SRP!$D$2:$D$6)*(G5518/100)*(E5518/1000)),IF(AND(C5518="Wine",D5518="Fortified Wines"),SUM(LOOKUP(2,1/(SRP!$B$20:$B$23&lt;=E5518)/(SRP!$C$20:$C$23&gt;=E5518),SRP!$D$20:$D$23)*(G5518/100)*(E5518/1000)),IF(C5518="Wine",SUM(LOOKUP(2,1/(SRP!$B$15:$B$19&lt;=E5518)/(SRP!$C$15:$C$19&gt;=E5518),SRP!$D$15:$D$19)*(G5518/100)*(E5518/1000)),IF(C5518="Ready to Drink",SUM(LOOKUP(2,1/(SRP!$B$10:$B$14&lt;=E5518)/(SRP!$C$10:$C$14&gt;=E5518),SRP!$D$10:$D$14)*(G5518/100)*(E5518/1000)),0))))),2)</f>
        <v>2.16</v>
      </c>
    </row>
    <row r="5519" spans="1:11" x14ac:dyDescent="0.35">
      <c r="A5519" s="2">
        <v>46369</v>
      </c>
      <c r="B5519" s="76" t="s">
        <v>6012</v>
      </c>
      <c r="C5519" s="76" t="s">
        <v>287</v>
      </c>
      <c r="D5519" s="76" t="s">
        <v>5230</v>
      </c>
      <c r="E5519" s="76">
        <v>473</v>
      </c>
      <c r="F5519" s="76">
        <v>24</v>
      </c>
      <c r="G5519" s="77">
        <v>4.7</v>
      </c>
      <c r="H5519" s="76" t="s">
        <v>3297</v>
      </c>
      <c r="I5519" s="77">
        <v>1.99</v>
      </c>
      <c r="J5519" s="2">
        <v>1</v>
      </c>
      <c r="K5519" s="119" cm="1">
        <f t="array" ref="K5519">ROUND(IF(C5519="Beer",SUM(LOOKUP(2,1/(SRP!$B$7:$B$9&lt;=E5519)/(SRP!$C$7:$C$9&gt;=E5519),SRP!$D$7:$D$9)*(G5519/100)*(E5519/1000)),IF(C5519="Spirits",SUM(LOOKUP(2,1/(SRP!$B$2:$B$6&lt;=E5519)/(SRP!$C$2:$C$6&gt;=E5519),SRP!$D$2:$D$6)*(G5519/100)*(E5519/1000)),IF(AND(C5519="Wine",D5519="Fortified Wines"),SUM(LOOKUP(2,1/(SRP!$B$20:$B$23&lt;=E5519)/(SRP!$C$20:$C$23&gt;=E5519),SRP!$D$20:$D$23)*(G5519/100)*(E5519/1000)),IF(C5519="Wine",SUM(LOOKUP(2,1/(SRP!$B$15:$B$19&lt;=E5519)/(SRP!$C$15:$C$19&gt;=E5519),SRP!$D$15:$D$19)*(G5519/100)*(E5519/1000)),IF(C5519="Ready to Drink",SUM(LOOKUP(2,1/(SRP!$B$10:$B$14&lt;=E5519)/(SRP!$C$10:$C$14&gt;=E5519),SRP!$D$10:$D$14)*(G5519/100)*(E5519/1000)),0))))),2)</f>
        <v>1.55</v>
      </c>
    </row>
    <row r="5520" spans="1:11" x14ac:dyDescent="0.35">
      <c r="A5520" s="2">
        <v>46549</v>
      </c>
      <c r="B5520" s="76" t="s">
        <v>4195</v>
      </c>
      <c r="C5520" s="76" t="s">
        <v>286</v>
      </c>
      <c r="D5520" s="76" t="s">
        <v>5253</v>
      </c>
      <c r="E5520" s="76">
        <v>750</v>
      </c>
      <c r="F5520" s="76">
        <v>6</v>
      </c>
      <c r="G5520" s="77">
        <v>12</v>
      </c>
      <c r="H5520" s="76" t="s">
        <v>3291</v>
      </c>
      <c r="I5520" s="77">
        <v>34.31</v>
      </c>
      <c r="J5520" s="2">
        <v>1</v>
      </c>
      <c r="K5520" s="119" cm="1">
        <f t="array" ref="K5520">ROUND(IF(C5520="Beer",SUM(LOOKUP(2,1/(SRP!$B$7:$B$9&lt;=E5520)/(SRP!$C$7:$C$9&gt;=E5520),SRP!$D$7:$D$9)*(G5520/100)*(E5520/1000)),IF(C5520="Spirits",SUM(LOOKUP(2,1/(SRP!$B$2:$B$6&lt;=E5520)/(SRP!$C$2:$C$6&gt;=E5520),SRP!$D$2:$D$6)*(G5520/100)*(E5520/1000)),IF(AND(C5520="Wine",D5520="Fortified Wines"),SUM(LOOKUP(2,1/(SRP!$B$20:$B$23&lt;=E5520)/(SRP!$C$20:$C$23&gt;=E5520),SRP!$D$20:$D$23)*(G5520/100)*(E5520/1000)),IF(C5520="Wine",SUM(LOOKUP(2,1/(SRP!$B$15:$B$19&lt;=E5520)/(SRP!$C$15:$C$19&gt;=E5520),SRP!$D$15:$D$19)*(G5520/100)*(E5520/1000)),IF(C5520="Ready to Drink",SUM(LOOKUP(2,1/(SRP!$B$10:$B$14&lt;=E5520)/(SRP!$C$10:$C$14&gt;=E5520),SRP!$D$10:$D$14)*(G5520/100)*(E5520/1000)),0))))),2)</f>
        <v>6.28</v>
      </c>
    </row>
    <row r="5521" spans="1:11" x14ac:dyDescent="0.35">
      <c r="A5521" s="2">
        <v>46550</v>
      </c>
      <c r="B5521" s="76" t="s">
        <v>4327</v>
      </c>
      <c r="C5521" s="76" t="s">
        <v>287</v>
      </c>
      <c r="D5521" s="76" t="s">
        <v>5292</v>
      </c>
      <c r="E5521" s="76">
        <v>473</v>
      </c>
      <c r="F5521" s="76">
        <v>24</v>
      </c>
      <c r="G5521" s="77">
        <v>5.6</v>
      </c>
      <c r="H5521" s="76" t="s">
        <v>3367</v>
      </c>
      <c r="I5521" s="77">
        <v>4.75</v>
      </c>
      <c r="J5521" s="2">
        <v>1</v>
      </c>
      <c r="K5521" s="119" cm="1">
        <f t="array" ref="K5521">ROUND(IF(C5521="Beer",SUM(LOOKUP(2,1/(SRP!$B$7:$B$9&lt;=E5521)/(SRP!$C$7:$C$9&gt;=E5521),SRP!$D$7:$D$9)*(G5521/100)*(E5521/1000)),IF(C5521="Spirits",SUM(LOOKUP(2,1/(SRP!$B$2:$B$6&lt;=E5521)/(SRP!$C$2:$C$6&gt;=E5521),SRP!$D$2:$D$6)*(G5521/100)*(E5521/1000)),IF(AND(C5521="Wine",D5521="Fortified Wines"),SUM(LOOKUP(2,1/(SRP!$B$20:$B$23&lt;=E5521)/(SRP!$C$20:$C$23&gt;=E5521),SRP!$D$20:$D$23)*(G5521/100)*(E5521/1000)),IF(C5521="Wine",SUM(LOOKUP(2,1/(SRP!$B$15:$B$19&lt;=E5521)/(SRP!$C$15:$C$19&gt;=E5521),SRP!$D$15:$D$19)*(G5521/100)*(E5521/1000)),IF(C5521="Ready to Drink",SUM(LOOKUP(2,1/(SRP!$B$10:$B$14&lt;=E5521)/(SRP!$C$10:$C$14&gt;=E5521),SRP!$D$10:$D$14)*(G5521/100)*(E5521/1000)),0))))),2)</f>
        <v>1.85</v>
      </c>
    </row>
    <row r="5522" spans="1:11" x14ac:dyDescent="0.35">
      <c r="A5522" s="2">
        <v>46550</v>
      </c>
      <c r="B5522" s="76" t="s">
        <v>4327</v>
      </c>
      <c r="C5522" s="76" t="s">
        <v>287</v>
      </c>
      <c r="D5522" s="76" t="s">
        <v>5292</v>
      </c>
      <c r="E5522" s="76">
        <v>473</v>
      </c>
      <c r="F5522" s="76">
        <v>24</v>
      </c>
      <c r="G5522" s="77">
        <v>5.6</v>
      </c>
      <c r="H5522" s="76" t="s">
        <v>3367</v>
      </c>
      <c r="I5522" s="77">
        <v>4.75</v>
      </c>
      <c r="J5522" s="2">
        <v>1</v>
      </c>
      <c r="K5522" s="119" cm="1">
        <f t="array" ref="K5522">ROUND(IF(C5522="Beer",SUM(LOOKUP(2,1/(SRP!$B$7:$B$9&lt;=E5522)/(SRP!$C$7:$C$9&gt;=E5522),SRP!$D$7:$D$9)*(G5522/100)*(E5522/1000)),IF(C5522="Spirits",SUM(LOOKUP(2,1/(SRP!$B$2:$B$6&lt;=E5522)/(SRP!$C$2:$C$6&gt;=E5522),SRP!$D$2:$D$6)*(G5522/100)*(E5522/1000)),IF(AND(C5522="Wine",D5522="Fortified Wines"),SUM(LOOKUP(2,1/(SRP!$B$20:$B$23&lt;=E5522)/(SRP!$C$20:$C$23&gt;=E5522),SRP!$D$20:$D$23)*(G5522/100)*(E5522/1000)),IF(C5522="Wine",SUM(LOOKUP(2,1/(SRP!$B$15:$B$19&lt;=E5522)/(SRP!$C$15:$C$19&gt;=E5522),SRP!$D$15:$D$19)*(G5522/100)*(E5522/1000)),IF(C5522="Ready to Drink",SUM(LOOKUP(2,1/(SRP!$B$10:$B$14&lt;=E5522)/(SRP!$C$10:$C$14&gt;=E5522),SRP!$D$10:$D$14)*(G5522/100)*(E5522/1000)),0))))),2)</f>
        <v>1.85</v>
      </c>
    </row>
    <row r="5523" spans="1:11" x14ac:dyDescent="0.35">
      <c r="A5523" s="2">
        <v>46574</v>
      </c>
      <c r="B5523" s="76" t="s">
        <v>4293</v>
      </c>
      <c r="C5523" s="76" t="s">
        <v>287</v>
      </c>
      <c r="D5523" s="76" t="s">
        <v>5230</v>
      </c>
      <c r="E5523" s="76">
        <v>473</v>
      </c>
      <c r="F5523" s="76">
        <v>24</v>
      </c>
      <c r="G5523" s="77">
        <v>4.5</v>
      </c>
      <c r="H5523" s="76" t="s">
        <v>3377</v>
      </c>
      <c r="I5523" s="77">
        <v>3.49</v>
      </c>
      <c r="J5523" s="2">
        <v>1</v>
      </c>
      <c r="K5523" s="119" cm="1">
        <f t="array" ref="K5523">ROUND(IF(C5523="Beer",SUM(LOOKUP(2,1/(SRP!$B$7:$B$9&lt;=E5523)/(SRP!$C$7:$C$9&gt;=E5523),SRP!$D$7:$D$9)*(G5523/100)*(E5523/1000)),IF(C5523="Spirits",SUM(LOOKUP(2,1/(SRP!$B$2:$B$6&lt;=E5523)/(SRP!$C$2:$C$6&gt;=E5523),SRP!$D$2:$D$6)*(G5523/100)*(E5523/1000)),IF(AND(C5523="Wine",D5523="Fortified Wines"),SUM(LOOKUP(2,1/(SRP!$B$20:$B$23&lt;=E5523)/(SRP!$C$20:$C$23&gt;=E5523),SRP!$D$20:$D$23)*(G5523/100)*(E5523/1000)),IF(C5523="Wine",SUM(LOOKUP(2,1/(SRP!$B$15:$B$19&lt;=E5523)/(SRP!$C$15:$C$19&gt;=E5523),SRP!$D$15:$D$19)*(G5523/100)*(E5523/1000)),IF(C5523="Ready to Drink",SUM(LOOKUP(2,1/(SRP!$B$10:$B$14&lt;=E5523)/(SRP!$C$10:$C$14&gt;=E5523),SRP!$D$10:$D$14)*(G5523/100)*(E5523/1000)),0))))),2)</f>
        <v>1.49</v>
      </c>
    </row>
    <row r="5524" spans="1:11" x14ac:dyDescent="0.35">
      <c r="A5524" s="2">
        <v>46574</v>
      </c>
      <c r="B5524" s="76" t="s">
        <v>4293</v>
      </c>
      <c r="C5524" s="76" t="s">
        <v>287</v>
      </c>
      <c r="D5524" s="76" t="s">
        <v>5230</v>
      </c>
      <c r="E5524" s="76">
        <v>473</v>
      </c>
      <c r="F5524" s="76">
        <v>24</v>
      </c>
      <c r="G5524" s="77">
        <v>4.5</v>
      </c>
      <c r="H5524" s="76" t="s">
        <v>3377</v>
      </c>
      <c r="I5524" s="77">
        <v>3.49</v>
      </c>
      <c r="J5524" s="2">
        <v>1</v>
      </c>
      <c r="K5524" s="119" cm="1">
        <f t="array" ref="K5524">ROUND(IF(C5524="Beer",SUM(LOOKUP(2,1/(SRP!$B$7:$B$9&lt;=E5524)/(SRP!$C$7:$C$9&gt;=E5524),SRP!$D$7:$D$9)*(G5524/100)*(E5524/1000)),IF(C5524="Spirits",SUM(LOOKUP(2,1/(SRP!$B$2:$B$6&lt;=E5524)/(SRP!$C$2:$C$6&gt;=E5524),SRP!$D$2:$D$6)*(G5524/100)*(E5524/1000)),IF(AND(C5524="Wine",D5524="Fortified Wines"),SUM(LOOKUP(2,1/(SRP!$B$20:$B$23&lt;=E5524)/(SRP!$C$20:$C$23&gt;=E5524),SRP!$D$20:$D$23)*(G5524/100)*(E5524/1000)),IF(C5524="Wine",SUM(LOOKUP(2,1/(SRP!$B$15:$B$19&lt;=E5524)/(SRP!$C$15:$C$19&gt;=E5524),SRP!$D$15:$D$19)*(G5524/100)*(E5524/1000)),IF(C5524="Ready to Drink",SUM(LOOKUP(2,1/(SRP!$B$10:$B$14&lt;=E5524)/(SRP!$C$10:$C$14&gt;=E5524),SRP!$D$10:$D$14)*(G5524/100)*(E5524/1000)),0))))),2)</f>
        <v>1.49</v>
      </c>
    </row>
    <row r="5525" spans="1:11" x14ac:dyDescent="0.35">
      <c r="A5525" s="2">
        <v>46591</v>
      </c>
      <c r="B5525" s="76" t="s">
        <v>4116</v>
      </c>
      <c r="C5525" s="76" t="s">
        <v>287</v>
      </c>
      <c r="D5525" s="76" t="s">
        <v>5240</v>
      </c>
      <c r="E5525" s="76">
        <v>473</v>
      </c>
      <c r="F5525" s="76">
        <v>24</v>
      </c>
      <c r="G5525" s="77">
        <v>6</v>
      </c>
      <c r="H5525" s="76" t="s">
        <v>3349</v>
      </c>
      <c r="I5525" s="77">
        <v>5.25</v>
      </c>
      <c r="J5525" s="2">
        <v>1</v>
      </c>
      <c r="K5525" s="119" cm="1">
        <f t="array" ref="K5525">ROUND(IF(C5525="Beer",SUM(LOOKUP(2,1/(SRP!$B$7:$B$9&lt;=E5525)/(SRP!$C$7:$C$9&gt;=E5525),SRP!$D$7:$D$9)*(G5525/100)*(E5525/1000)),IF(C5525="Spirits",SUM(LOOKUP(2,1/(SRP!$B$2:$B$6&lt;=E5525)/(SRP!$C$2:$C$6&gt;=E5525),SRP!$D$2:$D$6)*(G5525/100)*(E5525/1000)),IF(AND(C5525="Wine",D5525="Fortified Wines"),SUM(LOOKUP(2,1/(SRP!$B$20:$B$23&lt;=E5525)/(SRP!$C$20:$C$23&gt;=E5525),SRP!$D$20:$D$23)*(G5525/100)*(E5525/1000)),IF(C5525="Wine",SUM(LOOKUP(2,1/(SRP!$B$15:$B$19&lt;=E5525)/(SRP!$C$15:$C$19&gt;=E5525),SRP!$D$15:$D$19)*(G5525/100)*(E5525/1000)),IF(C5525="Ready to Drink",SUM(LOOKUP(2,1/(SRP!$B$10:$B$14&lt;=E5525)/(SRP!$C$10:$C$14&gt;=E5525),SRP!$D$10:$D$14)*(G5525/100)*(E5525/1000)),0))))),2)</f>
        <v>1.98</v>
      </c>
    </row>
    <row r="5526" spans="1:11" x14ac:dyDescent="0.35">
      <c r="A5526" s="2">
        <v>46591</v>
      </c>
      <c r="B5526" s="76" t="s">
        <v>4116</v>
      </c>
      <c r="C5526" s="76" t="s">
        <v>287</v>
      </c>
      <c r="D5526" s="76" t="s">
        <v>5240</v>
      </c>
      <c r="E5526" s="76">
        <v>473</v>
      </c>
      <c r="F5526" s="76">
        <v>24</v>
      </c>
      <c r="G5526" s="77">
        <v>6</v>
      </c>
      <c r="H5526" s="76" t="s">
        <v>3349</v>
      </c>
      <c r="I5526" s="77">
        <v>5.25</v>
      </c>
      <c r="J5526" s="2">
        <v>1</v>
      </c>
      <c r="K5526" s="119" cm="1">
        <f t="array" ref="K5526">ROUND(IF(C5526="Beer",SUM(LOOKUP(2,1/(SRP!$B$7:$B$9&lt;=E5526)/(SRP!$C$7:$C$9&gt;=E5526),SRP!$D$7:$D$9)*(G5526/100)*(E5526/1000)),IF(C5526="Spirits",SUM(LOOKUP(2,1/(SRP!$B$2:$B$6&lt;=E5526)/(SRP!$C$2:$C$6&gt;=E5526),SRP!$D$2:$D$6)*(G5526/100)*(E5526/1000)),IF(AND(C5526="Wine",D5526="Fortified Wines"),SUM(LOOKUP(2,1/(SRP!$B$20:$B$23&lt;=E5526)/(SRP!$C$20:$C$23&gt;=E5526),SRP!$D$20:$D$23)*(G5526/100)*(E5526/1000)),IF(C5526="Wine",SUM(LOOKUP(2,1/(SRP!$B$15:$B$19&lt;=E5526)/(SRP!$C$15:$C$19&gt;=E5526),SRP!$D$15:$D$19)*(G5526/100)*(E5526/1000)),IF(C5526="Ready to Drink",SUM(LOOKUP(2,1/(SRP!$B$10:$B$14&lt;=E5526)/(SRP!$C$10:$C$14&gt;=E5526),SRP!$D$10:$D$14)*(G5526/100)*(E5526/1000)),0))))),2)</f>
        <v>1.98</v>
      </c>
    </row>
    <row r="5527" spans="1:11" x14ac:dyDescent="0.35">
      <c r="A5527" s="2">
        <v>46592</v>
      </c>
      <c r="B5527" s="76" t="s">
        <v>4117</v>
      </c>
      <c r="C5527" s="76" t="s">
        <v>287</v>
      </c>
      <c r="D5527" s="76" t="s">
        <v>5230</v>
      </c>
      <c r="E5527" s="76">
        <v>355</v>
      </c>
      <c r="F5527" s="76">
        <v>24</v>
      </c>
      <c r="G5527" s="77">
        <v>4.8</v>
      </c>
      <c r="H5527" s="76" t="s">
        <v>3370</v>
      </c>
      <c r="I5527" s="77">
        <v>2.29</v>
      </c>
      <c r="J5527" s="2">
        <v>1</v>
      </c>
      <c r="K5527" s="119" cm="1">
        <f t="array" ref="K5527">ROUND(IF(C5527="Beer",SUM(LOOKUP(2,1/(SRP!$B$7:$B$9&lt;=E5527)/(SRP!$C$7:$C$9&gt;=E5527),SRP!$D$7:$D$9)*(G5527/100)*(E5527/1000)),IF(C5527="Spirits",SUM(LOOKUP(2,1/(SRP!$B$2:$B$6&lt;=E5527)/(SRP!$C$2:$C$6&gt;=E5527),SRP!$D$2:$D$6)*(G5527/100)*(E5527/1000)),IF(AND(C5527="Wine",D5527="Fortified Wines"),SUM(LOOKUP(2,1/(SRP!$B$20:$B$23&lt;=E5527)/(SRP!$C$20:$C$23&gt;=E5527),SRP!$D$20:$D$23)*(G5527/100)*(E5527/1000)),IF(C5527="Wine",SUM(LOOKUP(2,1/(SRP!$B$15:$B$19&lt;=E5527)/(SRP!$C$15:$C$19&gt;=E5527),SRP!$D$15:$D$19)*(G5527/100)*(E5527/1000)),IF(C5527="Ready to Drink",SUM(LOOKUP(2,1/(SRP!$B$10:$B$14&lt;=E5527)/(SRP!$C$10:$C$14&gt;=E5527),SRP!$D$10:$D$14)*(G5527/100)*(E5527/1000)),0))))),2)</f>
        <v>1.19</v>
      </c>
    </row>
    <row r="5528" spans="1:11" x14ac:dyDescent="0.35">
      <c r="A5528" s="2">
        <v>46592</v>
      </c>
      <c r="B5528" s="76" t="s">
        <v>4117</v>
      </c>
      <c r="C5528" s="76" t="s">
        <v>287</v>
      </c>
      <c r="D5528" s="76" t="s">
        <v>5230</v>
      </c>
      <c r="E5528" s="76">
        <v>355</v>
      </c>
      <c r="F5528" s="76">
        <v>24</v>
      </c>
      <c r="G5528" s="77">
        <v>4.8</v>
      </c>
      <c r="H5528" s="76" t="s">
        <v>3370</v>
      </c>
      <c r="I5528" s="77">
        <v>2.29</v>
      </c>
      <c r="J5528" s="2">
        <v>1</v>
      </c>
      <c r="K5528" s="119" cm="1">
        <f t="array" ref="K5528">ROUND(IF(C5528="Beer",SUM(LOOKUP(2,1/(SRP!$B$7:$B$9&lt;=E5528)/(SRP!$C$7:$C$9&gt;=E5528),SRP!$D$7:$D$9)*(G5528/100)*(E5528/1000)),IF(C5528="Spirits",SUM(LOOKUP(2,1/(SRP!$B$2:$B$6&lt;=E5528)/(SRP!$C$2:$C$6&gt;=E5528),SRP!$D$2:$D$6)*(G5528/100)*(E5528/1000)),IF(AND(C5528="Wine",D5528="Fortified Wines"),SUM(LOOKUP(2,1/(SRP!$B$20:$B$23&lt;=E5528)/(SRP!$C$20:$C$23&gt;=E5528),SRP!$D$20:$D$23)*(G5528/100)*(E5528/1000)),IF(C5528="Wine",SUM(LOOKUP(2,1/(SRP!$B$15:$B$19&lt;=E5528)/(SRP!$C$15:$C$19&gt;=E5528),SRP!$D$15:$D$19)*(G5528/100)*(E5528/1000)),IF(C5528="Ready to Drink",SUM(LOOKUP(2,1/(SRP!$B$10:$B$14&lt;=E5528)/(SRP!$C$10:$C$14&gt;=E5528),SRP!$D$10:$D$14)*(G5528/100)*(E5528/1000)),0))))),2)</f>
        <v>1.19</v>
      </c>
    </row>
    <row r="5529" spans="1:11" x14ac:dyDescent="0.35">
      <c r="A5529" s="2">
        <v>46593</v>
      </c>
      <c r="B5529" s="76" t="s">
        <v>4186</v>
      </c>
      <c r="C5529" s="76" t="s">
        <v>287</v>
      </c>
      <c r="D5529" s="76" t="s">
        <v>5230</v>
      </c>
      <c r="E5529" s="76">
        <v>473</v>
      </c>
      <c r="F5529" s="76">
        <v>24</v>
      </c>
      <c r="G5529" s="77">
        <v>4.5</v>
      </c>
      <c r="H5529" s="76" t="s">
        <v>5755</v>
      </c>
      <c r="I5529" s="77">
        <v>4.25</v>
      </c>
      <c r="J5529" s="2">
        <v>1</v>
      </c>
      <c r="K5529" s="119" cm="1">
        <f t="array" ref="K5529">ROUND(IF(C5529="Beer",SUM(LOOKUP(2,1/(SRP!$B$7:$B$9&lt;=E5529)/(SRP!$C$7:$C$9&gt;=E5529),SRP!$D$7:$D$9)*(G5529/100)*(E5529/1000)),IF(C5529="Spirits",SUM(LOOKUP(2,1/(SRP!$B$2:$B$6&lt;=E5529)/(SRP!$C$2:$C$6&gt;=E5529),SRP!$D$2:$D$6)*(G5529/100)*(E5529/1000)),IF(AND(C5529="Wine",D5529="Fortified Wines"),SUM(LOOKUP(2,1/(SRP!$B$20:$B$23&lt;=E5529)/(SRP!$C$20:$C$23&gt;=E5529),SRP!$D$20:$D$23)*(G5529/100)*(E5529/1000)),IF(C5529="Wine",SUM(LOOKUP(2,1/(SRP!$B$15:$B$19&lt;=E5529)/(SRP!$C$15:$C$19&gt;=E5529),SRP!$D$15:$D$19)*(G5529/100)*(E5529/1000)),IF(C5529="Ready to Drink",SUM(LOOKUP(2,1/(SRP!$B$10:$B$14&lt;=E5529)/(SRP!$C$10:$C$14&gt;=E5529),SRP!$D$10:$D$14)*(G5529/100)*(E5529/1000)),0))))),2)</f>
        <v>1.49</v>
      </c>
    </row>
    <row r="5530" spans="1:11" x14ac:dyDescent="0.35">
      <c r="A5530" s="2">
        <v>46593</v>
      </c>
      <c r="B5530" s="76" t="s">
        <v>4186</v>
      </c>
      <c r="C5530" s="76" t="s">
        <v>287</v>
      </c>
      <c r="D5530" s="76" t="s">
        <v>5230</v>
      </c>
      <c r="E5530" s="76">
        <v>473</v>
      </c>
      <c r="F5530" s="76">
        <v>24</v>
      </c>
      <c r="G5530" s="77">
        <v>4.5</v>
      </c>
      <c r="H5530" s="76" t="s">
        <v>5755</v>
      </c>
      <c r="I5530" s="77">
        <v>4.25</v>
      </c>
      <c r="J5530" s="2">
        <v>1</v>
      </c>
      <c r="K5530" s="119" cm="1">
        <f t="array" ref="K5530">ROUND(IF(C5530="Beer",SUM(LOOKUP(2,1/(SRP!$B$7:$B$9&lt;=E5530)/(SRP!$C$7:$C$9&gt;=E5530),SRP!$D$7:$D$9)*(G5530/100)*(E5530/1000)),IF(C5530="Spirits",SUM(LOOKUP(2,1/(SRP!$B$2:$B$6&lt;=E5530)/(SRP!$C$2:$C$6&gt;=E5530),SRP!$D$2:$D$6)*(G5530/100)*(E5530/1000)),IF(AND(C5530="Wine",D5530="Fortified Wines"),SUM(LOOKUP(2,1/(SRP!$B$20:$B$23&lt;=E5530)/(SRP!$C$20:$C$23&gt;=E5530),SRP!$D$20:$D$23)*(G5530/100)*(E5530/1000)),IF(C5530="Wine",SUM(LOOKUP(2,1/(SRP!$B$15:$B$19&lt;=E5530)/(SRP!$C$15:$C$19&gt;=E5530),SRP!$D$15:$D$19)*(G5530/100)*(E5530/1000)),IF(C5530="Ready to Drink",SUM(LOOKUP(2,1/(SRP!$B$10:$B$14&lt;=E5530)/(SRP!$C$10:$C$14&gt;=E5530),SRP!$D$10:$D$14)*(G5530/100)*(E5530/1000)),0))))),2)</f>
        <v>1.49</v>
      </c>
    </row>
    <row r="5531" spans="1:11" x14ac:dyDescent="0.35">
      <c r="A5531" s="2">
        <v>46594</v>
      </c>
      <c r="B5531" s="76" t="s">
        <v>4187</v>
      </c>
      <c r="C5531" s="76" t="s">
        <v>287</v>
      </c>
      <c r="D5531" s="76" t="s">
        <v>5266</v>
      </c>
      <c r="E5531" s="76">
        <v>473</v>
      </c>
      <c r="F5531" s="76">
        <v>24</v>
      </c>
      <c r="G5531" s="77">
        <v>5.5</v>
      </c>
      <c r="H5531" s="76" t="s">
        <v>5755</v>
      </c>
      <c r="I5531" s="77">
        <v>4.25</v>
      </c>
      <c r="J5531" s="2">
        <v>1</v>
      </c>
      <c r="K5531" s="119" cm="1">
        <f t="array" ref="K5531">ROUND(IF(C5531="Beer",SUM(LOOKUP(2,1/(SRP!$B$7:$B$9&lt;=E5531)/(SRP!$C$7:$C$9&gt;=E5531),SRP!$D$7:$D$9)*(G5531/100)*(E5531/1000)),IF(C5531="Spirits",SUM(LOOKUP(2,1/(SRP!$B$2:$B$6&lt;=E5531)/(SRP!$C$2:$C$6&gt;=E5531),SRP!$D$2:$D$6)*(G5531/100)*(E5531/1000)),IF(AND(C5531="Wine",D5531="Fortified Wines"),SUM(LOOKUP(2,1/(SRP!$B$20:$B$23&lt;=E5531)/(SRP!$C$20:$C$23&gt;=E5531),SRP!$D$20:$D$23)*(G5531/100)*(E5531/1000)),IF(C5531="Wine",SUM(LOOKUP(2,1/(SRP!$B$15:$B$19&lt;=E5531)/(SRP!$C$15:$C$19&gt;=E5531),SRP!$D$15:$D$19)*(G5531/100)*(E5531/1000)),IF(C5531="Ready to Drink",SUM(LOOKUP(2,1/(SRP!$B$10:$B$14&lt;=E5531)/(SRP!$C$10:$C$14&gt;=E5531),SRP!$D$10:$D$14)*(G5531/100)*(E5531/1000)),0))))),2)</f>
        <v>1.82</v>
      </c>
    </row>
    <row r="5532" spans="1:11" x14ac:dyDescent="0.35">
      <c r="A5532" s="2">
        <v>46594</v>
      </c>
      <c r="B5532" s="76" t="s">
        <v>4187</v>
      </c>
      <c r="C5532" s="76" t="s">
        <v>287</v>
      </c>
      <c r="D5532" s="76" t="s">
        <v>5266</v>
      </c>
      <c r="E5532" s="76">
        <v>473</v>
      </c>
      <c r="F5532" s="76">
        <v>24</v>
      </c>
      <c r="G5532" s="77">
        <v>5.5</v>
      </c>
      <c r="H5532" s="76" t="s">
        <v>5755</v>
      </c>
      <c r="I5532" s="77">
        <v>4.25</v>
      </c>
      <c r="J5532" s="2">
        <v>1</v>
      </c>
      <c r="K5532" s="119" cm="1">
        <f t="array" ref="K5532">ROUND(IF(C5532="Beer",SUM(LOOKUP(2,1/(SRP!$B$7:$B$9&lt;=E5532)/(SRP!$C$7:$C$9&gt;=E5532),SRP!$D$7:$D$9)*(G5532/100)*(E5532/1000)),IF(C5532="Spirits",SUM(LOOKUP(2,1/(SRP!$B$2:$B$6&lt;=E5532)/(SRP!$C$2:$C$6&gt;=E5532),SRP!$D$2:$D$6)*(G5532/100)*(E5532/1000)),IF(AND(C5532="Wine",D5532="Fortified Wines"),SUM(LOOKUP(2,1/(SRP!$B$20:$B$23&lt;=E5532)/(SRP!$C$20:$C$23&gt;=E5532),SRP!$D$20:$D$23)*(G5532/100)*(E5532/1000)),IF(C5532="Wine",SUM(LOOKUP(2,1/(SRP!$B$15:$B$19&lt;=E5532)/(SRP!$C$15:$C$19&gt;=E5532),SRP!$D$15:$D$19)*(G5532/100)*(E5532/1000)),IF(C5532="Ready to Drink",SUM(LOOKUP(2,1/(SRP!$B$10:$B$14&lt;=E5532)/(SRP!$C$10:$C$14&gt;=E5532),SRP!$D$10:$D$14)*(G5532/100)*(E5532/1000)),0))))),2)</f>
        <v>1.82</v>
      </c>
    </row>
    <row r="5533" spans="1:11" x14ac:dyDescent="0.35">
      <c r="A5533" s="2">
        <v>46597</v>
      </c>
      <c r="B5533" s="76" t="s">
        <v>4224</v>
      </c>
      <c r="C5533" s="76" t="s">
        <v>287</v>
      </c>
      <c r="D5533" s="76" t="s">
        <v>5230</v>
      </c>
      <c r="E5533" s="76">
        <v>8520</v>
      </c>
      <c r="F5533" s="76">
        <v>1</v>
      </c>
      <c r="G5533" s="77">
        <v>4.8</v>
      </c>
      <c r="H5533" s="76" t="s">
        <v>3370</v>
      </c>
      <c r="I5533" s="77">
        <v>43.56</v>
      </c>
      <c r="J5533" s="2">
        <v>24</v>
      </c>
      <c r="K5533" s="119" cm="1">
        <f t="array" ref="K5533">ROUND(IF(C5533="Beer",SUM(LOOKUP(2,1/(SRP!$B$7:$B$9&lt;=E5533)/(SRP!$C$7:$C$9&gt;=E5533),SRP!$D$7:$D$9)*(G5533/100)*(E5533/1000)),IF(C5533="Spirits",SUM(LOOKUP(2,1/(SRP!$B$2:$B$6&lt;=E5533)/(SRP!$C$2:$C$6&gt;=E5533),SRP!$D$2:$D$6)*(G5533/100)*(E5533/1000)),IF(AND(C5533="Wine",D5533="Fortified Wines"),SUM(LOOKUP(2,1/(SRP!$B$20:$B$23&lt;=E5533)/(SRP!$C$20:$C$23&gt;=E5533),SRP!$D$20:$D$23)*(G5533/100)*(E5533/1000)),IF(C5533="Wine",SUM(LOOKUP(2,1/(SRP!$B$15:$B$19&lt;=E5533)/(SRP!$C$15:$C$19&gt;=E5533),SRP!$D$15:$D$19)*(G5533/100)*(E5533/1000)),IF(C5533="Ready to Drink",SUM(LOOKUP(2,1/(SRP!$B$10:$B$14&lt;=E5533)/(SRP!$C$10:$C$14&gt;=E5533),SRP!$D$10:$D$14)*(G5533/100)*(E5533/1000)),0))))),2)</f>
        <v>28.55</v>
      </c>
    </row>
    <row r="5534" spans="1:11" x14ac:dyDescent="0.35">
      <c r="A5534" s="2">
        <v>46597</v>
      </c>
      <c r="B5534" s="76" t="s">
        <v>4224</v>
      </c>
      <c r="C5534" s="76" t="s">
        <v>287</v>
      </c>
      <c r="D5534" s="76" t="s">
        <v>5230</v>
      </c>
      <c r="E5534" s="76">
        <v>8520</v>
      </c>
      <c r="F5534" s="76">
        <v>1</v>
      </c>
      <c r="G5534" s="77">
        <v>4.8</v>
      </c>
      <c r="H5534" s="76" t="s">
        <v>3370</v>
      </c>
      <c r="I5534" s="77">
        <v>43.56</v>
      </c>
      <c r="J5534" s="2">
        <v>24</v>
      </c>
      <c r="K5534" s="119" cm="1">
        <f t="array" ref="K5534">ROUND(IF(C5534="Beer",SUM(LOOKUP(2,1/(SRP!$B$7:$B$9&lt;=E5534)/(SRP!$C$7:$C$9&gt;=E5534),SRP!$D$7:$D$9)*(G5534/100)*(E5534/1000)),IF(C5534="Spirits",SUM(LOOKUP(2,1/(SRP!$B$2:$B$6&lt;=E5534)/(SRP!$C$2:$C$6&gt;=E5534),SRP!$D$2:$D$6)*(G5534/100)*(E5534/1000)),IF(AND(C5534="Wine",D5534="Fortified Wines"),SUM(LOOKUP(2,1/(SRP!$B$20:$B$23&lt;=E5534)/(SRP!$C$20:$C$23&gt;=E5534),SRP!$D$20:$D$23)*(G5534/100)*(E5534/1000)),IF(C5534="Wine",SUM(LOOKUP(2,1/(SRP!$B$15:$B$19&lt;=E5534)/(SRP!$C$15:$C$19&gt;=E5534),SRP!$D$15:$D$19)*(G5534/100)*(E5534/1000)),IF(C5534="Ready to Drink",SUM(LOOKUP(2,1/(SRP!$B$10:$B$14&lt;=E5534)/(SRP!$C$10:$C$14&gt;=E5534),SRP!$D$10:$D$14)*(G5534/100)*(E5534/1000)),0))))),2)</f>
        <v>28.55</v>
      </c>
    </row>
    <row r="5535" spans="1:11" x14ac:dyDescent="0.35">
      <c r="A5535" s="2">
        <v>46607</v>
      </c>
      <c r="B5535" s="76" t="s">
        <v>4294</v>
      </c>
      <c r="C5535" s="76" t="s">
        <v>285</v>
      </c>
      <c r="D5535" s="76" t="s">
        <v>5231</v>
      </c>
      <c r="E5535" s="76">
        <v>750</v>
      </c>
      <c r="F5535" s="76">
        <v>6</v>
      </c>
      <c r="G5535" s="77">
        <v>40</v>
      </c>
      <c r="H5535" s="76" t="s">
        <v>3297</v>
      </c>
      <c r="I5535" s="77">
        <v>33.99</v>
      </c>
      <c r="J5535" s="2">
        <v>1</v>
      </c>
      <c r="K5535" s="119" cm="1">
        <f t="array" ref="K5535">ROUND(IF(C5535="Beer",SUM(LOOKUP(2,1/(SRP!$B$7:$B$9&lt;=E5535)/(SRP!$C$7:$C$9&gt;=E5535),SRP!$D$7:$D$9)*(G5535/100)*(E5535/1000)),IF(C5535="Spirits",SUM(LOOKUP(2,1/(SRP!$B$2:$B$6&lt;=E5535)/(SRP!$C$2:$C$6&gt;=E5535),SRP!$D$2:$D$6)*(G5535/100)*(E5535/1000)),IF(AND(C5535="Wine",D5535="Fortified Wines"),SUM(LOOKUP(2,1/(SRP!$B$20:$B$23&lt;=E5535)/(SRP!$C$20:$C$23&gt;=E5535),SRP!$D$20:$D$23)*(G5535/100)*(E5535/1000)),IF(C5535="Wine",SUM(LOOKUP(2,1/(SRP!$B$15:$B$19&lt;=E5535)/(SRP!$C$15:$C$19&gt;=E5535),SRP!$D$15:$D$19)*(G5535/100)*(E5535/1000)),IF(C5535="Ready to Drink",SUM(LOOKUP(2,1/(SRP!$B$10:$B$14&lt;=E5535)/(SRP!$C$10:$C$14&gt;=E5535),SRP!$D$10:$D$14)*(G5535/100)*(E5535/1000)),0))))),2)</f>
        <v>20.94</v>
      </c>
    </row>
    <row r="5536" spans="1:11" x14ac:dyDescent="0.35">
      <c r="A5536" s="2">
        <v>46643</v>
      </c>
      <c r="B5536" s="76" t="s">
        <v>4193</v>
      </c>
      <c r="C5536" s="76" t="s">
        <v>5938</v>
      </c>
      <c r="D5536" s="76" t="s">
        <v>5746</v>
      </c>
      <c r="E5536" s="76">
        <v>1000</v>
      </c>
      <c r="F5536" s="76">
        <v>16</v>
      </c>
      <c r="G5536" s="77">
        <v>5</v>
      </c>
      <c r="H5536" s="76" t="s">
        <v>3354</v>
      </c>
      <c r="I5536" s="77">
        <v>9.98</v>
      </c>
      <c r="J5536" s="2">
        <v>1</v>
      </c>
      <c r="K5536" s="119" cm="1">
        <f t="array" ref="K5536">ROUND(IF(C5536="Beer",SUM(LOOKUP(2,1/(SRP!$B$7:$B$9&lt;=E5536)/(SRP!$C$7:$C$9&gt;=E5536),SRP!$D$7:$D$9)*(G5536/100)*(E5536/1000)),IF(C5536="Spirits",SUM(LOOKUP(2,1/(SRP!$B$2:$B$6&lt;=E5536)/(SRP!$C$2:$C$6&gt;=E5536),SRP!$D$2:$D$6)*(G5536/100)*(E5536/1000)),IF(AND(C5536="Wine",D5536="Fortified Wines"),SUM(LOOKUP(2,1/(SRP!$B$20:$B$23&lt;=E5536)/(SRP!$C$20:$C$23&gt;=E5536),SRP!$D$20:$D$23)*(G5536/100)*(E5536/1000)),IF(C5536="Wine",SUM(LOOKUP(2,1/(SRP!$B$15:$B$19&lt;=E5536)/(SRP!$C$15:$C$19&gt;=E5536),SRP!$D$15:$D$19)*(G5536/100)*(E5536/1000)),IF(C5536="Ready to Drink",SUM(LOOKUP(2,1/(SRP!$B$10:$B$14&lt;=E5536)/(SRP!$C$10:$C$14&gt;=E5536),SRP!$D$10:$D$14)*(G5536/100)*(E5536/1000)),0))))),2)</f>
        <v>3.49</v>
      </c>
    </row>
    <row r="5537" spans="1:11" x14ac:dyDescent="0.35">
      <c r="A5537" s="2">
        <v>46643</v>
      </c>
      <c r="B5537" s="76" t="s">
        <v>4193</v>
      </c>
      <c r="C5537" s="76" t="s">
        <v>5938</v>
      </c>
      <c r="D5537" s="76" t="s">
        <v>5746</v>
      </c>
      <c r="E5537" s="76">
        <v>1000</v>
      </c>
      <c r="F5537" s="76">
        <v>16</v>
      </c>
      <c r="G5537" s="77">
        <v>5</v>
      </c>
      <c r="H5537" s="76" t="s">
        <v>3354</v>
      </c>
      <c r="I5537" s="77">
        <v>9.98</v>
      </c>
      <c r="J5537" s="2">
        <v>1</v>
      </c>
      <c r="K5537" s="119" cm="1">
        <f t="array" ref="K5537">ROUND(IF(C5537="Beer",SUM(LOOKUP(2,1/(SRP!$B$7:$B$9&lt;=E5537)/(SRP!$C$7:$C$9&gt;=E5537),SRP!$D$7:$D$9)*(G5537/100)*(E5537/1000)),IF(C5537="Spirits",SUM(LOOKUP(2,1/(SRP!$B$2:$B$6&lt;=E5537)/(SRP!$C$2:$C$6&gt;=E5537),SRP!$D$2:$D$6)*(G5537/100)*(E5537/1000)),IF(AND(C5537="Wine",D5537="Fortified Wines"),SUM(LOOKUP(2,1/(SRP!$B$20:$B$23&lt;=E5537)/(SRP!$C$20:$C$23&gt;=E5537),SRP!$D$20:$D$23)*(G5537/100)*(E5537/1000)),IF(C5537="Wine",SUM(LOOKUP(2,1/(SRP!$B$15:$B$19&lt;=E5537)/(SRP!$C$15:$C$19&gt;=E5537),SRP!$D$15:$D$19)*(G5537/100)*(E5537/1000)),IF(C5537="Ready to Drink",SUM(LOOKUP(2,1/(SRP!$B$10:$B$14&lt;=E5537)/(SRP!$C$10:$C$14&gt;=E5537),SRP!$D$10:$D$14)*(G5537/100)*(E5537/1000)),0))))),2)</f>
        <v>3.49</v>
      </c>
    </row>
    <row r="5538" spans="1:11" x14ac:dyDescent="0.35">
      <c r="A5538" s="2">
        <v>46644</v>
      </c>
      <c r="B5538" s="76" t="s">
        <v>5558</v>
      </c>
      <c r="C5538" s="76" t="s">
        <v>5938</v>
      </c>
      <c r="D5538" s="76" t="s">
        <v>5283</v>
      </c>
      <c r="E5538" s="76">
        <v>1000</v>
      </c>
      <c r="F5538" s="76">
        <v>16</v>
      </c>
      <c r="G5538" s="77">
        <v>7</v>
      </c>
      <c r="H5538" s="76" t="s">
        <v>3354</v>
      </c>
      <c r="I5538" s="77">
        <v>9.98</v>
      </c>
      <c r="J5538" s="2">
        <v>1</v>
      </c>
      <c r="K5538" s="119" cm="1">
        <f t="array" ref="K5538">ROUND(IF(C5538="Beer",SUM(LOOKUP(2,1/(SRP!$B$7:$B$9&lt;=E5538)/(SRP!$C$7:$C$9&gt;=E5538),SRP!$D$7:$D$9)*(G5538/100)*(E5538/1000)),IF(C5538="Spirits",SUM(LOOKUP(2,1/(SRP!$B$2:$B$6&lt;=E5538)/(SRP!$C$2:$C$6&gt;=E5538),SRP!$D$2:$D$6)*(G5538/100)*(E5538/1000)),IF(AND(C5538="Wine",D5538="Fortified Wines"),SUM(LOOKUP(2,1/(SRP!$B$20:$B$23&lt;=E5538)/(SRP!$C$20:$C$23&gt;=E5538),SRP!$D$20:$D$23)*(G5538/100)*(E5538/1000)),IF(C5538="Wine",SUM(LOOKUP(2,1/(SRP!$B$15:$B$19&lt;=E5538)/(SRP!$C$15:$C$19&gt;=E5538),SRP!$D$15:$D$19)*(G5538/100)*(E5538/1000)),IF(C5538="Ready to Drink",SUM(LOOKUP(2,1/(SRP!$B$10:$B$14&lt;=E5538)/(SRP!$C$10:$C$14&gt;=E5538),SRP!$D$10:$D$14)*(G5538/100)*(E5538/1000)),0))))),2)</f>
        <v>4.8899999999999997</v>
      </c>
    </row>
    <row r="5539" spans="1:11" x14ac:dyDescent="0.35">
      <c r="A5539" s="2">
        <v>46644</v>
      </c>
      <c r="B5539" s="76" t="s">
        <v>5558</v>
      </c>
      <c r="C5539" s="76" t="s">
        <v>5938</v>
      </c>
      <c r="D5539" s="76" t="s">
        <v>5283</v>
      </c>
      <c r="E5539" s="76">
        <v>1000</v>
      </c>
      <c r="F5539" s="76">
        <v>16</v>
      </c>
      <c r="G5539" s="77">
        <v>7</v>
      </c>
      <c r="H5539" s="76" t="s">
        <v>3354</v>
      </c>
      <c r="I5539" s="77">
        <v>9.98</v>
      </c>
      <c r="J5539" s="2">
        <v>1</v>
      </c>
      <c r="K5539" s="119" cm="1">
        <f t="array" ref="K5539">ROUND(IF(C5539="Beer",SUM(LOOKUP(2,1/(SRP!$B$7:$B$9&lt;=E5539)/(SRP!$C$7:$C$9&gt;=E5539),SRP!$D$7:$D$9)*(G5539/100)*(E5539/1000)),IF(C5539="Spirits",SUM(LOOKUP(2,1/(SRP!$B$2:$B$6&lt;=E5539)/(SRP!$C$2:$C$6&gt;=E5539),SRP!$D$2:$D$6)*(G5539/100)*(E5539/1000)),IF(AND(C5539="Wine",D5539="Fortified Wines"),SUM(LOOKUP(2,1/(SRP!$B$20:$B$23&lt;=E5539)/(SRP!$C$20:$C$23&gt;=E5539),SRP!$D$20:$D$23)*(G5539/100)*(E5539/1000)),IF(C5539="Wine",SUM(LOOKUP(2,1/(SRP!$B$15:$B$19&lt;=E5539)/(SRP!$C$15:$C$19&gt;=E5539),SRP!$D$15:$D$19)*(G5539/100)*(E5539/1000)),IF(C5539="Ready to Drink",SUM(LOOKUP(2,1/(SRP!$B$10:$B$14&lt;=E5539)/(SRP!$C$10:$C$14&gt;=E5539),SRP!$D$10:$D$14)*(G5539/100)*(E5539/1000)),0))))),2)</f>
        <v>4.8899999999999997</v>
      </c>
    </row>
    <row r="5540" spans="1:11" x14ac:dyDescent="0.35">
      <c r="A5540" s="2">
        <v>46645</v>
      </c>
      <c r="B5540" s="76" t="s">
        <v>6979</v>
      </c>
      <c r="C5540" s="76" t="s">
        <v>286</v>
      </c>
      <c r="D5540" s="76" t="s">
        <v>5268</v>
      </c>
      <c r="E5540" s="76">
        <v>750</v>
      </c>
      <c r="F5540" s="76">
        <v>12</v>
      </c>
      <c r="G5540" s="77">
        <v>14</v>
      </c>
      <c r="H5540" s="76" t="s">
        <v>3288</v>
      </c>
      <c r="I5540" s="77">
        <v>8.99</v>
      </c>
      <c r="J5540" s="2">
        <v>1</v>
      </c>
      <c r="K5540" s="119" cm="1">
        <f t="array" ref="K5540">ROUND(IF(C5540="Beer",SUM(LOOKUP(2,1/(SRP!$B$7:$B$9&lt;=E5540)/(SRP!$C$7:$C$9&gt;=E5540),SRP!$D$7:$D$9)*(G5540/100)*(E5540/1000)),IF(C5540="Spirits",SUM(LOOKUP(2,1/(SRP!$B$2:$B$6&lt;=E5540)/(SRP!$C$2:$C$6&gt;=E5540),SRP!$D$2:$D$6)*(G5540/100)*(E5540/1000)),IF(AND(C5540="Wine",D5540="Fortified Wines"),SUM(LOOKUP(2,1/(SRP!$B$20:$B$23&lt;=E5540)/(SRP!$C$20:$C$23&gt;=E5540),SRP!$D$20:$D$23)*(G5540/100)*(E5540/1000)),IF(C5540="Wine",SUM(LOOKUP(2,1/(SRP!$B$15:$B$19&lt;=E5540)/(SRP!$C$15:$C$19&gt;=E5540),SRP!$D$15:$D$19)*(G5540/100)*(E5540/1000)),IF(C5540="Ready to Drink",SUM(LOOKUP(2,1/(SRP!$B$10:$B$14&lt;=E5540)/(SRP!$C$10:$C$14&gt;=E5540),SRP!$D$10:$D$14)*(G5540/100)*(E5540/1000)),0))))),2)</f>
        <v>7.33</v>
      </c>
    </row>
    <row r="5541" spans="1:11" x14ac:dyDescent="0.35">
      <c r="A5541" s="2">
        <v>46686</v>
      </c>
      <c r="B5541" s="76" t="s">
        <v>4332</v>
      </c>
      <c r="C5541" s="76" t="s">
        <v>287</v>
      </c>
      <c r="D5541" s="76" t="s">
        <v>5230</v>
      </c>
      <c r="E5541" s="76">
        <v>2130</v>
      </c>
      <c r="F5541" s="76">
        <v>4</v>
      </c>
      <c r="G5541" s="77">
        <v>5</v>
      </c>
      <c r="H5541" s="76" t="s">
        <v>3324</v>
      </c>
      <c r="I5541" s="77">
        <v>14.99</v>
      </c>
      <c r="J5541" s="2">
        <v>6</v>
      </c>
      <c r="K5541" s="119" cm="1">
        <f t="array" ref="K5541">ROUND(IF(C5541="Beer",SUM(LOOKUP(2,1/(SRP!$B$7:$B$9&lt;=E5541)/(SRP!$C$7:$C$9&gt;=E5541),SRP!$D$7:$D$9)*(G5541/100)*(E5541/1000)),IF(C5541="Spirits",SUM(LOOKUP(2,1/(SRP!$B$2:$B$6&lt;=E5541)/(SRP!$C$2:$C$6&gt;=E5541),SRP!$D$2:$D$6)*(G5541/100)*(E5541/1000)),IF(AND(C5541="Wine",D5541="Fortified Wines"),SUM(LOOKUP(2,1/(SRP!$B$20:$B$23&lt;=E5541)/(SRP!$C$20:$C$23&gt;=E5541),SRP!$D$20:$D$23)*(G5541/100)*(E5541/1000)),IF(C5541="Wine",SUM(LOOKUP(2,1/(SRP!$B$15:$B$19&lt;=E5541)/(SRP!$C$15:$C$19&gt;=E5541),SRP!$D$15:$D$19)*(G5541/100)*(E5541/1000)),IF(C5541="Ready to Drink",SUM(LOOKUP(2,1/(SRP!$B$10:$B$14&lt;=E5541)/(SRP!$C$10:$C$14&gt;=E5541),SRP!$D$10:$D$14)*(G5541/100)*(E5541/1000)),0))))),2)</f>
        <v>7.43</v>
      </c>
    </row>
    <row r="5542" spans="1:11" x14ac:dyDescent="0.35">
      <c r="A5542" s="2">
        <v>46686</v>
      </c>
      <c r="B5542" s="76" t="s">
        <v>4332</v>
      </c>
      <c r="C5542" s="76" t="s">
        <v>287</v>
      </c>
      <c r="D5542" s="76" t="s">
        <v>5230</v>
      </c>
      <c r="E5542" s="76">
        <v>2130</v>
      </c>
      <c r="F5542" s="76">
        <v>4</v>
      </c>
      <c r="G5542" s="77">
        <v>5</v>
      </c>
      <c r="H5542" s="76" t="s">
        <v>3324</v>
      </c>
      <c r="I5542" s="77">
        <v>14.99</v>
      </c>
      <c r="J5542" s="2">
        <v>6</v>
      </c>
      <c r="K5542" s="119" cm="1">
        <f t="array" ref="K5542">ROUND(IF(C5542="Beer",SUM(LOOKUP(2,1/(SRP!$B$7:$B$9&lt;=E5542)/(SRP!$C$7:$C$9&gt;=E5542),SRP!$D$7:$D$9)*(G5542/100)*(E5542/1000)),IF(C5542="Spirits",SUM(LOOKUP(2,1/(SRP!$B$2:$B$6&lt;=E5542)/(SRP!$C$2:$C$6&gt;=E5542),SRP!$D$2:$D$6)*(G5542/100)*(E5542/1000)),IF(AND(C5542="Wine",D5542="Fortified Wines"),SUM(LOOKUP(2,1/(SRP!$B$20:$B$23&lt;=E5542)/(SRP!$C$20:$C$23&gt;=E5542),SRP!$D$20:$D$23)*(G5542/100)*(E5542/1000)),IF(C5542="Wine",SUM(LOOKUP(2,1/(SRP!$B$15:$B$19&lt;=E5542)/(SRP!$C$15:$C$19&gt;=E5542),SRP!$D$15:$D$19)*(G5542/100)*(E5542/1000)),IF(C5542="Ready to Drink",SUM(LOOKUP(2,1/(SRP!$B$10:$B$14&lt;=E5542)/(SRP!$C$10:$C$14&gt;=E5542),SRP!$D$10:$D$14)*(G5542/100)*(E5542/1000)),0))))),2)</f>
        <v>7.43</v>
      </c>
    </row>
    <row r="5543" spans="1:11" x14ac:dyDescent="0.35">
      <c r="A5543" s="2">
        <v>46687</v>
      </c>
      <c r="B5543" s="76" t="s">
        <v>4335</v>
      </c>
      <c r="C5543" s="76" t="s">
        <v>287</v>
      </c>
      <c r="D5543" s="76" t="s">
        <v>5266</v>
      </c>
      <c r="E5543" s="76">
        <v>2130</v>
      </c>
      <c r="F5543" s="76">
        <v>4</v>
      </c>
      <c r="G5543" s="77">
        <v>5.5</v>
      </c>
      <c r="H5543" s="76" t="s">
        <v>3324</v>
      </c>
      <c r="I5543" s="77">
        <v>14.99</v>
      </c>
      <c r="J5543" s="2">
        <v>6</v>
      </c>
      <c r="K5543" s="119" cm="1">
        <f t="array" ref="K5543">ROUND(IF(C5543="Beer",SUM(LOOKUP(2,1/(SRP!$B$7:$B$9&lt;=E5543)/(SRP!$C$7:$C$9&gt;=E5543),SRP!$D$7:$D$9)*(G5543/100)*(E5543/1000)),IF(C5543="Spirits",SUM(LOOKUP(2,1/(SRP!$B$2:$B$6&lt;=E5543)/(SRP!$C$2:$C$6&gt;=E5543),SRP!$D$2:$D$6)*(G5543/100)*(E5543/1000)),IF(AND(C5543="Wine",D5543="Fortified Wines"),SUM(LOOKUP(2,1/(SRP!$B$20:$B$23&lt;=E5543)/(SRP!$C$20:$C$23&gt;=E5543),SRP!$D$20:$D$23)*(G5543/100)*(E5543/1000)),IF(C5543="Wine",SUM(LOOKUP(2,1/(SRP!$B$15:$B$19&lt;=E5543)/(SRP!$C$15:$C$19&gt;=E5543),SRP!$D$15:$D$19)*(G5543/100)*(E5543/1000)),IF(C5543="Ready to Drink",SUM(LOOKUP(2,1/(SRP!$B$10:$B$14&lt;=E5543)/(SRP!$C$10:$C$14&gt;=E5543),SRP!$D$10:$D$14)*(G5543/100)*(E5543/1000)),0))))),2)</f>
        <v>8.18</v>
      </c>
    </row>
    <row r="5544" spans="1:11" x14ac:dyDescent="0.35">
      <c r="A5544" s="2">
        <v>46687</v>
      </c>
      <c r="B5544" s="76" t="s">
        <v>4335</v>
      </c>
      <c r="C5544" s="76" t="s">
        <v>287</v>
      </c>
      <c r="D5544" s="76" t="s">
        <v>5266</v>
      </c>
      <c r="E5544" s="76">
        <v>2130</v>
      </c>
      <c r="F5544" s="76">
        <v>4</v>
      </c>
      <c r="G5544" s="77">
        <v>5.5</v>
      </c>
      <c r="H5544" s="76" t="s">
        <v>3324</v>
      </c>
      <c r="I5544" s="77">
        <v>14.99</v>
      </c>
      <c r="J5544" s="2">
        <v>6</v>
      </c>
      <c r="K5544" s="119" cm="1">
        <f t="array" ref="K5544">ROUND(IF(C5544="Beer",SUM(LOOKUP(2,1/(SRP!$B$7:$B$9&lt;=E5544)/(SRP!$C$7:$C$9&gt;=E5544),SRP!$D$7:$D$9)*(G5544/100)*(E5544/1000)),IF(C5544="Spirits",SUM(LOOKUP(2,1/(SRP!$B$2:$B$6&lt;=E5544)/(SRP!$C$2:$C$6&gt;=E5544),SRP!$D$2:$D$6)*(G5544/100)*(E5544/1000)),IF(AND(C5544="Wine",D5544="Fortified Wines"),SUM(LOOKUP(2,1/(SRP!$B$20:$B$23&lt;=E5544)/(SRP!$C$20:$C$23&gt;=E5544),SRP!$D$20:$D$23)*(G5544/100)*(E5544/1000)),IF(C5544="Wine",SUM(LOOKUP(2,1/(SRP!$B$15:$B$19&lt;=E5544)/(SRP!$C$15:$C$19&gt;=E5544),SRP!$D$15:$D$19)*(G5544/100)*(E5544/1000)),IF(C5544="Ready to Drink",SUM(LOOKUP(2,1/(SRP!$B$10:$B$14&lt;=E5544)/(SRP!$C$10:$C$14&gt;=E5544),SRP!$D$10:$D$14)*(G5544/100)*(E5544/1000)),0))))),2)</f>
        <v>8.18</v>
      </c>
    </row>
    <row r="5545" spans="1:11" x14ac:dyDescent="0.35">
      <c r="A5545" s="2">
        <v>46689</v>
      </c>
      <c r="B5545" s="76" t="s">
        <v>4336</v>
      </c>
      <c r="C5545" s="76" t="s">
        <v>287</v>
      </c>
      <c r="D5545" s="76" t="s">
        <v>5266</v>
      </c>
      <c r="E5545" s="76">
        <v>473</v>
      </c>
      <c r="F5545" s="76">
        <v>24</v>
      </c>
      <c r="G5545" s="77">
        <v>5.5</v>
      </c>
      <c r="H5545" s="76" t="s">
        <v>3324</v>
      </c>
      <c r="I5545" s="77">
        <v>3.89</v>
      </c>
      <c r="J5545" s="2">
        <v>1</v>
      </c>
      <c r="K5545" s="119" cm="1">
        <f t="array" ref="K5545">ROUND(IF(C5545="Beer",SUM(LOOKUP(2,1/(SRP!$B$7:$B$9&lt;=E5545)/(SRP!$C$7:$C$9&gt;=E5545),SRP!$D$7:$D$9)*(G5545/100)*(E5545/1000)),IF(C5545="Spirits",SUM(LOOKUP(2,1/(SRP!$B$2:$B$6&lt;=E5545)/(SRP!$C$2:$C$6&gt;=E5545),SRP!$D$2:$D$6)*(G5545/100)*(E5545/1000)),IF(AND(C5545="Wine",D5545="Fortified Wines"),SUM(LOOKUP(2,1/(SRP!$B$20:$B$23&lt;=E5545)/(SRP!$C$20:$C$23&gt;=E5545),SRP!$D$20:$D$23)*(G5545/100)*(E5545/1000)),IF(C5545="Wine",SUM(LOOKUP(2,1/(SRP!$B$15:$B$19&lt;=E5545)/(SRP!$C$15:$C$19&gt;=E5545),SRP!$D$15:$D$19)*(G5545/100)*(E5545/1000)),IF(C5545="Ready to Drink",SUM(LOOKUP(2,1/(SRP!$B$10:$B$14&lt;=E5545)/(SRP!$C$10:$C$14&gt;=E5545),SRP!$D$10:$D$14)*(G5545/100)*(E5545/1000)),0))))),2)</f>
        <v>1.82</v>
      </c>
    </row>
    <row r="5546" spans="1:11" x14ac:dyDescent="0.35">
      <c r="A5546" s="2">
        <v>46689</v>
      </c>
      <c r="B5546" s="76" t="s">
        <v>4336</v>
      </c>
      <c r="C5546" s="76" t="s">
        <v>287</v>
      </c>
      <c r="D5546" s="76" t="s">
        <v>5266</v>
      </c>
      <c r="E5546" s="76">
        <v>473</v>
      </c>
      <c r="F5546" s="76">
        <v>24</v>
      </c>
      <c r="G5546" s="77">
        <v>5.5</v>
      </c>
      <c r="H5546" s="76" t="s">
        <v>3324</v>
      </c>
      <c r="I5546" s="77">
        <v>3.89</v>
      </c>
      <c r="J5546" s="2">
        <v>1</v>
      </c>
      <c r="K5546" s="119" cm="1">
        <f t="array" ref="K5546">ROUND(IF(C5546="Beer",SUM(LOOKUP(2,1/(SRP!$B$7:$B$9&lt;=E5546)/(SRP!$C$7:$C$9&gt;=E5546),SRP!$D$7:$D$9)*(G5546/100)*(E5546/1000)),IF(C5546="Spirits",SUM(LOOKUP(2,1/(SRP!$B$2:$B$6&lt;=E5546)/(SRP!$C$2:$C$6&gt;=E5546),SRP!$D$2:$D$6)*(G5546/100)*(E5546/1000)),IF(AND(C5546="Wine",D5546="Fortified Wines"),SUM(LOOKUP(2,1/(SRP!$B$20:$B$23&lt;=E5546)/(SRP!$C$20:$C$23&gt;=E5546),SRP!$D$20:$D$23)*(G5546/100)*(E5546/1000)),IF(C5546="Wine",SUM(LOOKUP(2,1/(SRP!$B$15:$B$19&lt;=E5546)/(SRP!$C$15:$C$19&gt;=E5546),SRP!$D$15:$D$19)*(G5546/100)*(E5546/1000)),IF(C5546="Ready to Drink",SUM(LOOKUP(2,1/(SRP!$B$10:$B$14&lt;=E5546)/(SRP!$C$10:$C$14&gt;=E5546),SRP!$D$10:$D$14)*(G5546/100)*(E5546/1000)),0))))),2)</f>
        <v>1.82</v>
      </c>
    </row>
    <row r="5547" spans="1:11" x14ac:dyDescent="0.35">
      <c r="A5547" s="2">
        <v>46705</v>
      </c>
      <c r="B5547" s="76" t="s">
        <v>4365</v>
      </c>
      <c r="C5547" s="76" t="s">
        <v>287</v>
      </c>
      <c r="D5547" s="76" t="s">
        <v>5230</v>
      </c>
      <c r="E5547" s="76">
        <v>473</v>
      </c>
      <c r="F5547" s="76">
        <v>24</v>
      </c>
      <c r="G5547" s="77">
        <v>5</v>
      </c>
      <c r="H5547" s="76" t="s">
        <v>3324</v>
      </c>
      <c r="I5547" s="77">
        <v>3.89</v>
      </c>
      <c r="J5547" s="2">
        <v>1</v>
      </c>
      <c r="K5547" s="119" cm="1">
        <f t="array" ref="K5547">ROUND(IF(C5547="Beer",SUM(LOOKUP(2,1/(SRP!$B$7:$B$9&lt;=E5547)/(SRP!$C$7:$C$9&gt;=E5547),SRP!$D$7:$D$9)*(G5547/100)*(E5547/1000)),IF(C5547="Spirits",SUM(LOOKUP(2,1/(SRP!$B$2:$B$6&lt;=E5547)/(SRP!$C$2:$C$6&gt;=E5547),SRP!$D$2:$D$6)*(G5547/100)*(E5547/1000)),IF(AND(C5547="Wine",D5547="Fortified Wines"),SUM(LOOKUP(2,1/(SRP!$B$20:$B$23&lt;=E5547)/(SRP!$C$20:$C$23&gt;=E5547),SRP!$D$20:$D$23)*(G5547/100)*(E5547/1000)),IF(C5547="Wine",SUM(LOOKUP(2,1/(SRP!$B$15:$B$19&lt;=E5547)/(SRP!$C$15:$C$19&gt;=E5547),SRP!$D$15:$D$19)*(G5547/100)*(E5547/1000)),IF(C5547="Ready to Drink",SUM(LOOKUP(2,1/(SRP!$B$10:$B$14&lt;=E5547)/(SRP!$C$10:$C$14&gt;=E5547),SRP!$D$10:$D$14)*(G5547/100)*(E5547/1000)),0))))),2)</f>
        <v>1.65</v>
      </c>
    </row>
    <row r="5548" spans="1:11" x14ac:dyDescent="0.35">
      <c r="A5548" s="2">
        <v>46705</v>
      </c>
      <c r="B5548" s="76" t="s">
        <v>4365</v>
      </c>
      <c r="C5548" s="76" t="s">
        <v>287</v>
      </c>
      <c r="D5548" s="76" t="s">
        <v>5230</v>
      </c>
      <c r="E5548" s="76">
        <v>473</v>
      </c>
      <c r="F5548" s="76">
        <v>24</v>
      </c>
      <c r="G5548" s="77">
        <v>5</v>
      </c>
      <c r="H5548" s="76" t="s">
        <v>3324</v>
      </c>
      <c r="I5548" s="77">
        <v>3.89</v>
      </c>
      <c r="J5548" s="2">
        <v>1</v>
      </c>
      <c r="K5548" s="119" cm="1">
        <f t="array" ref="K5548">ROUND(IF(C5548="Beer",SUM(LOOKUP(2,1/(SRP!$B$7:$B$9&lt;=E5548)/(SRP!$C$7:$C$9&gt;=E5548),SRP!$D$7:$D$9)*(G5548/100)*(E5548/1000)),IF(C5548="Spirits",SUM(LOOKUP(2,1/(SRP!$B$2:$B$6&lt;=E5548)/(SRP!$C$2:$C$6&gt;=E5548),SRP!$D$2:$D$6)*(G5548/100)*(E5548/1000)),IF(AND(C5548="Wine",D5548="Fortified Wines"),SUM(LOOKUP(2,1/(SRP!$B$20:$B$23&lt;=E5548)/(SRP!$C$20:$C$23&gt;=E5548),SRP!$D$20:$D$23)*(G5548/100)*(E5548/1000)),IF(C5548="Wine",SUM(LOOKUP(2,1/(SRP!$B$15:$B$19&lt;=E5548)/(SRP!$C$15:$C$19&gt;=E5548),SRP!$D$15:$D$19)*(G5548/100)*(E5548/1000)),IF(C5548="Ready to Drink",SUM(LOOKUP(2,1/(SRP!$B$10:$B$14&lt;=E5548)/(SRP!$C$10:$C$14&gt;=E5548),SRP!$D$10:$D$14)*(G5548/100)*(E5548/1000)),0))))),2)</f>
        <v>1.65</v>
      </c>
    </row>
    <row r="5549" spans="1:11" x14ac:dyDescent="0.35">
      <c r="A5549" s="2">
        <v>46709</v>
      </c>
      <c r="B5549" s="76" t="s">
        <v>4364</v>
      </c>
      <c r="C5549" s="76" t="s">
        <v>286</v>
      </c>
      <c r="D5549" s="76" t="s">
        <v>5253</v>
      </c>
      <c r="E5549" s="76">
        <v>750</v>
      </c>
      <c r="F5549" s="76">
        <v>12</v>
      </c>
      <c r="G5549" s="77">
        <v>11.5</v>
      </c>
      <c r="H5549" s="76" t="s">
        <v>3835</v>
      </c>
      <c r="I5549" s="77">
        <v>18.96</v>
      </c>
      <c r="J5549" s="2">
        <v>1</v>
      </c>
      <c r="K5549" s="119" cm="1">
        <f t="array" ref="K5549">ROUND(IF(C5549="Beer",SUM(LOOKUP(2,1/(SRP!$B$7:$B$9&lt;=E5549)/(SRP!$C$7:$C$9&gt;=E5549),SRP!$D$7:$D$9)*(G5549/100)*(E5549/1000)),IF(C5549="Spirits",SUM(LOOKUP(2,1/(SRP!$B$2:$B$6&lt;=E5549)/(SRP!$C$2:$C$6&gt;=E5549),SRP!$D$2:$D$6)*(G5549/100)*(E5549/1000)),IF(AND(C5549="Wine",D5549="Fortified Wines"),SUM(LOOKUP(2,1/(SRP!$B$20:$B$23&lt;=E5549)/(SRP!$C$20:$C$23&gt;=E5549),SRP!$D$20:$D$23)*(G5549/100)*(E5549/1000)),IF(C5549="Wine",SUM(LOOKUP(2,1/(SRP!$B$15:$B$19&lt;=E5549)/(SRP!$C$15:$C$19&gt;=E5549),SRP!$D$15:$D$19)*(G5549/100)*(E5549/1000)),IF(C5549="Ready to Drink",SUM(LOOKUP(2,1/(SRP!$B$10:$B$14&lt;=E5549)/(SRP!$C$10:$C$14&gt;=E5549),SRP!$D$10:$D$14)*(G5549/100)*(E5549/1000)),0))))),2)</f>
        <v>6.02</v>
      </c>
    </row>
    <row r="5550" spans="1:11" x14ac:dyDescent="0.35">
      <c r="A5550" s="2">
        <v>46718</v>
      </c>
      <c r="B5550" s="76" t="s">
        <v>4368</v>
      </c>
      <c r="C5550" s="76" t="s">
        <v>287</v>
      </c>
      <c r="D5550" s="76" t="s">
        <v>5230</v>
      </c>
      <c r="E5550" s="76">
        <v>4260</v>
      </c>
      <c r="F5550" s="76">
        <v>1</v>
      </c>
      <c r="G5550" s="77">
        <v>5</v>
      </c>
      <c r="H5550" s="76" t="s">
        <v>3324</v>
      </c>
      <c r="I5550" s="77">
        <v>28.49</v>
      </c>
      <c r="J5550" s="2">
        <v>12</v>
      </c>
      <c r="K5550" s="119" cm="1">
        <f t="array" ref="K5550">ROUND(IF(C5550="Beer",SUM(LOOKUP(2,1/(SRP!$B$7:$B$9&lt;=E5550)/(SRP!$C$7:$C$9&gt;=E5550),SRP!$D$7:$D$9)*(G5550/100)*(E5550/1000)),IF(C5550="Spirits",SUM(LOOKUP(2,1/(SRP!$B$2:$B$6&lt;=E5550)/(SRP!$C$2:$C$6&gt;=E5550),SRP!$D$2:$D$6)*(G5550/100)*(E5550/1000)),IF(AND(C5550="Wine",D5550="Fortified Wines"),SUM(LOOKUP(2,1/(SRP!$B$20:$B$23&lt;=E5550)/(SRP!$C$20:$C$23&gt;=E5550),SRP!$D$20:$D$23)*(G5550/100)*(E5550/1000)),IF(C5550="Wine",SUM(LOOKUP(2,1/(SRP!$B$15:$B$19&lt;=E5550)/(SRP!$C$15:$C$19&gt;=E5550),SRP!$D$15:$D$19)*(G5550/100)*(E5550/1000)),IF(C5550="Ready to Drink",SUM(LOOKUP(2,1/(SRP!$B$10:$B$14&lt;=E5550)/(SRP!$C$10:$C$14&gt;=E5550),SRP!$D$10:$D$14)*(G5550/100)*(E5550/1000)),0))))),2)</f>
        <v>14.87</v>
      </c>
    </row>
    <row r="5551" spans="1:11" x14ac:dyDescent="0.35">
      <c r="A5551" s="2">
        <v>46718</v>
      </c>
      <c r="B5551" s="76" t="s">
        <v>4368</v>
      </c>
      <c r="C5551" s="76" t="s">
        <v>287</v>
      </c>
      <c r="D5551" s="76" t="s">
        <v>5230</v>
      </c>
      <c r="E5551" s="76">
        <v>4260</v>
      </c>
      <c r="F5551" s="76">
        <v>1</v>
      </c>
      <c r="G5551" s="77">
        <v>5</v>
      </c>
      <c r="H5551" s="76" t="s">
        <v>3324</v>
      </c>
      <c r="I5551" s="77">
        <v>28.49</v>
      </c>
      <c r="J5551" s="2">
        <v>12</v>
      </c>
      <c r="K5551" s="119" cm="1">
        <f t="array" ref="K5551">ROUND(IF(C5551="Beer",SUM(LOOKUP(2,1/(SRP!$B$7:$B$9&lt;=E5551)/(SRP!$C$7:$C$9&gt;=E5551),SRP!$D$7:$D$9)*(G5551/100)*(E5551/1000)),IF(C5551="Spirits",SUM(LOOKUP(2,1/(SRP!$B$2:$B$6&lt;=E5551)/(SRP!$C$2:$C$6&gt;=E5551),SRP!$D$2:$D$6)*(G5551/100)*(E5551/1000)),IF(AND(C5551="Wine",D5551="Fortified Wines"),SUM(LOOKUP(2,1/(SRP!$B$20:$B$23&lt;=E5551)/(SRP!$C$20:$C$23&gt;=E5551),SRP!$D$20:$D$23)*(G5551/100)*(E5551/1000)),IF(C5551="Wine",SUM(LOOKUP(2,1/(SRP!$B$15:$B$19&lt;=E5551)/(SRP!$C$15:$C$19&gt;=E5551),SRP!$D$15:$D$19)*(G5551/100)*(E5551/1000)),IF(C5551="Ready to Drink",SUM(LOOKUP(2,1/(SRP!$B$10:$B$14&lt;=E5551)/(SRP!$C$10:$C$14&gt;=E5551),SRP!$D$10:$D$14)*(G5551/100)*(E5551/1000)),0))))),2)</f>
        <v>14.87</v>
      </c>
    </row>
    <row r="5552" spans="1:11" x14ac:dyDescent="0.35">
      <c r="A5552" s="2">
        <v>46721</v>
      </c>
      <c r="B5552" s="76" t="s">
        <v>4334</v>
      </c>
      <c r="C5552" s="76" t="s">
        <v>287</v>
      </c>
      <c r="D5552" s="76" t="s">
        <v>5266</v>
      </c>
      <c r="E5552" s="76">
        <v>4260</v>
      </c>
      <c r="F5552" s="76">
        <v>1</v>
      </c>
      <c r="G5552" s="77">
        <v>6.5</v>
      </c>
      <c r="H5552" s="76" t="s">
        <v>3324</v>
      </c>
      <c r="I5552" s="77">
        <v>28.49</v>
      </c>
      <c r="J5552" s="2">
        <v>12</v>
      </c>
      <c r="K5552" s="119" cm="1">
        <f t="array" ref="K5552">ROUND(IF(C5552="Beer",SUM(LOOKUP(2,1/(SRP!$B$7:$B$9&lt;=E5552)/(SRP!$C$7:$C$9&gt;=E5552),SRP!$D$7:$D$9)*(G5552/100)*(E5552/1000)),IF(C5552="Spirits",SUM(LOOKUP(2,1/(SRP!$B$2:$B$6&lt;=E5552)/(SRP!$C$2:$C$6&gt;=E5552),SRP!$D$2:$D$6)*(G5552/100)*(E5552/1000)),IF(AND(C5552="Wine",D5552="Fortified Wines"),SUM(LOOKUP(2,1/(SRP!$B$20:$B$23&lt;=E5552)/(SRP!$C$20:$C$23&gt;=E5552),SRP!$D$20:$D$23)*(G5552/100)*(E5552/1000)),IF(C5552="Wine",SUM(LOOKUP(2,1/(SRP!$B$15:$B$19&lt;=E5552)/(SRP!$C$15:$C$19&gt;=E5552),SRP!$D$15:$D$19)*(G5552/100)*(E5552/1000)),IF(C5552="Ready to Drink",SUM(LOOKUP(2,1/(SRP!$B$10:$B$14&lt;=E5552)/(SRP!$C$10:$C$14&gt;=E5552),SRP!$D$10:$D$14)*(G5552/100)*(E5552/1000)),0))))),2)</f>
        <v>19.329999999999998</v>
      </c>
    </row>
    <row r="5553" spans="1:11" x14ac:dyDescent="0.35">
      <c r="A5553" s="2">
        <v>46721</v>
      </c>
      <c r="B5553" s="76" t="s">
        <v>4334</v>
      </c>
      <c r="C5553" s="76" t="s">
        <v>287</v>
      </c>
      <c r="D5553" s="76" t="s">
        <v>5266</v>
      </c>
      <c r="E5553" s="76">
        <v>4260</v>
      </c>
      <c r="F5553" s="76">
        <v>1</v>
      </c>
      <c r="G5553" s="77">
        <v>6.5</v>
      </c>
      <c r="H5553" s="76" t="s">
        <v>3324</v>
      </c>
      <c r="I5553" s="77">
        <v>28.49</v>
      </c>
      <c r="J5553" s="2">
        <v>12</v>
      </c>
      <c r="K5553" s="119" cm="1">
        <f t="array" ref="K5553">ROUND(IF(C5553="Beer",SUM(LOOKUP(2,1/(SRP!$B$7:$B$9&lt;=E5553)/(SRP!$C$7:$C$9&gt;=E5553),SRP!$D$7:$D$9)*(G5553/100)*(E5553/1000)),IF(C5553="Spirits",SUM(LOOKUP(2,1/(SRP!$B$2:$B$6&lt;=E5553)/(SRP!$C$2:$C$6&gt;=E5553),SRP!$D$2:$D$6)*(G5553/100)*(E5553/1000)),IF(AND(C5553="Wine",D5553="Fortified Wines"),SUM(LOOKUP(2,1/(SRP!$B$20:$B$23&lt;=E5553)/(SRP!$C$20:$C$23&gt;=E5553),SRP!$D$20:$D$23)*(G5553/100)*(E5553/1000)),IF(C5553="Wine",SUM(LOOKUP(2,1/(SRP!$B$15:$B$19&lt;=E5553)/(SRP!$C$15:$C$19&gt;=E5553),SRP!$D$15:$D$19)*(G5553/100)*(E5553/1000)),IF(C5553="Ready to Drink",SUM(LOOKUP(2,1/(SRP!$B$10:$B$14&lt;=E5553)/(SRP!$C$10:$C$14&gt;=E5553),SRP!$D$10:$D$14)*(G5553/100)*(E5553/1000)),0))))),2)</f>
        <v>19.329999999999998</v>
      </c>
    </row>
    <row r="5554" spans="1:11" x14ac:dyDescent="0.35">
      <c r="A5554" s="2">
        <v>46727</v>
      </c>
      <c r="B5554" s="76" t="s">
        <v>4592</v>
      </c>
      <c r="C5554" s="76" t="s">
        <v>286</v>
      </c>
      <c r="D5554" s="76" t="s">
        <v>5247</v>
      </c>
      <c r="E5554" s="76">
        <v>750</v>
      </c>
      <c r="F5554" s="76">
        <v>6</v>
      </c>
      <c r="G5554" s="77">
        <v>14.5</v>
      </c>
      <c r="H5554" s="76" t="s">
        <v>6869</v>
      </c>
      <c r="I5554" s="77">
        <v>201.39</v>
      </c>
      <c r="J5554" s="2">
        <v>1</v>
      </c>
      <c r="K5554" s="119" cm="1">
        <f t="array" ref="K5554">ROUND(IF(C5554="Beer",SUM(LOOKUP(2,1/(SRP!$B$7:$B$9&lt;=E5554)/(SRP!$C$7:$C$9&gt;=E5554),SRP!$D$7:$D$9)*(G5554/100)*(E5554/1000)),IF(C5554="Spirits",SUM(LOOKUP(2,1/(SRP!$B$2:$B$6&lt;=E5554)/(SRP!$C$2:$C$6&gt;=E5554),SRP!$D$2:$D$6)*(G5554/100)*(E5554/1000)),IF(AND(C5554="Wine",D5554="Fortified Wines"),SUM(LOOKUP(2,1/(SRP!$B$20:$B$23&lt;=E5554)/(SRP!$C$20:$C$23&gt;=E5554),SRP!$D$20:$D$23)*(G5554/100)*(E5554/1000)),IF(C5554="Wine",SUM(LOOKUP(2,1/(SRP!$B$15:$B$19&lt;=E5554)/(SRP!$C$15:$C$19&gt;=E5554),SRP!$D$15:$D$19)*(G5554/100)*(E5554/1000)),IF(C5554="Ready to Drink",SUM(LOOKUP(2,1/(SRP!$B$10:$B$14&lt;=E5554)/(SRP!$C$10:$C$14&gt;=E5554),SRP!$D$10:$D$14)*(G5554/100)*(E5554/1000)),0))))),2)</f>
        <v>7.59</v>
      </c>
    </row>
    <row r="5555" spans="1:11" x14ac:dyDescent="0.35">
      <c r="A5555" s="2">
        <v>46748</v>
      </c>
      <c r="B5555" s="76" t="s">
        <v>4296</v>
      </c>
      <c r="C5555" s="76" t="s">
        <v>286</v>
      </c>
      <c r="D5555" s="76" t="s">
        <v>5253</v>
      </c>
      <c r="E5555" s="76">
        <v>750</v>
      </c>
      <c r="F5555" s="76">
        <v>12</v>
      </c>
      <c r="G5555" s="77">
        <v>9.5</v>
      </c>
      <c r="H5555" s="76" t="s">
        <v>6869</v>
      </c>
      <c r="I5555" s="77">
        <v>16.989999999999998</v>
      </c>
      <c r="J5555" s="2">
        <v>1</v>
      </c>
      <c r="K5555" s="119" cm="1">
        <f t="array" ref="K5555">ROUND(IF(C5555="Beer",SUM(LOOKUP(2,1/(SRP!$B$7:$B$9&lt;=E5555)/(SRP!$C$7:$C$9&gt;=E5555),SRP!$D$7:$D$9)*(G5555/100)*(E5555/1000)),IF(C5555="Spirits",SUM(LOOKUP(2,1/(SRP!$B$2:$B$6&lt;=E5555)/(SRP!$C$2:$C$6&gt;=E5555),SRP!$D$2:$D$6)*(G5555/100)*(E5555/1000)),IF(AND(C5555="Wine",D5555="Fortified Wines"),SUM(LOOKUP(2,1/(SRP!$B$20:$B$23&lt;=E5555)/(SRP!$C$20:$C$23&gt;=E5555),SRP!$D$20:$D$23)*(G5555/100)*(E5555/1000)),IF(C5555="Wine",SUM(LOOKUP(2,1/(SRP!$B$15:$B$19&lt;=E5555)/(SRP!$C$15:$C$19&gt;=E5555),SRP!$D$15:$D$19)*(G5555/100)*(E5555/1000)),IF(C5555="Ready to Drink",SUM(LOOKUP(2,1/(SRP!$B$10:$B$14&lt;=E5555)/(SRP!$C$10:$C$14&gt;=E5555),SRP!$D$10:$D$14)*(G5555/100)*(E5555/1000)),0))))),2)</f>
        <v>4.97</v>
      </c>
    </row>
    <row r="5556" spans="1:11" x14ac:dyDescent="0.35">
      <c r="A5556" s="2">
        <v>46754</v>
      </c>
      <c r="B5556" s="76" t="s">
        <v>4298</v>
      </c>
      <c r="C5556" s="76" t="s">
        <v>287</v>
      </c>
      <c r="D5556" s="76" t="s">
        <v>5240</v>
      </c>
      <c r="E5556" s="76">
        <v>3784</v>
      </c>
      <c r="F5556" s="76">
        <v>3</v>
      </c>
      <c r="G5556" s="77">
        <v>6.5</v>
      </c>
      <c r="H5556" s="76" t="s">
        <v>3374</v>
      </c>
      <c r="I5556" s="77">
        <v>29.99</v>
      </c>
      <c r="J5556" s="2">
        <v>8</v>
      </c>
      <c r="K5556" s="119" cm="1">
        <f t="array" ref="K5556">ROUND(IF(C5556="Beer",SUM(LOOKUP(2,1/(SRP!$B$7:$B$9&lt;=E5556)/(SRP!$C$7:$C$9&gt;=E5556),SRP!$D$7:$D$9)*(G5556/100)*(E5556/1000)),IF(C5556="Spirits",SUM(LOOKUP(2,1/(SRP!$B$2:$B$6&lt;=E5556)/(SRP!$C$2:$C$6&gt;=E5556),SRP!$D$2:$D$6)*(G5556/100)*(E5556/1000)),IF(AND(C5556="Wine",D5556="Fortified Wines"),SUM(LOOKUP(2,1/(SRP!$B$20:$B$23&lt;=E5556)/(SRP!$C$20:$C$23&gt;=E5556),SRP!$D$20:$D$23)*(G5556/100)*(E5556/1000)),IF(C5556="Wine",SUM(LOOKUP(2,1/(SRP!$B$15:$B$19&lt;=E5556)/(SRP!$C$15:$C$19&gt;=E5556),SRP!$D$15:$D$19)*(G5556/100)*(E5556/1000)),IF(C5556="Ready to Drink",SUM(LOOKUP(2,1/(SRP!$B$10:$B$14&lt;=E5556)/(SRP!$C$10:$C$14&gt;=E5556),SRP!$D$10:$D$14)*(G5556/100)*(E5556/1000)),0))))),2)</f>
        <v>17.170000000000002</v>
      </c>
    </row>
    <row r="5557" spans="1:11" x14ac:dyDescent="0.35">
      <c r="A5557" s="2">
        <v>46754</v>
      </c>
      <c r="B5557" s="76" t="s">
        <v>4298</v>
      </c>
      <c r="C5557" s="76" t="s">
        <v>287</v>
      </c>
      <c r="D5557" s="76" t="s">
        <v>5240</v>
      </c>
      <c r="E5557" s="76">
        <v>3784</v>
      </c>
      <c r="F5557" s="76">
        <v>3</v>
      </c>
      <c r="G5557" s="77">
        <v>6.5</v>
      </c>
      <c r="H5557" s="76" t="s">
        <v>3374</v>
      </c>
      <c r="I5557" s="77">
        <v>29.99</v>
      </c>
      <c r="J5557" s="2">
        <v>8</v>
      </c>
      <c r="K5557" s="119" cm="1">
        <f t="array" ref="K5557">ROUND(IF(C5557="Beer",SUM(LOOKUP(2,1/(SRP!$B$7:$B$9&lt;=E5557)/(SRP!$C$7:$C$9&gt;=E5557),SRP!$D$7:$D$9)*(G5557/100)*(E5557/1000)),IF(C5557="Spirits",SUM(LOOKUP(2,1/(SRP!$B$2:$B$6&lt;=E5557)/(SRP!$C$2:$C$6&gt;=E5557),SRP!$D$2:$D$6)*(G5557/100)*(E5557/1000)),IF(AND(C5557="Wine",D5557="Fortified Wines"),SUM(LOOKUP(2,1/(SRP!$B$20:$B$23&lt;=E5557)/(SRP!$C$20:$C$23&gt;=E5557),SRP!$D$20:$D$23)*(G5557/100)*(E5557/1000)),IF(C5557="Wine",SUM(LOOKUP(2,1/(SRP!$B$15:$B$19&lt;=E5557)/(SRP!$C$15:$C$19&gt;=E5557),SRP!$D$15:$D$19)*(G5557/100)*(E5557/1000)),IF(C5557="Ready to Drink",SUM(LOOKUP(2,1/(SRP!$B$10:$B$14&lt;=E5557)/(SRP!$C$10:$C$14&gt;=E5557),SRP!$D$10:$D$14)*(G5557/100)*(E5557/1000)),0))))),2)</f>
        <v>17.170000000000002</v>
      </c>
    </row>
    <row r="5558" spans="1:11" x14ac:dyDescent="0.35">
      <c r="A5558" s="2">
        <v>46760</v>
      </c>
      <c r="B5558" s="76" t="s">
        <v>4297</v>
      </c>
      <c r="C5558" s="76" t="s">
        <v>287</v>
      </c>
      <c r="D5558" s="76" t="s">
        <v>5230</v>
      </c>
      <c r="E5558" s="76">
        <v>6390</v>
      </c>
      <c r="F5558" s="76">
        <v>1</v>
      </c>
      <c r="G5558" s="77">
        <v>5</v>
      </c>
      <c r="H5558" s="76" t="s">
        <v>3324</v>
      </c>
      <c r="I5558" s="77">
        <v>44.99</v>
      </c>
      <c r="J5558" s="2">
        <v>18</v>
      </c>
      <c r="K5558" s="119" cm="1">
        <f t="array" ref="K5558">ROUND(IF(C5558="Beer",SUM(LOOKUP(2,1/(SRP!$B$7:$B$9&lt;=E5558)/(SRP!$C$7:$C$9&gt;=E5558),SRP!$D$7:$D$9)*(G5558/100)*(E5558/1000)),IF(C5558="Spirits",SUM(LOOKUP(2,1/(SRP!$B$2:$B$6&lt;=E5558)/(SRP!$C$2:$C$6&gt;=E5558),SRP!$D$2:$D$6)*(G5558/100)*(E5558/1000)),IF(AND(C5558="Wine",D5558="Fortified Wines"),SUM(LOOKUP(2,1/(SRP!$B$20:$B$23&lt;=E5558)/(SRP!$C$20:$C$23&gt;=E5558),SRP!$D$20:$D$23)*(G5558/100)*(E5558/1000)),IF(C5558="Wine",SUM(LOOKUP(2,1/(SRP!$B$15:$B$19&lt;=E5558)/(SRP!$C$15:$C$19&gt;=E5558),SRP!$D$15:$D$19)*(G5558/100)*(E5558/1000)),IF(C5558="Ready to Drink",SUM(LOOKUP(2,1/(SRP!$B$10:$B$14&lt;=E5558)/(SRP!$C$10:$C$14&gt;=E5558),SRP!$D$10:$D$14)*(G5558/100)*(E5558/1000)),0))))),2)</f>
        <v>22.3</v>
      </c>
    </row>
    <row r="5559" spans="1:11" x14ac:dyDescent="0.35">
      <c r="A5559" s="2">
        <v>46760</v>
      </c>
      <c r="B5559" s="76" t="s">
        <v>4297</v>
      </c>
      <c r="C5559" s="76" t="s">
        <v>287</v>
      </c>
      <c r="D5559" s="76" t="s">
        <v>5230</v>
      </c>
      <c r="E5559" s="76">
        <v>6390</v>
      </c>
      <c r="F5559" s="76">
        <v>1</v>
      </c>
      <c r="G5559" s="77">
        <v>5</v>
      </c>
      <c r="H5559" s="76" t="s">
        <v>3324</v>
      </c>
      <c r="I5559" s="77">
        <v>44.99</v>
      </c>
      <c r="J5559" s="2">
        <v>18</v>
      </c>
      <c r="K5559" s="119" cm="1">
        <f t="array" ref="K5559">ROUND(IF(C5559="Beer",SUM(LOOKUP(2,1/(SRP!$B$7:$B$9&lt;=E5559)/(SRP!$C$7:$C$9&gt;=E5559),SRP!$D$7:$D$9)*(G5559/100)*(E5559/1000)),IF(C5559="Spirits",SUM(LOOKUP(2,1/(SRP!$B$2:$B$6&lt;=E5559)/(SRP!$C$2:$C$6&gt;=E5559),SRP!$D$2:$D$6)*(G5559/100)*(E5559/1000)),IF(AND(C5559="Wine",D5559="Fortified Wines"),SUM(LOOKUP(2,1/(SRP!$B$20:$B$23&lt;=E5559)/(SRP!$C$20:$C$23&gt;=E5559),SRP!$D$20:$D$23)*(G5559/100)*(E5559/1000)),IF(C5559="Wine",SUM(LOOKUP(2,1/(SRP!$B$15:$B$19&lt;=E5559)/(SRP!$C$15:$C$19&gt;=E5559),SRP!$D$15:$D$19)*(G5559/100)*(E5559/1000)),IF(C5559="Ready to Drink",SUM(LOOKUP(2,1/(SRP!$B$10:$B$14&lt;=E5559)/(SRP!$C$10:$C$14&gt;=E5559),SRP!$D$10:$D$14)*(G5559/100)*(E5559/1000)),0))))),2)</f>
        <v>22.3</v>
      </c>
    </row>
    <row r="5560" spans="1:11" x14ac:dyDescent="0.35">
      <c r="A5560" s="2">
        <v>46763</v>
      </c>
      <c r="B5560" s="76" t="s">
        <v>70</v>
      </c>
      <c r="C5560" s="76" t="s">
        <v>286</v>
      </c>
      <c r="D5560" s="76" t="s">
        <v>5295</v>
      </c>
      <c r="E5560" s="76">
        <v>750</v>
      </c>
      <c r="F5560" s="76">
        <v>12</v>
      </c>
      <c r="G5560" s="77">
        <v>13</v>
      </c>
      <c r="H5560" s="76" t="s">
        <v>3307</v>
      </c>
      <c r="I5560" s="77">
        <v>19.149999999999999</v>
      </c>
      <c r="J5560" s="2">
        <v>1</v>
      </c>
      <c r="K5560" s="119" cm="1">
        <f t="array" ref="K5560">ROUND(IF(C5560="Beer",SUM(LOOKUP(2,1/(SRP!$B$7:$B$9&lt;=E5560)/(SRP!$C$7:$C$9&gt;=E5560),SRP!$D$7:$D$9)*(G5560/100)*(E5560/1000)),IF(C5560="Spirits",SUM(LOOKUP(2,1/(SRP!$B$2:$B$6&lt;=E5560)/(SRP!$C$2:$C$6&gt;=E5560),SRP!$D$2:$D$6)*(G5560/100)*(E5560/1000)),IF(AND(C5560="Wine",D5560="Fortified Wines"),SUM(LOOKUP(2,1/(SRP!$B$20:$B$23&lt;=E5560)/(SRP!$C$20:$C$23&gt;=E5560),SRP!$D$20:$D$23)*(G5560/100)*(E5560/1000)),IF(C5560="Wine",SUM(LOOKUP(2,1/(SRP!$B$15:$B$19&lt;=E5560)/(SRP!$C$15:$C$19&gt;=E5560),SRP!$D$15:$D$19)*(G5560/100)*(E5560/1000)),IF(C5560="Ready to Drink",SUM(LOOKUP(2,1/(SRP!$B$10:$B$14&lt;=E5560)/(SRP!$C$10:$C$14&gt;=E5560),SRP!$D$10:$D$14)*(G5560/100)*(E5560/1000)),0))))),2)</f>
        <v>6.81</v>
      </c>
    </row>
    <row r="5561" spans="1:11" x14ac:dyDescent="0.35">
      <c r="A5561" s="2">
        <v>46771</v>
      </c>
      <c r="B5561" s="76" t="s">
        <v>4300</v>
      </c>
      <c r="C5561" s="76" t="s">
        <v>5938</v>
      </c>
      <c r="D5561" s="76" t="s">
        <v>5279</v>
      </c>
      <c r="E5561" s="76">
        <v>473</v>
      </c>
      <c r="F5561" s="76">
        <v>24</v>
      </c>
      <c r="G5561" s="77">
        <v>7</v>
      </c>
      <c r="H5561" s="76" t="s">
        <v>4999</v>
      </c>
      <c r="I5561" s="77">
        <v>4.6900000000000004</v>
      </c>
      <c r="J5561" s="2">
        <v>1</v>
      </c>
      <c r="K5561" s="119" cm="1">
        <f t="array" ref="K5561">ROUND(IF(C5561="Beer",SUM(LOOKUP(2,1/(SRP!$B$7:$B$9&lt;=E5561)/(SRP!$C$7:$C$9&gt;=E5561),SRP!$D$7:$D$9)*(G5561/100)*(E5561/1000)),IF(C5561="Spirits",SUM(LOOKUP(2,1/(SRP!$B$2:$B$6&lt;=E5561)/(SRP!$C$2:$C$6&gt;=E5561),SRP!$D$2:$D$6)*(G5561/100)*(E5561/1000)),IF(AND(C5561="Wine",D5561="Fortified Wines"),SUM(LOOKUP(2,1/(SRP!$B$20:$B$23&lt;=E5561)/(SRP!$C$20:$C$23&gt;=E5561),SRP!$D$20:$D$23)*(G5561/100)*(E5561/1000)),IF(C5561="Wine",SUM(LOOKUP(2,1/(SRP!$B$15:$B$19&lt;=E5561)/(SRP!$C$15:$C$19&gt;=E5561),SRP!$D$15:$D$19)*(G5561/100)*(E5561/1000)),IF(C5561="Ready to Drink",SUM(LOOKUP(2,1/(SRP!$B$10:$B$14&lt;=E5561)/(SRP!$C$10:$C$14&gt;=E5561),SRP!$D$10:$D$14)*(G5561/100)*(E5561/1000)),0))))),2)</f>
        <v>2.4500000000000002</v>
      </c>
    </row>
    <row r="5562" spans="1:11" x14ac:dyDescent="0.35">
      <c r="A5562" s="2">
        <v>46771</v>
      </c>
      <c r="B5562" s="76" t="s">
        <v>4300</v>
      </c>
      <c r="C5562" s="76" t="s">
        <v>5938</v>
      </c>
      <c r="D5562" s="76" t="s">
        <v>5279</v>
      </c>
      <c r="E5562" s="76">
        <v>473</v>
      </c>
      <c r="F5562" s="76">
        <v>24</v>
      </c>
      <c r="G5562" s="77">
        <v>7</v>
      </c>
      <c r="H5562" s="76" t="s">
        <v>4999</v>
      </c>
      <c r="I5562" s="77">
        <v>4.6900000000000004</v>
      </c>
      <c r="J5562" s="2">
        <v>1</v>
      </c>
      <c r="K5562" s="119" cm="1">
        <f t="array" ref="K5562">ROUND(IF(C5562="Beer",SUM(LOOKUP(2,1/(SRP!$B$7:$B$9&lt;=E5562)/(SRP!$C$7:$C$9&gt;=E5562),SRP!$D$7:$D$9)*(G5562/100)*(E5562/1000)),IF(C5562="Spirits",SUM(LOOKUP(2,1/(SRP!$B$2:$B$6&lt;=E5562)/(SRP!$C$2:$C$6&gt;=E5562),SRP!$D$2:$D$6)*(G5562/100)*(E5562/1000)),IF(AND(C5562="Wine",D5562="Fortified Wines"),SUM(LOOKUP(2,1/(SRP!$B$20:$B$23&lt;=E5562)/(SRP!$C$20:$C$23&gt;=E5562),SRP!$D$20:$D$23)*(G5562/100)*(E5562/1000)),IF(C5562="Wine",SUM(LOOKUP(2,1/(SRP!$B$15:$B$19&lt;=E5562)/(SRP!$C$15:$C$19&gt;=E5562),SRP!$D$15:$D$19)*(G5562/100)*(E5562/1000)),IF(C5562="Ready to Drink",SUM(LOOKUP(2,1/(SRP!$B$10:$B$14&lt;=E5562)/(SRP!$C$10:$C$14&gt;=E5562),SRP!$D$10:$D$14)*(G5562/100)*(E5562/1000)),0))))),2)</f>
        <v>2.4500000000000002</v>
      </c>
    </row>
    <row r="5563" spans="1:11" x14ac:dyDescent="0.35">
      <c r="A5563" s="2">
        <v>46772</v>
      </c>
      <c r="B5563" s="76" t="s">
        <v>4774</v>
      </c>
      <c r="C5563" s="76" t="s">
        <v>285</v>
      </c>
      <c r="D5563" s="76" t="s">
        <v>5273</v>
      </c>
      <c r="E5563" s="76">
        <v>750</v>
      </c>
      <c r="F5563" s="76">
        <v>12</v>
      </c>
      <c r="G5563" s="77">
        <v>17</v>
      </c>
      <c r="H5563" s="76" t="s">
        <v>3297</v>
      </c>
      <c r="I5563" s="77">
        <v>35.99</v>
      </c>
      <c r="J5563" s="2">
        <v>1</v>
      </c>
      <c r="K5563" s="119" cm="1">
        <f t="array" ref="K5563">ROUND(IF(C5563="Beer",SUM(LOOKUP(2,1/(SRP!$B$7:$B$9&lt;=E5563)/(SRP!$C$7:$C$9&gt;=E5563),SRP!$D$7:$D$9)*(G5563/100)*(E5563/1000)),IF(C5563="Spirits",SUM(LOOKUP(2,1/(SRP!$B$2:$B$6&lt;=E5563)/(SRP!$C$2:$C$6&gt;=E5563),SRP!$D$2:$D$6)*(G5563/100)*(E5563/1000)),IF(AND(C5563="Wine",D5563="Fortified Wines"),SUM(LOOKUP(2,1/(SRP!$B$20:$B$23&lt;=E5563)/(SRP!$C$20:$C$23&gt;=E5563),SRP!$D$20:$D$23)*(G5563/100)*(E5563/1000)),IF(C5563="Wine",SUM(LOOKUP(2,1/(SRP!$B$15:$B$19&lt;=E5563)/(SRP!$C$15:$C$19&gt;=E5563),SRP!$D$15:$D$19)*(G5563/100)*(E5563/1000)),IF(C5563="Ready to Drink",SUM(LOOKUP(2,1/(SRP!$B$10:$B$14&lt;=E5563)/(SRP!$C$10:$C$14&gt;=E5563),SRP!$D$10:$D$14)*(G5563/100)*(E5563/1000)),0))))),2)</f>
        <v>8.9</v>
      </c>
    </row>
    <row r="5564" spans="1:11" x14ac:dyDescent="0.35">
      <c r="A5564" s="2">
        <v>46790</v>
      </c>
      <c r="B5564" s="76" t="s">
        <v>4129</v>
      </c>
      <c r="C5564" s="76" t="s">
        <v>287</v>
      </c>
      <c r="D5564" s="76" t="s">
        <v>5240</v>
      </c>
      <c r="E5564" s="76">
        <v>473</v>
      </c>
      <c r="F5564" s="76">
        <v>24</v>
      </c>
      <c r="G5564" s="77">
        <v>6</v>
      </c>
      <c r="H5564" s="76" t="s">
        <v>3380</v>
      </c>
      <c r="I5564" s="77">
        <v>4.1100000000000003</v>
      </c>
      <c r="J5564" s="2">
        <v>1</v>
      </c>
      <c r="K5564" s="119" cm="1">
        <f t="array" ref="K5564">ROUND(IF(C5564="Beer",SUM(LOOKUP(2,1/(SRP!$B$7:$B$9&lt;=E5564)/(SRP!$C$7:$C$9&gt;=E5564),SRP!$D$7:$D$9)*(G5564/100)*(E5564/1000)),IF(C5564="Spirits",SUM(LOOKUP(2,1/(SRP!$B$2:$B$6&lt;=E5564)/(SRP!$C$2:$C$6&gt;=E5564),SRP!$D$2:$D$6)*(G5564/100)*(E5564/1000)),IF(AND(C5564="Wine",D5564="Fortified Wines"),SUM(LOOKUP(2,1/(SRP!$B$20:$B$23&lt;=E5564)/(SRP!$C$20:$C$23&gt;=E5564),SRP!$D$20:$D$23)*(G5564/100)*(E5564/1000)),IF(C5564="Wine",SUM(LOOKUP(2,1/(SRP!$B$15:$B$19&lt;=E5564)/(SRP!$C$15:$C$19&gt;=E5564),SRP!$D$15:$D$19)*(G5564/100)*(E5564/1000)),IF(C5564="Ready to Drink",SUM(LOOKUP(2,1/(SRP!$B$10:$B$14&lt;=E5564)/(SRP!$C$10:$C$14&gt;=E5564),SRP!$D$10:$D$14)*(G5564/100)*(E5564/1000)),0))))),2)</f>
        <v>1.98</v>
      </c>
    </row>
    <row r="5565" spans="1:11" x14ac:dyDescent="0.35">
      <c r="A5565" s="2">
        <v>46790</v>
      </c>
      <c r="B5565" s="76" t="s">
        <v>4129</v>
      </c>
      <c r="C5565" s="76" t="s">
        <v>287</v>
      </c>
      <c r="D5565" s="76" t="s">
        <v>5240</v>
      </c>
      <c r="E5565" s="76">
        <v>473</v>
      </c>
      <c r="F5565" s="76">
        <v>24</v>
      </c>
      <c r="G5565" s="77">
        <v>6</v>
      </c>
      <c r="H5565" s="76" t="s">
        <v>3380</v>
      </c>
      <c r="I5565" s="77">
        <v>4.1100000000000003</v>
      </c>
      <c r="J5565" s="2">
        <v>1</v>
      </c>
      <c r="K5565" s="119" cm="1">
        <f t="array" ref="K5565">ROUND(IF(C5565="Beer",SUM(LOOKUP(2,1/(SRP!$B$7:$B$9&lt;=E5565)/(SRP!$C$7:$C$9&gt;=E5565),SRP!$D$7:$D$9)*(G5565/100)*(E5565/1000)),IF(C5565="Spirits",SUM(LOOKUP(2,1/(SRP!$B$2:$B$6&lt;=E5565)/(SRP!$C$2:$C$6&gt;=E5565),SRP!$D$2:$D$6)*(G5565/100)*(E5565/1000)),IF(AND(C5565="Wine",D5565="Fortified Wines"),SUM(LOOKUP(2,1/(SRP!$B$20:$B$23&lt;=E5565)/(SRP!$C$20:$C$23&gt;=E5565),SRP!$D$20:$D$23)*(G5565/100)*(E5565/1000)),IF(C5565="Wine",SUM(LOOKUP(2,1/(SRP!$B$15:$B$19&lt;=E5565)/(SRP!$C$15:$C$19&gt;=E5565),SRP!$D$15:$D$19)*(G5565/100)*(E5565/1000)),IF(C5565="Ready to Drink",SUM(LOOKUP(2,1/(SRP!$B$10:$B$14&lt;=E5565)/(SRP!$C$10:$C$14&gt;=E5565),SRP!$D$10:$D$14)*(G5565/100)*(E5565/1000)),0))))),2)</f>
        <v>1.98</v>
      </c>
    </row>
    <row r="5566" spans="1:11" x14ac:dyDescent="0.35">
      <c r="A5566" s="2">
        <v>46799</v>
      </c>
      <c r="B5566" s="76" t="s">
        <v>4118</v>
      </c>
      <c r="C5566" s="76" t="s">
        <v>287</v>
      </c>
      <c r="D5566" s="76" t="s">
        <v>5266</v>
      </c>
      <c r="E5566" s="76">
        <v>473</v>
      </c>
      <c r="F5566" s="76">
        <v>24</v>
      </c>
      <c r="G5566" s="77">
        <v>5.5</v>
      </c>
      <c r="H5566" s="76" t="s">
        <v>3355</v>
      </c>
      <c r="I5566" s="77">
        <v>4.49</v>
      </c>
      <c r="J5566" s="2">
        <v>1</v>
      </c>
      <c r="K5566" s="119" cm="1">
        <f t="array" ref="K5566">ROUND(IF(C5566="Beer",SUM(LOOKUP(2,1/(SRP!$B$7:$B$9&lt;=E5566)/(SRP!$C$7:$C$9&gt;=E5566),SRP!$D$7:$D$9)*(G5566/100)*(E5566/1000)),IF(C5566="Spirits",SUM(LOOKUP(2,1/(SRP!$B$2:$B$6&lt;=E5566)/(SRP!$C$2:$C$6&gt;=E5566),SRP!$D$2:$D$6)*(G5566/100)*(E5566/1000)),IF(AND(C5566="Wine",D5566="Fortified Wines"),SUM(LOOKUP(2,1/(SRP!$B$20:$B$23&lt;=E5566)/(SRP!$C$20:$C$23&gt;=E5566),SRP!$D$20:$D$23)*(G5566/100)*(E5566/1000)),IF(C5566="Wine",SUM(LOOKUP(2,1/(SRP!$B$15:$B$19&lt;=E5566)/(SRP!$C$15:$C$19&gt;=E5566),SRP!$D$15:$D$19)*(G5566/100)*(E5566/1000)),IF(C5566="Ready to Drink",SUM(LOOKUP(2,1/(SRP!$B$10:$B$14&lt;=E5566)/(SRP!$C$10:$C$14&gt;=E5566),SRP!$D$10:$D$14)*(G5566/100)*(E5566/1000)),0))))),2)</f>
        <v>1.82</v>
      </c>
    </row>
    <row r="5567" spans="1:11" x14ac:dyDescent="0.35">
      <c r="A5567" s="2">
        <v>46799</v>
      </c>
      <c r="B5567" s="76" t="s">
        <v>4118</v>
      </c>
      <c r="C5567" s="76" t="s">
        <v>287</v>
      </c>
      <c r="D5567" s="76" t="s">
        <v>5266</v>
      </c>
      <c r="E5567" s="76">
        <v>473</v>
      </c>
      <c r="F5567" s="76">
        <v>24</v>
      </c>
      <c r="G5567" s="77">
        <v>5.5</v>
      </c>
      <c r="H5567" s="76" t="s">
        <v>3355</v>
      </c>
      <c r="I5567" s="77">
        <v>4.49</v>
      </c>
      <c r="J5567" s="2">
        <v>1</v>
      </c>
      <c r="K5567" s="119" cm="1">
        <f t="array" ref="K5567">ROUND(IF(C5567="Beer",SUM(LOOKUP(2,1/(SRP!$B$7:$B$9&lt;=E5567)/(SRP!$C$7:$C$9&gt;=E5567),SRP!$D$7:$D$9)*(G5567/100)*(E5567/1000)),IF(C5567="Spirits",SUM(LOOKUP(2,1/(SRP!$B$2:$B$6&lt;=E5567)/(SRP!$C$2:$C$6&gt;=E5567),SRP!$D$2:$D$6)*(G5567/100)*(E5567/1000)),IF(AND(C5567="Wine",D5567="Fortified Wines"),SUM(LOOKUP(2,1/(SRP!$B$20:$B$23&lt;=E5567)/(SRP!$C$20:$C$23&gt;=E5567),SRP!$D$20:$D$23)*(G5567/100)*(E5567/1000)),IF(C5567="Wine",SUM(LOOKUP(2,1/(SRP!$B$15:$B$19&lt;=E5567)/(SRP!$C$15:$C$19&gt;=E5567),SRP!$D$15:$D$19)*(G5567/100)*(E5567/1000)),IF(C5567="Ready to Drink",SUM(LOOKUP(2,1/(SRP!$B$10:$B$14&lt;=E5567)/(SRP!$C$10:$C$14&gt;=E5567),SRP!$D$10:$D$14)*(G5567/100)*(E5567/1000)),0))))),2)</f>
        <v>1.82</v>
      </c>
    </row>
    <row r="5568" spans="1:11" x14ac:dyDescent="0.35">
      <c r="A5568" s="2">
        <v>46801</v>
      </c>
      <c r="B5568" s="76" t="s">
        <v>4098</v>
      </c>
      <c r="C5568" s="76" t="s">
        <v>287</v>
      </c>
      <c r="D5568" s="76" t="s">
        <v>5240</v>
      </c>
      <c r="E5568" s="76">
        <v>473</v>
      </c>
      <c r="F5568" s="76">
        <v>24</v>
      </c>
      <c r="G5568" s="77">
        <v>7.9</v>
      </c>
      <c r="H5568" s="76" t="s">
        <v>3355</v>
      </c>
      <c r="I5568" s="77">
        <v>5.49</v>
      </c>
      <c r="J5568" s="2">
        <v>1</v>
      </c>
      <c r="K5568" s="119" cm="1">
        <f t="array" ref="K5568">ROUND(IF(C5568="Beer",SUM(LOOKUP(2,1/(SRP!$B$7:$B$9&lt;=E5568)/(SRP!$C$7:$C$9&gt;=E5568),SRP!$D$7:$D$9)*(G5568/100)*(E5568/1000)),IF(C5568="Spirits",SUM(LOOKUP(2,1/(SRP!$B$2:$B$6&lt;=E5568)/(SRP!$C$2:$C$6&gt;=E5568),SRP!$D$2:$D$6)*(G5568/100)*(E5568/1000)),IF(AND(C5568="Wine",D5568="Fortified Wines"),SUM(LOOKUP(2,1/(SRP!$B$20:$B$23&lt;=E5568)/(SRP!$C$20:$C$23&gt;=E5568),SRP!$D$20:$D$23)*(G5568/100)*(E5568/1000)),IF(C5568="Wine",SUM(LOOKUP(2,1/(SRP!$B$15:$B$19&lt;=E5568)/(SRP!$C$15:$C$19&gt;=E5568),SRP!$D$15:$D$19)*(G5568/100)*(E5568/1000)),IF(C5568="Ready to Drink",SUM(LOOKUP(2,1/(SRP!$B$10:$B$14&lt;=E5568)/(SRP!$C$10:$C$14&gt;=E5568),SRP!$D$10:$D$14)*(G5568/100)*(E5568/1000)),0))))),2)</f>
        <v>2.61</v>
      </c>
    </row>
    <row r="5569" spans="1:11" x14ac:dyDescent="0.35">
      <c r="A5569" s="2">
        <v>46801</v>
      </c>
      <c r="B5569" s="76" t="s">
        <v>4098</v>
      </c>
      <c r="C5569" s="76" t="s">
        <v>287</v>
      </c>
      <c r="D5569" s="76" t="s">
        <v>5240</v>
      </c>
      <c r="E5569" s="76">
        <v>473</v>
      </c>
      <c r="F5569" s="76">
        <v>24</v>
      </c>
      <c r="G5569" s="77">
        <v>7.9</v>
      </c>
      <c r="H5569" s="76" t="s">
        <v>3355</v>
      </c>
      <c r="I5569" s="77">
        <v>5.49</v>
      </c>
      <c r="J5569" s="2">
        <v>1</v>
      </c>
      <c r="K5569" s="119" cm="1">
        <f t="array" ref="K5569">ROUND(IF(C5569="Beer",SUM(LOOKUP(2,1/(SRP!$B$7:$B$9&lt;=E5569)/(SRP!$C$7:$C$9&gt;=E5569),SRP!$D$7:$D$9)*(G5569/100)*(E5569/1000)),IF(C5569="Spirits",SUM(LOOKUP(2,1/(SRP!$B$2:$B$6&lt;=E5569)/(SRP!$C$2:$C$6&gt;=E5569),SRP!$D$2:$D$6)*(G5569/100)*(E5569/1000)),IF(AND(C5569="Wine",D5569="Fortified Wines"),SUM(LOOKUP(2,1/(SRP!$B$20:$B$23&lt;=E5569)/(SRP!$C$20:$C$23&gt;=E5569),SRP!$D$20:$D$23)*(G5569/100)*(E5569/1000)),IF(C5569="Wine",SUM(LOOKUP(2,1/(SRP!$B$15:$B$19&lt;=E5569)/(SRP!$C$15:$C$19&gt;=E5569),SRP!$D$15:$D$19)*(G5569/100)*(E5569/1000)),IF(C5569="Ready to Drink",SUM(LOOKUP(2,1/(SRP!$B$10:$B$14&lt;=E5569)/(SRP!$C$10:$C$14&gt;=E5569),SRP!$D$10:$D$14)*(G5569/100)*(E5569/1000)),0))))),2)</f>
        <v>2.61</v>
      </c>
    </row>
    <row r="5570" spans="1:11" x14ac:dyDescent="0.35">
      <c r="A5570" s="2">
        <v>46803</v>
      </c>
      <c r="B5570" s="76" t="s">
        <v>4328</v>
      </c>
      <c r="C5570" s="76" t="s">
        <v>285</v>
      </c>
      <c r="D5570" s="76" t="s">
        <v>5314</v>
      </c>
      <c r="E5570" s="76">
        <v>750</v>
      </c>
      <c r="F5570" s="76">
        <v>6</v>
      </c>
      <c r="G5570" s="77">
        <v>40</v>
      </c>
      <c r="H5570" s="76" t="s">
        <v>3289</v>
      </c>
      <c r="I5570" s="77">
        <v>68.989999999999995</v>
      </c>
      <c r="J5570" s="2">
        <v>1</v>
      </c>
      <c r="K5570" s="119" cm="1">
        <f t="array" ref="K5570">ROUND(IF(C5570="Beer",SUM(LOOKUP(2,1/(SRP!$B$7:$B$9&lt;=E5570)/(SRP!$C$7:$C$9&gt;=E5570),SRP!$D$7:$D$9)*(G5570/100)*(E5570/1000)),IF(C5570="Spirits",SUM(LOOKUP(2,1/(SRP!$B$2:$B$6&lt;=E5570)/(SRP!$C$2:$C$6&gt;=E5570),SRP!$D$2:$D$6)*(G5570/100)*(E5570/1000)),IF(AND(C5570="Wine",D5570="Fortified Wines"),SUM(LOOKUP(2,1/(SRP!$B$20:$B$23&lt;=E5570)/(SRP!$C$20:$C$23&gt;=E5570),SRP!$D$20:$D$23)*(G5570/100)*(E5570/1000)),IF(C5570="Wine",SUM(LOOKUP(2,1/(SRP!$B$15:$B$19&lt;=E5570)/(SRP!$C$15:$C$19&gt;=E5570),SRP!$D$15:$D$19)*(G5570/100)*(E5570/1000)),IF(C5570="Ready to Drink",SUM(LOOKUP(2,1/(SRP!$B$10:$B$14&lt;=E5570)/(SRP!$C$10:$C$14&gt;=E5570),SRP!$D$10:$D$14)*(G5570/100)*(E5570/1000)),0))))),2)</f>
        <v>20.94</v>
      </c>
    </row>
    <row r="5571" spans="1:11" x14ac:dyDescent="0.35">
      <c r="A5571" s="2">
        <v>46814</v>
      </c>
      <c r="B5571" s="76" t="s">
        <v>4104</v>
      </c>
      <c r="C5571" s="76" t="s">
        <v>286</v>
      </c>
      <c r="D5571" s="76" t="s">
        <v>5236</v>
      </c>
      <c r="E5571" s="76">
        <v>750</v>
      </c>
      <c r="F5571" s="76">
        <v>12</v>
      </c>
      <c r="G5571" s="77">
        <v>11</v>
      </c>
      <c r="H5571" s="76" t="s">
        <v>3281</v>
      </c>
      <c r="I5571" s="77">
        <v>19.989999999999998</v>
      </c>
      <c r="J5571" s="2">
        <v>1</v>
      </c>
      <c r="K5571" s="119" cm="1">
        <f t="array" ref="K5571">ROUND(IF(C5571="Beer",SUM(LOOKUP(2,1/(SRP!$B$7:$B$9&lt;=E5571)/(SRP!$C$7:$C$9&gt;=E5571),SRP!$D$7:$D$9)*(G5571/100)*(E5571/1000)),IF(C5571="Spirits",SUM(LOOKUP(2,1/(SRP!$B$2:$B$6&lt;=E5571)/(SRP!$C$2:$C$6&gt;=E5571),SRP!$D$2:$D$6)*(G5571/100)*(E5571/1000)),IF(AND(C5571="Wine",D5571="Fortified Wines"),SUM(LOOKUP(2,1/(SRP!$B$20:$B$23&lt;=E5571)/(SRP!$C$20:$C$23&gt;=E5571),SRP!$D$20:$D$23)*(G5571/100)*(E5571/1000)),IF(C5571="Wine",SUM(LOOKUP(2,1/(SRP!$B$15:$B$19&lt;=E5571)/(SRP!$C$15:$C$19&gt;=E5571),SRP!$D$15:$D$19)*(G5571/100)*(E5571/1000)),IF(C5571="Ready to Drink",SUM(LOOKUP(2,1/(SRP!$B$10:$B$14&lt;=E5571)/(SRP!$C$10:$C$14&gt;=E5571),SRP!$D$10:$D$14)*(G5571/100)*(E5571/1000)),0))))),2)</f>
        <v>5.76</v>
      </c>
    </row>
    <row r="5572" spans="1:11" x14ac:dyDescent="0.35">
      <c r="A5572" s="2">
        <v>46815</v>
      </c>
      <c r="B5572" s="76" t="s">
        <v>4115</v>
      </c>
      <c r="C5572" s="76" t="s">
        <v>286</v>
      </c>
      <c r="D5572" s="76" t="s">
        <v>5236</v>
      </c>
      <c r="E5572" s="76">
        <v>750</v>
      </c>
      <c r="F5572" s="76">
        <v>12</v>
      </c>
      <c r="G5572" s="77">
        <v>12</v>
      </c>
      <c r="H5572" s="76" t="s">
        <v>3281</v>
      </c>
      <c r="I5572" s="77">
        <v>19.989999999999998</v>
      </c>
      <c r="J5572" s="2">
        <v>1</v>
      </c>
      <c r="K5572" s="119" cm="1">
        <f t="array" ref="K5572">ROUND(IF(C5572="Beer",SUM(LOOKUP(2,1/(SRP!$B$7:$B$9&lt;=E5572)/(SRP!$C$7:$C$9&gt;=E5572),SRP!$D$7:$D$9)*(G5572/100)*(E5572/1000)),IF(C5572="Spirits",SUM(LOOKUP(2,1/(SRP!$B$2:$B$6&lt;=E5572)/(SRP!$C$2:$C$6&gt;=E5572),SRP!$D$2:$D$6)*(G5572/100)*(E5572/1000)),IF(AND(C5572="Wine",D5572="Fortified Wines"),SUM(LOOKUP(2,1/(SRP!$B$20:$B$23&lt;=E5572)/(SRP!$C$20:$C$23&gt;=E5572),SRP!$D$20:$D$23)*(G5572/100)*(E5572/1000)),IF(C5572="Wine",SUM(LOOKUP(2,1/(SRP!$B$15:$B$19&lt;=E5572)/(SRP!$C$15:$C$19&gt;=E5572),SRP!$D$15:$D$19)*(G5572/100)*(E5572/1000)),IF(C5572="Ready to Drink",SUM(LOOKUP(2,1/(SRP!$B$10:$B$14&lt;=E5572)/(SRP!$C$10:$C$14&gt;=E5572),SRP!$D$10:$D$14)*(G5572/100)*(E5572/1000)),0))))),2)</f>
        <v>6.28</v>
      </c>
    </row>
    <row r="5573" spans="1:11" x14ac:dyDescent="0.35">
      <c r="A5573" s="2">
        <v>46823</v>
      </c>
      <c r="B5573" s="76" t="s">
        <v>6441</v>
      </c>
      <c r="C5573" s="76" t="s">
        <v>287</v>
      </c>
      <c r="D5573" s="76" t="s">
        <v>5292</v>
      </c>
      <c r="E5573" s="76">
        <v>473</v>
      </c>
      <c r="F5573" s="76">
        <v>24</v>
      </c>
      <c r="G5573" s="77">
        <v>5</v>
      </c>
      <c r="H5573" s="76" t="s">
        <v>3375</v>
      </c>
      <c r="I5573" s="77">
        <v>4.59</v>
      </c>
      <c r="J5573" s="2">
        <v>1</v>
      </c>
      <c r="K5573" s="119" cm="1">
        <f t="array" ref="K5573">ROUND(IF(C5573="Beer",SUM(LOOKUP(2,1/(SRP!$B$7:$B$9&lt;=E5573)/(SRP!$C$7:$C$9&gt;=E5573),SRP!$D$7:$D$9)*(G5573/100)*(E5573/1000)),IF(C5573="Spirits",SUM(LOOKUP(2,1/(SRP!$B$2:$B$6&lt;=E5573)/(SRP!$C$2:$C$6&gt;=E5573),SRP!$D$2:$D$6)*(G5573/100)*(E5573/1000)),IF(AND(C5573="Wine",D5573="Fortified Wines"),SUM(LOOKUP(2,1/(SRP!$B$20:$B$23&lt;=E5573)/(SRP!$C$20:$C$23&gt;=E5573),SRP!$D$20:$D$23)*(G5573/100)*(E5573/1000)),IF(C5573="Wine",SUM(LOOKUP(2,1/(SRP!$B$15:$B$19&lt;=E5573)/(SRP!$C$15:$C$19&gt;=E5573),SRP!$D$15:$D$19)*(G5573/100)*(E5573/1000)),IF(C5573="Ready to Drink",SUM(LOOKUP(2,1/(SRP!$B$10:$B$14&lt;=E5573)/(SRP!$C$10:$C$14&gt;=E5573),SRP!$D$10:$D$14)*(G5573/100)*(E5573/1000)),0))))),2)</f>
        <v>1.65</v>
      </c>
    </row>
    <row r="5574" spans="1:11" x14ac:dyDescent="0.35">
      <c r="A5574" s="2">
        <v>46844</v>
      </c>
      <c r="B5574" s="76" t="s">
        <v>796</v>
      </c>
      <c r="C5574" s="76" t="s">
        <v>285</v>
      </c>
      <c r="D5574" s="76" t="s">
        <v>5281</v>
      </c>
      <c r="E5574" s="76">
        <v>750</v>
      </c>
      <c r="F5574" s="76">
        <v>6</v>
      </c>
      <c r="G5574" s="77">
        <v>17</v>
      </c>
      <c r="H5574" s="76" t="s">
        <v>3292</v>
      </c>
      <c r="I5574" s="77">
        <v>29.99</v>
      </c>
      <c r="J5574" s="2">
        <v>1</v>
      </c>
      <c r="K5574" s="119" cm="1">
        <f t="array" ref="K5574">ROUND(IF(C5574="Beer",SUM(LOOKUP(2,1/(SRP!$B$7:$B$9&lt;=E5574)/(SRP!$C$7:$C$9&gt;=E5574),SRP!$D$7:$D$9)*(G5574/100)*(E5574/1000)),IF(C5574="Spirits",SUM(LOOKUP(2,1/(SRP!$B$2:$B$6&lt;=E5574)/(SRP!$C$2:$C$6&gt;=E5574),SRP!$D$2:$D$6)*(G5574/100)*(E5574/1000)),IF(AND(C5574="Wine",D5574="Fortified Wines"),SUM(LOOKUP(2,1/(SRP!$B$20:$B$23&lt;=E5574)/(SRP!$C$20:$C$23&gt;=E5574),SRP!$D$20:$D$23)*(G5574/100)*(E5574/1000)),IF(C5574="Wine",SUM(LOOKUP(2,1/(SRP!$B$15:$B$19&lt;=E5574)/(SRP!$C$15:$C$19&gt;=E5574),SRP!$D$15:$D$19)*(G5574/100)*(E5574/1000)),IF(C5574="Ready to Drink",SUM(LOOKUP(2,1/(SRP!$B$10:$B$14&lt;=E5574)/(SRP!$C$10:$C$14&gt;=E5574),SRP!$D$10:$D$14)*(G5574/100)*(E5574/1000)),0))))),2)</f>
        <v>8.9</v>
      </c>
    </row>
    <row r="5575" spans="1:11" x14ac:dyDescent="0.35">
      <c r="A5575" s="2">
        <v>46845</v>
      </c>
      <c r="B5575" s="76" t="s">
        <v>964</v>
      </c>
      <c r="C5575" s="76" t="s">
        <v>285</v>
      </c>
      <c r="D5575" s="76" t="s">
        <v>5259</v>
      </c>
      <c r="E5575" s="76">
        <v>750</v>
      </c>
      <c r="F5575" s="76">
        <v>6</v>
      </c>
      <c r="G5575" s="77">
        <v>35</v>
      </c>
      <c r="H5575" s="76" t="s">
        <v>3292</v>
      </c>
      <c r="I5575" s="77">
        <v>44.99</v>
      </c>
      <c r="J5575" s="2">
        <v>1</v>
      </c>
      <c r="K5575" s="119" cm="1">
        <f t="array" ref="K5575">ROUND(IF(C5575="Beer",SUM(LOOKUP(2,1/(SRP!$B$7:$B$9&lt;=E5575)/(SRP!$C$7:$C$9&gt;=E5575),SRP!$D$7:$D$9)*(G5575/100)*(E5575/1000)),IF(C5575="Spirits",SUM(LOOKUP(2,1/(SRP!$B$2:$B$6&lt;=E5575)/(SRP!$C$2:$C$6&gt;=E5575),SRP!$D$2:$D$6)*(G5575/100)*(E5575/1000)),IF(AND(C5575="Wine",D5575="Fortified Wines"),SUM(LOOKUP(2,1/(SRP!$B$20:$B$23&lt;=E5575)/(SRP!$C$20:$C$23&gt;=E5575),SRP!$D$20:$D$23)*(G5575/100)*(E5575/1000)),IF(C5575="Wine",SUM(LOOKUP(2,1/(SRP!$B$15:$B$19&lt;=E5575)/(SRP!$C$15:$C$19&gt;=E5575),SRP!$D$15:$D$19)*(G5575/100)*(E5575/1000)),IF(C5575="Ready to Drink",SUM(LOOKUP(2,1/(SRP!$B$10:$B$14&lt;=E5575)/(SRP!$C$10:$C$14&gt;=E5575),SRP!$D$10:$D$14)*(G5575/100)*(E5575/1000)),0))))),2)</f>
        <v>18.329999999999998</v>
      </c>
    </row>
    <row r="5576" spans="1:11" x14ac:dyDescent="0.35">
      <c r="A5576" s="2">
        <v>46846</v>
      </c>
      <c r="B5576" s="76" t="s">
        <v>4310</v>
      </c>
      <c r="C5576" s="76" t="s">
        <v>287</v>
      </c>
      <c r="D5576" s="76" t="s">
        <v>5240</v>
      </c>
      <c r="E5576" s="76">
        <v>473</v>
      </c>
      <c r="F5576" s="76">
        <v>24</v>
      </c>
      <c r="G5576" s="77">
        <v>7</v>
      </c>
      <c r="H5576" s="76" t="s">
        <v>3355</v>
      </c>
      <c r="I5576" s="77">
        <v>4.49</v>
      </c>
      <c r="J5576" s="2">
        <v>1</v>
      </c>
      <c r="K5576" s="119" cm="1">
        <f t="array" ref="K5576">ROUND(IF(C5576="Beer",SUM(LOOKUP(2,1/(SRP!$B$7:$B$9&lt;=E5576)/(SRP!$C$7:$C$9&gt;=E5576),SRP!$D$7:$D$9)*(G5576/100)*(E5576/1000)),IF(C5576="Spirits",SUM(LOOKUP(2,1/(SRP!$B$2:$B$6&lt;=E5576)/(SRP!$C$2:$C$6&gt;=E5576),SRP!$D$2:$D$6)*(G5576/100)*(E5576/1000)),IF(AND(C5576="Wine",D5576="Fortified Wines"),SUM(LOOKUP(2,1/(SRP!$B$20:$B$23&lt;=E5576)/(SRP!$C$20:$C$23&gt;=E5576),SRP!$D$20:$D$23)*(G5576/100)*(E5576/1000)),IF(C5576="Wine",SUM(LOOKUP(2,1/(SRP!$B$15:$B$19&lt;=E5576)/(SRP!$C$15:$C$19&gt;=E5576),SRP!$D$15:$D$19)*(G5576/100)*(E5576/1000)),IF(C5576="Ready to Drink",SUM(LOOKUP(2,1/(SRP!$B$10:$B$14&lt;=E5576)/(SRP!$C$10:$C$14&gt;=E5576),SRP!$D$10:$D$14)*(G5576/100)*(E5576/1000)),0))))),2)</f>
        <v>2.31</v>
      </c>
    </row>
    <row r="5577" spans="1:11" x14ac:dyDescent="0.35">
      <c r="A5577" s="2">
        <v>46846</v>
      </c>
      <c r="B5577" s="76" t="s">
        <v>4310</v>
      </c>
      <c r="C5577" s="76" t="s">
        <v>287</v>
      </c>
      <c r="D5577" s="76" t="s">
        <v>5240</v>
      </c>
      <c r="E5577" s="76">
        <v>473</v>
      </c>
      <c r="F5577" s="76">
        <v>24</v>
      </c>
      <c r="G5577" s="77">
        <v>7</v>
      </c>
      <c r="H5577" s="76" t="s">
        <v>3355</v>
      </c>
      <c r="I5577" s="77">
        <v>4.49</v>
      </c>
      <c r="J5577" s="2">
        <v>1</v>
      </c>
      <c r="K5577" s="119" cm="1">
        <f t="array" ref="K5577">ROUND(IF(C5577="Beer",SUM(LOOKUP(2,1/(SRP!$B$7:$B$9&lt;=E5577)/(SRP!$C$7:$C$9&gt;=E5577),SRP!$D$7:$D$9)*(G5577/100)*(E5577/1000)),IF(C5577="Spirits",SUM(LOOKUP(2,1/(SRP!$B$2:$B$6&lt;=E5577)/(SRP!$C$2:$C$6&gt;=E5577),SRP!$D$2:$D$6)*(G5577/100)*(E5577/1000)),IF(AND(C5577="Wine",D5577="Fortified Wines"),SUM(LOOKUP(2,1/(SRP!$B$20:$B$23&lt;=E5577)/(SRP!$C$20:$C$23&gt;=E5577),SRP!$D$20:$D$23)*(G5577/100)*(E5577/1000)),IF(C5577="Wine",SUM(LOOKUP(2,1/(SRP!$B$15:$B$19&lt;=E5577)/(SRP!$C$15:$C$19&gt;=E5577),SRP!$D$15:$D$19)*(G5577/100)*(E5577/1000)),IF(C5577="Ready to Drink",SUM(LOOKUP(2,1/(SRP!$B$10:$B$14&lt;=E5577)/(SRP!$C$10:$C$14&gt;=E5577),SRP!$D$10:$D$14)*(G5577/100)*(E5577/1000)),0))))),2)</f>
        <v>2.31</v>
      </c>
    </row>
    <row r="5578" spans="1:11" x14ac:dyDescent="0.35">
      <c r="A5578" s="2">
        <v>46847</v>
      </c>
      <c r="B5578" s="76" t="s">
        <v>238</v>
      </c>
      <c r="C5578" s="76" t="s">
        <v>285</v>
      </c>
      <c r="D5578" s="76" t="s">
        <v>5303</v>
      </c>
      <c r="E5578" s="76">
        <v>750</v>
      </c>
      <c r="F5578" s="76">
        <v>12</v>
      </c>
      <c r="G5578" s="77">
        <v>30</v>
      </c>
      <c r="H5578" s="76" t="s">
        <v>3292</v>
      </c>
      <c r="I5578" s="77">
        <v>26.99</v>
      </c>
      <c r="J5578" s="2">
        <v>1</v>
      </c>
      <c r="K5578" s="119" cm="1">
        <f t="array" ref="K5578">ROUND(IF(C5578="Beer",SUM(LOOKUP(2,1/(SRP!$B$7:$B$9&lt;=E5578)/(SRP!$C$7:$C$9&gt;=E5578),SRP!$D$7:$D$9)*(G5578/100)*(E5578/1000)),IF(C5578="Spirits",SUM(LOOKUP(2,1/(SRP!$B$2:$B$6&lt;=E5578)/(SRP!$C$2:$C$6&gt;=E5578),SRP!$D$2:$D$6)*(G5578/100)*(E5578/1000)),IF(AND(C5578="Wine",D5578="Fortified Wines"),SUM(LOOKUP(2,1/(SRP!$B$20:$B$23&lt;=E5578)/(SRP!$C$20:$C$23&gt;=E5578),SRP!$D$20:$D$23)*(G5578/100)*(E5578/1000)),IF(C5578="Wine",SUM(LOOKUP(2,1/(SRP!$B$15:$B$19&lt;=E5578)/(SRP!$C$15:$C$19&gt;=E5578),SRP!$D$15:$D$19)*(G5578/100)*(E5578/1000)),IF(C5578="Ready to Drink",SUM(LOOKUP(2,1/(SRP!$B$10:$B$14&lt;=E5578)/(SRP!$C$10:$C$14&gt;=E5578),SRP!$D$10:$D$14)*(G5578/100)*(E5578/1000)),0))))),2)</f>
        <v>15.71</v>
      </c>
    </row>
    <row r="5579" spans="1:11" x14ac:dyDescent="0.35">
      <c r="A5579" s="2">
        <v>46851</v>
      </c>
      <c r="B5579" s="76" t="s">
        <v>4369</v>
      </c>
      <c r="C5579" s="76" t="s">
        <v>287</v>
      </c>
      <c r="D5579" s="76" t="s">
        <v>5240</v>
      </c>
      <c r="E5579" s="76">
        <v>473</v>
      </c>
      <c r="F5579" s="76">
        <v>24</v>
      </c>
      <c r="G5579" s="77">
        <v>6.1</v>
      </c>
      <c r="H5579" s="76" t="s">
        <v>3355</v>
      </c>
      <c r="I5579" s="77">
        <v>4.49</v>
      </c>
      <c r="J5579" s="2">
        <v>1</v>
      </c>
      <c r="K5579" s="119" cm="1">
        <f t="array" ref="K5579">ROUND(IF(C5579="Beer",SUM(LOOKUP(2,1/(SRP!$B$7:$B$9&lt;=E5579)/(SRP!$C$7:$C$9&gt;=E5579),SRP!$D$7:$D$9)*(G5579/100)*(E5579/1000)),IF(C5579="Spirits",SUM(LOOKUP(2,1/(SRP!$B$2:$B$6&lt;=E5579)/(SRP!$C$2:$C$6&gt;=E5579),SRP!$D$2:$D$6)*(G5579/100)*(E5579/1000)),IF(AND(C5579="Wine",D5579="Fortified Wines"),SUM(LOOKUP(2,1/(SRP!$B$20:$B$23&lt;=E5579)/(SRP!$C$20:$C$23&gt;=E5579),SRP!$D$20:$D$23)*(G5579/100)*(E5579/1000)),IF(C5579="Wine",SUM(LOOKUP(2,1/(SRP!$B$15:$B$19&lt;=E5579)/(SRP!$C$15:$C$19&gt;=E5579),SRP!$D$15:$D$19)*(G5579/100)*(E5579/1000)),IF(C5579="Ready to Drink",SUM(LOOKUP(2,1/(SRP!$B$10:$B$14&lt;=E5579)/(SRP!$C$10:$C$14&gt;=E5579),SRP!$D$10:$D$14)*(G5579/100)*(E5579/1000)),0))))),2)</f>
        <v>2.0099999999999998</v>
      </c>
    </row>
    <row r="5580" spans="1:11" x14ac:dyDescent="0.35">
      <c r="A5580" s="2">
        <v>46851</v>
      </c>
      <c r="B5580" s="76" t="s">
        <v>4369</v>
      </c>
      <c r="C5580" s="76" t="s">
        <v>287</v>
      </c>
      <c r="D5580" s="76" t="s">
        <v>5240</v>
      </c>
      <c r="E5580" s="76">
        <v>473</v>
      </c>
      <c r="F5580" s="76">
        <v>24</v>
      </c>
      <c r="G5580" s="77">
        <v>6.1</v>
      </c>
      <c r="H5580" s="76" t="s">
        <v>3355</v>
      </c>
      <c r="I5580" s="77">
        <v>4.49</v>
      </c>
      <c r="J5580" s="2">
        <v>1</v>
      </c>
      <c r="K5580" s="119" cm="1">
        <f t="array" ref="K5580">ROUND(IF(C5580="Beer",SUM(LOOKUP(2,1/(SRP!$B$7:$B$9&lt;=E5580)/(SRP!$C$7:$C$9&gt;=E5580),SRP!$D$7:$D$9)*(G5580/100)*(E5580/1000)),IF(C5580="Spirits",SUM(LOOKUP(2,1/(SRP!$B$2:$B$6&lt;=E5580)/(SRP!$C$2:$C$6&gt;=E5580),SRP!$D$2:$D$6)*(G5580/100)*(E5580/1000)),IF(AND(C5580="Wine",D5580="Fortified Wines"),SUM(LOOKUP(2,1/(SRP!$B$20:$B$23&lt;=E5580)/(SRP!$C$20:$C$23&gt;=E5580),SRP!$D$20:$D$23)*(G5580/100)*(E5580/1000)),IF(C5580="Wine",SUM(LOOKUP(2,1/(SRP!$B$15:$B$19&lt;=E5580)/(SRP!$C$15:$C$19&gt;=E5580),SRP!$D$15:$D$19)*(G5580/100)*(E5580/1000)),IF(C5580="Ready to Drink",SUM(LOOKUP(2,1/(SRP!$B$10:$B$14&lt;=E5580)/(SRP!$C$10:$C$14&gt;=E5580),SRP!$D$10:$D$14)*(G5580/100)*(E5580/1000)),0))))),2)</f>
        <v>2.0099999999999998</v>
      </c>
    </row>
    <row r="5581" spans="1:11" x14ac:dyDescent="0.35">
      <c r="A5581" s="2">
        <v>46868</v>
      </c>
      <c r="B5581" s="76" t="s">
        <v>4107</v>
      </c>
      <c r="C5581" s="76" t="s">
        <v>287</v>
      </c>
      <c r="D5581" s="76" t="s">
        <v>5271</v>
      </c>
      <c r="E5581" s="76">
        <v>473</v>
      </c>
      <c r="F5581" s="76">
        <v>24</v>
      </c>
      <c r="G5581" s="77">
        <v>3.5</v>
      </c>
      <c r="H5581" s="76" t="s">
        <v>3355</v>
      </c>
      <c r="I5581" s="77">
        <v>4.99</v>
      </c>
      <c r="J5581" s="2">
        <v>1</v>
      </c>
      <c r="K5581" s="119" cm="1">
        <f t="array" ref="K5581">ROUND(IF(C5581="Beer",SUM(LOOKUP(2,1/(SRP!$B$7:$B$9&lt;=E5581)/(SRP!$C$7:$C$9&gt;=E5581),SRP!$D$7:$D$9)*(G5581/100)*(E5581/1000)),IF(C5581="Spirits",SUM(LOOKUP(2,1/(SRP!$B$2:$B$6&lt;=E5581)/(SRP!$C$2:$C$6&gt;=E5581),SRP!$D$2:$D$6)*(G5581/100)*(E5581/1000)),IF(AND(C5581="Wine",D5581="Fortified Wines"),SUM(LOOKUP(2,1/(SRP!$B$20:$B$23&lt;=E5581)/(SRP!$C$20:$C$23&gt;=E5581),SRP!$D$20:$D$23)*(G5581/100)*(E5581/1000)),IF(C5581="Wine",SUM(LOOKUP(2,1/(SRP!$B$15:$B$19&lt;=E5581)/(SRP!$C$15:$C$19&gt;=E5581),SRP!$D$15:$D$19)*(G5581/100)*(E5581/1000)),IF(C5581="Ready to Drink",SUM(LOOKUP(2,1/(SRP!$B$10:$B$14&lt;=E5581)/(SRP!$C$10:$C$14&gt;=E5581),SRP!$D$10:$D$14)*(G5581/100)*(E5581/1000)),0))))),2)</f>
        <v>1.1599999999999999</v>
      </c>
    </row>
    <row r="5582" spans="1:11" x14ac:dyDescent="0.35">
      <c r="A5582" s="2">
        <v>46868</v>
      </c>
      <c r="B5582" s="76" t="s">
        <v>4107</v>
      </c>
      <c r="C5582" s="76" t="s">
        <v>287</v>
      </c>
      <c r="D5582" s="76" t="s">
        <v>5271</v>
      </c>
      <c r="E5582" s="76">
        <v>473</v>
      </c>
      <c r="F5582" s="76">
        <v>24</v>
      </c>
      <c r="G5582" s="77">
        <v>3.5</v>
      </c>
      <c r="H5582" s="76" t="s">
        <v>3355</v>
      </c>
      <c r="I5582" s="77">
        <v>4.99</v>
      </c>
      <c r="J5582" s="2">
        <v>1</v>
      </c>
      <c r="K5582" s="119" cm="1">
        <f t="array" ref="K5582">ROUND(IF(C5582="Beer",SUM(LOOKUP(2,1/(SRP!$B$7:$B$9&lt;=E5582)/(SRP!$C$7:$C$9&gt;=E5582),SRP!$D$7:$D$9)*(G5582/100)*(E5582/1000)),IF(C5582="Spirits",SUM(LOOKUP(2,1/(SRP!$B$2:$B$6&lt;=E5582)/(SRP!$C$2:$C$6&gt;=E5582),SRP!$D$2:$D$6)*(G5582/100)*(E5582/1000)),IF(AND(C5582="Wine",D5582="Fortified Wines"),SUM(LOOKUP(2,1/(SRP!$B$20:$B$23&lt;=E5582)/(SRP!$C$20:$C$23&gt;=E5582),SRP!$D$20:$D$23)*(G5582/100)*(E5582/1000)),IF(C5582="Wine",SUM(LOOKUP(2,1/(SRP!$B$15:$B$19&lt;=E5582)/(SRP!$C$15:$C$19&gt;=E5582),SRP!$D$15:$D$19)*(G5582/100)*(E5582/1000)),IF(C5582="Ready to Drink",SUM(LOOKUP(2,1/(SRP!$B$10:$B$14&lt;=E5582)/(SRP!$C$10:$C$14&gt;=E5582),SRP!$D$10:$D$14)*(G5582/100)*(E5582/1000)),0))))),2)</f>
        <v>1.1599999999999999</v>
      </c>
    </row>
    <row r="5583" spans="1:11" x14ac:dyDescent="0.35">
      <c r="A5583" s="2">
        <v>46875</v>
      </c>
      <c r="B5583" s="76" t="s">
        <v>4108</v>
      </c>
      <c r="C5583" s="76" t="s">
        <v>287</v>
      </c>
      <c r="D5583" s="76" t="s">
        <v>5240</v>
      </c>
      <c r="E5583" s="76">
        <v>500</v>
      </c>
      <c r="F5583" s="76">
        <v>12</v>
      </c>
      <c r="G5583" s="77">
        <v>6.5</v>
      </c>
      <c r="H5583" s="76" t="s">
        <v>3349</v>
      </c>
      <c r="I5583" s="77">
        <v>17.989999999999998</v>
      </c>
      <c r="J5583" s="2">
        <v>1</v>
      </c>
      <c r="K5583" s="119" cm="1">
        <f t="array" ref="K5583">ROUND(IF(C5583="Beer",SUM(LOOKUP(2,1/(SRP!$B$7:$B$9&lt;=E5583)/(SRP!$C$7:$C$9&gt;=E5583),SRP!$D$7:$D$9)*(G5583/100)*(E5583/1000)),IF(C5583="Spirits",SUM(LOOKUP(2,1/(SRP!$B$2:$B$6&lt;=E5583)/(SRP!$C$2:$C$6&gt;=E5583),SRP!$D$2:$D$6)*(G5583/100)*(E5583/1000)),IF(AND(C5583="Wine",D5583="Fortified Wines"),SUM(LOOKUP(2,1/(SRP!$B$20:$B$23&lt;=E5583)/(SRP!$C$20:$C$23&gt;=E5583),SRP!$D$20:$D$23)*(G5583/100)*(E5583/1000)),IF(C5583="Wine",SUM(LOOKUP(2,1/(SRP!$B$15:$B$19&lt;=E5583)/(SRP!$C$15:$C$19&gt;=E5583),SRP!$D$15:$D$19)*(G5583/100)*(E5583/1000)),IF(C5583="Ready to Drink",SUM(LOOKUP(2,1/(SRP!$B$10:$B$14&lt;=E5583)/(SRP!$C$10:$C$14&gt;=E5583),SRP!$D$10:$D$14)*(G5583/100)*(E5583/1000)),0))))),2)</f>
        <v>2.27</v>
      </c>
    </row>
    <row r="5584" spans="1:11" x14ac:dyDescent="0.35">
      <c r="A5584" s="2">
        <v>46875</v>
      </c>
      <c r="B5584" s="76" t="s">
        <v>4108</v>
      </c>
      <c r="C5584" s="76" t="s">
        <v>287</v>
      </c>
      <c r="D5584" s="76" t="s">
        <v>5240</v>
      </c>
      <c r="E5584" s="76">
        <v>500</v>
      </c>
      <c r="F5584" s="76">
        <v>12</v>
      </c>
      <c r="G5584" s="77">
        <v>6.5</v>
      </c>
      <c r="H5584" s="76" t="s">
        <v>3349</v>
      </c>
      <c r="I5584" s="77">
        <v>17.989999999999998</v>
      </c>
      <c r="J5584" s="2">
        <v>1</v>
      </c>
      <c r="K5584" s="119" cm="1">
        <f t="array" ref="K5584">ROUND(IF(C5584="Beer",SUM(LOOKUP(2,1/(SRP!$B$7:$B$9&lt;=E5584)/(SRP!$C$7:$C$9&gt;=E5584),SRP!$D$7:$D$9)*(G5584/100)*(E5584/1000)),IF(C5584="Spirits",SUM(LOOKUP(2,1/(SRP!$B$2:$B$6&lt;=E5584)/(SRP!$C$2:$C$6&gt;=E5584),SRP!$D$2:$D$6)*(G5584/100)*(E5584/1000)),IF(AND(C5584="Wine",D5584="Fortified Wines"),SUM(LOOKUP(2,1/(SRP!$B$20:$B$23&lt;=E5584)/(SRP!$C$20:$C$23&gt;=E5584),SRP!$D$20:$D$23)*(G5584/100)*(E5584/1000)),IF(C5584="Wine",SUM(LOOKUP(2,1/(SRP!$B$15:$B$19&lt;=E5584)/(SRP!$C$15:$C$19&gt;=E5584),SRP!$D$15:$D$19)*(G5584/100)*(E5584/1000)),IF(C5584="Ready to Drink",SUM(LOOKUP(2,1/(SRP!$B$10:$B$14&lt;=E5584)/(SRP!$C$10:$C$14&gt;=E5584),SRP!$D$10:$D$14)*(G5584/100)*(E5584/1000)),0))))),2)</f>
        <v>2.27</v>
      </c>
    </row>
    <row r="5585" spans="1:11" x14ac:dyDescent="0.35">
      <c r="A5585" s="2">
        <v>46876</v>
      </c>
      <c r="B5585" s="76" t="s">
        <v>4109</v>
      </c>
      <c r="C5585" s="76" t="s">
        <v>287</v>
      </c>
      <c r="D5585" s="76" t="s">
        <v>5240</v>
      </c>
      <c r="E5585" s="76">
        <v>500</v>
      </c>
      <c r="F5585" s="76">
        <v>12</v>
      </c>
      <c r="G5585" s="77">
        <v>7.5</v>
      </c>
      <c r="H5585" s="76" t="s">
        <v>3349</v>
      </c>
      <c r="I5585" s="77">
        <v>17.989999999999998</v>
      </c>
      <c r="J5585" s="2">
        <v>1</v>
      </c>
      <c r="K5585" s="119" cm="1">
        <f t="array" ref="K5585">ROUND(IF(C5585="Beer",SUM(LOOKUP(2,1/(SRP!$B$7:$B$9&lt;=E5585)/(SRP!$C$7:$C$9&gt;=E5585),SRP!$D$7:$D$9)*(G5585/100)*(E5585/1000)),IF(C5585="Spirits",SUM(LOOKUP(2,1/(SRP!$B$2:$B$6&lt;=E5585)/(SRP!$C$2:$C$6&gt;=E5585),SRP!$D$2:$D$6)*(G5585/100)*(E5585/1000)),IF(AND(C5585="Wine",D5585="Fortified Wines"),SUM(LOOKUP(2,1/(SRP!$B$20:$B$23&lt;=E5585)/(SRP!$C$20:$C$23&gt;=E5585),SRP!$D$20:$D$23)*(G5585/100)*(E5585/1000)),IF(C5585="Wine",SUM(LOOKUP(2,1/(SRP!$B$15:$B$19&lt;=E5585)/(SRP!$C$15:$C$19&gt;=E5585),SRP!$D$15:$D$19)*(G5585/100)*(E5585/1000)),IF(C5585="Ready to Drink",SUM(LOOKUP(2,1/(SRP!$B$10:$B$14&lt;=E5585)/(SRP!$C$10:$C$14&gt;=E5585),SRP!$D$10:$D$14)*(G5585/100)*(E5585/1000)),0))))),2)</f>
        <v>2.62</v>
      </c>
    </row>
    <row r="5586" spans="1:11" x14ac:dyDescent="0.35">
      <c r="A5586" s="2">
        <v>46876</v>
      </c>
      <c r="B5586" s="76" t="s">
        <v>4109</v>
      </c>
      <c r="C5586" s="76" t="s">
        <v>287</v>
      </c>
      <c r="D5586" s="76" t="s">
        <v>5240</v>
      </c>
      <c r="E5586" s="76">
        <v>500</v>
      </c>
      <c r="F5586" s="76">
        <v>12</v>
      </c>
      <c r="G5586" s="77">
        <v>7.5</v>
      </c>
      <c r="H5586" s="76" t="s">
        <v>3349</v>
      </c>
      <c r="I5586" s="77">
        <v>17.989999999999998</v>
      </c>
      <c r="J5586" s="2">
        <v>1</v>
      </c>
      <c r="K5586" s="119" cm="1">
        <f t="array" ref="K5586">ROUND(IF(C5586="Beer",SUM(LOOKUP(2,1/(SRP!$B$7:$B$9&lt;=E5586)/(SRP!$C$7:$C$9&gt;=E5586),SRP!$D$7:$D$9)*(G5586/100)*(E5586/1000)),IF(C5586="Spirits",SUM(LOOKUP(2,1/(SRP!$B$2:$B$6&lt;=E5586)/(SRP!$C$2:$C$6&gt;=E5586),SRP!$D$2:$D$6)*(G5586/100)*(E5586/1000)),IF(AND(C5586="Wine",D5586="Fortified Wines"),SUM(LOOKUP(2,1/(SRP!$B$20:$B$23&lt;=E5586)/(SRP!$C$20:$C$23&gt;=E5586),SRP!$D$20:$D$23)*(G5586/100)*(E5586/1000)),IF(C5586="Wine",SUM(LOOKUP(2,1/(SRP!$B$15:$B$19&lt;=E5586)/(SRP!$C$15:$C$19&gt;=E5586),SRP!$D$15:$D$19)*(G5586/100)*(E5586/1000)),IF(C5586="Ready to Drink",SUM(LOOKUP(2,1/(SRP!$B$10:$B$14&lt;=E5586)/(SRP!$C$10:$C$14&gt;=E5586),SRP!$D$10:$D$14)*(G5586/100)*(E5586/1000)),0))))),2)</f>
        <v>2.62</v>
      </c>
    </row>
    <row r="5587" spans="1:11" x14ac:dyDescent="0.35">
      <c r="A5587" s="2">
        <v>46877</v>
      </c>
      <c r="B5587" s="76" t="s">
        <v>4110</v>
      </c>
      <c r="C5587" s="76" t="s">
        <v>287</v>
      </c>
      <c r="D5587" s="76" t="s">
        <v>5240</v>
      </c>
      <c r="E5587" s="76">
        <v>500</v>
      </c>
      <c r="F5587" s="76">
        <v>12</v>
      </c>
      <c r="G5587" s="77">
        <v>6</v>
      </c>
      <c r="H5587" s="76" t="s">
        <v>3349</v>
      </c>
      <c r="I5587" s="77">
        <v>17.989999999999998</v>
      </c>
      <c r="J5587" s="2">
        <v>1</v>
      </c>
      <c r="K5587" s="119" cm="1">
        <f t="array" ref="K5587">ROUND(IF(C5587="Beer",SUM(LOOKUP(2,1/(SRP!$B$7:$B$9&lt;=E5587)/(SRP!$C$7:$C$9&gt;=E5587),SRP!$D$7:$D$9)*(G5587/100)*(E5587/1000)),IF(C5587="Spirits",SUM(LOOKUP(2,1/(SRP!$B$2:$B$6&lt;=E5587)/(SRP!$C$2:$C$6&gt;=E5587),SRP!$D$2:$D$6)*(G5587/100)*(E5587/1000)),IF(AND(C5587="Wine",D5587="Fortified Wines"),SUM(LOOKUP(2,1/(SRP!$B$20:$B$23&lt;=E5587)/(SRP!$C$20:$C$23&gt;=E5587),SRP!$D$20:$D$23)*(G5587/100)*(E5587/1000)),IF(C5587="Wine",SUM(LOOKUP(2,1/(SRP!$B$15:$B$19&lt;=E5587)/(SRP!$C$15:$C$19&gt;=E5587),SRP!$D$15:$D$19)*(G5587/100)*(E5587/1000)),IF(C5587="Ready to Drink",SUM(LOOKUP(2,1/(SRP!$B$10:$B$14&lt;=E5587)/(SRP!$C$10:$C$14&gt;=E5587),SRP!$D$10:$D$14)*(G5587/100)*(E5587/1000)),0))))),2)</f>
        <v>2.09</v>
      </c>
    </row>
    <row r="5588" spans="1:11" x14ac:dyDescent="0.35">
      <c r="A5588" s="2">
        <v>46877</v>
      </c>
      <c r="B5588" s="76" t="s">
        <v>4110</v>
      </c>
      <c r="C5588" s="76" t="s">
        <v>287</v>
      </c>
      <c r="D5588" s="76" t="s">
        <v>5240</v>
      </c>
      <c r="E5588" s="76">
        <v>500</v>
      </c>
      <c r="F5588" s="76">
        <v>12</v>
      </c>
      <c r="G5588" s="77">
        <v>6</v>
      </c>
      <c r="H5588" s="76" t="s">
        <v>3349</v>
      </c>
      <c r="I5588" s="77">
        <v>17.989999999999998</v>
      </c>
      <c r="J5588" s="2">
        <v>1</v>
      </c>
      <c r="K5588" s="119" cm="1">
        <f t="array" ref="K5588">ROUND(IF(C5588="Beer",SUM(LOOKUP(2,1/(SRP!$B$7:$B$9&lt;=E5588)/(SRP!$C$7:$C$9&gt;=E5588),SRP!$D$7:$D$9)*(G5588/100)*(E5588/1000)),IF(C5588="Spirits",SUM(LOOKUP(2,1/(SRP!$B$2:$B$6&lt;=E5588)/(SRP!$C$2:$C$6&gt;=E5588),SRP!$D$2:$D$6)*(G5588/100)*(E5588/1000)),IF(AND(C5588="Wine",D5588="Fortified Wines"),SUM(LOOKUP(2,1/(SRP!$B$20:$B$23&lt;=E5588)/(SRP!$C$20:$C$23&gt;=E5588),SRP!$D$20:$D$23)*(G5588/100)*(E5588/1000)),IF(C5588="Wine",SUM(LOOKUP(2,1/(SRP!$B$15:$B$19&lt;=E5588)/(SRP!$C$15:$C$19&gt;=E5588),SRP!$D$15:$D$19)*(G5588/100)*(E5588/1000)),IF(C5588="Ready to Drink",SUM(LOOKUP(2,1/(SRP!$B$10:$B$14&lt;=E5588)/(SRP!$C$10:$C$14&gt;=E5588),SRP!$D$10:$D$14)*(G5588/100)*(E5588/1000)),0))))),2)</f>
        <v>2.09</v>
      </c>
    </row>
    <row r="5589" spans="1:11" x14ac:dyDescent="0.35">
      <c r="A5589" s="2">
        <v>46903</v>
      </c>
      <c r="B5589" s="76" t="s">
        <v>4240</v>
      </c>
      <c r="C5589" s="76" t="s">
        <v>287</v>
      </c>
      <c r="D5589" s="76" t="s">
        <v>5266</v>
      </c>
      <c r="E5589" s="76">
        <v>473</v>
      </c>
      <c r="F5589" s="76">
        <v>24</v>
      </c>
      <c r="G5589" s="77">
        <v>5</v>
      </c>
      <c r="H5589" s="76" t="s">
        <v>3355</v>
      </c>
      <c r="I5589" s="77">
        <v>4.99</v>
      </c>
      <c r="J5589" s="2">
        <v>1</v>
      </c>
      <c r="K5589" s="119" cm="1">
        <f t="array" ref="K5589">ROUND(IF(C5589="Beer",SUM(LOOKUP(2,1/(SRP!$B$7:$B$9&lt;=E5589)/(SRP!$C$7:$C$9&gt;=E5589),SRP!$D$7:$D$9)*(G5589/100)*(E5589/1000)),IF(C5589="Spirits",SUM(LOOKUP(2,1/(SRP!$B$2:$B$6&lt;=E5589)/(SRP!$C$2:$C$6&gt;=E5589),SRP!$D$2:$D$6)*(G5589/100)*(E5589/1000)),IF(AND(C5589="Wine",D5589="Fortified Wines"),SUM(LOOKUP(2,1/(SRP!$B$20:$B$23&lt;=E5589)/(SRP!$C$20:$C$23&gt;=E5589),SRP!$D$20:$D$23)*(G5589/100)*(E5589/1000)),IF(C5589="Wine",SUM(LOOKUP(2,1/(SRP!$B$15:$B$19&lt;=E5589)/(SRP!$C$15:$C$19&gt;=E5589),SRP!$D$15:$D$19)*(G5589/100)*(E5589/1000)),IF(C5589="Ready to Drink",SUM(LOOKUP(2,1/(SRP!$B$10:$B$14&lt;=E5589)/(SRP!$C$10:$C$14&gt;=E5589),SRP!$D$10:$D$14)*(G5589/100)*(E5589/1000)),0))))),2)</f>
        <v>1.65</v>
      </c>
    </row>
    <row r="5590" spans="1:11" x14ac:dyDescent="0.35">
      <c r="A5590" s="2">
        <v>46903</v>
      </c>
      <c r="B5590" s="76" t="s">
        <v>4240</v>
      </c>
      <c r="C5590" s="76" t="s">
        <v>287</v>
      </c>
      <c r="D5590" s="76" t="s">
        <v>5266</v>
      </c>
      <c r="E5590" s="76">
        <v>473</v>
      </c>
      <c r="F5590" s="76">
        <v>24</v>
      </c>
      <c r="G5590" s="77">
        <v>5</v>
      </c>
      <c r="H5590" s="76" t="s">
        <v>3355</v>
      </c>
      <c r="I5590" s="77">
        <v>4.99</v>
      </c>
      <c r="J5590" s="2">
        <v>1</v>
      </c>
      <c r="K5590" s="119" cm="1">
        <f t="array" ref="K5590">ROUND(IF(C5590="Beer",SUM(LOOKUP(2,1/(SRP!$B$7:$B$9&lt;=E5590)/(SRP!$C$7:$C$9&gt;=E5590),SRP!$D$7:$D$9)*(G5590/100)*(E5590/1000)),IF(C5590="Spirits",SUM(LOOKUP(2,1/(SRP!$B$2:$B$6&lt;=E5590)/(SRP!$C$2:$C$6&gt;=E5590),SRP!$D$2:$D$6)*(G5590/100)*(E5590/1000)),IF(AND(C5590="Wine",D5590="Fortified Wines"),SUM(LOOKUP(2,1/(SRP!$B$20:$B$23&lt;=E5590)/(SRP!$C$20:$C$23&gt;=E5590),SRP!$D$20:$D$23)*(G5590/100)*(E5590/1000)),IF(C5590="Wine",SUM(LOOKUP(2,1/(SRP!$B$15:$B$19&lt;=E5590)/(SRP!$C$15:$C$19&gt;=E5590),SRP!$D$15:$D$19)*(G5590/100)*(E5590/1000)),IF(C5590="Ready to Drink",SUM(LOOKUP(2,1/(SRP!$B$10:$B$14&lt;=E5590)/(SRP!$C$10:$C$14&gt;=E5590),SRP!$D$10:$D$14)*(G5590/100)*(E5590/1000)),0))))),2)</f>
        <v>1.65</v>
      </c>
    </row>
    <row r="5591" spans="1:11" x14ac:dyDescent="0.35">
      <c r="A5591" s="2">
        <v>46905</v>
      </c>
      <c r="B5591" s="76" t="s">
        <v>4241</v>
      </c>
      <c r="C5591" s="76" t="s">
        <v>287</v>
      </c>
      <c r="D5591" s="76" t="s">
        <v>5266</v>
      </c>
      <c r="E5591" s="76">
        <v>473</v>
      </c>
      <c r="F5591" s="76">
        <v>24</v>
      </c>
      <c r="G5591" s="77">
        <v>5</v>
      </c>
      <c r="H5591" s="76" t="s">
        <v>3355</v>
      </c>
      <c r="I5591" s="77">
        <v>4.99</v>
      </c>
      <c r="J5591" s="2">
        <v>1</v>
      </c>
      <c r="K5591" s="119" cm="1">
        <f t="array" ref="K5591">ROUND(IF(C5591="Beer",SUM(LOOKUP(2,1/(SRP!$B$7:$B$9&lt;=E5591)/(SRP!$C$7:$C$9&gt;=E5591),SRP!$D$7:$D$9)*(G5591/100)*(E5591/1000)),IF(C5591="Spirits",SUM(LOOKUP(2,1/(SRP!$B$2:$B$6&lt;=E5591)/(SRP!$C$2:$C$6&gt;=E5591),SRP!$D$2:$D$6)*(G5591/100)*(E5591/1000)),IF(AND(C5591="Wine",D5591="Fortified Wines"),SUM(LOOKUP(2,1/(SRP!$B$20:$B$23&lt;=E5591)/(SRP!$C$20:$C$23&gt;=E5591),SRP!$D$20:$D$23)*(G5591/100)*(E5591/1000)),IF(C5591="Wine",SUM(LOOKUP(2,1/(SRP!$B$15:$B$19&lt;=E5591)/(SRP!$C$15:$C$19&gt;=E5591),SRP!$D$15:$D$19)*(G5591/100)*(E5591/1000)),IF(C5591="Ready to Drink",SUM(LOOKUP(2,1/(SRP!$B$10:$B$14&lt;=E5591)/(SRP!$C$10:$C$14&gt;=E5591),SRP!$D$10:$D$14)*(G5591/100)*(E5591/1000)),0))))),2)</f>
        <v>1.65</v>
      </c>
    </row>
    <row r="5592" spans="1:11" x14ac:dyDescent="0.35">
      <c r="A5592" s="2">
        <v>46905</v>
      </c>
      <c r="B5592" s="76" t="s">
        <v>4241</v>
      </c>
      <c r="C5592" s="76" t="s">
        <v>287</v>
      </c>
      <c r="D5592" s="76" t="s">
        <v>5266</v>
      </c>
      <c r="E5592" s="76">
        <v>473</v>
      </c>
      <c r="F5592" s="76">
        <v>24</v>
      </c>
      <c r="G5592" s="77">
        <v>5</v>
      </c>
      <c r="H5592" s="76" t="s">
        <v>3355</v>
      </c>
      <c r="I5592" s="77">
        <v>4.99</v>
      </c>
      <c r="J5592" s="2">
        <v>1</v>
      </c>
      <c r="K5592" s="119" cm="1">
        <f t="array" ref="K5592">ROUND(IF(C5592="Beer",SUM(LOOKUP(2,1/(SRP!$B$7:$B$9&lt;=E5592)/(SRP!$C$7:$C$9&gt;=E5592),SRP!$D$7:$D$9)*(G5592/100)*(E5592/1000)),IF(C5592="Spirits",SUM(LOOKUP(2,1/(SRP!$B$2:$B$6&lt;=E5592)/(SRP!$C$2:$C$6&gt;=E5592),SRP!$D$2:$D$6)*(G5592/100)*(E5592/1000)),IF(AND(C5592="Wine",D5592="Fortified Wines"),SUM(LOOKUP(2,1/(SRP!$B$20:$B$23&lt;=E5592)/(SRP!$C$20:$C$23&gt;=E5592),SRP!$D$20:$D$23)*(G5592/100)*(E5592/1000)),IF(C5592="Wine",SUM(LOOKUP(2,1/(SRP!$B$15:$B$19&lt;=E5592)/(SRP!$C$15:$C$19&gt;=E5592),SRP!$D$15:$D$19)*(G5592/100)*(E5592/1000)),IF(C5592="Ready to Drink",SUM(LOOKUP(2,1/(SRP!$B$10:$B$14&lt;=E5592)/(SRP!$C$10:$C$14&gt;=E5592),SRP!$D$10:$D$14)*(G5592/100)*(E5592/1000)),0))))),2)</f>
        <v>1.65</v>
      </c>
    </row>
    <row r="5593" spans="1:11" x14ac:dyDescent="0.35">
      <c r="A5593" s="2">
        <v>46935</v>
      </c>
      <c r="B5593" s="76" t="s">
        <v>4225</v>
      </c>
      <c r="C5593" s="76" t="s">
        <v>287</v>
      </c>
      <c r="D5593" s="76" t="s">
        <v>5240</v>
      </c>
      <c r="E5593" s="76">
        <v>473</v>
      </c>
      <c r="F5593" s="76">
        <v>24</v>
      </c>
      <c r="G5593" s="77">
        <v>7</v>
      </c>
      <c r="H5593" s="76" t="s">
        <v>3349</v>
      </c>
      <c r="I5593" s="77">
        <v>4.42</v>
      </c>
      <c r="J5593" s="2">
        <v>1</v>
      </c>
      <c r="K5593" s="119" cm="1">
        <f t="array" ref="K5593">ROUND(IF(C5593="Beer",SUM(LOOKUP(2,1/(SRP!$B$7:$B$9&lt;=E5593)/(SRP!$C$7:$C$9&gt;=E5593),SRP!$D$7:$D$9)*(G5593/100)*(E5593/1000)),IF(C5593="Spirits",SUM(LOOKUP(2,1/(SRP!$B$2:$B$6&lt;=E5593)/(SRP!$C$2:$C$6&gt;=E5593),SRP!$D$2:$D$6)*(G5593/100)*(E5593/1000)),IF(AND(C5593="Wine",D5593="Fortified Wines"),SUM(LOOKUP(2,1/(SRP!$B$20:$B$23&lt;=E5593)/(SRP!$C$20:$C$23&gt;=E5593),SRP!$D$20:$D$23)*(G5593/100)*(E5593/1000)),IF(C5593="Wine",SUM(LOOKUP(2,1/(SRP!$B$15:$B$19&lt;=E5593)/(SRP!$C$15:$C$19&gt;=E5593),SRP!$D$15:$D$19)*(G5593/100)*(E5593/1000)),IF(C5593="Ready to Drink",SUM(LOOKUP(2,1/(SRP!$B$10:$B$14&lt;=E5593)/(SRP!$C$10:$C$14&gt;=E5593),SRP!$D$10:$D$14)*(G5593/100)*(E5593/1000)),0))))),2)</f>
        <v>2.31</v>
      </c>
    </row>
    <row r="5594" spans="1:11" x14ac:dyDescent="0.35">
      <c r="A5594" s="2">
        <v>46935</v>
      </c>
      <c r="B5594" s="76" t="s">
        <v>4225</v>
      </c>
      <c r="C5594" s="76" t="s">
        <v>287</v>
      </c>
      <c r="D5594" s="76" t="s">
        <v>5240</v>
      </c>
      <c r="E5594" s="76">
        <v>473</v>
      </c>
      <c r="F5594" s="76">
        <v>24</v>
      </c>
      <c r="G5594" s="77">
        <v>7</v>
      </c>
      <c r="H5594" s="76" t="s">
        <v>3349</v>
      </c>
      <c r="I5594" s="77">
        <v>4.42</v>
      </c>
      <c r="J5594" s="2">
        <v>1</v>
      </c>
      <c r="K5594" s="119" cm="1">
        <f t="array" ref="K5594">ROUND(IF(C5594="Beer",SUM(LOOKUP(2,1/(SRP!$B$7:$B$9&lt;=E5594)/(SRP!$C$7:$C$9&gt;=E5594),SRP!$D$7:$D$9)*(G5594/100)*(E5594/1000)),IF(C5594="Spirits",SUM(LOOKUP(2,1/(SRP!$B$2:$B$6&lt;=E5594)/(SRP!$C$2:$C$6&gt;=E5594),SRP!$D$2:$D$6)*(G5594/100)*(E5594/1000)),IF(AND(C5594="Wine",D5594="Fortified Wines"),SUM(LOOKUP(2,1/(SRP!$B$20:$B$23&lt;=E5594)/(SRP!$C$20:$C$23&gt;=E5594),SRP!$D$20:$D$23)*(G5594/100)*(E5594/1000)),IF(C5594="Wine",SUM(LOOKUP(2,1/(SRP!$B$15:$B$19&lt;=E5594)/(SRP!$C$15:$C$19&gt;=E5594),SRP!$D$15:$D$19)*(G5594/100)*(E5594/1000)),IF(C5594="Ready to Drink",SUM(LOOKUP(2,1/(SRP!$B$10:$B$14&lt;=E5594)/(SRP!$C$10:$C$14&gt;=E5594),SRP!$D$10:$D$14)*(G5594/100)*(E5594/1000)),0))))),2)</f>
        <v>2.31</v>
      </c>
    </row>
    <row r="5595" spans="1:11" x14ac:dyDescent="0.35">
      <c r="A5595" s="2">
        <v>46936</v>
      </c>
      <c r="B5595" s="76" t="s">
        <v>4226</v>
      </c>
      <c r="C5595" s="76" t="s">
        <v>287</v>
      </c>
      <c r="D5595" s="76" t="s">
        <v>5240</v>
      </c>
      <c r="E5595" s="76">
        <v>473</v>
      </c>
      <c r="F5595" s="76">
        <v>24</v>
      </c>
      <c r="G5595" s="77">
        <v>6.5</v>
      </c>
      <c r="H5595" s="76" t="s">
        <v>5755</v>
      </c>
      <c r="I5595" s="77">
        <v>4.25</v>
      </c>
      <c r="J5595" s="2">
        <v>1</v>
      </c>
      <c r="K5595" s="119" cm="1">
        <f t="array" ref="K5595">ROUND(IF(C5595="Beer",SUM(LOOKUP(2,1/(SRP!$B$7:$B$9&lt;=E5595)/(SRP!$C$7:$C$9&gt;=E5595),SRP!$D$7:$D$9)*(G5595/100)*(E5595/1000)),IF(C5595="Spirits",SUM(LOOKUP(2,1/(SRP!$B$2:$B$6&lt;=E5595)/(SRP!$C$2:$C$6&gt;=E5595),SRP!$D$2:$D$6)*(G5595/100)*(E5595/1000)),IF(AND(C5595="Wine",D5595="Fortified Wines"),SUM(LOOKUP(2,1/(SRP!$B$20:$B$23&lt;=E5595)/(SRP!$C$20:$C$23&gt;=E5595),SRP!$D$20:$D$23)*(G5595/100)*(E5595/1000)),IF(C5595="Wine",SUM(LOOKUP(2,1/(SRP!$B$15:$B$19&lt;=E5595)/(SRP!$C$15:$C$19&gt;=E5595),SRP!$D$15:$D$19)*(G5595/100)*(E5595/1000)),IF(C5595="Ready to Drink",SUM(LOOKUP(2,1/(SRP!$B$10:$B$14&lt;=E5595)/(SRP!$C$10:$C$14&gt;=E5595),SRP!$D$10:$D$14)*(G5595/100)*(E5595/1000)),0))))),2)</f>
        <v>2.15</v>
      </c>
    </row>
    <row r="5596" spans="1:11" x14ac:dyDescent="0.35">
      <c r="A5596" s="2">
        <v>46936</v>
      </c>
      <c r="B5596" s="76" t="s">
        <v>4226</v>
      </c>
      <c r="C5596" s="76" t="s">
        <v>287</v>
      </c>
      <c r="D5596" s="76" t="s">
        <v>5240</v>
      </c>
      <c r="E5596" s="76">
        <v>473</v>
      </c>
      <c r="F5596" s="76">
        <v>24</v>
      </c>
      <c r="G5596" s="77">
        <v>6.5</v>
      </c>
      <c r="H5596" s="76" t="s">
        <v>5755</v>
      </c>
      <c r="I5596" s="77">
        <v>4.25</v>
      </c>
      <c r="J5596" s="2">
        <v>1</v>
      </c>
      <c r="K5596" s="119" cm="1">
        <f t="array" ref="K5596">ROUND(IF(C5596="Beer",SUM(LOOKUP(2,1/(SRP!$B$7:$B$9&lt;=E5596)/(SRP!$C$7:$C$9&gt;=E5596),SRP!$D$7:$D$9)*(G5596/100)*(E5596/1000)),IF(C5596="Spirits",SUM(LOOKUP(2,1/(SRP!$B$2:$B$6&lt;=E5596)/(SRP!$C$2:$C$6&gt;=E5596),SRP!$D$2:$D$6)*(G5596/100)*(E5596/1000)),IF(AND(C5596="Wine",D5596="Fortified Wines"),SUM(LOOKUP(2,1/(SRP!$B$20:$B$23&lt;=E5596)/(SRP!$C$20:$C$23&gt;=E5596),SRP!$D$20:$D$23)*(G5596/100)*(E5596/1000)),IF(C5596="Wine",SUM(LOOKUP(2,1/(SRP!$B$15:$B$19&lt;=E5596)/(SRP!$C$15:$C$19&gt;=E5596),SRP!$D$15:$D$19)*(G5596/100)*(E5596/1000)),IF(C5596="Ready to Drink",SUM(LOOKUP(2,1/(SRP!$B$10:$B$14&lt;=E5596)/(SRP!$C$10:$C$14&gt;=E5596),SRP!$D$10:$D$14)*(G5596/100)*(E5596/1000)),0))))),2)</f>
        <v>2.15</v>
      </c>
    </row>
    <row r="5597" spans="1:11" x14ac:dyDescent="0.35">
      <c r="A5597" s="2">
        <v>46946</v>
      </c>
      <c r="B5597" s="76" t="s">
        <v>71</v>
      </c>
      <c r="C5597" s="76" t="s">
        <v>286</v>
      </c>
      <c r="D5597" s="76" t="s">
        <v>5251</v>
      </c>
      <c r="E5597" s="76">
        <v>750</v>
      </c>
      <c r="F5597" s="76">
        <v>12</v>
      </c>
      <c r="G5597" s="77">
        <v>20</v>
      </c>
      <c r="H5597" s="76" t="s">
        <v>3305</v>
      </c>
      <c r="I5597" s="77">
        <v>25.99</v>
      </c>
      <c r="J5597" s="2">
        <v>1</v>
      </c>
      <c r="K5597" s="119" cm="1">
        <f t="array" ref="K5597">ROUND(IF(C5597="Beer",SUM(LOOKUP(2,1/(SRP!$B$7:$B$9&lt;=E5597)/(SRP!$C$7:$C$9&gt;=E5597),SRP!$D$7:$D$9)*(G5597/100)*(E5597/1000)),IF(C5597="Spirits",SUM(LOOKUP(2,1/(SRP!$B$2:$B$6&lt;=E5597)/(SRP!$C$2:$C$6&gt;=E5597),SRP!$D$2:$D$6)*(G5597/100)*(E5597/1000)),IF(AND(C5597="Wine",D5597="Fortified Wines"),SUM(LOOKUP(2,1/(SRP!$B$20:$B$23&lt;=E5597)/(SRP!$C$20:$C$23&gt;=E5597),SRP!$D$20:$D$23)*(G5597/100)*(E5597/1000)),IF(C5597="Wine",SUM(LOOKUP(2,1/(SRP!$B$15:$B$19&lt;=E5597)/(SRP!$C$15:$C$19&gt;=E5597),SRP!$D$15:$D$19)*(G5597/100)*(E5597/1000)),IF(C5597="Ready to Drink",SUM(LOOKUP(2,1/(SRP!$B$10:$B$14&lt;=E5597)/(SRP!$C$10:$C$14&gt;=E5597),SRP!$D$10:$D$14)*(G5597/100)*(E5597/1000)),0))))),2)</f>
        <v>10.47</v>
      </c>
    </row>
    <row r="5598" spans="1:11" x14ac:dyDescent="0.35">
      <c r="A5598" s="2">
        <v>46947</v>
      </c>
      <c r="B5598" s="76" t="s">
        <v>4176</v>
      </c>
      <c r="C5598" s="76" t="s">
        <v>287</v>
      </c>
      <c r="D5598" s="76" t="s">
        <v>5292</v>
      </c>
      <c r="E5598" s="76">
        <v>473</v>
      </c>
      <c r="F5598" s="76">
        <v>24</v>
      </c>
      <c r="G5598" s="77">
        <v>4.7</v>
      </c>
      <c r="H5598" s="76" t="s">
        <v>4070</v>
      </c>
      <c r="I5598" s="77">
        <v>4.34</v>
      </c>
      <c r="J5598" s="2">
        <v>1</v>
      </c>
      <c r="K5598" s="119" cm="1">
        <f t="array" ref="K5598">ROUND(IF(C5598="Beer",SUM(LOOKUP(2,1/(SRP!$B$7:$B$9&lt;=E5598)/(SRP!$C$7:$C$9&gt;=E5598),SRP!$D$7:$D$9)*(G5598/100)*(E5598/1000)),IF(C5598="Spirits",SUM(LOOKUP(2,1/(SRP!$B$2:$B$6&lt;=E5598)/(SRP!$C$2:$C$6&gt;=E5598),SRP!$D$2:$D$6)*(G5598/100)*(E5598/1000)),IF(AND(C5598="Wine",D5598="Fortified Wines"),SUM(LOOKUP(2,1/(SRP!$B$20:$B$23&lt;=E5598)/(SRP!$C$20:$C$23&gt;=E5598),SRP!$D$20:$D$23)*(G5598/100)*(E5598/1000)),IF(C5598="Wine",SUM(LOOKUP(2,1/(SRP!$B$15:$B$19&lt;=E5598)/(SRP!$C$15:$C$19&gt;=E5598),SRP!$D$15:$D$19)*(G5598/100)*(E5598/1000)),IF(C5598="Ready to Drink",SUM(LOOKUP(2,1/(SRP!$B$10:$B$14&lt;=E5598)/(SRP!$C$10:$C$14&gt;=E5598),SRP!$D$10:$D$14)*(G5598/100)*(E5598/1000)),0))))),2)</f>
        <v>1.55</v>
      </c>
    </row>
    <row r="5599" spans="1:11" x14ac:dyDescent="0.35">
      <c r="A5599" s="2">
        <v>46947</v>
      </c>
      <c r="B5599" s="76" t="s">
        <v>4176</v>
      </c>
      <c r="C5599" s="76" t="s">
        <v>287</v>
      </c>
      <c r="D5599" s="76" t="s">
        <v>5292</v>
      </c>
      <c r="E5599" s="76">
        <v>473</v>
      </c>
      <c r="F5599" s="76">
        <v>24</v>
      </c>
      <c r="G5599" s="77">
        <v>4.7</v>
      </c>
      <c r="H5599" s="76" t="s">
        <v>4070</v>
      </c>
      <c r="I5599" s="77">
        <v>4.34</v>
      </c>
      <c r="J5599" s="2">
        <v>1</v>
      </c>
      <c r="K5599" s="119" cm="1">
        <f t="array" ref="K5599">ROUND(IF(C5599="Beer",SUM(LOOKUP(2,1/(SRP!$B$7:$B$9&lt;=E5599)/(SRP!$C$7:$C$9&gt;=E5599),SRP!$D$7:$D$9)*(G5599/100)*(E5599/1000)),IF(C5599="Spirits",SUM(LOOKUP(2,1/(SRP!$B$2:$B$6&lt;=E5599)/(SRP!$C$2:$C$6&gt;=E5599),SRP!$D$2:$D$6)*(G5599/100)*(E5599/1000)),IF(AND(C5599="Wine",D5599="Fortified Wines"),SUM(LOOKUP(2,1/(SRP!$B$20:$B$23&lt;=E5599)/(SRP!$C$20:$C$23&gt;=E5599),SRP!$D$20:$D$23)*(G5599/100)*(E5599/1000)),IF(C5599="Wine",SUM(LOOKUP(2,1/(SRP!$B$15:$B$19&lt;=E5599)/(SRP!$C$15:$C$19&gt;=E5599),SRP!$D$15:$D$19)*(G5599/100)*(E5599/1000)),IF(C5599="Ready to Drink",SUM(LOOKUP(2,1/(SRP!$B$10:$B$14&lt;=E5599)/(SRP!$C$10:$C$14&gt;=E5599),SRP!$D$10:$D$14)*(G5599/100)*(E5599/1000)),0))))),2)</f>
        <v>1.55</v>
      </c>
    </row>
    <row r="5600" spans="1:11" x14ac:dyDescent="0.35">
      <c r="A5600" s="2">
        <v>46948</v>
      </c>
      <c r="B5600" s="76" t="s">
        <v>4229</v>
      </c>
      <c r="C5600" s="76" t="s">
        <v>287</v>
      </c>
      <c r="D5600" s="76" t="s">
        <v>5292</v>
      </c>
      <c r="E5600" s="76">
        <v>473</v>
      </c>
      <c r="F5600" s="76">
        <v>24</v>
      </c>
      <c r="G5600" s="77">
        <v>5.5</v>
      </c>
      <c r="H5600" s="76" t="s">
        <v>4070</v>
      </c>
      <c r="I5600" s="77">
        <v>4.34</v>
      </c>
      <c r="J5600" s="2">
        <v>1</v>
      </c>
      <c r="K5600" s="119" cm="1">
        <f t="array" ref="K5600">ROUND(IF(C5600="Beer",SUM(LOOKUP(2,1/(SRP!$B$7:$B$9&lt;=E5600)/(SRP!$C$7:$C$9&gt;=E5600),SRP!$D$7:$D$9)*(G5600/100)*(E5600/1000)),IF(C5600="Spirits",SUM(LOOKUP(2,1/(SRP!$B$2:$B$6&lt;=E5600)/(SRP!$C$2:$C$6&gt;=E5600),SRP!$D$2:$D$6)*(G5600/100)*(E5600/1000)),IF(AND(C5600="Wine",D5600="Fortified Wines"),SUM(LOOKUP(2,1/(SRP!$B$20:$B$23&lt;=E5600)/(SRP!$C$20:$C$23&gt;=E5600),SRP!$D$20:$D$23)*(G5600/100)*(E5600/1000)),IF(C5600="Wine",SUM(LOOKUP(2,1/(SRP!$B$15:$B$19&lt;=E5600)/(SRP!$C$15:$C$19&gt;=E5600),SRP!$D$15:$D$19)*(G5600/100)*(E5600/1000)),IF(C5600="Ready to Drink",SUM(LOOKUP(2,1/(SRP!$B$10:$B$14&lt;=E5600)/(SRP!$C$10:$C$14&gt;=E5600),SRP!$D$10:$D$14)*(G5600/100)*(E5600/1000)),0))))),2)</f>
        <v>1.82</v>
      </c>
    </row>
    <row r="5601" spans="1:11" x14ac:dyDescent="0.35">
      <c r="A5601" s="2">
        <v>46948</v>
      </c>
      <c r="B5601" s="76" t="s">
        <v>4229</v>
      </c>
      <c r="C5601" s="76" t="s">
        <v>287</v>
      </c>
      <c r="D5601" s="76" t="s">
        <v>5292</v>
      </c>
      <c r="E5601" s="76">
        <v>473</v>
      </c>
      <c r="F5601" s="76">
        <v>24</v>
      </c>
      <c r="G5601" s="77">
        <v>5.5</v>
      </c>
      <c r="H5601" s="76" t="s">
        <v>4070</v>
      </c>
      <c r="I5601" s="77">
        <v>4.34</v>
      </c>
      <c r="J5601" s="2">
        <v>1</v>
      </c>
      <c r="K5601" s="119" cm="1">
        <f t="array" ref="K5601">ROUND(IF(C5601="Beer",SUM(LOOKUP(2,1/(SRP!$B$7:$B$9&lt;=E5601)/(SRP!$C$7:$C$9&gt;=E5601),SRP!$D$7:$D$9)*(G5601/100)*(E5601/1000)),IF(C5601="Spirits",SUM(LOOKUP(2,1/(SRP!$B$2:$B$6&lt;=E5601)/(SRP!$C$2:$C$6&gt;=E5601),SRP!$D$2:$D$6)*(G5601/100)*(E5601/1000)),IF(AND(C5601="Wine",D5601="Fortified Wines"),SUM(LOOKUP(2,1/(SRP!$B$20:$B$23&lt;=E5601)/(SRP!$C$20:$C$23&gt;=E5601),SRP!$D$20:$D$23)*(G5601/100)*(E5601/1000)),IF(C5601="Wine",SUM(LOOKUP(2,1/(SRP!$B$15:$B$19&lt;=E5601)/(SRP!$C$15:$C$19&gt;=E5601),SRP!$D$15:$D$19)*(G5601/100)*(E5601/1000)),IF(C5601="Ready to Drink",SUM(LOOKUP(2,1/(SRP!$B$10:$B$14&lt;=E5601)/(SRP!$C$10:$C$14&gt;=E5601),SRP!$D$10:$D$14)*(G5601/100)*(E5601/1000)),0))))),2)</f>
        <v>1.82</v>
      </c>
    </row>
    <row r="5602" spans="1:11" x14ac:dyDescent="0.35">
      <c r="A5602" s="2">
        <v>46975</v>
      </c>
      <c r="B5602" s="76" t="s">
        <v>4160</v>
      </c>
      <c r="C5602" s="76" t="s">
        <v>287</v>
      </c>
      <c r="D5602" s="76" t="s">
        <v>5240</v>
      </c>
      <c r="E5602" s="76">
        <v>473</v>
      </c>
      <c r="F5602" s="76">
        <v>24</v>
      </c>
      <c r="G5602" s="77">
        <v>6.7</v>
      </c>
      <c r="H5602" s="76" t="s">
        <v>4070</v>
      </c>
      <c r="I5602" s="77">
        <v>4.79</v>
      </c>
      <c r="J5602" s="2">
        <v>1</v>
      </c>
      <c r="K5602" s="119" cm="1">
        <f t="array" ref="K5602">ROUND(IF(C5602="Beer",SUM(LOOKUP(2,1/(SRP!$B$7:$B$9&lt;=E5602)/(SRP!$C$7:$C$9&gt;=E5602),SRP!$D$7:$D$9)*(G5602/100)*(E5602/1000)),IF(C5602="Spirits",SUM(LOOKUP(2,1/(SRP!$B$2:$B$6&lt;=E5602)/(SRP!$C$2:$C$6&gt;=E5602),SRP!$D$2:$D$6)*(G5602/100)*(E5602/1000)),IF(AND(C5602="Wine",D5602="Fortified Wines"),SUM(LOOKUP(2,1/(SRP!$B$20:$B$23&lt;=E5602)/(SRP!$C$20:$C$23&gt;=E5602),SRP!$D$20:$D$23)*(G5602/100)*(E5602/1000)),IF(C5602="Wine",SUM(LOOKUP(2,1/(SRP!$B$15:$B$19&lt;=E5602)/(SRP!$C$15:$C$19&gt;=E5602),SRP!$D$15:$D$19)*(G5602/100)*(E5602/1000)),IF(C5602="Ready to Drink",SUM(LOOKUP(2,1/(SRP!$B$10:$B$14&lt;=E5602)/(SRP!$C$10:$C$14&gt;=E5602),SRP!$D$10:$D$14)*(G5602/100)*(E5602/1000)),0))))),2)</f>
        <v>2.21</v>
      </c>
    </row>
    <row r="5603" spans="1:11" x14ac:dyDescent="0.35">
      <c r="A5603" s="2">
        <v>46975</v>
      </c>
      <c r="B5603" s="76" t="s">
        <v>4160</v>
      </c>
      <c r="C5603" s="76" t="s">
        <v>287</v>
      </c>
      <c r="D5603" s="76" t="s">
        <v>5240</v>
      </c>
      <c r="E5603" s="76">
        <v>473</v>
      </c>
      <c r="F5603" s="76">
        <v>24</v>
      </c>
      <c r="G5603" s="77">
        <v>6.7</v>
      </c>
      <c r="H5603" s="76" t="s">
        <v>4070</v>
      </c>
      <c r="I5603" s="77">
        <v>4.79</v>
      </c>
      <c r="J5603" s="2">
        <v>1</v>
      </c>
      <c r="K5603" s="119" cm="1">
        <f t="array" ref="K5603">ROUND(IF(C5603="Beer",SUM(LOOKUP(2,1/(SRP!$B$7:$B$9&lt;=E5603)/(SRP!$C$7:$C$9&gt;=E5603),SRP!$D$7:$D$9)*(G5603/100)*(E5603/1000)),IF(C5603="Spirits",SUM(LOOKUP(2,1/(SRP!$B$2:$B$6&lt;=E5603)/(SRP!$C$2:$C$6&gt;=E5603),SRP!$D$2:$D$6)*(G5603/100)*(E5603/1000)),IF(AND(C5603="Wine",D5603="Fortified Wines"),SUM(LOOKUP(2,1/(SRP!$B$20:$B$23&lt;=E5603)/(SRP!$C$20:$C$23&gt;=E5603),SRP!$D$20:$D$23)*(G5603/100)*(E5603/1000)),IF(C5603="Wine",SUM(LOOKUP(2,1/(SRP!$B$15:$B$19&lt;=E5603)/(SRP!$C$15:$C$19&gt;=E5603),SRP!$D$15:$D$19)*(G5603/100)*(E5603/1000)),IF(C5603="Ready to Drink",SUM(LOOKUP(2,1/(SRP!$B$10:$B$14&lt;=E5603)/(SRP!$C$10:$C$14&gt;=E5603),SRP!$D$10:$D$14)*(G5603/100)*(E5603/1000)),0))))),2)</f>
        <v>2.21</v>
      </c>
    </row>
    <row r="5604" spans="1:11" x14ac:dyDescent="0.35">
      <c r="A5604" s="2">
        <v>46987</v>
      </c>
      <c r="B5604" s="76" t="s">
        <v>4161</v>
      </c>
      <c r="C5604" s="76" t="s">
        <v>287</v>
      </c>
      <c r="D5604" s="76" t="s">
        <v>5266</v>
      </c>
      <c r="E5604" s="76">
        <v>473</v>
      </c>
      <c r="F5604" s="76">
        <v>24</v>
      </c>
      <c r="G5604" s="77">
        <v>5.5</v>
      </c>
      <c r="H5604" s="76" t="s">
        <v>6874</v>
      </c>
      <c r="I5604" s="77">
        <v>4.25</v>
      </c>
      <c r="J5604" s="2">
        <v>1</v>
      </c>
      <c r="K5604" s="119" cm="1">
        <f t="array" ref="K5604">ROUND(IF(C5604="Beer",SUM(LOOKUP(2,1/(SRP!$B$7:$B$9&lt;=E5604)/(SRP!$C$7:$C$9&gt;=E5604),SRP!$D$7:$D$9)*(G5604/100)*(E5604/1000)),IF(C5604="Spirits",SUM(LOOKUP(2,1/(SRP!$B$2:$B$6&lt;=E5604)/(SRP!$C$2:$C$6&gt;=E5604),SRP!$D$2:$D$6)*(G5604/100)*(E5604/1000)),IF(AND(C5604="Wine",D5604="Fortified Wines"),SUM(LOOKUP(2,1/(SRP!$B$20:$B$23&lt;=E5604)/(SRP!$C$20:$C$23&gt;=E5604),SRP!$D$20:$D$23)*(G5604/100)*(E5604/1000)),IF(C5604="Wine",SUM(LOOKUP(2,1/(SRP!$B$15:$B$19&lt;=E5604)/(SRP!$C$15:$C$19&gt;=E5604),SRP!$D$15:$D$19)*(G5604/100)*(E5604/1000)),IF(C5604="Ready to Drink",SUM(LOOKUP(2,1/(SRP!$B$10:$B$14&lt;=E5604)/(SRP!$C$10:$C$14&gt;=E5604),SRP!$D$10:$D$14)*(G5604/100)*(E5604/1000)),0))))),2)</f>
        <v>1.82</v>
      </c>
    </row>
    <row r="5605" spans="1:11" x14ac:dyDescent="0.35">
      <c r="A5605" s="2">
        <v>46987</v>
      </c>
      <c r="B5605" s="76" t="s">
        <v>4161</v>
      </c>
      <c r="C5605" s="76" t="s">
        <v>287</v>
      </c>
      <c r="D5605" s="76" t="s">
        <v>5266</v>
      </c>
      <c r="E5605" s="76">
        <v>473</v>
      </c>
      <c r="F5605" s="76">
        <v>24</v>
      </c>
      <c r="G5605" s="77">
        <v>5.5</v>
      </c>
      <c r="H5605" s="76" t="s">
        <v>3377</v>
      </c>
      <c r="I5605" s="77">
        <v>4.25</v>
      </c>
      <c r="J5605" s="2">
        <v>1</v>
      </c>
      <c r="K5605" s="119" cm="1">
        <f t="array" ref="K5605">ROUND(IF(C5605="Beer",SUM(LOOKUP(2,1/(SRP!$B$7:$B$9&lt;=E5605)/(SRP!$C$7:$C$9&gt;=E5605),SRP!$D$7:$D$9)*(G5605/100)*(E5605/1000)),IF(C5605="Spirits",SUM(LOOKUP(2,1/(SRP!$B$2:$B$6&lt;=E5605)/(SRP!$C$2:$C$6&gt;=E5605),SRP!$D$2:$D$6)*(G5605/100)*(E5605/1000)),IF(AND(C5605="Wine",D5605="Fortified Wines"),SUM(LOOKUP(2,1/(SRP!$B$20:$B$23&lt;=E5605)/(SRP!$C$20:$C$23&gt;=E5605),SRP!$D$20:$D$23)*(G5605/100)*(E5605/1000)),IF(C5605="Wine",SUM(LOOKUP(2,1/(SRP!$B$15:$B$19&lt;=E5605)/(SRP!$C$15:$C$19&gt;=E5605),SRP!$D$15:$D$19)*(G5605/100)*(E5605/1000)),IF(C5605="Ready to Drink",SUM(LOOKUP(2,1/(SRP!$B$10:$B$14&lt;=E5605)/(SRP!$C$10:$C$14&gt;=E5605),SRP!$D$10:$D$14)*(G5605/100)*(E5605/1000)),0))))),2)</f>
        <v>1.82</v>
      </c>
    </row>
    <row r="5606" spans="1:11" x14ac:dyDescent="0.35">
      <c r="A5606" s="2">
        <v>47003</v>
      </c>
      <c r="B5606" s="76" t="s">
        <v>4776</v>
      </c>
      <c r="C5606" s="76" t="s">
        <v>286</v>
      </c>
      <c r="D5606" s="76" t="s">
        <v>5232</v>
      </c>
      <c r="E5606" s="76">
        <v>750</v>
      </c>
      <c r="F5606" s="76">
        <v>12</v>
      </c>
      <c r="G5606" s="77">
        <v>11</v>
      </c>
      <c r="H5606" s="76" t="s">
        <v>3306</v>
      </c>
      <c r="I5606" s="77">
        <v>18.989999999999998</v>
      </c>
      <c r="J5606" s="2">
        <v>1</v>
      </c>
      <c r="K5606" s="119" cm="1">
        <f t="array" ref="K5606">ROUND(IF(C5606="Beer",SUM(LOOKUP(2,1/(SRP!$B$7:$B$9&lt;=E5606)/(SRP!$C$7:$C$9&gt;=E5606),SRP!$D$7:$D$9)*(G5606/100)*(E5606/1000)),IF(C5606="Spirits",SUM(LOOKUP(2,1/(SRP!$B$2:$B$6&lt;=E5606)/(SRP!$C$2:$C$6&gt;=E5606),SRP!$D$2:$D$6)*(G5606/100)*(E5606/1000)),IF(AND(C5606="Wine",D5606="Fortified Wines"),SUM(LOOKUP(2,1/(SRP!$B$20:$B$23&lt;=E5606)/(SRP!$C$20:$C$23&gt;=E5606),SRP!$D$20:$D$23)*(G5606/100)*(E5606/1000)),IF(C5606="Wine",SUM(LOOKUP(2,1/(SRP!$B$15:$B$19&lt;=E5606)/(SRP!$C$15:$C$19&gt;=E5606),SRP!$D$15:$D$19)*(G5606/100)*(E5606/1000)),IF(C5606="Ready to Drink",SUM(LOOKUP(2,1/(SRP!$B$10:$B$14&lt;=E5606)/(SRP!$C$10:$C$14&gt;=E5606),SRP!$D$10:$D$14)*(G5606/100)*(E5606/1000)),0))))),2)</f>
        <v>5.76</v>
      </c>
    </row>
    <row r="5607" spans="1:11" x14ac:dyDescent="0.35">
      <c r="A5607" s="2">
        <v>47014</v>
      </c>
      <c r="B5607" s="76" t="s">
        <v>4273</v>
      </c>
      <c r="C5607" s="76" t="s">
        <v>5938</v>
      </c>
      <c r="D5607" s="76" t="s">
        <v>5298</v>
      </c>
      <c r="E5607" s="76">
        <v>2130</v>
      </c>
      <c r="F5607" s="76">
        <v>4</v>
      </c>
      <c r="G5607" s="77">
        <v>5</v>
      </c>
      <c r="H5607" s="76" t="s">
        <v>3326</v>
      </c>
      <c r="I5607" s="77">
        <v>16.489999999999998</v>
      </c>
      <c r="J5607" s="2">
        <v>6</v>
      </c>
      <c r="K5607" s="119" cm="1">
        <f t="array" ref="K5607">ROUND(IF(C5607="Beer",SUM(LOOKUP(2,1/(SRP!$B$7:$B$9&lt;=E5607)/(SRP!$C$7:$C$9&gt;=E5607),SRP!$D$7:$D$9)*(G5607/100)*(E5607/1000)),IF(C5607="Spirits",SUM(LOOKUP(2,1/(SRP!$B$2:$B$6&lt;=E5607)/(SRP!$C$2:$C$6&gt;=E5607),SRP!$D$2:$D$6)*(G5607/100)*(E5607/1000)),IF(AND(C5607="Wine",D5607="Fortified Wines"),SUM(LOOKUP(2,1/(SRP!$B$20:$B$23&lt;=E5607)/(SRP!$C$20:$C$23&gt;=E5607),SRP!$D$20:$D$23)*(G5607/100)*(E5607/1000)),IF(C5607="Wine",SUM(LOOKUP(2,1/(SRP!$B$15:$B$19&lt;=E5607)/(SRP!$C$15:$C$19&gt;=E5607),SRP!$D$15:$D$19)*(G5607/100)*(E5607/1000)),IF(C5607="Ready to Drink",SUM(LOOKUP(2,1/(SRP!$B$10:$B$14&lt;=E5607)/(SRP!$C$10:$C$14&gt;=E5607),SRP!$D$10:$D$14)*(G5607/100)*(E5607/1000)),0))))),2)</f>
        <v>7.43</v>
      </c>
    </row>
    <row r="5608" spans="1:11" x14ac:dyDescent="0.35">
      <c r="A5608" s="2">
        <v>47014</v>
      </c>
      <c r="B5608" s="76" t="s">
        <v>4273</v>
      </c>
      <c r="C5608" s="76" t="s">
        <v>5938</v>
      </c>
      <c r="D5608" s="76" t="s">
        <v>5298</v>
      </c>
      <c r="E5608" s="76">
        <v>2130</v>
      </c>
      <c r="F5608" s="76">
        <v>4</v>
      </c>
      <c r="G5608" s="77">
        <v>5</v>
      </c>
      <c r="H5608" s="76" t="s">
        <v>3326</v>
      </c>
      <c r="I5608" s="77">
        <v>16.489999999999998</v>
      </c>
      <c r="J5608" s="2">
        <v>6</v>
      </c>
      <c r="K5608" s="119" cm="1">
        <f t="array" ref="K5608">ROUND(IF(C5608="Beer",SUM(LOOKUP(2,1/(SRP!$B$7:$B$9&lt;=E5608)/(SRP!$C$7:$C$9&gt;=E5608),SRP!$D$7:$D$9)*(G5608/100)*(E5608/1000)),IF(C5608="Spirits",SUM(LOOKUP(2,1/(SRP!$B$2:$B$6&lt;=E5608)/(SRP!$C$2:$C$6&gt;=E5608),SRP!$D$2:$D$6)*(G5608/100)*(E5608/1000)),IF(AND(C5608="Wine",D5608="Fortified Wines"),SUM(LOOKUP(2,1/(SRP!$B$20:$B$23&lt;=E5608)/(SRP!$C$20:$C$23&gt;=E5608),SRP!$D$20:$D$23)*(G5608/100)*(E5608/1000)),IF(C5608="Wine",SUM(LOOKUP(2,1/(SRP!$B$15:$B$19&lt;=E5608)/(SRP!$C$15:$C$19&gt;=E5608),SRP!$D$15:$D$19)*(G5608/100)*(E5608/1000)),IF(C5608="Ready to Drink",SUM(LOOKUP(2,1/(SRP!$B$10:$B$14&lt;=E5608)/(SRP!$C$10:$C$14&gt;=E5608),SRP!$D$10:$D$14)*(G5608/100)*(E5608/1000)),0))))),2)</f>
        <v>7.43</v>
      </c>
    </row>
    <row r="5609" spans="1:11" x14ac:dyDescent="0.35">
      <c r="A5609" s="2">
        <v>47023</v>
      </c>
      <c r="B5609" s="76" t="s">
        <v>4278</v>
      </c>
      <c r="C5609" s="76" t="s">
        <v>287</v>
      </c>
      <c r="D5609" s="76" t="s">
        <v>5240</v>
      </c>
      <c r="E5609" s="76">
        <v>473</v>
      </c>
      <c r="F5609" s="76">
        <v>24</v>
      </c>
      <c r="G5609" s="77">
        <v>7.5</v>
      </c>
      <c r="H5609" s="76" t="s">
        <v>3409</v>
      </c>
      <c r="I5609" s="77">
        <v>4.3</v>
      </c>
      <c r="J5609" s="2">
        <v>1</v>
      </c>
      <c r="K5609" s="119" cm="1">
        <f t="array" ref="K5609">ROUND(IF(C5609="Beer",SUM(LOOKUP(2,1/(SRP!$B$7:$B$9&lt;=E5609)/(SRP!$C$7:$C$9&gt;=E5609),SRP!$D$7:$D$9)*(G5609/100)*(E5609/1000)),IF(C5609="Spirits",SUM(LOOKUP(2,1/(SRP!$B$2:$B$6&lt;=E5609)/(SRP!$C$2:$C$6&gt;=E5609),SRP!$D$2:$D$6)*(G5609/100)*(E5609/1000)),IF(AND(C5609="Wine",D5609="Fortified Wines"),SUM(LOOKUP(2,1/(SRP!$B$20:$B$23&lt;=E5609)/(SRP!$C$20:$C$23&gt;=E5609),SRP!$D$20:$D$23)*(G5609/100)*(E5609/1000)),IF(C5609="Wine",SUM(LOOKUP(2,1/(SRP!$B$15:$B$19&lt;=E5609)/(SRP!$C$15:$C$19&gt;=E5609),SRP!$D$15:$D$19)*(G5609/100)*(E5609/1000)),IF(C5609="Ready to Drink",SUM(LOOKUP(2,1/(SRP!$B$10:$B$14&lt;=E5609)/(SRP!$C$10:$C$14&gt;=E5609),SRP!$D$10:$D$14)*(G5609/100)*(E5609/1000)),0))))),2)</f>
        <v>2.48</v>
      </c>
    </row>
    <row r="5610" spans="1:11" x14ac:dyDescent="0.35">
      <c r="A5610" s="2">
        <v>47023</v>
      </c>
      <c r="B5610" s="76" t="s">
        <v>4278</v>
      </c>
      <c r="C5610" s="76" t="s">
        <v>287</v>
      </c>
      <c r="D5610" s="76" t="s">
        <v>5240</v>
      </c>
      <c r="E5610" s="76">
        <v>473</v>
      </c>
      <c r="F5610" s="76">
        <v>24</v>
      </c>
      <c r="G5610" s="77">
        <v>7.5</v>
      </c>
      <c r="H5610" s="76" t="s">
        <v>3409</v>
      </c>
      <c r="I5610" s="77">
        <v>4.3</v>
      </c>
      <c r="J5610" s="2">
        <v>1</v>
      </c>
      <c r="K5610" s="119" cm="1">
        <f t="array" ref="K5610">ROUND(IF(C5610="Beer",SUM(LOOKUP(2,1/(SRP!$B$7:$B$9&lt;=E5610)/(SRP!$C$7:$C$9&gt;=E5610),SRP!$D$7:$D$9)*(G5610/100)*(E5610/1000)),IF(C5610="Spirits",SUM(LOOKUP(2,1/(SRP!$B$2:$B$6&lt;=E5610)/(SRP!$C$2:$C$6&gt;=E5610),SRP!$D$2:$D$6)*(G5610/100)*(E5610/1000)),IF(AND(C5610="Wine",D5610="Fortified Wines"),SUM(LOOKUP(2,1/(SRP!$B$20:$B$23&lt;=E5610)/(SRP!$C$20:$C$23&gt;=E5610),SRP!$D$20:$D$23)*(G5610/100)*(E5610/1000)),IF(C5610="Wine",SUM(LOOKUP(2,1/(SRP!$B$15:$B$19&lt;=E5610)/(SRP!$C$15:$C$19&gt;=E5610),SRP!$D$15:$D$19)*(G5610/100)*(E5610/1000)),IF(C5610="Ready to Drink",SUM(LOOKUP(2,1/(SRP!$B$10:$B$14&lt;=E5610)/(SRP!$C$10:$C$14&gt;=E5610),SRP!$D$10:$D$14)*(G5610/100)*(E5610/1000)),0))))),2)</f>
        <v>2.48</v>
      </c>
    </row>
    <row r="5611" spans="1:11" x14ac:dyDescent="0.35">
      <c r="A5611" s="2">
        <v>47025</v>
      </c>
      <c r="B5611" s="76" t="s">
        <v>4260</v>
      </c>
      <c r="C5611" s="76" t="s">
        <v>287</v>
      </c>
      <c r="D5611" s="76" t="s">
        <v>5292</v>
      </c>
      <c r="E5611" s="76">
        <v>473</v>
      </c>
      <c r="F5611" s="76">
        <v>24</v>
      </c>
      <c r="G5611" s="77">
        <v>5</v>
      </c>
      <c r="H5611" s="76" t="s">
        <v>3409</v>
      </c>
      <c r="I5611" s="77">
        <v>4.5</v>
      </c>
      <c r="J5611" s="2">
        <v>1</v>
      </c>
      <c r="K5611" s="119" cm="1">
        <f t="array" ref="K5611">ROUND(IF(C5611="Beer",SUM(LOOKUP(2,1/(SRP!$B$7:$B$9&lt;=E5611)/(SRP!$C$7:$C$9&gt;=E5611),SRP!$D$7:$D$9)*(G5611/100)*(E5611/1000)),IF(C5611="Spirits",SUM(LOOKUP(2,1/(SRP!$B$2:$B$6&lt;=E5611)/(SRP!$C$2:$C$6&gt;=E5611),SRP!$D$2:$D$6)*(G5611/100)*(E5611/1000)),IF(AND(C5611="Wine",D5611="Fortified Wines"),SUM(LOOKUP(2,1/(SRP!$B$20:$B$23&lt;=E5611)/(SRP!$C$20:$C$23&gt;=E5611),SRP!$D$20:$D$23)*(G5611/100)*(E5611/1000)),IF(C5611="Wine",SUM(LOOKUP(2,1/(SRP!$B$15:$B$19&lt;=E5611)/(SRP!$C$15:$C$19&gt;=E5611),SRP!$D$15:$D$19)*(G5611/100)*(E5611/1000)),IF(C5611="Ready to Drink",SUM(LOOKUP(2,1/(SRP!$B$10:$B$14&lt;=E5611)/(SRP!$C$10:$C$14&gt;=E5611),SRP!$D$10:$D$14)*(G5611/100)*(E5611/1000)),0))))),2)</f>
        <v>1.65</v>
      </c>
    </row>
    <row r="5612" spans="1:11" x14ac:dyDescent="0.35">
      <c r="A5612" s="2">
        <v>47025</v>
      </c>
      <c r="B5612" s="76" t="s">
        <v>4260</v>
      </c>
      <c r="C5612" s="76" t="s">
        <v>287</v>
      </c>
      <c r="D5612" s="76" t="s">
        <v>5292</v>
      </c>
      <c r="E5612" s="76">
        <v>473</v>
      </c>
      <c r="F5612" s="76">
        <v>24</v>
      </c>
      <c r="G5612" s="77">
        <v>5</v>
      </c>
      <c r="H5612" s="76" t="s">
        <v>3409</v>
      </c>
      <c r="I5612" s="77">
        <v>4.5</v>
      </c>
      <c r="J5612" s="2">
        <v>1</v>
      </c>
      <c r="K5612" s="119" cm="1">
        <f t="array" ref="K5612">ROUND(IF(C5612="Beer",SUM(LOOKUP(2,1/(SRP!$B$7:$B$9&lt;=E5612)/(SRP!$C$7:$C$9&gt;=E5612),SRP!$D$7:$D$9)*(G5612/100)*(E5612/1000)),IF(C5612="Spirits",SUM(LOOKUP(2,1/(SRP!$B$2:$B$6&lt;=E5612)/(SRP!$C$2:$C$6&gt;=E5612),SRP!$D$2:$D$6)*(G5612/100)*(E5612/1000)),IF(AND(C5612="Wine",D5612="Fortified Wines"),SUM(LOOKUP(2,1/(SRP!$B$20:$B$23&lt;=E5612)/(SRP!$C$20:$C$23&gt;=E5612),SRP!$D$20:$D$23)*(G5612/100)*(E5612/1000)),IF(C5612="Wine",SUM(LOOKUP(2,1/(SRP!$B$15:$B$19&lt;=E5612)/(SRP!$C$15:$C$19&gt;=E5612),SRP!$D$15:$D$19)*(G5612/100)*(E5612/1000)),IF(C5612="Ready to Drink",SUM(LOOKUP(2,1/(SRP!$B$10:$B$14&lt;=E5612)/(SRP!$C$10:$C$14&gt;=E5612),SRP!$D$10:$D$14)*(G5612/100)*(E5612/1000)),0))))),2)</f>
        <v>1.65</v>
      </c>
    </row>
    <row r="5613" spans="1:11" x14ac:dyDescent="0.35">
      <c r="A5613" s="2">
        <v>47027</v>
      </c>
      <c r="B5613" s="76" t="s">
        <v>4261</v>
      </c>
      <c r="C5613" s="76" t="s">
        <v>287</v>
      </c>
      <c r="D5613" s="76" t="s">
        <v>5230</v>
      </c>
      <c r="E5613" s="76">
        <v>473</v>
      </c>
      <c r="F5613" s="76">
        <v>24</v>
      </c>
      <c r="G5613" s="77">
        <v>4.5</v>
      </c>
      <c r="H5613" s="76" t="s">
        <v>3409</v>
      </c>
      <c r="I5613" s="77">
        <v>4.05</v>
      </c>
      <c r="J5613" s="2">
        <v>1</v>
      </c>
      <c r="K5613" s="119" cm="1">
        <f t="array" ref="K5613">ROUND(IF(C5613="Beer",SUM(LOOKUP(2,1/(SRP!$B$7:$B$9&lt;=E5613)/(SRP!$C$7:$C$9&gt;=E5613),SRP!$D$7:$D$9)*(G5613/100)*(E5613/1000)),IF(C5613="Spirits",SUM(LOOKUP(2,1/(SRP!$B$2:$B$6&lt;=E5613)/(SRP!$C$2:$C$6&gt;=E5613),SRP!$D$2:$D$6)*(G5613/100)*(E5613/1000)),IF(AND(C5613="Wine",D5613="Fortified Wines"),SUM(LOOKUP(2,1/(SRP!$B$20:$B$23&lt;=E5613)/(SRP!$C$20:$C$23&gt;=E5613),SRP!$D$20:$D$23)*(G5613/100)*(E5613/1000)),IF(C5613="Wine",SUM(LOOKUP(2,1/(SRP!$B$15:$B$19&lt;=E5613)/(SRP!$C$15:$C$19&gt;=E5613),SRP!$D$15:$D$19)*(G5613/100)*(E5613/1000)),IF(C5613="Ready to Drink",SUM(LOOKUP(2,1/(SRP!$B$10:$B$14&lt;=E5613)/(SRP!$C$10:$C$14&gt;=E5613),SRP!$D$10:$D$14)*(G5613/100)*(E5613/1000)),0))))),2)</f>
        <v>1.49</v>
      </c>
    </row>
    <row r="5614" spans="1:11" x14ac:dyDescent="0.35">
      <c r="A5614" s="2">
        <v>47027</v>
      </c>
      <c r="B5614" s="76" t="s">
        <v>4261</v>
      </c>
      <c r="C5614" s="76" t="s">
        <v>287</v>
      </c>
      <c r="D5614" s="76" t="s">
        <v>5230</v>
      </c>
      <c r="E5614" s="76">
        <v>473</v>
      </c>
      <c r="F5614" s="76">
        <v>24</v>
      </c>
      <c r="G5614" s="77">
        <v>4.5</v>
      </c>
      <c r="H5614" s="76" t="s">
        <v>3409</v>
      </c>
      <c r="I5614" s="77">
        <v>4.05</v>
      </c>
      <c r="J5614" s="2">
        <v>1</v>
      </c>
      <c r="K5614" s="119" cm="1">
        <f t="array" ref="K5614">ROUND(IF(C5614="Beer",SUM(LOOKUP(2,1/(SRP!$B$7:$B$9&lt;=E5614)/(SRP!$C$7:$C$9&gt;=E5614),SRP!$D$7:$D$9)*(G5614/100)*(E5614/1000)),IF(C5614="Spirits",SUM(LOOKUP(2,1/(SRP!$B$2:$B$6&lt;=E5614)/(SRP!$C$2:$C$6&gt;=E5614),SRP!$D$2:$D$6)*(G5614/100)*(E5614/1000)),IF(AND(C5614="Wine",D5614="Fortified Wines"),SUM(LOOKUP(2,1/(SRP!$B$20:$B$23&lt;=E5614)/(SRP!$C$20:$C$23&gt;=E5614),SRP!$D$20:$D$23)*(G5614/100)*(E5614/1000)),IF(C5614="Wine",SUM(LOOKUP(2,1/(SRP!$B$15:$B$19&lt;=E5614)/(SRP!$C$15:$C$19&gt;=E5614),SRP!$D$15:$D$19)*(G5614/100)*(E5614/1000)),IF(C5614="Ready to Drink",SUM(LOOKUP(2,1/(SRP!$B$10:$B$14&lt;=E5614)/(SRP!$C$10:$C$14&gt;=E5614),SRP!$D$10:$D$14)*(G5614/100)*(E5614/1000)),0))))),2)</f>
        <v>1.49</v>
      </c>
    </row>
    <row r="5615" spans="1:11" x14ac:dyDescent="0.35">
      <c r="A5615" s="2">
        <v>47042</v>
      </c>
      <c r="B5615" s="76" t="s">
        <v>4262</v>
      </c>
      <c r="C5615" s="76" t="s">
        <v>286</v>
      </c>
      <c r="D5615" s="76" t="s">
        <v>5246</v>
      </c>
      <c r="E5615" s="76">
        <v>750</v>
      </c>
      <c r="F5615" s="76">
        <v>12</v>
      </c>
      <c r="G5615" s="77">
        <v>13</v>
      </c>
      <c r="H5615" s="76" t="s">
        <v>4263</v>
      </c>
      <c r="I5615" s="77">
        <v>20</v>
      </c>
      <c r="J5615" s="2">
        <v>1</v>
      </c>
      <c r="K5615" s="119" cm="1">
        <f t="array" ref="K5615">ROUND(IF(C5615="Beer",SUM(LOOKUP(2,1/(SRP!$B$7:$B$9&lt;=E5615)/(SRP!$C$7:$C$9&gt;=E5615),SRP!$D$7:$D$9)*(G5615/100)*(E5615/1000)),IF(C5615="Spirits",SUM(LOOKUP(2,1/(SRP!$B$2:$B$6&lt;=E5615)/(SRP!$C$2:$C$6&gt;=E5615),SRP!$D$2:$D$6)*(G5615/100)*(E5615/1000)),IF(AND(C5615="Wine",D5615="Fortified Wines"),SUM(LOOKUP(2,1/(SRP!$B$20:$B$23&lt;=E5615)/(SRP!$C$20:$C$23&gt;=E5615),SRP!$D$20:$D$23)*(G5615/100)*(E5615/1000)),IF(C5615="Wine",SUM(LOOKUP(2,1/(SRP!$B$15:$B$19&lt;=E5615)/(SRP!$C$15:$C$19&gt;=E5615),SRP!$D$15:$D$19)*(G5615/100)*(E5615/1000)),IF(C5615="Ready to Drink",SUM(LOOKUP(2,1/(SRP!$B$10:$B$14&lt;=E5615)/(SRP!$C$10:$C$14&gt;=E5615),SRP!$D$10:$D$14)*(G5615/100)*(E5615/1000)),0))))),2)</f>
        <v>6.81</v>
      </c>
    </row>
    <row r="5616" spans="1:11" x14ac:dyDescent="0.35">
      <c r="A5616" s="2">
        <v>47053</v>
      </c>
      <c r="B5616" s="76" t="s">
        <v>4280</v>
      </c>
      <c r="C5616" s="76" t="s">
        <v>286</v>
      </c>
      <c r="D5616" s="76" t="s">
        <v>5246</v>
      </c>
      <c r="E5616" s="76">
        <v>750</v>
      </c>
      <c r="F5616" s="76">
        <v>12</v>
      </c>
      <c r="G5616" s="77">
        <v>12.4</v>
      </c>
      <c r="H5616" s="76" t="s">
        <v>6873</v>
      </c>
      <c r="I5616" s="77">
        <v>34.99</v>
      </c>
      <c r="J5616" s="2">
        <v>1</v>
      </c>
      <c r="K5616" s="119" cm="1">
        <f t="array" ref="K5616">ROUND(IF(C5616="Beer",SUM(LOOKUP(2,1/(SRP!$B$7:$B$9&lt;=E5616)/(SRP!$C$7:$C$9&gt;=E5616),SRP!$D$7:$D$9)*(G5616/100)*(E5616/1000)),IF(C5616="Spirits",SUM(LOOKUP(2,1/(SRP!$B$2:$B$6&lt;=E5616)/(SRP!$C$2:$C$6&gt;=E5616),SRP!$D$2:$D$6)*(G5616/100)*(E5616/1000)),IF(AND(C5616="Wine",D5616="Fortified Wines"),SUM(LOOKUP(2,1/(SRP!$B$20:$B$23&lt;=E5616)/(SRP!$C$20:$C$23&gt;=E5616),SRP!$D$20:$D$23)*(G5616/100)*(E5616/1000)),IF(C5616="Wine",SUM(LOOKUP(2,1/(SRP!$B$15:$B$19&lt;=E5616)/(SRP!$C$15:$C$19&gt;=E5616),SRP!$D$15:$D$19)*(G5616/100)*(E5616/1000)),IF(C5616="Ready to Drink",SUM(LOOKUP(2,1/(SRP!$B$10:$B$14&lt;=E5616)/(SRP!$C$10:$C$14&gt;=E5616),SRP!$D$10:$D$14)*(G5616/100)*(E5616/1000)),0))))),2)</f>
        <v>6.49</v>
      </c>
    </row>
    <row r="5617" spans="1:11" x14ac:dyDescent="0.35">
      <c r="A5617" s="2">
        <v>47064</v>
      </c>
      <c r="B5617" s="76" t="s">
        <v>4147</v>
      </c>
      <c r="C5617" s="76" t="s">
        <v>287</v>
      </c>
      <c r="D5617" s="76" t="s">
        <v>5240</v>
      </c>
      <c r="E5617" s="76">
        <v>473</v>
      </c>
      <c r="F5617" s="76">
        <v>24</v>
      </c>
      <c r="G5617" s="77">
        <v>9</v>
      </c>
      <c r="H5617" s="76" t="s">
        <v>3301</v>
      </c>
      <c r="I5617" s="77">
        <v>4.99</v>
      </c>
      <c r="J5617" s="2">
        <v>1</v>
      </c>
      <c r="K5617" s="119" cm="1">
        <f t="array" ref="K5617">ROUND(IF(C5617="Beer",SUM(LOOKUP(2,1/(SRP!$B$7:$B$9&lt;=E5617)/(SRP!$C$7:$C$9&gt;=E5617),SRP!$D$7:$D$9)*(G5617/100)*(E5617/1000)),IF(C5617="Spirits",SUM(LOOKUP(2,1/(SRP!$B$2:$B$6&lt;=E5617)/(SRP!$C$2:$C$6&gt;=E5617),SRP!$D$2:$D$6)*(G5617/100)*(E5617/1000)),IF(AND(C5617="Wine",D5617="Fortified Wines"),SUM(LOOKUP(2,1/(SRP!$B$20:$B$23&lt;=E5617)/(SRP!$C$20:$C$23&gt;=E5617),SRP!$D$20:$D$23)*(G5617/100)*(E5617/1000)),IF(C5617="Wine",SUM(LOOKUP(2,1/(SRP!$B$15:$B$19&lt;=E5617)/(SRP!$C$15:$C$19&gt;=E5617),SRP!$D$15:$D$19)*(G5617/100)*(E5617/1000)),IF(C5617="Ready to Drink",SUM(LOOKUP(2,1/(SRP!$B$10:$B$14&lt;=E5617)/(SRP!$C$10:$C$14&gt;=E5617),SRP!$D$10:$D$14)*(G5617/100)*(E5617/1000)),0))))),2)</f>
        <v>2.97</v>
      </c>
    </row>
    <row r="5618" spans="1:11" x14ac:dyDescent="0.35">
      <c r="A5618" s="2">
        <v>47064</v>
      </c>
      <c r="B5618" s="76" t="s">
        <v>4147</v>
      </c>
      <c r="C5618" s="76" t="s">
        <v>287</v>
      </c>
      <c r="D5618" s="76" t="s">
        <v>5240</v>
      </c>
      <c r="E5618" s="76">
        <v>473</v>
      </c>
      <c r="F5618" s="76">
        <v>24</v>
      </c>
      <c r="G5618" s="77">
        <v>9</v>
      </c>
      <c r="H5618" s="76" t="s">
        <v>3301</v>
      </c>
      <c r="I5618" s="77">
        <v>4.99</v>
      </c>
      <c r="J5618" s="2">
        <v>1</v>
      </c>
      <c r="K5618" s="119" cm="1">
        <f t="array" ref="K5618">ROUND(IF(C5618="Beer",SUM(LOOKUP(2,1/(SRP!$B$7:$B$9&lt;=E5618)/(SRP!$C$7:$C$9&gt;=E5618),SRP!$D$7:$D$9)*(G5618/100)*(E5618/1000)),IF(C5618="Spirits",SUM(LOOKUP(2,1/(SRP!$B$2:$B$6&lt;=E5618)/(SRP!$C$2:$C$6&gt;=E5618),SRP!$D$2:$D$6)*(G5618/100)*(E5618/1000)),IF(AND(C5618="Wine",D5618="Fortified Wines"),SUM(LOOKUP(2,1/(SRP!$B$20:$B$23&lt;=E5618)/(SRP!$C$20:$C$23&gt;=E5618),SRP!$D$20:$D$23)*(G5618/100)*(E5618/1000)),IF(C5618="Wine",SUM(LOOKUP(2,1/(SRP!$B$15:$B$19&lt;=E5618)/(SRP!$C$15:$C$19&gt;=E5618),SRP!$D$15:$D$19)*(G5618/100)*(E5618/1000)),IF(C5618="Ready to Drink",SUM(LOOKUP(2,1/(SRP!$B$10:$B$14&lt;=E5618)/(SRP!$C$10:$C$14&gt;=E5618),SRP!$D$10:$D$14)*(G5618/100)*(E5618/1000)),0))))),2)</f>
        <v>2.97</v>
      </c>
    </row>
    <row r="5619" spans="1:11" x14ac:dyDescent="0.35">
      <c r="A5619" s="2">
        <v>47067</v>
      </c>
      <c r="B5619" s="76" t="s">
        <v>4329</v>
      </c>
      <c r="C5619" s="76" t="s">
        <v>286</v>
      </c>
      <c r="D5619" s="76" t="s">
        <v>5253</v>
      </c>
      <c r="E5619" s="76">
        <v>750</v>
      </c>
      <c r="F5619" s="76">
        <v>12</v>
      </c>
      <c r="G5619" s="77">
        <v>12</v>
      </c>
      <c r="H5619" s="76" t="s">
        <v>6873</v>
      </c>
      <c r="I5619" s="77">
        <v>34.99</v>
      </c>
      <c r="J5619" s="2">
        <v>1</v>
      </c>
      <c r="K5619" s="119" cm="1">
        <f t="array" ref="K5619">ROUND(IF(C5619="Beer",SUM(LOOKUP(2,1/(SRP!$B$7:$B$9&lt;=E5619)/(SRP!$C$7:$C$9&gt;=E5619),SRP!$D$7:$D$9)*(G5619/100)*(E5619/1000)),IF(C5619="Spirits",SUM(LOOKUP(2,1/(SRP!$B$2:$B$6&lt;=E5619)/(SRP!$C$2:$C$6&gt;=E5619),SRP!$D$2:$D$6)*(G5619/100)*(E5619/1000)),IF(AND(C5619="Wine",D5619="Fortified Wines"),SUM(LOOKUP(2,1/(SRP!$B$20:$B$23&lt;=E5619)/(SRP!$C$20:$C$23&gt;=E5619),SRP!$D$20:$D$23)*(G5619/100)*(E5619/1000)),IF(C5619="Wine",SUM(LOOKUP(2,1/(SRP!$B$15:$B$19&lt;=E5619)/(SRP!$C$15:$C$19&gt;=E5619),SRP!$D$15:$D$19)*(G5619/100)*(E5619/1000)),IF(C5619="Ready to Drink",SUM(LOOKUP(2,1/(SRP!$B$10:$B$14&lt;=E5619)/(SRP!$C$10:$C$14&gt;=E5619),SRP!$D$10:$D$14)*(G5619/100)*(E5619/1000)),0))))),2)</f>
        <v>6.28</v>
      </c>
    </row>
    <row r="5620" spans="1:11" x14ac:dyDescent="0.35">
      <c r="A5620" s="2">
        <v>47070</v>
      </c>
      <c r="B5620" s="76" t="s">
        <v>4264</v>
      </c>
      <c r="C5620" s="76" t="s">
        <v>286</v>
      </c>
      <c r="D5620" s="76" t="s">
        <v>5236</v>
      </c>
      <c r="E5620" s="76">
        <v>750</v>
      </c>
      <c r="F5620" s="76">
        <v>12</v>
      </c>
      <c r="G5620" s="77">
        <v>13</v>
      </c>
      <c r="H5620" s="76" t="s">
        <v>3288</v>
      </c>
      <c r="I5620" s="77">
        <v>16.989999999999998</v>
      </c>
      <c r="J5620" s="2">
        <v>1</v>
      </c>
      <c r="K5620" s="119" cm="1">
        <f t="array" ref="K5620">ROUND(IF(C5620="Beer",SUM(LOOKUP(2,1/(SRP!$B$7:$B$9&lt;=E5620)/(SRP!$C$7:$C$9&gt;=E5620),SRP!$D$7:$D$9)*(G5620/100)*(E5620/1000)),IF(C5620="Spirits",SUM(LOOKUP(2,1/(SRP!$B$2:$B$6&lt;=E5620)/(SRP!$C$2:$C$6&gt;=E5620),SRP!$D$2:$D$6)*(G5620/100)*(E5620/1000)),IF(AND(C5620="Wine",D5620="Fortified Wines"),SUM(LOOKUP(2,1/(SRP!$B$20:$B$23&lt;=E5620)/(SRP!$C$20:$C$23&gt;=E5620),SRP!$D$20:$D$23)*(G5620/100)*(E5620/1000)),IF(C5620="Wine",SUM(LOOKUP(2,1/(SRP!$B$15:$B$19&lt;=E5620)/(SRP!$C$15:$C$19&gt;=E5620),SRP!$D$15:$D$19)*(G5620/100)*(E5620/1000)),IF(C5620="Ready to Drink",SUM(LOOKUP(2,1/(SRP!$B$10:$B$14&lt;=E5620)/(SRP!$C$10:$C$14&gt;=E5620),SRP!$D$10:$D$14)*(G5620/100)*(E5620/1000)),0))))),2)</f>
        <v>6.81</v>
      </c>
    </row>
    <row r="5621" spans="1:11" x14ac:dyDescent="0.35">
      <c r="A5621" s="2">
        <v>47072</v>
      </c>
      <c r="B5621" s="76" t="s">
        <v>6367</v>
      </c>
      <c r="C5621" s="76" t="s">
        <v>286</v>
      </c>
      <c r="D5621" s="76" t="s">
        <v>5264</v>
      </c>
      <c r="E5621" s="76">
        <v>3000</v>
      </c>
      <c r="F5621" s="76">
        <v>4</v>
      </c>
      <c r="G5621" s="77">
        <v>12</v>
      </c>
      <c r="H5621" s="76" t="s">
        <v>3297</v>
      </c>
      <c r="I5621" s="77">
        <v>49.99</v>
      </c>
      <c r="J5621" s="2">
        <v>1</v>
      </c>
      <c r="K5621" s="119" cm="1">
        <f t="array" ref="K5621">ROUND(IF(C5621="Beer",SUM(LOOKUP(2,1/(SRP!$B$7:$B$9&lt;=E5621)/(SRP!$C$7:$C$9&gt;=E5621),SRP!$D$7:$D$9)*(G5621/100)*(E5621/1000)),IF(C5621="Spirits",SUM(LOOKUP(2,1/(SRP!$B$2:$B$6&lt;=E5621)/(SRP!$C$2:$C$6&gt;=E5621),SRP!$D$2:$D$6)*(G5621/100)*(E5621/1000)),IF(AND(C5621="Wine",D5621="Fortified Wines"),SUM(LOOKUP(2,1/(SRP!$B$20:$B$23&lt;=E5621)/(SRP!$C$20:$C$23&gt;=E5621),SRP!$D$20:$D$23)*(G5621/100)*(E5621/1000)),IF(C5621="Wine",SUM(LOOKUP(2,1/(SRP!$B$15:$B$19&lt;=E5621)/(SRP!$C$15:$C$19&gt;=E5621),SRP!$D$15:$D$19)*(G5621/100)*(E5621/1000)),IF(C5621="Ready to Drink",SUM(LOOKUP(2,1/(SRP!$B$10:$B$14&lt;=E5621)/(SRP!$C$10:$C$14&gt;=E5621),SRP!$D$10:$D$14)*(G5621/100)*(E5621/1000)),0))))),2)</f>
        <v>25.13</v>
      </c>
    </row>
    <row r="5622" spans="1:11" x14ac:dyDescent="0.35">
      <c r="A5622" s="2">
        <v>47074</v>
      </c>
      <c r="B5622" s="76" t="s">
        <v>4290</v>
      </c>
      <c r="C5622" s="76" t="s">
        <v>286</v>
      </c>
      <c r="D5622" s="76" t="s">
        <v>5236</v>
      </c>
      <c r="E5622" s="76">
        <v>3000</v>
      </c>
      <c r="F5622" s="76">
        <v>4</v>
      </c>
      <c r="G5622" s="77">
        <v>13</v>
      </c>
      <c r="H5622" s="76" t="s">
        <v>3297</v>
      </c>
      <c r="I5622" s="77">
        <v>49.99</v>
      </c>
      <c r="J5622" s="2">
        <v>1</v>
      </c>
      <c r="K5622" s="119" cm="1">
        <f t="array" ref="K5622">ROUND(IF(C5622="Beer",SUM(LOOKUP(2,1/(SRP!$B$7:$B$9&lt;=E5622)/(SRP!$C$7:$C$9&gt;=E5622),SRP!$D$7:$D$9)*(G5622/100)*(E5622/1000)),IF(C5622="Spirits",SUM(LOOKUP(2,1/(SRP!$B$2:$B$6&lt;=E5622)/(SRP!$C$2:$C$6&gt;=E5622),SRP!$D$2:$D$6)*(G5622/100)*(E5622/1000)),IF(AND(C5622="Wine",D5622="Fortified Wines"),SUM(LOOKUP(2,1/(SRP!$B$20:$B$23&lt;=E5622)/(SRP!$C$20:$C$23&gt;=E5622),SRP!$D$20:$D$23)*(G5622/100)*(E5622/1000)),IF(C5622="Wine",SUM(LOOKUP(2,1/(SRP!$B$15:$B$19&lt;=E5622)/(SRP!$C$15:$C$19&gt;=E5622),SRP!$D$15:$D$19)*(G5622/100)*(E5622/1000)),IF(C5622="Ready to Drink",SUM(LOOKUP(2,1/(SRP!$B$10:$B$14&lt;=E5622)/(SRP!$C$10:$C$14&gt;=E5622),SRP!$D$10:$D$14)*(G5622/100)*(E5622/1000)),0))))),2)</f>
        <v>27.23</v>
      </c>
    </row>
    <row r="5623" spans="1:11" x14ac:dyDescent="0.35">
      <c r="A5623" s="2">
        <v>47075</v>
      </c>
      <c r="B5623" s="76" t="s">
        <v>4291</v>
      </c>
      <c r="C5623" s="76" t="s">
        <v>286</v>
      </c>
      <c r="D5623" s="76" t="s">
        <v>5324</v>
      </c>
      <c r="E5623" s="76">
        <v>750</v>
      </c>
      <c r="F5623" s="76">
        <v>12</v>
      </c>
      <c r="G5623" s="77">
        <v>13</v>
      </c>
      <c r="H5623" s="76" t="s">
        <v>3303</v>
      </c>
      <c r="I5623" s="77">
        <v>19.989999999999998</v>
      </c>
      <c r="J5623" s="2">
        <v>1</v>
      </c>
      <c r="K5623" s="119" cm="1">
        <f t="array" ref="K5623">ROUND(IF(C5623="Beer",SUM(LOOKUP(2,1/(SRP!$B$7:$B$9&lt;=E5623)/(SRP!$C$7:$C$9&gt;=E5623),SRP!$D$7:$D$9)*(G5623/100)*(E5623/1000)),IF(C5623="Spirits",SUM(LOOKUP(2,1/(SRP!$B$2:$B$6&lt;=E5623)/(SRP!$C$2:$C$6&gt;=E5623),SRP!$D$2:$D$6)*(G5623/100)*(E5623/1000)),IF(AND(C5623="Wine",D5623="Fortified Wines"),SUM(LOOKUP(2,1/(SRP!$B$20:$B$23&lt;=E5623)/(SRP!$C$20:$C$23&gt;=E5623),SRP!$D$20:$D$23)*(G5623/100)*(E5623/1000)),IF(C5623="Wine",SUM(LOOKUP(2,1/(SRP!$B$15:$B$19&lt;=E5623)/(SRP!$C$15:$C$19&gt;=E5623),SRP!$D$15:$D$19)*(G5623/100)*(E5623/1000)),IF(C5623="Ready to Drink",SUM(LOOKUP(2,1/(SRP!$B$10:$B$14&lt;=E5623)/(SRP!$C$10:$C$14&gt;=E5623),SRP!$D$10:$D$14)*(G5623/100)*(E5623/1000)),0))))),2)</f>
        <v>6.81</v>
      </c>
    </row>
    <row r="5624" spans="1:11" x14ac:dyDescent="0.35">
      <c r="A5624" s="2">
        <v>47080</v>
      </c>
      <c r="B5624" s="76" t="s">
        <v>4148</v>
      </c>
      <c r="C5624" s="76" t="s">
        <v>286</v>
      </c>
      <c r="D5624" s="76" t="s">
        <v>5239</v>
      </c>
      <c r="E5624" s="76">
        <v>750</v>
      </c>
      <c r="F5624" s="76">
        <v>6</v>
      </c>
      <c r="G5624" s="77">
        <v>13.5</v>
      </c>
      <c r="H5624" s="76" t="s">
        <v>3288</v>
      </c>
      <c r="I5624" s="77">
        <v>19.989999999999998</v>
      </c>
      <c r="J5624" s="2">
        <v>1</v>
      </c>
      <c r="K5624" s="119" cm="1">
        <f t="array" ref="K5624">ROUND(IF(C5624="Beer",SUM(LOOKUP(2,1/(SRP!$B$7:$B$9&lt;=E5624)/(SRP!$C$7:$C$9&gt;=E5624),SRP!$D$7:$D$9)*(G5624/100)*(E5624/1000)),IF(C5624="Spirits",SUM(LOOKUP(2,1/(SRP!$B$2:$B$6&lt;=E5624)/(SRP!$C$2:$C$6&gt;=E5624),SRP!$D$2:$D$6)*(G5624/100)*(E5624/1000)),IF(AND(C5624="Wine",D5624="Fortified Wines"),SUM(LOOKUP(2,1/(SRP!$B$20:$B$23&lt;=E5624)/(SRP!$C$20:$C$23&gt;=E5624),SRP!$D$20:$D$23)*(G5624/100)*(E5624/1000)),IF(C5624="Wine",SUM(LOOKUP(2,1/(SRP!$B$15:$B$19&lt;=E5624)/(SRP!$C$15:$C$19&gt;=E5624),SRP!$D$15:$D$19)*(G5624/100)*(E5624/1000)),IF(C5624="Ready to Drink",SUM(LOOKUP(2,1/(SRP!$B$10:$B$14&lt;=E5624)/(SRP!$C$10:$C$14&gt;=E5624),SRP!$D$10:$D$14)*(G5624/100)*(E5624/1000)),0))))),2)</f>
        <v>7.07</v>
      </c>
    </row>
    <row r="5625" spans="1:11" x14ac:dyDescent="0.35">
      <c r="A5625" s="2">
        <v>47083</v>
      </c>
      <c r="B5625" s="76" t="s">
        <v>4232</v>
      </c>
      <c r="C5625" s="76" t="s">
        <v>287</v>
      </c>
      <c r="D5625" s="76" t="s">
        <v>5230</v>
      </c>
      <c r="E5625" s="76">
        <v>473</v>
      </c>
      <c r="F5625" s="76">
        <v>24</v>
      </c>
      <c r="G5625" s="77">
        <v>5</v>
      </c>
      <c r="H5625" s="76" t="s">
        <v>3349</v>
      </c>
      <c r="I5625" s="77">
        <v>5.99</v>
      </c>
      <c r="J5625" s="2">
        <v>1</v>
      </c>
      <c r="K5625" s="119" cm="1">
        <f t="array" ref="K5625">ROUND(IF(C5625="Beer",SUM(LOOKUP(2,1/(SRP!$B$7:$B$9&lt;=E5625)/(SRP!$C$7:$C$9&gt;=E5625),SRP!$D$7:$D$9)*(G5625/100)*(E5625/1000)),IF(C5625="Spirits",SUM(LOOKUP(2,1/(SRP!$B$2:$B$6&lt;=E5625)/(SRP!$C$2:$C$6&gt;=E5625),SRP!$D$2:$D$6)*(G5625/100)*(E5625/1000)),IF(AND(C5625="Wine",D5625="Fortified Wines"),SUM(LOOKUP(2,1/(SRP!$B$20:$B$23&lt;=E5625)/(SRP!$C$20:$C$23&gt;=E5625),SRP!$D$20:$D$23)*(G5625/100)*(E5625/1000)),IF(C5625="Wine",SUM(LOOKUP(2,1/(SRP!$B$15:$B$19&lt;=E5625)/(SRP!$C$15:$C$19&gt;=E5625),SRP!$D$15:$D$19)*(G5625/100)*(E5625/1000)),IF(C5625="Ready to Drink",SUM(LOOKUP(2,1/(SRP!$B$10:$B$14&lt;=E5625)/(SRP!$C$10:$C$14&gt;=E5625),SRP!$D$10:$D$14)*(G5625/100)*(E5625/1000)),0))))),2)</f>
        <v>1.65</v>
      </c>
    </row>
    <row r="5626" spans="1:11" x14ac:dyDescent="0.35">
      <c r="A5626" s="2">
        <v>47083</v>
      </c>
      <c r="B5626" s="76" t="s">
        <v>4232</v>
      </c>
      <c r="C5626" s="76" t="s">
        <v>287</v>
      </c>
      <c r="D5626" s="76" t="s">
        <v>5230</v>
      </c>
      <c r="E5626" s="76">
        <v>473</v>
      </c>
      <c r="F5626" s="76">
        <v>24</v>
      </c>
      <c r="G5626" s="77">
        <v>5</v>
      </c>
      <c r="H5626" s="76" t="s">
        <v>3349</v>
      </c>
      <c r="I5626" s="77">
        <v>5.99</v>
      </c>
      <c r="J5626" s="2">
        <v>1</v>
      </c>
      <c r="K5626" s="119" cm="1">
        <f t="array" ref="K5626">ROUND(IF(C5626="Beer",SUM(LOOKUP(2,1/(SRP!$B$7:$B$9&lt;=E5626)/(SRP!$C$7:$C$9&gt;=E5626),SRP!$D$7:$D$9)*(G5626/100)*(E5626/1000)),IF(C5626="Spirits",SUM(LOOKUP(2,1/(SRP!$B$2:$B$6&lt;=E5626)/(SRP!$C$2:$C$6&gt;=E5626),SRP!$D$2:$D$6)*(G5626/100)*(E5626/1000)),IF(AND(C5626="Wine",D5626="Fortified Wines"),SUM(LOOKUP(2,1/(SRP!$B$20:$B$23&lt;=E5626)/(SRP!$C$20:$C$23&gt;=E5626),SRP!$D$20:$D$23)*(G5626/100)*(E5626/1000)),IF(C5626="Wine",SUM(LOOKUP(2,1/(SRP!$B$15:$B$19&lt;=E5626)/(SRP!$C$15:$C$19&gt;=E5626),SRP!$D$15:$D$19)*(G5626/100)*(E5626/1000)),IF(C5626="Ready to Drink",SUM(LOOKUP(2,1/(SRP!$B$10:$B$14&lt;=E5626)/(SRP!$C$10:$C$14&gt;=E5626),SRP!$D$10:$D$14)*(G5626/100)*(E5626/1000)),0))))),2)</f>
        <v>1.65</v>
      </c>
    </row>
    <row r="5627" spans="1:11" x14ac:dyDescent="0.35">
      <c r="A5627" s="2">
        <v>47084</v>
      </c>
      <c r="B5627" s="76" t="s">
        <v>7259</v>
      </c>
      <c r="C5627" s="76" t="s">
        <v>287</v>
      </c>
      <c r="D5627" s="76" t="s">
        <v>5240</v>
      </c>
      <c r="E5627" s="76">
        <v>473</v>
      </c>
      <c r="F5627" s="76">
        <v>24</v>
      </c>
      <c r="G5627" s="77">
        <v>6</v>
      </c>
      <c r="H5627" s="76" t="s">
        <v>3375</v>
      </c>
      <c r="I5627" s="77">
        <v>3.28</v>
      </c>
      <c r="J5627" s="2">
        <v>1</v>
      </c>
      <c r="K5627" s="119" cm="1">
        <f t="array" ref="K5627">ROUND(IF(C5627="Beer",SUM(LOOKUP(2,1/(SRP!$B$7:$B$9&lt;=E5627)/(SRP!$C$7:$C$9&gt;=E5627),SRP!$D$7:$D$9)*(G5627/100)*(E5627/1000)),IF(C5627="Spirits",SUM(LOOKUP(2,1/(SRP!$B$2:$B$6&lt;=E5627)/(SRP!$C$2:$C$6&gt;=E5627),SRP!$D$2:$D$6)*(G5627/100)*(E5627/1000)),IF(AND(C5627="Wine",D5627="Fortified Wines"),SUM(LOOKUP(2,1/(SRP!$B$20:$B$23&lt;=E5627)/(SRP!$C$20:$C$23&gt;=E5627),SRP!$D$20:$D$23)*(G5627/100)*(E5627/1000)),IF(C5627="Wine",SUM(LOOKUP(2,1/(SRP!$B$15:$B$19&lt;=E5627)/(SRP!$C$15:$C$19&gt;=E5627),SRP!$D$15:$D$19)*(G5627/100)*(E5627/1000)),IF(C5627="Ready to Drink",SUM(LOOKUP(2,1/(SRP!$B$10:$B$14&lt;=E5627)/(SRP!$C$10:$C$14&gt;=E5627),SRP!$D$10:$D$14)*(G5627/100)*(E5627/1000)),0))))),2)</f>
        <v>1.98</v>
      </c>
    </row>
    <row r="5628" spans="1:11" x14ac:dyDescent="0.35">
      <c r="A5628" s="2">
        <v>47085</v>
      </c>
      <c r="B5628" s="76" t="s">
        <v>4269</v>
      </c>
      <c r="C5628" s="76" t="s">
        <v>287</v>
      </c>
      <c r="D5628" s="76" t="s">
        <v>5292</v>
      </c>
      <c r="E5628" s="76">
        <v>473</v>
      </c>
      <c r="F5628" s="76">
        <v>24</v>
      </c>
      <c r="G5628" s="77">
        <v>4</v>
      </c>
      <c r="H5628" s="76" t="s">
        <v>4070</v>
      </c>
      <c r="I5628" s="77">
        <v>4.29</v>
      </c>
      <c r="J5628" s="2">
        <v>1</v>
      </c>
      <c r="K5628" s="119" cm="1">
        <f t="array" ref="K5628">ROUND(IF(C5628="Beer",SUM(LOOKUP(2,1/(SRP!$B$7:$B$9&lt;=E5628)/(SRP!$C$7:$C$9&gt;=E5628),SRP!$D$7:$D$9)*(G5628/100)*(E5628/1000)),IF(C5628="Spirits",SUM(LOOKUP(2,1/(SRP!$B$2:$B$6&lt;=E5628)/(SRP!$C$2:$C$6&gt;=E5628),SRP!$D$2:$D$6)*(G5628/100)*(E5628/1000)),IF(AND(C5628="Wine",D5628="Fortified Wines"),SUM(LOOKUP(2,1/(SRP!$B$20:$B$23&lt;=E5628)/(SRP!$C$20:$C$23&gt;=E5628),SRP!$D$20:$D$23)*(G5628/100)*(E5628/1000)),IF(C5628="Wine",SUM(LOOKUP(2,1/(SRP!$B$15:$B$19&lt;=E5628)/(SRP!$C$15:$C$19&gt;=E5628),SRP!$D$15:$D$19)*(G5628/100)*(E5628/1000)),IF(C5628="Ready to Drink",SUM(LOOKUP(2,1/(SRP!$B$10:$B$14&lt;=E5628)/(SRP!$C$10:$C$14&gt;=E5628),SRP!$D$10:$D$14)*(G5628/100)*(E5628/1000)),0))))),2)</f>
        <v>1.32</v>
      </c>
    </row>
    <row r="5629" spans="1:11" x14ac:dyDescent="0.35">
      <c r="A5629" s="2">
        <v>47085</v>
      </c>
      <c r="B5629" s="76" t="s">
        <v>4269</v>
      </c>
      <c r="C5629" s="76" t="s">
        <v>287</v>
      </c>
      <c r="D5629" s="76" t="s">
        <v>5292</v>
      </c>
      <c r="E5629" s="76">
        <v>473</v>
      </c>
      <c r="F5629" s="76">
        <v>24</v>
      </c>
      <c r="G5629" s="77">
        <v>4</v>
      </c>
      <c r="H5629" s="76" t="s">
        <v>4070</v>
      </c>
      <c r="I5629" s="77">
        <v>4.29</v>
      </c>
      <c r="J5629" s="2">
        <v>1</v>
      </c>
      <c r="K5629" s="119" cm="1">
        <f t="array" ref="K5629">ROUND(IF(C5629="Beer",SUM(LOOKUP(2,1/(SRP!$B$7:$B$9&lt;=E5629)/(SRP!$C$7:$C$9&gt;=E5629),SRP!$D$7:$D$9)*(G5629/100)*(E5629/1000)),IF(C5629="Spirits",SUM(LOOKUP(2,1/(SRP!$B$2:$B$6&lt;=E5629)/(SRP!$C$2:$C$6&gt;=E5629),SRP!$D$2:$D$6)*(G5629/100)*(E5629/1000)),IF(AND(C5629="Wine",D5629="Fortified Wines"),SUM(LOOKUP(2,1/(SRP!$B$20:$B$23&lt;=E5629)/(SRP!$C$20:$C$23&gt;=E5629),SRP!$D$20:$D$23)*(G5629/100)*(E5629/1000)),IF(C5629="Wine",SUM(LOOKUP(2,1/(SRP!$B$15:$B$19&lt;=E5629)/(SRP!$C$15:$C$19&gt;=E5629),SRP!$D$15:$D$19)*(G5629/100)*(E5629/1000)),IF(C5629="Ready to Drink",SUM(LOOKUP(2,1/(SRP!$B$10:$B$14&lt;=E5629)/(SRP!$C$10:$C$14&gt;=E5629),SRP!$D$10:$D$14)*(G5629/100)*(E5629/1000)),0))))),2)</f>
        <v>1.32</v>
      </c>
    </row>
    <row r="5630" spans="1:11" x14ac:dyDescent="0.35">
      <c r="A5630" s="2">
        <v>47115</v>
      </c>
      <c r="B5630" s="76" t="s">
        <v>4330</v>
      </c>
      <c r="C5630" s="76" t="s">
        <v>287</v>
      </c>
      <c r="D5630" s="76" t="s">
        <v>5266</v>
      </c>
      <c r="E5630" s="76">
        <v>473</v>
      </c>
      <c r="F5630" s="76">
        <v>24</v>
      </c>
      <c r="G5630" s="77">
        <v>5.5</v>
      </c>
      <c r="H5630" s="76" t="s">
        <v>3391</v>
      </c>
      <c r="I5630" s="77">
        <v>4.5</v>
      </c>
      <c r="J5630" s="2">
        <v>1</v>
      </c>
      <c r="K5630" s="119" cm="1">
        <f t="array" ref="K5630">ROUND(IF(C5630="Beer",SUM(LOOKUP(2,1/(SRP!$B$7:$B$9&lt;=E5630)/(SRP!$C$7:$C$9&gt;=E5630),SRP!$D$7:$D$9)*(G5630/100)*(E5630/1000)),IF(C5630="Spirits",SUM(LOOKUP(2,1/(SRP!$B$2:$B$6&lt;=E5630)/(SRP!$C$2:$C$6&gt;=E5630),SRP!$D$2:$D$6)*(G5630/100)*(E5630/1000)),IF(AND(C5630="Wine",D5630="Fortified Wines"),SUM(LOOKUP(2,1/(SRP!$B$20:$B$23&lt;=E5630)/(SRP!$C$20:$C$23&gt;=E5630),SRP!$D$20:$D$23)*(G5630/100)*(E5630/1000)),IF(C5630="Wine",SUM(LOOKUP(2,1/(SRP!$B$15:$B$19&lt;=E5630)/(SRP!$C$15:$C$19&gt;=E5630),SRP!$D$15:$D$19)*(G5630/100)*(E5630/1000)),IF(C5630="Ready to Drink",SUM(LOOKUP(2,1/(SRP!$B$10:$B$14&lt;=E5630)/(SRP!$C$10:$C$14&gt;=E5630),SRP!$D$10:$D$14)*(G5630/100)*(E5630/1000)),0))))),2)</f>
        <v>1.82</v>
      </c>
    </row>
    <row r="5631" spans="1:11" x14ac:dyDescent="0.35">
      <c r="A5631" s="2">
        <v>47115</v>
      </c>
      <c r="B5631" s="76" t="s">
        <v>4330</v>
      </c>
      <c r="C5631" s="76" t="s">
        <v>287</v>
      </c>
      <c r="D5631" s="76" t="s">
        <v>5266</v>
      </c>
      <c r="E5631" s="76">
        <v>473</v>
      </c>
      <c r="F5631" s="76">
        <v>24</v>
      </c>
      <c r="G5631" s="77">
        <v>5.5</v>
      </c>
      <c r="H5631" s="76" t="s">
        <v>3391</v>
      </c>
      <c r="I5631" s="77">
        <v>4.5</v>
      </c>
      <c r="J5631" s="2">
        <v>1</v>
      </c>
      <c r="K5631" s="119" cm="1">
        <f t="array" ref="K5631">ROUND(IF(C5631="Beer",SUM(LOOKUP(2,1/(SRP!$B$7:$B$9&lt;=E5631)/(SRP!$C$7:$C$9&gt;=E5631),SRP!$D$7:$D$9)*(G5631/100)*(E5631/1000)),IF(C5631="Spirits",SUM(LOOKUP(2,1/(SRP!$B$2:$B$6&lt;=E5631)/(SRP!$C$2:$C$6&gt;=E5631),SRP!$D$2:$D$6)*(G5631/100)*(E5631/1000)),IF(AND(C5631="Wine",D5631="Fortified Wines"),SUM(LOOKUP(2,1/(SRP!$B$20:$B$23&lt;=E5631)/(SRP!$C$20:$C$23&gt;=E5631),SRP!$D$20:$D$23)*(G5631/100)*(E5631/1000)),IF(C5631="Wine",SUM(LOOKUP(2,1/(SRP!$B$15:$B$19&lt;=E5631)/(SRP!$C$15:$C$19&gt;=E5631),SRP!$D$15:$D$19)*(G5631/100)*(E5631/1000)),IF(C5631="Ready to Drink",SUM(LOOKUP(2,1/(SRP!$B$10:$B$14&lt;=E5631)/(SRP!$C$10:$C$14&gt;=E5631),SRP!$D$10:$D$14)*(G5631/100)*(E5631/1000)),0))))),2)</f>
        <v>1.82</v>
      </c>
    </row>
    <row r="5632" spans="1:11" x14ac:dyDescent="0.35">
      <c r="A5632" s="2">
        <v>47152</v>
      </c>
      <c r="B5632" s="76" t="s">
        <v>4287</v>
      </c>
      <c r="C5632" s="76" t="s">
        <v>286</v>
      </c>
      <c r="D5632" s="76" t="s">
        <v>5236</v>
      </c>
      <c r="E5632" s="76">
        <v>750</v>
      </c>
      <c r="F5632" s="76">
        <v>12</v>
      </c>
      <c r="G5632" s="77">
        <v>13.5</v>
      </c>
      <c r="H5632" s="76" t="s">
        <v>3288</v>
      </c>
      <c r="I5632" s="77">
        <v>36.99</v>
      </c>
      <c r="J5632" s="2">
        <v>1</v>
      </c>
      <c r="K5632" s="119" cm="1">
        <f t="array" ref="K5632">ROUND(IF(C5632="Beer",SUM(LOOKUP(2,1/(SRP!$B$7:$B$9&lt;=E5632)/(SRP!$C$7:$C$9&gt;=E5632),SRP!$D$7:$D$9)*(G5632/100)*(E5632/1000)),IF(C5632="Spirits",SUM(LOOKUP(2,1/(SRP!$B$2:$B$6&lt;=E5632)/(SRP!$C$2:$C$6&gt;=E5632),SRP!$D$2:$D$6)*(G5632/100)*(E5632/1000)),IF(AND(C5632="Wine",D5632="Fortified Wines"),SUM(LOOKUP(2,1/(SRP!$B$20:$B$23&lt;=E5632)/(SRP!$C$20:$C$23&gt;=E5632),SRP!$D$20:$D$23)*(G5632/100)*(E5632/1000)),IF(C5632="Wine",SUM(LOOKUP(2,1/(SRP!$B$15:$B$19&lt;=E5632)/(SRP!$C$15:$C$19&gt;=E5632),SRP!$D$15:$D$19)*(G5632/100)*(E5632/1000)),IF(C5632="Ready to Drink",SUM(LOOKUP(2,1/(SRP!$B$10:$B$14&lt;=E5632)/(SRP!$C$10:$C$14&gt;=E5632),SRP!$D$10:$D$14)*(G5632/100)*(E5632/1000)),0))))),2)</f>
        <v>7.07</v>
      </c>
    </row>
    <row r="5633" spans="1:11" x14ac:dyDescent="0.35">
      <c r="A5633" s="2">
        <v>47161</v>
      </c>
      <c r="B5633" s="76" t="s">
        <v>4288</v>
      </c>
      <c r="C5633" s="76" t="s">
        <v>287</v>
      </c>
      <c r="D5633" s="76" t="s">
        <v>5292</v>
      </c>
      <c r="E5633" s="76">
        <v>473</v>
      </c>
      <c r="F5633" s="76">
        <v>24</v>
      </c>
      <c r="G5633" s="77">
        <v>4.5</v>
      </c>
      <c r="H5633" s="76" t="s">
        <v>3367</v>
      </c>
      <c r="I5633" s="77">
        <v>4.75</v>
      </c>
      <c r="J5633" s="2">
        <v>1</v>
      </c>
      <c r="K5633" s="119" cm="1">
        <f t="array" ref="K5633">ROUND(IF(C5633="Beer",SUM(LOOKUP(2,1/(SRP!$B$7:$B$9&lt;=E5633)/(SRP!$C$7:$C$9&gt;=E5633),SRP!$D$7:$D$9)*(G5633/100)*(E5633/1000)),IF(C5633="Spirits",SUM(LOOKUP(2,1/(SRP!$B$2:$B$6&lt;=E5633)/(SRP!$C$2:$C$6&gt;=E5633),SRP!$D$2:$D$6)*(G5633/100)*(E5633/1000)),IF(AND(C5633="Wine",D5633="Fortified Wines"),SUM(LOOKUP(2,1/(SRP!$B$20:$B$23&lt;=E5633)/(SRP!$C$20:$C$23&gt;=E5633),SRP!$D$20:$D$23)*(G5633/100)*(E5633/1000)),IF(C5633="Wine",SUM(LOOKUP(2,1/(SRP!$B$15:$B$19&lt;=E5633)/(SRP!$C$15:$C$19&gt;=E5633),SRP!$D$15:$D$19)*(G5633/100)*(E5633/1000)),IF(C5633="Ready to Drink",SUM(LOOKUP(2,1/(SRP!$B$10:$B$14&lt;=E5633)/(SRP!$C$10:$C$14&gt;=E5633),SRP!$D$10:$D$14)*(G5633/100)*(E5633/1000)),0))))),2)</f>
        <v>1.49</v>
      </c>
    </row>
    <row r="5634" spans="1:11" x14ac:dyDescent="0.35">
      <c r="A5634" s="2">
        <v>47161</v>
      </c>
      <c r="B5634" s="76" t="s">
        <v>4288</v>
      </c>
      <c r="C5634" s="76" t="s">
        <v>287</v>
      </c>
      <c r="D5634" s="76" t="s">
        <v>5292</v>
      </c>
      <c r="E5634" s="76">
        <v>473</v>
      </c>
      <c r="F5634" s="76">
        <v>24</v>
      </c>
      <c r="G5634" s="77">
        <v>4.5</v>
      </c>
      <c r="H5634" s="76" t="s">
        <v>3367</v>
      </c>
      <c r="I5634" s="77">
        <v>4.75</v>
      </c>
      <c r="J5634" s="2">
        <v>1</v>
      </c>
      <c r="K5634" s="119" cm="1">
        <f t="array" ref="K5634">ROUND(IF(C5634="Beer",SUM(LOOKUP(2,1/(SRP!$B$7:$B$9&lt;=E5634)/(SRP!$C$7:$C$9&gt;=E5634),SRP!$D$7:$D$9)*(G5634/100)*(E5634/1000)),IF(C5634="Spirits",SUM(LOOKUP(2,1/(SRP!$B$2:$B$6&lt;=E5634)/(SRP!$C$2:$C$6&gt;=E5634),SRP!$D$2:$D$6)*(G5634/100)*(E5634/1000)),IF(AND(C5634="Wine",D5634="Fortified Wines"),SUM(LOOKUP(2,1/(SRP!$B$20:$B$23&lt;=E5634)/(SRP!$C$20:$C$23&gt;=E5634),SRP!$D$20:$D$23)*(G5634/100)*(E5634/1000)),IF(C5634="Wine",SUM(LOOKUP(2,1/(SRP!$B$15:$B$19&lt;=E5634)/(SRP!$C$15:$C$19&gt;=E5634),SRP!$D$15:$D$19)*(G5634/100)*(E5634/1000)),IF(C5634="Ready to Drink",SUM(LOOKUP(2,1/(SRP!$B$10:$B$14&lt;=E5634)/(SRP!$C$10:$C$14&gt;=E5634),SRP!$D$10:$D$14)*(G5634/100)*(E5634/1000)),0))))),2)</f>
        <v>1.49</v>
      </c>
    </row>
    <row r="5635" spans="1:11" x14ac:dyDescent="0.35">
      <c r="A5635" s="2">
        <v>47163</v>
      </c>
      <c r="B5635" s="76" t="s">
        <v>4251</v>
      </c>
      <c r="C5635" s="76" t="s">
        <v>287</v>
      </c>
      <c r="D5635" s="76" t="s">
        <v>5266</v>
      </c>
      <c r="E5635" s="76">
        <v>473</v>
      </c>
      <c r="F5635" s="76">
        <v>24</v>
      </c>
      <c r="G5635" s="77">
        <v>5.5</v>
      </c>
      <c r="H5635" s="76" t="s">
        <v>3334</v>
      </c>
      <c r="I5635" s="77">
        <v>4.6900000000000004</v>
      </c>
      <c r="J5635" s="2">
        <v>1</v>
      </c>
      <c r="K5635" s="119" cm="1">
        <f t="array" ref="K5635">ROUND(IF(C5635="Beer",SUM(LOOKUP(2,1/(SRP!$B$7:$B$9&lt;=E5635)/(SRP!$C$7:$C$9&gt;=E5635),SRP!$D$7:$D$9)*(G5635/100)*(E5635/1000)),IF(C5635="Spirits",SUM(LOOKUP(2,1/(SRP!$B$2:$B$6&lt;=E5635)/(SRP!$C$2:$C$6&gt;=E5635),SRP!$D$2:$D$6)*(G5635/100)*(E5635/1000)),IF(AND(C5635="Wine",D5635="Fortified Wines"),SUM(LOOKUP(2,1/(SRP!$B$20:$B$23&lt;=E5635)/(SRP!$C$20:$C$23&gt;=E5635),SRP!$D$20:$D$23)*(G5635/100)*(E5635/1000)),IF(C5635="Wine",SUM(LOOKUP(2,1/(SRP!$B$15:$B$19&lt;=E5635)/(SRP!$C$15:$C$19&gt;=E5635),SRP!$D$15:$D$19)*(G5635/100)*(E5635/1000)),IF(C5635="Ready to Drink",SUM(LOOKUP(2,1/(SRP!$B$10:$B$14&lt;=E5635)/(SRP!$C$10:$C$14&gt;=E5635),SRP!$D$10:$D$14)*(G5635/100)*(E5635/1000)),0))))),2)</f>
        <v>1.82</v>
      </c>
    </row>
    <row r="5636" spans="1:11" x14ac:dyDescent="0.35">
      <c r="A5636" s="2">
        <v>47163</v>
      </c>
      <c r="B5636" s="76" t="s">
        <v>4251</v>
      </c>
      <c r="C5636" s="76" t="s">
        <v>287</v>
      </c>
      <c r="D5636" s="76" t="s">
        <v>5266</v>
      </c>
      <c r="E5636" s="76">
        <v>473</v>
      </c>
      <c r="F5636" s="76">
        <v>24</v>
      </c>
      <c r="G5636" s="77">
        <v>5.5</v>
      </c>
      <c r="H5636" s="76" t="s">
        <v>3334</v>
      </c>
      <c r="I5636" s="77">
        <v>4.6900000000000004</v>
      </c>
      <c r="J5636" s="2">
        <v>1</v>
      </c>
      <c r="K5636" s="119" cm="1">
        <f t="array" ref="K5636">ROUND(IF(C5636="Beer",SUM(LOOKUP(2,1/(SRP!$B$7:$B$9&lt;=E5636)/(SRP!$C$7:$C$9&gt;=E5636),SRP!$D$7:$D$9)*(G5636/100)*(E5636/1000)),IF(C5636="Spirits",SUM(LOOKUP(2,1/(SRP!$B$2:$B$6&lt;=E5636)/(SRP!$C$2:$C$6&gt;=E5636),SRP!$D$2:$D$6)*(G5636/100)*(E5636/1000)),IF(AND(C5636="Wine",D5636="Fortified Wines"),SUM(LOOKUP(2,1/(SRP!$B$20:$B$23&lt;=E5636)/(SRP!$C$20:$C$23&gt;=E5636),SRP!$D$20:$D$23)*(G5636/100)*(E5636/1000)),IF(C5636="Wine",SUM(LOOKUP(2,1/(SRP!$B$15:$B$19&lt;=E5636)/(SRP!$C$15:$C$19&gt;=E5636),SRP!$D$15:$D$19)*(G5636/100)*(E5636/1000)),IF(C5636="Ready to Drink",SUM(LOOKUP(2,1/(SRP!$B$10:$B$14&lt;=E5636)/(SRP!$C$10:$C$14&gt;=E5636),SRP!$D$10:$D$14)*(G5636/100)*(E5636/1000)),0))))),2)</f>
        <v>1.82</v>
      </c>
    </row>
    <row r="5637" spans="1:11" x14ac:dyDescent="0.35">
      <c r="A5637" s="2">
        <v>47164</v>
      </c>
      <c r="B5637" s="76" t="s">
        <v>4252</v>
      </c>
      <c r="C5637" s="76" t="s">
        <v>285</v>
      </c>
      <c r="D5637" s="76" t="s">
        <v>5231</v>
      </c>
      <c r="E5637" s="76">
        <v>750</v>
      </c>
      <c r="F5637" s="76">
        <v>12</v>
      </c>
      <c r="G5637" s="77">
        <v>40</v>
      </c>
      <c r="H5637" s="76" t="s">
        <v>3326</v>
      </c>
      <c r="I5637" s="77">
        <v>34.99</v>
      </c>
      <c r="J5637" s="2">
        <v>1</v>
      </c>
      <c r="K5637" s="119" cm="1">
        <f t="array" ref="K5637">ROUND(IF(C5637="Beer",SUM(LOOKUP(2,1/(SRP!$B$7:$B$9&lt;=E5637)/(SRP!$C$7:$C$9&gt;=E5637),SRP!$D$7:$D$9)*(G5637/100)*(E5637/1000)),IF(C5637="Spirits",SUM(LOOKUP(2,1/(SRP!$B$2:$B$6&lt;=E5637)/(SRP!$C$2:$C$6&gt;=E5637),SRP!$D$2:$D$6)*(G5637/100)*(E5637/1000)),IF(AND(C5637="Wine",D5637="Fortified Wines"),SUM(LOOKUP(2,1/(SRP!$B$20:$B$23&lt;=E5637)/(SRP!$C$20:$C$23&gt;=E5637),SRP!$D$20:$D$23)*(G5637/100)*(E5637/1000)),IF(C5637="Wine",SUM(LOOKUP(2,1/(SRP!$B$15:$B$19&lt;=E5637)/(SRP!$C$15:$C$19&gt;=E5637),SRP!$D$15:$D$19)*(G5637/100)*(E5637/1000)),IF(C5637="Ready to Drink",SUM(LOOKUP(2,1/(SRP!$B$10:$B$14&lt;=E5637)/(SRP!$C$10:$C$14&gt;=E5637),SRP!$D$10:$D$14)*(G5637/100)*(E5637/1000)),0))))),2)</f>
        <v>20.94</v>
      </c>
    </row>
    <row r="5638" spans="1:11" x14ac:dyDescent="0.35">
      <c r="A5638" s="2">
        <v>47166</v>
      </c>
      <c r="B5638" s="76" t="s">
        <v>3270</v>
      </c>
      <c r="C5638" s="76" t="s">
        <v>285</v>
      </c>
      <c r="D5638" s="76" t="s">
        <v>6948</v>
      </c>
      <c r="E5638" s="76">
        <v>50</v>
      </c>
      <c r="F5638" s="76">
        <v>120</v>
      </c>
      <c r="G5638" s="77">
        <v>35</v>
      </c>
      <c r="H5638" s="76" t="s">
        <v>3279</v>
      </c>
      <c r="I5638" s="77">
        <v>3.99</v>
      </c>
      <c r="J5638" s="2">
        <v>1</v>
      </c>
      <c r="K5638" s="119" cm="1">
        <f t="array" ref="K5638">ROUND(IF(C5638="Beer",SUM(LOOKUP(2,1/(SRP!$B$7:$B$9&lt;=E5638)/(SRP!$C$7:$C$9&gt;=E5638),SRP!$D$7:$D$9)*(G5638/100)*(E5638/1000)),IF(C5638="Spirits",SUM(LOOKUP(2,1/(SRP!$B$2:$B$6&lt;=E5638)/(SRP!$C$2:$C$6&gt;=E5638),SRP!$D$2:$D$6)*(G5638/100)*(E5638/1000)),IF(AND(C5638="Wine",D5638="Fortified Wines"),SUM(LOOKUP(2,1/(SRP!$B$20:$B$23&lt;=E5638)/(SRP!$C$20:$C$23&gt;=E5638),SRP!$D$20:$D$23)*(G5638/100)*(E5638/1000)),IF(C5638="Wine",SUM(LOOKUP(2,1/(SRP!$B$15:$B$19&lt;=E5638)/(SRP!$C$15:$C$19&gt;=E5638),SRP!$D$15:$D$19)*(G5638/100)*(E5638/1000)),IF(C5638="Ready to Drink",SUM(LOOKUP(2,1/(SRP!$B$10:$B$14&lt;=E5638)/(SRP!$C$10:$C$14&gt;=E5638),SRP!$D$10:$D$14)*(G5638/100)*(E5638/1000)),0))))),2)</f>
        <v>2.0299999999999998</v>
      </c>
    </row>
    <row r="5639" spans="1:11" x14ac:dyDescent="0.35">
      <c r="A5639" s="2">
        <v>47184</v>
      </c>
      <c r="B5639" s="76" t="s">
        <v>4174</v>
      </c>
      <c r="C5639" s="76" t="s">
        <v>286</v>
      </c>
      <c r="D5639" s="76" t="s">
        <v>5247</v>
      </c>
      <c r="E5639" s="76">
        <v>750</v>
      </c>
      <c r="F5639" s="76">
        <v>12</v>
      </c>
      <c r="G5639" s="77">
        <v>14</v>
      </c>
      <c r="H5639" s="76" t="s">
        <v>6283</v>
      </c>
      <c r="I5639" s="77">
        <v>26.99</v>
      </c>
      <c r="J5639" s="2">
        <v>1</v>
      </c>
      <c r="K5639" s="119" cm="1">
        <f t="array" ref="K5639">ROUND(IF(C5639="Beer",SUM(LOOKUP(2,1/(SRP!$B$7:$B$9&lt;=E5639)/(SRP!$C$7:$C$9&gt;=E5639),SRP!$D$7:$D$9)*(G5639/100)*(E5639/1000)),IF(C5639="Spirits",SUM(LOOKUP(2,1/(SRP!$B$2:$B$6&lt;=E5639)/(SRP!$C$2:$C$6&gt;=E5639),SRP!$D$2:$D$6)*(G5639/100)*(E5639/1000)),IF(AND(C5639="Wine",D5639="Fortified Wines"),SUM(LOOKUP(2,1/(SRP!$B$20:$B$23&lt;=E5639)/(SRP!$C$20:$C$23&gt;=E5639),SRP!$D$20:$D$23)*(G5639/100)*(E5639/1000)),IF(C5639="Wine",SUM(LOOKUP(2,1/(SRP!$B$15:$B$19&lt;=E5639)/(SRP!$C$15:$C$19&gt;=E5639),SRP!$D$15:$D$19)*(G5639/100)*(E5639/1000)),IF(C5639="Ready to Drink",SUM(LOOKUP(2,1/(SRP!$B$10:$B$14&lt;=E5639)/(SRP!$C$10:$C$14&gt;=E5639),SRP!$D$10:$D$14)*(G5639/100)*(E5639/1000)),0))))),2)</f>
        <v>7.33</v>
      </c>
    </row>
    <row r="5640" spans="1:11" x14ac:dyDescent="0.35">
      <c r="A5640" s="2">
        <v>47185</v>
      </c>
      <c r="B5640" s="76" t="s">
        <v>4132</v>
      </c>
      <c r="C5640" s="76" t="s">
        <v>286</v>
      </c>
      <c r="D5640" s="76" t="s">
        <v>5236</v>
      </c>
      <c r="E5640" s="76">
        <v>750</v>
      </c>
      <c r="F5640" s="76">
        <v>6</v>
      </c>
      <c r="G5640" s="77">
        <v>13.5</v>
      </c>
      <c r="H5640" s="76" t="s">
        <v>3288</v>
      </c>
      <c r="I5640" s="77">
        <v>199.99</v>
      </c>
      <c r="J5640" s="2">
        <v>1</v>
      </c>
      <c r="K5640" s="119" cm="1">
        <f t="array" ref="K5640">ROUND(IF(C5640="Beer",SUM(LOOKUP(2,1/(SRP!$B$7:$B$9&lt;=E5640)/(SRP!$C$7:$C$9&gt;=E5640),SRP!$D$7:$D$9)*(G5640/100)*(E5640/1000)),IF(C5640="Spirits",SUM(LOOKUP(2,1/(SRP!$B$2:$B$6&lt;=E5640)/(SRP!$C$2:$C$6&gt;=E5640),SRP!$D$2:$D$6)*(G5640/100)*(E5640/1000)),IF(AND(C5640="Wine",D5640="Fortified Wines"),SUM(LOOKUP(2,1/(SRP!$B$20:$B$23&lt;=E5640)/(SRP!$C$20:$C$23&gt;=E5640),SRP!$D$20:$D$23)*(G5640/100)*(E5640/1000)),IF(C5640="Wine",SUM(LOOKUP(2,1/(SRP!$B$15:$B$19&lt;=E5640)/(SRP!$C$15:$C$19&gt;=E5640),SRP!$D$15:$D$19)*(G5640/100)*(E5640/1000)),IF(C5640="Ready to Drink",SUM(LOOKUP(2,1/(SRP!$B$10:$B$14&lt;=E5640)/(SRP!$C$10:$C$14&gt;=E5640),SRP!$D$10:$D$14)*(G5640/100)*(E5640/1000)),0))))),2)</f>
        <v>7.07</v>
      </c>
    </row>
    <row r="5641" spans="1:11" x14ac:dyDescent="0.35">
      <c r="A5641" s="2">
        <v>47187</v>
      </c>
      <c r="B5641" s="76" t="s">
        <v>4244</v>
      </c>
      <c r="C5641" s="76" t="s">
        <v>285</v>
      </c>
      <c r="D5641" s="76" t="s">
        <v>5267</v>
      </c>
      <c r="E5641" s="76">
        <v>750</v>
      </c>
      <c r="F5641" s="76">
        <v>12</v>
      </c>
      <c r="G5641" s="77">
        <v>30</v>
      </c>
      <c r="H5641" s="76" t="s">
        <v>3366</v>
      </c>
      <c r="I5641" s="77">
        <v>35.99</v>
      </c>
      <c r="J5641" s="2">
        <v>1</v>
      </c>
      <c r="K5641" s="119" cm="1">
        <f t="array" ref="K5641">ROUND(IF(C5641="Beer",SUM(LOOKUP(2,1/(SRP!$B$7:$B$9&lt;=E5641)/(SRP!$C$7:$C$9&gt;=E5641),SRP!$D$7:$D$9)*(G5641/100)*(E5641/1000)),IF(C5641="Spirits",SUM(LOOKUP(2,1/(SRP!$B$2:$B$6&lt;=E5641)/(SRP!$C$2:$C$6&gt;=E5641),SRP!$D$2:$D$6)*(G5641/100)*(E5641/1000)),IF(AND(C5641="Wine",D5641="Fortified Wines"),SUM(LOOKUP(2,1/(SRP!$B$20:$B$23&lt;=E5641)/(SRP!$C$20:$C$23&gt;=E5641),SRP!$D$20:$D$23)*(G5641/100)*(E5641/1000)),IF(C5641="Wine",SUM(LOOKUP(2,1/(SRP!$B$15:$B$19&lt;=E5641)/(SRP!$C$15:$C$19&gt;=E5641),SRP!$D$15:$D$19)*(G5641/100)*(E5641/1000)),IF(C5641="Ready to Drink",SUM(LOOKUP(2,1/(SRP!$B$10:$B$14&lt;=E5641)/(SRP!$C$10:$C$14&gt;=E5641),SRP!$D$10:$D$14)*(G5641/100)*(E5641/1000)),0))))),2)</f>
        <v>15.71</v>
      </c>
    </row>
    <row r="5642" spans="1:11" x14ac:dyDescent="0.35">
      <c r="A5642" s="2">
        <v>47189</v>
      </c>
      <c r="B5642" s="76" t="s">
        <v>4246</v>
      </c>
      <c r="C5642" s="76" t="s">
        <v>286</v>
      </c>
      <c r="D5642" s="76" t="s">
        <v>5276</v>
      </c>
      <c r="E5642" s="76">
        <v>750</v>
      </c>
      <c r="F5642" s="76">
        <v>12</v>
      </c>
      <c r="G5642" s="77">
        <v>13.5</v>
      </c>
      <c r="H5642" s="76" t="s">
        <v>3333</v>
      </c>
      <c r="I5642" s="77">
        <v>29.99</v>
      </c>
      <c r="J5642" s="2">
        <v>1</v>
      </c>
      <c r="K5642" s="119" cm="1">
        <f t="array" ref="K5642">ROUND(IF(C5642="Beer",SUM(LOOKUP(2,1/(SRP!$B$7:$B$9&lt;=E5642)/(SRP!$C$7:$C$9&gt;=E5642),SRP!$D$7:$D$9)*(G5642/100)*(E5642/1000)),IF(C5642="Spirits",SUM(LOOKUP(2,1/(SRP!$B$2:$B$6&lt;=E5642)/(SRP!$C$2:$C$6&gt;=E5642),SRP!$D$2:$D$6)*(G5642/100)*(E5642/1000)),IF(AND(C5642="Wine",D5642="Fortified Wines"),SUM(LOOKUP(2,1/(SRP!$B$20:$B$23&lt;=E5642)/(SRP!$C$20:$C$23&gt;=E5642),SRP!$D$20:$D$23)*(G5642/100)*(E5642/1000)),IF(C5642="Wine",SUM(LOOKUP(2,1/(SRP!$B$15:$B$19&lt;=E5642)/(SRP!$C$15:$C$19&gt;=E5642),SRP!$D$15:$D$19)*(G5642/100)*(E5642/1000)),IF(C5642="Ready to Drink",SUM(LOOKUP(2,1/(SRP!$B$10:$B$14&lt;=E5642)/(SRP!$C$10:$C$14&gt;=E5642),SRP!$D$10:$D$14)*(G5642/100)*(E5642/1000)),0))))),2)</f>
        <v>7.07</v>
      </c>
    </row>
    <row r="5643" spans="1:11" x14ac:dyDescent="0.35">
      <c r="A5643" s="2">
        <v>47193</v>
      </c>
      <c r="B5643" s="76" t="s">
        <v>4134</v>
      </c>
      <c r="C5643" s="76" t="s">
        <v>287</v>
      </c>
      <c r="D5643" s="76" t="s">
        <v>5240</v>
      </c>
      <c r="E5643" s="76">
        <v>473</v>
      </c>
      <c r="F5643" s="76">
        <v>24</v>
      </c>
      <c r="G5643" s="77">
        <v>8.4</v>
      </c>
      <c r="H5643" s="76" t="s">
        <v>3355</v>
      </c>
      <c r="I5643" s="77">
        <v>7.99</v>
      </c>
      <c r="J5643" s="2">
        <v>1</v>
      </c>
      <c r="K5643" s="119" cm="1">
        <f t="array" ref="K5643">ROUND(IF(C5643="Beer",SUM(LOOKUP(2,1/(SRP!$B$7:$B$9&lt;=E5643)/(SRP!$C$7:$C$9&gt;=E5643),SRP!$D$7:$D$9)*(G5643/100)*(E5643/1000)),IF(C5643="Spirits",SUM(LOOKUP(2,1/(SRP!$B$2:$B$6&lt;=E5643)/(SRP!$C$2:$C$6&gt;=E5643),SRP!$D$2:$D$6)*(G5643/100)*(E5643/1000)),IF(AND(C5643="Wine",D5643="Fortified Wines"),SUM(LOOKUP(2,1/(SRP!$B$20:$B$23&lt;=E5643)/(SRP!$C$20:$C$23&gt;=E5643),SRP!$D$20:$D$23)*(G5643/100)*(E5643/1000)),IF(C5643="Wine",SUM(LOOKUP(2,1/(SRP!$B$15:$B$19&lt;=E5643)/(SRP!$C$15:$C$19&gt;=E5643),SRP!$D$15:$D$19)*(G5643/100)*(E5643/1000)),IF(C5643="Ready to Drink",SUM(LOOKUP(2,1/(SRP!$B$10:$B$14&lt;=E5643)/(SRP!$C$10:$C$14&gt;=E5643),SRP!$D$10:$D$14)*(G5643/100)*(E5643/1000)),0))))),2)</f>
        <v>2.77</v>
      </c>
    </row>
    <row r="5644" spans="1:11" x14ac:dyDescent="0.35">
      <c r="A5644" s="2">
        <v>47193</v>
      </c>
      <c r="B5644" s="76" t="s">
        <v>4134</v>
      </c>
      <c r="C5644" s="76" t="s">
        <v>287</v>
      </c>
      <c r="D5644" s="76" t="s">
        <v>5240</v>
      </c>
      <c r="E5644" s="76">
        <v>473</v>
      </c>
      <c r="F5644" s="76">
        <v>24</v>
      </c>
      <c r="G5644" s="77">
        <v>8.4</v>
      </c>
      <c r="H5644" s="76" t="s">
        <v>3355</v>
      </c>
      <c r="I5644" s="77">
        <v>7.99</v>
      </c>
      <c r="J5644" s="2">
        <v>1</v>
      </c>
      <c r="K5644" s="119" cm="1">
        <f t="array" ref="K5644">ROUND(IF(C5644="Beer",SUM(LOOKUP(2,1/(SRP!$B$7:$B$9&lt;=E5644)/(SRP!$C$7:$C$9&gt;=E5644),SRP!$D$7:$D$9)*(G5644/100)*(E5644/1000)),IF(C5644="Spirits",SUM(LOOKUP(2,1/(SRP!$B$2:$B$6&lt;=E5644)/(SRP!$C$2:$C$6&gt;=E5644),SRP!$D$2:$D$6)*(G5644/100)*(E5644/1000)),IF(AND(C5644="Wine",D5644="Fortified Wines"),SUM(LOOKUP(2,1/(SRP!$B$20:$B$23&lt;=E5644)/(SRP!$C$20:$C$23&gt;=E5644),SRP!$D$20:$D$23)*(G5644/100)*(E5644/1000)),IF(C5644="Wine",SUM(LOOKUP(2,1/(SRP!$B$15:$B$19&lt;=E5644)/(SRP!$C$15:$C$19&gt;=E5644),SRP!$D$15:$D$19)*(G5644/100)*(E5644/1000)),IF(C5644="Ready to Drink",SUM(LOOKUP(2,1/(SRP!$B$10:$B$14&lt;=E5644)/(SRP!$C$10:$C$14&gt;=E5644),SRP!$D$10:$D$14)*(G5644/100)*(E5644/1000)),0))))),2)</f>
        <v>2.77</v>
      </c>
    </row>
    <row r="5645" spans="1:11" x14ac:dyDescent="0.35">
      <c r="A5645" s="2">
        <v>47195</v>
      </c>
      <c r="B5645" s="76" t="s">
        <v>4133</v>
      </c>
      <c r="C5645" s="76" t="s">
        <v>287</v>
      </c>
      <c r="D5645" s="76" t="s">
        <v>5240</v>
      </c>
      <c r="E5645" s="76">
        <v>473</v>
      </c>
      <c r="F5645" s="76">
        <v>24</v>
      </c>
      <c r="G5645" s="77">
        <v>5.7</v>
      </c>
      <c r="H5645" s="76" t="s">
        <v>3355</v>
      </c>
      <c r="I5645" s="77">
        <v>7.99</v>
      </c>
      <c r="J5645" s="2">
        <v>1</v>
      </c>
      <c r="K5645" s="119" cm="1">
        <f t="array" ref="K5645">ROUND(IF(C5645="Beer",SUM(LOOKUP(2,1/(SRP!$B$7:$B$9&lt;=E5645)/(SRP!$C$7:$C$9&gt;=E5645),SRP!$D$7:$D$9)*(G5645/100)*(E5645/1000)),IF(C5645="Spirits",SUM(LOOKUP(2,1/(SRP!$B$2:$B$6&lt;=E5645)/(SRP!$C$2:$C$6&gt;=E5645),SRP!$D$2:$D$6)*(G5645/100)*(E5645/1000)),IF(AND(C5645="Wine",D5645="Fortified Wines"),SUM(LOOKUP(2,1/(SRP!$B$20:$B$23&lt;=E5645)/(SRP!$C$20:$C$23&gt;=E5645),SRP!$D$20:$D$23)*(G5645/100)*(E5645/1000)),IF(C5645="Wine",SUM(LOOKUP(2,1/(SRP!$B$15:$B$19&lt;=E5645)/(SRP!$C$15:$C$19&gt;=E5645),SRP!$D$15:$D$19)*(G5645/100)*(E5645/1000)),IF(C5645="Ready to Drink",SUM(LOOKUP(2,1/(SRP!$B$10:$B$14&lt;=E5645)/(SRP!$C$10:$C$14&gt;=E5645),SRP!$D$10:$D$14)*(G5645/100)*(E5645/1000)),0))))),2)</f>
        <v>1.88</v>
      </c>
    </row>
    <row r="5646" spans="1:11" x14ac:dyDescent="0.35">
      <c r="A5646" s="2">
        <v>47195</v>
      </c>
      <c r="B5646" s="76" t="s">
        <v>4133</v>
      </c>
      <c r="C5646" s="76" t="s">
        <v>287</v>
      </c>
      <c r="D5646" s="76" t="s">
        <v>5240</v>
      </c>
      <c r="E5646" s="76">
        <v>473</v>
      </c>
      <c r="F5646" s="76">
        <v>24</v>
      </c>
      <c r="G5646" s="77">
        <v>5.7</v>
      </c>
      <c r="H5646" s="76" t="s">
        <v>3355</v>
      </c>
      <c r="I5646" s="77">
        <v>7.99</v>
      </c>
      <c r="J5646" s="2">
        <v>1</v>
      </c>
      <c r="K5646" s="119" cm="1">
        <f t="array" ref="K5646">ROUND(IF(C5646="Beer",SUM(LOOKUP(2,1/(SRP!$B$7:$B$9&lt;=E5646)/(SRP!$C$7:$C$9&gt;=E5646),SRP!$D$7:$D$9)*(G5646/100)*(E5646/1000)),IF(C5646="Spirits",SUM(LOOKUP(2,1/(SRP!$B$2:$B$6&lt;=E5646)/(SRP!$C$2:$C$6&gt;=E5646),SRP!$D$2:$D$6)*(G5646/100)*(E5646/1000)),IF(AND(C5646="Wine",D5646="Fortified Wines"),SUM(LOOKUP(2,1/(SRP!$B$20:$B$23&lt;=E5646)/(SRP!$C$20:$C$23&gt;=E5646),SRP!$D$20:$D$23)*(G5646/100)*(E5646/1000)),IF(C5646="Wine",SUM(LOOKUP(2,1/(SRP!$B$15:$B$19&lt;=E5646)/(SRP!$C$15:$C$19&gt;=E5646),SRP!$D$15:$D$19)*(G5646/100)*(E5646/1000)),IF(C5646="Ready to Drink",SUM(LOOKUP(2,1/(SRP!$B$10:$B$14&lt;=E5646)/(SRP!$C$10:$C$14&gt;=E5646),SRP!$D$10:$D$14)*(G5646/100)*(E5646/1000)),0))))),2)</f>
        <v>1.88</v>
      </c>
    </row>
    <row r="5647" spans="1:11" x14ac:dyDescent="0.35">
      <c r="A5647" s="2">
        <v>47198</v>
      </c>
      <c r="B5647" s="76" t="s">
        <v>4135</v>
      </c>
      <c r="C5647" s="76" t="s">
        <v>287</v>
      </c>
      <c r="D5647" s="76" t="s">
        <v>5240</v>
      </c>
      <c r="E5647" s="76">
        <v>568</v>
      </c>
      <c r="F5647" s="76">
        <v>12</v>
      </c>
      <c r="G5647" s="77">
        <v>8.1999999999999993</v>
      </c>
      <c r="H5647" s="76" t="s">
        <v>3355</v>
      </c>
      <c r="I5647" s="77">
        <v>7.99</v>
      </c>
      <c r="J5647" s="2">
        <v>1</v>
      </c>
      <c r="K5647" s="119" cm="1">
        <f t="array" ref="K5647">ROUND(IF(C5647="Beer",SUM(LOOKUP(2,1/(SRP!$B$7:$B$9&lt;=E5647)/(SRP!$C$7:$C$9&gt;=E5647),SRP!$D$7:$D$9)*(G5647/100)*(E5647/1000)),IF(C5647="Spirits",SUM(LOOKUP(2,1/(SRP!$B$2:$B$6&lt;=E5647)/(SRP!$C$2:$C$6&gt;=E5647),SRP!$D$2:$D$6)*(G5647/100)*(E5647/1000)),IF(AND(C5647="Wine",D5647="Fortified Wines"),SUM(LOOKUP(2,1/(SRP!$B$20:$B$23&lt;=E5647)/(SRP!$C$20:$C$23&gt;=E5647),SRP!$D$20:$D$23)*(G5647/100)*(E5647/1000)),IF(C5647="Wine",SUM(LOOKUP(2,1/(SRP!$B$15:$B$19&lt;=E5647)/(SRP!$C$15:$C$19&gt;=E5647),SRP!$D$15:$D$19)*(G5647/100)*(E5647/1000)),IF(C5647="Ready to Drink",SUM(LOOKUP(2,1/(SRP!$B$10:$B$14&lt;=E5647)/(SRP!$C$10:$C$14&gt;=E5647),SRP!$D$10:$D$14)*(G5647/100)*(E5647/1000)),0))))),2)</f>
        <v>3.25</v>
      </c>
    </row>
    <row r="5648" spans="1:11" x14ac:dyDescent="0.35">
      <c r="A5648" s="2">
        <v>47198</v>
      </c>
      <c r="B5648" s="76" t="s">
        <v>4135</v>
      </c>
      <c r="C5648" s="76" t="s">
        <v>287</v>
      </c>
      <c r="D5648" s="76" t="s">
        <v>5240</v>
      </c>
      <c r="E5648" s="76">
        <v>568</v>
      </c>
      <c r="F5648" s="76">
        <v>12</v>
      </c>
      <c r="G5648" s="77">
        <v>8.1999999999999993</v>
      </c>
      <c r="H5648" s="76" t="s">
        <v>3355</v>
      </c>
      <c r="I5648" s="77">
        <v>7.99</v>
      </c>
      <c r="J5648" s="2">
        <v>1</v>
      </c>
      <c r="K5648" s="119" cm="1">
        <f t="array" ref="K5648">ROUND(IF(C5648="Beer",SUM(LOOKUP(2,1/(SRP!$B$7:$B$9&lt;=E5648)/(SRP!$C$7:$C$9&gt;=E5648),SRP!$D$7:$D$9)*(G5648/100)*(E5648/1000)),IF(C5648="Spirits",SUM(LOOKUP(2,1/(SRP!$B$2:$B$6&lt;=E5648)/(SRP!$C$2:$C$6&gt;=E5648),SRP!$D$2:$D$6)*(G5648/100)*(E5648/1000)),IF(AND(C5648="Wine",D5648="Fortified Wines"),SUM(LOOKUP(2,1/(SRP!$B$20:$B$23&lt;=E5648)/(SRP!$C$20:$C$23&gt;=E5648),SRP!$D$20:$D$23)*(G5648/100)*(E5648/1000)),IF(C5648="Wine",SUM(LOOKUP(2,1/(SRP!$B$15:$B$19&lt;=E5648)/(SRP!$C$15:$C$19&gt;=E5648),SRP!$D$15:$D$19)*(G5648/100)*(E5648/1000)),IF(C5648="Ready to Drink",SUM(LOOKUP(2,1/(SRP!$B$10:$B$14&lt;=E5648)/(SRP!$C$10:$C$14&gt;=E5648),SRP!$D$10:$D$14)*(G5648/100)*(E5648/1000)),0))))),2)</f>
        <v>3.25</v>
      </c>
    </row>
    <row r="5649" spans="1:11" x14ac:dyDescent="0.35">
      <c r="A5649" s="2">
        <v>47199</v>
      </c>
      <c r="B5649" s="76" t="s">
        <v>4258</v>
      </c>
      <c r="C5649" s="76" t="s">
        <v>285</v>
      </c>
      <c r="D5649" s="76" t="s">
        <v>6934</v>
      </c>
      <c r="E5649" s="76">
        <v>750</v>
      </c>
      <c r="F5649" s="76">
        <v>6</v>
      </c>
      <c r="G5649" s="77">
        <v>40</v>
      </c>
      <c r="H5649" s="76" t="s">
        <v>3279</v>
      </c>
      <c r="I5649" s="77">
        <v>99.99</v>
      </c>
      <c r="J5649" s="2">
        <v>1</v>
      </c>
      <c r="K5649" s="119" cm="1">
        <f t="array" ref="K5649">ROUND(IF(C5649="Beer",SUM(LOOKUP(2,1/(SRP!$B$7:$B$9&lt;=E5649)/(SRP!$C$7:$C$9&gt;=E5649),SRP!$D$7:$D$9)*(G5649/100)*(E5649/1000)),IF(C5649="Spirits",SUM(LOOKUP(2,1/(SRP!$B$2:$B$6&lt;=E5649)/(SRP!$C$2:$C$6&gt;=E5649),SRP!$D$2:$D$6)*(G5649/100)*(E5649/1000)),IF(AND(C5649="Wine",D5649="Fortified Wines"),SUM(LOOKUP(2,1/(SRP!$B$20:$B$23&lt;=E5649)/(SRP!$C$20:$C$23&gt;=E5649),SRP!$D$20:$D$23)*(G5649/100)*(E5649/1000)),IF(C5649="Wine",SUM(LOOKUP(2,1/(SRP!$B$15:$B$19&lt;=E5649)/(SRP!$C$15:$C$19&gt;=E5649),SRP!$D$15:$D$19)*(G5649/100)*(E5649/1000)),IF(C5649="Ready to Drink",SUM(LOOKUP(2,1/(SRP!$B$10:$B$14&lt;=E5649)/(SRP!$C$10:$C$14&gt;=E5649),SRP!$D$10:$D$14)*(G5649/100)*(E5649/1000)),0))))),2)</f>
        <v>20.94</v>
      </c>
    </row>
    <row r="5650" spans="1:11" x14ac:dyDescent="0.35">
      <c r="A5650" s="2">
        <v>47204</v>
      </c>
      <c r="B5650" s="76" t="s">
        <v>4292</v>
      </c>
      <c r="C5650" s="76" t="s">
        <v>286</v>
      </c>
      <c r="D5650" s="76" t="s">
        <v>5236</v>
      </c>
      <c r="E5650" s="76">
        <v>750</v>
      </c>
      <c r="F5650" s="76">
        <v>3</v>
      </c>
      <c r="G5650" s="77">
        <v>13</v>
      </c>
      <c r="H5650" s="76" t="s">
        <v>3288</v>
      </c>
      <c r="I5650" s="77">
        <v>449.99</v>
      </c>
      <c r="J5650" s="2">
        <v>1</v>
      </c>
      <c r="K5650" s="119" cm="1">
        <f t="array" ref="K5650">ROUND(IF(C5650="Beer",SUM(LOOKUP(2,1/(SRP!$B$7:$B$9&lt;=E5650)/(SRP!$C$7:$C$9&gt;=E5650),SRP!$D$7:$D$9)*(G5650/100)*(E5650/1000)),IF(C5650="Spirits",SUM(LOOKUP(2,1/(SRP!$B$2:$B$6&lt;=E5650)/(SRP!$C$2:$C$6&gt;=E5650),SRP!$D$2:$D$6)*(G5650/100)*(E5650/1000)),IF(AND(C5650="Wine",D5650="Fortified Wines"),SUM(LOOKUP(2,1/(SRP!$B$20:$B$23&lt;=E5650)/(SRP!$C$20:$C$23&gt;=E5650),SRP!$D$20:$D$23)*(G5650/100)*(E5650/1000)),IF(C5650="Wine",SUM(LOOKUP(2,1/(SRP!$B$15:$B$19&lt;=E5650)/(SRP!$C$15:$C$19&gt;=E5650),SRP!$D$15:$D$19)*(G5650/100)*(E5650/1000)),IF(C5650="Ready to Drink",SUM(LOOKUP(2,1/(SRP!$B$10:$B$14&lt;=E5650)/(SRP!$C$10:$C$14&gt;=E5650),SRP!$D$10:$D$14)*(G5650/100)*(E5650/1000)),0))))),2)</f>
        <v>6.81</v>
      </c>
    </row>
    <row r="5651" spans="1:11" x14ac:dyDescent="0.35">
      <c r="A5651" s="2">
        <v>47211</v>
      </c>
      <c r="B5651" s="76" t="s">
        <v>4242</v>
      </c>
      <c r="C5651" s="76" t="s">
        <v>287</v>
      </c>
      <c r="D5651" s="76" t="s">
        <v>5292</v>
      </c>
      <c r="E5651" s="76">
        <v>473</v>
      </c>
      <c r="F5651" s="76">
        <v>24</v>
      </c>
      <c r="G5651" s="77">
        <v>6.5</v>
      </c>
      <c r="H5651" s="76" t="s">
        <v>3409</v>
      </c>
      <c r="I5651" s="77">
        <v>4.5</v>
      </c>
      <c r="J5651" s="2">
        <v>1</v>
      </c>
      <c r="K5651" s="119" cm="1">
        <f t="array" ref="K5651">ROUND(IF(C5651="Beer",SUM(LOOKUP(2,1/(SRP!$B$7:$B$9&lt;=E5651)/(SRP!$C$7:$C$9&gt;=E5651),SRP!$D$7:$D$9)*(G5651/100)*(E5651/1000)),IF(C5651="Spirits",SUM(LOOKUP(2,1/(SRP!$B$2:$B$6&lt;=E5651)/(SRP!$C$2:$C$6&gt;=E5651),SRP!$D$2:$D$6)*(G5651/100)*(E5651/1000)),IF(AND(C5651="Wine",D5651="Fortified Wines"),SUM(LOOKUP(2,1/(SRP!$B$20:$B$23&lt;=E5651)/(SRP!$C$20:$C$23&gt;=E5651),SRP!$D$20:$D$23)*(G5651/100)*(E5651/1000)),IF(C5651="Wine",SUM(LOOKUP(2,1/(SRP!$B$15:$B$19&lt;=E5651)/(SRP!$C$15:$C$19&gt;=E5651),SRP!$D$15:$D$19)*(G5651/100)*(E5651/1000)),IF(C5651="Ready to Drink",SUM(LOOKUP(2,1/(SRP!$B$10:$B$14&lt;=E5651)/(SRP!$C$10:$C$14&gt;=E5651),SRP!$D$10:$D$14)*(G5651/100)*(E5651/1000)),0))))),2)</f>
        <v>2.15</v>
      </c>
    </row>
    <row r="5652" spans="1:11" x14ac:dyDescent="0.35">
      <c r="A5652" s="2">
        <v>47211</v>
      </c>
      <c r="B5652" s="76" t="s">
        <v>4242</v>
      </c>
      <c r="C5652" s="76" t="s">
        <v>287</v>
      </c>
      <c r="D5652" s="76" t="s">
        <v>5292</v>
      </c>
      <c r="E5652" s="76">
        <v>473</v>
      </c>
      <c r="F5652" s="76">
        <v>24</v>
      </c>
      <c r="G5652" s="77">
        <v>6.5</v>
      </c>
      <c r="H5652" s="76" t="s">
        <v>3409</v>
      </c>
      <c r="I5652" s="77">
        <v>4.5</v>
      </c>
      <c r="J5652" s="2">
        <v>1</v>
      </c>
      <c r="K5652" s="119" cm="1">
        <f t="array" ref="K5652">ROUND(IF(C5652="Beer",SUM(LOOKUP(2,1/(SRP!$B$7:$B$9&lt;=E5652)/(SRP!$C$7:$C$9&gt;=E5652),SRP!$D$7:$D$9)*(G5652/100)*(E5652/1000)),IF(C5652="Spirits",SUM(LOOKUP(2,1/(SRP!$B$2:$B$6&lt;=E5652)/(SRP!$C$2:$C$6&gt;=E5652),SRP!$D$2:$D$6)*(G5652/100)*(E5652/1000)),IF(AND(C5652="Wine",D5652="Fortified Wines"),SUM(LOOKUP(2,1/(SRP!$B$20:$B$23&lt;=E5652)/(SRP!$C$20:$C$23&gt;=E5652),SRP!$D$20:$D$23)*(G5652/100)*(E5652/1000)),IF(C5652="Wine",SUM(LOOKUP(2,1/(SRP!$B$15:$B$19&lt;=E5652)/(SRP!$C$15:$C$19&gt;=E5652),SRP!$D$15:$D$19)*(G5652/100)*(E5652/1000)),IF(C5652="Ready to Drink",SUM(LOOKUP(2,1/(SRP!$B$10:$B$14&lt;=E5652)/(SRP!$C$10:$C$14&gt;=E5652),SRP!$D$10:$D$14)*(G5652/100)*(E5652/1000)),0))))),2)</f>
        <v>2.15</v>
      </c>
    </row>
    <row r="5653" spans="1:11" x14ac:dyDescent="0.35">
      <c r="A5653" s="2">
        <v>47227</v>
      </c>
      <c r="B5653" s="76" t="s">
        <v>4126</v>
      </c>
      <c r="C5653" s="76" t="s">
        <v>287</v>
      </c>
      <c r="D5653" s="76" t="s">
        <v>5240</v>
      </c>
      <c r="E5653" s="76">
        <v>568</v>
      </c>
      <c r="F5653" s="76">
        <v>12</v>
      </c>
      <c r="G5653" s="77">
        <v>6.8</v>
      </c>
      <c r="H5653" s="76" t="s">
        <v>3355</v>
      </c>
      <c r="I5653" s="77">
        <v>7.99</v>
      </c>
      <c r="J5653" s="2">
        <v>1</v>
      </c>
      <c r="K5653" s="119" cm="1">
        <f t="array" ref="K5653">ROUND(IF(C5653="Beer",SUM(LOOKUP(2,1/(SRP!$B$7:$B$9&lt;=E5653)/(SRP!$C$7:$C$9&gt;=E5653),SRP!$D$7:$D$9)*(G5653/100)*(E5653/1000)),IF(C5653="Spirits",SUM(LOOKUP(2,1/(SRP!$B$2:$B$6&lt;=E5653)/(SRP!$C$2:$C$6&gt;=E5653),SRP!$D$2:$D$6)*(G5653/100)*(E5653/1000)),IF(AND(C5653="Wine",D5653="Fortified Wines"),SUM(LOOKUP(2,1/(SRP!$B$20:$B$23&lt;=E5653)/(SRP!$C$20:$C$23&gt;=E5653),SRP!$D$20:$D$23)*(G5653/100)*(E5653/1000)),IF(C5653="Wine",SUM(LOOKUP(2,1/(SRP!$B$15:$B$19&lt;=E5653)/(SRP!$C$15:$C$19&gt;=E5653),SRP!$D$15:$D$19)*(G5653/100)*(E5653/1000)),IF(C5653="Ready to Drink",SUM(LOOKUP(2,1/(SRP!$B$10:$B$14&lt;=E5653)/(SRP!$C$10:$C$14&gt;=E5653),SRP!$D$10:$D$14)*(G5653/100)*(E5653/1000)),0))))),2)</f>
        <v>2.7</v>
      </c>
    </row>
    <row r="5654" spans="1:11" x14ac:dyDescent="0.35">
      <c r="A5654" s="2">
        <v>47227</v>
      </c>
      <c r="B5654" s="76" t="s">
        <v>4126</v>
      </c>
      <c r="C5654" s="76" t="s">
        <v>287</v>
      </c>
      <c r="D5654" s="76" t="s">
        <v>5240</v>
      </c>
      <c r="E5654" s="76">
        <v>568</v>
      </c>
      <c r="F5654" s="76">
        <v>12</v>
      </c>
      <c r="G5654" s="77">
        <v>6.8</v>
      </c>
      <c r="H5654" s="76" t="s">
        <v>3355</v>
      </c>
      <c r="I5654" s="77">
        <v>7.99</v>
      </c>
      <c r="J5654" s="2">
        <v>1</v>
      </c>
      <c r="K5654" s="119" cm="1">
        <f t="array" ref="K5654">ROUND(IF(C5654="Beer",SUM(LOOKUP(2,1/(SRP!$B$7:$B$9&lt;=E5654)/(SRP!$C$7:$C$9&gt;=E5654),SRP!$D$7:$D$9)*(G5654/100)*(E5654/1000)),IF(C5654="Spirits",SUM(LOOKUP(2,1/(SRP!$B$2:$B$6&lt;=E5654)/(SRP!$C$2:$C$6&gt;=E5654),SRP!$D$2:$D$6)*(G5654/100)*(E5654/1000)),IF(AND(C5654="Wine",D5654="Fortified Wines"),SUM(LOOKUP(2,1/(SRP!$B$20:$B$23&lt;=E5654)/(SRP!$C$20:$C$23&gt;=E5654),SRP!$D$20:$D$23)*(G5654/100)*(E5654/1000)),IF(C5654="Wine",SUM(LOOKUP(2,1/(SRP!$B$15:$B$19&lt;=E5654)/(SRP!$C$15:$C$19&gt;=E5654),SRP!$D$15:$D$19)*(G5654/100)*(E5654/1000)),IF(C5654="Ready to Drink",SUM(LOOKUP(2,1/(SRP!$B$10:$B$14&lt;=E5654)/(SRP!$C$10:$C$14&gt;=E5654),SRP!$D$10:$D$14)*(G5654/100)*(E5654/1000)),0))))),2)</f>
        <v>2.7</v>
      </c>
    </row>
    <row r="5655" spans="1:11" x14ac:dyDescent="0.35">
      <c r="A5655" s="2">
        <v>47230</v>
      </c>
      <c r="B5655" s="76" t="s">
        <v>4142</v>
      </c>
      <c r="C5655" s="76" t="s">
        <v>287</v>
      </c>
      <c r="D5655" s="76" t="s">
        <v>5240</v>
      </c>
      <c r="E5655" s="76">
        <v>568</v>
      </c>
      <c r="F5655" s="76">
        <v>12</v>
      </c>
      <c r="G5655" s="77">
        <v>6.8</v>
      </c>
      <c r="H5655" s="76" t="s">
        <v>3355</v>
      </c>
      <c r="I5655" s="77">
        <v>7.99</v>
      </c>
      <c r="J5655" s="2">
        <v>1</v>
      </c>
      <c r="K5655" s="119" cm="1">
        <f t="array" ref="K5655">ROUND(IF(C5655="Beer",SUM(LOOKUP(2,1/(SRP!$B$7:$B$9&lt;=E5655)/(SRP!$C$7:$C$9&gt;=E5655),SRP!$D$7:$D$9)*(G5655/100)*(E5655/1000)),IF(C5655="Spirits",SUM(LOOKUP(2,1/(SRP!$B$2:$B$6&lt;=E5655)/(SRP!$C$2:$C$6&gt;=E5655),SRP!$D$2:$D$6)*(G5655/100)*(E5655/1000)),IF(AND(C5655="Wine",D5655="Fortified Wines"),SUM(LOOKUP(2,1/(SRP!$B$20:$B$23&lt;=E5655)/(SRP!$C$20:$C$23&gt;=E5655),SRP!$D$20:$D$23)*(G5655/100)*(E5655/1000)),IF(C5655="Wine",SUM(LOOKUP(2,1/(SRP!$B$15:$B$19&lt;=E5655)/(SRP!$C$15:$C$19&gt;=E5655),SRP!$D$15:$D$19)*(G5655/100)*(E5655/1000)),IF(C5655="Ready to Drink",SUM(LOOKUP(2,1/(SRP!$B$10:$B$14&lt;=E5655)/(SRP!$C$10:$C$14&gt;=E5655),SRP!$D$10:$D$14)*(G5655/100)*(E5655/1000)),0))))),2)</f>
        <v>2.7</v>
      </c>
    </row>
    <row r="5656" spans="1:11" x14ac:dyDescent="0.35">
      <c r="A5656" s="2">
        <v>47230</v>
      </c>
      <c r="B5656" s="76" t="s">
        <v>4142</v>
      </c>
      <c r="C5656" s="76" t="s">
        <v>287</v>
      </c>
      <c r="D5656" s="76" t="s">
        <v>5240</v>
      </c>
      <c r="E5656" s="76">
        <v>568</v>
      </c>
      <c r="F5656" s="76">
        <v>12</v>
      </c>
      <c r="G5656" s="77">
        <v>6.8</v>
      </c>
      <c r="H5656" s="76" t="s">
        <v>3355</v>
      </c>
      <c r="I5656" s="77">
        <v>7.99</v>
      </c>
      <c r="J5656" s="2">
        <v>1</v>
      </c>
      <c r="K5656" s="119" cm="1">
        <f t="array" ref="K5656">ROUND(IF(C5656="Beer",SUM(LOOKUP(2,1/(SRP!$B$7:$B$9&lt;=E5656)/(SRP!$C$7:$C$9&gt;=E5656),SRP!$D$7:$D$9)*(G5656/100)*(E5656/1000)),IF(C5656="Spirits",SUM(LOOKUP(2,1/(SRP!$B$2:$B$6&lt;=E5656)/(SRP!$C$2:$C$6&gt;=E5656),SRP!$D$2:$D$6)*(G5656/100)*(E5656/1000)),IF(AND(C5656="Wine",D5656="Fortified Wines"),SUM(LOOKUP(2,1/(SRP!$B$20:$B$23&lt;=E5656)/(SRP!$C$20:$C$23&gt;=E5656),SRP!$D$20:$D$23)*(G5656/100)*(E5656/1000)),IF(C5656="Wine",SUM(LOOKUP(2,1/(SRP!$B$15:$B$19&lt;=E5656)/(SRP!$C$15:$C$19&gt;=E5656),SRP!$D$15:$D$19)*(G5656/100)*(E5656/1000)),IF(C5656="Ready to Drink",SUM(LOOKUP(2,1/(SRP!$B$10:$B$14&lt;=E5656)/(SRP!$C$10:$C$14&gt;=E5656),SRP!$D$10:$D$14)*(G5656/100)*(E5656/1000)),0))))),2)</f>
        <v>2.7</v>
      </c>
    </row>
    <row r="5657" spans="1:11" x14ac:dyDescent="0.35">
      <c r="A5657" s="2">
        <v>47236</v>
      </c>
      <c r="B5657" s="76" t="s">
        <v>4119</v>
      </c>
      <c r="C5657" s="76" t="s">
        <v>287</v>
      </c>
      <c r="D5657" s="76" t="s">
        <v>5266</v>
      </c>
      <c r="E5657" s="76">
        <v>568</v>
      </c>
      <c r="F5657" s="76">
        <v>12</v>
      </c>
      <c r="G5657" s="77">
        <v>5.5</v>
      </c>
      <c r="H5657" s="76" t="s">
        <v>3355</v>
      </c>
      <c r="I5657" s="77">
        <v>7.99</v>
      </c>
      <c r="J5657" s="2">
        <v>1</v>
      </c>
      <c r="K5657" s="119" cm="1">
        <f t="array" ref="K5657">ROUND(IF(C5657="Beer",SUM(LOOKUP(2,1/(SRP!$B$7:$B$9&lt;=E5657)/(SRP!$C$7:$C$9&gt;=E5657),SRP!$D$7:$D$9)*(G5657/100)*(E5657/1000)),IF(C5657="Spirits",SUM(LOOKUP(2,1/(SRP!$B$2:$B$6&lt;=E5657)/(SRP!$C$2:$C$6&gt;=E5657),SRP!$D$2:$D$6)*(G5657/100)*(E5657/1000)),IF(AND(C5657="Wine",D5657="Fortified Wines"),SUM(LOOKUP(2,1/(SRP!$B$20:$B$23&lt;=E5657)/(SRP!$C$20:$C$23&gt;=E5657),SRP!$D$20:$D$23)*(G5657/100)*(E5657/1000)),IF(C5657="Wine",SUM(LOOKUP(2,1/(SRP!$B$15:$B$19&lt;=E5657)/(SRP!$C$15:$C$19&gt;=E5657),SRP!$D$15:$D$19)*(G5657/100)*(E5657/1000)),IF(C5657="Ready to Drink",SUM(LOOKUP(2,1/(SRP!$B$10:$B$14&lt;=E5657)/(SRP!$C$10:$C$14&gt;=E5657),SRP!$D$10:$D$14)*(G5657/100)*(E5657/1000)),0))))),2)</f>
        <v>2.1800000000000002</v>
      </c>
    </row>
    <row r="5658" spans="1:11" x14ac:dyDescent="0.35">
      <c r="A5658" s="2">
        <v>47236</v>
      </c>
      <c r="B5658" s="76" t="s">
        <v>4119</v>
      </c>
      <c r="C5658" s="76" t="s">
        <v>287</v>
      </c>
      <c r="D5658" s="76" t="s">
        <v>5266</v>
      </c>
      <c r="E5658" s="76">
        <v>568</v>
      </c>
      <c r="F5658" s="76">
        <v>12</v>
      </c>
      <c r="G5658" s="77">
        <v>5.5</v>
      </c>
      <c r="H5658" s="76" t="s">
        <v>3355</v>
      </c>
      <c r="I5658" s="77">
        <v>7.99</v>
      </c>
      <c r="J5658" s="2">
        <v>1</v>
      </c>
      <c r="K5658" s="119" cm="1">
        <f t="array" ref="K5658">ROUND(IF(C5658="Beer",SUM(LOOKUP(2,1/(SRP!$B$7:$B$9&lt;=E5658)/(SRP!$C$7:$C$9&gt;=E5658),SRP!$D$7:$D$9)*(G5658/100)*(E5658/1000)),IF(C5658="Spirits",SUM(LOOKUP(2,1/(SRP!$B$2:$B$6&lt;=E5658)/(SRP!$C$2:$C$6&gt;=E5658),SRP!$D$2:$D$6)*(G5658/100)*(E5658/1000)),IF(AND(C5658="Wine",D5658="Fortified Wines"),SUM(LOOKUP(2,1/(SRP!$B$20:$B$23&lt;=E5658)/(SRP!$C$20:$C$23&gt;=E5658),SRP!$D$20:$D$23)*(G5658/100)*(E5658/1000)),IF(C5658="Wine",SUM(LOOKUP(2,1/(SRP!$B$15:$B$19&lt;=E5658)/(SRP!$C$15:$C$19&gt;=E5658),SRP!$D$15:$D$19)*(G5658/100)*(E5658/1000)),IF(C5658="Ready to Drink",SUM(LOOKUP(2,1/(SRP!$B$10:$B$14&lt;=E5658)/(SRP!$C$10:$C$14&gt;=E5658),SRP!$D$10:$D$14)*(G5658/100)*(E5658/1000)),0))))),2)</f>
        <v>2.1800000000000002</v>
      </c>
    </row>
    <row r="5659" spans="1:11" x14ac:dyDescent="0.35">
      <c r="A5659" s="2">
        <v>47240</v>
      </c>
      <c r="B5659" s="76" t="s">
        <v>4281</v>
      </c>
      <c r="C5659" s="76" t="s">
        <v>285</v>
      </c>
      <c r="D5659" s="76" t="s">
        <v>6939</v>
      </c>
      <c r="E5659" s="76">
        <v>700</v>
      </c>
      <c r="F5659" s="76">
        <v>6</v>
      </c>
      <c r="G5659" s="77">
        <v>46</v>
      </c>
      <c r="H5659" s="76" t="s">
        <v>3333</v>
      </c>
      <c r="I5659" s="77">
        <v>84.99</v>
      </c>
      <c r="J5659" s="2">
        <v>1</v>
      </c>
      <c r="K5659" s="119" cm="1">
        <f t="array" ref="K5659">ROUND(IF(C5659="Beer",SUM(LOOKUP(2,1/(SRP!$B$7:$B$9&lt;=E5659)/(SRP!$C$7:$C$9&gt;=E5659),SRP!$D$7:$D$9)*(G5659/100)*(E5659/1000)),IF(C5659="Spirits",SUM(LOOKUP(2,1/(SRP!$B$2:$B$6&lt;=E5659)/(SRP!$C$2:$C$6&gt;=E5659),SRP!$D$2:$D$6)*(G5659/100)*(E5659/1000)),IF(AND(C5659="Wine",D5659="Fortified Wines"),SUM(LOOKUP(2,1/(SRP!$B$20:$B$23&lt;=E5659)/(SRP!$C$20:$C$23&gt;=E5659),SRP!$D$20:$D$23)*(G5659/100)*(E5659/1000)),IF(C5659="Wine",SUM(LOOKUP(2,1/(SRP!$B$15:$B$19&lt;=E5659)/(SRP!$C$15:$C$19&gt;=E5659),SRP!$D$15:$D$19)*(G5659/100)*(E5659/1000)),IF(C5659="Ready to Drink",SUM(LOOKUP(2,1/(SRP!$B$10:$B$14&lt;=E5659)/(SRP!$C$10:$C$14&gt;=E5659),SRP!$D$10:$D$14)*(G5659/100)*(E5659/1000)),0))))),2)</f>
        <v>22.48</v>
      </c>
    </row>
    <row r="5660" spans="1:11" x14ac:dyDescent="0.35">
      <c r="A5660" s="2">
        <v>47242</v>
      </c>
      <c r="B5660" s="76" t="s">
        <v>4247</v>
      </c>
      <c r="C5660" s="76" t="s">
        <v>285</v>
      </c>
      <c r="D5660" s="76" t="s">
        <v>6936</v>
      </c>
      <c r="E5660" s="76">
        <v>700</v>
      </c>
      <c r="F5660" s="76">
        <v>6</v>
      </c>
      <c r="G5660" s="77">
        <v>46</v>
      </c>
      <c r="H5660" s="76" t="s">
        <v>3305</v>
      </c>
      <c r="I5660" s="77">
        <v>89.99</v>
      </c>
      <c r="J5660" s="2">
        <v>1</v>
      </c>
      <c r="K5660" s="119" cm="1">
        <f t="array" ref="K5660">ROUND(IF(C5660="Beer",SUM(LOOKUP(2,1/(SRP!$B$7:$B$9&lt;=E5660)/(SRP!$C$7:$C$9&gt;=E5660),SRP!$D$7:$D$9)*(G5660/100)*(E5660/1000)),IF(C5660="Spirits",SUM(LOOKUP(2,1/(SRP!$B$2:$B$6&lt;=E5660)/(SRP!$C$2:$C$6&gt;=E5660),SRP!$D$2:$D$6)*(G5660/100)*(E5660/1000)),IF(AND(C5660="Wine",D5660="Fortified Wines"),SUM(LOOKUP(2,1/(SRP!$B$20:$B$23&lt;=E5660)/(SRP!$C$20:$C$23&gt;=E5660),SRP!$D$20:$D$23)*(G5660/100)*(E5660/1000)),IF(C5660="Wine",SUM(LOOKUP(2,1/(SRP!$B$15:$B$19&lt;=E5660)/(SRP!$C$15:$C$19&gt;=E5660),SRP!$D$15:$D$19)*(G5660/100)*(E5660/1000)),IF(C5660="Ready to Drink",SUM(LOOKUP(2,1/(SRP!$B$10:$B$14&lt;=E5660)/(SRP!$C$10:$C$14&gt;=E5660),SRP!$D$10:$D$14)*(G5660/100)*(E5660/1000)),0))))),2)</f>
        <v>22.48</v>
      </c>
    </row>
    <row r="5661" spans="1:11" x14ac:dyDescent="0.35">
      <c r="A5661" s="2">
        <v>47249</v>
      </c>
      <c r="B5661" s="76" t="s">
        <v>4248</v>
      </c>
      <c r="C5661" s="76" t="s">
        <v>287</v>
      </c>
      <c r="D5661" s="76" t="s">
        <v>5271</v>
      </c>
      <c r="E5661" s="76">
        <v>473</v>
      </c>
      <c r="F5661" s="76">
        <v>24</v>
      </c>
      <c r="G5661" s="77">
        <v>3.5</v>
      </c>
      <c r="H5661" s="76" t="s">
        <v>3387</v>
      </c>
      <c r="I5661" s="77">
        <v>3.99</v>
      </c>
      <c r="J5661" s="2">
        <v>1</v>
      </c>
      <c r="K5661" s="119" cm="1">
        <f t="array" ref="K5661">ROUND(IF(C5661="Beer",SUM(LOOKUP(2,1/(SRP!$B$7:$B$9&lt;=E5661)/(SRP!$C$7:$C$9&gt;=E5661),SRP!$D$7:$D$9)*(G5661/100)*(E5661/1000)),IF(C5661="Spirits",SUM(LOOKUP(2,1/(SRP!$B$2:$B$6&lt;=E5661)/(SRP!$C$2:$C$6&gt;=E5661),SRP!$D$2:$D$6)*(G5661/100)*(E5661/1000)),IF(AND(C5661="Wine",D5661="Fortified Wines"),SUM(LOOKUP(2,1/(SRP!$B$20:$B$23&lt;=E5661)/(SRP!$C$20:$C$23&gt;=E5661),SRP!$D$20:$D$23)*(G5661/100)*(E5661/1000)),IF(C5661="Wine",SUM(LOOKUP(2,1/(SRP!$B$15:$B$19&lt;=E5661)/(SRP!$C$15:$C$19&gt;=E5661),SRP!$D$15:$D$19)*(G5661/100)*(E5661/1000)),IF(C5661="Ready to Drink",SUM(LOOKUP(2,1/(SRP!$B$10:$B$14&lt;=E5661)/(SRP!$C$10:$C$14&gt;=E5661),SRP!$D$10:$D$14)*(G5661/100)*(E5661/1000)),0))))),2)</f>
        <v>1.1599999999999999</v>
      </c>
    </row>
    <row r="5662" spans="1:11" x14ac:dyDescent="0.35">
      <c r="A5662" s="2">
        <v>47249</v>
      </c>
      <c r="B5662" s="76" t="s">
        <v>4248</v>
      </c>
      <c r="C5662" s="76" t="s">
        <v>287</v>
      </c>
      <c r="D5662" s="76" t="s">
        <v>5271</v>
      </c>
      <c r="E5662" s="76">
        <v>473</v>
      </c>
      <c r="F5662" s="76">
        <v>24</v>
      </c>
      <c r="G5662" s="77">
        <v>3.5</v>
      </c>
      <c r="H5662" s="76" t="s">
        <v>3387</v>
      </c>
      <c r="I5662" s="77">
        <v>3.99</v>
      </c>
      <c r="J5662" s="2">
        <v>1</v>
      </c>
      <c r="K5662" s="119" cm="1">
        <f t="array" ref="K5662">ROUND(IF(C5662="Beer",SUM(LOOKUP(2,1/(SRP!$B$7:$B$9&lt;=E5662)/(SRP!$C$7:$C$9&gt;=E5662),SRP!$D$7:$D$9)*(G5662/100)*(E5662/1000)),IF(C5662="Spirits",SUM(LOOKUP(2,1/(SRP!$B$2:$B$6&lt;=E5662)/(SRP!$C$2:$C$6&gt;=E5662),SRP!$D$2:$D$6)*(G5662/100)*(E5662/1000)),IF(AND(C5662="Wine",D5662="Fortified Wines"),SUM(LOOKUP(2,1/(SRP!$B$20:$B$23&lt;=E5662)/(SRP!$C$20:$C$23&gt;=E5662),SRP!$D$20:$D$23)*(G5662/100)*(E5662/1000)),IF(C5662="Wine",SUM(LOOKUP(2,1/(SRP!$B$15:$B$19&lt;=E5662)/(SRP!$C$15:$C$19&gt;=E5662),SRP!$D$15:$D$19)*(G5662/100)*(E5662/1000)),IF(C5662="Ready to Drink",SUM(LOOKUP(2,1/(SRP!$B$10:$B$14&lt;=E5662)/(SRP!$C$10:$C$14&gt;=E5662),SRP!$D$10:$D$14)*(G5662/100)*(E5662/1000)),0))))),2)</f>
        <v>1.1599999999999999</v>
      </c>
    </row>
    <row r="5663" spans="1:11" x14ac:dyDescent="0.35">
      <c r="A5663" s="2">
        <v>47250</v>
      </c>
      <c r="B5663" s="76" t="s">
        <v>4128</v>
      </c>
      <c r="C5663" s="76" t="s">
        <v>287</v>
      </c>
      <c r="D5663" s="76" t="s">
        <v>5292</v>
      </c>
      <c r="E5663" s="76">
        <v>473</v>
      </c>
      <c r="F5663" s="76">
        <v>24</v>
      </c>
      <c r="G5663" s="77">
        <v>4.5</v>
      </c>
      <c r="H5663" s="76" t="s">
        <v>3349</v>
      </c>
      <c r="I5663" s="77">
        <v>4.29</v>
      </c>
      <c r="J5663" s="2">
        <v>1</v>
      </c>
      <c r="K5663" s="119" cm="1">
        <f t="array" ref="K5663">ROUND(IF(C5663="Beer",SUM(LOOKUP(2,1/(SRP!$B$7:$B$9&lt;=E5663)/(SRP!$C$7:$C$9&gt;=E5663),SRP!$D$7:$D$9)*(G5663/100)*(E5663/1000)),IF(C5663="Spirits",SUM(LOOKUP(2,1/(SRP!$B$2:$B$6&lt;=E5663)/(SRP!$C$2:$C$6&gt;=E5663),SRP!$D$2:$D$6)*(G5663/100)*(E5663/1000)),IF(AND(C5663="Wine",D5663="Fortified Wines"),SUM(LOOKUP(2,1/(SRP!$B$20:$B$23&lt;=E5663)/(SRP!$C$20:$C$23&gt;=E5663),SRP!$D$20:$D$23)*(G5663/100)*(E5663/1000)),IF(C5663="Wine",SUM(LOOKUP(2,1/(SRP!$B$15:$B$19&lt;=E5663)/(SRP!$C$15:$C$19&gt;=E5663),SRP!$D$15:$D$19)*(G5663/100)*(E5663/1000)),IF(C5663="Ready to Drink",SUM(LOOKUP(2,1/(SRP!$B$10:$B$14&lt;=E5663)/(SRP!$C$10:$C$14&gt;=E5663),SRP!$D$10:$D$14)*(G5663/100)*(E5663/1000)),0))))),2)</f>
        <v>1.49</v>
      </c>
    </row>
    <row r="5664" spans="1:11" x14ac:dyDescent="0.35">
      <c r="A5664" s="2">
        <v>47250</v>
      </c>
      <c r="B5664" s="76" t="s">
        <v>4128</v>
      </c>
      <c r="C5664" s="76" t="s">
        <v>287</v>
      </c>
      <c r="D5664" s="76" t="s">
        <v>5292</v>
      </c>
      <c r="E5664" s="76">
        <v>473</v>
      </c>
      <c r="F5664" s="76">
        <v>24</v>
      </c>
      <c r="G5664" s="77">
        <v>4.5</v>
      </c>
      <c r="H5664" s="76" t="s">
        <v>3349</v>
      </c>
      <c r="I5664" s="77">
        <v>4.29</v>
      </c>
      <c r="J5664" s="2">
        <v>1</v>
      </c>
      <c r="K5664" s="119" cm="1">
        <f t="array" ref="K5664">ROUND(IF(C5664="Beer",SUM(LOOKUP(2,1/(SRP!$B$7:$B$9&lt;=E5664)/(SRP!$C$7:$C$9&gt;=E5664),SRP!$D$7:$D$9)*(G5664/100)*(E5664/1000)),IF(C5664="Spirits",SUM(LOOKUP(2,1/(SRP!$B$2:$B$6&lt;=E5664)/(SRP!$C$2:$C$6&gt;=E5664),SRP!$D$2:$D$6)*(G5664/100)*(E5664/1000)),IF(AND(C5664="Wine",D5664="Fortified Wines"),SUM(LOOKUP(2,1/(SRP!$B$20:$B$23&lt;=E5664)/(SRP!$C$20:$C$23&gt;=E5664),SRP!$D$20:$D$23)*(G5664/100)*(E5664/1000)),IF(C5664="Wine",SUM(LOOKUP(2,1/(SRP!$B$15:$B$19&lt;=E5664)/(SRP!$C$15:$C$19&gt;=E5664),SRP!$D$15:$D$19)*(G5664/100)*(E5664/1000)),IF(C5664="Ready to Drink",SUM(LOOKUP(2,1/(SRP!$B$10:$B$14&lt;=E5664)/(SRP!$C$10:$C$14&gt;=E5664),SRP!$D$10:$D$14)*(G5664/100)*(E5664/1000)),0))))),2)</f>
        <v>1.49</v>
      </c>
    </row>
    <row r="5665" spans="1:11" x14ac:dyDescent="0.35">
      <c r="A5665" s="2">
        <v>47251</v>
      </c>
      <c r="B5665" s="76" t="s">
        <v>4250</v>
      </c>
      <c r="C5665" s="76" t="s">
        <v>285</v>
      </c>
      <c r="D5665" s="76" t="s">
        <v>5267</v>
      </c>
      <c r="E5665" s="76">
        <v>375</v>
      </c>
      <c r="F5665" s="76">
        <v>12</v>
      </c>
      <c r="G5665" s="77">
        <v>20</v>
      </c>
      <c r="H5665" s="76" t="s">
        <v>6694</v>
      </c>
      <c r="I5665" s="77">
        <v>20.49</v>
      </c>
      <c r="J5665" s="2">
        <v>1</v>
      </c>
      <c r="K5665" s="119" cm="1">
        <f t="array" ref="K5665">ROUND(IF(C5665="Beer",SUM(LOOKUP(2,1/(SRP!$B$7:$B$9&lt;=E5665)/(SRP!$C$7:$C$9&gt;=E5665),SRP!$D$7:$D$9)*(G5665/100)*(E5665/1000)),IF(C5665="Spirits",SUM(LOOKUP(2,1/(SRP!$B$2:$B$6&lt;=E5665)/(SRP!$C$2:$C$6&gt;=E5665),SRP!$D$2:$D$6)*(G5665/100)*(E5665/1000)),IF(AND(C5665="Wine",D5665="Fortified Wines"),SUM(LOOKUP(2,1/(SRP!$B$20:$B$23&lt;=E5665)/(SRP!$C$20:$C$23&gt;=E5665),SRP!$D$20:$D$23)*(G5665/100)*(E5665/1000)),IF(C5665="Wine",SUM(LOOKUP(2,1/(SRP!$B$15:$B$19&lt;=E5665)/(SRP!$C$15:$C$19&gt;=E5665),SRP!$D$15:$D$19)*(G5665/100)*(E5665/1000)),IF(C5665="Ready to Drink",SUM(LOOKUP(2,1/(SRP!$B$10:$B$14&lt;=E5665)/(SRP!$C$10:$C$14&gt;=E5665),SRP!$D$10:$D$14)*(G5665/100)*(E5665/1000)),0))))),2)</f>
        <v>5.95</v>
      </c>
    </row>
    <row r="5666" spans="1:11" x14ac:dyDescent="0.35">
      <c r="A5666" s="2">
        <v>47252</v>
      </c>
      <c r="B5666" s="76" t="s">
        <v>4152</v>
      </c>
      <c r="C5666" s="76" t="s">
        <v>287</v>
      </c>
      <c r="D5666" s="76" t="s">
        <v>5240</v>
      </c>
      <c r="E5666" s="76">
        <v>473</v>
      </c>
      <c r="F5666" s="76">
        <v>24</v>
      </c>
      <c r="G5666" s="77">
        <v>6</v>
      </c>
      <c r="H5666" s="76" t="s">
        <v>3349</v>
      </c>
      <c r="I5666" s="77">
        <v>5.19</v>
      </c>
      <c r="J5666" s="2">
        <v>1</v>
      </c>
      <c r="K5666" s="119" cm="1">
        <f t="array" ref="K5666">ROUND(IF(C5666="Beer",SUM(LOOKUP(2,1/(SRP!$B$7:$B$9&lt;=E5666)/(SRP!$C$7:$C$9&gt;=E5666),SRP!$D$7:$D$9)*(G5666/100)*(E5666/1000)),IF(C5666="Spirits",SUM(LOOKUP(2,1/(SRP!$B$2:$B$6&lt;=E5666)/(SRP!$C$2:$C$6&gt;=E5666),SRP!$D$2:$D$6)*(G5666/100)*(E5666/1000)),IF(AND(C5666="Wine",D5666="Fortified Wines"),SUM(LOOKUP(2,1/(SRP!$B$20:$B$23&lt;=E5666)/(SRP!$C$20:$C$23&gt;=E5666),SRP!$D$20:$D$23)*(G5666/100)*(E5666/1000)),IF(C5666="Wine",SUM(LOOKUP(2,1/(SRP!$B$15:$B$19&lt;=E5666)/(SRP!$C$15:$C$19&gt;=E5666),SRP!$D$15:$D$19)*(G5666/100)*(E5666/1000)),IF(C5666="Ready to Drink",SUM(LOOKUP(2,1/(SRP!$B$10:$B$14&lt;=E5666)/(SRP!$C$10:$C$14&gt;=E5666),SRP!$D$10:$D$14)*(G5666/100)*(E5666/1000)),0))))),2)</f>
        <v>1.98</v>
      </c>
    </row>
    <row r="5667" spans="1:11" x14ac:dyDescent="0.35">
      <c r="A5667" s="2">
        <v>47252</v>
      </c>
      <c r="B5667" s="76" t="s">
        <v>4152</v>
      </c>
      <c r="C5667" s="76" t="s">
        <v>287</v>
      </c>
      <c r="D5667" s="76" t="s">
        <v>5240</v>
      </c>
      <c r="E5667" s="76">
        <v>473</v>
      </c>
      <c r="F5667" s="76">
        <v>24</v>
      </c>
      <c r="G5667" s="77">
        <v>6</v>
      </c>
      <c r="H5667" s="76" t="s">
        <v>3349</v>
      </c>
      <c r="I5667" s="77">
        <v>5.19</v>
      </c>
      <c r="J5667" s="2">
        <v>1</v>
      </c>
      <c r="K5667" s="119" cm="1">
        <f t="array" ref="K5667">ROUND(IF(C5667="Beer",SUM(LOOKUP(2,1/(SRP!$B$7:$B$9&lt;=E5667)/(SRP!$C$7:$C$9&gt;=E5667),SRP!$D$7:$D$9)*(G5667/100)*(E5667/1000)),IF(C5667="Spirits",SUM(LOOKUP(2,1/(SRP!$B$2:$B$6&lt;=E5667)/(SRP!$C$2:$C$6&gt;=E5667),SRP!$D$2:$D$6)*(G5667/100)*(E5667/1000)),IF(AND(C5667="Wine",D5667="Fortified Wines"),SUM(LOOKUP(2,1/(SRP!$B$20:$B$23&lt;=E5667)/(SRP!$C$20:$C$23&gt;=E5667),SRP!$D$20:$D$23)*(G5667/100)*(E5667/1000)),IF(C5667="Wine",SUM(LOOKUP(2,1/(SRP!$B$15:$B$19&lt;=E5667)/(SRP!$C$15:$C$19&gt;=E5667),SRP!$D$15:$D$19)*(G5667/100)*(E5667/1000)),IF(C5667="Ready to Drink",SUM(LOOKUP(2,1/(SRP!$B$10:$B$14&lt;=E5667)/(SRP!$C$10:$C$14&gt;=E5667),SRP!$D$10:$D$14)*(G5667/100)*(E5667/1000)),0))))),2)</f>
        <v>1.98</v>
      </c>
    </row>
    <row r="5668" spans="1:11" x14ac:dyDescent="0.35">
      <c r="A5668" s="2">
        <v>47254</v>
      </c>
      <c r="B5668" s="76" t="s">
        <v>4153</v>
      </c>
      <c r="C5668" s="76" t="s">
        <v>287</v>
      </c>
      <c r="D5668" s="76" t="s">
        <v>5240</v>
      </c>
      <c r="E5668" s="76">
        <v>473</v>
      </c>
      <c r="F5668" s="76">
        <v>24</v>
      </c>
      <c r="G5668" s="77">
        <v>6.5</v>
      </c>
      <c r="H5668" s="76" t="s">
        <v>3349</v>
      </c>
      <c r="I5668" s="77">
        <v>4.59</v>
      </c>
      <c r="J5668" s="2">
        <v>1</v>
      </c>
      <c r="K5668" s="119" cm="1">
        <f t="array" ref="K5668">ROUND(IF(C5668="Beer",SUM(LOOKUP(2,1/(SRP!$B$7:$B$9&lt;=E5668)/(SRP!$C$7:$C$9&gt;=E5668),SRP!$D$7:$D$9)*(G5668/100)*(E5668/1000)),IF(C5668="Spirits",SUM(LOOKUP(2,1/(SRP!$B$2:$B$6&lt;=E5668)/(SRP!$C$2:$C$6&gt;=E5668),SRP!$D$2:$D$6)*(G5668/100)*(E5668/1000)),IF(AND(C5668="Wine",D5668="Fortified Wines"),SUM(LOOKUP(2,1/(SRP!$B$20:$B$23&lt;=E5668)/(SRP!$C$20:$C$23&gt;=E5668),SRP!$D$20:$D$23)*(G5668/100)*(E5668/1000)),IF(C5668="Wine",SUM(LOOKUP(2,1/(SRP!$B$15:$B$19&lt;=E5668)/(SRP!$C$15:$C$19&gt;=E5668),SRP!$D$15:$D$19)*(G5668/100)*(E5668/1000)),IF(C5668="Ready to Drink",SUM(LOOKUP(2,1/(SRP!$B$10:$B$14&lt;=E5668)/(SRP!$C$10:$C$14&gt;=E5668),SRP!$D$10:$D$14)*(G5668/100)*(E5668/1000)),0))))),2)</f>
        <v>2.15</v>
      </c>
    </row>
    <row r="5669" spans="1:11" x14ac:dyDescent="0.35">
      <c r="A5669" s="2">
        <v>47254</v>
      </c>
      <c r="B5669" s="76" t="s">
        <v>4153</v>
      </c>
      <c r="C5669" s="76" t="s">
        <v>287</v>
      </c>
      <c r="D5669" s="76" t="s">
        <v>5240</v>
      </c>
      <c r="E5669" s="76">
        <v>473</v>
      </c>
      <c r="F5669" s="76">
        <v>24</v>
      </c>
      <c r="G5669" s="77">
        <v>6.5</v>
      </c>
      <c r="H5669" s="76" t="s">
        <v>3349</v>
      </c>
      <c r="I5669" s="77">
        <v>4.59</v>
      </c>
      <c r="J5669" s="2">
        <v>1</v>
      </c>
      <c r="K5669" s="119" cm="1">
        <f t="array" ref="K5669">ROUND(IF(C5669="Beer",SUM(LOOKUP(2,1/(SRP!$B$7:$B$9&lt;=E5669)/(SRP!$C$7:$C$9&gt;=E5669),SRP!$D$7:$D$9)*(G5669/100)*(E5669/1000)),IF(C5669="Spirits",SUM(LOOKUP(2,1/(SRP!$B$2:$B$6&lt;=E5669)/(SRP!$C$2:$C$6&gt;=E5669),SRP!$D$2:$D$6)*(G5669/100)*(E5669/1000)),IF(AND(C5669="Wine",D5669="Fortified Wines"),SUM(LOOKUP(2,1/(SRP!$B$20:$B$23&lt;=E5669)/(SRP!$C$20:$C$23&gt;=E5669),SRP!$D$20:$D$23)*(G5669/100)*(E5669/1000)),IF(C5669="Wine",SUM(LOOKUP(2,1/(SRP!$B$15:$B$19&lt;=E5669)/(SRP!$C$15:$C$19&gt;=E5669),SRP!$D$15:$D$19)*(G5669/100)*(E5669/1000)),IF(C5669="Ready to Drink",SUM(LOOKUP(2,1/(SRP!$B$10:$B$14&lt;=E5669)/(SRP!$C$10:$C$14&gt;=E5669),SRP!$D$10:$D$14)*(G5669/100)*(E5669/1000)),0))))),2)</f>
        <v>2.15</v>
      </c>
    </row>
    <row r="5670" spans="1:11" x14ac:dyDescent="0.35">
      <c r="A5670" s="2">
        <v>47255</v>
      </c>
      <c r="B5670" s="76" t="s">
        <v>4154</v>
      </c>
      <c r="C5670" s="76" t="s">
        <v>287</v>
      </c>
      <c r="D5670" s="76" t="s">
        <v>5266</v>
      </c>
      <c r="E5670" s="76">
        <v>473</v>
      </c>
      <c r="F5670" s="76">
        <v>24</v>
      </c>
      <c r="G5670" s="77">
        <v>5.5</v>
      </c>
      <c r="H5670" s="76" t="s">
        <v>3349</v>
      </c>
      <c r="I5670" s="77">
        <v>5.19</v>
      </c>
      <c r="J5670" s="2">
        <v>1</v>
      </c>
      <c r="K5670" s="119" cm="1">
        <f t="array" ref="K5670">ROUND(IF(C5670="Beer",SUM(LOOKUP(2,1/(SRP!$B$7:$B$9&lt;=E5670)/(SRP!$C$7:$C$9&gt;=E5670),SRP!$D$7:$D$9)*(G5670/100)*(E5670/1000)),IF(C5670="Spirits",SUM(LOOKUP(2,1/(SRP!$B$2:$B$6&lt;=E5670)/(SRP!$C$2:$C$6&gt;=E5670),SRP!$D$2:$D$6)*(G5670/100)*(E5670/1000)),IF(AND(C5670="Wine",D5670="Fortified Wines"),SUM(LOOKUP(2,1/(SRP!$B$20:$B$23&lt;=E5670)/(SRP!$C$20:$C$23&gt;=E5670),SRP!$D$20:$D$23)*(G5670/100)*(E5670/1000)),IF(C5670="Wine",SUM(LOOKUP(2,1/(SRP!$B$15:$B$19&lt;=E5670)/(SRP!$C$15:$C$19&gt;=E5670),SRP!$D$15:$D$19)*(G5670/100)*(E5670/1000)),IF(C5670="Ready to Drink",SUM(LOOKUP(2,1/(SRP!$B$10:$B$14&lt;=E5670)/(SRP!$C$10:$C$14&gt;=E5670),SRP!$D$10:$D$14)*(G5670/100)*(E5670/1000)),0))))),2)</f>
        <v>1.82</v>
      </c>
    </row>
    <row r="5671" spans="1:11" x14ac:dyDescent="0.35">
      <c r="A5671" s="2">
        <v>47255</v>
      </c>
      <c r="B5671" s="76" t="s">
        <v>4154</v>
      </c>
      <c r="C5671" s="76" t="s">
        <v>287</v>
      </c>
      <c r="D5671" s="76" t="s">
        <v>5266</v>
      </c>
      <c r="E5671" s="76">
        <v>473</v>
      </c>
      <c r="F5671" s="76">
        <v>24</v>
      </c>
      <c r="G5671" s="77">
        <v>5.5</v>
      </c>
      <c r="H5671" s="76" t="s">
        <v>3349</v>
      </c>
      <c r="I5671" s="77">
        <v>5.19</v>
      </c>
      <c r="J5671" s="2">
        <v>1</v>
      </c>
      <c r="K5671" s="119" cm="1">
        <f t="array" ref="K5671">ROUND(IF(C5671="Beer",SUM(LOOKUP(2,1/(SRP!$B$7:$B$9&lt;=E5671)/(SRP!$C$7:$C$9&gt;=E5671),SRP!$D$7:$D$9)*(G5671/100)*(E5671/1000)),IF(C5671="Spirits",SUM(LOOKUP(2,1/(SRP!$B$2:$B$6&lt;=E5671)/(SRP!$C$2:$C$6&gt;=E5671),SRP!$D$2:$D$6)*(G5671/100)*(E5671/1000)),IF(AND(C5671="Wine",D5671="Fortified Wines"),SUM(LOOKUP(2,1/(SRP!$B$20:$B$23&lt;=E5671)/(SRP!$C$20:$C$23&gt;=E5671),SRP!$D$20:$D$23)*(G5671/100)*(E5671/1000)),IF(C5671="Wine",SUM(LOOKUP(2,1/(SRP!$B$15:$B$19&lt;=E5671)/(SRP!$C$15:$C$19&gt;=E5671),SRP!$D$15:$D$19)*(G5671/100)*(E5671/1000)),IF(C5671="Ready to Drink",SUM(LOOKUP(2,1/(SRP!$B$10:$B$14&lt;=E5671)/(SRP!$C$10:$C$14&gt;=E5671),SRP!$D$10:$D$14)*(G5671/100)*(E5671/1000)),0))))),2)</f>
        <v>1.82</v>
      </c>
    </row>
    <row r="5672" spans="1:11" x14ac:dyDescent="0.35">
      <c r="A5672" s="2">
        <v>47257</v>
      </c>
      <c r="B5672" s="76" t="s">
        <v>4155</v>
      </c>
      <c r="C5672" s="76" t="s">
        <v>287</v>
      </c>
      <c r="D5672" s="76" t="s">
        <v>5240</v>
      </c>
      <c r="E5672" s="76">
        <v>473</v>
      </c>
      <c r="F5672" s="76">
        <v>24</v>
      </c>
      <c r="G5672" s="77">
        <v>6</v>
      </c>
      <c r="H5672" s="76" t="s">
        <v>3349</v>
      </c>
      <c r="I5672" s="77">
        <v>5.8</v>
      </c>
      <c r="J5672" s="2">
        <v>1</v>
      </c>
      <c r="K5672" s="119" cm="1">
        <f t="array" ref="K5672">ROUND(IF(C5672="Beer",SUM(LOOKUP(2,1/(SRP!$B$7:$B$9&lt;=E5672)/(SRP!$C$7:$C$9&gt;=E5672),SRP!$D$7:$D$9)*(G5672/100)*(E5672/1000)),IF(C5672="Spirits",SUM(LOOKUP(2,1/(SRP!$B$2:$B$6&lt;=E5672)/(SRP!$C$2:$C$6&gt;=E5672),SRP!$D$2:$D$6)*(G5672/100)*(E5672/1000)),IF(AND(C5672="Wine",D5672="Fortified Wines"),SUM(LOOKUP(2,1/(SRP!$B$20:$B$23&lt;=E5672)/(SRP!$C$20:$C$23&gt;=E5672),SRP!$D$20:$D$23)*(G5672/100)*(E5672/1000)),IF(C5672="Wine",SUM(LOOKUP(2,1/(SRP!$B$15:$B$19&lt;=E5672)/(SRP!$C$15:$C$19&gt;=E5672),SRP!$D$15:$D$19)*(G5672/100)*(E5672/1000)),IF(C5672="Ready to Drink",SUM(LOOKUP(2,1/(SRP!$B$10:$B$14&lt;=E5672)/(SRP!$C$10:$C$14&gt;=E5672),SRP!$D$10:$D$14)*(G5672/100)*(E5672/1000)),0))))),2)</f>
        <v>1.98</v>
      </c>
    </row>
    <row r="5673" spans="1:11" x14ac:dyDescent="0.35">
      <c r="A5673" s="2">
        <v>47257</v>
      </c>
      <c r="B5673" s="76" t="s">
        <v>4155</v>
      </c>
      <c r="C5673" s="76" t="s">
        <v>287</v>
      </c>
      <c r="D5673" s="76" t="s">
        <v>5240</v>
      </c>
      <c r="E5673" s="76">
        <v>473</v>
      </c>
      <c r="F5673" s="76">
        <v>24</v>
      </c>
      <c r="G5673" s="77">
        <v>6</v>
      </c>
      <c r="H5673" s="76" t="s">
        <v>3349</v>
      </c>
      <c r="I5673" s="77">
        <v>5.8</v>
      </c>
      <c r="J5673" s="2">
        <v>1</v>
      </c>
      <c r="K5673" s="119" cm="1">
        <f t="array" ref="K5673">ROUND(IF(C5673="Beer",SUM(LOOKUP(2,1/(SRP!$B$7:$B$9&lt;=E5673)/(SRP!$C$7:$C$9&gt;=E5673),SRP!$D$7:$D$9)*(G5673/100)*(E5673/1000)),IF(C5673="Spirits",SUM(LOOKUP(2,1/(SRP!$B$2:$B$6&lt;=E5673)/(SRP!$C$2:$C$6&gt;=E5673),SRP!$D$2:$D$6)*(G5673/100)*(E5673/1000)),IF(AND(C5673="Wine",D5673="Fortified Wines"),SUM(LOOKUP(2,1/(SRP!$B$20:$B$23&lt;=E5673)/(SRP!$C$20:$C$23&gt;=E5673),SRP!$D$20:$D$23)*(G5673/100)*(E5673/1000)),IF(C5673="Wine",SUM(LOOKUP(2,1/(SRP!$B$15:$B$19&lt;=E5673)/(SRP!$C$15:$C$19&gt;=E5673),SRP!$D$15:$D$19)*(G5673/100)*(E5673/1000)),IF(C5673="Ready to Drink",SUM(LOOKUP(2,1/(SRP!$B$10:$B$14&lt;=E5673)/(SRP!$C$10:$C$14&gt;=E5673),SRP!$D$10:$D$14)*(G5673/100)*(E5673/1000)),0))))),2)</f>
        <v>1.98</v>
      </c>
    </row>
    <row r="5674" spans="1:11" x14ac:dyDescent="0.35">
      <c r="A5674" s="2">
        <v>47259</v>
      </c>
      <c r="B5674" s="76" t="s">
        <v>4156</v>
      </c>
      <c r="C5674" s="76" t="s">
        <v>287</v>
      </c>
      <c r="D5674" s="76" t="s">
        <v>5240</v>
      </c>
      <c r="E5674" s="76">
        <v>473</v>
      </c>
      <c r="F5674" s="76">
        <v>24</v>
      </c>
      <c r="G5674" s="77">
        <v>5.7</v>
      </c>
      <c r="H5674" s="76" t="s">
        <v>3349</v>
      </c>
      <c r="I5674" s="77">
        <v>5.8</v>
      </c>
      <c r="J5674" s="2">
        <v>1</v>
      </c>
      <c r="K5674" s="119" cm="1">
        <f t="array" ref="K5674">ROUND(IF(C5674="Beer",SUM(LOOKUP(2,1/(SRP!$B$7:$B$9&lt;=E5674)/(SRP!$C$7:$C$9&gt;=E5674),SRP!$D$7:$D$9)*(G5674/100)*(E5674/1000)),IF(C5674="Spirits",SUM(LOOKUP(2,1/(SRP!$B$2:$B$6&lt;=E5674)/(SRP!$C$2:$C$6&gt;=E5674),SRP!$D$2:$D$6)*(G5674/100)*(E5674/1000)),IF(AND(C5674="Wine",D5674="Fortified Wines"),SUM(LOOKUP(2,1/(SRP!$B$20:$B$23&lt;=E5674)/(SRP!$C$20:$C$23&gt;=E5674),SRP!$D$20:$D$23)*(G5674/100)*(E5674/1000)),IF(C5674="Wine",SUM(LOOKUP(2,1/(SRP!$B$15:$B$19&lt;=E5674)/(SRP!$C$15:$C$19&gt;=E5674),SRP!$D$15:$D$19)*(G5674/100)*(E5674/1000)),IF(C5674="Ready to Drink",SUM(LOOKUP(2,1/(SRP!$B$10:$B$14&lt;=E5674)/(SRP!$C$10:$C$14&gt;=E5674),SRP!$D$10:$D$14)*(G5674/100)*(E5674/1000)),0))))),2)</f>
        <v>1.88</v>
      </c>
    </row>
    <row r="5675" spans="1:11" x14ac:dyDescent="0.35">
      <c r="A5675" s="2">
        <v>47259</v>
      </c>
      <c r="B5675" s="76" t="s">
        <v>4156</v>
      </c>
      <c r="C5675" s="76" t="s">
        <v>287</v>
      </c>
      <c r="D5675" s="76" t="s">
        <v>5240</v>
      </c>
      <c r="E5675" s="76">
        <v>473</v>
      </c>
      <c r="F5675" s="76">
        <v>24</v>
      </c>
      <c r="G5675" s="77">
        <v>5.7</v>
      </c>
      <c r="H5675" s="76" t="s">
        <v>3349</v>
      </c>
      <c r="I5675" s="77">
        <v>5.8</v>
      </c>
      <c r="J5675" s="2">
        <v>1</v>
      </c>
      <c r="K5675" s="119" cm="1">
        <f t="array" ref="K5675">ROUND(IF(C5675="Beer",SUM(LOOKUP(2,1/(SRP!$B$7:$B$9&lt;=E5675)/(SRP!$C$7:$C$9&gt;=E5675),SRP!$D$7:$D$9)*(G5675/100)*(E5675/1000)),IF(C5675="Spirits",SUM(LOOKUP(2,1/(SRP!$B$2:$B$6&lt;=E5675)/(SRP!$C$2:$C$6&gt;=E5675),SRP!$D$2:$D$6)*(G5675/100)*(E5675/1000)),IF(AND(C5675="Wine",D5675="Fortified Wines"),SUM(LOOKUP(2,1/(SRP!$B$20:$B$23&lt;=E5675)/(SRP!$C$20:$C$23&gt;=E5675),SRP!$D$20:$D$23)*(G5675/100)*(E5675/1000)),IF(C5675="Wine",SUM(LOOKUP(2,1/(SRP!$B$15:$B$19&lt;=E5675)/(SRP!$C$15:$C$19&gt;=E5675),SRP!$D$15:$D$19)*(G5675/100)*(E5675/1000)),IF(C5675="Ready to Drink",SUM(LOOKUP(2,1/(SRP!$B$10:$B$14&lt;=E5675)/(SRP!$C$10:$C$14&gt;=E5675),SRP!$D$10:$D$14)*(G5675/100)*(E5675/1000)),0))))),2)</f>
        <v>1.88</v>
      </c>
    </row>
    <row r="5676" spans="1:11" x14ac:dyDescent="0.35">
      <c r="A5676" s="2">
        <v>47261</v>
      </c>
      <c r="B5676" s="76" t="s">
        <v>4123</v>
      </c>
      <c r="C5676" s="76" t="s">
        <v>287</v>
      </c>
      <c r="D5676" s="76" t="s">
        <v>5292</v>
      </c>
      <c r="E5676" s="76">
        <v>473</v>
      </c>
      <c r="F5676" s="76">
        <v>24</v>
      </c>
      <c r="G5676" s="77">
        <v>5.5</v>
      </c>
      <c r="H5676" s="76" t="s">
        <v>3349</v>
      </c>
      <c r="I5676" s="77">
        <v>4.82</v>
      </c>
      <c r="J5676" s="2">
        <v>1</v>
      </c>
      <c r="K5676" s="119" cm="1">
        <f t="array" ref="K5676">ROUND(IF(C5676="Beer",SUM(LOOKUP(2,1/(SRP!$B$7:$B$9&lt;=E5676)/(SRP!$C$7:$C$9&gt;=E5676),SRP!$D$7:$D$9)*(G5676/100)*(E5676/1000)),IF(C5676="Spirits",SUM(LOOKUP(2,1/(SRP!$B$2:$B$6&lt;=E5676)/(SRP!$C$2:$C$6&gt;=E5676),SRP!$D$2:$D$6)*(G5676/100)*(E5676/1000)),IF(AND(C5676="Wine",D5676="Fortified Wines"),SUM(LOOKUP(2,1/(SRP!$B$20:$B$23&lt;=E5676)/(SRP!$C$20:$C$23&gt;=E5676),SRP!$D$20:$D$23)*(G5676/100)*(E5676/1000)),IF(C5676="Wine",SUM(LOOKUP(2,1/(SRP!$B$15:$B$19&lt;=E5676)/(SRP!$C$15:$C$19&gt;=E5676),SRP!$D$15:$D$19)*(G5676/100)*(E5676/1000)),IF(C5676="Ready to Drink",SUM(LOOKUP(2,1/(SRP!$B$10:$B$14&lt;=E5676)/(SRP!$C$10:$C$14&gt;=E5676),SRP!$D$10:$D$14)*(G5676/100)*(E5676/1000)),0))))),2)</f>
        <v>1.82</v>
      </c>
    </row>
    <row r="5677" spans="1:11" x14ac:dyDescent="0.35">
      <c r="A5677" s="2">
        <v>47261</v>
      </c>
      <c r="B5677" s="76" t="s">
        <v>4123</v>
      </c>
      <c r="C5677" s="76" t="s">
        <v>287</v>
      </c>
      <c r="D5677" s="76" t="s">
        <v>5292</v>
      </c>
      <c r="E5677" s="76">
        <v>473</v>
      </c>
      <c r="F5677" s="76">
        <v>24</v>
      </c>
      <c r="G5677" s="77">
        <v>5.5</v>
      </c>
      <c r="H5677" s="76" t="s">
        <v>3349</v>
      </c>
      <c r="I5677" s="77">
        <v>4.82</v>
      </c>
      <c r="J5677" s="2">
        <v>1</v>
      </c>
      <c r="K5677" s="119" cm="1">
        <f t="array" ref="K5677">ROUND(IF(C5677="Beer",SUM(LOOKUP(2,1/(SRP!$B$7:$B$9&lt;=E5677)/(SRP!$C$7:$C$9&gt;=E5677),SRP!$D$7:$D$9)*(G5677/100)*(E5677/1000)),IF(C5677="Spirits",SUM(LOOKUP(2,1/(SRP!$B$2:$B$6&lt;=E5677)/(SRP!$C$2:$C$6&gt;=E5677),SRP!$D$2:$D$6)*(G5677/100)*(E5677/1000)),IF(AND(C5677="Wine",D5677="Fortified Wines"),SUM(LOOKUP(2,1/(SRP!$B$20:$B$23&lt;=E5677)/(SRP!$C$20:$C$23&gt;=E5677),SRP!$D$20:$D$23)*(G5677/100)*(E5677/1000)),IF(C5677="Wine",SUM(LOOKUP(2,1/(SRP!$B$15:$B$19&lt;=E5677)/(SRP!$C$15:$C$19&gt;=E5677),SRP!$D$15:$D$19)*(G5677/100)*(E5677/1000)),IF(C5677="Ready to Drink",SUM(LOOKUP(2,1/(SRP!$B$10:$B$14&lt;=E5677)/(SRP!$C$10:$C$14&gt;=E5677),SRP!$D$10:$D$14)*(G5677/100)*(E5677/1000)),0))))),2)</f>
        <v>1.82</v>
      </c>
    </row>
    <row r="5678" spans="1:11" x14ac:dyDescent="0.35">
      <c r="A5678" s="2">
        <v>47262</v>
      </c>
      <c r="B5678" s="76" t="s">
        <v>4112</v>
      </c>
      <c r="C5678" s="76" t="s">
        <v>287</v>
      </c>
      <c r="D5678" s="76" t="s">
        <v>5266</v>
      </c>
      <c r="E5678" s="76">
        <v>473</v>
      </c>
      <c r="F5678" s="76">
        <v>24</v>
      </c>
      <c r="G5678" s="77">
        <v>5.3</v>
      </c>
      <c r="H5678" s="76" t="s">
        <v>3387</v>
      </c>
      <c r="I5678" s="77">
        <v>4.1500000000000004</v>
      </c>
      <c r="J5678" s="2">
        <v>1</v>
      </c>
      <c r="K5678" s="119" cm="1">
        <f t="array" ref="K5678">ROUND(IF(C5678="Beer",SUM(LOOKUP(2,1/(SRP!$B$7:$B$9&lt;=E5678)/(SRP!$C$7:$C$9&gt;=E5678),SRP!$D$7:$D$9)*(G5678/100)*(E5678/1000)),IF(C5678="Spirits",SUM(LOOKUP(2,1/(SRP!$B$2:$B$6&lt;=E5678)/(SRP!$C$2:$C$6&gt;=E5678),SRP!$D$2:$D$6)*(G5678/100)*(E5678/1000)),IF(AND(C5678="Wine",D5678="Fortified Wines"),SUM(LOOKUP(2,1/(SRP!$B$20:$B$23&lt;=E5678)/(SRP!$C$20:$C$23&gt;=E5678),SRP!$D$20:$D$23)*(G5678/100)*(E5678/1000)),IF(C5678="Wine",SUM(LOOKUP(2,1/(SRP!$B$15:$B$19&lt;=E5678)/(SRP!$C$15:$C$19&gt;=E5678),SRP!$D$15:$D$19)*(G5678/100)*(E5678/1000)),IF(C5678="Ready to Drink",SUM(LOOKUP(2,1/(SRP!$B$10:$B$14&lt;=E5678)/(SRP!$C$10:$C$14&gt;=E5678),SRP!$D$10:$D$14)*(G5678/100)*(E5678/1000)),0))))),2)</f>
        <v>1.75</v>
      </c>
    </row>
    <row r="5679" spans="1:11" x14ac:dyDescent="0.35">
      <c r="A5679" s="2">
        <v>47262</v>
      </c>
      <c r="B5679" s="76" t="s">
        <v>4112</v>
      </c>
      <c r="C5679" s="76" t="s">
        <v>287</v>
      </c>
      <c r="D5679" s="76" t="s">
        <v>5266</v>
      </c>
      <c r="E5679" s="76">
        <v>473</v>
      </c>
      <c r="F5679" s="76">
        <v>24</v>
      </c>
      <c r="G5679" s="77">
        <v>5.3</v>
      </c>
      <c r="H5679" s="76" t="s">
        <v>3387</v>
      </c>
      <c r="I5679" s="77">
        <v>4.1500000000000004</v>
      </c>
      <c r="J5679" s="2">
        <v>1</v>
      </c>
      <c r="K5679" s="119" cm="1">
        <f t="array" ref="K5679">ROUND(IF(C5679="Beer",SUM(LOOKUP(2,1/(SRP!$B$7:$B$9&lt;=E5679)/(SRP!$C$7:$C$9&gt;=E5679),SRP!$D$7:$D$9)*(G5679/100)*(E5679/1000)),IF(C5679="Spirits",SUM(LOOKUP(2,1/(SRP!$B$2:$B$6&lt;=E5679)/(SRP!$C$2:$C$6&gt;=E5679),SRP!$D$2:$D$6)*(G5679/100)*(E5679/1000)),IF(AND(C5679="Wine",D5679="Fortified Wines"),SUM(LOOKUP(2,1/(SRP!$B$20:$B$23&lt;=E5679)/(SRP!$C$20:$C$23&gt;=E5679),SRP!$D$20:$D$23)*(G5679/100)*(E5679/1000)),IF(C5679="Wine",SUM(LOOKUP(2,1/(SRP!$B$15:$B$19&lt;=E5679)/(SRP!$C$15:$C$19&gt;=E5679),SRP!$D$15:$D$19)*(G5679/100)*(E5679/1000)),IF(C5679="Ready to Drink",SUM(LOOKUP(2,1/(SRP!$B$10:$B$14&lt;=E5679)/(SRP!$C$10:$C$14&gt;=E5679),SRP!$D$10:$D$14)*(G5679/100)*(E5679/1000)),0))))),2)</f>
        <v>1.75</v>
      </c>
    </row>
    <row r="5680" spans="1:11" x14ac:dyDescent="0.35">
      <c r="A5680" s="2">
        <v>47263</v>
      </c>
      <c r="B5680" s="76" t="s">
        <v>4188</v>
      </c>
      <c r="C5680" s="76" t="s">
        <v>287</v>
      </c>
      <c r="D5680" s="76" t="s">
        <v>5240</v>
      </c>
      <c r="E5680" s="76">
        <v>330</v>
      </c>
      <c r="F5680" s="76">
        <v>24</v>
      </c>
      <c r="G5680" s="77">
        <v>8</v>
      </c>
      <c r="H5680" s="76" t="s">
        <v>3290</v>
      </c>
      <c r="I5680" s="77">
        <v>5.89</v>
      </c>
      <c r="J5680" s="2">
        <v>1</v>
      </c>
      <c r="K5680" s="119" cm="1">
        <f t="array" ref="K5680">ROUND(IF(C5680="Beer",SUM(LOOKUP(2,1/(SRP!$B$7:$B$9&lt;=E5680)/(SRP!$C$7:$C$9&gt;=E5680),SRP!$D$7:$D$9)*(G5680/100)*(E5680/1000)),IF(C5680="Spirits",SUM(LOOKUP(2,1/(SRP!$B$2:$B$6&lt;=E5680)/(SRP!$C$2:$C$6&gt;=E5680),SRP!$D$2:$D$6)*(G5680/100)*(E5680/1000)),IF(AND(C5680="Wine",D5680="Fortified Wines"),SUM(LOOKUP(2,1/(SRP!$B$20:$B$23&lt;=E5680)/(SRP!$C$20:$C$23&gt;=E5680),SRP!$D$20:$D$23)*(G5680/100)*(E5680/1000)),IF(C5680="Wine",SUM(LOOKUP(2,1/(SRP!$B$15:$B$19&lt;=E5680)/(SRP!$C$15:$C$19&gt;=E5680),SRP!$D$15:$D$19)*(G5680/100)*(E5680/1000)),IF(C5680="Ready to Drink",SUM(LOOKUP(2,1/(SRP!$B$10:$B$14&lt;=E5680)/(SRP!$C$10:$C$14&gt;=E5680),SRP!$D$10:$D$14)*(G5680/100)*(E5680/1000)),0))))),2)</f>
        <v>1.84</v>
      </c>
    </row>
    <row r="5681" spans="1:11" x14ac:dyDescent="0.35">
      <c r="A5681" s="2">
        <v>47266</v>
      </c>
      <c r="B5681" s="76" t="s">
        <v>4113</v>
      </c>
      <c r="C5681" s="76" t="s">
        <v>287</v>
      </c>
      <c r="D5681" s="76" t="s">
        <v>5230</v>
      </c>
      <c r="E5681" s="76">
        <v>473</v>
      </c>
      <c r="F5681" s="76">
        <v>24</v>
      </c>
      <c r="G5681" s="77">
        <v>5</v>
      </c>
      <c r="H5681" s="76" t="s">
        <v>3387</v>
      </c>
      <c r="I5681" s="77">
        <v>4.1500000000000004</v>
      </c>
      <c r="J5681" s="2">
        <v>1</v>
      </c>
      <c r="K5681" s="119" cm="1">
        <f t="array" ref="K5681">ROUND(IF(C5681="Beer",SUM(LOOKUP(2,1/(SRP!$B$7:$B$9&lt;=E5681)/(SRP!$C$7:$C$9&gt;=E5681),SRP!$D$7:$D$9)*(G5681/100)*(E5681/1000)),IF(C5681="Spirits",SUM(LOOKUP(2,1/(SRP!$B$2:$B$6&lt;=E5681)/(SRP!$C$2:$C$6&gt;=E5681),SRP!$D$2:$D$6)*(G5681/100)*(E5681/1000)),IF(AND(C5681="Wine",D5681="Fortified Wines"),SUM(LOOKUP(2,1/(SRP!$B$20:$B$23&lt;=E5681)/(SRP!$C$20:$C$23&gt;=E5681),SRP!$D$20:$D$23)*(G5681/100)*(E5681/1000)),IF(C5681="Wine",SUM(LOOKUP(2,1/(SRP!$B$15:$B$19&lt;=E5681)/(SRP!$C$15:$C$19&gt;=E5681),SRP!$D$15:$D$19)*(G5681/100)*(E5681/1000)),IF(C5681="Ready to Drink",SUM(LOOKUP(2,1/(SRP!$B$10:$B$14&lt;=E5681)/(SRP!$C$10:$C$14&gt;=E5681),SRP!$D$10:$D$14)*(G5681/100)*(E5681/1000)),0))))),2)</f>
        <v>1.65</v>
      </c>
    </row>
    <row r="5682" spans="1:11" x14ac:dyDescent="0.35">
      <c r="A5682" s="2">
        <v>47266</v>
      </c>
      <c r="B5682" s="76" t="s">
        <v>4113</v>
      </c>
      <c r="C5682" s="76" t="s">
        <v>287</v>
      </c>
      <c r="D5682" s="76" t="s">
        <v>5230</v>
      </c>
      <c r="E5682" s="76">
        <v>473</v>
      </c>
      <c r="F5682" s="76">
        <v>24</v>
      </c>
      <c r="G5682" s="77">
        <v>5</v>
      </c>
      <c r="H5682" s="76" t="s">
        <v>3387</v>
      </c>
      <c r="I5682" s="77">
        <v>4.1500000000000004</v>
      </c>
      <c r="J5682" s="2">
        <v>1</v>
      </c>
      <c r="K5682" s="119" cm="1">
        <f t="array" ref="K5682">ROUND(IF(C5682="Beer",SUM(LOOKUP(2,1/(SRP!$B$7:$B$9&lt;=E5682)/(SRP!$C$7:$C$9&gt;=E5682),SRP!$D$7:$D$9)*(G5682/100)*(E5682/1000)),IF(C5682="Spirits",SUM(LOOKUP(2,1/(SRP!$B$2:$B$6&lt;=E5682)/(SRP!$C$2:$C$6&gt;=E5682),SRP!$D$2:$D$6)*(G5682/100)*(E5682/1000)),IF(AND(C5682="Wine",D5682="Fortified Wines"),SUM(LOOKUP(2,1/(SRP!$B$20:$B$23&lt;=E5682)/(SRP!$C$20:$C$23&gt;=E5682),SRP!$D$20:$D$23)*(G5682/100)*(E5682/1000)),IF(C5682="Wine",SUM(LOOKUP(2,1/(SRP!$B$15:$B$19&lt;=E5682)/(SRP!$C$15:$C$19&gt;=E5682),SRP!$D$15:$D$19)*(G5682/100)*(E5682/1000)),IF(C5682="Ready to Drink",SUM(LOOKUP(2,1/(SRP!$B$10:$B$14&lt;=E5682)/(SRP!$C$10:$C$14&gt;=E5682),SRP!$D$10:$D$14)*(G5682/100)*(E5682/1000)),0))))),2)</f>
        <v>1.65</v>
      </c>
    </row>
    <row r="5683" spans="1:11" x14ac:dyDescent="0.35">
      <c r="A5683" s="2">
        <v>47268</v>
      </c>
      <c r="B5683" s="76" t="s">
        <v>4114</v>
      </c>
      <c r="C5683" s="76" t="s">
        <v>287</v>
      </c>
      <c r="D5683" s="76" t="s">
        <v>5240</v>
      </c>
      <c r="E5683" s="76">
        <v>473</v>
      </c>
      <c r="F5683" s="76">
        <v>24</v>
      </c>
      <c r="G5683" s="77">
        <v>6</v>
      </c>
      <c r="H5683" s="76" t="s">
        <v>6876</v>
      </c>
      <c r="I5683" s="77">
        <v>4.6500000000000004</v>
      </c>
      <c r="J5683" s="2">
        <v>1</v>
      </c>
      <c r="K5683" s="119" cm="1">
        <f t="array" ref="K5683">ROUND(IF(C5683="Beer",SUM(LOOKUP(2,1/(SRP!$B$7:$B$9&lt;=E5683)/(SRP!$C$7:$C$9&gt;=E5683),SRP!$D$7:$D$9)*(G5683/100)*(E5683/1000)),IF(C5683="Spirits",SUM(LOOKUP(2,1/(SRP!$B$2:$B$6&lt;=E5683)/(SRP!$C$2:$C$6&gt;=E5683),SRP!$D$2:$D$6)*(G5683/100)*(E5683/1000)),IF(AND(C5683="Wine",D5683="Fortified Wines"),SUM(LOOKUP(2,1/(SRP!$B$20:$B$23&lt;=E5683)/(SRP!$C$20:$C$23&gt;=E5683),SRP!$D$20:$D$23)*(G5683/100)*(E5683/1000)),IF(C5683="Wine",SUM(LOOKUP(2,1/(SRP!$B$15:$B$19&lt;=E5683)/(SRP!$C$15:$C$19&gt;=E5683),SRP!$D$15:$D$19)*(G5683/100)*(E5683/1000)),IF(C5683="Ready to Drink",SUM(LOOKUP(2,1/(SRP!$B$10:$B$14&lt;=E5683)/(SRP!$C$10:$C$14&gt;=E5683),SRP!$D$10:$D$14)*(G5683/100)*(E5683/1000)),0))))),2)</f>
        <v>1.98</v>
      </c>
    </row>
    <row r="5684" spans="1:11" x14ac:dyDescent="0.35">
      <c r="A5684" s="2">
        <v>47268</v>
      </c>
      <c r="B5684" s="76" t="s">
        <v>4114</v>
      </c>
      <c r="C5684" s="76" t="s">
        <v>287</v>
      </c>
      <c r="D5684" s="76" t="s">
        <v>5240</v>
      </c>
      <c r="E5684" s="76">
        <v>473</v>
      </c>
      <c r="F5684" s="76">
        <v>24</v>
      </c>
      <c r="G5684" s="77">
        <v>6</v>
      </c>
      <c r="H5684" s="76" t="s">
        <v>3377</v>
      </c>
      <c r="I5684" s="77">
        <v>4.6500000000000004</v>
      </c>
      <c r="J5684" s="2">
        <v>1</v>
      </c>
      <c r="K5684" s="119" cm="1">
        <f t="array" ref="K5684">ROUND(IF(C5684="Beer",SUM(LOOKUP(2,1/(SRP!$B$7:$B$9&lt;=E5684)/(SRP!$C$7:$C$9&gt;=E5684),SRP!$D$7:$D$9)*(G5684/100)*(E5684/1000)),IF(C5684="Spirits",SUM(LOOKUP(2,1/(SRP!$B$2:$B$6&lt;=E5684)/(SRP!$C$2:$C$6&gt;=E5684),SRP!$D$2:$D$6)*(G5684/100)*(E5684/1000)),IF(AND(C5684="Wine",D5684="Fortified Wines"),SUM(LOOKUP(2,1/(SRP!$B$20:$B$23&lt;=E5684)/(SRP!$C$20:$C$23&gt;=E5684),SRP!$D$20:$D$23)*(G5684/100)*(E5684/1000)),IF(C5684="Wine",SUM(LOOKUP(2,1/(SRP!$B$15:$B$19&lt;=E5684)/(SRP!$C$15:$C$19&gt;=E5684),SRP!$D$15:$D$19)*(G5684/100)*(E5684/1000)),IF(C5684="Ready to Drink",SUM(LOOKUP(2,1/(SRP!$B$10:$B$14&lt;=E5684)/(SRP!$C$10:$C$14&gt;=E5684),SRP!$D$10:$D$14)*(G5684/100)*(E5684/1000)),0))))),2)</f>
        <v>1.98</v>
      </c>
    </row>
    <row r="5685" spans="1:11" x14ac:dyDescent="0.35">
      <c r="A5685" s="2">
        <v>47272</v>
      </c>
      <c r="B5685" s="76" t="s">
        <v>4745</v>
      </c>
      <c r="C5685" s="76" t="s">
        <v>286</v>
      </c>
      <c r="D5685" s="76" t="s">
        <v>5245</v>
      </c>
      <c r="E5685" s="76">
        <v>750</v>
      </c>
      <c r="F5685" s="76">
        <v>12</v>
      </c>
      <c r="G5685" s="77">
        <v>9.9999999999999995E-8</v>
      </c>
      <c r="H5685" s="76" t="s">
        <v>3835</v>
      </c>
      <c r="I5685" s="77">
        <v>13.99</v>
      </c>
      <c r="J5685" s="2">
        <v>1</v>
      </c>
      <c r="K5685" s="119" cm="1">
        <f t="array" ref="K5685">ROUND(IF(C5685="Beer",SUM(LOOKUP(2,1/(SRP!$B$7:$B$9&lt;=E5685)/(SRP!$C$7:$C$9&gt;=E5685),SRP!$D$7:$D$9)*(G5685/100)*(E5685/1000)),IF(C5685="Spirits",SUM(LOOKUP(2,1/(SRP!$B$2:$B$6&lt;=E5685)/(SRP!$C$2:$C$6&gt;=E5685),SRP!$D$2:$D$6)*(G5685/100)*(E5685/1000)),IF(AND(C5685="Wine",D5685="Fortified Wines"),SUM(LOOKUP(2,1/(SRP!$B$20:$B$23&lt;=E5685)/(SRP!$C$20:$C$23&gt;=E5685),SRP!$D$20:$D$23)*(G5685/100)*(E5685/1000)),IF(C5685="Wine",SUM(LOOKUP(2,1/(SRP!$B$15:$B$19&lt;=E5685)/(SRP!$C$15:$C$19&gt;=E5685),SRP!$D$15:$D$19)*(G5685/100)*(E5685/1000)),IF(C5685="Ready to Drink",SUM(LOOKUP(2,1/(SRP!$B$10:$B$14&lt;=E5685)/(SRP!$C$10:$C$14&gt;=E5685),SRP!$D$10:$D$14)*(G5685/100)*(E5685/1000)),0))))),2)</f>
        <v>0</v>
      </c>
    </row>
    <row r="5686" spans="1:11" x14ac:dyDescent="0.35">
      <c r="A5686" s="2">
        <v>47276</v>
      </c>
      <c r="B5686" s="76" t="s">
        <v>4746</v>
      </c>
      <c r="C5686" s="76" t="s">
        <v>286</v>
      </c>
      <c r="D5686" s="76" t="s">
        <v>5253</v>
      </c>
      <c r="E5686" s="76">
        <v>750</v>
      </c>
      <c r="F5686" s="76">
        <v>12</v>
      </c>
      <c r="G5686" s="77">
        <v>9.9999999999999995E-8</v>
      </c>
      <c r="H5686" s="76" t="s">
        <v>3835</v>
      </c>
      <c r="I5686" s="77">
        <v>13.99</v>
      </c>
      <c r="J5686" s="2">
        <v>1</v>
      </c>
      <c r="K5686" s="119" cm="1">
        <f t="array" ref="K5686">ROUND(IF(C5686="Beer",SUM(LOOKUP(2,1/(SRP!$B$7:$B$9&lt;=E5686)/(SRP!$C$7:$C$9&gt;=E5686),SRP!$D$7:$D$9)*(G5686/100)*(E5686/1000)),IF(C5686="Spirits",SUM(LOOKUP(2,1/(SRP!$B$2:$B$6&lt;=E5686)/(SRP!$C$2:$C$6&gt;=E5686),SRP!$D$2:$D$6)*(G5686/100)*(E5686/1000)),IF(AND(C5686="Wine",D5686="Fortified Wines"),SUM(LOOKUP(2,1/(SRP!$B$20:$B$23&lt;=E5686)/(SRP!$C$20:$C$23&gt;=E5686),SRP!$D$20:$D$23)*(G5686/100)*(E5686/1000)),IF(C5686="Wine",SUM(LOOKUP(2,1/(SRP!$B$15:$B$19&lt;=E5686)/(SRP!$C$15:$C$19&gt;=E5686),SRP!$D$15:$D$19)*(G5686/100)*(E5686/1000)),IF(C5686="Ready to Drink",SUM(LOOKUP(2,1/(SRP!$B$10:$B$14&lt;=E5686)/(SRP!$C$10:$C$14&gt;=E5686),SRP!$D$10:$D$14)*(G5686/100)*(E5686/1000)),0))))),2)</f>
        <v>0</v>
      </c>
    </row>
    <row r="5687" spans="1:11" x14ac:dyDescent="0.35">
      <c r="A5687" s="2">
        <v>47309</v>
      </c>
      <c r="B5687" s="76" t="s">
        <v>5023</v>
      </c>
      <c r="C5687" s="76" t="s">
        <v>285</v>
      </c>
      <c r="D5687" s="76" t="s">
        <v>6956</v>
      </c>
      <c r="E5687" s="76">
        <v>700</v>
      </c>
      <c r="F5687" s="76">
        <v>6</v>
      </c>
      <c r="G5687" s="77">
        <v>43</v>
      </c>
      <c r="H5687" s="76" t="s">
        <v>6694</v>
      </c>
      <c r="I5687" s="77">
        <v>99.99</v>
      </c>
      <c r="J5687" s="2">
        <v>1</v>
      </c>
      <c r="K5687" s="119" cm="1">
        <f t="array" ref="K5687">ROUND(IF(C5687="Beer",SUM(LOOKUP(2,1/(SRP!$B$7:$B$9&lt;=E5687)/(SRP!$C$7:$C$9&gt;=E5687),SRP!$D$7:$D$9)*(G5687/100)*(E5687/1000)),IF(C5687="Spirits",SUM(LOOKUP(2,1/(SRP!$B$2:$B$6&lt;=E5687)/(SRP!$C$2:$C$6&gt;=E5687),SRP!$D$2:$D$6)*(G5687/100)*(E5687/1000)),IF(AND(C5687="Wine",D5687="Fortified Wines"),SUM(LOOKUP(2,1/(SRP!$B$20:$B$23&lt;=E5687)/(SRP!$C$20:$C$23&gt;=E5687),SRP!$D$20:$D$23)*(G5687/100)*(E5687/1000)),IF(C5687="Wine",SUM(LOOKUP(2,1/(SRP!$B$15:$B$19&lt;=E5687)/(SRP!$C$15:$C$19&gt;=E5687),SRP!$D$15:$D$19)*(G5687/100)*(E5687/1000)),IF(C5687="Ready to Drink",SUM(LOOKUP(2,1/(SRP!$B$10:$B$14&lt;=E5687)/(SRP!$C$10:$C$14&gt;=E5687),SRP!$D$10:$D$14)*(G5687/100)*(E5687/1000)),0))))),2)</f>
        <v>21.01</v>
      </c>
    </row>
    <row r="5688" spans="1:11" x14ac:dyDescent="0.35">
      <c r="A5688" s="2">
        <v>47313</v>
      </c>
      <c r="B5688" s="76" t="s">
        <v>4170</v>
      </c>
      <c r="C5688" s="76" t="s">
        <v>5938</v>
      </c>
      <c r="D5688" s="76" t="s">
        <v>5746</v>
      </c>
      <c r="E5688" s="76">
        <v>8520</v>
      </c>
      <c r="F5688" s="76">
        <v>1</v>
      </c>
      <c r="G5688" s="77">
        <v>5</v>
      </c>
      <c r="H5688" s="76" t="s">
        <v>3321</v>
      </c>
      <c r="I5688" s="77">
        <v>57.78</v>
      </c>
      <c r="J5688" s="2">
        <v>24</v>
      </c>
      <c r="K5688" s="119" cm="1">
        <f t="array" ref="K5688">ROUND(IF(C5688="Beer",SUM(LOOKUP(2,1/(SRP!$B$7:$B$9&lt;=E5688)/(SRP!$C$7:$C$9&gt;=E5688),SRP!$D$7:$D$9)*(G5688/100)*(E5688/1000)),IF(C5688="Spirits",SUM(LOOKUP(2,1/(SRP!$B$2:$B$6&lt;=E5688)/(SRP!$C$2:$C$6&gt;=E5688),SRP!$D$2:$D$6)*(G5688/100)*(E5688/1000)),IF(AND(C5688="Wine",D5688="Fortified Wines"),SUM(LOOKUP(2,1/(SRP!$B$20:$B$23&lt;=E5688)/(SRP!$C$20:$C$23&gt;=E5688),SRP!$D$20:$D$23)*(G5688/100)*(E5688/1000)),IF(C5688="Wine",SUM(LOOKUP(2,1/(SRP!$B$15:$B$19&lt;=E5688)/(SRP!$C$15:$C$19&gt;=E5688),SRP!$D$15:$D$19)*(G5688/100)*(E5688/1000)),IF(C5688="Ready to Drink",SUM(LOOKUP(2,1/(SRP!$B$10:$B$14&lt;=E5688)/(SRP!$C$10:$C$14&gt;=E5688),SRP!$D$10:$D$14)*(G5688/100)*(E5688/1000)),0))))),2)</f>
        <v>29.74</v>
      </c>
    </row>
    <row r="5689" spans="1:11" x14ac:dyDescent="0.35">
      <c r="A5689" s="2">
        <v>47313</v>
      </c>
      <c r="B5689" s="76" t="s">
        <v>4170</v>
      </c>
      <c r="C5689" s="76" t="s">
        <v>5938</v>
      </c>
      <c r="D5689" s="76" t="s">
        <v>5746</v>
      </c>
      <c r="E5689" s="76">
        <v>8520</v>
      </c>
      <c r="F5689" s="76">
        <v>1</v>
      </c>
      <c r="G5689" s="77">
        <v>5</v>
      </c>
      <c r="H5689" s="76" t="s">
        <v>3321</v>
      </c>
      <c r="I5689" s="77">
        <v>57.78</v>
      </c>
      <c r="J5689" s="2">
        <v>24</v>
      </c>
      <c r="K5689" s="119" cm="1">
        <f t="array" ref="K5689">ROUND(IF(C5689="Beer",SUM(LOOKUP(2,1/(SRP!$B$7:$B$9&lt;=E5689)/(SRP!$C$7:$C$9&gt;=E5689),SRP!$D$7:$D$9)*(G5689/100)*(E5689/1000)),IF(C5689="Spirits",SUM(LOOKUP(2,1/(SRP!$B$2:$B$6&lt;=E5689)/(SRP!$C$2:$C$6&gt;=E5689),SRP!$D$2:$D$6)*(G5689/100)*(E5689/1000)),IF(AND(C5689="Wine",D5689="Fortified Wines"),SUM(LOOKUP(2,1/(SRP!$B$20:$B$23&lt;=E5689)/(SRP!$C$20:$C$23&gt;=E5689),SRP!$D$20:$D$23)*(G5689/100)*(E5689/1000)),IF(C5689="Wine",SUM(LOOKUP(2,1/(SRP!$B$15:$B$19&lt;=E5689)/(SRP!$C$15:$C$19&gt;=E5689),SRP!$D$15:$D$19)*(G5689/100)*(E5689/1000)),IF(C5689="Ready to Drink",SUM(LOOKUP(2,1/(SRP!$B$10:$B$14&lt;=E5689)/(SRP!$C$10:$C$14&gt;=E5689),SRP!$D$10:$D$14)*(G5689/100)*(E5689/1000)),0))))),2)</f>
        <v>29.74</v>
      </c>
    </row>
    <row r="5690" spans="1:11" x14ac:dyDescent="0.35">
      <c r="A5690" s="2">
        <v>47315</v>
      </c>
      <c r="B5690" s="76" t="s">
        <v>4151</v>
      </c>
      <c r="C5690" s="76" t="s">
        <v>287</v>
      </c>
      <c r="D5690" s="76" t="s">
        <v>5292</v>
      </c>
      <c r="E5690" s="76">
        <v>473</v>
      </c>
      <c r="F5690" s="76">
        <v>24</v>
      </c>
      <c r="G5690" s="77">
        <v>5</v>
      </c>
      <c r="H5690" s="76" t="s">
        <v>3367</v>
      </c>
      <c r="I5690" s="77">
        <v>4.5</v>
      </c>
      <c r="J5690" s="2">
        <v>1</v>
      </c>
      <c r="K5690" s="119" cm="1">
        <f t="array" ref="K5690">ROUND(IF(C5690="Beer",SUM(LOOKUP(2,1/(SRP!$B$7:$B$9&lt;=E5690)/(SRP!$C$7:$C$9&gt;=E5690),SRP!$D$7:$D$9)*(G5690/100)*(E5690/1000)),IF(C5690="Spirits",SUM(LOOKUP(2,1/(SRP!$B$2:$B$6&lt;=E5690)/(SRP!$C$2:$C$6&gt;=E5690),SRP!$D$2:$D$6)*(G5690/100)*(E5690/1000)),IF(AND(C5690="Wine",D5690="Fortified Wines"),SUM(LOOKUP(2,1/(SRP!$B$20:$B$23&lt;=E5690)/(SRP!$C$20:$C$23&gt;=E5690),SRP!$D$20:$D$23)*(G5690/100)*(E5690/1000)),IF(C5690="Wine",SUM(LOOKUP(2,1/(SRP!$B$15:$B$19&lt;=E5690)/(SRP!$C$15:$C$19&gt;=E5690),SRP!$D$15:$D$19)*(G5690/100)*(E5690/1000)),IF(C5690="Ready to Drink",SUM(LOOKUP(2,1/(SRP!$B$10:$B$14&lt;=E5690)/(SRP!$C$10:$C$14&gt;=E5690),SRP!$D$10:$D$14)*(G5690/100)*(E5690/1000)),0))))),2)</f>
        <v>1.65</v>
      </c>
    </row>
    <row r="5691" spans="1:11" x14ac:dyDescent="0.35">
      <c r="A5691" s="2">
        <v>47315</v>
      </c>
      <c r="B5691" s="76" t="s">
        <v>4151</v>
      </c>
      <c r="C5691" s="76" t="s">
        <v>287</v>
      </c>
      <c r="D5691" s="76" t="s">
        <v>5292</v>
      </c>
      <c r="E5691" s="76">
        <v>473</v>
      </c>
      <c r="F5691" s="76">
        <v>24</v>
      </c>
      <c r="G5691" s="77">
        <v>5</v>
      </c>
      <c r="H5691" s="76" t="s">
        <v>3367</v>
      </c>
      <c r="I5691" s="77">
        <v>4.5</v>
      </c>
      <c r="J5691" s="2">
        <v>1</v>
      </c>
      <c r="K5691" s="119" cm="1">
        <f t="array" ref="K5691">ROUND(IF(C5691="Beer",SUM(LOOKUP(2,1/(SRP!$B$7:$B$9&lt;=E5691)/(SRP!$C$7:$C$9&gt;=E5691),SRP!$D$7:$D$9)*(G5691/100)*(E5691/1000)),IF(C5691="Spirits",SUM(LOOKUP(2,1/(SRP!$B$2:$B$6&lt;=E5691)/(SRP!$C$2:$C$6&gt;=E5691),SRP!$D$2:$D$6)*(G5691/100)*(E5691/1000)),IF(AND(C5691="Wine",D5691="Fortified Wines"),SUM(LOOKUP(2,1/(SRP!$B$20:$B$23&lt;=E5691)/(SRP!$C$20:$C$23&gt;=E5691),SRP!$D$20:$D$23)*(G5691/100)*(E5691/1000)),IF(C5691="Wine",SUM(LOOKUP(2,1/(SRP!$B$15:$B$19&lt;=E5691)/(SRP!$C$15:$C$19&gt;=E5691),SRP!$D$15:$D$19)*(G5691/100)*(E5691/1000)),IF(C5691="Ready to Drink",SUM(LOOKUP(2,1/(SRP!$B$10:$B$14&lt;=E5691)/(SRP!$C$10:$C$14&gt;=E5691),SRP!$D$10:$D$14)*(G5691/100)*(E5691/1000)),0))))),2)</f>
        <v>1.65</v>
      </c>
    </row>
    <row r="5692" spans="1:11" x14ac:dyDescent="0.35">
      <c r="A5692" s="2">
        <v>47317</v>
      </c>
      <c r="B5692" s="76" t="s">
        <v>4141</v>
      </c>
      <c r="C5692" s="76" t="s">
        <v>287</v>
      </c>
      <c r="D5692" s="76" t="s">
        <v>5292</v>
      </c>
      <c r="E5692" s="76">
        <v>473</v>
      </c>
      <c r="F5692" s="76">
        <v>24</v>
      </c>
      <c r="G5692" s="77">
        <v>5.2</v>
      </c>
      <c r="H5692" s="76" t="s">
        <v>4070</v>
      </c>
      <c r="I5692" s="77">
        <v>4.34</v>
      </c>
      <c r="J5692" s="2">
        <v>1</v>
      </c>
      <c r="K5692" s="119" cm="1">
        <f t="array" ref="K5692">ROUND(IF(C5692="Beer",SUM(LOOKUP(2,1/(SRP!$B$7:$B$9&lt;=E5692)/(SRP!$C$7:$C$9&gt;=E5692),SRP!$D$7:$D$9)*(G5692/100)*(E5692/1000)),IF(C5692="Spirits",SUM(LOOKUP(2,1/(SRP!$B$2:$B$6&lt;=E5692)/(SRP!$C$2:$C$6&gt;=E5692),SRP!$D$2:$D$6)*(G5692/100)*(E5692/1000)),IF(AND(C5692="Wine",D5692="Fortified Wines"),SUM(LOOKUP(2,1/(SRP!$B$20:$B$23&lt;=E5692)/(SRP!$C$20:$C$23&gt;=E5692),SRP!$D$20:$D$23)*(G5692/100)*(E5692/1000)),IF(C5692="Wine",SUM(LOOKUP(2,1/(SRP!$B$15:$B$19&lt;=E5692)/(SRP!$C$15:$C$19&gt;=E5692),SRP!$D$15:$D$19)*(G5692/100)*(E5692/1000)),IF(C5692="Ready to Drink",SUM(LOOKUP(2,1/(SRP!$B$10:$B$14&lt;=E5692)/(SRP!$C$10:$C$14&gt;=E5692),SRP!$D$10:$D$14)*(G5692/100)*(E5692/1000)),0))))),2)</f>
        <v>1.72</v>
      </c>
    </row>
    <row r="5693" spans="1:11" x14ac:dyDescent="0.35">
      <c r="A5693" s="2">
        <v>47317</v>
      </c>
      <c r="B5693" s="76" t="s">
        <v>4141</v>
      </c>
      <c r="C5693" s="76" t="s">
        <v>287</v>
      </c>
      <c r="D5693" s="76" t="s">
        <v>5292</v>
      </c>
      <c r="E5693" s="76">
        <v>473</v>
      </c>
      <c r="F5693" s="76">
        <v>24</v>
      </c>
      <c r="G5693" s="77">
        <v>5.2</v>
      </c>
      <c r="H5693" s="76" t="s">
        <v>4070</v>
      </c>
      <c r="I5693" s="77">
        <v>4.34</v>
      </c>
      <c r="J5693" s="2">
        <v>1</v>
      </c>
      <c r="K5693" s="119" cm="1">
        <f t="array" ref="K5693">ROUND(IF(C5693="Beer",SUM(LOOKUP(2,1/(SRP!$B$7:$B$9&lt;=E5693)/(SRP!$C$7:$C$9&gt;=E5693),SRP!$D$7:$D$9)*(G5693/100)*(E5693/1000)),IF(C5693="Spirits",SUM(LOOKUP(2,1/(SRP!$B$2:$B$6&lt;=E5693)/(SRP!$C$2:$C$6&gt;=E5693),SRP!$D$2:$D$6)*(G5693/100)*(E5693/1000)),IF(AND(C5693="Wine",D5693="Fortified Wines"),SUM(LOOKUP(2,1/(SRP!$B$20:$B$23&lt;=E5693)/(SRP!$C$20:$C$23&gt;=E5693),SRP!$D$20:$D$23)*(G5693/100)*(E5693/1000)),IF(C5693="Wine",SUM(LOOKUP(2,1/(SRP!$B$15:$B$19&lt;=E5693)/(SRP!$C$15:$C$19&gt;=E5693),SRP!$D$15:$D$19)*(G5693/100)*(E5693/1000)),IF(C5693="Ready to Drink",SUM(LOOKUP(2,1/(SRP!$B$10:$B$14&lt;=E5693)/(SRP!$C$10:$C$14&gt;=E5693),SRP!$D$10:$D$14)*(G5693/100)*(E5693/1000)),0))))),2)</f>
        <v>1.72</v>
      </c>
    </row>
    <row r="5694" spans="1:11" x14ac:dyDescent="0.35">
      <c r="A5694" s="2">
        <v>47320</v>
      </c>
      <c r="B5694" s="76" t="s">
        <v>4138</v>
      </c>
      <c r="C5694" s="76" t="s">
        <v>5938</v>
      </c>
      <c r="D5694" s="76" t="s">
        <v>5279</v>
      </c>
      <c r="E5694" s="76">
        <v>355</v>
      </c>
      <c r="F5694" s="76">
        <v>24</v>
      </c>
      <c r="G5694" s="77">
        <v>5</v>
      </c>
      <c r="H5694" s="76" t="s">
        <v>3282</v>
      </c>
      <c r="I5694" s="77">
        <v>3.37</v>
      </c>
      <c r="J5694" s="2">
        <v>1</v>
      </c>
      <c r="K5694" s="119" cm="1">
        <f t="array" ref="K5694">ROUND(IF(C5694="Beer",SUM(LOOKUP(2,1/(SRP!$B$7:$B$9&lt;=E5694)/(SRP!$C$7:$C$9&gt;=E5694),SRP!$D$7:$D$9)*(G5694/100)*(E5694/1000)),IF(C5694="Spirits",SUM(LOOKUP(2,1/(SRP!$B$2:$B$6&lt;=E5694)/(SRP!$C$2:$C$6&gt;=E5694),SRP!$D$2:$D$6)*(G5694/100)*(E5694/1000)),IF(AND(C5694="Wine",D5694="Fortified Wines"),SUM(LOOKUP(2,1/(SRP!$B$20:$B$23&lt;=E5694)/(SRP!$C$20:$C$23&gt;=E5694),SRP!$D$20:$D$23)*(G5694/100)*(E5694/1000)),IF(C5694="Wine",SUM(LOOKUP(2,1/(SRP!$B$15:$B$19&lt;=E5694)/(SRP!$C$15:$C$19&gt;=E5694),SRP!$D$15:$D$19)*(G5694/100)*(E5694/1000)),IF(C5694="Ready to Drink",SUM(LOOKUP(2,1/(SRP!$B$10:$B$14&lt;=E5694)/(SRP!$C$10:$C$14&gt;=E5694),SRP!$D$10:$D$14)*(G5694/100)*(E5694/1000)),0))))),2)</f>
        <v>1.41</v>
      </c>
    </row>
    <row r="5695" spans="1:11" x14ac:dyDescent="0.35">
      <c r="A5695" s="2">
        <v>47320</v>
      </c>
      <c r="B5695" s="76" t="s">
        <v>4138</v>
      </c>
      <c r="C5695" s="76" t="s">
        <v>5938</v>
      </c>
      <c r="D5695" s="76" t="s">
        <v>5279</v>
      </c>
      <c r="E5695" s="76">
        <v>355</v>
      </c>
      <c r="F5695" s="76">
        <v>24</v>
      </c>
      <c r="G5695" s="77">
        <v>5</v>
      </c>
      <c r="H5695" s="76" t="s">
        <v>3282</v>
      </c>
      <c r="I5695" s="77">
        <v>3.37</v>
      </c>
      <c r="J5695" s="2">
        <v>1</v>
      </c>
      <c r="K5695" s="119" cm="1">
        <f t="array" ref="K5695">ROUND(IF(C5695="Beer",SUM(LOOKUP(2,1/(SRP!$B$7:$B$9&lt;=E5695)/(SRP!$C$7:$C$9&gt;=E5695),SRP!$D$7:$D$9)*(G5695/100)*(E5695/1000)),IF(C5695="Spirits",SUM(LOOKUP(2,1/(SRP!$B$2:$B$6&lt;=E5695)/(SRP!$C$2:$C$6&gt;=E5695),SRP!$D$2:$D$6)*(G5695/100)*(E5695/1000)),IF(AND(C5695="Wine",D5695="Fortified Wines"),SUM(LOOKUP(2,1/(SRP!$B$20:$B$23&lt;=E5695)/(SRP!$C$20:$C$23&gt;=E5695),SRP!$D$20:$D$23)*(G5695/100)*(E5695/1000)),IF(C5695="Wine",SUM(LOOKUP(2,1/(SRP!$B$15:$B$19&lt;=E5695)/(SRP!$C$15:$C$19&gt;=E5695),SRP!$D$15:$D$19)*(G5695/100)*(E5695/1000)),IF(C5695="Ready to Drink",SUM(LOOKUP(2,1/(SRP!$B$10:$B$14&lt;=E5695)/(SRP!$C$10:$C$14&gt;=E5695),SRP!$D$10:$D$14)*(G5695/100)*(E5695/1000)),0))))),2)</f>
        <v>1.41</v>
      </c>
    </row>
    <row r="5696" spans="1:11" x14ac:dyDescent="0.35">
      <c r="A5696" s="2">
        <v>47321</v>
      </c>
      <c r="B5696" s="76" t="s">
        <v>4125</v>
      </c>
      <c r="C5696" s="76" t="s">
        <v>287</v>
      </c>
      <c r="D5696" s="76" t="s">
        <v>5271</v>
      </c>
      <c r="E5696" s="76">
        <v>473</v>
      </c>
      <c r="F5696" s="76">
        <v>24</v>
      </c>
      <c r="G5696" s="77">
        <v>3.6</v>
      </c>
      <c r="H5696" s="76" t="s">
        <v>3638</v>
      </c>
      <c r="I5696" s="77">
        <v>3.99</v>
      </c>
      <c r="J5696" s="2">
        <v>1</v>
      </c>
      <c r="K5696" s="119" cm="1">
        <f t="array" ref="K5696">ROUND(IF(C5696="Beer",SUM(LOOKUP(2,1/(SRP!$B$7:$B$9&lt;=E5696)/(SRP!$C$7:$C$9&gt;=E5696),SRP!$D$7:$D$9)*(G5696/100)*(E5696/1000)),IF(C5696="Spirits",SUM(LOOKUP(2,1/(SRP!$B$2:$B$6&lt;=E5696)/(SRP!$C$2:$C$6&gt;=E5696),SRP!$D$2:$D$6)*(G5696/100)*(E5696/1000)),IF(AND(C5696="Wine",D5696="Fortified Wines"),SUM(LOOKUP(2,1/(SRP!$B$20:$B$23&lt;=E5696)/(SRP!$C$20:$C$23&gt;=E5696),SRP!$D$20:$D$23)*(G5696/100)*(E5696/1000)),IF(C5696="Wine",SUM(LOOKUP(2,1/(SRP!$B$15:$B$19&lt;=E5696)/(SRP!$C$15:$C$19&gt;=E5696),SRP!$D$15:$D$19)*(G5696/100)*(E5696/1000)),IF(C5696="Ready to Drink",SUM(LOOKUP(2,1/(SRP!$B$10:$B$14&lt;=E5696)/(SRP!$C$10:$C$14&gt;=E5696),SRP!$D$10:$D$14)*(G5696/100)*(E5696/1000)),0))))),2)</f>
        <v>1.19</v>
      </c>
    </row>
    <row r="5697" spans="1:11" x14ac:dyDescent="0.35">
      <c r="A5697" s="2">
        <v>47321</v>
      </c>
      <c r="B5697" s="76" t="s">
        <v>4125</v>
      </c>
      <c r="C5697" s="76" t="s">
        <v>287</v>
      </c>
      <c r="D5697" s="76" t="s">
        <v>5271</v>
      </c>
      <c r="E5697" s="76">
        <v>473</v>
      </c>
      <c r="F5697" s="76">
        <v>24</v>
      </c>
      <c r="G5697" s="77">
        <v>3.6</v>
      </c>
      <c r="H5697" s="76" t="s">
        <v>3638</v>
      </c>
      <c r="I5697" s="77">
        <v>3.99</v>
      </c>
      <c r="J5697" s="2">
        <v>1</v>
      </c>
      <c r="K5697" s="119" cm="1">
        <f t="array" ref="K5697">ROUND(IF(C5697="Beer",SUM(LOOKUP(2,1/(SRP!$B$7:$B$9&lt;=E5697)/(SRP!$C$7:$C$9&gt;=E5697),SRP!$D$7:$D$9)*(G5697/100)*(E5697/1000)),IF(C5697="Spirits",SUM(LOOKUP(2,1/(SRP!$B$2:$B$6&lt;=E5697)/(SRP!$C$2:$C$6&gt;=E5697),SRP!$D$2:$D$6)*(G5697/100)*(E5697/1000)),IF(AND(C5697="Wine",D5697="Fortified Wines"),SUM(LOOKUP(2,1/(SRP!$B$20:$B$23&lt;=E5697)/(SRP!$C$20:$C$23&gt;=E5697),SRP!$D$20:$D$23)*(G5697/100)*(E5697/1000)),IF(C5697="Wine",SUM(LOOKUP(2,1/(SRP!$B$15:$B$19&lt;=E5697)/(SRP!$C$15:$C$19&gt;=E5697),SRP!$D$15:$D$19)*(G5697/100)*(E5697/1000)),IF(C5697="Ready to Drink",SUM(LOOKUP(2,1/(SRP!$B$10:$B$14&lt;=E5697)/(SRP!$C$10:$C$14&gt;=E5697),SRP!$D$10:$D$14)*(G5697/100)*(E5697/1000)),0))))),2)</f>
        <v>1.19</v>
      </c>
    </row>
    <row r="5698" spans="1:11" x14ac:dyDescent="0.35">
      <c r="A5698" s="2">
        <v>47324</v>
      </c>
      <c r="B5698" s="76" t="s">
        <v>4140</v>
      </c>
      <c r="C5698" s="76" t="s">
        <v>287</v>
      </c>
      <c r="D5698" s="76" t="s">
        <v>5266</v>
      </c>
      <c r="E5698" s="76">
        <v>473</v>
      </c>
      <c r="F5698" s="76">
        <v>24</v>
      </c>
      <c r="G5698" s="77">
        <v>4.5999999999999996</v>
      </c>
      <c r="H5698" s="76" t="s">
        <v>3638</v>
      </c>
      <c r="I5698" s="77">
        <v>3.99</v>
      </c>
      <c r="J5698" s="2">
        <v>1</v>
      </c>
      <c r="K5698" s="119" cm="1">
        <f t="array" ref="K5698">ROUND(IF(C5698="Beer",SUM(LOOKUP(2,1/(SRP!$B$7:$B$9&lt;=E5698)/(SRP!$C$7:$C$9&gt;=E5698),SRP!$D$7:$D$9)*(G5698/100)*(E5698/1000)),IF(C5698="Spirits",SUM(LOOKUP(2,1/(SRP!$B$2:$B$6&lt;=E5698)/(SRP!$C$2:$C$6&gt;=E5698),SRP!$D$2:$D$6)*(G5698/100)*(E5698/1000)),IF(AND(C5698="Wine",D5698="Fortified Wines"),SUM(LOOKUP(2,1/(SRP!$B$20:$B$23&lt;=E5698)/(SRP!$C$20:$C$23&gt;=E5698),SRP!$D$20:$D$23)*(G5698/100)*(E5698/1000)),IF(C5698="Wine",SUM(LOOKUP(2,1/(SRP!$B$15:$B$19&lt;=E5698)/(SRP!$C$15:$C$19&gt;=E5698),SRP!$D$15:$D$19)*(G5698/100)*(E5698/1000)),IF(C5698="Ready to Drink",SUM(LOOKUP(2,1/(SRP!$B$10:$B$14&lt;=E5698)/(SRP!$C$10:$C$14&gt;=E5698),SRP!$D$10:$D$14)*(G5698/100)*(E5698/1000)),0))))),2)</f>
        <v>1.52</v>
      </c>
    </row>
    <row r="5699" spans="1:11" x14ac:dyDescent="0.35">
      <c r="A5699" s="2">
        <v>47324</v>
      </c>
      <c r="B5699" s="76" t="s">
        <v>4140</v>
      </c>
      <c r="C5699" s="76" t="s">
        <v>287</v>
      </c>
      <c r="D5699" s="76" t="s">
        <v>5266</v>
      </c>
      <c r="E5699" s="76">
        <v>473</v>
      </c>
      <c r="F5699" s="76">
        <v>24</v>
      </c>
      <c r="G5699" s="77">
        <v>4.5999999999999996</v>
      </c>
      <c r="H5699" s="76" t="s">
        <v>3638</v>
      </c>
      <c r="I5699" s="77">
        <v>3.99</v>
      </c>
      <c r="J5699" s="2">
        <v>1</v>
      </c>
      <c r="K5699" s="119" cm="1">
        <f t="array" ref="K5699">ROUND(IF(C5699="Beer",SUM(LOOKUP(2,1/(SRP!$B$7:$B$9&lt;=E5699)/(SRP!$C$7:$C$9&gt;=E5699),SRP!$D$7:$D$9)*(G5699/100)*(E5699/1000)),IF(C5699="Spirits",SUM(LOOKUP(2,1/(SRP!$B$2:$B$6&lt;=E5699)/(SRP!$C$2:$C$6&gt;=E5699),SRP!$D$2:$D$6)*(G5699/100)*(E5699/1000)),IF(AND(C5699="Wine",D5699="Fortified Wines"),SUM(LOOKUP(2,1/(SRP!$B$20:$B$23&lt;=E5699)/(SRP!$C$20:$C$23&gt;=E5699),SRP!$D$20:$D$23)*(G5699/100)*(E5699/1000)),IF(C5699="Wine",SUM(LOOKUP(2,1/(SRP!$B$15:$B$19&lt;=E5699)/(SRP!$C$15:$C$19&gt;=E5699),SRP!$D$15:$D$19)*(G5699/100)*(E5699/1000)),IF(C5699="Ready to Drink",SUM(LOOKUP(2,1/(SRP!$B$10:$B$14&lt;=E5699)/(SRP!$C$10:$C$14&gt;=E5699),SRP!$D$10:$D$14)*(G5699/100)*(E5699/1000)),0))))),2)</f>
        <v>1.52</v>
      </c>
    </row>
    <row r="5700" spans="1:11" x14ac:dyDescent="0.35">
      <c r="A5700" s="2">
        <v>47326</v>
      </c>
      <c r="B5700" s="76" t="s">
        <v>4139</v>
      </c>
      <c r="C5700" s="76" t="s">
        <v>5938</v>
      </c>
      <c r="D5700" s="76" t="s">
        <v>5279</v>
      </c>
      <c r="E5700" s="76">
        <v>355</v>
      </c>
      <c r="F5700" s="76">
        <v>24</v>
      </c>
      <c r="G5700" s="77">
        <v>5</v>
      </c>
      <c r="H5700" s="76" t="s">
        <v>3282</v>
      </c>
      <c r="I5700" s="77">
        <v>3.37</v>
      </c>
      <c r="J5700" s="2">
        <v>1</v>
      </c>
      <c r="K5700" s="119" cm="1">
        <f t="array" ref="K5700">ROUND(IF(C5700="Beer",SUM(LOOKUP(2,1/(SRP!$B$7:$B$9&lt;=E5700)/(SRP!$C$7:$C$9&gt;=E5700),SRP!$D$7:$D$9)*(G5700/100)*(E5700/1000)),IF(C5700="Spirits",SUM(LOOKUP(2,1/(SRP!$B$2:$B$6&lt;=E5700)/(SRP!$C$2:$C$6&gt;=E5700),SRP!$D$2:$D$6)*(G5700/100)*(E5700/1000)),IF(AND(C5700="Wine",D5700="Fortified Wines"),SUM(LOOKUP(2,1/(SRP!$B$20:$B$23&lt;=E5700)/(SRP!$C$20:$C$23&gt;=E5700),SRP!$D$20:$D$23)*(G5700/100)*(E5700/1000)),IF(C5700="Wine",SUM(LOOKUP(2,1/(SRP!$B$15:$B$19&lt;=E5700)/(SRP!$C$15:$C$19&gt;=E5700),SRP!$D$15:$D$19)*(G5700/100)*(E5700/1000)),IF(C5700="Ready to Drink",SUM(LOOKUP(2,1/(SRP!$B$10:$B$14&lt;=E5700)/(SRP!$C$10:$C$14&gt;=E5700),SRP!$D$10:$D$14)*(G5700/100)*(E5700/1000)),0))))),2)</f>
        <v>1.41</v>
      </c>
    </row>
    <row r="5701" spans="1:11" x14ac:dyDescent="0.35">
      <c r="A5701" s="2">
        <v>47326</v>
      </c>
      <c r="B5701" s="76" t="s">
        <v>4139</v>
      </c>
      <c r="C5701" s="76" t="s">
        <v>5938</v>
      </c>
      <c r="D5701" s="76" t="s">
        <v>5279</v>
      </c>
      <c r="E5701" s="76">
        <v>355</v>
      </c>
      <c r="F5701" s="76">
        <v>24</v>
      </c>
      <c r="G5701" s="77">
        <v>5</v>
      </c>
      <c r="H5701" s="76" t="s">
        <v>3282</v>
      </c>
      <c r="I5701" s="77">
        <v>3.37</v>
      </c>
      <c r="J5701" s="2">
        <v>1</v>
      </c>
      <c r="K5701" s="119" cm="1">
        <f t="array" ref="K5701">ROUND(IF(C5701="Beer",SUM(LOOKUP(2,1/(SRP!$B$7:$B$9&lt;=E5701)/(SRP!$C$7:$C$9&gt;=E5701),SRP!$D$7:$D$9)*(G5701/100)*(E5701/1000)),IF(C5701="Spirits",SUM(LOOKUP(2,1/(SRP!$B$2:$B$6&lt;=E5701)/(SRP!$C$2:$C$6&gt;=E5701),SRP!$D$2:$D$6)*(G5701/100)*(E5701/1000)),IF(AND(C5701="Wine",D5701="Fortified Wines"),SUM(LOOKUP(2,1/(SRP!$B$20:$B$23&lt;=E5701)/(SRP!$C$20:$C$23&gt;=E5701),SRP!$D$20:$D$23)*(G5701/100)*(E5701/1000)),IF(C5701="Wine",SUM(LOOKUP(2,1/(SRP!$B$15:$B$19&lt;=E5701)/(SRP!$C$15:$C$19&gt;=E5701),SRP!$D$15:$D$19)*(G5701/100)*(E5701/1000)),IF(C5701="Ready to Drink",SUM(LOOKUP(2,1/(SRP!$B$10:$B$14&lt;=E5701)/(SRP!$C$10:$C$14&gt;=E5701),SRP!$D$10:$D$14)*(G5701/100)*(E5701/1000)),0))))),2)</f>
        <v>1.41</v>
      </c>
    </row>
    <row r="5702" spans="1:11" x14ac:dyDescent="0.35">
      <c r="A5702" s="2">
        <v>47329</v>
      </c>
      <c r="B5702" s="76" t="s">
        <v>4772</v>
      </c>
      <c r="C5702" s="76" t="s">
        <v>287</v>
      </c>
      <c r="D5702" s="76" t="s">
        <v>5240</v>
      </c>
      <c r="E5702" s="76">
        <v>473</v>
      </c>
      <c r="F5702" s="76">
        <v>24</v>
      </c>
      <c r="G5702" s="77">
        <v>6.5</v>
      </c>
      <c r="H5702" s="76" t="s">
        <v>3638</v>
      </c>
      <c r="I5702" s="77">
        <v>4.5999999999999996</v>
      </c>
      <c r="J5702" s="2">
        <v>1</v>
      </c>
      <c r="K5702" s="119" cm="1">
        <f t="array" ref="K5702">ROUND(IF(C5702="Beer",SUM(LOOKUP(2,1/(SRP!$B$7:$B$9&lt;=E5702)/(SRP!$C$7:$C$9&gt;=E5702),SRP!$D$7:$D$9)*(G5702/100)*(E5702/1000)),IF(C5702="Spirits",SUM(LOOKUP(2,1/(SRP!$B$2:$B$6&lt;=E5702)/(SRP!$C$2:$C$6&gt;=E5702),SRP!$D$2:$D$6)*(G5702/100)*(E5702/1000)),IF(AND(C5702="Wine",D5702="Fortified Wines"),SUM(LOOKUP(2,1/(SRP!$B$20:$B$23&lt;=E5702)/(SRP!$C$20:$C$23&gt;=E5702),SRP!$D$20:$D$23)*(G5702/100)*(E5702/1000)),IF(C5702="Wine",SUM(LOOKUP(2,1/(SRP!$B$15:$B$19&lt;=E5702)/(SRP!$C$15:$C$19&gt;=E5702),SRP!$D$15:$D$19)*(G5702/100)*(E5702/1000)),IF(C5702="Ready to Drink",SUM(LOOKUP(2,1/(SRP!$B$10:$B$14&lt;=E5702)/(SRP!$C$10:$C$14&gt;=E5702),SRP!$D$10:$D$14)*(G5702/100)*(E5702/1000)),0))))),2)</f>
        <v>2.15</v>
      </c>
    </row>
    <row r="5703" spans="1:11" x14ac:dyDescent="0.35">
      <c r="A5703" s="2">
        <v>47329</v>
      </c>
      <c r="B5703" s="76" t="s">
        <v>4772</v>
      </c>
      <c r="C5703" s="76" t="s">
        <v>287</v>
      </c>
      <c r="D5703" s="76" t="s">
        <v>5240</v>
      </c>
      <c r="E5703" s="76">
        <v>473</v>
      </c>
      <c r="F5703" s="76">
        <v>24</v>
      </c>
      <c r="G5703" s="77">
        <v>6.5</v>
      </c>
      <c r="H5703" s="76" t="s">
        <v>3638</v>
      </c>
      <c r="I5703" s="77">
        <v>4.5999999999999996</v>
      </c>
      <c r="J5703" s="2">
        <v>1</v>
      </c>
      <c r="K5703" s="119" cm="1">
        <f t="array" ref="K5703">ROUND(IF(C5703="Beer",SUM(LOOKUP(2,1/(SRP!$B$7:$B$9&lt;=E5703)/(SRP!$C$7:$C$9&gt;=E5703),SRP!$D$7:$D$9)*(G5703/100)*(E5703/1000)),IF(C5703="Spirits",SUM(LOOKUP(2,1/(SRP!$B$2:$B$6&lt;=E5703)/(SRP!$C$2:$C$6&gt;=E5703),SRP!$D$2:$D$6)*(G5703/100)*(E5703/1000)),IF(AND(C5703="Wine",D5703="Fortified Wines"),SUM(LOOKUP(2,1/(SRP!$B$20:$B$23&lt;=E5703)/(SRP!$C$20:$C$23&gt;=E5703),SRP!$D$20:$D$23)*(G5703/100)*(E5703/1000)),IF(C5703="Wine",SUM(LOOKUP(2,1/(SRP!$B$15:$B$19&lt;=E5703)/(SRP!$C$15:$C$19&gt;=E5703),SRP!$D$15:$D$19)*(G5703/100)*(E5703/1000)),IF(C5703="Ready to Drink",SUM(LOOKUP(2,1/(SRP!$B$10:$B$14&lt;=E5703)/(SRP!$C$10:$C$14&gt;=E5703),SRP!$D$10:$D$14)*(G5703/100)*(E5703/1000)),0))))),2)</f>
        <v>2.15</v>
      </c>
    </row>
    <row r="5704" spans="1:11" x14ac:dyDescent="0.35">
      <c r="A5704" s="2">
        <v>47330</v>
      </c>
      <c r="B5704" s="76" t="s">
        <v>4189</v>
      </c>
      <c r="C5704" s="76" t="s">
        <v>287</v>
      </c>
      <c r="D5704" s="76" t="s">
        <v>5271</v>
      </c>
      <c r="E5704" s="76">
        <v>473</v>
      </c>
      <c r="F5704" s="76">
        <v>12</v>
      </c>
      <c r="G5704" s="77">
        <v>3.8</v>
      </c>
      <c r="H5704" s="76" t="s">
        <v>3324</v>
      </c>
      <c r="I5704" s="77">
        <v>3.99</v>
      </c>
      <c r="J5704" s="2">
        <v>1</v>
      </c>
      <c r="K5704" s="119" cm="1">
        <f t="array" ref="K5704">ROUND(IF(C5704="Beer",SUM(LOOKUP(2,1/(SRP!$B$7:$B$9&lt;=E5704)/(SRP!$C$7:$C$9&gt;=E5704),SRP!$D$7:$D$9)*(G5704/100)*(E5704/1000)),IF(C5704="Spirits",SUM(LOOKUP(2,1/(SRP!$B$2:$B$6&lt;=E5704)/(SRP!$C$2:$C$6&gt;=E5704),SRP!$D$2:$D$6)*(G5704/100)*(E5704/1000)),IF(AND(C5704="Wine",D5704="Fortified Wines"),SUM(LOOKUP(2,1/(SRP!$B$20:$B$23&lt;=E5704)/(SRP!$C$20:$C$23&gt;=E5704),SRP!$D$20:$D$23)*(G5704/100)*(E5704/1000)),IF(C5704="Wine",SUM(LOOKUP(2,1/(SRP!$B$15:$B$19&lt;=E5704)/(SRP!$C$15:$C$19&gt;=E5704),SRP!$D$15:$D$19)*(G5704/100)*(E5704/1000)),IF(C5704="Ready to Drink",SUM(LOOKUP(2,1/(SRP!$B$10:$B$14&lt;=E5704)/(SRP!$C$10:$C$14&gt;=E5704),SRP!$D$10:$D$14)*(G5704/100)*(E5704/1000)),0))))),2)</f>
        <v>1.25</v>
      </c>
    </row>
    <row r="5705" spans="1:11" x14ac:dyDescent="0.35">
      <c r="A5705" s="2">
        <v>47330</v>
      </c>
      <c r="B5705" s="76" t="s">
        <v>4189</v>
      </c>
      <c r="C5705" s="76" t="s">
        <v>287</v>
      </c>
      <c r="D5705" s="76" t="s">
        <v>5271</v>
      </c>
      <c r="E5705" s="76">
        <v>473</v>
      </c>
      <c r="F5705" s="76">
        <v>12</v>
      </c>
      <c r="G5705" s="77">
        <v>3.8</v>
      </c>
      <c r="H5705" s="76" t="s">
        <v>3324</v>
      </c>
      <c r="I5705" s="77">
        <v>3.99</v>
      </c>
      <c r="J5705" s="2">
        <v>1</v>
      </c>
      <c r="K5705" s="119" cm="1">
        <f t="array" ref="K5705">ROUND(IF(C5705="Beer",SUM(LOOKUP(2,1/(SRP!$B$7:$B$9&lt;=E5705)/(SRP!$C$7:$C$9&gt;=E5705),SRP!$D$7:$D$9)*(G5705/100)*(E5705/1000)),IF(C5705="Spirits",SUM(LOOKUP(2,1/(SRP!$B$2:$B$6&lt;=E5705)/(SRP!$C$2:$C$6&gt;=E5705),SRP!$D$2:$D$6)*(G5705/100)*(E5705/1000)),IF(AND(C5705="Wine",D5705="Fortified Wines"),SUM(LOOKUP(2,1/(SRP!$B$20:$B$23&lt;=E5705)/(SRP!$C$20:$C$23&gt;=E5705),SRP!$D$20:$D$23)*(G5705/100)*(E5705/1000)),IF(C5705="Wine",SUM(LOOKUP(2,1/(SRP!$B$15:$B$19&lt;=E5705)/(SRP!$C$15:$C$19&gt;=E5705),SRP!$D$15:$D$19)*(G5705/100)*(E5705/1000)),IF(C5705="Ready to Drink",SUM(LOOKUP(2,1/(SRP!$B$10:$B$14&lt;=E5705)/(SRP!$C$10:$C$14&gt;=E5705),SRP!$D$10:$D$14)*(G5705/100)*(E5705/1000)),0))))),2)</f>
        <v>1.25</v>
      </c>
    </row>
    <row r="5706" spans="1:11" x14ac:dyDescent="0.35">
      <c r="A5706" s="2">
        <v>47331</v>
      </c>
      <c r="B5706" s="76" t="s">
        <v>4190</v>
      </c>
      <c r="C5706" s="76" t="s">
        <v>287</v>
      </c>
      <c r="D5706" s="76" t="s">
        <v>5271</v>
      </c>
      <c r="E5706" s="76">
        <v>4260</v>
      </c>
      <c r="F5706" s="76">
        <v>1</v>
      </c>
      <c r="G5706" s="77">
        <v>3.8</v>
      </c>
      <c r="H5706" s="76" t="s">
        <v>3324</v>
      </c>
      <c r="I5706" s="77">
        <v>27.79</v>
      </c>
      <c r="J5706" s="2">
        <v>12</v>
      </c>
      <c r="K5706" s="119" cm="1">
        <f t="array" ref="K5706">ROUND(IF(C5706="Beer",SUM(LOOKUP(2,1/(SRP!$B$7:$B$9&lt;=E5706)/(SRP!$C$7:$C$9&gt;=E5706),SRP!$D$7:$D$9)*(G5706/100)*(E5706/1000)),IF(C5706="Spirits",SUM(LOOKUP(2,1/(SRP!$B$2:$B$6&lt;=E5706)/(SRP!$C$2:$C$6&gt;=E5706),SRP!$D$2:$D$6)*(G5706/100)*(E5706/1000)),IF(AND(C5706="Wine",D5706="Fortified Wines"),SUM(LOOKUP(2,1/(SRP!$B$20:$B$23&lt;=E5706)/(SRP!$C$20:$C$23&gt;=E5706),SRP!$D$20:$D$23)*(G5706/100)*(E5706/1000)),IF(C5706="Wine",SUM(LOOKUP(2,1/(SRP!$B$15:$B$19&lt;=E5706)/(SRP!$C$15:$C$19&gt;=E5706),SRP!$D$15:$D$19)*(G5706/100)*(E5706/1000)),IF(C5706="Ready to Drink",SUM(LOOKUP(2,1/(SRP!$B$10:$B$14&lt;=E5706)/(SRP!$C$10:$C$14&gt;=E5706),SRP!$D$10:$D$14)*(G5706/100)*(E5706/1000)),0))))),2)</f>
        <v>11.3</v>
      </c>
    </row>
    <row r="5707" spans="1:11" x14ac:dyDescent="0.35">
      <c r="A5707" s="2">
        <v>47331</v>
      </c>
      <c r="B5707" s="76" t="s">
        <v>4190</v>
      </c>
      <c r="C5707" s="76" t="s">
        <v>287</v>
      </c>
      <c r="D5707" s="76" t="s">
        <v>5271</v>
      </c>
      <c r="E5707" s="76">
        <v>4260</v>
      </c>
      <c r="F5707" s="76">
        <v>1</v>
      </c>
      <c r="G5707" s="77">
        <v>3.8</v>
      </c>
      <c r="H5707" s="76" t="s">
        <v>3324</v>
      </c>
      <c r="I5707" s="77">
        <v>27.79</v>
      </c>
      <c r="J5707" s="2">
        <v>12</v>
      </c>
      <c r="K5707" s="119" cm="1">
        <f t="array" ref="K5707">ROUND(IF(C5707="Beer",SUM(LOOKUP(2,1/(SRP!$B$7:$B$9&lt;=E5707)/(SRP!$C$7:$C$9&gt;=E5707),SRP!$D$7:$D$9)*(G5707/100)*(E5707/1000)),IF(C5707="Spirits",SUM(LOOKUP(2,1/(SRP!$B$2:$B$6&lt;=E5707)/(SRP!$C$2:$C$6&gt;=E5707),SRP!$D$2:$D$6)*(G5707/100)*(E5707/1000)),IF(AND(C5707="Wine",D5707="Fortified Wines"),SUM(LOOKUP(2,1/(SRP!$B$20:$B$23&lt;=E5707)/(SRP!$C$20:$C$23&gt;=E5707),SRP!$D$20:$D$23)*(G5707/100)*(E5707/1000)),IF(C5707="Wine",SUM(LOOKUP(2,1/(SRP!$B$15:$B$19&lt;=E5707)/(SRP!$C$15:$C$19&gt;=E5707),SRP!$D$15:$D$19)*(G5707/100)*(E5707/1000)),IF(C5707="Ready to Drink",SUM(LOOKUP(2,1/(SRP!$B$10:$B$14&lt;=E5707)/(SRP!$C$10:$C$14&gt;=E5707),SRP!$D$10:$D$14)*(G5707/100)*(E5707/1000)),0))))),2)</f>
        <v>11.3</v>
      </c>
    </row>
    <row r="5708" spans="1:11" x14ac:dyDescent="0.35">
      <c r="A5708" s="2">
        <v>47340</v>
      </c>
      <c r="B5708" s="76" t="s">
        <v>6767</v>
      </c>
      <c r="C5708" s="76" t="s">
        <v>287</v>
      </c>
      <c r="D5708" s="76" t="s">
        <v>5292</v>
      </c>
      <c r="E5708" s="76">
        <v>473</v>
      </c>
      <c r="F5708" s="76">
        <v>24</v>
      </c>
      <c r="G5708" s="77">
        <v>4.2</v>
      </c>
      <c r="H5708" s="76" t="s">
        <v>3638</v>
      </c>
      <c r="I5708" s="77">
        <v>4.25</v>
      </c>
      <c r="J5708" s="2">
        <v>1</v>
      </c>
      <c r="K5708" s="119" cm="1">
        <f t="array" ref="K5708">ROUND(IF(C5708="Beer",SUM(LOOKUP(2,1/(SRP!$B$7:$B$9&lt;=E5708)/(SRP!$C$7:$C$9&gt;=E5708),SRP!$D$7:$D$9)*(G5708/100)*(E5708/1000)),IF(C5708="Spirits",SUM(LOOKUP(2,1/(SRP!$B$2:$B$6&lt;=E5708)/(SRP!$C$2:$C$6&gt;=E5708),SRP!$D$2:$D$6)*(G5708/100)*(E5708/1000)),IF(AND(C5708="Wine",D5708="Fortified Wines"),SUM(LOOKUP(2,1/(SRP!$B$20:$B$23&lt;=E5708)/(SRP!$C$20:$C$23&gt;=E5708),SRP!$D$20:$D$23)*(G5708/100)*(E5708/1000)),IF(C5708="Wine",SUM(LOOKUP(2,1/(SRP!$B$15:$B$19&lt;=E5708)/(SRP!$C$15:$C$19&gt;=E5708),SRP!$D$15:$D$19)*(G5708/100)*(E5708/1000)),IF(C5708="Ready to Drink",SUM(LOOKUP(2,1/(SRP!$B$10:$B$14&lt;=E5708)/(SRP!$C$10:$C$14&gt;=E5708),SRP!$D$10:$D$14)*(G5708/100)*(E5708/1000)),0))))),2)</f>
        <v>1.39</v>
      </c>
    </row>
    <row r="5709" spans="1:11" x14ac:dyDescent="0.35">
      <c r="A5709" s="2">
        <v>47340</v>
      </c>
      <c r="B5709" s="76" t="s">
        <v>6767</v>
      </c>
      <c r="C5709" s="76" t="s">
        <v>287</v>
      </c>
      <c r="D5709" s="76" t="s">
        <v>5292</v>
      </c>
      <c r="E5709" s="76">
        <v>473</v>
      </c>
      <c r="F5709" s="76">
        <v>24</v>
      </c>
      <c r="G5709" s="77">
        <v>4.2</v>
      </c>
      <c r="H5709" s="76" t="s">
        <v>3638</v>
      </c>
      <c r="I5709" s="77">
        <v>4.25</v>
      </c>
      <c r="J5709" s="2">
        <v>1</v>
      </c>
      <c r="K5709" s="119" cm="1">
        <f t="array" ref="K5709">ROUND(IF(C5709="Beer",SUM(LOOKUP(2,1/(SRP!$B$7:$B$9&lt;=E5709)/(SRP!$C$7:$C$9&gt;=E5709),SRP!$D$7:$D$9)*(G5709/100)*(E5709/1000)),IF(C5709="Spirits",SUM(LOOKUP(2,1/(SRP!$B$2:$B$6&lt;=E5709)/(SRP!$C$2:$C$6&gt;=E5709),SRP!$D$2:$D$6)*(G5709/100)*(E5709/1000)),IF(AND(C5709="Wine",D5709="Fortified Wines"),SUM(LOOKUP(2,1/(SRP!$B$20:$B$23&lt;=E5709)/(SRP!$C$20:$C$23&gt;=E5709),SRP!$D$20:$D$23)*(G5709/100)*(E5709/1000)),IF(C5709="Wine",SUM(LOOKUP(2,1/(SRP!$B$15:$B$19&lt;=E5709)/(SRP!$C$15:$C$19&gt;=E5709),SRP!$D$15:$D$19)*(G5709/100)*(E5709/1000)),IF(C5709="Ready to Drink",SUM(LOOKUP(2,1/(SRP!$B$10:$B$14&lt;=E5709)/(SRP!$C$10:$C$14&gt;=E5709),SRP!$D$10:$D$14)*(G5709/100)*(E5709/1000)),0))))),2)</f>
        <v>1.39</v>
      </c>
    </row>
    <row r="5710" spans="1:11" x14ac:dyDescent="0.35">
      <c r="A5710" s="2">
        <v>47341</v>
      </c>
      <c r="B5710" s="76" t="s">
        <v>4773</v>
      </c>
      <c r="C5710" s="76" t="s">
        <v>286</v>
      </c>
      <c r="D5710" s="76" t="s">
        <v>5295</v>
      </c>
      <c r="E5710" s="76">
        <v>750</v>
      </c>
      <c r="F5710" s="76">
        <v>12</v>
      </c>
      <c r="G5710" s="77">
        <v>7.5</v>
      </c>
      <c r="H5710" s="76" t="s">
        <v>6695</v>
      </c>
      <c r="I5710" s="77">
        <v>11.99</v>
      </c>
      <c r="J5710" s="2">
        <v>1</v>
      </c>
      <c r="K5710" s="119" cm="1">
        <f t="array" ref="K5710">ROUND(IF(C5710="Beer",SUM(LOOKUP(2,1/(SRP!$B$7:$B$9&lt;=E5710)/(SRP!$C$7:$C$9&gt;=E5710),SRP!$D$7:$D$9)*(G5710/100)*(E5710/1000)),IF(C5710="Spirits",SUM(LOOKUP(2,1/(SRP!$B$2:$B$6&lt;=E5710)/(SRP!$C$2:$C$6&gt;=E5710),SRP!$D$2:$D$6)*(G5710/100)*(E5710/1000)),IF(AND(C5710="Wine",D5710="Fortified Wines"),SUM(LOOKUP(2,1/(SRP!$B$20:$B$23&lt;=E5710)/(SRP!$C$20:$C$23&gt;=E5710),SRP!$D$20:$D$23)*(G5710/100)*(E5710/1000)),IF(C5710="Wine",SUM(LOOKUP(2,1/(SRP!$B$15:$B$19&lt;=E5710)/(SRP!$C$15:$C$19&gt;=E5710),SRP!$D$15:$D$19)*(G5710/100)*(E5710/1000)),IF(C5710="Ready to Drink",SUM(LOOKUP(2,1/(SRP!$B$10:$B$14&lt;=E5710)/(SRP!$C$10:$C$14&gt;=E5710),SRP!$D$10:$D$14)*(G5710/100)*(E5710/1000)),0))))),2)</f>
        <v>3.93</v>
      </c>
    </row>
    <row r="5711" spans="1:11" x14ac:dyDescent="0.35">
      <c r="A5711" s="2">
        <v>47346</v>
      </c>
      <c r="B5711" s="76" t="s">
        <v>4227</v>
      </c>
      <c r="C5711" s="76" t="s">
        <v>287</v>
      </c>
      <c r="D5711" s="76" t="s">
        <v>5292</v>
      </c>
      <c r="E5711" s="76">
        <v>473</v>
      </c>
      <c r="F5711" s="76">
        <v>24</v>
      </c>
      <c r="G5711" s="77">
        <v>4.5</v>
      </c>
      <c r="H5711" s="76" t="s">
        <v>3282</v>
      </c>
      <c r="I5711" s="77">
        <v>4.99</v>
      </c>
      <c r="J5711" s="2">
        <v>1</v>
      </c>
      <c r="K5711" s="119" cm="1">
        <f t="array" ref="K5711">ROUND(IF(C5711="Beer",SUM(LOOKUP(2,1/(SRP!$B$7:$B$9&lt;=E5711)/(SRP!$C$7:$C$9&gt;=E5711),SRP!$D$7:$D$9)*(G5711/100)*(E5711/1000)),IF(C5711="Spirits",SUM(LOOKUP(2,1/(SRP!$B$2:$B$6&lt;=E5711)/(SRP!$C$2:$C$6&gt;=E5711),SRP!$D$2:$D$6)*(G5711/100)*(E5711/1000)),IF(AND(C5711="Wine",D5711="Fortified Wines"),SUM(LOOKUP(2,1/(SRP!$B$20:$B$23&lt;=E5711)/(SRP!$C$20:$C$23&gt;=E5711),SRP!$D$20:$D$23)*(G5711/100)*(E5711/1000)),IF(C5711="Wine",SUM(LOOKUP(2,1/(SRP!$B$15:$B$19&lt;=E5711)/(SRP!$C$15:$C$19&gt;=E5711),SRP!$D$15:$D$19)*(G5711/100)*(E5711/1000)),IF(C5711="Ready to Drink",SUM(LOOKUP(2,1/(SRP!$B$10:$B$14&lt;=E5711)/(SRP!$C$10:$C$14&gt;=E5711),SRP!$D$10:$D$14)*(G5711/100)*(E5711/1000)),0))))),2)</f>
        <v>1.49</v>
      </c>
    </row>
    <row r="5712" spans="1:11" x14ac:dyDescent="0.35">
      <c r="A5712" s="2">
        <v>47346</v>
      </c>
      <c r="B5712" s="76" t="s">
        <v>4227</v>
      </c>
      <c r="C5712" s="76" t="s">
        <v>287</v>
      </c>
      <c r="D5712" s="76" t="s">
        <v>5292</v>
      </c>
      <c r="E5712" s="76">
        <v>473</v>
      </c>
      <c r="F5712" s="76">
        <v>24</v>
      </c>
      <c r="G5712" s="77">
        <v>4.5</v>
      </c>
      <c r="H5712" s="76" t="s">
        <v>3282</v>
      </c>
      <c r="I5712" s="77">
        <v>4.99</v>
      </c>
      <c r="J5712" s="2">
        <v>1</v>
      </c>
      <c r="K5712" s="119" cm="1">
        <f t="array" ref="K5712">ROUND(IF(C5712="Beer",SUM(LOOKUP(2,1/(SRP!$B$7:$B$9&lt;=E5712)/(SRP!$C$7:$C$9&gt;=E5712),SRP!$D$7:$D$9)*(G5712/100)*(E5712/1000)),IF(C5712="Spirits",SUM(LOOKUP(2,1/(SRP!$B$2:$B$6&lt;=E5712)/(SRP!$C$2:$C$6&gt;=E5712),SRP!$D$2:$D$6)*(G5712/100)*(E5712/1000)),IF(AND(C5712="Wine",D5712="Fortified Wines"),SUM(LOOKUP(2,1/(SRP!$B$20:$B$23&lt;=E5712)/(SRP!$C$20:$C$23&gt;=E5712),SRP!$D$20:$D$23)*(G5712/100)*(E5712/1000)),IF(C5712="Wine",SUM(LOOKUP(2,1/(SRP!$B$15:$B$19&lt;=E5712)/(SRP!$C$15:$C$19&gt;=E5712),SRP!$D$15:$D$19)*(G5712/100)*(E5712/1000)),IF(C5712="Ready to Drink",SUM(LOOKUP(2,1/(SRP!$B$10:$B$14&lt;=E5712)/(SRP!$C$10:$C$14&gt;=E5712),SRP!$D$10:$D$14)*(G5712/100)*(E5712/1000)),0))))),2)</f>
        <v>1.49</v>
      </c>
    </row>
    <row r="5713" spans="1:11" x14ac:dyDescent="0.35">
      <c r="A5713" s="2">
        <v>47347</v>
      </c>
      <c r="B5713" s="76" t="s">
        <v>4411</v>
      </c>
      <c r="C5713" s="76" t="s">
        <v>285</v>
      </c>
      <c r="D5713" s="76" t="s">
        <v>5238</v>
      </c>
      <c r="E5713" s="76">
        <v>750</v>
      </c>
      <c r="F5713" s="76">
        <v>12</v>
      </c>
      <c r="G5713" s="77">
        <v>25</v>
      </c>
      <c r="H5713" s="76" t="s">
        <v>3954</v>
      </c>
      <c r="I5713" s="77">
        <v>31.99</v>
      </c>
      <c r="J5713" s="2">
        <v>1</v>
      </c>
      <c r="K5713" s="119" cm="1">
        <f t="array" ref="K5713">ROUND(IF(C5713="Beer",SUM(LOOKUP(2,1/(SRP!$B$7:$B$9&lt;=E5713)/(SRP!$C$7:$C$9&gt;=E5713),SRP!$D$7:$D$9)*(G5713/100)*(E5713/1000)),IF(C5713="Spirits",SUM(LOOKUP(2,1/(SRP!$B$2:$B$6&lt;=E5713)/(SRP!$C$2:$C$6&gt;=E5713),SRP!$D$2:$D$6)*(G5713/100)*(E5713/1000)),IF(AND(C5713="Wine",D5713="Fortified Wines"),SUM(LOOKUP(2,1/(SRP!$B$20:$B$23&lt;=E5713)/(SRP!$C$20:$C$23&gt;=E5713),SRP!$D$20:$D$23)*(G5713/100)*(E5713/1000)),IF(C5713="Wine",SUM(LOOKUP(2,1/(SRP!$B$15:$B$19&lt;=E5713)/(SRP!$C$15:$C$19&gt;=E5713),SRP!$D$15:$D$19)*(G5713/100)*(E5713/1000)),IF(C5713="Ready to Drink",SUM(LOOKUP(2,1/(SRP!$B$10:$B$14&lt;=E5713)/(SRP!$C$10:$C$14&gt;=E5713),SRP!$D$10:$D$14)*(G5713/100)*(E5713/1000)),0))))),2)</f>
        <v>13.09</v>
      </c>
    </row>
    <row r="5714" spans="1:11" x14ac:dyDescent="0.35">
      <c r="A5714" s="2">
        <v>47349</v>
      </c>
      <c r="B5714" s="76" t="s">
        <v>4234</v>
      </c>
      <c r="C5714" s="76" t="s">
        <v>287</v>
      </c>
      <c r="D5714" s="76" t="s">
        <v>5292</v>
      </c>
      <c r="E5714" s="76">
        <v>473</v>
      </c>
      <c r="F5714" s="76">
        <v>24</v>
      </c>
      <c r="G5714" s="77">
        <v>5.6</v>
      </c>
      <c r="H5714" s="76" t="s">
        <v>3282</v>
      </c>
      <c r="I5714" s="77">
        <v>5.15</v>
      </c>
      <c r="J5714" s="2">
        <v>1</v>
      </c>
      <c r="K5714" s="119" cm="1">
        <f t="array" ref="K5714">ROUND(IF(C5714="Beer",SUM(LOOKUP(2,1/(SRP!$B$7:$B$9&lt;=E5714)/(SRP!$C$7:$C$9&gt;=E5714),SRP!$D$7:$D$9)*(G5714/100)*(E5714/1000)),IF(C5714="Spirits",SUM(LOOKUP(2,1/(SRP!$B$2:$B$6&lt;=E5714)/(SRP!$C$2:$C$6&gt;=E5714),SRP!$D$2:$D$6)*(G5714/100)*(E5714/1000)),IF(AND(C5714="Wine",D5714="Fortified Wines"),SUM(LOOKUP(2,1/(SRP!$B$20:$B$23&lt;=E5714)/(SRP!$C$20:$C$23&gt;=E5714),SRP!$D$20:$D$23)*(G5714/100)*(E5714/1000)),IF(C5714="Wine",SUM(LOOKUP(2,1/(SRP!$B$15:$B$19&lt;=E5714)/(SRP!$C$15:$C$19&gt;=E5714),SRP!$D$15:$D$19)*(G5714/100)*(E5714/1000)),IF(C5714="Ready to Drink",SUM(LOOKUP(2,1/(SRP!$B$10:$B$14&lt;=E5714)/(SRP!$C$10:$C$14&gt;=E5714),SRP!$D$10:$D$14)*(G5714/100)*(E5714/1000)),0))))),2)</f>
        <v>1.85</v>
      </c>
    </row>
    <row r="5715" spans="1:11" x14ac:dyDescent="0.35">
      <c r="A5715" s="2">
        <v>47349</v>
      </c>
      <c r="B5715" s="76" t="s">
        <v>4234</v>
      </c>
      <c r="C5715" s="76" t="s">
        <v>287</v>
      </c>
      <c r="D5715" s="76" t="s">
        <v>5292</v>
      </c>
      <c r="E5715" s="76">
        <v>473</v>
      </c>
      <c r="F5715" s="76">
        <v>24</v>
      </c>
      <c r="G5715" s="77">
        <v>5.6</v>
      </c>
      <c r="H5715" s="76" t="s">
        <v>3282</v>
      </c>
      <c r="I5715" s="77">
        <v>5.15</v>
      </c>
      <c r="J5715" s="2">
        <v>1</v>
      </c>
      <c r="K5715" s="119" cm="1">
        <f t="array" ref="K5715">ROUND(IF(C5715="Beer",SUM(LOOKUP(2,1/(SRP!$B$7:$B$9&lt;=E5715)/(SRP!$C$7:$C$9&gt;=E5715),SRP!$D$7:$D$9)*(G5715/100)*(E5715/1000)),IF(C5715="Spirits",SUM(LOOKUP(2,1/(SRP!$B$2:$B$6&lt;=E5715)/(SRP!$C$2:$C$6&gt;=E5715),SRP!$D$2:$D$6)*(G5715/100)*(E5715/1000)),IF(AND(C5715="Wine",D5715="Fortified Wines"),SUM(LOOKUP(2,1/(SRP!$B$20:$B$23&lt;=E5715)/(SRP!$C$20:$C$23&gt;=E5715),SRP!$D$20:$D$23)*(G5715/100)*(E5715/1000)),IF(C5715="Wine",SUM(LOOKUP(2,1/(SRP!$B$15:$B$19&lt;=E5715)/(SRP!$C$15:$C$19&gt;=E5715),SRP!$D$15:$D$19)*(G5715/100)*(E5715/1000)),IF(C5715="Ready to Drink",SUM(LOOKUP(2,1/(SRP!$B$10:$B$14&lt;=E5715)/(SRP!$C$10:$C$14&gt;=E5715),SRP!$D$10:$D$14)*(G5715/100)*(E5715/1000)),0))))),2)</f>
        <v>1.85</v>
      </c>
    </row>
    <row r="5716" spans="1:11" x14ac:dyDescent="0.35">
      <c r="A5716" s="2">
        <v>47350</v>
      </c>
      <c r="B5716" s="76" t="s">
        <v>4235</v>
      </c>
      <c r="C5716" s="76" t="s">
        <v>287</v>
      </c>
      <c r="D5716" s="76" t="s">
        <v>5240</v>
      </c>
      <c r="E5716" s="76">
        <v>473</v>
      </c>
      <c r="F5716" s="76">
        <v>24</v>
      </c>
      <c r="G5716" s="77">
        <v>6.3</v>
      </c>
      <c r="H5716" s="76" t="s">
        <v>3282</v>
      </c>
      <c r="I5716" s="77">
        <v>5.15</v>
      </c>
      <c r="J5716" s="2">
        <v>1</v>
      </c>
      <c r="K5716" s="119" cm="1">
        <f t="array" ref="K5716">ROUND(IF(C5716="Beer",SUM(LOOKUP(2,1/(SRP!$B$7:$B$9&lt;=E5716)/(SRP!$C$7:$C$9&gt;=E5716),SRP!$D$7:$D$9)*(G5716/100)*(E5716/1000)),IF(C5716="Spirits",SUM(LOOKUP(2,1/(SRP!$B$2:$B$6&lt;=E5716)/(SRP!$C$2:$C$6&gt;=E5716),SRP!$D$2:$D$6)*(G5716/100)*(E5716/1000)),IF(AND(C5716="Wine",D5716="Fortified Wines"),SUM(LOOKUP(2,1/(SRP!$B$20:$B$23&lt;=E5716)/(SRP!$C$20:$C$23&gt;=E5716),SRP!$D$20:$D$23)*(G5716/100)*(E5716/1000)),IF(C5716="Wine",SUM(LOOKUP(2,1/(SRP!$B$15:$B$19&lt;=E5716)/(SRP!$C$15:$C$19&gt;=E5716),SRP!$D$15:$D$19)*(G5716/100)*(E5716/1000)),IF(C5716="Ready to Drink",SUM(LOOKUP(2,1/(SRP!$B$10:$B$14&lt;=E5716)/(SRP!$C$10:$C$14&gt;=E5716),SRP!$D$10:$D$14)*(G5716/100)*(E5716/1000)),0))))),2)</f>
        <v>2.08</v>
      </c>
    </row>
    <row r="5717" spans="1:11" x14ac:dyDescent="0.35">
      <c r="A5717" s="2">
        <v>47350</v>
      </c>
      <c r="B5717" s="76" t="s">
        <v>4235</v>
      </c>
      <c r="C5717" s="76" t="s">
        <v>287</v>
      </c>
      <c r="D5717" s="76" t="s">
        <v>5240</v>
      </c>
      <c r="E5717" s="76">
        <v>473</v>
      </c>
      <c r="F5717" s="76">
        <v>24</v>
      </c>
      <c r="G5717" s="77">
        <v>6.3</v>
      </c>
      <c r="H5717" s="76" t="s">
        <v>3282</v>
      </c>
      <c r="I5717" s="77">
        <v>5.15</v>
      </c>
      <c r="J5717" s="2">
        <v>1</v>
      </c>
      <c r="K5717" s="119" cm="1">
        <f t="array" ref="K5717">ROUND(IF(C5717="Beer",SUM(LOOKUP(2,1/(SRP!$B$7:$B$9&lt;=E5717)/(SRP!$C$7:$C$9&gt;=E5717),SRP!$D$7:$D$9)*(G5717/100)*(E5717/1000)),IF(C5717="Spirits",SUM(LOOKUP(2,1/(SRP!$B$2:$B$6&lt;=E5717)/(SRP!$C$2:$C$6&gt;=E5717),SRP!$D$2:$D$6)*(G5717/100)*(E5717/1000)),IF(AND(C5717="Wine",D5717="Fortified Wines"),SUM(LOOKUP(2,1/(SRP!$B$20:$B$23&lt;=E5717)/(SRP!$C$20:$C$23&gt;=E5717),SRP!$D$20:$D$23)*(G5717/100)*(E5717/1000)),IF(C5717="Wine",SUM(LOOKUP(2,1/(SRP!$B$15:$B$19&lt;=E5717)/(SRP!$C$15:$C$19&gt;=E5717),SRP!$D$15:$D$19)*(G5717/100)*(E5717/1000)),IF(C5717="Ready to Drink",SUM(LOOKUP(2,1/(SRP!$B$10:$B$14&lt;=E5717)/(SRP!$C$10:$C$14&gt;=E5717),SRP!$D$10:$D$14)*(G5717/100)*(E5717/1000)),0))))),2)</f>
        <v>2.08</v>
      </c>
    </row>
    <row r="5718" spans="1:11" x14ac:dyDescent="0.35">
      <c r="A5718" s="2">
        <v>47351</v>
      </c>
      <c r="B5718" s="76" t="s">
        <v>6442</v>
      </c>
      <c r="C5718" s="76" t="s">
        <v>287</v>
      </c>
      <c r="D5718" s="76" t="s">
        <v>5292</v>
      </c>
      <c r="E5718" s="76">
        <v>473</v>
      </c>
      <c r="F5718" s="76">
        <v>24</v>
      </c>
      <c r="G5718" s="77">
        <v>4.8</v>
      </c>
      <c r="H5718" s="76" t="s">
        <v>3376</v>
      </c>
      <c r="I5718" s="77">
        <v>4.4400000000000004</v>
      </c>
      <c r="J5718" s="2">
        <v>1</v>
      </c>
      <c r="K5718" s="119" cm="1">
        <f t="array" ref="K5718">ROUND(IF(C5718="Beer",SUM(LOOKUP(2,1/(SRP!$B$7:$B$9&lt;=E5718)/(SRP!$C$7:$C$9&gt;=E5718),SRP!$D$7:$D$9)*(G5718/100)*(E5718/1000)),IF(C5718="Spirits",SUM(LOOKUP(2,1/(SRP!$B$2:$B$6&lt;=E5718)/(SRP!$C$2:$C$6&gt;=E5718),SRP!$D$2:$D$6)*(G5718/100)*(E5718/1000)),IF(AND(C5718="Wine",D5718="Fortified Wines"),SUM(LOOKUP(2,1/(SRP!$B$20:$B$23&lt;=E5718)/(SRP!$C$20:$C$23&gt;=E5718),SRP!$D$20:$D$23)*(G5718/100)*(E5718/1000)),IF(C5718="Wine",SUM(LOOKUP(2,1/(SRP!$B$15:$B$19&lt;=E5718)/(SRP!$C$15:$C$19&gt;=E5718),SRP!$D$15:$D$19)*(G5718/100)*(E5718/1000)),IF(C5718="Ready to Drink",SUM(LOOKUP(2,1/(SRP!$B$10:$B$14&lt;=E5718)/(SRP!$C$10:$C$14&gt;=E5718),SRP!$D$10:$D$14)*(G5718/100)*(E5718/1000)),0))))),2)</f>
        <v>1.58</v>
      </c>
    </row>
    <row r="5719" spans="1:11" x14ac:dyDescent="0.35">
      <c r="A5719" s="2">
        <v>47351</v>
      </c>
      <c r="B5719" s="76" t="s">
        <v>6442</v>
      </c>
      <c r="C5719" s="76" t="s">
        <v>287</v>
      </c>
      <c r="D5719" s="76" t="s">
        <v>5292</v>
      </c>
      <c r="E5719" s="76">
        <v>473</v>
      </c>
      <c r="F5719" s="76">
        <v>24</v>
      </c>
      <c r="G5719" s="77">
        <v>4.8</v>
      </c>
      <c r="H5719" s="76" t="s">
        <v>3376</v>
      </c>
      <c r="I5719" s="77">
        <v>4.4400000000000004</v>
      </c>
      <c r="J5719" s="2">
        <v>1</v>
      </c>
      <c r="K5719" s="119" cm="1">
        <f t="array" ref="K5719">ROUND(IF(C5719="Beer",SUM(LOOKUP(2,1/(SRP!$B$7:$B$9&lt;=E5719)/(SRP!$C$7:$C$9&gt;=E5719),SRP!$D$7:$D$9)*(G5719/100)*(E5719/1000)),IF(C5719="Spirits",SUM(LOOKUP(2,1/(SRP!$B$2:$B$6&lt;=E5719)/(SRP!$C$2:$C$6&gt;=E5719),SRP!$D$2:$D$6)*(G5719/100)*(E5719/1000)),IF(AND(C5719="Wine",D5719="Fortified Wines"),SUM(LOOKUP(2,1/(SRP!$B$20:$B$23&lt;=E5719)/(SRP!$C$20:$C$23&gt;=E5719),SRP!$D$20:$D$23)*(G5719/100)*(E5719/1000)),IF(C5719="Wine",SUM(LOOKUP(2,1/(SRP!$B$15:$B$19&lt;=E5719)/(SRP!$C$15:$C$19&gt;=E5719),SRP!$D$15:$D$19)*(G5719/100)*(E5719/1000)),IF(C5719="Ready to Drink",SUM(LOOKUP(2,1/(SRP!$B$10:$B$14&lt;=E5719)/(SRP!$C$10:$C$14&gt;=E5719),SRP!$D$10:$D$14)*(G5719/100)*(E5719/1000)),0))))),2)</f>
        <v>1.58</v>
      </c>
    </row>
    <row r="5720" spans="1:11" x14ac:dyDescent="0.35">
      <c r="A5720" s="2">
        <v>47352</v>
      </c>
      <c r="B5720" s="76" t="s">
        <v>4236</v>
      </c>
      <c r="C5720" s="76" t="s">
        <v>287</v>
      </c>
      <c r="D5720" s="76" t="s">
        <v>5230</v>
      </c>
      <c r="E5720" s="76">
        <v>473</v>
      </c>
      <c r="F5720" s="76">
        <v>24</v>
      </c>
      <c r="G5720" s="77">
        <v>4.9000000000000004</v>
      </c>
      <c r="H5720" s="76" t="s">
        <v>3282</v>
      </c>
      <c r="I5720" s="77">
        <v>5.15</v>
      </c>
      <c r="J5720" s="2">
        <v>1</v>
      </c>
      <c r="K5720" s="119" cm="1">
        <f t="array" ref="K5720">ROUND(IF(C5720="Beer",SUM(LOOKUP(2,1/(SRP!$B$7:$B$9&lt;=E5720)/(SRP!$C$7:$C$9&gt;=E5720),SRP!$D$7:$D$9)*(G5720/100)*(E5720/1000)),IF(C5720="Spirits",SUM(LOOKUP(2,1/(SRP!$B$2:$B$6&lt;=E5720)/(SRP!$C$2:$C$6&gt;=E5720),SRP!$D$2:$D$6)*(G5720/100)*(E5720/1000)),IF(AND(C5720="Wine",D5720="Fortified Wines"),SUM(LOOKUP(2,1/(SRP!$B$20:$B$23&lt;=E5720)/(SRP!$C$20:$C$23&gt;=E5720),SRP!$D$20:$D$23)*(G5720/100)*(E5720/1000)),IF(C5720="Wine",SUM(LOOKUP(2,1/(SRP!$B$15:$B$19&lt;=E5720)/(SRP!$C$15:$C$19&gt;=E5720),SRP!$D$15:$D$19)*(G5720/100)*(E5720/1000)),IF(C5720="Ready to Drink",SUM(LOOKUP(2,1/(SRP!$B$10:$B$14&lt;=E5720)/(SRP!$C$10:$C$14&gt;=E5720),SRP!$D$10:$D$14)*(G5720/100)*(E5720/1000)),0))))),2)</f>
        <v>1.62</v>
      </c>
    </row>
    <row r="5721" spans="1:11" x14ac:dyDescent="0.35">
      <c r="A5721" s="2">
        <v>47352</v>
      </c>
      <c r="B5721" s="76" t="s">
        <v>4236</v>
      </c>
      <c r="C5721" s="76" t="s">
        <v>287</v>
      </c>
      <c r="D5721" s="76" t="s">
        <v>5230</v>
      </c>
      <c r="E5721" s="76">
        <v>473</v>
      </c>
      <c r="F5721" s="76">
        <v>24</v>
      </c>
      <c r="G5721" s="77">
        <v>4.9000000000000004</v>
      </c>
      <c r="H5721" s="76" t="s">
        <v>3282</v>
      </c>
      <c r="I5721" s="77">
        <v>5.15</v>
      </c>
      <c r="J5721" s="2">
        <v>1</v>
      </c>
      <c r="K5721" s="119" cm="1">
        <f t="array" ref="K5721">ROUND(IF(C5721="Beer",SUM(LOOKUP(2,1/(SRP!$B$7:$B$9&lt;=E5721)/(SRP!$C$7:$C$9&gt;=E5721),SRP!$D$7:$D$9)*(G5721/100)*(E5721/1000)),IF(C5721="Spirits",SUM(LOOKUP(2,1/(SRP!$B$2:$B$6&lt;=E5721)/(SRP!$C$2:$C$6&gt;=E5721),SRP!$D$2:$D$6)*(G5721/100)*(E5721/1000)),IF(AND(C5721="Wine",D5721="Fortified Wines"),SUM(LOOKUP(2,1/(SRP!$B$20:$B$23&lt;=E5721)/(SRP!$C$20:$C$23&gt;=E5721),SRP!$D$20:$D$23)*(G5721/100)*(E5721/1000)),IF(C5721="Wine",SUM(LOOKUP(2,1/(SRP!$B$15:$B$19&lt;=E5721)/(SRP!$C$15:$C$19&gt;=E5721),SRP!$D$15:$D$19)*(G5721/100)*(E5721/1000)),IF(C5721="Ready to Drink",SUM(LOOKUP(2,1/(SRP!$B$10:$B$14&lt;=E5721)/(SRP!$C$10:$C$14&gt;=E5721),SRP!$D$10:$D$14)*(G5721/100)*(E5721/1000)),0))))),2)</f>
        <v>1.62</v>
      </c>
    </row>
    <row r="5722" spans="1:11" x14ac:dyDescent="0.35">
      <c r="A5722" s="2">
        <v>47354</v>
      </c>
      <c r="B5722" s="76" t="s">
        <v>6768</v>
      </c>
      <c r="C5722" s="76" t="s">
        <v>287</v>
      </c>
      <c r="D5722" s="76" t="s">
        <v>5230</v>
      </c>
      <c r="E5722" s="76">
        <v>3784</v>
      </c>
      <c r="F5722" s="76">
        <v>3</v>
      </c>
      <c r="G5722" s="77">
        <v>5</v>
      </c>
      <c r="H5722" s="76" t="s">
        <v>3349</v>
      </c>
      <c r="I5722" s="77">
        <v>29.99</v>
      </c>
      <c r="J5722" s="2">
        <v>8</v>
      </c>
      <c r="K5722" s="119" cm="1">
        <f t="array" ref="K5722">ROUND(IF(C5722="Beer",SUM(LOOKUP(2,1/(SRP!$B$7:$B$9&lt;=E5722)/(SRP!$C$7:$C$9&gt;=E5722),SRP!$D$7:$D$9)*(G5722/100)*(E5722/1000)),IF(C5722="Spirits",SUM(LOOKUP(2,1/(SRP!$B$2:$B$6&lt;=E5722)/(SRP!$C$2:$C$6&gt;=E5722),SRP!$D$2:$D$6)*(G5722/100)*(E5722/1000)),IF(AND(C5722="Wine",D5722="Fortified Wines"),SUM(LOOKUP(2,1/(SRP!$B$20:$B$23&lt;=E5722)/(SRP!$C$20:$C$23&gt;=E5722),SRP!$D$20:$D$23)*(G5722/100)*(E5722/1000)),IF(C5722="Wine",SUM(LOOKUP(2,1/(SRP!$B$15:$B$19&lt;=E5722)/(SRP!$C$15:$C$19&gt;=E5722),SRP!$D$15:$D$19)*(G5722/100)*(E5722/1000)),IF(C5722="Ready to Drink",SUM(LOOKUP(2,1/(SRP!$B$10:$B$14&lt;=E5722)/(SRP!$C$10:$C$14&gt;=E5722),SRP!$D$10:$D$14)*(G5722/100)*(E5722/1000)),0))))),2)</f>
        <v>13.21</v>
      </c>
    </row>
    <row r="5723" spans="1:11" x14ac:dyDescent="0.35">
      <c r="A5723" s="2">
        <v>47354</v>
      </c>
      <c r="B5723" s="76" t="s">
        <v>6768</v>
      </c>
      <c r="C5723" s="76" t="s">
        <v>287</v>
      </c>
      <c r="D5723" s="76" t="s">
        <v>5230</v>
      </c>
      <c r="E5723" s="76">
        <v>3784</v>
      </c>
      <c r="F5723" s="76">
        <v>3</v>
      </c>
      <c r="G5723" s="77">
        <v>5</v>
      </c>
      <c r="H5723" s="76" t="s">
        <v>3349</v>
      </c>
      <c r="I5723" s="77">
        <v>29.99</v>
      </c>
      <c r="J5723" s="2">
        <v>8</v>
      </c>
      <c r="K5723" s="119" cm="1">
        <f t="array" ref="K5723">ROUND(IF(C5723="Beer",SUM(LOOKUP(2,1/(SRP!$B$7:$B$9&lt;=E5723)/(SRP!$C$7:$C$9&gt;=E5723),SRP!$D$7:$D$9)*(G5723/100)*(E5723/1000)),IF(C5723="Spirits",SUM(LOOKUP(2,1/(SRP!$B$2:$B$6&lt;=E5723)/(SRP!$C$2:$C$6&gt;=E5723),SRP!$D$2:$D$6)*(G5723/100)*(E5723/1000)),IF(AND(C5723="Wine",D5723="Fortified Wines"),SUM(LOOKUP(2,1/(SRP!$B$20:$B$23&lt;=E5723)/(SRP!$C$20:$C$23&gt;=E5723),SRP!$D$20:$D$23)*(G5723/100)*(E5723/1000)),IF(C5723="Wine",SUM(LOOKUP(2,1/(SRP!$B$15:$B$19&lt;=E5723)/(SRP!$C$15:$C$19&gt;=E5723),SRP!$D$15:$D$19)*(G5723/100)*(E5723/1000)),IF(C5723="Ready to Drink",SUM(LOOKUP(2,1/(SRP!$B$10:$B$14&lt;=E5723)/(SRP!$C$10:$C$14&gt;=E5723),SRP!$D$10:$D$14)*(G5723/100)*(E5723/1000)),0))))),2)</f>
        <v>13.21</v>
      </c>
    </row>
    <row r="5724" spans="1:11" x14ac:dyDescent="0.35">
      <c r="A5724" s="2">
        <v>47356</v>
      </c>
      <c r="B5724" s="76" t="s">
        <v>5024</v>
      </c>
      <c r="C5724" s="76" t="s">
        <v>5938</v>
      </c>
      <c r="D5724" s="76" t="s">
        <v>5283</v>
      </c>
      <c r="E5724" s="76">
        <v>473</v>
      </c>
      <c r="F5724" s="76">
        <v>24</v>
      </c>
      <c r="G5724" s="77">
        <v>7</v>
      </c>
      <c r="H5724" s="76" t="s">
        <v>3349</v>
      </c>
      <c r="I5724" s="77">
        <v>3.99</v>
      </c>
      <c r="J5724" s="2">
        <v>1</v>
      </c>
      <c r="K5724" s="119" cm="1">
        <f t="array" ref="K5724">ROUND(IF(C5724="Beer",SUM(LOOKUP(2,1/(SRP!$B$7:$B$9&lt;=E5724)/(SRP!$C$7:$C$9&gt;=E5724),SRP!$D$7:$D$9)*(G5724/100)*(E5724/1000)),IF(C5724="Spirits",SUM(LOOKUP(2,1/(SRP!$B$2:$B$6&lt;=E5724)/(SRP!$C$2:$C$6&gt;=E5724),SRP!$D$2:$D$6)*(G5724/100)*(E5724/1000)),IF(AND(C5724="Wine",D5724="Fortified Wines"),SUM(LOOKUP(2,1/(SRP!$B$20:$B$23&lt;=E5724)/(SRP!$C$20:$C$23&gt;=E5724),SRP!$D$20:$D$23)*(G5724/100)*(E5724/1000)),IF(C5724="Wine",SUM(LOOKUP(2,1/(SRP!$B$15:$B$19&lt;=E5724)/(SRP!$C$15:$C$19&gt;=E5724),SRP!$D$15:$D$19)*(G5724/100)*(E5724/1000)),IF(C5724="Ready to Drink",SUM(LOOKUP(2,1/(SRP!$B$10:$B$14&lt;=E5724)/(SRP!$C$10:$C$14&gt;=E5724),SRP!$D$10:$D$14)*(G5724/100)*(E5724/1000)),0))))),2)</f>
        <v>2.4500000000000002</v>
      </c>
    </row>
    <row r="5725" spans="1:11" x14ac:dyDescent="0.35">
      <c r="A5725" s="2">
        <v>47356</v>
      </c>
      <c r="B5725" s="76" t="s">
        <v>5024</v>
      </c>
      <c r="C5725" s="76" t="s">
        <v>5938</v>
      </c>
      <c r="D5725" s="76" t="s">
        <v>5283</v>
      </c>
      <c r="E5725" s="76">
        <v>473</v>
      </c>
      <c r="F5725" s="76">
        <v>24</v>
      </c>
      <c r="G5725" s="77">
        <v>7</v>
      </c>
      <c r="H5725" s="76" t="s">
        <v>3349</v>
      </c>
      <c r="I5725" s="77">
        <v>3.99</v>
      </c>
      <c r="J5725" s="2">
        <v>1</v>
      </c>
      <c r="K5725" s="119" cm="1">
        <f t="array" ref="K5725">ROUND(IF(C5725="Beer",SUM(LOOKUP(2,1/(SRP!$B$7:$B$9&lt;=E5725)/(SRP!$C$7:$C$9&gt;=E5725),SRP!$D$7:$D$9)*(G5725/100)*(E5725/1000)),IF(C5725="Spirits",SUM(LOOKUP(2,1/(SRP!$B$2:$B$6&lt;=E5725)/(SRP!$C$2:$C$6&gt;=E5725),SRP!$D$2:$D$6)*(G5725/100)*(E5725/1000)),IF(AND(C5725="Wine",D5725="Fortified Wines"),SUM(LOOKUP(2,1/(SRP!$B$20:$B$23&lt;=E5725)/(SRP!$C$20:$C$23&gt;=E5725),SRP!$D$20:$D$23)*(G5725/100)*(E5725/1000)),IF(C5725="Wine",SUM(LOOKUP(2,1/(SRP!$B$15:$B$19&lt;=E5725)/(SRP!$C$15:$C$19&gt;=E5725),SRP!$D$15:$D$19)*(G5725/100)*(E5725/1000)),IF(C5725="Ready to Drink",SUM(LOOKUP(2,1/(SRP!$B$10:$B$14&lt;=E5725)/(SRP!$C$10:$C$14&gt;=E5725),SRP!$D$10:$D$14)*(G5725/100)*(E5725/1000)),0))))),2)</f>
        <v>2.4500000000000002</v>
      </c>
    </row>
    <row r="5726" spans="1:11" x14ac:dyDescent="0.35">
      <c r="A5726" s="2">
        <v>47362</v>
      </c>
      <c r="B5726" s="76" t="s">
        <v>5388</v>
      </c>
      <c r="C5726" s="76" t="s">
        <v>286</v>
      </c>
      <c r="D5726" s="76" t="s">
        <v>5246</v>
      </c>
      <c r="E5726" s="76">
        <v>750</v>
      </c>
      <c r="F5726" s="76">
        <v>12</v>
      </c>
      <c r="G5726" s="77">
        <v>12</v>
      </c>
      <c r="H5726" s="76" t="s">
        <v>3314</v>
      </c>
      <c r="I5726" s="77">
        <v>17.489999999999998</v>
      </c>
      <c r="J5726" s="2">
        <v>1</v>
      </c>
      <c r="K5726" s="119" cm="1">
        <f t="array" ref="K5726">ROUND(IF(C5726="Beer",SUM(LOOKUP(2,1/(SRP!$B$7:$B$9&lt;=E5726)/(SRP!$C$7:$C$9&gt;=E5726),SRP!$D$7:$D$9)*(G5726/100)*(E5726/1000)),IF(C5726="Spirits",SUM(LOOKUP(2,1/(SRP!$B$2:$B$6&lt;=E5726)/(SRP!$C$2:$C$6&gt;=E5726),SRP!$D$2:$D$6)*(G5726/100)*(E5726/1000)),IF(AND(C5726="Wine",D5726="Fortified Wines"),SUM(LOOKUP(2,1/(SRP!$B$20:$B$23&lt;=E5726)/(SRP!$C$20:$C$23&gt;=E5726),SRP!$D$20:$D$23)*(G5726/100)*(E5726/1000)),IF(C5726="Wine",SUM(LOOKUP(2,1/(SRP!$B$15:$B$19&lt;=E5726)/(SRP!$C$15:$C$19&gt;=E5726),SRP!$D$15:$D$19)*(G5726/100)*(E5726/1000)),IF(C5726="Ready to Drink",SUM(LOOKUP(2,1/(SRP!$B$10:$B$14&lt;=E5726)/(SRP!$C$10:$C$14&gt;=E5726),SRP!$D$10:$D$14)*(G5726/100)*(E5726/1000)),0))))),2)</f>
        <v>6.28</v>
      </c>
    </row>
    <row r="5727" spans="1:11" x14ac:dyDescent="0.35">
      <c r="A5727" s="2">
        <v>47363</v>
      </c>
      <c r="B5727" s="76" t="s">
        <v>4143</v>
      </c>
      <c r="C5727" s="76" t="s">
        <v>5938</v>
      </c>
      <c r="D5727" s="76" t="s">
        <v>5748</v>
      </c>
      <c r="E5727" s="76">
        <v>2130</v>
      </c>
      <c r="F5727" s="76">
        <v>4</v>
      </c>
      <c r="G5727" s="77">
        <v>4.5</v>
      </c>
      <c r="H5727" s="76" t="s">
        <v>3301</v>
      </c>
      <c r="I5727" s="77">
        <v>14.99</v>
      </c>
      <c r="J5727" s="2">
        <v>6</v>
      </c>
      <c r="K5727" s="119" cm="1">
        <f t="array" ref="K5727">ROUND(IF(C5727="Beer",SUM(LOOKUP(2,1/(SRP!$B$7:$B$9&lt;=E5727)/(SRP!$C$7:$C$9&gt;=E5727),SRP!$D$7:$D$9)*(G5727/100)*(E5727/1000)),IF(C5727="Spirits",SUM(LOOKUP(2,1/(SRP!$B$2:$B$6&lt;=E5727)/(SRP!$C$2:$C$6&gt;=E5727),SRP!$D$2:$D$6)*(G5727/100)*(E5727/1000)),IF(AND(C5727="Wine",D5727="Fortified Wines"),SUM(LOOKUP(2,1/(SRP!$B$20:$B$23&lt;=E5727)/(SRP!$C$20:$C$23&gt;=E5727),SRP!$D$20:$D$23)*(G5727/100)*(E5727/1000)),IF(C5727="Wine",SUM(LOOKUP(2,1/(SRP!$B$15:$B$19&lt;=E5727)/(SRP!$C$15:$C$19&gt;=E5727),SRP!$D$15:$D$19)*(G5727/100)*(E5727/1000)),IF(C5727="Ready to Drink",SUM(LOOKUP(2,1/(SRP!$B$10:$B$14&lt;=E5727)/(SRP!$C$10:$C$14&gt;=E5727),SRP!$D$10:$D$14)*(G5727/100)*(E5727/1000)),0))))),2)</f>
        <v>6.69</v>
      </c>
    </row>
    <row r="5728" spans="1:11" x14ac:dyDescent="0.35">
      <c r="A5728" s="2">
        <v>47363</v>
      </c>
      <c r="B5728" s="76" t="s">
        <v>4143</v>
      </c>
      <c r="C5728" s="76" t="s">
        <v>5938</v>
      </c>
      <c r="D5728" s="76" t="s">
        <v>5748</v>
      </c>
      <c r="E5728" s="76">
        <v>2130</v>
      </c>
      <c r="F5728" s="76">
        <v>4</v>
      </c>
      <c r="G5728" s="77">
        <v>4.5</v>
      </c>
      <c r="H5728" s="76" t="s">
        <v>3301</v>
      </c>
      <c r="I5728" s="77">
        <v>14.99</v>
      </c>
      <c r="J5728" s="2">
        <v>6</v>
      </c>
      <c r="K5728" s="119" cm="1">
        <f t="array" ref="K5728">ROUND(IF(C5728="Beer",SUM(LOOKUP(2,1/(SRP!$B$7:$B$9&lt;=E5728)/(SRP!$C$7:$C$9&gt;=E5728),SRP!$D$7:$D$9)*(G5728/100)*(E5728/1000)),IF(C5728="Spirits",SUM(LOOKUP(2,1/(SRP!$B$2:$B$6&lt;=E5728)/(SRP!$C$2:$C$6&gt;=E5728),SRP!$D$2:$D$6)*(G5728/100)*(E5728/1000)),IF(AND(C5728="Wine",D5728="Fortified Wines"),SUM(LOOKUP(2,1/(SRP!$B$20:$B$23&lt;=E5728)/(SRP!$C$20:$C$23&gt;=E5728),SRP!$D$20:$D$23)*(G5728/100)*(E5728/1000)),IF(C5728="Wine",SUM(LOOKUP(2,1/(SRP!$B$15:$B$19&lt;=E5728)/(SRP!$C$15:$C$19&gt;=E5728),SRP!$D$15:$D$19)*(G5728/100)*(E5728/1000)),IF(C5728="Ready to Drink",SUM(LOOKUP(2,1/(SRP!$B$10:$B$14&lt;=E5728)/(SRP!$C$10:$C$14&gt;=E5728),SRP!$D$10:$D$14)*(G5728/100)*(E5728/1000)),0))))),2)</f>
        <v>6.69</v>
      </c>
    </row>
    <row r="5729" spans="1:11" x14ac:dyDescent="0.35">
      <c r="A5729" s="2">
        <v>47364</v>
      </c>
      <c r="B5729" s="76" t="s">
        <v>4144</v>
      </c>
      <c r="C5729" s="76" t="s">
        <v>5938</v>
      </c>
      <c r="D5729" s="76" t="s">
        <v>5748</v>
      </c>
      <c r="E5729" s="76">
        <v>2130</v>
      </c>
      <c r="F5729" s="76">
        <v>4</v>
      </c>
      <c r="G5729" s="77">
        <v>4.5</v>
      </c>
      <c r="H5729" s="76" t="s">
        <v>3301</v>
      </c>
      <c r="I5729" s="77">
        <v>14.99</v>
      </c>
      <c r="J5729" s="2">
        <v>6</v>
      </c>
      <c r="K5729" s="119" cm="1">
        <f t="array" ref="K5729">ROUND(IF(C5729="Beer",SUM(LOOKUP(2,1/(SRP!$B$7:$B$9&lt;=E5729)/(SRP!$C$7:$C$9&gt;=E5729),SRP!$D$7:$D$9)*(G5729/100)*(E5729/1000)),IF(C5729="Spirits",SUM(LOOKUP(2,1/(SRP!$B$2:$B$6&lt;=E5729)/(SRP!$C$2:$C$6&gt;=E5729),SRP!$D$2:$D$6)*(G5729/100)*(E5729/1000)),IF(AND(C5729="Wine",D5729="Fortified Wines"),SUM(LOOKUP(2,1/(SRP!$B$20:$B$23&lt;=E5729)/(SRP!$C$20:$C$23&gt;=E5729),SRP!$D$20:$D$23)*(G5729/100)*(E5729/1000)),IF(C5729="Wine",SUM(LOOKUP(2,1/(SRP!$B$15:$B$19&lt;=E5729)/(SRP!$C$15:$C$19&gt;=E5729),SRP!$D$15:$D$19)*(G5729/100)*(E5729/1000)),IF(C5729="Ready to Drink",SUM(LOOKUP(2,1/(SRP!$B$10:$B$14&lt;=E5729)/(SRP!$C$10:$C$14&gt;=E5729),SRP!$D$10:$D$14)*(G5729/100)*(E5729/1000)),0))))),2)</f>
        <v>6.69</v>
      </c>
    </row>
    <row r="5730" spans="1:11" x14ac:dyDescent="0.35">
      <c r="A5730" s="2">
        <v>47364</v>
      </c>
      <c r="B5730" s="76" t="s">
        <v>4144</v>
      </c>
      <c r="C5730" s="76" t="s">
        <v>5938</v>
      </c>
      <c r="D5730" s="76" t="s">
        <v>5748</v>
      </c>
      <c r="E5730" s="76">
        <v>2130</v>
      </c>
      <c r="F5730" s="76">
        <v>4</v>
      </c>
      <c r="G5730" s="77">
        <v>4.5</v>
      </c>
      <c r="H5730" s="76" t="s">
        <v>3301</v>
      </c>
      <c r="I5730" s="77">
        <v>14.99</v>
      </c>
      <c r="J5730" s="2">
        <v>6</v>
      </c>
      <c r="K5730" s="119" cm="1">
        <f t="array" ref="K5730">ROUND(IF(C5730="Beer",SUM(LOOKUP(2,1/(SRP!$B$7:$B$9&lt;=E5730)/(SRP!$C$7:$C$9&gt;=E5730),SRP!$D$7:$D$9)*(G5730/100)*(E5730/1000)),IF(C5730="Spirits",SUM(LOOKUP(2,1/(SRP!$B$2:$B$6&lt;=E5730)/(SRP!$C$2:$C$6&gt;=E5730),SRP!$D$2:$D$6)*(G5730/100)*(E5730/1000)),IF(AND(C5730="Wine",D5730="Fortified Wines"),SUM(LOOKUP(2,1/(SRP!$B$20:$B$23&lt;=E5730)/(SRP!$C$20:$C$23&gt;=E5730),SRP!$D$20:$D$23)*(G5730/100)*(E5730/1000)),IF(C5730="Wine",SUM(LOOKUP(2,1/(SRP!$B$15:$B$19&lt;=E5730)/(SRP!$C$15:$C$19&gt;=E5730),SRP!$D$15:$D$19)*(G5730/100)*(E5730/1000)),IF(C5730="Ready to Drink",SUM(LOOKUP(2,1/(SRP!$B$10:$B$14&lt;=E5730)/(SRP!$C$10:$C$14&gt;=E5730),SRP!$D$10:$D$14)*(G5730/100)*(E5730/1000)),0))))),2)</f>
        <v>6.69</v>
      </c>
    </row>
    <row r="5731" spans="1:11" x14ac:dyDescent="0.35">
      <c r="A5731" s="2">
        <v>47366</v>
      </c>
      <c r="B5731" s="76" t="s">
        <v>4169</v>
      </c>
      <c r="C5731" s="76" t="s">
        <v>5938</v>
      </c>
      <c r="D5731" s="76" t="s">
        <v>5298</v>
      </c>
      <c r="E5731" s="76">
        <v>2046</v>
      </c>
      <c r="F5731" s="76">
        <v>4</v>
      </c>
      <c r="G5731" s="77">
        <v>5</v>
      </c>
      <c r="H5731" s="76" t="s">
        <v>3301</v>
      </c>
      <c r="I5731" s="77">
        <v>14.49</v>
      </c>
      <c r="J5731" s="2">
        <v>6</v>
      </c>
      <c r="K5731" s="119" cm="1">
        <f t="array" ref="K5731">ROUND(IF(C5731="Beer",SUM(LOOKUP(2,1/(SRP!$B$7:$B$9&lt;=E5731)/(SRP!$C$7:$C$9&gt;=E5731),SRP!$D$7:$D$9)*(G5731/100)*(E5731/1000)),IF(C5731="Spirits",SUM(LOOKUP(2,1/(SRP!$B$2:$B$6&lt;=E5731)/(SRP!$C$2:$C$6&gt;=E5731),SRP!$D$2:$D$6)*(G5731/100)*(E5731/1000)),IF(AND(C5731="Wine",D5731="Fortified Wines"),SUM(LOOKUP(2,1/(SRP!$B$20:$B$23&lt;=E5731)/(SRP!$C$20:$C$23&gt;=E5731),SRP!$D$20:$D$23)*(G5731/100)*(E5731/1000)),IF(C5731="Wine",SUM(LOOKUP(2,1/(SRP!$B$15:$B$19&lt;=E5731)/(SRP!$C$15:$C$19&gt;=E5731),SRP!$D$15:$D$19)*(G5731/100)*(E5731/1000)),IF(C5731="Ready to Drink",SUM(LOOKUP(2,1/(SRP!$B$10:$B$14&lt;=E5731)/(SRP!$C$10:$C$14&gt;=E5731),SRP!$D$10:$D$14)*(G5731/100)*(E5731/1000)),0))))),2)</f>
        <v>7.14</v>
      </c>
    </row>
    <row r="5732" spans="1:11" x14ac:dyDescent="0.35">
      <c r="A5732" s="2">
        <v>47366</v>
      </c>
      <c r="B5732" s="76" t="s">
        <v>4169</v>
      </c>
      <c r="C5732" s="76" t="s">
        <v>5938</v>
      </c>
      <c r="D5732" s="76" t="s">
        <v>5298</v>
      </c>
      <c r="E5732" s="76">
        <v>2046</v>
      </c>
      <c r="F5732" s="76">
        <v>4</v>
      </c>
      <c r="G5732" s="77">
        <v>5</v>
      </c>
      <c r="H5732" s="76" t="s">
        <v>3301</v>
      </c>
      <c r="I5732" s="77">
        <v>14.49</v>
      </c>
      <c r="J5732" s="2">
        <v>6</v>
      </c>
      <c r="K5732" s="119" cm="1">
        <f t="array" ref="K5732">ROUND(IF(C5732="Beer",SUM(LOOKUP(2,1/(SRP!$B$7:$B$9&lt;=E5732)/(SRP!$C$7:$C$9&gt;=E5732),SRP!$D$7:$D$9)*(G5732/100)*(E5732/1000)),IF(C5732="Spirits",SUM(LOOKUP(2,1/(SRP!$B$2:$B$6&lt;=E5732)/(SRP!$C$2:$C$6&gt;=E5732),SRP!$D$2:$D$6)*(G5732/100)*(E5732/1000)),IF(AND(C5732="Wine",D5732="Fortified Wines"),SUM(LOOKUP(2,1/(SRP!$B$20:$B$23&lt;=E5732)/(SRP!$C$20:$C$23&gt;=E5732),SRP!$D$20:$D$23)*(G5732/100)*(E5732/1000)),IF(C5732="Wine",SUM(LOOKUP(2,1/(SRP!$B$15:$B$19&lt;=E5732)/(SRP!$C$15:$C$19&gt;=E5732),SRP!$D$15:$D$19)*(G5732/100)*(E5732/1000)),IF(C5732="Ready to Drink",SUM(LOOKUP(2,1/(SRP!$B$10:$B$14&lt;=E5732)/(SRP!$C$10:$C$14&gt;=E5732),SRP!$D$10:$D$14)*(G5732/100)*(E5732/1000)),0))))),2)</f>
        <v>7.14</v>
      </c>
    </row>
    <row r="5733" spans="1:11" x14ac:dyDescent="0.35">
      <c r="A5733" s="2">
        <v>47370</v>
      </c>
      <c r="B5733" s="76" t="s">
        <v>4178</v>
      </c>
      <c r="C5733" s="76" t="s">
        <v>5938</v>
      </c>
      <c r="D5733" s="76" t="s">
        <v>5746</v>
      </c>
      <c r="E5733" s="76">
        <v>2840</v>
      </c>
      <c r="F5733" s="76">
        <v>3</v>
      </c>
      <c r="G5733" s="77">
        <v>5</v>
      </c>
      <c r="H5733" s="76" t="s">
        <v>3326</v>
      </c>
      <c r="I5733" s="77">
        <v>22.99</v>
      </c>
      <c r="J5733" s="2">
        <v>8</v>
      </c>
      <c r="K5733" s="119" cm="1">
        <f t="array" ref="K5733">ROUND(IF(C5733="Beer",SUM(LOOKUP(2,1/(SRP!$B$7:$B$9&lt;=E5733)/(SRP!$C$7:$C$9&gt;=E5733),SRP!$D$7:$D$9)*(G5733/100)*(E5733/1000)),IF(C5733="Spirits",SUM(LOOKUP(2,1/(SRP!$B$2:$B$6&lt;=E5733)/(SRP!$C$2:$C$6&gt;=E5733),SRP!$D$2:$D$6)*(G5733/100)*(E5733/1000)),IF(AND(C5733="Wine",D5733="Fortified Wines"),SUM(LOOKUP(2,1/(SRP!$B$20:$B$23&lt;=E5733)/(SRP!$C$20:$C$23&gt;=E5733),SRP!$D$20:$D$23)*(G5733/100)*(E5733/1000)),IF(C5733="Wine",SUM(LOOKUP(2,1/(SRP!$B$15:$B$19&lt;=E5733)/(SRP!$C$15:$C$19&gt;=E5733),SRP!$D$15:$D$19)*(G5733/100)*(E5733/1000)),IF(C5733="Ready to Drink",SUM(LOOKUP(2,1/(SRP!$B$10:$B$14&lt;=E5733)/(SRP!$C$10:$C$14&gt;=E5733),SRP!$D$10:$D$14)*(G5733/100)*(E5733/1000)),0))))),2)</f>
        <v>9.91</v>
      </c>
    </row>
    <row r="5734" spans="1:11" x14ac:dyDescent="0.35">
      <c r="A5734" s="2">
        <v>47370</v>
      </c>
      <c r="B5734" s="76" t="s">
        <v>4178</v>
      </c>
      <c r="C5734" s="76" t="s">
        <v>5938</v>
      </c>
      <c r="D5734" s="76" t="s">
        <v>5746</v>
      </c>
      <c r="E5734" s="76">
        <v>2840</v>
      </c>
      <c r="F5734" s="76">
        <v>3</v>
      </c>
      <c r="G5734" s="77">
        <v>5</v>
      </c>
      <c r="H5734" s="76" t="s">
        <v>3326</v>
      </c>
      <c r="I5734" s="77">
        <v>22.99</v>
      </c>
      <c r="J5734" s="2">
        <v>8</v>
      </c>
      <c r="K5734" s="119" cm="1">
        <f t="array" ref="K5734">ROUND(IF(C5734="Beer",SUM(LOOKUP(2,1/(SRP!$B$7:$B$9&lt;=E5734)/(SRP!$C$7:$C$9&gt;=E5734),SRP!$D$7:$D$9)*(G5734/100)*(E5734/1000)),IF(C5734="Spirits",SUM(LOOKUP(2,1/(SRP!$B$2:$B$6&lt;=E5734)/(SRP!$C$2:$C$6&gt;=E5734),SRP!$D$2:$D$6)*(G5734/100)*(E5734/1000)),IF(AND(C5734="Wine",D5734="Fortified Wines"),SUM(LOOKUP(2,1/(SRP!$B$20:$B$23&lt;=E5734)/(SRP!$C$20:$C$23&gt;=E5734),SRP!$D$20:$D$23)*(G5734/100)*(E5734/1000)),IF(C5734="Wine",SUM(LOOKUP(2,1/(SRP!$B$15:$B$19&lt;=E5734)/(SRP!$C$15:$C$19&gt;=E5734),SRP!$D$15:$D$19)*(G5734/100)*(E5734/1000)),IF(C5734="Ready to Drink",SUM(LOOKUP(2,1/(SRP!$B$10:$B$14&lt;=E5734)/(SRP!$C$10:$C$14&gt;=E5734),SRP!$D$10:$D$14)*(G5734/100)*(E5734/1000)),0))))),2)</f>
        <v>9.91</v>
      </c>
    </row>
    <row r="5735" spans="1:11" x14ac:dyDescent="0.35">
      <c r="A5735" s="2">
        <v>47395</v>
      </c>
      <c r="B5735" s="76" t="s">
        <v>4164</v>
      </c>
      <c r="C5735" s="76" t="s">
        <v>285</v>
      </c>
      <c r="D5735" s="76" t="s">
        <v>5257</v>
      </c>
      <c r="E5735" s="76">
        <v>700</v>
      </c>
      <c r="F5735" s="76">
        <v>12</v>
      </c>
      <c r="G5735" s="77">
        <v>40</v>
      </c>
      <c r="H5735" s="76" t="s">
        <v>3282</v>
      </c>
      <c r="I5735" s="77">
        <v>49.99</v>
      </c>
      <c r="J5735" s="2">
        <v>1</v>
      </c>
      <c r="K5735" s="119" cm="1">
        <f t="array" ref="K5735">ROUND(IF(C5735="Beer",SUM(LOOKUP(2,1/(SRP!$B$7:$B$9&lt;=E5735)/(SRP!$C$7:$C$9&gt;=E5735),SRP!$D$7:$D$9)*(G5735/100)*(E5735/1000)),IF(C5735="Spirits",SUM(LOOKUP(2,1/(SRP!$B$2:$B$6&lt;=E5735)/(SRP!$C$2:$C$6&gt;=E5735),SRP!$D$2:$D$6)*(G5735/100)*(E5735/1000)),IF(AND(C5735="Wine",D5735="Fortified Wines"),SUM(LOOKUP(2,1/(SRP!$B$20:$B$23&lt;=E5735)/(SRP!$C$20:$C$23&gt;=E5735),SRP!$D$20:$D$23)*(G5735/100)*(E5735/1000)),IF(C5735="Wine",SUM(LOOKUP(2,1/(SRP!$B$15:$B$19&lt;=E5735)/(SRP!$C$15:$C$19&gt;=E5735),SRP!$D$15:$D$19)*(G5735/100)*(E5735/1000)),IF(C5735="Ready to Drink",SUM(LOOKUP(2,1/(SRP!$B$10:$B$14&lt;=E5735)/(SRP!$C$10:$C$14&gt;=E5735),SRP!$D$10:$D$14)*(G5735/100)*(E5735/1000)),0))))),2)</f>
        <v>19.55</v>
      </c>
    </row>
    <row r="5736" spans="1:11" x14ac:dyDescent="0.35">
      <c r="A5736" s="2">
        <v>47398</v>
      </c>
      <c r="B5736" s="76" t="s">
        <v>4168</v>
      </c>
      <c r="C5736" s="76" t="s">
        <v>287</v>
      </c>
      <c r="D5736" s="76" t="s">
        <v>5292</v>
      </c>
      <c r="E5736" s="76">
        <v>473</v>
      </c>
      <c r="F5736" s="76">
        <v>24</v>
      </c>
      <c r="G5736" s="77">
        <v>4.5</v>
      </c>
      <c r="H5736" s="76" t="s">
        <v>3376</v>
      </c>
      <c r="I5736" s="77">
        <v>4.4400000000000004</v>
      </c>
      <c r="J5736" s="2">
        <v>1</v>
      </c>
      <c r="K5736" s="119" cm="1">
        <f t="array" ref="K5736">ROUND(IF(C5736="Beer",SUM(LOOKUP(2,1/(SRP!$B$7:$B$9&lt;=E5736)/(SRP!$C$7:$C$9&gt;=E5736),SRP!$D$7:$D$9)*(G5736/100)*(E5736/1000)),IF(C5736="Spirits",SUM(LOOKUP(2,1/(SRP!$B$2:$B$6&lt;=E5736)/(SRP!$C$2:$C$6&gt;=E5736),SRP!$D$2:$D$6)*(G5736/100)*(E5736/1000)),IF(AND(C5736="Wine",D5736="Fortified Wines"),SUM(LOOKUP(2,1/(SRP!$B$20:$B$23&lt;=E5736)/(SRP!$C$20:$C$23&gt;=E5736),SRP!$D$20:$D$23)*(G5736/100)*(E5736/1000)),IF(C5736="Wine",SUM(LOOKUP(2,1/(SRP!$B$15:$B$19&lt;=E5736)/(SRP!$C$15:$C$19&gt;=E5736),SRP!$D$15:$D$19)*(G5736/100)*(E5736/1000)),IF(C5736="Ready to Drink",SUM(LOOKUP(2,1/(SRP!$B$10:$B$14&lt;=E5736)/(SRP!$C$10:$C$14&gt;=E5736),SRP!$D$10:$D$14)*(G5736/100)*(E5736/1000)),0))))),2)</f>
        <v>1.49</v>
      </c>
    </row>
    <row r="5737" spans="1:11" x14ac:dyDescent="0.35">
      <c r="A5737" s="2">
        <v>47398</v>
      </c>
      <c r="B5737" s="76" t="s">
        <v>4168</v>
      </c>
      <c r="C5737" s="76" t="s">
        <v>287</v>
      </c>
      <c r="D5737" s="76" t="s">
        <v>5292</v>
      </c>
      <c r="E5737" s="76">
        <v>473</v>
      </c>
      <c r="F5737" s="76">
        <v>24</v>
      </c>
      <c r="G5737" s="77">
        <v>4.5</v>
      </c>
      <c r="H5737" s="76" t="s">
        <v>3376</v>
      </c>
      <c r="I5737" s="77">
        <v>4.4400000000000004</v>
      </c>
      <c r="J5737" s="2">
        <v>1</v>
      </c>
      <c r="K5737" s="119" cm="1">
        <f t="array" ref="K5737">ROUND(IF(C5737="Beer",SUM(LOOKUP(2,1/(SRP!$B$7:$B$9&lt;=E5737)/(SRP!$C$7:$C$9&gt;=E5737),SRP!$D$7:$D$9)*(G5737/100)*(E5737/1000)),IF(C5737="Spirits",SUM(LOOKUP(2,1/(SRP!$B$2:$B$6&lt;=E5737)/(SRP!$C$2:$C$6&gt;=E5737),SRP!$D$2:$D$6)*(G5737/100)*(E5737/1000)),IF(AND(C5737="Wine",D5737="Fortified Wines"),SUM(LOOKUP(2,1/(SRP!$B$20:$B$23&lt;=E5737)/(SRP!$C$20:$C$23&gt;=E5737),SRP!$D$20:$D$23)*(G5737/100)*(E5737/1000)),IF(C5737="Wine",SUM(LOOKUP(2,1/(SRP!$B$15:$B$19&lt;=E5737)/(SRP!$C$15:$C$19&gt;=E5737),SRP!$D$15:$D$19)*(G5737/100)*(E5737/1000)),IF(C5737="Ready to Drink",SUM(LOOKUP(2,1/(SRP!$B$10:$B$14&lt;=E5737)/(SRP!$C$10:$C$14&gt;=E5737),SRP!$D$10:$D$14)*(G5737/100)*(E5737/1000)),0))))),2)</f>
        <v>1.49</v>
      </c>
    </row>
    <row r="5738" spans="1:11" x14ac:dyDescent="0.35">
      <c r="A5738" s="2">
        <v>47401</v>
      </c>
      <c r="B5738" s="76" t="s">
        <v>4727</v>
      </c>
      <c r="C5738" s="76" t="s">
        <v>287</v>
      </c>
      <c r="D5738" s="76" t="s">
        <v>5240</v>
      </c>
      <c r="E5738" s="76">
        <v>473</v>
      </c>
      <c r="F5738" s="76">
        <v>24</v>
      </c>
      <c r="G5738" s="77">
        <v>6.8</v>
      </c>
      <c r="H5738" s="76" t="s">
        <v>3376</v>
      </c>
      <c r="I5738" s="77">
        <v>4.24</v>
      </c>
      <c r="J5738" s="2">
        <v>1</v>
      </c>
      <c r="K5738" s="119" cm="1">
        <f t="array" ref="K5738">ROUND(IF(C5738="Beer",SUM(LOOKUP(2,1/(SRP!$B$7:$B$9&lt;=E5738)/(SRP!$C$7:$C$9&gt;=E5738),SRP!$D$7:$D$9)*(G5738/100)*(E5738/1000)),IF(C5738="Spirits",SUM(LOOKUP(2,1/(SRP!$B$2:$B$6&lt;=E5738)/(SRP!$C$2:$C$6&gt;=E5738),SRP!$D$2:$D$6)*(G5738/100)*(E5738/1000)),IF(AND(C5738="Wine",D5738="Fortified Wines"),SUM(LOOKUP(2,1/(SRP!$B$20:$B$23&lt;=E5738)/(SRP!$C$20:$C$23&gt;=E5738),SRP!$D$20:$D$23)*(G5738/100)*(E5738/1000)),IF(C5738="Wine",SUM(LOOKUP(2,1/(SRP!$B$15:$B$19&lt;=E5738)/(SRP!$C$15:$C$19&gt;=E5738),SRP!$D$15:$D$19)*(G5738/100)*(E5738/1000)),IF(C5738="Ready to Drink",SUM(LOOKUP(2,1/(SRP!$B$10:$B$14&lt;=E5738)/(SRP!$C$10:$C$14&gt;=E5738),SRP!$D$10:$D$14)*(G5738/100)*(E5738/1000)),0))))),2)</f>
        <v>2.25</v>
      </c>
    </row>
    <row r="5739" spans="1:11" x14ac:dyDescent="0.35">
      <c r="A5739" s="2">
        <v>47401</v>
      </c>
      <c r="B5739" s="76" t="s">
        <v>4727</v>
      </c>
      <c r="C5739" s="76" t="s">
        <v>287</v>
      </c>
      <c r="D5739" s="76" t="s">
        <v>5240</v>
      </c>
      <c r="E5739" s="76">
        <v>473</v>
      </c>
      <c r="F5739" s="76">
        <v>24</v>
      </c>
      <c r="G5739" s="77">
        <v>6.8</v>
      </c>
      <c r="H5739" s="76" t="s">
        <v>3376</v>
      </c>
      <c r="I5739" s="77">
        <v>4.24</v>
      </c>
      <c r="J5739" s="2">
        <v>1</v>
      </c>
      <c r="K5739" s="119" cm="1">
        <f t="array" ref="K5739">ROUND(IF(C5739="Beer",SUM(LOOKUP(2,1/(SRP!$B$7:$B$9&lt;=E5739)/(SRP!$C$7:$C$9&gt;=E5739),SRP!$D$7:$D$9)*(G5739/100)*(E5739/1000)),IF(C5739="Spirits",SUM(LOOKUP(2,1/(SRP!$B$2:$B$6&lt;=E5739)/(SRP!$C$2:$C$6&gt;=E5739),SRP!$D$2:$D$6)*(G5739/100)*(E5739/1000)),IF(AND(C5739="Wine",D5739="Fortified Wines"),SUM(LOOKUP(2,1/(SRP!$B$20:$B$23&lt;=E5739)/(SRP!$C$20:$C$23&gt;=E5739),SRP!$D$20:$D$23)*(G5739/100)*(E5739/1000)),IF(C5739="Wine",SUM(LOOKUP(2,1/(SRP!$B$15:$B$19&lt;=E5739)/(SRP!$C$15:$C$19&gt;=E5739),SRP!$D$15:$D$19)*(G5739/100)*(E5739/1000)),IF(C5739="Ready to Drink",SUM(LOOKUP(2,1/(SRP!$B$10:$B$14&lt;=E5739)/(SRP!$C$10:$C$14&gt;=E5739),SRP!$D$10:$D$14)*(G5739/100)*(E5739/1000)),0))))),2)</f>
        <v>2.25</v>
      </c>
    </row>
    <row r="5740" spans="1:11" x14ac:dyDescent="0.35">
      <c r="A5740" s="2">
        <v>47420</v>
      </c>
      <c r="B5740" s="76" t="s">
        <v>4181</v>
      </c>
      <c r="C5740" s="76" t="s">
        <v>5938</v>
      </c>
      <c r="D5740" s="76" t="s">
        <v>5279</v>
      </c>
      <c r="E5740" s="76">
        <v>355</v>
      </c>
      <c r="F5740" s="76">
        <v>24</v>
      </c>
      <c r="G5740" s="77">
        <v>5</v>
      </c>
      <c r="H5740" s="76" t="s">
        <v>3282</v>
      </c>
      <c r="I5740" s="77">
        <v>3.37</v>
      </c>
      <c r="J5740" s="2">
        <v>1</v>
      </c>
      <c r="K5740" s="119" cm="1">
        <f t="array" ref="K5740">ROUND(IF(C5740="Beer",SUM(LOOKUP(2,1/(SRP!$B$7:$B$9&lt;=E5740)/(SRP!$C$7:$C$9&gt;=E5740),SRP!$D$7:$D$9)*(G5740/100)*(E5740/1000)),IF(C5740="Spirits",SUM(LOOKUP(2,1/(SRP!$B$2:$B$6&lt;=E5740)/(SRP!$C$2:$C$6&gt;=E5740),SRP!$D$2:$D$6)*(G5740/100)*(E5740/1000)),IF(AND(C5740="Wine",D5740="Fortified Wines"),SUM(LOOKUP(2,1/(SRP!$B$20:$B$23&lt;=E5740)/(SRP!$C$20:$C$23&gt;=E5740),SRP!$D$20:$D$23)*(G5740/100)*(E5740/1000)),IF(C5740="Wine",SUM(LOOKUP(2,1/(SRP!$B$15:$B$19&lt;=E5740)/(SRP!$C$15:$C$19&gt;=E5740),SRP!$D$15:$D$19)*(G5740/100)*(E5740/1000)),IF(C5740="Ready to Drink",SUM(LOOKUP(2,1/(SRP!$B$10:$B$14&lt;=E5740)/(SRP!$C$10:$C$14&gt;=E5740),SRP!$D$10:$D$14)*(G5740/100)*(E5740/1000)),0))))),2)</f>
        <v>1.41</v>
      </c>
    </row>
    <row r="5741" spans="1:11" x14ac:dyDescent="0.35">
      <c r="A5741" s="2">
        <v>47420</v>
      </c>
      <c r="B5741" s="76" t="s">
        <v>4181</v>
      </c>
      <c r="C5741" s="76" t="s">
        <v>5938</v>
      </c>
      <c r="D5741" s="76" t="s">
        <v>5279</v>
      </c>
      <c r="E5741" s="76">
        <v>355</v>
      </c>
      <c r="F5741" s="76">
        <v>24</v>
      </c>
      <c r="G5741" s="77">
        <v>5</v>
      </c>
      <c r="H5741" s="76" t="s">
        <v>3282</v>
      </c>
      <c r="I5741" s="77">
        <v>3.37</v>
      </c>
      <c r="J5741" s="2">
        <v>1</v>
      </c>
      <c r="K5741" s="119" cm="1">
        <f t="array" ref="K5741">ROUND(IF(C5741="Beer",SUM(LOOKUP(2,1/(SRP!$B$7:$B$9&lt;=E5741)/(SRP!$C$7:$C$9&gt;=E5741),SRP!$D$7:$D$9)*(G5741/100)*(E5741/1000)),IF(C5741="Spirits",SUM(LOOKUP(2,1/(SRP!$B$2:$B$6&lt;=E5741)/(SRP!$C$2:$C$6&gt;=E5741),SRP!$D$2:$D$6)*(G5741/100)*(E5741/1000)),IF(AND(C5741="Wine",D5741="Fortified Wines"),SUM(LOOKUP(2,1/(SRP!$B$20:$B$23&lt;=E5741)/(SRP!$C$20:$C$23&gt;=E5741),SRP!$D$20:$D$23)*(G5741/100)*(E5741/1000)),IF(C5741="Wine",SUM(LOOKUP(2,1/(SRP!$B$15:$B$19&lt;=E5741)/(SRP!$C$15:$C$19&gt;=E5741),SRP!$D$15:$D$19)*(G5741/100)*(E5741/1000)),IF(C5741="Ready to Drink",SUM(LOOKUP(2,1/(SRP!$B$10:$B$14&lt;=E5741)/(SRP!$C$10:$C$14&gt;=E5741),SRP!$D$10:$D$14)*(G5741/100)*(E5741/1000)),0))))),2)</f>
        <v>1.41</v>
      </c>
    </row>
    <row r="5742" spans="1:11" x14ac:dyDescent="0.35">
      <c r="A5742" s="2">
        <v>47520</v>
      </c>
      <c r="B5742" s="76" t="s">
        <v>4436</v>
      </c>
      <c r="C5742" s="76" t="s">
        <v>5938</v>
      </c>
      <c r="D5742" s="76" t="s">
        <v>5307</v>
      </c>
      <c r="E5742" s="76">
        <v>473</v>
      </c>
      <c r="F5742" s="76">
        <v>24</v>
      </c>
      <c r="G5742" s="77">
        <v>5</v>
      </c>
      <c r="H5742" s="76" t="s">
        <v>3391</v>
      </c>
      <c r="I5742" s="77">
        <v>4.3499999999999996</v>
      </c>
      <c r="J5742" s="2">
        <v>1</v>
      </c>
      <c r="K5742" s="119" cm="1">
        <f t="array" ref="K5742">ROUND(IF(C5742="Beer",SUM(LOOKUP(2,1/(SRP!$B$7:$B$9&lt;=E5742)/(SRP!$C$7:$C$9&gt;=E5742),SRP!$D$7:$D$9)*(G5742/100)*(E5742/1000)),IF(C5742="Spirits",SUM(LOOKUP(2,1/(SRP!$B$2:$B$6&lt;=E5742)/(SRP!$C$2:$C$6&gt;=E5742),SRP!$D$2:$D$6)*(G5742/100)*(E5742/1000)),IF(AND(C5742="Wine",D5742="Fortified Wines"),SUM(LOOKUP(2,1/(SRP!$B$20:$B$23&lt;=E5742)/(SRP!$C$20:$C$23&gt;=E5742),SRP!$D$20:$D$23)*(G5742/100)*(E5742/1000)),IF(C5742="Wine",SUM(LOOKUP(2,1/(SRP!$B$15:$B$19&lt;=E5742)/(SRP!$C$15:$C$19&gt;=E5742),SRP!$D$15:$D$19)*(G5742/100)*(E5742/1000)),IF(C5742="Ready to Drink",SUM(LOOKUP(2,1/(SRP!$B$10:$B$14&lt;=E5742)/(SRP!$C$10:$C$14&gt;=E5742),SRP!$D$10:$D$14)*(G5742/100)*(E5742/1000)),0))))),2)</f>
        <v>1.75</v>
      </c>
    </row>
    <row r="5743" spans="1:11" x14ac:dyDescent="0.35">
      <c r="A5743" s="2">
        <v>47520</v>
      </c>
      <c r="B5743" s="76" t="s">
        <v>4436</v>
      </c>
      <c r="C5743" s="76" t="s">
        <v>5938</v>
      </c>
      <c r="D5743" s="76" t="s">
        <v>5307</v>
      </c>
      <c r="E5743" s="76">
        <v>473</v>
      </c>
      <c r="F5743" s="76">
        <v>24</v>
      </c>
      <c r="G5743" s="77">
        <v>5</v>
      </c>
      <c r="H5743" s="76" t="s">
        <v>3391</v>
      </c>
      <c r="I5743" s="77">
        <v>4.3499999999999996</v>
      </c>
      <c r="J5743" s="2">
        <v>1</v>
      </c>
      <c r="K5743" s="119" cm="1">
        <f t="array" ref="K5743">ROUND(IF(C5743="Beer",SUM(LOOKUP(2,1/(SRP!$B$7:$B$9&lt;=E5743)/(SRP!$C$7:$C$9&gt;=E5743),SRP!$D$7:$D$9)*(G5743/100)*(E5743/1000)),IF(C5743="Spirits",SUM(LOOKUP(2,1/(SRP!$B$2:$B$6&lt;=E5743)/(SRP!$C$2:$C$6&gt;=E5743),SRP!$D$2:$D$6)*(G5743/100)*(E5743/1000)),IF(AND(C5743="Wine",D5743="Fortified Wines"),SUM(LOOKUP(2,1/(SRP!$B$20:$B$23&lt;=E5743)/(SRP!$C$20:$C$23&gt;=E5743),SRP!$D$20:$D$23)*(G5743/100)*(E5743/1000)),IF(C5743="Wine",SUM(LOOKUP(2,1/(SRP!$B$15:$B$19&lt;=E5743)/(SRP!$C$15:$C$19&gt;=E5743),SRP!$D$15:$D$19)*(G5743/100)*(E5743/1000)),IF(C5743="Ready to Drink",SUM(LOOKUP(2,1/(SRP!$B$10:$B$14&lt;=E5743)/(SRP!$C$10:$C$14&gt;=E5743),SRP!$D$10:$D$14)*(G5743/100)*(E5743/1000)),0))))),2)</f>
        <v>1.75</v>
      </c>
    </row>
    <row r="5744" spans="1:11" x14ac:dyDescent="0.35">
      <c r="A5744" s="2">
        <v>47535</v>
      </c>
      <c r="B5744" s="76" t="s">
        <v>4507</v>
      </c>
      <c r="C5744" s="76" t="s">
        <v>287</v>
      </c>
      <c r="D5744" s="76" t="s">
        <v>5240</v>
      </c>
      <c r="E5744" s="76">
        <v>473</v>
      </c>
      <c r="F5744" s="76">
        <v>24</v>
      </c>
      <c r="G5744" s="77">
        <v>6.4</v>
      </c>
      <c r="H5744" s="76" t="s">
        <v>3301</v>
      </c>
      <c r="I5744" s="77">
        <v>3.99</v>
      </c>
      <c r="J5744" s="2">
        <v>1</v>
      </c>
      <c r="K5744" s="119" cm="1">
        <f t="array" ref="K5744">ROUND(IF(C5744="Beer",SUM(LOOKUP(2,1/(SRP!$B$7:$B$9&lt;=E5744)/(SRP!$C$7:$C$9&gt;=E5744),SRP!$D$7:$D$9)*(G5744/100)*(E5744/1000)),IF(C5744="Spirits",SUM(LOOKUP(2,1/(SRP!$B$2:$B$6&lt;=E5744)/(SRP!$C$2:$C$6&gt;=E5744),SRP!$D$2:$D$6)*(G5744/100)*(E5744/1000)),IF(AND(C5744="Wine",D5744="Fortified Wines"),SUM(LOOKUP(2,1/(SRP!$B$20:$B$23&lt;=E5744)/(SRP!$C$20:$C$23&gt;=E5744),SRP!$D$20:$D$23)*(G5744/100)*(E5744/1000)),IF(C5744="Wine",SUM(LOOKUP(2,1/(SRP!$B$15:$B$19&lt;=E5744)/(SRP!$C$15:$C$19&gt;=E5744),SRP!$D$15:$D$19)*(G5744/100)*(E5744/1000)),IF(C5744="Ready to Drink",SUM(LOOKUP(2,1/(SRP!$B$10:$B$14&lt;=E5744)/(SRP!$C$10:$C$14&gt;=E5744),SRP!$D$10:$D$14)*(G5744/100)*(E5744/1000)),0))))),2)</f>
        <v>2.11</v>
      </c>
    </row>
    <row r="5745" spans="1:11" x14ac:dyDescent="0.35">
      <c r="A5745" s="2">
        <v>47535</v>
      </c>
      <c r="B5745" s="76" t="s">
        <v>4507</v>
      </c>
      <c r="C5745" s="76" t="s">
        <v>287</v>
      </c>
      <c r="D5745" s="76" t="s">
        <v>5240</v>
      </c>
      <c r="E5745" s="76">
        <v>473</v>
      </c>
      <c r="F5745" s="76">
        <v>24</v>
      </c>
      <c r="G5745" s="77">
        <v>6.4</v>
      </c>
      <c r="H5745" s="76" t="s">
        <v>3301</v>
      </c>
      <c r="I5745" s="77">
        <v>3.99</v>
      </c>
      <c r="J5745" s="2">
        <v>1</v>
      </c>
      <c r="K5745" s="119" cm="1">
        <f t="array" ref="K5745">ROUND(IF(C5745="Beer",SUM(LOOKUP(2,1/(SRP!$B$7:$B$9&lt;=E5745)/(SRP!$C$7:$C$9&gt;=E5745),SRP!$D$7:$D$9)*(G5745/100)*(E5745/1000)),IF(C5745="Spirits",SUM(LOOKUP(2,1/(SRP!$B$2:$B$6&lt;=E5745)/(SRP!$C$2:$C$6&gt;=E5745),SRP!$D$2:$D$6)*(G5745/100)*(E5745/1000)),IF(AND(C5745="Wine",D5745="Fortified Wines"),SUM(LOOKUP(2,1/(SRP!$B$20:$B$23&lt;=E5745)/(SRP!$C$20:$C$23&gt;=E5745),SRP!$D$20:$D$23)*(G5745/100)*(E5745/1000)),IF(C5745="Wine",SUM(LOOKUP(2,1/(SRP!$B$15:$B$19&lt;=E5745)/(SRP!$C$15:$C$19&gt;=E5745),SRP!$D$15:$D$19)*(G5745/100)*(E5745/1000)),IF(C5745="Ready to Drink",SUM(LOOKUP(2,1/(SRP!$B$10:$B$14&lt;=E5745)/(SRP!$C$10:$C$14&gt;=E5745),SRP!$D$10:$D$14)*(G5745/100)*(E5745/1000)),0))))),2)</f>
        <v>2.11</v>
      </c>
    </row>
    <row r="5746" spans="1:11" x14ac:dyDescent="0.35">
      <c r="A5746" s="2">
        <v>47541</v>
      </c>
      <c r="B5746" s="76" t="s">
        <v>4720</v>
      </c>
      <c r="C5746" s="76" t="s">
        <v>286</v>
      </c>
      <c r="D5746" s="76" t="s">
        <v>5236</v>
      </c>
      <c r="E5746" s="76">
        <v>750</v>
      </c>
      <c r="F5746" s="76">
        <v>12</v>
      </c>
      <c r="G5746" s="77">
        <v>9.5</v>
      </c>
      <c r="H5746" s="76" t="s">
        <v>3900</v>
      </c>
      <c r="I5746" s="77">
        <v>25.99</v>
      </c>
      <c r="J5746" s="2">
        <v>1</v>
      </c>
      <c r="K5746" s="119" cm="1">
        <f t="array" ref="K5746">ROUND(IF(C5746="Beer",SUM(LOOKUP(2,1/(SRP!$B$7:$B$9&lt;=E5746)/(SRP!$C$7:$C$9&gt;=E5746),SRP!$D$7:$D$9)*(G5746/100)*(E5746/1000)),IF(C5746="Spirits",SUM(LOOKUP(2,1/(SRP!$B$2:$B$6&lt;=E5746)/(SRP!$C$2:$C$6&gt;=E5746),SRP!$D$2:$D$6)*(G5746/100)*(E5746/1000)),IF(AND(C5746="Wine",D5746="Fortified Wines"),SUM(LOOKUP(2,1/(SRP!$B$20:$B$23&lt;=E5746)/(SRP!$C$20:$C$23&gt;=E5746),SRP!$D$20:$D$23)*(G5746/100)*(E5746/1000)),IF(C5746="Wine",SUM(LOOKUP(2,1/(SRP!$B$15:$B$19&lt;=E5746)/(SRP!$C$15:$C$19&gt;=E5746),SRP!$D$15:$D$19)*(G5746/100)*(E5746/1000)),IF(C5746="Ready to Drink",SUM(LOOKUP(2,1/(SRP!$B$10:$B$14&lt;=E5746)/(SRP!$C$10:$C$14&gt;=E5746),SRP!$D$10:$D$14)*(G5746/100)*(E5746/1000)),0))))),2)</f>
        <v>4.97</v>
      </c>
    </row>
    <row r="5747" spans="1:11" x14ac:dyDescent="0.35">
      <c r="A5747" s="2">
        <v>47543</v>
      </c>
      <c r="B5747" s="76" t="s">
        <v>4383</v>
      </c>
      <c r="C5747" s="76" t="s">
        <v>285</v>
      </c>
      <c r="D5747" s="76" t="s">
        <v>6933</v>
      </c>
      <c r="E5747" s="76">
        <v>750</v>
      </c>
      <c r="F5747" s="76">
        <v>12</v>
      </c>
      <c r="G5747" s="77">
        <v>40</v>
      </c>
      <c r="H5747" s="76" t="s">
        <v>6869</v>
      </c>
      <c r="I5747" s="77">
        <v>24.95</v>
      </c>
      <c r="J5747" s="2">
        <v>1</v>
      </c>
      <c r="K5747" s="119" cm="1">
        <f t="array" ref="K5747">ROUND(IF(C5747="Beer",SUM(LOOKUP(2,1/(SRP!$B$7:$B$9&lt;=E5747)/(SRP!$C$7:$C$9&gt;=E5747),SRP!$D$7:$D$9)*(G5747/100)*(E5747/1000)),IF(C5747="Spirits",SUM(LOOKUP(2,1/(SRP!$B$2:$B$6&lt;=E5747)/(SRP!$C$2:$C$6&gt;=E5747),SRP!$D$2:$D$6)*(G5747/100)*(E5747/1000)),IF(AND(C5747="Wine",D5747="Fortified Wines"),SUM(LOOKUP(2,1/(SRP!$B$20:$B$23&lt;=E5747)/(SRP!$C$20:$C$23&gt;=E5747),SRP!$D$20:$D$23)*(G5747/100)*(E5747/1000)),IF(C5747="Wine",SUM(LOOKUP(2,1/(SRP!$B$15:$B$19&lt;=E5747)/(SRP!$C$15:$C$19&gt;=E5747),SRP!$D$15:$D$19)*(G5747/100)*(E5747/1000)),IF(C5747="Ready to Drink",SUM(LOOKUP(2,1/(SRP!$B$10:$B$14&lt;=E5747)/(SRP!$C$10:$C$14&gt;=E5747),SRP!$D$10:$D$14)*(G5747/100)*(E5747/1000)),0))))),2)</f>
        <v>20.94</v>
      </c>
    </row>
    <row r="5748" spans="1:11" x14ac:dyDescent="0.35">
      <c r="A5748" s="2">
        <v>47545</v>
      </c>
      <c r="B5748" s="76" t="s">
        <v>488</v>
      </c>
      <c r="C5748" s="76" t="s">
        <v>286</v>
      </c>
      <c r="D5748" s="76" t="s">
        <v>5236</v>
      </c>
      <c r="E5748" s="76">
        <v>750</v>
      </c>
      <c r="F5748" s="76">
        <v>12</v>
      </c>
      <c r="G5748" s="77">
        <v>14.5</v>
      </c>
      <c r="H5748" s="76" t="s">
        <v>3305</v>
      </c>
      <c r="I5748" s="77">
        <v>27.99</v>
      </c>
      <c r="J5748" s="2">
        <v>1</v>
      </c>
      <c r="K5748" s="119" cm="1">
        <f t="array" ref="K5748">ROUND(IF(C5748="Beer",SUM(LOOKUP(2,1/(SRP!$B$7:$B$9&lt;=E5748)/(SRP!$C$7:$C$9&gt;=E5748),SRP!$D$7:$D$9)*(G5748/100)*(E5748/1000)),IF(C5748="Spirits",SUM(LOOKUP(2,1/(SRP!$B$2:$B$6&lt;=E5748)/(SRP!$C$2:$C$6&gt;=E5748),SRP!$D$2:$D$6)*(G5748/100)*(E5748/1000)),IF(AND(C5748="Wine",D5748="Fortified Wines"),SUM(LOOKUP(2,1/(SRP!$B$20:$B$23&lt;=E5748)/(SRP!$C$20:$C$23&gt;=E5748),SRP!$D$20:$D$23)*(G5748/100)*(E5748/1000)),IF(C5748="Wine",SUM(LOOKUP(2,1/(SRP!$B$15:$B$19&lt;=E5748)/(SRP!$C$15:$C$19&gt;=E5748),SRP!$D$15:$D$19)*(G5748/100)*(E5748/1000)),IF(C5748="Ready to Drink",SUM(LOOKUP(2,1/(SRP!$B$10:$B$14&lt;=E5748)/(SRP!$C$10:$C$14&gt;=E5748),SRP!$D$10:$D$14)*(G5748/100)*(E5748/1000)),0))))),2)</f>
        <v>7.59</v>
      </c>
    </row>
    <row r="5749" spans="1:11" x14ac:dyDescent="0.35">
      <c r="A5749" s="2">
        <v>47548</v>
      </c>
      <c r="B5749" s="76" t="s">
        <v>5018</v>
      </c>
      <c r="C5749" s="76" t="s">
        <v>286</v>
      </c>
      <c r="D5749" s="76" t="s">
        <v>5236</v>
      </c>
      <c r="E5749" s="76">
        <v>750</v>
      </c>
      <c r="F5749" s="76">
        <v>12</v>
      </c>
      <c r="G5749" s="77">
        <v>10</v>
      </c>
      <c r="H5749" s="76" t="s">
        <v>3900</v>
      </c>
      <c r="I5749" s="77">
        <v>25.99</v>
      </c>
      <c r="J5749" s="2">
        <v>1</v>
      </c>
      <c r="K5749" s="119" cm="1">
        <f t="array" ref="K5749">ROUND(IF(C5749="Beer",SUM(LOOKUP(2,1/(SRP!$B$7:$B$9&lt;=E5749)/(SRP!$C$7:$C$9&gt;=E5749),SRP!$D$7:$D$9)*(G5749/100)*(E5749/1000)),IF(C5749="Spirits",SUM(LOOKUP(2,1/(SRP!$B$2:$B$6&lt;=E5749)/(SRP!$C$2:$C$6&gt;=E5749),SRP!$D$2:$D$6)*(G5749/100)*(E5749/1000)),IF(AND(C5749="Wine",D5749="Fortified Wines"),SUM(LOOKUP(2,1/(SRP!$B$20:$B$23&lt;=E5749)/(SRP!$C$20:$C$23&gt;=E5749),SRP!$D$20:$D$23)*(G5749/100)*(E5749/1000)),IF(C5749="Wine",SUM(LOOKUP(2,1/(SRP!$B$15:$B$19&lt;=E5749)/(SRP!$C$15:$C$19&gt;=E5749),SRP!$D$15:$D$19)*(G5749/100)*(E5749/1000)),IF(C5749="Ready to Drink",SUM(LOOKUP(2,1/(SRP!$B$10:$B$14&lt;=E5749)/(SRP!$C$10:$C$14&gt;=E5749),SRP!$D$10:$D$14)*(G5749/100)*(E5749/1000)),0))))),2)</f>
        <v>5.24</v>
      </c>
    </row>
    <row r="5750" spans="1:11" x14ac:dyDescent="0.35">
      <c r="A5750" s="2">
        <v>47557</v>
      </c>
      <c r="B5750" s="76" t="s">
        <v>5761</v>
      </c>
      <c r="C5750" s="76" t="s">
        <v>286</v>
      </c>
      <c r="D5750" s="76" t="s">
        <v>5232</v>
      </c>
      <c r="E5750" s="76">
        <v>750</v>
      </c>
      <c r="F5750" s="76">
        <v>12</v>
      </c>
      <c r="G5750" s="77">
        <v>10</v>
      </c>
      <c r="H5750" s="76" t="s">
        <v>3900</v>
      </c>
      <c r="I5750" s="77">
        <v>25.99</v>
      </c>
      <c r="J5750" s="2">
        <v>1</v>
      </c>
      <c r="K5750" s="119" cm="1">
        <f t="array" ref="K5750">ROUND(IF(C5750="Beer",SUM(LOOKUP(2,1/(SRP!$B$7:$B$9&lt;=E5750)/(SRP!$C$7:$C$9&gt;=E5750),SRP!$D$7:$D$9)*(G5750/100)*(E5750/1000)),IF(C5750="Spirits",SUM(LOOKUP(2,1/(SRP!$B$2:$B$6&lt;=E5750)/(SRP!$C$2:$C$6&gt;=E5750),SRP!$D$2:$D$6)*(G5750/100)*(E5750/1000)),IF(AND(C5750="Wine",D5750="Fortified Wines"),SUM(LOOKUP(2,1/(SRP!$B$20:$B$23&lt;=E5750)/(SRP!$C$20:$C$23&gt;=E5750),SRP!$D$20:$D$23)*(G5750/100)*(E5750/1000)),IF(C5750="Wine",SUM(LOOKUP(2,1/(SRP!$B$15:$B$19&lt;=E5750)/(SRP!$C$15:$C$19&gt;=E5750),SRP!$D$15:$D$19)*(G5750/100)*(E5750/1000)),IF(C5750="Ready to Drink",SUM(LOOKUP(2,1/(SRP!$B$10:$B$14&lt;=E5750)/(SRP!$C$10:$C$14&gt;=E5750),SRP!$D$10:$D$14)*(G5750/100)*(E5750/1000)),0))))),2)</f>
        <v>5.24</v>
      </c>
    </row>
    <row r="5751" spans="1:11" x14ac:dyDescent="0.35">
      <c r="A5751" s="2">
        <v>47588</v>
      </c>
      <c r="B5751" s="76" t="s">
        <v>4483</v>
      </c>
      <c r="C5751" s="76" t="s">
        <v>287</v>
      </c>
      <c r="D5751" s="76" t="s">
        <v>5292</v>
      </c>
      <c r="E5751" s="76">
        <v>473</v>
      </c>
      <c r="F5751" s="76">
        <v>24</v>
      </c>
      <c r="G5751" s="77">
        <v>5</v>
      </c>
      <c r="H5751" s="76" t="s">
        <v>3349</v>
      </c>
      <c r="I5751" s="77">
        <v>3.75</v>
      </c>
      <c r="J5751" s="2">
        <v>1</v>
      </c>
      <c r="K5751" s="119" cm="1">
        <f t="array" ref="K5751">ROUND(IF(C5751="Beer",SUM(LOOKUP(2,1/(SRP!$B$7:$B$9&lt;=E5751)/(SRP!$C$7:$C$9&gt;=E5751),SRP!$D$7:$D$9)*(G5751/100)*(E5751/1000)),IF(C5751="Spirits",SUM(LOOKUP(2,1/(SRP!$B$2:$B$6&lt;=E5751)/(SRP!$C$2:$C$6&gt;=E5751),SRP!$D$2:$D$6)*(G5751/100)*(E5751/1000)),IF(AND(C5751="Wine",D5751="Fortified Wines"),SUM(LOOKUP(2,1/(SRP!$B$20:$B$23&lt;=E5751)/(SRP!$C$20:$C$23&gt;=E5751),SRP!$D$20:$D$23)*(G5751/100)*(E5751/1000)),IF(C5751="Wine",SUM(LOOKUP(2,1/(SRP!$B$15:$B$19&lt;=E5751)/(SRP!$C$15:$C$19&gt;=E5751),SRP!$D$15:$D$19)*(G5751/100)*(E5751/1000)),IF(C5751="Ready to Drink",SUM(LOOKUP(2,1/(SRP!$B$10:$B$14&lt;=E5751)/(SRP!$C$10:$C$14&gt;=E5751),SRP!$D$10:$D$14)*(G5751/100)*(E5751/1000)),0))))),2)</f>
        <v>1.65</v>
      </c>
    </row>
    <row r="5752" spans="1:11" x14ac:dyDescent="0.35">
      <c r="A5752" s="2">
        <v>47588</v>
      </c>
      <c r="B5752" s="76" t="s">
        <v>4483</v>
      </c>
      <c r="C5752" s="76" t="s">
        <v>287</v>
      </c>
      <c r="D5752" s="76" t="s">
        <v>5292</v>
      </c>
      <c r="E5752" s="76">
        <v>473</v>
      </c>
      <c r="F5752" s="76">
        <v>24</v>
      </c>
      <c r="G5752" s="77">
        <v>5</v>
      </c>
      <c r="H5752" s="76" t="s">
        <v>3349</v>
      </c>
      <c r="I5752" s="77">
        <v>3.75</v>
      </c>
      <c r="J5752" s="2">
        <v>1</v>
      </c>
      <c r="K5752" s="119" cm="1">
        <f t="array" ref="K5752">ROUND(IF(C5752="Beer",SUM(LOOKUP(2,1/(SRP!$B$7:$B$9&lt;=E5752)/(SRP!$C$7:$C$9&gt;=E5752),SRP!$D$7:$D$9)*(G5752/100)*(E5752/1000)),IF(C5752="Spirits",SUM(LOOKUP(2,1/(SRP!$B$2:$B$6&lt;=E5752)/(SRP!$C$2:$C$6&gt;=E5752),SRP!$D$2:$D$6)*(G5752/100)*(E5752/1000)),IF(AND(C5752="Wine",D5752="Fortified Wines"),SUM(LOOKUP(2,1/(SRP!$B$20:$B$23&lt;=E5752)/(SRP!$C$20:$C$23&gt;=E5752),SRP!$D$20:$D$23)*(G5752/100)*(E5752/1000)),IF(C5752="Wine",SUM(LOOKUP(2,1/(SRP!$B$15:$B$19&lt;=E5752)/(SRP!$C$15:$C$19&gt;=E5752),SRP!$D$15:$D$19)*(G5752/100)*(E5752/1000)),IF(C5752="Ready to Drink",SUM(LOOKUP(2,1/(SRP!$B$10:$B$14&lt;=E5752)/(SRP!$C$10:$C$14&gt;=E5752),SRP!$D$10:$D$14)*(G5752/100)*(E5752/1000)),0))))),2)</f>
        <v>1.65</v>
      </c>
    </row>
    <row r="5753" spans="1:11" x14ac:dyDescent="0.35">
      <c r="A5753" s="2">
        <v>47589</v>
      </c>
      <c r="B5753" s="76" t="s">
        <v>4484</v>
      </c>
      <c r="C5753" s="76" t="s">
        <v>287</v>
      </c>
      <c r="D5753" s="76" t="s">
        <v>5292</v>
      </c>
      <c r="E5753" s="76">
        <v>473</v>
      </c>
      <c r="F5753" s="76">
        <v>24</v>
      </c>
      <c r="G5753" s="77">
        <v>5</v>
      </c>
      <c r="H5753" s="76" t="s">
        <v>3349</v>
      </c>
      <c r="I5753" s="77">
        <v>3.75</v>
      </c>
      <c r="J5753" s="2">
        <v>1</v>
      </c>
      <c r="K5753" s="119" cm="1">
        <f t="array" ref="K5753">ROUND(IF(C5753="Beer",SUM(LOOKUP(2,1/(SRP!$B$7:$B$9&lt;=E5753)/(SRP!$C$7:$C$9&gt;=E5753),SRP!$D$7:$D$9)*(G5753/100)*(E5753/1000)),IF(C5753="Spirits",SUM(LOOKUP(2,1/(SRP!$B$2:$B$6&lt;=E5753)/(SRP!$C$2:$C$6&gt;=E5753),SRP!$D$2:$D$6)*(G5753/100)*(E5753/1000)),IF(AND(C5753="Wine",D5753="Fortified Wines"),SUM(LOOKUP(2,1/(SRP!$B$20:$B$23&lt;=E5753)/(SRP!$C$20:$C$23&gt;=E5753),SRP!$D$20:$D$23)*(G5753/100)*(E5753/1000)),IF(C5753="Wine",SUM(LOOKUP(2,1/(SRP!$B$15:$B$19&lt;=E5753)/(SRP!$C$15:$C$19&gt;=E5753),SRP!$D$15:$D$19)*(G5753/100)*(E5753/1000)),IF(C5753="Ready to Drink",SUM(LOOKUP(2,1/(SRP!$B$10:$B$14&lt;=E5753)/(SRP!$C$10:$C$14&gt;=E5753),SRP!$D$10:$D$14)*(G5753/100)*(E5753/1000)),0))))),2)</f>
        <v>1.65</v>
      </c>
    </row>
    <row r="5754" spans="1:11" x14ac:dyDescent="0.35">
      <c r="A5754" s="2">
        <v>47589</v>
      </c>
      <c r="B5754" s="76" t="s">
        <v>4484</v>
      </c>
      <c r="C5754" s="76" t="s">
        <v>287</v>
      </c>
      <c r="D5754" s="76" t="s">
        <v>5292</v>
      </c>
      <c r="E5754" s="76">
        <v>473</v>
      </c>
      <c r="F5754" s="76">
        <v>24</v>
      </c>
      <c r="G5754" s="77">
        <v>5</v>
      </c>
      <c r="H5754" s="76" t="s">
        <v>3349</v>
      </c>
      <c r="I5754" s="77">
        <v>3.75</v>
      </c>
      <c r="J5754" s="2">
        <v>1</v>
      </c>
      <c r="K5754" s="119" cm="1">
        <f t="array" ref="K5754">ROUND(IF(C5754="Beer",SUM(LOOKUP(2,1/(SRP!$B$7:$B$9&lt;=E5754)/(SRP!$C$7:$C$9&gt;=E5754),SRP!$D$7:$D$9)*(G5754/100)*(E5754/1000)),IF(C5754="Spirits",SUM(LOOKUP(2,1/(SRP!$B$2:$B$6&lt;=E5754)/(SRP!$C$2:$C$6&gt;=E5754),SRP!$D$2:$D$6)*(G5754/100)*(E5754/1000)),IF(AND(C5754="Wine",D5754="Fortified Wines"),SUM(LOOKUP(2,1/(SRP!$B$20:$B$23&lt;=E5754)/(SRP!$C$20:$C$23&gt;=E5754),SRP!$D$20:$D$23)*(G5754/100)*(E5754/1000)),IF(C5754="Wine",SUM(LOOKUP(2,1/(SRP!$B$15:$B$19&lt;=E5754)/(SRP!$C$15:$C$19&gt;=E5754),SRP!$D$15:$D$19)*(G5754/100)*(E5754/1000)),IF(C5754="Ready to Drink",SUM(LOOKUP(2,1/(SRP!$B$10:$B$14&lt;=E5754)/(SRP!$C$10:$C$14&gt;=E5754),SRP!$D$10:$D$14)*(G5754/100)*(E5754/1000)),0))))),2)</f>
        <v>1.65</v>
      </c>
    </row>
    <row r="5755" spans="1:11" x14ac:dyDescent="0.35">
      <c r="A5755" s="2">
        <v>47593</v>
      </c>
      <c r="B5755" s="76" t="s">
        <v>6980</v>
      </c>
      <c r="C5755" s="76" t="s">
        <v>287</v>
      </c>
      <c r="D5755" s="76" t="s">
        <v>5240</v>
      </c>
      <c r="E5755" s="76">
        <v>473</v>
      </c>
      <c r="F5755" s="76">
        <v>24</v>
      </c>
      <c r="G5755" s="77">
        <v>8</v>
      </c>
      <c r="H5755" s="76" t="s">
        <v>3638</v>
      </c>
      <c r="I5755" s="77">
        <v>4.8499999999999996</v>
      </c>
      <c r="J5755" s="2">
        <v>1</v>
      </c>
      <c r="K5755" s="119" cm="1">
        <f t="array" ref="K5755">ROUND(IF(C5755="Beer",SUM(LOOKUP(2,1/(SRP!$B$7:$B$9&lt;=E5755)/(SRP!$C$7:$C$9&gt;=E5755),SRP!$D$7:$D$9)*(G5755/100)*(E5755/1000)),IF(C5755="Spirits",SUM(LOOKUP(2,1/(SRP!$B$2:$B$6&lt;=E5755)/(SRP!$C$2:$C$6&gt;=E5755),SRP!$D$2:$D$6)*(G5755/100)*(E5755/1000)),IF(AND(C5755="Wine",D5755="Fortified Wines"),SUM(LOOKUP(2,1/(SRP!$B$20:$B$23&lt;=E5755)/(SRP!$C$20:$C$23&gt;=E5755),SRP!$D$20:$D$23)*(G5755/100)*(E5755/1000)),IF(C5755="Wine",SUM(LOOKUP(2,1/(SRP!$B$15:$B$19&lt;=E5755)/(SRP!$C$15:$C$19&gt;=E5755),SRP!$D$15:$D$19)*(G5755/100)*(E5755/1000)),IF(C5755="Ready to Drink",SUM(LOOKUP(2,1/(SRP!$B$10:$B$14&lt;=E5755)/(SRP!$C$10:$C$14&gt;=E5755),SRP!$D$10:$D$14)*(G5755/100)*(E5755/1000)),0))))),2)</f>
        <v>2.64</v>
      </c>
    </row>
    <row r="5756" spans="1:11" x14ac:dyDescent="0.35">
      <c r="A5756" s="2">
        <v>47593</v>
      </c>
      <c r="B5756" s="76" t="s">
        <v>6980</v>
      </c>
      <c r="C5756" s="76" t="s">
        <v>287</v>
      </c>
      <c r="D5756" s="76" t="s">
        <v>5240</v>
      </c>
      <c r="E5756" s="76">
        <v>473</v>
      </c>
      <c r="F5756" s="76">
        <v>24</v>
      </c>
      <c r="G5756" s="77">
        <v>8</v>
      </c>
      <c r="H5756" s="76" t="s">
        <v>3638</v>
      </c>
      <c r="I5756" s="77">
        <v>4.8499999999999996</v>
      </c>
      <c r="J5756" s="2">
        <v>1</v>
      </c>
      <c r="K5756" s="119" cm="1">
        <f t="array" ref="K5756">ROUND(IF(C5756="Beer",SUM(LOOKUP(2,1/(SRP!$B$7:$B$9&lt;=E5756)/(SRP!$C$7:$C$9&gt;=E5756),SRP!$D$7:$D$9)*(G5756/100)*(E5756/1000)),IF(C5756="Spirits",SUM(LOOKUP(2,1/(SRP!$B$2:$B$6&lt;=E5756)/(SRP!$C$2:$C$6&gt;=E5756),SRP!$D$2:$D$6)*(G5756/100)*(E5756/1000)),IF(AND(C5756="Wine",D5756="Fortified Wines"),SUM(LOOKUP(2,1/(SRP!$B$20:$B$23&lt;=E5756)/(SRP!$C$20:$C$23&gt;=E5756),SRP!$D$20:$D$23)*(G5756/100)*(E5756/1000)),IF(C5756="Wine",SUM(LOOKUP(2,1/(SRP!$B$15:$B$19&lt;=E5756)/(SRP!$C$15:$C$19&gt;=E5756),SRP!$D$15:$D$19)*(G5756/100)*(E5756/1000)),IF(C5756="Ready to Drink",SUM(LOOKUP(2,1/(SRP!$B$10:$B$14&lt;=E5756)/(SRP!$C$10:$C$14&gt;=E5756),SRP!$D$10:$D$14)*(G5756/100)*(E5756/1000)),0))))),2)</f>
        <v>2.64</v>
      </c>
    </row>
    <row r="5757" spans="1:11" x14ac:dyDescent="0.35">
      <c r="A5757" s="2">
        <v>47595</v>
      </c>
      <c r="B5757" s="76" t="s">
        <v>6981</v>
      </c>
      <c r="C5757" s="76" t="s">
        <v>287</v>
      </c>
      <c r="D5757" s="76" t="s">
        <v>5240</v>
      </c>
      <c r="E5757" s="76">
        <v>473</v>
      </c>
      <c r="F5757" s="76">
        <v>24</v>
      </c>
      <c r="G5757" s="77">
        <v>8</v>
      </c>
      <c r="H5757" s="76" t="s">
        <v>3638</v>
      </c>
      <c r="I5757" s="77">
        <v>4.8499999999999996</v>
      </c>
      <c r="J5757" s="2">
        <v>1</v>
      </c>
      <c r="K5757" s="119" cm="1">
        <f t="array" ref="K5757">ROUND(IF(C5757="Beer",SUM(LOOKUP(2,1/(SRP!$B$7:$B$9&lt;=E5757)/(SRP!$C$7:$C$9&gt;=E5757),SRP!$D$7:$D$9)*(G5757/100)*(E5757/1000)),IF(C5757="Spirits",SUM(LOOKUP(2,1/(SRP!$B$2:$B$6&lt;=E5757)/(SRP!$C$2:$C$6&gt;=E5757),SRP!$D$2:$D$6)*(G5757/100)*(E5757/1000)),IF(AND(C5757="Wine",D5757="Fortified Wines"),SUM(LOOKUP(2,1/(SRP!$B$20:$B$23&lt;=E5757)/(SRP!$C$20:$C$23&gt;=E5757),SRP!$D$20:$D$23)*(G5757/100)*(E5757/1000)),IF(C5757="Wine",SUM(LOOKUP(2,1/(SRP!$B$15:$B$19&lt;=E5757)/(SRP!$C$15:$C$19&gt;=E5757),SRP!$D$15:$D$19)*(G5757/100)*(E5757/1000)),IF(C5757="Ready to Drink",SUM(LOOKUP(2,1/(SRP!$B$10:$B$14&lt;=E5757)/(SRP!$C$10:$C$14&gt;=E5757),SRP!$D$10:$D$14)*(G5757/100)*(E5757/1000)),0))))),2)</f>
        <v>2.64</v>
      </c>
    </row>
    <row r="5758" spans="1:11" x14ac:dyDescent="0.35">
      <c r="A5758" s="2">
        <v>47595</v>
      </c>
      <c r="B5758" s="76" t="s">
        <v>6981</v>
      </c>
      <c r="C5758" s="76" t="s">
        <v>287</v>
      </c>
      <c r="D5758" s="76" t="s">
        <v>5240</v>
      </c>
      <c r="E5758" s="76">
        <v>473</v>
      </c>
      <c r="F5758" s="76">
        <v>24</v>
      </c>
      <c r="G5758" s="77">
        <v>8</v>
      </c>
      <c r="H5758" s="76" t="s">
        <v>3638</v>
      </c>
      <c r="I5758" s="77">
        <v>4.8499999999999996</v>
      </c>
      <c r="J5758" s="2">
        <v>1</v>
      </c>
      <c r="K5758" s="119" cm="1">
        <f t="array" ref="K5758">ROUND(IF(C5758="Beer",SUM(LOOKUP(2,1/(SRP!$B$7:$B$9&lt;=E5758)/(SRP!$C$7:$C$9&gt;=E5758),SRP!$D$7:$D$9)*(G5758/100)*(E5758/1000)),IF(C5758="Spirits",SUM(LOOKUP(2,1/(SRP!$B$2:$B$6&lt;=E5758)/(SRP!$C$2:$C$6&gt;=E5758),SRP!$D$2:$D$6)*(G5758/100)*(E5758/1000)),IF(AND(C5758="Wine",D5758="Fortified Wines"),SUM(LOOKUP(2,1/(SRP!$B$20:$B$23&lt;=E5758)/(SRP!$C$20:$C$23&gt;=E5758),SRP!$D$20:$D$23)*(G5758/100)*(E5758/1000)),IF(C5758="Wine",SUM(LOOKUP(2,1/(SRP!$B$15:$B$19&lt;=E5758)/(SRP!$C$15:$C$19&gt;=E5758),SRP!$D$15:$D$19)*(G5758/100)*(E5758/1000)),IF(C5758="Ready to Drink",SUM(LOOKUP(2,1/(SRP!$B$10:$B$14&lt;=E5758)/(SRP!$C$10:$C$14&gt;=E5758),SRP!$D$10:$D$14)*(G5758/100)*(E5758/1000)),0))))),2)</f>
        <v>2.64</v>
      </c>
    </row>
    <row r="5759" spans="1:11" x14ac:dyDescent="0.35">
      <c r="A5759" s="2">
        <v>47646</v>
      </c>
      <c r="B5759" s="76" t="s">
        <v>4508</v>
      </c>
      <c r="C5759" s="76" t="s">
        <v>286</v>
      </c>
      <c r="D5759" s="76" t="s">
        <v>5285</v>
      </c>
      <c r="E5759" s="76">
        <v>750</v>
      </c>
      <c r="F5759" s="76">
        <v>12</v>
      </c>
      <c r="G5759" s="77">
        <v>13</v>
      </c>
      <c r="H5759" s="76" t="s">
        <v>3281</v>
      </c>
      <c r="I5759" s="77">
        <v>24.99</v>
      </c>
      <c r="J5759" s="2">
        <v>1</v>
      </c>
      <c r="K5759" s="119" cm="1">
        <f t="array" ref="K5759">ROUND(IF(C5759="Beer",SUM(LOOKUP(2,1/(SRP!$B$7:$B$9&lt;=E5759)/(SRP!$C$7:$C$9&gt;=E5759),SRP!$D$7:$D$9)*(G5759/100)*(E5759/1000)),IF(C5759="Spirits",SUM(LOOKUP(2,1/(SRP!$B$2:$B$6&lt;=E5759)/(SRP!$C$2:$C$6&gt;=E5759),SRP!$D$2:$D$6)*(G5759/100)*(E5759/1000)),IF(AND(C5759="Wine",D5759="Fortified Wines"),SUM(LOOKUP(2,1/(SRP!$B$20:$B$23&lt;=E5759)/(SRP!$C$20:$C$23&gt;=E5759),SRP!$D$20:$D$23)*(G5759/100)*(E5759/1000)),IF(C5759="Wine",SUM(LOOKUP(2,1/(SRP!$B$15:$B$19&lt;=E5759)/(SRP!$C$15:$C$19&gt;=E5759),SRP!$D$15:$D$19)*(G5759/100)*(E5759/1000)),IF(C5759="Ready to Drink",SUM(LOOKUP(2,1/(SRP!$B$10:$B$14&lt;=E5759)/(SRP!$C$10:$C$14&gt;=E5759),SRP!$D$10:$D$14)*(G5759/100)*(E5759/1000)),0))))),2)</f>
        <v>6.81</v>
      </c>
    </row>
    <row r="5760" spans="1:11" x14ac:dyDescent="0.35">
      <c r="A5760" s="2">
        <v>47647</v>
      </c>
      <c r="B5760" s="76" t="s">
        <v>7260</v>
      </c>
      <c r="C5760" s="76" t="s">
        <v>285</v>
      </c>
      <c r="D5760" s="76" t="s">
        <v>6960</v>
      </c>
      <c r="E5760" s="76">
        <v>750</v>
      </c>
      <c r="F5760" s="76">
        <v>6</v>
      </c>
      <c r="G5760" s="77">
        <v>43.2</v>
      </c>
      <c r="H5760" s="76" t="s">
        <v>3326</v>
      </c>
      <c r="I5760" s="77">
        <v>59.99</v>
      </c>
      <c r="J5760" s="2">
        <v>1</v>
      </c>
      <c r="K5760" s="119" cm="1">
        <f t="array" ref="K5760">ROUND(IF(C5760="Beer",SUM(LOOKUP(2,1/(SRP!$B$7:$B$9&lt;=E5760)/(SRP!$C$7:$C$9&gt;=E5760),SRP!$D$7:$D$9)*(G5760/100)*(E5760/1000)),IF(C5760="Spirits",SUM(LOOKUP(2,1/(SRP!$B$2:$B$6&lt;=E5760)/(SRP!$C$2:$C$6&gt;=E5760),SRP!$D$2:$D$6)*(G5760/100)*(E5760/1000)),IF(AND(C5760="Wine",D5760="Fortified Wines"),SUM(LOOKUP(2,1/(SRP!$B$20:$B$23&lt;=E5760)/(SRP!$C$20:$C$23&gt;=E5760),SRP!$D$20:$D$23)*(G5760/100)*(E5760/1000)),IF(C5760="Wine",SUM(LOOKUP(2,1/(SRP!$B$15:$B$19&lt;=E5760)/(SRP!$C$15:$C$19&gt;=E5760),SRP!$D$15:$D$19)*(G5760/100)*(E5760/1000)),IF(C5760="Ready to Drink",SUM(LOOKUP(2,1/(SRP!$B$10:$B$14&lt;=E5760)/(SRP!$C$10:$C$14&gt;=E5760),SRP!$D$10:$D$14)*(G5760/100)*(E5760/1000)),0))))),2)</f>
        <v>22.62</v>
      </c>
    </row>
    <row r="5761" spans="1:11" x14ac:dyDescent="0.35">
      <c r="A5761" s="2">
        <v>47648</v>
      </c>
      <c r="B5761" s="76" t="s">
        <v>4498</v>
      </c>
      <c r="C5761" s="76" t="s">
        <v>286</v>
      </c>
      <c r="D5761" s="76" t="s">
        <v>5285</v>
      </c>
      <c r="E5761" s="76">
        <v>750</v>
      </c>
      <c r="F5761" s="76">
        <v>12</v>
      </c>
      <c r="G5761" s="77">
        <v>13</v>
      </c>
      <c r="H5761" s="76" t="s">
        <v>3281</v>
      </c>
      <c r="I5761" s="77">
        <v>17.989999999999998</v>
      </c>
      <c r="J5761" s="2">
        <v>1</v>
      </c>
      <c r="K5761" s="119" cm="1">
        <f t="array" ref="K5761">ROUND(IF(C5761="Beer",SUM(LOOKUP(2,1/(SRP!$B$7:$B$9&lt;=E5761)/(SRP!$C$7:$C$9&gt;=E5761),SRP!$D$7:$D$9)*(G5761/100)*(E5761/1000)),IF(C5761="Spirits",SUM(LOOKUP(2,1/(SRP!$B$2:$B$6&lt;=E5761)/(SRP!$C$2:$C$6&gt;=E5761),SRP!$D$2:$D$6)*(G5761/100)*(E5761/1000)),IF(AND(C5761="Wine",D5761="Fortified Wines"),SUM(LOOKUP(2,1/(SRP!$B$20:$B$23&lt;=E5761)/(SRP!$C$20:$C$23&gt;=E5761),SRP!$D$20:$D$23)*(G5761/100)*(E5761/1000)),IF(C5761="Wine",SUM(LOOKUP(2,1/(SRP!$B$15:$B$19&lt;=E5761)/(SRP!$C$15:$C$19&gt;=E5761),SRP!$D$15:$D$19)*(G5761/100)*(E5761/1000)),IF(C5761="Ready to Drink",SUM(LOOKUP(2,1/(SRP!$B$10:$B$14&lt;=E5761)/(SRP!$C$10:$C$14&gt;=E5761),SRP!$D$10:$D$14)*(G5761/100)*(E5761/1000)),0))))),2)</f>
        <v>6.81</v>
      </c>
    </row>
    <row r="5762" spans="1:11" x14ac:dyDescent="0.35">
      <c r="A5762" s="2">
        <v>47654</v>
      </c>
      <c r="B5762" s="76" t="s">
        <v>4488</v>
      </c>
      <c r="C5762" s="76" t="s">
        <v>287</v>
      </c>
      <c r="D5762" s="76" t="s">
        <v>5240</v>
      </c>
      <c r="E5762" s="76">
        <v>473</v>
      </c>
      <c r="F5762" s="76">
        <v>24</v>
      </c>
      <c r="G5762" s="77">
        <v>6.5</v>
      </c>
      <c r="H5762" s="76" t="s">
        <v>3324</v>
      </c>
      <c r="I5762" s="77">
        <v>3.89</v>
      </c>
      <c r="J5762" s="2">
        <v>1</v>
      </c>
      <c r="K5762" s="119" cm="1">
        <f t="array" ref="K5762">ROUND(IF(C5762="Beer",SUM(LOOKUP(2,1/(SRP!$B$7:$B$9&lt;=E5762)/(SRP!$C$7:$C$9&gt;=E5762),SRP!$D$7:$D$9)*(G5762/100)*(E5762/1000)),IF(C5762="Spirits",SUM(LOOKUP(2,1/(SRP!$B$2:$B$6&lt;=E5762)/(SRP!$C$2:$C$6&gt;=E5762),SRP!$D$2:$D$6)*(G5762/100)*(E5762/1000)),IF(AND(C5762="Wine",D5762="Fortified Wines"),SUM(LOOKUP(2,1/(SRP!$B$20:$B$23&lt;=E5762)/(SRP!$C$20:$C$23&gt;=E5762),SRP!$D$20:$D$23)*(G5762/100)*(E5762/1000)),IF(C5762="Wine",SUM(LOOKUP(2,1/(SRP!$B$15:$B$19&lt;=E5762)/(SRP!$C$15:$C$19&gt;=E5762),SRP!$D$15:$D$19)*(G5762/100)*(E5762/1000)),IF(C5762="Ready to Drink",SUM(LOOKUP(2,1/(SRP!$B$10:$B$14&lt;=E5762)/(SRP!$C$10:$C$14&gt;=E5762),SRP!$D$10:$D$14)*(G5762/100)*(E5762/1000)),0))))),2)</f>
        <v>2.15</v>
      </c>
    </row>
    <row r="5763" spans="1:11" x14ac:dyDescent="0.35">
      <c r="A5763" s="2">
        <v>47654</v>
      </c>
      <c r="B5763" s="76" t="s">
        <v>4488</v>
      </c>
      <c r="C5763" s="76" t="s">
        <v>287</v>
      </c>
      <c r="D5763" s="76" t="s">
        <v>5240</v>
      </c>
      <c r="E5763" s="76">
        <v>473</v>
      </c>
      <c r="F5763" s="76">
        <v>24</v>
      </c>
      <c r="G5763" s="77">
        <v>6.5</v>
      </c>
      <c r="H5763" s="76" t="s">
        <v>3324</v>
      </c>
      <c r="I5763" s="77">
        <v>3.89</v>
      </c>
      <c r="J5763" s="2">
        <v>1</v>
      </c>
      <c r="K5763" s="119" cm="1">
        <f t="array" ref="K5763">ROUND(IF(C5763="Beer",SUM(LOOKUP(2,1/(SRP!$B$7:$B$9&lt;=E5763)/(SRP!$C$7:$C$9&gt;=E5763),SRP!$D$7:$D$9)*(G5763/100)*(E5763/1000)),IF(C5763="Spirits",SUM(LOOKUP(2,1/(SRP!$B$2:$B$6&lt;=E5763)/(SRP!$C$2:$C$6&gt;=E5763),SRP!$D$2:$D$6)*(G5763/100)*(E5763/1000)),IF(AND(C5763="Wine",D5763="Fortified Wines"),SUM(LOOKUP(2,1/(SRP!$B$20:$B$23&lt;=E5763)/(SRP!$C$20:$C$23&gt;=E5763),SRP!$D$20:$D$23)*(G5763/100)*(E5763/1000)),IF(C5763="Wine",SUM(LOOKUP(2,1/(SRP!$B$15:$B$19&lt;=E5763)/(SRP!$C$15:$C$19&gt;=E5763),SRP!$D$15:$D$19)*(G5763/100)*(E5763/1000)),IF(C5763="Ready to Drink",SUM(LOOKUP(2,1/(SRP!$B$10:$B$14&lt;=E5763)/(SRP!$C$10:$C$14&gt;=E5763),SRP!$D$10:$D$14)*(G5763/100)*(E5763/1000)),0))))),2)</f>
        <v>2.15</v>
      </c>
    </row>
    <row r="5764" spans="1:11" x14ac:dyDescent="0.35">
      <c r="A5764" s="2">
        <v>47662</v>
      </c>
      <c r="B5764" s="76" t="s">
        <v>6982</v>
      </c>
      <c r="C5764" s="76" t="s">
        <v>287</v>
      </c>
      <c r="D5764" s="76" t="s">
        <v>5240</v>
      </c>
      <c r="E5764" s="76">
        <v>473</v>
      </c>
      <c r="F5764" s="76">
        <v>24</v>
      </c>
      <c r="G5764" s="77">
        <v>8</v>
      </c>
      <c r="H5764" s="76" t="s">
        <v>3638</v>
      </c>
      <c r="I5764" s="77">
        <v>4.8499999999999996</v>
      </c>
      <c r="J5764" s="2">
        <v>1</v>
      </c>
      <c r="K5764" s="119" cm="1">
        <f t="array" ref="K5764">ROUND(IF(C5764="Beer",SUM(LOOKUP(2,1/(SRP!$B$7:$B$9&lt;=E5764)/(SRP!$C$7:$C$9&gt;=E5764),SRP!$D$7:$D$9)*(G5764/100)*(E5764/1000)),IF(C5764="Spirits",SUM(LOOKUP(2,1/(SRP!$B$2:$B$6&lt;=E5764)/(SRP!$C$2:$C$6&gt;=E5764),SRP!$D$2:$D$6)*(G5764/100)*(E5764/1000)),IF(AND(C5764="Wine",D5764="Fortified Wines"),SUM(LOOKUP(2,1/(SRP!$B$20:$B$23&lt;=E5764)/(SRP!$C$20:$C$23&gt;=E5764),SRP!$D$20:$D$23)*(G5764/100)*(E5764/1000)),IF(C5764="Wine",SUM(LOOKUP(2,1/(SRP!$B$15:$B$19&lt;=E5764)/(SRP!$C$15:$C$19&gt;=E5764),SRP!$D$15:$D$19)*(G5764/100)*(E5764/1000)),IF(C5764="Ready to Drink",SUM(LOOKUP(2,1/(SRP!$B$10:$B$14&lt;=E5764)/(SRP!$C$10:$C$14&gt;=E5764),SRP!$D$10:$D$14)*(G5764/100)*(E5764/1000)),0))))),2)</f>
        <v>2.64</v>
      </c>
    </row>
    <row r="5765" spans="1:11" x14ac:dyDescent="0.35">
      <c r="A5765" s="2">
        <v>47662</v>
      </c>
      <c r="B5765" s="76" t="s">
        <v>6982</v>
      </c>
      <c r="C5765" s="76" t="s">
        <v>287</v>
      </c>
      <c r="D5765" s="76" t="s">
        <v>5240</v>
      </c>
      <c r="E5765" s="76">
        <v>473</v>
      </c>
      <c r="F5765" s="76">
        <v>24</v>
      </c>
      <c r="G5765" s="77">
        <v>8</v>
      </c>
      <c r="H5765" s="76" t="s">
        <v>3638</v>
      </c>
      <c r="I5765" s="77">
        <v>4.8499999999999996</v>
      </c>
      <c r="J5765" s="2">
        <v>1</v>
      </c>
      <c r="K5765" s="119" cm="1">
        <f t="array" ref="K5765">ROUND(IF(C5765="Beer",SUM(LOOKUP(2,1/(SRP!$B$7:$B$9&lt;=E5765)/(SRP!$C$7:$C$9&gt;=E5765),SRP!$D$7:$D$9)*(G5765/100)*(E5765/1000)),IF(C5765="Spirits",SUM(LOOKUP(2,1/(SRP!$B$2:$B$6&lt;=E5765)/(SRP!$C$2:$C$6&gt;=E5765),SRP!$D$2:$D$6)*(G5765/100)*(E5765/1000)),IF(AND(C5765="Wine",D5765="Fortified Wines"),SUM(LOOKUP(2,1/(SRP!$B$20:$B$23&lt;=E5765)/(SRP!$C$20:$C$23&gt;=E5765),SRP!$D$20:$D$23)*(G5765/100)*(E5765/1000)),IF(C5765="Wine",SUM(LOOKUP(2,1/(SRP!$B$15:$B$19&lt;=E5765)/(SRP!$C$15:$C$19&gt;=E5765),SRP!$D$15:$D$19)*(G5765/100)*(E5765/1000)),IF(C5765="Ready to Drink",SUM(LOOKUP(2,1/(SRP!$B$10:$B$14&lt;=E5765)/(SRP!$C$10:$C$14&gt;=E5765),SRP!$D$10:$D$14)*(G5765/100)*(E5765/1000)),0))))),2)</f>
        <v>2.64</v>
      </c>
    </row>
    <row r="5766" spans="1:11" x14ac:dyDescent="0.35">
      <c r="A5766" s="2">
        <v>47664</v>
      </c>
      <c r="B5766" s="76" t="s">
        <v>4425</v>
      </c>
      <c r="C5766" s="76" t="s">
        <v>285</v>
      </c>
      <c r="D5766" s="76" t="s">
        <v>6944</v>
      </c>
      <c r="E5766" s="76">
        <v>750</v>
      </c>
      <c r="F5766" s="76">
        <v>12</v>
      </c>
      <c r="G5766" s="77">
        <v>40</v>
      </c>
      <c r="H5766" s="76" t="s">
        <v>3303</v>
      </c>
      <c r="I5766" s="77">
        <v>38.99</v>
      </c>
      <c r="J5766" s="2">
        <v>1</v>
      </c>
      <c r="K5766" s="119" cm="1">
        <f t="array" ref="K5766">ROUND(IF(C5766="Beer",SUM(LOOKUP(2,1/(SRP!$B$7:$B$9&lt;=E5766)/(SRP!$C$7:$C$9&gt;=E5766),SRP!$D$7:$D$9)*(G5766/100)*(E5766/1000)),IF(C5766="Spirits",SUM(LOOKUP(2,1/(SRP!$B$2:$B$6&lt;=E5766)/(SRP!$C$2:$C$6&gt;=E5766),SRP!$D$2:$D$6)*(G5766/100)*(E5766/1000)),IF(AND(C5766="Wine",D5766="Fortified Wines"),SUM(LOOKUP(2,1/(SRP!$B$20:$B$23&lt;=E5766)/(SRP!$C$20:$C$23&gt;=E5766),SRP!$D$20:$D$23)*(G5766/100)*(E5766/1000)),IF(C5766="Wine",SUM(LOOKUP(2,1/(SRP!$B$15:$B$19&lt;=E5766)/(SRP!$C$15:$C$19&gt;=E5766),SRP!$D$15:$D$19)*(G5766/100)*(E5766/1000)),IF(C5766="Ready to Drink",SUM(LOOKUP(2,1/(SRP!$B$10:$B$14&lt;=E5766)/(SRP!$C$10:$C$14&gt;=E5766),SRP!$D$10:$D$14)*(G5766/100)*(E5766/1000)),0))))),2)</f>
        <v>20.94</v>
      </c>
    </row>
    <row r="5767" spans="1:11" x14ac:dyDescent="0.35">
      <c r="A5767" s="2">
        <v>47667</v>
      </c>
      <c r="B5767" s="76" t="s">
        <v>4783</v>
      </c>
      <c r="C5767" s="76" t="s">
        <v>286</v>
      </c>
      <c r="D5767" s="76" t="s">
        <v>5232</v>
      </c>
      <c r="E5767" s="76">
        <v>750</v>
      </c>
      <c r="F5767" s="76">
        <v>12</v>
      </c>
      <c r="G5767" s="77">
        <v>10.5</v>
      </c>
      <c r="H5767" s="76" t="s">
        <v>3900</v>
      </c>
      <c r="I5767" s="77">
        <v>25</v>
      </c>
      <c r="J5767" s="2">
        <v>1</v>
      </c>
      <c r="K5767" s="119" cm="1">
        <f t="array" ref="K5767">ROUND(IF(C5767="Beer",SUM(LOOKUP(2,1/(SRP!$B$7:$B$9&lt;=E5767)/(SRP!$C$7:$C$9&gt;=E5767),SRP!$D$7:$D$9)*(G5767/100)*(E5767/1000)),IF(C5767="Spirits",SUM(LOOKUP(2,1/(SRP!$B$2:$B$6&lt;=E5767)/(SRP!$C$2:$C$6&gt;=E5767),SRP!$D$2:$D$6)*(G5767/100)*(E5767/1000)),IF(AND(C5767="Wine",D5767="Fortified Wines"),SUM(LOOKUP(2,1/(SRP!$B$20:$B$23&lt;=E5767)/(SRP!$C$20:$C$23&gt;=E5767),SRP!$D$20:$D$23)*(G5767/100)*(E5767/1000)),IF(C5767="Wine",SUM(LOOKUP(2,1/(SRP!$B$15:$B$19&lt;=E5767)/(SRP!$C$15:$C$19&gt;=E5767),SRP!$D$15:$D$19)*(G5767/100)*(E5767/1000)),IF(C5767="Ready to Drink",SUM(LOOKUP(2,1/(SRP!$B$10:$B$14&lt;=E5767)/(SRP!$C$10:$C$14&gt;=E5767),SRP!$D$10:$D$14)*(G5767/100)*(E5767/1000)),0))))),2)</f>
        <v>5.5</v>
      </c>
    </row>
    <row r="5768" spans="1:11" x14ac:dyDescent="0.35">
      <c r="A5768" s="2">
        <v>47669</v>
      </c>
      <c r="B5768" s="76" t="s">
        <v>4462</v>
      </c>
      <c r="C5768" s="76" t="s">
        <v>287</v>
      </c>
      <c r="D5768" s="76" t="s">
        <v>5292</v>
      </c>
      <c r="E5768" s="76">
        <v>473</v>
      </c>
      <c r="F5768" s="76">
        <v>24</v>
      </c>
      <c r="G5768" s="77">
        <v>4.3</v>
      </c>
      <c r="H5768" s="76" t="s">
        <v>3376</v>
      </c>
      <c r="I5768" s="77">
        <v>4.4400000000000004</v>
      </c>
      <c r="J5768" s="2">
        <v>1</v>
      </c>
      <c r="K5768" s="119" cm="1">
        <f t="array" ref="K5768">ROUND(IF(C5768="Beer",SUM(LOOKUP(2,1/(SRP!$B$7:$B$9&lt;=E5768)/(SRP!$C$7:$C$9&gt;=E5768),SRP!$D$7:$D$9)*(G5768/100)*(E5768/1000)),IF(C5768="Spirits",SUM(LOOKUP(2,1/(SRP!$B$2:$B$6&lt;=E5768)/(SRP!$C$2:$C$6&gt;=E5768),SRP!$D$2:$D$6)*(G5768/100)*(E5768/1000)),IF(AND(C5768="Wine",D5768="Fortified Wines"),SUM(LOOKUP(2,1/(SRP!$B$20:$B$23&lt;=E5768)/(SRP!$C$20:$C$23&gt;=E5768),SRP!$D$20:$D$23)*(G5768/100)*(E5768/1000)),IF(C5768="Wine",SUM(LOOKUP(2,1/(SRP!$B$15:$B$19&lt;=E5768)/(SRP!$C$15:$C$19&gt;=E5768),SRP!$D$15:$D$19)*(G5768/100)*(E5768/1000)),IF(C5768="Ready to Drink",SUM(LOOKUP(2,1/(SRP!$B$10:$B$14&lt;=E5768)/(SRP!$C$10:$C$14&gt;=E5768),SRP!$D$10:$D$14)*(G5768/100)*(E5768/1000)),0))))),2)</f>
        <v>1.42</v>
      </c>
    </row>
    <row r="5769" spans="1:11" x14ac:dyDescent="0.35">
      <c r="A5769" s="2">
        <v>47669</v>
      </c>
      <c r="B5769" s="76" t="s">
        <v>4462</v>
      </c>
      <c r="C5769" s="76" t="s">
        <v>287</v>
      </c>
      <c r="D5769" s="76" t="s">
        <v>5292</v>
      </c>
      <c r="E5769" s="76">
        <v>473</v>
      </c>
      <c r="F5769" s="76">
        <v>24</v>
      </c>
      <c r="G5769" s="77">
        <v>4.3</v>
      </c>
      <c r="H5769" s="76" t="s">
        <v>3376</v>
      </c>
      <c r="I5769" s="77">
        <v>4.4400000000000004</v>
      </c>
      <c r="J5769" s="2">
        <v>1</v>
      </c>
      <c r="K5769" s="119" cm="1">
        <f t="array" ref="K5769">ROUND(IF(C5769="Beer",SUM(LOOKUP(2,1/(SRP!$B$7:$B$9&lt;=E5769)/(SRP!$C$7:$C$9&gt;=E5769),SRP!$D$7:$D$9)*(G5769/100)*(E5769/1000)),IF(C5769="Spirits",SUM(LOOKUP(2,1/(SRP!$B$2:$B$6&lt;=E5769)/(SRP!$C$2:$C$6&gt;=E5769),SRP!$D$2:$D$6)*(G5769/100)*(E5769/1000)),IF(AND(C5769="Wine",D5769="Fortified Wines"),SUM(LOOKUP(2,1/(SRP!$B$20:$B$23&lt;=E5769)/(SRP!$C$20:$C$23&gt;=E5769),SRP!$D$20:$D$23)*(G5769/100)*(E5769/1000)),IF(C5769="Wine",SUM(LOOKUP(2,1/(SRP!$B$15:$B$19&lt;=E5769)/(SRP!$C$15:$C$19&gt;=E5769),SRP!$D$15:$D$19)*(G5769/100)*(E5769/1000)),IF(C5769="Ready to Drink",SUM(LOOKUP(2,1/(SRP!$B$10:$B$14&lt;=E5769)/(SRP!$C$10:$C$14&gt;=E5769),SRP!$D$10:$D$14)*(G5769/100)*(E5769/1000)),0))))),2)</f>
        <v>1.42</v>
      </c>
    </row>
    <row r="5770" spans="1:11" x14ac:dyDescent="0.35">
      <c r="A5770" s="2">
        <v>47680</v>
      </c>
      <c r="B5770" s="76" t="s">
        <v>4496</v>
      </c>
      <c r="C5770" s="76" t="s">
        <v>285</v>
      </c>
      <c r="D5770" s="76" t="s">
        <v>6945</v>
      </c>
      <c r="E5770" s="76">
        <v>700</v>
      </c>
      <c r="F5770" s="76">
        <v>6</v>
      </c>
      <c r="G5770" s="77">
        <v>44.2</v>
      </c>
      <c r="H5770" s="76" t="s">
        <v>6869</v>
      </c>
      <c r="I5770" s="77">
        <v>66.989999999999995</v>
      </c>
      <c r="J5770" s="2">
        <v>1</v>
      </c>
      <c r="K5770" s="119" cm="1">
        <f t="array" ref="K5770">ROUND(IF(C5770="Beer",SUM(LOOKUP(2,1/(SRP!$B$7:$B$9&lt;=E5770)/(SRP!$C$7:$C$9&gt;=E5770),SRP!$D$7:$D$9)*(G5770/100)*(E5770/1000)),IF(C5770="Spirits",SUM(LOOKUP(2,1/(SRP!$B$2:$B$6&lt;=E5770)/(SRP!$C$2:$C$6&gt;=E5770),SRP!$D$2:$D$6)*(G5770/100)*(E5770/1000)),IF(AND(C5770="Wine",D5770="Fortified Wines"),SUM(LOOKUP(2,1/(SRP!$B$20:$B$23&lt;=E5770)/(SRP!$C$20:$C$23&gt;=E5770),SRP!$D$20:$D$23)*(G5770/100)*(E5770/1000)),IF(C5770="Wine",SUM(LOOKUP(2,1/(SRP!$B$15:$B$19&lt;=E5770)/(SRP!$C$15:$C$19&gt;=E5770),SRP!$D$15:$D$19)*(G5770/100)*(E5770/1000)),IF(C5770="Ready to Drink",SUM(LOOKUP(2,1/(SRP!$B$10:$B$14&lt;=E5770)/(SRP!$C$10:$C$14&gt;=E5770),SRP!$D$10:$D$14)*(G5770/100)*(E5770/1000)),0))))),2)</f>
        <v>21.6</v>
      </c>
    </row>
    <row r="5771" spans="1:11" x14ac:dyDescent="0.35">
      <c r="A5771" s="2">
        <v>47688</v>
      </c>
      <c r="B5771" s="76" t="s">
        <v>4460</v>
      </c>
      <c r="C5771" s="76" t="s">
        <v>287</v>
      </c>
      <c r="D5771" s="76" t="s">
        <v>5240</v>
      </c>
      <c r="E5771" s="76">
        <v>355</v>
      </c>
      <c r="F5771" s="76">
        <v>24</v>
      </c>
      <c r="G5771" s="77">
        <v>10.5</v>
      </c>
      <c r="H5771" s="76" t="s">
        <v>3387</v>
      </c>
      <c r="I5771" s="77">
        <v>5.25</v>
      </c>
      <c r="J5771" s="2">
        <v>1</v>
      </c>
      <c r="K5771" s="119" cm="1">
        <f t="array" ref="K5771">ROUND(IF(C5771="Beer",SUM(LOOKUP(2,1/(SRP!$B$7:$B$9&lt;=E5771)/(SRP!$C$7:$C$9&gt;=E5771),SRP!$D$7:$D$9)*(G5771/100)*(E5771/1000)),IF(C5771="Spirits",SUM(LOOKUP(2,1/(SRP!$B$2:$B$6&lt;=E5771)/(SRP!$C$2:$C$6&gt;=E5771),SRP!$D$2:$D$6)*(G5771/100)*(E5771/1000)),IF(AND(C5771="Wine",D5771="Fortified Wines"),SUM(LOOKUP(2,1/(SRP!$B$20:$B$23&lt;=E5771)/(SRP!$C$20:$C$23&gt;=E5771),SRP!$D$20:$D$23)*(G5771/100)*(E5771/1000)),IF(C5771="Wine",SUM(LOOKUP(2,1/(SRP!$B$15:$B$19&lt;=E5771)/(SRP!$C$15:$C$19&gt;=E5771),SRP!$D$15:$D$19)*(G5771/100)*(E5771/1000)),IF(C5771="Ready to Drink",SUM(LOOKUP(2,1/(SRP!$B$10:$B$14&lt;=E5771)/(SRP!$C$10:$C$14&gt;=E5771),SRP!$D$10:$D$14)*(G5771/100)*(E5771/1000)),0))))),2)</f>
        <v>2.6</v>
      </c>
    </row>
    <row r="5772" spans="1:11" x14ac:dyDescent="0.35">
      <c r="A5772" s="2">
        <v>47688</v>
      </c>
      <c r="B5772" s="76" t="s">
        <v>4460</v>
      </c>
      <c r="C5772" s="76" t="s">
        <v>287</v>
      </c>
      <c r="D5772" s="76" t="s">
        <v>5240</v>
      </c>
      <c r="E5772" s="76">
        <v>355</v>
      </c>
      <c r="F5772" s="76">
        <v>24</v>
      </c>
      <c r="G5772" s="77">
        <v>10.5</v>
      </c>
      <c r="H5772" s="76" t="s">
        <v>3387</v>
      </c>
      <c r="I5772" s="77">
        <v>5.25</v>
      </c>
      <c r="J5772" s="2">
        <v>1</v>
      </c>
      <c r="K5772" s="119" cm="1">
        <f t="array" ref="K5772">ROUND(IF(C5772="Beer",SUM(LOOKUP(2,1/(SRP!$B$7:$B$9&lt;=E5772)/(SRP!$C$7:$C$9&gt;=E5772),SRP!$D$7:$D$9)*(G5772/100)*(E5772/1000)),IF(C5772="Spirits",SUM(LOOKUP(2,1/(SRP!$B$2:$B$6&lt;=E5772)/(SRP!$C$2:$C$6&gt;=E5772),SRP!$D$2:$D$6)*(G5772/100)*(E5772/1000)),IF(AND(C5772="Wine",D5772="Fortified Wines"),SUM(LOOKUP(2,1/(SRP!$B$20:$B$23&lt;=E5772)/(SRP!$C$20:$C$23&gt;=E5772),SRP!$D$20:$D$23)*(G5772/100)*(E5772/1000)),IF(C5772="Wine",SUM(LOOKUP(2,1/(SRP!$B$15:$B$19&lt;=E5772)/(SRP!$C$15:$C$19&gt;=E5772),SRP!$D$15:$D$19)*(G5772/100)*(E5772/1000)),IF(C5772="Ready to Drink",SUM(LOOKUP(2,1/(SRP!$B$10:$B$14&lt;=E5772)/(SRP!$C$10:$C$14&gt;=E5772),SRP!$D$10:$D$14)*(G5772/100)*(E5772/1000)),0))))),2)</f>
        <v>2.6</v>
      </c>
    </row>
    <row r="5773" spans="1:11" x14ac:dyDescent="0.35">
      <c r="A5773" s="2">
        <v>47715</v>
      </c>
      <c r="B5773" s="76" t="s">
        <v>6013</v>
      </c>
      <c r="C5773" s="76" t="s">
        <v>287</v>
      </c>
      <c r="D5773" s="76" t="s">
        <v>5266</v>
      </c>
      <c r="E5773" s="76">
        <v>473</v>
      </c>
      <c r="F5773" s="76">
        <v>24</v>
      </c>
      <c r="G5773" s="77">
        <v>5</v>
      </c>
      <c r="H5773" s="76" t="s">
        <v>6869</v>
      </c>
      <c r="I5773" s="77">
        <v>3.01</v>
      </c>
      <c r="J5773" s="2">
        <v>1</v>
      </c>
      <c r="K5773" s="119" cm="1">
        <f t="array" ref="K5773">ROUND(IF(C5773="Beer",SUM(LOOKUP(2,1/(SRP!$B$7:$B$9&lt;=E5773)/(SRP!$C$7:$C$9&gt;=E5773),SRP!$D$7:$D$9)*(G5773/100)*(E5773/1000)),IF(C5773="Spirits",SUM(LOOKUP(2,1/(SRP!$B$2:$B$6&lt;=E5773)/(SRP!$C$2:$C$6&gt;=E5773),SRP!$D$2:$D$6)*(G5773/100)*(E5773/1000)),IF(AND(C5773="Wine",D5773="Fortified Wines"),SUM(LOOKUP(2,1/(SRP!$B$20:$B$23&lt;=E5773)/(SRP!$C$20:$C$23&gt;=E5773),SRP!$D$20:$D$23)*(G5773/100)*(E5773/1000)),IF(C5773="Wine",SUM(LOOKUP(2,1/(SRP!$B$15:$B$19&lt;=E5773)/(SRP!$C$15:$C$19&gt;=E5773),SRP!$D$15:$D$19)*(G5773/100)*(E5773/1000)),IF(C5773="Ready to Drink",SUM(LOOKUP(2,1/(SRP!$B$10:$B$14&lt;=E5773)/(SRP!$C$10:$C$14&gt;=E5773),SRP!$D$10:$D$14)*(G5773/100)*(E5773/1000)),0))))),2)</f>
        <v>1.65</v>
      </c>
    </row>
    <row r="5774" spans="1:11" x14ac:dyDescent="0.35">
      <c r="A5774" s="2">
        <v>47737</v>
      </c>
      <c r="B5774" s="76" t="s">
        <v>4499</v>
      </c>
      <c r="C5774" s="76" t="s">
        <v>285</v>
      </c>
      <c r="D5774" s="76" t="s">
        <v>6933</v>
      </c>
      <c r="E5774" s="76">
        <v>50</v>
      </c>
      <c r="F5774" s="76">
        <v>120</v>
      </c>
      <c r="G5774" s="77">
        <v>42</v>
      </c>
      <c r="H5774" s="76" t="s">
        <v>6694</v>
      </c>
      <c r="I5774" s="77">
        <v>2.44</v>
      </c>
      <c r="J5774" s="2">
        <v>1</v>
      </c>
      <c r="K5774" s="119" cm="1">
        <f t="array" ref="K5774">ROUND(IF(C5774="Beer",SUM(LOOKUP(2,1/(SRP!$B$7:$B$9&lt;=E5774)/(SRP!$C$7:$C$9&gt;=E5774),SRP!$D$7:$D$9)*(G5774/100)*(E5774/1000)),IF(C5774="Spirits",SUM(LOOKUP(2,1/(SRP!$B$2:$B$6&lt;=E5774)/(SRP!$C$2:$C$6&gt;=E5774),SRP!$D$2:$D$6)*(G5774/100)*(E5774/1000)),IF(AND(C5774="Wine",D5774="Fortified Wines"),SUM(LOOKUP(2,1/(SRP!$B$20:$B$23&lt;=E5774)/(SRP!$C$20:$C$23&gt;=E5774),SRP!$D$20:$D$23)*(G5774/100)*(E5774/1000)),IF(C5774="Wine",SUM(LOOKUP(2,1/(SRP!$B$15:$B$19&lt;=E5774)/(SRP!$C$15:$C$19&gt;=E5774),SRP!$D$15:$D$19)*(G5774/100)*(E5774/1000)),IF(C5774="Ready to Drink",SUM(LOOKUP(2,1/(SRP!$B$10:$B$14&lt;=E5774)/(SRP!$C$10:$C$14&gt;=E5774),SRP!$D$10:$D$14)*(G5774/100)*(E5774/1000)),0))))),2)</f>
        <v>2.44</v>
      </c>
    </row>
    <row r="5775" spans="1:11" x14ac:dyDescent="0.35">
      <c r="A5775" s="2">
        <v>47751</v>
      </c>
      <c r="B5775" s="76" t="s">
        <v>4418</v>
      </c>
      <c r="C5775" s="76" t="s">
        <v>287</v>
      </c>
      <c r="D5775" s="76" t="s">
        <v>5240</v>
      </c>
      <c r="E5775" s="76">
        <v>473</v>
      </c>
      <c r="F5775" s="76">
        <v>24</v>
      </c>
      <c r="G5775" s="77">
        <v>10</v>
      </c>
      <c r="H5775" s="76" t="s">
        <v>3354</v>
      </c>
      <c r="I5775" s="77">
        <v>3.79</v>
      </c>
      <c r="J5775" s="2">
        <v>1</v>
      </c>
      <c r="K5775" s="119" cm="1">
        <f t="array" ref="K5775">ROUND(IF(C5775="Beer",SUM(LOOKUP(2,1/(SRP!$B$7:$B$9&lt;=E5775)/(SRP!$C$7:$C$9&gt;=E5775),SRP!$D$7:$D$9)*(G5775/100)*(E5775/1000)),IF(C5775="Spirits",SUM(LOOKUP(2,1/(SRP!$B$2:$B$6&lt;=E5775)/(SRP!$C$2:$C$6&gt;=E5775),SRP!$D$2:$D$6)*(G5775/100)*(E5775/1000)),IF(AND(C5775="Wine",D5775="Fortified Wines"),SUM(LOOKUP(2,1/(SRP!$B$20:$B$23&lt;=E5775)/(SRP!$C$20:$C$23&gt;=E5775),SRP!$D$20:$D$23)*(G5775/100)*(E5775/1000)),IF(C5775="Wine",SUM(LOOKUP(2,1/(SRP!$B$15:$B$19&lt;=E5775)/(SRP!$C$15:$C$19&gt;=E5775),SRP!$D$15:$D$19)*(G5775/100)*(E5775/1000)),IF(C5775="Ready to Drink",SUM(LOOKUP(2,1/(SRP!$B$10:$B$14&lt;=E5775)/(SRP!$C$10:$C$14&gt;=E5775),SRP!$D$10:$D$14)*(G5775/100)*(E5775/1000)),0))))),2)</f>
        <v>3.3</v>
      </c>
    </row>
    <row r="5776" spans="1:11" x14ac:dyDescent="0.35">
      <c r="A5776" s="2">
        <v>47751</v>
      </c>
      <c r="B5776" s="76" t="s">
        <v>4418</v>
      </c>
      <c r="C5776" s="76" t="s">
        <v>287</v>
      </c>
      <c r="D5776" s="76" t="s">
        <v>5240</v>
      </c>
      <c r="E5776" s="76">
        <v>473</v>
      </c>
      <c r="F5776" s="76">
        <v>24</v>
      </c>
      <c r="G5776" s="77">
        <v>10</v>
      </c>
      <c r="H5776" s="76" t="s">
        <v>3354</v>
      </c>
      <c r="I5776" s="77">
        <v>3.79</v>
      </c>
      <c r="J5776" s="2">
        <v>1</v>
      </c>
      <c r="K5776" s="119" cm="1">
        <f t="array" ref="K5776">ROUND(IF(C5776="Beer",SUM(LOOKUP(2,1/(SRP!$B$7:$B$9&lt;=E5776)/(SRP!$C$7:$C$9&gt;=E5776),SRP!$D$7:$D$9)*(G5776/100)*(E5776/1000)),IF(C5776="Spirits",SUM(LOOKUP(2,1/(SRP!$B$2:$B$6&lt;=E5776)/(SRP!$C$2:$C$6&gt;=E5776),SRP!$D$2:$D$6)*(G5776/100)*(E5776/1000)),IF(AND(C5776="Wine",D5776="Fortified Wines"),SUM(LOOKUP(2,1/(SRP!$B$20:$B$23&lt;=E5776)/(SRP!$C$20:$C$23&gt;=E5776),SRP!$D$20:$D$23)*(G5776/100)*(E5776/1000)),IF(C5776="Wine",SUM(LOOKUP(2,1/(SRP!$B$15:$B$19&lt;=E5776)/(SRP!$C$15:$C$19&gt;=E5776),SRP!$D$15:$D$19)*(G5776/100)*(E5776/1000)),IF(C5776="Ready to Drink",SUM(LOOKUP(2,1/(SRP!$B$10:$B$14&lt;=E5776)/(SRP!$C$10:$C$14&gt;=E5776),SRP!$D$10:$D$14)*(G5776/100)*(E5776/1000)),0))))),2)</f>
        <v>3.3</v>
      </c>
    </row>
    <row r="5777" spans="1:11" x14ac:dyDescent="0.35">
      <c r="A5777" s="2">
        <v>47794</v>
      </c>
      <c r="B5777" s="76" t="s">
        <v>4500</v>
      </c>
      <c r="C5777" s="76" t="s">
        <v>286</v>
      </c>
      <c r="D5777" s="76" t="s">
        <v>5236</v>
      </c>
      <c r="E5777" s="76">
        <v>750</v>
      </c>
      <c r="F5777" s="76">
        <v>12</v>
      </c>
      <c r="G5777" s="77">
        <v>14</v>
      </c>
      <c r="H5777" s="76" t="s">
        <v>3303</v>
      </c>
      <c r="I5777" s="77">
        <v>16.489999999999998</v>
      </c>
      <c r="J5777" s="2">
        <v>1</v>
      </c>
      <c r="K5777" s="119" cm="1">
        <f t="array" ref="K5777">ROUND(IF(C5777="Beer",SUM(LOOKUP(2,1/(SRP!$B$7:$B$9&lt;=E5777)/(SRP!$C$7:$C$9&gt;=E5777),SRP!$D$7:$D$9)*(G5777/100)*(E5777/1000)),IF(C5777="Spirits",SUM(LOOKUP(2,1/(SRP!$B$2:$B$6&lt;=E5777)/(SRP!$C$2:$C$6&gt;=E5777),SRP!$D$2:$D$6)*(G5777/100)*(E5777/1000)),IF(AND(C5777="Wine",D5777="Fortified Wines"),SUM(LOOKUP(2,1/(SRP!$B$20:$B$23&lt;=E5777)/(SRP!$C$20:$C$23&gt;=E5777),SRP!$D$20:$D$23)*(G5777/100)*(E5777/1000)),IF(C5777="Wine",SUM(LOOKUP(2,1/(SRP!$B$15:$B$19&lt;=E5777)/(SRP!$C$15:$C$19&gt;=E5777),SRP!$D$15:$D$19)*(G5777/100)*(E5777/1000)),IF(C5777="Ready to Drink",SUM(LOOKUP(2,1/(SRP!$B$10:$B$14&lt;=E5777)/(SRP!$C$10:$C$14&gt;=E5777),SRP!$D$10:$D$14)*(G5777/100)*(E5777/1000)),0))))),2)</f>
        <v>7.33</v>
      </c>
    </row>
    <row r="5778" spans="1:11" x14ac:dyDescent="0.35">
      <c r="A5778" s="2">
        <v>47802</v>
      </c>
      <c r="B5778" s="76" t="s">
        <v>4441</v>
      </c>
      <c r="C5778" s="76" t="s">
        <v>286</v>
      </c>
      <c r="D5778" s="76" t="s">
        <v>5236</v>
      </c>
      <c r="E5778" s="76">
        <v>750</v>
      </c>
      <c r="F5778" s="76">
        <v>6</v>
      </c>
      <c r="G5778" s="77">
        <v>14.5</v>
      </c>
      <c r="H5778" s="76" t="s">
        <v>6938</v>
      </c>
      <c r="I5778" s="77">
        <v>120.38</v>
      </c>
      <c r="J5778" s="2">
        <v>1</v>
      </c>
      <c r="K5778" s="119" cm="1">
        <f t="array" ref="K5778">ROUND(IF(C5778="Beer",SUM(LOOKUP(2,1/(SRP!$B$7:$B$9&lt;=E5778)/(SRP!$C$7:$C$9&gt;=E5778),SRP!$D$7:$D$9)*(G5778/100)*(E5778/1000)),IF(C5778="Spirits",SUM(LOOKUP(2,1/(SRP!$B$2:$B$6&lt;=E5778)/(SRP!$C$2:$C$6&gt;=E5778),SRP!$D$2:$D$6)*(G5778/100)*(E5778/1000)),IF(AND(C5778="Wine",D5778="Fortified Wines"),SUM(LOOKUP(2,1/(SRP!$B$20:$B$23&lt;=E5778)/(SRP!$C$20:$C$23&gt;=E5778),SRP!$D$20:$D$23)*(G5778/100)*(E5778/1000)),IF(C5778="Wine",SUM(LOOKUP(2,1/(SRP!$B$15:$B$19&lt;=E5778)/(SRP!$C$15:$C$19&gt;=E5778),SRP!$D$15:$D$19)*(G5778/100)*(E5778/1000)),IF(C5778="Ready to Drink",SUM(LOOKUP(2,1/(SRP!$B$10:$B$14&lt;=E5778)/(SRP!$C$10:$C$14&gt;=E5778),SRP!$D$10:$D$14)*(G5778/100)*(E5778/1000)),0))))),2)</f>
        <v>7.59</v>
      </c>
    </row>
    <row r="5779" spans="1:11" x14ac:dyDescent="0.35">
      <c r="A5779" s="2">
        <v>47815</v>
      </c>
      <c r="B5779" s="76" t="s">
        <v>4438</v>
      </c>
      <c r="C5779" s="76" t="s">
        <v>286</v>
      </c>
      <c r="D5779" s="76" t="s">
        <v>5236</v>
      </c>
      <c r="E5779" s="76">
        <v>750</v>
      </c>
      <c r="F5779" s="76">
        <v>12</v>
      </c>
      <c r="G5779" s="77">
        <v>14</v>
      </c>
      <c r="H5779" s="76" t="s">
        <v>4439</v>
      </c>
      <c r="I5779" s="77">
        <v>26.99</v>
      </c>
      <c r="J5779" s="2">
        <v>1</v>
      </c>
      <c r="K5779" s="119" cm="1">
        <f t="array" ref="K5779">ROUND(IF(C5779="Beer",SUM(LOOKUP(2,1/(SRP!$B$7:$B$9&lt;=E5779)/(SRP!$C$7:$C$9&gt;=E5779),SRP!$D$7:$D$9)*(G5779/100)*(E5779/1000)),IF(C5779="Spirits",SUM(LOOKUP(2,1/(SRP!$B$2:$B$6&lt;=E5779)/(SRP!$C$2:$C$6&gt;=E5779),SRP!$D$2:$D$6)*(G5779/100)*(E5779/1000)),IF(AND(C5779="Wine",D5779="Fortified Wines"),SUM(LOOKUP(2,1/(SRP!$B$20:$B$23&lt;=E5779)/(SRP!$C$20:$C$23&gt;=E5779),SRP!$D$20:$D$23)*(G5779/100)*(E5779/1000)),IF(C5779="Wine",SUM(LOOKUP(2,1/(SRP!$B$15:$B$19&lt;=E5779)/(SRP!$C$15:$C$19&gt;=E5779),SRP!$D$15:$D$19)*(G5779/100)*(E5779/1000)),IF(C5779="Ready to Drink",SUM(LOOKUP(2,1/(SRP!$B$10:$B$14&lt;=E5779)/(SRP!$C$10:$C$14&gt;=E5779),SRP!$D$10:$D$14)*(G5779/100)*(E5779/1000)),0))))),2)</f>
        <v>7.33</v>
      </c>
    </row>
    <row r="5780" spans="1:11" x14ac:dyDescent="0.35">
      <c r="A5780" s="2">
        <v>47824</v>
      </c>
      <c r="B5780" s="76" t="s">
        <v>4482</v>
      </c>
      <c r="C5780" s="76" t="s">
        <v>287</v>
      </c>
      <c r="D5780" s="76" t="s">
        <v>5240</v>
      </c>
      <c r="E5780" s="76">
        <v>473</v>
      </c>
      <c r="F5780" s="76">
        <v>24</v>
      </c>
      <c r="G5780" s="77">
        <v>5.7</v>
      </c>
      <c r="H5780" s="76" t="s">
        <v>3334</v>
      </c>
      <c r="I5780" s="77">
        <v>4.6900000000000004</v>
      </c>
      <c r="J5780" s="2">
        <v>1</v>
      </c>
      <c r="K5780" s="119" cm="1">
        <f t="array" ref="K5780">ROUND(IF(C5780="Beer",SUM(LOOKUP(2,1/(SRP!$B$7:$B$9&lt;=E5780)/(SRP!$C$7:$C$9&gt;=E5780),SRP!$D$7:$D$9)*(G5780/100)*(E5780/1000)),IF(C5780="Spirits",SUM(LOOKUP(2,1/(SRP!$B$2:$B$6&lt;=E5780)/(SRP!$C$2:$C$6&gt;=E5780),SRP!$D$2:$D$6)*(G5780/100)*(E5780/1000)),IF(AND(C5780="Wine",D5780="Fortified Wines"),SUM(LOOKUP(2,1/(SRP!$B$20:$B$23&lt;=E5780)/(SRP!$C$20:$C$23&gt;=E5780),SRP!$D$20:$D$23)*(G5780/100)*(E5780/1000)),IF(C5780="Wine",SUM(LOOKUP(2,1/(SRP!$B$15:$B$19&lt;=E5780)/(SRP!$C$15:$C$19&gt;=E5780),SRP!$D$15:$D$19)*(G5780/100)*(E5780/1000)),IF(C5780="Ready to Drink",SUM(LOOKUP(2,1/(SRP!$B$10:$B$14&lt;=E5780)/(SRP!$C$10:$C$14&gt;=E5780),SRP!$D$10:$D$14)*(G5780/100)*(E5780/1000)),0))))),2)</f>
        <v>1.88</v>
      </c>
    </row>
    <row r="5781" spans="1:11" x14ac:dyDescent="0.35">
      <c r="A5781" s="2">
        <v>47824</v>
      </c>
      <c r="B5781" s="76" t="s">
        <v>4482</v>
      </c>
      <c r="C5781" s="76" t="s">
        <v>287</v>
      </c>
      <c r="D5781" s="76" t="s">
        <v>5240</v>
      </c>
      <c r="E5781" s="76">
        <v>473</v>
      </c>
      <c r="F5781" s="76">
        <v>24</v>
      </c>
      <c r="G5781" s="77">
        <v>5.7</v>
      </c>
      <c r="H5781" s="76" t="s">
        <v>3334</v>
      </c>
      <c r="I5781" s="77">
        <v>4.6900000000000004</v>
      </c>
      <c r="J5781" s="2">
        <v>1</v>
      </c>
      <c r="K5781" s="119" cm="1">
        <f t="array" ref="K5781">ROUND(IF(C5781="Beer",SUM(LOOKUP(2,1/(SRP!$B$7:$B$9&lt;=E5781)/(SRP!$C$7:$C$9&gt;=E5781),SRP!$D$7:$D$9)*(G5781/100)*(E5781/1000)),IF(C5781="Spirits",SUM(LOOKUP(2,1/(SRP!$B$2:$B$6&lt;=E5781)/(SRP!$C$2:$C$6&gt;=E5781),SRP!$D$2:$D$6)*(G5781/100)*(E5781/1000)),IF(AND(C5781="Wine",D5781="Fortified Wines"),SUM(LOOKUP(2,1/(SRP!$B$20:$B$23&lt;=E5781)/(SRP!$C$20:$C$23&gt;=E5781),SRP!$D$20:$D$23)*(G5781/100)*(E5781/1000)),IF(C5781="Wine",SUM(LOOKUP(2,1/(SRP!$B$15:$B$19&lt;=E5781)/(SRP!$C$15:$C$19&gt;=E5781),SRP!$D$15:$D$19)*(G5781/100)*(E5781/1000)),IF(C5781="Ready to Drink",SUM(LOOKUP(2,1/(SRP!$B$10:$B$14&lt;=E5781)/(SRP!$C$10:$C$14&gt;=E5781),SRP!$D$10:$D$14)*(G5781/100)*(E5781/1000)),0))))),2)</f>
        <v>1.88</v>
      </c>
    </row>
    <row r="5782" spans="1:11" x14ac:dyDescent="0.35">
      <c r="A5782" s="2">
        <v>47825</v>
      </c>
      <c r="B5782" s="76" t="s">
        <v>4480</v>
      </c>
      <c r="C5782" s="76" t="s">
        <v>286</v>
      </c>
      <c r="D5782" s="76" t="s">
        <v>5269</v>
      </c>
      <c r="E5782" s="76">
        <v>1500</v>
      </c>
      <c r="F5782" s="76">
        <v>6</v>
      </c>
      <c r="G5782" s="77">
        <v>14.2</v>
      </c>
      <c r="H5782" s="76" t="s">
        <v>5745</v>
      </c>
      <c r="I5782" s="77">
        <v>47.99</v>
      </c>
      <c r="J5782" s="2">
        <v>1</v>
      </c>
      <c r="K5782" s="119" cm="1">
        <f t="array" ref="K5782">ROUND(IF(C5782="Beer",SUM(LOOKUP(2,1/(SRP!$B$7:$B$9&lt;=E5782)/(SRP!$C$7:$C$9&gt;=E5782),SRP!$D$7:$D$9)*(G5782/100)*(E5782/1000)),IF(C5782="Spirits",SUM(LOOKUP(2,1/(SRP!$B$2:$B$6&lt;=E5782)/(SRP!$C$2:$C$6&gt;=E5782),SRP!$D$2:$D$6)*(G5782/100)*(E5782/1000)),IF(AND(C5782="Wine",D5782="Fortified Wines"),SUM(LOOKUP(2,1/(SRP!$B$20:$B$23&lt;=E5782)/(SRP!$C$20:$C$23&gt;=E5782),SRP!$D$20:$D$23)*(G5782/100)*(E5782/1000)),IF(C5782="Wine",SUM(LOOKUP(2,1/(SRP!$B$15:$B$19&lt;=E5782)/(SRP!$C$15:$C$19&gt;=E5782),SRP!$D$15:$D$19)*(G5782/100)*(E5782/1000)),IF(C5782="Ready to Drink",SUM(LOOKUP(2,1/(SRP!$B$10:$B$14&lt;=E5782)/(SRP!$C$10:$C$14&gt;=E5782),SRP!$D$10:$D$14)*(G5782/100)*(E5782/1000)),0))))),2)</f>
        <v>14.87</v>
      </c>
    </row>
    <row r="5783" spans="1:11" x14ac:dyDescent="0.35">
      <c r="A5783" s="2">
        <v>47826</v>
      </c>
      <c r="B5783" s="76" t="s">
        <v>4481</v>
      </c>
      <c r="C5783" s="76" t="s">
        <v>285</v>
      </c>
      <c r="D5783" s="76" t="s">
        <v>5252</v>
      </c>
      <c r="E5783" s="76">
        <v>360</v>
      </c>
      <c r="F5783" s="76">
        <v>20</v>
      </c>
      <c r="G5783" s="77">
        <v>16.5</v>
      </c>
      <c r="H5783" s="76" t="s">
        <v>3357</v>
      </c>
      <c r="I5783" s="77">
        <v>10.95</v>
      </c>
      <c r="J5783" s="2">
        <v>1</v>
      </c>
      <c r="K5783" s="119" cm="1">
        <f t="array" ref="K5783">ROUND(IF(C5783="Beer",SUM(LOOKUP(2,1/(SRP!$B$7:$B$9&lt;=E5783)/(SRP!$C$7:$C$9&gt;=E5783),SRP!$D$7:$D$9)*(G5783/100)*(E5783/1000)),IF(C5783="Spirits",SUM(LOOKUP(2,1/(SRP!$B$2:$B$6&lt;=E5783)/(SRP!$C$2:$C$6&gt;=E5783),SRP!$D$2:$D$6)*(G5783/100)*(E5783/1000)),IF(AND(C5783="Wine",D5783="Fortified Wines"),SUM(LOOKUP(2,1/(SRP!$B$20:$B$23&lt;=E5783)/(SRP!$C$20:$C$23&gt;=E5783),SRP!$D$20:$D$23)*(G5783/100)*(E5783/1000)),IF(C5783="Wine",SUM(LOOKUP(2,1/(SRP!$B$15:$B$19&lt;=E5783)/(SRP!$C$15:$C$19&gt;=E5783),SRP!$D$15:$D$19)*(G5783/100)*(E5783/1000)),IF(C5783="Ready to Drink",SUM(LOOKUP(2,1/(SRP!$B$10:$B$14&lt;=E5783)/(SRP!$C$10:$C$14&gt;=E5783),SRP!$D$10:$D$14)*(G5783/100)*(E5783/1000)),0))))),2)</f>
        <v>4.71</v>
      </c>
    </row>
    <row r="5784" spans="1:11" x14ac:dyDescent="0.35">
      <c r="A5784" s="2">
        <v>47836</v>
      </c>
      <c r="B5784" s="76" t="s">
        <v>4461</v>
      </c>
      <c r="C5784" s="76" t="s">
        <v>287</v>
      </c>
      <c r="D5784" s="76" t="s">
        <v>5266</v>
      </c>
      <c r="E5784" s="76">
        <v>473</v>
      </c>
      <c r="F5784" s="76">
        <v>24</v>
      </c>
      <c r="G5784" s="77">
        <v>5</v>
      </c>
      <c r="H5784" s="76" t="s">
        <v>3354</v>
      </c>
      <c r="I5784" s="77">
        <v>4.24</v>
      </c>
      <c r="J5784" s="2">
        <v>1</v>
      </c>
      <c r="K5784" s="119" cm="1">
        <f t="array" ref="K5784">ROUND(IF(C5784="Beer",SUM(LOOKUP(2,1/(SRP!$B$7:$B$9&lt;=E5784)/(SRP!$C$7:$C$9&gt;=E5784),SRP!$D$7:$D$9)*(G5784/100)*(E5784/1000)),IF(C5784="Spirits",SUM(LOOKUP(2,1/(SRP!$B$2:$B$6&lt;=E5784)/(SRP!$C$2:$C$6&gt;=E5784),SRP!$D$2:$D$6)*(G5784/100)*(E5784/1000)),IF(AND(C5784="Wine",D5784="Fortified Wines"),SUM(LOOKUP(2,1/(SRP!$B$20:$B$23&lt;=E5784)/(SRP!$C$20:$C$23&gt;=E5784),SRP!$D$20:$D$23)*(G5784/100)*(E5784/1000)),IF(C5784="Wine",SUM(LOOKUP(2,1/(SRP!$B$15:$B$19&lt;=E5784)/(SRP!$C$15:$C$19&gt;=E5784),SRP!$D$15:$D$19)*(G5784/100)*(E5784/1000)),IF(C5784="Ready to Drink",SUM(LOOKUP(2,1/(SRP!$B$10:$B$14&lt;=E5784)/(SRP!$C$10:$C$14&gt;=E5784),SRP!$D$10:$D$14)*(G5784/100)*(E5784/1000)),0))))),2)</f>
        <v>1.65</v>
      </c>
    </row>
    <row r="5785" spans="1:11" x14ac:dyDescent="0.35">
      <c r="A5785" s="2">
        <v>47836</v>
      </c>
      <c r="B5785" s="76" t="s">
        <v>4461</v>
      </c>
      <c r="C5785" s="76" t="s">
        <v>287</v>
      </c>
      <c r="D5785" s="76" t="s">
        <v>5266</v>
      </c>
      <c r="E5785" s="76">
        <v>473</v>
      </c>
      <c r="F5785" s="76">
        <v>24</v>
      </c>
      <c r="G5785" s="77">
        <v>5</v>
      </c>
      <c r="H5785" s="76" t="s">
        <v>3354</v>
      </c>
      <c r="I5785" s="77">
        <v>4.24</v>
      </c>
      <c r="J5785" s="2">
        <v>1</v>
      </c>
      <c r="K5785" s="119" cm="1">
        <f t="array" ref="K5785">ROUND(IF(C5785="Beer",SUM(LOOKUP(2,1/(SRP!$B$7:$B$9&lt;=E5785)/(SRP!$C$7:$C$9&gt;=E5785),SRP!$D$7:$D$9)*(G5785/100)*(E5785/1000)),IF(C5785="Spirits",SUM(LOOKUP(2,1/(SRP!$B$2:$B$6&lt;=E5785)/(SRP!$C$2:$C$6&gt;=E5785),SRP!$D$2:$D$6)*(G5785/100)*(E5785/1000)),IF(AND(C5785="Wine",D5785="Fortified Wines"),SUM(LOOKUP(2,1/(SRP!$B$20:$B$23&lt;=E5785)/(SRP!$C$20:$C$23&gt;=E5785),SRP!$D$20:$D$23)*(G5785/100)*(E5785/1000)),IF(C5785="Wine",SUM(LOOKUP(2,1/(SRP!$B$15:$B$19&lt;=E5785)/(SRP!$C$15:$C$19&gt;=E5785),SRP!$D$15:$D$19)*(G5785/100)*(E5785/1000)),IF(C5785="Ready to Drink",SUM(LOOKUP(2,1/(SRP!$B$10:$B$14&lt;=E5785)/(SRP!$C$10:$C$14&gt;=E5785),SRP!$D$10:$D$14)*(G5785/100)*(E5785/1000)),0))))),2)</f>
        <v>1.65</v>
      </c>
    </row>
    <row r="5786" spans="1:11" x14ac:dyDescent="0.35">
      <c r="A5786" s="2">
        <v>47839</v>
      </c>
      <c r="B5786" s="76" t="s">
        <v>6769</v>
      </c>
      <c r="C5786" s="76" t="s">
        <v>285</v>
      </c>
      <c r="D5786" s="76" t="s">
        <v>6942</v>
      </c>
      <c r="E5786" s="76">
        <v>1125</v>
      </c>
      <c r="F5786" s="76">
        <v>6</v>
      </c>
      <c r="G5786" s="77">
        <v>51.35</v>
      </c>
      <c r="H5786" s="76" t="s">
        <v>6696</v>
      </c>
      <c r="I5786" s="77">
        <v>108.99</v>
      </c>
      <c r="J5786" s="2">
        <v>3</v>
      </c>
      <c r="K5786" s="119" cm="1">
        <f t="array" ref="K5786">ROUND(IF(C5786="Beer",SUM(LOOKUP(2,1/(SRP!$B$7:$B$9&lt;=E5786)/(SRP!$C$7:$C$9&gt;=E5786),SRP!$D$7:$D$9)*(G5786/100)*(E5786/1000)),IF(C5786="Spirits",SUM(LOOKUP(2,1/(SRP!$B$2:$B$6&lt;=E5786)/(SRP!$C$2:$C$6&gt;=E5786),SRP!$D$2:$D$6)*(G5786/100)*(E5786/1000)),IF(AND(C5786="Wine",D5786="Fortified Wines"),SUM(LOOKUP(2,1/(SRP!$B$20:$B$23&lt;=E5786)/(SRP!$C$20:$C$23&gt;=E5786),SRP!$D$20:$D$23)*(G5786/100)*(E5786/1000)),IF(C5786="Wine",SUM(LOOKUP(2,1/(SRP!$B$15:$B$19&lt;=E5786)/(SRP!$C$15:$C$19&gt;=E5786),SRP!$D$15:$D$19)*(G5786/100)*(E5786/1000)),IF(C5786="Ready to Drink",SUM(LOOKUP(2,1/(SRP!$B$10:$B$14&lt;=E5786)/(SRP!$C$10:$C$14&gt;=E5786),SRP!$D$10:$D$14)*(G5786/100)*(E5786/1000)),0))))),2)</f>
        <v>40.33</v>
      </c>
    </row>
    <row r="5787" spans="1:11" x14ac:dyDescent="0.35">
      <c r="A5787" s="2">
        <v>47843</v>
      </c>
      <c r="B5787" s="76" t="s">
        <v>4504</v>
      </c>
      <c r="C5787" s="76" t="s">
        <v>287</v>
      </c>
      <c r="D5787" s="76" t="s">
        <v>5266</v>
      </c>
      <c r="E5787" s="76">
        <v>473</v>
      </c>
      <c r="F5787" s="76">
        <v>24</v>
      </c>
      <c r="G5787" s="77">
        <v>5.5</v>
      </c>
      <c r="H5787" s="76" t="s">
        <v>5334</v>
      </c>
      <c r="I5787" s="77">
        <v>3.99</v>
      </c>
      <c r="J5787" s="2">
        <v>1</v>
      </c>
      <c r="K5787" s="119" cm="1">
        <f t="array" ref="K5787">ROUND(IF(C5787="Beer",SUM(LOOKUP(2,1/(SRP!$B$7:$B$9&lt;=E5787)/(SRP!$C$7:$C$9&gt;=E5787),SRP!$D$7:$D$9)*(G5787/100)*(E5787/1000)),IF(C5787="Spirits",SUM(LOOKUP(2,1/(SRP!$B$2:$B$6&lt;=E5787)/(SRP!$C$2:$C$6&gt;=E5787),SRP!$D$2:$D$6)*(G5787/100)*(E5787/1000)),IF(AND(C5787="Wine",D5787="Fortified Wines"),SUM(LOOKUP(2,1/(SRP!$B$20:$B$23&lt;=E5787)/(SRP!$C$20:$C$23&gt;=E5787),SRP!$D$20:$D$23)*(G5787/100)*(E5787/1000)),IF(C5787="Wine",SUM(LOOKUP(2,1/(SRP!$B$15:$B$19&lt;=E5787)/(SRP!$C$15:$C$19&gt;=E5787),SRP!$D$15:$D$19)*(G5787/100)*(E5787/1000)),IF(C5787="Ready to Drink",SUM(LOOKUP(2,1/(SRP!$B$10:$B$14&lt;=E5787)/(SRP!$C$10:$C$14&gt;=E5787),SRP!$D$10:$D$14)*(G5787/100)*(E5787/1000)),0))))),2)</f>
        <v>1.82</v>
      </c>
    </row>
    <row r="5788" spans="1:11" x14ac:dyDescent="0.35">
      <c r="A5788" s="2">
        <v>47843</v>
      </c>
      <c r="B5788" s="76" t="s">
        <v>4504</v>
      </c>
      <c r="C5788" s="76" t="s">
        <v>287</v>
      </c>
      <c r="D5788" s="76" t="s">
        <v>5266</v>
      </c>
      <c r="E5788" s="76">
        <v>473</v>
      </c>
      <c r="F5788" s="76">
        <v>24</v>
      </c>
      <c r="G5788" s="77">
        <v>5.5</v>
      </c>
      <c r="H5788" s="76" t="s">
        <v>3377</v>
      </c>
      <c r="I5788" s="77">
        <v>3.99</v>
      </c>
      <c r="J5788" s="2">
        <v>1</v>
      </c>
      <c r="K5788" s="119" cm="1">
        <f t="array" ref="K5788">ROUND(IF(C5788="Beer",SUM(LOOKUP(2,1/(SRP!$B$7:$B$9&lt;=E5788)/(SRP!$C$7:$C$9&gt;=E5788),SRP!$D$7:$D$9)*(G5788/100)*(E5788/1000)),IF(C5788="Spirits",SUM(LOOKUP(2,1/(SRP!$B$2:$B$6&lt;=E5788)/(SRP!$C$2:$C$6&gt;=E5788),SRP!$D$2:$D$6)*(G5788/100)*(E5788/1000)),IF(AND(C5788="Wine",D5788="Fortified Wines"),SUM(LOOKUP(2,1/(SRP!$B$20:$B$23&lt;=E5788)/(SRP!$C$20:$C$23&gt;=E5788),SRP!$D$20:$D$23)*(G5788/100)*(E5788/1000)),IF(C5788="Wine",SUM(LOOKUP(2,1/(SRP!$B$15:$B$19&lt;=E5788)/(SRP!$C$15:$C$19&gt;=E5788),SRP!$D$15:$D$19)*(G5788/100)*(E5788/1000)),IF(C5788="Ready to Drink",SUM(LOOKUP(2,1/(SRP!$B$10:$B$14&lt;=E5788)/(SRP!$C$10:$C$14&gt;=E5788),SRP!$D$10:$D$14)*(G5788/100)*(E5788/1000)),0))))),2)</f>
        <v>1.82</v>
      </c>
    </row>
    <row r="5789" spans="1:11" x14ac:dyDescent="0.35">
      <c r="A5789" s="2">
        <v>47844</v>
      </c>
      <c r="B5789" s="76" t="s">
        <v>4463</v>
      </c>
      <c r="C5789" s="76" t="s">
        <v>287</v>
      </c>
      <c r="D5789" s="76" t="s">
        <v>5271</v>
      </c>
      <c r="E5789" s="76">
        <v>2840</v>
      </c>
      <c r="F5789" s="76">
        <v>3</v>
      </c>
      <c r="G5789" s="77">
        <v>4</v>
      </c>
      <c r="H5789" s="76" t="s">
        <v>3377</v>
      </c>
      <c r="I5789" s="77">
        <v>14.25</v>
      </c>
      <c r="J5789" s="2">
        <v>8</v>
      </c>
      <c r="K5789" s="119" cm="1">
        <f t="array" ref="K5789">ROUND(IF(C5789="Beer",SUM(LOOKUP(2,1/(SRP!$B$7:$B$9&lt;=E5789)/(SRP!$C$7:$C$9&gt;=E5789),SRP!$D$7:$D$9)*(G5789/100)*(E5789/1000)),IF(C5789="Spirits",SUM(LOOKUP(2,1/(SRP!$B$2:$B$6&lt;=E5789)/(SRP!$C$2:$C$6&gt;=E5789),SRP!$D$2:$D$6)*(G5789/100)*(E5789/1000)),IF(AND(C5789="Wine",D5789="Fortified Wines"),SUM(LOOKUP(2,1/(SRP!$B$20:$B$23&lt;=E5789)/(SRP!$C$20:$C$23&gt;=E5789),SRP!$D$20:$D$23)*(G5789/100)*(E5789/1000)),IF(C5789="Wine",SUM(LOOKUP(2,1/(SRP!$B$15:$B$19&lt;=E5789)/(SRP!$C$15:$C$19&gt;=E5789),SRP!$D$15:$D$19)*(G5789/100)*(E5789/1000)),IF(C5789="Ready to Drink",SUM(LOOKUP(2,1/(SRP!$B$10:$B$14&lt;=E5789)/(SRP!$C$10:$C$14&gt;=E5789),SRP!$D$10:$D$14)*(G5789/100)*(E5789/1000)),0))))),2)</f>
        <v>7.93</v>
      </c>
    </row>
    <row r="5790" spans="1:11" x14ac:dyDescent="0.35">
      <c r="A5790" s="2">
        <v>47844</v>
      </c>
      <c r="B5790" s="76" t="s">
        <v>4463</v>
      </c>
      <c r="C5790" s="76" t="s">
        <v>287</v>
      </c>
      <c r="D5790" s="76" t="s">
        <v>5271</v>
      </c>
      <c r="E5790" s="76">
        <v>2840</v>
      </c>
      <c r="F5790" s="76">
        <v>3</v>
      </c>
      <c r="G5790" s="77">
        <v>4</v>
      </c>
      <c r="H5790" s="76" t="s">
        <v>3377</v>
      </c>
      <c r="I5790" s="77">
        <v>14.25</v>
      </c>
      <c r="J5790" s="2">
        <v>8</v>
      </c>
      <c r="K5790" s="119" cm="1">
        <f t="array" ref="K5790">ROUND(IF(C5790="Beer",SUM(LOOKUP(2,1/(SRP!$B$7:$B$9&lt;=E5790)/(SRP!$C$7:$C$9&gt;=E5790),SRP!$D$7:$D$9)*(G5790/100)*(E5790/1000)),IF(C5790="Spirits",SUM(LOOKUP(2,1/(SRP!$B$2:$B$6&lt;=E5790)/(SRP!$C$2:$C$6&gt;=E5790),SRP!$D$2:$D$6)*(G5790/100)*(E5790/1000)),IF(AND(C5790="Wine",D5790="Fortified Wines"),SUM(LOOKUP(2,1/(SRP!$B$20:$B$23&lt;=E5790)/(SRP!$C$20:$C$23&gt;=E5790),SRP!$D$20:$D$23)*(G5790/100)*(E5790/1000)),IF(C5790="Wine",SUM(LOOKUP(2,1/(SRP!$B$15:$B$19&lt;=E5790)/(SRP!$C$15:$C$19&gt;=E5790),SRP!$D$15:$D$19)*(G5790/100)*(E5790/1000)),IF(C5790="Ready to Drink",SUM(LOOKUP(2,1/(SRP!$B$10:$B$14&lt;=E5790)/(SRP!$C$10:$C$14&gt;=E5790),SRP!$D$10:$D$14)*(G5790/100)*(E5790/1000)),0))))),2)</f>
        <v>7.93</v>
      </c>
    </row>
    <row r="5791" spans="1:11" x14ac:dyDescent="0.35">
      <c r="A5791" s="2">
        <v>47847</v>
      </c>
      <c r="B5791" s="76" t="s">
        <v>4465</v>
      </c>
      <c r="C5791" s="76" t="s">
        <v>287</v>
      </c>
      <c r="D5791" s="76" t="s">
        <v>5266</v>
      </c>
      <c r="E5791" s="76">
        <v>473</v>
      </c>
      <c r="F5791" s="76">
        <v>24</v>
      </c>
      <c r="G5791" s="77">
        <v>4.5</v>
      </c>
      <c r="H5791" s="76" t="s">
        <v>6871</v>
      </c>
      <c r="I5791" s="77">
        <v>3.79</v>
      </c>
      <c r="J5791" s="2">
        <v>1</v>
      </c>
      <c r="K5791" s="119" cm="1">
        <f t="array" ref="K5791">ROUND(IF(C5791="Beer",SUM(LOOKUP(2,1/(SRP!$B$7:$B$9&lt;=E5791)/(SRP!$C$7:$C$9&gt;=E5791),SRP!$D$7:$D$9)*(G5791/100)*(E5791/1000)),IF(C5791="Spirits",SUM(LOOKUP(2,1/(SRP!$B$2:$B$6&lt;=E5791)/(SRP!$C$2:$C$6&gt;=E5791),SRP!$D$2:$D$6)*(G5791/100)*(E5791/1000)),IF(AND(C5791="Wine",D5791="Fortified Wines"),SUM(LOOKUP(2,1/(SRP!$B$20:$B$23&lt;=E5791)/(SRP!$C$20:$C$23&gt;=E5791),SRP!$D$20:$D$23)*(G5791/100)*(E5791/1000)),IF(C5791="Wine",SUM(LOOKUP(2,1/(SRP!$B$15:$B$19&lt;=E5791)/(SRP!$C$15:$C$19&gt;=E5791),SRP!$D$15:$D$19)*(G5791/100)*(E5791/1000)),IF(C5791="Ready to Drink",SUM(LOOKUP(2,1/(SRP!$B$10:$B$14&lt;=E5791)/(SRP!$C$10:$C$14&gt;=E5791),SRP!$D$10:$D$14)*(G5791/100)*(E5791/1000)),0))))),2)</f>
        <v>1.49</v>
      </c>
    </row>
    <row r="5792" spans="1:11" x14ac:dyDescent="0.35">
      <c r="A5792" s="2">
        <v>47847</v>
      </c>
      <c r="B5792" s="76" t="s">
        <v>4465</v>
      </c>
      <c r="C5792" s="76" t="s">
        <v>287</v>
      </c>
      <c r="D5792" s="76" t="s">
        <v>5266</v>
      </c>
      <c r="E5792" s="76">
        <v>473</v>
      </c>
      <c r="F5792" s="76">
        <v>24</v>
      </c>
      <c r="G5792" s="77">
        <v>4.5</v>
      </c>
      <c r="H5792" s="76" t="s">
        <v>3377</v>
      </c>
      <c r="I5792" s="77">
        <v>3.79</v>
      </c>
      <c r="J5792" s="2">
        <v>1</v>
      </c>
      <c r="K5792" s="119" cm="1">
        <f t="array" ref="K5792">ROUND(IF(C5792="Beer",SUM(LOOKUP(2,1/(SRP!$B$7:$B$9&lt;=E5792)/(SRP!$C$7:$C$9&gt;=E5792),SRP!$D$7:$D$9)*(G5792/100)*(E5792/1000)),IF(C5792="Spirits",SUM(LOOKUP(2,1/(SRP!$B$2:$B$6&lt;=E5792)/(SRP!$C$2:$C$6&gt;=E5792),SRP!$D$2:$D$6)*(G5792/100)*(E5792/1000)),IF(AND(C5792="Wine",D5792="Fortified Wines"),SUM(LOOKUP(2,1/(SRP!$B$20:$B$23&lt;=E5792)/(SRP!$C$20:$C$23&gt;=E5792),SRP!$D$20:$D$23)*(G5792/100)*(E5792/1000)),IF(C5792="Wine",SUM(LOOKUP(2,1/(SRP!$B$15:$B$19&lt;=E5792)/(SRP!$C$15:$C$19&gt;=E5792),SRP!$D$15:$D$19)*(G5792/100)*(E5792/1000)),IF(C5792="Ready to Drink",SUM(LOOKUP(2,1/(SRP!$B$10:$B$14&lt;=E5792)/(SRP!$C$10:$C$14&gt;=E5792),SRP!$D$10:$D$14)*(G5792/100)*(E5792/1000)),0))))),2)</f>
        <v>1.49</v>
      </c>
    </row>
    <row r="5793" spans="1:11" x14ac:dyDescent="0.35">
      <c r="A5793" s="2">
        <v>47848</v>
      </c>
      <c r="B5793" s="76" t="s">
        <v>4464</v>
      </c>
      <c r="C5793" s="76" t="s">
        <v>285</v>
      </c>
      <c r="D5793" s="76" t="s">
        <v>6942</v>
      </c>
      <c r="E5793" s="76">
        <v>750</v>
      </c>
      <c r="F5793" s="76">
        <v>6</v>
      </c>
      <c r="G5793" s="77">
        <v>45</v>
      </c>
      <c r="H5793" s="76" t="s">
        <v>6696</v>
      </c>
      <c r="I5793" s="77">
        <v>74.989999999999995</v>
      </c>
      <c r="J5793" s="2">
        <v>1</v>
      </c>
      <c r="K5793" s="119" cm="1">
        <f t="array" ref="K5793">ROUND(IF(C5793="Beer",SUM(LOOKUP(2,1/(SRP!$B$7:$B$9&lt;=E5793)/(SRP!$C$7:$C$9&gt;=E5793),SRP!$D$7:$D$9)*(G5793/100)*(E5793/1000)),IF(C5793="Spirits",SUM(LOOKUP(2,1/(SRP!$B$2:$B$6&lt;=E5793)/(SRP!$C$2:$C$6&gt;=E5793),SRP!$D$2:$D$6)*(G5793/100)*(E5793/1000)),IF(AND(C5793="Wine",D5793="Fortified Wines"),SUM(LOOKUP(2,1/(SRP!$B$20:$B$23&lt;=E5793)/(SRP!$C$20:$C$23&gt;=E5793),SRP!$D$20:$D$23)*(G5793/100)*(E5793/1000)),IF(C5793="Wine",SUM(LOOKUP(2,1/(SRP!$B$15:$B$19&lt;=E5793)/(SRP!$C$15:$C$19&gt;=E5793),SRP!$D$15:$D$19)*(G5793/100)*(E5793/1000)),IF(C5793="Ready to Drink",SUM(LOOKUP(2,1/(SRP!$B$10:$B$14&lt;=E5793)/(SRP!$C$10:$C$14&gt;=E5793),SRP!$D$10:$D$14)*(G5793/100)*(E5793/1000)),0))))),2)</f>
        <v>23.56</v>
      </c>
    </row>
    <row r="5794" spans="1:11" x14ac:dyDescent="0.35">
      <c r="A5794" s="2">
        <v>47849</v>
      </c>
      <c r="B5794" s="76" t="s">
        <v>4466</v>
      </c>
      <c r="C5794" s="76" t="s">
        <v>287</v>
      </c>
      <c r="D5794" s="76" t="s">
        <v>5271</v>
      </c>
      <c r="E5794" s="76">
        <v>473</v>
      </c>
      <c r="F5794" s="76">
        <v>24</v>
      </c>
      <c r="G5794" s="77">
        <v>4</v>
      </c>
      <c r="H5794" s="76" t="s">
        <v>6374</v>
      </c>
      <c r="I5794" s="77">
        <v>3.29</v>
      </c>
      <c r="J5794" s="2">
        <v>1</v>
      </c>
      <c r="K5794" s="119" cm="1">
        <f t="array" ref="K5794">ROUND(IF(C5794="Beer",SUM(LOOKUP(2,1/(SRP!$B$7:$B$9&lt;=E5794)/(SRP!$C$7:$C$9&gt;=E5794),SRP!$D$7:$D$9)*(G5794/100)*(E5794/1000)),IF(C5794="Spirits",SUM(LOOKUP(2,1/(SRP!$B$2:$B$6&lt;=E5794)/(SRP!$C$2:$C$6&gt;=E5794),SRP!$D$2:$D$6)*(G5794/100)*(E5794/1000)),IF(AND(C5794="Wine",D5794="Fortified Wines"),SUM(LOOKUP(2,1/(SRP!$B$20:$B$23&lt;=E5794)/(SRP!$C$20:$C$23&gt;=E5794),SRP!$D$20:$D$23)*(G5794/100)*(E5794/1000)),IF(C5794="Wine",SUM(LOOKUP(2,1/(SRP!$B$15:$B$19&lt;=E5794)/(SRP!$C$15:$C$19&gt;=E5794),SRP!$D$15:$D$19)*(G5794/100)*(E5794/1000)),IF(C5794="Ready to Drink",SUM(LOOKUP(2,1/(SRP!$B$10:$B$14&lt;=E5794)/(SRP!$C$10:$C$14&gt;=E5794),SRP!$D$10:$D$14)*(G5794/100)*(E5794/1000)),0))))),2)</f>
        <v>1.32</v>
      </c>
    </row>
    <row r="5795" spans="1:11" x14ac:dyDescent="0.35">
      <c r="A5795" s="2">
        <v>47849</v>
      </c>
      <c r="B5795" s="76" t="s">
        <v>4466</v>
      </c>
      <c r="C5795" s="76" t="s">
        <v>287</v>
      </c>
      <c r="D5795" s="76" t="s">
        <v>5271</v>
      </c>
      <c r="E5795" s="76">
        <v>473</v>
      </c>
      <c r="F5795" s="76">
        <v>24</v>
      </c>
      <c r="G5795" s="77">
        <v>4</v>
      </c>
      <c r="H5795" s="76" t="s">
        <v>3370</v>
      </c>
      <c r="I5795" s="77">
        <v>3.29</v>
      </c>
      <c r="J5795" s="2">
        <v>1</v>
      </c>
      <c r="K5795" s="119" cm="1">
        <f t="array" ref="K5795">ROUND(IF(C5795="Beer",SUM(LOOKUP(2,1/(SRP!$B$7:$B$9&lt;=E5795)/(SRP!$C$7:$C$9&gt;=E5795),SRP!$D$7:$D$9)*(G5795/100)*(E5795/1000)),IF(C5795="Spirits",SUM(LOOKUP(2,1/(SRP!$B$2:$B$6&lt;=E5795)/(SRP!$C$2:$C$6&gt;=E5795),SRP!$D$2:$D$6)*(G5795/100)*(E5795/1000)),IF(AND(C5795="Wine",D5795="Fortified Wines"),SUM(LOOKUP(2,1/(SRP!$B$20:$B$23&lt;=E5795)/(SRP!$C$20:$C$23&gt;=E5795),SRP!$D$20:$D$23)*(G5795/100)*(E5795/1000)),IF(C5795="Wine",SUM(LOOKUP(2,1/(SRP!$B$15:$B$19&lt;=E5795)/(SRP!$C$15:$C$19&gt;=E5795),SRP!$D$15:$D$19)*(G5795/100)*(E5795/1000)),IF(C5795="Ready to Drink",SUM(LOOKUP(2,1/(SRP!$B$10:$B$14&lt;=E5795)/(SRP!$C$10:$C$14&gt;=E5795),SRP!$D$10:$D$14)*(G5795/100)*(E5795/1000)),0))))),2)</f>
        <v>1.32</v>
      </c>
    </row>
    <row r="5796" spans="1:11" x14ac:dyDescent="0.35">
      <c r="A5796" s="2">
        <v>47852</v>
      </c>
      <c r="B5796" s="76" t="s">
        <v>6770</v>
      </c>
      <c r="C5796" s="76" t="s">
        <v>285</v>
      </c>
      <c r="D5796" s="76" t="s">
        <v>6954</v>
      </c>
      <c r="E5796" s="76">
        <v>750</v>
      </c>
      <c r="F5796" s="76">
        <v>6</v>
      </c>
      <c r="G5796" s="77">
        <v>45.2</v>
      </c>
      <c r="H5796" s="76" t="s">
        <v>6696</v>
      </c>
      <c r="I5796" s="77">
        <v>55.54</v>
      </c>
      <c r="J5796" s="2">
        <v>1</v>
      </c>
      <c r="K5796" s="119" cm="1">
        <f t="array" ref="K5796">ROUND(IF(C5796="Beer",SUM(LOOKUP(2,1/(SRP!$B$7:$B$9&lt;=E5796)/(SRP!$C$7:$C$9&gt;=E5796),SRP!$D$7:$D$9)*(G5796/100)*(E5796/1000)),IF(C5796="Spirits",SUM(LOOKUP(2,1/(SRP!$B$2:$B$6&lt;=E5796)/(SRP!$C$2:$C$6&gt;=E5796),SRP!$D$2:$D$6)*(G5796/100)*(E5796/1000)),IF(AND(C5796="Wine",D5796="Fortified Wines"),SUM(LOOKUP(2,1/(SRP!$B$20:$B$23&lt;=E5796)/(SRP!$C$20:$C$23&gt;=E5796),SRP!$D$20:$D$23)*(G5796/100)*(E5796/1000)),IF(C5796="Wine",SUM(LOOKUP(2,1/(SRP!$B$15:$B$19&lt;=E5796)/(SRP!$C$15:$C$19&gt;=E5796),SRP!$D$15:$D$19)*(G5796/100)*(E5796/1000)),IF(C5796="Ready to Drink",SUM(LOOKUP(2,1/(SRP!$B$10:$B$14&lt;=E5796)/(SRP!$C$10:$C$14&gt;=E5796),SRP!$D$10:$D$14)*(G5796/100)*(E5796/1000)),0))))),2)</f>
        <v>23.67</v>
      </c>
    </row>
    <row r="5797" spans="1:11" x14ac:dyDescent="0.35">
      <c r="A5797" s="2">
        <v>47854</v>
      </c>
      <c r="B5797" s="76" t="s">
        <v>6983</v>
      </c>
      <c r="C5797" s="76" t="s">
        <v>285</v>
      </c>
      <c r="D5797" s="76" t="s">
        <v>6954</v>
      </c>
      <c r="E5797" s="76">
        <v>750</v>
      </c>
      <c r="F5797" s="76">
        <v>6</v>
      </c>
      <c r="G5797" s="77">
        <v>45.2</v>
      </c>
      <c r="H5797" s="76" t="s">
        <v>6696</v>
      </c>
      <c r="I5797" s="77">
        <v>55.54</v>
      </c>
      <c r="J5797" s="2">
        <v>1</v>
      </c>
      <c r="K5797" s="119" cm="1">
        <f t="array" ref="K5797">ROUND(IF(C5797="Beer",SUM(LOOKUP(2,1/(SRP!$B$7:$B$9&lt;=E5797)/(SRP!$C$7:$C$9&gt;=E5797),SRP!$D$7:$D$9)*(G5797/100)*(E5797/1000)),IF(C5797="Spirits",SUM(LOOKUP(2,1/(SRP!$B$2:$B$6&lt;=E5797)/(SRP!$C$2:$C$6&gt;=E5797),SRP!$D$2:$D$6)*(G5797/100)*(E5797/1000)),IF(AND(C5797="Wine",D5797="Fortified Wines"),SUM(LOOKUP(2,1/(SRP!$B$20:$B$23&lt;=E5797)/(SRP!$C$20:$C$23&gt;=E5797),SRP!$D$20:$D$23)*(G5797/100)*(E5797/1000)),IF(C5797="Wine",SUM(LOOKUP(2,1/(SRP!$B$15:$B$19&lt;=E5797)/(SRP!$C$15:$C$19&gt;=E5797),SRP!$D$15:$D$19)*(G5797/100)*(E5797/1000)),IF(C5797="Ready to Drink",SUM(LOOKUP(2,1/(SRP!$B$10:$B$14&lt;=E5797)/(SRP!$C$10:$C$14&gt;=E5797),SRP!$D$10:$D$14)*(G5797/100)*(E5797/1000)),0))))),2)</f>
        <v>23.67</v>
      </c>
    </row>
    <row r="5798" spans="1:11" x14ac:dyDescent="0.35">
      <c r="A5798" s="2">
        <v>47855</v>
      </c>
      <c r="B5798" s="76" t="s">
        <v>4467</v>
      </c>
      <c r="C5798" s="76" t="s">
        <v>287</v>
      </c>
      <c r="D5798" s="76" t="s">
        <v>5292</v>
      </c>
      <c r="E5798" s="76">
        <v>473</v>
      </c>
      <c r="F5798" s="76">
        <v>24</v>
      </c>
      <c r="G5798" s="77">
        <v>4.8</v>
      </c>
      <c r="H5798" s="76" t="s">
        <v>3325</v>
      </c>
      <c r="I5798" s="77">
        <v>3.99</v>
      </c>
      <c r="J5798" s="2">
        <v>1</v>
      </c>
      <c r="K5798" s="119" cm="1">
        <f t="array" ref="K5798">ROUND(IF(C5798="Beer",SUM(LOOKUP(2,1/(SRP!$B$7:$B$9&lt;=E5798)/(SRP!$C$7:$C$9&gt;=E5798),SRP!$D$7:$D$9)*(G5798/100)*(E5798/1000)),IF(C5798="Spirits",SUM(LOOKUP(2,1/(SRP!$B$2:$B$6&lt;=E5798)/(SRP!$C$2:$C$6&gt;=E5798),SRP!$D$2:$D$6)*(G5798/100)*(E5798/1000)),IF(AND(C5798="Wine",D5798="Fortified Wines"),SUM(LOOKUP(2,1/(SRP!$B$20:$B$23&lt;=E5798)/(SRP!$C$20:$C$23&gt;=E5798),SRP!$D$20:$D$23)*(G5798/100)*(E5798/1000)),IF(C5798="Wine",SUM(LOOKUP(2,1/(SRP!$B$15:$B$19&lt;=E5798)/(SRP!$C$15:$C$19&gt;=E5798),SRP!$D$15:$D$19)*(G5798/100)*(E5798/1000)),IF(C5798="Ready to Drink",SUM(LOOKUP(2,1/(SRP!$B$10:$B$14&lt;=E5798)/(SRP!$C$10:$C$14&gt;=E5798),SRP!$D$10:$D$14)*(G5798/100)*(E5798/1000)),0))))),2)</f>
        <v>1.58</v>
      </c>
    </row>
    <row r="5799" spans="1:11" x14ac:dyDescent="0.35">
      <c r="A5799" s="2">
        <v>47855</v>
      </c>
      <c r="B5799" s="76" t="s">
        <v>4467</v>
      </c>
      <c r="C5799" s="76" t="s">
        <v>287</v>
      </c>
      <c r="D5799" s="76" t="s">
        <v>5292</v>
      </c>
      <c r="E5799" s="76">
        <v>473</v>
      </c>
      <c r="F5799" s="76">
        <v>24</v>
      </c>
      <c r="G5799" s="77">
        <v>4.8</v>
      </c>
      <c r="H5799" s="76" t="s">
        <v>3325</v>
      </c>
      <c r="I5799" s="77">
        <v>3.99</v>
      </c>
      <c r="J5799" s="2">
        <v>1</v>
      </c>
      <c r="K5799" s="119" cm="1">
        <f t="array" ref="K5799">ROUND(IF(C5799="Beer",SUM(LOOKUP(2,1/(SRP!$B$7:$B$9&lt;=E5799)/(SRP!$C$7:$C$9&gt;=E5799),SRP!$D$7:$D$9)*(G5799/100)*(E5799/1000)),IF(C5799="Spirits",SUM(LOOKUP(2,1/(SRP!$B$2:$B$6&lt;=E5799)/(SRP!$C$2:$C$6&gt;=E5799),SRP!$D$2:$D$6)*(G5799/100)*(E5799/1000)),IF(AND(C5799="Wine",D5799="Fortified Wines"),SUM(LOOKUP(2,1/(SRP!$B$20:$B$23&lt;=E5799)/(SRP!$C$20:$C$23&gt;=E5799),SRP!$D$20:$D$23)*(G5799/100)*(E5799/1000)),IF(C5799="Wine",SUM(LOOKUP(2,1/(SRP!$B$15:$B$19&lt;=E5799)/(SRP!$C$15:$C$19&gt;=E5799),SRP!$D$15:$D$19)*(G5799/100)*(E5799/1000)),IF(C5799="Ready to Drink",SUM(LOOKUP(2,1/(SRP!$B$10:$B$14&lt;=E5799)/(SRP!$C$10:$C$14&gt;=E5799),SRP!$D$10:$D$14)*(G5799/100)*(E5799/1000)),0))))),2)</f>
        <v>1.58</v>
      </c>
    </row>
    <row r="5800" spans="1:11" x14ac:dyDescent="0.35">
      <c r="A5800" s="2">
        <v>47857</v>
      </c>
      <c r="B5800" s="76" t="s">
        <v>4513</v>
      </c>
      <c r="C5800" s="76" t="s">
        <v>5938</v>
      </c>
      <c r="D5800" s="76" t="s">
        <v>5279</v>
      </c>
      <c r="E5800" s="76">
        <v>1000</v>
      </c>
      <c r="F5800" s="76">
        <v>16</v>
      </c>
      <c r="G5800" s="77">
        <v>5</v>
      </c>
      <c r="H5800" s="76" t="s">
        <v>3354</v>
      </c>
      <c r="I5800" s="77">
        <v>8.8000000000000007</v>
      </c>
      <c r="J5800" s="2">
        <v>1</v>
      </c>
      <c r="K5800" s="119" cm="1">
        <f t="array" ref="K5800">ROUND(IF(C5800="Beer",SUM(LOOKUP(2,1/(SRP!$B$7:$B$9&lt;=E5800)/(SRP!$C$7:$C$9&gt;=E5800),SRP!$D$7:$D$9)*(G5800/100)*(E5800/1000)),IF(C5800="Spirits",SUM(LOOKUP(2,1/(SRP!$B$2:$B$6&lt;=E5800)/(SRP!$C$2:$C$6&gt;=E5800),SRP!$D$2:$D$6)*(G5800/100)*(E5800/1000)),IF(AND(C5800="Wine",D5800="Fortified Wines"),SUM(LOOKUP(2,1/(SRP!$B$20:$B$23&lt;=E5800)/(SRP!$C$20:$C$23&gt;=E5800),SRP!$D$20:$D$23)*(G5800/100)*(E5800/1000)),IF(C5800="Wine",SUM(LOOKUP(2,1/(SRP!$B$15:$B$19&lt;=E5800)/(SRP!$C$15:$C$19&gt;=E5800),SRP!$D$15:$D$19)*(G5800/100)*(E5800/1000)),IF(C5800="Ready to Drink",SUM(LOOKUP(2,1/(SRP!$B$10:$B$14&lt;=E5800)/(SRP!$C$10:$C$14&gt;=E5800),SRP!$D$10:$D$14)*(G5800/100)*(E5800/1000)),0))))),2)</f>
        <v>3.49</v>
      </c>
    </row>
    <row r="5801" spans="1:11" x14ac:dyDescent="0.35">
      <c r="A5801" s="2">
        <v>47857</v>
      </c>
      <c r="B5801" s="76" t="s">
        <v>4513</v>
      </c>
      <c r="C5801" s="76" t="s">
        <v>5938</v>
      </c>
      <c r="D5801" s="76" t="s">
        <v>5279</v>
      </c>
      <c r="E5801" s="76">
        <v>1000</v>
      </c>
      <c r="F5801" s="76">
        <v>16</v>
      </c>
      <c r="G5801" s="77">
        <v>5</v>
      </c>
      <c r="H5801" s="76" t="s">
        <v>3354</v>
      </c>
      <c r="I5801" s="77">
        <v>8.8000000000000007</v>
      </c>
      <c r="J5801" s="2">
        <v>1</v>
      </c>
      <c r="K5801" s="119" cm="1">
        <f t="array" ref="K5801">ROUND(IF(C5801="Beer",SUM(LOOKUP(2,1/(SRP!$B$7:$B$9&lt;=E5801)/(SRP!$C$7:$C$9&gt;=E5801),SRP!$D$7:$D$9)*(G5801/100)*(E5801/1000)),IF(C5801="Spirits",SUM(LOOKUP(2,1/(SRP!$B$2:$B$6&lt;=E5801)/(SRP!$C$2:$C$6&gt;=E5801),SRP!$D$2:$D$6)*(G5801/100)*(E5801/1000)),IF(AND(C5801="Wine",D5801="Fortified Wines"),SUM(LOOKUP(2,1/(SRP!$B$20:$B$23&lt;=E5801)/(SRP!$C$20:$C$23&gt;=E5801),SRP!$D$20:$D$23)*(G5801/100)*(E5801/1000)),IF(C5801="Wine",SUM(LOOKUP(2,1/(SRP!$B$15:$B$19&lt;=E5801)/(SRP!$C$15:$C$19&gt;=E5801),SRP!$D$15:$D$19)*(G5801/100)*(E5801/1000)),IF(C5801="Ready to Drink",SUM(LOOKUP(2,1/(SRP!$B$10:$B$14&lt;=E5801)/(SRP!$C$10:$C$14&gt;=E5801),SRP!$D$10:$D$14)*(G5801/100)*(E5801/1000)),0))))),2)</f>
        <v>3.49</v>
      </c>
    </row>
    <row r="5802" spans="1:11" x14ac:dyDescent="0.35">
      <c r="A5802" s="2">
        <v>47862</v>
      </c>
      <c r="B5802" s="76" t="s">
        <v>4453</v>
      </c>
      <c r="C5802" s="76" t="s">
        <v>287</v>
      </c>
      <c r="D5802" s="76" t="s">
        <v>5230</v>
      </c>
      <c r="E5802" s="76">
        <v>473</v>
      </c>
      <c r="F5802" s="76">
        <v>24</v>
      </c>
      <c r="G5802" s="77">
        <v>5</v>
      </c>
      <c r="H5802" s="76" t="s">
        <v>3380</v>
      </c>
      <c r="I5802" s="77">
        <v>4.49</v>
      </c>
      <c r="J5802" s="2">
        <v>1</v>
      </c>
      <c r="K5802" s="119" cm="1">
        <f t="array" ref="K5802">ROUND(IF(C5802="Beer",SUM(LOOKUP(2,1/(SRP!$B$7:$B$9&lt;=E5802)/(SRP!$C$7:$C$9&gt;=E5802),SRP!$D$7:$D$9)*(G5802/100)*(E5802/1000)),IF(C5802="Spirits",SUM(LOOKUP(2,1/(SRP!$B$2:$B$6&lt;=E5802)/(SRP!$C$2:$C$6&gt;=E5802),SRP!$D$2:$D$6)*(G5802/100)*(E5802/1000)),IF(AND(C5802="Wine",D5802="Fortified Wines"),SUM(LOOKUP(2,1/(SRP!$B$20:$B$23&lt;=E5802)/(SRP!$C$20:$C$23&gt;=E5802),SRP!$D$20:$D$23)*(G5802/100)*(E5802/1000)),IF(C5802="Wine",SUM(LOOKUP(2,1/(SRP!$B$15:$B$19&lt;=E5802)/(SRP!$C$15:$C$19&gt;=E5802),SRP!$D$15:$D$19)*(G5802/100)*(E5802/1000)),IF(C5802="Ready to Drink",SUM(LOOKUP(2,1/(SRP!$B$10:$B$14&lt;=E5802)/(SRP!$C$10:$C$14&gt;=E5802),SRP!$D$10:$D$14)*(G5802/100)*(E5802/1000)),0))))),2)</f>
        <v>1.65</v>
      </c>
    </row>
    <row r="5803" spans="1:11" x14ac:dyDescent="0.35">
      <c r="A5803" s="2">
        <v>47862</v>
      </c>
      <c r="B5803" s="76" t="s">
        <v>4453</v>
      </c>
      <c r="C5803" s="76" t="s">
        <v>287</v>
      </c>
      <c r="D5803" s="76" t="s">
        <v>5230</v>
      </c>
      <c r="E5803" s="76">
        <v>473</v>
      </c>
      <c r="F5803" s="76">
        <v>24</v>
      </c>
      <c r="G5803" s="77">
        <v>5</v>
      </c>
      <c r="H5803" s="76" t="s">
        <v>3380</v>
      </c>
      <c r="I5803" s="77">
        <v>4.49</v>
      </c>
      <c r="J5803" s="2">
        <v>1</v>
      </c>
      <c r="K5803" s="119" cm="1">
        <f t="array" ref="K5803">ROUND(IF(C5803="Beer",SUM(LOOKUP(2,1/(SRP!$B$7:$B$9&lt;=E5803)/(SRP!$C$7:$C$9&gt;=E5803),SRP!$D$7:$D$9)*(G5803/100)*(E5803/1000)),IF(C5803="Spirits",SUM(LOOKUP(2,1/(SRP!$B$2:$B$6&lt;=E5803)/(SRP!$C$2:$C$6&gt;=E5803),SRP!$D$2:$D$6)*(G5803/100)*(E5803/1000)),IF(AND(C5803="Wine",D5803="Fortified Wines"),SUM(LOOKUP(2,1/(SRP!$B$20:$B$23&lt;=E5803)/(SRP!$C$20:$C$23&gt;=E5803),SRP!$D$20:$D$23)*(G5803/100)*(E5803/1000)),IF(C5803="Wine",SUM(LOOKUP(2,1/(SRP!$B$15:$B$19&lt;=E5803)/(SRP!$C$15:$C$19&gt;=E5803),SRP!$D$15:$D$19)*(G5803/100)*(E5803/1000)),IF(C5803="Ready to Drink",SUM(LOOKUP(2,1/(SRP!$B$10:$B$14&lt;=E5803)/(SRP!$C$10:$C$14&gt;=E5803),SRP!$D$10:$D$14)*(G5803/100)*(E5803/1000)),0))))),2)</f>
        <v>1.65</v>
      </c>
    </row>
    <row r="5804" spans="1:11" x14ac:dyDescent="0.35">
      <c r="A5804" s="2">
        <v>47866</v>
      </c>
      <c r="B5804" s="76" t="s">
        <v>4468</v>
      </c>
      <c r="C5804" s="76" t="s">
        <v>287</v>
      </c>
      <c r="D5804" s="76" t="s">
        <v>5271</v>
      </c>
      <c r="E5804" s="76">
        <v>4260</v>
      </c>
      <c r="F5804" s="76">
        <v>1</v>
      </c>
      <c r="G5804" s="77">
        <v>4</v>
      </c>
      <c r="H5804" s="76" t="s">
        <v>3325</v>
      </c>
      <c r="I5804" s="77">
        <v>29.99</v>
      </c>
      <c r="J5804" s="2">
        <v>12</v>
      </c>
      <c r="K5804" s="119" cm="1">
        <f t="array" ref="K5804">ROUND(IF(C5804="Beer",SUM(LOOKUP(2,1/(SRP!$B$7:$B$9&lt;=E5804)/(SRP!$C$7:$C$9&gt;=E5804),SRP!$D$7:$D$9)*(G5804/100)*(E5804/1000)),IF(C5804="Spirits",SUM(LOOKUP(2,1/(SRP!$B$2:$B$6&lt;=E5804)/(SRP!$C$2:$C$6&gt;=E5804),SRP!$D$2:$D$6)*(G5804/100)*(E5804/1000)),IF(AND(C5804="Wine",D5804="Fortified Wines"),SUM(LOOKUP(2,1/(SRP!$B$20:$B$23&lt;=E5804)/(SRP!$C$20:$C$23&gt;=E5804),SRP!$D$20:$D$23)*(G5804/100)*(E5804/1000)),IF(C5804="Wine",SUM(LOOKUP(2,1/(SRP!$B$15:$B$19&lt;=E5804)/(SRP!$C$15:$C$19&gt;=E5804),SRP!$D$15:$D$19)*(G5804/100)*(E5804/1000)),IF(C5804="Ready to Drink",SUM(LOOKUP(2,1/(SRP!$B$10:$B$14&lt;=E5804)/(SRP!$C$10:$C$14&gt;=E5804),SRP!$D$10:$D$14)*(G5804/100)*(E5804/1000)),0))))),2)</f>
        <v>11.9</v>
      </c>
    </row>
    <row r="5805" spans="1:11" x14ac:dyDescent="0.35">
      <c r="A5805" s="2">
        <v>47866</v>
      </c>
      <c r="B5805" s="76" t="s">
        <v>4468</v>
      </c>
      <c r="C5805" s="76" t="s">
        <v>287</v>
      </c>
      <c r="D5805" s="76" t="s">
        <v>5271</v>
      </c>
      <c r="E5805" s="76">
        <v>4260</v>
      </c>
      <c r="F5805" s="76">
        <v>1</v>
      </c>
      <c r="G5805" s="77">
        <v>4</v>
      </c>
      <c r="H5805" s="76" t="s">
        <v>3325</v>
      </c>
      <c r="I5805" s="77">
        <v>29.99</v>
      </c>
      <c r="J5805" s="2">
        <v>12</v>
      </c>
      <c r="K5805" s="119" cm="1">
        <f t="array" ref="K5805">ROUND(IF(C5805="Beer",SUM(LOOKUP(2,1/(SRP!$B$7:$B$9&lt;=E5805)/(SRP!$C$7:$C$9&gt;=E5805),SRP!$D$7:$D$9)*(G5805/100)*(E5805/1000)),IF(C5805="Spirits",SUM(LOOKUP(2,1/(SRP!$B$2:$B$6&lt;=E5805)/(SRP!$C$2:$C$6&gt;=E5805),SRP!$D$2:$D$6)*(G5805/100)*(E5805/1000)),IF(AND(C5805="Wine",D5805="Fortified Wines"),SUM(LOOKUP(2,1/(SRP!$B$20:$B$23&lt;=E5805)/(SRP!$C$20:$C$23&gt;=E5805),SRP!$D$20:$D$23)*(G5805/100)*(E5805/1000)),IF(C5805="Wine",SUM(LOOKUP(2,1/(SRP!$B$15:$B$19&lt;=E5805)/(SRP!$C$15:$C$19&gt;=E5805),SRP!$D$15:$D$19)*(G5805/100)*(E5805/1000)),IF(C5805="Ready to Drink",SUM(LOOKUP(2,1/(SRP!$B$10:$B$14&lt;=E5805)/(SRP!$C$10:$C$14&gt;=E5805),SRP!$D$10:$D$14)*(G5805/100)*(E5805/1000)),0))))),2)</f>
        <v>11.9</v>
      </c>
    </row>
    <row r="5806" spans="1:11" x14ac:dyDescent="0.35">
      <c r="A5806" s="2">
        <v>47867</v>
      </c>
      <c r="B5806" s="76" t="s">
        <v>4469</v>
      </c>
      <c r="C5806" s="76" t="s">
        <v>5938</v>
      </c>
      <c r="D5806" s="76" t="s">
        <v>5308</v>
      </c>
      <c r="E5806" s="76">
        <v>2000</v>
      </c>
      <c r="F5806" s="76">
        <v>8</v>
      </c>
      <c r="G5806" s="77">
        <v>7</v>
      </c>
      <c r="H5806" s="76" t="s">
        <v>3321</v>
      </c>
      <c r="I5806" s="77">
        <v>12.95</v>
      </c>
      <c r="J5806" s="2">
        <v>1</v>
      </c>
      <c r="K5806" s="119" cm="1">
        <f t="array" ref="K5806">ROUND(IF(C5806="Beer",SUM(LOOKUP(2,1/(SRP!$B$7:$B$9&lt;=E5806)/(SRP!$C$7:$C$9&gt;=E5806),SRP!$D$7:$D$9)*(G5806/100)*(E5806/1000)),IF(C5806="Spirits",SUM(LOOKUP(2,1/(SRP!$B$2:$B$6&lt;=E5806)/(SRP!$C$2:$C$6&gt;=E5806),SRP!$D$2:$D$6)*(G5806/100)*(E5806/1000)),IF(AND(C5806="Wine",D5806="Fortified Wines"),SUM(LOOKUP(2,1/(SRP!$B$20:$B$23&lt;=E5806)/(SRP!$C$20:$C$23&gt;=E5806),SRP!$D$20:$D$23)*(G5806/100)*(E5806/1000)),IF(C5806="Wine",SUM(LOOKUP(2,1/(SRP!$B$15:$B$19&lt;=E5806)/(SRP!$C$15:$C$19&gt;=E5806),SRP!$D$15:$D$19)*(G5806/100)*(E5806/1000)),IF(C5806="Ready to Drink",SUM(LOOKUP(2,1/(SRP!$B$10:$B$14&lt;=E5806)/(SRP!$C$10:$C$14&gt;=E5806),SRP!$D$10:$D$14)*(G5806/100)*(E5806/1000)),0))))),2)</f>
        <v>9.77</v>
      </c>
    </row>
    <row r="5807" spans="1:11" x14ac:dyDescent="0.35">
      <c r="A5807" s="2">
        <v>47867</v>
      </c>
      <c r="B5807" s="76" t="s">
        <v>4469</v>
      </c>
      <c r="C5807" s="76" t="s">
        <v>5938</v>
      </c>
      <c r="D5807" s="76" t="s">
        <v>5308</v>
      </c>
      <c r="E5807" s="76">
        <v>2000</v>
      </c>
      <c r="F5807" s="76">
        <v>8</v>
      </c>
      <c r="G5807" s="77">
        <v>7</v>
      </c>
      <c r="H5807" s="76" t="s">
        <v>3321</v>
      </c>
      <c r="I5807" s="77">
        <v>12.95</v>
      </c>
      <c r="J5807" s="2">
        <v>1</v>
      </c>
      <c r="K5807" s="119" cm="1">
        <f t="array" ref="K5807">ROUND(IF(C5807="Beer",SUM(LOOKUP(2,1/(SRP!$B$7:$B$9&lt;=E5807)/(SRP!$C$7:$C$9&gt;=E5807),SRP!$D$7:$D$9)*(G5807/100)*(E5807/1000)),IF(C5807="Spirits",SUM(LOOKUP(2,1/(SRP!$B$2:$B$6&lt;=E5807)/(SRP!$C$2:$C$6&gt;=E5807),SRP!$D$2:$D$6)*(G5807/100)*(E5807/1000)),IF(AND(C5807="Wine",D5807="Fortified Wines"),SUM(LOOKUP(2,1/(SRP!$B$20:$B$23&lt;=E5807)/(SRP!$C$20:$C$23&gt;=E5807),SRP!$D$20:$D$23)*(G5807/100)*(E5807/1000)),IF(C5807="Wine",SUM(LOOKUP(2,1/(SRP!$B$15:$B$19&lt;=E5807)/(SRP!$C$15:$C$19&gt;=E5807),SRP!$D$15:$D$19)*(G5807/100)*(E5807/1000)),IF(C5807="Ready to Drink",SUM(LOOKUP(2,1/(SRP!$B$10:$B$14&lt;=E5807)/(SRP!$C$10:$C$14&gt;=E5807),SRP!$D$10:$D$14)*(G5807/100)*(E5807/1000)),0))))),2)</f>
        <v>9.77</v>
      </c>
    </row>
    <row r="5808" spans="1:11" x14ac:dyDescent="0.35">
      <c r="A5808" s="2">
        <v>47873</v>
      </c>
      <c r="B5808" s="76" t="s">
        <v>4429</v>
      </c>
      <c r="C5808" s="76" t="s">
        <v>287</v>
      </c>
      <c r="D5808" s="76" t="s">
        <v>5230</v>
      </c>
      <c r="E5808" s="76">
        <v>355</v>
      </c>
      <c r="F5808" s="76">
        <v>24</v>
      </c>
      <c r="G5808" s="77">
        <v>4.5</v>
      </c>
      <c r="H5808" s="76" t="s">
        <v>3367</v>
      </c>
      <c r="I5808" s="77">
        <v>2.81</v>
      </c>
      <c r="J5808" s="2">
        <v>1</v>
      </c>
      <c r="K5808" s="119" cm="1">
        <f t="array" ref="K5808">ROUND(IF(C5808="Beer",SUM(LOOKUP(2,1/(SRP!$B$7:$B$9&lt;=E5808)/(SRP!$C$7:$C$9&gt;=E5808),SRP!$D$7:$D$9)*(G5808/100)*(E5808/1000)),IF(C5808="Spirits",SUM(LOOKUP(2,1/(SRP!$B$2:$B$6&lt;=E5808)/(SRP!$C$2:$C$6&gt;=E5808),SRP!$D$2:$D$6)*(G5808/100)*(E5808/1000)),IF(AND(C5808="Wine",D5808="Fortified Wines"),SUM(LOOKUP(2,1/(SRP!$B$20:$B$23&lt;=E5808)/(SRP!$C$20:$C$23&gt;=E5808),SRP!$D$20:$D$23)*(G5808/100)*(E5808/1000)),IF(C5808="Wine",SUM(LOOKUP(2,1/(SRP!$B$15:$B$19&lt;=E5808)/(SRP!$C$15:$C$19&gt;=E5808),SRP!$D$15:$D$19)*(G5808/100)*(E5808/1000)),IF(C5808="Ready to Drink",SUM(LOOKUP(2,1/(SRP!$B$10:$B$14&lt;=E5808)/(SRP!$C$10:$C$14&gt;=E5808),SRP!$D$10:$D$14)*(G5808/100)*(E5808/1000)),0))))),2)</f>
        <v>1.1200000000000001</v>
      </c>
    </row>
    <row r="5809" spans="1:11" x14ac:dyDescent="0.35">
      <c r="A5809" s="2">
        <v>47873</v>
      </c>
      <c r="B5809" s="76" t="s">
        <v>4429</v>
      </c>
      <c r="C5809" s="76" t="s">
        <v>287</v>
      </c>
      <c r="D5809" s="76" t="s">
        <v>5230</v>
      </c>
      <c r="E5809" s="76">
        <v>355</v>
      </c>
      <c r="F5809" s="76">
        <v>24</v>
      </c>
      <c r="G5809" s="77">
        <v>4.5</v>
      </c>
      <c r="H5809" s="76" t="s">
        <v>3367</v>
      </c>
      <c r="I5809" s="77">
        <v>2.81</v>
      </c>
      <c r="J5809" s="2">
        <v>1</v>
      </c>
      <c r="K5809" s="119" cm="1">
        <f t="array" ref="K5809">ROUND(IF(C5809="Beer",SUM(LOOKUP(2,1/(SRP!$B$7:$B$9&lt;=E5809)/(SRP!$C$7:$C$9&gt;=E5809),SRP!$D$7:$D$9)*(G5809/100)*(E5809/1000)),IF(C5809="Spirits",SUM(LOOKUP(2,1/(SRP!$B$2:$B$6&lt;=E5809)/(SRP!$C$2:$C$6&gt;=E5809),SRP!$D$2:$D$6)*(G5809/100)*(E5809/1000)),IF(AND(C5809="Wine",D5809="Fortified Wines"),SUM(LOOKUP(2,1/(SRP!$B$20:$B$23&lt;=E5809)/(SRP!$C$20:$C$23&gt;=E5809),SRP!$D$20:$D$23)*(G5809/100)*(E5809/1000)),IF(C5809="Wine",SUM(LOOKUP(2,1/(SRP!$B$15:$B$19&lt;=E5809)/(SRP!$C$15:$C$19&gt;=E5809),SRP!$D$15:$D$19)*(G5809/100)*(E5809/1000)),IF(C5809="Ready to Drink",SUM(LOOKUP(2,1/(SRP!$B$10:$B$14&lt;=E5809)/(SRP!$C$10:$C$14&gt;=E5809),SRP!$D$10:$D$14)*(G5809/100)*(E5809/1000)),0))))),2)</f>
        <v>1.1200000000000001</v>
      </c>
    </row>
    <row r="5810" spans="1:11" x14ac:dyDescent="0.35">
      <c r="A5810" s="2">
        <v>47875</v>
      </c>
      <c r="B5810" s="76" t="s">
        <v>4430</v>
      </c>
      <c r="C5810" s="76" t="s">
        <v>287</v>
      </c>
      <c r="D5810" s="76" t="s">
        <v>5240</v>
      </c>
      <c r="E5810" s="76">
        <v>355</v>
      </c>
      <c r="F5810" s="76">
        <v>24</v>
      </c>
      <c r="G5810" s="77">
        <v>10.5</v>
      </c>
      <c r="H5810" s="76" t="s">
        <v>3387</v>
      </c>
      <c r="I5810" s="77">
        <v>5.25</v>
      </c>
      <c r="J5810" s="2">
        <v>1</v>
      </c>
      <c r="K5810" s="119" cm="1">
        <f t="array" ref="K5810">ROUND(IF(C5810="Beer",SUM(LOOKUP(2,1/(SRP!$B$7:$B$9&lt;=E5810)/(SRP!$C$7:$C$9&gt;=E5810),SRP!$D$7:$D$9)*(G5810/100)*(E5810/1000)),IF(C5810="Spirits",SUM(LOOKUP(2,1/(SRP!$B$2:$B$6&lt;=E5810)/(SRP!$C$2:$C$6&gt;=E5810),SRP!$D$2:$D$6)*(G5810/100)*(E5810/1000)),IF(AND(C5810="Wine",D5810="Fortified Wines"),SUM(LOOKUP(2,1/(SRP!$B$20:$B$23&lt;=E5810)/(SRP!$C$20:$C$23&gt;=E5810),SRP!$D$20:$D$23)*(G5810/100)*(E5810/1000)),IF(C5810="Wine",SUM(LOOKUP(2,1/(SRP!$B$15:$B$19&lt;=E5810)/(SRP!$C$15:$C$19&gt;=E5810),SRP!$D$15:$D$19)*(G5810/100)*(E5810/1000)),IF(C5810="Ready to Drink",SUM(LOOKUP(2,1/(SRP!$B$10:$B$14&lt;=E5810)/(SRP!$C$10:$C$14&gt;=E5810),SRP!$D$10:$D$14)*(G5810/100)*(E5810/1000)),0))))),2)</f>
        <v>2.6</v>
      </c>
    </row>
    <row r="5811" spans="1:11" x14ac:dyDescent="0.35">
      <c r="A5811" s="2">
        <v>47875</v>
      </c>
      <c r="B5811" s="76" t="s">
        <v>4430</v>
      </c>
      <c r="C5811" s="76" t="s">
        <v>287</v>
      </c>
      <c r="D5811" s="76" t="s">
        <v>5240</v>
      </c>
      <c r="E5811" s="76">
        <v>355</v>
      </c>
      <c r="F5811" s="76">
        <v>24</v>
      </c>
      <c r="G5811" s="77">
        <v>10.5</v>
      </c>
      <c r="H5811" s="76" t="s">
        <v>3387</v>
      </c>
      <c r="I5811" s="77">
        <v>5.25</v>
      </c>
      <c r="J5811" s="2">
        <v>1</v>
      </c>
      <c r="K5811" s="119" cm="1">
        <f t="array" ref="K5811">ROUND(IF(C5811="Beer",SUM(LOOKUP(2,1/(SRP!$B$7:$B$9&lt;=E5811)/(SRP!$C$7:$C$9&gt;=E5811),SRP!$D$7:$D$9)*(G5811/100)*(E5811/1000)),IF(C5811="Spirits",SUM(LOOKUP(2,1/(SRP!$B$2:$B$6&lt;=E5811)/(SRP!$C$2:$C$6&gt;=E5811),SRP!$D$2:$D$6)*(G5811/100)*(E5811/1000)),IF(AND(C5811="Wine",D5811="Fortified Wines"),SUM(LOOKUP(2,1/(SRP!$B$20:$B$23&lt;=E5811)/(SRP!$C$20:$C$23&gt;=E5811),SRP!$D$20:$D$23)*(G5811/100)*(E5811/1000)),IF(C5811="Wine",SUM(LOOKUP(2,1/(SRP!$B$15:$B$19&lt;=E5811)/(SRP!$C$15:$C$19&gt;=E5811),SRP!$D$15:$D$19)*(G5811/100)*(E5811/1000)),IF(C5811="Ready to Drink",SUM(LOOKUP(2,1/(SRP!$B$10:$B$14&lt;=E5811)/(SRP!$C$10:$C$14&gt;=E5811),SRP!$D$10:$D$14)*(G5811/100)*(E5811/1000)),0))))),2)</f>
        <v>2.6</v>
      </c>
    </row>
    <row r="5812" spans="1:11" x14ac:dyDescent="0.35">
      <c r="A5812" s="2">
        <v>47895</v>
      </c>
      <c r="B5812" s="76" t="s">
        <v>405</v>
      </c>
      <c r="C5812" s="76" t="s">
        <v>285</v>
      </c>
      <c r="D5812" s="76" t="s">
        <v>5256</v>
      </c>
      <c r="E5812" s="76">
        <v>750</v>
      </c>
      <c r="F5812" s="76">
        <v>12</v>
      </c>
      <c r="G5812" s="77">
        <v>35</v>
      </c>
      <c r="H5812" s="76" t="s">
        <v>3284</v>
      </c>
      <c r="I5812" s="77">
        <v>34.99</v>
      </c>
      <c r="J5812" s="2">
        <v>1</v>
      </c>
      <c r="K5812" s="119" cm="1">
        <f t="array" ref="K5812">ROUND(IF(C5812="Beer",SUM(LOOKUP(2,1/(SRP!$B$7:$B$9&lt;=E5812)/(SRP!$C$7:$C$9&gt;=E5812),SRP!$D$7:$D$9)*(G5812/100)*(E5812/1000)),IF(C5812="Spirits",SUM(LOOKUP(2,1/(SRP!$B$2:$B$6&lt;=E5812)/(SRP!$C$2:$C$6&gt;=E5812),SRP!$D$2:$D$6)*(G5812/100)*(E5812/1000)),IF(AND(C5812="Wine",D5812="Fortified Wines"),SUM(LOOKUP(2,1/(SRP!$B$20:$B$23&lt;=E5812)/(SRP!$C$20:$C$23&gt;=E5812),SRP!$D$20:$D$23)*(G5812/100)*(E5812/1000)),IF(C5812="Wine",SUM(LOOKUP(2,1/(SRP!$B$15:$B$19&lt;=E5812)/(SRP!$C$15:$C$19&gt;=E5812),SRP!$D$15:$D$19)*(G5812/100)*(E5812/1000)),IF(C5812="Ready to Drink",SUM(LOOKUP(2,1/(SRP!$B$10:$B$14&lt;=E5812)/(SRP!$C$10:$C$14&gt;=E5812),SRP!$D$10:$D$14)*(G5812/100)*(E5812/1000)),0))))),2)</f>
        <v>18.329999999999998</v>
      </c>
    </row>
    <row r="5813" spans="1:11" x14ac:dyDescent="0.35">
      <c r="A5813" s="2">
        <v>47910</v>
      </c>
      <c r="B5813" s="76" t="s">
        <v>4419</v>
      </c>
      <c r="C5813" s="76" t="s">
        <v>287</v>
      </c>
      <c r="D5813" s="76" t="s">
        <v>5240</v>
      </c>
      <c r="E5813" s="76">
        <v>473</v>
      </c>
      <c r="F5813" s="76">
        <v>24</v>
      </c>
      <c r="G5813" s="77">
        <v>6.5</v>
      </c>
      <c r="H5813" s="76" t="s">
        <v>3391</v>
      </c>
      <c r="I5813" s="77">
        <v>4.5</v>
      </c>
      <c r="J5813" s="2">
        <v>1</v>
      </c>
      <c r="K5813" s="119" cm="1">
        <f t="array" ref="K5813">ROUND(IF(C5813="Beer",SUM(LOOKUP(2,1/(SRP!$B$7:$B$9&lt;=E5813)/(SRP!$C$7:$C$9&gt;=E5813),SRP!$D$7:$D$9)*(G5813/100)*(E5813/1000)),IF(C5813="Spirits",SUM(LOOKUP(2,1/(SRP!$B$2:$B$6&lt;=E5813)/(SRP!$C$2:$C$6&gt;=E5813),SRP!$D$2:$D$6)*(G5813/100)*(E5813/1000)),IF(AND(C5813="Wine",D5813="Fortified Wines"),SUM(LOOKUP(2,1/(SRP!$B$20:$B$23&lt;=E5813)/(SRP!$C$20:$C$23&gt;=E5813),SRP!$D$20:$D$23)*(G5813/100)*(E5813/1000)),IF(C5813="Wine",SUM(LOOKUP(2,1/(SRP!$B$15:$B$19&lt;=E5813)/(SRP!$C$15:$C$19&gt;=E5813),SRP!$D$15:$D$19)*(G5813/100)*(E5813/1000)),IF(C5813="Ready to Drink",SUM(LOOKUP(2,1/(SRP!$B$10:$B$14&lt;=E5813)/(SRP!$C$10:$C$14&gt;=E5813),SRP!$D$10:$D$14)*(G5813/100)*(E5813/1000)),0))))),2)</f>
        <v>2.15</v>
      </c>
    </row>
    <row r="5814" spans="1:11" x14ac:dyDescent="0.35">
      <c r="A5814" s="2">
        <v>47910</v>
      </c>
      <c r="B5814" s="76" t="s">
        <v>4419</v>
      </c>
      <c r="C5814" s="76" t="s">
        <v>287</v>
      </c>
      <c r="D5814" s="76" t="s">
        <v>5240</v>
      </c>
      <c r="E5814" s="76">
        <v>473</v>
      </c>
      <c r="F5814" s="76">
        <v>24</v>
      </c>
      <c r="G5814" s="77">
        <v>6.5</v>
      </c>
      <c r="H5814" s="76" t="s">
        <v>3391</v>
      </c>
      <c r="I5814" s="77">
        <v>4.5</v>
      </c>
      <c r="J5814" s="2">
        <v>1</v>
      </c>
      <c r="K5814" s="119" cm="1">
        <f t="array" ref="K5814">ROUND(IF(C5814="Beer",SUM(LOOKUP(2,1/(SRP!$B$7:$B$9&lt;=E5814)/(SRP!$C$7:$C$9&gt;=E5814),SRP!$D$7:$D$9)*(G5814/100)*(E5814/1000)),IF(C5814="Spirits",SUM(LOOKUP(2,1/(SRP!$B$2:$B$6&lt;=E5814)/(SRP!$C$2:$C$6&gt;=E5814),SRP!$D$2:$D$6)*(G5814/100)*(E5814/1000)),IF(AND(C5814="Wine",D5814="Fortified Wines"),SUM(LOOKUP(2,1/(SRP!$B$20:$B$23&lt;=E5814)/(SRP!$C$20:$C$23&gt;=E5814),SRP!$D$20:$D$23)*(G5814/100)*(E5814/1000)),IF(C5814="Wine",SUM(LOOKUP(2,1/(SRP!$B$15:$B$19&lt;=E5814)/(SRP!$C$15:$C$19&gt;=E5814),SRP!$D$15:$D$19)*(G5814/100)*(E5814/1000)),IF(C5814="Ready to Drink",SUM(LOOKUP(2,1/(SRP!$B$10:$B$14&lt;=E5814)/(SRP!$C$10:$C$14&gt;=E5814),SRP!$D$10:$D$14)*(G5814/100)*(E5814/1000)),0))))),2)</f>
        <v>2.15</v>
      </c>
    </row>
    <row r="5815" spans="1:11" x14ac:dyDescent="0.35">
      <c r="A5815" s="2">
        <v>47926</v>
      </c>
      <c r="B5815" s="76" t="s">
        <v>4415</v>
      </c>
      <c r="C5815" s="76" t="s">
        <v>287</v>
      </c>
      <c r="D5815" s="76" t="s">
        <v>5292</v>
      </c>
      <c r="E5815" s="76">
        <v>473</v>
      </c>
      <c r="F5815" s="76">
        <v>24</v>
      </c>
      <c r="G5815" s="77">
        <v>5</v>
      </c>
      <c r="H5815" s="76" t="s">
        <v>3391</v>
      </c>
      <c r="I5815" s="77">
        <v>5</v>
      </c>
      <c r="J5815" s="2">
        <v>1</v>
      </c>
      <c r="K5815" s="119" cm="1">
        <f t="array" ref="K5815">ROUND(IF(C5815="Beer",SUM(LOOKUP(2,1/(SRP!$B$7:$B$9&lt;=E5815)/(SRP!$C$7:$C$9&gt;=E5815),SRP!$D$7:$D$9)*(G5815/100)*(E5815/1000)),IF(C5815="Spirits",SUM(LOOKUP(2,1/(SRP!$B$2:$B$6&lt;=E5815)/(SRP!$C$2:$C$6&gt;=E5815),SRP!$D$2:$D$6)*(G5815/100)*(E5815/1000)),IF(AND(C5815="Wine",D5815="Fortified Wines"),SUM(LOOKUP(2,1/(SRP!$B$20:$B$23&lt;=E5815)/(SRP!$C$20:$C$23&gt;=E5815),SRP!$D$20:$D$23)*(G5815/100)*(E5815/1000)),IF(C5815="Wine",SUM(LOOKUP(2,1/(SRP!$B$15:$B$19&lt;=E5815)/(SRP!$C$15:$C$19&gt;=E5815),SRP!$D$15:$D$19)*(G5815/100)*(E5815/1000)),IF(C5815="Ready to Drink",SUM(LOOKUP(2,1/(SRP!$B$10:$B$14&lt;=E5815)/(SRP!$C$10:$C$14&gt;=E5815),SRP!$D$10:$D$14)*(G5815/100)*(E5815/1000)),0))))),2)</f>
        <v>1.65</v>
      </c>
    </row>
    <row r="5816" spans="1:11" x14ac:dyDescent="0.35">
      <c r="A5816" s="2">
        <v>47926</v>
      </c>
      <c r="B5816" s="76" t="s">
        <v>4415</v>
      </c>
      <c r="C5816" s="76" t="s">
        <v>287</v>
      </c>
      <c r="D5816" s="76" t="s">
        <v>5292</v>
      </c>
      <c r="E5816" s="76">
        <v>473</v>
      </c>
      <c r="F5816" s="76">
        <v>24</v>
      </c>
      <c r="G5816" s="77">
        <v>5</v>
      </c>
      <c r="H5816" s="76" t="s">
        <v>3391</v>
      </c>
      <c r="I5816" s="77">
        <v>5</v>
      </c>
      <c r="J5816" s="2">
        <v>1</v>
      </c>
      <c r="K5816" s="119" cm="1">
        <f t="array" ref="K5816">ROUND(IF(C5816="Beer",SUM(LOOKUP(2,1/(SRP!$B$7:$B$9&lt;=E5816)/(SRP!$C$7:$C$9&gt;=E5816),SRP!$D$7:$D$9)*(G5816/100)*(E5816/1000)),IF(C5816="Spirits",SUM(LOOKUP(2,1/(SRP!$B$2:$B$6&lt;=E5816)/(SRP!$C$2:$C$6&gt;=E5816),SRP!$D$2:$D$6)*(G5816/100)*(E5816/1000)),IF(AND(C5816="Wine",D5816="Fortified Wines"),SUM(LOOKUP(2,1/(SRP!$B$20:$B$23&lt;=E5816)/(SRP!$C$20:$C$23&gt;=E5816),SRP!$D$20:$D$23)*(G5816/100)*(E5816/1000)),IF(C5816="Wine",SUM(LOOKUP(2,1/(SRP!$B$15:$B$19&lt;=E5816)/(SRP!$C$15:$C$19&gt;=E5816),SRP!$D$15:$D$19)*(G5816/100)*(E5816/1000)),IF(C5816="Ready to Drink",SUM(LOOKUP(2,1/(SRP!$B$10:$B$14&lt;=E5816)/(SRP!$C$10:$C$14&gt;=E5816),SRP!$D$10:$D$14)*(G5816/100)*(E5816/1000)),0))))),2)</f>
        <v>1.65</v>
      </c>
    </row>
    <row r="5817" spans="1:11" x14ac:dyDescent="0.35">
      <c r="A5817" s="2">
        <v>47927</v>
      </c>
      <c r="B5817" s="76" t="s">
        <v>4417</v>
      </c>
      <c r="C5817" s="76" t="s">
        <v>287</v>
      </c>
      <c r="D5817" s="76" t="s">
        <v>5240</v>
      </c>
      <c r="E5817" s="76">
        <v>473</v>
      </c>
      <c r="F5817" s="76">
        <v>24</v>
      </c>
      <c r="G5817" s="77">
        <v>6</v>
      </c>
      <c r="H5817" s="76" t="s">
        <v>3391</v>
      </c>
      <c r="I5817" s="77">
        <v>4.5</v>
      </c>
      <c r="J5817" s="2">
        <v>1</v>
      </c>
      <c r="K5817" s="119" cm="1">
        <f t="array" ref="K5817">ROUND(IF(C5817="Beer",SUM(LOOKUP(2,1/(SRP!$B$7:$B$9&lt;=E5817)/(SRP!$C$7:$C$9&gt;=E5817),SRP!$D$7:$D$9)*(G5817/100)*(E5817/1000)),IF(C5817="Spirits",SUM(LOOKUP(2,1/(SRP!$B$2:$B$6&lt;=E5817)/(SRP!$C$2:$C$6&gt;=E5817),SRP!$D$2:$D$6)*(G5817/100)*(E5817/1000)),IF(AND(C5817="Wine",D5817="Fortified Wines"),SUM(LOOKUP(2,1/(SRP!$B$20:$B$23&lt;=E5817)/(SRP!$C$20:$C$23&gt;=E5817),SRP!$D$20:$D$23)*(G5817/100)*(E5817/1000)),IF(C5817="Wine",SUM(LOOKUP(2,1/(SRP!$B$15:$B$19&lt;=E5817)/(SRP!$C$15:$C$19&gt;=E5817),SRP!$D$15:$D$19)*(G5817/100)*(E5817/1000)),IF(C5817="Ready to Drink",SUM(LOOKUP(2,1/(SRP!$B$10:$B$14&lt;=E5817)/(SRP!$C$10:$C$14&gt;=E5817),SRP!$D$10:$D$14)*(G5817/100)*(E5817/1000)),0))))),2)</f>
        <v>1.98</v>
      </c>
    </row>
    <row r="5818" spans="1:11" x14ac:dyDescent="0.35">
      <c r="A5818" s="2">
        <v>47927</v>
      </c>
      <c r="B5818" s="76" t="s">
        <v>4417</v>
      </c>
      <c r="C5818" s="76" t="s">
        <v>287</v>
      </c>
      <c r="D5818" s="76" t="s">
        <v>5240</v>
      </c>
      <c r="E5818" s="76">
        <v>473</v>
      </c>
      <c r="F5818" s="76">
        <v>24</v>
      </c>
      <c r="G5818" s="77">
        <v>6</v>
      </c>
      <c r="H5818" s="76" t="s">
        <v>3391</v>
      </c>
      <c r="I5818" s="77">
        <v>4.5</v>
      </c>
      <c r="J5818" s="2">
        <v>1</v>
      </c>
      <c r="K5818" s="119" cm="1">
        <f t="array" ref="K5818">ROUND(IF(C5818="Beer",SUM(LOOKUP(2,1/(SRP!$B$7:$B$9&lt;=E5818)/(SRP!$C$7:$C$9&gt;=E5818),SRP!$D$7:$D$9)*(G5818/100)*(E5818/1000)),IF(C5818="Spirits",SUM(LOOKUP(2,1/(SRP!$B$2:$B$6&lt;=E5818)/(SRP!$C$2:$C$6&gt;=E5818),SRP!$D$2:$D$6)*(G5818/100)*(E5818/1000)),IF(AND(C5818="Wine",D5818="Fortified Wines"),SUM(LOOKUP(2,1/(SRP!$B$20:$B$23&lt;=E5818)/(SRP!$C$20:$C$23&gt;=E5818),SRP!$D$20:$D$23)*(G5818/100)*(E5818/1000)),IF(C5818="Wine",SUM(LOOKUP(2,1/(SRP!$B$15:$B$19&lt;=E5818)/(SRP!$C$15:$C$19&gt;=E5818),SRP!$D$15:$D$19)*(G5818/100)*(E5818/1000)),IF(C5818="Ready to Drink",SUM(LOOKUP(2,1/(SRP!$B$10:$B$14&lt;=E5818)/(SRP!$C$10:$C$14&gt;=E5818),SRP!$D$10:$D$14)*(G5818/100)*(E5818/1000)),0))))),2)</f>
        <v>1.98</v>
      </c>
    </row>
    <row r="5819" spans="1:11" x14ac:dyDescent="0.35">
      <c r="A5819" s="2">
        <v>47937</v>
      </c>
      <c r="B5819" s="76" t="s">
        <v>4472</v>
      </c>
      <c r="C5819" s="76" t="s">
        <v>287</v>
      </c>
      <c r="D5819" s="76" t="s">
        <v>5240</v>
      </c>
      <c r="E5819" s="76">
        <v>473</v>
      </c>
      <c r="F5819" s="76">
        <v>24</v>
      </c>
      <c r="G5819" s="77">
        <v>7.1</v>
      </c>
      <c r="H5819" s="76" t="s">
        <v>3349</v>
      </c>
      <c r="I5819" s="77">
        <v>5.86</v>
      </c>
      <c r="J5819" s="2">
        <v>1</v>
      </c>
      <c r="K5819" s="119" cm="1">
        <f t="array" ref="K5819">ROUND(IF(C5819="Beer",SUM(LOOKUP(2,1/(SRP!$B$7:$B$9&lt;=E5819)/(SRP!$C$7:$C$9&gt;=E5819),SRP!$D$7:$D$9)*(G5819/100)*(E5819/1000)),IF(C5819="Spirits",SUM(LOOKUP(2,1/(SRP!$B$2:$B$6&lt;=E5819)/(SRP!$C$2:$C$6&gt;=E5819),SRP!$D$2:$D$6)*(G5819/100)*(E5819/1000)),IF(AND(C5819="Wine",D5819="Fortified Wines"),SUM(LOOKUP(2,1/(SRP!$B$20:$B$23&lt;=E5819)/(SRP!$C$20:$C$23&gt;=E5819),SRP!$D$20:$D$23)*(G5819/100)*(E5819/1000)),IF(C5819="Wine",SUM(LOOKUP(2,1/(SRP!$B$15:$B$19&lt;=E5819)/(SRP!$C$15:$C$19&gt;=E5819),SRP!$D$15:$D$19)*(G5819/100)*(E5819/1000)),IF(C5819="Ready to Drink",SUM(LOOKUP(2,1/(SRP!$B$10:$B$14&lt;=E5819)/(SRP!$C$10:$C$14&gt;=E5819),SRP!$D$10:$D$14)*(G5819/100)*(E5819/1000)),0))))),2)</f>
        <v>2.34</v>
      </c>
    </row>
    <row r="5820" spans="1:11" x14ac:dyDescent="0.35">
      <c r="A5820" s="2">
        <v>47937</v>
      </c>
      <c r="B5820" s="76" t="s">
        <v>4472</v>
      </c>
      <c r="C5820" s="76" t="s">
        <v>287</v>
      </c>
      <c r="D5820" s="76" t="s">
        <v>5240</v>
      </c>
      <c r="E5820" s="76">
        <v>473</v>
      </c>
      <c r="F5820" s="76">
        <v>24</v>
      </c>
      <c r="G5820" s="77">
        <v>7.1</v>
      </c>
      <c r="H5820" s="76" t="s">
        <v>3349</v>
      </c>
      <c r="I5820" s="77">
        <v>5.86</v>
      </c>
      <c r="J5820" s="2">
        <v>1</v>
      </c>
      <c r="K5820" s="119" cm="1">
        <f t="array" ref="K5820">ROUND(IF(C5820="Beer",SUM(LOOKUP(2,1/(SRP!$B$7:$B$9&lt;=E5820)/(SRP!$C$7:$C$9&gt;=E5820),SRP!$D$7:$D$9)*(G5820/100)*(E5820/1000)),IF(C5820="Spirits",SUM(LOOKUP(2,1/(SRP!$B$2:$B$6&lt;=E5820)/(SRP!$C$2:$C$6&gt;=E5820),SRP!$D$2:$D$6)*(G5820/100)*(E5820/1000)),IF(AND(C5820="Wine",D5820="Fortified Wines"),SUM(LOOKUP(2,1/(SRP!$B$20:$B$23&lt;=E5820)/(SRP!$C$20:$C$23&gt;=E5820),SRP!$D$20:$D$23)*(G5820/100)*(E5820/1000)),IF(C5820="Wine",SUM(LOOKUP(2,1/(SRP!$B$15:$B$19&lt;=E5820)/(SRP!$C$15:$C$19&gt;=E5820),SRP!$D$15:$D$19)*(G5820/100)*(E5820/1000)),IF(C5820="Ready to Drink",SUM(LOOKUP(2,1/(SRP!$B$10:$B$14&lt;=E5820)/(SRP!$C$10:$C$14&gt;=E5820),SRP!$D$10:$D$14)*(G5820/100)*(E5820/1000)),0))))),2)</f>
        <v>2.34</v>
      </c>
    </row>
    <row r="5821" spans="1:11" x14ac:dyDescent="0.35">
      <c r="A5821" s="2">
        <v>47944</v>
      </c>
      <c r="B5821" s="76" t="s">
        <v>6010</v>
      </c>
      <c r="C5821" s="76" t="s">
        <v>286</v>
      </c>
      <c r="D5821" s="76" t="s">
        <v>5236</v>
      </c>
      <c r="E5821" s="76">
        <v>1500</v>
      </c>
      <c r="F5821" s="76">
        <v>6</v>
      </c>
      <c r="G5821" s="77">
        <v>15</v>
      </c>
      <c r="H5821" s="76" t="s">
        <v>5745</v>
      </c>
      <c r="I5821" s="77">
        <v>139.99</v>
      </c>
      <c r="J5821" s="2">
        <v>1</v>
      </c>
      <c r="K5821" s="119" cm="1">
        <f t="array" ref="K5821">ROUND(IF(C5821="Beer",SUM(LOOKUP(2,1/(SRP!$B$7:$B$9&lt;=E5821)/(SRP!$C$7:$C$9&gt;=E5821),SRP!$D$7:$D$9)*(G5821/100)*(E5821/1000)),IF(C5821="Spirits",SUM(LOOKUP(2,1/(SRP!$B$2:$B$6&lt;=E5821)/(SRP!$C$2:$C$6&gt;=E5821),SRP!$D$2:$D$6)*(G5821/100)*(E5821/1000)),IF(AND(C5821="Wine",D5821="Fortified Wines"),SUM(LOOKUP(2,1/(SRP!$B$20:$B$23&lt;=E5821)/(SRP!$C$20:$C$23&gt;=E5821),SRP!$D$20:$D$23)*(G5821/100)*(E5821/1000)),IF(C5821="Wine",SUM(LOOKUP(2,1/(SRP!$B$15:$B$19&lt;=E5821)/(SRP!$C$15:$C$19&gt;=E5821),SRP!$D$15:$D$19)*(G5821/100)*(E5821/1000)),IF(C5821="Ready to Drink",SUM(LOOKUP(2,1/(SRP!$B$10:$B$14&lt;=E5821)/(SRP!$C$10:$C$14&gt;=E5821),SRP!$D$10:$D$14)*(G5821/100)*(E5821/1000)),0))))),2)</f>
        <v>15.71</v>
      </c>
    </row>
    <row r="5822" spans="1:11" x14ac:dyDescent="0.35">
      <c r="A5822" s="2">
        <v>47952</v>
      </c>
      <c r="B5822" s="76" t="s">
        <v>6771</v>
      </c>
      <c r="C5822" s="76" t="s">
        <v>286</v>
      </c>
      <c r="D5822" s="76" t="s">
        <v>5247</v>
      </c>
      <c r="E5822" s="76">
        <v>375</v>
      </c>
      <c r="F5822" s="76">
        <v>12</v>
      </c>
      <c r="G5822" s="77">
        <v>14.6</v>
      </c>
      <c r="H5822" s="76" t="s">
        <v>5745</v>
      </c>
      <c r="I5822" s="77">
        <v>54.99</v>
      </c>
      <c r="J5822" s="2">
        <v>1</v>
      </c>
      <c r="K5822" s="119" cm="1">
        <f t="array" ref="K5822">ROUND(IF(C5822="Beer",SUM(LOOKUP(2,1/(SRP!$B$7:$B$9&lt;=E5822)/(SRP!$C$7:$C$9&gt;=E5822),SRP!$D$7:$D$9)*(G5822/100)*(E5822/1000)),IF(C5822="Spirits",SUM(LOOKUP(2,1/(SRP!$B$2:$B$6&lt;=E5822)/(SRP!$C$2:$C$6&gt;=E5822),SRP!$D$2:$D$6)*(G5822/100)*(E5822/1000)),IF(AND(C5822="Wine",D5822="Fortified Wines"),SUM(LOOKUP(2,1/(SRP!$B$20:$B$23&lt;=E5822)/(SRP!$C$20:$C$23&gt;=E5822),SRP!$D$20:$D$23)*(G5822/100)*(E5822/1000)),IF(C5822="Wine",SUM(LOOKUP(2,1/(SRP!$B$15:$B$19&lt;=E5822)/(SRP!$C$15:$C$19&gt;=E5822),SRP!$D$15:$D$19)*(G5822/100)*(E5822/1000)),IF(C5822="Ready to Drink",SUM(LOOKUP(2,1/(SRP!$B$10:$B$14&lt;=E5822)/(SRP!$C$10:$C$14&gt;=E5822),SRP!$D$10:$D$14)*(G5822/100)*(E5822/1000)),0))))),2)</f>
        <v>4.05</v>
      </c>
    </row>
    <row r="5823" spans="1:11" x14ac:dyDescent="0.35">
      <c r="A5823" s="2">
        <v>47975</v>
      </c>
      <c r="B5823" s="76" t="s">
        <v>6771</v>
      </c>
      <c r="C5823" s="76" t="s">
        <v>286</v>
      </c>
      <c r="D5823" s="76" t="s">
        <v>5247</v>
      </c>
      <c r="E5823" s="76">
        <v>1500</v>
      </c>
      <c r="F5823" s="76">
        <v>6</v>
      </c>
      <c r="G5823" s="77">
        <v>14.6</v>
      </c>
      <c r="H5823" s="76" t="s">
        <v>5745</v>
      </c>
      <c r="I5823" s="77">
        <v>224.99</v>
      </c>
      <c r="J5823" s="2">
        <v>1</v>
      </c>
      <c r="K5823" s="119" cm="1">
        <f t="array" ref="K5823">ROUND(IF(C5823="Beer",SUM(LOOKUP(2,1/(SRP!$B$7:$B$9&lt;=E5823)/(SRP!$C$7:$C$9&gt;=E5823),SRP!$D$7:$D$9)*(G5823/100)*(E5823/1000)),IF(C5823="Spirits",SUM(LOOKUP(2,1/(SRP!$B$2:$B$6&lt;=E5823)/(SRP!$C$2:$C$6&gt;=E5823),SRP!$D$2:$D$6)*(G5823/100)*(E5823/1000)),IF(AND(C5823="Wine",D5823="Fortified Wines"),SUM(LOOKUP(2,1/(SRP!$B$20:$B$23&lt;=E5823)/(SRP!$C$20:$C$23&gt;=E5823),SRP!$D$20:$D$23)*(G5823/100)*(E5823/1000)),IF(C5823="Wine",SUM(LOOKUP(2,1/(SRP!$B$15:$B$19&lt;=E5823)/(SRP!$C$15:$C$19&gt;=E5823),SRP!$D$15:$D$19)*(G5823/100)*(E5823/1000)),IF(C5823="Ready to Drink",SUM(LOOKUP(2,1/(SRP!$B$10:$B$14&lt;=E5823)/(SRP!$C$10:$C$14&gt;=E5823),SRP!$D$10:$D$14)*(G5823/100)*(E5823/1000)),0))))),2)</f>
        <v>15.29</v>
      </c>
    </row>
    <row r="5824" spans="1:11" x14ac:dyDescent="0.35">
      <c r="A5824" s="2">
        <v>47998</v>
      </c>
      <c r="B5824" s="76" t="s">
        <v>4421</v>
      </c>
      <c r="C5824" s="76" t="s">
        <v>287</v>
      </c>
      <c r="D5824" s="76" t="s">
        <v>5271</v>
      </c>
      <c r="E5824" s="76">
        <v>355</v>
      </c>
      <c r="F5824" s="76">
        <v>24</v>
      </c>
      <c r="G5824" s="77">
        <v>4</v>
      </c>
      <c r="H5824" s="76" t="s">
        <v>4070</v>
      </c>
      <c r="I5824" s="77">
        <v>2.99</v>
      </c>
      <c r="J5824" s="2">
        <v>1</v>
      </c>
      <c r="K5824" s="119" cm="1">
        <f t="array" ref="K5824">ROUND(IF(C5824="Beer",SUM(LOOKUP(2,1/(SRP!$B$7:$B$9&lt;=E5824)/(SRP!$C$7:$C$9&gt;=E5824),SRP!$D$7:$D$9)*(G5824/100)*(E5824/1000)),IF(C5824="Spirits",SUM(LOOKUP(2,1/(SRP!$B$2:$B$6&lt;=E5824)/(SRP!$C$2:$C$6&gt;=E5824),SRP!$D$2:$D$6)*(G5824/100)*(E5824/1000)),IF(AND(C5824="Wine",D5824="Fortified Wines"),SUM(LOOKUP(2,1/(SRP!$B$20:$B$23&lt;=E5824)/(SRP!$C$20:$C$23&gt;=E5824),SRP!$D$20:$D$23)*(G5824/100)*(E5824/1000)),IF(C5824="Wine",SUM(LOOKUP(2,1/(SRP!$B$15:$B$19&lt;=E5824)/(SRP!$C$15:$C$19&gt;=E5824),SRP!$D$15:$D$19)*(G5824/100)*(E5824/1000)),IF(C5824="Ready to Drink",SUM(LOOKUP(2,1/(SRP!$B$10:$B$14&lt;=E5824)/(SRP!$C$10:$C$14&gt;=E5824),SRP!$D$10:$D$14)*(G5824/100)*(E5824/1000)),0))))),2)</f>
        <v>0.99</v>
      </c>
    </row>
    <row r="5825" spans="1:11" x14ac:dyDescent="0.35">
      <c r="A5825" s="2">
        <v>47998</v>
      </c>
      <c r="B5825" s="76" t="s">
        <v>4421</v>
      </c>
      <c r="C5825" s="76" t="s">
        <v>287</v>
      </c>
      <c r="D5825" s="76" t="s">
        <v>5271</v>
      </c>
      <c r="E5825" s="76">
        <v>355</v>
      </c>
      <c r="F5825" s="76">
        <v>24</v>
      </c>
      <c r="G5825" s="77">
        <v>4</v>
      </c>
      <c r="H5825" s="76" t="s">
        <v>4070</v>
      </c>
      <c r="I5825" s="77">
        <v>2.99</v>
      </c>
      <c r="J5825" s="2">
        <v>1</v>
      </c>
      <c r="K5825" s="119" cm="1">
        <f t="array" ref="K5825">ROUND(IF(C5825="Beer",SUM(LOOKUP(2,1/(SRP!$B$7:$B$9&lt;=E5825)/(SRP!$C$7:$C$9&gt;=E5825),SRP!$D$7:$D$9)*(G5825/100)*(E5825/1000)),IF(C5825="Spirits",SUM(LOOKUP(2,1/(SRP!$B$2:$B$6&lt;=E5825)/(SRP!$C$2:$C$6&gt;=E5825),SRP!$D$2:$D$6)*(G5825/100)*(E5825/1000)),IF(AND(C5825="Wine",D5825="Fortified Wines"),SUM(LOOKUP(2,1/(SRP!$B$20:$B$23&lt;=E5825)/(SRP!$C$20:$C$23&gt;=E5825),SRP!$D$20:$D$23)*(G5825/100)*(E5825/1000)),IF(C5825="Wine",SUM(LOOKUP(2,1/(SRP!$B$15:$B$19&lt;=E5825)/(SRP!$C$15:$C$19&gt;=E5825),SRP!$D$15:$D$19)*(G5825/100)*(E5825/1000)),IF(C5825="Ready to Drink",SUM(LOOKUP(2,1/(SRP!$B$10:$B$14&lt;=E5825)/(SRP!$C$10:$C$14&gt;=E5825),SRP!$D$10:$D$14)*(G5825/100)*(E5825/1000)),0))))),2)</f>
        <v>0.99</v>
      </c>
    </row>
    <row r="5826" spans="1:11" x14ac:dyDescent="0.35">
      <c r="A5826" s="2">
        <v>48000</v>
      </c>
      <c r="B5826" s="76" t="s">
        <v>4422</v>
      </c>
      <c r="C5826" s="76" t="s">
        <v>287</v>
      </c>
      <c r="D5826" s="76" t="s">
        <v>5271</v>
      </c>
      <c r="E5826" s="76">
        <v>355</v>
      </c>
      <c r="F5826" s="76">
        <v>24</v>
      </c>
      <c r="G5826" s="77">
        <v>4</v>
      </c>
      <c r="H5826" s="76" t="s">
        <v>4070</v>
      </c>
      <c r="I5826" s="77">
        <v>2.99</v>
      </c>
      <c r="J5826" s="2">
        <v>1</v>
      </c>
      <c r="K5826" s="119" cm="1">
        <f t="array" ref="K5826">ROUND(IF(C5826="Beer",SUM(LOOKUP(2,1/(SRP!$B$7:$B$9&lt;=E5826)/(SRP!$C$7:$C$9&gt;=E5826),SRP!$D$7:$D$9)*(G5826/100)*(E5826/1000)),IF(C5826="Spirits",SUM(LOOKUP(2,1/(SRP!$B$2:$B$6&lt;=E5826)/(SRP!$C$2:$C$6&gt;=E5826),SRP!$D$2:$D$6)*(G5826/100)*(E5826/1000)),IF(AND(C5826="Wine",D5826="Fortified Wines"),SUM(LOOKUP(2,1/(SRP!$B$20:$B$23&lt;=E5826)/(SRP!$C$20:$C$23&gt;=E5826),SRP!$D$20:$D$23)*(G5826/100)*(E5826/1000)),IF(C5826="Wine",SUM(LOOKUP(2,1/(SRP!$B$15:$B$19&lt;=E5826)/(SRP!$C$15:$C$19&gt;=E5826),SRP!$D$15:$D$19)*(G5826/100)*(E5826/1000)),IF(C5826="Ready to Drink",SUM(LOOKUP(2,1/(SRP!$B$10:$B$14&lt;=E5826)/(SRP!$C$10:$C$14&gt;=E5826),SRP!$D$10:$D$14)*(G5826/100)*(E5826/1000)),0))))),2)</f>
        <v>0.99</v>
      </c>
    </row>
    <row r="5827" spans="1:11" x14ac:dyDescent="0.35">
      <c r="A5827" s="2">
        <v>48000</v>
      </c>
      <c r="B5827" s="76" t="s">
        <v>4422</v>
      </c>
      <c r="C5827" s="76" t="s">
        <v>287</v>
      </c>
      <c r="D5827" s="76" t="s">
        <v>5271</v>
      </c>
      <c r="E5827" s="76">
        <v>355</v>
      </c>
      <c r="F5827" s="76">
        <v>24</v>
      </c>
      <c r="G5827" s="77">
        <v>4</v>
      </c>
      <c r="H5827" s="76" t="s">
        <v>4070</v>
      </c>
      <c r="I5827" s="77">
        <v>2.99</v>
      </c>
      <c r="J5827" s="2">
        <v>1</v>
      </c>
      <c r="K5827" s="119" cm="1">
        <f t="array" ref="K5827">ROUND(IF(C5827="Beer",SUM(LOOKUP(2,1/(SRP!$B$7:$B$9&lt;=E5827)/(SRP!$C$7:$C$9&gt;=E5827),SRP!$D$7:$D$9)*(G5827/100)*(E5827/1000)),IF(C5827="Spirits",SUM(LOOKUP(2,1/(SRP!$B$2:$B$6&lt;=E5827)/(SRP!$C$2:$C$6&gt;=E5827),SRP!$D$2:$D$6)*(G5827/100)*(E5827/1000)),IF(AND(C5827="Wine",D5827="Fortified Wines"),SUM(LOOKUP(2,1/(SRP!$B$20:$B$23&lt;=E5827)/(SRP!$C$20:$C$23&gt;=E5827),SRP!$D$20:$D$23)*(G5827/100)*(E5827/1000)),IF(C5827="Wine",SUM(LOOKUP(2,1/(SRP!$B$15:$B$19&lt;=E5827)/(SRP!$C$15:$C$19&gt;=E5827),SRP!$D$15:$D$19)*(G5827/100)*(E5827/1000)),IF(C5827="Ready to Drink",SUM(LOOKUP(2,1/(SRP!$B$10:$B$14&lt;=E5827)/(SRP!$C$10:$C$14&gt;=E5827),SRP!$D$10:$D$14)*(G5827/100)*(E5827/1000)),0))))),2)</f>
        <v>0.99</v>
      </c>
    </row>
    <row r="5828" spans="1:11" x14ac:dyDescent="0.35">
      <c r="A5828" s="2">
        <v>48118</v>
      </c>
      <c r="B5828" s="76" t="s">
        <v>4420</v>
      </c>
      <c r="C5828" s="76" t="s">
        <v>287</v>
      </c>
      <c r="D5828" s="76" t="s">
        <v>5240</v>
      </c>
      <c r="E5828" s="76">
        <v>750</v>
      </c>
      <c r="F5828" s="76">
        <v>12</v>
      </c>
      <c r="G5828" s="77">
        <v>9.1999999999999993</v>
      </c>
      <c r="H5828" s="76" t="s">
        <v>3382</v>
      </c>
      <c r="I5828" s="77">
        <v>19</v>
      </c>
      <c r="J5828" s="2">
        <v>1</v>
      </c>
      <c r="K5828" s="119" cm="1">
        <f t="array" ref="K5828">ROUND(IF(C5828="Beer",SUM(LOOKUP(2,1/(SRP!$B$7:$B$9&lt;=E5828)/(SRP!$C$7:$C$9&gt;=E5828),SRP!$D$7:$D$9)*(G5828/100)*(E5828/1000)),IF(C5828="Spirits",SUM(LOOKUP(2,1/(SRP!$B$2:$B$6&lt;=E5828)/(SRP!$C$2:$C$6&gt;=E5828),SRP!$D$2:$D$6)*(G5828/100)*(E5828/1000)),IF(AND(C5828="Wine",D5828="Fortified Wines"),SUM(LOOKUP(2,1/(SRP!$B$20:$B$23&lt;=E5828)/(SRP!$C$20:$C$23&gt;=E5828),SRP!$D$20:$D$23)*(G5828/100)*(E5828/1000)),IF(C5828="Wine",SUM(LOOKUP(2,1/(SRP!$B$15:$B$19&lt;=E5828)/(SRP!$C$15:$C$19&gt;=E5828),SRP!$D$15:$D$19)*(G5828/100)*(E5828/1000)),IF(C5828="Ready to Drink",SUM(LOOKUP(2,1/(SRP!$B$10:$B$14&lt;=E5828)/(SRP!$C$10:$C$14&gt;=E5828),SRP!$D$10:$D$14)*(G5828/100)*(E5828/1000)),0))))),2)</f>
        <v>4.82</v>
      </c>
    </row>
    <row r="5829" spans="1:11" x14ac:dyDescent="0.35">
      <c r="A5829" s="2">
        <v>48118</v>
      </c>
      <c r="B5829" s="76" t="s">
        <v>4420</v>
      </c>
      <c r="C5829" s="76" t="s">
        <v>287</v>
      </c>
      <c r="D5829" s="76" t="s">
        <v>5240</v>
      </c>
      <c r="E5829" s="76">
        <v>750</v>
      </c>
      <c r="F5829" s="76">
        <v>12</v>
      </c>
      <c r="G5829" s="77">
        <v>9.1999999999999993</v>
      </c>
      <c r="H5829" s="76" t="s">
        <v>3382</v>
      </c>
      <c r="I5829" s="77">
        <v>19</v>
      </c>
      <c r="J5829" s="2">
        <v>1</v>
      </c>
      <c r="K5829" s="119" cm="1">
        <f t="array" ref="K5829">ROUND(IF(C5829="Beer",SUM(LOOKUP(2,1/(SRP!$B$7:$B$9&lt;=E5829)/(SRP!$C$7:$C$9&gt;=E5829),SRP!$D$7:$D$9)*(G5829/100)*(E5829/1000)),IF(C5829="Spirits",SUM(LOOKUP(2,1/(SRP!$B$2:$B$6&lt;=E5829)/(SRP!$C$2:$C$6&gt;=E5829),SRP!$D$2:$D$6)*(G5829/100)*(E5829/1000)),IF(AND(C5829="Wine",D5829="Fortified Wines"),SUM(LOOKUP(2,1/(SRP!$B$20:$B$23&lt;=E5829)/(SRP!$C$20:$C$23&gt;=E5829),SRP!$D$20:$D$23)*(G5829/100)*(E5829/1000)),IF(C5829="Wine",SUM(LOOKUP(2,1/(SRP!$B$15:$B$19&lt;=E5829)/(SRP!$C$15:$C$19&gt;=E5829),SRP!$D$15:$D$19)*(G5829/100)*(E5829/1000)),IF(C5829="Ready to Drink",SUM(LOOKUP(2,1/(SRP!$B$10:$B$14&lt;=E5829)/(SRP!$C$10:$C$14&gt;=E5829),SRP!$D$10:$D$14)*(G5829/100)*(E5829/1000)),0))))),2)</f>
        <v>4.82</v>
      </c>
    </row>
    <row r="5830" spans="1:11" x14ac:dyDescent="0.35">
      <c r="A5830" s="2">
        <v>48125</v>
      </c>
      <c r="B5830" s="76" t="s">
        <v>4435</v>
      </c>
      <c r="C5830" s="76" t="s">
        <v>287</v>
      </c>
      <c r="D5830" s="76" t="s">
        <v>5240</v>
      </c>
      <c r="E5830" s="76">
        <v>473</v>
      </c>
      <c r="F5830" s="76">
        <v>24</v>
      </c>
      <c r="G5830" s="77">
        <v>6.9</v>
      </c>
      <c r="H5830" s="76" t="s">
        <v>3349</v>
      </c>
      <c r="I5830" s="77">
        <v>8</v>
      </c>
      <c r="J5830" s="2">
        <v>1</v>
      </c>
      <c r="K5830" s="119" cm="1">
        <f t="array" ref="K5830">ROUND(IF(C5830="Beer",SUM(LOOKUP(2,1/(SRP!$B$7:$B$9&lt;=E5830)/(SRP!$C$7:$C$9&gt;=E5830),SRP!$D$7:$D$9)*(G5830/100)*(E5830/1000)),IF(C5830="Spirits",SUM(LOOKUP(2,1/(SRP!$B$2:$B$6&lt;=E5830)/(SRP!$C$2:$C$6&gt;=E5830),SRP!$D$2:$D$6)*(G5830/100)*(E5830/1000)),IF(AND(C5830="Wine",D5830="Fortified Wines"),SUM(LOOKUP(2,1/(SRP!$B$20:$B$23&lt;=E5830)/(SRP!$C$20:$C$23&gt;=E5830),SRP!$D$20:$D$23)*(G5830/100)*(E5830/1000)),IF(C5830="Wine",SUM(LOOKUP(2,1/(SRP!$B$15:$B$19&lt;=E5830)/(SRP!$C$15:$C$19&gt;=E5830),SRP!$D$15:$D$19)*(G5830/100)*(E5830/1000)),IF(C5830="Ready to Drink",SUM(LOOKUP(2,1/(SRP!$B$10:$B$14&lt;=E5830)/(SRP!$C$10:$C$14&gt;=E5830),SRP!$D$10:$D$14)*(G5830/100)*(E5830/1000)),0))))),2)</f>
        <v>2.2799999999999998</v>
      </c>
    </row>
    <row r="5831" spans="1:11" x14ac:dyDescent="0.35">
      <c r="A5831" s="2">
        <v>48125</v>
      </c>
      <c r="B5831" s="76" t="s">
        <v>4435</v>
      </c>
      <c r="C5831" s="76" t="s">
        <v>287</v>
      </c>
      <c r="D5831" s="76" t="s">
        <v>5240</v>
      </c>
      <c r="E5831" s="76">
        <v>473</v>
      </c>
      <c r="F5831" s="76">
        <v>24</v>
      </c>
      <c r="G5831" s="77">
        <v>6.9</v>
      </c>
      <c r="H5831" s="76" t="s">
        <v>3349</v>
      </c>
      <c r="I5831" s="77">
        <v>8</v>
      </c>
      <c r="J5831" s="2">
        <v>1</v>
      </c>
      <c r="K5831" s="119" cm="1">
        <f t="array" ref="K5831">ROUND(IF(C5831="Beer",SUM(LOOKUP(2,1/(SRP!$B$7:$B$9&lt;=E5831)/(SRP!$C$7:$C$9&gt;=E5831),SRP!$D$7:$D$9)*(G5831/100)*(E5831/1000)),IF(C5831="Spirits",SUM(LOOKUP(2,1/(SRP!$B$2:$B$6&lt;=E5831)/(SRP!$C$2:$C$6&gt;=E5831),SRP!$D$2:$D$6)*(G5831/100)*(E5831/1000)),IF(AND(C5831="Wine",D5831="Fortified Wines"),SUM(LOOKUP(2,1/(SRP!$B$20:$B$23&lt;=E5831)/(SRP!$C$20:$C$23&gt;=E5831),SRP!$D$20:$D$23)*(G5831/100)*(E5831/1000)),IF(C5831="Wine",SUM(LOOKUP(2,1/(SRP!$B$15:$B$19&lt;=E5831)/(SRP!$C$15:$C$19&gt;=E5831),SRP!$D$15:$D$19)*(G5831/100)*(E5831/1000)),IF(C5831="Ready to Drink",SUM(LOOKUP(2,1/(SRP!$B$10:$B$14&lt;=E5831)/(SRP!$C$10:$C$14&gt;=E5831),SRP!$D$10:$D$14)*(G5831/100)*(E5831/1000)),0))))),2)</f>
        <v>2.2799999999999998</v>
      </c>
    </row>
    <row r="5832" spans="1:11" x14ac:dyDescent="0.35">
      <c r="A5832" s="2">
        <v>48138</v>
      </c>
      <c r="B5832" s="76" t="s">
        <v>6014</v>
      </c>
      <c r="C5832" s="76" t="s">
        <v>285</v>
      </c>
      <c r="D5832" s="76" t="s">
        <v>6950</v>
      </c>
      <c r="E5832" s="76">
        <v>750</v>
      </c>
      <c r="F5832" s="76">
        <v>6</v>
      </c>
      <c r="G5832" s="77">
        <v>50</v>
      </c>
      <c r="H5832" s="76" t="s">
        <v>3283</v>
      </c>
      <c r="I5832" s="77">
        <v>99.99</v>
      </c>
      <c r="J5832" s="2">
        <v>1</v>
      </c>
      <c r="K5832" s="119" cm="1">
        <f t="array" ref="K5832">ROUND(IF(C5832="Beer",SUM(LOOKUP(2,1/(SRP!$B$7:$B$9&lt;=E5832)/(SRP!$C$7:$C$9&gt;=E5832),SRP!$D$7:$D$9)*(G5832/100)*(E5832/1000)),IF(C5832="Spirits",SUM(LOOKUP(2,1/(SRP!$B$2:$B$6&lt;=E5832)/(SRP!$C$2:$C$6&gt;=E5832),SRP!$D$2:$D$6)*(G5832/100)*(E5832/1000)),IF(AND(C5832="Wine",D5832="Fortified Wines"),SUM(LOOKUP(2,1/(SRP!$B$20:$B$23&lt;=E5832)/(SRP!$C$20:$C$23&gt;=E5832),SRP!$D$20:$D$23)*(G5832/100)*(E5832/1000)),IF(C5832="Wine",SUM(LOOKUP(2,1/(SRP!$B$15:$B$19&lt;=E5832)/(SRP!$C$15:$C$19&gt;=E5832),SRP!$D$15:$D$19)*(G5832/100)*(E5832/1000)),IF(C5832="Ready to Drink",SUM(LOOKUP(2,1/(SRP!$B$10:$B$14&lt;=E5832)/(SRP!$C$10:$C$14&gt;=E5832),SRP!$D$10:$D$14)*(G5832/100)*(E5832/1000)),0))))),2)</f>
        <v>26.18</v>
      </c>
    </row>
    <row r="5833" spans="1:11" x14ac:dyDescent="0.35">
      <c r="A5833" s="2">
        <v>48139</v>
      </c>
      <c r="B5833" s="76" t="s">
        <v>5340</v>
      </c>
      <c r="C5833" s="76" t="s">
        <v>286</v>
      </c>
      <c r="D5833" s="76" t="s">
        <v>5236</v>
      </c>
      <c r="E5833" s="76">
        <v>750</v>
      </c>
      <c r="F5833" s="76">
        <v>6</v>
      </c>
      <c r="G5833" s="77">
        <v>14.5</v>
      </c>
      <c r="H5833" s="76" t="s">
        <v>6869</v>
      </c>
      <c r="I5833" s="77">
        <v>81.5</v>
      </c>
      <c r="J5833" s="2">
        <v>1</v>
      </c>
      <c r="K5833" s="119" cm="1">
        <f t="array" ref="K5833">ROUND(IF(C5833="Beer",SUM(LOOKUP(2,1/(SRP!$B$7:$B$9&lt;=E5833)/(SRP!$C$7:$C$9&gt;=E5833),SRP!$D$7:$D$9)*(G5833/100)*(E5833/1000)),IF(C5833="Spirits",SUM(LOOKUP(2,1/(SRP!$B$2:$B$6&lt;=E5833)/(SRP!$C$2:$C$6&gt;=E5833),SRP!$D$2:$D$6)*(G5833/100)*(E5833/1000)),IF(AND(C5833="Wine",D5833="Fortified Wines"),SUM(LOOKUP(2,1/(SRP!$B$20:$B$23&lt;=E5833)/(SRP!$C$20:$C$23&gt;=E5833),SRP!$D$20:$D$23)*(G5833/100)*(E5833/1000)),IF(C5833="Wine",SUM(LOOKUP(2,1/(SRP!$B$15:$B$19&lt;=E5833)/(SRP!$C$15:$C$19&gt;=E5833),SRP!$D$15:$D$19)*(G5833/100)*(E5833/1000)),IF(C5833="Ready to Drink",SUM(LOOKUP(2,1/(SRP!$B$10:$B$14&lt;=E5833)/(SRP!$C$10:$C$14&gt;=E5833),SRP!$D$10:$D$14)*(G5833/100)*(E5833/1000)),0))))),2)</f>
        <v>7.59</v>
      </c>
    </row>
    <row r="5834" spans="1:11" x14ac:dyDescent="0.35">
      <c r="A5834" s="2">
        <v>48141</v>
      </c>
      <c r="B5834" s="76" t="s">
        <v>4509</v>
      </c>
      <c r="C5834" s="76" t="s">
        <v>286</v>
      </c>
      <c r="D5834" s="76" t="s">
        <v>5236</v>
      </c>
      <c r="E5834" s="76">
        <v>750</v>
      </c>
      <c r="F5834" s="76">
        <v>12</v>
      </c>
      <c r="G5834" s="77">
        <v>13</v>
      </c>
      <c r="H5834" s="76" t="s">
        <v>6869</v>
      </c>
      <c r="I5834" s="77">
        <v>15.99</v>
      </c>
      <c r="J5834" s="2">
        <v>1</v>
      </c>
      <c r="K5834" s="119" cm="1">
        <f t="array" ref="K5834">ROUND(IF(C5834="Beer",SUM(LOOKUP(2,1/(SRP!$B$7:$B$9&lt;=E5834)/(SRP!$C$7:$C$9&gt;=E5834),SRP!$D$7:$D$9)*(G5834/100)*(E5834/1000)),IF(C5834="Spirits",SUM(LOOKUP(2,1/(SRP!$B$2:$B$6&lt;=E5834)/(SRP!$C$2:$C$6&gt;=E5834),SRP!$D$2:$D$6)*(G5834/100)*(E5834/1000)),IF(AND(C5834="Wine",D5834="Fortified Wines"),SUM(LOOKUP(2,1/(SRP!$B$20:$B$23&lt;=E5834)/(SRP!$C$20:$C$23&gt;=E5834),SRP!$D$20:$D$23)*(G5834/100)*(E5834/1000)),IF(C5834="Wine",SUM(LOOKUP(2,1/(SRP!$B$15:$B$19&lt;=E5834)/(SRP!$C$15:$C$19&gt;=E5834),SRP!$D$15:$D$19)*(G5834/100)*(E5834/1000)),IF(C5834="Ready to Drink",SUM(LOOKUP(2,1/(SRP!$B$10:$B$14&lt;=E5834)/(SRP!$C$10:$C$14&gt;=E5834),SRP!$D$10:$D$14)*(G5834/100)*(E5834/1000)),0))))),2)</f>
        <v>6.81</v>
      </c>
    </row>
    <row r="5835" spans="1:11" x14ac:dyDescent="0.35">
      <c r="A5835" s="2">
        <v>48153</v>
      </c>
      <c r="B5835" s="76" t="s">
        <v>4487</v>
      </c>
      <c r="C5835" s="76" t="s">
        <v>5938</v>
      </c>
      <c r="D5835" s="76" t="s">
        <v>5279</v>
      </c>
      <c r="E5835" s="76">
        <v>1000</v>
      </c>
      <c r="F5835" s="76">
        <v>6</v>
      </c>
      <c r="G5835" s="77">
        <v>7</v>
      </c>
      <c r="H5835" s="76" t="s">
        <v>3301</v>
      </c>
      <c r="I5835" s="77">
        <v>15.98</v>
      </c>
      <c r="J5835" s="2">
        <v>4</v>
      </c>
      <c r="K5835" s="119" cm="1">
        <f t="array" ref="K5835">ROUND(IF(C5835="Beer",SUM(LOOKUP(2,1/(SRP!$B$7:$B$9&lt;=E5835)/(SRP!$C$7:$C$9&gt;=E5835),SRP!$D$7:$D$9)*(G5835/100)*(E5835/1000)),IF(C5835="Spirits",SUM(LOOKUP(2,1/(SRP!$B$2:$B$6&lt;=E5835)/(SRP!$C$2:$C$6&gt;=E5835),SRP!$D$2:$D$6)*(G5835/100)*(E5835/1000)),IF(AND(C5835="Wine",D5835="Fortified Wines"),SUM(LOOKUP(2,1/(SRP!$B$20:$B$23&lt;=E5835)/(SRP!$C$20:$C$23&gt;=E5835),SRP!$D$20:$D$23)*(G5835/100)*(E5835/1000)),IF(C5835="Wine",SUM(LOOKUP(2,1/(SRP!$B$15:$B$19&lt;=E5835)/(SRP!$C$15:$C$19&gt;=E5835),SRP!$D$15:$D$19)*(G5835/100)*(E5835/1000)),IF(C5835="Ready to Drink",SUM(LOOKUP(2,1/(SRP!$B$10:$B$14&lt;=E5835)/(SRP!$C$10:$C$14&gt;=E5835),SRP!$D$10:$D$14)*(G5835/100)*(E5835/1000)),0))))),2)</f>
        <v>4.8899999999999997</v>
      </c>
    </row>
    <row r="5836" spans="1:11" x14ac:dyDescent="0.35">
      <c r="A5836" s="2">
        <v>48153</v>
      </c>
      <c r="B5836" s="76" t="s">
        <v>4487</v>
      </c>
      <c r="C5836" s="76" t="s">
        <v>5938</v>
      </c>
      <c r="D5836" s="76" t="s">
        <v>5279</v>
      </c>
      <c r="E5836" s="76">
        <v>1000</v>
      </c>
      <c r="F5836" s="76">
        <v>6</v>
      </c>
      <c r="G5836" s="77">
        <v>7</v>
      </c>
      <c r="H5836" s="76" t="s">
        <v>3301</v>
      </c>
      <c r="I5836" s="77">
        <v>15.98</v>
      </c>
      <c r="J5836" s="2">
        <v>4</v>
      </c>
      <c r="K5836" s="119" cm="1">
        <f t="array" ref="K5836">ROUND(IF(C5836="Beer",SUM(LOOKUP(2,1/(SRP!$B$7:$B$9&lt;=E5836)/(SRP!$C$7:$C$9&gt;=E5836),SRP!$D$7:$D$9)*(G5836/100)*(E5836/1000)),IF(C5836="Spirits",SUM(LOOKUP(2,1/(SRP!$B$2:$B$6&lt;=E5836)/(SRP!$C$2:$C$6&gt;=E5836),SRP!$D$2:$D$6)*(G5836/100)*(E5836/1000)),IF(AND(C5836="Wine",D5836="Fortified Wines"),SUM(LOOKUP(2,1/(SRP!$B$20:$B$23&lt;=E5836)/(SRP!$C$20:$C$23&gt;=E5836),SRP!$D$20:$D$23)*(G5836/100)*(E5836/1000)),IF(C5836="Wine",SUM(LOOKUP(2,1/(SRP!$B$15:$B$19&lt;=E5836)/(SRP!$C$15:$C$19&gt;=E5836),SRP!$D$15:$D$19)*(G5836/100)*(E5836/1000)),IF(C5836="Ready to Drink",SUM(LOOKUP(2,1/(SRP!$B$10:$B$14&lt;=E5836)/(SRP!$C$10:$C$14&gt;=E5836),SRP!$D$10:$D$14)*(G5836/100)*(E5836/1000)),0))))),2)</f>
        <v>4.8899999999999997</v>
      </c>
    </row>
    <row r="5837" spans="1:11" x14ac:dyDescent="0.35">
      <c r="A5837" s="2">
        <v>48178</v>
      </c>
      <c r="B5837" s="76" t="s">
        <v>4503</v>
      </c>
      <c r="C5837" s="76" t="s">
        <v>286</v>
      </c>
      <c r="D5837" s="76" t="s">
        <v>5268</v>
      </c>
      <c r="E5837" s="76">
        <v>1500</v>
      </c>
      <c r="F5837" s="76">
        <v>6</v>
      </c>
      <c r="G5837" s="77">
        <v>14.4</v>
      </c>
      <c r="H5837" s="76" t="s">
        <v>5745</v>
      </c>
      <c r="I5837" s="77">
        <v>139.99</v>
      </c>
      <c r="J5837" s="2">
        <v>1</v>
      </c>
      <c r="K5837" s="119" cm="1">
        <f t="array" ref="K5837">ROUND(IF(C5837="Beer",SUM(LOOKUP(2,1/(SRP!$B$7:$B$9&lt;=E5837)/(SRP!$C$7:$C$9&gt;=E5837),SRP!$D$7:$D$9)*(G5837/100)*(E5837/1000)),IF(C5837="Spirits",SUM(LOOKUP(2,1/(SRP!$B$2:$B$6&lt;=E5837)/(SRP!$C$2:$C$6&gt;=E5837),SRP!$D$2:$D$6)*(G5837/100)*(E5837/1000)),IF(AND(C5837="Wine",D5837="Fortified Wines"),SUM(LOOKUP(2,1/(SRP!$B$20:$B$23&lt;=E5837)/(SRP!$C$20:$C$23&gt;=E5837),SRP!$D$20:$D$23)*(G5837/100)*(E5837/1000)),IF(C5837="Wine",SUM(LOOKUP(2,1/(SRP!$B$15:$B$19&lt;=E5837)/(SRP!$C$15:$C$19&gt;=E5837),SRP!$D$15:$D$19)*(G5837/100)*(E5837/1000)),IF(C5837="Ready to Drink",SUM(LOOKUP(2,1/(SRP!$B$10:$B$14&lt;=E5837)/(SRP!$C$10:$C$14&gt;=E5837),SRP!$D$10:$D$14)*(G5837/100)*(E5837/1000)),0))))),2)</f>
        <v>15.08</v>
      </c>
    </row>
    <row r="5838" spans="1:11" x14ac:dyDescent="0.35">
      <c r="A5838" s="2">
        <v>48186</v>
      </c>
      <c r="B5838" s="76" t="s">
        <v>4516</v>
      </c>
      <c r="C5838" s="76" t="s">
        <v>5938</v>
      </c>
      <c r="D5838" s="76" t="s">
        <v>5283</v>
      </c>
      <c r="E5838" s="76">
        <v>1420</v>
      </c>
      <c r="F5838" s="76">
        <v>6</v>
      </c>
      <c r="G5838" s="77">
        <v>5.2</v>
      </c>
      <c r="H5838" s="76" t="s">
        <v>6870</v>
      </c>
      <c r="I5838" s="77">
        <v>14.99</v>
      </c>
      <c r="J5838" s="2">
        <v>4</v>
      </c>
      <c r="K5838" s="119" cm="1">
        <f t="array" ref="K5838">ROUND(IF(C5838="Beer",SUM(LOOKUP(2,1/(SRP!$B$7:$B$9&lt;=E5838)/(SRP!$C$7:$C$9&gt;=E5838),SRP!$D$7:$D$9)*(G5838/100)*(E5838/1000)),IF(C5838="Spirits",SUM(LOOKUP(2,1/(SRP!$B$2:$B$6&lt;=E5838)/(SRP!$C$2:$C$6&gt;=E5838),SRP!$D$2:$D$6)*(G5838/100)*(E5838/1000)),IF(AND(C5838="Wine",D5838="Fortified Wines"),SUM(LOOKUP(2,1/(SRP!$B$20:$B$23&lt;=E5838)/(SRP!$C$20:$C$23&gt;=E5838),SRP!$D$20:$D$23)*(G5838/100)*(E5838/1000)),IF(C5838="Wine",SUM(LOOKUP(2,1/(SRP!$B$15:$B$19&lt;=E5838)/(SRP!$C$15:$C$19&gt;=E5838),SRP!$D$15:$D$19)*(G5838/100)*(E5838/1000)),IF(C5838="Ready to Drink",SUM(LOOKUP(2,1/(SRP!$B$10:$B$14&lt;=E5838)/(SRP!$C$10:$C$14&gt;=E5838),SRP!$D$10:$D$14)*(G5838/100)*(E5838/1000)),0))))),2)</f>
        <v>5.15</v>
      </c>
    </row>
    <row r="5839" spans="1:11" x14ac:dyDescent="0.35">
      <c r="A5839" s="2">
        <v>48186</v>
      </c>
      <c r="B5839" s="76" t="s">
        <v>4516</v>
      </c>
      <c r="C5839" s="76" t="s">
        <v>5938</v>
      </c>
      <c r="D5839" s="76" t="s">
        <v>5283</v>
      </c>
      <c r="E5839" s="76">
        <v>1420</v>
      </c>
      <c r="F5839" s="76">
        <v>6</v>
      </c>
      <c r="G5839" s="77">
        <v>5.2</v>
      </c>
      <c r="H5839" s="76" t="s">
        <v>6870</v>
      </c>
      <c r="I5839" s="77">
        <v>14.99</v>
      </c>
      <c r="J5839" s="2">
        <v>4</v>
      </c>
      <c r="K5839" s="119" cm="1">
        <f t="array" ref="K5839">ROUND(IF(C5839="Beer",SUM(LOOKUP(2,1/(SRP!$B$7:$B$9&lt;=E5839)/(SRP!$C$7:$C$9&gt;=E5839),SRP!$D$7:$D$9)*(G5839/100)*(E5839/1000)),IF(C5839="Spirits",SUM(LOOKUP(2,1/(SRP!$B$2:$B$6&lt;=E5839)/(SRP!$C$2:$C$6&gt;=E5839),SRP!$D$2:$D$6)*(G5839/100)*(E5839/1000)),IF(AND(C5839="Wine",D5839="Fortified Wines"),SUM(LOOKUP(2,1/(SRP!$B$20:$B$23&lt;=E5839)/(SRP!$C$20:$C$23&gt;=E5839),SRP!$D$20:$D$23)*(G5839/100)*(E5839/1000)),IF(C5839="Wine",SUM(LOOKUP(2,1/(SRP!$B$15:$B$19&lt;=E5839)/(SRP!$C$15:$C$19&gt;=E5839),SRP!$D$15:$D$19)*(G5839/100)*(E5839/1000)),IF(C5839="Ready to Drink",SUM(LOOKUP(2,1/(SRP!$B$10:$B$14&lt;=E5839)/(SRP!$C$10:$C$14&gt;=E5839),SRP!$D$10:$D$14)*(G5839/100)*(E5839/1000)),0))))),2)</f>
        <v>5.15</v>
      </c>
    </row>
    <row r="5840" spans="1:11" x14ac:dyDescent="0.35">
      <c r="A5840" s="2">
        <v>48187</v>
      </c>
      <c r="B5840" s="76" t="s">
        <v>4491</v>
      </c>
      <c r="C5840" s="76" t="s">
        <v>5938</v>
      </c>
      <c r="D5840" s="76" t="s">
        <v>5283</v>
      </c>
      <c r="E5840" s="76">
        <v>1420</v>
      </c>
      <c r="F5840" s="76">
        <v>6</v>
      </c>
      <c r="G5840" s="77">
        <v>5.2</v>
      </c>
      <c r="H5840" s="76" t="s">
        <v>6870</v>
      </c>
      <c r="I5840" s="77">
        <v>14.99</v>
      </c>
      <c r="J5840" s="2">
        <v>4</v>
      </c>
      <c r="K5840" s="119" cm="1">
        <f t="array" ref="K5840">ROUND(IF(C5840="Beer",SUM(LOOKUP(2,1/(SRP!$B$7:$B$9&lt;=E5840)/(SRP!$C$7:$C$9&gt;=E5840),SRP!$D$7:$D$9)*(G5840/100)*(E5840/1000)),IF(C5840="Spirits",SUM(LOOKUP(2,1/(SRP!$B$2:$B$6&lt;=E5840)/(SRP!$C$2:$C$6&gt;=E5840),SRP!$D$2:$D$6)*(G5840/100)*(E5840/1000)),IF(AND(C5840="Wine",D5840="Fortified Wines"),SUM(LOOKUP(2,1/(SRP!$B$20:$B$23&lt;=E5840)/(SRP!$C$20:$C$23&gt;=E5840),SRP!$D$20:$D$23)*(G5840/100)*(E5840/1000)),IF(C5840="Wine",SUM(LOOKUP(2,1/(SRP!$B$15:$B$19&lt;=E5840)/(SRP!$C$15:$C$19&gt;=E5840),SRP!$D$15:$D$19)*(G5840/100)*(E5840/1000)),IF(C5840="Ready to Drink",SUM(LOOKUP(2,1/(SRP!$B$10:$B$14&lt;=E5840)/(SRP!$C$10:$C$14&gt;=E5840),SRP!$D$10:$D$14)*(G5840/100)*(E5840/1000)),0))))),2)</f>
        <v>5.15</v>
      </c>
    </row>
    <row r="5841" spans="1:11" x14ac:dyDescent="0.35">
      <c r="A5841" s="2">
        <v>48187</v>
      </c>
      <c r="B5841" s="76" t="s">
        <v>4491</v>
      </c>
      <c r="C5841" s="76" t="s">
        <v>5938</v>
      </c>
      <c r="D5841" s="76" t="s">
        <v>5283</v>
      </c>
      <c r="E5841" s="76">
        <v>1420</v>
      </c>
      <c r="F5841" s="76">
        <v>6</v>
      </c>
      <c r="G5841" s="77">
        <v>5.2</v>
      </c>
      <c r="H5841" s="76" t="s">
        <v>6870</v>
      </c>
      <c r="I5841" s="77">
        <v>14.99</v>
      </c>
      <c r="J5841" s="2">
        <v>4</v>
      </c>
      <c r="K5841" s="119" cm="1">
        <f t="array" ref="K5841">ROUND(IF(C5841="Beer",SUM(LOOKUP(2,1/(SRP!$B$7:$B$9&lt;=E5841)/(SRP!$C$7:$C$9&gt;=E5841),SRP!$D$7:$D$9)*(G5841/100)*(E5841/1000)),IF(C5841="Spirits",SUM(LOOKUP(2,1/(SRP!$B$2:$B$6&lt;=E5841)/(SRP!$C$2:$C$6&gt;=E5841),SRP!$D$2:$D$6)*(G5841/100)*(E5841/1000)),IF(AND(C5841="Wine",D5841="Fortified Wines"),SUM(LOOKUP(2,1/(SRP!$B$20:$B$23&lt;=E5841)/(SRP!$C$20:$C$23&gt;=E5841),SRP!$D$20:$D$23)*(G5841/100)*(E5841/1000)),IF(C5841="Wine",SUM(LOOKUP(2,1/(SRP!$B$15:$B$19&lt;=E5841)/(SRP!$C$15:$C$19&gt;=E5841),SRP!$D$15:$D$19)*(G5841/100)*(E5841/1000)),IF(C5841="Ready to Drink",SUM(LOOKUP(2,1/(SRP!$B$10:$B$14&lt;=E5841)/(SRP!$C$10:$C$14&gt;=E5841),SRP!$D$10:$D$14)*(G5841/100)*(E5841/1000)),0))))),2)</f>
        <v>5.15</v>
      </c>
    </row>
    <row r="5842" spans="1:11" x14ac:dyDescent="0.35">
      <c r="A5842" s="2">
        <v>48194</v>
      </c>
      <c r="B5842" s="76" t="s">
        <v>4443</v>
      </c>
      <c r="C5842" s="76" t="s">
        <v>287</v>
      </c>
      <c r="D5842" s="76" t="s">
        <v>5313</v>
      </c>
      <c r="E5842" s="76">
        <v>473</v>
      </c>
      <c r="F5842" s="76">
        <v>24</v>
      </c>
      <c r="G5842" s="77">
        <v>5.5</v>
      </c>
      <c r="H5842" s="76" t="s">
        <v>5334</v>
      </c>
      <c r="I5842" s="77">
        <v>3.99</v>
      </c>
      <c r="J5842" s="2">
        <v>1</v>
      </c>
      <c r="K5842" s="119" cm="1">
        <f t="array" ref="K5842">ROUND(IF(C5842="Beer",SUM(LOOKUP(2,1/(SRP!$B$7:$B$9&lt;=E5842)/(SRP!$C$7:$C$9&gt;=E5842),SRP!$D$7:$D$9)*(G5842/100)*(E5842/1000)),IF(C5842="Spirits",SUM(LOOKUP(2,1/(SRP!$B$2:$B$6&lt;=E5842)/(SRP!$C$2:$C$6&gt;=E5842),SRP!$D$2:$D$6)*(G5842/100)*(E5842/1000)),IF(AND(C5842="Wine",D5842="Fortified Wines"),SUM(LOOKUP(2,1/(SRP!$B$20:$B$23&lt;=E5842)/(SRP!$C$20:$C$23&gt;=E5842),SRP!$D$20:$D$23)*(G5842/100)*(E5842/1000)),IF(C5842="Wine",SUM(LOOKUP(2,1/(SRP!$B$15:$B$19&lt;=E5842)/(SRP!$C$15:$C$19&gt;=E5842),SRP!$D$15:$D$19)*(G5842/100)*(E5842/1000)),IF(C5842="Ready to Drink",SUM(LOOKUP(2,1/(SRP!$B$10:$B$14&lt;=E5842)/(SRP!$C$10:$C$14&gt;=E5842),SRP!$D$10:$D$14)*(G5842/100)*(E5842/1000)),0))))),2)</f>
        <v>1.82</v>
      </c>
    </row>
    <row r="5843" spans="1:11" x14ac:dyDescent="0.35">
      <c r="A5843" s="2">
        <v>48194</v>
      </c>
      <c r="B5843" s="76" t="s">
        <v>4443</v>
      </c>
      <c r="C5843" s="76" t="s">
        <v>287</v>
      </c>
      <c r="D5843" s="76" t="s">
        <v>5313</v>
      </c>
      <c r="E5843" s="76">
        <v>473</v>
      </c>
      <c r="F5843" s="76">
        <v>24</v>
      </c>
      <c r="G5843" s="77">
        <v>5.5</v>
      </c>
      <c r="H5843" s="76" t="s">
        <v>3377</v>
      </c>
      <c r="I5843" s="77">
        <v>3.99</v>
      </c>
      <c r="J5843" s="2">
        <v>1</v>
      </c>
      <c r="K5843" s="119" cm="1">
        <f t="array" ref="K5843">ROUND(IF(C5843="Beer",SUM(LOOKUP(2,1/(SRP!$B$7:$B$9&lt;=E5843)/(SRP!$C$7:$C$9&gt;=E5843),SRP!$D$7:$D$9)*(G5843/100)*(E5843/1000)),IF(C5843="Spirits",SUM(LOOKUP(2,1/(SRP!$B$2:$B$6&lt;=E5843)/(SRP!$C$2:$C$6&gt;=E5843),SRP!$D$2:$D$6)*(G5843/100)*(E5843/1000)),IF(AND(C5843="Wine",D5843="Fortified Wines"),SUM(LOOKUP(2,1/(SRP!$B$20:$B$23&lt;=E5843)/(SRP!$C$20:$C$23&gt;=E5843),SRP!$D$20:$D$23)*(G5843/100)*(E5843/1000)),IF(C5843="Wine",SUM(LOOKUP(2,1/(SRP!$B$15:$B$19&lt;=E5843)/(SRP!$C$15:$C$19&gt;=E5843),SRP!$D$15:$D$19)*(G5843/100)*(E5843/1000)),IF(C5843="Ready to Drink",SUM(LOOKUP(2,1/(SRP!$B$10:$B$14&lt;=E5843)/(SRP!$C$10:$C$14&gt;=E5843),SRP!$D$10:$D$14)*(G5843/100)*(E5843/1000)),0))))),2)</f>
        <v>1.82</v>
      </c>
    </row>
    <row r="5844" spans="1:11" x14ac:dyDescent="0.35">
      <c r="A5844" s="2">
        <v>48195</v>
      </c>
      <c r="B5844" s="76" t="s">
        <v>4427</v>
      </c>
      <c r="C5844" s="76" t="s">
        <v>286</v>
      </c>
      <c r="D5844" s="76" t="s">
        <v>5236</v>
      </c>
      <c r="E5844" s="76">
        <v>750</v>
      </c>
      <c r="F5844" s="76">
        <v>12</v>
      </c>
      <c r="G5844" s="77">
        <v>14</v>
      </c>
      <c r="H5844" s="76" t="s">
        <v>3303</v>
      </c>
      <c r="I5844" s="77">
        <v>22.99</v>
      </c>
      <c r="J5844" s="2">
        <v>1</v>
      </c>
      <c r="K5844" s="119" cm="1">
        <f t="array" ref="K5844">ROUND(IF(C5844="Beer",SUM(LOOKUP(2,1/(SRP!$B$7:$B$9&lt;=E5844)/(SRP!$C$7:$C$9&gt;=E5844),SRP!$D$7:$D$9)*(G5844/100)*(E5844/1000)),IF(C5844="Spirits",SUM(LOOKUP(2,1/(SRP!$B$2:$B$6&lt;=E5844)/(SRP!$C$2:$C$6&gt;=E5844),SRP!$D$2:$D$6)*(G5844/100)*(E5844/1000)),IF(AND(C5844="Wine",D5844="Fortified Wines"),SUM(LOOKUP(2,1/(SRP!$B$20:$B$23&lt;=E5844)/(SRP!$C$20:$C$23&gt;=E5844),SRP!$D$20:$D$23)*(G5844/100)*(E5844/1000)),IF(C5844="Wine",SUM(LOOKUP(2,1/(SRP!$B$15:$B$19&lt;=E5844)/(SRP!$C$15:$C$19&gt;=E5844),SRP!$D$15:$D$19)*(G5844/100)*(E5844/1000)),IF(C5844="Ready to Drink",SUM(LOOKUP(2,1/(SRP!$B$10:$B$14&lt;=E5844)/(SRP!$C$10:$C$14&gt;=E5844),SRP!$D$10:$D$14)*(G5844/100)*(E5844/1000)),0))))),2)</f>
        <v>7.33</v>
      </c>
    </row>
    <row r="5845" spans="1:11" x14ac:dyDescent="0.35">
      <c r="A5845" s="2">
        <v>48196</v>
      </c>
      <c r="B5845" s="76" t="s">
        <v>6984</v>
      </c>
      <c r="C5845" s="76" t="s">
        <v>286</v>
      </c>
      <c r="D5845" s="76" t="s">
        <v>5236</v>
      </c>
      <c r="E5845" s="76">
        <v>750</v>
      </c>
      <c r="F5845" s="76">
        <v>6</v>
      </c>
      <c r="G5845" s="77">
        <v>14</v>
      </c>
      <c r="H5845" s="76" t="s">
        <v>6283</v>
      </c>
      <c r="I5845" s="77">
        <v>13.8</v>
      </c>
      <c r="J5845" s="2">
        <v>1</v>
      </c>
      <c r="K5845" s="119" cm="1">
        <f t="array" ref="K5845">ROUND(IF(C5845="Beer",SUM(LOOKUP(2,1/(SRP!$B$7:$B$9&lt;=E5845)/(SRP!$C$7:$C$9&gt;=E5845),SRP!$D$7:$D$9)*(G5845/100)*(E5845/1000)),IF(C5845="Spirits",SUM(LOOKUP(2,1/(SRP!$B$2:$B$6&lt;=E5845)/(SRP!$C$2:$C$6&gt;=E5845),SRP!$D$2:$D$6)*(G5845/100)*(E5845/1000)),IF(AND(C5845="Wine",D5845="Fortified Wines"),SUM(LOOKUP(2,1/(SRP!$B$20:$B$23&lt;=E5845)/(SRP!$C$20:$C$23&gt;=E5845),SRP!$D$20:$D$23)*(G5845/100)*(E5845/1000)),IF(C5845="Wine",SUM(LOOKUP(2,1/(SRP!$B$15:$B$19&lt;=E5845)/(SRP!$C$15:$C$19&gt;=E5845),SRP!$D$15:$D$19)*(G5845/100)*(E5845/1000)),IF(C5845="Ready to Drink",SUM(LOOKUP(2,1/(SRP!$B$10:$B$14&lt;=E5845)/(SRP!$C$10:$C$14&gt;=E5845),SRP!$D$10:$D$14)*(G5845/100)*(E5845/1000)),0))))),2)</f>
        <v>7.33</v>
      </c>
    </row>
    <row r="5846" spans="1:11" x14ac:dyDescent="0.35">
      <c r="A5846" s="2">
        <v>48197</v>
      </c>
      <c r="B5846" s="76" t="s">
        <v>4458</v>
      </c>
      <c r="C5846" s="76" t="s">
        <v>287</v>
      </c>
      <c r="D5846" s="76" t="s">
        <v>5240</v>
      </c>
      <c r="E5846" s="76">
        <v>473</v>
      </c>
      <c r="F5846" s="76">
        <v>24</v>
      </c>
      <c r="G5846" s="77">
        <v>8.5</v>
      </c>
      <c r="H5846" s="76" t="s">
        <v>3355</v>
      </c>
      <c r="I5846" s="77">
        <v>5.29</v>
      </c>
      <c r="J5846" s="2">
        <v>1</v>
      </c>
      <c r="K5846" s="119" cm="1">
        <f t="array" ref="K5846">ROUND(IF(C5846="Beer",SUM(LOOKUP(2,1/(SRP!$B$7:$B$9&lt;=E5846)/(SRP!$C$7:$C$9&gt;=E5846),SRP!$D$7:$D$9)*(G5846/100)*(E5846/1000)),IF(C5846="Spirits",SUM(LOOKUP(2,1/(SRP!$B$2:$B$6&lt;=E5846)/(SRP!$C$2:$C$6&gt;=E5846),SRP!$D$2:$D$6)*(G5846/100)*(E5846/1000)),IF(AND(C5846="Wine",D5846="Fortified Wines"),SUM(LOOKUP(2,1/(SRP!$B$20:$B$23&lt;=E5846)/(SRP!$C$20:$C$23&gt;=E5846),SRP!$D$20:$D$23)*(G5846/100)*(E5846/1000)),IF(C5846="Wine",SUM(LOOKUP(2,1/(SRP!$B$15:$B$19&lt;=E5846)/(SRP!$C$15:$C$19&gt;=E5846),SRP!$D$15:$D$19)*(G5846/100)*(E5846/1000)),IF(C5846="Ready to Drink",SUM(LOOKUP(2,1/(SRP!$B$10:$B$14&lt;=E5846)/(SRP!$C$10:$C$14&gt;=E5846),SRP!$D$10:$D$14)*(G5846/100)*(E5846/1000)),0))))),2)</f>
        <v>2.81</v>
      </c>
    </row>
    <row r="5847" spans="1:11" x14ac:dyDescent="0.35">
      <c r="A5847" s="2">
        <v>48197</v>
      </c>
      <c r="B5847" s="76" t="s">
        <v>4458</v>
      </c>
      <c r="C5847" s="76" t="s">
        <v>287</v>
      </c>
      <c r="D5847" s="76" t="s">
        <v>5240</v>
      </c>
      <c r="E5847" s="76">
        <v>473</v>
      </c>
      <c r="F5847" s="76">
        <v>24</v>
      </c>
      <c r="G5847" s="77">
        <v>8.5</v>
      </c>
      <c r="H5847" s="76" t="s">
        <v>3355</v>
      </c>
      <c r="I5847" s="77">
        <v>5.29</v>
      </c>
      <c r="J5847" s="2">
        <v>1</v>
      </c>
      <c r="K5847" s="119" cm="1">
        <f t="array" ref="K5847">ROUND(IF(C5847="Beer",SUM(LOOKUP(2,1/(SRP!$B$7:$B$9&lt;=E5847)/(SRP!$C$7:$C$9&gt;=E5847),SRP!$D$7:$D$9)*(G5847/100)*(E5847/1000)),IF(C5847="Spirits",SUM(LOOKUP(2,1/(SRP!$B$2:$B$6&lt;=E5847)/(SRP!$C$2:$C$6&gt;=E5847),SRP!$D$2:$D$6)*(G5847/100)*(E5847/1000)),IF(AND(C5847="Wine",D5847="Fortified Wines"),SUM(LOOKUP(2,1/(SRP!$B$20:$B$23&lt;=E5847)/(SRP!$C$20:$C$23&gt;=E5847),SRP!$D$20:$D$23)*(G5847/100)*(E5847/1000)),IF(C5847="Wine",SUM(LOOKUP(2,1/(SRP!$B$15:$B$19&lt;=E5847)/(SRP!$C$15:$C$19&gt;=E5847),SRP!$D$15:$D$19)*(G5847/100)*(E5847/1000)),IF(C5847="Ready to Drink",SUM(LOOKUP(2,1/(SRP!$B$10:$B$14&lt;=E5847)/(SRP!$C$10:$C$14&gt;=E5847),SRP!$D$10:$D$14)*(G5847/100)*(E5847/1000)),0))))),2)</f>
        <v>2.81</v>
      </c>
    </row>
    <row r="5848" spans="1:11" x14ac:dyDescent="0.35">
      <c r="A5848" s="2">
        <v>48198</v>
      </c>
      <c r="B5848" s="76" t="s">
        <v>4493</v>
      </c>
      <c r="C5848" s="76" t="s">
        <v>287</v>
      </c>
      <c r="D5848" s="76" t="s">
        <v>5266</v>
      </c>
      <c r="E5848" s="76">
        <v>473</v>
      </c>
      <c r="F5848" s="76">
        <v>24</v>
      </c>
      <c r="G5848" s="77">
        <v>5</v>
      </c>
      <c r="H5848" s="76" t="s">
        <v>3355</v>
      </c>
      <c r="I5848" s="77">
        <v>4.49</v>
      </c>
      <c r="J5848" s="2">
        <v>1</v>
      </c>
      <c r="K5848" s="119" cm="1">
        <f t="array" ref="K5848">ROUND(IF(C5848="Beer",SUM(LOOKUP(2,1/(SRP!$B$7:$B$9&lt;=E5848)/(SRP!$C$7:$C$9&gt;=E5848),SRP!$D$7:$D$9)*(G5848/100)*(E5848/1000)),IF(C5848="Spirits",SUM(LOOKUP(2,1/(SRP!$B$2:$B$6&lt;=E5848)/(SRP!$C$2:$C$6&gt;=E5848),SRP!$D$2:$D$6)*(G5848/100)*(E5848/1000)),IF(AND(C5848="Wine",D5848="Fortified Wines"),SUM(LOOKUP(2,1/(SRP!$B$20:$B$23&lt;=E5848)/(SRP!$C$20:$C$23&gt;=E5848),SRP!$D$20:$D$23)*(G5848/100)*(E5848/1000)),IF(C5848="Wine",SUM(LOOKUP(2,1/(SRP!$B$15:$B$19&lt;=E5848)/(SRP!$C$15:$C$19&gt;=E5848),SRP!$D$15:$D$19)*(G5848/100)*(E5848/1000)),IF(C5848="Ready to Drink",SUM(LOOKUP(2,1/(SRP!$B$10:$B$14&lt;=E5848)/(SRP!$C$10:$C$14&gt;=E5848),SRP!$D$10:$D$14)*(G5848/100)*(E5848/1000)),0))))),2)</f>
        <v>1.65</v>
      </c>
    </row>
    <row r="5849" spans="1:11" x14ac:dyDescent="0.35">
      <c r="A5849" s="2">
        <v>48198</v>
      </c>
      <c r="B5849" s="76" t="s">
        <v>4493</v>
      </c>
      <c r="C5849" s="76" t="s">
        <v>287</v>
      </c>
      <c r="D5849" s="76" t="s">
        <v>5266</v>
      </c>
      <c r="E5849" s="76">
        <v>473</v>
      </c>
      <c r="F5849" s="76">
        <v>24</v>
      </c>
      <c r="G5849" s="77">
        <v>5</v>
      </c>
      <c r="H5849" s="76" t="s">
        <v>3355</v>
      </c>
      <c r="I5849" s="77">
        <v>4.49</v>
      </c>
      <c r="J5849" s="2">
        <v>1</v>
      </c>
      <c r="K5849" s="119" cm="1">
        <f t="array" ref="K5849">ROUND(IF(C5849="Beer",SUM(LOOKUP(2,1/(SRP!$B$7:$B$9&lt;=E5849)/(SRP!$C$7:$C$9&gt;=E5849),SRP!$D$7:$D$9)*(G5849/100)*(E5849/1000)),IF(C5849="Spirits",SUM(LOOKUP(2,1/(SRP!$B$2:$B$6&lt;=E5849)/(SRP!$C$2:$C$6&gt;=E5849),SRP!$D$2:$D$6)*(G5849/100)*(E5849/1000)),IF(AND(C5849="Wine",D5849="Fortified Wines"),SUM(LOOKUP(2,1/(SRP!$B$20:$B$23&lt;=E5849)/(SRP!$C$20:$C$23&gt;=E5849),SRP!$D$20:$D$23)*(G5849/100)*(E5849/1000)),IF(C5849="Wine",SUM(LOOKUP(2,1/(SRP!$B$15:$B$19&lt;=E5849)/(SRP!$C$15:$C$19&gt;=E5849),SRP!$D$15:$D$19)*(G5849/100)*(E5849/1000)),IF(C5849="Ready to Drink",SUM(LOOKUP(2,1/(SRP!$B$10:$B$14&lt;=E5849)/(SRP!$C$10:$C$14&gt;=E5849),SRP!$D$10:$D$14)*(G5849/100)*(E5849/1000)),0))))),2)</f>
        <v>1.65</v>
      </c>
    </row>
    <row r="5850" spans="1:11" x14ac:dyDescent="0.35">
      <c r="A5850" s="2">
        <v>48199</v>
      </c>
      <c r="B5850" s="76" t="s">
        <v>4494</v>
      </c>
      <c r="C5850" s="76" t="s">
        <v>287</v>
      </c>
      <c r="D5850" s="76" t="s">
        <v>5240</v>
      </c>
      <c r="E5850" s="76">
        <v>473</v>
      </c>
      <c r="F5850" s="76">
        <v>24</v>
      </c>
      <c r="G5850" s="77">
        <v>9</v>
      </c>
      <c r="H5850" s="76" t="s">
        <v>3355</v>
      </c>
      <c r="I5850" s="77">
        <v>5.29</v>
      </c>
      <c r="J5850" s="2">
        <v>1</v>
      </c>
      <c r="K5850" s="119" cm="1">
        <f t="array" ref="K5850">ROUND(IF(C5850="Beer",SUM(LOOKUP(2,1/(SRP!$B$7:$B$9&lt;=E5850)/(SRP!$C$7:$C$9&gt;=E5850),SRP!$D$7:$D$9)*(G5850/100)*(E5850/1000)),IF(C5850="Spirits",SUM(LOOKUP(2,1/(SRP!$B$2:$B$6&lt;=E5850)/(SRP!$C$2:$C$6&gt;=E5850),SRP!$D$2:$D$6)*(G5850/100)*(E5850/1000)),IF(AND(C5850="Wine",D5850="Fortified Wines"),SUM(LOOKUP(2,1/(SRP!$B$20:$B$23&lt;=E5850)/(SRP!$C$20:$C$23&gt;=E5850),SRP!$D$20:$D$23)*(G5850/100)*(E5850/1000)),IF(C5850="Wine",SUM(LOOKUP(2,1/(SRP!$B$15:$B$19&lt;=E5850)/(SRP!$C$15:$C$19&gt;=E5850),SRP!$D$15:$D$19)*(G5850/100)*(E5850/1000)),IF(C5850="Ready to Drink",SUM(LOOKUP(2,1/(SRP!$B$10:$B$14&lt;=E5850)/(SRP!$C$10:$C$14&gt;=E5850),SRP!$D$10:$D$14)*(G5850/100)*(E5850/1000)),0))))),2)</f>
        <v>2.97</v>
      </c>
    </row>
    <row r="5851" spans="1:11" x14ac:dyDescent="0.35">
      <c r="A5851" s="2">
        <v>48199</v>
      </c>
      <c r="B5851" s="76" t="s">
        <v>4494</v>
      </c>
      <c r="C5851" s="76" t="s">
        <v>287</v>
      </c>
      <c r="D5851" s="76" t="s">
        <v>5240</v>
      </c>
      <c r="E5851" s="76">
        <v>473</v>
      </c>
      <c r="F5851" s="76">
        <v>24</v>
      </c>
      <c r="G5851" s="77">
        <v>9</v>
      </c>
      <c r="H5851" s="76" t="s">
        <v>3355</v>
      </c>
      <c r="I5851" s="77">
        <v>5.29</v>
      </c>
      <c r="J5851" s="2">
        <v>1</v>
      </c>
      <c r="K5851" s="119" cm="1">
        <f t="array" ref="K5851">ROUND(IF(C5851="Beer",SUM(LOOKUP(2,1/(SRP!$B$7:$B$9&lt;=E5851)/(SRP!$C$7:$C$9&gt;=E5851),SRP!$D$7:$D$9)*(G5851/100)*(E5851/1000)),IF(C5851="Spirits",SUM(LOOKUP(2,1/(SRP!$B$2:$B$6&lt;=E5851)/(SRP!$C$2:$C$6&gt;=E5851),SRP!$D$2:$D$6)*(G5851/100)*(E5851/1000)),IF(AND(C5851="Wine",D5851="Fortified Wines"),SUM(LOOKUP(2,1/(SRP!$B$20:$B$23&lt;=E5851)/(SRP!$C$20:$C$23&gt;=E5851),SRP!$D$20:$D$23)*(G5851/100)*(E5851/1000)),IF(C5851="Wine",SUM(LOOKUP(2,1/(SRP!$B$15:$B$19&lt;=E5851)/(SRP!$C$15:$C$19&gt;=E5851),SRP!$D$15:$D$19)*(G5851/100)*(E5851/1000)),IF(C5851="Ready to Drink",SUM(LOOKUP(2,1/(SRP!$B$10:$B$14&lt;=E5851)/(SRP!$C$10:$C$14&gt;=E5851),SRP!$D$10:$D$14)*(G5851/100)*(E5851/1000)),0))))),2)</f>
        <v>2.97</v>
      </c>
    </row>
    <row r="5852" spans="1:11" x14ac:dyDescent="0.35">
      <c r="A5852" s="2">
        <v>48200</v>
      </c>
      <c r="B5852" s="76" t="s">
        <v>4428</v>
      </c>
      <c r="C5852" s="76" t="s">
        <v>286</v>
      </c>
      <c r="D5852" s="76" t="s">
        <v>5246</v>
      </c>
      <c r="E5852" s="76">
        <v>750</v>
      </c>
      <c r="F5852" s="76">
        <v>12</v>
      </c>
      <c r="G5852" s="77">
        <v>13</v>
      </c>
      <c r="H5852" s="76" t="s">
        <v>3305</v>
      </c>
      <c r="I5852" s="77">
        <v>20.99</v>
      </c>
      <c r="J5852" s="2">
        <v>1</v>
      </c>
      <c r="K5852" s="119" cm="1">
        <f t="array" ref="K5852">ROUND(IF(C5852="Beer",SUM(LOOKUP(2,1/(SRP!$B$7:$B$9&lt;=E5852)/(SRP!$C$7:$C$9&gt;=E5852),SRP!$D$7:$D$9)*(G5852/100)*(E5852/1000)),IF(C5852="Spirits",SUM(LOOKUP(2,1/(SRP!$B$2:$B$6&lt;=E5852)/(SRP!$C$2:$C$6&gt;=E5852),SRP!$D$2:$D$6)*(G5852/100)*(E5852/1000)),IF(AND(C5852="Wine",D5852="Fortified Wines"),SUM(LOOKUP(2,1/(SRP!$B$20:$B$23&lt;=E5852)/(SRP!$C$20:$C$23&gt;=E5852),SRP!$D$20:$D$23)*(G5852/100)*(E5852/1000)),IF(C5852="Wine",SUM(LOOKUP(2,1/(SRP!$B$15:$B$19&lt;=E5852)/(SRP!$C$15:$C$19&gt;=E5852),SRP!$D$15:$D$19)*(G5852/100)*(E5852/1000)),IF(C5852="Ready to Drink",SUM(LOOKUP(2,1/(SRP!$B$10:$B$14&lt;=E5852)/(SRP!$C$10:$C$14&gt;=E5852),SRP!$D$10:$D$14)*(G5852/100)*(E5852/1000)),0))))),2)</f>
        <v>6.81</v>
      </c>
    </row>
    <row r="5853" spans="1:11" x14ac:dyDescent="0.35">
      <c r="A5853" s="2">
        <v>48202</v>
      </c>
      <c r="B5853" s="76" t="s">
        <v>4495</v>
      </c>
      <c r="C5853" s="76" t="s">
        <v>287</v>
      </c>
      <c r="D5853" s="76" t="s">
        <v>5240</v>
      </c>
      <c r="E5853" s="76">
        <v>473</v>
      </c>
      <c r="F5853" s="76">
        <v>24</v>
      </c>
      <c r="G5853" s="77">
        <v>10</v>
      </c>
      <c r="H5853" s="76" t="s">
        <v>3355</v>
      </c>
      <c r="I5853" s="77">
        <v>5.29</v>
      </c>
      <c r="J5853" s="2">
        <v>1</v>
      </c>
      <c r="K5853" s="119" cm="1">
        <f t="array" ref="K5853">ROUND(IF(C5853="Beer",SUM(LOOKUP(2,1/(SRP!$B$7:$B$9&lt;=E5853)/(SRP!$C$7:$C$9&gt;=E5853),SRP!$D$7:$D$9)*(G5853/100)*(E5853/1000)),IF(C5853="Spirits",SUM(LOOKUP(2,1/(SRP!$B$2:$B$6&lt;=E5853)/(SRP!$C$2:$C$6&gt;=E5853),SRP!$D$2:$D$6)*(G5853/100)*(E5853/1000)),IF(AND(C5853="Wine",D5853="Fortified Wines"),SUM(LOOKUP(2,1/(SRP!$B$20:$B$23&lt;=E5853)/(SRP!$C$20:$C$23&gt;=E5853),SRP!$D$20:$D$23)*(G5853/100)*(E5853/1000)),IF(C5853="Wine",SUM(LOOKUP(2,1/(SRP!$B$15:$B$19&lt;=E5853)/(SRP!$C$15:$C$19&gt;=E5853),SRP!$D$15:$D$19)*(G5853/100)*(E5853/1000)),IF(C5853="Ready to Drink",SUM(LOOKUP(2,1/(SRP!$B$10:$B$14&lt;=E5853)/(SRP!$C$10:$C$14&gt;=E5853),SRP!$D$10:$D$14)*(G5853/100)*(E5853/1000)),0))))),2)</f>
        <v>3.3</v>
      </c>
    </row>
    <row r="5854" spans="1:11" x14ac:dyDescent="0.35">
      <c r="A5854" s="2">
        <v>48202</v>
      </c>
      <c r="B5854" s="76" t="s">
        <v>4495</v>
      </c>
      <c r="C5854" s="76" t="s">
        <v>287</v>
      </c>
      <c r="D5854" s="76" t="s">
        <v>5240</v>
      </c>
      <c r="E5854" s="76">
        <v>473</v>
      </c>
      <c r="F5854" s="76">
        <v>24</v>
      </c>
      <c r="G5854" s="77">
        <v>10</v>
      </c>
      <c r="H5854" s="76" t="s">
        <v>3355</v>
      </c>
      <c r="I5854" s="77">
        <v>5.29</v>
      </c>
      <c r="J5854" s="2">
        <v>1</v>
      </c>
      <c r="K5854" s="119" cm="1">
        <f t="array" ref="K5854">ROUND(IF(C5854="Beer",SUM(LOOKUP(2,1/(SRP!$B$7:$B$9&lt;=E5854)/(SRP!$C$7:$C$9&gt;=E5854),SRP!$D$7:$D$9)*(G5854/100)*(E5854/1000)),IF(C5854="Spirits",SUM(LOOKUP(2,1/(SRP!$B$2:$B$6&lt;=E5854)/(SRP!$C$2:$C$6&gt;=E5854),SRP!$D$2:$D$6)*(G5854/100)*(E5854/1000)),IF(AND(C5854="Wine",D5854="Fortified Wines"),SUM(LOOKUP(2,1/(SRP!$B$20:$B$23&lt;=E5854)/(SRP!$C$20:$C$23&gt;=E5854),SRP!$D$20:$D$23)*(G5854/100)*(E5854/1000)),IF(C5854="Wine",SUM(LOOKUP(2,1/(SRP!$B$15:$B$19&lt;=E5854)/(SRP!$C$15:$C$19&gt;=E5854),SRP!$D$15:$D$19)*(G5854/100)*(E5854/1000)),IF(C5854="Ready to Drink",SUM(LOOKUP(2,1/(SRP!$B$10:$B$14&lt;=E5854)/(SRP!$C$10:$C$14&gt;=E5854),SRP!$D$10:$D$14)*(G5854/100)*(E5854/1000)),0))))),2)</f>
        <v>3.3</v>
      </c>
    </row>
    <row r="5855" spans="1:11" x14ac:dyDescent="0.35">
      <c r="A5855" s="2">
        <v>48210</v>
      </c>
      <c r="B5855" s="76" t="s">
        <v>4426</v>
      </c>
      <c r="C5855" s="76" t="s">
        <v>287</v>
      </c>
      <c r="D5855" s="76" t="s">
        <v>5240</v>
      </c>
      <c r="E5855" s="76">
        <v>473</v>
      </c>
      <c r="F5855" s="76">
        <v>24</v>
      </c>
      <c r="G5855" s="77">
        <v>6</v>
      </c>
      <c r="H5855" s="76" t="s">
        <v>3391</v>
      </c>
      <c r="I5855" s="77">
        <v>4.5</v>
      </c>
      <c r="J5855" s="2">
        <v>1</v>
      </c>
      <c r="K5855" s="119" cm="1">
        <f t="array" ref="K5855">ROUND(IF(C5855="Beer",SUM(LOOKUP(2,1/(SRP!$B$7:$B$9&lt;=E5855)/(SRP!$C$7:$C$9&gt;=E5855),SRP!$D$7:$D$9)*(G5855/100)*(E5855/1000)),IF(C5855="Spirits",SUM(LOOKUP(2,1/(SRP!$B$2:$B$6&lt;=E5855)/(SRP!$C$2:$C$6&gt;=E5855),SRP!$D$2:$D$6)*(G5855/100)*(E5855/1000)),IF(AND(C5855="Wine",D5855="Fortified Wines"),SUM(LOOKUP(2,1/(SRP!$B$20:$B$23&lt;=E5855)/(SRP!$C$20:$C$23&gt;=E5855),SRP!$D$20:$D$23)*(G5855/100)*(E5855/1000)),IF(C5855="Wine",SUM(LOOKUP(2,1/(SRP!$B$15:$B$19&lt;=E5855)/(SRP!$C$15:$C$19&gt;=E5855),SRP!$D$15:$D$19)*(G5855/100)*(E5855/1000)),IF(C5855="Ready to Drink",SUM(LOOKUP(2,1/(SRP!$B$10:$B$14&lt;=E5855)/(SRP!$C$10:$C$14&gt;=E5855),SRP!$D$10:$D$14)*(G5855/100)*(E5855/1000)),0))))),2)</f>
        <v>1.98</v>
      </c>
    </row>
    <row r="5856" spans="1:11" x14ac:dyDescent="0.35">
      <c r="A5856" s="2">
        <v>48210</v>
      </c>
      <c r="B5856" s="76" t="s">
        <v>4426</v>
      </c>
      <c r="C5856" s="76" t="s">
        <v>287</v>
      </c>
      <c r="D5856" s="76" t="s">
        <v>5240</v>
      </c>
      <c r="E5856" s="76">
        <v>473</v>
      </c>
      <c r="F5856" s="76">
        <v>24</v>
      </c>
      <c r="G5856" s="77">
        <v>6</v>
      </c>
      <c r="H5856" s="76" t="s">
        <v>3391</v>
      </c>
      <c r="I5856" s="77">
        <v>4.5</v>
      </c>
      <c r="J5856" s="2">
        <v>1</v>
      </c>
      <c r="K5856" s="119" cm="1">
        <f t="array" ref="K5856">ROUND(IF(C5856="Beer",SUM(LOOKUP(2,1/(SRP!$B$7:$B$9&lt;=E5856)/(SRP!$C$7:$C$9&gt;=E5856),SRP!$D$7:$D$9)*(G5856/100)*(E5856/1000)),IF(C5856="Spirits",SUM(LOOKUP(2,1/(SRP!$B$2:$B$6&lt;=E5856)/(SRP!$C$2:$C$6&gt;=E5856),SRP!$D$2:$D$6)*(G5856/100)*(E5856/1000)),IF(AND(C5856="Wine",D5856="Fortified Wines"),SUM(LOOKUP(2,1/(SRP!$B$20:$B$23&lt;=E5856)/(SRP!$C$20:$C$23&gt;=E5856),SRP!$D$20:$D$23)*(G5856/100)*(E5856/1000)),IF(C5856="Wine",SUM(LOOKUP(2,1/(SRP!$B$15:$B$19&lt;=E5856)/(SRP!$C$15:$C$19&gt;=E5856),SRP!$D$15:$D$19)*(G5856/100)*(E5856/1000)),IF(C5856="Ready to Drink",SUM(LOOKUP(2,1/(SRP!$B$10:$B$14&lt;=E5856)/(SRP!$C$10:$C$14&gt;=E5856),SRP!$D$10:$D$14)*(G5856/100)*(E5856/1000)),0))))),2)</f>
        <v>1.98</v>
      </c>
    </row>
    <row r="5857" spans="1:11" x14ac:dyDescent="0.35">
      <c r="A5857" s="2">
        <v>48236</v>
      </c>
      <c r="B5857" s="76" t="s">
        <v>4416</v>
      </c>
      <c r="C5857" s="76" t="s">
        <v>287</v>
      </c>
      <c r="D5857" s="76" t="s">
        <v>5240</v>
      </c>
      <c r="E5857" s="76">
        <v>500</v>
      </c>
      <c r="F5857" s="76">
        <v>12</v>
      </c>
      <c r="G5857" s="77">
        <v>6.9</v>
      </c>
      <c r="H5857" s="76" t="s">
        <v>3349</v>
      </c>
      <c r="I5857" s="77">
        <v>9.99</v>
      </c>
      <c r="J5857" s="2">
        <v>1</v>
      </c>
      <c r="K5857" s="119" cm="1">
        <f t="array" ref="K5857">ROUND(IF(C5857="Beer",SUM(LOOKUP(2,1/(SRP!$B$7:$B$9&lt;=E5857)/(SRP!$C$7:$C$9&gt;=E5857),SRP!$D$7:$D$9)*(G5857/100)*(E5857/1000)),IF(C5857="Spirits",SUM(LOOKUP(2,1/(SRP!$B$2:$B$6&lt;=E5857)/(SRP!$C$2:$C$6&gt;=E5857),SRP!$D$2:$D$6)*(G5857/100)*(E5857/1000)),IF(AND(C5857="Wine",D5857="Fortified Wines"),SUM(LOOKUP(2,1/(SRP!$B$20:$B$23&lt;=E5857)/(SRP!$C$20:$C$23&gt;=E5857),SRP!$D$20:$D$23)*(G5857/100)*(E5857/1000)),IF(C5857="Wine",SUM(LOOKUP(2,1/(SRP!$B$15:$B$19&lt;=E5857)/(SRP!$C$15:$C$19&gt;=E5857),SRP!$D$15:$D$19)*(G5857/100)*(E5857/1000)),IF(C5857="Ready to Drink",SUM(LOOKUP(2,1/(SRP!$B$10:$B$14&lt;=E5857)/(SRP!$C$10:$C$14&gt;=E5857),SRP!$D$10:$D$14)*(G5857/100)*(E5857/1000)),0))))),2)</f>
        <v>2.41</v>
      </c>
    </row>
    <row r="5858" spans="1:11" x14ac:dyDescent="0.35">
      <c r="A5858" s="2">
        <v>48236</v>
      </c>
      <c r="B5858" s="76" t="s">
        <v>4416</v>
      </c>
      <c r="C5858" s="76" t="s">
        <v>287</v>
      </c>
      <c r="D5858" s="76" t="s">
        <v>5240</v>
      </c>
      <c r="E5858" s="76">
        <v>500</v>
      </c>
      <c r="F5858" s="76">
        <v>12</v>
      </c>
      <c r="G5858" s="77">
        <v>6.9</v>
      </c>
      <c r="H5858" s="76" t="s">
        <v>3349</v>
      </c>
      <c r="I5858" s="77">
        <v>9.99</v>
      </c>
      <c r="J5858" s="2">
        <v>1</v>
      </c>
      <c r="K5858" s="119" cm="1">
        <f t="array" ref="K5858">ROUND(IF(C5858="Beer",SUM(LOOKUP(2,1/(SRP!$B$7:$B$9&lt;=E5858)/(SRP!$C$7:$C$9&gt;=E5858),SRP!$D$7:$D$9)*(G5858/100)*(E5858/1000)),IF(C5858="Spirits",SUM(LOOKUP(2,1/(SRP!$B$2:$B$6&lt;=E5858)/(SRP!$C$2:$C$6&gt;=E5858),SRP!$D$2:$D$6)*(G5858/100)*(E5858/1000)),IF(AND(C5858="Wine",D5858="Fortified Wines"),SUM(LOOKUP(2,1/(SRP!$B$20:$B$23&lt;=E5858)/(SRP!$C$20:$C$23&gt;=E5858),SRP!$D$20:$D$23)*(G5858/100)*(E5858/1000)),IF(C5858="Wine",SUM(LOOKUP(2,1/(SRP!$B$15:$B$19&lt;=E5858)/(SRP!$C$15:$C$19&gt;=E5858),SRP!$D$15:$D$19)*(G5858/100)*(E5858/1000)),IF(C5858="Ready to Drink",SUM(LOOKUP(2,1/(SRP!$B$10:$B$14&lt;=E5858)/(SRP!$C$10:$C$14&gt;=E5858),SRP!$D$10:$D$14)*(G5858/100)*(E5858/1000)),0))))),2)</f>
        <v>2.41</v>
      </c>
    </row>
    <row r="5859" spans="1:11" x14ac:dyDescent="0.35">
      <c r="A5859" s="2">
        <v>48238</v>
      </c>
      <c r="B5859" s="76" t="s">
        <v>4442</v>
      </c>
      <c r="C5859" s="76" t="s">
        <v>286</v>
      </c>
      <c r="D5859" s="76" t="s">
        <v>5288</v>
      </c>
      <c r="E5859" s="76">
        <v>750</v>
      </c>
      <c r="F5859" s="76">
        <v>12</v>
      </c>
      <c r="G5859" s="77">
        <v>13</v>
      </c>
      <c r="H5859" s="76" t="s">
        <v>3308</v>
      </c>
      <c r="I5859" s="77">
        <v>35.99</v>
      </c>
      <c r="J5859" s="2">
        <v>1</v>
      </c>
      <c r="K5859" s="119" cm="1">
        <f t="array" ref="K5859">ROUND(IF(C5859="Beer",SUM(LOOKUP(2,1/(SRP!$B$7:$B$9&lt;=E5859)/(SRP!$C$7:$C$9&gt;=E5859),SRP!$D$7:$D$9)*(G5859/100)*(E5859/1000)),IF(C5859="Spirits",SUM(LOOKUP(2,1/(SRP!$B$2:$B$6&lt;=E5859)/(SRP!$C$2:$C$6&gt;=E5859),SRP!$D$2:$D$6)*(G5859/100)*(E5859/1000)),IF(AND(C5859="Wine",D5859="Fortified Wines"),SUM(LOOKUP(2,1/(SRP!$B$20:$B$23&lt;=E5859)/(SRP!$C$20:$C$23&gt;=E5859),SRP!$D$20:$D$23)*(G5859/100)*(E5859/1000)),IF(C5859="Wine",SUM(LOOKUP(2,1/(SRP!$B$15:$B$19&lt;=E5859)/(SRP!$C$15:$C$19&gt;=E5859),SRP!$D$15:$D$19)*(G5859/100)*(E5859/1000)),IF(C5859="Ready to Drink",SUM(LOOKUP(2,1/(SRP!$B$10:$B$14&lt;=E5859)/(SRP!$C$10:$C$14&gt;=E5859),SRP!$D$10:$D$14)*(G5859/100)*(E5859/1000)),0))))),2)</f>
        <v>6.81</v>
      </c>
    </row>
    <row r="5860" spans="1:11" x14ac:dyDescent="0.35">
      <c r="A5860" s="2">
        <v>48243</v>
      </c>
      <c r="B5860" s="76" t="s">
        <v>4446</v>
      </c>
      <c r="C5860" s="76" t="s">
        <v>286</v>
      </c>
      <c r="D5860" s="76" t="s">
        <v>5236</v>
      </c>
      <c r="E5860" s="76">
        <v>750</v>
      </c>
      <c r="F5860" s="76">
        <v>12</v>
      </c>
      <c r="G5860" s="77">
        <v>13.5</v>
      </c>
      <c r="H5860" s="76" t="s">
        <v>6283</v>
      </c>
      <c r="I5860" s="77">
        <v>39.99</v>
      </c>
      <c r="J5860" s="2">
        <v>1</v>
      </c>
      <c r="K5860" s="119" cm="1">
        <f t="array" ref="K5860">ROUND(IF(C5860="Beer",SUM(LOOKUP(2,1/(SRP!$B$7:$B$9&lt;=E5860)/(SRP!$C$7:$C$9&gt;=E5860),SRP!$D$7:$D$9)*(G5860/100)*(E5860/1000)),IF(C5860="Spirits",SUM(LOOKUP(2,1/(SRP!$B$2:$B$6&lt;=E5860)/(SRP!$C$2:$C$6&gt;=E5860),SRP!$D$2:$D$6)*(G5860/100)*(E5860/1000)),IF(AND(C5860="Wine",D5860="Fortified Wines"),SUM(LOOKUP(2,1/(SRP!$B$20:$B$23&lt;=E5860)/(SRP!$C$20:$C$23&gt;=E5860),SRP!$D$20:$D$23)*(G5860/100)*(E5860/1000)),IF(C5860="Wine",SUM(LOOKUP(2,1/(SRP!$B$15:$B$19&lt;=E5860)/(SRP!$C$15:$C$19&gt;=E5860),SRP!$D$15:$D$19)*(G5860/100)*(E5860/1000)),IF(C5860="Ready to Drink",SUM(LOOKUP(2,1/(SRP!$B$10:$B$14&lt;=E5860)/(SRP!$C$10:$C$14&gt;=E5860),SRP!$D$10:$D$14)*(G5860/100)*(E5860/1000)),0))))),2)</f>
        <v>7.07</v>
      </c>
    </row>
    <row r="5861" spans="1:11" x14ac:dyDescent="0.35">
      <c r="A5861" s="2">
        <v>48249</v>
      </c>
      <c r="B5861" s="76" t="s">
        <v>4471</v>
      </c>
      <c r="C5861" s="76" t="s">
        <v>286</v>
      </c>
      <c r="D5861" s="76" t="s">
        <v>5236</v>
      </c>
      <c r="E5861" s="76">
        <v>750</v>
      </c>
      <c r="F5861" s="76">
        <v>12</v>
      </c>
      <c r="G5861" s="77">
        <v>13.5</v>
      </c>
      <c r="H5861" s="76" t="s">
        <v>3303</v>
      </c>
      <c r="I5861" s="77">
        <v>17.489999999999998</v>
      </c>
      <c r="J5861" s="2">
        <v>1</v>
      </c>
      <c r="K5861" s="119" cm="1">
        <f t="array" ref="K5861">ROUND(IF(C5861="Beer",SUM(LOOKUP(2,1/(SRP!$B$7:$B$9&lt;=E5861)/(SRP!$C$7:$C$9&gt;=E5861),SRP!$D$7:$D$9)*(G5861/100)*(E5861/1000)),IF(C5861="Spirits",SUM(LOOKUP(2,1/(SRP!$B$2:$B$6&lt;=E5861)/(SRP!$C$2:$C$6&gt;=E5861),SRP!$D$2:$D$6)*(G5861/100)*(E5861/1000)),IF(AND(C5861="Wine",D5861="Fortified Wines"),SUM(LOOKUP(2,1/(SRP!$B$20:$B$23&lt;=E5861)/(SRP!$C$20:$C$23&gt;=E5861),SRP!$D$20:$D$23)*(G5861/100)*(E5861/1000)),IF(C5861="Wine",SUM(LOOKUP(2,1/(SRP!$B$15:$B$19&lt;=E5861)/(SRP!$C$15:$C$19&gt;=E5861),SRP!$D$15:$D$19)*(G5861/100)*(E5861/1000)),IF(C5861="Ready to Drink",SUM(LOOKUP(2,1/(SRP!$B$10:$B$14&lt;=E5861)/(SRP!$C$10:$C$14&gt;=E5861),SRP!$D$10:$D$14)*(G5861/100)*(E5861/1000)),0))))),2)</f>
        <v>7.07</v>
      </c>
    </row>
    <row r="5862" spans="1:11" x14ac:dyDescent="0.35">
      <c r="A5862" s="2">
        <v>48251</v>
      </c>
      <c r="B5862" s="76" t="s">
        <v>4501</v>
      </c>
      <c r="C5862" s="76" t="s">
        <v>285</v>
      </c>
      <c r="D5862" s="76" t="s">
        <v>5275</v>
      </c>
      <c r="E5862" s="76">
        <v>750</v>
      </c>
      <c r="F5862" s="76">
        <v>12</v>
      </c>
      <c r="G5862" s="77">
        <v>40</v>
      </c>
      <c r="H5862" s="76" t="s">
        <v>3303</v>
      </c>
      <c r="I5862" s="77">
        <v>28.99</v>
      </c>
      <c r="J5862" s="2">
        <v>1</v>
      </c>
      <c r="K5862" s="119" cm="1">
        <f t="array" ref="K5862">ROUND(IF(C5862="Beer",SUM(LOOKUP(2,1/(SRP!$B$7:$B$9&lt;=E5862)/(SRP!$C$7:$C$9&gt;=E5862),SRP!$D$7:$D$9)*(G5862/100)*(E5862/1000)),IF(C5862="Spirits",SUM(LOOKUP(2,1/(SRP!$B$2:$B$6&lt;=E5862)/(SRP!$C$2:$C$6&gt;=E5862),SRP!$D$2:$D$6)*(G5862/100)*(E5862/1000)),IF(AND(C5862="Wine",D5862="Fortified Wines"),SUM(LOOKUP(2,1/(SRP!$B$20:$B$23&lt;=E5862)/(SRP!$C$20:$C$23&gt;=E5862),SRP!$D$20:$D$23)*(G5862/100)*(E5862/1000)),IF(C5862="Wine",SUM(LOOKUP(2,1/(SRP!$B$15:$B$19&lt;=E5862)/(SRP!$C$15:$C$19&gt;=E5862),SRP!$D$15:$D$19)*(G5862/100)*(E5862/1000)),IF(C5862="Ready to Drink",SUM(LOOKUP(2,1/(SRP!$B$10:$B$14&lt;=E5862)/(SRP!$C$10:$C$14&gt;=E5862),SRP!$D$10:$D$14)*(G5862/100)*(E5862/1000)),0))))),2)</f>
        <v>20.94</v>
      </c>
    </row>
    <row r="5863" spans="1:11" x14ac:dyDescent="0.35">
      <c r="A5863" s="2">
        <v>48256</v>
      </c>
      <c r="B5863" s="76" t="s">
        <v>4450</v>
      </c>
      <c r="C5863" s="76" t="s">
        <v>287</v>
      </c>
      <c r="D5863" s="76" t="s">
        <v>5292</v>
      </c>
      <c r="E5863" s="76">
        <v>473</v>
      </c>
      <c r="F5863" s="76">
        <v>24</v>
      </c>
      <c r="G5863" s="77">
        <v>5.5</v>
      </c>
      <c r="H5863" s="76" t="s">
        <v>3380</v>
      </c>
      <c r="I5863" s="77">
        <v>4.49</v>
      </c>
      <c r="J5863" s="2">
        <v>1</v>
      </c>
      <c r="K5863" s="119" cm="1">
        <f t="array" ref="K5863">ROUND(IF(C5863="Beer",SUM(LOOKUP(2,1/(SRP!$B$7:$B$9&lt;=E5863)/(SRP!$C$7:$C$9&gt;=E5863),SRP!$D$7:$D$9)*(G5863/100)*(E5863/1000)),IF(C5863="Spirits",SUM(LOOKUP(2,1/(SRP!$B$2:$B$6&lt;=E5863)/(SRP!$C$2:$C$6&gt;=E5863),SRP!$D$2:$D$6)*(G5863/100)*(E5863/1000)),IF(AND(C5863="Wine",D5863="Fortified Wines"),SUM(LOOKUP(2,1/(SRP!$B$20:$B$23&lt;=E5863)/(SRP!$C$20:$C$23&gt;=E5863),SRP!$D$20:$D$23)*(G5863/100)*(E5863/1000)),IF(C5863="Wine",SUM(LOOKUP(2,1/(SRP!$B$15:$B$19&lt;=E5863)/(SRP!$C$15:$C$19&gt;=E5863),SRP!$D$15:$D$19)*(G5863/100)*(E5863/1000)),IF(C5863="Ready to Drink",SUM(LOOKUP(2,1/(SRP!$B$10:$B$14&lt;=E5863)/(SRP!$C$10:$C$14&gt;=E5863),SRP!$D$10:$D$14)*(G5863/100)*(E5863/1000)),0))))),2)</f>
        <v>1.82</v>
      </c>
    </row>
    <row r="5864" spans="1:11" x14ac:dyDescent="0.35">
      <c r="A5864" s="2">
        <v>48256</v>
      </c>
      <c r="B5864" s="76" t="s">
        <v>4450</v>
      </c>
      <c r="C5864" s="76" t="s">
        <v>287</v>
      </c>
      <c r="D5864" s="76" t="s">
        <v>5292</v>
      </c>
      <c r="E5864" s="76">
        <v>473</v>
      </c>
      <c r="F5864" s="76">
        <v>24</v>
      </c>
      <c r="G5864" s="77">
        <v>5.5</v>
      </c>
      <c r="H5864" s="76" t="s">
        <v>3380</v>
      </c>
      <c r="I5864" s="77">
        <v>4.49</v>
      </c>
      <c r="J5864" s="2">
        <v>1</v>
      </c>
      <c r="K5864" s="119" cm="1">
        <f t="array" ref="K5864">ROUND(IF(C5864="Beer",SUM(LOOKUP(2,1/(SRP!$B$7:$B$9&lt;=E5864)/(SRP!$C$7:$C$9&gt;=E5864),SRP!$D$7:$D$9)*(G5864/100)*(E5864/1000)),IF(C5864="Spirits",SUM(LOOKUP(2,1/(SRP!$B$2:$B$6&lt;=E5864)/(SRP!$C$2:$C$6&gt;=E5864),SRP!$D$2:$D$6)*(G5864/100)*(E5864/1000)),IF(AND(C5864="Wine",D5864="Fortified Wines"),SUM(LOOKUP(2,1/(SRP!$B$20:$B$23&lt;=E5864)/(SRP!$C$20:$C$23&gt;=E5864),SRP!$D$20:$D$23)*(G5864/100)*(E5864/1000)),IF(C5864="Wine",SUM(LOOKUP(2,1/(SRP!$B$15:$B$19&lt;=E5864)/(SRP!$C$15:$C$19&gt;=E5864),SRP!$D$15:$D$19)*(G5864/100)*(E5864/1000)),IF(C5864="Ready to Drink",SUM(LOOKUP(2,1/(SRP!$B$10:$B$14&lt;=E5864)/(SRP!$C$10:$C$14&gt;=E5864),SRP!$D$10:$D$14)*(G5864/100)*(E5864/1000)),0))))),2)</f>
        <v>1.82</v>
      </c>
    </row>
    <row r="5865" spans="1:11" x14ac:dyDescent="0.35">
      <c r="A5865" s="2">
        <v>48261</v>
      </c>
      <c r="B5865" s="76" t="s">
        <v>4510</v>
      </c>
      <c r="C5865" s="76" t="s">
        <v>287</v>
      </c>
      <c r="D5865" s="76" t="s">
        <v>5240</v>
      </c>
      <c r="E5865" s="76">
        <v>473</v>
      </c>
      <c r="F5865" s="76">
        <v>24</v>
      </c>
      <c r="G5865" s="77">
        <v>10</v>
      </c>
      <c r="H5865" s="76" t="s">
        <v>3355</v>
      </c>
      <c r="I5865" s="77">
        <v>6.99</v>
      </c>
      <c r="J5865" s="2">
        <v>1</v>
      </c>
      <c r="K5865" s="119" cm="1">
        <f t="array" ref="K5865">ROUND(IF(C5865="Beer",SUM(LOOKUP(2,1/(SRP!$B$7:$B$9&lt;=E5865)/(SRP!$C$7:$C$9&gt;=E5865),SRP!$D$7:$D$9)*(G5865/100)*(E5865/1000)),IF(C5865="Spirits",SUM(LOOKUP(2,1/(SRP!$B$2:$B$6&lt;=E5865)/(SRP!$C$2:$C$6&gt;=E5865),SRP!$D$2:$D$6)*(G5865/100)*(E5865/1000)),IF(AND(C5865="Wine",D5865="Fortified Wines"),SUM(LOOKUP(2,1/(SRP!$B$20:$B$23&lt;=E5865)/(SRP!$C$20:$C$23&gt;=E5865),SRP!$D$20:$D$23)*(G5865/100)*(E5865/1000)),IF(C5865="Wine",SUM(LOOKUP(2,1/(SRP!$B$15:$B$19&lt;=E5865)/(SRP!$C$15:$C$19&gt;=E5865),SRP!$D$15:$D$19)*(G5865/100)*(E5865/1000)),IF(C5865="Ready to Drink",SUM(LOOKUP(2,1/(SRP!$B$10:$B$14&lt;=E5865)/(SRP!$C$10:$C$14&gt;=E5865),SRP!$D$10:$D$14)*(G5865/100)*(E5865/1000)),0))))),2)</f>
        <v>3.3</v>
      </c>
    </row>
    <row r="5866" spans="1:11" x14ac:dyDescent="0.35">
      <c r="A5866" s="2">
        <v>48261</v>
      </c>
      <c r="B5866" s="76" t="s">
        <v>4510</v>
      </c>
      <c r="C5866" s="76" t="s">
        <v>287</v>
      </c>
      <c r="D5866" s="76" t="s">
        <v>5240</v>
      </c>
      <c r="E5866" s="76">
        <v>473</v>
      </c>
      <c r="F5866" s="76">
        <v>24</v>
      </c>
      <c r="G5866" s="77">
        <v>10</v>
      </c>
      <c r="H5866" s="76" t="s">
        <v>3355</v>
      </c>
      <c r="I5866" s="77">
        <v>6.99</v>
      </c>
      <c r="J5866" s="2">
        <v>1</v>
      </c>
      <c r="K5866" s="119" cm="1">
        <f t="array" ref="K5866">ROUND(IF(C5866="Beer",SUM(LOOKUP(2,1/(SRP!$B$7:$B$9&lt;=E5866)/(SRP!$C$7:$C$9&gt;=E5866),SRP!$D$7:$D$9)*(G5866/100)*(E5866/1000)),IF(C5866="Spirits",SUM(LOOKUP(2,1/(SRP!$B$2:$B$6&lt;=E5866)/(SRP!$C$2:$C$6&gt;=E5866),SRP!$D$2:$D$6)*(G5866/100)*(E5866/1000)),IF(AND(C5866="Wine",D5866="Fortified Wines"),SUM(LOOKUP(2,1/(SRP!$B$20:$B$23&lt;=E5866)/(SRP!$C$20:$C$23&gt;=E5866),SRP!$D$20:$D$23)*(G5866/100)*(E5866/1000)),IF(C5866="Wine",SUM(LOOKUP(2,1/(SRP!$B$15:$B$19&lt;=E5866)/(SRP!$C$15:$C$19&gt;=E5866),SRP!$D$15:$D$19)*(G5866/100)*(E5866/1000)),IF(C5866="Ready to Drink",SUM(LOOKUP(2,1/(SRP!$B$10:$B$14&lt;=E5866)/(SRP!$C$10:$C$14&gt;=E5866),SRP!$D$10:$D$14)*(G5866/100)*(E5866/1000)),0))))),2)</f>
        <v>3.3</v>
      </c>
    </row>
    <row r="5867" spans="1:11" x14ac:dyDescent="0.35">
      <c r="A5867" s="2">
        <v>48265</v>
      </c>
      <c r="B5867" s="76" t="s">
        <v>4514</v>
      </c>
      <c r="C5867" s="76" t="s">
        <v>5938</v>
      </c>
      <c r="D5867" s="76" t="s">
        <v>5279</v>
      </c>
      <c r="E5867" s="76">
        <v>473</v>
      </c>
      <c r="F5867" s="76">
        <v>24</v>
      </c>
      <c r="G5867" s="77">
        <v>6.9</v>
      </c>
      <c r="H5867" s="76" t="s">
        <v>3321</v>
      </c>
      <c r="I5867" s="77">
        <v>4.29</v>
      </c>
      <c r="J5867" s="2">
        <v>1</v>
      </c>
      <c r="K5867" s="119" cm="1">
        <f t="array" ref="K5867">ROUND(IF(C5867="Beer",SUM(LOOKUP(2,1/(SRP!$B$7:$B$9&lt;=E5867)/(SRP!$C$7:$C$9&gt;=E5867),SRP!$D$7:$D$9)*(G5867/100)*(E5867/1000)),IF(C5867="Spirits",SUM(LOOKUP(2,1/(SRP!$B$2:$B$6&lt;=E5867)/(SRP!$C$2:$C$6&gt;=E5867),SRP!$D$2:$D$6)*(G5867/100)*(E5867/1000)),IF(AND(C5867="Wine",D5867="Fortified Wines"),SUM(LOOKUP(2,1/(SRP!$B$20:$B$23&lt;=E5867)/(SRP!$C$20:$C$23&gt;=E5867),SRP!$D$20:$D$23)*(G5867/100)*(E5867/1000)),IF(C5867="Wine",SUM(LOOKUP(2,1/(SRP!$B$15:$B$19&lt;=E5867)/(SRP!$C$15:$C$19&gt;=E5867),SRP!$D$15:$D$19)*(G5867/100)*(E5867/1000)),IF(C5867="Ready to Drink",SUM(LOOKUP(2,1/(SRP!$B$10:$B$14&lt;=E5867)/(SRP!$C$10:$C$14&gt;=E5867),SRP!$D$10:$D$14)*(G5867/100)*(E5867/1000)),0))))),2)</f>
        <v>2.41</v>
      </c>
    </row>
    <row r="5868" spans="1:11" x14ac:dyDescent="0.35">
      <c r="A5868" s="2">
        <v>48265</v>
      </c>
      <c r="B5868" s="76" t="s">
        <v>4514</v>
      </c>
      <c r="C5868" s="76" t="s">
        <v>5938</v>
      </c>
      <c r="D5868" s="76" t="s">
        <v>5279</v>
      </c>
      <c r="E5868" s="76">
        <v>473</v>
      </c>
      <c r="F5868" s="76">
        <v>24</v>
      </c>
      <c r="G5868" s="77">
        <v>6.9</v>
      </c>
      <c r="H5868" s="76" t="s">
        <v>3321</v>
      </c>
      <c r="I5868" s="77">
        <v>4.29</v>
      </c>
      <c r="J5868" s="2">
        <v>1</v>
      </c>
      <c r="K5868" s="119" cm="1">
        <f t="array" ref="K5868">ROUND(IF(C5868="Beer",SUM(LOOKUP(2,1/(SRP!$B$7:$B$9&lt;=E5868)/(SRP!$C$7:$C$9&gt;=E5868),SRP!$D$7:$D$9)*(G5868/100)*(E5868/1000)),IF(C5868="Spirits",SUM(LOOKUP(2,1/(SRP!$B$2:$B$6&lt;=E5868)/(SRP!$C$2:$C$6&gt;=E5868),SRP!$D$2:$D$6)*(G5868/100)*(E5868/1000)),IF(AND(C5868="Wine",D5868="Fortified Wines"),SUM(LOOKUP(2,1/(SRP!$B$20:$B$23&lt;=E5868)/(SRP!$C$20:$C$23&gt;=E5868),SRP!$D$20:$D$23)*(G5868/100)*(E5868/1000)),IF(C5868="Wine",SUM(LOOKUP(2,1/(SRP!$B$15:$B$19&lt;=E5868)/(SRP!$C$15:$C$19&gt;=E5868),SRP!$D$15:$D$19)*(G5868/100)*(E5868/1000)),IF(C5868="Ready to Drink",SUM(LOOKUP(2,1/(SRP!$B$10:$B$14&lt;=E5868)/(SRP!$C$10:$C$14&gt;=E5868),SRP!$D$10:$D$14)*(G5868/100)*(E5868/1000)),0))))),2)</f>
        <v>2.41</v>
      </c>
    </row>
    <row r="5869" spans="1:11" x14ac:dyDescent="0.35">
      <c r="A5869" s="2">
        <v>48267</v>
      </c>
      <c r="B5869" s="76" t="s">
        <v>4515</v>
      </c>
      <c r="C5869" s="76" t="s">
        <v>5938</v>
      </c>
      <c r="D5869" s="76" t="s">
        <v>5279</v>
      </c>
      <c r="E5869" s="76">
        <v>473</v>
      </c>
      <c r="F5869" s="76">
        <v>24</v>
      </c>
      <c r="G5869" s="77">
        <v>6.9</v>
      </c>
      <c r="H5869" s="76" t="s">
        <v>3321</v>
      </c>
      <c r="I5869" s="77">
        <v>4.29</v>
      </c>
      <c r="J5869" s="2">
        <v>1</v>
      </c>
      <c r="K5869" s="119" cm="1">
        <f t="array" ref="K5869">ROUND(IF(C5869="Beer",SUM(LOOKUP(2,1/(SRP!$B$7:$B$9&lt;=E5869)/(SRP!$C$7:$C$9&gt;=E5869),SRP!$D$7:$D$9)*(G5869/100)*(E5869/1000)),IF(C5869="Spirits",SUM(LOOKUP(2,1/(SRP!$B$2:$B$6&lt;=E5869)/(SRP!$C$2:$C$6&gt;=E5869),SRP!$D$2:$D$6)*(G5869/100)*(E5869/1000)),IF(AND(C5869="Wine",D5869="Fortified Wines"),SUM(LOOKUP(2,1/(SRP!$B$20:$B$23&lt;=E5869)/(SRP!$C$20:$C$23&gt;=E5869),SRP!$D$20:$D$23)*(G5869/100)*(E5869/1000)),IF(C5869="Wine",SUM(LOOKUP(2,1/(SRP!$B$15:$B$19&lt;=E5869)/(SRP!$C$15:$C$19&gt;=E5869),SRP!$D$15:$D$19)*(G5869/100)*(E5869/1000)),IF(C5869="Ready to Drink",SUM(LOOKUP(2,1/(SRP!$B$10:$B$14&lt;=E5869)/(SRP!$C$10:$C$14&gt;=E5869),SRP!$D$10:$D$14)*(G5869/100)*(E5869/1000)),0))))),2)</f>
        <v>2.41</v>
      </c>
    </row>
    <row r="5870" spans="1:11" x14ac:dyDescent="0.35">
      <c r="A5870" s="2">
        <v>48267</v>
      </c>
      <c r="B5870" s="76" t="s">
        <v>4515</v>
      </c>
      <c r="C5870" s="76" t="s">
        <v>5938</v>
      </c>
      <c r="D5870" s="76" t="s">
        <v>5279</v>
      </c>
      <c r="E5870" s="76">
        <v>473</v>
      </c>
      <c r="F5870" s="76">
        <v>24</v>
      </c>
      <c r="G5870" s="77">
        <v>6.9</v>
      </c>
      <c r="H5870" s="76" t="s">
        <v>3321</v>
      </c>
      <c r="I5870" s="77">
        <v>4.29</v>
      </c>
      <c r="J5870" s="2">
        <v>1</v>
      </c>
      <c r="K5870" s="119" cm="1">
        <f t="array" ref="K5870">ROUND(IF(C5870="Beer",SUM(LOOKUP(2,1/(SRP!$B$7:$B$9&lt;=E5870)/(SRP!$C$7:$C$9&gt;=E5870),SRP!$D$7:$D$9)*(G5870/100)*(E5870/1000)),IF(C5870="Spirits",SUM(LOOKUP(2,1/(SRP!$B$2:$B$6&lt;=E5870)/(SRP!$C$2:$C$6&gt;=E5870),SRP!$D$2:$D$6)*(G5870/100)*(E5870/1000)),IF(AND(C5870="Wine",D5870="Fortified Wines"),SUM(LOOKUP(2,1/(SRP!$B$20:$B$23&lt;=E5870)/(SRP!$C$20:$C$23&gt;=E5870),SRP!$D$20:$D$23)*(G5870/100)*(E5870/1000)),IF(C5870="Wine",SUM(LOOKUP(2,1/(SRP!$B$15:$B$19&lt;=E5870)/(SRP!$C$15:$C$19&gt;=E5870),SRP!$D$15:$D$19)*(G5870/100)*(E5870/1000)),IF(C5870="Ready to Drink",SUM(LOOKUP(2,1/(SRP!$B$10:$B$14&lt;=E5870)/(SRP!$C$10:$C$14&gt;=E5870),SRP!$D$10:$D$14)*(G5870/100)*(E5870/1000)),0))))),2)</f>
        <v>2.41</v>
      </c>
    </row>
    <row r="5871" spans="1:11" x14ac:dyDescent="0.35">
      <c r="A5871" s="2">
        <v>48281</v>
      </c>
      <c r="B5871" s="76" t="s">
        <v>4489</v>
      </c>
      <c r="C5871" s="76" t="s">
        <v>5938</v>
      </c>
      <c r="D5871" s="76" t="s">
        <v>5748</v>
      </c>
      <c r="E5871" s="76">
        <v>2130</v>
      </c>
      <c r="F5871" s="76">
        <v>4</v>
      </c>
      <c r="G5871" s="77">
        <v>5</v>
      </c>
      <c r="H5871" s="76" t="s">
        <v>3321</v>
      </c>
      <c r="I5871" s="77">
        <v>17.98</v>
      </c>
      <c r="J5871" s="2">
        <v>6</v>
      </c>
      <c r="K5871" s="119" cm="1">
        <f t="array" ref="K5871">ROUND(IF(C5871="Beer",SUM(LOOKUP(2,1/(SRP!$B$7:$B$9&lt;=E5871)/(SRP!$C$7:$C$9&gt;=E5871),SRP!$D$7:$D$9)*(G5871/100)*(E5871/1000)),IF(C5871="Spirits",SUM(LOOKUP(2,1/(SRP!$B$2:$B$6&lt;=E5871)/(SRP!$C$2:$C$6&gt;=E5871),SRP!$D$2:$D$6)*(G5871/100)*(E5871/1000)),IF(AND(C5871="Wine",D5871="Fortified Wines"),SUM(LOOKUP(2,1/(SRP!$B$20:$B$23&lt;=E5871)/(SRP!$C$20:$C$23&gt;=E5871),SRP!$D$20:$D$23)*(G5871/100)*(E5871/1000)),IF(C5871="Wine",SUM(LOOKUP(2,1/(SRP!$B$15:$B$19&lt;=E5871)/(SRP!$C$15:$C$19&gt;=E5871),SRP!$D$15:$D$19)*(G5871/100)*(E5871/1000)),IF(C5871="Ready to Drink",SUM(LOOKUP(2,1/(SRP!$B$10:$B$14&lt;=E5871)/(SRP!$C$10:$C$14&gt;=E5871),SRP!$D$10:$D$14)*(G5871/100)*(E5871/1000)),0))))),2)</f>
        <v>7.43</v>
      </c>
    </row>
    <row r="5872" spans="1:11" x14ac:dyDescent="0.35">
      <c r="A5872" s="2">
        <v>48281</v>
      </c>
      <c r="B5872" s="76" t="s">
        <v>4489</v>
      </c>
      <c r="C5872" s="76" t="s">
        <v>5938</v>
      </c>
      <c r="D5872" s="76" t="s">
        <v>5748</v>
      </c>
      <c r="E5872" s="76">
        <v>2130</v>
      </c>
      <c r="F5872" s="76">
        <v>4</v>
      </c>
      <c r="G5872" s="77">
        <v>5</v>
      </c>
      <c r="H5872" s="76" t="s">
        <v>3321</v>
      </c>
      <c r="I5872" s="77">
        <v>17.98</v>
      </c>
      <c r="J5872" s="2">
        <v>6</v>
      </c>
      <c r="K5872" s="119" cm="1">
        <f t="array" ref="K5872">ROUND(IF(C5872="Beer",SUM(LOOKUP(2,1/(SRP!$B$7:$B$9&lt;=E5872)/(SRP!$C$7:$C$9&gt;=E5872),SRP!$D$7:$D$9)*(G5872/100)*(E5872/1000)),IF(C5872="Spirits",SUM(LOOKUP(2,1/(SRP!$B$2:$B$6&lt;=E5872)/(SRP!$C$2:$C$6&gt;=E5872),SRP!$D$2:$D$6)*(G5872/100)*(E5872/1000)),IF(AND(C5872="Wine",D5872="Fortified Wines"),SUM(LOOKUP(2,1/(SRP!$B$20:$B$23&lt;=E5872)/(SRP!$C$20:$C$23&gt;=E5872),SRP!$D$20:$D$23)*(G5872/100)*(E5872/1000)),IF(C5872="Wine",SUM(LOOKUP(2,1/(SRP!$B$15:$B$19&lt;=E5872)/(SRP!$C$15:$C$19&gt;=E5872),SRP!$D$15:$D$19)*(G5872/100)*(E5872/1000)),IF(C5872="Ready to Drink",SUM(LOOKUP(2,1/(SRP!$B$10:$B$14&lt;=E5872)/(SRP!$C$10:$C$14&gt;=E5872),SRP!$D$10:$D$14)*(G5872/100)*(E5872/1000)),0))))),2)</f>
        <v>7.43</v>
      </c>
    </row>
    <row r="5873" spans="1:11" x14ac:dyDescent="0.35">
      <c r="A5873" s="2">
        <v>48284</v>
      </c>
      <c r="B5873" s="76" t="s">
        <v>4490</v>
      </c>
      <c r="C5873" s="76" t="s">
        <v>5938</v>
      </c>
      <c r="D5873" s="76" t="s">
        <v>5746</v>
      </c>
      <c r="E5873" s="76">
        <v>4260</v>
      </c>
      <c r="F5873" s="76">
        <v>2</v>
      </c>
      <c r="G5873" s="77">
        <v>5</v>
      </c>
      <c r="H5873" s="76" t="s">
        <v>3321</v>
      </c>
      <c r="I5873" s="77">
        <v>34.99</v>
      </c>
      <c r="J5873" s="2">
        <v>12</v>
      </c>
      <c r="K5873" s="119" cm="1">
        <f t="array" ref="K5873">ROUND(IF(C5873="Beer",SUM(LOOKUP(2,1/(SRP!$B$7:$B$9&lt;=E5873)/(SRP!$C$7:$C$9&gt;=E5873),SRP!$D$7:$D$9)*(G5873/100)*(E5873/1000)),IF(C5873="Spirits",SUM(LOOKUP(2,1/(SRP!$B$2:$B$6&lt;=E5873)/(SRP!$C$2:$C$6&gt;=E5873),SRP!$D$2:$D$6)*(G5873/100)*(E5873/1000)),IF(AND(C5873="Wine",D5873="Fortified Wines"),SUM(LOOKUP(2,1/(SRP!$B$20:$B$23&lt;=E5873)/(SRP!$C$20:$C$23&gt;=E5873),SRP!$D$20:$D$23)*(G5873/100)*(E5873/1000)),IF(C5873="Wine",SUM(LOOKUP(2,1/(SRP!$B$15:$B$19&lt;=E5873)/(SRP!$C$15:$C$19&gt;=E5873),SRP!$D$15:$D$19)*(G5873/100)*(E5873/1000)),IF(C5873="Ready to Drink",SUM(LOOKUP(2,1/(SRP!$B$10:$B$14&lt;=E5873)/(SRP!$C$10:$C$14&gt;=E5873),SRP!$D$10:$D$14)*(G5873/100)*(E5873/1000)),0))))),2)</f>
        <v>14.87</v>
      </c>
    </row>
    <row r="5874" spans="1:11" x14ac:dyDescent="0.35">
      <c r="A5874" s="2">
        <v>48284</v>
      </c>
      <c r="B5874" s="76" t="s">
        <v>4490</v>
      </c>
      <c r="C5874" s="76" t="s">
        <v>5938</v>
      </c>
      <c r="D5874" s="76" t="s">
        <v>5746</v>
      </c>
      <c r="E5874" s="76">
        <v>4260</v>
      </c>
      <c r="F5874" s="76">
        <v>2</v>
      </c>
      <c r="G5874" s="77">
        <v>5</v>
      </c>
      <c r="H5874" s="76" t="s">
        <v>3321</v>
      </c>
      <c r="I5874" s="77">
        <v>34.99</v>
      </c>
      <c r="J5874" s="2">
        <v>12</v>
      </c>
      <c r="K5874" s="119" cm="1">
        <f t="array" ref="K5874">ROUND(IF(C5874="Beer",SUM(LOOKUP(2,1/(SRP!$B$7:$B$9&lt;=E5874)/(SRP!$C$7:$C$9&gt;=E5874),SRP!$D$7:$D$9)*(G5874/100)*(E5874/1000)),IF(C5874="Spirits",SUM(LOOKUP(2,1/(SRP!$B$2:$B$6&lt;=E5874)/(SRP!$C$2:$C$6&gt;=E5874),SRP!$D$2:$D$6)*(G5874/100)*(E5874/1000)),IF(AND(C5874="Wine",D5874="Fortified Wines"),SUM(LOOKUP(2,1/(SRP!$B$20:$B$23&lt;=E5874)/(SRP!$C$20:$C$23&gt;=E5874),SRP!$D$20:$D$23)*(G5874/100)*(E5874/1000)),IF(C5874="Wine",SUM(LOOKUP(2,1/(SRP!$B$15:$B$19&lt;=E5874)/(SRP!$C$15:$C$19&gt;=E5874),SRP!$D$15:$D$19)*(G5874/100)*(E5874/1000)),IF(C5874="Ready to Drink",SUM(LOOKUP(2,1/(SRP!$B$10:$B$14&lt;=E5874)/(SRP!$C$10:$C$14&gt;=E5874),SRP!$D$10:$D$14)*(G5874/100)*(E5874/1000)),0))))),2)</f>
        <v>14.87</v>
      </c>
    </row>
    <row r="5875" spans="1:11" x14ac:dyDescent="0.35">
      <c r="A5875" s="2">
        <v>48285</v>
      </c>
      <c r="B5875" s="76" t="s">
        <v>4479</v>
      </c>
      <c r="C5875" s="76" t="s">
        <v>287</v>
      </c>
      <c r="D5875" s="76" t="s">
        <v>5240</v>
      </c>
      <c r="E5875" s="76">
        <v>500</v>
      </c>
      <c r="F5875" s="76">
        <v>12</v>
      </c>
      <c r="G5875" s="77">
        <v>6</v>
      </c>
      <c r="H5875" s="76" t="s">
        <v>3349</v>
      </c>
      <c r="I5875" s="77">
        <v>17.989999999999998</v>
      </c>
      <c r="J5875" s="2">
        <v>1</v>
      </c>
      <c r="K5875" s="119" cm="1">
        <f t="array" ref="K5875">ROUND(IF(C5875="Beer",SUM(LOOKUP(2,1/(SRP!$B$7:$B$9&lt;=E5875)/(SRP!$C$7:$C$9&gt;=E5875),SRP!$D$7:$D$9)*(G5875/100)*(E5875/1000)),IF(C5875="Spirits",SUM(LOOKUP(2,1/(SRP!$B$2:$B$6&lt;=E5875)/(SRP!$C$2:$C$6&gt;=E5875),SRP!$D$2:$D$6)*(G5875/100)*(E5875/1000)),IF(AND(C5875="Wine",D5875="Fortified Wines"),SUM(LOOKUP(2,1/(SRP!$B$20:$B$23&lt;=E5875)/(SRP!$C$20:$C$23&gt;=E5875),SRP!$D$20:$D$23)*(G5875/100)*(E5875/1000)),IF(C5875="Wine",SUM(LOOKUP(2,1/(SRP!$B$15:$B$19&lt;=E5875)/(SRP!$C$15:$C$19&gt;=E5875),SRP!$D$15:$D$19)*(G5875/100)*(E5875/1000)),IF(C5875="Ready to Drink",SUM(LOOKUP(2,1/(SRP!$B$10:$B$14&lt;=E5875)/(SRP!$C$10:$C$14&gt;=E5875),SRP!$D$10:$D$14)*(G5875/100)*(E5875/1000)),0))))),2)</f>
        <v>2.09</v>
      </c>
    </row>
    <row r="5876" spans="1:11" x14ac:dyDescent="0.35">
      <c r="A5876" s="2">
        <v>48285</v>
      </c>
      <c r="B5876" s="76" t="s">
        <v>4479</v>
      </c>
      <c r="C5876" s="76" t="s">
        <v>287</v>
      </c>
      <c r="D5876" s="76" t="s">
        <v>5240</v>
      </c>
      <c r="E5876" s="76">
        <v>500</v>
      </c>
      <c r="F5876" s="76">
        <v>12</v>
      </c>
      <c r="G5876" s="77">
        <v>6</v>
      </c>
      <c r="H5876" s="76" t="s">
        <v>3349</v>
      </c>
      <c r="I5876" s="77">
        <v>17.989999999999998</v>
      </c>
      <c r="J5876" s="2">
        <v>1</v>
      </c>
      <c r="K5876" s="119" cm="1">
        <f t="array" ref="K5876">ROUND(IF(C5876="Beer",SUM(LOOKUP(2,1/(SRP!$B$7:$B$9&lt;=E5876)/(SRP!$C$7:$C$9&gt;=E5876),SRP!$D$7:$D$9)*(G5876/100)*(E5876/1000)),IF(C5876="Spirits",SUM(LOOKUP(2,1/(SRP!$B$2:$B$6&lt;=E5876)/(SRP!$C$2:$C$6&gt;=E5876),SRP!$D$2:$D$6)*(G5876/100)*(E5876/1000)),IF(AND(C5876="Wine",D5876="Fortified Wines"),SUM(LOOKUP(2,1/(SRP!$B$20:$B$23&lt;=E5876)/(SRP!$C$20:$C$23&gt;=E5876),SRP!$D$20:$D$23)*(G5876/100)*(E5876/1000)),IF(C5876="Wine",SUM(LOOKUP(2,1/(SRP!$B$15:$B$19&lt;=E5876)/(SRP!$C$15:$C$19&gt;=E5876),SRP!$D$15:$D$19)*(G5876/100)*(E5876/1000)),IF(C5876="Ready to Drink",SUM(LOOKUP(2,1/(SRP!$B$10:$B$14&lt;=E5876)/(SRP!$C$10:$C$14&gt;=E5876),SRP!$D$10:$D$14)*(G5876/100)*(E5876/1000)),0))))),2)</f>
        <v>2.09</v>
      </c>
    </row>
    <row r="5877" spans="1:11" x14ac:dyDescent="0.35">
      <c r="A5877" s="2">
        <v>48286</v>
      </c>
      <c r="B5877" s="76" t="s">
        <v>4492</v>
      </c>
      <c r="C5877" s="76" t="s">
        <v>5938</v>
      </c>
      <c r="D5877" s="76" t="s">
        <v>5748</v>
      </c>
      <c r="E5877" s="76">
        <v>4260</v>
      </c>
      <c r="F5877" s="76">
        <v>2</v>
      </c>
      <c r="G5877" s="77">
        <v>5</v>
      </c>
      <c r="H5877" s="76" t="s">
        <v>3321</v>
      </c>
      <c r="I5877" s="77">
        <v>32.979999999999997</v>
      </c>
      <c r="J5877" s="2">
        <v>12</v>
      </c>
      <c r="K5877" s="119" cm="1">
        <f t="array" ref="K5877">ROUND(IF(C5877="Beer",SUM(LOOKUP(2,1/(SRP!$B$7:$B$9&lt;=E5877)/(SRP!$C$7:$C$9&gt;=E5877),SRP!$D$7:$D$9)*(G5877/100)*(E5877/1000)),IF(C5877="Spirits",SUM(LOOKUP(2,1/(SRP!$B$2:$B$6&lt;=E5877)/(SRP!$C$2:$C$6&gt;=E5877),SRP!$D$2:$D$6)*(G5877/100)*(E5877/1000)),IF(AND(C5877="Wine",D5877="Fortified Wines"),SUM(LOOKUP(2,1/(SRP!$B$20:$B$23&lt;=E5877)/(SRP!$C$20:$C$23&gt;=E5877),SRP!$D$20:$D$23)*(G5877/100)*(E5877/1000)),IF(C5877="Wine",SUM(LOOKUP(2,1/(SRP!$B$15:$B$19&lt;=E5877)/(SRP!$C$15:$C$19&gt;=E5877),SRP!$D$15:$D$19)*(G5877/100)*(E5877/1000)),IF(C5877="Ready to Drink",SUM(LOOKUP(2,1/(SRP!$B$10:$B$14&lt;=E5877)/(SRP!$C$10:$C$14&gt;=E5877),SRP!$D$10:$D$14)*(G5877/100)*(E5877/1000)),0))))),2)</f>
        <v>14.87</v>
      </c>
    </row>
    <row r="5878" spans="1:11" x14ac:dyDescent="0.35">
      <c r="A5878" s="2">
        <v>48286</v>
      </c>
      <c r="B5878" s="76" t="s">
        <v>4492</v>
      </c>
      <c r="C5878" s="76" t="s">
        <v>5938</v>
      </c>
      <c r="D5878" s="76" t="s">
        <v>5748</v>
      </c>
      <c r="E5878" s="76">
        <v>4260</v>
      </c>
      <c r="F5878" s="76">
        <v>2</v>
      </c>
      <c r="G5878" s="77">
        <v>5</v>
      </c>
      <c r="H5878" s="76" t="s">
        <v>3321</v>
      </c>
      <c r="I5878" s="77">
        <v>32.979999999999997</v>
      </c>
      <c r="J5878" s="2">
        <v>12</v>
      </c>
      <c r="K5878" s="119" cm="1">
        <f t="array" ref="K5878">ROUND(IF(C5878="Beer",SUM(LOOKUP(2,1/(SRP!$B$7:$B$9&lt;=E5878)/(SRP!$C$7:$C$9&gt;=E5878),SRP!$D$7:$D$9)*(G5878/100)*(E5878/1000)),IF(C5878="Spirits",SUM(LOOKUP(2,1/(SRP!$B$2:$B$6&lt;=E5878)/(SRP!$C$2:$C$6&gt;=E5878),SRP!$D$2:$D$6)*(G5878/100)*(E5878/1000)),IF(AND(C5878="Wine",D5878="Fortified Wines"),SUM(LOOKUP(2,1/(SRP!$B$20:$B$23&lt;=E5878)/(SRP!$C$20:$C$23&gt;=E5878),SRP!$D$20:$D$23)*(G5878/100)*(E5878/1000)),IF(C5878="Wine",SUM(LOOKUP(2,1/(SRP!$B$15:$B$19&lt;=E5878)/(SRP!$C$15:$C$19&gt;=E5878),SRP!$D$15:$D$19)*(G5878/100)*(E5878/1000)),IF(C5878="Ready to Drink",SUM(LOOKUP(2,1/(SRP!$B$10:$B$14&lt;=E5878)/(SRP!$C$10:$C$14&gt;=E5878),SRP!$D$10:$D$14)*(G5878/100)*(E5878/1000)),0))))),2)</f>
        <v>14.87</v>
      </c>
    </row>
    <row r="5879" spans="1:11" x14ac:dyDescent="0.35">
      <c r="A5879" s="2">
        <v>48290</v>
      </c>
      <c r="B5879" s="76" t="s">
        <v>4506</v>
      </c>
      <c r="C5879" s="76" t="s">
        <v>287</v>
      </c>
      <c r="D5879" s="76" t="s">
        <v>5230</v>
      </c>
      <c r="E5879" s="76">
        <v>355</v>
      </c>
      <c r="F5879" s="76">
        <v>24</v>
      </c>
      <c r="G5879" s="77">
        <v>5</v>
      </c>
      <c r="H5879" s="76" t="s">
        <v>3349</v>
      </c>
      <c r="I5879" s="77">
        <v>4.49</v>
      </c>
      <c r="J5879" s="2">
        <v>1</v>
      </c>
      <c r="K5879" s="119" cm="1">
        <f t="array" ref="K5879">ROUND(IF(C5879="Beer",SUM(LOOKUP(2,1/(SRP!$B$7:$B$9&lt;=E5879)/(SRP!$C$7:$C$9&gt;=E5879),SRP!$D$7:$D$9)*(G5879/100)*(E5879/1000)),IF(C5879="Spirits",SUM(LOOKUP(2,1/(SRP!$B$2:$B$6&lt;=E5879)/(SRP!$C$2:$C$6&gt;=E5879),SRP!$D$2:$D$6)*(G5879/100)*(E5879/1000)),IF(AND(C5879="Wine",D5879="Fortified Wines"),SUM(LOOKUP(2,1/(SRP!$B$20:$B$23&lt;=E5879)/(SRP!$C$20:$C$23&gt;=E5879),SRP!$D$20:$D$23)*(G5879/100)*(E5879/1000)),IF(C5879="Wine",SUM(LOOKUP(2,1/(SRP!$B$15:$B$19&lt;=E5879)/(SRP!$C$15:$C$19&gt;=E5879),SRP!$D$15:$D$19)*(G5879/100)*(E5879/1000)),IF(C5879="Ready to Drink",SUM(LOOKUP(2,1/(SRP!$B$10:$B$14&lt;=E5879)/(SRP!$C$10:$C$14&gt;=E5879),SRP!$D$10:$D$14)*(G5879/100)*(E5879/1000)),0))))),2)</f>
        <v>1.24</v>
      </c>
    </row>
    <row r="5880" spans="1:11" x14ac:dyDescent="0.35">
      <c r="A5880" s="2">
        <v>48290</v>
      </c>
      <c r="B5880" s="76" t="s">
        <v>4506</v>
      </c>
      <c r="C5880" s="76" t="s">
        <v>287</v>
      </c>
      <c r="D5880" s="76" t="s">
        <v>5230</v>
      </c>
      <c r="E5880" s="76">
        <v>355</v>
      </c>
      <c r="F5880" s="76">
        <v>24</v>
      </c>
      <c r="G5880" s="77">
        <v>5</v>
      </c>
      <c r="H5880" s="76" t="s">
        <v>3349</v>
      </c>
      <c r="I5880" s="77">
        <v>4.49</v>
      </c>
      <c r="J5880" s="2">
        <v>1</v>
      </c>
      <c r="K5880" s="119" cm="1">
        <f t="array" ref="K5880">ROUND(IF(C5880="Beer",SUM(LOOKUP(2,1/(SRP!$B$7:$B$9&lt;=E5880)/(SRP!$C$7:$C$9&gt;=E5880),SRP!$D$7:$D$9)*(G5880/100)*(E5880/1000)),IF(C5880="Spirits",SUM(LOOKUP(2,1/(SRP!$B$2:$B$6&lt;=E5880)/(SRP!$C$2:$C$6&gt;=E5880),SRP!$D$2:$D$6)*(G5880/100)*(E5880/1000)),IF(AND(C5880="Wine",D5880="Fortified Wines"),SUM(LOOKUP(2,1/(SRP!$B$20:$B$23&lt;=E5880)/(SRP!$C$20:$C$23&gt;=E5880),SRP!$D$20:$D$23)*(G5880/100)*(E5880/1000)),IF(C5880="Wine",SUM(LOOKUP(2,1/(SRP!$B$15:$B$19&lt;=E5880)/(SRP!$C$15:$C$19&gt;=E5880),SRP!$D$15:$D$19)*(G5880/100)*(E5880/1000)),IF(C5880="Ready to Drink",SUM(LOOKUP(2,1/(SRP!$B$10:$B$14&lt;=E5880)/(SRP!$C$10:$C$14&gt;=E5880),SRP!$D$10:$D$14)*(G5880/100)*(E5880/1000)),0))))),2)</f>
        <v>1.24</v>
      </c>
    </row>
    <row r="5881" spans="1:11" x14ac:dyDescent="0.35">
      <c r="A5881" s="2">
        <v>48334</v>
      </c>
      <c r="B5881" s="76" t="s">
        <v>5559</v>
      </c>
      <c r="C5881" s="76" t="s">
        <v>287</v>
      </c>
      <c r="D5881" s="76" t="s">
        <v>5266</v>
      </c>
      <c r="E5881" s="76">
        <v>473</v>
      </c>
      <c r="F5881" s="76">
        <v>24</v>
      </c>
      <c r="G5881" s="77">
        <v>5</v>
      </c>
      <c r="H5881" s="76" t="s">
        <v>3376</v>
      </c>
      <c r="I5881" s="77">
        <v>4.24</v>
      </c>
      <c r="J5881" s="2">
        <v>1</v>
      </c>
      <c r="K5881" s="119" cm="1">
        <f t="array" ref="K5881">ROUND(IF(C5881="Beer",SUM(LOOKUP(2,1/(SRP!$B$7:$B$9&lt;=E5881)/(SRP!$C$7:$C$9&gt;=E5881),SRP!$D$7:$D$9)*(G5881/100)*(E5881/1000)),IF(C5881="Spirits",SUM(LOOKUP(2,1/(SRP!$B$2:$B$6&lt;=E5881)/(SRP!$C$2:$C$6&gt;=E5881),SRP!$D$2:$D$6)*(G5881/100)*(E5881/1000)),IF(AND(C5881="Wine",D5881="Fortified Wines"),SUM(LOOKUP(2,1/(SRP!$B$20:$B$23&lt;=E5881)/(SRP!$C$20:$C$23&gt;=E5881),SRP!$D$20:$D$23)*(G5881/100)*(E5881/1000)),IF(C5881="Wine",SUM(LOOKUP(2,1/(SRP!$B$15:$B$19&lt;=E5881)/(SRP!$C$15:$C$19&gt;=E5881),SRP!$D$15:$D$19)*(G5881/100)*(E5881/1000)),IF(C5881="Ready to Drink",SUM(LOOKUP(2,1/(SRP!$B$10:$B$14&lt;=E5881)/(SRP!$C$10:$C$14&gt;=E5881),SRP!$D$10:$D$14)*(G5881/100)*(E5881/1000)),0))))),2)</f>
        <v>1.65</v>
      </c>
    </row>
    <row r="5882" spans="1:11" x14ac:dyDescent="0.35">
      <c r="A5882" s="2">
        <v>48334</v>
      </c>
      <c r="B5882" s="76" t="s">
        <v>5559</v>
      </c>
      <c r="C5882" s="76" t="s">
        <v>287</v>
      </c>
      <c r="D5882" s="76" t="s">
        <v>5266</v>
      </c>
      <c r="E5882" s="76">
        <v>473</v>
      </c>
      <c r="F5882" s="76">
        <v>24</v>
      </c>
      <c r="G5882" s="77">
        <v>5</v>
      </c>
      <c r="H5882" s="76" t="s">
        <v>3376</v>
      </c>
      <c r="I5882" s="77">
        <v>4.24</v>
      </c>
      <c r="J5882" s="2">
        <v>1</v>
      </c>
      <c r="K5882" s="119" cm="1">
        <f t="array" ref="K5882">ROUND(IF(C5882="Beer",SUM(LOOKUP(2,1/(SRP!$B$7:$B$9&lt;=E5882)/(SRP!$C$7:$C$9&gt;=E5882),SRP!$D$7:$D$9)*(G5882/100)*(E5882/1000)),IF(C5882="Spirits",SUM(LOOKUP(2,1/(SRP!$B$2:$B$6&lt;=E5882)/(SRP!$C$2:$C$6&gt;=E5882),SRP!$D$2:$D$6)*(G5882/100)*(E5882/1000)),IF(AND(C5882="Wine",D5882="Fortified Wines"),SUM(LOOKUP(2,1/(SRP!$B$20:$B$23&lt;=E5882)/(SRP!$C$20:$C$23&gt;=E5882),SRP!$D$20:$D$23)*(G5882/100)*(E5882/1000)),IF(C5882="Wine",SUM(LOOKUP(2,1/(SRP!$B$15:$B$19&lt;=E5882)/(SRP!$C$15:$C$19&gt;=E5882),SRP!$D$15:$D$19)*(G5882/100)*(E5882/1000)),IF(C5882="Ready to Drink",SUM(LOOKUP(2,1/(SRP!$B$10:$B$14&lt;=E5882)/(SRP!$C$10:$C$14&gt;=E5882),SRP!$D$10:$D$14)*(G5882/100)*(E5882/1000)),0))))),2)</f>
        <v>1.65</v>
      </c>
    </row>
    <row r="5883" spans="1:11" x14ac:dyDescent="0.35">
      <c r="A5883" s="2">
        <v>48338</v>
      </c>
      <c r="B5883" s="76" t="s">
        <v>4477</v>
      </c>
      <c r="C5883" s="76" t="s">
        <v>287</v>
      </c>
      <c r="D5883" s="76" t="s">
        <v>5292</v>
      </c>
      <c r="E5883" s="76">
        <v>473</v>
      </c>
      <c r="F5883" s="76">
        <v>24</v>
      </c>
      <c r="G5883" s="77">
        <v>5.4</v>
      </c>
      <c r="H5883" s="76" t="s">
        <v>4070</v>
      </c>
      <c r="I5883" s="77">
        <v>4.34</v>
      </c>
      <c r="J5883" s="2">
        <v>1</v>
      </c>
      <c r="K5883" s="119" cm="1">
        <f t="array" ref="K5883">ROUND(IF(C5883="Beer",SUM(LOOKUP(2,1/(SRP!$B$7:$B$9&lt;=E5883)/(SRP!$C$7:$C$9&gt;=E5883),SRP!$D$7:$D$9)*(G5883/100)*(E5883/1000)),IF(C5883="Spirits",SUM(LOOKUP(2,1/(SRP!$B$2:$B$6&lt;=E5883)/(SRP!$C$2:$C$6&gt;=E5883),SRP!$D$2:$D$6)*(G5883/100)*(E5883/1000)),IF(AND(C5883="Wine",D5883="Fortified Wines"),SUM(LOOKUP(2,1/(SRP!$B$20:$B$23&lt;=E5883)/(SRP!$C$20:$C$23&gt;=E5883),SRP!$D$20:$D$23)*(G5883/100)*(E5883/1000)),IF(C5883="Wine",SUM(LOOKUP(2,1/(SRP!$B$15:$B$19&lt;=E5883)/(SRP!$C$15:$C$19&gt;=E5883),SRP!$D$15:$D$19)*(G5883/100)*(E5883/1000)),IF(C5883="Ready to Drink",SUM(LOOKUP(2,1/(SRP!$B$10:$B$14&lt;=E5883)/(SRP!$C$10:$C$14&gt;=E5883),SRP!$D$10:$D$14)*(G5883/100)*(E5883/1000)),0))))),2)</f>
        <v>1.78</v>
      </c>
    </row>
    <row r="5884" spans="1:11" x14ac:dyDescent="0.35">
      <c r="A5884" s="2">
        <v>48338</v>
      </c>
      <c r="B5884" s="76" t="s">
        <v>4477</v>
      </c>
      <c r="C5884" s="76" t="s">
        <v>287</v>
      </c>
      <c r="D5884" s="76" t="s">
        <v>5292</v>
      </c>
      <c r="E5884" s="76">
        <v>473</v>
      </c>
      <c r="F5884" s="76">
        <v>24</v>
      </c>
      <c r="G5884" s="77">
        <v>5.4</v>
      </c>
      <c r="H5884" s="76" t="s">
        <v>4070</v>
      </c>
      <c r="I5884" s="77">
        <v>4.34</v>
      </c>
      <c r="J5884" s="2">
        <v>1</v>
      </c>
      <c r="K5884" s="119" cm="1">
        <f t="array" ref="K5884">ROUND(IF(C5884="Beer",SUM(LOOKUP(2,1/(SRP!$B$7:$B$9&lt;=E5884)/(SRP!$C$7:$C$9&gt;=E5884),SRP!$D$7:$D$9)*(G5884/100)*(E5884/1000)),IF(C5884="Spirits",SUM(LOOKUP(2,1/(SRP!$B$2:$B$6&lt;=E5884)/(SRP!$C$2:$C$6&gt;=E5884),SRP!$D$2:$D$6)*(G5884/100)*(E5884/1000)),IF(AND(C5884="Wine",D5884="Fortified Wines"),SUM(LOOKUP(2,1/(SRP!$B$20:$B$23&lt;=E5884)/(SRP!$C$20:$C$23&gt;=E5884),SRP!$D$20:$D$23)*(G5884/100)*(E5884/1000)),IF(C5884="Wine",SUM(LOOKUP(2,1/(SRP!$B$15:$B$19&lt;=E5884)/(SRP!$C$15:$C$19&gt;=E5884),SRP!$D$15:$D$19)*(G5884/100)*(E5884/1000)),IF(C5884="Ready to Drink",SUM(LOOKUP(2,1/(SRP!$B$10:$B$14&lt;=E5884)/(SRP!$C$10:$C$14&gt;=E5884),SRP!$D$10:$D$14)*(G5884/100)*(E5884/1000)),0))))),2)</f>
        <v>1.78</v>
      </c>
    </row>
    <row r="5885" spans="1:11" x14ac:dyDescent="0.35">
      <c r="A5885" s="2">
        <v>48340</v>
      </c>
      <c r="B5885" s="76" t="s">
        <v>4449</v>
      </c>
      <c r="C5885" s="76" t="s">
        <v>287</v>
      </c>
      <c r="D5885" s="76" t="s">
        <v>5266</v>
      </c>
      <c r="E5885" s="76">
        <v>473</v>
      </c>
      <c r="F5885" s="76">
        <v>24</v>
      </c>
      <c r="G5885" s="77">
        <v>5.2</v>
      </c>
      <c r="H5885" s="76" t="s">
        <v>3370</v>
      </c>
      <c r="I5885" s="77">
        <v>4.1900000000000004</v>
      </c>
      <c r="J5885" s="2">
        <v>1</v>
      </c>
      <c r="K5885" s="119" cm="1">
        <f t="array" ref="K5885">ROUND(IF(C5885="Beer",SUM(LOOKUP(2,1/(SRP!$B$7:$B$9&lt;=E5885)/(SRP!$C$7:$C$9&gt;=E5885),SRP!$D$7:$D$9)*(G5885/100)*(E5885/1000)),IF(C5885="Spirits",SUM(LOOKUP(2,1/(SRP!$B$2:$B$6&lt;=E5885)/(SRP!$C$2:$C$6&gt;=E5885),SRP!$D$2:$D$6)*(G5885/100)*(E5885/1000)),IF(AND(C5885="Wine",D5885="Fortified Wines"),SUM(LOOKUP(2,1/(SRP!$B$20:$B$23&lt;=E5885)/(SRP!$C$20:$C$23&gt;=E5885),SRP!$D$20:$D$23)*(G5885/100)*(E5885/1000)),IF(C5885="Wine",SUM(LOOKUP(2,1/(SRP!$B$15:$B$19&lt;=E5885)/(SRP!$C$15:$C$19&gt;=E5885),SRP!$D$15:$D$19)*(G5885/100)*(E5885/1000)),IF(C5885="Ready to Drink",SUM(LOOKUP(2,1/(SRP!$B$10:$B$14&lt;=E5885)/(SRP!$C$10:$C$14&gt;=E5885),SRP!$D$10:$D$14)*(G5885/100)*(E5885/1000)),0))))),2)</f>
        <v>1.72</v>
      </c>
    </row>
    <row r="5886" spans="1:11" x14ac:dyDescent="0.35">
      <c r="A5886" s="2">
        <v>48340</v>
      </c>
      <c r="B5886" s="76" t="s">
        <v>4449</v>
      </c>
      <c r="C5886" s="76" t="s">
        <v>287</v>
      </c>
      <c r="D5886" s="76" t="s">
        <v>5266</v>
      </c>
      <c r="E5886" s="76">
        <v>473</v>
      </c>
      <c r="F5886" s="76">
        <v>24</v>
      </c>
      <c r="G5886" s="77">
        <v>5.2</v>
      </c>
      <c r="H5886" s="76" t="s">
        <v>3370</v>
      </c>
      <c r="I5886" s="77">
        <v>4.1900000000000004</v>
      </c>
      <c r="J5886" s="2">
        <v>1</v>
      </c>
      <c r="K5886" s="119" cm="1">
        <f t="array" ref="K5886">ROUND(IF(C5886="Beer",SUM(LOOKUP(2,1/(SRP!$B$7:$B$9&lt;=E5886)/(SRP!$C$7:$C$9&gt;=E5886),SRP!$D$7:$D$9)*(G5886/100)*(E5886/1000)),IF(C5886="Spirits",SUM(LOOKUP(2,1/(SRP!$B$2:$B$6&lt;=E5886)/(SRP!$C$2:$C$6&gt;=E5886),SRP!$D$2:$D$6)*(G5886/100)*(E5886/1000)),IF(AND(C5886="Wine",D5886="Fortified Wines"),SUM(LOOKUP(2,1/(SRP!$B$20:$B$23&lt;=E5886)/(SRP!$C$20:$C$23&gt;=E5886),SRP!$D$20:$D$23)*(G5886/100)*(E5886/1000)),IF(C5886="Wine",SUM(LOOKUP(2,1/(SRP!$B$15:$B$19&lt;=E5886)/(SRP!$C$15:$C$19&gt;=E5886),SRP!$D$15:$D$19)*(G5886/100)*(E5886/1000)),IF(C5886="Ready to Drink",SUM(LOOKUP(2,1/(SRP!$B$10:$B$14&lt;=E5886)/(SRP!$C$10:$C$14&gt;=E5886),SRP!$D$10:$D$14)*(G5886/100)*(E5886/1000)),0))))),2)</f>
        <v>1.72</v>
      </c>
    </row>
    <row r="5887" spans="1:11" x14ac:dyDescent="0.35">
      <c r="A5887" s="2">
        <v>48341</v>
      </c>
      <c r="B5887" s="76" t="s">
        <v>4476</v>
      </c>
      <c r="C5887" s="76" t="s">
        <v>285</v>
      </c>
      <c r="D5887" s="76" t="s">
        <v>6931</v>
      </c>
      <c r="E5887" s="76">
        <v>750</v>
      </c>
      <c r="F5887" s="76">
        <v>12</v>
      </c>
      <c r="G5887" s="77">
        <v>40</v>
      </c>
      <c r="H5887" s="76" t="s">
        <v>3279</v>
      </c>
      <c r="I5887" s="77">
        <v>33.99</v>
      </c>
      <c r="J5887" s="2">
        <v>1</v>
      </c>
      <c r="K5887" s="119" cm="1">
        <f t="array" ref="K5887">ROUND(IF(C5887="Beer",SUM(LOOKUP(2,1/(SRP!$B$7:$B$9&lt;=E5887)/(SRP!$C$7:$C$9&gt;=E5887),SRP!$D$7:$D$9)*(G5887/100)*(E5887/1000)),IF(C5887="Spirits",SUM(LOOKUP(2,1/(SRP!$B$2:$B$6&lt;=E5887)/(SRP!$C$2:$C$6&gt;=E5887),SRP!$D$2:$D$6)*(G5887/100)*(E5887/1000)),IF(AND(C5887="Wine",D5887="Fortified Wines"),SUM(LOOKUP(2,1/(SRP!$B$20:$B$23&lt;=E5887)/(SRP!$C$20:$C$23&gt;=E5887),SRP!$D$20:$D$23)*(G5887/100)*(E5887/1000)),IF(C5887="Wine",SUM(LOOKUP(2,1/(SRP!$B$15:$B$19&lt;=E5887)/(SRP!$C$15:$C$19&gt;=E5887),SRP!$D$15:$D$19)*(G5887/100)*(E5887/1000)),IF(C5887="Ready to Drink",SUM(LOOKUP(2,1/(SRP!$B$10:$B$14&lt;=E5887)/(SRP!$C$10:$C$14&gt;=E5887),SRP!$D$10:$D$14)*(G5887/100)*(E5887/1000)),0))))),2)</f>
        <v>20.94</v>
      </c>
    </row>
    <row r="5888" spans="1:11" x14ac:dyDescent="0.35">
      <c r="A5888" s="2">
        <v>48343</v>
      </c>
      <c r="B5888" s="76" t="s">
        <v>4432</v>
      </c>
      <c r="C5888" s="76" t="s">
        <v>287</v>
      </c>
      <c r="D5888" s="76" t="s">
        <v>5292</v>
      </c>
      <c r="E5888" s="76">
        <v>473</v>
      </c>
      <c r="F5888" s="76">
        <v>24</v>
      </c>
      <c r="G5888" s="77">
        <v>4.5</v>
      </c>
      <c r="H5888" s="76" t="s">
        <v>4070</v>
      </c>
      <c r="I5888" s="77">
        <v>4.29</v>
      </c>
      <c r="J5888" s="2">
        <v>1</v>
      </c>
      <c r="K5888" s="119" cm="1">
        <f t="array" ref="K5888">ROUND(IF(C5888="Beer",SUM(LOOKUP(2,1/(SRP!$B$7:$B$9&lt;=E5888)/(SRP!$C$7:$C$9&gt;=E5888),SRP!$D$7:$D$9)*(G5888/100)*(E5888/1000)),IF(C5888="Spirits",SUM(LOOKUP(2,1/(SRP!$B$2:$B$6&lt;=E5888)/(SRP!$C$2:$C$6&gt;=E5888),SRP!$D$2:$D$6)*(G5888/100)*(E5888/1000)),IF(AND(C5888="Wine",D5888="Fortified Wines"),SUM(LOOKUP(2,1/(SRP!$B$20:$B$23&lt;=E5888)/(SRP!$C$20:$C$23&gt;=E5888),SRP!$D$20:$D$23)*(G5888/100)*(E5888/1000)),IF(C5888="Wine",SUM(LOOKUP(2,1/(SRP!$B$15:$B$19&lt;=E5888)/(SRP!$C$15:$C$19&gt;=E5888),SRP!$D$15:$D$19)*(G5888/100)*(E5888/1000)),IF(C5888="Ready to Drink",SUM(LOOKUP(2,1/(SRP!$B$10:$B$14&lt;=E5888)/(SRP!$C$10:$C$14&gt;=E5888),SRP!$D$10:$D$14)*(G5888/100)*(E5888/1000)),0))))),2)</f>
        <v>1.49</v>
      </c>
    </row>
    <row r="5889" spans="1:11" x14ac:dyDescent="0.35">
      <c r="A5889" s="2">
        <v>48343</v>
      </c>
      <c r="B5889" s="76" t="s">
        <v>4432</v>
      </c>
      <c r="C5889" s="76" t="s">
        <v>287</v>
      </c>
      <c r="D5889" s="76" t="s">
        <v>5292</v>
      </c>
      <c r="E5889" s="76">
        <v>473</v>
      </c>
      <c r="F5889" s="76">
        <v>24</v>
      </c>
      <c r="G5889" s="77">
        <v>4.5</v>
      </c>
      <c r="H5889" s="76" t="s">
        <v>4070</v>
      </c>
      <c r="I5889" s="77">
        <v>4.29</v>
      </c>
      <c r="J5889" s="2">
        <v>1</v>
      </c>
      <c r="K5889" s="119" cm="1">
        <f t="array" ref="K5889">ROUND(IF(C5889="Beer",SUM(LOOKUP(2,1/(SRP!$B$7:$B$9&lt;=E5889)/(SRP!$C$7:$C$9&gt;=E5889),SRP!$D$7:$D$9)*(G5889/100)*(E5889/1000)),IF(C5889="Spirits",SUM(LOOKUP(2,1/(SRP!$B$2:$B$6&lt;=E5889)/(SRP!$C$2:$C$6&gt;=E5889),SRP!$D$2:$D$6)*(G5889/100)*(E5889/1000)),IF(AND(C5889="Wine",D5889="Fortified Wines"),SUM(LOOKUP(2,1/(SRP!$B$20:$B$23&lt;=E5889)/(SRP!$C$20:$C$23&gt;=E5889),SRP!$D$20:$D$23)*(G5889/100)*(E5889/1000)),IF(C5889="Wine",SUM(LOOKUP(2,1/(SRP!$B$15:$B$19&lt;=E5889)/(SRP!$C$15:$C$19&gt;=E5889),SRP!$D$15:$D$19)*(G5889/100)*(E5889/1000)),IF(C5889="Ready to Drink",SUM(LOOKUP(2,1/(SRP!$B$10:$B$14&lt;=E5889)/(SRP!$C$10:$C$14&gt;=E5889),SRP!$D$10:$D$14)*(G5889/100)*(E5889/1000)),0))))),2)</f>
        <v>1.49</v>
      </c>
    </row>
    <row r="5890" spans="1:11" x14ac:dyDescent="0.35">
      <c r="A5890" s="2">
        <v>48345</v>
      </c>
      <c r="B5890" s="76" t="s">
        <v>4433</v>
      </c>
      <c r="C5890" s="76" t="s">
        <v>287</v>
      </c>
      <c r="D5890" s="76" t="s">
        <v>5240</v>
      </c>
      <c r="E5890" s="76">
        <v>473</v>
      </c>
      <c r="F5890" s="76">
        <v>24</v>
      </c>
      <c r="G5890" s="77">
        <v>6.6</v>
      </c>
      <c r="H5890" s="76" t="s">
        <v>4070</v>
      </c>
      <c r="I5890" s="77">
        <v>4.29</v>
      </c>
      <c r="J5890" s="2">
        <v>1</v>
      </c>
      <c r="K5890" s="119" cm="1">
        <f t="array" ref="K5890">ROUND(IF(C5890="Beer",SUM(LOOKUP(2,1/(SRP!$B$7:$B$9&lt;=E5890)/(SRP!$C$7:$C$9&gt;=E5890),SRP!$D$7:$D$9)*(G5890/100)*(E5890/1000)),IF(C5890="Spirits",SUM(LOOKUP(2,1/(SRP!$B$2:$B$6&lt;=E5890)/(SRP!$C$2:$C$6&gt;=E5890),SRP!$D$2:$D$6)*(G5890/100)*(E5890/1000)),IF(AND(C5890="Wine",D5890="Fortified Wines"),SUM(LOOKUP(2,1/(SRP!$B$20:$B$23&lt;=E5890)/(SRP!$C$20:$C$23&gt;=E5890),SRP!$D$20:$D$23)*(G5890/100)*(E5890/1000)),IF(C5890="Wine",SUM(LOOKUP(2,1/(SRP!$B$15:$B$19&lt;=E5890)/(SRP!$C$15:$C$19&gt;=E5890),SRP!$D$15:$D$19)*(G5890/100)*(E5890/1000)),IF(C5890="Ready to Drink",SUM(LOOKUP(2,1/(SRP!$B$10:$B$14&lt;=E5890)/(SRP!$C$10:$C$14&gt;=E5890),SRP!$D$10:$D$14)*(G5890/100)*(E5890/1000)),0))))),2)</f>
        <v>2.1800000000000002</v>
      </c>
    </row>
    <row r="5891" spans="1:11" x14ac:dyDescent="0.35">
      <c r="A5891" s="2">
        <v>48345</v>
      </c>
      <c r="B5891" s="76" t="s">
        <v>4433</v>
      </c>
      <c r="C5891" s="76" t="s">
        <v>287</v>
      </c>
      <c r="D5891" s="76" t="s">
        <v>5240</v>
      </c>
      <c r="E5891" s="76">
        <v>473</v>
      </c>
      <c r="F5891" s="76">
        <v>24</v>
      </c>
      <c r="G5891" s="77">
        <v>6.6</v>
      </c>
      <c r="H5891" s="76" t="s">
        <v>4070</v>
      </c>
      <c r="I5891" s="77">
        <v>4.29</v>
      </c>
      <c r="J5891" s="2">
        <v>1</v>
      </c>
      <c r="K5891" s="119" cm="1">
        <f t="array" ref="K5891">ROUND(IF(C5891="Beer",SUM(LOOKUP(2,1/(SRP!$B$7:$B$9&lt;=E5891)/(SRP!$C$7:$C$9&gt;=E5891),SRP!$D$7:$D$9)*(G5891/100)*(E5891/1000)),IF(C5891="Spirits",SUM(LOOKUP(2,1/(SRP!$B$2:$B$6&lt;=E5891)/(SRP!$C$2:$C$6&gt;=E5891),SRP!$D$2:$D$6)*(G5891/100)*(E5891/1000)),IF(AND(C5891="Wine",D5891="Fortified Wines"),SUM(LOOKUP(2,1/(SRP!$B$20:$B$23&lt;=E5891)/(SRP!$C$20:$C$23&gt;=E5891),SRP!$D$20:$D$23)*(G5891/100)*(E5891/1000)),IF(C5891="Wine",SUM(LOOKUP(2,1/(SRP!$B$15:$B$19&lt;=E5891)/(SRP!$C$15:$C$19&gt;=E5891),SRP!$D$15:$D$19)*(G5891/100)*(E5891/1000)),IF(C5891="Ready to Drink",SUM(LOOKUP(2,1/(SRP!$B$10:$B$14&lt;=E5891)/(SRP!$C$10:$C$14&gt;=E5891),SRP!$D$10:$D$14)*(G5891/100)*(E5891/1000)),0))))),2)</f>
        <v>2.1800000000000002</v>
      </c>
    </row>
    <row r="5892" spans="1:11" x14ac:dyDescent="0.35">
      <c r="A5892" s="2">
        <v>48347</v>
      </c>
      <c r="B5892" s="76" t="s">
        <v>4434</v>
      </c>
      <c r="C5892" s="76" t="s">
        <v>287</v>
      </c>
      <c r="D5892" s="76" t="s">
        <v>5240</v>
      </c>
      <c r="E5892" s="76">
        <v>473</v>
      </c>
      <c r="F5892" s="76">
        <v>24</v>
      </c>
      <c r="G5892" s="77">
        <v>5.9</v>
      </c>
      <c r="H5892" s="76" t="s">
        <v>3355</v>
      </c>
      <c r="I5892" s="77">
        <v>3.99</v>
      </c>
      <c r="J5892" s="2">
        <v>1</v>
      </c>
      <c r="K5892" s="119" cm="1">
        <f t="array" ref="K5892">ROUND(IF(C5892="Beer",SUM(LOOKUP(2,1/(SRP!$B$7:$B$9&lt;=E5892)/(SRP!$C$7:$C$9&gt;=E5892),SRP!$D$7:$D$9)*(G5892/100)*(E5892/1000)),IF(C5892="Spirits",SUM(LOOKUP(2,1/(SRP!$B$2:$B$6&lt;=E5892)/(SRP!$C$2:$C$6&gt;=E5892),SRP!$D$2:$D$6)*(G5892/100)*(E5892/1000)),IF(AND(C5892="Wine",D5892="Fortified Wines"),SUM(LOOKUP(2,1/(SRP!$B$20:$B$23&lt;=E5892)/(SRP!$C$20:$C$23&gt;=E5892),SRP!$D$20:$D$23)*(G5892/100)*(E5892/1000)),IF(C5892="Wine",SUM(LOOKUP(2,1/(SRP!$B$15:$B$19&lt;=E5892)/(SRP!$C$15:$C$19&gt;=E5892),SRP!$D$15:$D$19)*(G5892/100)*(E5892/1000)),IF(C5892="Ready to Drink",SUM(LOOKUP(2,1/(SRP!$B$10:$B$14&lt;=E5892)/(SRP!$C$10:$C$14&gt;=E5892),SRP!$D$10:$D$14)*(G5892/100)*(E5892/1000)),0))))),2)</f>
        <v>1.95</v>
      </c>
    </row>
    <row r="5893" spans="1:11" x14ac:dyDescent="0.35">
      <c r="A5893" s="2">
        <v>48347</v>
      </c>
      <c r="B5893" s="76" t="s">
        <v>4434</v>
      </c>
      <c r="C5893" s="76" t="s">
        <v>287</v>
      </c>
      <c r="D5893" s="76" t="s">
        <v>5240</v>
      </c>
      <c r="E5893" s="76">
        <v>473</v>
      </c>
      <c r="F5893" s="76">
        <v>24</v>
      </c>
      <c r="G5893" s="77">
        <v>5.9</v>
      </c>
      <c r="H5893" s="76" t="s">
        <v>3355</v>
      </c>
      <c r="I5893" s="77">
        <v>3.99</v>
      </c>
      <c r="J5893" s="2">
        <v>1</v>
      </c>
      <c r="K5893" s="119" cm="1">
        <f t="array" ref="K5893">ROUND(IF(C5893="Beer",SUM(LOOKUP(2,1/(SRP!$B$7:$B$9&lt;=E5893)/(SRP!$C$7:$C$9&gt;=E5893),SRP!$D$7:$D$9)*(G5893/100)*(E5893/1000)),IF(C5893="Spirits",SUM(LOOKUP(2,1/(SRP!$B$2:$B$6&lt;=E5893)/(SRP!$C$2:$C$6&gt;=E5893),SRP!$D$2:$D$6)*(G5893/100)*(E5893/1000)),IF(AND(C5893="Wine",D5893="Fortified Wines"),SUM(LOOKUP(2,1/(SRP!$B$20:$B$23&lt;=E5893)/(SRP!$C$20:$C$23&gt;=E5893),SRP!$D$20:$D$23)*(G5893/100)*(E5893/1000)),IF(C5893="Wine",SUM(LOOKUP(2,1/(SRP!$B$15:$B$19&lt;=E5893)/(SRP!$C$15:$C$19&gt;=E5893),SRP!$D$15:$D$19)*(G5893/100)*(E5893/1000)),IF(C5893="Ready to Drink",SUM(LOOKUP(2,1/(SRP!$B$10:$B$14&lt;=E5893)/(SRP!$C$10:$C$14&gt;=E5893),SRP!$D$10:$D$14)*(G5893/100)*(E5893/1000)),0))))),2)</f>
        <v>1.95</v>
      </c>
    </row>
    <row r="5894" spans="1:11" x14ac:dyDescent="0.35">
      <c r="A5894" s="2">
        <v>48349</v>
      </c>
      <c r="B5894" s="76" t="s">
        <v>4423</v>
      </c>
      <c r="C5894" s="76" t="s">
        <v>286</v>
      </c>
      <c r="D5894" s="76" t="s">
        <v>5247</v>
      </c>
      <c r="E5894" s="76">
        <v>750</v>
      </c>
      <c r="F5894" s="76">
        <v>6</v>
      </c>
      <c r="G5894" s="77">
        <v>14.1</v>
      </c>
      <c r="H5894" s="76" t="s">
        <v>3303</v>
      </c>
      <c r="I5894" s="77">
        <v>41.99</v>
      </c>
      <c r="J5894" s="2">
        <v>1</v>
      </c>
      <c r="K5894" s="119" cm="1">
        <f t="array" ref="K5894">ROUND(IF(C5894="Beer",SUM(LOOKUP(2,1/(SRP!$B$7:$B$9&lt;=E5894)/(SRP!$C$7:$C$9&gt;=E5894),SRP!$D$7:$D$9)*(G5894/100)*(E5894/1000)),IF(C5894="Spirits",SUM(LOOKUP(2,1/(SRP!$B$2:$B$6&lt;=E5894)/(SRP!$C$2:$C$6&gt;=E5894),SRP!$D$2:$D$6)*(G5894/100)*(E5894/1000)),IF(AND(C5894="Wine",D5894="Fortified Wines"),SUM(LOOKUP(2,1/(SRP!$B$20:$B$23&lt;=E5894)/(SRP!$C$20:$C$23&gt;=E5894),SRP!$D$20:$D$23)*(G5894/100)*(E5894/1000)),IF(C5894="Wine",SUM(LOOKUP(2,1/(SRP!$B$15:$B$19&lt;=E5894)/(SRP!$C$15:$C$19&gt;=E5894),SRP!$D$15:$D$19)*(G5894/100)*(E5894/1000)),IF(C5894="Ready to Drink",SUM(LOOKUP(2,1/(SRP!$B$10:$B$14&lt;=E5894)/(SRP!$C$10:$C$14&gt;=E5894),SRP!$D$10:$D$14)*(G5894/100)*(E5894/1000)),0))))),2)</f>
        <v>7.38</v>
      </c>
    </row>
    <row r="5895" spans="1:11" x14ac:dyDescent="0.35">
      <c r="A5895" s="2">
        <v>48354</v>
      </c>
      <c r="B5895" s="76" t="s">
        <v>4424</v>
      </c>
      <c r="C5895" s="76" t="s">
        <v>286</v>
      </c>
      <c r="D5895" s="76" t="s">
        <v>5236</v>
      </c>
      <c r="E5895" s="76">
        <v>750</v>
      </c>
      <c r="F5895" s="76">
        <v>12</v>
      </c>
      <c r="G5895" s="77">
        <v>14.5</v>
      </c>
      <c r="H5895" s="76" t="s">
        <v>3303</v>
      </c>
      <c r="I5895" s="77">
        <v>64.989999999999995</v>
      </c>
      <c r="J5895" s="2">
        <v>1</v>
      </c>
      <c r="K5895" s="119" cm="1">
        <f t="array" ref="K5895">ROUND(IF(C5895="Beer",SUM(LOOKUP(2,1/(SRP!$B$7:$B$9&lt;=E5895)/(SRP!$C$7:$C$9&gt;=E5895),SRP!$D$7:$D$9)*(G5895/100)*(E5895/1000)),IF(C5895="Spirits",SUM(LOOKUP(2,1/(SRP!$B$2:$B$6&lt;=E5895)/(SRP!$C$2:$C$6&gt;=E5895),SRP!$D$2:$D$6)*(G5895/100)*(E5895/1000)),IF(AND(C5895="Wine",D5895="Fortified Wines"),SUM(LOOKUP(2,1/(SRP!$B$20:$B$23&lt;=E5895)/(SRP!$C$20:$C$23&gt;=E5895),SRP!$D$20:$D$23)*(G5895/100)*(E5895/1000)),IF(C5895="Wine",SUM(LOOKUP(2,1/(SRP!$B$15:$B$19&lt;=E5895)/(SRP!$C$15:$C$19&gt;=E5895),SRP!$D$15:$D$19)*(G5895/100)*(E5895/1000)),IF(C5895="Ready to Drink",SUM(LOOKUP(2,1/(SRP!$B$10:$B$14&lt;=E5895)/(SRP!$C$10:$C$14&gt;=E5895),SRP!$D$10:$D$14)*(G5895/100)*(E5895/1000)),0))))),2)</f>
        <v>7.59</v>
      </c>
    </row>
    <row r="5896" spans="1:11" x14ac:dyDescent="0.35">
      <c r="A5896" s="2">
        <v>48380</v>
      </c>
      <c r="B5896" s="76" t="s">
        <v>4431</v>
      </c>
      <c r="C5896" s="76" t="s">
        <v>287</v>
      </c>
      <c r="D5896" s="76" t="s">
        <v>5292</v>
      </c>
      <c r="E5896" s="76">
        <v>473</v>
      </c>
      <c r="F5896" s="76">
        <v>24</v>
      </c>
      <c r="G5896" s="77">
        <v>5</v>
      </c>
      <c r="H5896" s="76" t="s">
        <v>4999</v>
      </c>
      <c r="I5896" s="77">
        <v>4.49</v>
      </c>
      <c r="J5896" s="2">
        <v>1</v>
      </c>
      <c r="K5896" s="119" cm="1">
        <f t="array" ref="K5896">ROUND(IF(C5896="Beer",SUM(LOOKUP(2,1/(SRP!$B$7:$B$9&lt;=E5896)/(SRP!$C$7:$C$9&gt;=E5896),SRP!$D$7:$D$9)*(G5896/100)*(E5896/1000)),IF(C5896="Spirits",SUM(LOOKUP(2,1/(SRP!$B$2:$B$6&lt;=E5896)/(SRP!$C$2:$C$6&gt;=E5896),SRP!$D$2:$D$6)*(G5896/100)*(E5896/1000)),IF(AND(C5896="Wine",D5896="Fortified Wines"),SUM(LOOKUP(2,1/(SRP!$B$20:$B$23&lt;=E5896)/(SRP!$C$20:$C$23&gt;=E5896),SRP!$D$20:$D$23)*(G5896/100)*(E5896/1000)),IF(C5896="Wine",SUM(LOOKUP(2,1/(SRP!$B$15:$B$19&lt;=E5896)/(SRP!$C$15:$C$19&gt;=E5896),SRP!$D$15:$D$19)*(G5896/100)*(E5896/1000)),IF(C5896="Ready to Drink",SUM(LOOKUP(2,1/(SRP!$B$10:$B$14&lt;=E5896)/(SRP!$C$10:$C$14&gt;=E5896),SRP!$D$10:$D$14)*(G5896/100)*(E5896/1000)),0))))),2)</f>
        <v>1.65</v>
      </c>
    </row>
    <row r="5897" spans="1:11" x14ac:dyDescent="0.35">
      <c r="A5897" s="2">
        <v>48380</v>
      </c>
      <c r="B5897" s="76" t="s">
        <v>4431</v>
      </c>
      <c r="C5897" s="76" t="s">
        <v>287</v>
      </c>
      <c r="D5897" s="76" t="s">
        <v>5292</v>
      </c>
      <c r="E5897" s="76">
        <v>473</v>
      </c>
      <c r="F5897" s="76">
        <v>24</v>
      </c>
      <c r="G5897" s="77">
        <v>5</v>
      </c>
      <c r="H5897" s="76" t="s">
        <v>4999</v>
      </c>
      <c r="I5897" s="77">
        <v>4.49</v>
      </c>
      <c r="J5897" s="2">
        <v>1</v>
      </c>
      <c r="K5897" s="119" cm="1">
        <f t="array" ref="K5897">ROUND(IF(C5897="Beer",SUM(LOOKUP(2,1/(SRP!$B$7:$B$9&lt;=E5897)/(SRP!$C$7:$C$9&gt;=E5897),SRP!$D$7:$D$9)*(G5897/100)*(E5897/1000)),IF(C5897="Spirits",SUM(LOOKUP(2,1/(SRP!$B$2:$B$6&lt;=E5897)/(SRP!$C$2:$C$6&gt;=E5897),SRP!$D$2:$D$6)*(G5897/100)*(E5897/1000)),IF(AND(C5897="Wine",D5897="Fortified Wines"),SUM(LOOKUP(2,1/(SRP!$B$20:$B$23&lt;=E5897)/(SRP!$C$20:$C$23&gt;=E5897),SRP!$D$20:$D$23)*(G5897/100)*(E5897/1000)),IF(C5897="Wine",SUM(LOOKUP(2,1/(SRP!$B$15:$B$19&lt;=E5897)/(SRP!$C$15:$C$19&gt;=E5897),SRP!$D$15:$D$19)*(G5897/100)*(E5897/1000)),IF(C5897="Ready to Drink",SUM(LOOKUP(2,1/(SRP!$B$10:$B$14&lt;=E5897)/(SRP!$C$10:$C$14&gt;=E5897),SRP!$D$10:$D$14)*(G5897/100)*(E5897/1000)),0))))),2)</f>
        <v>1.65</v>
      </c>
    </row>
    <row r="5898" spans="1:11" x14ac:dyDescent="0.35">
      <c r="A5898" s="2">
        <v>48386</v>
      </c>
      <c r="B5898" s="76" t="s">
        <v>4445</v>
      </c>
      <c r="C5898" s="76" t="s">
        <v>287</v>
      </c>
      <c r="D5898" s="76" t="s">
        <v>5292</v>
      </c>
      <c r="E5898" s="76">
        <v>355</v>
      </c>
      <c r="F5898" s="76">
        <v>24</v>
      </c>
      <c r="G5898" s="77">
        <v>5.5</v>
      </c>
      <c r="H5898" s="76" t="s">
        <v>3900</v>
      </c>
      <c r="I5898" s="77">
        <v>3.99</v>
      </c>
      <c r="J5898" s="2">
        <v>1</v>
      </c>
      <c r="K5898" s="119" cm="1">
        <f t="array" ref="K5898">ROUND(IF(C5898="Beer",SUM(LOOKUP(2,1/(SRP!$B$7:$B$9&lt;=E5898)/(SRP!$C$7:$C$9&gt;=E5898),SRP!$D$7:$D$9)*(G5898/100)*(E5898/1000)),IF(C5898="Spirits",SUM(LOOKUP(2,1/(SRP!$B$2:$B$6&lt;=E5898)/(SRP!$C$2:$C$6&gt;=E5898),SRP!$D$2:$D$6)*(G5898/100)*(E5898/1000)),IF(AND(C5898="Wine",D5898="Fortified Wines"),SUM(LOOKUP(2,1/(SRP!$B$20:$B$23&lt;=E5898)/(SRP!$C$20:$C$23&gt;=E5898),SRP!$D$20:$D$23)*(G5898/100)*(E5898/1000)),IF(C5898="Wine",SUM(LOOKUP(2,1/(SRP!$B$15:$B$19&lt;=E5898)/(SRP!$C$15:$C$19&gt;=E5898),SRP!$D$15:$D$19)*(G5898/100)*(E5898/1000)),IF(C5898="Ready to Drink",SUM(LOOKUP(2,1/(SRP!$B$10:$B$14&lt;=E5898)/(SRP!$C$10:$C$14&gt;=E5898),SRP!$D$10:$D$14)*(G5898/100)*(E5898/1000)),0))))),2)</f>
        <v>1.36</v>
      </c>
    </row>
    <row r="5899" spans="1:11" x14ac:dyDescent="0.35">
      <c r="A5899" s="2">
        <v>48386</v>
      </c>
      <c r="B5899" s="76" t="s">
        <v>4445</v>
      </c>
      <c r="C5899" s="76" t="s">
        <v>287</v>
      </c>
      <c r="D5899" s="76" t="s">
        <v>5292</v>
      </c>
      <c r="E5899" s="76">
        <v>355</v>
      </c>
      <c r="F5899" s="76">
        <v>24</v>
      </c>
      <c r="G5899" s="77">
        <v>5.5</v>
      </c>
      <c r="H5899" s="76" t="s">
        <v>3900</v>
      </c>
      <c r="I5899" s="77">
        <v>3.99</v>
      </c>
      <c r="J5899" s="2">
        <v>1</v>
      </c>
      <c r="K5899" s="119" cm="1">
        <f t="array" ref="K5899">ROUND(IF(C5899="Beer",SUM(LOOKUP(2,1/(SRP!$B$7:$B$9&lt;=E5899)/(SRP!$C$7:$C$9&gt;=E5899),SRP!$D$7:$D$9)*(G5899/100)*(E5899/1000)),IF(C5899="Spirits",SUM(LOOKUP(2,1/(SRP!$B$2:$B$6&lt;=E5899)/(SRP!$C$2:$C$6&gt;=E5899),SRP!$D$2:$D$6)*(G5899/100)*(E5899/1000)),IF(AND(C5899="Wine",D5899="Fortified Wines"),SUM(LOOKUP(2,1/(SRP!$B$20:$B$23&lt;=E5899)/(SRP!$C$20:$C$23&gt;=E5899),SRP!$D$20:$D$23)*(G5899/100)*(E5899/1000)),IF(C5899="Wine",SUM(LOOKUP(2,1/(SRP!$B$15:$B$19&lt;=E5899)/(SRP!$C$15:$C$19&gt;=E5899),SRP!$D$15:$D$19)*(G5899/100)*(E5899/1000)),IF(C5899="Ready to Drink",SUM(LOOKUP(2,1/(SRP!$B$10:$B$14&lt;=E5899)/(SRP!$C$10:$C$14&gt;=E5899),SRP!$D$10:$D$14)*(G5899/100)*(E5899/1000)),0))))),2)</f>
        <v>1.36</v>
      </c>
    </row>
    <row r="5900" spans="1:11" x14ac:dyDescent="0.35">
      <c r="A5900" s="2">
        <v>48388</v>
      </c>
      <c r="B5900" s="76" t="s">
        <v>4440</v>
      </c>
      <c r="C5900" s="76" t="s">
        <v>287</v>
      </c>
      <c r="D5900" s="76" t="s">
        <v>5266</v>
      </c>
      <c r="E5900" s="76">
        <v>473</v>
      </c>
      <c r="F5900" s="76">
        <v>24</v>
      </c>
      <c r="G5900" s="77">
        <v>5.2</v>
      </c>
      <c r="H5900" s="76" t="s">
        <v>3409</v>
      </c>
      <c r="I5900" s="77">
        <v>3.98</v>
      </c>
      <c r="J5900" s="2">
        <v>1</v>
      </c>
      <c r="K5900" s="119" cm="1">
        <f t="array" ref="K5900">ROUND(IF(C5900="Beer",SUM(LOOKUP(2,1/(SRP!$B$7:$B$9&lt;=E5900)/(SRP!$C$7:$C$9&gt;=E5900),SRP!$D$7:$D$9)*(G5900/100)*(E5900/1000)),IF(C5900="Spirits",SUM(LOOKUP(2,1/(SRP!$B$2:$B$6&lt;=E5900)/(SRP!$C$2:$C$6&gt;=E5900),SRP!$D$2:$D$6)*(G5900/100)*(E5900/1000)),IF(AND(C5900="Wine",D5900="Fortified Wines"),SUM(LOOKUP(2,1/(SRP!$B$20:$B$23&lt;=E5900)/(SRP!$C$20:$C$23&gt;=E5900),SRP!$D$20:$D$23)*(G5900/100)*(E5900/1000)),IF(C5900="Wine",SUM(LOOKUP(2,1/(SRP!$B$15:$B$19&lt;=E5900)/(SRP!$C$15:$C$19&gt;=E5900),SRP!$D$15:$D$19)*(G5900/100)*(E5900/1000)),IF(C5900="Ready to Drink",SUM(LOOKUP(2,1/(SRP!$B$10:$B$14&lt;=E5900)/(SRP!$C$10:$C$14&gt;=E5900),SRP!$D$10:$D$14)*(G5900/100)*(E5900/1000)),0))))),2)</f>
        <v>1.72</v>
      </c>
    </row>
    <row r="5901" spans="1:11" x14ac:dyDescent="0.35">
      <c r="A5901" s="2">
        <v>48388</v>
      </c>
      <c r="B5901" s="76" t="s">
        <v>4440</v>
      </c>
      <c r="C5901" s="76" t="s">
        <v>287</v>
      </c>
      <c r="D5901" s="76" t="s">
        <v>5266</v>
      </c>
      <c r="E5901" s="76">
        <v>473</v>
      </c>
      <c r="F5901" s="76">
        <v>24</v>
      </c>
      <c r="G5901" s="77">
        <v>5.2</v>
      </c>
      <c r="H5901" s="76" t="s">
        <v>3409</v>
      </c>
      <c r="I5901" s="77">
        <v>3.98</v>
      </c>
      <c r="J5901" s="2">
        <v>1</v>
      </c>
      <c r="K5901" s="119" cm="1">
        <f t="array" ref="K5901">ROUND(IF(C5901="Beer",SUM(LOOKUP(2,1/(SRP!$B$7:$B$9&lt;=E5901)/(SRP!$C$7:$C$9&gt;=E5901),SRP!$D$7:$D$9)*(G5901/100)*(E5901/1000)),IF(C5901="Spirits",SUM(LOOKUP(2,1/(SRP!$B$2:$B$6&lt;=E5901)/(SRP!$C$2:$C$6&gt;=E5901),SRP!$D$2:$D$6)*(G5901/100)*(E5901/1000)),IF(AND(C5901="Wine",D5901="Fortified Wines"),SUM(LOOKUP(2,1/(SRP!$B$20:$B$23&lt;=E5901)/(SRP!$C$20:$C$23&gt;=E5901),SRP!$D$20:$D$23)*(G5901/100)*(E5901/1000)),IF(C5901="Wine",SUM(LOOKUP(2,1/(SRP!$B$15:$B$19&lt;=E5901)/(SRP!$C$15:$C$19&gt;=E5901),SRP!$D$15:$D$19)*(G5901/100)*(E5901/1000)),IF(C5901="Ready to Drink",SUM(LOOKUP(2,1/(SRP!$B$10:$B$14&lt;=E5901)/(SRP!$C$10:$C$14&gt;=E5901),SRP!$D$10:$D$14)*(G5901/100)*(E5901/1000)),0))))),2)</f>
        <v>1.72</v>
      </c>
    </row>
    <row r="5902" spans="1:11" x14ac:dyDescent="0.35">
      <c r="A5902" s="2">
        <v>48389</v>
      </c>
      <c r="B5902" s="76" t="s">
        <v>4414</v>
      </c>
      <c r="C5902" s="76" t="s">
        <v>287</v>
      </c>
      <c r="D5902" s="76" t="s">
        <v>5266</v>
      </c>
      <c r="E5902" s="76">
        <v>355</v>
      </c>
      <c r="F5902" s="76">
        <v>24</v>
      </c>
      <c r="G5902" s="77">
        <v>5.2</v>
      </c>
      <c r="H5902" s="76" t="s">
        <v>3376</v>
      </c>
      <c r="I5902" s="77">
        <v>2.44</v>
      </c>
      <c r="J5902" s="2">
        <v>1</v>
      </c>
      <c r="K5902" s="119" cm="1">
        <f t="array" ref="K5902">ROUND(IF(C5902="Beer",SUM(LOOKUP(2,1/(SRP!$B$7:$B$9&lt;=E5902)/(SRP!$C$7:$C$9&gt;=E5902),SRP!$D$7:$D$9)*(G5902/100)*(E5902/1000)),IF(C5902="Spirits",SUM(LOOKUP(2,1/(SRP!$B$2:$B$6&lt;=E5902)/(SRP!$C$2:$C$6&gt;=E5902),SRP!$D$2:$D$6)*(G5902/100)*(E5902/1000)),IF(AND(C5902="Wine",D5902="Fortified Wines"),SUM(LOOKUP(2,1/(SRP!$B$20:$B$23&lt;=E5902)/(SRP!$C$20:$C$23&gt;=E5902),SRP!$D$20:$D$23)*(G5902/100)*(E5902/1000)),IF(C5902="Wine",SUM(LOOKUP(2,1/(SRP!$B$15:$B$19&lt;=E5902)/(SRP!$C$15:$C$19&gt;=E5902),SRP!$D$15:$D$19)*(G5902/100)*(E5902/1000)),IF(C5902="Ready to Drink",SUM(LOOKUP(2,1/(SRP!$B$10:$B$14&lt;=E5902)/(SRP!$C$10:$C$14&gt;=E5902),SRP!$D$10:$D$14)*(G5902/100)*(E5902/1000)),0))))),2)</f>
        <v>1.29</v>
      </c>
    </row>
    <row r="5903" spans="1:11" x14ac:dyDescent="0.35">
      <c r="A5903" s="2">
        <v>48389</v>
      </c>
      <c r="B5903" s="76" t="s">
        <v>4414</v>
      </c>
      <c r="C5903" s="76" t="s">
        <v>287</v>
      </c>
      <c r="D5903" s="76" t="s">
        <v>5266</v>
      </c>
      <c r="E5903" s="76">
        <v>355</v>
      </c>
      <c r="F5903" s="76">
        <v>24</v>
      </c>
      <c r="G5903" s="77">
        <v>5.2</v>
      </c>
      <c r="H5903" s="76" t="s">
        <v>3376</v>
      </c>
      <c r="I5903" s="77">
        <v>2.44</v>
      </c>
      <c r="J5903" s="2">
        <v>1</v>
      </c>
      <c r="K5903" s="119" cm="1">
        <f t="array" ref="K5903">ROUND(IF(C5903="Beer",SUM(LOOKUP(2,1/(SRP!$B$7:$B$9&lt;=E5903)/(SRP!$C$7:$C$9&gt;=E5903),SRP!$D$7:$D$9)*(G5903/100)*(E5903/1000)),IF(C5903="Spirits",SUM(LOOKUP(2,1/(SRP!$B$2:$B$6&lt;=E5903)/(SRP!$C$2:$C$6&gt;=E5903),SRP!$D$2:$D$6)*(G5903/100)*(E5903/1000)),IF(AND(C5903="Wine",D5903="Fortified Wines"),SUM(LOOKUP(2,1/(SRP!$B$20:$B$23&lt;=E5903)/(SRP!$C$20:$C$23&gt;=E5903),SRP!$D$20:$D$23)*(G5903/100)*(E5903/1000)),IF(C5903="Wine",SUM(LOOKUP(2,1/(SRP!$B$15:$B$19&lt;=E5903)/(SRP!$C$15:$C$19&gt;=E5903),SRP!$D$15:$D$19)*(G5903/100)*(E5903/1000)),IF(C5903="Ready to Drink",SUM(LOOKUP(2,1/(SRP!$B$10:$B$14&lt;=E5903)/(SRP!$C$10:$C$14&gt;=E5903),SRP!$D$10:$D$14)*(G5903/100)*(E5903/1000)),0))))),2)</f>
        <v>1.29</v>
      </c>
    </row>
    <row r="5904" spans="1:11" x14ac:dyDescent="0.35">
      <c r="A5904" s="2">
        <v>48390</v>
      </c>
      <c r="B5904" s="76" t="s">
        <v>4502</v>
      </c>
      <c r="C5904" s="76" t="s">
        <v>287</v>
      </c>
      <c r="D5904" s="76" t="s">
        <v>5240</v>
      </c>
      <c r="E5904" s="76">
        <v>500</v>
      </c>
      <c r="F5904" s="76">
        <v>12</v>
      </c>
      <c r="G5904" s="77">
        <v>8.1999999999999993</v>
      </c>
      <c r="H5904" s="76" t="s">
        <v>3349</v>
      </c>
      <c r="I5904" s="77">
        <v>15.99</v>
      </c>
      <c r="J5904" s="2">
        <v>1</v>
      </c>
      <c r="K5904" s="119" cm="1">
        <f t="array" ref="K5904">ROUND(IF(C5904="Beer",SUM(LOOKUP(2,1/(SRP!$B$7:$B$9&lt;=E5904)/(SRP!$C$7:$C$9&gt;=E5904),SRP!$D$7:$D$9)*(G5904/100)*(E5904/1000)),IF(C5904="Spirits",SUM(LOOKUP(2,1/(SRP!$B$2:$B$6&lt;=E5904)/(SRP!$C$2:$C$6&gt;=E5904),SRP!$D$2:$D$6)*(G5904/100)*(E5904/1000)),IF(AND(C5904="Wine",D5904="Fortified Wines"),SUM(LOOKUP(2,1/(SRP!$B$20:$B$23&lt;=E5904)/(SRP!$C$20:$C$23&gt;=E5904),SRP!$D$20:$D$23)*(G5904/100)*(E5904/1000)),IF(C5904="Wine",SUM(LOOKUP(2,1/(SRP!$B$15:$B$19&lt;=E5904)/(SRP!$C$15:$C$19&gt;=E5904),SRP!$D$15:$D$19)*(G5904/100)*(E5904/1000)),IF(C5904="Ready to Drink",SUM(LOOKUP(2,1/(SRP!$B$10:$B$14&lt;=E5904)/(SRP!$C$10:$C$14&gt;=E5904),SRP!$D$10:$D$14)*(G5904/100)*(E5904/1000)),0))))),2)</f>
        <v>2.86</v>
      </c>
    </row>
    <row r="5905" spans="1:11" x14ac:dyDescent="0.35">
      <c r="A5905" s="2">
        <v>48390</v>
      </c>
      <c r="B5905" s="76" t="s">
        <v>4502</v>
      </c>
      <c r="C5905" s="76" t="s">
        <v>287</v>
      </c>
      <c r="D5905" s="76" t="s">
        <v>5240</v>
      </c>
      <c r="E5905" s="76">
        <v>500</v>
      </c>
      <c r="F5905" s="76">
        <v>12</v>
      </c>
      <c r="G5905" s="77">
        <v>8.1999999999999993</v>
      </c>
      <c r="H5905" s="76" t="s">
        <v>3349</v>
      </c>
      <c r="I5905" s="77">
        <v>15.99</v>
      </c>
      <c r="J5905" s="2">
        <v>1</v>
      </c>
      <c r="K5905" s="119" cm="1">
        <f t="array" ref="K5905">ROUND(IF(C5905="Beer",SUM(LOOKUP(2,1/(SRP!$B$7:$B$9&lt;=E5905)/(SRP!$C$7:$C$9&gt;=E5905),SRP!$D$7:$D$9)*(G5905/100)*(E5905/1000)),IF(C5905="Spirits",SUM(LOOKUP(2,1/(SRP!$B$2:$B$6&lt;=E5905)/(SRP!$C$2:$C$6&gt;=E5905),SRP!$D$2:$D$6)*(G5905/100)*(E5905/1000)),IF(AND(C5905="Wine",D5905="Fortified Wines"),SUM(LOOKUP(2,1/(SRP!$B$20:$B$23&lt;=E5905)/(SRP!$C$20:$C$23&gt;=E5905),SRP!$D$20:$D$23)*(G5905/100)*(E5905/1000)),IF(C5905="Wine",SUM(LOOKUP(2,1/(SRP!$B$15:$B$19&lt;=E5905)/(SRP!$C$15:$C$19&gt;=E5905),SRP!$D$15:$D$19)*(G5905/100)*(E5905/1000)),IF(C5905="Ready to Drink",SUM(LOOKUP(2,1/(SRP!$B$10:$B$14&lt;=E5905)/(SRP!$C$10:$C$14&gt;=E5905),SRP!$D$10:$D$14)*(G5905/100)*(E5905/1000)),0))))),2)</f>
        <v>2.86</v>
      </c>
    </row>
    <row r="5906" spans="1:11" x14ac:dyDescent="0.35">
      <c r="A5906" s="2">
        <v>48394</v>
      </c>
      <c r="B5906" s="76" t="s">
        <v>4456</v>
      </c>
      <c r="C5906" s="76" t="s">
        <v>287</v>
      </c>
      <c r="D5906" s="76" t="s">
        <v>5240</v>
      </c>
      <c r="E5906" s="76">
        <v>355</v>
      </c>
      <c r="F5906" s="76">
        <v>24</v>
      </c>
      <c r="G5906" s="77">
        <v>5.6</v>
      </c>
      <c r="H5906" s="76" t="s">
        <v>3355</v>
      </c>
      <c r="I5906" s="77">
        <v>5.19</v>
      </c>
      <c r="J5906" s="2">
        <v>1</v>
      </c>
      <c r="K5906" s="119" cm="1">
        <f t="array" ref="K5906">ROUND(IF(C5906="Beer",SUM(LOOKUP(2,1/(SRP!$B$7:$B$9&lt;=E5906)/(SRP!$C$7:$C$9&gt;=E5906),SRP!$D$7:$D$9)*(G5906/100)*(E5906/1000)),IF(C5906="Spirits",SUM(LOOKUP(2,1/(SRP!$B$2:$B$6&lt;=E5906)/(SRP!$C$2:$C$6&gt;=E5906),SRP!$D$2:$D$6)*(G5906/100)*(E5906/1000)),IF(AND(C5906="Wine",D5906="Fortified Wines"),SUM(LOOKUP(2,1/(SRP!$B$20:$B$23&lt;=E5906)/(SRP!$C$20:$C$23&gt;=E5906),SRP!$D$20:$D$23)*(G5906/100)*(E5906/1000)),IF(C5906="Wine",SUM(LOOKUP(2,1/(SRP!$B$15:$B$19&lt;=E5906)/(SRP!$C$15:$C$19&gt;=E5906),SRP!$D$15:$D$19)*(G5906/100)*(E5906/1000)),IF(C5906="Ready to Drink",SUM(LOOKUP(2,1/(SRP!$B$10:$B$14&lt;=E5906)/(SRP!$C$10:$C$14&gt;=E5906),SRP!$D$10:$D$14)*(G5906/100)*(E5906/1000)),0))))),2)</f>
        <v>1.39</v>
      </c>
    </row>
    <row r="5907" spans="1:11" x14ac:dyDescent="0.35">
      <c r="A5907" s="2">
        <v>48394</v>
      </c>
      <c r="B5907" s="76" t="s">
        <v>4456</v>
      </c>
      <c r="C5907" s="76" t="s">
        <v>287</v>
      </c>
      <c r="D5907" s="76" t="s">
        <v>5240</v>
      </c>
      <c r="E5907" s="76">
        <v>355</v>
      </c>
      <c r="F5907" s="76">
        <v>24</v>
      </c>
      <c r="G5907" s="77">
        <v>5.6</v>
      </c>
      <c r="H5907" s="76" t="s">
        <v>3355</v>
      </c>
      <c r="I5907" s="77">
        <v>5.19</v>
      </c>
      <c r="J5907" s="2">
        <v>1</v>
      </c>
      <c r="K5907" s="119" cm="1">
        <f t="array" ref="K5907">ROUND(IF(C5907="Beer",SUM(LOOKUP(2,1/(SRP!$B$7:$B$9&lt;=E5907)/(SRP!$C$7:$C$9&gt;=E5907),SRP!$D$7:$D$9)*(G5907/100)*(E5907/1000)),IF(C5907="Spirits",SUM(LOOKUP(2,1/(SRP!$B$2:$B$6&lt;=E5907)/(SRP!$C$2:$C$6&gt;=E5907),SRP!$D$2:$D$6)*(G5907/100)*(E5907/1000)),IF(AND(C5907="Wine",D5907="Fortified Wines"),SUM(LOOKUP(2,1/(SRP!$B$20:$B$23&lt;=E5907)/(SRP!$C$20:$C$23&gt;=E5907),SRP!$D$20:$D$23)*(G5907/100)*(E5907/1000)),IF(C5907="Wine",SUM(LOOKUP(2,1/(SRP!$B$15:$B$19&lt;=E5907)/(SRP!$C$15:$C$19&gt;=E5907),SRP!$D$15:$D$19)*(G5907/100)*(E5907/1000)),IF(C5907="Ready to Drink",SUM(LOOKUP(2,1/(SRP!$B$10:$B$14&lt;=E5907)/(SRP!$C$10:$C$14&gt;=E5907),SRP!$D$10:$D$14)*(G5907/100)*(E5907/1000)),0))))),2)</f>
        <v>1.39</v>
      </c>
    </row>
    <row r="5908" spans="1:11" x14ac:dyDescent="0.35">
      <c r="A5908" s="2">
        <v>48396</v>
      </c>
      <c r="B5908" s="76" t="s">
        <v>4470</v>
      </c>
      <c r="C5908" s="76" t="s">
        <v>286</v>
      </c>
      <c r="D5908" s="76" t="s">
        <v>5269</v>
      </c>
      <c r="E5908" s="76">
        <v>750</v>
      </c>
      <c r="F5908" s="76">
        <v>12</v>
      </c>
      <c r="G5908" s="77">
        <v>12.5</v>
      </c>
      <c r="H5908" s="76" t="s">
        <v>3306</v>
      </c>
      <c r="I5908" s="77">
        <v>17.989999999999998</v>
      </c>
      <c r="J5908" s="2">
        <v>1</v>
      </c>
      <c r="K5908" s="119" cm="1">
        <f t="array" ref="K5908">ROUND(IF(C5908="Beer",SUM(LOOKUP(2,1/(SRP!$B$7:$B$9&lt;=E5908)/(SRP!$C$7:$C$9&gt;=E5908),SRP!$D$7:$D$9)*(G5908/100)*(E5908/1000)),IF(C5908="Spirits",SUM(LOOKUP(2,1/(SRP!$B$2:$B$6&lt;=E5908)/(SRP!$C$2:$C$6&gt;=E5908),SRP!$D$2:$D$6)*(G5908/100)*(E5908/1000)),IF(AND(C5908="Wine",D5908="Fortified Wines"),SUM(LOOKUP(2,1/(SRP!$B$20:$B$23&lt;=E5908)/(SRP!$C$20:$C$23&gt;=E5908),SRP!$D$20:$D$23)*(G5908/100)*(E5908/1000)),IF(C5908="Wine",SUM(LOOKUP(2,1/(SRP!$B$15:$B$19&lt;=E5908)/(SRP!$C$15:$C$19&gt;=E5908),SRP!$D$15:$D$19)*(G5908/100)*(E5908/1000)),IF(C5908="Ready to Drink",SUM(LOOKUP(2,1/(SRP!$B$10:$B$14&lt;=E5908)/(SRP!$C$10:$C$14&gt;=E5908),SRP!$D$10:$D$14)*(G5908/100)*(E5908/1000)),0))))),2)</f>
        <v>6.54</v>
      </c>
    </row>
    <row r="5909" spans="1:11" x14ac:dyDescent="0.35">
      <c r="A5909" s="2">
        <v>48399</v>
      </c>
      <c r="B5909" s="76" t="s">
        <v>4457</v>
      </c>
      <c r="C5909" s="76" t="s">
        <v>287</v>
      </c>
      <c r="D5909" s="76" t="s">
        <v>5292</v>
      </c>
      <c r="E5909" s="76">
        <v>355</v>
      </c>
      <c r="F5909" s="76">
        <v>24</v>
      </c>
      <c r="G5909" s="77">
        <v>5.2</v>
      </c>
      <c r="H5909" s="76" t="s">
        <v>3355</v>
      </c>
      <c r="I5909" s="77">
        <v>5.19</v>
      </c>
      <c r="J5909" s="2">
        <v>1</v>
      </c>
      <c r="K5909" s="119" cm="1">
        <f t="array" ref="K5909">ROUND(IF(C5909="Beer",SUM(LOOKUP(2,1/(SRP!$B$7:$B$9&lt;=E5909)/(SRP!$C$7:$C$9&gt;=E5909),SRP!$D$7:$D$9)*(G5909/100)*(E5909/1000)),IF(C5909="Spirits",SUM(LOOKUP(2,1/(SRP!$B$2:$B$6&lt;=E5909)/(SRP!$C$2:$C$6&gt;=E5909),SRP!$D$2:$D$6)*(G5909/100)*(E5909/1000)),IF(AND(C5909="Wine",D5909="Fortified Wines"),SUM(LOOKUP(2,1/(SRP!$B$20:$B$23&lt;=E5909)/(SRP!$C$20:$C$23&gt;=E5909),SRP!$D$20:$D$23)*(G5909/100)*(E5909/1000)),IF(C5909="Wine",SUM(LOOKUP(2,1/(SRP!$B$15:$B$19&lt;=E5909)/(SRP!$C$15:$C$19&gt;=E5909),SRP!$D$15:$D$19)*(G5909/100)*(E5909/1000)),IF(C5909="Ready to Drink",SUM(LOOKUP(2,1/(SRP!$B$10:$B$14&lt;=E5909)/(SRP!$C$10:$C$14&gt;=E5909),SRP!$D$10:$D$14)*(G5909/100)*(E5909/1000)),0))))),2)</f>
        <v>1.29</v>
      </c>
    </row>
    <row r="5910" spans="1:11" x14ac:dyDescent="0.35">
      <c r="A5910" s="2">
        <v>48399</v>
      </c>
      <c r="B5910" s="76" t="s">
        <v>4457</v>
      </c>
      <c r="C5910" s="76" t="s">
        <v>287</v>
      </c>
      <c r="D5910" s="76" t="s">
        <v>5292</v>
      </c>
      <c r="E5910" s="76">
        <v>355</v>
      </c>
      <c r="F5910" s="76">
        <v>24</v>
      </c>
      <c r="G5910" s="77">
        <v>5.2</v>
      </c>
      <c r="H5910" s="76" t="s">
        <v>3355</v>
      </c>
      <c r="I5910" s="77">
        <v>5.19</v>
      </c>
      <c r="J5910" s="2">
        <v>1</v>
      </c>
      <c r="K5910" s="119" cm="1">
        <f t="array" ref="K5910">ROUND(IF(C5910="Beer",SUM(LOOKUP(2,1/(SRP!$B$7:$B$9&lt;=E5910)/(SRP!$C$7:$C$9&gt;=E5910),SRP!$D$7:$D$9)*(G5910/100)*(E5910/1000)),IF(C5910="Spirits",SUM(LOOKUP(2,1/(SRP!$B$2:$B$6&lt;=E5910)/(SRP!$C$2:$C$6&gt;=E5910),SRP!$D$2:$D$6)*(G5910/100)*(E5910/1000)),IF(AND(C5910="Wine",D5910="Fortified Wines"),SUM(LOOKUP(2,1/(SRP!$B$20:$B$23&lt;=E5910)/(SRP!$C$20:$C$23&gt;=E5910),SRP!$D$20:$D$23)*(G5910/100)*(E5910/1000)),IF(C5910="Wine",SUM(LOOKUP(2,1/(SRP!$B$15:$B$19&lt;=E5910)/(SRP!$C$15:$C$19&gt;=E5910),SRP!$D$15:$D$19)*(G5910/100)*(E5910/1000)),IF(C5910="Ready to Drink",SUM(LOOKUP(2,1/(SRP!$B$10:$B$14&lt;=E5910)/(SRP!$C$10:$C$14&gt;=E5910),SRP!$D$10:$D$14)*(G5910/100)*(E5910/1000)),0))))),2)</f>
        <v>1.29</v>
      </c>
    </row>
    <row r="5911" spans="1:11" x14ac:dyDescent="0.35">
      <c r="A5911" s="2">
        <v>48402</v>
      </c>
      <c r="B5911" s="76" t="s">
        <v>4447</v>
      </c>
      <c r="C5911" s="76" t="s">
        <v>285</v>
      </c>
      <c r="D5911" s="76" t="s">
        <v>5267</v>
      </c>
      <c r="E5911" s="76">
        <v>375</v>
      </c>
      <c r="F5911" s="76">
        <v>12</v>
      </c>
      <c r="G5911" s="77">
        <v>17.2</v>
      </c>
      <c r="H5911" s="76" t="s">
        <v>6699</v>
      </c>
      <c r="I5911" s="77">
        <v>25.95</v>
      </c>
      <c r="J5911" s="2">
        <v>1</v>
      </c>
      <c r="K5911" s="119" cm="1">
        <f t="array" ref="K5911">ROUND(IF(C5911="Beer",SUM(LOOKUP(2,1/(SRP!$B$7:$B$9&lt;=E5911)/(SRP!$C$7:$C$9&gt;=E5911),SRP!$D$7:$D$9)*(G5911/100)*(E5911/1000)),IF(C5911="Spirits",SUM(LOOKUP(2,1/(SRP!$B$2:$B$6&lt;=E5911)/(SRP!$C$2:$C$6&gt;=E5911),SRP!$D$2:$D$6)*(G5911/100)*(E5911/1000)),IF(AND(C5911="Wine",D5911="Fortified Wines"),SUM(LOOKUP(2,1/(SRP!$B$20:$B$23&lt;=E5911)/(SRP!$C$20:$C$23&gt;=E5911),SRP!$D$20:$D$23)*(G5911/100)*(E5911/1000)),IF(C5911="Wine",SUM(LOOKUP(2,1/(SRP!$B$15:$B$19&lt;=E5911)/(SRP!$C$15:$C$19&gt;=E5911),SRP!$D$15:$D$19)*(G5911/100)*(E5911/1000)),IF(C5911="Ready to Drink",SUM(LOOKUP(2,1/(SRP!$B$10:$B$14&lt;=E5911)/(SRP!$C$10:$C$14&gt;=E5911),SRP!$D$10:$D$14)*(G5911/100)*(E5911/1000)),0))))),2)</f>
        <v>5.1100000000000003</v>
      </c>
    </row>
    <row r="5912" spans="1:11" x14ac:dyDescent="0.35">
      <c r="A5912" s="2">
        <v>48403</v>
      </c>
      <c r="B5912" s="76" t="s">
        <v>4454</v>
      </c>
      <c r="C5912" s="76" t="s">
        <v>287</v>
      </c>
      <c r="D5912" s="76" t="s">
        <v>5240</v>
      </c>
      <c r="E5912" s="76">
        <v>355</v>
      </c>
      <c r="F5912" s="76">
        <v>24</v>
      </c>
      <c r="G5912" s="77">
        <v>6.7</v>
      </c>
      <c r="H5912" s="76" t="s">
        <v>3355</v>
      </c>
      <c r="I5912" s="77">
        <v>7.99</v>
      </c>
      <c r="J5912" s="2">
        <v>1</v>
      </c>
      <c r="K5912" s="119" cm="1">
        <f t="array" ref="K5912">ROUND(IF(C5912="Beer",SUM(LOOKUP(2,1/(SRP!$B$7:$B$9&lt;=E5912)/(SRP!$C$7:$C$9&gt;=E5912),SRP!$D$7:$D$9)*(G5912/100)*(E5912/1000)),IF(C5912="Spirits",SUM(LOOKUP(2,1/(SRP!$B$2:$B$6&lt;=E5912)/(SRP!$C$2:$C$6&gt;=E5912),SRP!$D$2:$D$6)*(G5912/100)*(E5912/1000)),IF(AND(C5912="Wine",D5912="Fortified Wines"),SUM(LOOKUP(2,1/(SRP!$B$20:$B$23&lt;=E5912)/(SRP!$C$20:$C$23&gt;=E5912),SRP!$D$20:$D$23)*(G5912/100)*(E5912/1000)),IF(C5912="Wine",SUM(LOOKUP(2,1/(SRP!$B$15:$B$19&lt;=E5912)/(SRP!$C$15:$C$19&gt;=E5912),SRP!$D$15:$D$19)*(G5912/100)*(E5912/1000)),IF(C5912="Ready to Drink",SUM(LOOKUP(2,1/(SRP!$B$10:$B$14&lt;=E5912)/(SRP!$C$10:$C$14&gt;=E5912),SRP!$D$10:$D$14)*(G5912/100)*(E5912/1000)),0))))),2)</f>
        <v>1.66</v>
      </c>
    </row>
    <row r="5913" spans="1:11" x14ac:dyDescent="0.35">
      <c r="A5913" s="2">
        <v>48403</v>
      </c>
      <c r="B5913" s="76" t="s">
        <v>4454</v>
      </c>
      <c r="C5913" s="76" t="s">
        <v>287</v>
      </c>
      <c r="D5913" s="76" t="s">
        <v>5240</v>
      </c>
      <c r="E5913" s="76">
        <v>355</v>
      </c>
      <c r="F5913" s="76">
        <v>24</v>
      </c>
      <c r="G5913" s="77">
        <v>6.7</v>
      </c>
      <c r="H5913" s="76" t="s">
        <v>3355</v>
      </c>
      <c r="I5913" s="77">
        <v>7.99</v>
      </c>
      <c r="J5913" s="2">
        <v>1</v>
      </c>
      <c r="K5913" s="119" cm="1">
        <f t="array" ref="K5913">ROUND(IF(C5913="Beer",SUM(LOOKUP(2,1/(SRP!$B$7:$B$9&lt;=E5913)/(SRP!$C$7:$C$9&gt;=E5913),SRP!$D$7:$D$9)*(G5913/100)*(E5913/1000)),IF(C5913="Spirits",SUM(LOOKUP(2,1/(SRP!$B$2:$B$6&lt;=E5913)/(SRP!$C$2:$C$6&gt;=E5913),SRP!$D$2:$D$6)*(G5913/100)*(E5913/1000)),IF(AND(C5913="Wine",D5913="Fortified Wines"),SUM(LOOKUP(2,1/(SRP!$B$20:$B$23&lt;=E5913)/(SRP!$C$20:$C$23&gt;=E5913),SRP!$D$20:$D$23)*(G5913/100)*(E5913/1000)),IF(C5913="Wine",SUM(LOOKUP(2,1/(SRP!$B$15:$B$19&lt;=E5913)/(SRP!$C$15:$C$19&gt;=E5913),SRP!$D$15:$D$19)*(G5913/100)*(E5913/1000)),IF(C5913="Ready to Drink",SUM(LOOKUP(2,1/(SRP!$B$10:$B$14&lt;=E5913)/(SRP!$C$10:$C$14&gt;=E5913),SRP!$D$10:$D$14)*(G5913/100)*(E5913/1000)),0))))),2)</f>
        <v>1.66</v>
      </c>
    </row>
    <row r="5914" spans="1:11" x14ac:dyDescent="0.35">
      <c r="A5914" s="2">
        <v>48408</v>
      </c>
      <c r="B5914" s="76" t="s">
        <v>4485</v>
      </c>
      <c r="C5914" s="76" t="s">
        <v>285</v>
      </c>
      <c r="D5914" s="76" t="s">
        <v>6942</v>
      </c>
      <c r="E5914" s="76">
        <v>750</v>
      </c>
      <c r="F5914" s="76">
        <v>6</v>
      </c>
      <c r="G5914" s="77">
        <v>40</v>
      </c>
      <c r="H5914" s="76" t="s">
        <v>3281</v>
      </c>
      <c r="I5914" s="77">
        <v>69.989999999999995</v>
      </c>
      <c r="J5914" s="2">
        <v>1</v>
      </c>
      <c r="K5914" s="119" cm="1">
        <f t="array" ref="K5914">ROUND(IF(C5914="Beer",SUM(LOOKUP(2,1/(SRP!$B$7:$B$9&lt;=E5914)/(SRP!$C$7:$C$9&gt;=E5914),SRP!$D$7:$D$9)*(G5914/100)*(E5914/1000)),IF(C5914="Spirits",SUM(LOOKUP(2,1/(SRP!$B$2:$B$6&lt;=E5914)/(SRP!$C$2:$C$6&gt;=E5914),SRP!$D$2:$D$6)*(G5914/100)*(E5914/1000)),IF(AND(C5914="Wine",D5914="Fortified Wines"),SUM(LOOKUP(2,1/(SRP!$B$20:$B$23&lt;=E5914)/(SRP!$C$20:$C$23&gt;=E5914),SRP!$D$20:$D$23)*(G5914/100)*(E5914/1000)),IF(C5914="Wine",SUM(LOOKUP(2,1/(SRP!$B$15:$B$19&lt;=E5914)/(SRP!$C$15:$C$19&gt;=E5914),SRP!$D$15:$D$19)*(G5914/100)*(E5914/1000)),IF(C5914="Ready to Drink",SUM(LOOKUP(2,1/(SRP!$B$10:$B$14&lt;=E5914)/(SRP!$C$10:$C$14&gt;=E5914),SRP!$D$10:$D$14)*(G5914/100)*(E5914/1000)),0))))),2)</f>
        <v>20.94</v>
      </c>
    </row>
    <row r="5915" spans="1:11" x14ac:dyDescent="0.35">
      <c r="A5915" s="2">
        <v>48416</v>
      </c>
      <c r="B5915" s="76" t="s">
        <v>4511</v>
      </c>
      <c r="C5915" s="76" t="s">
        <v>287</v>
      </c>
      <c r="D5915" s="76" t="s">
        <v>5240</v>
      </c>
      <c r="E5915" s="76">
        <v>473</v>
      </c>
      <c r="F5915" s="76">
        <v>24</v>
      </c>
      <c r="G5915" s="77">
        <v>7.9</v>
      </c>
      <c r="H5915" s="76" t="s">
        <v>3355</v>
      </c>
      <c r="I5915" s="77">
        <v>7.99</v>
      </c>
      <c r="J5915" s="2">
        <v>1</v>
      </c>
      <c r="K5915" s="119" cm="1">
        <f t="array" ref="K5915">ROUND(IF(C5915="Beer",SUM(LOOKUP(2,1/(SRP!$B$7:$B$9&lt;=E5915)/(SRP!$C$7:$C$9&gt;=E5915),SRP!$D$7:$D$9)*(G5915/100)*(E5915/1000)),IF(C5915="Spirits",SUM(LOOKUP(2,1/(SRP!$B$2:$B$6&lt;=E5915)/(SRP!$C$2:$C$6&gt;=E5915),SRP!$D$2:$D$6)*(G5915/100)*(E5915/1000)),IF(AND(C5915="Wine",D5915="Fortified Wines"),SUM(LOOKUP(2,1/(SRP!$B$20:$B$23&lt;=E5915)/(SRP!$C$20:$C$23&gt;=E5915),SRP!$D$20:$D$23)*(G5915/100)*(E5915/1000)),IF(C5915="Wine",SUM(LOOKUP(2,1/(SRP!$B$15:$B$19&lt;=E5915)/(SRP!$C$15:$C$19&gt;=E5915),SRP!$D$15:$D$19)*(G5915/100)*(E5915/1000)),IF(C5915="Ready to Drink",SUM(LOOKUP(2,1/(SRP!$B$10:$B$14&lt;=E5915)/(SRP!$C$10:$C$14&gt;=E5915),SRP!$D$10:$D$14)*(G5915/100)*(E5915/1000)),0))))),2)</f>
        <v>2.61</v>
      </c>
    </row>
    <row r="5916" spans="1:11" x14ac:dyDescent="0.35">
      <c r="A5916" s="2">
        <v>48416</v>
      </c>
      <c r="B5916" s="76" t="s">
        <v>4511</v>
      </c>
      <c r="C5916" s="76" t="s">
        <v>287</v>
      </c>
      <c r="D5916" s="76" t="s">
        <v>5240</v>
      </c>
      <c r="E5916" s="76">
        <v>473</v>
      </c>
      <c r="F5916" s="76">
        <v>24</v>
      </c>
      <c r="G5916" s="77">
        <v>7.9</v>
      </c>
      <c r="H5916" s="76" t="s">
        <v>3355</v>
      </c>
      <c r="I5916" s="77">
        <v>7.99</v>
      </c>
      <c r="J5916" s="2">
        <v>1</v>
      </c>
      <c r="K5916" s="119" cm="1">
        <f t="array" ref="K5916">ROUND(IF(C5916="Beer",SUM(LOOKUP(2,1/(SRP!$B$7:$B$9&lt;=E5916)/(SRP!$C$7:$C$9&gt;=E5916),SRP!$D$7:$D$9)*(G5916/100)*(E5916/1000)),IF(C5916="Spirits",SUM(LOOKUP(2,1/(SRP!$B$2:$B$6&lt;=E5916)/(SRP!$C$2:$C$6&gt;=E5916),SRP!$D$2:$D$6)*(G5916/100)*(E5916/1000)),IF(AND(C5916="Wine",D5916="Fortified Wines"),SUM(LOOKUP(2,1/(SRP!$B$20:$B$23&lt;=E5916)/(SRP!$C$20:$C$23&gt;=E5916),SRP!$D$20:$D$23)*(G5916/100)*(E5916/1000)),IF(C5916="Wine",SUM(LOOKUP(2,1/(SRP!$B$15:$B$19&lt;=E5916)/(SRP!$C$15:$C$19&gt;=E5916),SRP!$D$15:$D$19)*(G5916/100)*(E5916/1000)),IF(C5916="Ready to Drink",SUM(LOOKUP(2,1/(SRP!$B$10:$B$14&lt;=E5916)/(SRP!$C$10:$C$14&gt;=E5916),SRP!$D$10:$D$14)*(G5916/100)*(E5916/1000)),0))))),2)</f>
        <v>2.61</v>
      </c>
    </row>
    <row r="5917" spans="1:11" x14ac:dyDescent="0.35">
      <c r="A5917" s="2">
        <v>48417</v>
      </c>
      <c r="B5917" s="76" t="s">
        <v>4512</v>
      </c>
      <c r="C5917" s="76" t="s">
        <v>287</v>
      </c>
      <c r="D5917" s="76" t="s">
        <v>5230</v>
      </c>
      <c r="E5917" s="76">
        <v>355</v>
      </c>
      <c r="F5917" s="76">
        <v>24</v>
      </c>
      <c r="G5917" s="77">
        <v>5</v>
      </c>
      <c r="H5917" s="76" t="s">
        <v>3349</v>
      </c>
      <c r="I5917" s="77">
        <v>4.99</v>
      </c>
      <c r="J5917" s="2">
        <v>1</v>
      </c>
      <c r="K5917" s="119" cm="1">
        <f t="array" ref="K5917">ROUND(IF(C5917="Beer",SUM(LOOKUP(2,1/(SRP!$B$7:$B$9&lt;=E5917)/(SRP!$C$7:$C$9&gt;=E5917),SRP!$D$7:$D$9)*(G5917/100)*(E5917/1000)),IF(C5917="Spirits",SUM(LOOKUP(2,1/(SRP!$B$2:$B$6&lt;=E5917)/(SRP!$C$2:$C$6&gt;=E5917),SRP!$D$2:$D$6)*(G5917/100)*(E5917/1000)),IF(AND(C5917="Wine",D5917="Fortified Wines"),SUM(LOOKUP(2,1/(SRP!$B$20:$B$23&lt;=E5917)/(SRP!$C$20:$C$23&gt;=E5917),SRP!$D$20:$D$23)*(G5917/100)*(E5917/1000)),IF(C5917="Wine",SUM(LOOKUP(2,1/(SRP!$B$15:$B$19&lt;=E5917)/(SRP!$C$15:$C$19&gt;=E5917),SRP!$D$15:$D$19)*(G5917/100)*(E5917/1000)),IF(C5917="Ready to Drink",SUM(LOOKUP(2,1/(SRP!$B$10:$B$14&lt;=E5917)/(SRP!$C$10:$C$14&gt;=E5917),SRP!$D$10:$D$14)*(G5917/100)*(E5917/1000)),0))))),2)</f>
        <v>1.24</v>
      </c>
    </row>
    <row r="5918" spans="1:11" x14ac:dyDescent="0.35">
      <c r="A5918" s="2">
        <v>48417</v>
      </c>
      <c r="B5918" s="76" t="s">
        <v>4512</v>
      </c>
      <c r="C5918" s="76" t="s">
        <v>287</v>
      </c>
      <c r="D5918" s="76" t="s">
        <v>5230</v>
      </c>
      <c r="E5918" s="76">
        <v>355</v>
      </c>
      <c r="F5918" s="76">
        <v>24</v>
      </c>
      <c r="G5918" s="77">
        <v>5</v>
      </c>
      <c r="H5918" s="76" t="s">
        <v>3349</v>
      </c>
      <c r="I5918" s="77">
        <v>4.99</v>
      </c>
      <c r="J5918" s="2">
        <v>1</v>
      </c>
      <c r="K5918" s="119" cm="1">
        <f t="array" ref="K5918">ROUND(IF(C5918="Beer",SUM(LOOKUP(2,1/(SRP!$B$7:$B$9&lt;=E5918)/(SRP!$C$7:$C$9&gt;=E5918),SRP!$D$7:$D$9)*(G5918/100)*(E5918/1000)),IF(C5918="Spirits",SUM(LOOKUP(2,1/(SRP!$B$2:$B$6&lt;=E5918)/(SRP!$C$2:$C$6&gt;=E5918),SRP!$D$2:$D$6)*(G5918/100)*(E5918/1000)),IF(AND(C5918="Wine",D5918="Fortified Wines"),SUM(LOOKUP(2,1/(SRP!$B$20:$B$23&lt;=E5918)/(SRP!$C$20:$C$23&gt;=E5918),SRP!$D$20:$D$23)*(G5918/100)*(E5918/1000)),IF(C5918="Wine",SUM(LOOKUP(2,1/(SRP!$B$15:$B$19&lt;=E5918)/(SRP!$C$15:$C$19&gt;=E5918),SRP!$D$15:$D$19)*(G5918/100)*(E5918/1000)),IF(C5918="Ready to Drink",SUM(LOOKUP(2,1/(SRP!$B$10:$B$14&lt;=E5918)/(SRP!$C$10:$C$14&gt;=E5918),SRP!$D$10:$D$14)*(G5918/100)*(E5918/1000)),0))))),2)</f>
        <v>1.24</v>
      </c>
    </row>
    <row r="5919" spans="1:11" x14ac:dyDescent="0.35">
      <c r="A5919" s="2">
        <v>48418</v>
      </c>
      <c r="B5919" s="76" t="s">
        <v>4451</v>
      </c>
      <c r="C5919" s="76" t="s">
        <v>5938</v>
      </c>
      <c r="D5919" s="76" t="s">
        <v>5283</v>
      </c>
      <c r="E5919" s="76">
        <v>2840</v>
      </c>
      <c r="F5919" s="76">
        <v>3</v>
      </c>
      <c r="G5919" s="77">
        <v>5.2</v>
      </c>
      <c r="H5919" s="76" t="s">
        <v>6870</v>
      </c>
      <c r="I5919" s="77">
        <v>28.99</v>
      </c>
      <c r="J5919" s="2">
        <v>8</v>
      </c>
      <c r="K5919" s="119" cm="1">
        <f t="array" ref="K5919">ROUND(IF(C5919="Beer",SUM(LOOKUP(2,1/(SRP!$B$7:$B$9&lt;=E5919)/(SRP!$C$7:$C$9&gt;=E5919),SRP!$D$7:$D$9)*(G5919/100)*(E5919/1000)),IF(C5919="Spirits",SUM(LOOKUP(2,1/(SRP!$B$2:$B$6&lt;=E5919)/(SRP!$C$2:$C$6&gt;=E5919),SRP!$D$2:$D$6)*(G5919/100)*(E5919/1000)),IF(AND(C5919="Wine",D5919="Fortified Wines"),SUM(LOOKUP(2,1/(SRP!$B$20:$B$23&lt;=E5919)/(SRP!$C$20:$C$23&gt;=E5919),SRP!$D$20:$D$23)*(G5919/100)*(E5919/1000)),IF(C5919="Wine",SUM(LOOKUP(2,1/(SRP!$B$15:$B$19&lt;=E5919)/(SRP!$C$15:$C$19&gt;=E5919),SRP!$D$15:$D$19)*(G5919/100)*(E5919/1000)),IF(C5919="Ready to Drink",SUM(LOOKUP(2,1/(SRP!$B$10:$B$14&lt;=E5919)/(SRP!$C$10:$C$14&gt;=E5919),SRP!$D$10:$D$14)*(G5919/100)*(E5919/1000)),0))))),2)</f>
        <v>10.31</v>
      </c>
    </row>
    <row r="5920" spans="1:11" x14ac:dyDescent="0.35">
      <c r="A5920" s="2">
        <v>48418</v>
      </c>
      <c r="B5920" s="76" t="s">
        <v>4451</v>
      </c>
      <c r="C5920" s="76" t="s">
        <v>5938</v>
      </c>
      <c r="D5920" s="76" t="s">
        <v>5283</v>
      </c>
      <c r="E5920" s="76">
        <v>2840</v>
      </c>
      <c r="F5920" s="76">
        <v>3</v>
      </c>
      <c r="G5920" s="77">
        <v>5.2</v>
      </c>
      <c r="H5920" s="76" t="s">
        <v>6870</v>
      </c>
      <c r="I5920" s="77">
        <v>28.99</v>
      </c>
      <c r="J5920" s="2">
        <v>8</v>
      </c>
      <c r="K5920" s="119" cm="1">
        <f t="array" ref="K5920">ROUND(IF(C5920="Beer",SUM(LOOKUP(2,1/(SRP!$B$7:$B$9&lt;=E5920)/(SRP!$C$7:$C$9&gt;=E5920),SRP!$D$7:$D$9)*(G5920/100)*(E5920/1000)),IF(C5920="Spirits",SUM(LOOKUP(2,1/(SRP!$B$2:$B$6&lt;=E5920)/(SRP!$C$2:$C$6&gt;=E5920),SRP!$D$2:$D$6)*(G5920/100)*(E5920/1000)),IF(AND(C5920="Wine",D5920="Fortified Wines"),SUM(LOOKUP(2,1/(SRP!$B$20:$B$23&lt;=E5920)/(SRP!$C$20:$C$23&gt;=E5920),SRP!$D$20:$D$23)*(G5920/100)*(E5920/1000)),IF(C5920="Wine",SUM(LOOKUP(2,1/(SRP!$B$15:$B$19&lt;=E5920)/(SRP!$C$15:$C$19&gt;=E5920),SRP!$D$15:$D$19)*(G5920/100)*(E5920/1000)),IF(C5920="Ready to Drink",SUM(LOOKUP(2,1/(SRP!$B$10:$B$14&lt;=E5920)/(SRP!$C$10:$C$14&gt;=E5920),SRP!$D$10:$D$14)*(G5920/100)*(E5920/1000)),0))))),2)</f>
        <v>10.31</v>
      </c>
    </row>
    <row r="5921" spans="1:11" x14ac:dyDescent="0.35">
      <c r="A5921" s="2">
        <v>48420</v>
      </c>
      <c r="B5921" s="76" t="s">
        <v>4455</v>
      </c>
      <c r="C5921" s="76" t="s">
        <v>5938</v>
      </c>
      <c r="D5921" s="76" t="s">
        <v>5279</v>
      </c>
      <c r="E5921" s="76">
        <v>2000</v>
      </c>
      <c r="F5921" s="76">
        <v>8</v>
      </c>
      <c r="G5921" s="77">
        <v>7</v>
      </c>
      <c r="H5921" s="76" t="s">
        <v>4999</v>
      </c>
      <c r="I5921" s="77">
        <v>12.95</v>
      </c>
      <c r="J5921" s="2">
        <v>1</v>
      </c>
      <c r="K5921" s="119" cm="1">
        <f t="array" ref="K5921">ROUND(IF(C5921="Beer",SUM(LOOKUP(2,1/(SRP!$B$7:$B$9&lt;=E5921)/(SRP!$C$7:$C$9&gt;=E5921),SRP!$D$7:$D$9)*(G5921/100)*(E5921/1000)),IF(C5921="Spirits",SUM(LOOKUP(2,1/(SRP!$B$2:$B$6&lt;=E5921)/(SRP!$C$2:$C$6&gt;=E5921),SRP!$D$2:$D$6)*(G5921/100)*(E5921/1000)),IF(AND(C5921="Wine",D5921="Fortified Wines"),SUM(LOOKUP(2,1/(SRP!$B$20:$B$23&lt;=E5921)/(SRP!$C$20:$C$23&gt;=E5921),SRP!$D$20:$D$23)*(G5921/100)*(E5921/1000)),IF(C5921="Wine",SUM(LOOKUP(2,1/(SRP!$B$15:$B$19&lt;=E5921)/(SRP!$C$15:$C$19&gt;=E5921),SRP!$D$15:$D$19)*(G5921/100)*(E5921/1000)),IF(C5921="Ready to Drink",SUM(LOOKUP(2,1/(SRP!$B$10:$B$14&lt;=E5921)/(SRP!$C$10:$C$14&gt;=E5921),SRP!$D$10:$D$14)*(G5921/100)*(E5921/1000)),0))))),2)</f>
        <v>9.77</v>
      </c>
    </row>
    <row r="5922" spans="1:11" x14ac:dyDescent="0.35">
      <c r="A5922" s="2">
        <v>48420</v>
      </c>
      <c r="B5922" s="76" t="s">
        <v>4455</v>
      </c>
      <c r="C5922" s="76" t="s">
        <v>5938</v>
      </c>
      <c r="D5922" s="76" t="s">
        <v>5279</v>
      </c>
      <c r="E5922" s="76">
        <v>2000</v>
      </c>
      <c r="F5922" s="76">
        <v>8</v>
      </c>
      <c r="G5922" s="77">
        <v>7</v>
      </c>
      <c r="H5922" s="76" t="s">
        <v>4999</v>
      </c>
      <c r="I5922" s="77">
        <v>12.95</v>
      </c>
      <c r="J5922" s="2">
        <v>1</v>
      </c>
      <c r="K5922" s="119" cm="1">
        <f t="array" ref="K5922">ROUND(IF(C5922="Beer",SUM(LOOKUP(2,1/(SRP!$B$7:$B$9&lt;=E5922)/(SRP!$C$7:$C$9&gt;=E5922),SRP!$D$7:$D$9)*(G5922/100)*(E5922/1000)),IF(C5922="Spirits",SUM(LOOKUP(2,1/(SRP!$B$2:$B$6&lt;=E5922)/(SRP!$C$2:$C$6&gt;=E5922),SRP!$D$2:$D$6)*(G5922/100)*(E5922/1000)),IF(AND(C5922="Wine",D5922="Fortified Wines"),SUM(LOOKUP(2,1/(SRP!$B$20:$B$23&lt;=E5922)/(SRP!$C$20:$C$23&gt;=E5922),SRP!$D$20:$D$23)*(G5922/100)*(E5922/1000)),IF(C5922="Wine",SUM(LOOKUP(2,1/(SRP!$B$15:$B$19&lt;=E5922)/(SRP!$C$15:$C$19&gt;=E5922),SRP!$D$15:$D$19)*(G5922/100)*(E5922/1000)),IF(C5922="Ready to Drink",SUM(LOOKUP(2,1/(SRP!$B$10:$B$14&lt;=E5922)/(SRP!$C$10:$C$14&gt;=E5922),SRP!$D$10:$D$14)*(G5922/100)*(E5922/1000)),0))))),2)</f>
        <v>9.77</v>
      </c>
    </row>
    <row r="5923" spans="1:11" x14ac:dyDescent="0.35">
      <c r="A5923" s="2">
        <v>48421</v>
      </c>
      <c r="B5923" s="76" t="s">
        <v>4486</v>
      </c>
      <c r="C5923" s="76" t="s">
        <v>5938</v>
      </c>
      <c r="D5923" s="76" t="s">
        <v>5283</v>
      </c>
      <c r="E5923" s="76">
        <v>1420</v>
      </c>
      <c r="F5923" s="76">
        <v>6</v>
      </c>
      <c r="G5923" s="77">
        <v>5.2</v>
      </c>
      <c r="H5923" s="76" t="s">
        <v>6870</v>
      </c>
      <c r="I5923" s="77">
        <v>14.99</v>
      </c>
      <c r="J5923" s="2">
        <v>4</v>
      </c>
      <c r="K5923" s="119" cm="1">
        <f t="array" ref="K5923">ROUND(IF(C5923="Beer",SUM(LOOKUP(2,1/(SRP!$B$7:$B$9&lt;=E5923)/(SRP!$C$7:$C$9&gt;=E5923),SRP!$D$7:$D$9)*(G5923/100)*(E5923/1000)),IF(C5923="Spirits",SUM(LOOKUP(2,1/(SRP!$B$2:$B$6&lt;=E5923)/(SRP!$C$2:$C$6&gt;=E5923),SRP!$D$2:$D$6)*(G5923/100)*(E5923/1000)),IF(AND(C5923="Wine",D5923="Fortified Wines"),SUM(LOOKUP(2,1/(SRP!$B$20:$B$23&lt;=E5923)/(SRP!$C$20:$C$23&gt;=E5923),SRP!$D$20:$D$23)*(G5923/100)*(E5923/1000)),IF(C5923="Wine",SUM(LOOKUP(2,1/(SRP!$B$15:$B$19&lt;=E5923)/(SRP!$C$15:$C$19&gt;=E5923),SRP!$D$15:$D$19)*(G5923/100)*(E5923/1000)),IF(C5923="Ready to Drink",SUM(LOOKUP(2,1/(SRP!$B$10:$B$14&lt;=E5923)/(SRP!$C$10:$C$14&gt;=E5923),SRP!$D$10:$D$14)*(G5923/100)*(E5923/1000)),0))))),2)</f>
        <v>5.15</v>
      </c>
    </row>
    <row r="5924" spans="1:11" x14ac:dyDescent="0.35">
      <c r="A5924" s="2">
        <v>48421</v>
      </c>
      <c r="B5924" s="76" t="s">
        <v>4486</v>
      </c>
      <c r="C5924" s="76" t="s">
        <v>5938</v>
      </c>
      <c r="D5924" s="76" t="s">
        <v>5283</v>
      </c>
      <c r="E5924" s="76">
        <v>1420</v>
      </c>
      <c r="F5924" s="76">
        <v>6</v>
      </c>
      <c r="G5924" s="77">
        <v>5.2</v>
      </c>
      <c r="H5924" s="76" t="s">
        <v>6870</v>
      </c>
      <c r="I5924" s="77">
        <v>14.99</v>
      </c>
      <c r="J5924" s="2">
        <v>4</v>
      </c>
      <c r="K5924" s="119" cm="1">
        <f t="array" ref="K5924">ROUND(IF(C5924="Beer",SUM(LOOKUP(2,1/(SRP!$B$7:$B$9&lt;=E5924)/(SRP!$C$7:$C$9&gt;=E5924),SRP!$D$7:$D$9)*(G5924/100)*(E5924/1000)),IF(C5924="Spirits",SUM(LOOKUP(2,1/(SRP!$B$2:$B$6&lt;=E5924)/(SRP!$C$2:$C$6&gt;=E5924),SRP!$D$2:$D$6)*(G5924/100)*(E5924/1000)),IF(AND(C5924="Wine",D5924="Fortified Wines"),SUM(LOOKUP(2,1/(SRP!$B$20:$B$23&lt;=E5924)/(SRP!$C$20:$C$23&gt;=E5924),SRP!$D$20:$D$23)*(G5924/100)*(E5924/1000)),IF(C5924="Wine",SUM(LOOKUP(2,1/(SRP!$B$15:$B$19&lt;=E5924)/(SRP!$C$15:$C$19&gt;=E5924),SRP!$D$15:$D$19)*(G5924/100)*(E5924/1000)),IF(C5924="Ready to Drink",SUM(LOOKUP(2,1/(SRP!$B$10:$B$14&lt;=E5924)/(SRP!$C$10:$C$14&gt;=E5924),SRP!$D$10:$D$14)*(G5924/100)*(E5924/1000)),0))))),2)</f>
        <v>5.15</v>
      </c>
    </row>
    <row r="5925" spans="1:11" x14ac:dyDescent="0.35">
      <c r="A5925" s="2">
        <v>48424</v>
      </c>
      <c r="B5925" s="76" t="s">
        <v>4474</v>
      </c>
      <c r="C5925" s="76" t="s">
        <v>287</v>
      </c>
      <c r="D5925" s="76" t="s">
        <v>5240</v>
      </c>
      <c r="E5925" s="76">
        <v>500</v>
      </c>
      <c r="F5925" s="76">
        <v>12</v>
      </c>
      <c r="G5925" s="77">
        <v>11</v>
      </c>
      <c r="H5925" s="76" t="s">
        <v>3391</v>
      </c>
      <c r="I5925" s="77">
        <v>15</v>
      </c>
      <c r="J5925" s="2">
        <v>1</v>
      </c>
      <c r="K5925" s="119" cm="1">
        <f t="array" ref="K5925">ROUND(IF(C5925="Beer",SUM(LOOKUP(2,1/(SRP!$B$7:$B$9&lt;=E5925)/(SRP!$C$7:$C$9&gt;=E5925),SRP!$D$7:$D$9)*(G5925/100)*(E5925/1000)),IF(C5925="Spirits",SUM(LOOKUP(2,1/(SRP!$B$2:$B$6&lt;=E5925)/(SRP!$C$2:$C$6&gt;=E5925),SRP!$D$2:$D$6)*(G5925/100)*(E5925/1000)),IF(AND(C5925="Wine",D5925="Fortified Wines"),SUM(LOOKUP(2,1/(SRP!$B$20:$B$23&lt;=E5925)/(SRP!$C$20:$C$23&gt;=E5925),SRP!$D$20:$D$23)*(G5925/100)*(E5925/1000)),IF(C5925="Wine",SUM(LOOKUP(2,1/(SRP!$B$15:$B$19&lt;=E5925)/(SRP!$C$15:$C$19&gt;=E5925),SRP!$D$15:$D$19)*(G5925/100)*(E5925/1000)),IF(C5925="Ready to Drink",SUM(LOOKUP(2,1/(SRP!$B$10:$B$14&lt;=E5925)/(SRP!$C$10:$C$14&gt;=E5925),SRP!$D$10:$D$14)*(G5925/100)*(E5925/1000)),0))))),2)</f>
        <v>3.84</v>
      </c>
    </row>
    <row r="5926" spans="1:11" x14ac:dyDescent="0.35">
      <c r="A5926" s="2">
        <v>48424</v>
      </c>
      <c r="B5926" s="76" t="s">
        <v>4474</v>
      </c>
      <c r="C5926" s="76" t="s">
        <v>287</v>
      </c>
      <c r="D5926" s="76" t="s">
        <v>5240</v>
      </c>
      <c r="E5926" s="76">
        <v>500</v>
      </c>
      <c r="F5926" s="76">
        <v>12</v>
      </c>
      <c r="G5926" s="77">
        <v>11</v>
      </c>
      <c r="H5926" s="76" t="s">
        <v>3391</v>
      </c>
      <c r="I5926" s="77">
        <v>15</v>
      </c>
      <c r="J5926" s="2">
        <v>1</v>
      </c>
      <c r="K5926" s="119" cm="1">
        <f t="array" ref="K5926">ROUND(IF(C5926="Beer",SUM(LOOKUP(2,1/(SRP!$B$7:$B$9&lt;=E5926)/(SRP!$C$7:$C$9&gt;=E5926),SRP!$D$7:$D$9)*(G5926/100)*(E5926/1000)),IF(C5926="Spirits",SUM(LOOKUP(2,1/(SRP!$B$2:$B$6&lt;=E5926)/(SRP!$C$2:$C$6&gt;=E5926),SRP!$D$2:$D$6)*(G5926/100)*(E5926/1000)),IF(AND(C5926="Wine",D5926="Fortified Wines"),SUM(LOOKUP(2,1/(SRP!$B$20:$B$23&lt;=E5926)/(SRP!$C$20:$C$23&gt;=E5926),SRP!$D$20:$D$23)*(G5926/100)*(E5926/1000)),IF(C5926="Wine",SUM(LOOKUP(2,1/(SRP!$B$15:$B$19&lt;=E5926)/(SRP!$C$15:$C$19&gt;=E5926),SRP!$D$15:$D$19)*(G5926/100)*(E5926/1000)),IF(C5926="Ready to Drink",SUM(LOOKUP(2,1/(SRP!$B$10:$B$14&lt;=E5926)/(SRP!$C$10:$C$14&gt;=E5926),SRP!$D$10:$D$14)*(G5926/100)*(E5926/1000)),0))))),2)</f>
        <v>3.84</v>
      </c>
    </row>
    <row r="5927" spans="1:11" x14ac:dyDescent="0.35">
      <c r="A5927" s="2">
        <v>48429</v>
      </c>
      <c r="B5927" s="76" t="s">
        <v>4473</v>
      </c>
      <c r="C5927" s="76" t="s">
        <v>285</v>
      </c>
      <c r="D5927" s="76" t="s">
        <v>5315</v>
      </c>
      <c r="E5927" s="76">
        <v>375</v>
      </c>
      <c r="F5927" s="76">
        <v>12</v>
      </c>
      <c r="G5927" s="77">
        <v>33</v>
      </c>
      <c r="H5927" s="76" t="s">
        <v>6699</v>
      </c>
      <c r="I5927" s="77">
        <v>26.95</v>
      </c>
      <c r="J5927" s="2">
        <v>1</v>
      </c>
      <c r="K5927" s="119" cm="1">
        <f t="array" ref="K5927">ROUND(IF(C5927="Beer",SUM(LOOKUP(2,1/(SRP!$B$7:$B$9&lt;=E5927)/(SRP!$C$7:$C$9&gt;=E5927),SRP!$D$7:$D$9)*(G5927/100)*(E5927/1000)),IF(C5927="Spirits",SUM(LOOKUP(2,1/(SRP!$B$2:$B$6&lt;=E5927)/(SRP!$C$2:$C$6&gt;=E5927),SRP!$D$2:$D$6)*(G5927/100)*(E5927/1000)),IF(AND(C5927="Wine",D5927="Fortified Wines"),SUM(LOOKUP(2,1/(SRP!$B$20:$B$23&lt;=E5927)/(SRP!$C$20:$C$23&gt;=E5927),SRP!$D$20:$D$23)*(G5927/100)*(E5927/1000)),IF(C5927="Wine",SUM(LOOKUP(2,1/(SRP!$B$15:$B$19&lt;=E5927)/(SRP!$C$15:$C$19&gt;=E5927),SRP!$D$15:$D$19)*(G5927/100)*(E5927/1000)),IF(C5927="Ready to Drink",SUM(LOOKUP(2,1/(SRP!$B$10:$B$14&lt;=E5927)/(SRP!$C$10:$C$14&gt;=E5927),SRP!$D$10:$D$14)*(G5927/100)*(E5927/1000)),0))))),2)</f>
        <v>9.81</v>
      </c>
    </row>
    <row r="5928" spans="1:11" x14ac:dyDescent="0.35">
      <c r="A5928" s="2">
        <v>48432</v>
      </c>
      <c r="B5928" s="76" t="s">
        <v>4448</v>
      </c>
      <c r="C5928" s="76" t="s">
        <v>287</v>
      </c>
      <c r="D5928" s="76" t="s">
        <v>5240</v>
      </c>
      <c r="E5928" s="76">
        <v>473</v>
      </c>
      <c r="F5928" s="76">
        <v>24</v>
      </c>
      <c r="G5928" s="77">
        <v>8</v>
      </c>
      <c r="H5928" s="76" t="s">
        <v>3391</v>
      </c>
      <c r="I5928" s="77">
        <v>4.8499999999999996</v>
      </c>
      <c r="J5928" s="2">
        <v>1</v>
      </c>
      <c r="K5928" s="119" cm="1">
        <f t="array" ref="K5928">ROUND(IF(C5928="Beer",SUM(LOOKUP(2,1/(SRP!$B$7:$B$9&lt;=E5928)/(SRP!$C$7:$C$9&gt;=E5928),SRP!$D$7:$D$9)*(G5928/100)*(E5928/1000)),IF(C5928="Spirits",SUM(LOOKUP(2,1/(SRP!$B$2:$B$6&lt;=E5928)/(SRP!$C$2:$C$6&gt;=E5928),SRP!$D$2:$D$6)*(G5928/100)*(E5928/1000)),IF(AND(C5928="Wine",D5928="Fortified Wines"),SUM(LOOKUP(2,1/(SRP!$B$20:$B$23&lt;=E5928)/(SRP!$C$20:$C$23&gt;=E5928),SRP!$D$20:$D$23)*(G5928/100)*(E5928/1000)),IF(C5928="Wine",SUM(LOOKUP(2,1/(SRP!$B$15:$B$19&lt;=E5928)/(SRP!$C$15:$C$19&gt;=E5928),SRP!$D$15:$D$19)*(G5928/100)*(E5928/1000)),IF(C5928="Ready to Drink",SUM(LOOKUP(2,1/(SRP!$B$10:$B$14&lt;=E5928)/(SRP!$C$10:$C$14&gt;=E5928),SRP!$D$10:$D$14)*(G5928/100)*(E5928/1000)),0))))),2)</f>
        <v>2.64</v>
      </c>
    </row>
    <row r="5929" spans="1:11" x14ac:dyDescent="0.35">
      <c r="A5929" s="2">
        <v>48432</v>
      </c>
      <c r="B5929" s="76" t="s">
        <v>4448</v>
      </c>
      <c r="C5929" s="76" t="s">
        <v>287</v>
      </c>
      <c r="D5929" s="76" t="s">
        <v>5240</v>
      </c>
      <c r="E5929" s="76">
        <v>473</v>
      </c>
      <c r="F5929" s="76">
        <v>24</v>
      </c>
      <c r="G5929" s="77">
        <v>8</v>
      </c>
      <c r="H5929" s="76" t="s">
        <v>3391</v>
      </c>
      <c r="I5929" s="77">
        <v>4.8499999999999996</v>
      </c>
      <c r="J5929" s="2">
        <v>1</v>
      </c>
      <c r="K5929" s="119" cm="1">
        <f t="array" ref="K5929">ROUND(IF(C5929="Beer",SUM(LOOKUP(2,1/(SRP!$B$7:$B$9&lt;=E5929)/(SRP!$C$7:$C$9&gt;=E5929),SRP!$D$7:$D$9)*(G5929/100)*(E5929/1000)),IF(C5929="Spirits",SUM(LOOKUP(2,1/(SRP!$B$2:$B$6&lt;=E5929)/(SRP!$C$2:$C$6&gt;=E5929),SRP!$D$2:$D$6)*(G5929/100)*(E5929/1000)),IF(AND(C5929="Wine",D5929="Fortified Wines"),SUM(LOOKUP(2,1/(SRP!$B$20:$B$23&lt;=E5929)/(SRP!$C$20:$C$23&gt;=E5929),SRP!$D$20:$D$23)*(G5929/100)*(E5929/1000)),IF(C5929="Wine",SUM(LOOKUP(2,1/(SRP!$B$15:$B$19&lt;=E5929)/(SRP!$C$15:$C$19&gt;=E5929),SRP!$D$15:$D$19)*(G5929/100)*(E5929/1000)),IF(C5929="Ready to Drink",SUM(LOOKUP(2,1/(SRP!$B$10:$B$14&lt;=E5929)/(SRP!$C$10:$C$14&gt;=E5929),SRP!$D$10:$D$14)*(G5929/100)*(E5929/1000)),0))))),2)</f>
        <v>2.64</v>
      </c>
    </row>
    <row r="5930" spans="1:11" x14ac:dyDescent="0.35">
      <c r="A5930" s="2">
        <v>48434</v>
      </c>
      <c r="B5930" s="76" t="s">
        <v>4475</v>
      </c>
      <c r="C5930" s="76" t="s">
        <v>286</v>
      </c>
      <c r="D5930" s="76" t="s">
        <v>5258</v>
      </c>
      <c r="E5930" s="76">
        <v>473</v>
      </c>
      <c r="F5930" s="76">
        <v>24</v>
      </c>
      <c r="G5930" s="77">
        <v>5</v>
      </c>
      <c r="H5930" s="76" t="s">
        <v>3365</v>
      </c>
      <c r="I5930" s="77">
        <v>4.46</v>
      </c>
      <c r="J5930" s="2">
        <v>1</v>
      </c>
      <c r="K5930" s="119" cm="1">
        <f t="array" ref="K5930">ROUND(IF(C5930="Beer",SUM(LOOKUP(2,1/(SRP!$B$7:$B$9&lt;=E5930)/(SRP!$C$7:$C$9&gt;=E5930),SRP!$D$7:$D$9)*(G5930/100)*(E5930/1000)),IF(C5930="Spirits",SUM(LOOKUP(2,1/(SRP!$B$2:$B$6&lt;=E5930)/(SRP!$C$2:$C$6&gt;=E5930),SRP!$D$2:$D$6)*(G5930/100)*(E5930/1000)),IF(AND(C5930="Wine",D5930="Fortified Wines"),SUM(LOOKUP(2,1/(SRP!$B$20:$B$23&lt;=E5930)/(SRP!$C$20:$C$23&gt;=E5930),SRP!$D$20:$D$23)*(G5930/100)*(E5930/1000)),IF(C5930="Wine",SUM(LOOKUP(2,1/(SRP!$B$15:$B$19&lt;=E5930)/(SRP!$C$15:$C$19&gt;=E5930),SRP!$D$15:$D$19)*(G5930/100)*(E5930/1000)),IF(C5930="Ready to Drink",SUM(LOOKUP(2,1/(SRP!$B$10:$B$14&lt;=E5930)/(SRP!$C$10:$C$14&gt;=E5930),SRP!$D$10:$D$14)*(G5930/100)*(E5930/1000)),0))))),2)</f>
        <v>1.75</v>
      </c>
    </row>
    <row r="5931" spans="1:11" x14ac:dyDescent="0.35">
      <c r="A5931" s="2">
        <v>48468</v>
      </c>
      <c r="B5931" s="76" t="s">
        <v>4437</v>
      </c>
      <c r="C5931" s="76" t="s">
        <v>5938</v>
      </c>
      <c r="D5931" s="76" t="s">
        <v>5279</v>
      </c>
      <c r="E5931" s="76">
        <v>355</v>
      </c>
      <c r="F5931" s="76">
        <v>24</v>
      </c>
      <c r="G5931" s="77">
        <v>5</v>
      </c>
      <c r="H5931" s="76" t="s">
        <v>3282</v>
      </c>
      <c r="I5931" s="77">
        <v>3.37</v>
      </c>
      <c r="J5931" s="2">
        <v>1</v>
      </c>
      <c r="K5931" s="119" cm="1">
        <f t="array" ref="K5931">ROUND(IF(C5931="Beer",SUM(LOOKUP(2,1/(SRP!$B$7:$B$9&lt;=E5931)/(SRP!$C$7:$C$9&gt;=E5931),SRP!$D$7:$D$9)*(G5931/100)*(E5931/1000)),IF(C5931="Spirits",SUM(LOOKUP(2,1/(SRP!$B$2:$B$6&lt;=E5931)/(SRP!$C$2:$C$6&gt;=E5931),SRP!$D$2:$D$6)*(G5931/100)*(E5931/1000)),IF(AND(C5931="Wine",D5931="Fortified Wines"),SUM(LOOKUP(2,1/(SRP!$B$20:$B$23&lt;=E5931)/(SRP!$C$20:$C$23&gt;=E5931),SRP!$D$20:$D$23)*(G5931/100)*(E5931/1000)),IF(C5931="Wine",SUM(LOOKUP(2,1/(SRP!$B$15:$B$19&lt;=E5931)/(SRP!$C$15:$C$19&gt;=E5931),SRP!$D$15:$D$19)*(G5931/100)*(E5931/1000)),IF(C5931="Ready to Drink",SUM(LOOKUP(2,1/(SRP!$B$10:$B$14&lt;=E5931)/(SRP!$C$10:$C$14&gt;=E5931),SRP!$D$10:$D$14)*(G5931/100)*(E5931/1000)),0))))),2)</f>
        <v>1.41</v>
      </c>
    </row>
    <row r="5932" spans="1:11" x14ac:dyDescent="0.35">
      <c r="A5932" s="2">
        <v>48468</v>
      </c>
      <c r="B5932" s="76" t="s">
        <v>4437</v>
      </c>
      <c r="C5932" s="76" t="s">
        <v>5938</v>
      </c>
      <c r="D5932" s="76" t="s">
        <v>5279</v>
      </c>
      <c r="E5932" s="76">
        <v>355</v>
      </c>
      <c r="F5932" s="76">
        <v>24</v>
      </c>
      <c r="G5932" s="77">
        <v>5</v>
      </c>
      <c r="H5932" s="76" t="s">
        <v>3282</v>
      </c>
      <c r="I5932" s="77">
        <v>3.37</v>
      </c>
      <c r="J5932" s="2">
        <v>1</v>
      </c>
      <c r="K5932" s="119" cm="1">
        <f t="array" ref="K5932">ROUND(IF(C5932="Beer",SUM(LOOKUP(2,1/(SRP!$B$7:$B$9&lt;=E5932)/(SRP!$C$7:$C$9&gt;=E5932),SRP!$D$7:$D$9)*(G5932/100)*(E5932/1000)),IF(C5932="Spirits",SUM(LOOKUP(2,1/(SRP!$B$2:$B$6&lt;=E5932)/(SRP!$C$2:$C$6&gt;=E5932),SRP!$D$2:$D$6)*(G5932/100)*(E5932/1000)),IF(AND(C5932="Wine",D5932="Fortified Wines"),SUM(LOOKUP(2,1/(SRP!$B$20:$B$23&lt;=E5932)/(SRP!$C$20:$C$23&gt;=E5932),SRP!$D$20:$D$23)*(G5932/100)*(E5932/1000)),IF(C5932="Wine",SUM(LOOKUP(2,1/(SRP!$B$15:$B$19&lt;=E5932)/(SRP!$C$15:$C$19&gt;=E5932),SRP!$D$15:$D$19)*(G5932/100)*(E5932/1000)),IF(C5932="Ready to Drink",SUM(LOOKUP(2,1/(SRP!$B$10:$B$14&lt;=E5932)/(SRP!$C$10:$C$14&gt;=E5932),SRP!$D$10:$D$14)*(G5932/100)*(E5932/1000)),0))))),2)</f>
        <v>1.41</v>
      </c>
    </row>
    <row r="5933" spans="1:11" x14ac:dyDescent="0.35">
      <c r="A5933" s="2">
        <v>48480</v>
      </c>
      <c r="B5933" s="76" t="s">
        <v>4459</v>
      </c>
      <c r="C5933" s="76" t="s">
        <v>287</v>
      </c>
      <c r="D5933" s="76" t="s">
        <v>5240</v>
      </c>
      <c r="E5933" s="76">
        <v>355</v>
      </c>
      <c r="F5933" s="76">
        <v>24</v>
      </c>
      <c r="G5933" s="77">
        <v>10.4</v>
      </c>
      <c r="H5933" s="76" t="s">
        <v>3367</v>
      </c>
      <c r="I5933" s="77">
        <v>5.08</v>
      </c>
      <c r="J5933" s="2">
        <v>1</v>
      </c>
      <c r="K5933" s="119" cm="1">
        <f t="array" ref="K5933">ROUND(IF(C5933="Beer",SUM(LOOKUP(2,1/(SRP!$B$7:$B$9&lt;=E5933)/(SRP!$C$7:$C$9&gt;=E5933),SRP!$D$7:$D$9)*(G5933/100)*(E5933/1000)),IF(C5933="Spirits",SUM(LOOKUP(2,1/(SRP!$B$2:$B$6&lt;=E5933)/(SRP!$C$2:$C$6&gt;=E5933),SRP!$D$2:$D$6)*(G5933/100)*(E5933/1000)),IF(AND(C5933="Wine",D5933="Fortified Wines"),SUM(LOOKUP(2,1/(SRP!$B$20:$B$23&lt;=E5933)/(SRP!$C$20:$C$23&gt;=E5933),SRP!$D$20:$D$23)*(G5933/100)*(E5933/1000)),IF(C5933="Wine",SUM(LOOKUP(2,1/(SRP!$B$15:$B$19&lt;=E5933)/(SRP!$C$15:$C$19&gt;=E5933),SRP!$D$15:$D$19)*(G5933/100)*(E5933/1000)),IF(C5933="Ready to Drink",SUM(LOOKUP(2,1/(SRP!$B$10:$B$14&lt;=E5933)/(SRP!$C$10:$C$14&gt;=E5933),SRP!$D$10:$D$14)*(G5933/100)*(E5933/1000)),0))))),2)</f>
        <v>2.58</v>
      </c>
    </row>
    <row r="5934" spans="1:11" x14ac:dyDescent="0.35">
      <c r="A5934" s="2">
        <v>48480</v>
      </c>
      <c r="B5934" s="76" t="s">
        <v>4459</v>
      </c>
      <c r="C5934" s="76" t="s">
        <v>287</v>
      </c>
      <c r="D5934" s="76" t="s">
        <v>5240</v>
      </c>
      <c r="E5934" s="76">
        <v>355</v>
      </c>
      <c r="F5934" s="76">
        <v>24</v>
      </c>
      <c r="G5934" s="77">
        <v>10.4</v>
      </c>
      <c r="H5934" s="76" t="s">
        <v>3367</v>
      </c>
      <c r="I5934" s="77">
        <v>5.08</v>
      </c>
      <c r="J5934" s="2">
        <v>1</v>
      </c>
      <c r="K5934" s="119" cm="1">
        <f t="array" ref="K5934">ROUND(IF(C5934="Beer",SUM(LOOKUP(2,1/(SRP!$B$7:$B$9&lt;=E5934)/(SRP!$C$7:$C$9&gt;=E5934),SRP!$D$7:$D$9)*(G5934/100)*(E5934/1000)),IF(C5934="Spirits",SUM(LOOKUP(2,1/(SRP!$B$2:$B$6&lt;=E5934)/(SRP!$C$2:$C$6&gt;=E5934),SRP!$D$2:$D$6)*(G5934/100)*(E5934/1000)),IF(AND(C5934="Wine",D5934="Fortified Wines"),SUM(LOOKUP(2,1/(SRP!$B$20:$B$23&lt;=E5934)/(SRP!$C$20:$C$23&gt;=E5934),SRP!$D$20:$D$23)*(G5934/100)*(E5934/1000)),IF(C5934="Wine",SUM(LOOKUP(2,1/(SRP!$B$15:$B$19&lt;=E5934)/(SRP!$C$15:$C$19&gt;=E5934),SRP!$D$15:$D$19)*(G5934/100)*(E5934/1000)),IF(C5934="Ready to Drink",SUM(LOOKUP(2,1/(SRP!$B$10:$B$14&lt;=E5934)/(SRP!$C$10:$C$14&gt;=E5934),SRP!$D$10:$D$14)*(G5934/100)*(E5934/1000)),0))))),2)</f>
        <v>2.58</v>
      </c>
    </row>
    <row r="5935" spans="1:11" x14ac:dyDescent="0.35">
      <c r="A5935" s="2">
        <v>48493</v>
      </c>
      <c r="B5935" s="76" t="s">
        <v>4611</v>
      </c>
      <c r="C5935" s="76" t="s">
        <v>286</v>
      </c>
      <c r="D5935" s="76" t="s">
        <v>5269</v>
      </c>
      <c r="E5935" s="76">
        <v>750</v>
      </c>
      <c r="F5935" s="76">
        <v>12</v>
      </c>
      <c r="G5935" s="77">
        <v>13.5</v>
      </c>
      <c r="H5935" s="76" t="s">
        <v>3303</v>
      </c>
      <c r="I5935" s="77">
        <v>17.989999999999998</v>
      </c>
      <c r="J5935" s="2">
        <v>1</v>
      </c>
      <c r="K5935" s="119" cm="1">
        <f t="array" ref="K5935">ROUND(IF(C5935="Beer",SUM(LOOKUP(2,1/(SRP!$B$7:$B$9&lt;=E5935)/(SRP!$C$7:$C$9&gt;=E5935),SRP!$D$7:$D$9)*(G5935/100)*(E5935/1000)),IF(C5935="Spirits",SUM(LOOKUP(2,1/(SRP!$B$2:$B$6&lt;=E5935)/(SRP!$C$2:$C$6&gt;=E5935),SRP!$D$2:$D$6)*(G5935/100)*(E5935/1000)),IF(AND(C5935="Wine",D5935="Fortified Wines"),SUM(LOOKUP(2,1/(SRP!$B$20:$B$23&lt;=E5935)/(SRP!$C$20:$C$23&gt;=E5935),SRP!$D$20:$D$23)*(G5935/100)*(E5935/1000)),IF(C5935="Wine",SUM(LOOKUP(2,1/(SRP!$B$15:$B$19&lt;=E5935)/(SRP!$C$15:$C$19&gt;=E5935),SRP!$D$15:$D$19)*(G5935/100)*(E5935/1000)),IF(C5935="Ready to Drink",SUM(LOOKUP(2,1/(SRP!$B$10:$B$14&lt;=E5935)/(SRP!$C$10:$C$14&gt;=E5935),SRP!$D$10:$D$14)*(G5935/100)*(E5935/1000)),0))))),2)</f>
        <v>7.07</v>
      </c>
    </row>
    <row r="5936" spans="1:11" x14ac:dyDescent="0.35">
      <c r="A5936" s="2">
        <v>48495</v>
      </c>
      <c r="B5936" s="76" t="s">
        <v>4610</v>
      </c>
      <c r="C5936" s="76" t="s">
        <v>286</v>
      </c>
      <c r="D5936" s="76" t="s">
        <v>5269</v>
      </c>
      <c r="E5936" s="76">
        <v>750</v>
      </c>
      <c r="F5936" s="76">
        <v>12</v>
      </c>
      <c r="G5936" s="77">
        <v>13.7</v>
      </c>
      <c r="H5936" s="76" t="s">
        <v>3303</v>
      </c>
      <c r="I5936" s="77">
        <v>30.99</v>
      </c>
      <c r="J5936" s="2">
        <v>1</v>
      </c>
      <c r="K5936" s="119" cm="1">
        <f t="array" ref="K5936">ROUND(IF(C5936="Beer",SUM(LOOKUP(2,1/(SRP!$B$7:$B$9&lt;=E5936)/(SRP!$C$7:$C$9&gt;=E5936),SRP!$D$7:$D$9)*(G5936/100)*(E5936/1000)),IF(C5936="Spirits",SUM(LOOKUP(2,1/(SRP!$B$2:$B$6&lt;=E5936)/(SRP!$C$2:$C$6&gt;=E5936),SRP!$D$2:$D$6)*(G5936/100)*(E5936/1000)),IF(AND(C5936="Wine",D5936="Fortified Wines"),SUM(LOOKUP(2,1/(SRP!$B$20:$B$23&lt;=E5936)/(SRP!$C$20:$C$23&gt;=E5936),SRP!$D$20:$D$23)*(G5936/100)*(E5936/1000)),IF(C5936="Wine",SUM(LOOKUP(2,1/(SRP!$B$15:$B$19&lt;=E5936)/(SRP!$C$15:$C$19&gt;=E5936),SRP!$D$15:$D$19)*(G5936/100)*(E5936/1000)),IF(C5936="Ready to Drink",SUM(LOOKUP(2,1/(SRP!$B$10:$B$14&lt;=E5936)/(SRP!$C$10:$C$14&gt;=E5936),SRP!$D$10:$D$14)*(G5936/100)*(E5936/1000)),0))))),2)</f>
        <v>7.17</v>
      </c>
    </row>
    <row r="5937" spans="1:11" x14ac:dyDescent="0.35">
      <c r="A5937" s="2">
        <v>48514</v>
      </c>
      <c r="B5937" s="76" t="s">
        <v>4497</v>
      </c>
      <c r="C5937" s="76" t="s">
        <v>287</v>
      </c>
      <c r="D5937" s="76" t="s">
        <v>5310</v>
      </c>
      <c r="E5937" s="76">
        <v>1420</v>
      </c>
      <c r="F5937" s="76">
        <v>6</v>
      </c>
      <c r="G5937" s="77">
        <v>0.3</v>
      </c>
      <c r="H5937" s="76" t="s">
        <v>3325</v>
      </c>
      <c r="I5937" s="77">
        <v>9.99</v>
      </c>
      <c r="J5937" s="2">
        <v>4</v>
      </c>
      <c r="K5937" s="119" cm="1">
        <f t="array" ref="K5937">ROUND(IF(C5937="Beer",SUM(LOOKUP(2,1/(SRP!$B$7:$B$9&lt;=E5937)/(SRP!$C$7:$C$9&gt;=E5937),SRP!$D$7:$D$9)*(G5937/100)*(E5937/1000)),IF(C5937="Spirits",SUM(LOOKUP(2,1/(SRP!$B$2:$B$6&lt;=E5937)/(SRP!$C$2:$C$6&gt;=E5937),SRP!$D$2:$D$6)*(G5937/100)*(E5937/1000)),IF(AND(C5937="Wine",D5937="Fortified Wines"),SUM(LOOKUP(2,1/(SRP!$B$20:$B$23&lt;=E5937)/(SRP!$C$20:$C$23&gt;=E5937),SRP!$D$20:$D$23)*(G5937/100)*(E5937/1000)),IF(C5937="Wine",SUM(LOOKUP(2,1/(SRP!$B$15:$B$19&lt;=E5937)/(SRP!$C$15:$C$19&gt;=E5937),SRP!$D$15:$D$19)*(G5937/100)*(E5937/1000)),IF(C5937="Ready to Drink",SUM(LOOKUP(2,1/(SRP!$B$10:$B$14&lt;=E5937)/(SRP!$C$10:$C$14&gt;=E5937),SRP!$D$10:$D$14)*(G5937/100)*(E5937/1000)),0))))),2)</f>
        <v>0.3</v>
      </c>
    </row>
    <row r="5938" spans="1:11" x14ac:dyDescent="0.35">
      <c r="A5938" s="2">
        <v>48514</v>
      </c>
      <c r="B5938" s="76" t="s">
        <v>4497</v>
      </c>
      <c r="C5938" s="76" t="s">
        <v>287</v>
      </c>
      <c r="D5938" s="76" t="s">
        <v>5310</v>
      </c>
      <c r="E5938" s="76">
        <v>1420</v>
      </c>
      <c r="F5938" s="76">
        <v>6</v>
      </c>
      <c r="G5938" s="77">
        <v>0.3</v>
      </c>
      <c r="H5938" s="76" t="s">
        <v>3325</v>
      </c>
      <c r="I5938" s="77">
        <v>9.99</v>
      </c>
      <c r="J5938" s="2">
        <v>4</v>
      </c>
      <c r="K5938" s="119" cm="1">
        <f t="array" ref="K5938">ROUND(IF(C5938="Beer",SUM(LOOKUP(2,1/(SRP!$B$7:$B$9&lt;=E5938)/(SRP!$C$7:$C$9&gt;=E5938),SRP!$D$7:$D$9)*(G5938/100)*(E5938/1000)),IF(C5938="Spirits",SUM(LOOKUP(2,1/(SRP!$B$2:$B$6&lt;=E5938)/(SRP!$C$2:$C$6&gt;=E5938),SRP!$D$2:$D$6)*(G5938/100)*(E5938/1000)),IF(AND(C5938="Wine",D5938="Fortified Wines"),SUM(LOOKUP(2,1/(SRP!$B$20:$B$23&lt;=E5938)/(SRP!$C$20:$C$23&gt;=E5938),SRP!$D$20:$D$23)*(G5938/100)*(E5938/1000)),IF(C5938="Wine",SUM(LOOKUP(2,1/(SRP!$B$15:$B$19&lt;=E5938)/(SRP!$C$15:$C$19&gt;=E5938),SRP!$D$15:$D$19)*(G5938/100)*(E5938/1000)),IF(C5938="Ready to Drink",SUM(LOOKUP(2,1/(SRP!$B$10:$B$14&lt;=E5938)/(SRP!$C$10:$C$14&gt;=E5938),SRP!$D$10:$D$14)*(G5938/100)*(E5938/1000)),0))))),2)</f>
        <v>0.3</v>
      </c>
    </row>
    <row r="5939" spans="1:11" x14ac:dyDescent="0.35">
      <c r="A5939" s="2">
        <v>48519</v>
      </c>
      <c r="B5939" s="76" t="s">
        <v>4609</v>
      </c>
      <c r="C5939" s="76" t="s">
        <v>286</v>
      </c>
      <c r="D5939" s="76" t="s">
        <v>5236</v>
      </c>
      <c r="E5939" s="76">
        <v>750</v>
      </c>
      <c r="F5939" s="76">
        <v>6</v>
      </c>
      <c r="G5939" s="77">
        <v>13</v>
      </c>
      <c r="H5939" s="76" t="s">
        <v>3300</v>
      </c>
      <c r="I5939" s="77">
        <v>16.989999999999998</v>
      </c>
      <c r="J5939" s="2">
        <v>1</v>
      </c>
      <c r="K5939" s="119" cm="1">
        <f t="array" ref="K5939">ROUND(IF(C5939="Beer",SUM(LOOKUP(2,1/(SRP!$B$7:$B$9&lt;=E5939)/(SRP!$C$7:$C$9&gt;=E5939),SRP!$D$7:$D$9)*(G5939/100)*(E5939/1000)),IF(C5939="Spirits",SUM(LOOKUP(2,1/(SRP!$B$2:$B$6&lt;=E5939)/(SRP!$C$2:$C$6&gt;=E5939),SRP!$D$2:$D$6)*(G5939/100)*(E5939/1000)),IF(AND(C5939="Wine",D5939="Fortified Wines"),SUM(LOOKUP(2,1/(SRP!$B$20:$B$23&lt;=E5939)/(SRP!$C$20:$C$23&gt;=E5939),SRP!$D$20:$D$23)*(G5939/100)*(E5939/1000)),IF(C5939="Wine",SUM(LOOKUP(2,1/(SRP!$B$15:$B$19&lt;=E5939)/(SRP!$C$15:$C$19&gt;=E5939),SRP!$D$15:$D$19)*(G5939/100)*(E5939/1000)),IF(C5939="Ready to Drink",SUM(LOOKUP(2,1/(SRP!$B$10:$B$14&lt;=E5939)/(SRP!$C$10:$C$14&gt;=E5939),SRP!$D$10:$D$14)*(G5939/100)*(E5939/1000)),0))))),2)</f>
        <v>6.81</v>
      </c>
    </row>
    <row r="5940" spans="1:11" x14ac:dyDescent="0.35">
      <c r="A5940" s="2">
        <v>48537</v>
      </c>
      <c r="B5940" s="76" t="s">
        <v>6772</v>
      </c>
      <c r="C5940" s="76" t="s">
        <v>286</v>
      </c>
      <c r="D5940" s="76" t="s">
        <v>5245</v>
      </c>
      <c r="E5940" s="76">
        <v>750</v>
      </c>
      <c r="F5940" s="76">
        <v>6</v>
      </c>
      <c r="G5940" s="77">
        <v>12.5</v>
      </c>
      <c r="H5940" s="76" t="s">
        <v>3302</v>
      </c>
      <c r="I5940" s="77">
        <v>24.99</v>
      </c>
      <c r="J5940" s="2">
        <v>1</v>
      </c>
      <c r="K5940" s="119" cm="1">
        <f t="array" ref="K5940">ROUND(IF(C5940="Beer",SUM(LOOKUP(2,1/(SRP!$B$7:$B$9&lt;=E5940)/(SRP!$C$7:$C$9&gt;=E5940),SRP!$D$7:$D$9)*(G5940/100)*(E5940/1000)),IF(C5940="Spirits",SUM(LOOKUP(2,1/(SRP!$B$2:$B$6&lt;=E5940)/(SRP!$C$2:$C$6&gt;=E5940),SRP!$D$2:$D$6)*(G5940/100)*(E5940/1000)),IF(AND(C5940="Wine",D5940="Fortified Wines"),SUM(LOOKUP(2,1/(SRP!$B$20:$B$23&lt;=E5940)/(SRP!$C$20:$C$23&gt;=E5940),SRP!$D$20:$D$23)*(G5940/100)*(E5940/1000)),IF(C5940="Wine",SUM(LOOKUP(2,1/(SRP!$B$15:$B$19&lt;=E5940)/(SRP!$C$15:$C$19&gt;=E5940),SRP!$D$15:$D$19)*(G5940/100)*(E5940/1000)),IF(C5940="Ready to Drink",SUM(LOOKUP(2,1/(SRP!$B$10:$B$14&lt;=E5940)/(SRP!$C$10:$C$14&gt;=E5940),SRP!$D$10:$D$14)*(G5940/100)*(E5940/1000)),0))))),2)</f>
        <v>6.54</v>
      </c>
    </row>
    <row r="5941" spans="1:11" x14ac:dyDescent="0.35">
      <c r="A5941" s="2">
        <v>48538</v>
      </c>
      <c r="B5941" s="76" t="s">
        <v>4478</v>
      </c>
      <c r="C5941" s="76" t="s">
        <v>286</v>
      </c>
      <c r="D5941" s="76" t="s">
        <v>5236</v>
      </c>
      <c r="E5941" s="76">
        <v>750</v>
      </c>
      <c r="F5941" s="76">
        <v>12</v>
      </c>
      <c r="G5941" s="77">
        <v>13.3</v>
      </c>
      <c r="H5941" s="76" t="s">
        <v>3303</v>
      </c>
      <c r="I5941" s="77">
        <v>24.99</v>
      </c>
      <c r="J5941" s="2">
        <v>1</v>
      </c>
      <c r="K5941" s="119" cm="1">
        <f t="array" ref="K5941">ROUND(IF(C5941="Beer",SUM(LOOKUP(2,1/(SRP!$B$7:$B$9&lt;=E5941)/(SRP!$C$7:$C$9&gt;=E5941),SRP!$D$7:$D$9)*(G5941/100)*(E5941/1000)),IF(C5941="Spirits",SUM(LOOKUP(2,1/(SRP!$B$2:$B$6&lt;=E5941)/(SRP!$C$2:$C$6&gt;=E5941),SRP!$D$2:$D$6)*(G5941/100)*(E5941/1000)),IF(AND(C5941="Wine",D5941="Fortified Wines"),SUM(LOOKUP(2,1/(SRP!$B$20:$B$23&lt;=E5941)/(SRP!$C$20:$C$23&gt;=E5941),SRP!$D$20:$D$23)*(G5941/100)*(E5941/1000)),IF(C5941="Wine",SUM(LOOKUP(2,1/(SRP!$B$15:$B$19&lt;=E5941)/(SRP!$C$15:$C$19&gt;=E5941),SRP!$D$15:$D$19)*(G5941/100)*(E5941/1000)),IF(C5941="Ready to Drink",SUM(LOOKUP(2,1/(SRP!$B$10:$B$14&lt;=E5941)/(SRP!$C$10:$C$14&gt;=E5941),SRP!$D$10:$D$14)*(G5941/100)*(E5941/1000)),0))))),2)</f>
        <v>6.96</v>
      </c>
    </row>
    <row r="5942" spans="1:11" x14ac:dyDescent="0.35">
      <c r="A5942" s="2">
        <v>48541</v>
      </c>
      <c r="B5942" s="76" t="s">
        <v>4444</v>
      </c>
      <c r="C5942" s="76" t="s">
        <v>286</v>
      </c>
      <c r="D5942" s="76" t="s">
        <v>5245</v>
      </c>
      <c r="E5942" s="76">
        <v>750</v>
      </c>
      <c r="F5942" s="76">
        <v>6</v>
      </c>
      <c r="G5942" s="77">
        <v>13</v>
      </c>
      <c r="H5942" s="76" t="s">
        <v>3302</v>
      </c>
      <c r="I5942" s="77">
        <v>20.99</v>
      </c>
      <c r="J5942" s="2">
        <v>1</v>
      </c>
      <c r="K5942" s="119" cm="1">
        <f t="array" ref="K5942">ROUND(IF(C5942="Beer",SUM(LOOKUP(2,1/(SRP!$B$7:$B$9&lt;=E5942)/(SRP!$C$7:$C$9&gt;=E5942),SRP!$D$7:$D$9)*(G5942/100)*(E5942/1000)),IF(C5942="Spirits",SUM(LOOKUP(2,1/(SRP!$B$2:$B$6&lt;=E5942)/(SRP!$C$2:$C$6&gt;=E5942),SRP!$D$2:$D$6)*(G5942/100)*(E5942/1000)),IF(AND(C5942="Wine",D5942="Fortified Wines"),SUM(LOOKUP(2,1/(SRP!$B$20:$B$23&lt;=E5942)/(SRP!$C$20:$C$23&gt;=E5942),SRP!$D$20:$D$23)*(G5942/100)*(E5942/1000)),IF(C5942="Wine",SUM(LOOKUP(2,1/(SRP!$B$15:$B$19&lt;=E5942)/(SRP!$C$15:$C$19&gt;=E5942),SRP!$D$15:$D$19)*(G5942/100)*(E5942/1000)),IF(C5942="Ready to Drink",SUM(LOOKUP(2,1/(SRP!$B$10:$B$14&lt;=E5942)/(SRP!$C$10:$C$14&gt;=E5942),SRP!$D$10:$D$14)*(G5942/100)*(E5942/1000)),0))))),2)</f>
        <v>6.81</v>
      </c>
    </row>
    <row r="5943" spans="1:11" x14ac:dyDescent="0.35">
      <c r="A5943" s="2">
        <v>48565</v>
      </c>
      <c r="B5943" s="76" t="s">
        <v>4642</v>
      </c>
      <c r="C5943" s="76" t="s">
        <v>287</v>
      </c>
      <c r="D5943" s="76" t="s">
        <v>5313</v>
      </c>
      <c r="E5943" s="76">
        <v>330</v>
      </c>
      <c r="F5943" s="76">
        <v>24</v>
      </c>
      <c r="G5943" s="77">
        <v>5</v>
      </c>
      <c r="H5943" s="76" t="s">
        <v>3280</v>
      </c>
      <c r="I5943" s="77">
        <v>2.29</v>
      </c>
      <c r="J5943" s="2">
        <v>1</v>
      </c>
      <c r="K5943" s="119" cm="1">
        <f t="array" ref="K5943">ROUND(IF(C5943="Beer",SUM(LOOKUP(2,1/(SRP!$B$7:$B$9&lt;=E5943)/(SRP!$C$7:$C$9&gt;=E5943),SRP!$D$7:$D$9)*(G5943/100)*(E5943/1000)),IF(C5943="Spirits",SUM(LOOKUP(2,1/(SRP!$B$2:$B$6&lt;=E5943)/(SRP!$C$2:$C$6&gt;=E5943),SRP!$D$2:$D$6)*(G5943/100)*(E5943/1000)),IF(AND(C5943="Wine",D5943="Fortified Wines"),SUM(LOOKUP(2,1/(SRP!$B$20:$B$23&lt;=E5943)/(SRP!$C$20:$C$23&gt;=E5943),SRP!$D$20:$D$23)*(G5943/100)*(E5943/1000)),IF(C5943="Wine",SUM(LOOKUP(2,1/(SRP!$B$15:$B$19&lt;=E5943)/(SRP!$C$15:$C$19&gt;=E5943),SRP!$D$15:$D$19)*(G5943/100)*(E5943/1000)),IF(C5943="Ready to Drink",SUM(LOOKUP(2,1/(SRP!$B$10:$B$14&lt;=E5943)/(SRP!$C$10:$C$14&gt;=E5943),SRP!$D$10:$D$14)*(G5943/100)*(E5943/1000)),0))))),2)</f>
        <v>1.1499999999999999</v>
      </c>
    </row>
    <row r="5944" spans="1:11" x14ac:dyDescent="0.35">
      <c r="A5944" s="2">
        <v>48565</v>
      </c>
      <c r="B5944" s="76" t="s">
        <v>4642</v>
      </c>
      <c r="C5944" s="76" t="s">
        <v>287</v>
      </c>
      <c r="D5944" s="76" t="s">
        <v>5313</v>
      </c>
      <c r="E5944" s="76">
        <v>330</v>
      </c>
      <c r="F5944" s="76">
        <v>24</v>
      </c>
      <c r="G5944" s="77">
        <v>5</v>
      </c>
      <c r="H5944" s="76" t="s">
        <v>3280</v>
      </c>
      <c r="I5944" s="77">
        <v>2.29</v>
      </c>
      <c r="J5944" s="2">
        <v>1</v>
      </c>
      <c r="K5944" s="119" cm="1">
        <f t="array" ref="K5944">ROUND(IF(C5944="Beer",SUM(LOOKUP(2,1/(SRP!$B$7:$B$9&lt;=E5944)/(SRP!$C$7:$C$9&gt;=E5944),SRP!$D$7:$D$9)*(G5944/100)*(E5944/1000)),IF(C5944="Spirits",SUM(LOOKUP(2,1/(SRP!$B$2:$B$6&lt;=E5944)/(SRP!$C$2:$C$6&gt;=E5944),SRP!$D$2:$D$6)*(G5944/100)*(E5944/1000)),IF(AND(C5944="Wine",D5944="Fortified Wines"),SUM(LOOKUP(2,1/(SRP!$B$20:$B$23&lt;=E5944)/(SRP!$C$20:$C$23&gt;=E5944),SRP!$D$20:$D$23)*(G5944/100)*(E5944/1000)),IF(C5944="Wine",SUM(LOOKUP(2,1/(SRP!$B$15:$B$19&lt;=E5944)/(SRP!$C$15:$C$19&gt;=E5944),SRP!$D$15:$D$19)*(G5944/100)*(E5944/1000)),IF(C5944="Ready to Drink",SUM(LOOKUP(2,1/(SRP!$B$10:$B$14&lt;=E5944)/(SRP!$C$10:$C$14&gt;=E5944),SRP!$D$10:$D$14)*(G5944/100)*(E5944/1000)),0))))),2)</f>
        <v>1.1499999999999999</v>
      </c>
    </row>
    <row r="5945" spans="1:11" x14ac:dyDescent="0.35">
      <c r="A5945" s="2">
        <v>48571</v>
      </c>
      <c r="B5945" s="76" t="s">
        <v>4452</v>
      </c>
      <c r="C5945" s="76" t="s">
        <v>287</v>
      </c>
      <c r="D5945" s="76" t="s">
        <v>5292</v>
      </c>
      <c r="E5945" s="76">
        <v>750</v>
      </c>
      <c r="F5945" s="76">
        <v>12</v>
      </c>
      <c r="G5945" s="77">
        <v>5.5</v>
      </c>
      <c r="H5945" s="76" t="s">
        <v>3382</v>
      </c>
      <c r="I5945" s="77">
        <v>17</v>
      </c>
      <c r="J5945" s="2">
        <v>1</v>
      </c>
      <c r="K5945" s="119" cm="1">
        <f t="array" ref="K5945">ROUND(IF(C5945="Beer",SUM(LOOKUP(2,1/(SRP!$B$7:$B$9&lt;=E5945)/(SRP!$C$7:$C$9&gt;=E5945),SRP!$D$7:$D$9)*(G5945/100)*(E5945/1000)),IF(C5945="Spirits",SUM(LOOKUP(2,1/(SRP!$B$2:$B$6&lt;=E5945)/(SRP!$C$2:$C$6&gt;=E5945),SRP!$D$2:$D$6)*(G5945/100)*(E5945/1000)),IF(AND(C5945="Wine",D5945="Fortified Wines"),SUM(LOOKUP(2,1/(SRP!$B$20:$B$23&lt;=E5945)/(SRP!$C$20:$C$23&gt;=E5945),SRP!$D$20:$D$23)*(G5945/100)*(E5945/1000)),IF(C5945="Wine",SUM(LOOKUP(2,1/(SRP!$B$15:$B$19&lt;=E5945)/(SRP!$C$15:$C$19&gt;=E5945),SRP!$D$15:$D$19)*(G5945/100)*(E5945/1000)),IF(C5945="Ready to Drink",SUM(LOOKUP(2,1/(SRP!$B$10:$B$14&lt;=E5945)/(SRP!$C$10:$C$14&gt;=E5945),SRP!$D$10:$D$14)*(G5945/100)*(E5945/1000)),0))))),2)</f>
        <v>2.88</v>
      </c>
    </row>
    <row r="5946" spans="1:11" x14ac:dyDescent="0.35">
      <c r="A5946" s="2">
        <v>48571</v>
      </c>
      <c r="B5946" s="76" t="s">
        <v>4452</v>
      </c>
      <c r="C5946" s="76" t="s">
        <v>287</v>
      </c>
      <c r="D5946" s="76" t="s">
        <v>5292</v>
      </c>
      <c r="E5946" s="76">
        <v>750</v>
      </c>
      <c r="F5946" s="76">
        <v>12</v>
      </c>
      <c r="G5946" s="77">
        <v>5.5</v>
      </c>
      <c r="H5946" s="76" t="s">
        <v>3382</v>
      </c>
      <c r="I5946" s="77">
        <v>17</v>
      </c>
      <c r="J5946" s="2">
        <v>1</v>
      </c>
      <c r="K5946" s="119" cm="1">
        <f t="array" ref="K5946">ROUND(IF(C5946="Beer",SUM(LOOKUP(2,1/(SRP!$B$7:$B$9&lt;=E5946)/(SRP!$C$7:$C$9&gt;=E5946),SRP!$D$7:$D$9)*(G5946/100)*(E5946/1000)),IF(C5946="Spirits",SUM(LOOKUP(2,1/(SRP!$B$2:$B$6&lt;=E5946)/(SRP!$C$2:$C$6&gt;=E5946),SRP!$D$2:$D$6)*(G5946/100)*(E5946/1000)),IF(AND(C5946="Wine",D5946="Fortified Wines"),SUM(LOOKUP(2,1/(SRP!$B$20:$B$23&lt;=E5946)/(SRP!$C$20:$C$23&gt;=E5946),SRP!$D$20:$D$23)*(G5946/100)*(E5946/1000)),IF(C5946="Wine",SUM(LOOKUP(2,1/(SRP!$B$15:$B$19&lt;=E5946)/(SRP!$C$15:$C$19&gt;=E5946),SRP!$D$15:$D$19)*(G5946/100)*(E5946/1000)),IF(C5946="Ready to Drink",SUM(LOOKUP(2,1/(SRP!$B$10:$B$14&lt;=E5946)/(SRP!$C$10:$C$14&gt;=E5946),SRP!$D$10:$D$14)*(G5946/100)*(E5946/1000)),0))))),2)</f>
        <v>2.88</v>
      </c>
    </row>
    <row r="5947" spans="1:11" x14ac:dyDescent="0.35">
      <c r="A5947" s="2">
        <v>48574</v>
      </c>
      <c r="B5947" s="76" t="s">
        <v>6443</v>
      </c>
      <c r="C5947" s="76" t="s">
        <v>287</v>
      </c>
      <c r="D5947" s="76" t="s">
        <v>5240</v>
      </c>
      <c r="E5947" s="76">
        <v>750</v>
      </c>
      <c r="F5947" s="76">
        <v>12</v>
      </c>
      <c r="G5947" s="77">
        <v>9</v>
      </c>
      <c r="H5947" s="76" t="s">
        <v>3382</v>
      </c>
      <c r="I5947" s="77">
        <v>16</v>
      </c>
      <c r="J5947" s="2">
        <v>1</v>
      </c>
      <c r="K5947" s="119" cm="1">
        <f t="array" ref="K5947">ROUND(IF(C5947="Beer",SUM(LOOKUP(2,1/(SRP!$B$7:$B$9&lt;=E5947)/(SRP!$C$7:$C$9&gt;=E5947),SRP!$D$7:$D$9)*(G5947/100)*(E5947/1000)),IF(C5947="Spirits",SUM(LOOKUP(2,1/(SRP!$B$2:$B$6&lt;=E5947)/(SRP!$C$2:$C$6&gt;=E5947),SRP!$D$2:$D$6)*(G5947/100)*(E5947/1000)),IF(AND(C5947="Wine",D5947="Fortified Wines"),SUM(LOOKUP(2,1/(SRP!$B$20:$B$23&lt;=E5947)/(SRP!$C$20:$C$23&gt;=E5947),SRP!$D$20:$D$23)*(G5947/100)*(E5947/1000)),IF(C5947="Wine",SUM(LOOKUP(2,1/(SRP!$B$15:$B$19&lt;=E5947)/(SRP!$C$15:$C$19&gt;=E5947),SRP!$D$15:$D$19)*(G5947/100)*(E5947/1000)),IF(C5947="Ready to Drink",SUM(LOOKUP(2,1/(SRP!$B$10:$B$14&lt;=E5947)/(SRP!$C$10:$C$14&gt;=E5947),SRP!$D$10:$D$14)*(G5947/100)*(E5947/1000)),0))))),2)</f>
        <v>4.71</v>
      </c>
    </row>
    <row r="5948" spans="1:11" x14ac:dyDescent="0.35">
      <c r="A5948" s="2">
        <v>48574</v>
      </c>
      <c r="B5948" s="76" t="s">
        <v>6443</v>
      </c>
      <c r="C5948" s="76" t="s">
        <v>287</v>
      </c>
      <c r="D5948" s="76" t="s">
        <v>5240</v>
      </c>
      <c r="E5948" s="76">
        <v>750</v>
      </c>
      <c r="F5948" s="76">
        <v>12</v>
      </c>
      <c r="G5948" s="77">
        <v>9</v>
      </c>
      <c r="H5948" s="76" t="s">
        <v>3382</v>
      </c>
      <c r="I5948" s="77">
        <v>16</v>
      </c>
      <c r="J5948" s="2">
        <v>1</v>
      </c>
      <c r="K5948" s="119" cm="1">
        <f t="array" ref="K5948">ROUND(IF(C5948="Beer",SUM(LOOKUP(2,1/(SRP!$B$7:$B$9&lt;=E5948)/(SRP!$C$7:$C$9&gt;=E5948),SRP!$D$7:$D$9)*(G5948/100)*(E5948/1000)),IF(C5948="Spirits",SUM(LOOKUP(2,1/(SRP!$B$2:$B$6&lt;=E5948)/(SRP!$C$2:$C$6&gt;=E5948),SRP!$D$2:$D$6)*(G5948/100)*(E5948/1000)),IF(AND(C5948="Wine",D5948="Fortified Wines"),SUM(LOOKUP(2,1/(SRP!$B$20:$B$23&lt;=E5948)/(SRP!$C$20:$C$23&gt;=E5948),SRP!$D$20:$D$23)*(G5948/100)*(E5948/1000)),IF(C5948="Wine",SUM(LOOKUP(2,1/(SRP!$B$15:$B$19&lt;=E5948)/(SRP!$C$15:$C$19&gt;=E5948),SRP!$D$15:$D$19)*(G5948/100)*(E5948/1000)),IF(C5948="Ready to Drink",SUM(LOOKUP(2,1/(SRP!$B$10:$B$14&lt;=E5948)/(SRP!$C$10:$C$14&gt;=E5948),SRP!$D$10:$D$14)*(G5948/100)*(E5948/1000)),0))))),2)</f>
        <v>4.71</v>
      </c>
    </row>
    <row r="5949" spans="1:11" x14ac:dyDescent="0.35">
      <c r="A5949" s="2">
        <v>48661</v>
      </c>
      <c r="B5949" s="76" t="s">
        <v>4641</v>
      </c>
      <c r="C5949" s="76" t="s">
        <v>5938</v>
      </c>
      <c r="D5949" s="76" t="s">
        <v>5746</v>
      </c>
      <c r="E5949" s="76">
        <v>473</v>
      </c>
      <c r="F5949" s="76">
        <v>24</v>
      </c>
      <c r="G5949" s="77">
        <v>5</v>
      </c>
      <c r="H5949" s="76" t="s">
        <v>3324</v>
      </c>
      <c r="I5949" s="77">
        <v>3.79</v>
      </c>
      <c r="J5949" s="2">
        <v>1</v>
      </c>
      <c r="K5949" s="119" cm="1">
        <f t="array" ref="K5949">ROUND(IF(C5949="Beer",SUM(LOOKUP(2,1/(SRP!$B$7:$B$9&lt;=E5949)/(SRP!$C$7:$C$9&gt;=E5949),SRP!$D$7:$D$9)*(G5949/100)*(E5949/1000)),IF(C5949="Spirits",SUM(LOOKUP(2,1/(SRP!$B$2:$B$6&lt;=E5949)/(SRP!$C$2:$C$6&gt;=E5949),SRP!$D$2:$D$6)*(G5949/100)*(E5949/1000)),IF(AND(C5949="Wine",D5949="Fortified Wines"),SUM(LOOKUP(2,1/(SRP!$B$20:$B$23&lt;=E5949)/(SRP!$C$20:$C$23&gt;=E5949),SRP!$D$20:$D$23)*(G5949/100)*(E5949/1000)),IF(C5949="Wine",SUM(LOOKUP(2,1/(SRP!$B$15:$B$19&lt;=E5949)/(SRP!$C$15:$C$19&gt;=E5949),SRP!$D$15:$D$19)*(G5949/100)*(E5949/1000)),IF(C5949="Ready to Drink",SUM(LOOKUP(2,1/(SRP!$B$10:$B$14&lt;=E5949)/(SRP!$C$10:$C$14&gt;=E5949),SRP!$D$10:$D$14)*(G5949/100)*(E5949/1000)),0))))),2)</f>
        <v>1.75</v>
      </c>
    </row>
    <row r="5950" spans="1:11" x14ac:dyDescent="0.35">
      <c r="A5950" s="2">
        <v>48661</v>
      </c>
      <c r="B5950" s="76" t="s">
        <v>4641</v>
      </c>
      <c r="C5950" s="76" t="s">
        <v>5938</v>
      </c>
      <c r="D5950" s="76" t="s">
        <v>5746</v>
      </c>
      <c r="E5950" s="76">
        <v>473</v>
      </c>
      <c r="F5950" s="76">
        <v>24</v>
      </c>
      <c r="G5950" s="77">
        <v>5</v>
      </c>
      <c r="H5950" s="76" t="s">
        <v>3324</v>
      </c>
      <c r="I5950" s="77">
        <v>3.79</v>
      </c>
      <c r="J5950" s="2">
        <v>1</v>
      </c>
      <c r="K5950" s="119" cm="1">
        <f t="array" ref="K5950">ROUND(IF(C5950="Beer",SUM(LOOKUP(2,1/(SRP!$B$7:$B$9&lt;=E5950)/(SRP!$C$7:$C$9&gt;=E5950),SRP!$D$7:$D$9)*(G5950/100)*(E5950/1000)),IF(C5950="Spirits",SUM(LOOKUP(2,1/(SRP!$B$2:$B$6&lt;=E5950)/(SRP!$C$2:$C$6&gt;=E5950),SRP!$D$2:$D$6)*(G5950/100)*(E5950/1000)),IF(AND(C5950="Wine",D5950="Fortified Wines"),SUM(LOOKUP(2,1/(SRP!$B$20:$B$23&lt;=E5950)/(SRP!$C$20:$C$23&gt;=E5950),SRP!$D$20:$D$23)*(G5950/100)*(E5950/1000)),IF(C5950="Wine",SUM(LOOKUP(2,1/(SRP!$B$15:$B$19&lt;=E5950)/(SRP!$C$15:$C$19&gt;=E5950),SRP!$D$15:$D$19)*(G5950/100)*(E5950/1000)),IF(C5950="Ready to Drink",SUM(LOOKUP(2,1/(SRP!$B$10:$B$14&lt;=E5950)/(SRP!$C$10:$C$14&gt;=E5950),SRP!$D$10:$D$14)*(G5950/100)*(E5950/1000)),0))))),2)</f>
        <v>1.75</v>
      </c>
    </row>
    <row r="5951" spans="1:11" x14ac:dyDescent="0.35">
      <c r="A5951" s="2">
        <v>48662</v>
      </c>
      <c r="B5951" s="76" t="s">
        <v>5560</v>
      </c>
      <c r="C5951" s="76" t="s">
        <v>285</v>
      </c>
      <c r="D5951" s="76" t="s">
        <v>6945</v>
      </c>
      <c r="E5951" s="76">
        <v>750</v>
      </c>
      <c r="F5951" s="76">
        <v>12</v>
      </c>
      <c r="G5951" s="77">
        <v>44.3</v>
      </c>
      <c r="H5951" s="76" t="s">
        <v>3303</v>
      </c>
      <c r="I5951" s="77">
        <v>43.99</v>
      </c>
      <c r="J5951" s="2">
        <v>1</v>
      </c>
      <c r="K5951" s="119" cm="1">
        <f t="array" ref="K5951">ROUND(IF(C5951="Beer",SUM(LOOKUP(2,1/(SRP!$B$7:$B$9&lt;=E5951)/(SRP!$C$7:$C$9&gt;=E5951),SRP!$D$7:$D$9)*(G5951/100)*(E5951/1000)),IF(C5951="Spirits",SUM(LOOKUP(2,1/(SRP!$B$2:$B$6&lt;=E5951)/(SRP!$C$2:$C$6&gt;=E5951),SRP!$D$2:$D$6)*(G5951/100)*(E5951/1000)),IF(AND(C5951="Wine",D5951="Fortified Wines"),SUM(LOOKUP(2,1/(SRP!$B$20:$B$23&lt;=E5951)/(SRP!$C$20:$C$23&gt;=E5951),SRP!$D$20:$D$23)*(G5951/100)*(E5951/1000)),IF(C5951="Wine",SUM(LOOKUP(2,1/(SRP!$B$15:$B$19&lt;=E5951)/(SRP!$C$15:$C$19&gt;=E5951),SRP!$D$15:$D$19)*(G5951/100)*(E5951/1000)),IF(C5951="Ready to Drink",SUM(LOOKUP(2,1/(SRP!$B$10:$B$14&lt;=E5951)/(SRP!$C$10:$C$14&gt;=E5951),SRP!$D$10:$D$14)*(G5951/100)*(E5951/1000)),0))))),2)</f>
        <v>23.19</v>
      </c>
    </row>
    <row r="5952" spans="1:11" x14ac:dyDescent="0.35">
      <c r="A5952" s="2">
        <v>48663</v>
      </c>
      <c r="B5952" s="76" t="s">
        <v>4640</v>
      </c>
      <c r="C5952" s="76" t="s">
        <v>5938</v>
      </c>
      <c r="D5952" s="76" t="s">
        <v>5746</v>
      </c>
      <c r="E5952" s="76">
        <v>473</v>
      </c>
      <c r="F5952" s="76">
        <v>24</v>
      </c>
      <c r="G5952" s="77">
        <v>4.5</v>
      </c>
      <c r="H5952" s="76" t="s">
        <v>3324</v>
      </c>
      <c r="I5952" s="77">
        <v>3.79</v>
      </c>
      <c r="J5952" s="2">
        <v>1</v>
      </c>
      <c r="K5952" s="119" cm="1">
        <f t="array" ref="K5952">ROUND(IF(C5952="Beer",SUM(LOOKUP(2,1/(SRP!$B$7:$B$9&lt;=E5952)/(SRP!$C$7:$C$9&gt;=E5952),SRP!$D$7:$D$9)*(G5952/100)*(E5952/1000)),IF(C5952="Spirits",SUM(LOOKUP(2,1/(SRP!$B$2:$B$6&lt;=E5952)/(SRP!$C$2:$C$6&gt;=E5952),SRP!$D$2:$D$6)*(G5952/100)*(E5952/1000)),IF(AND(C5952="Wine",D5952="Fortified Wines"),SUM(LOOKUP(2,1/(SRP!$B$20:$B$23&lt;=E5952)/(SRP!$C$20:$C$23&gt;=E5952),SRP!$D$20:$D$23)*(G5952/100)*(E5952/1000)),IF(C5952="Wine",SUM(LOOKUP(2,1/(SRP!$B$15:$B$19&lt;=E5952)/(SRP!$C$15:$C$19&gt;=E5952),SRP!$D$15:$D$19)*(G5952/100)*(E5952/1000)),IF(C5952="Ready to Drink",SUM(LOOKUP(2,1/(SRP!$B$10:$B$14&lt;=E5952)/(SRP!$C$10:$C$14&gt;=E5952),SRP!$D$10:$D$14)*(G5952/100)*(E5952/1000)),0))))),2)</f>
        <v>1.57</v>
      </c>
    </row>
    <row r="5953" spans="1:11" x14ac:dyDescent="0.35">
      <c r="A5953" s="2">
        <v>48663</v>
      </c>
      <c r="B5953" s="76" t="s">
        <v>4640</v>
      </c>
      <c r="C5953" s="76" t="s">
        <v>5938</v>
      </c>
      <c r="D5953" s="76" t="s">
        <v>5746</v>
      </c>
      <c r="E5953" s="76">
        <v>473</v>
      </c>
      <c r="F5953" s="76">
        <v>24</v>
      </c>
      <c r="G5953" s="77">
        <v>4.5</v>
      </c>
      <c r="H5953" s="76" t="s">
        <v>3324</v>
      </c>
      <c r="I5953" s="77">
        <v>3.79</v>
      </c>
      <c r="J5953" s="2">
        <v>1</v>
      </c>
      <c r="K5953" s="119" cm="1">
        <f t="array" ref="K5953">ROUND(IF(C5953="Beer",SUM(LOOKUP(2,1/(SRP!$B$7:$B$9&lt;=E5953)/(SRP!$C$7:$C$9&gt;=E5953),SRP!$D$7:$D$9)*(G5953/100)*(E5953/1000)),IF(C5953="Spirits",SUM(LOOKUP(2,1/(SRP!$B$2:$B$6&lt;=E5953)/(SRP!$C$2:$C$6&gt;=E5953),SRP!$D$2:$D$6)*(G5953/100)*(E5953/1000)),IF(AND(C5953="Wine",D5953="Fortified Wines"),SUM(LOOKUP(2,1/(SRP!$B$20:$B$23&lt;=E5953)/(SRP!$C$20:$C$23&gt;=E5953),SRP!$D$20:$D$23)*(G5953/100)*(E5953/1000)),IF(C5953="Wine",SUM(LOOKUP(2,1/(SRP!$B$15:$B$19&lt;=E5953)/(SRP!$C$15:$C$19&gt;=E5953),SRP!$D$15:$D$19)*(G5953/100)*(E5953/1000)),IF(C5953="Ready to Drink",SUM(LOOKUP(2,1/(SRP!$B$10:$B$14&lt;=E5953)/(SRP!$C$10:$C$14&gt;=E5953),SRP!$D$10:$D$14)*(G5953/100)*(E5953/1000)),0))))),2)</f>
        <v>1.57</v>
      </c>
    </row>
    <row r="5954" spans="1:11" x14ac:dyDescent="0.35">
      <c r="A5954" s="2">
        <v>48666</v>
      </c>
      <c r="B5954" s="76" t="s">
        <v>4639</v>
      </c>
      <c r="C5954" s="76" t="s">
        <v>5938</v>
      </c>
      <c r="D5954" s="76" t="s">
        <v>5279</v>
      </c>
      <c r="E5954" s="76">
        <v>355</v>
      </c>
      <c r="F5954" s="76">
        <v>24</v>
      </c>
      <c r="G5954" s="77">
        <v>5</v>
      </c>
      <c r="H5954" s="76" t="s">
        <v>3324</v>
      </c>
      <c r="I5954" s="77">
        <v>3.49</v>
      </c>
      <c r="J5954" s="2">
        <v>1</v>
      </c>
      <c r="K5954" s="119" cm="1">
        <f t="array" ref="K5954">ROUND(IF(C5954="Beer",SUM(LOOKUP(2,1/(SRP!$B$7:$B$9&lt;=E5954)/(SRP!$C$7:$C$9&gt;=E5954),SRP!$D$7:$D$9)*(G5954/100)*(E5954/1000)),IF(C5954="Spirits",SUM(LOOKUP(2,1/(SRP!$B$2:$B$6&lt;=E5954)/(SRP!$C$2:$C$6&gt;=E5954),SRP!$D$2:$D$6)*(G5954/100)*(E5954/1000)),IF(AND(C5954="Wine",D5954="Fortified Wines"),SUM(LOOKUP(2,1/(SRP!$B$20:$B$23&lt;=E5954)/(SRP!$C$20:$C$23&gt;=E5954),SRP!$D$20:$D$23)*(G5954/100)*(E5954/1000)),IF(C5954="Wine",SUM(LOOKUP(2,1/(SRP!$B$15:$B$19&lt;=E5954)/(SRP!$C$15:$C$19&gt;=E5954),SRP!$D$15:$D$19)*(G5954/100)*(E5954/1000)),IF(C5954="Ready to Drink",SUM(LOOKUP(2,1/(SRP!$B$10:$B$14&lt;=E5954)/(SRP!$C$10:$C$14&gt;=E5954),SRP!$D$10:$D$14)*(G5954/100)*(E5954/1000)),0))))),2)</f>
        <v>1.41</v>
      </c>
    </row>
    <row r="5955" spans="1:11" x14ac:dyDescent="0.35">
      <c r="A5955" s="2">
        <v>48666</v>
      </c>
      <c r="B5955" s="76" t="s">
        <v>4639</v>
      </c>
      <c r="C5955" s="76" t="s">
        <v>5938</v>
      </c>
      <c r="D5955" s="76" t="s">
        <v>5279</v>
      </c>
      <c r="E5955" s="76">
        <v>355</v>
      </c>
      <c r="F5955" s="76">
        <v>24</v>
      </c>
      <c r="G5955" s="77">
        <v>5</v>
      </c>
      <c r="H5955" s="76" t="s">
        <v>3324</v>
      </c>
      <c r="I5955" s="77">
        <v>3.49</v>
      </c>
      <c r="J5955" s="2">
        <v>1</v>
      </c>
      <c r="K5955" s="119" cm="1">
        <f t="array" ref="K5955">ROUND(IF(C5955="Beer",SUM(LOOKUP(2,1/(SRP!$B$7:$B$9&lt;=E5955)/(SRP!$C$7:$C$9&gt;=E5955),SRP!$D$7:$D$9)*(G5955/100)*(E5955/1000)),IF(C5955="Spirits",SUM(LOOKUP(2,1/(SRP!$B$2:$B$6&lt;=E5955)/(SRP!$C$2:$C$6&gt;=E5955),SRP!$D$2:$D$6)*(G5955/100)*(E5955/1000)),IF(AND(C5955="Wine",D5955="Fortified Wines"),SUM(LOOKUP(2,1/(SRP!$B$20:$B$23&lt;=E5955)/(SRP!$C$20:$C$23&gt;=E5955),SRP!$D$20:$D$23)*(G5955/100)*(E5955/1000)),IF(C5955="Wine",SUM(LOOKUP(2,1/(SRP!$B$15:$B$19&lt;=E5955)/(SRP!$C$15:$C$19&gt;=E5955),SRP!$D$15:$D$19)*(G5955/100)*(E5955/1000)),IF(C5955="Ready to Drink",SUM(LOOKUP(2,1/(SRP!$B$10:$B$14&lt;=E5955)/(SRP!$C$10:$C$14&gt;=E5955),SRP!$D$10:$D$14)*(G5955/100)*(E5955/1000)),0))))),2)</f>
        <v>1.41</v>
      </c>
    </row>
    <row r="5956" spans="1:11" x14ac:dyDescent="0.35">
      <c r="A5956" s="2">
        <v>48668</v>
      </c>
      <c r="B5956" s="76" t="s">
        <v>4638</v>
      </c>
      <c r="C5956" s="76" t="s">
        <v>5938</v>
      </c>
      <c r="D5956" s="76" t="s">
        <v>5279</v>
      </c>
      <c r="E5956" s="76">
        <v>4260</v>
      </c>
      <c r="F5956" s="76">
        <v>2</v>
      </c>
      <c r="G5956" s="77">
        <v>5</v>
      </c>
      <c r="H5956" s="76" t="s">
        <v>3324</v>
      </c>
      <c r="I5956" s="77">
        <v>33.29</v>
      </c>
      <c r="J5956" s="2">
        <v>12</v>
      </c>
      <c r="K5956" s="119" cm="1">
        <f t="array" ref="K5956">ROUND(IF(C5956="Beer",SUM(LOOKUP(2,1/(SRP!$B$7:$B$9&lt;=E5956)/(SRP!$C$7:$C$9&gt;=E5956),SRP!$D$7:$D$9)*(G5956/100)*(E5956/1000)),IF(C5956="Spirits",SUM(LOOKUP(2,1/(SRP!$B$2:$B$6&lt;=E5956)/(SRP!$C$2:$C$6&gt;=E5956),SRP!$D$2:$D$6)*(G5956/100)*(E5956/1000)),IF(AND(C5956="Wine",D5956="Fortified Wines"),SUM(LOOKUP(2,1/(SRP!$B$20:$B$23&lt;=E5956)/(SRP!$C$20:$C$23&gt;=E5956),SRP!$D$20:$D$23)*(G5956/100)*(E5956/1000)),IF(C5956="Wine",SUM(LOOKUP(2,1/(SRP!$B$15:$B$19&lt;=E5956)/(SRP!$C$15:$C$19&gt;=E5956),SRP!$D$15:$D$19)*(G5956/100)*(E5956/1000)),IF(C5956="Ready to Drink",SUM(LOOKUP(2,1/(SRP!$B$10:$B$14&lt;=E5956)/(SRP!$C$10:$C$14&gt;=E5956),SRP!$D$10:$D$14)*(G5956/100)*(E5956/1000)),0))))),2)</f>
        <v>14.87</v>
      </c>
    </row>
    <row r="5957" spans="1:11" x14ac:dyDescent="0.35">
      <c r="A5957" s="2">
        <v>48668</v>
      </c>
      <c r="B5957" s="76" t="s">
        <v>4638</v>
      </c>
      <c r="C5957" s="76" t="s">
        <v>5938</v>
      </c>
      <c r="D5957" s="76" t="s">
        <v>5279</v>
      </c>
      <c r="E5957" s="76">
        <v>4260</v>
      </c>
      <c r="F5957" s="76">
        <v>2</v>
      </c>
      <c r="G5957" s="77">
        <v>5</v>
      </c>
      <c r="H5957" s="76" t="s">
        <v>3324</v>
      </c>
      <c r="I5957" s="77">
        <v>33.29</v>
      </c>
      <c r="J5957" s="2">
        <v>12</v>
      </c>
      <c r="K5957" s="119" cm="1">
        <f t="array" ref="K5957">ROUND(IF(C5957="Beer",SUM(LOOKUP(2,1/(SRP!$B$7:$B$9&lt;=E5957)/(SRP!$C$7:$C$9&gt;=E5957),SRP!$D$7:$D$9)*(G5957/100)*(E5957/1000)),IF(C5957="Spirits",SUM(LOOKUP(2,1/(SRP!$B$2:$B$6&lt;=E5957)/(SRP!$C$2:$C$6&gt;=E5957),SRP!$D$2:$D$6)*(G5957/100)*(E5957/1000)),IF(AND(C5957="Wine",D5957="Fortified Wines"),SUM(LOOKUP(2,1/(SRP!$B$20:$B$23&lt;=E5957)/(SRP!$C$20:$C$23&gt;=E5957),SRP!$D$20:$D$23)*(G5957/100)*(E5957/1000)),IF(C5957="Wine",SUM(LOOKUP(2,1/(SRP!$B$15:$B$19&lt;=E5957)/(SRP!$C$15:$C$19&gt;=E5957),SRP!$D$15:$D$19)*(G5957/100)*(E5957/1000)),IF(C5957="Ready to Drink",SUM(LOOKUP(2,1/(SRP!$B$10:$B$14&lt;=E5957)/(SRP!$C$10:$C$14&gt;=E5957),SRP!$D$10:$D$14)*(G5957/100)*(E5957/1000)),0))))),2)</f>
        <v>14.87</v>
      </c>
    </row>
    <row r="5958" spans="1:11" x14ac:dyDescent="0.35">
      <c r="A5958" s="2">
        <v>48669</v>
      </c>
      <c r="B5958" s="76" t="s">
        <v>4637</v>
      </c>
      <c r="C5958" s="76" t="s">
        <v>5938</v>
      </c>
      <c r="D5958" s="76" t="s">
        <v>5746</v>
      </c>
      <c r="E5958" s="76">
        <v>4260</v>
      </c>
      <c r="F5958" s="76">
        <v>2</v>
      </c>
      <c r="G5958" s="77">
        <v>4.5</v>
      </c>
      <c r="H5958" s="76" t="s">
        <v>3324</v>
      </c>
      <c r="I5958" s="77">
        <v>33.29</v>
      </c>
      <c r="J5958" s="2">
        <v>12</v>
      </c>
      <c r="K5958" s="119" cm="1">
        <f t="array" ref="K5958">ROUND(IF(C5958="Beer",SUM(LOOKUP(2,1/(SRP!$B$7:$B$9&lt;=E5958)/(SRP!$C$7:$C$9&gt;=E5958),SRP!$D$7:$D$9)*(G5958/100)*(E5958/1000)),IF(C5958="Spirits",SUM(LOOKUP(2,1/(SRP!$B$2:$B$6&lt;=E5958)/(SRP!$C$2:$C$6&gt;=E5958),SRP!$D$2:$D$6)*(G5958/100)*(E5958/1000)),IF(AND(C5958="Wine",D5958="Fortified Wines"),SUM(LOOKUP(2,1/(SRP!$B$20:$B$23&lt;=E5958)/(SRP!$C$20:$C$23&gt;=E5958),SRP!$D$20:$D$23)*(G5958/100)*(E5958/1000)),IF(C5958="Wine",SUM(LOOKUP(2,1/(SRP!$B$15:$B$19&lt;=E5958)/(SRP!$C$15:$C$19&gt;=E5958),SRP!$D$15:$D$19)*(G5958/100)*(E5958/1000)),IF(C5958="Ready to Drink",SUM(LOOKUP(2,1/(SRP!$B$10:$B$14&lt;=E5958)/(SRP!$C$10:$C$14&gt;=E5958),SRP!$D$10:$D$14)*(G5958/100)*(E5958/1000)),0))))),2)</f>
        <v>13.38</v>
      </c>
    </row>
    <row r="5959" spans="1:11" x14ac:dyDescent="0.35">
      <c r="A5959" s="2">
        <v>48669</v>
      </c>
      <c r="B5959" s="76" t="s">
        <v>4637</v>
      </c>
      <c r="C5959" s="76" t="s">
        <v>5938</v>
      </c>
      <c r="D5959" s="76" t="s">
        <v>5746</v>
      </c>
      <c r="E5959" s="76">
        <v>4260</v>
      </c>
      <c r="F5959" s="76">
        <v>2</v>
      </c>
      <c r="G5959" s="77">
        <v>4.5</v>
      </c>
      <c r="H5959" s="76" t="s">
        <v>3324</v>
      </c>
      <c r="I5959" s="77">
        <v>33.29</v>
      </c>
      <c r="J5959" s="2">
        <v>12</v>
      </c>
      <c r="K5959" s="119" cm="1">
        <f t="array" ref="K5959">ROUND(IF(C5959="Beer",SUM(LOOKUP(2,1/(SRP!$B$7:$B$9&lt;=E5959)/(SRP!$C$7:$C$9&gt;=E5959),SRP!$D$7:$D$9)*(G5959/100)*(E5959/1000)),IF(C5959="Spirits",SUM(LOOKUP(2,1/(SRP!$B$2:$B$6&lt;=E5959)/(SRP!$C$2:$C$6&gt;=E5959),SRP!$D$2:$D$6)*(G5959/100)*(E5959/1000)),IF(AND(C5959="Wine",D5959="Fortified Wines"),SUM(LOOKUP(2,1/(SRP!$B$20:$B$23&lt;=E5959)/(SRP!$C$20:$C$23&gt;=E5959),SRP!$D$20:$D$23)*(G5959/100)*(E5959/1000)),IF(C5959="Wine",SUM(LOOKUP(2,1/(SRP!$B$15:$B$19&lt;=E5959)/(SRP!$C$15:$C$19&gt;=E5959),SRP!$D$15:$D$19)*(G5959/100)*(E5959/1000)),IF(C5959="Ready to Drink",SUM(LOOKUP(2,1/(SRP!$B$10:$B$14&lt;=E5959)/(SRP!$C$10:$C$14&gt;=E5959),SRP!$D$10:$D$14)*(G5959/100)*(E5959/1000)),0))))),2)</f>
        <v>13.38</v>
      </c>
    </row>
    <row r="5960" spans="1:11" x14ac:dyDescent="0.35">
      <c r="A5960" s="2">
        <v>48672</v>
      </c>
      <c r="B5960" s="76" t="s">
        <v>4636</v>
      </c>
      <c r="C5960" s="76" t="s">
        <v>5938</v>
      </c>
      <c r="D5960" s="76" t="s">
        <v>5746</v>
      </c>
      <c r="E5960" s="76">
        <v>4260</v>
      </c>
      <c r="F5960" s="76">
        <v>2</v>
      </c>
      <c r="G5960" s="77">
        <v>5</v>
      </c>
      <c r="H5960" s="76" t="s">
        <v>3324</v>
      </c>
      <c r="I5960" s="77">
        <v>33.29</v>
      </c>
      <c r="J5960" s="2">
        <v>12</v>
      </c>
      <c r="K5960" s="119" cm="1">
        <f t="array" ref="K5960">ROUND(IF(C5960="Beer",SUM(LOOKUP(2,1/(SRP!$B$7:$B$9&lt;=E5960)/(SRP!$C$7:$C$9&gt;=E5960),SRP!$D$7:$D$9)*(G5960/100)*(E5960/1000)),IF(C5960="Spirits",SUM(LOOKUP(2,1/(SRP!$B$2:$B$6&lt;=E5960)/(SRP!$C$2:$C$6&gt;=E5960),SRP!$D$2:$D$6)*(G5960/100)*(E5960/1000)),IF(AND(C5960="Wine",D5960="Fortified Wines"),SUM(LOOKUP(2,1/(SRP!$B$20:$B$23&lt;=E5960)/(SRP!$C$20:$C$23&gt;=E5960),SRP!$D$20:$D$23)*(G5960/100)*(E5960/1000)),IF(C5960="Wine",SUM(LOOKUP(2,1/(SRP!$B$15:$B$19&lt;=E5960)/(SRP!$C$15:$C$19&gt;=E5960),SRP!$D$15:$D$19)*(G5960/100)*(E5960/1000)),IF(C5960="Ready to Drink",SUM(LOOKUP(2,1/(SRP!$B$10:$B$14&lt;=E5960)/(SRP!$C$10:$C$14&gt;=E5960),SRP!$D$10:$D$14)*(G5960/100)*(E5960/1000)),0))))),2)</f>
        <v>14.87</v>
      </c>
    </row>
    <row r="5961" spans="1:11" x14ac:dyDescent="0.35">
      <c r="A5961" s="2">
        <v>48672</v>
      </c>
      <c r="B5961" s="76" t="s">
        <v>4636</v>
      </c>
      <c r="C5961" s="76" t="s">
        <v>5938</v>
      </c>
      <c r="D5961" s="76" t="s">
        <v>5746</v>
      </c>
      <c r="E5961" s="76">
        <v>4260</v>
      </c>
      <c r="F5961" s="76">
        <v>2</v>
      </c>
      <c r="G5961" s="77">
        <v>5</v>
      </c>
      <c r="H5961" s="76" t="s">
        <v>3324</v>
      </c>
      <c r="I5961" s="77">
        <v>33.29</v>
      </c>
      <c r="J5961" s="2">
        <v>12</v>
      </c>
      <c r="K5961" s="119" cm="1">
        <f t="array" ref="K5961">ROUND(IF(C5961="Beer",SUM(LOOKUP(2,1/(SRP!$B$7:$B$9&lt;=E5961)/(SRP!$C$7:$C$9&gt;=E5961),SRP!$D$7:$D$9)*(G5961/100)*(E5961/1000)),IF(C5961="Spirits",SUM(LOOKUP(2,1/(SRP!$B$2:$B$6&lt;=E5961)/(SRP!$C$2:$C$6&gt;=E5961),SRP!$D$2:$D$6)*(G5961/100)*(E5961/1000)),IF(AND(C5961="Wine",D5961="Fortified Wines"),SUM(LOOKUP(2,1/(SRP!$B$20:$B$23&lt;=E5961)/(SRP!$C$20:$C$23&gt;=E5961),SRP!$D$20:$D$23)*(G5961/100)*(E5961/1000)),IF(C5961="Wine",SUM(LOOKUP(2,1/(SRP!$B$15:$B$19&lt;=E5961)/(SRP!$C$15:$C$19&gt;=E5961),SRP!$D$15:$D$19)*(G5961/100)*(E5961/1000)),IF(C5961="Ready to Drink",SUM(LOOKUP(2,1/(SRP!$B$10:$B$14&lt;=E5961)/(SRP!$C$10:$C$14&gt;=E5961),SRP!$D$10:$D$14)*(G5961/100)*(E5961/1000)),0))))),2)</f>
        <v>14.87</v>
      </c>
    </row>
    <row r="5962" spans="1:11" x14ac:dyDescent="0.35">
      <c r="A5962" s="2">
        <v>48674</v>
      </c>
      <c r="B5962" s="76" t="s">
        <v>4631</v>
      </c>
      <c r="C5962" s="76" t="s">
        <v>287</v>
      </c>
      <c r="D5962" s="76" t="s">
        <v>5240</v>
      </c>
      <c r="E5962" s="76">
        <v>355</v>
      </c>
      <c r="F5962" s="76">
        <v>24</v>
      </c>
      <c r="G5962" s="77">
        <v>6.5</v>
      </c>
      <c r="H5962" s="76" t="s">
        <v>3900</v>
      </c>
      <c r="I5962" s="77">
        <v>3.79</v>
      </c>
      <c r="J5962" s="2">
        <v>1</v>
      </c>
      <c r="K5962" s="119" cm="1">
        <f t="array" ref="K5962">ROUND(IF(C5962="Beer",SUM(LOOKUP(2,1/(SRP!$B$7:$B$9&lt;=E5962)/(SRP!$C$7:$C$9&gt;=E5962),SRP!$D$7:$D$9)*(G5962/100)*(E5962/1000)),IF(C5962="Spirits",SUM(LOOKUP(2,1/(SRP!$B$2:$B$6&lt;=E5962)/(SRP!$C$2:$C$6&gt;=E5962),SRP!$D$2:$D$6)*(G5962/100)*(E5962/1000)),IF(AND(C5962="Wine",D5962="Fortified Wines"),SUM(LOOKUP(2,1/(SRP!$B$20:$B$23&lt;=E5962)/(SRP!$C$20:$C$23&gt;=E5962),SRP!$D$20:$D$23)*(G5962/100)*(E5962/1000)),IF(C5962="Wine",SUM(LOOKUP(2,1/(SRP!$B$15:$B$19&lt;=E5962)/(SRP!$C$15:$C$19&gt;=E5962),SRP!$D$15:$D$19)*(G5962/100)*(E5962/1000)),IF(C5962="Ready to Drink",SUM(LOOKUP(2,1/(SRP!$B$10:$B$14&lt;=E5962)/(SRP!$C$10:$C$14&gt;=E5962),SRP!$D$10:$D$14)*(G5962/100)*(E5962/1000)),0))))),2)</f>
        <v>1.61</v>
      </c>
    </row>
    <row r="5963" spans="1:11" x14ac:dyDescent="0.35">
      <c r="A5963" s="2">
        <v>48674</v>
      </c>
      <c r="B5963" s="76" t="s">
        <v>4631</v>
      </c>
      <c r="C5963" s="76" t="s">
        <v>287</v>
      </c>
      <c r="D5963" s="76" t="s">
        <v>5240</v>
      </c>
      <c r="E5963" s="76">
        <v>355</v>
      </c>
      <c r="F5963" s="76">
        <v>24</v>
      </c>
      <c r="G5963" s="77">
        <v>6.5</v>
      </c>
      <c r="H5963" s="76" t="s">
        <v>3900</v>
      </c>
      <c r="I5963" s="77">
        <v>3.79</v>
      </c>
      <c r="J5963" s="2">
        <v>1</v>
      </c>
      <c r="K5963" s="119" cm="1">
        <f t="array" ref="K5963">ROUND(IF(C5963="Beer",SUM(LOOKUP(2,1/(SRP!$B$7:$B$9&lt;=E5963)/(SRP!$C$7:$C$9&gt;=E5963),SRP!$D$7:$D$9)*(G5963/100)*(E5963/1000)),IF(C5963="Spirits",SUM(LOOKUP(2,1/(SRP!$B$2:$B$6&lt;=E5963)/(SRP!$C$2:$C$6&gt;=E5963),SRP!$D$2:$D$6)*(G5963/100)*(E5963/1000)),IF(AND(C5963="Wine",D5963="Fortified Wines"),SUM(LOOKUP(2,1/(SRP!$B$20:$B$23&lt;=E5963)/(SRP!$C$20:$C$23&gt;=E5963),SRP!$D$20:$D$23)*(G5963/100)*(E5963/1000)),IF(C5963="Wine",SUM(LOOKUP(2,1/(SRP!$B$15:$B$19&lt;=E5963)/(SRP!$C$15:$C$19&gt;=E5963),SRP!$D$15:$D$19)*(G5963/100)*(E5963/1000)),IF(C5963="Ready to Drink",SUM(LOOKUP(2,1/(SRP!$B$10:$B$14&lt;=E5963)/(SRP!$C$10:$C$14&gt;=E5963),SRP!$D$10:$D$14)*(G5963/100)*(E5963/1000)),0))))),2)</f>
        <v>1.61</v>
      </c>
    </row>
    <row r="5964" spans="1:11" x14ac:dyDescent="0.35">
      <c r="A5964" s="2">
        <v>48676</v>
      </c>
      <c r="B5964" s="76" t="s">
        <v>4645</v>
      </c>
      <c r="C5964" s="76" t="s">
        <v>287</v>
      </c>
      <c r="D5964" s="76" t="s">
        <v>5240</v>
      </c>
      <c r="E5964" s="76">
        <v>473</v>
      </c>
      <c r="F5964" s="76">
        <v>24</v>
      </c>
      <c r="G5964" s="77">
        <v>5.7</v>
      </c>
      <c r="H5964" s="76" t="s">
        <v>3387</v>
      </c>
      <c r="I5964" s="77">
        <v>4.5</v>
      </c>
      <c r="J5964" s="2">
        <v>1</v>
      </c>
      <c r="K5964" s="119" cm="1">
        <f t="array" ref="K5964">ROUND(IF(C5964="Beer",SUM(LOOKUP(2,1/(SRP!$B$7:$B$9&lt;=E5964)/(SRP!$C$7:$C$9&gt;=E5964),SRP!$D$7:$D$9)*(G5964/100)*(E5964/1000)),IF(C5964="Spirits",SUM(LOOKUP(2,1/(SRP!$B$2:$B$6&lt;=E5964)/(SRP!$C$2:$C$6&gt;=E5964),SRP!$D$2:$D$6)*(G5964/100)*(E5964/1000)),IF(AND(C5964="Wine",D5964="Fortified Wines"),SUM(LOOKUP(2,1/(SRP!$B$20:$B$23&lt;=E5964)/(SRP!$C$20:$C$23&gt;=E5964),SRP!$D$20:$D$23)*(G5964/100)*(E5964/1000)),IF(C5964="Wine",SUM(LOOKUP(2,1/(SRP!$B$15:$B$19&lt;=E5964)/(SRP!$C$15:$C$19&gt;=E5964),SRP!$D$15:$D$19)*(G5964/100)*(E5964/1000)),IF(C5964="Ready to Drink",SUM(LOOKUP(2,1/(SRP!$B$10:$B$14&lt;=E5964)/(SRP!$C$10:$C$14&gt;=E5964),SRP!$D$10:$D$14)*(G5964/100)*(E5964/1000)),0))))),2)</f>
        <v>1.88</v>
      </c>
    </row>
    <row r="5965" spans="1:11" x14ac:dyDescent="0.35">
      <c r="A5965" s="2">
        <v>48676</v>
      </c>
      <c r="B5965" s="76" t="s">
        <v>4645</v>
      </c>
      <c r="C5965" s="76" t="s">
        <v>287</v>
      </c>
      <c r="D5965" s="76" t="s">
        <v>5240</v>
      </c>
      <c r="E5965" s="76">
        <v>473</v>
      </c>
      <c r="F5965" s="76">
        <v>24</v>
      </c>
      <c r="G5965" s="77">
        <v>5.7</v>
      </c>
      <c r="H5965" s="76" t="s">
        <v>3387</v>
      </c>
      <c r="I5965" s="77">
        <v>4.5</v>
      </c>
      <c r="J5965" s="2">
        <v>1</v>
      </c>
      <c r="K5965" s="119" cm="1">
        <f t="array" ref="K5965">ROUND(IF(C5965="Beer",SUM(LOOKUP(2,1/(SRP!$B$7:$B$9&lt;=E5965)/(SRP!$C$7:$C$9&gt;=E5965),SRP!$D$7:$D$9)*(G5965/100)*(E5965/1000)),IF(C5965="Spirits",SUM(LOOKUP(2,1/(SRP!$B$2:$B$6&lt;=E5965)/(SRP!$C$2:$C$6&gt;=E5965),SRP!$D$2:$D$6)*(G5965/100)*(E5965/1000)),IF(AND(C5965="Wine",D5965="Fortified Wines"),SUM(LOOKUP(2,1/(SRP!$B$20:$B$23&lt;=E5965)/(SRP!$C$20:$C$23&gt;=E5965),SRP!$D$20:$D$23)*(G5965/100)*(E5965/1000)),IF(C5965="Wine",SUM(LOOKUP(2,1/(SRP!$B$15:$B$19&lt;=E5965)/(SRP!$C$15:$C$19&gt;=E5965),SRP!$D$15:$D$19)*(G5965/100)*(E5965/1000)),IF(C5965="Ready to Drink",SUM(LOOKUP(2,1/(SRP!$B$10:$B$14&lt;=E5965)/(SRP!$C$10:$C$14&gt;=E5965),SRP!$D$10:$D$14)*(G5965/100)*(E5965/1000)),0))))),2)</f>
        <v>1.88</v>
      </c>
    </row>
    <row r="5966" spans="1:11" x14ac:dyDescent="0.35">
      <c r="A5966" s="2">
        <v>48678</v>
      </c>
      <c r="B5966" s="76" t="s">
        <v>4644</v>
      </c>
      <c r="C5966" s="76" t="s">
        <v>287</v>
      </c>
      <c r="D5966" s="76" t="s">
        <v>5292</v>
      </c>
      <c r="E5966" s="76">
        <v>473</v>
      </c>
      <c r="F5966" s="76">
        <v>24</v>
      </c>
      <c r="G5966" s="77">
        <v>4.5</v>
      </c>
      <c r="H5966" s="76" t="s">
        <v>3367</v>
      </c>
      <c r="I5966" s="77">
        <v>4.26</v>
      </c>
      <c r="J5966" s="2">
        <v>1</v>
      </c>
      <c r="K5966" s="119" cm="1">
        <f t="array" ref="K5966">ROUND(IF(C5966="Beer",SUM(LOOKUP(2,1/(SRP!$B$7:$B$9&lt;=E5966)/(SRP!$C$7:$C$9&gt;=E5966),SRP!$D$7:$D$9)*(G5966/100)*(E5966/1000)),IF(C5966="Spirits",SUM(LOOKUP(2,1/(SRP!$B$2:$B$6&lt;=E5966)/(SRP!$C$2:$C$6&gt;=E5966),SRP!$D$2:$D$6)*(G5966/100)*(E5966/1000)),IF(AND(C5966="Wine",D5966="Fortified Wines"),SUM(LOOKUP(2,1/(SRP!$B$20:$B$23&lt;=E5966)/(SRP!$C$20:$C$23&gt;=E5966),SRP!$D$20:$D$23)*(G5966/100)*(E5966/1000)),IF(C5966="Wine",SUM(LOOKUP(2,1/(SRP!$B$15:$B$19&lt;=E5966)/(SRP!$C$15:$C$19&gt;=E5966),SRP!$D$15:$D$19)*(G5966/100)*(E5966/1000)),IF(C5966="Ready to Drink",SUM(LOOKUP(2,1/(SRP!$B$10:$B$14&lt;=E5966)/(SRP!$C$10:$C$14&gt;=E5966),SRP!$D$10:$D$14)*(G5966/100)*(E5966/1000)),0))))),2)</f>
        <v>1.49</v>
      </c>
    </row>
    <row r="5967" spans="1:11" x14ac:dyDescent="0.35">
      <c r="A5967" s="2">
        <v>48678</v>
      </c>
      <c r="B5967" s="76" t="s">
        <v>4644</v>
      </c>
      <c r="C5967" s="76" t="s">
        <v>287</v>
      </c>
      <c r="D5967" s="76" t="s">
        <v>5292</v>
      </c>
      <c r="E5967" s="76">
        <v>473</v>
      </c>
      <c r="F5967" s="76">
        <v>24</v>
      </c>
      <c r="G5967" s="77">
        <v>4.5</v>
      </c>
      <c r="H5967" s="76" t="s">
        <v>3367</v>
      </c>
      <c r="I5967" s="77">
        <v>4.26</v>
      </c>
      <c r="J5967" s="2">
        <v>1</v>
      </c>
      <c r="K5967" s="119" cm="1">
        <f t="array" ref="K5967">ROUND(IF(C5967="Beer",SUM(LOOKUP(2,1/(SRP!$B$7:$B$9&lt;=E5967)/(SRP!$C$7:$C$9&gt;=E5967),SRP!$D$7:$D$9)*(G5967/100)*(E5967/1000)),IF(C5967="Spirits",SUM(LOOKUP(2,1/(SRP!$B$2:$B$6&lt;=E5967)/(SRP!$C$2:$C$6&gt;=E5967),SRP!$D$2:$D$6)*(G5967/100)*(E5967/1000)),IF(AND(C5967="Wine",D5967="Fortified Wines"),SUM(LOOKUP(2,1/(SRP!$B$20:$B$23&lt;=E5967)/(SRP!$C$20:$C$23&gt;=E5967),SRP!$D$20:$D$23)*(G5967/100)*(E5967/1000)),IF(C5967="Wine",SUM(LOOKUP(2,1/(SRP!$B$15:$B$19&lt;=E5967)/(SRP!$C$15:$C$19&gt;=E5967),SRP!$D$15:$D$19)*(G5967/100)*(E5967/1000)),IF(C5967="Ready to Drink",SUM(LOOKUP(2,1/(SRP!$B$10:$B$14&lt;=E5967)/(SRP!$C$10:$C$14&gt;=E5967),SRP!$D$10:$D$14)*(G5967/100)*(E5967/1000)),0))))),2)</f>
        <v>1.49</v>
      </c>
    </row>
    <row r="5968" spans="1:11" x14ac:dyDescent="0.35">
      <c r="A5968" s="2">
        <v>48679</v>
      </c>
      <c r="B5968" s="76" t="s">
        <v>4635</v>
      </c>
      <c r="C5968" s="76" t="s">
        <v>287</v>
      </c>
      <c r="D5968" s="76" t="s">
        <v>5271</v>
      </c>
      <c r="E5968" s="76">
        <v>8520</v>
      </c>
      <c r="F5968" s="76">
        <v>1</v>
      </c>
      <c r="G5968" s="77">
        <v>4</v>
      </c>
      <c r="H5968" s="76" t="s">
        <v>3325</v>
      </c>
      <c r="I5968" s="77">
        <v>45.99</v>
      </c>
      <c r="J5968" s="2">
        <v>24</v>
      </c>
      <c r="K5968" s="119" cm="1">
        <f t="array" ref="K5968">ROUND(IF(C5968="Beer",SUM(LOOKUP(2,1/(SRP!$B$7:$B$9&lt;=E5968)/(SRP!$C$7:$C$9&gt;=E5968),SRP!$D$7:$D$9)*(G5968/100)*(E5968/1000)),IF(C5968="Spirits",SUM(LOOKUP(2,1/(SRP!$B$2:$B$6&lt;=E5968)/(SRP!$C$2:$C$6&gt;=E5968),SRP!$D$2:$D$6)*(G5968/100)*(E5968/1000)),IF(AND(C5968="Wine",D5968="Fortified Wines"),SUM(LOOKUP(2,1/(SRP!$B$20:$B$23&lt;=E5968)/(SRP!$C$20:$C$23&gt;=E5968),SRP!$D$20:$D$23)*(G5968/100)*(E5968/1000)),IF(C5968="Wine",SUM(LOOKUP(2,1/(SRP!$B$15:$B$19&lt;=E5968)/(SRP!$C$15:$C$19&gt;=E5968),SRP!$D$15:$D$19)*(G5968/100)*(E5968/1000)),IF(C5968="Ready to Drink",SUM(LOOKUP(2,1/(SRP!$B$10:$B$14&lt;=E5968)/(SRP!$C$10:$C$14&gt;=E5968),SRP!$D$10:$D$14)*(G5968/100)*(E5968/1000)),0))))),2)</f>
        <v>23.79</v>
      </c>
    </row>
    <row r="5969" spans="1:11" x14ac:dyDescent="0.35">
      <c r="A5969" s="2">
        <v>48679</v>
      </c>
      <c r="B5969" s="76" t="s">
        <v>4635</v>
      </c>
      <c r="C5969" s="76" t="s">
        <v>287</v>
      </c>
      <c r="D5969" s="76" t="s">
        <v>5271</v>
      </c>
      <c r="E5969" s="76">
        <v>8520</v>
      </c>
      <c r="F5969" s="76">
        <v>1</v>
      </c>
      <c r="G5969" s="77">
        <v>4</v>
      </c>
      <c r="H5969" s="76" t="s">
        <v>3325</v>
      </c>
      <c r="I5969" s="77">
        <v>45.99</v>
      </c>
      <c r="J5969" s="2">
        <v>24</v>
      </c>
      <c r="K5969" s="119" cm="1">
        <f t="array" ref="K5969">ROUND(IF(C5969="Beer",SUM(LOOKUP(2,1/(SRP!$B$7:$B$9&lt;=E5969)/(SRP!$C$7:$C$9&gt;=E5969),SRP!$D$7:$D$9)*(G5969/100)*(E5969/1000)),IF(C5969="Spirits",SUM(LOOKUP(2,1/(SRP!$B$2:$B$6&lt;=E5969)/(SRP!$C$2:$C$6&gt;=E5969),SRP!$D$2:$D$6)*(G5969/100)*(E5969/1000)),IF(AND(C5969="Wine",D5969="Fortified Wines"),SUM(LOOKUP(2,1/(SRP!$B$20:$B$23&lt;=E5969)/(SRP!$C$20:$C$23&gt;=E5969),SRP!$D$20:$D$23)*(G5969/100)*(E5969/1000)),IF(C5969="Wine",SUM(LOOKUP(2,1/(SRP!$B$15:$B$19&lt;=E5969)/(SRP!$C$15:$C$19&gt;=E5969),SRP!$D$15:$D$19)*(G5969/100)*(E5969/1000)),IF(C5969="Ready to Drink",SUM(LOOKUP(2,1/(SRP!$B$10:$B$14&lt;=E5969)/(SRP!$C$10:$C$14&gt;=E5969),SRP!$D$10:$D$14)*(G5969/100)*(E5969/1000)),0))))),2)</f>
        <v>23.79</v>
      </c>
    </row>
    <row r="5970" spans="1:11" x14ac:dyDescent="0.35">
      <c r="A5970" s="2">
        <v>48680</v>
      </c>
      <c r="B5970" s="76" t="s">
        <v>4643</v>
      </c>
      <c r="C5970" s="76" t="s">
        <v>286</v>
      </c>
      <c r="D5970" s="76" t="s">
        <v>5284</v>
      </c>
      <c r="E5970" s="76">
        <v>750</v>
      </c>
      <c r="F5970" s="76">
        <v>6</v>
      </c>
      <c r="G5970" s="77">
        <v>12.5</v>
      </c>
      <c r="H5970" s="76" t="s">
        <v>3284</v>
      </c>
      <c r="I5970" s="77">
        <v>107.99</v>
      </c>
      <c r="J5970" s="2">
        <v>1</v>
      </c>
      <c r="K5970" s="119" cm="1">
        <f t="array" ref="K5970">ROUND(IF(C5970="Beer",SUM(LOOKUP(2,1/(SRP!$B$7:$B$9&lt;=E5970)/(SRP!$C$7:$C$9&gt;=E5970),SRP!$D$7:$D$9)*(G5970/100)*(E5970/1000)),IF(C5970="Spirits",SUM(LOOKUP(2,1/(SRP!$B$2:$B$6&lt;=E5970)/(SRP!$C$2:$C$6&gt;=E5970),SRP!$D$2:$D$6)*(G5970/100)*(E5970/1000)),IF(AND(C5970="Wine",D5970="Fortified Wines"),SUM(LOOKUP(2,1/(SRP!$B$20:$B$23&lt;=E5970)/(SRP!$C$20:$C$23&gt;=E5970),SRP!$D$20:$D$23)*(G5970/100)*(E5970/1000)),IF(C5970="Wine",SUM(LOOKUP(2,1/(SRP!$B$15:$B$19&lt;=E5970)/(SRP!$C$15:$C$19&gt;=E5970),SRP!$D$15:$D$19)*(G5970/100)*(E5970/1000)),IF(C5970="Ready to Drink",SUM(LOOKUP(2,1/(SRP!$B$10:$B$14&lt;=E5970)/(SRP!$C$10:$C$14&gt;=E5970),SRP!$D$10:$D$14)*(G5970/100)*(E5970/1000)),0))))),2)</f>
        <v>6.54</v>
      </c>
    </row>
    <row r="5971" spans="1:11" x14ac:dyDescent="0.35">
      <c r="A5971" s="2">
        <v>48689</v>
      </c>
      <c r="B5971" s="76" t="s">
        <v>4614</v>
      </c>
      <c r="C5971" s="76" t="s">
        <v>287</v>
      </c>
      <c r="D5971" s="76" t="s">
        <v>5230</v>
      </c>
      <c r="E5971" s="76">
        <v>355</v>
      </c>
      <c r="F5971" s="76">
        <v>24</v>
      </c>
      <c r="G5971" s="77">
        <v>5</v>
      </c>
      <c r="H5971" s="76" t="s">
        <v>3382</v>
      </c>
      <c r="I5971" s="77">
        <v>3.3</v>
      </c>
      <c r="J5971" s="2">
        <v>1</v>
      </c>
      <c r="K5971" s="119" cm="1">
        <f t="array" ref="K5971">ROUND(IF(C5971="Beer",SUM(LOOKUP(2,1/(SRP!$B$7:$B$9&lt;=E5971)/(SRP!$C$7:$C$9&gt;=E5971),SRP!$D$7:$D$9)*(G5971/100)*(E5971/1000)),IF(C5971="Spirits",SUM(LOOKUP(2,1/(SRP!$B$2:$B$6&lt;=E5971)/(SRP!$C$2:$C$6&gt;=E5971),SRP!$D$2:$D$6)*(G5971/100)*(E5971/1000)),IF(AND(C5971="Wine",D5971="Fortified Wines"),SUM(LOOKUP(2,1/(SRP!$B$20:$B$23&lt;=E5971)/(SRP!$C$20:$C$23&gt;=E5971),SRP!$D$20:$D$23)*(G5971/100)*(E5971/1000)),IF(C5971="Wine",SUM(LOOKUP(2,1/(SRP!$B$15:$B$19&lt;=E5971)/(SRP!$C$15:$C$19&gt;=E5971),SRP!$D$15:$D$19)*(G5971/100)*(E5971/1000)),IF(C5971="Ready to Drink",SUM(LOOKUP(2,1/(SRP!$B$10:$B$14&lt;=E5971)/(SRP!$C$10:$C$14&gt;=E5971),SRP!$D$10:$D$14)*(G5971/100)*(E5971/1000)),0))))),2)</f>
        <v>1.24</v>
      </c>
    </row>
    <row r="5972" spans="1:11" x14ac:dyDescent="0.35">
      <c r="A5972" s="2">
        <v>48689</v>
      </c>
      <c r="B5972" s="76" t="s">
        <v>4614</v>
      </c>
      <c r="C5972" s="76" t="s">
        <v>287</v>
      </c>
      <c r="D5972" s="76" t="s">
        <v>5230</v>
      </c>
      <c r="E5972" s="76">
        <v>355</v>
      </c>
      <c r="F5972" s="76">
        <v>24</v>
      </c>
      <c r="G5972" s="77">
        <v>5</v>
      </c>
      <c r="H5972" s="76" t="s">
        <v>3382</v>
      </c>
      <c r="I5972" s="77">
        <v>3.3</v>
      </c>
      <c r="J5972" s="2">
        <v>1</v>
      </c>
      <c r="K5972" s="119" cm="1">
        <f t="array" ref="K5972">ROUND(IF(C5972="Beer",SUM(LOOKUP(2,1/(SRP!$B$7:$B$9&lt;=E5972)/(SRP!$C$7:$C$9&gt;=E5972),SRP!$D$7:$D$9)*(G5972/100)*(E5972/1000)),IF(C5972="Spirits",SUM(LOOKUP(2,1/(SRP!$B$2:$B$6&lt;=E5972)/(SRP!$C$2:$C$6&gt;=E5972),SRP!$D$2:$D$6)*(G5972/100)*(E5972/1000)),IF(AND(C5972="Wine",D5972="Fortified Wines"),SUM(LOOKUP(2,1/(SRP!$B$20:$B$23&lt;=E5972)/(SRP!$C$20:$C$23&gt;=E5972),SRP!$D$20:$D$23)*(G5972/100)*(E5972/1000)),IF(C5972="Wine",SUM(LOOKUP(2,1/(SRP!$B$15:$B$19&lt;=E5972)/(SRP!$C$15:$C$19&gt;=E5972),SRP!$D$15:$D$19)*(G5972/100)*(E5972/1000)),IF(C5972="Ready to Drink",SUM(LOOKUP(2,1/(SRP!$B$10:$B$14&lt;=E5972)/(SRP!$C$10:$C$14&gt;=E5972),SRP!$D$10:$D$14)*(G5972/100)*(E5972/1000)),0))))),2)</f>
        <v>1.24</v>
      </c>
    </row>
    <row r="5973" spans="1:11" x14ac:dyDescent="0.35">
      <c r="A5973" s="2">
        <v>48691</v>
      </c>
      <c r="B5973" s="76" t="s">
        <v>4590</v>
      </c>
      <c r="C5973" s="76" t="s">
        <v>287</v>
      </c>
      <c r="D5973" s="76" t="s">
        <v>5230</v>
      </c>
      <c r="E5973" s="76">
        <v>8520</v>
      </c>
      <c r="F5973" s="76">
        <v>1</v>
      </c>
      <c r="G5973" s="77">
        <v>5</v>
      </c>
      <c r="H5973" s="76" t="s">
        <v>3382</v>
      </c>
      <c r="I5973" s="77">
        <v>75.25</v>
      </c>
      <c r="J5973" s="2">
        <v>24</v>
      </c>
      <c r="K5973" s="119" cm="1">
        <f t="array" ref="K5973">ROUND(IF(C5973="Beer",SUM(LOOKUP(2,1/(SRP!$B$7:$B$9&lt;=E5973)/(SRP!$C$7:$C$9&gt;=E5973),SRP!$D$7:$D$9)*(G5973/100)*(E5973/1000)),IF(C5973="Spirits",SUM(LOOKUP(2,1/(SRP!$B$2:$B$6&lt;=E5973)/(SRP!$C$2:$C$6&gt;=E5973),SRP!$D$2:$D$6)*(G5973/100)*(E5973/1000)),IF(AND(C5973="Wine",D5973="Fortified Wines"),SUM(LOOKUP(2,1/(SRP!$B$20:$B$23&lt;=E5973)/(SRP!$C$20:$C$23&gt;=E5973),SRP!$D$20:$D$23)*(G5973/100)*(E5973/1000)),IF(C5973="Wine",SUM(LOOKUP(2,1/(SRP!$B$15:$B$19&lt;=E5973)/(SRP!$C$15:$C$19&gt;=E5973),SRP!$D$15:$D$19)*(G5973/100)*(E5973/1000)),IF(C5973="Ready to Drink",SUM(LOOKUP(2,1/(SRP!$B$10:$B$14&lt;=E5973)/(SRP!$C$10:$C$14&gt;=E5973),SRP!$D$10:$D$14)*(G5973/100)*(E5973/1000)),0))))),2)</f>
        <v>29.74</v>
      </c>
    </row>
    <row r="5974" spans="1:11" x14ac:dyDescent="0.35">
      <c r="A5974" s="2">
        <v>48691</v>
      </c>
      <c r="B5974" s="76" t="s">
        <v>4590</v>
      </c>
      <c r="C5974" s="76" t="s">
        <v>287</v>
      </c>
      <c r="D5974" s="76" t="s">
        <v>5230</v>
      </c>
      <c r="E5974" s="76">
        <v>8520</v>
      </c>
      <c r="F5974" s="76">
        <v>1</v>
      </c>
      <c r="G5974" s="77">
        <v>5</v>
      </c>
      <c r="H5974" s="76" t="s">
        <v>3382</v>
      </c>
      <c r="I5974" s="77">
        <v>75.25</v>
      </c>
      <c r="J5974" s="2">
        <v>24</v>
      </c>
      <c r="K5974" s="119" cm="1">
        <f t="array" ref="K5974">ROUND(IF(C5974="Beer",SUM(LOOKUP(2,1/(SRP!$B$7:$B$9&lt;=E5974)/(SRP!$C$7:$C$9&gt;=E5974),SRP!$D$7:$D$9)*(G5974/100)*(E5974/1000)),IF(C5974="Spirits",SUM(LOOKUP(2,1/(SRP!$B$2:$B$6&lt;=E5974)/(SRP!$C$2:$C$6&gt;=E5974),SRP!$D$2:$D$6)*(G5974/100)*(E5974/1000)),IF(AND(C5974="Wine",D5974="Fortified Wines"),SUM(LOOKUP(2,1/(SRP!$B$20:$B$23&lt;=E5974)/(SRP!$C$20:$C$23&gt;=E5974),SRP!$D$20:$D$23)*(G5974/100)*(E5974/1000)),IF(C5974="Wine",SUM(LOOKUP(2,1/(SRP!$B$15:$B$19&lt;=E5974)/(SRP!$C$15:$C$19&gt;=E5974),SRP!$D$15:$D$19)*(G5974/100)*(E5974/1000)),IF(C5974="Ready to Drink",SUM(LOOKUP(2,1/(SRP!$B$10:$B$14&lt;=E5974)/(SRP!$C$10:$C$14&gt;=E5974),SRP!$D$10:$D$14)*(G5974/100)*(E5974/1000)),0))))),2)</f>
        <v>29.74</v>
      </c>
    </row>
    <row r="5975" spans="1:11" x14ac:dyDescent="0.35">
      <c r="A5975" s="2">
        <v>48713</v>
      </c>
      <c r="B5975" s="76" t="s">
        <v>4634</v>
      </c>
      <c r="C5975" s="76" t="s">
        <v>287</v>
      </c>
      <c r="D5975" s="76" t="s">
        <v>5271</v>
      </c>
      <c r="E5975" s="76">
        <v>1760</v>
      </c>
      <c r="F5975" s="76">
        <v>6</v>
      </c>
      <c r="G5975" s="77">
        <v>4</v>
      </c>
      <c r="H5975" s="76" t="s">
        <v>3280</v>
      </c>
      <c r="I5975" s="77">
        <v>12.99</v>
      </c>
      <c r="J5975" s="2">
        <v>4</v>
      </c>
      <c r="K5975" s="119" cm="1">
        <f t="array" ref="K5975">ROUND(IF(C5975="Beer",SUM(LOOKUP(2,1/(SRP!$B$7:$B$9&lt;=E5975)/(SRP!$C$7:$C$9&gt;=E5975),SRP!$D$7:$D$9)*(G5975/100)*(E5975/1000)),IF(C5975="Spirits",SUM(LOOKUP(2,1/(SRP!$B$2:$B$6&lt;=E5975)/(SRP!$C$2:$C$6&gt;=E5975),SRP!$D$2:$D$6)*(G5975/100)*(E5975/1000)),IF(AND(C5975="Wine",D5975="Fortified Wines"),SUM(LOOKUP(2,1/(SRP!$B$20:$B$23&lt;=E5975)/(SRP!$C$20:$C$23&gt;=E5975),SRP!$D$20:$D$23)*(G5975/100)*(E5975/1000)),IF(C5975="Wine",SUM(LOOKUP(2,1/(SRP!$B$15:$B$19&lt;=E5975)/(SRP!$C$15:$C$19&gt;=E5975),SRP!$D$15:$D$19)*(G5975/100)*(E5975/1000)),IF(C5975="Ready to Drink",SUM(LOOKUP(2,1/(SRP!$B$10:$B$14&lt;=E5975)/(SRP!$C$10:$C$14&gt;=E5975),SRP!$D$10:$D$14)*(G5975/100)*(E5975/1000)),0))))),2)</f>
        <v>4.91</v>
      </c>
    </row>
    <row r="5976" spans="1:11" x14ac:dyDescent="0.35">
      <c r="A5976" s="2">
        <v>48713</v>
      </c>
      <c r="B5976" s="76" t="s">
        <v>4634</v>
      </c>
      <c r="C5976" s="76" t="s">
        <v>287</v>
      </c>
      <c r="D5976" s="76" t="s">
        <v>5271</v>
      </c>
      <c r="E5976" s="76">
        <v>1760</v>
      </c>
      <c r="F5976" s="76">
        <v>6</v>
      </c>
      <c r="G5976" s="77">
        <v>4</v>
      </c>
      <c r="H5976" s="76" t="s">
        <v>3280</v>
      </c>
      <c r="I5976" s="77">
        <v>12.99</v>
      </c>
      <c r="J5976" s="2">
        <v>4</v>
      </c>
      <c r="K5976" s="119" cm="1">
        <f t="array" ref="K5976">ROUND(IF(C5976="Beer",SUM(LOOKUP(2,1/(SRP!$B$7:$B$9&lt;=E5976)/(SRP!$C$7:$C$9&gt;=E5976),SRP!$D$7:$D$9)*(G5976/100)*(E5976/1000)),IF(C5976="Spirits",SUM(LOOKUP(2,1/(SRP!$B$2:$B$6&lt;=E5976)/(SRP!$C$2:$C$6&gt;=E5976),SRP!$D$2:$D$6)*(G5976/100)*(E5976/1000)),IF(AND(C5976="Wine",D5976="Fortified Wines"),SUM(LOOKUP(2,1/(SRP!$B$20:$B$23&lt;=E5976)/(SRP!$C$20:$C$23&gt;=E5976),SRP!$D$20:$D$23)*(G5976/100)*(E5976/1000)),IF(C5976="Wine",SUM(LOOKUP(2,1/(SRP!$B$15:$B$19&lt;=E5976)/(SRP!$C$15:$C$19&gt;=E5976),SRP!$D$15:$D$19)*(G5976/100)*(E5976/1000)),IF(C5976="Ready to Drink",SUM(LOOKUP(2,1/(SRP!$B$10:$B$14&lt;=E5976)/(SRP!$C$10:$C$14&gt;=E5976),SRP!$D$10:$D$14)*(G5976/100)*(E5976/1000)),0))))),2)</f>
        <v>4.91</v>
      </c>
    </row>
    <row r="5977" spans="1:11" x14ac:dyDescent="0.35">
      <c r="A5977" s="2">
        <v>48725</v>
      </c>
      <c r="B5977" s="76" t="s">
        <v>4648</v>
      </c>
      <c r="C5977" s="76" t="s">
        <v>287</v>
      </c>
      <c r="D5977" s="76" t="s">
        <v>5266</v>
      </c>
      <c r="E5977" s="76">
        <v>473</v>
      </c>
      <c r="F5977" s="76">
        <v>24</v>
      </c>
      <c r="G5977" s="77">
        <v>5</v>
      </c>
      <c r="H5977" s="76" t="s">
        <v>5334</v>
      </c>
      <c r="I5977" s="77">
        <v>3.99</v>
      </c>
      <c r="J5977" s="2">
        <v>1</v>
      </c>
      <c r="K5977" s="119" cm="1">
        <f t="array" ref="K5977">ROUND(IF(C5977="Beer",SUM(LOOKUP(2,1/(SRP!$B$7:$B$9&lt;=E5977)/(SRP!$C$7:$C$9&gt;=E5977),SRP!$D$7:$D$9)*(G5977/100)*(E5977/1000)),IF(C5977="Spirits",SUM(LOOKUP(2,1/(SRP!$B$2:$B$6&lt;=E5977)/(SRP!$C$2:$C$6&gt;=E5977),SRP!$D$2:$D$6)*(G5977/100)*(E5977/1000)),IF(AND(C5977="Wine",D5977="Fortified Wines"),SUM(LOOKUP(2,1/(SRP!$B$20:$B$23&lt;=E5977)/(SRP!$C$20:$C$23&gt;=E5977),SRP!$D$20:$D$23)*(G5977/100)*(E5977/1000)),IF(C5977="Wine",SUM(LOOKUP(2,1/(SRP!$B$15:$B$19&lt;=E5977)/(SRP!$C$15:$C$19&gt;=E5977),SRP!$D$15:$D$19)*(G5977/100)*(E5977/1000)),IF(C5977="Ready to Drink",SUM(LOOKUP(2,1/(SRP!$B$10:$B$14&lt;=E5977)/(SRP!$C$10:$C$14&gt;=E5977),SRP!$D$10:$D$14)*(G5977/100)*(E5977/1000)),0))))),2)</f>
        <v>1.65</v>
      </c>
    </row>
    <row r="5978" spans="1:11" x14ac:dyDescent="0.35">
      <c r="A5978" s="2">
        <v>48725</v>
      </c>
      <c r="B5978" s="76" t="s">
        <v>4648</v>
      </c>
      <c r="C5978" s="76" t="s">
        <v>287</v>
      </c>
      <c r="D5978" s="76" t="s">
        <v>5266</v>
      </c>
      <c r="E5978" s="76">
        <v>473</v>
      </c>
      <c r="F5978" s="76">
        <v>24</v>
      </c>
      <c r="G5978" s="77">
        <v>5</v>
      </c>
      <c r="H5978" s="76" t="s">
        <v>3377</v>
      </c>
      <c r="I5978" s="77">
        <v>3.99</v>
      </c>
      <c r="J5978" s="2">
        <v>1</v>
      </c>
      <c r="K5978" s="119" cm="1">
        <f t="array" ref="K5978">ROUND(IF(C5978="Beer",SUM(LOOKUP(2,1/(SRP!$B$7:$B$9&lt;=E5978)/(SRP!$C$7:$C$9&gt;=E5978),SRP!$D$7:$D$9)*(G5978/100)*(E5978/1000)),IF(C5978="Spirits",SUM(LOOKUP(2,1/(SRP!$B$2:$B$6&lt;=E5978)/(SRP!$C$2:$C$6&gt;=E5978),SRP!$D$2:$D$6)*(G5978/100)*(E5978/1000)),IF(AND(C5978="Wine",D5978="Fortified Wines"),SUM(LOOKUP(2,1/(SRP!$B$20:$B$23&lt;=E5978)/(SRP!$C$20:$C$23&gt;=E5978),SRP!$D$20:$D$23)*(G5978/100)*(E5978/1000)),IF(C5978="Wine",SUM(LOOKUP(2,1/(SRP!$B$15:$B$19&lt;=E5978)/(SRP!$C$15:$C$19&gt;=E5978),SRP!$D$15:$D$19)*(G5978/100)*(E5978/1000)),IF(C5978="Ready to Drink",SUM(LOOKUP(2,1/(SRP!$B$10:$B$14&lt;=E5978)/(SRP!$C$10:$C$14&gt;=E5978),SRP!$D$10:$D$14)*(G5978/100)*(E5978/1000)),0))))),2)</f>
        <v>1.65</v>
      </c>
    </row>
    <row r="5979" spans="1:11" x14ac:dyDescent="0.35">
      <c r="A5979" s="2">
        <v>48770</v>
      </c>
      <c r="B5979" s="76" t="s">
        <v>4613</v>
      </c>
      <c r="C5979" s="76" t="s">
        <v>287</v>
      </c>
      <c r="D5979" s="76" t="s">
        <v>5240</v>
      </c>
      <c r="E5979" s="76">
        <v>1892</v>
      </c>
      <c r="F5979" s="76">
        <v>6</v>
      </c>
      <c r="G5979" s="77">
        <v>5.5</v>
      </c>
      <c r="H5979" s="76" t="s">
        <v>3376</v>
      </c>
      <c r="I5979" s="77">
        <v>14.44</v>
      </c>
      <c r="J5979" s="2">
        <v>4</v>
      </c>
      <c r="K5979" s="119" cm="1">
        <f t="array" ref="K5979">ROUND(IF(C5979="Beer",SUM(LOOKUP(2,1/(SRP!$B$7:$B$9&lt;=E5979)/(SRP!$C$7:$C$9&gt;=E5979),SRP!$D$7:$D$9)*(G5979/100)*(E5979/1000)),IF(C5979="Spirits",SUM(LOOKUP(2,1/(SRP!$B$2:$B$6&lt;=E5979)/(SRP!$C$2:$C$6&gt;=E5979),SRP!$D$2:$D$6)*(G5979/100)*(E5979/1000)),IF(AND(C5979="Wine",D5979="Fortified Wines"),SUM(LOOKUP(2,1/(SRP!$B$20:$B$23&lt;=E5979)/(SRP!$C$20:$C$23&gt;=E5979),SRP!$D$20:$D$23)*(G5979/100)*(E5979/1000)),IF(C5979="Wine",SUM(LOOKUP(2,1/(SRP!$B$15:$B$19&lt;=E5979)/(SRP!$C$15:$C$19&gt;=E5979),SRP!$D$15:$D$19)*(G5979/100)*(E5979/1000)),IF(C5979="Ready to Drink",SUM(LOOKUP(2,1/(SRP!$B$10:$B$14&lt;=E5979)/(SRP!$C$10:$C$14&gt;=E5979),SRP!$D$10:$D$14)*(G5979/100)*(E5979/1000)),0))))),2)</f>
        <v>7.26</v>
      </c>
    </row>
    <row r="5980" spans="1:11" x14ac:dyDescent="0.35">
      <c r="A5980" s="2">
        <v>48770</v>
      </c>
      <c r="B5980" s="76" t="s">
        <v>4613</v>
      </c>
      <c r="C5980" s="76" t="s">
        <v>287</v>
      </c>
      <c r="D5980" s="76" t="s">
        <v>5240</v>
      </c>
      <c r="E5980" s="76">
        <v>1892</v>
      </c>
      <c r="F5980" s="76">
        <v>6</v>
      </c>
      <c r="G5980" s="77">
        <v>5.5</v>
      </c>
      <c r="H5980" s="76" t="s">
        <v>3376</v>
      </c>
      <c r="I5980" s="77">
        <v>14.44</v>
      </c>
      <c r="J5980" s="2">
        <v>4</v>
      </c>
      <c r="K5980" s="119" cm="1">
        <f t="array" ref="K5980">ROUND(IF(C5980="Beer",SUM(LOOKUP(2,1/(SRP!$B$7:$B$9&lt;=E5980)/(SRP!$C$7:$C$9&gt;=E5980),SRP!$D$7:$D$9)*(G5980/100)*(E5980/1000)),IF(C5980="Spirits",SUM(LOOKUP(2,1/(SRP!$B$2:$B$6&lt;=E5980)/(SRP!$C$2:$C$6&gt;=E5980),SRP!$D$2:$D$6)*(G5980/100)*(E5980/1000)),IF(AND(C5980="Wine",D5980="Fortified Wines"),SUM(LOOKUP(2,1/(SRP!$B$20:$B$23&lt;=E5980)/(SRP!$C$20:$C$23&gt;=E5980),SRP!$D$20:$D$23)*(G5980/100)*(E5980/1000)),IF(C5980="Wine",SUM(LOOKUP(2,1/(SRP!$B$15:$B$19&lt;=E5980)/(SRP!$C$15:$C$19&gt;=E5980),SRP!$D$15:$D$19)*(G5980/100)*(E5980/1000)),IF(C5980="Ready to Drink",SUM(LOOKUP(2,1/(SRP!$B$10:$B$14&lt;=E5980)/(SRP!$C$10:$C$14&gt;=E5980),SRP!$D$10:$D$14)*(G5980/100)*(E5980/1000)),0))))),2)</f>
        <v>7.26</v>
      </c>
    </row>
    <row r="5981" spans="1:11" x14ac:dyDescent="0.35">
      <c r="A5981" s="2">
        <v>48776</v>
      </c>
      <c r="B5981" s="76" t="s">
        <v>4633</v>
      </c>
      <c r="C5981" s="76" t="s">
        <v>287</v>
      </c>
      <c r="D5981" s="76" t="s">
        <v>5310</v>
      </c>
      <c r="E5981" s="76">
        <v>1420</v>
      </c>
      <c r="F5981" s="76">
        <v>6</v>
      </c>
      <c r="G5981" s="77">
        <v>0.3</v>
      </c>
      <c r="H5981" s="76" t="s">
        <v>3325</v>
      </c>
      <c r="I5981" s="77">
        <v>8.99</v>
      </c>
      <c r="J5981" s="2">
        <v>4</v>
      </c>
      <c r="K5981" s="119" cm="1">
        <f t="array" ref="K5981">ROUND(IF(C5981="Beer",SUM(LOOKUP(2,1/(SRP!$B$7:$B$9&lt;=E5981)/(SRP!$C$7:$C$9&gt;=E5981),SRP!$D$7:$D$9)*(G5981/100)*(E5981/1000)),IF(C5981="Spirits",SUM(LOOKUP(2,1/(SRP!$B$2:$B$6&lt;=E5981)/(SRP!$C$2:$C$6&gt;=E5981),SRP!$D$2:$D$6)*(G5981/100)*(E5981/1000)),IF(AND(C5981="Wine",D5981="Fortified Wines"),SUM(LOOKUP(2,1/(SRP!$B$20:$B$23&lt;=E5981)/(SRP!$C$20:$C$23&gt;=E5981),SRP!$D$20:$D$23)*(G5981/100)*(E5981/1000)),IF(C5981="Wine",SUM(LOOKUP(2,1/(SRP!$B$15:$B$19&lt;=E5981)/(SRP!$C$15:$C$19&gt;=E5981),SRP!$D$15:$D$19)*(G5981/100)*(E5981/1000)),IF(C5981="Ready to Drink",SUM(LOOKUP(2,1/(SRP!$B$10:$B$14&lt;=E5981)/(SRP!$C$10:$C$14&gt;=E5981),SRP!$D$10:$D$14)*(G5981/100)*(E5981/1000)),0))))),2)</f>
        <v>0.3</v>
      </c>
    </row>
    <row r="5982" spans="1:11" x14ac:dyDescent="0.35">
      <c r="A5982" s="2">
        <v>48776</v>
      </c>
      <c r="B5982" s="76" t="s">
        <v>4633</v>
      </c>
      <c r="C5982" s="76" t="s">
        <v>287</v>
      </c>
      <c r="D5982" s="76" t="s">
        <v>5310</v>
      </c>
      <c r="E5982" s="76">
        <v>1420</v>
      </c>
      <c r="F5982" s="76">
        <v>6</v>
      </c>
      <c r="G5982" s="77">
        <v>0.3</v>
      </c>
      <c r="H5982" s="76" t="s">
        <v>3325</v>
      </c>
      <c r="I5982" s="77">
        <v>8.99</v>
      </c>
      <c r="J5982" s="2">
        <v>4</v>
      </c>
      <c r="K5982" s="119" cm="1">
        <f t="array" ref="K5982">ROUND(IF(C5982="Beer",SUM(LOOKUP(2,1/(SRP!$B$7:$B$9&lt;=E5982)/(SRP!$C$7:$C$9&gt;=E5982),SRP!$D$7:$D$9)*(G5982/100)*(E5982/1000)),IF(C5982="Spirits",SUM(LOOKUP(2,1/(SRP!$B$2:$B$6&lt;=E5982)/(SRP!$C$2:$C$6&gt;=E5982),SRP!$D$2:$D$6)*(G5982/100)*(E5982/1000)),IF(AND(C5982="Wine",D5982="Fortified Wines"),SUM(LOOKUP(2,1/(SRP!$B$20:$B$23&lt;=E5982)/(SRP!$C$20:$C$23&gt;=E5982),SRP!$D$20:$D$23)*(G5982/100)*(E5982/1000)),IF(C5982="Wine",SUM(LOOKUP(2,1/(SRP!$B$15:$B$19&lt;=E5982)/(SRP!$C$15:$C$19&gt;=E5982),SRP!$D$15:$D$19)*(G5982/100)*(E5982/1000)),IF(C5982="Ready to Drink",SUM(LOOKUP(2,1/(SRP!$B$10:$B$14&lt;=E5982)/(SRP!$C$10:$C$14&gt;=E5982),SRP!$D$10:$D$14)*(G5982/100)*(E5982/1000)),0))))),2)</f>
        <v>0.3</v>
      </c>
    </row>
    <row r="5983" spans="1:11" x14ac:dyDescent="0.35">
      <c r="A5983" s="2">
        <v>48780</v>
      </c>
      <c r="B5983" s="76" t="s">
        <v>6985</v>
      </c>
      <c r="C5983" s="76" t="s">
        <v>286</v>
      </c>
      <c r="D5983" s="76" t="s">
        <v>5236</v>
      </c>
      <c r="E5983" s="76">
        <v>750</v>
      </c>
      <c r="F5983" s="76">
        <v>12</v>
      </c>
      <c r="G5983" s="77">
        <v>14</v>
      </c>
      <c r="H5983" s="76" t="s">
        <v>3282</v>
      </c>
      <c r="I5983" s="77">
        <v>15</v>
      </c>
      <c r="J5983" s="2">
        <v>1</v>
      </c>
      <c r="K5983" s="119" cm="1">
        <f t="array" ref="K5983">ROUND(IF(C5983="Beer",SUM(LOOKUP(2,1/(SRP!$B$7:$B$9&lt;=E5983)/(SRP!$C$7:$C$9&gt;=E5983),SRP!$D$7:$D$9)*(G5983/100)*(E5983/1000)),IF(C5983="Spirits",SUM(LOOKUP(2,1/(SRP!$B$2:$B$6&lt;=E5983)/(SRP!$C$2:$C$6&gt;=E5983),SRP!$D$2:$D$6)*(G5983/100)*(E5983/1000)),IF(AND(C5983="Wine",D5983="Fortified Wines"),SUM(LOOKUP(2,1/(SRP!$B$20:$B$23&lt;=E5983)/(SRP!$C$20:$C$23&gt;=E5983),SRP!$D$20:$D$23)*(G5983/100)*(E5983/1000)),IF(C5983="Wine",SUM(LOOKUP(2,1/(SRP!$B$15:$B$19&lt;=E5983)/(SRP!$C$15:$C$19&gt;=E5983),SRP!$D$15:$D$19)*(G5983/100)*(E5983/1000)),IF(C5983="Ready to Drink",SUM(LOOKUP(2,1/(SRP!$B$10:$B$14&lt;=E5983)/(SRP!$C$10:$C$14&gt;=E5983),SRP!$D$10:$D$14)*(G5983/100)*(E5983/1000)),0))))),2)</f>
        <v>7.33</v>
      </c>
    </row>
    <row r="5984" spans="1:11" x14ac:dyDescent="0.35">
      <c r="A5984" s="2">
        <v>48781</v>
      </c>
      <c r="B5984" s="76" t="s">
        <v>4632</v>
      </c>
      <c r="C5984" s="76" t="s">
        <v>287</v>
      </c>
      <c r="D5984" s="76" t="s">
        <v>5310</v>
      </c>
      <c r="E5984" s="76">
        <v>1420</v>
      </c>
      <c r="F5984" s="76">
        <v>6</v>
      </c>
      <c r="G5984" s="77">
        <v>0.3</v>
      </c>
      <c r="H5984" s="76" t="s">
        <v>3325</v>
      </c>
      <c r="I5984" s="77">
        <v>9.99</v>
      </c>
      <c r="J5984" s="2">
        <v>4</v>
      </c>
      <c r="K5984" s="119" cm="1">
        <f t="array" ref="K5984">ROUND(IF(C5984="Beer",SUM(LOOKUP(2,1/(SRP!$B$7:$B$9&lt;=E5984)/(SRP!$C$7:$C$9&gt;=E5984),SRP!$D$7:$D$9)*(G5984/100)*(E5984/1000)),IF(C5984="Spirits",SUM(LOOKUP(2,1/(SRP!$B$2:$B$6&lt;=E5984)/(SRP!$C$2:$C$6&gt;=E5984),SRP!$D$2:$D$6)*(G5984/100)*(E5984/1000)),IF(AND(C5984="Wine",D5984="Fortified Wines"),SUM(LOOKUP(2,1/(SRP!$B$20:$B$23&lt;=E5984)/(SRP!$C$20:$C$23&gt;=E5984),SRP!$D$20:$D$23)*(G5984/100)*(E5984/1000)),IF(C5984="Wine",SUM(LOOKUP(2,1/(SRP!$B$15:$B$19&lt;=E5984)/(SRP!$C$15:$C$19&gt;=E5984),SRP!$D$15:$D$19)*(G5984/100)*(E5984/1000)),IF(C5984="Ready to Drink",SUM(LOOKUP(2,1/(SRP!$B$10:$B$14&lt;=E5984)/(SRP!$C$10:$C$14&gt;=E5984),SRP!$D$10:$D$14)*(G5984/100)*(E5984/1000)),0))))),2)</f>
        <v>0.3</v>
      </c>
    </row>
    <row r="5985" spans="1:11" x14ac:dyDescent="0.35">
      <c r="A5985" s="2">
        <v>48781</v>
      </c>
      <c r="B5985" s="76" t="s">
        <v>4632</v>
      </c>
      <c r="C5985" s="76" t="s">
        <v>287</v>
      </c>
      <c r="D5985" s="76" t="s">
        <v>5310</v>
      </c>
      <c r="E5985" s="76">
        <v>1420</v>
      </c>
      <c r="F5985" s="76">
        <v>6</v>
      </c>
      <c r="G5985" s="77">
        <v>0.3</v>
      </c>
      <c r="H5985" s="76" t="s">
        <v>3325</v>
      </c>
      <c r="I5985" s="77">
        <v>9.99</v>
      </c>
      <c r="J5985" s="2">
        <v>4</v>
      </c>
      <c r="K5985" s="119" cm="1">
        <f t="array" ref="K5985">ROUND(IF(C5985="Beer",SUM(LOOKUP(2,1/(SRP!$B$7:$B$9&lt;=E5985)/(SRP!$C$7:$C$9&gt;=E5985),SRP!$D$7:$D$9)*(G5985/100)*(E5985/1000)),IF(C5985="Spirits",SUM(LOOKUP(2,1/(SRP!$B$2:$B$6&lt;=E5985)/(SRP!$C$2:$C$6&gt;=E5985),SRP!$D$2:$D$6)*(G5985/100)*(E5985/1000)),IF(AND(C5985="Wine",D5985="Fortified Wines"),SUM(LOOKUP(2,1/(SRP!$B$20:$B$23&lt;=E5985)/(SRP!$C$20:$C$23&gt;=E5985),SRP!$D$20:$D$23)*(G5985/100)*(E5985/1000)),IF(C5985="Wine",SUM(LOOKUP(2,1/(SRP!$B$15:$B$19&lt;=E5985)/(SRP!$C$15:$C$19&gt;=E5985),SRP!$D$15:$D$19)*(G5985/100)*(E5985/1000)),IF(C5985="Ready to Drink",SUM(LOOKUP(2,1/(SRP!$B$10:$B$14&lt;=E5985)/(SRP!$C$10:$C$14&gt;=E5985),SRP!$D$10:$D$14)*(G5985/100)*(E5985/1000)),0))))),2)</f>
        <v>0.3</v>
      </c>
    </row>
    <row r="5986" spans="1:11" x14ac:dyDescent="0.35">
      <c r="A5986" s="2">
        <v>48783</v>
      </c>
      <c r="B5986" s="76" t="s">
        <v>4647</v>
      </c>
      <c r="C5986" s="76" t="s">
        <v>286</v>
      </c>
      <c r="D5986" s="76" t="s">
        <v>5261</v>
      </c>
      <c r="E5986" s="76">
        <v>750</v>
      </c>
      <c r="F5986" s="76">
        <v>12</v>
      </c>
      <c r="G5986" s="77">
        <v>13</v>
      </c>
      <c r="H5986" s="76" t="s">
        <v>3295</v>
      </c>
      <c r="I5986" s="77">
        <v>26.99</v>
      </c>
      <c r="J5986" s="2">
        <v>1</v>
      </c>
      <c r="K5986" s="119" cm="1">
        <f t="array" ref="K5986">ROUND(IF(C5986="Beer",SUM(LOOKUP(2,1/(SRP!$B$7:$B$9&lt;=E5986)/(SRP!$C$7:$C$9&gt;=E5986),SRP!$D$7:$D$9)*(G5986/100)*(E5986/1000)),IF(C5986="Spirits",SUM(LOOKUP(2,1/(SRP!$B$2:$B$6&lt;=E5986)/(SRP!$C$2:$C$6&gt;=E5986),SRP!$D$2:$D$6)*(G5986/100)*(E5986/1000)),IF(AND(C5986="Wine",D5986="Fortified Wines"),SUM(LOOKUP(2,1/(SRP!$B$20:$B$23&lt;=E5986)/(SRP!$C$20:$C$23&gt;=E5986),SRP!$D$20:$D$23)*(G5986/100)*(E5986/1000)),IF(C5986="Wine",SUM(LOOKUP(2,1/(SRP!$B$15:$B$19&lt;=E5986)/(SRP!$C$15:$C$19&gt;=E5986),SRP!$D$15:$D$19)*(G5986/100)*(E5986/1000)),IF(C5986="Ready to Drink",SUM(LOOKUP(2,1/(SRP!$B$10:$B$14&lt;=E5986)/(SRP!$C$10:$C$14&gt;=E5986),SRP!$D$10:$D$14)*(G5986/100)*(E5986/1000)),0))))),2)</f>
        <v>6.81</v>
      </c>
    </row>
    <row r="5987" spans="1:11" x14ac:dyDescent="0.35">
      <c r="A5987" s="2">
        <v>48785</v>
      </c>
      <c r="B5987" s="76" t="s">
        <v>4646</v>
      </c>
      <c r="C5987" s="76" t="s">
        <v>286</v>
      </c>
      <c r="D5987" s="76" t="s">
        <v>5261</v>
      </c>
      <c r="E5987" s="76">
        <v>750</v>
      </c>
      <c r="F5987" s="76">
        <v>12</v>
      </c>
      <c r="G5987" s="77">
        <v>13</v>
      </c>
      <c r="H5987" s="76" t="s">
        <v>3282</v>
      </c>
      <c r="I5987" s="77">
        <v>21.99</v>
      </c>
      <c r="J5987" s="2">
        <v>1</v>
      </c>
      <c r="K5987" s="119" cm="1">
        <f t="array" ref="K5987">ROUND(IF(C5987="Beer",SUM(LOOKUP(2,1/(SRP!$B$7:$B$9&lt;=E5987)/(SRP!$C$7:$C$9&gt;=E5987),SRP!$D$7:$D$9)*(G5987/100)*(E5987/1000)),IF(C5987="Spirits",SUM(LOOKUP(2,1/(SRP!$B$2:$B$6&lt;=E5987)/(SRP!$C$2:$C$6&gt;=E5987),SRP!$D$2:$D$6)*(G5987/100)*(E5987/1000)),IF(AND(C5987="Wine",D5987="Fortified Wines"),SUM(LOOKUP(2,1/(SRP!$B$20:$B$23&lt;=E5987)/(SRP!$C$20:$C$23&gt;=E5987),SRP!$D$20:$D$23)*(G5987/100)*(E5987/1000)),IF(C5987="Wine",SUM(LOOKUP(2,1/(SRP!$B$15:$B$19&lt;=E5987)/(SRP!$C$15:$C$19&gt;=E5987),SRP!$D$15:$D$19)*(G5987/100)*(E5987/1000)),IF(C5987="Ready to Drink",SUM(LOOKUP(2,1/(SRP!$B$10:$B$14&lt;=E5987)/(SRP!$C$10:$C$14&gt;=E5987),SRP!$D$10:$D$14)*(G5987/100)*(E5987/1000)),0))))),2)</f>
        <v>6.81</v>
      </c>
    </row>
    <row r="5988" spans="1:11" x14ac:dyDescent="0.35">
      <c r="A5988" s="2">
        <v>48789</v>
      </c>
      <c r="B5988" s="76" t="s">
        <v>4589</v>
      </c>
      <c r="C5988" s="76" t="s">
        <v>287</v>
      </c>
      <c r="D5988" s="76" t="s">
        <v>5230</v>
      </c>
      <c r="E5988" s="76">
        <v>473</v>
      </c>
      <c r="F5988" s="76">
        <v>24</v>
      </c>
      <c r="G5988" s="77">
        <v>5</v>
      </c>
      <c r="H5988" s="76" t="s">
        <v>6874</v>
      </c>
      <c r="I5988" s="77">
        <v>3.5</v>
      </c>
      <c r="J5988" s="2">
        <v>1</v>
      </c>
      <c r="K5988" s="119" cm="1">
        <f t="array" ref="K5988">ROUND(IF(C5988="Beer",SUM(LOOKUP(2,1/(SRP!$B$7:$B$9&lt;=E5988)/(SRP!$C$7:$C$9&gt;=E5988),SRP!$D$7:$D$9)*(G5988/100)*(E5988/1000)),IF(C5988="Spirits",SUM(LOOKUP(2,1/(SRP!$B$2:$B$6&lt;=E5988)/(SRP!$C$2:$C$6&gt;=E5988),SRP!$D$2:$D$6)*(G5988/100)*(E5988/1000)),IF(AND(C5988="Wine",D5988="Fortified Wines"),SUM(LOOKUP(2,1/(SRP!$B$20:$B$23&lt;=E5988)/(SRP!$C$20:$C$23&gt;=E5988),SRP!$D$20:$D$23)*(G5988/100)*(E5988/1000)),IF(C5988="Wine",SUM(LOOKUP(2,1/(SRP!$B$15:$B$19&lt;=E5988)/(SRP!$C$15:$C$19&gt;=E5988),SRP!$D$15:$D$19)*(G5988/100)*(E5988/1000)),IF(C5988="Ready to Drink",SUM(LOOKUP(2,1/(SRP!$B$10:$B$14&lt;=E5988)/(SRP!$C$10:$C$14&gt;=E5988),SRP!$D$10:$D$14)*(G5988/100)*(E5988/1000)),0))))),2)</f>
        <v>1.65</v>
      </c>
    </row>
    <row r="5989" spans="1:11" x14ac:dyDescent="0.35">
      <c r="A5989" s="2">
        <v>48789</v>
      </c>
      <c r="B5989" s="76" t="s">
        <v>4589</v>
      </c>
      <c r="C5989" s="76" t="s">
        <v>287</v>
      </c>
      <c r="D5989" s="76" t="s">
        <v>5230</v>
      </c>
      <c r="E5989" s="76">
        <v>473</v>
      </c>
      <c r="F5989" s="76">
        <v>24</v>
      </c>
      <c r="G5989" s="77">
        <v>5</v>
      </c>
      <c r="H5989" s="76" t="s">
        <v>3377</v>
      </c>
      <c r="I5989" s="77">
        <v>3.5</v>
      </c>
      <c r="J5989" s="2">
        <v>1</v>
      </c>
      <c r="K5989" s="119" cm="1">
        <f t="array" ref="K5989">ROUND(IF(C5989="Beer",SUM(LOOKUP(2,1/(SRP!$B$7:$B$9&lt;=E5989)/(SRP!$C$7:$C$9&gt;=E5989),SRP!$D$7:$D$9)*(G5989/100)*(E5989/1000)),IF(C5989="Spirits",SUM(LOOKUP(2,1/(SRP!$B$2:$B$6&lt;=E5989)/(SRP!$C$2:$C$6&gt;=E5989),SRP!$D$2:$D$6)*(G5989/100)*(E5989/1000)),IF(AND(C5989="Wine",D5989="Fortified Wines"),SUM(LOOKUP(2,1/(SRP!$B$20:$B$23&lt;=E5989)/(SRP!$C$20:$C$23&gt;=E5989),SRP!$D$20:$D$23)*(G5989/100)*(E5989/1000)),IF(C5989="Wine",SUM(LOOKUP(2,1/(SRP!$B$15:$B$19&lt;=E5989)/(SRP!$C$15:$C$19&gt;=E5989),SRP!$D$15:$D$19)*(G5989/100)*(E5989/1000)),IF(C5989="Ready to Drink",SUM(LOOKUP(2,1/(SRP!$B$10:$B$14&lt;=E5989)/(SRP!$C$10:$C$14&gt;=E5989),SRP!$D$10:$D$14)*(G5989/100)*(E5989/1000)),0))))),2)</f>
        <v>1.65</v>
      </c>
    </row>
    <row r="5990" spans="1:11" x14ac:dyDescent="0.35">
      <c r="A5990" s="2">
        <v>48792</v>
      </c>
      <c r="B5990" s="76" t="s">
        <v>5561</v>
      </c>
      <c r="C5990" s="76" t="s">
        <v>287</v>
      </c>
      <c r="D5990" s="76" t="s">
        <v>5230</v>
      </c>
      <c r="E5990" s="76">
        <v>473</v>
      </c>
      <c r="F5990" s="76">
        <v>24</v>
      </c>
      <c r="G5990" s="77">
        <v>5.2</v>
      </c>
      <c r="H5990" s="76" t="s">
        <v>5562</v>
      </c>
      <c r="I5990" s="77">
        <v>4.0999999999999996</v>
      </c>
      <c r="J5990" s="2">
        <v>1</v>
      </c>
      <c r="K5990" s="119" cm="1">
        <f t="array" ref="K5990">ROUND(IF(C5990="Beer",SUM(LOOKUP(2,1/(SRP!$B$7:$B$9&lt;=E5990)/(SRP!$C$7:$C$9&gt;=E5990),SRP!$D$7:$D$9)*(G5990/100)*(E5990/1000)),IF(C5990="Spirits",SUM(LOOKUP(2,1/(SRP!$B$2:$B$6&lt;=E5990)/(SRP!$C$2:$C$6&gt;=E5990),SRP!$D$2:$D$6)*(G5990/100)*(E5990/1000)),IF(AND(C5990="Wine",D5990="Fortified Wines"),SUM(LOOKUP(2,1/(SRP!$B$20:$B$23&lt;=E5990)/(SRP!$C$20:$C$23&gt;=E5990),SRP!$D$20:$D$23)*(G5990/100)*(E5990/1000)),IF(C5990="Wine",SUM(LOOKUP(2,1/(SRP!$B$15:$B$19&lt;=E5990)/(SRP!$C$15:$C$19&gt;=E5990),SRP!$D$15:$D$19)*(G5990/100)*(E5990/1000)),IF(C5990="Ready to Drink",SUM(LOOKUP(2,1/(SRP!$B$10:$B$14&lt;=E5990)/(SRP!$C$10:$C$14&gt;=E5990),SRP!$D$10:$D$14)*(G5990/100)*(E5990/1000)),0))))),2)</f>
        <v>1.72</v>
      </c>
    </row>
    <row r="5991" spans="1:11" x14ac:dyDescent="0.35">
      <c r="A5991" s="2">
        <v>48792</v>
      </c>
      <c r="B5991" s="76" t="s">
        <v>5561</v>
      </c>
      <c r="C5991" s="76" t="s">
        <v>287</v>
      </c>
      <c r="D5991" s="76" t="s">
        <v>5230</v>
      </c>
      <c r="E5991" s="76">
        <v>473</v>
      </c>
      <c r="F5991" s="76">
        <v>24</v>
      </c>
      <c r="G5991" s="77">
        <v>5.2</v>
      </c>
      <c r="H5991" s="76" t="s">
        <v>5562</v>
      </c>
      <c r="I5991" s="77">
        <v>4.0999999999999996</v>
      </c>
      <c r="J5991" s="2">
        <v>1</v>
      </c>
      <c r="K5991" s="119" cm="1">
        <f t="array" ref="K5991">ROUND(IF(C5991="Beer",SUM(LOOKUP(2,1/(SRP!$B$7:$B$9&lt;=E5991)/(SRP!$C$7:$C$9&gt;=E5991),SRP!$D$7:$D$9)*(G5991/100)*(E5991/1000)),IF(C5991="Spirits",SUM(LOOKUP(2,1/(SRP!$B$2:$B$6&lt;=E5991)/(SRP!$C$2:$C$6&gt;=E5991),SRP!$D$2:$D$6)*(G5991/100)*(E5991/1000)),IF(AND(C5991="Wine",D5991="Fortified Wines"),SUM(LOOKUP(2,1/(SRP!$B$20:$B$23&lt;=E5991)/(SRP!$C$20:$C$23&gt;=E5991),SRP!$D$20:$D$23)*(G5991/100)*(E5991/1000)),IF(C5991="Wine",SUM(LOOKUP(2,1/(SRP!$B$15:$B$19&lt;=E5991)/(SRP!$C$15:$C$19&gt;=E5991),SRP!$D$15:$D$19)*(G5991/100)*(E5991/1000)),IF(C5991="Ready to Drink",SUM(LOOKUP(2,1/(SRP!$B$10:$B$14&lt;=E5991)/(SRP!$C$10:$C$14&gt;=E5991),SRP!$D$10:$D$14)*(G5991/100)*(E5991/1000)),0))))),2)</f>
        <v>1.72</v>
      </c>
    </row>
    <row r="5992" spans="1:11" x14ac:dyDescent="0.35">
      <c r="A5992" s="2">
        <v>48818</v>
      </c>
      <c r="B5992" s="76" t="s">
        <v>4607</v>
      </c>
      <c r="C5992" s="76" t="s">
        <v>287</v>
      </c>
      <c r="D5992" s="76" t="s">
        <v>5240</v>
      </c>
      <c r="E5992" s="76">
        <v>473</v>
      </c>
      <c r="F5992" s="76">
        <v>24</v>
      </c>
      <c r="G5992" s="77">
        <v>8.5</v>
      </c>
      <c r="H5992" s="76" t="s">
        <v>3360</v>
      </c>
      <c r="I5992" s="77">
        <v>4.09</v>
      </c>
      <c r="J5992" s="2">
        <v>1</v>
      </c>
      <c r="K5992" s="119" cm="1">
        <f t="array" ref="K5992">ROUND(IF(C5992="Beer",SUM(LOOKUP(2,1/(SRP!$B$7:$B$9&lt;=E5992)/(SRP!$C$7:$C$9&gt;=E5992),SRP!$D$7:$D$9)*(G5992/100)*(E5992/1000)),IF(C5992="Spirits",SUM(LOOKUP(2,1/(SRP!$B$2:$B$6&lt;=E5992)/(SRP!$C$2:$C$6&gt;=E5992),SRP!$D$2:$D$6)*(G5992/100)*(E5992/1000)),IF(AND(C5992="Wine",D5992="Fortified Wines"),SUM(LOOKUP(2,1/(SRP!$B$20:$B$23&lt;=E5992)/(SRP!$C$20:$C$23&gt;=E5992),SRP!$D$20:$D$23)*(G5992/100)*(E5992/1000)),IF(C5992="Wine",SUM(LOOKUP(2,1/(SRP!$B$15:$B$19&lt;=E5992)/(SRP!$C$15:$C$19&gt;=E5992),SRP!$D$15:$D$19)*(G5992/100)*(E5992/1000)),IF(C5992="Ready to Drink",SUM(LOOKUP(2,1/(SRP!$B$10:$B$14&lt;=E5992)/(SRP!$C$10:$C$14&gt;=E5992),SRP!$D$10:$D$14)*(G5992/100)*(E5992/1000)),0))))),2)</f>
        <v>2.81</v>
      </c>
    </row>
    <row r="5993" spans="1:11" x14ac:dyDescent="0.35">
      <c r="A5993" s="2">
        <v>48818</v>
      </c>
      <c r="B5993" s="76" t="s">
        <v>4607</v>
      </c>
      <c r="C5993" s="76" t="s">
        <v>287</v>
      </c>
      <c r="D5993" s="76" t="s">
        <v>5240</v>
      </c>
      <c r="E5993" s="76">
        <v>473</v>
      </c>
      <c r="F5993" s="76">
        <v>24</v>
      </c>
      <c r="G5993" s="77">
        <v>8.5</v>
      </c>
      <c r="H5993" s="76" t="s">
        <v>3360</v>
      </c>
      <c r="I5993" s="77">
        <v>4.09</v>
      </c>
      <c r="J5993" s="2">
        <v>1</v>
      </c>
      <c r="K5993" s="119" cm="1">
        <f t="array" ref="K5993">ROUND(IF(C5993="Beer",SUM(LOOKUP(2,1/(SRP!$B$7:$B$9&lt;=E5993)/(SRP!$C$7:$C$9&gt;=E5993),SRP!$D$7:$D$9)*(G5993/100)*(E5993/1000)),IF(C5993="Spirits",SUM(LOOKUP(2,1/(SRP!$B$2:$B$6&lt;=E5993)/(SRP!$C$2:$C$6&gt;=E5993),SRP!$D$2:$D$6)*(G5993/100)*(E5993/1000)),IF(AND(C5993="Wine",D5993="Fortified Wines"),SUM(LOOKUP(2,1/(SRP!$B$20:$B$23&lt;=E5993)/(SRP!$C$20:$C$23&gt;=E5993),SRP!$D$20:$D$23)*(G5993/100)*(E5993/1000)),IF(C5993="Wine",SUM(LOOKUP(2,1/(SRP!$B$15:$B$19&lt;=E5993)/(SRP!$C$15:$C$19&gt;=E5993),SRP!$D$15:$D$19)*(G5993/100)*(E5993/1000)),IF(C5993="Ready to Drink",SUM(LOOKUP(2,1/(SRP!$B$10:$B$14&lt;=E5993)/(SRP!$C$10:$C$14&gt;=E5993),SRP!$D$10:$D$14)*(G5993/100)*(E5993/1000)),0))))),2)</f>
        <v>2.81</v>
      </c>
    </row>
    <row r="5994" spans="1:11" x14ac:dyDescent="0.35">
      <c r="A5994" s="2">
        <v>48919</v>
      </c>
      <c r="B5994" s="76" t="s">
        <v>5563</v>
      </c>
      <c r="C5994" s="76" t="s">
        <v>5938</v>
      </c>
      <c r="D5994" s="76" t="s">
        <v>5279</v>
      </c>
      <c r="E5994" s="76">
        <v>473</v>
      </c>
      <c r="F5994" s="76">
        <v>24</v>
      </c>
      <c r="G5994" s="77">
        <v>7</v>
      </c>
      <c r="H5994" s="76" t="s">
        <v>3354</v>
      </c>
      <c r="I5994" s="77">
        <v>4.29</v>
      </c>
      <c r="J5994" s="2">
        <v>1</v>
      </c>
      <c r="K5994" s="119" cm="1">
        <f t="array" ref="K5994">ROUND(IF(C5994="Beer",SUM(LOOKUP(2,1/(SRP!$B$7:$B$9&lt;=E5994)/(SRP!$C$7:$C$9&gt;=E5994),SRP!$D$7:$D$9)*(G5994/100)*(E5994/1000)),IF(C5994="Spirits",SUM(LOOKUP(2,1/(SRP!$B$2:$B$6&lt;=E5994)/(SRP!$C$2:$C$6&gt;=E5994),SRP!$D$2:$D$6)*(G5994/100)*(E5994/1000)),IF(AND(C5994="Wine",D5994="Fortified Wines"),SUM(LOOKUP(2,1/(SRP!$B$20:$B$23&lt;=E5994)/(SRP!$C$20:$C$23&gt;=E5994),SRP!$D$20:$D$23)*(G5994/100)*(E5994/1000)),IF(C5994="Wine",SUM(LOOKUP(2,1/(SRP!$B$15:$B$19&lt;=E5994)/(SRP!$C$15:$C$19&gt;=E5994),SRP!$D$15:$D$19)*(G5994/100)*(E5994/1000)),IF(C5994="Ready to Drink",SUM(LOOKUP(2,1/(SRP!$B$10:$B$14&lt;=E5994)/(SRP!$C$10:$C$14&gt;=E5994),SRP!$D$10:$D$14)*(G5994/100)*(E5994/1000)),0))))),2)</f>
        <v>2.4500000000000002</v>
      </c>
    </row>
    <row r="5995" spans="1:11" x14ac:dyDescent="0.35">
      <c r="A5995" s="2">
        <v>48919</v>
      </c>
      <c r="B5995" s="76" t="s">
        <v>5563</v>
      </c>
      <c r="C5995" s="76" t="s">
        <v>5938</v>
      </c>
      <c r="D5995" s="76" t="s">
        <v>5279</v>
      </c>
      <c r="E5995" s="76">
        <v>473</v>
      </c>
      <c r="F5995" s="76">
        <v>24</v>
      </c>
      <c r="G5995" s="77">
        <v>7</v>
      </c>
      <c r="H5995" s="76" t="s">
        <v>3354</v>
      </c>
      <c r="I5995" s="77">
        <v>4.29</v>
      </c>
      <c r="J5995" s="2">
        <v>1</v>
      </c>
      <c r="K5995" s="119" cm="1">
        <f t="array" ref="K5995">ROUND(IF(C5995="Beer",SUM(LOOKUP(2,1/(SRP!$B$7:$B$9&lt;=E5995)/(SRP!$C$7:$C$9&gt;=E5995),SRP!$D$7:$D$9)*(G5995/100)*(E5995/1000)),IF(C5995="Spirits",SUM(LOOKUP(2,1/(SRP!$B$2:$B$6&lt;=E5995)/(SRP!$C$2:$C$6&gt;=E5995),SRP!$D$2:$D$6)*(G5995/100)*(E5995/1000)),IF(AND(C5995="Wine",D5995="Fortified Wines"),SUM(LOOKUP(2,1/(SRP!$B$20:$B$23&lt;=E5995)/(SRP!$C$20:$C$23&gt;=E5995),SRP!$D$20:$D$23)*(G5995/100)*(E5995/1000)),IF(C5995="Wine",SUM(LOOKUP(2,1/(SRP!$B$15:$B$19&lt;=E5995)/(SRP!$C$15:$C$19&gt;=E5995),SRP!$D$15:$D$19)*(G5995/100)*(E5995/1000)),IF(C5995="Ready to Drink",SUM(LOOKUP(2,1/(SRP!$B$10:$B$14&lt;=E5995)/(SRP!$C$10:$C$14&gt;=E5995),SRP!$D$10:$D$14)*(G5995/100)*(E5995/1000)),0))))),2)</f>
        <v>2.4500000000000002</v>
      </c>
    </row>
    <row r="5996" spans="1:11" x14ac:dyDescent="0.35">
      <c r="A5996" s="2">
        <v>48922</v>
      </c>
      <c r="B5996" s="76" t="s">
        <v>4588</v>
      </c>
      <c r="C5996" s="76" t="s">
        <v>285</v>
      </c>
      <c r="D5996" s="76" t="s">
        <v>5243</v>
      </c>
      <c r="E5996" s="76">
        <v>700</v>
      </c>
      <c r="F5996" s="76">
        <v>6</v>
      </c>
      <c r="G5996" s="77">
        <v>42</v>
      </c>
      <c r="H5996" s="76" t="s">
        <v>3294</v>
      </c>
      <c r="I5996" s="77">
        <v>86.99</v>
      </c>
      <c r="J5996" s="2">
        <v>1</v>
      </c>
      <c r="K5996" s="119" cm="1">
        <f t="array" ref="K5996">ROUND(IF(C5996="Beer",SUM(LOOKUP(2,1/(SRP!$B$7:$B$9&lt;=E5996)/(SRP!$C$7:$C$9&gt;=E5996),SRP!$D$7:$D$9)*(G5996/100)*(E5996/1000)),IF(C5996="Spirits",SUM(LOOKUP(2,1/(SRP!$B$2:$B$6&lt;=E5996)/(SRP!$C$2:$C$6&gt;=E5996),SRP!$D$2:$D$6)*(G5996/100)*(E5996/1000)),IF(AND(C5996="Wine",D5996="Fortified Wines"),SUM(LOOKUP(2,1/(SRP!$B$20:$B$23&lt;=E5996)/(SRP!$C$20:$C$23&gt;=E5996),SRP!$D$20:$D$23)*(G5996/100)*(E5996/1000)),IF(C5996="Wine",SUM(LOOKUP(2,1/(SRP!$B$15:$B$19&lt;=E5996)/(SRP!$C$15:$C$19&gt;=E5996),SRP!$D$15:$D$19)*(G5996/100)*(E5996/1000)),IF(C5996="Ready to Drink",SUM(LOOKUP(2,1/(SRP!$B$10:$B$14&lt;=E5996)/(SRP!$C$10:$C$14&gt;=E5996),SRP!$D$10:$D$14)*(G5996/100)*(E5996/1000)),0))))),2)</f>
        <v>20.52</v>
      </c>
    </row>
    <row r="5997" spans="1:11" x14ac:dyDescent="0.35">
      <c r="A5997" s="2">
        <v>48927</v>
      </c>
      <c r="B5997" s="76" t="s">
        <v>4587</v>
      </c>
      <c r="C5997" s="76" t="s">
        <v>285</v>
      </c>
      <c r="D5997" s="76" t="s">
        <v>5315</v>
      </c>
      <c r="E5997" s="76">
        <v>750</v>
      </c>
      <c r="F5997" s="76">
        <v>6</v>
      </c>
      <c r="G5997" s="77">
        <v>43.4</v>
      </c>
      <c r="H5997" s="76" t="s">
        <v>3284</v>
      </c>
      <c r="I5997" s="77">
        <v>59.95</v>
      </c>
      <c r="J5997" s="2">
        <v>1</v>
      </c>
      <c r="K5997" s="119" cm="1">
        <f t="array" ref="K5997">ROUND(IF(C5997="Beer",SUM(LOOKUP(2,1/(SRP!$B$7:$B$9&lt;=E5997)/(SRP!$C$7:$C$9&gt;=E5997),SRP!$D$7:$D$9)*(G5997/100)*(E5997/1000)),IF(C5997="Spirits",SUM(LOOKUP(2,1/(SRP!$B$2:$B$6&lt;=E5997)/(SRP!$C$2:$C$6&gt;=E5997),SRP!$D$2:$D$6)*(G5997/100)*(E5997/1000)),IF(AND(C5997="Wine",D5997="Fortified Wines"),SUM(LOOKUP(2,1/(SRP!$B$20:$B$23&lt;=E5997)/(SRP!$C$20:$C$23&gt;=E5997),SRP!$D$20:$D$23)*(G5997/100)*(E5997/1000)),IF(C5997="Wine",SUM(LOOKUP(2,1/(SRP!$B$15:$B$19&lt;=E5997)/(SRP!$C$15:$C$19&gt;=E5997),SRP!$D$15:$D$19)*(G5997/100)*(E5997/1000)),IF(C5997="Ready to Drink",SUM(LOOKUP(2,1/(SRP!$B$10:$B$14&lt;=E5997)/(SRP!$C$10:$C$14&gt;=E5997),SRP!$D$10:$D$14)*(G5997/100)*(E5997/1000)),0))))),2)</f>
        <v>22.72</v>
      </c>
    </row>
    <row r="5998" spans="1:11" x14ac:dyDescent="0.35">
      <c r="A5998" s="2">
        <v>48934</v>
      </c>
      <c r="B5998" s="76" t="s">
        <v>4586</v>
      </c>
      <c r="C5998" s="76" t="s">
        <v>286</v>
      </c>
      <c r="D5998" s="76" t="s">
        <v>5236</v>
      </c>
      <c r="E5998" s="76">
        <v>750</v>
      </c>
      <c r="F5998" s="76">
        <v>6</v>
      </c>
      <c r="G5998" s="77">
        <v>14</v>
      </c>
      <c r="H5998" s="76" t="s">
        <v>3288</v>
      </c>
      <c r="I5998" s="77">
        <v>168.99</v>
      </c>
      <c r="J5998" s="2">
        <v>1</v>
      </c>
      <c r="K5998" s="119" cm="1">
        <f t="array" ref="K5998">ROUND(IF(C5998="Beer",SUM(LOOKUP(2,1/(SRP!$B$7:$B$9&lt;=E5998)/(SRP!$C$7:$C$9&gt;=E5998),SRP!$D$7:$D$9)*(G5998/100)*(E5998/1000)),IF(C5998="Spirits",SUM(LOOKUP(2,1/(SRP!$B$2:$B$6&lt;=E5998)/(SRP!$C$2:$C$6&gt;=E5998),SRP!$D$2:$D$6)*(G5998/100)*(E5998/1000)),IF(AND(C5998="Wine",D5998="Fortified Wines"),SUM(LOOKUP(2,1/(SRP!$B$20:$B$23&lt;=E5998)/(SRP!$C$20:$C$23&gt;=E5998),SRP!$D$20:$D$23)*(G5998/100)*(E5998/1000)),IF(C5998="Wine",SUM(LOOKUP(2,1/(SRP!$B$15:$B$19&lt;=E5998)/(SRP!$C$15:$C$19&gt;=E5998),SRP!$D$15:$D$19)*(G5998/100)*(E5998/1000)),IF(C5998="Ready to Drink",SUM(LOOKUP(2,1/(SRP!$B$10:$B$14&lt;=E5998)/(SRP!$C$10:$C$14&gt;=E5998),SRP!$D$10:$D$14)*(G5998/100)*(E5998/1000)),0))))),2)</f>
        <v>7.33</v>
      </c>
    </row>
    <row r="5999" spans="1:11" x14ac:dyDescent="0.35">
      <c r="A5999" s="2">
        <v>48943</v>
      </c>
      <c r="B5999" s="76" t="s">
        <v>4585</v>
      </c>
      <c r="C5999" s="76" t="s">
        <v>285</v>
      </c>
      <c r="D5999" s="76" t="s">
        <v>5315</v>
      </c>
      <c r="E5999" s="76">
        <v>750</v>
      </c>
      <c r="F5999" s="76">
        <v>6</v>
      </c>
      <c r="G5999" s="77">
        <v>40</v>
      </c>
      <c r="H5999" s="76" t="s">
        <v>3283</v>
      </c>
      <c r="I5999" s="77">
        <v>31.99</v>
      </c>
      <c r="J5999" s="2">
        <v>1</v>
      </c>
      <c r="K5999" s="119" cm="1">
        <f t="array" ref="K5999">ROUND(IF(C5999="Beer",SUM(LOOKUP(2,1/(SRP!$B$7:$B$9&lt;=E5999)/(SRP!$C$7:$C$9&gt;=E5999),SRP!$D$7:$D$9)*(G5999/100)*(E5999/1000)),IF(C5999="Spirits",SUM(LOOKUP(2,1/(SRP!$B$2:$B$6&lt;=E5999)/(SRP!$C$2:$C$6&gt;=E5999),SRP!$D$2:$D$6)*(G5999/100)*(E5999/1000)),IF(AND(C5999="Wine",D5999="Fortified Wines"),SUM(LOOKUP(2,1/(SRP!$B$20:$B$23&lt;=E5999)/(SRP!$C$20:$C$23&gt;=E5999),SRP!$D$20:$D$23)*(G5999/100)*(E5999/1000)),IF(C5999="Wine",SUM(LOOKUP(2,1/(SRP!$B$15:$B$19&lt;=E5999)/(SRP!$C$15:$C$19&gt;=E5999),SRP!$D$15:$D$19)*(G5999/100)*(E5999/1000)),IF(C5999="Ready to Drink",SUM(LOOKUP(2,1/(SRP!$B$10:$B$14&lt;=E5999)/(SRP!$C$10:$C$14&gt;=E5999),SRP!$D$10:$D$14)*(G5999/100)*(E5999/1000)),0))))),2)</f>
        <v>20.94</v>
      </c>
    </row>
    <row r="6000" spans="1:11" x14ac:dyDescent="0.35">
      <c r="A6000" s="2">
        <v>48946</v>
      </c>
      <c r="B6000" s="76" t="s">
        <v>4584</v>
      </c>
      <c r="C6000" s="76" t="s">
        <v>285</v>
      </c>
      <c r="D6000" s="76" t="s">
        <v>5315</v>
      </c>
      <c r="E6000" s="76">
        <v>750</v>
      </c>
      <c r="F6000" s="76">
        <v>6</v>
      </c>
      <c r="G6000" s="77">
        <v>40</v>
      </c>
      <c r="H6000" s="76" t="s">
        <v>3835</v>
      </c>
      <c r="I6000" s="77">
        <v>41.99</v>
      </c>
      <c r="J6000" s="2">
        <v>1</v>
      </c>
      <c r="K6000" s="119" cm="1">
        <f t="array" ref="K6000">ROUND(IF(C6000="Beer",SUM(LOOKUP(2,1/(SRP!$B$7:$B$9&lt;=E6000)/(SRP!$C$7:$C$9&gt;=E6000),SRP!$D$7:$D$9)*(G6000/100)*(E6000/1000)),IF(C6000="Spirits",SUM(LOOKUP(2,1/(SRP!$B$2:$B$6&lt;=E6000)/(SRP!$C$2:$C$6&gt;=E6000),SRP!$D$2:$D$6)*(G6000/100)*(E6000/1000)),IF(AND(C6000="Wine",D6000="Fortified Wines"),SUM(LOOKUP(2,1/(SRP!$B$20:$B$23&lt;=E6000)/(SRP!$C$20:$C$23&gt;=E6000),SRP!$D$20:$D$23)*(G6000/100)*(E6000/1000)),IF(C6000="Wine",SUM(LOOKUP(2,1/(SRP!$B$15:$B$19&lt;=E6000)/(SRP!$C$15:$C$19&gt;=E6000),SRP!$D$15:$D$19)*(G6000/100)*(E6000/1000)),IF(C6000="Ready to Drink",SUM(LOOKUP(2,1/(SRP!$B$10:$B$14&lt;=E6000)/(SRP!$C$10:$C$14&gt;=E6000),SRP!$D$10:$D$14)*(G6000/100)*(E6000/1000)),0))))),2)</f>
        <v>20.94</v>
      </c>
    </row>
    <row r="6001" spans="1:11" x14ac:dyDescent="0.35">
      <c r="A6001" s="2">
        <v>48950</v>
      </c>
      <c r="B6001" s="76" t="s">
        <v>6986</v>
      </c>
      <c r="C6001" s="76" t="s">
        <v>285</v>
      </c>
      <c r="D6001" s="76" t="s">
        <v>6971</v>
      </c>
      <c r="E6001" s="76">
        <v>750</v>
      </c>
      <c r="F6001" s="76">
        <v>6</v>
      </c>
      <c r="G6001" s="77">
        <v>42</v>
      </c>
      <c r="H6001" s="76" t="s">
        <v>3288</v>
      </c>
      <c r="I6001" s="77">
        <v>40</v>
      </c>
      <c r="J6001" s="2">
        <v>1</v>
      </c>
      <c r="K6001" s="119" cm="1">
        <f t="array" ref="K6001">ROUND(IF(C6001="Beer",SUM(LOOKUP(2,1/(SRP!$B$7:$B$9&lt;=E6001)/(SRP!$C$7:$C$9&gt;=E6001),SRP!$D$7:$D$9)*(G6001/100)*(E6001/1000)),IF(C6001="Spirits",SUM(LOOKUP(2,1/(SRP!$B$2:$B$6&lt;=E6001)/(SRP!$C$2:$C$6&gt;=E6001),SRP!$D$2:$D$6)*(G6001/100)*(E6001/1000)),IF(AND(C6001="Wine",D6001="Fortified Wines"),SUM(LOOKUP(2,1/(SRP!$B$20:$B$23&lt;=E6001)/(SRP!$C$20:$C$23&gt;=E6001),SRP!$D$20:$D$23)*(G6001/100)*(E6001/1000)),IF(C6001="Wine",SUM(LOOKUP(2,1/(SRP!$B$15:$B$19&lt;=E6001)/(SRP!$C$15:$C$19&gt;=E6001),SRP!$D$15:$D$19)*(G6001/100)*(E6001/1000)),IF(C6001="Ready to Drink",SUM(LOOKUP(2,1/(SRP!$B$10:$B$14&lt;=E6001)/(SRP!$C$10:$C$14&gt;=E6001),SRP!$D$10:$D$14)*(G6001/100)*(E6001/1000)),0))))),2)</f>
        <v>21.99</v>
      </c>
    </row>
    <row r="6002" spans="1:11" x14ac:dyDescent="0.35">
      <c r="A6002" s="2">
        <v>48953</v>
      </c>
      <c r="B6002" s="76" t="s">
        <v>5564</v>
      </c>
      <c r="C6002" s="76" t="s">
        <v>5938</v>
      </c>
      <c r="D6002" s="76" t="s">
        <v>5279</v>
      </c>
      <c r="E6002" s="76">
        <v>1000</v>
      </c>
      <c r="F6002" s="76">
        <v>16</v>
      </c>
      <c r="G6002" s="77">
        <v>7</v>
      </c>
      <c r="H6002" s="76" t="s">
        <v>3354</v>
      </c>
      <c r="I6002" s="77">
        <v>9.98</v>
      </c>
      <c r="J6002" s="2">
        <v>1</v>
      </c>
      <c r="K6002" s="119" cm="1">
        <f t="array" ref="K6002">ROUND(IF(C6002="Beer",SUM(LOOKUP(2,1/(SRP!$B$7:$B$9&lt;=E6002)/(SRP!$C$7:$C$9&gt;=E6002),SRP!$D$7:$D$9)*(G6002/100)*(E6002/1000)),IF(C6002="Spirits",SUM(LOOKUP(2,1/(SRP!$B$2:$B$6&lt;=E6002)/(SRP!$C$2:$C$6&gt;=E6002),SRP!$D$2:$D$6)*(G6002/100)*(E6002/1000)),IF(AND(C6002="Wine",D6002="Fortified Wines"),SUM(LOOKUP(2,1/(SRP!$B$20:$B$23&lt;=E6002)/(SRP!$C$20:$C$23&gt;=E6002),SRP!$D$20:$D$23)*(G6002/100)*(E6002/1000)),IF(C6002="Wine",SUM(LOOKUP(2,1/(SRP!$B$15:$B$19&lt;=E6002)/(SRP!$C$15:$C$19&gt;=E6002),SRP!$D$15:$D$19)*(G6002/100)*(E6002/1000)),IF(C6002="Ready to Drink",SUM(LOOKUP(2,1/(SRP!$B$10:$B$14&lt;=E6002)/(SRP!$C$10:$C$14&gt;=E6002),SRP!$D$10:$D$14)*(G6002/100)*(E6002/1000)),0))))),2)</f>
        <v>4.8899999999999997</v>
      </c>
    </row>
    <row r="6003" spans="1:11" x14ac:dyDescent="0.35">
      <c r="A6003" s="2">
        <v>48953</v>
      </c>
      <c r="B6003" s="76" t="s">
        <v>5564</v>
      </c>
      <c r="C6003" s="76" t="s">
        <v>5938</v>
      </c>
      <c r="D6003" s="76" t="s">
        <v>5279</v>
      </c>
      <c r="E6003" s="76">
        <v>1000</v>
      </c>
      <c r="F6003" s="76">
        <v>16</v>
      </c>
      <c r="G6003" s="77">
        <v>7</v>
      </c>
      <c r="H6003" s="76" t="s">
        <v>3354</v>
      </c>
      <c r="I6003" s="77">
        <v>9.98</v>
      </c>
      <c r="J6003" s="2">
        <v>1</v>
      </c>
      <c r="K6003" s="119" cm="1">
        <f t="array" ref="K6003">ROUND(IF(C6003="Beer",SUM(LOOKUP(2,1/(SRP!$B$7:$B$9&lt;=E6003)/(SRP!$C$7:$C$9&gt;=E6003),SRP!$D$7:$D$9)*(G6003/100)*(E6003/1000)),IF(C6003="Spirits",SUM(LOOKUP(2,1/(SRP!$B$2:$B$6&lt;=E6003)/(SRP!$C$2:$C$6&gt;=E6003),SRP!$D$2:$D$6)*(G6003/100)*(E6003/1000)),IF(AND(C6003="Wine",D6003="Fortified Wines"),SUM(LOOKUP(2,1/(SRP!$B$20:$B$23&lt;=E6003)/(SRP!$C$20:$C$23&gt;=E6003),SRP!$D$20:$D$23)*(G6003/100)*(E6003/1000)),IF(C6003="Wine",SUM(LOOKUP(2,1/(SRP!$B$15:$B$19&lt;=E6003)/(SRP!$C$15:$C$19&gt;=E6003),SRP!$D$15:$D$19)*(G6003/100)*(E6003/1000)),IF(C6003="Ready to Drink",SUM(LOOKUP(2,1/(SRP!$B$10:$B$14&lt;=E6003)/(SRP!$C$10:$C$14&gt;=E6003),SRP!$D$10:$D$14)*(G6003/100)*(E6003/1000)),0))))),2)</f>
        <v>4.8899999999999997</v>
      </c>
    </row>
    <row r="6004" spans="1:11" x14ac:dyDescent="0.35">
      <c r="A6004" s="2">
        <v>48955</v>
      </c>
      <c r="B6004" s="76" t="s">
        <v>4583</v>
      </c>
      <c r="C6004" s="76" t="s">
        <v>5938</v>
      </c>
      <c r="D6004" s="76" t="s">
        <v>5746</v>
      </c>
      <c r="E6004" s="76">
        <v>2130</v>
      </c>
      <c r="F6004" s="76">
        <v>4</v>
      </c>
      <c r="G6004" s="77">
        <v>7</v>
      </c>
      <c r="H6004" s="76" t="s">
        <v>4070</v>
      </c>
      <c r="I6004" s="77">
        <v>18.989999999999998</v>
      </c>
      <c r="J6004" s="2">
        <v>6</v>
      </c>
      <c r="K6004" s="119" cm="1">
        <f t="array" ref="K6004">ROUND(IF(C6004="Beer",SUM(LOOKUP(2,1/(SRP!$B$7:$B$9&lt;=E6004)/(SRP!$C$7:$C$9&gt;=E6004),SRP!$D$7:$D$9)*(G6004/100)*(E6004/1000)),IF(C6004="Spirits",SUM(LOOKUP(2,1/(SRP!$B$2:$B$6&lt;=E6004)/(SRP!$C$2:$C$6&gt;=E6004),SRP!$D$2:$D$6)*(G6004/100)*(E6004/1000)),IF(AND(C6004="Wine",D6004="Fortified Wines"),SUM(LOOKUP(2,1/(SRP!$B$20:$B$23&lt;=E6004)/(SRP!$C$20:$C$23&gt;=E6004),SRP!$D$20:$D$23)*(G6004/100)*(E6004/1000)),IF(C6004="Wine",SUM(LOOKUP(2,1/(SRP!$B$15:$B$19&lt;=E6004)/(SRP!$C$15:$C$19&gt;=E6004),SRP!$D$15:$D$19)*(G6004/100)*(E6004/1000)),IF(C6004="Ready to Drink",SUM(LOOKUP(2,1/(SRP!$B$10:$B$14&lt;=E6004)/(SRP!$C$10:$C$14&gt;=E6004),SRP!$D$10:$D$14)*(G6004/100)*(E6004/1000)),0))))),2)</f>
        <v>10.41</v>
      </c>
    </row>
    <row r="6005" spans="1:11" x14ac:dyDescent="0.35">
      <c r="A6005" s="2">
        <v>48955</v>
      </c>
      <c r="B6005" s="76" t="s">
        <v>4583</v>
      </c>
      <c r="C6005" s="76" t="s">
        <v>5938</v>
      </c>
      <c r="D6005" s="76" t="s">
        <v>5746</v>
      </c>
      <c r="E6005" s="76">
        <v>2130</v>
      </c>
      <c r="F6005" s="76">
        <v>4</v>
      </c>
      <c r="G6005" s="77">
        <v>7</v>
      </c>
      <c r="H6005" s="76" t="s">
        <v>4070</v>
      </c>
      <c r="I6005" s="77">
        <v>18.989999999999998</v>
      </c>
      <c r="J6005" s="2">
        <v>6</v>
      </c>
      <c r="K6005" s="119" cm="1">
        <f t="array" ref="K6005">ROUND(IF(C6005="Beer",SUM(LOOKUP(2,1/(SRP!$B$7:$B$9&lt;=E6005)/(SRP!$C$7:$C$9&gt;=E6005),SRP!$D$7:$D$9)*(G6005/100)*(E6005/1000)),IF(C6005="Spirits",SUM(LOOKUP(2,1/(SRP!$B$2:$B$6&lt;=E6005)/(SRP!$C$2:$C$6&gt;=E6005),SRP!$D$2:$D$6)*(G6005/100)*(E6005/1000)),IF(AND(C6005="Wine",D6005="Fortified Wines"),SUM(LOOKUP(2,1/(SRP!$B$20:$B$23&lt;=E6005)/(SRP!$C$20:$C$23&gt;=E6005),SRP!$D$20:$D$23)*(G6005/100)*(E6005/1000)),IF(C6005="Wine",SUM(LOOKUP(2,1/(SRP!$B$15:$B$19&lt;=E6005)/(SRP!$C$15:$C$19&gt;=E6005),SRP!$D$15:$D$19)*(G6005/100)*(E6005/1000)),IF(C6005="Ready to Drink",SUM(LOOKUP(2,1/(SRP!$B$10:$B$14&lt;=E6005)/(SRP!$C$10:$C$14&gt;=E6005),SRP!$D$10:$D$14)*(G6005/100)*(E6005/1000)),0))))),2)</f>
        <v>10.41</v>
      </c>
    </row>
    <row r="6006" spans="1:11" x14ac:dyDescent="0.35">
      <c r="A6006" s="2">
        <v>48966</v>
      </c>
      <c r="B6006" s="76" t="s">
        <v>4582</v>
      </c>
      <c r="C6006" s="76" t="s">
        <v>287</v>
      </c>
      <c r="D6006" s="76" t="s">
        <v>5230</v>
      </c>
      <c r="E6006" s="76">
        <v>473</v>
      </c>
      <c r="F6006" s="76">
        <v>24</v>
      </c>
      <c r="G6006" s="77">
        <v>4.8</v>
      </c>
      <c r="H6006" s="76" t="s">
        <v>3370</v>
      </c>
      <c r="I6006" s="77">
        <v>3.5</v>
      </c>
      <c r="J6006" s="2">
        <v>1</v>
      </c>
      <c r="K6006" s="119" cm="1">
        <f t="array" ref="K6006">ROUND(IF(C6006="Beer",SUM(LOOKUP(2,1/(SRP!$B$7:$B$9&lt;=E6006)/(SRP!$C$7:$C$9&gt;=E6006),SRP!$D$7:$D$9)*(G6006/100)*(E6006/1000)),IF(C6006="Spirits",SUM(LOOKUP(2,1/(SRP!$B$2:$B$6&lt;=E6006)/(SRP!$C$2:$C$6&gt;=E6006),SRP!$D$2:$D$6)*(G6006/100)*(E6006/1000)),IF(AND(C6006="Wine",D6006="Fortified Wines"),SUM(LOOKUP(2,1/(SRP!$B$20:$B$23&lt;=E6006)/(SRP!$C$20:$C$23&gt;=E6006),SRP!$D$20:$D$23)*(G6006/100)*(E6006/1000)),IF(C6006="Wine",SUM(LOOKUP(2,1/(SRP!$B$15:$B$19&lt;=E6006)/(SRP!$C$15:$C$19&gt;=E6006),SRP!$D$15:$D$19)*(G6006/100)*(E6006/1000)),IF(C6006="Ready to Drink",SUM(LOOKUP(2,1/(SRP!$B$10:$B$14&lt;=E6006)/(SRP!$C$10:$C$14&gt;=E6006),SRP!$D$10:$D$14)*(G6006/100)*(E6006/1000)),0))))),2)</f>
        <v>1.58</v>
      </c>
    </row>
    <row r="6007" spans="1:11" x14ac:dyDescent="0.35">
      <c r="A6007" s="2">
        <v>48966</v>
      </c>
      <c r="B6007" s="76" t="s">
        <v>4582</v>
      </c>
      <c r="C6007" s="76" t="s">
        <v>287</v>
      </c>
      <c r="D6007" s="76" t="s">
        <v>5230</v>
      </c>
      <c r="E6007" s="76">
        <v>473</v>
      </c>
      <c r="F6007" s="76">
        <v>24</v>
      </c>
      <c r="G6007" s="77">
        <v>4.8</v>
      </c>
      <c r="H6007" s="76" t="s">
        <v>3370</v>
      </c>
      <c r="I6007" s="77">
        <v>3.5</v>
      </c>
      <c r="J6007" s="2">
        <v>1</v>
      </c>
      <c r="K6007" s="119" cm="1">
        <f t="array" ref="K6007">ROUND(IF(C6007="Beer",SUM(LOOKUP(2,1/(SRP!$B$7:$B$9&lt;=E6007)/(SRP!$C$7:$C$9&gt;=E6007),SRP!$D$7:$D$9)*(G6007/100)*(E6007/1000)),IF(C6007="Spirits",SUM(LOOKUP(2,1/(SRP!$B$2:$B$6&lt;=E6007)/(SRP!$C$2:$C$6&gt;=E6007),SRP!$D$2:$D$6)*(G6007/100)*(E6007/1000)),IF(AND(C6007="Wine",D6007="Fortified Wines"),SUM(LOOKUP(2,1/(SRP!$B$20:$B$23&lt;=E6007)/(SRP!$C$20:$C$23&gt;=E6007),SRP!$D$20:$D$23)*(G6007/100)*(E6007/1000)),IF(C6007="Wine",SUM(LOOKUP(2,1/(SRP!$B$15:$B$19&lt;=E6007)/(SRP!$C$15:$C$19&gt;=E6007),SRP!$D$15:$D$19)*(G6007/100)*(E6007/1000)),IF(C6007="Ready to Drink",SUM(LOOKUP(2,1/(SRP!$B$10:$B$14&lt;=E6007)/(SRP!$C$10:$C$14&gt;=E6007),SRP!$D$10:$D$14)*(G6007/100)*(E6007/1000)),0))))),2)</f>
        <v>1.58</v>
      </c>
    </row>
    <row r="6008" spans="1:11" x14ac:dyDescent="0.35">
      <c r="A6008" s="2">
        <v>48978</v>
      </c>
      <c r="B6008" s="76" t="s">
        <v>868</v>
      </c>
      <c r="C6008" s="76" t="s">
        <v>285</v>
      </c>
      <c r="D6008" s="76" t="s">
        <v>5274</v>
      </c>
      <c r="E6008" s="76">
        <v>375</v>
      </c>
      <c r="F6008" s="76">
        <v>12</v>
      </c>
      <c r="G6008" s="77">
        <v>40</v>
      </c>
      <c r="H6008" s="76" t="s">
        <v>6697</v>
      </c>
      <c r="I6008" s="77">
        <v>45.75</v>
      </c>
      <c r="J6008" s="2">
        <v>1</v>
      </c>
      <c r="K6008" s="119" cm="1">
        <f t="array" ref="K6008">ROUND(IF(C6008="Beer",SUM(LOOKUP(2,1/(SRP!$B$7:$B$9&lt;=E6008)/(SRP!$C$7:$C$9&gt;=E6008),SRP!$D$7:$D$9)*(G6008/100)*(E6008/1000)),IF(C6008="Spirits",SUM(LOOKUP(2,1/(SRP!$B$2:$B$6&lt;=E6008)/(SRP!$C$2:$C$6&gt;=E6008),SRP!$D$2:$D$6)*(G6008/100)*(E6008/1000)),IF(AND(C6008="Wine",D6008="Fortified Wines"),SUM(LOOKUP(2,1/(SRP!$B$20:$B$23&lt;=E6008)/(SRP!$C$20:$C$23&gt;=E6008),SRP!$D$20:$D$23)*(G6008/100)*(E6008/1000)),IF(C6008="Wine",SUM(LOOKUP(2,1/(SRP!$B$15:$B$19&lt;=E6008)/(SRP!$C$15:$C$19&gt;=E6008),SRP!$D$15:$D$19)*(G6008/100)*(E6008/1000)),IF(C6008="Ready to Drink",SUM(LOOKUP(2,1/(SRP!$B$10:$B$14&lt;=E6008)/(SRP!$C$10:$C$14&gt;=E6008),SRP!$D$10:$D$14)*(G6008/100)*(E6008/1000)),0))))),2)</f>
        <v>11.89</v>
      </c>
    </row>
    <row r="6009" spans="1:11" x14ac:dyDescent="0.35">
      <c r="A6009" s="2">
        <v>48986</v>
      </c>
      <c r="B6009" s="76" t="s">
        <v>4581</v>
      </c>
      <c r="C6009" s="76" t="s">
        <v>287</v>
      </c>
      <c r="D6009" s="76" t="s">
        <v>5230</v>
      </c>
      <c r="E6009" s="76">
        <v>4260</v>
      </c>
      <c r="F6009" s="76">
        <v>1</v>
      </c>
      <c r="G6009" s="77">
        <v>5</v>
      </c>
      <c r="H6009" s="76" t="s">
        <v>4999</v>
      </c>
      <c r="I6009" s="77">
        <v>26.99</v>
      </c>
      <c r="J6009" s="2">
        <v>12</v>
      </c>
      <c r="K6009" s="119" cm="1">
        <f t="array" ref="K6009">ROUND(IF(C6009="Beer",SUM(LOOKUP(2,1/(SRP!$B$7:$B$9&lt;=E6009)/(SRP!$C$7:$C$9&gt;=E6009),SRP!$D$7:$D$9)*(G6009/100)*(E6009/1000)),IF(C6009="Spirits",SUM(LOOKUP(2,1/(SRP!$B$2:$B$6&lt;=E6009)/(SRP!$C$2:$C$6&gt;=E6009),SRP!$D$2:$D$6)*(G6009/100)*(E6009/1000)),IF(AND(C6009="Wine",D6009="Fortified Wines"),SUM(LOOKUP(2,1/(SRP!$B$20:$B$23&lt;=E6009)/(SRP!$C$20:$C$23&gt;=E6009),SRP!$D$20:$D$23)*(G6009/100)*(E6009/1000)),IF(C6009="Wine",SUM(LOOKUP(2,1/(SRP!$B$15:$B$19&lt;=E6009)/(SRP!$C$15:$C$19&gt;=E6009),SRP!$D$15:$D$19)*(G6009/100)*(E6009/1000)),IF(C6009="Ready to Drink",SUM(LOOKUP(2,1/(SRP!$B$10:$B$14&lt;=E6009)/(SRP!$C$10:$C$14&gt;=E6009),SRP!$D$10:$D$14)*(G6009/100)*(E6009/1000)),0))))),2)</f>
        <v>14.87</v>
      </c>
    </row>
    <row r="6010" spans="1:11" x14ac:dyDescent="0.35">
      <c r="A6010" s="2">
        <v>48986</v>
      </c>
      <c r="B6010" s="76" t="s">
        <v>4581</v>
      </c>
      <c r="C6010" s="76" t="s">
        <v>287</v>
      </c>
      <c r="D6010" s="76" t="s">
        <v>5230</v>
      </c>
      <c r="E6010" s="76">
        <v>4260</v>
      </c>
      <c r="F6010" s="76">
        <v>1</v>
      </c>
      <c r="G6010" s="77">
        <v>5</v>
      </c>
      <c r="H6010" s="76" t="s">
        <v>4999</v>
      </c>
      <c r="I6010" s="77">
        <v>26.99</v>
      </c>
      <c r="J6010" s="2">
        <v>12</v>
      </c>
      <c r="K6010" s="119" cm="1">
        <f t="array" ref="K6010">ROUND(IF(C6010="Beer",SUM(LOOKUP(2,1/(SRP!$B$7:$B$9&lt;=E6010)/(SRP!$C$7:$C$9&gt;=E6010),SRP!$D$7:$D$9)*(G6010/100)*(E6010/1000)),IF(C6010="Spirits",SUM(LOOKUP(2,1/(SRP!$B$2:$B$6&lt;=E6010)/(SRP!$C$2:$C$6&gt;=E6010),SRP!$D$2:$D$6)*(G6010/100)*(E6010/1000)),IF(AND(C6010="Wine",D6010="Fortified Wines"),SUM(LOOKUP(2,1/(SRP!$B$20:$B$23&lt;=E6010)/(SRP!$C$20:$C$23&gt;=E6010),SRP!$D$20:$D$23)*(G6010/100)*(E6010/1000)),IF(C6010="Wine",SUM(LOOKUP(2,1/(SRP!$B$15:$B$19&lt;=E6010)/(SRP!$C$15:$C$19&gt;=E6010),SRP!$D$15:$D$19)*(G6010/100)*(E6010/1000)),IF(C6010="Ready to Drink",SUM(LOOKUP(2,1/(SRP!$B$10:$B$14&lt;=E6010)/(SRP!$C$10:$C$14&gt;=E6010),SRP!$D$10:$D$14)*(G6010/100)*(E6010/1000)),0))))),2)</f>
        <v>14.87</v>
      </c>
    </row>
    <row r="6011" spans="1:11" x14ac:dyDescent="0.35">
      <c r="A6011" s="2">
        <v>48989</v>
      </c>
      <c r="B6011" s="76" t="s">
        <v>4579</v>
      </c>
      <c r="C6011" s="76" t="s">
        <v>285</v>
      </c>
      <c r="D6011" s="76" t="s">
        <v>5303</v>
      </c>
      <c r="E6011" s="76">
        <v>375</v>
      </c>
      <c r="F6011" s="76">
        <v>12</v>
      </c>
      <c r="G6011" s="77">
        <v>20</v>
      </c>
      <c r="H6011" s="76" t="s">
        <v>6694</v>
      </c>
      <c r="I6011" s="77">
        <v>20.49</v>
      </c>
      <c r="J6011" s="2">
        <v>1</v>
      </c>
      <c r="K6011" s="119" cm="1">
        <f t="array" ref="K6011">ROUND(IF(C6011="Beer",SUM(LOOKUP(2,1/(SRP!$B$7:$B$9&lt;=E6011)/(SRP!$C$7:$C$9&gt;=E6011),SRP!$D$7:$D$9)*(G6011/100)*(E6011/1000)),IF(C6011="Spirits",SUM(LOOKUP(2,1/(SRP!$B$2:$B$6&lt;=E6011)/(SRP!$C$2:$C$6&gt;=E6011),SRP!$D$2:$D$6)*(G6011/100)*(E6011/1000)),IF(AND(C6011="Wine",D6011="Fortified Wines"),SUM(LOOKUP(2,1/(SRP!$B$20:$B$23&lt;=E6011)/(SRP!$C$20:$C$23&gt;=E6011),SRP!$D$20:$D$23)*(G6011/100)*(E6011/1000)),IF(C6011="Wine",SUM(LOOKUP(2,1/(SRP!$B$15:$B$19&lt;=E6011)/(SRP!$C$15:$C$19&gt;=E6011),SRP!$D$15:$D$19)*(G6011/100)*(E6011/1000)),IF(C6011="Ready to Drink",SUM(LOOKUP(2,1/(SRP!$B$10:$B$14&lt;=E6011)/(SRP!$C$10:$C$14&gt;=E6011),SRP!$D$10:$D$14)*(G6011/100)*(E6011/1000)),0))))),2)</f>
        <v>5.95</v>
      </c>
    </row>
    <row r="6012" spans="1:11" x14ac:dyDescent="0.35">
      <c r="A6012" s="2">
        <v>48990</v>
      </c>
      <c r="B6012" s="76" t="s">
        <v>5025</v>
      </c>
      <c r="C6012" s="76" t="s">
        <v>285</v>
      </c>
      <c r="D6012" s="76" t="s">
        <v>6948</v>
      </c>
      <c r="E6012" s="76">
        <v>750</v>
      </c>
      <c r="F6012" s="76">
        <v>6</v>
      </c>
      <c r="G6012" s="77">
        <v>30</v>
      </c>
      <c r="H6012" s="76" t="s">
        <v>3282</v>
      </c>
      <c r="I6012" s="77">
        <v>39.99</v>
      </c>
      <c r="J6012" s="2">
        <v>1</v>
      </c>
      <c r="K6012" s="119" cm="1">
        <f t="array" ref="K6012">ROUND(IF(C6012="Beer",SUM(LOOKUP(2,1/(SRP!$B$7:$B$9&lt;=E6012)/(SRP!$C$7:$C$9&gt;=E6012),SRP!$D$7:$D$9)*(G6012/100)*(E6012/1000)),IF(C6012="Spirits",SUM(LOOKUP(2,1/(SRP!$B$2:$B$6&lt;=E6012)/(SRP!$C$2:$C$6&gt;=E6012),SRP!$D$2:$D$6)*(G6012/100)*(E6012/1000)),IF(AND(C6012="Wine",D6012="Fortified Wines"),SUM(LOOKUP(2,1/(SRP!$B$20:$B$23&lt;=E6012)/(SRP!$C$20:$C$23&gt;=E6012),SRP!$D$20:$D$23)*(G6012/100)*(E6012/1000)),IF(C6012="Wine",SUM(LOOKUP(2,1/(SRP!$B$15:$B$19&lt;=E6012)/(SRP!$C$15:$C$19&gt;=E6012),SRP!$D$15:$D$19)*(G6012/100)*(E6012/1000)),IF(C6012="Ready to Drink",SUM(LOOKUP(2,1/(SRP!$B$10:$B$14&lt;=E6012)/(SRP!$C$10:$C$14&gt;=E6012),SRP!$D$10:$D$14)*(G6012/100)*(E6012/1000)),0))))),2)</f>
        <v>15.71</v>
      </c>
    </row>
    <row r="6013" spans="1:11" x14ac:dyDescent="0.35">
      <c r="A6013" s="2">
        <v>48995</v>
      </c>
      <c r="B6013" s="76" t="s">
        <v>4578</v>
      </c>
      <c r="C6013" s="76" t="s">
        <v>285</v>
      </c>
      <c r="D6013" s="76" t="s">
        <v>5243</v>
      </c>
      <c r="E6013" s="76">
        <v>700</v>
      </c>
      <c r="F6013" s="76">
        <v>6</v>
      </c>
      <c r="G6013" s="77">
        <v>43</v>
      </c>
      <c r="H6013" s="76" t="s">
        <v>3992</v>
      </c>
      <c r="I6013" s="77">
        <v>59.99</v>
      </c>
      <c r="J6013" s="2">
        <v>1</v>
      </c>
      <c r="K6013" s="119" cm="1">
        <f t="array" ref="K6013">ROUND(IF(C6013="Beer",SUM(LOOKUP(2,1/(SRP!$B$7:$B$9&lt;=E6013)/(SRP!$C$7:$C$9&gt;=E6013),SRP!$D$7:$D$9)*(G6013/100)*(E6013/1000)),IF(C6013="Spirits",SUM(LOOKUP(2,1/(SRP!$B$2:$B$6&lt;=E6013)/(SRP!$C$2:$C$6&gt;=E6013),SRP!$D$2:$D$6)*(G6013/100)*(E6013/1000)),IF(AND(C6013="Wine",D6013="Fortified Wines"),SUM(LOOKUP(2,1/(SRP!$B$20:$B$23&lt;=E6013)/(SRP!$C$20:$C$23&gt;=E6013),SRP!$D$20:$D$23)*(G6013/100)*(E6013/1000)),IF(C6013="Wine",SUM(LOOKUP(2,1/(SRP!$B$15:$B$19&lt;=E6013)/(SRP!$C$15:$C$19&gt;=E6013),SRP!$D$15:$D$19)*(G6013/100)*(E6013/1000)),IF(C6013="Ready to Drink",SUM(LOOKUP(2,1/(SRP!$B$10:$B$14&lt;=E6013)/(SRP!$C$10:$C$14&gt;=E6013),SRP!$D$10:$D$14)*(G6013/100)*(E6013/1000)),0))))),2)</f>
        <v>21.01</v>
      </c>
    </row>
    <row r="6014" spans="1:11" x14ac:dyDescent="0.35">
      <c r="A6014" s="2">
        <v>49005</v>
      </c>
      <c r="B6014" s="76" t="s">
        <v>4577</v>
      </c>
      <c r="C6014" s="76" t="s">
        <v>285</v>
      </c>
      <c r="D6014" s="76" t="s">
        <v>5315</v>
      </c>
      <c r="E6014" s="76">
        <v>375</v>
      </c>
      <c r="F6014" s="76">
        <v>12</v>
      </c>
      <c r="G6014" s="77">
        <v>26</v>
      </c>
      <c r="H6014" s="76" t="s">
        <v>3285</v>
      </c>
      <c r="I6014" s="77">
        <v>23.56</v>
      </c>
      <c r="J6014" s="2">
        <v>1</v>
      </c>
      <c r="K6014" s="119" cm="1">
        <f t="array" ref="K6014">ROUND(IF(C6014="Beer",SUM(LOOKUP(2,1/(SRP!$B$7:$B$9&lt;=E6014)/(SRP!$C$7:$C$9&gt;=E6014),SRP!$D$7:$D$9)*(G6014/100)*(E6014/1000)),IF(C6014="Spirits",SUM(LOOKUP(2,1/(SRP!$B$2:$B$6&lt;=E6014)/(SRP!$C$2:$C$6&gt;=E6014),SRP!$D$2:$D$6)*(G6014/100)*(E6014/1000)),IF(AND(C6014="Wine",D6014="Fortified Wines"),SUM(LOOKUP(2,1/(SRP!$B$20:$B$23&lt;=E6014)/(SRP!$C$20:$C$23&gt;=E6014),SRP!$D$20:$D$23)*(G6014/100)*(E6014/1000)),IF(C6014="Wine",SUM(LOOKUP(2,1/(SRP!$B$15:$B$19&lt;=E6014)/(SRP!$C$15:$C$19&gt;=E6014),SRP!$D$15:$D$19)*(G6014/100)*(E6014/1000)),IF(C6014="Ready to Drink",SUM(LOOKUP(2,1/(SRP!$B$10:$B$14&lt;=E6014)/(SRP!$C$10:$C$14&gt;=E6014),SRP!$D$10:$D$14)*(G6014/100)*(E6014/1000)),0))))),2)</f>
        <v>7.73</v>
      </c>
    </row>
    <row r="6015" spans="1:11" x14ac:dyDescent="0.35">
      <c r="A6015" s="2">
        <v>49006</v>
      </c>
      <c r="B6015" s="76" t="s">
        <v>542</v>
      </c>
      <c r="C6015" s="76" t="s">
        <v>285</v>
      </c>
      <c r="D6015" s="76" t="s">
        <v>5265</v>
      </c>
      <c r="E6015" s="76">
        <v>375</v>
      </c>
      <c r="F6015" s="76">
        <v>12</v>
      </c>
      <c r="G6015" s="77">
        <v>40</v>
      </c>
      <c r="H6015" s="76" t="s">
        <v>3289</v>
      </c>
      <c r="I6015" s="77">
        <v>21.99</v>
      </c>
      <c r="J6015" s="2">
        <v>1</v>
      </c>
      <c r="K6015" s="119" cm="1">
        <f t="array" ref="K6015">ROUND(IF(C6015="Beer",SUM(LOOKUP(2,1/(SRP!$B$7:$B$9&lt;=E6015)/(SRP!$C$7:$C$9&gt;=E6015),SRP!$D$7:$D$9)*(G6015/100)*(E6015/1000)),IF(C6015="Spirits",SUM(LOOKUP(2,1/(SRP!$B$2:$B$6&lt;=E6015)/(SRP!$C$2:$C$6&gt;=E6015),SRP!$D$2:$D$6)*(G6015/100)*(E6015/1000)),IF(AND(C6015="Wine",D6015="Fortified Wines"),SUM(LOOKUP(2,1/(SRP!$B$20:$B$23&lt;=E6015)/(SRP!$C$20:$C$23&gt;=E6015),SRP!$D$20:$D$23)*(G6015/100)*(E6015/1000)),IF(C6015="Wine",SUM(LOOKUP(2,1/(SRP!$B$15:$B$19&lt;=E6015)/(SRP!$C$15:$C$19&gt;=E6015),SRP!$D$15:$D$19)*(G6015/100)*(E6015/1000)),IF(C6015="Ready to Drink",SUM(LOOKUP(2,1/(SRP!$B$10:$B$14&lt;=E6015)/(SRP!$C$10:$C$14&gt;=E6015),SRP!$D$10:$D$14)*(G6015/100)*(E6015/1000)),0))))),2)</f>
        <v>11.89</v>
      </c>
    </row>
    <row r="6016" spans="1:11" x14ac:dyDescent="0.35">
      <c r="A6016" s="2">
        <v>49008</v>
      </c>
      <c r="B6016" s="76" t="s">
        <v>6366</v>
      </c>
      <c r="C6016" s="76" t="s">
        <v>286</v>
      </c>
      <c r="D6016" s="76" t="s">
        <v>5264</v>
      </c>
      <c r="E6016" s="76">
        <v>375</v>
      </c>
      <c r="F6016" s="76">
        <v>24</v>
      </c>
      <c r="G6016" s="77">
        <v>12</v>
      </c>
      <c r="H6016" s="76" t="s">
        <v>3303</v>
      </c>
      <c r="I6016" s="77">
        <v>4.3499999999999996</v>
      </c>
      <c r="J6016" s="2">
        <v>1</v>
      </c>
      <c r="K6016" s="119" cm="1">
        <f t="array" ref="K6016">ROUND(IF(C6016="Beer",SUM(LOOKUP(2,1/(SRP!$B$7:$B$9&lt;=E6016)/(SRP!$C$7:$C$9&gt;=E6016),SRP!$D$7:$D$9)*(G6016/100)*(E6016/1000)),IF(C6016="Spirits",SUM(LOOKUP(2,1/(SRP!$B$2:$B$6&lt;=E6016)/(SRP!$C$2:$C$6&gt;=E6016),SRP!$D$2:$D$6)*(G6016/100)*(E6016/1000)),IF(AND(C6016="Wine",D6016="Fortified Wines"),SUM(LOOKUP(2,1/(SRP!$B$20:$B$23&lt;=E6016)/(SRP!$C$20:$C$23&gt;=E6016),SRP!$D$20:$D$23)*(G6016/100)*(E6016/1000)),IF(C6016="Wine",SUM(LOOKUP(2,1/(SRP!$B$15:$B$19&lt;=E6016)/(SRP!$C$15:$C$19&gt;=E6016),SRP!$D$15:$D$19)*(G6016/100)*(E6016/1000)),IF(C6016="Ready to Drink",SUM(LOOKUP(2,1/(SRP!$B$10:$B$14&lt;=E6016)/(SRP!$C$10:$C$14&gt;=E6016),SRP!$D$10:$D$14)*(G6016/100)*(E6016/1000)),0))))),2)</f>
        <v>3.33</v>
      </c>
    </row>
    <row r="6017" spans="1:11" x14ac:dyDescent="0.35">
      <c r="A6017" s="2">
        <v>49016</v>
      </c>
      <c r="B6017" s="76" t="s">
        <v>4576</v>
      </c>
      <c r="C6017" s="76" t="s">
        <v>287</v>
      </c>
      <c r="D6017" s="76" t="s">
        <v>5240</v>
      </c>
      <c r="E6017" s="76">
        <v>473</v>
      </c>
      <c r="F6017" s="76">
        <v>24</v>
      </c>
      <c r="G6017" s="77">
        <v>8.1</v>
      </c>
      <c r="H6017" s="76" t="s">
        <v>3325</v>
      </c>
      <c r="I6017" s="77">
        <v>4.29</v>
      </c>
      <c r="J6017" s="2">
        <v>1</v>
      </c>
      <c r="K6017" s="119" cm="1">
        <f t="array" ref="K6017">ROUND(IF(C6017="Beer",SUM(LOOKUP(2,1/(SRP!$B$7:$B$9&lt;=E6017)/(SRP!$C$7:$C$9&gt;=E6017),SRP!$D$7:$D$9)*(G6017/100)*(E6017/1000)),IF(C6017="Spirits",SUM(LOOKUP(2,1/(SRP!$B$2:$B$6&lt;=E6017)/(SRP!$C$2:$C$6&gt;=E6017),SRP!$D$2:$D$6)*(G6017/100)*(E6017/1000)),IF(AND(C6017="Wine",D6017="Fortified Wines"),SUM(LOOKUP(2,1/(SRP!$B$20:$B$23&lt;=E6017)/(SRP!$C$20:$C$23&gt;=E6017),SRP!$D$20:$D$23)*(G6017/100)*(E6017/1000)),IF(C6017="Wine",SUM(LOOKUP(2,1/(SRP!$B$15:$B$19&lt;=E6017)/(SRP!$C$15:$C$19&gt;=E6017),SRP!$D$15:$D$19)*(G6017/100)*(E6017/1000)),IF(C6017="Ready to Drink",SUM(LOOKUP(2,1/(SRP!$B$10:$B$14&lt;=E6017)/(SRP!$C$10:$C$14&gt;=E6017),SRP!$D$10:$D$14)*(G6017/100)*(E6017/1000)),0))))),2)</f>
        <v>2.67</v>
      </c>
    </row>
    <row r="6018" spans="1:11" x14ac:dyDescent="0.35">
      <c r="A6018" s="2">
        <v>49016</v>
      </c>
      <c r="B6018" s="76" t="s">
        <v>4576</v>
      </c>
      <c r="C6018" s="76" t="s">
        <v>287</v>
      </c>
      <c r="D6018" s="76" t="s">
        <v>5240</v>
      </c>
      <c r="E6018" s="76">
        <v>473</v>
      </c>
      <c r="F6018" s="76">
        <v>24</v>
      </c>
      <c r="G6018" s="77">
        <v>8.1</v>
      </c>
      <c r="H6018" s="76" t="s">
        <v>3325</v>
      </c>
      <c r="I6018" s="77">
        <v>4.29</v>
      </c>
      <c r="J6018" s="2">
        <v>1</v>
      </c>
      <c r="K6018" s="119" cm="1">
        <f t="array" ref="K6018">ROUND(IF(C6018="Beer",SUM(LOOKUP(2,1/(SRP!$B$7:$B$9&lt;=E6018)/(SRP!$C$7:$C$9&gt;=E6018),SRP!$D$7:$D$9)*(G6018/100)*(E6018/1000)),IF(C6018="Spirits",SUM(LOOKUP(2,1/(SRP!$B$2:$B$6&lt;=E6018)/(SRP!$C$2:$C$6&gt;=E6018),SRP!$D$2:$D$6)*(G6018/100)*(E6018/1000)),IF(AND(C6018="Wine",D6018="Fortified Wines"),SUM(LOOKUP(2,1/(SRP!$B$20:$B$23&lt;=E6018)/(SRP!$C$20:$C$23&gt;=E6018),SRP!$D$20:$D$23)*(G6018/100)*(E6018/1000)),IF(C6018="Wine",SUM(LOOKUP(2,1/(SRP!$B$15:$B$19&lt;=E6018)/(SRP!$C$15:$C$19&gt;=E6018),SRP!$D$15:$D$19)*(G6018/100)*(E6018/1000)),IF(C6018="Ready to Drink",SUM(LOOKUP(2,1/(SRP!$B$10:$B$14&lt;=E6018)/(SRP!$C$10:$C$14&gt;=E6018),SRP!$D$10:$D$14)*(G6018/100)*(E6018/1000)),0))))),2)</f>
        <v>2.67</v>
      </c>
    </row>
    <row r="6019" spans="1:11" x14ac:dyDescent="0.35">
      <c r="A6019" s="2">
        <v>49048</v>
      </c>
      <c r="B6019" s="76" t="s">
        <v>4575</v>
      </c>
      <c r="C6019" s="76" t="s">
        <v>287</v>
      </c>
      <c r="D6019" s="76" t="s">
        <v>5230</v>
      </c>
      <c r="E6019" s="76">
        <v>473</v>
      </c>
      <c r="F6019" s="76">
        <v>24</v>
      </c>
      <c r="G6019" s="77">
        <v>5</v>
      </c>
      <c r="H6019" s="76" t="s">
        <v>6878</v>
      </c>
      <c r="I6019" s="77">
        <v>4.25</v>
      </c>
      <c r="J6019" s="2">
        <v>1</v>
      </c>
      <c r="K6019" s="119" cm="1">
        <f t="array" ref="K6019">ROUND(IF(C6019="Beer",SUM(LOOKUP(2,1/(SRP!$B$7:$B$9&lt;=E6019)/(SRP!$C$7:$C$9&gt;=E6019),SRP!$D$7:$D$9)*(G6019/100)*(E6019/1000)),IF(C6019="Spirits",SUM(LOOKUP(2,1/(SRP!$B$2:$B$6&lt;=E6019)/(SRP!$C$2:$C$6&gt;=E6019),SRP!$D$2:$D$6)*(G6019/100)*(E6019/1000)),IF(AND(C6019="Wine",D6019="Fortified Wines"),SUM(LOOKUP(2,1/(SRP!$B$20:$B$23&lt;=E6019)/(SRP!$C$20:$C$23&gt;=E6019),SRP!$D$20:$D$23)*(G6019/100)*(E6019/1000)),IF(C6019="Wine",SUM(LOOKUP(2,1/(SRP!$B$15:$B$19&lt;=E6019)/(SRP!$C$15:$C$19&gt;=E6019),SRP!$D$15:$D$19)*(G6019/100)*(E6019/1000)),IF(C6019="Ready to Drink",SUM(LOOKUP(2,1/(SRP!$B$10:$B$14&lt;=E6019)/(SRP!$C$10:$C$14&gt;=E6019),SRP!$D$10:$D$14)*(G6019/100)*(E6019/1000)),0))))),2)</f>
        <v>1.65</v>
      </c>
    </row>
    <row r="6020" spans="1:11" x14ac:dyDescent="0.35">
      <c r="A6020" s="2">
        <v>49048</v>
      </c>
      <c r="B6020" s="76" t="s">
        <v>4575</v>
      </c>
      <c r="C6020" s="76" t="s">
        <v>287</v>
      </c>
      <c r="D6020" s="76" t="s">
        <v>5230</v>
      </c>
      <c r="E6020" s="76">
        <v>473</v>
      </c>
      <c r="F6020" s="76">
        <v>24</v>
      </c>
      <c r="G6020" s="77">
        <v>5</v>
      </c>
      <c r="H6020" s="76" t="s">
        <v>3370</v>
      </c>
      <c r="I6020" s="77">
        <v>4.25</v>
      </c>
      <c r="J6020" s="2">
        <v>1</v>
      </c>
      <c r="K6020" s="119" cm="1">
        <f t="array" ref="K6020">ROUND(IF(C6020="Beer",SUM(LOOKUP(2,1/(SRP!$B$7:$B$9&lt;=E6020)/(SRP!$C$7:$C$9&gt;=E6020),SRP!$D$7:$D$9)*(G6020/100)*(E6020/1000)),IF(C6020="Spirits",SUM(LOOKUP(2,1/(SRP!$B$2:$B$6&lt;=E6020)/(SRP!$C$2:$C$6&gt;=E6020),SRP!$D$2:$D$6)*(G6020/100)*(E6020/1000)),IF(AND(C6020="Wine",D6020="Fortified Wines"),SUM(LOOKUP(2,1/(SRP!$B$20:$B$23&lt;=E6020)/(SRP!$C$20:$C$23&gt;=E6020),SRP!$D$20:$D$23)*(G6020/100)*(E6020/1000)),IF(C6020="Wine",SUM(LOOKUP(2,1/(SRP!$B$15:$B$19&lt;=E6020)/(SRP!$C$15:$C$19&gt;=E6020),SRP!$D$15:$D$19)*(G6020/100)*(E6020/1000)),IF(C6020="Ready to Drink",SUM(LOOKUP(2,1/(SRP!$B$10:$B$14&lt;=E6020)/(SRP!$C$10:$C$14&gt;=E6020),SRP!$D$10:$D$14)*(G6020/100)*(E6020/1000)),0))))),2)</f>
        <v>1.65</v>
      </c>
    </row>
    <row r="6021" spans="1:11" x14ac:dyDescent="0.35">
      <c r="A6021" s="2">
        <v>49050</v>
      </c>
      <c r="B6021" s="76" t="s">
        <v>2503</v>
      </c>
      <c r="C6021" s="76" t="s">
        <v>285</v>
      </c>
      <c r="D6021" s="76" t="s">
        <v>5267</v>
      </c>
      <c r="E6021" s="76">
        <v>750</v>
      </c>
      <c r="F6021" s="76">
        <v>6</v>
      </c>
      <c r="G6021" s="77">
        <v>20</v>
      </c>
      <c r="H6021" s="76" t="s">
        <v>6694</v>
      </c>
      <c r="I6021" s="77">
        <v>36.99</v>
      </c>
      <c r="J6021" s="2">
        <v>1</v>
      </c>
      <c r="K6021" s="119" cm="1">
        <f t="array" ref="K6021">ROUND(IF(C6021="Beer",SUM(LOOKUP(2,1/(SRP!$B$7:$B$9&lt;=E6021)/(SRP!$C$7:$C$9&gt;=E6021),SRP!$D$7:$D$9)*(G6021/100)*(E6021/1000)),IF(C6021="Spirits",SUM(LOOKUP(2,1/(SRP!$B$2:$B$6&lt;=E6021)/(SRP!$C$2:$C$6&gt;=E6021),SRP!$D$2:$D$6)*(G6021/100)*(E6021/1000)),IF(AND(C6021="Wine",D6021="Fortified Wines"),SUM(LOOKUP(2,1/(SRP!$B$20:$B$23&lt;=E6021)/(SRP!$C$20:$C$23&gt;=E6021),SRP!$D$20:$D$23)*(G6021/100)*(E6021/1000)),IF(C6021="Wine",SUM(LOOKUP(2,1/(SRP!$B$15:$B$19&lt;=E6021)/(SRP!$C$15:$C$19&gt;=E6021),SRP!$D$15:$D$19)*(G6021/100)*(E6021/1000)),IF(C6021="Ready to Drink",SUM(LOOKUP(2,1/(SRP!$B$10:$B$14&lt;=E6021)/(SRP!$C$10:$C$14&gt;=E6021),SRP!$D$10:$D$14)*(G6021/100)*(E6021/1000)),0))))),2)</f>
        <v>10.47</v>
      </c>
    </row>
    <row r="6022" spans="1:11" x14ac:dyDescent="0.35">
      <c r="A6022" s="2">
        <v>49052</v>
      </c>
      <c r="B6022" s="76" t="s">
        <v>2504</v>
      </c>
      <c r="C6022" s="76" t="s">
        <v>285</v>
      </c>
      <c r="D6022" s="76" t="s">
        <v>5319</v>
      </c>
      <c r="E6022" s="76">
        <v>750</v>
      </c>
      <c r="F6022" s="76">
        <v>6</v>
      </c>
      <c r="G6022" s="77">
        <v>20</v>
      </c>
      <c r="H6022" s="76" t="s">
        <v>6694</v>
      </c>
      <c r="I6022" s="77">
        <v>36.99</v>
      </c>
      <c r="J6022" s="2">
        <v>1</v>
      </c>
      <c r="K6022" s="119" cm="1">
        <f t="array" ref="K6022">ROUND(IF(C6022="Beer",SUM(LOOKUP(2,1/(SRP!$B$7:$B$9&lt;=E6022)/(SRP!$C$7:$C$9&gt;=E6022),SRP!$D$7:$D$9)*(G6022/100)*(E6022/1000)),IF(C6022="Spirits",SUM(LOOKUP(2,1/(SRP!$B$2:$B$6&lt;=E6022)/(SRP!$C$2:$C$6&gt;=E6022),SRP!$D$2:$D$6)*(G6022/100)*(E6022/1000)),IF(AND(C6022="Wine",D6022="Fortified Wines"),SUM(LOOKUP(2,1/(SRP!$B$20:$B$23&lt;=E6022)/(SRP!$C$20:$C$23&gt;=E6022),SRP!$D$20:$D$23)*(G6022/100)*(E6022/1000)),IF(C6022="Wine",SUM(LOOKUP(2,1/(SRP!$B$15:$B$19&lt;=E6022)/(SRP!$C$15:$C$19&gt;=E6022),SRP!$D$15:$D$19)*(G6022/100)*(E6022/1000)),IF(C6022="Ready to Drink",SUM(LOOKUP(2,1/(SRP!$B$10:$B$14&lt;=E6022)/(SRP!$C$10:$C$14&gt;=E6022),SRP!$D$10:$D$14)*(G6022/100)*(E6022/1000)),0))))),2)</f>
        <v>10.47</v>
      </c>
    </row>
    <row r="6023" spans="1:11" x14ac:dyDescent="0.35">
      <c r="A6023" s="2">
        <v>49053</v>
      </c>
      <c r="B6023" s="76" t="s">
        <v>2505</v>
      </c>
      <c r="C6023" s="76" t="s">
        <v>285</v>
      </c>
      <c r="D6023" s="76" t="s">
        <v>6948</v>
      </c>
      <c r="E6023" s="76">
        <v>750</v>
      </c>
      <c r="F6023" s="76">
        <v>6</v>
      </c>
      <c r="G6023" s="77">
        <v>35</v>
      </c>
      <c r="H6023" s="76" t="s">
        <v>6694</v>
      </c>
      <c r="I6023" s="77">
        <v>36.99</v>
      </c>
      <c r="J6023" s="2">
        <v>1</v>
      </c>
      <c r="K6023" s="119" cm="1">
        <f t="array" ref="K6023">ROUND(IF(C6023="Beer",SUM(LOOKUP(2,1/(SRP!$B$7:$B$9&lt;=E6023)/(SRP!$C$7:$C$9&gt;=E6023),SRP!$D$7:$D$9)*(G6023/100)*(E6023/1000)),IF(C6023="Spirits",SUM(LOOKUP(2,1/(SRP!$B$2:$B$6&lt;=E6023)/(SRP!$C$2:$C$6&gt;=E6023),SRP!$D$2:$D$6)*(G6023/100)*(E6023/1000)),IF(AND(C6023="Wine",D6023="Fortified Wines"),SUM(LOOKUP(2,1/(SRP!$B$20:$B$23&lt;=E6023)/(SRP!$C$20:$C$23&gt;=E6023),SRP!$D$20:$D$23)*(G6023/100)*(E6023/1000)),IF(C6023="Wine",SUM(LOOKUP(2,1/(SRP!$B$15:$B$19&lt;=E6023)/(SRP!$C$15:$C$19&gt;=E6023),SRP!$D$15:$D$19)*(G6023/100)*(E6023/1000)),IF(C6023="Ready to Drink",SUM(LOOKUP(2,1/(SRP!$B$10:$B$14&lt;=E6023)/(SRP!$C$10:$C$14&gt;=E6023),SRP!$D$10:$D$14)*(G6023/100)*(E6023/1000)),0))))),2)</f>
        <v>18.329999999999998</v>
      </c>
    </row>
    <row r="6024" spans="1:11" x14ac:dyDescent="0.35">
      <c r="A6024" s="2">
        <v>49075</v>
      </c>
      <c r="B6024" s="76" t="s">
        <v>4574</v>
      </c>
      <c r="C6024" s="76" t="s">
        <v>5938</v>
      </c>
      <c r="D6024" s="76" t="s">
        <v>5279</v>
      </c>
      <c r="E6024" s="76">
        <v>473</v>
      </c>
      <c r="F6024" s="76">
        <v>24</v>
      </c>
      <c r="G6024" s="77">
        <v>5</v>
      </c>
      <c r="H6024" s="76" t="s">
        <v>3321</v>
      </c>
      <c r="I6024" s="77">
        <v>3.99</v>
      </c>
      <c r="J6024" s="2">
        <v>1</v>
      </c>
      <c r="K6024" s="119" cm="1">
        <f t="array" ref="K6024">ROUND(IF(C6024="Beer",SUM(LOOKUP(2,1/(SRP!$B$7:$B$9&lt;=E6024)/(SRP!$C$7:$C$9&gt;=E6024),SRP!$D$7:$D$9)*(G6024/100)*(E6024/1000)),IF(C6024="Spirits",SUM(LOOKUP(2,1/(SRP!$B$2:$B$6&lt;=E6024)/(SRP!$C$2:$C$6&gt;=E6024),SRP!$D$2:$D$6)*(G6024/100)*(E6024/1000)),IF(AND(C6024="Wine",D6024="Fortified Wines"),SUM(LOOKUP(2,1/(SRP!$B$20:$B$23&lt;=E6024)/(SRP!$C$20:$C$23&gt;=E6024),SRP!$D$20:$D$23)*(G6024/100)*(E6024/1000)),IF(C6024="Wine",SUM(LOOKUP(2,1/(SRP!$B$15:$B$19&lt;=E6024)/(SRP!$C$15:$C$19&gt;=E6024),SRP!$D$15:$D$19)*(G6024/100)*(E6024/1000)),IF(C6024="Ready to Drink",SUM(LOOKUP(2,1/(SRP!$B$10:$B$14&lt;=E6024)/(SRP!$C$10:$C$14&gt;=E6024),SRP!$D$10:$D$14)*(G6024/100)*(E6024/1000)),0))))),2)</f>
        <v>1.75</v>
      </c>
    </row>
    <row r="6025" spans="1:11" x14ac:dyDescent="0.35">
      <c r="A6025" s="2">
        <v>49075</v>
      </c>
      <c r="B6025" s="76" t="s">
        <v>4574</v>
      </c>
      <c r="C6025" s="76" t="s">
        <v>5938</v>
      </c>
      <c r="D6025" s="76" t="s">
        <v>5279</v>
      </c>
      <c r="E6025" s="76">
        <v>473</v>
      </c>
      <c r="F6025" s="76">
        <v>24</v>
      </c>
      <c r="G6025" s="77">
        <v>5</v>
      </c>
      <c r="H6025" s="76" t="s">
        <v>3321</v>
      </c>
      <c r="I6025" s="77">
        <v>3.99</v>
      </c>
      <c r="J6025" s="2">
        <v>1</v>
      </c>
      <c r="K6025" s="119" cm="1">
        <f t="array" ref="K6025">ROUND(IF(C6025="Beer",SUM(LOOKUP(2,1/(SRP!$B$7:$B$9&lt;=E6025)/(SRP!$C$7:$C$9&gt;=E6025),SRP!$D$7:$D$9)*(G6025/100)*(E6025/1000)),IF(C6025="Spirits",SUM(LOOKUP(2,1/(SRP!$B$2:$B$6&lt;=E6025)/(SRP!$C$2:$C$6&gt;=E6025),SRP!$D$2:$D$6)*(G6025/100)*(E6025/1000)),IF(AND(C6025="Wine",D6025="Fortified Wines"),SUM(LOOKUP(2,1/(SRP!$B$20:$B$23&lt;=E6025)/(SRP!$C$20:$C$23&gt;=E6025),SRP!$D$20:$D$23)*(G6025/100)*(E6025/1000)),IF(C6025="Wine",SUM(LOOKUP(2,1/(SRP!$B$15:$B$19&lt;=E6025)/(SRP!$C$15:$C$19&gt;=E6025),SRP!$D$15:$D$19)*(G6025/100)*(E6025/1000)),IF(C6025="Ready to Drink",SUM(LOOKUP(2,1/(SRP!$B$10:$B$14&lt;=E6025)/(SRP!$C$10:$C$14&gt;=E6025),SRP!$D$10:$D$14)*(G6025/100)*(E6025/1000)),0))))),2)</f>
        <v>1.75</v>
      </c>
    </row>
    <row r="6026" spans="1:11" x14ac:dyDescent="0.35">
      <c r="A6026" s="2">
        <v>49079</v>
      </c>
      <c r="B6026" s="76" t="s">
        <v>4573</v>
      </c>
      <c r="C6026" s="76" t="s">
        <v>5938</v>
      </c>
      <c r="D6026" s="76" t="s">
        <v>5307</v>
      </c>
      <c r="E6026" s="76">
        <v>2130</v>
      </c>
      <c r="F6026" s="76">
        <v>4</v>
      </c>
      <c r="G6026" s="77">
        <v>5</v>
      </c>
      <c r="H6026" s="76" t="s">
        <v>3321</v>
      </c>
      <c r="I6026" s="77">
        <v>17.28</v>
      </c>
      <c r="J6026" s="2">
        <v>6</v>
      </c>
      <c r="K6026" s="119" cm="1">
        <f t="array" ref="K6026">ROUND(IF(C6026="Beer",SUM(LOOKUP(2,1/(SRP!$B$7:$B$9&lt;=E6026)/(SRP!$C$7:$C$9&gt;=E6026),SRP!$D$7:$D$9)*(G6026/100)*(E6026/1000)),IF(C6026="Spirits",SUM(LOOKUP(2,1/(SRP!$B$2:$B$6&lt;=E6026)/(SRP!$C$2:$C$6&gt;=E6026),SRP!$D$2:$D$6)*(G6026/100)*(E6026/1000)),IF(AND(C6026="Wine",D6026="Fortified Wines"),SUM(LOOKUP(2,1/(SRP!$B$20:$B$23&lt;=E6026)/(SRP!$C$20:$C$23&gt;=E6026),SRP!$D$20:$D$23)*(G6026/100)*(E6026/1000)),IF(C6026="Wine",SUM(LOOKUP(2,1/(SRP!$B$15:$B$19&lt;=E6026)/(SRP!$C$15:$C$19&gt;=E6026),SRP!$D$15:$D$19)*(G6026/100)*(E6026/1000)),IF(C6026="Ready to Drink",SUM(LOOKUP(2,1/(SRP!$B$10:$B$14&lt;=E6026)/(SRP!$C$10:$C$14&gt;=E6026),SRP!$D$10:$D$14)*(G6026/100)*(E6026/1000)),0))))),2)</f>
        <v>7.43</v>
      </c>
    </row>
    <row r="6027" spans="1:11" x14ac:dyDescent="0.35">
      <c r="A6027" s="2">
        <v>49079</v>
      </c>
      <c r="B6027" s="76" t="s">
        <v>4573</v>
      </c>
      <c r="C6027" s="76" t="s">
        <v>5938</v>
      </c>
      <c r="D6027" s="76" t="s">
        <v>5307</v>
      </c>
      <c r="E6027" s="76">
        <v>2130</v>
      </c>
      <c r="F6027" s="76">
        <v>4</v>
      </c>
      <c r="G6027" s="77">
        <v>5</v>
      </c>
      <c r="H6027" s="76" t="s">
        <v>3321</v>
      </c>
      <c r="I6027" s="77">
        <v>17.28</v>
      </c>
      <c r="J6027" s="2">
        <v>6</v>
      </c>
      <c r="K6027" s="119" cm="1">
        <f t="array" ref="K6027">ROUND(IF(C6027="Beer",SUM(LOOKUP(2,1/(SRP!$B$7:$B$9&lt;=E6027)/(SRP!$C$7:$C$9&gt;=E6027),SRP!$D$7:$D$9)*(G6027/100)*(E6027/1000)),IF(C6027="Spirits",SUM(LOOKUP(2,1/(SRP!$B$2:$B$6&lt;=E6027)/(SRP!$C$2:$C$6&gt;=E6027),SRP!$D$2:$D$6)*(G6027/100)*(E6027/1000)),IF(AND(C6027="Wine",D6027="Fortified Wines"),SUM(LOOKUP(2,1/(SRP!$B$20:$B$23&lt;=E6027)/(SRP!$C$20:$C$23&gt;=E6027),SRP!$D$20:$D$23)*(G6027/100)*(E6027/1000)),IF(C6027="Wine",SUM(LOOKUP(2,1/(SRP!$B$15:$B$19&lt;=E6027)/(SRP!$C$15:$C$19&gt;=E6027),SRP!$D$15:$D$19)*(G6027/100)*(E6027/1000)),IF(C6027="Ready to Drink",SUM(LOOKUP(2,1/(SRP!$B$10:$B$14&lt;=E6027)/(SRP!$C$10:$C$14&gt;=E6027),SRP!$D$10:$D$14)*(G6027/100)*(E6027/1000)),0))))),2)</f>
        <v>7.43</v>
      </c>
    </row>
    <row r="6028" spans="1:11" x14ac:dyDescent="0.35">
      <c r="A6028" s="2">
        <v>49089</v>
      </c>
      <c r="B6028" s="76" t="s">
        <v>4572</v>
      </c>
      <c r="C6028" s="76" t="s">
        <v>285</v>
      </c>
      <c r="D6028" s="76" t="s">
        <v>5243</v>
      </c>
      <c r="E6028" s="76">
        <v>700</v>
      </c>
      <c r="F6028" s="76">
        <v>6</v>
      </c>
      <c r="G6028" s="77">
        <v>43</v>
      </c>
      <c r="H6028" s="76" t="s">
        <v>3282</v>
      </c>
      <c r="I6028" s="77">
        <v>66.489999999999995</v>
      </c>
      <c r="J6028" s="2">
        <v>1</v>
      </c>
      <c r="K6028" s="119" cm="1">
        <f t="array" ref="K6028">ROUND(IF(C6028="Beer",SUM(LOOKUP(2,1/(SRP!$B$7:$B$9&lt;=E6028)/(SRP!$C$7:$C$9&gt;=E6028),SRP!$D$7:$D$9)*(G6028/100)*(E6028/1000)),IF(C6028="Spirits",SUM(LOOKUP(2,1/(SRP!$B$2:$B$6&lt;=E6028)/(SRP!$C$2:$C$6&gt;=E6028),SRP!$D$2:$D$6)*(G6028/100)*(E6028/1000)),IF(AND(C6028="Wine",D6028="Fortified Wines"),SUM(LOOKUP(2,1/(SRP!$B$20:$B$23&lt;=E6028)/(SRP!$C$20:$C$23&gt;=E6028),SRP!$D$20:$D$23)*(G6028/100)*(E6028/1000)),IF(C6028="Wine",SUM(LOOKUP(2,1/(SRP!$B$15:$B$19&lt;=E6028)/(SRP!$C$15:$C$19&gt;=E6028),SRP!$D$15:$D$19)*(G6028/100)*(E6028/1000)),IF(C6028="Ready to Drink",SUM(LOOKUP(2,1/(SRP!$B$10:$B$14&lt;=E6028)/(SRP!$C$10:$C$14&gt;=E6028),SRP!$D$10:$D$14)*(G6028/100)*(E6028/1000)),0))))),2)</f>
        <v>21.01</v>
      </c>
    </row>
    <row r="6029" spans="1:11" x14ac:dyDescent="0.35">
      <c r="A6029" s="2">
        <v>49093</v>
      </c>
      <c r="B6029" s="76" t="s">
        <v>4571</v>
      </c>
      <c r="C6029" s="76" t="s">
        <v>285</v>
      </c>
      <c r="D6029" s="76" t="s">
        <v>5315</v>
      </c>
      <c r="E6029" s="76">
        <v>750</v>
      </c>
      <c r="F6029" s="76">
        <v>6</v>
      </c>
      <c r="G6029" s="77">
        <v>42</v>
      </c>
      <c r="H6029" s="76" t="s">
        <v>3326</v>
      </c>
      <c r="I6029" s="77">
        <v>44.99</v>
      </c>
      <c r="J6029" s="2">
        <v>1</v>
      </c>
      <c r="K6029" s="119" cm="1">
        <f t="array" ref="K6029">ROUND(IF(C6029="Beer",SUM(LOOKUP(2,1/(SRP!$B$7:$B$9&lt;=E6029)/(SRP!$C$7:$C$9&gt;=E6029),SRP!$D$7:$D$9)*(G6029/100)*(E6029/1000)),IF(C6029="Spirits",SUM(LOOKUP(2,1/(SRP!$B$2:$B$6&lt;=E6029)/(SRP!$C$2:$C$6&gt;=E6029),SRP!$D$2:$D$6)*(G6029/100)*(E6029/1000)),IF(AND(C6029="Wine",D6029="Fortified Wines"),SUM(LOOKUP(2,1/(SRP!$B$20:$B$23&lt;=E6029)/(SRP!$C$20:$C$23&gt;=E6029),SRP!$D$20:$D$23)*(G6029/100)*(E6029/1000)),IF(C6029="Wine",SUM(LOOKUP(2,1/(SRP!$B$15:$B$19&lt;=E6029)/(SRP!$C$15:$C$19&gt;=E6029),SRP!$D$15:$D$19)*(G6029/100)*(E6029/1000)),IF(C6029="Ready to Drink",SUM(LOOKUP(2,1/(SRP!$B$10:$B$14&lt;=E6029)/(SRP!$C$10:$C$14&gt;=E6029),SRP!$D$10:$D$14)*(G6029/100)*(E6029/1000)),0))))),2)</f>
        <v>21.99</v>
      </c>
    </row>
    <row r="6030" spans="1:11" x14ac:dyDescent="0.35">
      <c r="A6030" s="2">
        <v>49097</v>
      </c>
      <c r="B6030" s="76" t="s">
        <v>2315</v>
      </c>
      <c r="C6030" s="76" t="s">
        <v>285</v>
      </c>
      <c r="D6030" s="76" t="s">
        <v>5243</v>
      </c>
      <c r="E6030" s="76">
        <v>50</v>
      </c>
      <c r="F6030" s="76">
        <v>96</v>
      </c>
      <c r="G6030" s="77">
        <v>43</v>
      </c>
      <c r="H6030" s="76" t="s">
        <v>3992</v>
      </c>
      <c r="I6030" s="77">
        <v>6.49</v>
      </c>
      <c r="J6030" s="2">
        <v>1</v>
      </c>
      <c r="K6030" s="119" cm="1">
        <f t="array" ref="K6030">ROUND(IF(C6030="Beer",SUM(LOOKUP(2,1/(SRP!$B$7:$B$9&lt;=E6030)/(SRP!$C$7:$C$9&gt;=E6030),SRP!$D$7:$D$9)*(G6030/100)*(E6030/1000)),IF(C6030="Spirits",SUM(LOOKUP(2,1/(SRP!$B$2:$B$6&lt;=E6030)/(SRP!$C$2:$C$6&gt;=E6030),SRP!$D$2:$D$6)*(G6030/100)*(E6030/1000)),IF(AND(C6030="Wine",D6030="Fortified Wines"),SUM(LOOKUP(2,1/(SRP!$B$20:$B$23&lt;=E6030)/(SRP!$C$20:$C$23&gt;=E6030),SRP!$D$20:$D$23)*(G6030/100)*(E6030/1000)),IF(C6030="Wine",SUM(LOOKUP(2,1/(SRP!$B$15:$B$19&lt;=E6030)/(SRP!$C$15:$C$19&gt;=E6030),SRP!$D$15:$D$19)*(G6030/100)*(E6030/1000)),IF(C6030="Ready to Drink",SUM(LOOKUP(2,1/(SRP!$B$10:$B$14&lt;=E6030)/(SRP!$C$10:$C$14&gt;=E6030),SRP!$D$10:$D$14)*(G6030/100)*(E6030/1000)),0))))),2)</f>
        <v>2.5</v>
      </c>
    </row>
    <row r="6031" spans="1:11" x14ac:dyDescent="0.35">
      <c r="A6031" s="2">
        <v>49100</v>
      </c>
      <c r="B6031" s="76" t="s">
        <v>441</v>
      </c>
      <c r="C6031" s="76" t="s">
        <v>285</v>
      </c>
      <c r="D6031" s="76" t="s">
        <v>5290</v>
      </c>
      <c r="E6031" s="76">
        <v>50</v>
      </c>
      <c r="F6031" s="76">
        <v>120</v>
      </c>
      <c r="G6031" s="77">
        <v>15</v>
      </c>
      <c r="H6031" s="76" t="s">
        <v>3282</v>
      </c>
      <c r="I6031" s="77">
        <v>2.2999999999999998</v>
      </c>
      <c r="J6031" s="2">
        <v>1</v>
      </c>
      <c r="K6031" s="119" cm="1">
        <f t="array" ref="K6031">ROUND(IF(C6031="Beer",SUM(LOOKUP(2,1/(SRP!$B$7:$B$9&lt;=E6031)/(SRP!$C$7:$C$9&gt;=E6031),SRP!$D$7:$D$9)*(G6031/100)*(E6031/1000)),IF(C6031="Spirits",SUM(LOOKUP(2,1/(SRP!$B$2:$B$6&lt;=E6031)/(SRP!$C$2:$C$6&gt;=E6031),SRP!$D$2:$D$6)*(G6031/100)*(E6031/1000)),IF(AND(C6031="Wine",D6031="Fortified Wines"),SUM(LOOKUP(2,1/(SRP!$B$20:$B$23&lt;=E6031)/(SRP!$C$20:$C$23&gt;=E6031),SRP!$D$20:$D$23)*(G6031/100)*(E6031/1000)),IF(C6031="Wine",SUM(LOOKUP(2,1/(SRP!$B$15:$B$19&lt;=E6031)/(SRP!$C$15:$C$19&gt;=E6031),SRP!$D$15:$D$19)*(G6031/100)*(E6031/1000)),IF(C6031="Ready to Drink",SUM(LOOKUP(2,1/(SRP!$B$10:$B$14&lt;=E6031)/(SRP!$C$10:$C$14&gt;=E6031),SRP!$D$10:$D$14)*(G6031/100)*(E6031/1000)),0))))),2)</f>
        <v>0.87</v>
      </c>
    </row>
    <row r="6032" spans="1:11" x14ac:dyDescent="0.35">
      <c r="A6032" s="2">
        <v>49111</v>
      </c>
      <c r="B6032" s="76" t="s">
        <v>4527</v>
      </c>
      <c r="C6032" s="76" t="s">
        <v>285</v>
      </c>
      <c r="D6032" s="76" t="s">
        <v>5243</v>
      </c>
      <c r="E6032" s="76">
        <v>750</v>
      </c>
      <c r="F6032" s="76">
        <v>6</v>
      </c>
      <c r="G6032" s="77">
        <v>40</v>
      </c>
      <c r="H6032" s="76" t="s">
        <v>3283</v>
      </c>
      <c r="I6032" s="77">
        <v>29.49</v>
      </c>
      <c r="J6032" s="2">
        <v>1</v>
      </c>
      <c r="K6032" s="119" cm="1">
        <f t="array" ref="K6032">ROUND(IF(C6032="Beer",SUM(LOOKUP(2,1/(SRP!$B$7:$B$9&lt;=E6032)/(SRP!$C$7:$C$9&gt;=E6032),SRP!$D$7:$D$9)*(G6032/100)*(E6032/1000)),IF(C6032="Spirits",SUM(LOOKUP(2,1/(SRP!$B$2:$B$6&lt;=E6032)/(SRP!$C$2:$C$6&gt;=E6032),SRP!$D$2:$D$6)*(G6032/100)*(E6032/1000)),IF(AND(C6032="Wine",D6032="Fortified Wines"),SUM(LOOKUP(2,1/(SRP!$B$20:$B$23&lt;=E6032)/(SRP!$C$20:$C$23&gt;=E6032),SRP!$D$20:$D$23)*(G6032/100)*(E6032/1000)),IF(C6032="Wine",SUM(LOOKUP(2,1/(SRP!$B$15:$B$19&lt;=E6032)/(SRP!$C$15:$C$19&gt;=E6032),SRP!$D$15:$D$19)*(G6032/100)*(E6032/1000)),IF(C6032="Ready to Drink",SUM(LOOKUP(2,1/(SRP!$B$10:$B$14&lt;=E6032)/(SRP!$C$10:$C$14&gt;=E6032),SRP!$D$10:$D$14)*(G6032/100)*(E6032/1000)),0))))),2)</f>
        <v>20.94</v>
      </c>
    </row>
    <row r="6033" spans="1:11" x14ac:dyDescent="0.35">
      <c r="A6033" s="2">
        <v>49140</v>
      </c>
      <c r="B6033" s="76" t="s">
        <v>4526</v>
      </c>
      <c r="C6033" s="76" t="s">
        <v>5938</v>
      </c>
      <c r="D6033" s="76" t="s">
        <v>5279</v>
      </c>
      <c r="E6033" s="76">
        <v>2000</v>
      </c>
      <c r="F6033" s="76">
        <v>8</v>
      </c>
      <c r="G6033" s="77">
        <v>7</v>
      </c>
      <c r="H6033" s="76" t="s">
        <v>3292</v>
      </c>
      <c r="I6033" s="77">
        <v>12.95</v>
      </c>
      <c r="J6033" s="2">
        <v>1</v>
      </c>
      <c r="K6033" s="119" cm="1">
        <f t="array" ref="K6033">ROUND(IF(C6033="Beer",SUM(LOOKUP(2,1/(SRP!$B$7:$B$9&lt;=E6033)/(SRP!$C$7:$C$9&gt;=E6033),SRP!$D$7:$D$9)*(G6033/100)*(E6033/1000)),IF(C6033="Spirits",SUM(LOOKUP(2,1/(SRP!$B$2:$B$6&lt;=E6033)/(SRP!$C$2:$C$6&gt;=E6033),SRP!$D$2:$D$6)*(G6033/100)*(E6033/1000)),IF(AND(C6033="Wine",D6033="Fortified Wines"),SUM(LOOKUP(2,1/(SRP!$B$20:$B$23&lt;=E6033)/(SRP!$C$20:$C$23&gt;=E6033),SRP!$D$20:$D$23)*(G6033/100)*(E6033/1000)),IF(C6033="Wine",SUM(LOOKUP(2,1/(SRP!$B$15:$B$19&lt;=E6033)/(SRP!$C$15:$C$19&gt;=E6033),SRP!$D$15:$D$19)*(G6033/100)*(E6033/1000)),IF(C6033="Ready to Drink",SUM(LOOKUP(2,1/(SRP!$B$10:$B$14&lt;=E6033)/(SRP!$C$10:$C$14&gt;=E6033),SRP!$D$10:$D$14)*(G6033/100)*(E6033/1000)),0))))),2)</f>
        <v>9.77</v>
      </c>
    </row>
    <row r="6034" spans="1:11" x14ac:dyDescent="0.35">
      <c r="A6034" s="2">
        <v>49140</v>
      </c>
      <c r="B6034" s="76" t="s">
        <v>4526</v>
      </c>
      <c r="C6034" s="76" t="s">
        <v>5938</v>
      </c>
      <c r="D6034" s="76" t="s">
        <v>5279</v>
      </c>
      <c r="E6034" s="76">
        <v>2000</v>
      </c>
      <c r="F6034" s="76">
        <v>8</v>
      </c>
      <c r="G6034" s="77">
        <v>7</v>
      </c>
      <c r="H6034" s="76" t="s">
        <v>3292</v>
      </c>
      <c r="I6034" s="77">
        <v>12.95</v>
      </c>
      <c r="J6034" s="2">
        <v>1</v>
      </c>
      <c r="K6034" s="119" cm="1">
        <f t="array" ref="K6034">ROUND(IF(C6034="Beer",SUM(LOOKUP(2,1/(SRP!$B$7:$B$9&lt;=E6034)/(SRP!$C$7:$C$9&gt;=E6034),SRP!$D$7:$D$9)*(G6034/100)*(E6034/1000)),IF(C6034="Spirits",SUM(LOOKUP(2,1/(SRP!$B$2:$B$6&lt;=E6034)/(SRP!$C$2:$C$6&gt;=E6034),SRP!$D$2:$D$6)*(G6034/100)*(E6034/1000)),IF(AND(C6034="Wine",D6034="Fortified Wines"),SUM(LOOKUP(2,1/(SRP!$B$20:$B$23&lt;=E6034)/(SRP!$C$20:$C$23&gt;=E6034),SRP!$D$20:$D$23)*(G6034/100)*(E6034/1000)),IF(C6034="Wine",SUM(LOOKUP(2,1/(SRP!$B$15:$B$19&lt;=E6034)/(SRP!$C$15:$C$19&gt;=E6034),SRP!$D$15:$D$19)*(G6034/100)*(E6034/1000)),IF(C6034="Ready to Drink",SUM(LOOKUP(2,1/(SRP!$B$10:$B$14&lt;=E6034)/(SRP!$C$10:$C$14&gt;=E6034),SRP!$D$10:$D$14)*(G6034/100)*(E6034/1000)),0))))),2)</f>
        <v>9.77</v>
      </c>
    </row>
    <row r="6035" spans="1:11" x14ac:dyDescent="0.35">
      <c r="A6035" s="2">
        <v>49143</v>
      </c>
      <c r="B6035" s="76" t="s">
        <v>4525</v>
      </c>
      <c r="C6035" s="76" t="s">
        <v>287</v>
      </c>
      <c r="D6035" s="76" t="s">
        <v>5310</v>
      </c>
      <c r="E6035" s="76">
        <v>4260</v>
      </c>
      <c r="F6035" s="76">
        <v>2</v>
      </c>
      <c r="G6035" s="77">
        <v>1E-4</v>
      </c>
      <c r="H6035" s="76" t="s">
        <v>3325</v>
      </c>
      <c r="I6035" s="77">
        <v>21.99</v>
      </c>
      <c r="J6035" s="2">
        <v>12</v>
      </c>
      <c r="K6035" s="119" cm="1">
        <f t="array" ref="K6035">ROUND(IF(C6035="Beer",SUM(LOOKUP(2,1/(SRP!$B$7:$B$9&lt;=E6035)/(SRP!$C$7:$C$9&gt;=E6035),SRP!$D$7:$D$9)*(G6035/100)*(E6035/1000)),IF(C6035="Spirits",SUM(LOOKUP(2,1/(SRP!$B$2:$B$6&lt;=E6035)/(SRP!$C$2:$C$6&gt;=E6035),SRP!$D$2:$D$6)*(G6035/100)*(E6035/1000)),IF(AND(C6035="Wine",D6035="Fortified Wines"),SUM(LOOKUP(2,1/(SRP!$B$20:$B$23&lt;=E6035)/(SRP!$C$20:$C$23&gt;=E6035),SRP!$D$20:$D$23)*(G6035/100)*(E6035/1000)),IF(C6035="Wine",SUM(LOOKUP(2,1/(SRP!$B$15:$B$19&lt;=E6035)/(SRP!$C$15:$C$19&gt;=E6035),SRP!$D$15:$D$19)*(G6035/100)*(E6035/1000)),IF(C6035="Ready to Drink",SUM(LOOKUP(2,1/(SRP!$B$10:$B$14&lt;=E6035)/(SRP!$C$10:$C$14&gt;=E6035),SRP!$D$10:$D$14)*(G6035/100)*(E6035/1000)),0))))),2)</f>
        <v>0</v>
      </c>
    </row>
    <row r="6036" spans="1:11" x14ac:dyDescent="0.35">
      <c r="A6036" s="2">
        <v>49143</v>
      </c>
      <c r="B6036" s="76" t="s">
        <v>4525</v>
      </c>
      <c r="C6036" s="76" t="s">
        <v>287</v>
      </c>
      <c r="D6036" s="76" t="s">
        <v>5310</v>
      </c>
      <c r="E6036" s="76">
        <v>4260</v>
      </c>
      <c r="F6036" s="76">
        <v>2</v>
      </c>
      <c r="G6036" s="77">
        <v>1E-4</v>
      </c>
      <c r="H6036" s="76" t="s">
        <v>3325</v>
      </c>
      <c r="I6036" s="77">
        <v>21.99</v>
      </c>
      <c r="J6036" s="2">
        <v>12</v>
      </c>
      <c r="K6036" s="119" cm="1">
        <f t="array" ref="K6036">ROUND(IF(C6036="Beer",SUM(LOOKUP(2,1/(SRP!$B$7:$B$9&lt;=E6036)/(SRP!$C$7:$C$9&gt;=E6036),SRP!$D$7:$D$9)*(G6036/100)*(E6036/1000)),IF(C6036="Spirits",SUM(LOOKUP(2,1/(SRP!$B$2:$B$6&lt;=E6036)/(SRP!$C$2:$C$6&gt;=E6036),SRP!$D$2:$D$6)*(G6036/100)*(E6036/1000)),IF(AND(C6036="Wine",D6036="Fortified Wines"),SUM(LOOKUP(2,1/(SRP!$B$20:$B$23&lt;=E6036)/(SRP!$C$20:$C$23&gt;=E6036),SRP!$D$20:$D$23)*(G6036/100)*(E6036/1000)),IF(C6036="Wine",SUM(LOOKUP(2,1/(SRP!$B$15:$B$19&lt;=E6036)/(SRP!$C$15:$C$19&gt;=E6036),SRP!$D$15:$D$19)*(G6036/100)*(E6036/1000)),IF(C6036="Ready to Drink",SUM(LOOKUP(2,1/(SRP!$B$10:$B$14&lt;=E6036)/(SRP!$C$10:$C$14&gt;=E6036),SRP!$D$10:$D$14)*(G6036/100)*(E6036/1000)),0))))),2)</f>
        <v>0</v>
      </c>
    </row>
    <row r="6037" spans="1:11" x14ac:dyDescent="0.35">
      <c r="A6037" s="2">
        <v>49159</v>
      </c>
      <c r="B6037" s="76" t="s">
        <v>1049</v>
      </c>
      <c r="C6037" s="76" t="s">
        <v>286</v>
      </c>
      <c r="D6037" s="76" t="s">
        <v>5236</v>
      </c>
      <c r="E6037" s="76">
        <v>375</v>
      </c>
      <c r="F6037" s="76">
        <v>24</v>
      </c>
      <c r="G6037" s="77">
        <v>13</v>
      </c>
      <c r="H6037" s="76" t="s">
        <v>3282</v>
      </c>
      <c r="I6037" s="77">
        <v>19.989999999999998</v>
      </c>
      <c r="J6037" s="2">
        <v>1</v>
      </c>
      <c r="K6037" s="119" cm="1">
        <f t="array" ref="K6037">ROUND(IF(C6037="Beer",SUM(LOOKUP(2,1/(SRP!$B$7:$B$9&lt;=E6037)/(SRP!$C$7:$C$9&gt;=E6037),SRP!$D$7:$D$9)*(G6037/100)*(E6037/1000)),IF(C6037="Spirits",SUM(LOOKUP(2,1/(SRP!$B$2:$B$6&lt;=E6037)/(SRP!$C$2:$C$6&gt;=E6037),SRP!$D$2:$D$6)*(G6037/100)*(E6037/1000)),IF(AND(C6037="Wine",D6037="Fortified Wines"),SUM(LOOKUP(2,1/(SRP!$B$20:$B$23&lt;=E6037)/(SRP!$C$20:$C$23&gt;=E6037),SRP!$D$20:$D$23)*(G6037/100)*(E6037/1000)),IF(C6037="Wine",SUM(LOOKUP(2,1/(SRP!$B$15:$B$19&lt;=E6037)/(SRP!$C$15:$C$19&gt;=E6037),SRP!$D$15:$D$19)*(G6037/100)*(E6037/1000)),IF(C6037="Ready to Drink",SUM(LOOKUP(2,1/(SRP!$B$10:$B$14&lt;=E6037)/(SRP!$C$10:$C$14&gt;=E6037),SRP!$D$10:$D$14)*(G6037/100)*(E6037/1000)),0))))),2)</f>
        <v>3.61</v>
      </c>
    </row>
    <row r="6038" spans="1:11" x14ac:dyDescent="0.35">
      <c r="A6038" s="2">
        <v>49161</v>
      </c>
      <c r="B6038" s="76" t="s">
        <v>4523</v>
      </c>
      <c r="C6038" s="76" t="s">
        <v>285</v>
      </c>
      <c r="D6038" s="76" t="s">
        <v>5304</v>
      </c>
      <c r="E6038" s="76">
        <v>50</v>
      </c>
      <c r="F6038" s="76">
        <v>120</v>
      </c>
      <c r="G6038" s="77">
        <v>49.5</v>
      </c>
      <c r="H6038" s="76" t="s">
        <v>3303</v>
      </c>
      <c r="I6038" s="77">
        <v>3.29</v>
      </c>
      <c r="J6038" s="2">
        <v>1</v>
      </c>
      <c r="K6038" s="119" cm="1">
        <f t="array" ref="K6038">ROUND(IF(C6038="Beer",SUM(LOOKUP(2,1/(SRP!$B$7:$B$9&lt;=E6038)/(SRP!$C$7:$C$9&gt;=E6038),SRP!$D$7:$D$9)*(G6038/100)*(E6038/1000)),IF(C6038="Spirits",SUM(LOOKUP(2,1/(SRP!$B$2:$B$6&lt;=E6038)/(SRP!$C$2:$C$6&gt;=E6038),SRP!$D$2:$D$6)*(G6038/100)*(E6038/1000)),IF(AND(C6038="Wine",D6038="Fortified Wines"),SUM(LOOKUP(2,1/(SRP!$B$20:$B$23&lt;=E6038)/(SRP!$C$20:$C$23&gt;=E6038),SRP!$D$20:$D$23)*(G6038/100)*(E6038/1000)),IF(C6038="Wine",SUM(LOOKUP(2,1/(SRP!$B$15:$B$19&lt;=E6038)/(SRP!$C$15:$C$19&gt;=E6038),SRP!$D$15:$D$19)*(G6038/100)*(E6038/1000)),IF(C6038="Ready to Drink",SUM(LOOKUP(2,1/(SRP!$B$10:$B$14&lt;=E6038)/(SRP!$C$10:$C$14&gt;=E6038),SRP!$D$10:$D$14)*(G6038/100)*(E6038/1000)),0))))),2)</f>
        <v>2.88</v>
      </c>
    </row>
    <row r="6039" spans="1:11" x14ac:dyDescent="0.35">
      <c r="A6039" s="2">
        <v>49162</v>
      </c>
      <c r="B6039" s="76" t="s">
        <v>4522</v>
      </c>
      <c r="C6039" s="76" t="s">
        <v>5938</v>
      </c>
      <c r="D6039" s="76" t="s">
        <v>5746</v>
      </c>
      <c r="E6039" s="76">
        <v>4260</v>
      </c>
      <c r="F6039" s="76">
        <v>2</v>
      </c>
      <c r="G6039" s="77">
        <v>4.5</v>
      </c>
      <c r="H6039" s="76" t="s">
        <v>3324</v>
      </c>
      <c r="I6039" s="77">
        <v>29.99</v>
      </c>
      <c r="J6039" s="2">
        <v>12</v>
      </c>
      <c r="K6039" s="119" cm="1">
        <f t="array" ref="K6039">ROUND(IF(C6039="Beer",SUM(LOOKUP(2,1/(SRP!$B$7:$B$9&lt;=E6039)/(SRP!$C$7:$C$9&gt;=E6039),SRP!$D$7:$D$9)*(G6039/100)*(E6039/1000)),IF(C6039="Spirits",SUM(LOOKUP(2,1/(SRP!$B$2:$B$6&lt;=E6039)/(SRP!$C$2:$C$6&gt;=E6039),SRP!$D$2:$D$6)*(G6039/100)*(E6039/1000)),IF(AND(C6039="Wine",D6039="Fortified Wines"),SUM(LOOKUP(2,1/(SRP!$B$20:$B$23&lt;=E6039)/(SRP!$C$20:$C$23&gt;=E6039),SRP!$D$20:$D$23)*(G6039/100)*(E6039/1000)),IF(C6039="Wine",SUM(LOOKUP(2,1/(SRP!$B$15:$B$19&lt;=E6039)/(SRP!$C$15:$C$19&gt;=E6039),SRP!$D$15:$D$19)*(G6039/100)*(E6039/1000)),IF(C6039="Ready to Drink",SUM(LOOKUP(2,1/(SRP!$B$10:$B$14&lt;=E6039)/(SRP!$C$10:$C$14&gt;=E6039),SRP!$D$10:$D$14)*(G6039/100)*(E6039/1000)),0))))),2)</f>
        <v>13.38</v>
      </c>
    </row>
    <row r="6040" spans="1:11" x14ac:dyDescent="0.35">
      <c r="A6040" s="2">
        <v>49162</v>
      </c>
      <c r="B6040" s="76" t="s">
        <v>4522</v>
      </c>
      <c r="C6040" s="76" t="s">
        <v>5938</v>
      </c>
      <c r="D6040" s="76" t="s">
        <v>5746</v>
      </c>
      <c r="E6040" s="76">
        <v>4260</v>
      </c>
      <c r="F6040" s="76">
        <v>2</v>
      </c>
      <c r="G6040" s="77">
        <v>4.5</v>
      </c>
      <c r="H6040" s="76" t="s">
        <v>3324</v>
      </c>
      <c r="I6040" s="77">
        <v>29.99</v>
      </c>
      <c r="J6040" s="2">
        <v>12</v>
      </c>
      <c r="K6040" s="119" cm="1">
        <f t="array" ref="K6040">ROUND(IF(C6040="Beer",SUM(LOOKUP(2,1/(SRP!$B$7:$B$9&lt;=E6040)/(SRP!$C$7:$C$9&gt;=E6040),SRP!$D$7:$D$9)*(G6040/100)*(E6040/1000)),IF(C6040="Spirits",SUM(LOOKUP(2,1/(SRP!$B$2:$B$6&lt;=E6040)/(SRP!$C$2:$C$6&gt;=E6040),SRP!$D$2:$D$6)*(G6040/100)*(E6040/1000)),IF(AND(C6040="Wine",D6040="Fortified Wines"),SUM(LOOKUP(2,1/(SRP!$B$20:$B$23&lt;=E6040)/(SRP!$C$20:$C$23&gt;=E6040),SRP!$D$20:$D$23)*(G6040/100)*(E6040/1000)),IF(C6040="Wine",SUM(LOOKUP(2,1/(SRP!$B$15:$B$19&lt;=E6040)/(SRP!$C$15:$C$19&gt;=E6040),SRP!$D$15:$D$19)*(G6040/100)*(E6040/1000)),IF(C6040="Ready to Drink",SUM(LOOKUP(2,1/(SRP!$B$10:$B$14&lt;=E6040)/(SRP!$C$10:$C$14&gt;=E6040),SRP!$D$10:$D$14)*(G6040/100)*(E6040/1000)),0))))),2)</f>
        <v>13.38</v>
      </c>
    </row>
    <row r="6041" spans="1:11" x14ac:dyDescent="0.35">
      <c r="A6041" s="2">
        <v>49170</v>
      </c>
      <c r="B6041" s="76" t="s">
        <v>4521</v>
      </c>
      <c r="C6041" s="76" t="s">
        <v>287</v>
      </c>
      <c r="D6041" s="76" t="s">
        <v>5230</v>
      </c>
      <c r="E6041" s="76">
        <v>1892</v>
      </c>
      <c r="F6041" s="76">
        <v>6</v>
      </c>
      <c r="G6041" s="77">
        <v>5</v>
      </c>
      <c r="H6041" s="76" t="s">
        <v>3360</v>
      </c>
      <c r="I6041" s="77">
        <v>15.99</v>
      </c>
      <c r="J6041" s="2">
        <v>4</v>
      </c>
      <c r="K6041" s="119" cm="1">
        <f t="array" ref="K6041">ROUND(IF(C6041="Beer",SUM(LOOKUP(2,1/(SRP!$B$7:$B$9&lt;=E6041)/(SRP!$C$7:$C$9&gt;=E6041),SRP!$D$7:$D$9)*(G6041/100)*(E6041/1000)),IF(C6041="Spirits",SUM(LOOKUP(2,1/(SRP!$B$2:$B$6&lt;=E6041)/(SRP!$C$2:$C$6&gt;=E6041),SRP!$D$2:$D$6)*(G6041/100)*(E6041/1000)),IF(AND(C6041="Wine",D6041="Fortified Wines"),SUM(LOOKUP(2,1/(SRP!$B$20:$B$23&lt;=E6041)/(SRP!$C$20:$C$23&gt;=E6041),SRP!$D$20:$D$23)*(G6041/100)*(E6041/1000)),IF(C6041="Wine",SUM(LOOKUP(2,1/(SRP!$B$15:$B$19&lt;=E6041)/(SRP!$C$15:$C$19&gt;=E6041),SRP!$D$15:$D$19)*(G6041/100)*(E6041/1000)),IF(C6041="Ready to Drink",SUM(LOOKUP(2,1/(SRP!$B$10:$B$14&lt;=E6041)/(SRP!$C$10:$C$14&gt;=E6041),SRP!$D$10:$D$14)*(G6041/100)*(E6041/1000)),0))))),2)</f>
        <v>6.6</v>
      </c>
    </row>
    <row r="6042" spans="1:11" x14ac:dyDescent="0.35">
      <c r="A6042" s="2">
        <v>49170</v>
      </c>
      <c r="B6042" s="76" t="s">
        <v>4521</v>
      </c>
      <c r="C6042" s="76" t="s">
        <v>287</v>
      </c>
      <c r="D6042" s="76" t="s">
        <v>5230</v>
      </c>
      <c r="E6042" s="76">
        <v>1892</v>
      </c>
      <c r="F6042" s="76">
        <v>6</v>
      </c>
      <c r="G6042" s="77">
        <v>5</v>
      </c>
      <c r="H6042" s="76" t="s">
        <v>3360</v>
      </c>
      <c r="I6042" s="77">
        <v>15.99</v>
      </c>
      <c r="J6042" s="2">
        <v>4</v>
      </c>
      <c r="K6042" s="119" cm="1">
        <f t="array" ref="K6042">ROUND(IF(C6042="Beer",SUM(LOOKUP(2,1/(SRP!$B$7:$B$9&lt;=E6042)/(SRP!$C$7:$C$9&gt;=E6042),SRP!$D$7:$D$9)*(G6042/100)*(E6042/1000)),IF(C6042="Spirits",SUM(LOOKUP(2,1/(SRP!$B$2:$B$6&lt;=E6042)/(SRP!$C$2:$C$6&gt;=E6042),SRP!$D$2:$D$6)*(G6042/100)*(E6042/1000)),IF(AND(C6042="Wine",D6042="Fortified Wines"),SUM(LOOKUP(2,1/(SRP!$B$20:$B$23&lt;=E6042)/(SRP!$C$20:$C$23&gt;=E6042),SRP!$D$20:$D$23)*(G6042/100)*(E6042/1000)),IF(C6042="Wine",SUM(LOOKUP(2,1/(SRP!$B$15:$B$19&lt;=E6042)/(SRP!$C$15:$C$19&gt;=E6042),SRP!$D$15:$D$19)*(G6042/100)*(E6042/1000)),IF(C6042="Ready to Drink",SUM(LOOKUP(2,1/(SRP!$B$10:$B$14&lt;=E6042)/(SRP!$C$10:$C$14&gt;=E6042),SRP!$D$10:$D$14)*(G6042/100)*(E6042/1000)),0))))),2)</f>
        <v>6.6</v>
      </c>
    </row>
    <row r="6043" spans="1:11" x14ac:dyDescent="0.35">
      <c r="A6043" s="2">
        <v>49181</v>
      </c>
      <c r="B6043" s="76" t="s">
        <v>4520</v>
      </c>
      <c r="C6043" s="76" t="s">
        <v>287</v>
      </c>
      <c r="D6043" s="76" t="s">
        <v>5240</v>
      </c>
      <c r="E6043" s="76">
        <v>341</v>
      </c>
      <c r="F6043" s="76">
        <v>24</v>
      </c>
      <c r="G6043" s="77">
        <v>6</v>
      </c>
      <c r="H6043" s="76" t="s">
        <v>5334</v>
      </c>
      <c r="I6043" s="77">
        <v>3.49</v>
      </c>
      <c r="J6043" s="2">
        <v>1</v>
      </c>
      <c r="K6043" s="119" cm="1">
        <f t="array" ref="K6043">ROUND(IF(C6043="Beer",SUM(LOOKUP(2,1/(SRP!$B$7:$B$9&lt;=E6043)/(SRP!$C$7:$C$9&gt;=E6043),SRP!$D$7:$D$9)*(G6043/100)*(E6043/1000)),IF(C6043="Spirits",SUM(LOOKUP(2,1/(SRP!$B$2:$B$6&lt;=E6043)/(SRP!$C$2:$C$6&gt;=E6043),SRP!$D$2:$D$6)*(G6043/100)*(E6043/1000)),IF(AND(C6043="Wine",D6043="Fortified Wines"),SUM(LOOKUP(2,1/(SRP!$B$20:$B$23&lt;=E6043)/(SRP!$C$20:$C$23&gt;=E6043),SRP!$D$20:$D$23)*(G6043/100)*(E6043/1000)),IF(C6043="Wine",SUM(LOOKUP(2,1/(SRP!$B$15:$B$19&lt;=E6043)/(SRP!$C$15:$C$19&gt;=E6043),SRP!$D$15:$D$19)*(G6043/100)*(E6043/1000)),IF(C6043="Ready to Drink",SUM(LOOKUP(2,1/(SRP!$B$10:$B$14&lt;=E6043)/(SRP!$C$10:$C$14&gt;=E6043),SRP!$D$10:$D$14)*(G6043/100)*(E6043/1000)),0))))),2)</f>
        <v>1.43</v>
      </c>
    </row>
    <row r="6044" spans="1:11" x14ac:dyDescent="0.35">
      <c r="A6044" s="2">
        <v>49181</v>
      </c>
      <c r="B6044" s="76" t="s">
        <v>4520</v>
      </c>
      <c r="C6044" s="76" t="s">
        <v>287</v>
      </c>
      <c r="D6044" s="76" t="s">
        <v>5240</v>
      </c>
      <c r="E6044" s="76">
        <v>341</v>
      </c>
      <c r="F6044" s="76">
        <v>24</v>
      </c>
      <c r="G6044" s="77">
        <v>6</v>
      </c>
      <c r="H6044" s="76" t="s">
        <v>3377</v>
      </c>
      <c r="I6044" s="77">
        <v>3.49</v>
      </c>
      <c r="J6044" s="2">
        <v>1</v>
      </c>
      <c r="K6044" s="119" cm="1">
        <f t="array" ref="K6044">ROUND(IF(C6044="Beer",SUM(LOOKUP(2,1/(SRP!$B$7:$B$9&lt;=E6044)/(SRP!$C$7:$C$9&gt;=E6044),SRP!$D$7:$D$9)*(G6044/100)*(E6044/1000)),IF(C6044="Spirits",SUM(LOOKUP(2,1/(SRP!$B$2:$B$6&lt;=E6044)/(SRP!$C$2:$C$6&gt;=E6044),SRP!$D$2:$D$6)*(G6044/100)*(E6044/1000)),IF(AND(C6044="Wine",D6044="Fortified Wines"),SUM(LOOKUP(2,1/(SRP!$B$20:$B$23&lt;=E6044)/(SRP!$C$20:$C$23&gt;=E6044),SRP!$D$20:$D$23)*(G6044/100)*(E6044/1000)),IF(C6044="Wine",SUM(LOOKUP(2,1/(SRP!$B$15:$B$19&lt;=E6044)/(SRP!$C$15:$C$19&gt;=E6044),SRP!$D$15:$D$19)*(G6044/100)*(E6044/1000)),IF(C6044="Ready to Drink",SUM(LOOKUP(2,1/(SRP!$B$10:$B$14&lt;=E6044)/(SRP!$C$10:$C$14&gt;=E6044),SRP!$D$10:$D$14)*(G6044/100)*(E6044/1000)),0))))),2)</f>
        <v>1.43</v>
      </c>
    </row>
    <row r="6045" spans="1:11" x14ac:dyDescent="0.35">
      <c r="A6045" s="2">
        <v>49183</v>
      </c>
      <c r="B6045" s="76" t="s">
        <v>4519</v>
      </c>
      <c r="C6045" s="76" t="s">
        <v>287</v>
      </c>
      <c r="D6045" s="76" t="s">
        <v>5230</v>
      </c>
      <c r="E6045" s="76">
        <v>1420</v>
      </c>
      <c r="F6045" s="76">
        <v>6</v>
      </c>
      <c r="G6045" s="77">
        <v>4</v>
      </c>
      <c r="H6045" s="76" t="s">
        <v>3360</v>
      </c>
      <c r="I6045" s="77">
        <v>13.99</v>
      </c>
      <c r="J6045" s="2">
        <v>4</v>
      </c>
      <c r="K6045" s="119" cm="1">
        <f t="array" ref="K6045">ROUND(IF(C6045="Beer",SUM(LOOKUP(2,1/(SRP!$B$7:$B$9&lt;=E6045)/(SRP!$C$7:$C$9&gt;=E6045),SRP!$D$7:$D$9)*(G6045/100)*(E6045/1000)),IF(C6045="Spirits",SUM(LOOKUP(2,1/(SRP!$B$2:$B$6&lt;=E6045)/(SRP!$C$2:$C$6&gt;=E6045),SRP!$D$2:$D$6)*(G6045/100)*(E6045/1000)),IF(AND(C6045="Wine",D6045="Fortified Wines"),SUM(LOOKUP(2,1/(SRP!$B$20:$B$23&lt;=E6045)/(SRP!$C$20:$C$23&gt;=E6045),SRP!$D$20:$D$23)*(G6045/100)*(E6045/1000)),IF(C6045="Wine",SUM(LOOKUP(2,1/(SRP!$B$15:$B$19&lt;=E6045)/(SRP!$C$15:$C$19&gt;=E6045),SRP!$D$15:$D$19)*(G6045/100)*(E6045/1000)),IF(C6045="Ready to Drink",SUM(LOOKUP(2,1/(SRP!$B$10:$B$14&lt;=E6045)/(SRP!$C$10:$C$14&gt;=E6045),SRP!$D$10:$D$14)*(G6045/100)*(E6045/1000)),0))))),2)</f>
        <v>3.97</v>
      </c>
    </row>
    <row r="6046" spans="1:11" x14ac:dyDescent="0.35">
      <c r="A6046" s="2">
        <v>49183</v>
      </c>
      <c r="B6046" s="76" t="s">
        <v>4519</v>
      </c>
      <c r="C6046" s="76" t="s">
        <v>287</v>
      </c>
      <c r="D6046" s="76" t="s">
        <v>5230</v>
      </c>
      <c r="E6046" s="76">
        <v>1420</v>
      </c>
      <c r="F6046" s="76">
        <v>6</v>
      </c>
      <c r="G6046" s="77">
        <v>4</v>
      </c>
      <c r="H6046" s="76" t="s">
        <v>3360</v>
      </c>
      <c r="I6046" s="77">
        <v>13.99</v>
      </c>
      <c r="J6046" s="2">
        <v>4</v>
      </c>
      <c r="K6046" s="119" cm="1">
        <f t="array" ref="K6046">ROUND(IF(C6046="Beer",SUM(LOOKUP(2,1/(SRP!$B$7:$B$9&lt;=E6046)/(SRP!$C$7:$C$9&gt;=E6046),SRP!$D$7:$D$9)*(G6046/100)*(E6046/1000)),IF(C6046="Spirits",SUM(LOOKUP(2,1/(SRP!$B$2:$B$6&lt;=E6046)/(SRP!$C$2:$C$6&gt;=E6046),SRP!$D$2:$D$6)*(G6046/100)*(E6046/1000)),IF(AND(C6046="Wine",D6046="Fortified Wines"),SUM(LOOKUP(2,1/(SRP!$B$20:$B$23&lt;=E6046)/(SRP!$C$20:$C$23&gt;=E6046),SRP!$D$20:$D$23)*(G6046/100)*(E6046/1000)),IF(C6046="Wine",SUM(LOOKUP(2,1/(SRP!$B$15:$B$19&lt;=E6046)/(SRP!$C$15:$C$19&gt;=E6046),SRP!$D$15:$D$19)*(G6046/100)*(E6046/1000)),IF(C6046="Ready to Drink",SUM(LOOKUP(2,1/(SRP!$B$10:$B$14&lt;=E6046)/(SRP!$C$10:$C$14&gt;=E6046),SRP!$D$10:$D$14)*(G6046/100)*(E6046/1000)),0))))),2)</f>
        <v>3.97</v>
      </c>
    </row>
    <row r="6047" spans="1:11" x14ac:dyDescent="0.35">
      <c r="A6047" s="2">
        <v>49185</v>
      </c>
      <c r="B6047" s="76" t="s">
        <v>4518</v>
      </c>
      <c r="C6047" s="76" t="s">
        <v>5938</v>
      </c>
      <c r="D6047" s="76" t="s">
        <v>5746</v>
      </c>
      <c r="E6047" s="76">
        <v>4260</v>
      </c>
      <c r="F6047" s="76">
        <v>2</v>
      </c>
      <c r="G6047" s="77">
        <v>4</v>
      </c>
      <c r="H6047" s="76" t="s">
        <v>3325</v>
      </c>
      <c r="I6047" s="77">
        <v>33.979999999999997</v>
      </c>
      <c r="J6047" s="2">
        <v>12</v>
      </c>
      <c r="K6047" s="119" cm="1">
        <f t="array" ref="K6047">ROUND(IF(C6047="Beer",SUM(LOOKUP(2,1/(SRP!$B$7:$B$9&lt;=E6047)/(SRP!$C$7:$C$9&gt;=E6047),SRP!$D$7:$D$9)*(G6047/100)*(E6047/1000)),IF(C6047="Spirits",SUM(LOOKUP(2,1/(SRP!$B$2:$B$6&lt;=E6047)/(SRP!$C$2:$C$6&gt;=E6047),SRP!$D$2:$D$6)*(G6047/100)*(E6047/1000)),IF(AND(C6047="Wine",D6047="Fortified Wines"),SUM(LOOKUP(2,1/(SRP!$B$20:$B$23&lt;=E6047)/(SRP!$C$20:$C$23&gt;=E6047),SRP!$D$20:$D$23)*(G6047/100)*(E6047/1000)),IF(C6047="Wine",SUM(LOOKUP(2,1/(SRP!$B$15:$B$19&lt;=E6047)/(SRP!$C$15:$C$19&gt;=E6047),SRP!$D$15:$D$19)*(G6047/100)*(E6047/1000)),IF(C6047="Ready to Drink",SUM(LOOKUP(2,1/(SRP!$B$10:$B$14&lt;=E6047)/(SRP!$C$10:$C$14&gt;=E6047),SRP!$D$10:$D$14)*(G6047/100)*(E6047/1000)),0))))),2)</f>
        <v>11.9</v>
      </c>
    </row>
    <row r="6048" spans="1:11" x14ac:dyDescent="0.35">
      <c r="A6048" s="2">
        <v>49185</v>
      </c>
      <c r="B6048" s="76" t="s">
        <v>4518</v>
      </c>
      <c r="C6048" s="76" t="s">
        <v>5938</v>
      </c>
      <c r="D6048" s="76" t="s">
        <v>5746</v>
      </c>
      <c r="E6048" s="76">
        <v>4260</v>
      </c>
      <c r="F6048" s="76">
        <v>2</v>
      </c>
      <c r="G6048" s="77">
        <v>4</v>
      </c>
      <c r="H6048" s="76" t="s">
        <v>3325</v>
      </c>
      <c r="I6048" s="77">
        <v>33.979999999999997</v>
      </c>
      <c r="J6048" s="2">
        <v>12</v>
      </c>
      <c r="K6048" s="119" cm="1">
        <f t="array" ref="K6048">ROUND(IF(C6048="Beer",SUM(LOOKUP(2,1/(SRP!$B$7:$B$9&lt;=E6048)/(SRP!$C$7:$C$9&gt;=E6048),SRP!$D$7:$D$9)*(G6048/100)*(E6048/1000)),IF(C6048="Spirits",SUM(LOOKUP(2,1/(SRP!$B$2:$B$6&lt;=E6048)/(SRP!$C$2:$C$6&gt;=E6048),SRP!$D$2:$D$6)*(G6048/100)*(E6048/1000)),IF(AND(C6048="Wine",D6048="Fortified Wines"),SUM(LOOKUP(2,1/(SRP!$B$20:$B$23&lt;=E6048)/(SRP!$C$20:$C$23&gt;=E6048),SRP!$D$20:$D$23)*(G6048/100)*(E6048/1000)),IF(C6048="Wine",SUM(LOOKUP(2,1/(SRP!$B$15:$B$19&lt;=E6048)/(SRP!$C$15:$C$19&gt;=E6048),SRP!$D$15:$D$19)*(G6048/100)*(E6048/1000)),IF(C6048="Ready to Drink",SUM(LOOKUP(2,1/(SRP!$B$10:$B$14&lt;=E6048)/(SRP!$C$10:$C$14&gt;=E6048),SRP!$D$10:$D$14)*(G6048/100)*(E6048/1000)),0))))),2)</f>
        <v>11.9</v>
      </c>
    </row>
    <row r="6049" spans="1:11" x14ac:dyDescent="0.35">
      <c r="A6049" s="2">
        <v>49193</v>
      </c>
      <c r="B6049" s="76" t="s">
        <v>4517</v>
      </c>
      <c r="C6049" s="76" t="s">
        <v>5938</v>
      </c>
      <c r="D6049" s="76" t="s">
        <v>5746</v>
      </c>
      <c r="E6049" s="76">
        <v>2130</v>
      </c>
      <c r="F6049" s="76">
        <v>4</v>
      </c>
      <c r="G6049" s="77">
        <v>5</v>
      </c>
      <c r="H6049" s="76" t="s">
        <v>6870</v>
      </c>
      <c r="I6049" s="77">
        <v>17.989999999999998</v>
      </c>
      <c r="J6049" s="2">
        <v>6</v>
      </c>
      <c r="K6049" s="119" cm="1">
        <f t="array" ref="K6049">ROUND(IF(C6049="Beer",SUM(LOOKUP(2,1/(SRP!$B$7:$B$9&lt;=E6049)/(SRP!$C$7:$C$9&gt;=E6049),SRP!$D$7:$D$9)*(G6049/100)*(E6049/1000)),IF(C6049="Spirits",SUM(LOOKUP(2,1/(SRP!$B$2:$B$6&lt;=E6049)/(SRP!$C$2:$C$6&gt;=E6049),SRP!$D$2:$D$6)*(G6049/100)*(E6049/1000)),IF(AND(C6049="Wine",D6049="Fortified Wines"),SUM(LOOKUP(2,1/(SRP!$B$20:$B$23&lt;=E6049)/(SRP!$C$20:$C$23&gt;=E6049),SRP!$D$20:$D$23)*(G6049/100)*(E6049/1000)),IF(C6049="Wine",SUM(LOOKUP(2,1/(SRP!$B$15:$B$19&lt;=E6049)/(SRP!$C$15:$C$19&gt;=E6049),SRP!$D$15:$D$19)*(G6049/100)*(E6049/1000)),IF(C6049="Ready to Drink",SUM(LOOKUP(2,1/(SRP!$B$10:$B$14&lt;=E6049)/(SRP!$C$10:$C$14&gt;=E6049),SRP!$D$10:$D$14)*(G6049/100)*(E6049/1000)),0))))),2)</f>
        <v>7.43</v>
      </c>
    </row>
    <row r="6050" spans="1:11" x14ac:dyDescent="0.35">
      <c r="A6050" s="2">
        <v>49202</v>
      </c>
      <c r="B6050" s="76" t="s">
        <v>4630</v>
      </c>
      <c r="C6050" s="76" t="s">
        <v>5938</v>
      </c>
      <c r="D6050" s="76" t="s">
        <v>5279</v>
      </c>
      <c r="E6050" s="76">
        <v>2130</v>
      </c>
      <c r="F6050" s="76">
        <v>4</v>
      </c>
      <c r="G6050" s="77">
        <v>5</v>
      </c>
      <c r="H6050" s="76" t="s">
        <v>3321</v>
      </c>
      <c r="I6050" s="77">
        <v>18.79</v>
      </c>
      <c r="J6050" s="2">
        <v>6</v>
      </c>
      <c r="K6050" s="119" cm="1">
        <f t="array" ref="K6050">ROUND(IF(C6050="Beer",SUM(LOOKUP(2,1/(SRP!$B$7:$B$9&lt;=E6050)/(SRP!$C$7:$C$9&gt;=E6050),SRP!$D$7:$D$9)*(G6050/100)*(E6050/1000)),IF(C6050="Spirits",SUM(LOOKUP(2,1/(SRP!$B$2:$B$6&lt;=E6050)/(SRP!$C$2:$C$6&gt;=E6050),SRP!$D$2:$D$6)*(G6050/100)*(E6050/1000)),IF(AND(C6050="Wine",D6050="Fortified Wines"),SUM(LOOKUP(2,1/(SRP!$B$20:$B$23&lt;=E6050)/(SRP!$C$20:$C$23&gt;=E6050),SRP!$D$20:$D$23)*(G6050/100)*(E6050/1000)),IF(C6050="Wine",SUM(LOOKUP(2,1/(SRP!$B$15:$B$19&lt;=E6050)/(SRP!$C$15:$C$19&gt;=E6050),SRP!$D$15:$D$19)*(G6050/100)*(E6050/1000)),IF(C6050="Ready to Drink",SUM(LOOKUP(2,1/(SRP!$B$10:$B$14&lt;=E6050)/(SRP!$C$10:$C$14&gt;=E6050),SRP!$D$10:$D$14)*(G6050/100)*(E6050/1000)),0))))),2)</f>
        <v>7.43</v>
      </c>
    </row>
    <row r="6051" spans="1:11" x14ac:dyDescent="0.35">
      <c r="A6051" s="2">
        <v>49202</v>
      </c>
      <c r="B6051" s="76" t="s">
        <v>4630</v>
      </c>
      <c r="C6051" s="76" t="s">
        <v>5938</v>
      </c>
      <c r="D6051" s="76" t="s">
        <v>5279</v>
      </c>
      <c r="E6051" s="76">
        <v>2130</v>
      </c>
      <c r="F6051" s="76">
        <v>4</v>
      </c>
      <c r="G6051" s="77">
        <v>5</v>
      </c>
      <c r="H6051" s="76" t="s">
        <v>3321</v>
      </c>
      <c r="I6051" s="77">
        <v>18.79</v>
      </c>
      <c r="J6051" s="2">
        <v>6</v>
      </c>
      <c r="K6051" s="119" cm="1">
        <f t="array" ref="K6051">ROUND(IF(C6051="Beer",SUM(LOOKUP(2,1/(SRP!$B$7:$B$9&lt;=E6051)/(SRP!$C$7:$C$9&gt;=E6051),SRP!$D$7:$D$9)*(G6051/100)*(E6051/1000)),IF(C6051="Spirits",SUM(LOOKUP(2,1/(SRP!$B$2:$B$6&lt;=E6051)/(SRP!$C$2:$C$6&gt;=E6051),SRP!$D$2:$D$6)*(G6051/100)*(E6051/1000)),IF(AND(C6051="Wine",D6051="Fortified Wines"),SUM(LOOKUP(2,1/(SRP!$B$20:$B$23&lt;=E6051)/(SRP!$C$20:$C$23&gt;=E6051),SRP!$D$20:$D$23)*(G6051/100)*(E6051/1000)),IF(C6051="Wine",SUM(LOOKUP(2,1/(SRP!$B$15:$B$19&lt;=E6051)/(SRP!$C$15:$C$19&gt;=E6051),SRP!$D$15:$D$19)*(G6051/100)*(E6051/1000)),IF(C6051="Ready to Drink",SUM(LOOKUP(2,1/(SRP!$B$10:$B$14&lt;=E6051)/(SRP!$C$10:$C$14&gt;=E6051),SRP!$D$10:$D$14)*(G6051/100)*(E6051/1000)),0))))),2)</f>
        <v>7.43</v>
      </c>
    </row>
    <row r="6052" spans="1:11" x14ac:dyDescent="0.35">
      <c r="A6052" s="2">
        <v>49207</v>
      </c>
      <c r="B6052" s="76" t="s">
        <v>4629</v>
      </c>
      <c r="C6052" s="76" t="s">
        <v>5938</v>
      </c>
      <c r="D6052" s="76" t="s">
        <v>5283</v>
      </c>
      <c r="E6052" s="76">
        <v>4092</v>
      </c>
      <c r="F6052" s="76">
        <v>2</v>
      </c>
      <c r="G6052" s="77">
        <v>5.5</v>
      </c>
      <c r="H6052" s="76" t="s">
        <v>6870</v>
      </c>
      <c r="I6052" s="77">
        <v>32.99</v>
      </c>
      <c r="J6052" s="2">
        <v>12</v>
      </c>
      <c r="K6052" s="119" cm="1">
        <f t="array" ref="K6052">ROUND(IF(C6052="Beer",SUM(LOOKUP(2,1/(SRP!$B$7:$B$9&lt;=E6052)/(SRP!$C$7:$C$9&gt;=E6052),SRP!$D$7:$D$9)*(G6052/100)*(E6052/1000)),IF(C6052="Spirits",SUM(LOOKUP(2,1/(SRP!$B$2:$B$6&lt;=E6052)/(SRP!$C$2:$C$6&gt;=E6052),SRP!$D$2:$D$6)*(G6052/100)*(E6052/1000)),IF(AND(C6052="Wine",D6052="Fortified Wines"),SUM(LOOKUP(2,1/(SRP!$B$20:$B$23&lt;=E6052)/(SRP!$C$20:$C$23&gt;=E6052),SRP!$D$20:$D$23)*(G6052/100)*(E6052/1000)),IF(C6052="Wine",SUM(LOOKUP(2,1/(SRP!$B$15:$B$19&lt;=E6052)/(SRP!$C$15:$C$19&gt;=E6052),SRP!$D$15:$D$19)*(G6052/100)*(E6052/1000)),IF(C6052="Ready to Drink",SUM(LOOKUP(2,1/(SRP!$B$10:$B$14&lt;=E6052)/(SRP!$C$10:$C$14&gt;=E6052),SRP!$D$10:$D$14)*(G6052/100)*(E6052/1000)),0))))),2)</f>
        <v>15.71</v>
      </c>
    </row>
    <row r="6053" spans="1:11" x14ac:dyDescent="0.35">
      <c r="A6053" s="2">
        <v>49209</v>
      </c>
      <c r="B6053" s="76" t="s">
        <v>4754</v>
      </c>
      <c r="C6053" s="76" t="s">
        <v>5938</v>
      </c>
      <c r="D6053" s="76" t="s">
        <v>5283</v>
      </c>
      <c r="E6053" s="76">
        <v>4092</v>
      </c>
      <c r="F6053" s="76">
        <v>2</v>
      </c>
      <c r="G6053" s="77">
        <v>5.5</v>
      </c>
      <c r="H6053" s="76" t="s">
        <v>6870</v>
      </c>
      <c r="I6053" s="77">
        <v>32.99</v>
      </c>
      <c r="J6053" s="2">
        <v>12</v>
      </c>
      <c r="K6053" s="119" cm="1">
        <f t="array" ref="K6053">ROUND(IF(C6053="Beer",SUM(LOOKUP(2,1/(SRP!$B$7:$B$9&lt;=E6053)/(SRP!$C$7:$C$9&gt;=E6053),SRP!$D$7:$D$9)*(G6053/100)*(E6053/1000)),IF(C6053="Spirits",SUM(LOOKUP(2,1/(SRP!$B$2:$B$6&lt;=E6053)/(SRP!$C$2:$C$6&gt;=E6053),SRP!$D$2:$D$6)*(G6053/100)*(E6053/1000)),IF(AND(C6053="Wine",D6053="Fortified Wines"),SUM(LOOKUP(2,1/(SRP!$B$20:$B$23&lt;=E6053)/(SRP!$C$20:$C$23&gt;=E6053),SRP!$D$20:$D$23)*(G6053/100)*(E6053/1000)),IF(C6053="Wine",SUM(LOOKUP(2,1/(SRP!$B$15:$B$19&lt;=E6053)/(SRP!$C$15:$C$19&gt;=E6053),SRP!$D$15:$D$19)*(G6053/100)*(E6053/1000)),IF(C6053="Ready to Drink",SUM(LOOKUP(2,1/(SRP!$B$10:$B$14&lt;=E6053)/(SRP!$C$10:$C$14&gt;=E6053),SRP!$D$10:$D$14)*(G6053/100)*(E6053/1000)),0))))),2)</f>
        <v>15.71</v>
      </c>
    </row>
    <row r="6054" spans="1:11" x14ac:dyDescent="0.35">
      <c r="A6054" s="2">
        <v>49223</v>
      </c>
      <c r="B6054" s="76" t="s">
        <v>6444</v>
      </c>
      <c r="C6054" s="76" t="s">
        <v>5938</v>
      </c>
      <c r="D6054" s="76" t="s">
        <v>5748</v>
      </c>
      <c r="E6054" s="76">
        <v>1420</v>
      </c>
      <c r="F6054" s="76">
        <v>6</v>
      </c>
      <c r="G6054" s="77">
        <v>5</v>
      </c>
      <c r="H6054" s="76" t="s">
        <v>3330</v>
      </c>
      <c r="I6054" s="77">
        <v>5.28</v>
      </c>
      <c r="J6054" s="2">
        <v>4</v>
      </c>
      <c r="K6054" s="119" cm="1">
        <f t="array" ref="K6054">ROUND(IF(C6054="Beer",SUM(LOOKUP(2,1/(SRP!$B$7:$B$9&lt;=E6054)/(SRP!$C$7:$C$9&gt;=E6054),SRP!$D$7:$D$9)*(G6054/100)*(E6054/1000)),IF(C6054="Spirits",SUM(LOOKUP(2,1/(SRP!$B$2:$B$6&lt;=E6054)/(SRP!$C$2:$C$6&gt;=E6054),SRP!$D$2:$D$6)*(G6054/100)*(E6054/1000)),IF(AND(C6054="Wine",D6054="Fortified Wines"),SUM(LOOKUP(2,1/(SRP!$B$20:$B$23&lt;=E6054)/(SRP!$C$20:$C$23&gt;=E6054),SRP!$D$20:$D$23)*(G6054/100)*(E6054/1000)),IF(C6054="Wine",SUM(LOOKUP(2,1/(SRP!$B$15:$B$19&lt;=E6054)/(SRP!$C$15:$C$19&gt;=E6054),SRP!$D$15:$D$19)*(G6054/100)*(E6054/1000)),IF(C6054="Ready to Drink",SUM(LOOKUP(2,1/(SRP!$B$10:$B$14&lt;=E6054)/(SRP!$C$10:$C$14&gt;=E6054),SRP!$D$10:$D$14)*(G6054/100)*(E6054/1000)),0))))),2)</f>
        <v>4.96</v>
      </c>
    </row>
    <row r="6055" spans="1:11" x14ac:dyDescent="0.35">
      <c r="A6055" s="2">
        <v>49232</v>
      </c>
      <c r="B6055" s="76" t="s">
        <v>4628</v>
      </c>
      <c r="C6055" s="76" t="s">
        <v>285</v>
      </c>
      <c r="D6055" s="76" t="s">
        <v>5267</v>
      </c>
      <c r="E6055" s="76">
        <v>750</v>
      </c>
      <c r="F6055" s="76">
        <v>12</v>
      </c>
      <c r="G6055" s="77">
        <v>30</v>
      </c>
      <c r="H6055" s="76" t="s">
        <v>3279</v>
      </c>
      <c r="I6055" s="77">
        <v>25.49</v>
      </c>
      <c r="J6055" s="2">
        <v>1</v>
      </c>
      <c r="K6055" s="119" cm="1">
        <f t="array" ref="K6055">ROUND(IF(C6055="Beer",SUM(LOOKUP(2,1/(SRP!$B$7:$B$9&lt;=E6055)/(SRP!$C$7:$C$9&gt;=E6055),SRP!$D$7:$D$9)*(G6055/100)*(E6055/1000)),IF(C6055="Spirits",SUM(LOOKUP(2,1/(SRP!$B$2:$B$6&lt;=E6055)/(SRP!$C$2:$C$6&gt;=E6055),SRP!$D$2:$D$6)*(G6055/100)*(E6055/1000)),IF(AND(C6055="Wine",D6055="Fortified Wines"),SUM(LOOKUP(2,1/(SRP!$B$20:$B$23&lt;=E6055)/(SRP!$C$20:$C$23&gt;=E6055),SRP!$D$20:$D$23)*(G6055/100)*(E6055/1000)),IF(C6055="Wine",SUM(LOOKUP(2,1/(SRP!$B$15:$B$19&lt;=E6055)/(SRP!$C$15:$C$19&gt;=E6055),SRP!$D$15:$D$19)*(G6055/100)*(E6055/1000)),IF(C6055="Ready to Drink",SUM(LOOKUP(2,1/(SRP!$B$10:$B$14&lt;=E6055)/(SRP!$C$10:$C$14&gt;=E6055),SRP!$D$10:$D$14)*(G6055/100)*(E6055/1000)),0))))),2)</f>
        <v>15.71</v>
      </c>
    </row>
    <row r="6056" spans="1:11" x14ac:dyDescent="0.35">
      <c r="A6056" s="2">
        <v>49236</v>
      </c>
      <c r="B6056" s="76" t="s">
        <v>4627</v>
      </c>
      <c r="C6056" s="76" t="s">
        <v>287</v>
      </c>
      <c r="D6056" s="76" t="s">
        <v>5306</v>
      </c>
      <c r="E6056" s="76">
        <v>473</v>
      </c>
      <c r="F6056" s="76">
        <v>24</v>
      </c>
      <c r="G6056" s="77">
        <v>5.5</v>
      </c>
      <c r="H6056" s="76" t="s">
        <v>3370</v>
      </c>
      <c r="I6056" s="77">
        <v>4.92</v>
      </c>
      <c r="J6056" s="2">
        <v>1</v>
      </c>
      <c r="K6056" s="119" cm="1">
        <f t="array" ref="K6056">ROUND(IF(C6056="Beer",SUM(LOOKUP(2,1/(SRP!$B$7:$B$9&lt;=E6056)/(SRP!$C$7:$C$9&gt;=E6056),SRP!$D$7:$D$9)*(G6056/100)*(E6056/1000)),IF(C6056="Spirits",SUM(LOOKUP(2,1/(SRP!$B$2:$B$6&lt;=E6056)/(SRP!$C$2:$C$6&gt;=E6056),SRP!$D$2:$D$6)*(G6056/100)*(E6056/1000)),IF(AND(C6056="Wine",D6056="Fortified Wines"),SUM(LOOKUP(2,1/(SRP!$B$20:$B$23&lt;=E6056)/(SRP!$C$20:$C$23&gt;=E6056),SRP!$D$20:$D$23)*(G6056/100)*(E6056/1000)),IF(C6056="Wine",SUM(LOOKUP(2,1/(SRP!$B$15:$B$19&lt;=E6056)/(SRP!$C$15:$C$19&gt;=E6056),SRP!$D$15:$D$19)*(G6056/100)*(E6056/1000)),IF(C6056="Ready to Drink",SUM(LOOKUP(2,1/(SRP!$B$10:$B$14&lt;=E6056)/(SRP!$C$10:$C$14&gt;=E6056),SRP!$D$10:$D$14)*(G6056/100)*(E6056/1000)),0))))),2)</f>
        <v>1.82</v>
      </c>
    </row>
    <row r="6057" spans="1:11" x14ac:dyDescent="0.35">
      <c r="A6057" s="2">
        <v>49236</v>
      </c>
      <c r="B6057" s="76" t="s">
        <v>4627</v>
      </c>
      <c r="C6057" s="76" t="s">
        <v>287</v>
      </c>
      <c r="D6057" s="76" t="s">
        <v>5306</v>
      </c>
      <c r="E6057" s="76">
        <v>473</v>
      </c>
      <c r="F6057" s="76">
        <v>24</v>
      </c>
      <c r="G6057" s="77">
        <v>5.5</v>
      </c>
      <c r="H6057" s="76" t="s">
        <v>3370</v>
      </c>
      <c r="I6057" s="77">
        <v>4.92</v>
      </c>
      <c r="J6057" s="2">
        <v>1</v>
      </c>
      <c r="K6057" s="119" cm="1">
        <f t="array" ref="K6057">ROUND(IF(C6057="Beer",SUM(LOOKUP(2,1/(SRP!$B$7:$B$9&lt;=E6057)/(SRP!$C$7:$C$9&gt;=E6057),SRP!$D$7:$D$9)*(G6057/100)*(E6057/1000)),IF(C6057="Spirits",SUM(LOOKUP(2,1/(SRP!$B$2:$B$6&lt;=E6057)/(SRP!$C$2:$C$6&gt;=E6057),SRP!$D$2:$D$6)*(G6057/100)*(E6057/1000)),IF(AND(C6057="Wine",D6057="Fortified Wines"),SUM(LOOKUP(2,1/(SRP!$B$20:$B$23&lt;=E6057)/(SRP!$C$20:$C$23&gt;=E6057),SRP!$D$20:$D$23)*(G6057/100)*(E6057/1000)),IF(C6057="Wine",SUM(LOOKUP(2,1/(SRP!$B$15:$B$19&lt;=E6057)/(SRP!$C$15:$C$19&gt;=E6057),SRP!$D$15:$D$19)*(G6057/100)*(E6057/1000)),IF(C6057="Ready to Drink",SUM(LOOKUP(2,1/(SRP!$B$10:$B$14&lt;=E6057)/(SRP!$C$10:$C$14&gt;=E6057),SRP!$D$10:$D$14)*(G6057/100)*(E6057/1000)),0))))),2)</f>
        <v>1.82</v>
      </c>
    </row>
    <row r="6058" spans="1:11" x14ac:dyDescent="0.35">
      <c r="A6058" s="2">
        <v>49243</v>
      </c>
      <c r="B6058" s="76" t="s">
        <v>4626</v>
      </c>
      <c r="C6058" s="76" t="s">
        <v>286</v>
      </c>
      <c r="D6058" s="76" t="s">
        <v>5236</v>
      </c>
      <c r="E6058" s="76">
        <v>750</v>
      </c>
      <c r="F6058" s="76">
        <v>12</v>
      </c>
      <c r="G6058" s="77">
        <v>13.5</v>
      </c>
      <c r="H6058" s="76" t="s">
        <v>3288</v>
      </c>
      <c r="I6058" s="77">
        <v>16.489999999999998</v>
      </c>
      <c r="J6058" s="2">
        <v>1</v>
      </c>
      <c r="K6058" s="119" cm="1">
        <f t="array" ref="K6058">ROUND(IF(C6058="Beer",SUM(LOOKUP(2,1/(SRP!$B$7:$B$9&lt;=E6058)/(SRP!$C$7:$C$9&gt;=E6058),SRP!$D$7:$D$9)*(G6058/100)*(E6058/1000)),IF(C6058="Spirits",SUM(LOOKUP(2,1/(SRP!$B$2:$B$6&lt;=E6058)/(SRP!$C$2:$C$6&gt;=E6058),SRP!$D$2:$D$6)*(G6058/100)*(E6058/1000)),IF(AND(C6058="Wine",D6058="Fortified Wines"),SUM(LOOKUP(2,1/(SRP!$B$20:$B$23&lt;=E6058)/(SRP!$C$20:$C$23&gt;=E6058),SRP!$D$20:$D$23)*(G6058/100)*(E6058/1000)),IF(C6058="Wine",SUM(LOOKUP(2,1/(SRP!$B$15:$B$19&lt;=E6058)/(SRP!$C$15:$C$19&gt;=E6058),SRP!$D$15:$D$19)*(G6058/100)*(E6058/1000)),IF(C6058="Ready to Drink",SUM(LOOKUP(2,1/(SRP!$B$10:$B$14&lt;=E6058)/(SRP!$C$10:$C$14&gt;=E6058),SRP!$D$10:$D$14)*(G6058/100)*(E6058/1000)),0))))),2)</f>
        <v>7.07</v>
      </c>
    </row>
    <row r="6059" spans="1:11" x14ac:dyDescent="0.35">
      <c r="A6059" s="2">
        <v>49250</v>
      </c>
      <c r="B6059" s="76" t="s">
        <v>4625</v>
      </c>
      <c r="C6059" s="76" t="s">
        <v>286</v>
      </c>
      <c r="D6059" s="76" t="s">
        <v>5236</v>
      </c>
      <c r="E6059" s="76">
        <v>750</v>
      </c>
      <c r="F6059" s="76">
        <v>6</v>
      </c>
      <c r="G6059" s="77">
        <v>14.5</v>
      </c>
      <c r="H6059" s="76" t="s">
        <v>3288</v>
      </c>
      <c r="I6059" s="77">
        <v>29.99</v>
      </c>
      <c r="J6059" s="2">
        <v>1</v>
      </c>
      <c r="K6059" s="119" cm="1">
        <f t="array" ref="K6059">ROUND(IF(C6059="Beer",SUM(LOOKUP(2,1/(SRP!$B$7:$B$9&lt;=E6059)/(SRP!$C$7:$C$9&gt;=E6059),SRP!$D$7:$D$9)*(G6059/100)*(E6059/1000)),IF(C6059="Spirits",SUM(LOOKUP(2,1/(SRP!$B$2:$B$6&lt;=E6059)/(SRP!$C$2:$C$6&gt;=E6059),SRP!$D$2:$D$6)*(G6059/100)*(E6059/1000)),IF(AND(C6059="Wine",D6059="Fortified Wines"),SUM(LOOKUP(2,1/(SRP!$B$20:$B$23&lt;=E6059)/(SRP!$C$20:$C$23&gt;=E6059),SRP!$D$20:$D$23)*(G6059/100)*(E6059/1000)),IF(C6059="Wine",SUM(LOOKUP(2,1/(SRP!$B$15:$B$19&lt;=E6059)/(SRP!$C$15:$C$19&gt;=E6059),SRP!$D$15:$D$19)*(G6059/100)*(E6059/1000)),IF(C6059="Ready to Drink",SUM(LOOKUP(2,1/(SRP!$B$10:$B$14&lt;=E6059)/(SRP!$C$10:$C$14&gt;=E6059),SRP!$D$10:$D$14)*(G6059/100)*(E6059/1000)),0))))),2)</f>
        <v>7.59</v>
      </c>
    </row>
    <row r="6060" spans="1:11" x14ac:dyDescent="0.35">
      <c r="A6060" s="2">
        <v>49274</v>
      </c>
      <c r="B6060" s="76" t="s">
        <v>6445</v>
      </c>
      <c r="C6060" s="76" t="s">
        <v>5938</v>
      </c>
      <c r="D6060" s="76" t="s">
        <v>5746</v>
      </c>
      <c r="E6060" s="76">
        <v>2840</v>
      </c>
      <c r="F6060" s="76">
        <v>3</v>
      </c>
      <c r="G6060" s="77">
        <v>4.5</v>
      </c>
      <c r="H6060" s="76" t="s">
        <v>6695</v>
      </c>
      <c r="I6060" s="77">
        <v>28.99</v>
      </c>
      <c r="J6060" s="2">
        <v>8</v>
      </c>
      <c r="K6060" s="119" cm="1">
        <f t="array" ref="K6060">ROUND(IF(C6060="Beer",SUM(LOOKUP(2,1/(SRP!$B$7:$B$9&lt;=E6060)/(SRP!$C$7:$C$9&gt;=E6060),SRP!$D$7:$D$9)*(G6060/100)*(E6060/1000)),IF(C6060="Spirits",SUM(LOOKUP(2,1/(SRP!$B$2:$B$6&lt;=E6060)/(SRP!$C$2:$C$6&gt;=E6060),SRP!$D$2:$D$6)*(G6060/100)*(E6060/1000)),IF(AND(C6060="Wine",D6060="Fortified Wines"),SUM(LOOKUP(2,1/(SRP!$B$20:$B$23&lt;=E6060)/(SRP!$C$20:$C$23&gt;=E6060),SRP!$D$20:$D$23)*(G6060/100)*(E6060/1000)),IF(C6060="Wine",SUM(LOOKUP(2,1/(SRP!$B$15:$B$19&lt;=E6060)/(SRP!$C$15:$C$19&gt;=E6060),SRP!$D$15:$D$19)*(G6060/100)*(E6060/1000)),IF(C6060="Ready to Drink",SUM(LOOKUP(2,1/(SRP!$B$10:$B$14&lt;=E6060)/(SRP!$C$10:$C$14&gt;=E6060),SRP!$D$10:$D$14)*(G6060/100)*(E6060/1000)),0))))),2)</f>
        <v>8.92</v>
      </c>
    </row>
    <row r="6061" spans="1:11" x14ac:dyDescent="0.35">
      <c r="A6061" s="2">
        <v>49287</v>
      </c>
      <c r="B6061" s="76" t="s">
        <v>4623</v>
      </c>
      <c r="C6061" s="76" t="s">
        <v>286</v>
      </c>
      <c r="D6061" s="76" t="s">
        <v>5269</v>
      </c>
      <c r="E6061" s="76">
        <v>750</v>
      </c>
      <c r="F6061" s="76">
        <v>12</v>
      </c>
      <c r="G6061" s="77">
        <v>13</v>
      </c>
      <c r="H6061" s="76" t="s">
        <v>3299</v>
      </c>
      <c r="I6061" s="77">
        <v>27.99</v>
      </c>
      <c r="J6061" s="2">
        <v>1</v>
      </c>
      <c r="K6061" s="119" cm="1">
        <f t="array" ref="K6061">ROUND(IF(C6061="Beer",SUM(LOOKUP(2,1/(SRP!$B$7:$B$9&lt;=E6061)/(SRP!$C$7:$C$9&gt;=E6061),SRP!$D$7:$D$9)*(G6061/100)*(E6061/1000)),IF(C6061="Spirits",SUM(LOOKUP(2,1/(SRP!$B$2:$B$6&lt;=E6061)/(SRP!$C$2:$C$6&gt;=E6061),SRP!$D$2:$D$6)*(G6061/100)*(E6061/1000)),IF(AND(C6061="Wine",D6061="Fortified Wines"),SUM(LOOKUP(2,1/(SRP!$B$20:$B$23&lt;=E6061)/(SRP!$C$20:$C$23&gt;=E6061),SRP!$D$20:$D$23)*(G6061/100)*(E6061/1000)),IF(C6061="Wine",SUM(LOOKUP(2,1/(SRP!$B$15:$B$19&lt;=E6061)/(SRP!$C$15:$C$19&gt;=E6061),SRP!$D$15:$D$19)*(G6061/100)*(E6061/1000)),IF(C6061="Ready to Drink",SUM(LOOKUP(2,1/(SRP!$B$10:$B$14&lt;=E6061)/(SRP!$C$10:$C$14&gt;=E6061),SRP!$D$10:$D$14)*(G6061/100)*(E6061/1000)),0))))),2)</f>
        <v>6.81</v>
      </c>
    </row>
    <row r="6062" spans="1:11" x14ac:dyDescent="0.35">
      <c r="A6062" s="2">
        <v>49298</v>
      </c>
      <c r="B6062" s="76" t="s">
        <v>6987</v>
      </c>
      <c r="C6062" s="76" t="s">
        <v>285</v>
      </c>
      <c r="D6062" s="76" t="s">
        <v>5267</v>
      </c>
      <c r="E6062" s="76">
        <v>750</v>
      </c>
      <c r="F6062" s="76">
        <v>12</v>
      </c>
      <c r="G6062" s="77">
        <v>35</v>
      </c>
      <c r="H6062" s="76" t="s">
        <v>3306</v>
      </c>
      <c r="I6062" s="77">
        <v>29.91</v>
      </c>
      <c r="J6062" s="2">
        <v>1</v>
      </c>
      <c r="K6062" s="119" cm="1">
        <f t="array" ref="K6062">ROUND(IF(C6062="Beer",SUM(LOOKUP(2,1/(SRP!$B$7:$B$9&lt;=E6062)/(SRP!$C$7:$C$9&gt;=E6062),SRP!$D$7:$D$9)*(G6062/100)*(E6062/1000)),IF(C6062="Spirits",SUM(LOOKUP(2,1/(SRP!$B$2:$B$6&lt;=E6062)/(SRP!$C$2:$C$6&gt;=E6062),SRP!$D$2:$D$6)*(G6062/100)*(E6062/1000)),IF(AND(C6062="Wine",D6062="Fortified Wines"),SUM(LOOKUP(2,1/(SRP!$B$20:$B$23&lt;=E6062)/(SRP!$C$20:$C$23&gt;=E6062),SRP!$D$20:$D$23)*(G6062/100)*(E6062/1000)),IF(C6062="Wine",SUM(LOOKUP(2,1/(SRP!$B$15:$B$19&lt;=E6062)/(SRP!$C$15:$C$19&gt;=E6062),SRP!$D$15:$D$19)*(G6062/100)*(E6062/1000)),IF(C6062="Ready to Drink",SUM(LOOKUP(2,1/(SRP!$B$10:$B$14&lt;=E6062)/(SRP!$C$10:$C$14&gt;=E6062),SRP!$D$10:$D$14)*(G6062/100)*(E6062/1000)),0))))),2)</f>
        <v>18.329999999999998</v>
      </c>
    </row>
    <row r="6063" spans="1:11" x14ac:dyDescent="0.35">
      <c r="A6063" s="2">
        <v>49303</v>
      </c>
      <c r="B6063" s="76" t="s">
        <v>4622</v>
      </c>
      <c r="C6063" s="76" t="s">
        <v>286</v>
      </c>
      <c r="D6063" s="76" t="s">
        <v>5264</v>
      </c>
      <c r="E6063" s="76">
        <v>750</v>
      </c>
      <c r="F6063" s="76">
        <v>12</v>
      </c>
      <c r="G6063" s="77">
        <v>13</v>
      </c>
      <c r="H6063" s="76" t="s">
        <v>3294</v>
      </c>
      <c r="I6063" s="77">
        <v>27.99</v>
      </c>
      <c r="J6063" s="2">
        <v>1</v>
      </c>
      <c r="K6063" s="119" cm="1">
        <f t="array" ref="K6063">ROUND(IF(C6063="Beer",SUM(LOOKUP(2,1/(SRP!$B$7:$B$9&lt;=E6063)/(SRP!$C$7:$C$9&gt;=E6063),SRP!$D$7:$D$9)*(G6063/100)*(E6063/1000)),IF(C6063="Spirits",SUM(LOOKUP(2,1/(SRP!$B$2:$B$6&lt;=E6063)/(SRP!$C$2:$C$6&gt;=E6063),SRP!$D$2:$D$6)*(G6063/100)*(E6063/1000)),IF(AND(C6063="Wine",D6063="Fortified Wines"),SUM(LOOKUP(2,1/(SRP!$B$20:$B$23&lt;=E6063)/(SRP!$C$20:$C$23&gt;=E6063),SRP!$D$20:$D$23)*(G6063/100)*(E6063/1000)),IF(C6063="Wine",SUM(LOOKUP(2,1/(SRP!$B$15:$B$19&lt;=E6063)/(SRP!$C$15:$C$19&gt;=E6063),SRP!$D$15:$D$19)*(G6063/100)*(E6063/1000)),IF(C6063="Ready to Drink",SUM(LOOKUP(2,1/(SRP!$B$10:$B$14&lt;=E6063)/(SRP!$C$10:$C$14&gt;=E6063),SRP!$D$10:$D$14)*(G6063/100)*(E6063/1000)),0))))),2)</f>
        <v>6.81</v>
      </c>
    </row>
    <row r="6064" spans="1:11" x14ac:dyDescent="0.35">
      <c r="A6064" s="2">
        <v>49310</v>
      </c>
      <c r="B6064" s="76" t="s">
        <v>4621</v>
      </c>
      <c r="C6064" s="76" t="s">
        <v>5938</v>
      </c>
      <c r="D6064" s="76" t="s">
        <v>5283</v>
      </c>
      <c r="E6064" s="76">
        <v>1420</v>
      </c>
      <c r="F6064" s="76">
        <v>6</v>
      </c>
      <c r="G6064" s="77">
        <v>7</v>
      </c>
      <c r="H6064" s="76" t="s">
        <v>3279</v>
      </c>
      <c r="I6064" s="77">
        <v>13.99</v>
      </c>
      <c r="J6064" s="2">
        <v>4</v>
      </c>
      <c r="K6064" s="119" cm="1">
        <f t="array" ref="K6064">ROUND(IF(C6064="Beer",SUM(LOOKUP(2,1/(SRP!$B$7:$B$9&lt;=E6064)/(SRP!$C$7:$C$9&gt;=E6064),SRP!$D$7:$D$9)*(G6064/100)*(E6064/1000)),IF(C6064="Spirits",SUM(LOOKUP(2,1/(SRP!$B$2:$B$6&lt;=E6064)/(SRP!$C$2:$C$6&gt;=E6064),SRP!$D$2:$D$6)*(G6064/100)*(E6064/1000)),IF(AND(C6064="Wine",D6064="Fortified Wines"),SUM(LOOKUP(2,1/(SRP!$B$20:$B$23&lt;=E6064)/(SRP!$C$20:$C$23&gt;=E6064),SRP!$D$20:$D$23)*(G6064/100)*(E6064/1000)),IF(C6064="Wine",SUM(LOOKUP(2,1/(SRP!$B$15:$B$19&lt;=E6064)/(SRP!$C$15:$C$19&gt;=E6064),SRP!$D$15:$D$19)*(G6064/100)*(E6064/1000)),IF(C6064="Ready to Drink",SUM(LOOKUP(2,1/(SRP!$B$10:$B$14&lt;=E6064)/(SRP!$C$10:$C$14&gt;=E6064),SRP!$D$10:$D$14)*(G6064/100)*(E6064/1000)),0))))),2)</f>
        <v>6.94</v>
      </c>
    </row>
    <row r="6065" spans="1:11" x14ac:dyDescent="0.35">
      <c r="A6065" s="2">
        <v>49311</v>
      </c>
      <c r="B6065" s="76" t="s">
        <v>4620</v>
      </c>
      <c r="C6065" s="76" t="s">
        <v>285</v>
      </c>
      <c r="D6065" s="76" t="s">
        <v>5267</v>
      </c>
      <c r="E6065" s="76">
        <v>750</v>
      </c>
      <c r="F6065" s="76">
        <v>12</v>
      </c>
      <c r="G6065" s="77">
        <v>28</v>
      </c>
      <c r="H6065" s="76" t="s">
        <v>3835</v>
      </c>
      <c r="I6065" s="77">
        <v>34.99</v>
      </c>
      <c r="J6065" s="2">
        <v>1</v>
      </c>
      <c r="K6065" s="119" cm="1">
        <f t="array" ref="K6065">ROUND(IF(C6065="Beer",SUM(LOOKUP(2,1/(SRP!$B$7:$B$9&lt;=E6065)/(SRP!$C$7:$C$9&gt;=E6065),SRP!$D$7:$D$9)*(G6065/100)*(E6065/1000)),IF(C6065="Spirits",SUM(LOOKUP(2,1/(SRP!$B$2:$B$6&lt;=E6065)/(SRP!$C$2:$C$6&gt;=E6065),SRP!$D$2:$D$6)*(G6065/100)*(E6065/1000)),IF(AND(C6065="Wine",D6065="Fortified Wines"),SUM(LOOKUP(2,1/(SRP!$B$20:$B$23&lt;=E6065)/(SRP!$C$20:$C$23&gt;=E6065),SRP!$D$20:$D$23)*(G6065/100)*(E6065/1000)),IF(C6065="Wine",SUM(LOOKUP(2,1/(SRP!$B$15:$B$19&lt;=E6065)/(SRP!$C$15:$C$19&gt;=E6065),SRP!$D$15:$D$19)*(G6065/100)*(E6065/1000)),IF(C6065="Ready to Drink",SUM(LOOKUP(2,1/(SRP!$B$10:$B$14&lt;=E6065)/(SRP!$C$10:$C$14&gt;=E6065),SRP!$D$10:$D$14)*(G6065/100)*(E6065/1000)),0))))),2)</f>
        <v>14.66</v>
      </c>
    </row>
    <row r="6066" spans="1:11" x14ac:dyDescent="0.35">
      <c r="A6066" s="2">
        <v>49319</v>
      </c>
      <c r="B6066" s="76" t="s">
        <v>4603</v>
      </c>
      <c r="C6066" s="76" t="s">
        <v>287</v>
      </c>
      <c r="D6066" s="76" t="s">
        <v>5240</v>
      </c>
      <c r="E6066" s="76">
        <v>750</v>
      </c>
      <c r="F6066" s="76">
        <v>12</v>
      </c>
      <c r="G6066" s="77">
        <v>7.1</v>
      </c>
      <c r="H6066" s="76" t="s">
        <v>3355</v>
      </c>
      <c r="I6066" s="77">
        <v>17.989999999999998</v>
      </c>
      <c r="J6066" s="2">
        <v>1</v>
      </c>
      <c r="K6066" s="119" cm="1">
        <f t="array" ref="K6066">ROUND(IF(C6066="Beer",SUM(LOOKUP(2,1/(SRP!$B$7:$B$9&lt;=E6066)/(SRP!$C$7:$C$9&gt;=E6066),SRP!$D$7:$D$9)*(G6066/100)*(E6066/1000)),IF(C6066="Spirits",SUM(LOOKUP(2,1/(SRP!$B$2:$B$6&lt;=E6066)/(SRP!$C$2:$C$6&gt;=E6066),SRP!$D$2:$D$6)*(G6066/100)*(E6066/1000)),IF(AND(C6066="Wine",D6066="Fortified Wines"),SUM(LOOKUP(2,1/(SRP!$B$20:$B$23&lt;=E6066)/(SRP!$C$20:$C$23&gt;=E6066),SRP!$D$20:$D$23)*(G6066/100)*(E6066/1000)),IF(C6066="Wine",SUM(LOOKUP(2,1/(SRP!$B$15:$B$19&lt;=E6066)/(SRP!$C$15:$C$19&gt;=E6066),SRP!$D$15:$D$19)*(G6066/100)*(E6066/1000)),IF(C6066="Ready to Drink",SUM(LOOKUP(2,1/(SRP!$B$10:$B$14&lt;=E6066)/(SRP!$C$10:$C$14&gt;=E6066),SRP!$D$10:$D$14)*(G6066/100)*(E6066/1000)),0))))),2)</f>
        <v>3.72</v>
      </c>
    </row>
    <row r="6067" spans="1:11" x14ac:dyDescent="0.35">
      <c r="A6067" s="2">
        <v>49319</v>
      </c>
      <c r="B6067" s="76" t="s">
        <v>4603</v>
      </c>
      <c r="C6067" s="76" t="s">
        <v>287</v>
      </c>
      <c r="D6067" s="76" t="s">
        <v>5240</v>
      </c>
      <c r="E6067" s="76">
        <v>750</v>
      </c>
      <c r="F6067" s="76">
        <v>12</v>
      </c>
      <c r="G6067" s="77">
        <v>7.1</v>
      </c>
      <c r="H6067" s="76" t="s">
        <v>3355</v>
      </c>
      <c r="I6067" s="77">
        <v>17.989999999999998</v>
      </c>
      <c r="J6067" s="2">
        <v>1</v>
      </c>
      <c r="K6067" s="119" cm="1">
        <f t="array" ref="K6067">ROUND(IF(C6067="Beer",SUM(LOOKUP(2,1/(SRP!$B$7:$B$9&lt;=E6067)/(SRP!$C$7:$C$9&gt;=E6067),SRP!$D$7:$D$9)*(G6067/100)*(E6067/1000)),IF(C6067="Spirits",SUM(LOOKUP(2,1/(SRP!$B$2:$B$6&lt;=E6067)/(SRP!$C$2:$C$6&gt;=E6067),SRP!$D$2:$D$6)*(G6067/100)*(E6067/1000)),IF(AND(C6067="Wine",D6067="Fortified Wines"),SUM(LOOKUP(2,1/(SRP!$B$20:$B$23&lt;=E6067)/(SRP!$C$20:$C$23&gt;=E6067),SRP!$D$20:$D$23)*(G6067/100)*(E6067/1000)),IF(C6067="Wine",SUM(LOOKUP(2,1/(SRP!$B$15:$B$19&lt;=E6067)/(SRP!$C$15:$C$19&gt;=E6067),SRP!$D$15:$D$19)*(G6067/100)*(E6067/1000)),IF(C6067="Ready to Drink",SUM(LOOKUP(2,1/(SRP!$B$10:$B$14&lt;=E6067)/(SRP!$C$10:$C$14&gt;=E6067),SRP!$D$10:$D$14)*(G6067/100)*(E6067/1000)),0))))),2)</f>
        <v>3.72</v>
      </c>
    </row>
    <row r="6068" spans="1:11" x14ac:dyDescent="0.35">
      <c r="A6068" s="2">
        <v>49327</v>
      </c>
      <c r="B6068" s="76" t="s">
        <v>4619</v>
      </c>
      <c r="C6068" s="76" t="s">
        <v>285</v>
      </c>
      <c r="D6068" s="76" t="s">
        <v>5231</v>
      </c>
      <c r="E6068" s="76">
        <v>1750</v>
      </c>
      <c r="F6068" s="76">
        <v>6</v>
      </c>
      <c r="G6068" s="77">
        <v>40</v>
      </c>
      <c r="H6068" s="76" t="s">
        <v>3282</v>
      </c>
      <c r="I6068" s="77">
        <v>53.99</v>
      </c>
      <c r="J6068" s="2">
        <v>1</v>
      </c>
      <c r="K6068" s="119" cm="1">
        <f t="array" ref="K6068">ROUND(IF(C6068="Beer",SUM(LOOKUP(2,1/(SRP!$B$7:$B$9&lt;=E6068)/(SRP!$C$7:$C$9&gt;=E6068),SRP!$D$7:$D$9)*(G6068/100)*(E6068/1000)),IF(C6068="Spirits",SUM(LOOKUP(2,1/(SRP!$B$2:$B$6&lt;=E6068)/(SRP!$C$2:$C$6&gt;=E6068),SRP!$D$2:$D$6)*(G6068/100)*(E6068/1000)),IF(AND(C6068="Wine",D6068="Fortified Wines"),SUM(LOOKUP(2,1/(SRP!$B$20:$B$23&lt;=E6068)/(SRP!$C$20:$C$23&gt;=E6068),SRP!$D$20:$D$23)*(G6068/100)*(E6068/1000)),IF(C6068="Wine",SUM(LOOKUP(2,1/(SRP!$B$15:$B$19&lt;=E6068)/(SRP!$C$15:$C$19&gt;=E6068),SRP!$D$15:$D$19)*(G6068/100)*(E6068/1000)),IF(C6068="Ready to Drink",SUM(LOOKUP(2,1/(SRP!$B$10:$B$14&lt;=E6068)/(SRP!$C$10:$C$14&gt;=E6068),SRP!$D$10:$D$14)*(G6068/100)*(E6068/1000)),0))))),2)</f>
        <v>48.87</v>
      </c>
    </row>
    <row r="6069" spans="1:11" x14ac:dyDescent="0.35">
      <c r="A6069" s="2">
        <v>49343</v>
      </c>
      <c r="B6069" s="76" t="s">
        <v>4602</v>
      </c>
      <c r="C6069" s="76" t="s">
        <v>287</v>
      </c>
      <c r="D6069" s="76" t="s">
        <v>5240</v>
      </c>
      <c r="E6069" s="76">
        <v>750</v>
      </c>
      <c r="F6069" s="76">
        <v>12</v>
      </c>
      <c r="G6069" s="77">
        <v>7</v>
      </c>
      <c r="H6069" s="76" t="s">
        <v>3355</v>
      </c>
      <c r="I6069" s="77">
        <v>17.989999999999998</v>
      </c>
      <c r="J6069" s="2">
        <v>1</v>
      </c>
      <c r="K6069" s="119" cm="1">
        <f t="array" ref="K6069">ROUND(IF(C6069="Beer",SUM(LOOKUP(2,1/(SRP!$B$7:$B$9&lt;=E6069)/(SRP!$C$7:$C$9&gt;=E6069),SRP!$D$7:$D$9)*(G6069/100)*(E6069/1000)),IF(C6069="Spirits",SUM(LOOKUP(2,1/(SRP!$B$2:$B$6&lt;=E6069)/(SRP!$C$2:$C$6&gt;=E6069),SRP!$D$2:$D$6)*(G6069/100)*(E6069/1000)),IF(AND(C6069="Wine",D6069="Fortified Wines"),SUM(LOOKUP(2,1/(SRP!$B$20:$B$23&lt;=E6069)/(SRP!$C$20:$C$23&gt;=E6069),SRP!$D$20:$D$23)*(G6069/100)*(E6069/1000)),IF(C6069="Wine",SUM(LOOKUP(2,1/(SRP!$B$15:$B$19&lt;=E6069)/(SRP!$C$15:$C$19&gt;=E6069),SRP!$D$15:$D$19)*(G6069/100)*(E6069/1000)),IF(C6069="Ready to Drink",SUM(LOOKUP(2,1/(SRP!$B$10:$B$14&lt;=E6069)/(SRP!$C$10:$C$14&gt;=E6069),SRP!$D$10:$D$14)*(G6069/100)*(E6069/1000)),0))))),2)</f>
        <v>3.67</v>
      </c>
    </row>
    <row r="6070" spans="1:11" x14ac:dyDescent="0.35">
      <c r="A6070" s="2">
        <v>49343</v>
      </c>
      <c r="B6070" s="76" t="s">
        <v>4602</v>
      </c>
      <c r="C6070" s="76" t="s">
        <v>287</v>
      </c>
      <c r="D6070" s="76" t="s">
        <v>5240</v>
      </c>
      <c r="E6070" s="76">
        <v>750</v>
      </c>
      <c r="F6070" s="76">
        <v>12</v>
      </c>
      <c r="G6070" s="77">
        <v>7</v>
      </c>
      <c r="H6070" s="76" t="s">
        <v>3355</v>
      </c>
      <c r="I6070" s="77">
        <v>17.989999999999998</v>
      </c>
      <c r="J6070" s="2">
        <v>1</v>
      </c>
      <c r="K6070" s="119" cm="1">
        <f t="array" ref="K6070">ROUND(IF(C6070="Beer",SUM(LOOKUP(2,1/(SRP!$B$7:$B$9&lt;=E6070)/(SRP!$C$7:$C$9&gt;=E6070),SRP!$D$7:$D$9)*(G6070/100)*(E6070/1000)),IF(C6070="Spirits",SUM(LOOKUP(2,1/(SRP!$B$2:$B$6&lt;=E6070)/(SRP!$C$2:$C$6&gt;=E6070),SRP!$D$2:$D$6)*(G6070/100)*(E6070/1000)),IF(AND(C6070="Wine",D6070="Fortified Wines"),SUM(LOOKUP(2,1/(SRP!$B$20:$B$23&lt;=E6070)/(SRP!$C$20:$C$23&gt;=E6070),SRP!$D$20:$D$23)*(G6070/100)*(E6070/1000)),IF(C6070="Wine",SUM(LOOKUP(2,1/(SRP!$B$15:$B$19&lt;=E6070)/(SRP!$C$15:$C$19&gt;=E6070),SRP!$D$15:$D$19)*(G6070/100)*(E6070/1000)),IF(C6070="Ready to Drink",SUM(LOOKUP(2,1/(SRP!$B$10:$B$14&lt;=E6070)/(SRP!$C$10:$C$14&gt;=E6070),SRP!$D$10:$D$14)*(G6070/100)*(E6070/1000)),0))))),2)</f>
        <v>3.67</v>
      </c>
    </row>
    <row r="6071" spans="1:11" x14ac:dyDescent="0.35">
      <c r="A6071" s="2">
        <v>49345</v>
      </c>
      <c r="B6071" s="76" t="s">
        <v>4601</v>
      </c>
      <c r="C6071" s="76" t="s">
        <v>287</v>
      </c>
      <c r="D6071" s="76" t="s">
        <v>5240</v>
      </c>
      <c r="E6071" s="76">
        <v>750</v>
      </c>
      <c r="F6071" s="76">
        <v>12</v>
      </c>
      <c r="G6071" s="77">
        <v>6.9</v>
      </c>
      <c r="H6071" s="76" t="s">
        <v>3355</v>
      </c>
      <c r="I6071" s="77">
        <v>17.989999999999998</v>
      </c>
      <c r="J6071" s="2">
        <v>1</v>
      </c>
      <c r="K6071" s="119" cm="1">
        <f t="array" ref="K6071">ROUND(IF(C6071="Beer",SUM(LOOKUP(2,1/(SRP!$B$7:$B$9&lt;=E6071)/(SRP!$C$7:$C$9&gt;=E6071),SRP!$D$7:$D$9)*(G6071/100)*(E6071/1000)),IF(C6071="Spirits",SUM(LOOKUP(2,1/(SRP!$B$2:$B$6&lt;=E6071)/(SRP!$C$2:$C$6&gt;=E6071),SRP!$D$2:$D$6)*(G6071/100)*(E6071/1000)),IF(AND(C6071="Wine",D6071="Fortified Wines"),SUM(LOOKUP(2,1/(SRP!$B$20:$B$23&lt;=E6071)/(SRP!$C$20:$C$23&gt;=E6071),SRP!$D$20:$D$23)*(G6071/100)*(E6071/1000)),IF(C6071="Wine",SUM(LOOKUP(2,1/(SRP!$B$15:$B$19&lt;=E6071)/(SRP!$C$15:$C$19&gt;=E6071),SRP!$D$15:$D$19)*(G6071/100)*(E6071/1000)),IF(C6071="Ready to Drink",SUM(LOOKUP(2,1/(SRP!$B$10:$B$14&lt;=E6071)/(SRP!$C$10:$C$14&gt;=E6071),SRP!$D$10:$D$14)*(G6071/100)*(E6071/1000)),0))))),2)</f>
        <v>3.61</v>
      </c>
    </row>
    <row r="6072" spans="1:11" x14ac:dyDescent="0.35">
      <c r="A6072" s="2">
        <v>49345</v>
      </c>
      <c r="B6072" s="76" t="s">
        <v>4601</v>
      </c>
      <c r="C6072" s="76" t="s">
        <v>287</v>
      </c>
      <c r="D6072" s="76" t="s">
        <v>5240</v>
      </c>
      <c r="E6072" s="76">
        <v>750</v>
      </c>
      <c r="F6072" s="76">
        <v>12</v>
      </c>
      <c r="G6072" s="77">
        <v>6.9</v>
      </c>
      <c r="H6072" s="76" t="s">
        <v>3355</v>
      </c>
      <c r="I6072" s="77">
        <v>17.989999999999998</v>
      </c>
      <c r="J6072" s="2">
        <v>1</v>
      </c>
      <c r="K6072" s="119" cm="1">
        <f t="array" ref="K6072">ROUND(IF(C6072="Beer",SUM(LOOKUP(2,1/(SRP!$B$7:$B$9&lt;=E6072)/(SRP!$C$7:$C$9&gt;=E6072),SRP!$D$7:$D$9)*(G6072/100)*(E6072/1000)),IF(C6072="Spirits",SUM(LOOKUP(2,1/(SRP!$B$2:$B$6&lt;=E6072)/(SRP!$C$2:$C$6&gt;=E6072),SRP!$D$2:$D$6)*(G6072/100)*(E6072/1000)),IF(AND(C6072="Wine",D6072="Fortified Wines"),SUM(LOOKUP(2,1/(SRP!$B$20:$B$23&lt;=E6072)/(SRP!$C$20:$C$23&gt;=E6072),SRP!$D$20:$D$23)*(G6072/100)*(E6072/1000)),IF(C6072="Wine",SUM(LOOKUP(2,1/(SRP!$B$15:$B$19&lt;=E6072)/(SRP!$C$15:$C$19&gt;=E6072),SRP!$D$15:$D$19)*(G6072/100)*(E6072/1000)),IF(C6072="Ready to Drink",SUM(LOOKUP(2,1/(SRP!$B$10:$B$14&lt;=E6072)/(SRP!$C$10:$C$14&gt;=E6072),SRP!$D$10:$D$14)*(G6072/100)*(E6072/1000)),0))))),2)</f>
        <v>3.61</v>
      </c>
    </row>
    <row r="6073" spans="1:11" x14ac:dyDescent="0.35">
      <c r="A6073" s="2">
        <v>49346</v>
      </c>
      <c r="B6073" s="76" t="s">
        <v>4618</v>
      </c>
      <c r="C6073" s="76" t="s">
        <v>5938</v>
      </c>
      <c r="D6073" s="76" t="s">
        <v>5746</v>
      </c>
      <c r="E6073" s="76">
        <v>473</v>
      </c>
      <c r="F6073" s="76">
        <v>24</v>
      </c>
      <c r="G6073" s="77">
        <v>7</v>
      </c>
      <c r="H6073" s="76" t="s">
        <v>6870</v>
      </c>
      <c r="I6073" s="77">
        <v>3.99</v>
      </c>
      <c r="J6073" s="2">
        <v>1</v>
      </c>
      <c r="K6073" s="119" cm="1">
        <f t="array" ref="K6073">ROUND(IF(C6073="Beer",SUM(LOOKUP(2,1/(SRP!$B$7:$B$9&lt;=E6073)/(SRP!$C$7:$C$9&gt;=E6073),SRP!$D$7:$D$9)*(G6073/100)*(E6073/1000)),IF(C6073="Spirits",SUM(LOOKUP(2,1/(SRP!$B$2:$B$6&lt;=E6073)/(SRP!$C$2:$C$6&gt;=E6073),SRP!$D$2:$D$6)*(G6073/100)*(E6073/1000)),IF(AND(C6073="Wine",D6073="Fortified Wines"),SUM(LOOKUP(2,1/(SRP!$B$20:$B$23&lt;=E6073)/(SRP!$C$20:$C$23&gt;=E6073),SRP!$D$20:$D$23)*(G6073/100)*(E6073/1000)),IF(C6073="Wine",SUM(LOOKUP(2,1/(SRP!$B$15:$B$19&lt;=E6073)/(SRP!$C$15:$C$19&gt;=E6073),SRP!$D$15:$D$19)*(G6073/100)*(E6073/1000)),IF(C6073="Ready to Drink",SUM(LOOKUP(2,1/(SRP!$B$10:$B$14&lt;=E6073)/(SRP!$C$10:$C$14&gt;=E6073),SRP!$D$10:$D$14)*(G6073/100)*(E6073/1000)),0))))),2)</f>
        <v>2.4500000000000002</v>
      </c>
    </row>
    <row r="6074" spans="1:11" x14ac:dyDescent="0.35">
      <c r="A6074" s="2">
        <v>49350</v>
      </c>
      <c r="B6074" s="76" t="s">
        <v>4617</v>
      </c>
      <c r="C6074" s="76" t="s">
        <v>5938</v>
      </c>
      <c r="D6074" s="76" t="s">
        <v>5279</v>
      </c>
      <c r="E6074" s="76">
        <v>4260</v>
      </c>
      <c r="F6074" s="76">
        <v>2</v>
      </c>
      <c r="G6074" s="77">
        <v>6</v>
      </c>
      <c r="H6074" s="76" t="s">
        <v>3379</v>
      </c>
      <c r="I6074" s="77">
        <v>30.99</v>
      </c>
      <c r="J6074" s="2">
        <v>12</v>
      </c>
      <c r="K6074" s="119" cm="1">
        <f t="array" ref="K6074">ROUND(IF(C6074="Beer",SUM(LOOKUP(2,1/(SRP!$B$7:$B$9&lt;=E6074)/(SRP!$C$7:$C$9&gt;=E6074),SRP!$D$7:$D$9)*(G6074/100)*(E6074/1000)),IF(C6074="Spirits",SUM(LOOKUP(2,1/(SRP!$B$2:$B$6&lt;=E6074)/(SRP!$C$2:$C$6&gt;=E6074),SRP!$D$2:$D$6)*(G6074/100)*(E6074/1000)),IF(AND(C6074="Wine",D6074="Fortified Wines"),SUM(LOOKUP(2,1/(SRP!$B$20:$B$23&lt;=E6074)/(SRP!$C$20:$C$23&gt;=E6074),SRP!$D$20:$D$23)*(G6074/100)*(E6074/1000)),IF(C6074="Wine",SUM(LOOKUP(2,1/(SRP!$B$15:$B$19&lt;=E6074)/(SRP!$C$15:$C$19&gt;=E6074),SRP!$D$15:$D$19)*(G6074/100)*(E6074/1000)),IF(C6074="Ready to Drink",SUM(LOOKUP(2,1/(SRP!$B$10:$B$14&lt;=E6074)/(SRP!$C$10:$C$14&gt;=E6074),SRP!$D$10:$D$14)*(G6074/100)*(E6074/1000)),0))))),2)</f>
        <v>17.84</v>
      </c>
    </row>
    <row r="6075" spans="1:11" x14ac:dyDescent="0.35">
      <c r="A6075" s="2">
        <v>49365</v>
      </c>
      <c r="B6075" s="76" t="s">
        <v>4600</v>
      </c>
      <c r="C6075" s="76" t="s">
        <v>287</v>
      </c>
      <c r="D6075" s="76" t="s">
        <v>5240</v>
      </c>
      <c r="E6075" s="76">
        <v>750</v>
      </c>
      <c r="F6075" s="76">
        <v>12</v>
      </c>
      <c r="G6075" s="77">
        <v>6.4</v>
      </c>
      <c r="H6075" s="76" t="s">
        <v>3355</v>
      </c>
      <c r="I6075" s="77">
        <v>17.989999999999998</v>
      </c>
      <c r="J6075" s="2">
        <v>1</v>
      </c>
      <c r="K6075" s="119" cm="1">
        <f t="array" ref="K6075">ROUND(IF(C6075="Beer",SUM(LOOKUP(2,1/(SRP!$B$7:$B$9&lt;=E6075)/(SRP!$C$7:$C$9&gt;=E6075),SRP!$D$7:$D$9)*(G6075/100)*(E6075/1000)),IF(C6075="Spirits",SUM(LOOKUP(2,1/(SRP!$B$2:$B$6&lt;=E6075)/(SRP!$C$2:$C$6&gt;=E6075),SRP!$D$2:$D$6)*(G6075/100)*(E6075/1000)),IF(AND(C6075="Wine",D6075="Fortified Wines"),SUM(LOOKUP(2,1/(SRP!$B$20:$B$23&lt;=E6075)/(SRP!$C$20:$C$23&gt;=E6075),SRP!$D$20:$D$23)*(G6075/100)*(E6075/1000)),IF(C6075="Wine",SUM(LOOKUP(2,1/(SRP!$B$15:$B$19&lt;=E6075)/(SRP!$C$15:$C$19&gt;=E6075),SRP!$D$15:$D$19)*(G6075/100)*(E6075/1000)),IF(C6075="Ready to Drink",SUM(LOOKUP(2,1/(SRP!$B$10:$B$14&lt;=E6075)/(SRP!$C$10:$C$14&gt;=E6075),SRP!$D$10:$D$14)*(G6075/100)*(E6075/1000)),0))))),2)</f>
        <v>3.35</v>
      </c>
    </row>
    <row r="6076" spans="1:11" x14ac:dyDescent="0.35">
      <c r="A6076" s="2">
        <v>49365</v>
      </c>
      <c r="B6076" s="76" t="s">
        <v>4600</v>
      </c>
      <c r="C6076" s="76" t="s">
        <v>287</v>
      </c>
      <c r="D6076" s="76" t="s">
        <v>5240</v>
      </c>
      <c r="E6076" s="76">
        <v>750</v>
      </c>
      <c r="F6076" s="76">
        <v>12</v>
      </c>
      <c r="G6076" s="77">
        <v>6.4</v>
      </c>
      <c r="H6076" s="76" t="s">
        <v>3355</v>
      </c>
      <c r="I6076" s="77">
        <v>17.989999999999998</v>
      </c>
      <c r="J6076" s="2">
        <v>1</v>
      </c>
      <c r="K6076" s="119" cm="1">
        <f t="array" ref="K6076">ROUND(IF(C6076="Beer",SUM(LOOKUP(2,1/(SRP!$B$7:$B$9&lt;=E6076)/(SRP!$C$7:$C$9&gt;=E6076),SRP!$D$7:$D$9)*(G6076/100)*(E6076/1000)),IF(C6076="Spirits",SUM(LOOKUP(2,1/(SRP!$B$2:$B$6&lt;=E6076)/(SRP!$C$2:$C$6&gt;=E6076),SRP!$D$2:$D$6)*(G6076/100)*(E6076/1000)),IF(AND(C6076="Wine",D6076="Fortified Wines"),SUM(LOOKUP(2,1/(SRP!$B$20:$B$23&lt;=E6076)/(SRP!$C$20:$C$23&gt;=E6076),SRP!$D$20:$D$23)*(G6076/100)*(E6076/1000)),IF(C6076="Wine",SUM(LOOKUP(2,1/(SRP!$B$15:$B$19&lt;=E6076)/(SRP!$C$15:$C$19&gt;=E6076),SRP!$D$15:$D$19)*(G6076/100)*(E6076/1000)),IF(C6076="Ready to Drink",SUM(LOOKUP(2,1/(SRP!$B$10:$B$14&lt;=E6076)/(SRP!$C$10:$C$14&gt;=E6076),SRP!$D$10:$D$14)*(G6076/100)*(E6076/1000)),0))))),2)</f>
        <v>3.35</v>
      </c>
    </row>
    <row r="6077" spans="1:11" x14ac:dyDescent="0.35">
      <c r="A6077" s="2">
        <v>49372</v>
      </c>
      <c r="B6077" s="76" t="s">
        <v>4616</v>
      </c>
      <c r="C6077" s="76" t="s">
        <v>287</v>
      </c>
      <c r="D6077" s="76" t="s">
        <v>5271</v>
      </c>
      <c r="E6077" s="76">
        <v>8520</v>
      </c>
      <c r="F6077" s="76">
        <v>1</v>
      </c>
      <c r="G6077" s="77">
        <v>3</v>
      </c>
      <c r="H6077" s="76" t="s">
        <v>3324</v>
      </c>
      <c r="I6077" s="77">
        <v>51.99</v>
      </c>
      <c r="J6077" s="2">
        <v>24</v>
      </c>
      <c r="K6077" s="119" cm="1">
        <f t="array" ref="K6077">ROUND(IF(C6077="Beer",SUM(LOOKUP(2,1/(SRP!$B$7:$B$9&lt;=E6077)/(SRP!$C$7:$C$9&gt;=E6077),SRP!$D$7:$D$9)*(G6077/100)*(E6077/1000)),IF(C6077="Spirits",SUM(LOOKUP(2,1/(SRP!$B$2:$B$6&lt;=E6077)/(SRP!$C$2:$C$6&gt;=E6077),SRP!$D$2:$D$6)*(G6077/100)*(E6077/1000)),IF(AND(C6077="Wine",D6077="Fortified Wines"),SUM(LOOKUP(2,1/(SRP!$B$20:$B$23&lt;=E6077)/(SRP!$C$20:$C$23&gt;=E6077),SRP!$D$20:$D$23)*(G6077/100)*(E6077/1000)),IF(C6077="Wine",SUM(LOOKUP(2,1/(SRP!$B$15:$B$19&lt;=E6077)/(SRP!$C$15:$C$19&gt;=E6077),SRP!$D$15:$D$19)*(G6077/100)*(E6077/1000)),IF(C6077="Ready to Drink",SUM(LOOKUP(2,1/(SRP!$B$10:$B$14&lt;=E6077)/(SRP!$C$10:$C$14&gt;=E6077),SRP!$D$10:$D$14)*(G6077/100)*(E6077/1000)),0))))),2)</f>
        <v>17.84</v>
      </c>
    </row>
    <row r="6078" spans="1:11" x14ac:dyDescent="0.35">
      <c r="A6078" s="2">
        <v>49372</v>
      </c>
      <c r="B6078" s="76" t="s">
        <v>4616</v>
      </c>
      <c r="C6078" s="76" t="s">
        <v>287</v>
      </c>
      <c r="D6078" s="76" t="s">
        <v>5271</v>
      </c>
      <c r="E6078" s="76">
        <v>8520</v>
      </c>
      <c r="F6078" s="76">
        <v>1</v>
      </c>
      <c r="G6078" s="77">
        <v>3</v>
      </c>
      <c r="H6078" s="76" t="s">
        <v>3324</v>
      </c>
      <c r="I6078" s="77">
        <v>51.99</v>
      </c>
      <c r="J6078" s="2">
        <v>24</v>
      </c>
      <c r="K6078" s="119" cm="1">
        <f t="array" ref="K6078">ROUND(IF(C6078="Beer",SUM(LOOKUP(2,1/(SRP!$B$7:$B$9&lt;=E6078)/(SRP!$C$7:$C$9&gt;=E6078),SRP!$D$7:$D$9)*(G6078/100)*(E6078/1000)),IF(C6078="Spirits",SUM(LOOKUP(2,1/(SRP!$B$2:$B$6&lt;=E6078)/(SRP!$C$2:$C$6&gt;=E6078),SRP!$D$2:$D$6)*(G6078/100)*(E6078/1000)),IF(AND(C6078="Wine",D6078="Fortified Wines"),SUM(LOOKUP(2,1/(SRP!$B$20:$B$23&lt;=E6078)/(SRP!$C$20:$C$23&gt;=E6078),SRP!$D$20:$D$23)*(G6078/100)*(E6078/1000)),IF(C6078="Wine",SUM(LOOKUP(2,1/(SRP!$B$15:$B$19&lt;=E6078)/(SRP!$C$15:$C$19&gt;=E6078),SRP!$D$15:$D$19)*(G6078/100)*(E6078/1000)),IF(C6078="Ready to Drink",SUM(LOOKUP(2,1/(SRP!$B$10:$B$14&lt;=E6078)/(SRP!$C$10:$C$14&gt;=E6078),SRP!$D$10:$D$14)*(G6078/100)*(E6078/1000)),0))))),2)</f>
        <v>17.84</v>
      </c>
    </row>
    <row r="6079" spans="1:11" x14ac:dyDescent="0.35">
      <c r="A6079" s="2">
        <v>49381</v>
      </c>
      <c r="B6079" s="76" t="s">
        <v>4599</v>
      </c>
      <c r="C6079" s="76" t="s">
        <v>287</v>
      </c>
      <c r="D6079" s="76" t="s">
        <v>5240</v>
      </c>
      <c r="E6079" s="76">
        <v>473</v>
      </c>
      <c r="F6079" s="76">
        <v>24</v>
      </c>
      <c r="G6079" s="77">
        <v>6</v>
      </c>
      <c r="H6079" s="76" t="s">
        <v>3355</v>
      </c>
      <c r="I6079" s="77">
        <v>5.99</v>
      </c>
      <c r="J6079" s="2">
        <v>1</v>
      </c>
      <c r="K6079" s="119" cm="1">
        <f t="array" ref="K6079">ROUND(IF(C6079="Beer",SUM(LOOKUP(2,1/(SRP!$B$7:$B$9&lt;=E6079)/(SRP!$C$7:$C$9&gt;=E6079),SRP!$D$7:$D$9)*(G6079/100)*(E6079/1000)),IF(C6079="Spirits",SUM(LOOKUP(2,1/(SRP!$B$2:$B$6&lt;=E6079)/(SRP!$C$2:$C$6&gt;=E6079),SRP!$D$2:$D$6)*(G6079/100)*(E6079/1000)),IF(AND(C6079="Wine",D6079="Fortified Wines"),SUM(LOOKUP(2,1/(SRP!$B$20:$B$23&lt;=E6079)/(SRP!$C$20:$C$23&gt;=E6079),SRP!$D$20:$D$23)*(G6079/100)*(E6079/1000)),IF(C6079="Wine",SUM(LOOKUP(2,1/(SRP!$B$15:$B$19&lt;=E6079)/(SRP!$C$15:$C$19&gt;=E6079),SRP!$D$15:$D$19)*(G6079/100)*(E6079/1000)),IF(C6079="Ready to Drink",SUM(LOOKUP(2,1/(SRP!$B$10:$B$14&lt;=E6079)/(SRP!$C$10:$C$14&gt;=E6079),SRP!$D$10:$D$14)*(G6079/100)*(E6079/1000)),0))))),2)</f>
        <v>1.98</v>
      </c>
    </row>
    <row r="6080" spans="1:11" x14ac:dyDescent="0.35">
      <c r="A6080" s="2">
        <v>49381</v>
      </c>
      <c r="B6080" s="76" t="s">
        <v>4599</v>
      </c>
      <c r="C6080" s="76" t="s">
        <v>287</v>
      </c>
      <c r="D6080" s="76" t="s">
        <v>5240</v>
      </c>
      <c r="E6080" s="76">
        <v>473</v>
      </c>
      <c r="F6080" s="76">
        <v>24</v>
      </c>
      <c r="G6080" s="77">
        <v>6</v>
      </c>
      <c r="H6080" s="76" t="s">
        <v>3355</v>
      </c>
      <c r="I6080" s="77">
        <v>5.99</v>
      </c>
      <c r="J6080" s="2">
        <v>1</v>
      </c>
      <c r="K6080" s="119" cm="1">
        <f t="array" ref="K6080">ROUND(IF(C6080="Beer",SUM(LOOKUP(2,1/(SRP!$B$7:$B$9&lt;=E6080)/(SRP!$C$7:$C$9&gt;=E6080),SRP!$D$7:$D$9)*(G6080/100)*(E6080/1000)),IF(C6080="Spirits",SUM(LOOKUP(2,1/(SRP!$B$2:$B$6&lt;=E6080)/(SRP!$C$2:$C$6&gt;=E6080),SRP!$D$2:$D$6)*(G6080/100)*(E6080/1000)),IF(AND(C6080="Wine",D6080="Fortified Wines"),SUM(LOOKUP(2,1/(SRP!$B$20:$B$23&lt;=E6080)/(SRP!$C$20:$C$23&gt;=E6080),SRP!$D$20:$D$23)*(G6080/100)*(E6080/1000)),IF(C6080="Wine",SUM(LOOKUP(2,1/(SRP!$B$15:$B$19&lt;=E6080)/(SRP!$C$15:$C$19&gt;=E6080),SRP!$D$15:$D$19)*(G6080/100)*(E6080/1000)),IF(C6080="Ready to Drink",SUM(LOOKUP(2,1/(SRP!$B$10:$B$14&lt;=E6080)/(SRP!$C$10:$C$14&gt;=E6080),SRP!$D$10:$D$14)*(G6080/100)*(E6080/1000)),0))))),2)</f>
        <v>1.98</v>
      </c>
    </row>
    <row r="6081" spans="1:11" x14ac:dyDescent="0.35">
      <c r="A6081" s="2">
        <v>49386</v>
      </c>
      <c r="B6081" s="76" t="s">
        <v>4615</v>
      </c>
      <c r="C6081" s="76" t="s">
        <v>5938</v>
      </c>
      <c r="D6081" s="76" t="s">
        <v>5279</v>
      </c>
      <c r="E6081" s="76">
        <v>473</v>
      </c>
      <c r="F6081" s="76">
        <v>24</v>
      </c>
      <c r="G6081" s="77">
        <v>5</v>
      </c>
      <c r="H6081" s="76" t="s">
        <v>3280</v>
      </c>
      <c r="I6081" s="77">
        <v>3.99</v>
      </c>
      <c r="J6081" s="2">
        <v>1</v>
      </c>
      <c r="K6081" s="119" cm="1">
        <f t="array" ref="K6081">ROUND(IF(C6081="Beer",SUM(LOOKUP(2,1/(SRP!$B$7:$B$9&lt;=E6081)/(SRP!$C$7:$C$9&gt;=E6081),SRP!$D$7:$D$9)*(G6081/100)*(E6081/1000)),IF(C6081="Spirits",SUM(LOOKUP(2,1/(SRP!$B$2:$B$6&lt;=E6081)/(SRP!$C$2:$C$6&gt;=E6081),SRP!$D$2:$D$6)*(G6081/100)*(E6081/1000)),IF(AND(C6081="Wine",D6081="Fortified Wines"),SUM(LOOKUP(2,1/(SRP!$B$20:$B$23&lt;=E6081)/(SRP!$C$20:$C$23&gt;=E6081),SRP!$D$20:$D$23)*(G6081/100)*(E6081/1000)),IF(C6081="Wine",SUM(LOOKUP(2,1/(SRP!$B$15:$B$19&lt;=E6081)/(SRP!$C$15:$C$19&gt;=E6081),SRP!$D$15:$D$19)*(G6081/100)*(E6081/1000)),IF(C6081="Ready to Drink",SUM(LOOKUP(2,1/(SRP!$B$10:$B$14&lt;=E6081)/(SRP!$C$10:$C$14&gt;=E6081),SRP!$D$10:$D$14)*(G6081/100)*(E6081/1000)),0))))),2)</f>
        <v>1.75</v>
      </c>
    </row>
    <row r="6082" spans="1:11" x14ac:dyDescent="0.35">
      <c r="A6082" s="2">
        <v>49396</v>
      </c>
      <c r="B6082" s="76" t="s">
        <v>4598</v>
      </c>
      <c r="C6082" s="76" t="s">
        <v>287</v>
      </c>
      <c r="D6082" s="76" t="s">
        <v>5230</v>
      </c>
      <c r="E6082" s="76">
        <v>473</v>
      </c>
      <c r="F6082" s="76">
        <v>24</v>
      </c>
      <c r="G6082" s="77">
        <v>4.8</v>
      </c>
      <c r="H6082" s="76" t="s">
        <v>3355</v>
      </c>
      <c r="I6082" s="77">
        <v>4.49</v>
      </c>
      <c r="J6082" s="2">
        <v>1</v>
      </c>
      <c r="K6082" s="119" cm="1">
        <f t="array" ref="K6082">ROUND(IF(C6082="Beer",SUM(LOOKUP(2,1/(SRP!$B$7:$B$9&lt;=E6082)/(SRP!$C$7:$C$9&gt;=E6082),SRP!$D$7:$D$9)*(G6082/100)*(E6082/1000)),IF(C6082="Spirits",SUM(LOOKUP(2,1/(SRP!$B$2:$B$6&lt;=E6082)/(SRP!$C$2:$C$6&gt;=E6082),SRP!$D$2:$D$6)*(G6082/100)*(E6082/1000)),IF(AND(C6082="Wine",D6082="Fortified Wines"),SUM(LOOKUP(2,1/(SRP!$B$20:$B$23&lt;=E6082)/(SRP!$C$20:$C$23&gt;=E6082),SRP!$D$20:$D$23)*(G6082/100)*(E6082/1000)),IF(C6082="Wine",SUM(LOOKUP(2,1/(SRP!$B$15:$B$19&lt;=E6082)/(SRP!$C$15:$C$19&gt;=E6082),SRP!$D$15:$D$19)*(G6082/100)*(E6082/1000)),IF(C6082="Ready to Drink",SUM(LOOKUP(2,1/(SRP!$B$10:$B$14&lt;=E6082)/(SRP!$C$10:$C$14&gt;=E6082),SRP!$D$10:$D$14)*(G6082/100)*(E6082/1000)),0))))),2)</f>
        <v>1.58</v>
      </c>
    </row>
    <row r="6083" spans="1:11" x14ac:dyDescent="0.35">
      <c r="A6083" s="2">
        <v>49396</v>
      </c>
      <c r="B6083" s="76" t="s">
        <v>4598</v>
      </c>
      <c r="C6083" s="76" t="s">
        <v>287</v>
      </c>
      <c r="D6083" s="76" t="s">
        <v>5230</v>
      </c>
      <c r="E6083" s="76">
        <v>473</v>
      </c>
      <c r="F6083" s="76">
        <v>24</v>
      </c>
      <c r="G6083" s="77">
        <v>4.8</v>
      </c>
      <c r="H6083" s="76" t="s">
        <v>3355</v>
      </c>
      <c r="I6083" s="77">
        <v>4.49</v>
      </c>
      <c r="J6083" s="2">
        <v>1</v>
      </c>
      <c r="K6083" s="119" cm="1">
        <f t="array" ref="K6083">ROUND(IF(C6083="Beer",SUM(LOOKUP(2,1/(SRP!$B$7:$B$9&lt;=E6083)/(SRP!$C$7:$C$9&gt;=E6083),SRP!$D$7:$D$9)*(G6083/100)*(E6083/1000)),IF(C6083="Spirits",SUM(LOOKUP(2,1/(SRP!$B$2:$B$6&lt;=E6083)/(SRP!$C$2:$C$6&gt;=E6083),SRP!$D$2:$D$6)*(G6083/100)*(E6083/1000)),IF(AND(C6083="Wine",D6083="Fortified Wines"),SUM(LOOKUP(2,1/(SRP!$B$20:$B$23&lt;=E6083)/(SRP!$C$20:$C$23&gt;=E6083),SRP!$D$20:$D$23)*(G6083/100)*(E6083/1000)),IF(C6083="Wine",SUM(LOOKUP(2,1/(SRP!$B$15:$B$19&lt;=E6083)/(SRP!$C$15:$C$19&gt;=E6083),SRP!$D$15:$D$19)*(G6083/100)*(E6083/1000)),IF(C6083="Ready to Drink",SUM(LOOKUP(2,1/(SRP!$B$10:$B$14&lt;=E6083)/(SRP!$C$10:$C$14&gt;=E6083),SRP!$D$10:$D$14)*(G6083/100)*(E6083/1000)),0))))),2)</f>
        <v>1.58</v>
      </c>
    </row>
    <row r="6084" spans="1:11" x14ac:dyDescent="0.35">
      <c r="A6084" s="2">
        <v>49422</v>
      </c>
      <c r="B6084" s="76" t="s">
        <v>4597</v>
      </c>
      <c r="C6084" s="76" t="s">
        <v>287</v>
      </c>
      <c r="D6084" s="76" t="s">
        <v>5240</v>
      </c>
      <c r="E6084" s="76">
        <v>473</v>
      </c>
      <c r="F6084" s="76">
        <v>24</v>
      </c>
      <c r="G6084" s="77">
        <v>5.6</v>
      </c>
      <c r="H6084" s="76" t="s">
        <v>3355</v>
      </c>
      <c r="I6084" s="77">
        <v>6.99</v>
      </c>
      <c r="J6084" s="2">
        <v>1</v>
      </c>
      <c r="K6084" s="119" cm="1">
        <f t="array" ref="K6084">ROUND(IF(C6084="Beer",SUM(LOOKUP(2,1/(SRP!$B$7:$B$9&lt;=E6084)/(SRP!$C$7:$C$9&gt;=E6084),SRP!$D$7:$D$9)*(G6084/100)*(E6084/1000)),IF(C6084="Spirits",SUM(LOOKUP(2,1/(SRP!$B$2:$B$6&lt;=E6084)/(SRP!$C$2:$C$6&gt;=E6084),SRP!$D$2:$D$6)*(G6084/100)*(E6084/1000)),IF(AND(C6084="Wine",D6084="Fortified Wines"),SUM(LOOKUP(2,1/(SRP!$B$20:$B$23&lt;=E6084)/(SRP!$C$20:$C$23&gt;=E6084),SRP!$D$20:$D$23)*(G6084/100)*(E6084/1000)),IF(C6084="Wine",SUM(LOOKUP(2,1/(SRP!$B$15:$B$19&lt;=E6084)/(SRP!$C$15:$C$19&gt;=E6084),SRP!$D$15:$D$19)*(G6084/100)*(E6084/1000)),IF(C6084="Ready to Drink",SUM(LOOKUP(2,1/(SRP!$B$10:$B$14&lt;=E6084)/(SRP!$C$10:$C$14&gt;=E6084),SRP!$D$10:$D$14)*(G6084/100)*(E6084/1000)),0))))),2)</f>
        <v>1.85</v>
      </c>
    </row>
    <row r="6085" spans="1:11" x14ac:dyDescent="0.35">
      <c r="A6085" s="2">
        <v>49422</v>
      </c>
      <c r="B6085" s="76" t="s">
        <v>4597</v>
      </c>
      <c r="C6085" s="76" t="s">
        <v>287</v>
      </c>
      <c r="D6085" s="76" t="s">
        <v>5240</v>
      </c>
      <c r="E6085" s="76">
        <v>473</v>
      </c>
      <c r="F6085" s="76">
        <v>24</v>
      </c>
      <c r="G6085" s="77">
        <v>5.6</v>
      </c>
      <c r="H6085" s="76" t="s">
        <v>3355</v>
      </c>
      <c r="I6085" s="77">
        <v>6.99</v>
      </c>
      <c r="J6085" s="2">
        <v>1</v>
      </c>
      <c r="K6085" s="119" cm="1">
        <f t="array" ref="K6085">ROUND(IF(C6085="Beer",SUM(LOOKUP(2,1/(SRP!$B$7:$B$9&lt;=E6085)/(SRP!$C$7:$C$9&gt;=E6085),SRP!$D$7:$D$9)*(G6085/100)*(E6085/1000)),IF(C6085="Spirits",SUM(LOOKUP(2,1/(SRP!$B$2:$B$6&lt;=E6085)/(SRP!$C$2:$C$6&gt;=E6085),SRP!$D$2:$D$6)*(G6085/100)*(E6085/1000)),IF(AND(C6085="Wine",D6085="Fortified Wines"),SUM(LOOKUP(2,1/(SRP!$B$20:$B$23&lt;=E6085)/(SRP!$C$20:$C$23&gt;=E6085),SRP!$D$20:$D$23)*(G6085/100)*(E6085/1000)),IF(C6085="Wine",SUM(LOOKUP(2,1/(SRP!$B$15:$B$19&lt;=E6085)/(SRP!$C$15:$C$19&gt;=E6085),SRP!$D$15:$D$19)*(G6085/100)*(E6085/1000)),IF(C6085="Ready to Drink",SUM(LOOKUP(2,1/(SRP!$B$10:$B$14&lt;=E6085)/(SRP!$C$10:$C$14&gt;=E6085),SRP!$D$10:$D$14)*(G6085/100)*(E6085/1000)),0))))),2)</f>
        <v>1.85</v>
      </c>
    </row>
    <row r="6086" spans="1:11" x14ac:dyDescent="0.35">
      <c r="A6086" s="2">
        <v>49428</v>
      </c>
      <c r="B6086" s="76" t="s">
        <v>4596</v>
      </c>
      <c r="C6086" s="76" t="s">
        <v>287</v>
      </c>
      <c r="D6086" s="76" t="s">
        <v>5240</v>
      </c>
      <c r="E6086" s="76">
        <v>473</v>
      </c>
      <c r="F6086" s="76">
        <v>24</v>
      </c>
      <c r="G6086" s="77">
        <v>7.2</v>
      </c>
      <c r="H6086" s="76" t="s">
        <v>3355</v>
      </c>
      <c r="I6086" s="77">
        <v>6.99</v>
      </c>
      <c r="J6086" s="2">
        <v>1</v>
      </c>
      <c r="K6086" s="119" cm="1">
        <f t="array" ref="K6086">ROUND(IF(C6086="Beer",SUM(LOOKUP(2,1/(SRP!$B$7:$B$9&lt;=E6086)/(SRP!$C$7:$C$9&gt;=E6086),SRP!$D$7:$D$9)*(G6086/100)*(E6086/1000)),IF(C6086="Spirits",SUM(LOOKUP(2,1/(SRP!$B$2:$B$6&lt;=E6086)/(SRP!$C$2:$C$6&gt;=E6086),SRP!$D$2:$D$6)*(G6086/100)*(E6086/1000)),IF(AND(C6086="Wine",D6086="Fortified Wines"),SUM(LOOKUP(2,1/(SRP!$B$20:$B$23&lt;=E6086)/(SRP!$C$20:$C$23&gt;=E6086),SRP!$D$20:$D$23)*(G6086/100)*(E6086/1000)),IF(C6086="Wine",SUM(LOOKUP(2,1/(SRP!$B$15:$B$19&lt;=E6086)/(SRP!$C$15:$C$19&gt;=E6086),SRP!$D$15:$D$19)*(G6086/100)*(E6086/1000)),IF(C6086="Ready to Drink",SUM(LOOKUP(2,1/(SRP!$B$10:$B$14&lt;=E6086)/(SRP!$C$10:$C$14&gt;=E6086),SRP!$D$10:$D$14)*(G6086/100)*(E6086/1000)),0))))),2)</f>
        <v>2.38</v>
      </c>
    </row>
    <row r="6087" spans="1:11" x14ac:dyDescent="0.35">
      <c r="A6087" s="2">
        <v>49428</v>
      </c>
      <c r="B6087" s="76" t="s">
        <v>4596</v>
      </c>
      <c r="C6087" s="76" t="s">
        <v>287</v>
      </c>
      <c r="D6087" s="76" t="s">
        <v>5240</v>
      </c>
      <c r="E6087" s="76">
        <v>473</v>
      </c>
      <c r="F6087" s="76">
        <v>24</v>
      </c>
      <c r="G6087" s="77">
        <v>7.2</v>
      </c>
      <c r="H6087" s="76" t="s">
        <v>3355</v>
      </c>
      <c r="I6087" s="77">
        <v>6.99</v>
      </c>
      <c r="J6087" s="2">
        <v>1</v>
      </c>
      <c r="K6087" s="119" cm="1">
        <f t="array" ref="K6087">ROUND(IF(C6087="Beer",SUM(LOOKUP(2,1/(SRP!$B$7:$B$9&lt;=E6087)/(SRP!$C$7:$C$9&gt;=E6087),SRP!$D$7:$D$9)*(G6087/100)*(E6087/1000)),IF(C6087="Spirits",SUM(LOOKUP(2,1/(SRP!$B$2:$B$6&lt;=E6087)/(SRP!$C$2:$C$6&gt;=E6087),SRP!$D$2:$D$6)*(G6087/100)*(E6087/1000)),IF(AND(C6087="Wine",D6087="Fortified Wines"),SUM(LOOKUP(2,1/(SRP!$B$20:$B$23&lt;=E6087)/(SRP!$C$20:$C$23&gt;=E6087),SRP!$D$20:$D$23)*(G6087/100)*(E6087/1000)),IF(C6087="Wine",SUM(LOOKUP(2,1/(SRP!$B$15:$B$19&lt;=E6087)/(SRP!$C$15:$C$19&gt;=E6087),SRP!$D$15:$D$19)*(G6087/100)*(E6087/1000)),IF(C6087="Ready to Drink",SUM(LOOKUP(2,1/(SRP!$B$10:$B$14&lt;=E6087)/(SRP!$C$10:$C$14&gt;=E6087),SRP!$D$10:$D$14)*(G6087/100)*(E6087/1000)),0))))),2)</f>
        <v>2.38</v>
      </c>
    </row>
    <row r="6088" spans="1:11" x14ac:dyDescent="0.35">
      <c r="A6088" s="2">
        <v>49449</v>
      </c>
      <c r="B6088" s="76" t="s">
        <v>4595</v>
      </c>
      <c r="C6088" s="76" t="s">
        <v>287</v>
      </c>
      <c r="D6088" s="76" t="s">
        <v>5240</v>
      </c>
      <c r="E6088" s="76">
        <v>473</v>
      </c>
      <c r="F6088" s="76">
        <v>24</v>
      </c>
      <c r="G6088" s="77">
        <v>6.8</v>
      </c>
      <c r="H6088" s="76" t="s">
        <v>3355</v>
      </c>
      <c r="I6088" s="77">
        <v>6.99</v>
      </c>
      <c r="J6088" s="2">
        <v>1</v>
      </c>
      <c r="K6088" s="119" cm="1">
        <f t="array" ref="K6088">ROUND(IF(C6088="Beer",SUM(LOOKUP(2,1/(SRP!$B$7:$B$9&lt;=E6088)/(SRP!$C$7:$C$9&gt;=E6088),SRP!$D$7:$D$9)*(G6088/100)*(E6088/1000)),IF(C6088="Spirits",SUM(LOOKUP(2,1/(SRP!$B$2:$B$6&lt;=E6088)/(SRP!$C$2:$C$6&gt;=E6088),SRP!$D$2:$D$6)*(G6088/100)*(E6088/1000)),IF(AND(C6088="Wine",D6088="Fortified Wines"),SUM(LOOKUP(2,1/(SRP!$B$20:$B$23&lt;=E6088)/(SRP!$C$20:$C$23&gt;=E6088),SRP!$D$20:$D$23)*(G6088/100)*(E6088/1000)),IF(C6088="Wine",SUM(LOOKUP(2,1/(SRP!$B$15:$B$19&lt;=E6088)/(SRP!$C$15:$C$19&gt;=E6088),SRP!$D$15:$D$19)*(G6088/100)*(E6088/1000)),IF(C6088="Ready to Drink",SUM(LOOKUP(2,1/(SRP!$B$10:$B$14&lt;=E6088)/(SRP!$C$10:$C$14&gt;=E6088),SRP!$D$10:$D$14)*(G6088/100)*(E6088/1000)),0))))),2)</f>
        <v>2.25</v>
      </c>
    </row>
    <row r="6089" spans="1:11" x14ac:dyDescent="0.35">
      <c r="A6089" s="2">
        <v>49449</v>
      </c>
      <c r="B6089" s="76" t="s">
        <v>4595</v>
      </c>
      <c r="C6089" s="76" t="s">
        <v>287</v>
      </c>
      <c r="D6089" s="76" t="s">
        <v>5240</v>
      </c>
      <c r="E6089" s="76">
        <v>473</v>
      </c>
      <c r="F6089" s="76">
        <v>24</v>
      </c>
      <c r="G6089" s="77">
        <v>6.8</v>
      </c>
      <c r="H6089" s="76" t="s">
        <v>3355</v>
      </c>
      <c r="I6089" s="77">
        <v>6.99</v>
      </c>
      <c r="J6089" s="2">
        <v>1</v>
      </c>
      <c r="K6089" s="119" cm="1">
        <f t="array" ref="K6089">ROUND(IF(C6089="Beer",SUM(LOOKUP(2,1/(SRP!$B$7:$B$9&lt;=E6089)/(SRP!$C$7:$C$9&gt;=E6089),SRP!$D$7:$D$9)*(G6089/100)*(E6089/1000)),IF(C6089="Spirits",SUM(LOOKUP(2,1/(SRP!$B$2:$B$6&lt;=E6089)/(SRP!$C$2:$C$6&gt;=E6089),SRP!$D$2:$D$6)*(G6089/100)*(E6089/1000)),IF(AND(C6089="Wine",D6089="Fortified Wines"),SUM(LOOKUP(2,1/(SRP!$B$20:$B$23&lt;=E6089)/(SRP!$C$20:$C$23&gt;=E6089),SRP!$D$20:$D$23)*(G6089/100)*(E6089/1000)),IF(C6089="Wine",SUM(LOOKUP(2,1/(SRP!$B$15:$B$19&lt;=E6089)/(SRP!$C$15:$C$19&gt;=E6089),SRP!$D$15:$D$19)*(G6089/100)*(E6089/1000)),IF(C6089="Ready to Drink",SUM(LOOKUP(2,1/(SRP!$B$10:$B$14&lt;=E6089)/(SRP!$C$10:$C$14&gt;=E6089),SRP!$D$10:$D$14)*(G6089/100)*(E6089/1000)),0))))),2)</f>
        <v>2.25</v>
      </c>
    </row>
    <row r="6090" spans="1:11" x14ac:dyDescent="0.35">
      <c r="A6090" s="2">
        <v>49480</v>
      </c>
      <c r="B6090" s="76" t="s">
        <v>4606</v>
      </c>
      <c r="C6090" s="76" t="s">
        <v>287</v>
      </c>
      <c r="D6090" s="76" t="s">
        <v>5240</v>
      </c>
      <c r="E6090" s="76">
        <v>355</v>
      </c>
      <c r="F6090" s="76">
        <v>24</v>
      </c>
      <c r="G6090" s="77">
        <v>11</v>
      </c>
      <c r="H6090" s="76" t="s">
        <v>3391</v>
      </c>
      <c r="I6090" s="77">
        <v>6</v>
      </c>
      <c r="J6090" s="2">
        <v>1</v>
      </c>
      <c r="K6090" s="119" cm="1">
        <f t="array" ref="K6090">ROUND(IF(C6090="Beer",SUM(LOOKUP(2,1/(SRP!$B$7:$B$9&lt;=E6090)/(SRP!$C$7:$C$9&gt;=E6090),SRP!$D$7:$D$9)*(G6090/100)*(E6090/1000)),IF(C6090="Spirits",SUM(LOOKUP(2,1/(SRP!$B$2:$B$6&lt;=E6090)/(SRP!$C$2:$C$6&gt;=E6090),SRP!$D$2:$D$6)*(G6090/100)*(E6090/1000)),IF(AND(C6090="Wine",D6090="Fortified Wines"),SUM(LOOKUP(2,1/(SRP!$B$20:$B$23&lt;=E6090)/(SRP!$C$20:$C$23&gt;=E6090),SRP!$D$20:$D$23)*(G6090/100)*(E6090/1000)),IF(C6090="Wine",SUM(LOOKUP(2,1/(SRP!$B$15:$B$19&lt;=E6090)/(SRP!$C$15:$C$19&gt;=E6090),SRP!$D$15:$D$19)*(G6090/100)*(E6090/1000)),IF(C6090="Ready to Drink",SUM(LOOKUP(2,1/(SRP!$B$10:$B$14&lt;=E6090)/(SRP!$C$10:$C$14&gt;=E6090),SRP!$D$10:$D$14)*(G6090/100)*(E6090/1000)),0))))),2)</f>
        <v>2.73</v>
      </c>
    </row>
    <row r="6091" spans="1:11" x14ac:dyDescent="0.35">
      <c r="A6091" s="2">
        <v>49480</v>
      </c>
      <c r="B6091" s="76" t="s">
        <v>4606</v>
      </c>
      <c r="C6091" s="76" t="s">
        <v>287</v>
      </c>
      <c r="D6091" s="76" t="s">
        <v>5240</v>
      </c>
      <c r="E6091" s="76">
        <v>355</v>
      </c>
      <c r="F6091" s="76">
        <v>24</v>
      </c>
      <c r="G6091" s="77">
        <v>11</v>
      </c>
      <c r="H6091" s="76" t="s">
        <v>3391</v>
      </c>
      <c r="I6091" s="77">
        <v>6</v>
      </c>
      <c r="J6091" s="2">
        <v>1</v>
      </c>
      <c r="K6091" s="119" cm="1">
        <f t="array" ref="K6091">ROUND(IF(C6091="Beer",SUM(LOOKUP(2,1/(SRP!$B$7:$B$9&lt;=E6091)/(SRP!$C$7:$C$9&gt;=E6091),SRP!$D$7:$D$9)*(G6091/100)*(E6091/1000)),IF(C6091="Spirits",SUM(LOOKUP(2,1/(SRP!$B$2:$B$6&lt;=E6091)/(SRP!$C$2:$C$6&gt;=E6091),SRP!$D$2:$D$6)*(G6091/100)*(E6091/1000)),IF(AND(C6091="Wine",D6091="Fortified Wines"),SUM(LOOKUP(2,1/(SRP!$B$20:$B$23&lt;=E6091)/(SRP!$C$20:$C$23&gt;=E6091),SRP!$D$20:$D$23)*(G6091/100)*(E6091/1000)),IF(C6091="Wine",SUM(LOOKUP(2,1/(SRP!$B$15:$B$19&lt;=E6091)/(SRP!$C$15:$C$19&gt;=E6091),SRP!$D$15:$D$19)*(G6091/100)*(E6091/1000)),IF(C6091="Ready to Drink",SUM(LOOKUP(2,1/(SRP!$B$10:$B$14&lt;=E6091)/(SRP!$C$10:$C$14&gt;=E6091),SRP!$D$10:$D$14)*(G6091/100)*(E6091/1000)),0))))),2)</f>
        <v>2.73</v>
      </c>
    </row>
    <row r="6092" spans="1:11" x14ac:dyDescent="0.35">
      <c r="A6092" s="2">
        <v>49484</v>
      </c>
      <c r="B6092" s="76" t="s">
        <v>4605</v>
      </c>
      <c r="C6092" s="76" t="s">
        <v>5938</v>
      </c>
      <c r="D6092" s="76" t="s">
        <v>5746</v>
      </c>
      <c r="E6092" s="76">
        <v>2130</v>
      </c>
      <c r="F6092" s="76">
        <v>4</v>
      </c>
      <c r="G6092" s="77">
        <v>5</v>
      </c>
      <c r="H6092" s="76" t="s">
        <v>3379</v>
      </c>
      <c r="I6092" s="77">
        <v>17.489999999999998</v>
      </c>
      <c r="J6092" s="2">
        <v>6</v>
      </c>
      <c r="K6092" s="119" cm="1">
        <f t="array" ref="K6092">ROUND(IF(C6092="Beer",SUM(LOOKUP(2,1/(SRP!$B$7:$B$9&lt;=E6092)/(SRP!$C$7:$C$9&gt;=E6092),SRP!$D$7:$D$9)*(G6092/100)*(E6092/1000)),IF(C6092="Spirits",SUM(LOOKUP(2,1/(SRP!$B$2:$B$6&lt;=E6092)/(SRP!$C$2:$C$6&gt;=E6092),SRP!$D$2:$D$6)*(G6092/100)*(E6092/1000)),IF(AND(C6092="Wine",D6092="Fortified Wines"),SUM(LOOKUP(2,1/(SRP!$B$20:$B$23&lt;=E6092)/(SRP!$C$20:$C$23&gt;=E6092),SRP!$D$20:$D$23)*(G6092/100)*(E6092/1000)),IF(C6092="Wine",SUM(LOOKUP(2,1/(SRP!$B$15:$B$19&lt;=E6092)/(SRP!$C$15:$C$19&gt;=E6092),SRP!$D$15:$D$19)*(G6092/100)*(E6092/1000)),IF(C6092="Ready to Drink",SUM(LOOKUP(2,1/(SRP!$B$10:$B$14&lt;=E6092)/(SRP!$C$10:$C$14&gt;=E6092),SRP!$D$10:$D$14)*(G6092/100)*(E6092/1000)),0))))),2)</f>
        <v>7.43</v>
      </c>
    </row>
    <row r="6093" spans="1:11" x14ac:dyDescent="0.35">
      <c r="A6093" s="2">
        <v>49495</v>
      </c>
      <c r="B6093" s="76" t="s">
        <v>4604</v>
      </c>
      <c r="C6093" s="76" t="s">
        <v>285</v>
      </c>
      <c r="D6093" s="76" t="s">
        <v>5231</v>
      </c>
      <c r="E6093" s="76">
        <v>750</v>
      </c>
      <c r="F6093" s="76">
        <v>12</v>
      </c>
      <c r="G6093" s="77">
        <v>40</v>
      </c>
      <c r="H6093" s="76" t="s">
        <v>6694</v>
      </c>
      <c r="I6093" s="77">
        <v>23.29</v>
      </c>
      <c r="J6093" s="2">
        <v>1</v>
      </c>
      <c r="K6093" s="119" cm="1">
        <f t="array" ref="K6093">ROUND(IF(C6093="Beer",SUM(LOOKUP(2,1/(SRP!$B$7:$B$9&lt;=E6093)/(SRP!$C$7:$C$9&gt;=E6093),SRP!$D$7:$D$9)*(G6093/100)*(E6093/1000)),IF(C6093="Spirits",SUM(LOOKUP(2,1/(SRP!$B$2:$B$6&lt;=E6093)/(SRP!$C$2:$C$6&gt;=E6093),SRP!$D$2:$D$6)*(G6093/100)*(E6093/1000)),IF(AND(C6093="Wine",D6093="Fortified Wines"),SUM(LOOKUP(2,1/(SRP!$B$20:$B$23&lt;=E6093)/(SRP!$C$20:$C$23&gt;=E6093),SRP!$D$20:$D$23)*(G6093/100)*(E6093/1000)),IF(C6093="Wine",SUM(LOOKUP(2,1/(SRP!$B$15:$B$19&lt;=E6093)/(SRP!$C$15:$C$19&gt;=E6093),SRP!$D$15:$D$19)*(G6093/100)*(E6093/1000)),IF(C6093="Ready to Drink",SUM(LOOKUP(2,1/(SRP!$B$10:$B$14&lt;=E6093)/(SRP!$C$10:$C$14&gt;=E6093),SRP!$D$10:$D$14)*(G6093/100)*(E6093/1000)),0))))),2)</f>
        <v>20.94</v>
      </c>
    </row>
    <row r="6094" spans="1:11" x14ac:dyDescent="0.35">
      <c r="A6094" s="2">
        <v>49521</v>
      </c>
      <c r="B6094" s="76" t="s">
        <v>692</v>
      </c>
      <c r="C6094" s="76" t="s">
        <v>285</v>
      </c>
      <c r="D6094" s="76" t="s">
        <v>6934</v>
      </c>
      <c r="E6094" s="76">
        <v>750</v>
      </c>
      <c r="F6094" s="76">
        <v>12</v>
      </c>
      <c r="G6094" s="77">
        <v>40</v>
      </c>
      <c r="H6094" s="76" t="s">
        <v>3280</v>
      </c>
      <c r="I6094" s="77">
        <v>86.99</v>
      </c>
      <c r="J6094" s="2">
        <v>1</v>
      </c>
      <c r="K6094" s="119" cm="1">
        <f t="array" ref="K6094">ROUND(IF(C6094="Beer",SUM(LOOKUP(2,1/(SRP!$B$7:$B$9&lt;=E6094)/(SRP!$C$7:$C$9&gt;=E6094),SRP!$D$7:$D$9)*(G6094/100)*(E6094/1000)),IF(C6094="Spirits",SUM(LOOKUP(2,1/(SRP!$B$2:$B$6&lt;=E6094)/(SRP!$C$2:$C$6&gt;=E6094),SRP!$D$2:$D$6)*(G6094/100)*(E6094/1000)),IF(AND(C6094="Wine",D6094="Fortified Wines"),SUM(LOOKUP(2,1/(SRP!$B$20:$B$23&lt;=E6094)/(SRP!$C$20:$C$23&gt;=E6094),SRP!$D$20:$D$23)*(G6094/100)*(E6094/1000)),IF(C6094="Wine",SUM(LOOKUP(2,1/(SRP!$B$15:$B$19&lt;=E6094)/(SRP!$C$15:$C$19&gt;=E6094),SRP!$D$15:$D$19)*(G6094/100)*(E6094/1000)),IF(C6094="Ready to Drink",SUM(LOOKUP(2,1/(SRP!$B$10:$B$14&lt;=E6094)/(SRP!$C$10:$C$14&gt;=E6094),SRP!$D$10:$D$14)*(G6094/100)*(E6094/1000)),0))))),2)</f>
        <v>20.94</v>
      </c>
    </row>
    <row r="6095" spans="1:11" x14ac:dyDescent="0.35">
      <c r="A6095" s="2">
        <v>49523</v>
      </c>
      <c r="B6095" s="76" t="s">
        <v>4532</v>
      </c>
      <c r="C6095" s="76" t="s">
        <v>5938</v>
      </c>
      <c r="D6095" s="76" t="s">
        <v>5283</v>
      </c>
      <c r="E6095" s="76">
        <v>1420</v>
      </c>
      <c r="F6095" s="76">
        <v>6</v>
      </c>
      <c r="G6095" s="77">
        <v>6</v>
      </c>
      <c r="H6095" s="76" t="s">
        <v>3280</v>
      </c>
      <c r="I6095" s="77">
        <v>11.99</v>
      </c>
      <c r="J6095" s="2">
        <v>4</v>
      </c>
      <c r="K6095" s="119" cm="1">
        <f t="array" ref="K6095">ROUND(IF(C6095="Beer",SUM(LOOKUP(2,1/(SRP!$B$7:$B$9&lt;=E6095)/(SRP!$C$7:$C$9&gt;=E6095),SRP!$D$7:$D$9)*(G6095/100)*(E6095/1000)),IF(C6095="Spirits",SUM(LOOKUP(2,1/(SRP!$B$2:$B$6&lt;=E6095)/(SRP!$C$2:$C$6&gt;=E6095),SRP!$D$2:$D$6)*(G6095/100)*(E6095/1000)),IF(AND(C6095="Wine",D6095="Fortified Wines"),SUM(LOOKUP(2,1/(SRP!$B$20:$B$23&lt;=E6095)/(SRP!$C$20:$C$23&gt;=E6095),SRP!$D$20:$D$23)*(G6095/100)*(E6095/1000)),IF(C6095="Wine",SUM(LOOKUP(2,1/(SRP!$B$15:$B$19&lt;=E6095)/(SRP!$C$15:$C$19&gt;=E6095),SRP!$D$15:$D$19)*(G6095/100)*(E6095/1000)),IF(C6095="Ready to Drink",SUM(LOOKUP(2,1/(SRP!$B$10:$B$14&lt;=E6095)/(SRP!$C$10:$C$14&gt;=E6095),SRP!$D$10:$D$14)*(G6095/100)*(E6095/1000)),0))))),2)</f>
        <v>5.95</v>
      </c>
    </row>
    <row r="6096" spans="1:11" x14ac:dyDescent="0.35">
      <c r="A6096" s="2">
        <v>49525</v>
      </c>
      <c r="B6096" s="76" t="s">
        <v>4531</v>
      </c>
      <c r="C6096" s="76" t="s">
        <v>285</v>
      </c>
      <c r="D6096" s="76" t="s">
        <v>5231</v>
      </c>
      <c r="E6096" s="76">
        <v>750</v>
      </c>
      <c r="F6096" s="76">
        <v>12</v>
      </c>
      <c r="G6096" s="77">
        <v>40</v>
      </c>
      <c r="H6096" s="76" t="s">
        <v>3303</v>
      </c>
      <c r="I6096" s="77">
        <v>28.99</v>
      </c>
      <c r="J6096" s="2">
        <v>1</v>
      </c>
      <c r="K6096" s="119" cm="1">
        <f t="array" ref="K6096">ROUND(IF(C6096="Beer",SUM(LOOKUP(2,1/(SRP!$B$7:$B$9&lt;=E6096)/(SRP!$C$7:$C$9&gt;=E6096),SRP!$D$7:$D$9)*(G6096/100)*(E6096/1000)),IF(C6096="Spirits",SUM(LOOKUP(2,1/(SRP!$B$2:$B$6&lt;=E6096)/(SRP!$C$2:$C$6&gt;=E6096),SRP!$D$2:$D$6)*(G6096/100)*(E6096/1000)),IF(AND(C6096="Wine",D6096="Fortified Wines"),SUM(LOOKUP(2,1/(SRP!$B$20:$B$23&lt;=E6096)/(SRP!$C$20:$C$23&gt;=E6096),SRP!$D$20:$D$23)*(G6096/100)*(E6096/1000)),IF(C6096="Wine",SUM(LOOKUP(2,1/(SRP!$B$15:$B$19&lt;=E6096)/(SRP!$C$15:$C$19&gt;=E6096),SRP!$D$15:$D$19)*(G6096/100)*(E6096/1000)),IF(C6096="Ready to Drink",SUM(LOOKUP(2,1/(SRP!$B$10:$B$14&lt;=E6096)/(SRP!$C$10:$C$14&gt;=E6096),SRP!$D$10:$D$14)*(G6096/100)*(E6096/1000)),0))))),2)</f>
        <v>20.94</v>
      </c>
    </row>
    <row r="6097" spans="1:11" x14ac:dyDescent="0.35">
      <c r="A6097" s="2">
        <v>49527</v>
      </c>
      <c r="B6097" s="76" t="s">
        <v>4530</v>
      </c>
      <c r="C6097" s="76" t="s">
        <v>5938</v>
      </c>
      <c r="D6097" s="76" t="s">
        <v>5283</v>
      </c>
      <c r="E6097" s="76">
        <v>1420</v>
      </c>
      <c r="F6097" s="76">
        <v>6</v>
      </c>
      <c r="G6097" s="77">
        <v>6</v>
      </c>
      <c r="H6097" s="76" t="s">
        <v>3280</v>
      </c>
      <c r="I6097" s="77">
        <v>11.99</v>
      </c>
      <c r="J6097" s="2">
        <v>4</v>
      </c>
      <c r="K6097" s="119" cm="1">
        <f t="array" ref="K6097">ROUND(IF(C6097="Beer",SUM(LOOKUP(2,1/(SRP!$B$7:$B$9&lt;=E6097)/(SRP!$C$7:$C$9&gt;=E6097),SRP!$D$7:$D$9)*(G6097/100)*(E6097/1000)),IF(C6097="Spirits",SUM(LOOKUP(2,1/(SRP!$B$2:$B$6&lt;=E6097)/(SRP!$C$2:$C$6&gt;=E6097),SRP!$D$2:$D$6)*(G6097/100)*(E6097/1000)),IF(AND(C6097="Wine",D6097="Fortified Wines"),SUM(LOOKUP(2,1/(SRP!$B$20:$B$23&lt;=E6097)/(SRP!$C$20:$C$23&gt;=E6097),SRP!$D$20:$D$23)*(G6097/100)*(E6097/1000)),IF(C6097="Wine",SUM(LOOKUP(2,1/(SRP!$B$15:$B$19&lt;=E6097)/(SRP!$C$15:$C$19&gt;=E6097),SRP!$D$15:$D$19)*(G6097/100)*(E6097/1000)),IF(C6097="Ready to Drink",SUM(LOOKUP(2,1/(SRP!$B$10:$B$14&lt;=E6097)/(SRP!$C$10:$C$14&gt;=E6097),SRP!$D$10:$D$14)*(G6097/100)*(E6097/1000)),0))))),2)</f>
        <v>5.95</v>
      </c>
    </row>
    <row r="6098" spans="1:11" x14ac:dyDescent="0.35">
      <c r="A6098" s="2">
        <v>49536</v>
      </c>
      <c r="B6098" s="76" t="s">
        <v>4529</v>
      </c>
      <c r="C6098" s="76" t="s">
        <v>5938</v>
      </c>
      <c r="D6098" s="76" t="s">
        <v>5283</v>
      </c>
      <c r="E6098" s="76">
        <v>1420</v>
      </c>
      <c r="F6098" s="76">
        <v>6</v>
      </c>
      <c r="G6098" s="77">
        <v>5</v>
      </c>
      <c r="H6098" s="76" t="s">
        <v>3289</v>
      </c>
      <c r="I6098" s="77">
        <v>12.99</v>
      </c>
      <c r="J6098" s="2">
        <v>4</v>
      </c>
      <c r="K6098" s="119" cm="1">
        <f t="array" ref="K6098">ROUND(IF(C6098="Beer",SUM(LOOKUP(2,1/(SRP!$B$7:$B$9&lt;=E6098)/(SRP!$C$7:$C$9&gt;=E6098),SRP!$D$7:$D$9)*(G6098/100)*(E6098/1000)),IF(C6098="Spirits",SUM(LOOKUP(2,1/(SRP!$B$2:$B$6&lt;=E6098)/(SRP!$C$2:$C$6&gt;=E6098),SRP!$D$2:$D$6)*(G6098/100)*(E6098/1000)),IF(AND(C6098="Wine",D6098="Fortified Wines"),SUM(LOOKUP(2,1/(SRP!$B$20:$B$23&lt;=E6098)/(SRP!$C$20:$C$23&gt;=E6098),SRP!$D$20:$D$23)*(G6098/100)*(E6098/1000)),IF(C6098="Wine",SUM(LOOKUP(2,1/(SRP!$B$15:$B$19&lt;=E6098)/(SRP!$C$15:$C$19&gt;=E6098),SRP!$D$15:$D$19)*(G6098/100)*(E6098/1000)),IF(C6098="Ready to Drink",SUM(LOOKUP(2,1/(SRP!$B$10:$B$14&lt;=E6098)/(SRP!$C$10:$C$14&gt;=E6098),SRP!$D$10:$D$14)*(G6098/100)*(E6098/1000)),0))))),2)</f>
        <v>4.96</v>
      </c>
    </row>
    <row r="6099" spans="1:11" x14ac:dyDescent="0.35">
      <c r="A6099" s="2">
        <v>49539</v>
      </c>
      <c r="B6099" s="76" t="s">
        <v>4787</v>
      </c>
      <c r="C6099" s="76" t="s">
        <v>5938</v>
      </c>
      <c r="D6099" s="76" t="s">
        <v>5279</v>
      </c>
      <c r="E6099" s="76">
        <v>473</v>
      </c>
      <c r="F6099" s="76">
        <v>24</v>
      </c>
      <c r="G6099" s="77">
        <v>5</v>
      </c>
      <c r="H6099" s="76" t="s">
        <v>3363</v>
      </c>
      <c r="I6099" s="77">
        <v>4.49</v>
      </c>
      <c r="J6099" s="2">
        <v>1</v>
      </c>
      <c r="K6099" s="119" cm="1">
        <f t="array" ref="K6099">ROUND(IF(C6099="Beer",SUM(LOOKUP(2,1/(SRP!$B$7:$B$9&lt;=E6099)/(SRP!$C$7:$C$9&gt;=E6099),SRP!$D$7:$D$9)*(G6099/100)*(E6099/1000)),IF(C6099="Spirits",SUM(LOOKUP(2,1/(SRP!$B$2:$B$6&lt;=E6099)/(SRP!$C$2:$C$6&gt;=E6099),SRP!$D$2:$D$6)*(G6099/100)*(E6099/1000)),IF(AND(C6099="Wine",D6099="Fortified Wines"),SUM(LOOKUP(2,1/(SRP!$B$20:$B$23&lt;=E6099)/(SRP!$C$20:$C$23&gt;=E6099),SRP!$D$20:$D$23)*(G6099/100)*(E6099/1000)),IF(C6099="Wine",SUM(LOOKUP(2,1/(SRP!$B$15:$B$19&lt;=E6099)/(SRP!$C$15:$C$19&gt;=E6099),SRP!$D$15:$D$19)*(G6099/100)*(E6099/1000)),IF(C6099="Ready to Drink",SUM(LOOKUP(2,1/(SRP!$B$10:$B$14&lt;=E6099)/(SRP!$C$10:$C$14&gt;=E6099),SRP!$D$10:$D$14)*(G6099/100)*(E6099/1000)),0))))),2)</f>
        <v>1.75</v>
      </c>
    </row>
    <row r="6100" spans="1:11" x14ac:dyDescent="0.35">
      <c r="A6100" s="2">
        <v>49578</v>
      </c>
      <c r="B6100" s="76" t="s">
        <v>3967</v>
      </c>
      <c r="C6100" s="76" t="s">
        <v>285</v>
      </c>
      <c r="D6100" s="76" t="s">
        <v>6949</v>
      </c>
      <c r="E6100" s="76">
        <v>750</v>
      </c>
      <c r="F6100" s="76">
        <v>6</v>
      </c>
      <c r="G6100" s="77">
        <v>42.5</v>
      </c>
      <c r="H6100" s="76" t="s">
        <v>3288</v>
      </c>
      <c r="I6100" s="77">
        <v>49.99</v>
      </c>
      <c r="J6100" s="2">
        <v>1</v>
      </c>
      <c r="K6100" s="119" cm="1">
        <f t="array" ref="K6100">ROUND(IF(C6100="Beer",SUM(LOOKUP(2,1/(SRP!$B$7:$B$9&lt;=E6100)/(SRP!$C$7:$C$9&gt;=E6100),SRP!$D$7:$D$9)*(G6100/100)*(E6100/1000)),IF(C6100="Spirits",SUM(LOOKUP(2,1/(SRP!$B$2:$B$6&lt;=E6100)/(SRP!$C$2:$C$6&gt;=E6100),SRP!$D$2:$D$6)*(G6100/100)*(E6100/1000)),IF(AND(C6100="Wine",D6100="Fortified Wines"),SUM(LOOKUP(2,1/(SRP!$B$20:$B$23&lt;=E6100)/(SRP!$C$20:$C$23&gt;=E6100),SRP!$D$20:$D$23)*(G6100/100)*(E6100/1000)),IF(C6100="Wine",SUM(LOOKUP(2,1/(SRP!$B$15:$B$19&lt;=E6100)/(SRP!$C$15:$C$19&gt;=E6100),SRP!$D$15:$D$19)*(G6100/100)*(E6100/1000)),IF(C6100="Ready to Drink",SUM(LOOKUP(2,1/(SRP!$B$10:$B$14&lt;=E6100)/(SRP!$C$10:$C$14&gt;=E6100),SRP!$D$10:$D$14)*(G6100/100)*(E6100/1000)),0))))),2)</f>
        <v>22.25</v>
      </c>
    </row>
    <row r="6101" spans="1:11" x14ac:dyDescent="0.35">
      <c r="A6101" s="2">
        <v>49581</v>
      </c>
      <c r="B6101" s="76" t="s">
        <v>4528</v>
      </c>
      <c r="C6101" s="76" t="s">
        <v>287</v>
      </c>
      <c r="D6101" s="76" t="s">
        <v>5230</v>
      </c>
      <c r="E6101" s="76">
        <v>2130</v>
      </c>
      <c r="F6101" s="76">
        <v>3</v>
      </c>
      <c r="G6101" s="77">
        <v>5</v>
      </c>
      <c r="H6101" s="76" t="s">
        <v>3282</v>
      </c>
      <c r="I6101" s="77">
        <v>32.99</v>
      </c>
      <c r="J6101" s="2">
        <v>6</v>
      </c>
      <c r="K6101" s="119" cm="1">
        <f t="array" ref="K6101">ROUND(IF(C6101="Beer",SUM(LOOKUP(2,1/(SRP!$B$7:$B$9&lt;=E6101)/(SRP!$C$7:$C$9&gt;=E6101),SRP!$D$7:$D$9)*(G6101/100)*(E6101/1000)),IF(C6101="Spirits",SUM(LOOKUP(2,1/(SRP!$B$2:$B$6&lt;=E6101)/(SRP!$C$2:$C$6&gt;=E6101),SRP!$D$2:$D$6)*(G6101/100)*(E6101/1000)),IF(AND(C6101="Wine",D6101="Fortified Wines"),SUM(LOOKUP(2,1/(SRP!$B$20:$B$23&lt;=E6101)/(SRP!$C$20:$C$23&gt;=E6101),SRP!$D$20:$D$23)*(G6101/100)*(E6101/1000)),IF(C6101="Wine",SUM(LOOKUP(2,1/(SRP!$B$15:$B$19&lt;=E6101)/(SRP!$C$15:$C$19&gt;=E6101),SRP!$D$15:$D$19)*(G6101/100)*(E6101/1000)),IF(C6101="Ready to Drink",SUM(LOOKUP(2,1/(SRP!$B$10:$B$14&lt;=E6101)/(SRP!$C$10:$C$14&gt;=E6101),SRP!$D$10:$D$14)*(G6101/100)*(E6101/1000)),0))))),2)</f>
        <v>7.43</v>
      </c>
    </row>
    <row r="6102" spans="1:11" x14ac:dyDescent="0.35">
      <c r="A6102" s="2">
        <v>49581</v>
      </c>
      <c r="B6102" s="76" t="s">
        <v>4528</v>
      </c>
      <c r="C6102" s="76" t="s">
        <v>287</v>
      </c>
      <c r="D6102" s="76" t="s">
        <v>5230</v>
      </c>
      <c r="E6102" s="76">
        <v>2130</v>
      </c>
      <c r="F6102" s="76">
        <v>3</v>
      </c>
      <c r="G6102" s="77">
        <v>5</v>
      </c>
      <c r="H6102" s="76" t="s">
        <v>3282</v>
      </c>
      <c r="I6102" s="77">
        <v>32.99</v>
      </c>
      <c r="J6102" s="2">
        <v>6</v>
      </c>
      <c r="K6102" s="119" cm="1">
        <f t="array" ref="K6102">ROUND(IF(C6102="Beer",SUM(LOOKUP(2,1/(SRP!$B$7:$B$9&lt;=E6102)/(SRP!$C$7:$C$9&gt;=E6102),SRP!$D$7:$D$9)*(G6102/100)*(E6102/1000)),IF(C6102="Spirits",SUM(LOOKUP(2,1/(SRP!$B$2:$B$6&lt;=E6102)/(SRP!$C$2:$C$6&gt;=E6102),SRP!$D$2:$D$6)*(G6102/100)*(E6102/1000)),IF(AND(C6102="Wine",D6102="Fortified Wines"),SUM(LOOKUP(2,1/(SRP!$B$20:$B$23&lt;=E6102)/(SRP!$C$20:$C$23&gt;=E6102),SRP!$D$20:$D$23)*(G6102/100)*(E6102/1000)),IF(C6102="Wine",SUM(LOOKUP(2,1/(SRP!$B$15:$B$19&lt;=E6102)/(SRP!$C$15:$C$19&gt;=E6102),SRP!$D$15:$D$19)*(G6102/100)*(E6102/1000)),IF(C6102="Ready to Drink",SUM(LOOKUP(2,1/(SRP!$B$10:$B$14&lt;=E6102)/(SRP!$C$10:$C$14&gt;=E6102),SRP!$D$10:$D$14)*(G6102/100)*(E6102/1000)),0))))),2)</f>
        <v>7.43</v>
      </c>
    </row>
    <row r="6103" spans="1:11" x14ac:dyDescent="0.35">
      <c r="A6103" s="2">
        <v>49640</v>
      </c>
      <c r="B6103" s="76" t="s">
        <v>4553</v>
      </c>
      <c r="C6103" s="76" t="s">
        <v>286</v>
      </c>
      <c r="D6103" s="76" t="s">
        <v>5236</v>
      </c>
      <c r="E6103" s="76">
        <v>750</v>
      </c>
      <c r="F6103" s="76">
        <v>12</v>
      </c>
      <c r="G6103" s="77">
        <v>13</v>
      </c>
      <c r="H6103" s="76" t="s">
        <v>3302</v>
      </c>
      <c r="I6103" s="77">
        <v>66.5</v>
      </c>
      <c r="J6103" s="2">
        <v>1</v>
      </c>
      <c r="K6103" s="119" cm="1">
        <f t="array" ref="K6103">ROUND(IF(C6103="Beer",SUM(LOOKUP(2,1/(SRP!$B$7:$B$9&lt;=E6103)/(SRP!$C$7:$C$9&gt;=E6103),SRP!$D$7:$D$9)*(G6103/100)*(E6103/1000)),IF(C6103="Spirits",SUM(LOOKUP(2,1/(SRP!$B$2:$B$6&lt;=E6103)/(SRP!$C$2:$C$6&gt;=E6103),SRP!$D$2:$D$6)*(G6103/100)*(E6103/1000)),IF(AND(C6103="Wine",D6103="Fortified Wines"),SUM(LOOKUP(2,1/(SRP!$B$20:$B$23&lt;=E6103)/(SRP!$C$20:$C$23&gt;=E6103),SRP!$D$20:$D$23)*(G6103/100)*(E6103/1000)),IF(C6103="Wine",SUM(LOOKUP(2,1/(SRP!$B$15:$B$19&lt;=E6103)/(SRP!$C$15:$C$19&gt;=E6103),SRP!$D$15:$D$19)*(G6103/100)*(E6103/1000)),IF(C6103="Ready to Drink",SUM(LOOKUP(2,1/(SRP!$B$10:$B$14&lt;=E6103)/(SRP!$C$10:$C$14&gt;=E6103),SRP!$D$10:$D$14)*(G6103/100)*(E6103/1000)),0))))),2)</f>
        <v>6.81</v>
      </c>
    </row>
    <row r="6104" spans="1:11" x14ac:dyDescent="0.35">
      <c r="A6104" s="2">
        <v>49644</v>
      </c>
      <c r="B6104" s="76" t="s">
        <v>4552</v>
      </c>
      <c r="C6104" s="76" t="s">
        <v>286</v>
      </c>
      <c r="D6104" s="76" t="s">
        <v>5236</v>
      </c>
      <c r="E6104" s="76">
        <v>750</v>
      </c>
      <c r="F6104" s="76">
        <v>12</v>
      </c>
      <c r="G6104" s="77">
        <v>14</v>
      </c>
      <c r="H6104" s="76" t="s">
        <v>3302</v>
      </c>
      <c r="I6104" s="77">
        <v>43.3</v>
      </c>
      <c r="J6104" s="2">
        <v>1</v>
      </c>
      <c r="K6104" s="119" cm="1">
        <f t="array" ref="K6104">ROUND(IF(C6104="Beer",SUM(LOOKUP(2,1/(SRP!$B$7:$B$9&lt;=E6104)/(SRP!$C$7:$C$9&gt;=E6104),SRP!$D$7:$D$9)*(G6104/100)*(E6104/1000)),IF(C6104="Spirits",SUM(LOOKUP(2,1/(SRP!$B$2:$B$6&lt;=E6104)/(SRP!$C$2:$C$6&gt;=E6104),SRP!$D$2:$D$6)*(G6104/100)*(E6104/1000)),IF(AND(C6104="Wine",D6104="Fortified Wines"),SUM(LOOKUP(2,1/(SRP!$B$20:$B$23&lt;=E6104)/(SRP!$C$20:$C$23&gt;=E6104),SRP!$D$20:$D$23)*(G6104/100)*(E6104/1000)),IF(C6104="Wine",SUM(LOOKUP(2,1/(SRP!$B$15:$B$19&lt;=E6104)/(SRP!$C$15:$C$19&gt;=E6104),SRP!$D$15:$D$19)*(G6104/100)*(E6104/1000)),IF(C6104="Ready to Drink",SUM(LOOKUP(2,1/(SRP!$B$10:$B$14&lt;=E6104)/(SRP!$C$10:$C$14&gt;=E6104),SRP!$D$10:$D$14)*(G6104/100)*(E6104/1000)),0))))),2)</f>
        <v>7.33</v>
      </c>
    </row>
    <row r="6105" spans="1:11" x14ac:dyDescent="0.35">
      <c r="A6105" s="2">
        <v>49648</v>
      </c>
      <c r="B6105" s="76" t="s">
        <v>4551</v>
      </c>
      <c r="C6105" s="76" t="s">
        <v>286</v>
      </c>
      <c r="D6105" s="76" t="s">
        <v>5236</v>
      </c>
      <c r="E6105" s="76">
        <v>750</v>
      </c>
      <c r="F6105" s="76">
        <v>12</v>
      </c>
      <c r="G6105" s="77">
        <v>13.5</v>
      </c>
      <c r="H6105" s="76" t="s">
        <v>3302</v>
      </c>
      <c r="I6105" s="77">
        <v>83.87</v>
      </c>
      <c r="J6105" s="2">
        <v>1</v>
      </c>
      <c r="K6105" s="119" cm="1">
        <f t="array" ref="K6105">ROUND(IF(C6105="Beer",SUM(LOOKUP(2,1/(SRP!$B$7:$B$9&lt;=E6105)/(SRP!$C$7:$C$9&gt;=E6105),SRP!$D$7:$D$9)*(G6105/100)*(E6105/1000)),IF(C6105="Spirits",SUM(LOOKUP(2,1/(SRP!$B$2:$B$6&lt;=E6105)/(SRP!$C$2:$C$6&gt;=E6105),SRP!$D$2:$D$6)*(G6105/100)*(E6105/1000)),IF(AND(C6105="Wine",D6105="Fortified Wines"),SUM(LOOKUP(2,1/(SRP!$B$20:$B$23&lt;=E6105)/(SRP!$C$20:$C$23&gt;=E6105),SRP!$D$20:$D$23)*(G6105/100)*(E6105/1000)),IF(C6105="Wine",SUM(LOOKUP(2,1/(SRP!$B$15:$B$19&lt;=E6105)/(SRP!$C$15:$C$19&gt;=E6105),SRP!$D$15:$D$19)*(G6105/100)*(E6105/1000)),IF(C6105="Ready to Drink",SUM(LOOKUP(2,1/(SRP!$B$10:$B$14&lt;=E6105)/(SRP!$C$10:$C$14&gt;=E6105),SRP!$D$10:$D$14)*(G6105/100)*(E6105/1000)),0))))),2)</f>
        <v>7.07</v>
      </c>
    </row>
    <row r="6106" spans="1:11" x14ac:dyDescent="0.35">
      <c r="A6106" s="2">
        <v>49649</v>
      </c>
      <c r="B6106" s="76" t="s">
        <v>4550</v>
      </c>
      <c r="C6106" s="76" t="s">
        <v>286</v>
      </c>
      <c r="D6106" s="76" t="s">
        <v>5236</v>
      </c>
      <c r="E6106" s="76">
        <v>750</v>
      </c>
      <c r="F6106" s="76">
        <v>12</v>
      </c>
      <c r="G6106" s="77">
        <v>13.5</v>
      </c>
      <c r="H6106" s="76" t="s">
        <v>3302</v>
      </c>
      <c r="I6106" s="77">
        <v>34.18</v>
      </c>
      <c r="J6106" s="2">
        <v>1</v>
      </c>
      <c r="K6106" s="119" cm="1">
        <f t="array" ref="K6106">ROUND(IF(C6106="Beer",SUM(LOOKUP(2,1/(SRP!$B$7:$B$9&lt;=E6106)/(SRP!$C$7:$C$9&gt;=E6106),SRP!$D$7:$D$9)*(G6106/100)*(E6106/1000)),IF(C6106="Spirits",SUM(LOOKUP(2,1/(SRP!$B$2:$B$6&lt;=E6106)/(SRP!$C$2:$C$6&gt;=E6106),SRP!$D$2:$D$6)*(G6106/100)*(E6106/1000)),IF(AND(C6106="Wine",D6106="Fortified Wines"),SUM(LOOKUP(2,1/(SRP!$B$20:$B$23&lt;=E6106)/(SRP!$C$20:$C$23&gt;=E6106),SRP!$D$20:$D$23)*(G6106/100)*(E6106/1000)),IF(C6106="Wine",SUM(LOOKUP(2,1/(SRP!$B$15:$B$19&lt;=E6106)/(SRP!$C$15:$C$19&gt;=E6106),SRP!$D$15:$D$19)*(G6106/100)*(E6106/1000)),IF(C6106="Ready to Drink",SUM(LOOKUP(2,1/(SRP!$B$10:$B$14&lt;=E6106)/(SRP!$C$10:$C$14&gt;=E6106),SRP!$D$10:$D$14)*(G6106/100)*(E6106/1000)),0))))),2)</f>
        <v>7.07</v>
      </c>
    </row>
    <row r="6107" spans="1:11" x14ac:dyDescent="0.35">
      <c r="A6107" s="2">
        <v>49650</v>
      </c>
      <c r="B6107" s="76" t="s">
        <v>4549</v>
      </c>
      <c r="C6107" s="76" t="s">
        <v>286</v>
      </c>
      <c r="D6107" s="76" t="s">
        <v>5236</v>
      </c>
      <c r="E6107" s="76">
        <v>750</v>
      </c>
      <c r="F6107" s="76">
        <v>12</v>
      </c>
      <c r="G6107" s="77">
        <v>13</v>
      </c>
      <c r="H6107" s="76" t="s">
        <v>3302</v>
      </c>
      <c r="I6107" s="77">
        <v>88.68</v>
      </c>
      <c r="J6107" s="2">
        <v>1</v>
      </c>
      <c r="K6107" s="119" cm="1">
        <f t="array" ref="K6107">ROUND(IF(C6107="Beer",SUM(LOOKUP(2,1/(SRP!$B$7:$B$9&lt;=E6107)/(SRP!$C$7:$C$9&gt;=E6107),SRP!$D$7:$D$9)*(G6107/100)*(E6107/1000)),IF(C6107="Spirits",SUM(LOOKUP(2,1/(SRP!$B$2:$B$6&lt;=E6107)/(SRP!$C$2:$C$6&gt;=E6107),SRP!$D$2:$D$6)*(G6107/100)*(E6107/1000)),IF(AND(C6107="Wine",D6107="Fortified Wines"),SUM(LOOKUP(2,1/(SRP!$B$20:$B$23&lt;=E6107)/(SRP!$C$20:$C$23&gt;=E6107),SRP!$D$20:$D$23)*(G6107/100)*(E6107/1000)),IF(C6107="Wine",SUM(LOOKUP(2,1/(SRP!$B$15:$B$19&lt;=E6107)/(SRP!$C$15:$C$19&gt;=E6107),SRP!$D$15:$D$19)*(G6107/100)*(E6107/1000)),IF(C6107="Ready to Drink",SUM(LOOKUP(2,1/(SRP!$B$10:$B$14&lt;=E6107)/(SRP!$C$10:$C$14&gt;=E6107),SRP!$D$10:$D$14)*(G6107/100)*(E6107/1000)),0))))),2)</f>
        <v>6.81</v>
      </c>
    </row>
    <row r="6108" spans="1:11" x14ac:dyDescent="0.35">
      <c r="A6108" s="2">
        <v>49654</v>
      </c>
      <c r="B6108" s="76" t="s">
        <v>4548</v>
      </c>
      <c r="C6108" s="76" t="s">
        <v>286</v>
      </c>
      <c r="D6108" s="76" t="s">
        <v>5236</v>
      </c>
      <c r="E6108" s="76">
        <v>750</v>
      </c>
      <c r="F6108" s="76">
        <v>6</v>
      </c>
      <c r="G6108" s="77">
        <v>13</v>
      </c>
      <c r="H6108" s="76" t="s">
        <v>3302</v>
      </c>
      <c r="I6108" s="77">
        <v>1128.96</v>
      </c>
      <c r="J6108" s="2">
        <v>1</v>
      </c>
      <c r="K6108" s="119" cm="1">
        <f t="array" ref="K6108">ROUND(IF(C6108="Beer",SUM(LOOKUP(2,1/(SRP!$B$7:$B$9&lt;=E6108)/(SRP!$C$7:$C$9&gt;=E6108),SRP!$D$7:$D$9)*(G6108/100)*(E6108/1000)),IF(C6108="Spirits",SUM(LOOKUP(2,1/(SRP!$B$2:$B$6&lt;=E6108)/(SRP!$C$2:$C$6&gt;=E6108),SRP!$D$2:$D$6)*(G6108/100)*(E6108/1000)),IF(AND(C6108="Wine",D6108="Fortified Wines"),SUM(LOOKUP(2,1/(SRP!$B$20:$B$23&lt;=E6108)/(SRP!$C$20:$C$23&gt;=E6108),SRP!$D$20:$D$23)*(G6108/100)*(E6108/1000)),IF(C6108="Wine",SUM(LOOKUP(2,1/(SRP!$B$15:$B$19&lt;=E6108)/(SRP!$C$15:$C$19&gt;=E6108),SRP!$D$15:$D$19)*(G6108/100)*(E6108/1000)),IF(C6108="Ready to Drink",SUM(LOOKUP(2,1/(SRP!$B$10:$B$14&lt;=E6108)/(SRP!$C$10:$C$14&gt;=E6108),SRP!$D$10:$D$14)*(G6108/100)*(E6108/1000)),0))))),2)</f>
        <v>6.81</v>
      </c>
    </row>
    <row r="6109" spans="1:11" x14ac:dyDescent="0.35">
      <c r="A6109" s="2">
        <v>49655</v>
      </c>
      <c r="B6109" s="76" t="s">
        <v>4547</v>
      </c>
      <c r="C6109" s="76" t="s">
        <v>286</v>
      </c>
      <c r="D6109" s="76" t="s">
        <v>5236</v>
      </c>
      <c r="E6109" s="76">
        <v>750</v>
      </c>
      <c r="F6109" s="76">
        <v>12</v>
      </c>
      <c r="G6109" s="77">
        <v>13</v>
      </c>
      <c r="H6109" s="76" t="s">
        <v>3302</v>
      </c>
      <c r="I6109" s="77">
        <v>247.36</v>
      </c>
      <c r="J6109" s="2">
        <v>1</v>
      </c>
      <c r="K6109" s="119" cm="1">
        <f t="array" ref="K6109">ROUND(IF(C6109="Beer",SUM(LOOKUP(2,1/(SRP!$B$7:$B$9&lt;=E6109)/(SRP!$C$7:$C$9&gt;=E6109),SRP!$D$7:$D$9)*(G6109/100)*(E6109/1000)),IF(C6109="Spirits",SUM(LOOKUP(2,1/(SRP!$B$2:$B$6&lt;=E6109)/(SRP!$C$2:$C$6&gt;=E6109),SRP!$D$2:$D$6)*(G6109/100)*(E6109/1000)),IF(AND(C6109="Wine",D6109="Fortified Wines"),SUM(LOOKUP(2,1/(SRP!$B$20:$B$23&lt;=E6109)/(SRP!$C$20:$C$23&gt;=E6109),SRP!$D$20:$D$23)*(G6109/100)*(E6109/1000)),IF(C6109="Wine",SUM(LOOKUP(2,1/(SRP!$B$15:$B$19&lt;=E6109)/(SRP!$C$15:$C$19&gt;=E6109),SRP!$D$15:$D$19)*(G6109/100)*(E6109/1000)),IF(C6109="Ready to Drink",SUM(LOOKUP(2,1/(SRP!$B$10:$B$14&lt;=E6109)/(SRP!$C$10:$C$14&gt;=E6109),SRP!$D$10:$D$14)*(G6109/100)*(E6109/1000)),0))))),2)</f>
        <v>6.81</v>
      </c>
    </row>
    <row r="6110" spans="1:11" x14ac:dyDescent="0.35">
      <c r="A6110" s="2">
        <v>49656</v>
      </c>
      <c r="B6110" s="76" t="s">
        <v>7261</v>
      </c>
      <c r="C6110" s="76" t="s">
        <v>286</v>
      </c>
      <c r="D6110" s="76" t="s">
        <v>5268</v>
      </c>
      <c r="E6110" s="76">
        <v>750</v>
      </c>
      <c r="F6110" s="76">
        <v>12</v>
      </c>
      <c r="G6110" s="77">
        <v>13</v>
      </c>
      <c r="H6110" s="76" t="s">
        <v>3326</v>
      </c>
      <c r="I6110" s="77">
        <v>15.99</v>
      </c>
      <c r="J6110" s="2">
        <v>1</v>
      </c>
      <c r="K6110" s="119" cm="1">
        <f t="array" ref="K6110">ROUND(IF(C6110="Beer",SUM(LOOKUP(2,1/(SRP!$B$7:$B$9&lt;=E6110)/(SRP!$C$7:$C$9&gt;=E6110),SRP!$D$7:$D$9)*(G6110/100)*(E6110/1000)),IF(C6110="Spirits",SUM(LOOKUP(2,1/(SRP!$B$2:$B$6&lt;=E6110)/(SRP!$C$2:$C$6&gt;=E6110),SRP!$D$2:$D$6)*(G6110/100)*(E6110/1000)),IF(AND(C6110="Wine",D6110="Fortified Wines"),SUM(LOOKUP(2,1/(SRP!$B$20:$B$23&lt;=E6110)/(SRP!$C$20:$C$23&gt;=E6110),SRP!$D$20:$D$23)*(G6110/100)*(E6110/1000)),IF(C6110="Wine",SUM(LOOKUP(2,1/(SRP!$B$15:$B$19&lt;=E6110)/(SRP!$C$15:$C$19&gt;=E6110),SRP!$D$15:$D$19)*(G6110/100)*(E6110/1000)),IF(C6110="Ready to Drink",SUM(LOOKUP(2,1/(SRP!$B$10:$B$14&lt;=E6110)/(SRP!$C$10:$C$14&gt;=E6110),SRP!$D$10:$D$14)*(G6110/100)*(E6110/1000)),0))))),2)</f>
        <v>6.81</v>
      </c>
    </row>
    <row r="6111" spans="1:11" x14ac:dyDescent="0.35">
      <c r="A6111" s="2">
        <v>49667</v>
      </c>
      <c r="B6111" s="76" t="s">
        <v>4546</v>
      </c>
      <c r="C6111" s="76" t="s">
        <v>287</v>
      </c>
      <c r="D6111" s="76" t="s">
        <v>5230</v>
      </c>
      <c r="E6111" s="76">
        <v>355</v>
      </c>
      <c r="F6111" s="76">
        <v>24</v>
      </c>
      <c r="G6111" s="77">
        <v>4.4000000000000004</v>
      </c>
      <c r="H6111" s="76" t="s">
        <v>4070</v>
      </c>
      <c r="I6111" s="77">
        <v>2.99</v>
      </c>
      <c r="J6111" s="2">
        <v>1</v>
      </c>
      <c r="K6111" s="119" cm="1">
        <f t="array" ref="K6111">ROUND(IF(C6111="Beer",SUM(LOOKUP(2,1/(SRP!$B$7:$B$9&lt;=E6111)/(SRP!$C$7:$C$9&gt;=E6111),SRP!$D$7:$D$9)*(G6111/100)*(E6111/1000)),IF(C6111="Spirits",SUM(LOOKUP(2,1/(SRP!$B$2:$B$6&lt;=E6111)/(SRP!$C$2:$C$6&gt;=E6111),SRP!$D$2:$D$6)*(G6111/100)*(E6111/1000)),IF(AND(C6111="Wine",D6111="Fortified Wines"),SUM(LOOKUP(2,1/(SRP!$B$20:$B$23&lt;=E6111)/(SRP!$C$20:$C$23&gt;=E6111),SRP!$D$20:$D$23)*(G6111/100)*(E6111/1000)),IF(C6111="Wine",SUM(LOOKUP(2,1/(SRP!$B$15:$B$19&lt;=E6111)/(SRP!$C$15:$C$19&gt;=E6111),SRP!$D$15:$D$19)*(G6111/100)*(E6111/1000)),IF(C6111="Ready to Drink",SUM(LOOKUP(2,1/(SRP!$B$10:$B$14&lt;=E6111)/(SRP!$C$10:$C$14&gt;=E6111),SRP!$D$10:$D$14)*(G6111/100)*(E6111/1000)),0))))),2)</f>
        <v>1.0900000000000001</v>
      </c>
    </row>
    <row r="6112" spans="1:11" x14ac:dyDescent="0.35">
      <c r="A6112" s="2">
        <v>49667</v>
      </c>
      <c r="B6112" s="76" t="s">
        <v>4546</v>
      </c>
      <c r="C6112" s="76" t="s">
        <v>287</v>
      </c>
      <c r="D6112" s="76" t="s">
        <v>5230</v>
      </c>
      <c r="E6112" s="76">
        <v>355</v>
      </c>
      <c r="F6112" s="76">
        <v>24</v>
      </c>
      <c r="G6112" s="77">
        <v>4.4000000000000004</v>
      </c>
      <c r="H6112" s="76" t="s">
        <v>4070</v>
      </c>
      <c r="I6112" s="77">
        <v>2.99</v>
      </c>
      <c r="J6112" s="2">
        <v>1</v>
      </c>
      <c r="K6112" s="119" cm="1">
        <f t="array" ref="K6112">ROUND(IF(C6112="Beer",SUM(LOOKUP(2,1/(SRP!$B$7:$B$9&lt;=E6112)/(SRP!$C$7:$C$9&gt;=E6112),SRP!$D$7:$D$9)*(G6112/100)*(E6112/1000)),IF(C6112="Spirits",SUM(LOOKUP(2,1/(SRP!$B$2:$B$6&lt;=E6112)/(SRP!$C$2:$C$6&gt;=E6112),SRP!$D$2:$D$6)*(G6112/100)*(E6112/1000)),IF(AND(C6112="Wine",D6112="Fortified Wines"),SUM(LOOKUP(2,1/(SRP!$B$20:$B$23&lt;=E6112)/(SRP!$C$20:$C$23&gt;=E6112),SRP!$D$20:$D$23)*(G6112/100)*(E6112/1000)),IF(C6112="Wine",SUM(LOOKUP(2,1/(SRP!$B$15:$B$19&lt;=E6112)/(SRP!$C$15:$C$19&gt;=E6112),SRP!$D$15:$D$19)*(G6112/100)*(E6112/1000)),IF(C6112="Ready to Drink",SUM(LOOKUP(2,1/(SRP!$B$10:$B$14&lt;=E6112)/(SRP!$C$10:$C$14&gt;=E6112),SRP!$D$10:$D$14)*(G6112/100)*(E6112/1000)),0))))),2)</f>
        <v>1.0900000000000001</v>
      </c>
    </row>
    <row r="6113" spans="1:11" x14ac:dyDescent="0.35">
      <c r="A6113" s="2">
        <v>49686</v>
      </c>
      <c r="B6113" s="76" t="s">
        <v>4545</v>
      </c>
      <c r="C6113" s="76" t="s">
        <v>286</v>
      </c>
      <c r="D6113" s="76" t="s">
        <v>5236</v>
      </c>
      <c r="E6113" s="76">
        <v>750</v>
      </c>
      <c r="F6113" s="76">
        <v>12</v>
      </c>
      <c r="G6113" s="77">
        <v>13.5</v>
      </c>
      <c r="H6113" s="76" t="s">
        <v>3302</v>
      </c>
      <c r="I6113" s="77">
        <v>97.76</v>
      </c>
      <c r="J6113" s="2">
        <v>1</v>
      </c>
      <c r="K6113" s="119" cm="1">
        <f t="array" ref="K6113">ROUND(IF(C6113="Beer",SUM(LOOKUP(2,1/(SRP!$B$7:$B$9&lt;=E6113)/(SRP!$C$7:$C$9&gt;=E6113),SRP!$D$7:$D$9)*(G6113/100)*(E6113/1000)),IF(C6113="Spirits",SUM(LOOKUP(2,1/(SRP!$B$2:$B$6&lt;=E6113)/(SRP!$C$2:$C$6&gt;=E6113),SRP!$D$2:$D$6)*(G6113/100)*(E6113/1000)),IF(AND(C6113="Wine",D6113="Fortified Wines"),SUM(LOOKUP(2,1/(SRP!$B$20:$B$23&lt;=E6113)/(SRP!$C$20:$C$23&gt;=E6113),SRP!$D$20:$D$23)*(G6113/100)*(E6113/1000)),IF(C6113="Wine",SUM(LOOKUP(2,1/(SRP!$B$15:$B$19&lt;=E6113)/(SRP!$C$15:$C$19&gt;=E6113),SRP!$D$15:$D$19)*(G6113/100)*(E6113/1000)),IF(C6113="Ready to Drink",SUM(LOOKUP(2,1/(SRP!$B$10:$B$14&lt;=E6113)/(SRP!$C$10:$C$14&gt;=E6113),SRP!$D$10:$D$14)*(G6113/100)*(E6113/1000)),0))))),2)</f>
        <v>7.07</v>
      </c>
    </row>
    <row r="6114" spans="1:11" x14ac:dyDescent="0.35">
      <c r="A6114" s="2">
        <v>49687</v>
      </c>
      <c r="B6114" s="76" t="s">
        <v>5565</v>
      </c>
      <c r="C6114" s="76" t="s">
        <v>285</v>
      </c>
      <c r="D6114" s="76" t="s">
        <v>6949</v>
      </c>
      <c r="E6114" s="76">
        <v>750</v>
      </c>
      <c r="F6114" s="76">
        <v>12</v>
      </c>
      <c r="G6114" s="77">
        <v>35</v>
      </c>
      <c r="H6114" s="76" t="s">
        <v>3294</v>
      </c>
      <c r="I6114" s="77">
        <v>39.99</v>
      </c>
      <c r="J6114" s="2">
        <v>1</v>
      </c>
      <c r="K6114" s="119" cm="1">
        <f t="array" ref="K6114">ROUND(IF(C6114="Beer",SUM(LOOKUP(2,1/(SRP!$B$7:$B$9&lt;=E6114)/(SRP!$C$7:$C$9&gt;=E6114),SRP!$D$7:$D$9)*(G6114/100)*(E6114/1000)),IF(C6114="Spirits",SUM(LOOKUP(2,1/(SRP!$B$2:$B$6&lt;=E6114)/(SRP!$C$2:$C$6&gt;=E6114),SRP!$D$2:$D$6)*(G6114/100)*(E6114/1000)),IF(AND(C6114="Wine",D6114="Fortified Wines"),SUM(LOOKUP(2,1/(SRP!$B$20:$B$23&lt;=E6114)/(SRP!$C$20:$C$23&gt;=E6114),SRP!$D$20:$D$23)*(G6114/100)*(E6114/1000)),IF(C6114="Wine",SUM(LOOKUP(2,1/(SRP!$B$15:$B$19&lt;=E6114)/(SRP!$C$15:$C$19&gt;=E6114),SRP!$D$15:$D$19)*(G6114/100)*(E6114/1000)),IF(C6114="Ready to Drink",SUM(LOOKUP(2,1/(SRP!$B$10:$B$14&lt;=E6114)/(SRP!$C$10:$C$14&gt;=E6114),SRP!$D$10:$D$14)*(G6114/100)*(E6114/1000)),0))))),2)</f>
        <v>18.329999999999998</v>
      </c>
    </row>
    <row r="6115" spans="1:11" x14ac:dyDescent="0.35">
      <c r="A6115" s="2">
        <v>49689</v>
      </c>
      <c r="B6115" s="76" t="s">
        <v>4544</v>
      </c>
      <c r="C6115" s="76" t="s">
        <v>287</v>
      </c>
      <c r="D6115" s="76" t="s">
        <v>5292</v>
      </c>
      <c r="E6115" s="76">
        <v>473</v>
      </c>
      <c r="F6115" s="76">
        <v>24</v>
      </c>
      <c r="G6115" s="77">
        <v>5.5</v>
      </c>
      <c r="H6115" s="76" t="s">
        <v>3391</v>
      </c>
      <c r="I6115" s="77">
        <v>4.8499999999999996</v>
      </c>
      <c r="J6115" s="2">
        <v>1</v>
      </c>
      <c r="K6115" s="119" cm="1">
        <f t="array" ref="K6115">ROUND(IF(C6115="Beer",SUM(LOOKUP(2,1/(SRP!$B$7:$B$9&lt;=E6115)/(SRP!$C$7:$C$9&gt;=E6115),SRP!$D$7:$D$9)*(G6115/100)*(E6115/1000)),IF(C6115="Spirits",SUM(LOOKUP(2,1/(SRP!$B$2:$B$6&lt;=E6115)/(SRP!$C$2:$C$6&gt;=E6115),SRP!$D$2:$D$6)*(G6115/100)*(E6115/1000)),IF(AND(C6115="Wine",D6115="Fortified Wines"),SUM(LOOKUP(2,1/(SRP!$B$20:$B$23&lt;=E6115)/(SRP!$C$20:$C$23&gt;=E6115),SRP!$D$20:$D$23)*(G6115/100)*(E6115/1000)),IF(C6115="Wine",SUM(LOOKUP(2,1/(SRP!$B$15:$B$19&lt;=E6115)/(SRP!$C$15:$C$19&gt;=E6115),SRP!$D$15:$D$19)*(G6115/100)*(E6115/1000)),IF(C6115="Ready to Drink",SUM(LOOKUP(2,1/(SRP!$B$10:$B$14&lt;=E6115)/(SRP!$C$10:$C$14&gt;=E6115),SRP!$D$10:$D$14)*(G6115/100)*(E6115/1000)),0))))),2)</f>
        <v>1.82</v>
      </c>
    </row>
    <row r="6116" spans="1:11" x14ac:dyDescent="0.35">
      <c r="A6116" s="2">
        <v>49689</v>
      </c>
      <c r="B6116" s="76" t="s">
        <v>4544</v>
      </c>
      <c r="C6116" s="76" t="s">
        <v>287</v>
      </c>
      <c r="D6116" s="76" t="s">
        <v>5292</v>
      </c>
      <c r="E6116" s="76">
        <v>473</v>
      </c>
      <c r="F6116" s="76">
        <v>24</v>
      </c>
      <c r="G6116" s="77">
        <v>5.5</v>
      </c>
      <c r="H6116" s="76" t="s">
        <v>3391</v>
      </c>
      <c r="I6116" s="77">
        <v>4.8499999999999996</v>
      </c>
      <c r="J6116" s="2">
        <v>1</v>
      </c>
      <c r="K6116" s="119" cm="1">
        <f t="array" ref="K6116">ROUND(IF(C6116="Beer",SUM(LOOKUP(2,1/(SRP!$B$7:$B$9&lt;=E6116)/(SRP!$C$7:$C$9&gt;=E6116),SRP!$D$7:$D$9)*(G6116/100)*(E6116/1000)),IF(C6116="Spirits",SUM(LOOKUP(2,1/(SRP!$B$2:$B$6&lt;=E6116)/(SRP!$C$2:$C$6&gt;=E6116),SRP!$D$2:$D$6)*(G6116/100)*(E6116/1000)),IF(AND(C6116="Wine",D6116="Fortified Wines"),SUM(LOOKUP(2,1/(SRP!$B$20:$B$23&lt;=E6116)/(SRP!$C$20:$C$23&gt;=E6116),SRP!$D$20:$D$23)*(G6116/100)*(E6116/1000)),IF(C6116="Wine",SUM(LOOKUP(2,1/(SRP!$B$15:$B$19&lt;=E6116)/(SRP!$C$15:$C$19&gt;=E6116),SRP!$D$15:$D$19)*(G6116/100)*(E6116/1000)),IF(C6116="Ready to Drink",SUM(LOOKUP(2,1/(SRP!$B$10:$B$14&lt;=E6116)/(SRP!$C$10:$C$14&gt;=E6116),SRP!$D$10:$D$14)*(G6116/100)*(E6116/1000)),0))))),2)</f>
        <v>1.82</v>
      </c>
    </row>
    <row r="6117" spans="1:11" x14ac:dyDescent="0.35">
      <c r="A6117" s="2">
        <v>49690</v>
      </c>
      <c r="B6117" s="76" t="s">
        <v>5566</v>
      </c>
      <c r="C6117" s="76" t="s">
        <v>285</v>
      </c>
      <c r="D6117" s="76" t="s">
        <v>6949</v>
      </c>
      <c r="E6117" s="76">
        <v>750</v>
      </c>
      <c r="F6117" s="76">
        <v>12</v>
      </c>
      <c r="G6117" s="77">
        <v>35</v>
      </c>
      <c r="H6117" s="76" t="s">
        <v>3294</v>
      </c>
      <c r="I6117" s="77">
        <v>39.99</v>
      </c>
      <c r="J6117" s="2">
        <v>1</v>
      </c>
      <c r="K6117" s="119" cm="1">
        <f t="array" ref="K6117">ROUND(IF(C6117="Beer",SUM(LOOKUP(2,1/(SRP!$B$7:$B$9&lt;=E6117)/(SRP!$C$7:$C$9&gt;=E6117),SRP!$D$7:$D$9)*(G6117/100)*(E6117/1000)),IF(C6117="Spirits",SUM(LOOKUP(2,1/(SRP!$B$2:$B$6&lt;=E6117)/(SRP!$C$2:$C$6&gt;=E6117),SRP!$D$2:$D$6)*(G6117/100)*(E6117/1000)),IF(AND(C6117="Wine",D6117="Fortified Wines"),SUM(LOOKUP(2,1/(SRP!$B$20:$B$23&lt;=E6117)/(SRP!$C$20:$C$23&gt;=E6117),SRP!$D$20:$D$23)*(G6117/100)*(E6117/1000)),IF(C6117="Wine",SUM(LOOKUP(2,1/(SRP!$B$15:$B$19&lt;=E6117)/(SRP!$C$15:$C$19&gt;=E6117),SRP!$D$15:$D$19)*(G6117/100)*(E6117/1000)),IF(C6117="Ready to Drink",SUM(LOOKUP(2,1/(SRP!$B$10:$B$14&lt;=E6117)/(SRP!$C$10:$C$14&gt;=E6117),SRP!$D$10:$D$14)*(G6117/100)*(E6117/1000)),0))))),2)</f>
        <v>18.329999999999998</v>
      </c>
    </row>
    <row r="6118" spans="1:11" x14ac:dyDescent="0.35">
      <c r="A6118" s="2">
        <v>49700</v>
      </c>
      <c r="B6118" s="76" t="s">
        <v>4543</v>
      </c>
      <c r="C6118" s="76" t="s">
        <v>286</v>
      </c>
      <c r="D6118" s="76" t="s">
        <v>5236</v>
      </c>
      <c r="E6118" s="76">
        <v>750</v>
      </c>
      <c r="F6118" s="76">
        <v>12</v>
      </c>
      <c r="G6118" s="77">
        <v>13</v>
      </c>
      <c r="H6118" s="76" t="s">
        <v>3302</v>
      </c>
      <c r="I6118" s="77">
        <v>119.13</v>
      </c>
      <c r="J6118" s="2">
        <v>1</v>
      </c>
      <c r="K6118" s="119" cm="1">
        <f t="array" ref="K6118">ROUND(IF(C6118="Beer",SUM(LOOKUP(2,1/(SRP!$B$7:$B$9&lt;=E6118)/(SRP!$C$7:$C$9&gt;=E6118),SRP!$D$7:$D$9)*(G6118/100)*(E6118/1000)),IF(C6118="Spirits",SUM(LOOKUP(2,1/(SRP!$B$2:$B$6&lt;=E6118)/(SRP!$C$2:$C$6&gt;=E6118),SRP!$D$2:$D$6)*(G6118/100)*(E6118/1000)),IF(AND(C6118="Wine",D6118="Fortified Wines"),SUM(LOOKUP(2,1/(SRP!$B$20:$B$23&lt;=E6118)/(SRP!$C$20:$C$23&gt;=E6118),SRP!$D$20:$D$23)*(G6118/100)*(E6118/1000)),IF(C6118="Wine",SUM(LOOKUP(2,1/(SRP!$B$15:$B$19&lt;=E6118)/(SRP!$C$15:$C$19&gt;=E6118),SRP!$D$15:$D$19)*(G6118/100)*(E6118/1000)),IF(C6118="Ready to Drink",SUM(LOOKUP(2,1/(SRP!$B$10:$B$14&lt;=E6118)/(SRP!$C$10:$C$14&gt;=E6118),SRP!$D$10:$D$14)*(G6118/100)*(E6118/1000)),0))))),2)</f>
        <v>6.81</v>
      </c>
    </row>
    <row r="6119" spans="1:11" x14ac:dyDescent="0.35">
      <c r="A6119" s="2">
        <v>49702</v>
      </c>
      <c r="B6119" s="76" t="s">
        <v>4542</v>
      </c>
      <c r="C6119" s="76" t="s">
        <v>287</v>
      </c>
      <c r="D6119" s="76" t="s">
        <v>5240</v>
      </c>
      <c r="E6119" s="76">
        <v>473</v>
      </c>
      <c r="F6119" s="76">
        <v>24</v>
      </c>
      <c r="G6119" s="77">
        <v>8.3000000000000007</v>
      </c>
      <c r="H6119" s="76" t="s">
        <v>3387</v>
      </c>
      <c r="I6119" s="77">
        <v>4.8499999999999996</v>
      </c>
      <c r="J6119" s="2">
        <v>1</v>
      </c>
      <c r="K6119" s="119" cm="1">
        <f t="array" ref="K6119">ROUND(IF(C6119="Beer",SUM(LOOKUP(2,1/(SRP!$B$7:$B$9&lt;=E6119)/(SRP!$C$7:$C$9&gt;=E6119),SRP!$D$7:$D$9)*(G6119/100)*(E6119/1000)),IF(C6119="Spirits",SUM(LOOKUP(2,1/(SRP!$B$2:$B$6&lt;=E6119)/(SRP!$C$2:$C$6&gt;=E6119),SRP!$D$2:$D$6)*(G6119/100)*(E6119/1000)),IF(AND(C6119="Wine",D6119="Fortified Wines"),SUM(LOOKUP(2,1/(SRP!$B$20:$B$23&lt;=E6119)/(SRP!$C$20:$C$23&gt;=E6119),SRP!$D$20:$D$23)*(G6119/100)*(E6119/1000)),IF(C6119="Wine",SUM(LOOKUP(2,1/(SRP!$B$15:$B$19&lt;=E6119)/(SRP!$C$15:$C$19&gt;=E6119),SRP!$D$15:$D$19)*(G6119/100)*(E6119/1000)),IF(C6119="Ready to Drink",SUM(LOOKUP(2,1/(SRP!$B$10:$B$14&lt;=E6119)/(SRP!$C$10:$C$14&gt;=E6119),SRP!$D$10:$D$14)*(G6119/100)*(E6119/1000)),0))))),2)</f>
        <v>2.74</v>
      </c>
    </row>
    <row r="6120" spans="1:11" x14ac:dyDescent="0.35">
      <c r="A6120" s="2">
        <v>49702</v>
      </c>
      <c r="B6120" s="76" t="s">
        <v>4542</v>
      </c>
      <c r="C6120" s="76" t="s">
        <v>287</v>
      </c>
      <c r="D6120" s="76" t="s">
        <v>5240</v>
      </c>
      <c r="E6120" s="76">
        <v>473</v>
      </c>
      <c r="F6120" s="76">
        <v>24</v>
      </c>
      <c r="G6120" s="77">
        <v>8.3000000000000007</v>
      </c>
      <c r="H6120" s="76" t="s">
        <v>3387</v>
      </c>
      <c r="I6120" s="77">
        <v>4.8499999999999996</v>
      </c>
      <c r="J6120" s="2">
        <v>1</v>
      </c>
      <c r="K6120" s="119" cm="1">
        <f t="array" ref="K6120">ROUND(IF(C6120="Beer",SUM(LOOKUP(2,1/(SRP!$B$7:$B$9&lt;=E6120)/(SRP!$C$7:$C$9&gt;=E6120),SRP!$D$7:$D$9)*(G6120/100)*(E6120/1000)),IF(C6120="Spirits",SUM(LOOKUP(2,1/(SRP!$B$2:$B$6&lt;=E6120)/(SRP!$C$2:$C$6&gt;=E6120),SRP!$D$2:$D$6)*(G6120/100)*(E6120/1000)),IF(AND(C6120="Wine",D6120="Fortified Wines"),SUM(LOOKUP(2,1/(SRP!$B$20:$B$23&lt;=E6120)/(SRP!$C$20:$C$23&gt;=E6120),SRP!$D$20:$D$23)*(G6120/100)*(E6120/1000)),IF(C6120="Wine",SUM(LOOKUP(2,1/(SRP!$B$15:$B$19&lt;=E6120)/(SRP!$C$15:$C$19&gt;=E6120),SRP!$D$15:$D$19)*(G6120/100)*(E6120/1000)),IF(C6120="Ready to Drink",SUM(LOOKUP(2,1/(SRP!$B$10:$B$14&lt;=E6120)/(SRP!$C$10:$C$14&gt;=E6120),SRP!$D$10:$D$14)*(G6120/100)*(E6120/1000)),0))))),2)</f>
        <v>2.74</v>
      </c>
    </row>
    <row r="6121" spans="1:11" x14ac:dyDescent="0.35">
      <c r="A6121" s="2">
        <v>49705</v>
      </c>
      <c r="B6121" s="76" t="s">
        <v>4541</v>
      </c>
      <c r="C6121" s="76" t="s">
        <v>286</v>
      </c>
      <c r="D6121" s="76" t="s">
        <v>5236</v>
      </c>
      <c r="E6121" s="76">
        <v>750</v>
      </c>
      <c r="F6121" s="76">
        <v>6</v>
      </c>
      <c r="G6121" s="77">
        <v>13</v>
      </c>
      <c r="H6121" s="76" t="s">
        <v>3302</v>
      </c>
      <c r="I6121" s="77">
        <v>183.25</v>
      </c>
      <c r="J6121" s="2">
        <v>1</v>
      </c>
      <c r="K6121" s="119" cm="1">
        <f t="array" ref="K6121">ROUND(IF(C6121="Beer",SUM(LOOKUP(2,1/(SRP!$B$7:$B$9&lt;=E6121)/(SRP!$C$7:$C$9&gt;=E6121),SRP!$D$7:$D$9)*(G6121/100)*(E6121/1000)),IF(C6121="Spirits",SUM(LOOKUP(2,1/(SRP!$B$2:$B$6&lt;=E6121)/(SRP!$C$2:$C$6&gt;=E6121),SRP!$D$2:$D$6)*(G6121/100)*(E6121/1000)),IF(AND(C6121="Wine",D6121="Fortified Wines"),SUM(LOOKUP(2,1/(SRP!$B$20:$B$23&lt;=E6121)/(SRP!$C$20:$C$23&gt;=E6121),SRP!$D$20:$D$23)*(G6121/100)*(E6121/1000)),IF(C6121="Wine",SUM(LOOKUP(2,1/(SRP!$B$15:$B$19&lt;=E6121)/(SRP!$C$15:$C$19&gt;=E6121),SRP!$D$15:$D$19)*(G6121/100)*(E6121/1000)),IF(C6121="Ready to Drink",SUM(LOOKUP(2,1/(SRP!$B$10:$B$14&lt;=E6121)/(SRP!$C$10:$C$14&gt;=E6121),SRP!$D$10:$D$14)*(G6121/100)*(E6121/1000)),0))))),2)</f>
        <v>6.81</v>
      </c>
    </row>
    <row r="6122" spans="1:11" x14ac:dyDescent="0.35">
      <c r="A6122" s="2">
        <v>49708</v>
      </c>
      <c r="B6122" s="76" t="s">
        <v>4540</v>
      </c>
      <c r="C6122" s="76" t="s">
        <v>286</v>
      </c>
      <c r="D6122" s="76" t="s">
        <v>5236</v>
      </c>
      <c r="E6122" s="76">
        <v>750</v>
      </c>
      <c r="F6122" s="76">
        <v>6</v>
      </c>
      <c r="G6122" s="77">
        <v>13</v>
      </c>
      <c r="H6122" s="76" t="s">
        <v>3302</v>
      </c>
      <c r="I6122" s="77">
        <v>51.81</v>
      </c>
      <c r="J6122" s="2">
        <v>1</v>
      </c>
      <c r="K6122" s="119" cm="1">
        <f t="array" ref="K6122">ROUND(IF(C6122="Beer",SUM(LOOKUP(2,1/(SRP!$B$7:$B$9&lt;=E6122)/(SRP!$C$7:$C$9&gt;=E6122),SRP!$D$7:$D$9)*(G6122/100)*(E6122/1000)),IF(C6122="Spirits",SUM(LOOKUP(2,1/(SRP!$B$2:$B$6&lt;=E6122)/(SRP!$C$2:$C$6&gt;=E6122),SRP!$D$2:$D$6)*(G6122/100)*(E6122/1000)),IF(AND(C6122="Wine",D6122="Fortified Wines"),SUM(LOOKUP(2,1/(SRP!$B$20:$B$23&lt;=E6122)/(SRP!$C$20:$C$23&gt;=E6122),SRP!$D$20:$D$23)*(G6122/100)*(E6122/1000)),IF(C6122="Wine",SUM(LOOKUP(2,1/(SRP!$B$15:$B$19&lt;=E6122)/(SRP!$C$15:$C$19&gt;=E6122),SRP!$D$15:$D$19)*(G6122/100)*(E6122/1000)),IF(C6122="Ready to Drink",SUM(LOOKUP(2,1/(SRP!$B$10:$B$14&lt;=E6122)/(SRP!$C$10:$C$14&gt;=E6122),SRP!$D$10:$D$14)*(G6122/100)*(E6122/1000)),0))))),2)</f>
        <v>6.81</v>
      </c>
    </row>
    <row r="6123" spans="1:11" x14ac:dyDescent="0.35">
      <c r="A6123" s="2">
        <v>49709</v>
      </c>
      <c r="B6123" s="76" t="s">
        <v>4570</v>
      </c>
      <c r="C6123" s="76" t="s">
        <v>286</v>
      </c>
      <c r="D6123" s="76" t="s">
        <v>5236</v>
      </c>
      <c r="E6123" s="76">
        <v>750</v>
      </c>
      <c r="F6123" s="76">
        <v>12</v>
      </c>
      <c r="G6123" s="77">
        <v>13</v>
      </c>
      <c r="H6123" s="76" t="s">
        <v>3302</v>
      </c>
      <c r="I6123" s="77">
        <v>112.72</v>
      </c>
      <c r="J6123" s="2">
        <v>1</v>
      </c>
      <c r="K6123" s="119" cm="1">
        <f t="array" ref="K6123">ROUND(IF(C6123="Beer",SUM(LOOKUP(2,1/(SRP!$B$7:$B$9&lt;=E6123)/(SRP!$C$7:$C$9&gt;=E6123),SRP!$D$7:$D$9)*(G6123/100)*(E6123/1000)),IF(C6123="Spirits",SUM(LOOKUP(2,1/(SRP!$B$2:$B$6&lt;=E6123)/(SRP!$C$2:$C$6&gt;=E6123),SRP!$D$2:$D$6)*(G6123/100)*(E6123/1000)),IF(AND(C6123="Wine",D6123="Fortified Wines"),SUM(LOOKUP(2,1/(SRP!$B$20:$B$23&lt;=E6123)/(SRP!$C$20:$C$23&gt;=E6123),SRP!$D$20:$D$23)*(G6123/100)*(E6123/1000)),IF(C6123="Wine",SUM(LOOKUP(2,1/(SRP!$B$15:$B$19&lt;=E6123)/(SRP!$C$15:$C$19&gt;=E6123),SRP!$D$15:$D$19)*(G6123/100)*(E6123/1000)),IF(C6123="Ready to Drink",SUM(LOOKUP(2,1/(SRP!$B$10:$B$14&lt;=E6123)/(SRP!$C$10:$C$14&gt;=E6123),SRP!$D$10:$D$14)*(G6123/100)*(E6123/1000)),0))))),2)</f>
        <v>6.81</v>
      </c>
    </row>
    <row r="6124" spans="1:11" x14ac:dyDescent="0.35">
      <c r="A6124" s="2">
        <v>49710</v>
      </c>
      <c r="B6124" s="76" t="s">
        <v>4569</v>
      </c>
      <c r="C6124" s="76" t="s">
        <v>286</v>
      </c>
      <c r="D6124" s="76" t="s">
        <v>5236</v>
      </c>
      <c r="E6124" s="76">
        <v>750</v>
      </c>
      <c r="F6124" s="76">
        <v>6</v>
      </c>
      <c r="G6124" s="77">
        <v>13</v>
      </c>
      <c r="H6124" s="76" t="s">
        <v>3302</v>
      </c>
      <c r="I6124" s="77">
        <v>164.01</v>
      </c>
      <c r="J6124" s="2">
        <v>1</v>
      </c>
      <c r="K6124" s="119" cm="1">
        <f t="array" ref="K6124">ROUND(IF(C6124="Beer",SUM(LOOKUP(2,1/(SRP!$B$7:$B$9&lt;=E6124)/(SRP!$C$7:$C$9&gt;=E6124),SRP!$D$7:$D$9)*(G6124/100)*(E6124/1000)),IF(C6124="Spirits",SUM(LOOKUP(2,1/(SRP!$B$2:$B$6&lt;=E6124)/(SRP!$C$2:$C$6&gt;=E6124),SRP!$D$2:$D$6)*(G6124/100)*(E6124/1000)),IF(AND(C6124="Wine",D6124="Fortified Wines"),SUM(LOOKUP(2,1/(SRP!$B$20:$B$23&lt;=E6124)/(SRP!$C$20:$C$23&gt;=E6124),SRP!$D$20:$D$23)*(G6124/100)*(E6124/1000)),IF(C6124="Wine",SUM(LOOKUP(2,1/(SRP!$B$15:$B$19&lt;=E6124)/(SRP!$C$15:$C$19&gt;=E6124),SRP!$D$15:$D$19)*(G6124/100)*(E6124/1000)),IF(C6124="Ready to Drink",SUM(LOOKUP(2,1/(SRP!$B$10:$B$14&lt;=E6124)/(SRP!$C$10:$C$14&gt;=E6124),SRP!$D$10:$D$14)*(G6124/100)*(E6124/1000)),0))))),2)</f>
        <v>6.81</v>
      </c>
    </row>
    <row r="6125" spans="1:11" x14ac:dyDescent="0.35">
      <c r="A6125" s="2">
        <v>49719</v>
      </c>
      <c r="B6125" s="76" t="s">
        <v>4568</v>
      </c>
      <c r="C6125" s="76" t="s">
        <v>286</v>
      </c>
      <c r="D6125" s="76" t="s">
        <v>5236</v>
      </c>
      <c r="E6125" s="76">
        <v>750</v>
      </c>
      <c r="F6125" s="76">
        <v>6</v>
      </c>
      <c r="G6125" s="77">
        <v>13</v>
      </c>
      <c r="H6125" s="76" t="s">
        <v>3302</v>
      </c>
      <c r="I6125" s="77">
        <v>167.22</v>
      </c>
      <c r="J6125" s="2">
        <v>1</v>
      </c>
      <c r="K6125" s="119" cm="1">
        <f t="array" ref="K6125">ROUND(IF(C6125="Beer",SUM(LOOKUP(2,1/(SRP!$B$7:$B$9&lt;=E6125)/(SRP!$C$7:$C$9&gt;=E6125),SRP!$D$7:$D$9)*(G6125/100)*(E6125/1000)),IF(C6125="Spirits",SUM(LOOKUP(2,1/(SRP!$B$2:$B$6&lt;=E6125)/(SRP!$C$2:$C$6&gt;=E6125),SRP!$D$2:$D$6)*(G6125/100)*(E6125/1000)),IF(AND(C6125="Wine",D6125="Fortified Wines"),SUM(LOOKUP(2,1/(SRP!$B$20:$B$23&lt;=E6125)/(SRP!$C$20:$C$23&gt;=E6125),SRP!$D$20:$D$23)*(G6125/100)*(E6125/1000)),IF(C6125="Wine",SUM(LOOKUP(2,1/(SRP!$B$15:$B$19&lt;=E6125)/(SRP!$C$15:$C$19&gt;=E6125),SRP!$D$15:$D$19)*(G6125/100)*(E6125/1000)),IF(C6125="Ready to Drink",SUM(LOOKUP(2,1/(SRP!$B$10:$B$14&lt;=E6125)/(SRP!$C$10:$C$14&gt;=E6125),SRP!$D$10:$D$14)*(G6125/100)*(E6125/1000)),0))))),2)</f>
        <v>6.81</v>
      </c>
    </row>
    <row r="6126" spans="1:11" x14ac:dyDescent="0.35">
      <c r="A6126" s="2">
        <v>49721</v>
      </c>
      <c r="B6126" s="76" t="s">
        <v>4567</v>
      </c>
      <c r="C6126" s="76" t="s">
        <v>287</v>
      </c>
      <c r="D6126" s="76" t="s">
        <v>5240</v>
      </c>
      <c r="E6126" s="76">
        <v>473</v>
      </c>
      <c r="F6126" s="76">
        <v>24</v>
      </c>
      <c r="G6126" s="77">
        <v>6.2</v>
      </c>
      <c r="H6126" s="76" t="s">
        <v>4999</v>
      </c>
      <c r="I6126" s="77">
        <v>2.81</v>
      </c>
      <c r="J6126" s="2">
        <v>1</v>
      </c>
      <c r="K6126" s="119" cm="1">
        <f t="array" ref="K6126">ROUND(IF(C6126="Beer",SUM(LOOKUP(2,1/(SRP!$B$7:$B$9&lt;=E6126)/(SRP!$C$7:$C$9&gt;=E6126),SRP!$D$7:$D$9)*(G6126/100)*(E6126/1000)),IF(C6126="Spirits",SUM(LOOKUP(2,1/(SRP!$B$2:$B$6&lt;=E6126)/(SRP!$C$2:$C$6&gt;=E6126),SRP!$D$2:$D$6)*(G6126/100)*(E6126/1000)),IF(AND(C6126="Wine",D6126="Fortified Wines"),SUM(LOOKUP(2,1/(SRP!$B$20:$B$23&lt;=E6126)/(SRP!$C$20:$C$23&gt;=E6126),SRP!$D$20:$D$23)*(G6126/100)*(E6126/1000)),IF(C6126="Wine",SUM(LOOKUP(2,1/(SRP!$B$15:$B$19&lt;=E6126)/(SRP!$C$15:$C$19&gt;=E6126),SRP!$D$15:$D$19)*(G6126/100)*(E6126/1000)),IF(C6126="Ready to Drink",SUM(LOOKUP(2,1/(SRP!$B$10:$B$14&lt;=E6126)/(SRP!$C$10:$C$14&gt;=E6126),SRP!$D$10:$D$14)*(G6126/100)*(E6126/1000)),0))))),2)</f>
        <v>2.0499999999999998</v>
      </c>
    </row>
    <row r="6127" spans="1:11" x14ac:dyDescent="0.35">
      <c r="A6127" s="2">
        <v>49721</v>
      </c>
      <c r="B6127" s="76" t="s">
        <v>4567</v>
      </c>
      <c r="C6127" s="76" t="s">
        <v>287</v>
      </c>
      <c r="D6127" s="76" t="s">
        <v>5240</v>
      </c>
      <c r="E6127" s="76">
        <v>473</v>
      </c>
      <c r="F6127" s="76">
        <v>24</v>
      </c>
      <c r="G6127" s="77">
        <v>6.2</v>
      </c>
      <c r="H6127" s="76" t="s">
        <v>4999</v>
      </c>
      <c r="I6127" s="77">
        <v>2.81</v>
      </c>
      <c r="J6127" s="2">
        <v>1</v>
      </c>
      <c r="K6127" s="119" cm="1">
        <f t="array" ref="K6127">ROUND(IF(C6127="Beer",SUM(LOOKUP(2,1/(SRP!$B$7:$B$9&lt;=E6127)/(SRP!$C$7:$C$9&gt;=E6127),SRP!$D$7:$D$9)*(G6127/100)*(E6127/1000)),IF(C6127="Spirits",SUM(LOOKUP(2,1/(SRP!$B$2:$B$6&lt;=E6127)/(SRP!$C$2:$C$6&gt;=E6127),SRP!$D$2:$D$6)*(G6127/100)*(E6127/1000)),IF(AND(C6127="Wine",D6127="Fortified Wines"),SUM(LOOKUP(2,1/(SRP!$B$20:$B$23&lt;=E6127)/(SRP!$C$20:$C$23&gt;=E6127),SRP!$D$20:$D$23)*(G6127/100)*(E6127/1000)),IF(C6127="Wine",SUM(LOOKUP(2,1/(SRP!$B$15:$B$19&lt;=E6127)/(SRP!$C$15:$C$19&gt;=E6127),SRP!$D$15:$D$19)*(G6127/100)*(E6127/1000)),IF(C6127="Ready to Drink",SUM(LOOKUP(2,1/(SRP!$B$10:$B$14&lt;=E6127)/(SRP!$C$10:$C$14&gt;=E6127),SRP!$D$10:$D$14)*(G6127/100)*(E6127/1000)),0))))),2)</f>
        <v>2.0499999999999998</v>
      </c>
    </row>
    <row r="6128" spans="1:11" x14ac:dyDescent="0.35">
      <c r="A6128" s="2">
        <v>49724</v>
      </c>
      <c r="B6128" s="76" t="s">
        <v>4566</v>
      </c>
      <c r="C6128" s="76" t="s">
        <v>5938</v>
      </c>
      <c r="D6128" s="76" t="s">
        <v>5746</v>
      </c>
      <c r="E6128" s="76">
        <v>2130</v>
      </c>
      <c r="F6128" s="76">
        <v>4</v>
      </c>
      <c r="G6128" s="77">
        <v>5</v>
      </c>
      <c r="H6128" s="76" t="s">
        <v>3324</v>
      </c>
      <c r="I6128" s="77">
        <v>17.989999999999998</v>
      </c>
      <c r="J6128" s="2">
        <v>6</v>
      </c>
      <c r="K6128" s="119" cm="1">
        <f t="array" ref="K6128">ROUND(IF(C6128="Beer",SUM(LOOKUP(2,1/(SRP!$B$7:$B$9&lt;=E6128)/(SRP!$C$7:$C$9&gt;=E6128),SRP!$D$7:$D$9)*(G6128/100)*(E6128/1000)),IF(C6128="Spirits",SUM(LOOKUP(2,1/(SRP!$B$2:$B$6&lt;=E6128)/(SRP!$C$2:$C$6&gt;=E6128),SRP!$D$2:$D$6)*(G6128/100)*(E6128/1000)),IF(AND(C6128="Wine",D6128="Fortified Wines"),SUM(LOOKUP(2,1/(SRP!$B$20:$B$23&lt;=E6128)/(SRP!$C$20:$C$23&gt;=E6128),SRP!$D$20:$D$23)*(G6128/100)*(E6128/1000)),IF(C6128="Wine",SUM(LOOKUP(2,1/(SRP!$B$15:$B$19&lt;=E6128)/(SRP!$C$15:$C$19&gt;=E6128),SRP!$D$15:$D$19)*(G6128/100)*(E6128/1000)),IF(C6128="Ready to Drink",SUM(LOOKUP(2,1/(SRP!$B$10:$B$14&lt;=E6128)/(SRP!$C$10:$C$14&gt;=E6128),SRP!$D$10:$D$14)*(G6128/100)*(E6128/1000)),0))))),2)</f>
        <v>7.43</v>
      </c>
    </row>
    <row r="6129" spans="1:11" x14ac:dyDescent="0.35">
      <c r="A6129" s="2">
        <v>49724</v>
      </c>
      <c r="B6129" s="76" t="s">
        <v>4566</v>
      </c>
      <c r="C6129" s="76" t="s">
        <v>5938</v>
      </c>
      <c r="D6129" s="76" t="s">
        <v>5746</v>
      </c>
      <c r="E6129" s="76">
        <v>2130</v>
      </c>
      <c r="F6129" s="76">
        <v>4</v>
      </c>
      <c r="G6129" s="77">
        <v>5</v>
      </c>
      <c r="H6129" s="76" t="s">
        <v>3324</v>
      </c>
      <c r="I6129" s="77">
        <v>17.989999999999998</v>
      </c>
      <c r="J6129" s="2">
        <v>6</v>
      </c>
      <c r="K6129" s="119" cm="1">
        <f t="array" ref="K6129">ROUND(IF(C6129="Beer",SUM(LOOKUP(2,1/(SRP!$B$7:$B$9&lt;=E6129)/(SRP!$C$7:$C$9&gt;=E6129),SRP!$D$7:$D$9)*(G6129/100)*(E6129/1000)),IF(C6129="Spirits",SUM(LOOKUP(2,1/(SRP!$B$2:$B$6&lt;=E6129)/(SRP!$C$2:$C$6&gt;=E6129),SRP!$D$2:$D$6)*(G6129/100)*(E6129/1000)),IF(AND(C6129="Wine",D6129="Fortified Wines"),SUM(LOOKUP(2,1/(SRP!$B$20:$B$23&lt;=E6129)/(SRP!$C$20:$C$23&gt;=E6129),SRP!$D$20:$D$23)*(G6129/100)*(E6129/1000)),IF(C6129="Wine",SUM(LOOKUP(2,1/(SRP!$B$15:$B$19&lt;=E6129)/(SRP!$C$15:$C$19&gt;=E6129),SRP!$D$15:$D$19)*(G6129/100)*(E6129/1000)),IF(C6129="Ready to Drink",SUM(LOOKUP(2,1/(SRP!$B$10:$B$14&lt;=E6129)/(SRP!$C$10:$C$14&gt;=E6129),SRP!$D$10:$D$14)*(G6129/100)*(E6129/1000)),0))))),2)</f>
        <v>7.43</v>
      </c>
    </row>
    <row r="6130" spans="1:11" x14ac:dyDescent="0.35">
      <c r="A6130" s="2">
        <v>49725</v>
      </c>
      <c r="B6130" s="76" t="s">
        <v>4565</v>
      </c>
      <c r="C6130" s="76" t="s">
        <v>286</v>
      </c>
      <c r="D6130" s="76" t="s">
        <v>5236</v>
      </c>
      <c r="E6130" s="76">
        <v>750</v>
      </c>
      <c r="F6130" s="76">
        <v>6</v>
      </c>
      <c r="G6130" s="77">
        <v>13.5</v>
      </c>
      <c r="H6130" s="76" t="s">
        <v>3302</v>
      </c>
      <c r="I6130" s="77">
        <v>151.19</v>
      </c>
      <c r="J6130" s="2">
        <v>1</v>
      </c>
      <c r="K6130" s="119" cm="1">
        <f t="array" ref="K6130">ROUND(IF(C6130="Beer",SUM(LOOKUP(2,1/(SRP!$B$7:$B$9&lt;=E6130)/(SRP!$C$7:$C$9&gt;=E6130),SRP!$D$7:$D$9)*(G6130/100)*(E6130/1000)),IF(C6130="Spirits",SUM(LOOKUP(2,1/(SRP!$B$2:$B$6&lt;=E6130)/(SRP!$C$2:$C$6&gt;=E6130),SRP!$D$2:$D$6)*(G6130/100)*(E6130/1000)),IF(AND(C6130="Wine",D6130="Fortified Wines"),SUM(LOOKUP(2,1/(SRP!$B$20:$B$23&lt;=E6130)/(SRP!$C$20:$C$23&gt;=E6130),SRP!$D$20:$D$23)*(G6130/100)*(E6130/1000)),IF(C6130="Wine",SUM(LOOKUP(2,1/(SRP!$B$15:$B$19&lt;=E6130)/(SRP!$C$15:$C$19&gt;=E6130),SRP!$D$15:$D$19)*(G6130/100)*(E6130/1000)),IF(C6130="Ready to Drink",SUM(LOOKUP(2,1/(SRP!$B$10:$B$14&lt;=E6130)/(SRP!$C$10:$C$14&gt;=E6130),SRP!$D$10:$D$14)*(G6130/100)*(E6130/1000)),0))))),2)</f>
        <v>7.07</v>
      </c>
    </row>
    <row r="6131" spans="1:11" x14ac:dyDescent="0.35">
      <c r="A6131" s="2">
        <v>49726</v>
      </c>
      <c r="B6131" s="76" t="s">
        <v>2483</v>
      </c>
      <c r="C6131" s="76" t="s">
        <v>285</v>
      </c>
      <c r="D6131" s="76" t="s">
        <v>5256</v>
      </c>
      <c r="E6131" s="76">
        <v>750</v>
      </c>
      <c r="F6131" s="76">
        <v>12</v>
      </c>
      <c r="G6131" s="77">
        <v>40</v>
      </c>
      <c r="H6131" s="76" t="s">
        <v>3303</v>
      </c>
      <c r="I6131" s="77">
        <v>25.99</v>
      </c>
      <c r="J6131" s="2">
        <v>1</v>
      </c>
      <c r="K6131" s="119" cm="1">
        <f t="array" ref="K6131">ROUND(IF(C6131="Beer",SUM(LOOKUP(2,1/(SRP!$B$7:$B$9&lt;=E6131)/(SRP!$C$7:$C$9&gt;=E6131),SRP!$D$7:$D$9)*(G6131/100)*(E6131/1000)),IF(C6131="Spirits",SUM(LOOKUP(2,1/(SRP!$B$2:$B$6&lt;=E6131)/(SRP!$C$2:$C$6&gt;=E6131),SRP!$D$2:$D$6)*(G6131/100)*(E6131/1000)),IF(AND(C6131="Wine",D6131="Fortified Wines"),SUM(LOOKUP(2,1/(SRP!$B$20:$B$23&lt;=E6131)/(SRP!$C$20:$C$23&gt;=E6131),SRP!$D$20:$D$23)*(G6131/100)*(E6131/1000)),IF(C6131="Wine",SUM(LOOKUP(2,1/(SRP!$B$15:$B$19&lt;=E6131)/(SRP!$C$15:$C$19&gt;=E6131),SRP!$D$15:$D$19)*(G6131/100)*(E6131/1000)),IF(C6131="Ready to Drink",SUM(LOOKUP(2,1/(SRP!$B$10:$B$14&lt;=E6131)/(SRP!$C$10:$C$14&gt;=E6131),SRP!$D$10:$D$14)*(G6131/100)*(E6131/1000)),0))))),2)</f>
        <v>20.94</v>
      </c>
    </row>
    <row r="6132" spans="1:11" x14ac:dyDescent="0.35">
      <c r="A6132" s="2">
        <v>49729</v>
      </c>
      <c r="B6132" s="76" t="s">
        <v>4564</v>
      </c>
      <c r="C6132" s="76" t="s">
        <v>286</v>
      </c>
      <c r="D6132" s="76" t="s">
        <v>5236</v>
      </c>
      <c r="E6132" s="76">
        <v>750</v>
      </c>
      <c r="F6132" s="76">
        <v>6</v>
      </c>
      <c r="G6132" s="77">
        <v>13</v>
      </c>
      <c r="H6132" s="76" t="s">
        <v>3302</v>
      </c>
      <c r="I6132" s="77">
        <v>93.48</v>
      </c>
      <c r="J6132" s="2">
        <v>1</v>
      </c>
      <c r="K6132" s="119" cm="1">
        <f t="array" ref="K6132">ROUND(IF(C6132="Beer",SUM(LOOKUP(2,1/(SRP!$B$7:$B$9&lt;=E6132)/(SRP!$C$7:$C$9&gt;=E6132),SRP!$D$7:$D$9)*(G6132/100)*(E6132/1000)),IF(C6132="Spirits",SUM(LOOKUP(2,1/(SRP!$B$2:$B$6&lt;=E6132)/(SRP!$C$2:$C$6&gt;=E6132),SRP!$D$2:$D$6)*(G6132/100)*(E6132/1000)),IF(AND(C6132="Wine",D6132="Fortified Wines"),SUM(LOOKUP(2,1/(SRP!$B$20:$B$23&lt;=E6132)/(SRP!$C$20:$C$23&gt;=E6132),SRP!$D$20:$D$23)*(G6132/100)*(E6132/1000)),IF(C6132="Wine",SUM(LOOKUP(2,1/(SRP!$B$15:$B$19&lt;=E6132)/(SRP!$C$15:$C$19&gt;=E6132),SRP!$D$15:$D$19)*(G6132/100)*(E6132/1000)),IF(C6132="Ready to Drink",SUM(LOOKUP(2,1/(SRP!$B$10:$B$14&lt;=E6132)/(SRP!$C$10:$C$14&gt;=E6132),SRP!$D$10:$D$14)*(G6132/100)*(E6132/1000)),0))))),2)</f>
        <v>6.81</v>
      </c>
    </row>
    <row r="6133" spans="1:11" x14ac:dyDescent="0.35">
      <c r="A6133" s="2">
        <v>49731</v>
      </c>
      <c r="B6133" s="76" t="s">
        <v>4563</v>
      </c>
      <c r="C6133" s="76" t="s">
        <v>286</v>
      </c>
      <c r="D6133" s="76" t="s">
        <v>5236</v>
      </c>
      <c r="E6133" s="76">
        <v>750</v>
      </c>
      <c r="F6133" s="76">
        <v>6</v>
      </c>
      <c r="G6133" s="77">
        <v>13</v>
      </c>
      <c r="H6133" s="76" t="s">
        <v>3302</v>
      </c>
      <c r="I6133" s="77">
        <v>157.6</v>
      </c>
      <c r="J6133" s="2">
        <v>1</v>
      </c>
      <c r="K6133" s="119" cm="1">
        <f t="array" ref="K6133">ROUND(IF(C6133="Beer",SUM(LOOKUP(2,1/(SRP!$B$7:$B$9&lt;=E6133)/(SRP!$C$7:$C$9&gt;=E6133),SRP!$D$7:$D$9)*(G6133/100)*(E6133/1000)),IF(C6133="Spirits",SUM(LOOKUP(2,1/(SRP!$B$2:$B$6&lt;=E6133)/(SRP!$C$2:$C$6&gt;=E6133),SRP!$D$2:$D$6)*(G6133/100)*(E6133/1000)),IF(AND(C6133="Wine",D6133="Fortified Wines"),SUM(LOOKUP(2,1/(SRP!$B$20:$B$23&lt;=E6133)/(SRP!$C$20:$C$23&gt;=E6133),SRP!$D$20:$D$23)*(G6133/100)*(E6133/1000)),IF(C6133="Wine",SUM(LOOKUP(2,1/(SRP!$B$15:$B$19&lt;=E6133)/(SRP!$C$15:$C$19&gt;=E6133),SRP!$D$15:$D$19)*(G6133/100)*(E6133/1000)),IF(C6133="Ready to Drink",SUM(LOOKUP(2,1/(SRP!$B$10:$B$14&lt;=E6133)/(SRP!$C$10:$C$14&gt;=E6133),SRP!$D$10:$D$14)*(G6133/100)*(E6133/1000)),0))))),2)</f>
        <v>6.81</v>
      </c>
    </row>
    <row r="6134" spans="1:11" x14ac:dyDescent="0.35">
      <c r="A6134" s="2">
        <v>49732</v>
      </c>
      <c r="B6134" s="76" t="s">
        <v>4562</v>
      </c>
      <c r="C6134" s="76" t="s">
        <v>5938</v>
      </c>
      <c r="D6134" s="76" t="s">
        <v>5746</v>
      </c>
      <c r="E6134" s="76">
        <v>2130</v>
      </c>
      <c r="F6134" s="76">
        <v>4</v>
      </c>
      <c r="G6134" s="77">
        <v>5</v>
      </c>
      <c r="H6134" s="76" t="s">
        <v>3324</v>
      </c>
      <c r="I6134" s="77">
        <v>17.989999999999998</v>
      </c>
      <c r="J6134" s="2">
        <v>6</v>
      </c>
      <c r="K6134" s="119" cm="1">
        <f t="array" ref="K6134">ROUND(IF(C6134="Beer",SUM(LOOKUP(2,1/(SRP!$B$7:$B$9&lt;=E6134)/(SRP!$C$7:$C$9&gt;=E6134),SRP!$D$7:$D$9)*(G6134/100)*(E6134/1000)),IF(C6134="Spirits",SUM(LOOKUP(2,1/(SRP!$B$2:$B$6&lt;=E6134)/(SRP!$C$2:$C$6&gt;=E6134),SRP!$D$2:$D$6)*(G6134/100)*(E6134/1000)),IF(AND(C6134="Wine",D6134="Fortified Wines"),SUM(LOOKUP(2,1/(SRP!$B$20:$B$23&lt;=E6134)/(SRP!$C$20:$C$23&gt;=E6134),SRP!$D$20:$D$23)*(G6134/100)*(E6134/1000)),IF(C6134="Wine",SUM(LOOKUP(2,1/(SRP!$B$15:$B$19&lt;=E6134)/(SRP!$C$15:$C$19&gt;=E6134),SRP!$D$15:$D$19)*(G6134/100)*(E6134/1000)),IF(C6134="Ready to Drink",SUM(LOOKUP(2,1/(SRP!$B$10:$B$14&lt;=E6134)/(SRP!$C$10:$C$14&gt;=E6134),SRP!$D$10:$D$14)*(G6134/100)*(E6134/1000)),0))))),2)</f>
        <v>7.43</v>
      </c>
    </row>
    <row r="6135" spans="1:11" x14ac:dyDescent="0.35">
      <c r="A6135" s="2">
        <v>49732</v>
      </c>
      <c r="B6135" s="76" t="s">
        <v>4562</v>
      </c>
      <c r="C6135" s="76" t="s">
        <v>5938</v>
      </c>
      <c r="D6135" s="76" t="s">
        <v>5746</v>
      </c>
      <c r="E6135" s="76">
        <v>2130</v>
      </c>
      <c r="F6135" s="76">
        <v>4</v>
      </c>
      <c r="G6135" s="77">
        <v>5</v>
      </c>
      <c r="H6135" s="76" t="s">
        <v>3324</v>
      </c>
      <c r="I6135" s="77">
        <v>17.989999999999998</v>
      </c>
      <c r="J6135" s="2">
        <v>6</v>
      </c>
      <c r="K6135" s="119" cm="1">
        <f t="array" ref="K6135">ROUND(IF(C6135="Beer",SUM(LOOKUP(2,1/(SRP!$B$7:$B$9&lt;=E6135)/(SRP!$C$7:$C$9&gt;=E6135),SRP!$D$7:$D$9)*(G6135/100)*(E6135/1000)),IF(C6135="Spirits",SUM(LOOKUP(2,1/(SRP!$B$2:$B$6&lt;=E6135)/(SRP!$C$2:$C$6&gt;=E6135),SRP!$D$2:$D$6)*(G6135/100)*(E6135/1000)),IF(AND(C6135="Wine",D6135="Fortified Wines"),SUM(LOOKUP(2,1/(SRP!$B$20:$B$23&lt;=E6135)/(SRP!$C$20:$C$23&gt;=E6135),SRP!$D$20:$D$23)*(G6135/100)*(E6135/1000)),IF(C6135="Wine",SUM(LOOKUP(2,1/(SRP!$B$15:$B$19&lt;=E6135)/(SRP!$C$15:$C$19&gt;=E6135),SRP!$D$15:$D$19)*(G6135/100)*(E6135/1000)),IF(C6135="Ready to Drink",SUM(LOOKUP(2,1/(SRP!$B$10:$B$14&lt;=E6135)/(SRP!$C$10:$C$14&gt;=E6135),SRP!$D$10:$D$14)*(G6135/100)*(E6135/1000)),0))))),2)</f>
        <v>7.43</v>
      </c>
    </row>
    <row r="6136" spans="1:11" x14ac:dyDescent="0.35">
      <c r="A6136" s="2">
        <v>49741</v>
      </c>
      <c r="B6136" s="76" t="s">
        <v>4561</v>
      </c>
      <c r="C6136" s="76" t="s">
        <v>285</v>
      </c>
      <c r="D6136" s="76" t="s">
        <v>6942</v>
      </c>
      <c r="E6136" s="76">
        <v>750</v>
      </c>
      <c r="F6136" s="76">
        <v>12</v>
      </c>
      <c r="G6136" s="77">
        <v>46</v>
      </c>
      <c r="H6136" s="76" t="s">
        <v>3282</v>
      </c>
      <c r="I6136" s="77">
        <v>45.99</v>
      </c>
      <c r="J6136" s="2">
        <v>1</v>
      </c>
      <c r="K6136" s="119" cm="1">
        <f t="array" ref="K6136">ROUND(IF(C6136="Beer",SUM(LOOKUP(2,1/(SRP!$B$7:$B$9&lt;=E6136)/(SRP!$C$7:$C$9&gt;=E6136),SRP!$D$7:$D$9)*(G6136/100)*(E6136/1000)),IF(C6136="Spirits",SUM(LOOKUP(2,1/(SRP!$B$2:$B$6&lt;=E6136)/(SRP!$C$2:$C$6&gt;=E6136),SRP!$D$2:$D$6)*(G6136/100)*(E6136/1000)),IF(AND(C6136="Wine",D6136="Fortified Wines"),SUM(LOOKUP(2,1/(SRP!$B$20:$B$23&lt;=E6136)/(SRP!$C$20:$C$23&gt;=E6136),SRP!$D$20:$D$23)*(G6136/100)*(E6136/1000)),IF(C6136="Wine",SUM(LOOKUP(2,1/(SRP!$B$15:$B$19&lt;=E6136)/(SRP!$C$15:$C$19&gt;=E6136),SRP!$D$15:$D$19)*(G6136/100)*(E6136/1000)),IF(C6136="Ready to Drink",SUM(LOOKUP(2,1/(SRP!$B$10:$B$14&lt;=E6136)/(SRP!$C$10:$C$14&gt;=E6136),SRP!$D$10:$D$14)*(G6136/100)*(E6136/1000)),0))))),2)</f>
        <v>24.08</v>
      </c>
    </row>
    <row r="6137" spans="1:11" x14ac:dyDescent="0.35">
      <c r="A6137" s="2">
        <v>49745</v>
      </c>
      <c r="B6137" s="76" t="s">
        <v>4560</v>
      </c>
      <c r="C6137" s="76" t="s">
        <v>287</v>
      </c>
      <c r="D6137" s="76" t="s">
        <v>5230</v>
      </c>
      <c r="E6137" s="76">
        <v>500</v>
      </c>
      <c r="F6137" s="76">
        <v>24</v>
      </c>
      <c r="G6137" s="77">
        <v>4.8</v>
      </c>
      <c r="H6137" s="76" t="s">
        <v>3290</v>
      </c>
      <c r="I6137" s="77">
        <v>3.69</v>
      </c>
      <c r="J6137" s="2">
        <v>1</v>
      </c>
      <c r="K6137" s="119" cm="1">
        <f t="array" ref="K6137">ROUND(IF(C6137="Beer",SUM(LOOKUP(2,1/(SRP!$B$7:$B$9&lt;=E6137)/(SRP!$C$7:$C$9&gt;=E6137),SRP!$D$7:$D$9)*(G6137/100)*(E6137/1000)),IF(C6137="Spirits",SUM(LOOKUP(2,1/(SRP!$B$2:$B$6&lt;=E6137)/(SRP!$C$2:$C$6&gt;=E6137),SRP!$D$2:$D$6)*(G6137/100)*(E6137/1000)),IF(AND(C6137="Wine",D6137="Fortified Wines"),SUM(LOOKUP(2,1/(SRP!$B$20:$B$23&lt;=E6137)/(SRP!$C$20:$C$23&gt;=E6137),SRP!$D$20:$D$23)*(G6137/100)*(E6137/1000)),IF(C6137="Wine",SUM(LOOKUP(2,1/(SRP!$B$15:$B$19&lt;=E6137)/(SRP!$C$15:$C$19&gt;=E6137),SRP!$D$15:$D$19)*(G6137/100)*(E6137/1000)),IF(C6137="Ready to Drink",SUM(LOOKUP(2,1/(SRP!$B$10:$B$14&lt;=E6137)/(SRP!$C$10:$C$14&gt;=E6137),SRP!$D$10:$D$14)*(G6137/100)*(E6137/1000)),0))))),2)</f>
        <v>1.68</v>
      </c>
    </row>
    <row r="6138" spans="1:11" x14ac:dyDescent="0.35">
      <c r="A6138" s="2">
        <v>49771</v>
      </c>
      <c r="B6138" s="76" t="s">
        <v>4559</v>
      </c>
      <c r="C6138" s="76" t="s">
        <v>286</v>
      </c>
      <c r="D6138" s="76" t="s">
        <v>5236</v>
      </c>
      <c r="E6138" s="76">
        <v>750</v>
      </c>
      <c r="F6138" s="76">
        <v>6</v>
      </c>
      <c r="G6138" s="77">
        <v>13</v>
      </c>
      <c r="H6138" s="76" t="s">
        <v>3302</v>
      </c>
      <c r="I6138" s="77">
        <v>40.590000000000003</v>
      </c>
      <c r="J6138" s="2">
        <v>1</v>
      </c>
      <c r="K6138" s="119" cm="1">
        <f t="array" ref="K6138">ROUND(IF(C6138="Beer",SUM(LOOKUP(2,1/(SRP!$B$7:$B$9&lt;=E6138)/(SRP!$C$7:$C$9&gt;=E6138),SRP!$D$7:$D$9)*(G6138/100)*(E6138/1000)),IF(C6138="Spirits",SUM(LOOKUP(2,1/(SRP!$B$2:$B$6&lt;=E6138)/(SRP!$C$2:$C$6&gt;=E6138),SRP!$D$2:$D$6)*(G6138/100)*(E6138/1000)),IF(AND(C6138="Wine",D6138="Fortified Wines"),SUM(LOOKUP(2,1/(SRP!$B$20:$B$23&lt;=E6138)/(SRP!$C$20:$C$23&gt;=E6138),SRP!$D$20:$D$23)*(G6138/100)*(E6138/1000)),IF(C6138="Wine",SUM(LOOKUP(2,1/(SRP!$B$15:$B$19&lt;=E6138)/(SRP!$C$15:$C$19&gt;=E6138),SRP!$D$15:$D$19)*(G6138/100)*(E6138/1000)),IF(C6138="Ready to Drink",SUM(LOOKUP(2,1/(SRP!$B$10:$B$14&lt;=E6138)/(SRP!$C$10:$C$14&gt;=E6138),SRP!$D$10:$D$14)*(G6138/100)*(E6138/1000)),0))))),2)</f>
        <v>6.81</v>
      </c>
    </row>
    <row r="6139" spans="1:11" x14ac:dyDescent="0.35">
      <c r="A6139" s="2">
        <v>49772</v>
      </c>
      <c r="B6139" s="76" t="s">
        <v>4558</v>
      </c>
      <c r="C6139" s="76" t="s">
        <v>286</v>
      </c>
      <c r="D6139" s="76" t="s">
        <v>5236</v>
      </c>
      <c r="E6139" s="76">
        <v>750</v>
      </c>
      <c r="F6139" s="76">
        <v>6</v>
      </c>
      <c r="G6139" s="77">
        <v>13</v>
      </c>
      <c r="H6139" s="76" t="s">
        <v>3302</v>
      </c>
      <c r="I6139" s="77">
        <v>45.4</v>
      </c>
      <c r="J6139" s="2">
        <v>1</v>
      </c>
      <c r="K6139" s="119" cm="1">
        <f t="array" ref="K6139">ROUND(IF(C6139="Beer",SUM(LOOKUP(2,1/(SRP!$B$7:$B$9&lt;=E6139)/(SRP!$C$7:$C$9&gt;=E6139),SRP!$D$7:$D$9)*(G6139/100)*(E6139/1000)),IF(C6139="Spirits",SUM(LOOKUP(2,1/(SRP!$B$2:$B$6&lt;=E6139)/(SRP!$C$2:$C$6&gt;=E6139),SRP!$D$2:$D$6)*(G6139/100)*(E6139/1000)),IF(AND(C6139="Wine",D6139="Fortified Wines"),SUM(LOOKUP(2,1/(SRP!$B$20:$B$23&lt;=E6139)/(SRP!$C$20:$C$23&gt;=E6139),SRP!$D$20:$D$23)*(G6139/100)*(E6139/1000)),IF(C6139="Wine",SUM(LOOKUP(2,1/(SRP!$B$15:$B$19&lt;=E6139)/(SRP!$C$15:$C$19&gt;=E6139),SRP!$D$15:$D$19)*(G6139/100)*(E6139/1000)),IF(C6139="Ready to Drink",SUM(LOOKUP(2,1/(SRP!$B$10:$B$14&lt;=E6139)/(SRP!$C$10:$C$14&gt;=E6139),SRP!$D$10:$D$14)*(G6139/100)*(E6139/1000)),0))))),2)</f>
        <v>6.81</v>
      </c>
    </row>
    <row r="6140" spans="1:11" x14ac:dyDescent="0.35">
      <c r="A6140" s="2">
        <v>49779</v>
      </c>
      <c r="B6140" s="76" t="s">
        <v>6446</v>
      </c>
      <c r="C6140" s="76" t="s">
        <v>5938</v>
      </c>
      <c r="D6140" s="76" t="s">
        <v>5746</v>
      </c>
      <c r="E6140" s="76">
        <v>2840</v>
      </c>
      <c r="F6140" s="76">
        <v>3</v>
      </c>
      <c r="G6140" s="77">
        <v>4.5</v>
      </c>
      <c r="H6140" s="76" t="s">
        <v>3361</v>
      </c>
      <c r="I6140" s="77">
        <v>28.99</v>
      </c>
      <c r="J6140" s="2">
        <v>8</v>
      </c>
      <c r="K6140" s="119" cm="1">
        <f t="array" ref="K6140">ROUND(IF(C6140="Beer",SUM(LOOKUP(2,1/(SRP!$B$7:$B$9&lt;=E6140)/(SRP!$C$7:$C$9&gt;=E6140),SRP!$D$7:$D$9)*(G6140/100)*(E6140/1000)),IF(C6140="Spirits",SUM(LOOKUP(2,1/(SRP!$B$2:$B$6&lt;=E6140)/(SRP!$C$2:$C$6&gt;=E6140),SRP!$D$2:$D$6)*(G6140/100)*(E6140/1000)),IF(AND(C6140="Wine",D6140="Fortified Wines"),SUM(LOOKUP(2,1/(SRP!$B$20:$B$23&lt;=E6140)/(SRP!$C$20:$C$23&gt;=E6140),SRP!$D$20:$D$23)*(G6140/100)*(E6140/1000)),IF(C6140="Wine",SUM(LOOKUP(2,1/(SRP!$B$15:$B$19&lt;=E6140)/(SRP!$C$15:$C$19&gt;=E6140),SRP!$D$15:$D$19)*(G6140/100)*(E6140/1000)),IF(C6140="Ready to Drink",SUM(LOOKUP(2,1/(SRP!$B$10:$B$14&lt;=E6140)/(SRP!$C$10:$C$14&gt;=E6140),SRP!$D$10:$D$14)*(G6140/100)*(E6140/1000)),0))))),2)</f>
        <v>8.92</v>
      </c>
    </row>
    <row r="6141" spans="1:11" x14ac:dyDescent="0.35">
      <c r="A6141" s="2">
        <v>49829</v>
      </c>
      <c r="B6141" s="76" t="s">
        <v>6015</v>
      </c>
      <c r="C6141" s="76" t="s">
        <v>286</v>
      </c>
      <c r="D6141" s="76" t="s">
        <v>5268</v>
      </c>
      <c r="E6141" s="76">
        <v>750</v>
      </c>
      <c r="F6141" s="76">
        <v>12</v>
      </c>
      <c r="G6141" s="77">
        <v>13.5</v>
      </c>
      <c r="H6141" s="76" t="s">
        <v>3326</v>
      </c>
      <c r="I6141" s="77">
        <v>14.99</v>
      </c>
      <c r="J6141" s="2">
        <v>1</v>
      </c>
      <c r="K6141" s="119" cm="1">
        <f t="array" ref="K6141">ROUND(IF(C6141="Beer",SUM(LOOKUP(2,1/(SRP!$B$7:$B$9&lt;=E6141)/(SRP!$C$7:$C$9&gt;=E6141),SRP!$D$7:$D$9)*(G6141/100)*(E6141/1000)),IF(C6141="Spirits",SUM(LOOKUP(2,1/(SRP!$B$2:$B$6&lt;=E6141)/(SRP!$C$2:$C$6&gt;=E6141),SRP!$D$2:$D$6)*(G6141/100)*(E6141/1000)),IF(AND(C6141="Wine",D6141="Fortified Wines"),SUM(LOOKUP(2,1/(SRP!$B$20:$B$23&lt;=E6141)/(SRP!$C$20:$C$23&gt;=E6141),SRP!$D$20:$D$23)*(G6141/100)*(E6141/1000)),IF(C6141="Wine",SUM(LOOKUP(2,1/(SRP!$B$15:$B$19&lt;=E6141)/(SRP!$C$15:$C$19&gt;=E6141),SRP!$D$15:$D$19)*(G6141/100)*(E6141/1000)),IF(C6141="Ready to Drink",SUM(LOOKUP(2,1/(SRP!$B$10:$B$14&lt;=E6141)/(SRP!$C$10:$C$14&gt;=E6141),SRP!$D$10:$D$14)*(G6141/100)*(E6141/1000)),0))))),2)</f>
        <v>7.07</v>
      </c>
    </row>
    <row r="6142" spans="1:11" x14ac:dyDescent="0.35">
      <c r="A6142" s="2">
        <v>49837</v>
      </c>
      <c r="B6142" s="76" t="s">
        <v>4536</v>
      </c>
      <c r="C6142" s="76" t="s">
        <v>285</v>
      </c>
      <c r="D6142" s="76" t="s">
        <v>5267</v>
      </c>
      <c r="E6142" s="76">
        <v>750</v>
      </c>
      <c r="F6142" s="76">
        <v>12</v>
      </c>
      <c r="G6142" s="77">
        <v>30</v>
      </c>
      <c r="H6142" s="76" t="s">
        <v>3280</v>
      </c>
      <c r="I6142" s="77">
        <v>28.99</v>
      </c>
      <c r="J6142" s="2">
        <v>1</v>
      </c>
      <c r="K6142" s="119" cm="1">
        <f t="array" ref="K6142">ROUND(IF(C6142="Beer",SUM(LOOKUP(2,1/(SRP!$B$7:$B$9&lt;=E6142)/(SRP!$C$7:$C$9&gt;=E6142),SRP!$D$7:$D$9)*(G6142/100)*(E6142/1000)),IF(C6142="Spirits",SUM(LOOKUP(2,1/(SRP!$B$2:$B$6&lt;=E6142)/(SRP!$C$2:$C$6&gt;=E6142),SRP!$D$2:$D$6)*(G6142/100)*(E6142/1000)),IF(AND(C6142="Wine",D6142="Fortified Wines"),SUM(LOOKUP(2,1/(SRP!$B$20:$B$23&lt;=E6142)/(SRP!$C$20:$C$23&gt;=E6142),SRP!$D$20:$D$23)*(G6142/100)*(E6142/1000)),IF(C6142="Wine",SUM(LOOKUP(2,1/(SRP!$B$15:$B$19&lt;=E6142)/(SRP!$C$15:$C$19&gt;=E6142),SRP!$D$15:$D$19)*(G6142/100)*(E6142/1000)),IF(C6142="Ready to Drink",SUM(LOOKUP(2,1/(SRP!$B$10:$B$14&lt;=E6142)/(SRP!$C$10:$C$14&gt;=E6142),SRP!$D$10:$D$14)*(G6142/100)*(E6142/1000)),0))))),2)</f>
        <v>15.71</v>
      </c>
    </row>
    <row r="6143" spans="1:11" x14ac:dyDescent="0.35">
      <c r="A6143" s="2">
        <v>49844</v>
      </c>
      <c r="B6143" s="76" t="s">
        <v>4535</v>
      </c>
      <c r="C6143" s="76" t="s">
        <v>287</v>
      </c>
      <c r="D6143" s="76" t="s">
        <v>5240</v>
      </c>
      <c r="E6143" s="76">
        <v>660</v>
      </c>
      <c r="F6143" s="76">
        <v>12</v>
      </c>
      <c r="G6143" s="77">
        <v>7.7</v>
      </c>
      <c r="H6143" s="76" t="s">
        <v>3284</v>
      </c>
      <c r="I6143" s="77">
        <v>15.17</v>
      </c>
      <c r="J6143" s="2">
        <v>2</v>
      </c>
      <c r="K6143" s="119" cm="1">
        <f t="array" ref="K6143">ROUND(IF(C6143="Beer",SUM(LOOKUP(2,1/(SRP!$B$7:$B$9&lt;=E6143)/(SRP!$C$7:$C$9&gt;=E6143),SRP!$D$7:$D$9)*(G6143/100)*(E6143/1000)),IF(C6143="Spirits",SUM(LOOKUP(2,1/(SRP!$B$2:$B$6&lt;=E6143)/(SRP!$C$2:$C$6&gt;=E6143),SRP!$D$2:$D$6)*(G6143/100)*(E6143/1000)),IF(AND(C6143="Wine",D6143="Fortified Wines"),SUM(LOOKUP(2,1/(SRP!$B$20:$B$23&lt;=E6143)/(SRP!$C$20:$C$23&gt;=E6143),SRP!$D$20:$D$23)*(G6143/100)*(E6143/1000)),IF(C6143="Wine",SUM(LOOKUP(2,1/(SRP!$B$15:$B$19&lt;=E6143)/(SRP!$C$15:$C$19&gt;=E6143),SRP!$D$15:$D$19)*(G6143/100)*(E6143/1000)),IF(C6143="Ready to Drink",SUM(LOOKUP(2,1/(SRP!$B$10:$B$14&lt;=E6143)/(SRP!$C$10:$C$14&gt;=E6143),SRP!$D$10:$D$14)*(G6143/100)*(E6143/1000)),0))))),2)</f>
        <v>3.55</v>
      </c>
    </row>
    <row r="6144" spans="1:11" x14ac:dyDescent="0.35">
      <c r="A6144" s="2">
        <v>49875</v>
      </c>
      <c r="B6144" s="76" t="s">
        <v>4534</v>
      </c>
      <c r="C6144" s="76" t="s">
        <v>287</v>
      </c>
      <c r="D6144" s="76" t="s">
        <v>5230</v>
      </c>
      <c r="E6144" s="76">
        <v>500</v>
      </c>
      <c r="F6144" s="76">
        <v>24</v>
      </c>
      <c r="G6144" s="77">
        <v>5</v>
      </c>
      <c r="H6144" s="76" t="s">
        <v>3328</v>
      </c>
      <c r="I6144" s="77">
        <v>3.49</v>
      </c>
      <c r="J6144" s="2">
        <v>1</v>
      </c>
      <c r="K6144" s="119" cm="1">
        <f t="array" ref="K6144">ROUND(IF(C6144="Beer",SUM(LOOKUP(2,1/(SRP!$B$7:$B$9&lt;=E6144)/(SRP!$C$7:$C$9&gt;=E6144),SRP!$D$7:$D$9)*(G6144/100)*(E6144/1000)),IF(C6144="Spirits",SUM(LOOKUP(2,1/(SRP!$B$2:$B$6&lt;=E6144)/(SRP!$C$2:$C$6&gt;=E6144),SRP!$D$2:$D$6)*(G6144/100)*(E6144/1000)),IF(AND(C6144="Wine",D6144="Fortified Wines"),SUM(LOOKUP(2,1/(SRP!$B$20:$B$23&lt;=E6144)/(SRP!$C$20:$C$23&gt;=E6144),SRP!$D$20:$D$23)*(G6144/100)*(E6144/1000)),IF(C6144="Wine",SUM(LOOKUP(2,1/(SRP!$B$15:$B$19&lt;=E6144)/(SRP!$C$15:$C$19&gt;=E6144),SRP!$D$15:$D$19)*(G6144/100)*(E6144/1000)),IF(C6144="Ready to Drink",SUM(LOOKUP(2,1/(SRP!$B$10:$B$14&lt;=E6144)/(SRP!$C$10:$C$14&gt;=E6144),SRP!$D$10:$D$14)*(G6144/100)*(E6144/1000)),0))))),2)</f>
        <v>1.75</v>
      </c>
    </row>
    <row r="6145" spans="1:11" x14ac:dyDescent="0.35">
      <c r="A6145" s="2">
        <v>49875</v>
      </c>
      <c r="B6145" s="76" t="s">
        <v>4534</v>
      </c>
      <c r="C6145" s="76" t="s">
        <v>287</v>
      </c>
      <c r="D6145" s="76" t="s">
        <v>5230</v>
      </c>
      <c r="E6145" s="76">
        <v>500</v>
      </c>
      <c r="F6145" s="76">
        <v>24</v>
      </c>
      <c r="G6145" s="77">
        <v>5</v>
      </c>
      <c r="H6145" s="76" t="s">
        <v>3328</v>
      </c>
      <c r="I6145" s="77">
        <v>3.49</v>
      </c>
      <c r="J6145" s="2">
        <v>1</v>
      </c>
      <c r="K6145" s="119" cm="1">
        <f t="array" ref="K6145">ROUND(IF(C6145="Beer",SUM(LOOKUP(2,1/(SRP!$B$7:$B$9&lt;=E6145)/(SRP!$C$7:$C$9&gt;=E6145),SRP!$D$7:$D$9)*(G6145/100)*(E6145/1000)),IF(C6145="Spirits",SUM(LOOKUP(2,1/(SRP!$B$2:$B$6&lt;=E6145)/(SRP!$C$2:$C$6&gt;=E6145),SRP!$D$2:$D$6)*(G6145/100)*(E6145/1000)),IF(AND(C6145="Wine",D6145="Fortified Wines"),SUM(LOOKUP(2,1/(SRP!$B$20:$B$23&lt;=E6145)/(SRP!$C$20:$C$23&gt;=E6145),SRP!$D$20:$D$23)*(G6145/100)*(E6145/1000)),IF(C6145="Wine",SUM(LOOKUP(2,1/(SRP!$B$15:$B$19&lt;=E6145)/(SRP!$C$15:$C$19&gt;=E6145),SRP!$D$15:$D$19)*(G6145/100)*(E6145/1000)),IF(C6145="Ready to Drink",SUM(LOOKUP(2,1/(SRP!$B$10:$B$14&lt;=E6145)/(SRP!$C$10:$C$14&gt;=E6145),SRP!$D$10:$D$14)*(G6145/100)*(E6145/1000)),0))))),2)</f>
        <v>1.75</v>
      </c>
    </row>
    <row r="6146" spans="1:11" x14ac:dyDescent="0.35">
      <c r="A6146" s="2">
        <v>49876</v>
      </c>
      <c r="B6146" s="76" t="s">
        <v>2779</v>
      </c>
      <c r="C6146" s="76" t="s">
        <v>287</v>
      </c>
      <c r="D6146" s="76" t="s">
        <v>5240</v>
      </c>
      <c r="E6146" s="76">
        <v>500</v>
      </c>
      <c r="F6146" s="76">
        <v>24</v>
      </c>
      <c r="G6146" s="77">
        <v>5.6</v>
      </c>
      <c r="H6146" s="76" t="s">
        <v>3328</v>
      </c>
      <c r="I6146" s="77">
        <v>3.49</v>
      </c>
      <c r="J6146" s="2">
        <v>1</v>
      </c>
      <c r="K6146" s="119" cm="1">
        <f t="array" ref="K6146">ROUND(IF(C6146="Beer",SUM(LOOKUP(2,1/(SRP!$B$7:$B$9&lt;=E6146)/(SRP!$C$7:$C$9&gt;=E6146),SRP!$D$7:$D$9)*(G6146/100)*(E6146/1000)),IF(C6146="Spirits",SUM(LOOKUP(2,1/(SRP!$B$2:$B$6&lt;=E6146)/(SRP!$C$2:$C$6&gt;=E6146),SRP!$D$2:$D$6)*(G6146/100)*(E6146/1000)),IF(AND(C6146="Wine",D6146="Fortified Wines"),SUM(LOOKUP(2,1/(SRP!$B$20:$B$23&lt;=E6146)/(SRP!$C$20:$C$23&gt;=E6146),SRP!$D$20:$D$23)*(G6146/100)*(E6146/1000)),IF(C6146="Wine",SUM(LOOKUP(2,1/(SRP!$B$15:$B$19&lt;=E6146)/(SRP!$C$15:$C$19&gt;=E6146),SRP!$D$15:$D$19)*(G6146/100)*(E6146/1000)),IF(C6146="Ready to Drink",SUM(LOOKUP(2,1/(SRP!$B$10:$B$14&lt;=E6146)/(SRP!$C$10:$C$14&gt;=E6146),SRP!$D$10:$D$14)*(G6146/100)*(E6146/1000)),0))))),2)</f>
        <v>1.95</v>
      </c>
    </row>
    <row r="6147" spans="1:11" x14ac:dyDescent="0.35">
      <c r="A6147" s="2">
        <v>49876</v>
      </c>
      <c r="B6147" s="76" t="s">
        <v>2779</v>
      </c>
      <c r="C6147" s="76" t="s">
        <v>287</v>
      </c>
      <c r="D6147" s="76" t="s">
        <v>5240</v>
      </c>
      <c r="E6147" s="76">
        <v>500</v>
      </c>
      <c r="F6147" s="76">
        <v>24</v>
      </c>
      <c r="G6147" s="77">
        <v>5.6</v>
      </c>
      <c r="H6147" s="76" t="s">
        <v>3328</v>
      </c>
      <c r="I6147" s="77">
        <v>3.49</v>
      </c>
      <c r="J6147" s="2">
        <v>1</v>
      </c>
      <c r="K6147" s="119" cm="1">
        <f t="array" ref="K6147">ROUND(IF(C6147="Beer",SUM(LOOKUP(2,1/(SRP!$B$7:$B$9&lt;=E6147)/(SRP!$C$7:$C$9&gt;=E6147),SRP!$D$7:$D$9)*(G6147/100)*(E6147/1000)),IF(C6147="Spirits",SUM(LOOKUP(2,1/(SRP!$B$2:$B$6&lt;=E6147)/(SRP!$C$2:$C$6&gt;=E6147),SRP!$D$2:$D$6)*(G6147/100)*(E6147/1000)),IF(AND(C6147="Wine",D6147="Fortified Wines"),SUM(LOOKUP(2,1/(SRP!$B$20:$B$23&lt;=E6147)/(SRP!$C$20:$C$23&gt;=E6147),SRP!$D$20:$D$23)*(G6147/100)*(E6147/1000)),IF(C6147="Wine",SUM(LOOKUP(2,1/(SRP!$B$15:$B$19&lt;=E6147)/(SRP!$C$15:$C$19&gt;=E6147),SRP!$D$15:$D$19)*(G6147/100)*(E6147/1000)),IF(C6147="Ready to Drink",SUM(LOOKUP(2,1/(SRP!$B$10:$B$14&lt;=E6147)/(SRP!$C$10:$C$14&gt;=E6147),SRP!$D$10:$D$14)*(G6147/100)*(E6147/1000)),0))))),2)</f>
        <v>1.95</v>
      </c>
    </row>
    <row r="6148" spans="1:11" x14ac:dyDescent="0.35">
      <c r="A6148" s="2">
        <v>49877</v>
      </c>
      <c r="B6148" s="76" t="s">
        <v>4533</v>
      </c>
      <c r="C6148" s="76" t="s">
        <v>287</v>
      </c>
      <c r="D6148" s="76" t="s">
        <v>5240</v>
      </c>
      <c r="E6148" s="76">
        <v>500</v>
      </c>
      <c r="F6148" s="76">
        <v>20</v>
      </c>
      <c r="G6148" s="77">
        <v>5.6</v>
      </c>
      <c r="H6148" s="76" t="s">
        <v>3328</v>
      </c>
      <c r="I6148" s="77">
        <v>3.99</v>
      </c>
      <c r="J6148" s="2">
        <v>1</v>
      </c>
      <c r="K6148" s="119" cm="1">
        <f t="array" ref="K6148">ROUND(IF(C6148="Beer",SUM(LOOKUP(2,1/(SRP!$B$7:$B$9&lt;=E6148)/(SRP!$C$7:$C$9&gt;=E6148),SRP!$D$7:$D$9)*(G6148/100)*(E6148/1000)),IF(C6148="Spirits",SUM(LOOKUP(2,1/(SRP!$B$2:$B$6&lt;=E6148)/(SRP!$C$2:$C$6&gt;=E6148),SRP!$D$2:$D$6)*(G6148/100)*(E6148/1000)),IF(AND(C6148="Wine",D6148="Fortified Wines"),SUM(LOOKUP(2,1/(SRP!$B$20:$B$23&lt;=E6148)/(SRP!$C$20:$C$23&gt;=E6148),SRP!$D$20:$D$23)*(G6148/100)*(E6148/1000)),IF(C6148="Wine",SUM(LOOKUP(2,1/(SRP!$B$15:$B$19&lt;=E6148)/(SRP!$C$15:$C$19&gt;=E6148),SRP!$D$15:$D$19)*(G6148/100)*(E6148/1000)),IF(C6148="Ready to Drink",SUM(LOOKUP(2,1/(SRP!$B$10:$B$14&lt;=E6148)/(SRP!$C$10:$C$14&gt;=E6148),SRP!$D$10:$D$14)*(G6148/100)*(E6148/1000)),0))))),2)</f>
        <v>1.95</v>
      </c>
    </row>
    <row r="6149" spans="1:11" x14ac:dyDescent="0.35">
      <c r="A6149" s="2">
        <v>49877</v>
      </c>
      <c r="B6149" s="76" t="s">
        <v>4533</v>
      </c>
      <c r="C6149" s="76" t="s">
        <v>287</v>
      </c>
      <c r="D6149" s="76" t="s">
        <v>5240</v>
      </c>
      <c r="E6149" s="76">
        <v>500</v>
      </c>
      <c r="F6149" s="76">
        <v>20</v>
      </c>
      <c r="G6149" s="77">
        <v>5.6</v>
      </c>
      <c r="H6149" s="76" t="s">
        <v>3328</v>
      </c>
      <c r="I6149" s="77">
        <v>3.99</v>
      </c>
      <c r="J6149" s="2">
        <v>1</v>
      </c>
      <c r="K6149" s="119" cm="1">
        <f t="array" ref="K6149">ROUND(IF(C6149="Beer",SUM(LOOKUP(2,1/(SRP!$B$7:$B$9&lt;=E6149)/(SRP!$C$7:$C$9&gt;=E6149),SRP!$D$7:$D$9)*(G6149/100)*(E6149/1000)),IF(C6149="Spirits",SUM(LOOKUP(2,1/(SRP!$B$2:$B$6&lt;=E6149)/(SRP!$C$2:$C$6&gt;=E6149),SRP!$D$2:$D$6)*(G6149/100)*(E6149/1000)),IF(AND(C6149="Wine",D6149="Fortified Wines"),SUM(LOOKUP(2,1/(SRP!$B$20:$B$23&lt;=E6149)/(SRP!$C$20:$C$23&gt;=E6149),SRP!$D$20:$D$23)*(G6149/100)*(E6149/1000)),IF(C6149="Wine",SUM(LOOKUP(2,1/(SRP!$B$15:$B$19&lt;=E6149)/(SRP!$C$15:$C$19&gt;=E6149),SRP!$D$15:$D$19)*(G6149/100)*(E6149/1000)),IF(C6149="Ready to Drink",SUM(LOOKUP(2,1/(SRP!$B$10:$B$14&lt;=E6149)/(SRP!$C$10:$C$14&gt;=E6149),SRP!$D$10:$D$14)*(G6149/100)*(E6149/1000)),0))))),2)</f>
        <v>1.95</v>
      </c>
    </row>
    <row r="6150" spans="1:11" x14ac:dyDescent="0.35">
      <c r="A6150" s="2">
        <v>49878</v>
      </c>
      <c r="B6150" s="76" t="s">
        <v>1436</v>
      </c>
      <c r="C6150" s="76" t="s">
        <v>287</v>
      </c>
      <c r="D6150" s="76" t="s">
        <v>5240</v>
      </c>
      <c r="E6150" s="76">
        <v>500</v>
      </c>
      <c r="F6150" s="76">
        <v>24</v>
      </c>
      <c r="G6150" s="77">
        <v>5.7</v>
      </c>
      <c r="H6150" s="76" t="s">
        <v>3328</v>
      </c>
      <c r="I6150" s="77">
        <v>3.39</v>
      </c>
      <c r="J6150" s="2">
        <v>1</v>
      </c>
      <c r="K6150" s="119" cm="1">
        <f t="array" ref="K6150">ROUND(IF(C6150="Beer",SUM(LOOKUP(2,1/(SRP!$B$7:$B$9&lt;=E6150)/(SRP!$C$7:$C$9&gt;=E6150),SRP!$D$7:$D$9)*(G6150/100)*(E6150/1000)),IF(C6150="Spirits",SUM(LOOKUP(2,1/(SRP!$B$2:$B$6&lt;=E6150)/(SRP!$C$2:$C$6&gt;=E6150),SRP!$D$2:$D$6)*(G6150/100)*(E6150/1000)),IF(AND(C6150="Wine",D6150="Fortified Wines"),SUM(LOOKUP(2,1/(SRP!$B$20:$B$23&lt;=E6150)/(SRP!$C$20:$C$23&gt;=E6150),SRP!$D$20:$D$23)*(G6150/100)*(E6150/1000)),IF(C6150="Wine",SUM(LOOKUP(2,1/(SRP!$B$15:$B$19&lt;=E6150)/(SRP!$C$15:$C$19&gt;=E6150),SRP!$D$15:$D$19)*(G6150/100)*(E6150/1000)),IF(C6150="Ready to Drink",SUM(LOOKUP(2,1/(SRP!$B$10:$B$14&lt;=E6150)/(SRP!$C$10:$C$14&gt;=E6150),SRP!$D$10:$D$14)*(G6150/100)*(E6150/1000)),0))))),2)</f>
        <v>1.99</v>
      </c>
    </row>
    <row r="6151" spans="1:11" x14ac:dyDescent="0.35">
      <c r="A6151" s="2">
        <v>49878</v>
      </c>
      <c r="B6151" s="76" t="s">
        <v>1436</v>
      </c>
      <c r="C6151" s="76" t="s">
        <v>287</v>
      </c>
      <c r="D6151" s="76" t="s">
        <v>5240</v>
      </c>
      <c r="E6151" s="76">
        <v>500</v>
      </c>
      <c r="F6151" s="76">
        <v>24</v>
      </c>
      <c r="G6151" s="77">
        <v>5.7</v>
      </c>
      <c r="H6151" s="76" t="s">
        <v>3328</v>
      </c>
      <c r="I6151" s="77">
        <v>3.39</v>
      </c>
      <c r="J6151" s="2">
        <v>1</v>
      </c>
      <c r="K6151" s="119" cm="1">
        <f t="array" ref="K6151">ROUND(IF(C6151="Beer",SUM(LOOKUP(2,1/(SRP!$B$7:$B$9&lt;=E6151)/(SRP!$C$7:$C$9&gt;=E6151),SRP!$D$7:$D$9)*(G6151/100)*(E6151/1000)),IF(C6151="Spirits",SUM(LOOKUP(2,1/(SRP!$B$2:$B$6&lt;=E6151)/(SRP!$C$2:$C$6&gt;=E6151),SRP!$D$2:$D$6)*(G6151/100)*(E6151/1000)),IF(AND(C6151="Wine",D6151="Fortified Wines"),SUM(LOOKUP(2,1/(SRP!$B$20:$B$23&lt;=E6151)/(SRP!$C$20:$C$23&gt;=E6151),SRP!$D$20:$D$23)*(G6151/100)*(E6151/1000)),IF(C6151="Wine",SUM(LOOKUP(2,1/(SRP!$B$15:$B$19&lt;=E6151)/(SRP!$C$15:$C$19&gt;=E6151),SRP!$D$15:$D$19)*(G6151/100)*(E6151/1000)),IF(C6151="Ready to Drink",SUM(LOOKUP(2,1/(SRP!$B$10:$B$14&lt;=E6151)/(SRP!$C$10:$C$14&gt;=E6151),SRP!$D$10:$D$14)*(G6151/100)*(E6151/1000)),0))))),2)</f>
        <v>1.99</v>
      </c>
    </row>
    <row r="6152" spans="1:11" x14ac:dyDescent="0.35">
      <c r="A6152" s="2">
        <v>49888</v>
      </c>
      <c r="B6152" s="76" t="s">
        <v>4784</v>
      </c>
      <c r="C6152" s="76" t="s">
        <v>285</v>
      </c>
      <c r="D6152" s="76" t="s">
        <v>5311</v>
      </c>
      <c r="E6152" s="76">
        <v>750</v>
      </c>
      <c r="F6152" s="76">
        <v>6</v>
      </c>
      <c r="G6152" s="77">
        <v>42</v>
      </c>
      <c r="H6152" s="76" t="s">
        <v>4853</v>
      </c>
      <c r="I6152" s="77">
        <v>69.989999999999995</v>
      </c>
      <c r="J6152" s="2">
        <v>1</v>
      </c>
      <c r="K6152" s="119" cm="1">
        <f t="array" ref="K6152">ROUND(IF(C6152="Beer",SUM(LOOKUP(2,1/(SRP!$B$7:$B$9&lt;=E6152)/(SRP!$C$7:$C$9&gt;=E6152),SRP!$D$7:$D$9)*(G6152/100)*(E6152/1000)),IF(C6152="Spirits",SUM(LOOKUP(2,1/(SRP!$B$2:$B$6&lt;=E6152)/(SRP!$C$2:$C$6&gt;=E6152),SRP!$D$2:$D$6)*(G6152/100)*(E6152/1000)),IF(AND(C6152="Wine",D6152="Fortified Wines"),SUM(LOOKUP(2,1/(SRP!$B$20:$B$23&lt;=E6152)/(SRP!$C$20:$C$23&gt;=E6152),SRP!$D$20:$D$23)*(G6152/100)*(E6152/1000)),IF(C6152="Wine",SUM(LOOKUP(2,1/(SRP!$B$15:$B$19&lt;=E6152)/(SRP!$C$15:$C$19&gt;=E6152),SRP!$D$15:$D$19)*(G6152/100)*(E6152/1000)),IF(C6152="Ready to Drink",SUM(LOOKUP(2,1/(SRP!$B$10:$B$14&lt;=E6152)/(SRP!$C$10:$C$14&gt;=E6152),SRP!$D$10:$D$14)*(G6152/100)*(E6152/1000)),0))))),2)</f>
        <v>21.99</v>
      </c>
    </row>
    <row r="6153" spans="1:11" x14ac:dyDescent="0.35">
      <c r="A6153" s="2">
        <v>49905</v>
      </c>
      <c r="B6153" s="76" t="s">
        <v>4785</v>
      </c>
      <c r="C6153" s="76" t="s">
        <v>287</v>
      </c>
      <c r="D6153" s="76" t="s">
        <v>5230</v>
      </c>
      <c r="E6153" s="76">
        <v>2130</v>
      </c>
      <c r="F6153" s="76">
        <v>4</v>
      </c>
      <c r="G6153" s="77">
        <v>5</v>
      </c>
      <c r="H6153" s="76" t="s">
        <v>3301</v>
      </c>
      <c r="I6153" s="77">
        <v>12.05</v>
      </c>
      <c r="J6153" s="2">
        <v>6</v>
      </c>
      <c r="K6153" s="119" cm="1">
        <f t="array" ref="K6153">ROUND(IF(C6153="Beer",SUM(LOOKUP(2,1/(SRP!$B$7:$B$9&lt;=E6153)/(SRP!$C$7:$C$9&gt;=E6153),SRP!$D$7:$D$9)*(G6153/100)*(E6153/1000)),IF(C6153="Spirits",SUM(LOOKUP(2,1/(SRP!$B$2:$B$6&lt;=E6153)/(SRP!$C$2:$C$6&gt;=E6153),SRP!$D$2:$D$6)*(G6153/100)*(E6153/1000)),IF(AND(C6153="Wine",D6153="Fortified Wines"),SUM(LOOKUP(2,1/(SRP!$B$20:$B$23&lt;=E6153)/(SRP!$C$20:$C$23&gt;=E6153),SRP!$D$20:$D$23)*(G6153/100)*(E6153/1000)),IF(C6153="Wine",SUM(LOOKUP(2,1/(SRP!$B$15:$B$19&lt;=E6153)/(SRP!$C$15:$C$19&gt;=E6153),SRP!$D$15:$D$19)*(G6153/100)*(E6153/1000)),IF(C6153="Ready to Drink",SUM(LOOKUP(2,1/(SRP!$B$10:$B$14&lt;=E6153)/(SRP!$C$10:$C$14&gt;=E6153),SRP!$D$10:$D$14)*(G6153/100)*(E6153/1000)),0))))),2)</f>
        <v>7.43</v>
      </c>
    </row>
    <row r="6154" spans="1:11" x14ac:dyDescent="0.35">
      <c r="A6154" s="2">
        <v>49905</v>
      </c>
      <c r="B6154" s="76" t="s">
        <v>4785</v>
      </c>
      <c r="C6154" s="76" t="s">
        <v>287</v>
      </c>
      <c r="D6154" s="76" t="s">
        <v>5230</v>
      </c>
      <c r="E6154" s="76">
        <v>2130</v>
      </c>
      <c r="F6154" s="76">
        <v>4</v>
      </c>
      <c r="G6154" s="77">
        <v>5</v>
      </c>
      <c r="H6154" s="76" t="s">
        <v>3301</v>
      </c>
      <c r="I6154" s="77">
        <v>12.05</v>
      </c>
      <c r="J6154" s="2">
        <v>6</v>
      </c>
      <c r="K6154" s="119" cm="1">
        <f t="array" ref="K6154">ROUND(IF(C6154="Beer",SUM(LOOKUP(2,1/(SRP!$B$7:$B$9&lt;=E6154)/(SRP!$C$7:$C$9&gt;=E6154),SRP!$D$7:$D$9)*(G6154/100)*(E6154/1000)),IF(C6154="Spirits",SUM(LOOKUP(2,1/(SRP!$B$2:$B$6&lt;=E6154)/(SRP!$C$2:$C$6&gt;=E6154),SRP!$D$2:$D$6)*(G6154/100)*(E6154/1000)),IF(AND(C6154="Wine",D6154="Fortified Wines"),SUM(LOOKUP(2,1/(SRP!$B$20:$B$23&lt;=E6154)/(SRP!$C$20:$C$23&gt;=E6154),SRP!$D$20:$D$23)*(G6154/100)*(E6154/1000)),IF(C6154="Wine",SUM(LOOKUP(2,1/(SRP!$B$15:$B$19&lt;=E6154)/(SRP!$C$15:$C$19&gt;=E6154),SRP!$D$15:$D$19)*(G6154/100)*(E6154/1000)),IF(C6154="Ready to Drink",SUM(LOOKUP(2,1/(SRP!$B$10:$B$14&lt;=E6154)/(SRP!$C$10:$C$14&gt;=E6154),SRP!$D$10:$D$14)*(G6154/100)*(E6154/1000)),0))))),2)</f>
        <v>7.43</v>
      </c>
    </row>
    <row r="6155" spans="1:11" x14ac:dyDescent="0.35">
      <c r="A6155" s="2">
        <v>49908</v>
      </c>
      <c r="B6155" s="76" t="s">
        <v>4758</v>
      </c>
      <c r="C6155" s="76" t="s">
        <v>287</v>
      </c>
      <c r="D6155" s="76" t="s">
        <v>5230</v>
      </c>
      <c r="E6155" s="76">
        <v>2838</v>
      </c>
      <c r="F6155" s="76">
        <v>4</v>
      </c>
      <c r="G6155" s="77">
        <v>5</v>
      </c>
      <c r="H6155" s="76" t="s">
        <v>3360</v>
      </c>
      <c r="I6155" s="77">
        <v>19.989999999999998</v>
      </c>
      <c r="J6155" s="2">
        <v>6</v>
      </c>
      <c r="K6155" s="119" cm="1">
        <f t="array" ref="K6155">ROUND(IF(C6155="Beer",SUM(LOOKUP(2,1/(SRP!$B$7:$B$9&lt;=E6155)/(SRP!$C$7:$C$9&gt;=E6155),SRP!$D$7:$D$9)*(G6155/100)*(E6155/1000)),IF(C6155="Spirits",SUM(LOOKUP(2,1/(SRP!$B$2:$B$6&lt;=E6155)/(SRP!$C$2:$C$6&gt;=E6155),SRP!$D$2:$D$6)*(G6155/100)*(E6155/1000)),IF(AND(C6155="Wine",D6155="Fortified Wines"),SUM(LOOKUP(2,1/(SRP!$B$20:$B$23&lt;=E6155)/(SRP!$C$20:$C$23&gt;=E6155),SRP!$D$20:$D$23)*(G6155/100)*(E6155/1000)),IF(C6155="Wine",SUM(LOOKUP(2,1/(SRP!$B$15:$B$19&lt;=E6155)/(SRP!$C$15:$C$19&gt;=E6155),SRP!$D$15:$D$19)*(G6155/100)*(E6155/1000)),IF(C6155="Ready to Drink",SUM(LOOKUP(2,1/(SRP!$B$10:$B$14&lt;=E6155)/(SRP!$C$10:$C$14&gt;=E6155),SRP!$D$10:$D$14)*(G6155/100)*(E6155/1000)),0))))),2)</f>
        <v>9.91</v>
      </c>
    </row>
    <row r="6156" spans="1:11" x14ac:dyDescent="0.35">
      <c r="A6156" s="2">
        <v>49908</v>
      </c>
      <c r="B6156" s="76" t="s">
        <v>4758</v>
      </c>
      <c r="C6156" s="76" t="s">
        <v>287</v>
      </c>
      <c r="D6156" s="76" t="s">
        <v>5230</v>
      </c>
      <c r="E6156" s="76">
        <v>2838</v>
      </c>
      <c r="F6156" s="76">
        <v>4</v>
      </c>
      <c r="G6156" s="77">
        <v>5</v>
      </c>
      <c r="H6156" s="76" t="s">
        <v>3360</v>
      </c>
      <c r="I6156" s="77">
        <v>19.989999999999998</v>
      </c>
      <c r="J6156" s="2">
        <v>6</v>
      </c>
      <c r="K6156" s="119" cm="1">
        <f t="array" ref="K6156">ROUND(IF(C6156="Beer",SUM(LOOKUP(2,1/(SRP!$B$7:$B$9&lt;=E6156)/(SRP!$C$7:$C$9&gt;=E6156),SRP!$D$7:$D$9)*(G6156/100)*(E6156/1000)),IF(C6156="Spirits",SUM(LOOKUP(2,1/(SRP!$B$2:$B$6&lt;=E6156)/(SRP!$C$2:$C$6&gt;=E6156),SRP!$D$2:$D$6)*(G6156/100)*(E6156/1000)),IF(AND(C6156="Wine",D6156="Fortified Wines"),SUM(LOOKUP(2,1/(SRP!$B$20:$B$23&lt;=E6156)/(SRP!$C$20:$C$23&gt;=E6156),SRP!$D$20:$D$23)*(G6156/100)*(E6156/1000)),IF(C6156="Wine",SUM(LOOKUP(2,1/(SRP!$B$15:$B$19&lt;=E6156)/(SRP!$C$15:$C$19&gt;=E6156),SRP!$D$15:$D$19)*(G6156/100)*(E6156/1000)),IF(C6156="Ready to Drink",SUM(LOOKUP(2,1/(SRP!$B$10:$B$14&lt;=E6156)/(SRP!$C$10:$C$14&gt;=E6156),SRP!$D$10:$D$14)*(G6156/100)*(E6156/1000)),0))))),2)</f>
        <v>9.91</v>
      </c>
    </row>
    <row r="6157" spans="1:11" x14ac:dyDescent="0.35">
      <c r="A6157" s="2">
        <v>49912</v>
      </c>
      <c r="B6157" s="76" t="s">
        <v>2081</v>
      </c>
      <c r="C6157" s="76" t="s">
        <v>286</v>
      </c>
      <c r="D6157" s="76" t="s">
        <v>5232</v>
      </c>
      <c r="E6157" s="76">
        <v>750</v>
      </c>
      <c r="F6157" s="76">
        <v>12</v>
      </c>
      <c r="G6157" s="77">
        <v>12</v>
      </c>
      <c r="H6157" s="76" t="s">
        <v>5939</v>
      </c>
      <c r="I6157" s="77">
        <v>11.49</v>
      </c>
      <c r="J6157" s="2">
        <v>1</v>
      </c>
      <c r="K6157" s="119" cm="1">
        <f t="array" ref="K6157">ROUND(IF(C6157="Beer",SUM(LOOKUP(2,1/(SRP!$B$7:$B$9&lt;=E6157)/(SRP!$C$7:$C$9&gt;=E6157),SRP!$D$7:$D$9)*(G6157/100)*(E6157/1000)),IF(C6157="Spirits",SUM(LOOKUP(2,1/(SRP!$B$2:$B$6&lt;=E6157)/(SRP!$C$2:$C$6&gt;=E6157),SRP!$D$2:$D$6)*(G6157/100)*(E6157/1000)),IF(AND(C6157="Wine",D6157="Fortified Wines"),SUM(LOOKUP(2,1/(SRP!$B$20:$B$23&lt;=E6157)/(SRP!$C$20:$C$23&gt;=E6157),SRP!$D$20:$D$23)*(G6157/100)*(E6157/1000)),IF(C6157="Wine",SUM(LOOKUP(2,1/(SRP!$B$15:$B$19&lt;=E6157)/(SRP!$C$15:$C$19&gt;=E6157),SRP!$D$15:$D$19)*(G6157/100)*(E6157/1000)),IF(C6157="Ready to Drink",SUM(LOOKUP(2,1/(SRP!$B$10:$B$14&lt;=E6157)/(SRP!$C$10:$C$14&gt;=E6157),SRP!$D$10:$D$14)*(G6157/100)*(E6157/1000)),0))))),2)</f>
        <v>6.28</v>
      </c>
    </row>
    <row r="6158" spans="1:11" x14ac:dyDescent="0.35">
      <c r="A6158" s="2">
        <v>49937</v>
      </c>
      <c r="B6158" s="76" t="s">
        <v>4788</v>
      </c>
      <c r="C6158" s="76" t="s">
        <v>287</v>
      </c>
      <c r="D6158" s="76" t="s">
        <v>5292</v>
      </c>
      <c r="E6158" s="76">
        <v>473</v>
      </c>
      <c r="F6158" s="76">
        <v>24</v>
      </c>
      <c r="G6158" s="77">
        <v>4.8</v>
      </c>
      <c r="H6158" s="76" t="s">
        <v>3354</v>
      </c>
      <c r="I6158" s="77">
        <v>4.8</v>
      </c>
      <c r="J6158" s="2">
        <v>1</v>
      </c>
      <c r="K6158" s="119" cm="1">
        <f t="array" ref="K6158">ROUND(IF(C6158="Beer",SUM(LOOKUP(2,1/(SRP!$B$7:$B$9&lt;=E6158)/(SRP!$C$7:$C$9&gt;=E6158),SRP!$D$7:$D$9)*(G6158/100)*(E6158/1000)),IF(C6158="Spirits",SUM(LOOKUP(2,1/(SRP!$B$2:$B$6&lt;=E6158)/(SRP!$C$2:$C$6&gt;=E6158),SRP!$D$2:$D$6)*(G6158/100)*(E6158/1000)),IF(AND(C6158="Wine",D6158="Fortified Wines"),SUM(LOOKUP(2,1/(SRP!$B$20:$B$23&lt;=E6158)/(SRP!$C$20:$C$23&gt;=E6158),SRP!$D$20:$D$23)*(G6158/100)*(E6158/1000)),IF(C6158="Wine",SUM(LOOKUP(2,1/(SRP!$B$15:$B$19&lt;=E6158)/(SRP!$C$15:$C$19&gt;=E6158),SRP!$D$15:$D$19)*(G6158/100)*(E6158/1000)),IF(C6158="Ready to Drink",SUM(LOOKUP(2,1/(SRP!$B$10:$B$14&lt;=E6158)/(SRP!$C$10:$C$14&gt;=E6158),SRP!$D$10:$D$14)*(G6158/100)*(E6158/1000)),0))))),2)</f>
        <v>1.58</v>
      </c>
    </row>
    <row r="6159" spans="1:11" x14ac:dyDescent="0.35">
      <c r="A6159" s="2">
        <v>49937</v>
      </c>
      <c r="B6159" s="76" t="s">
        <v>4788</v>
      </c>
      <c r="C6159" s="76" t="s">
        <v>287</v>
      </c>
      <c r="D6159" s="76" t="s">
        <v>5292</v>
      </c>
      <c r="E6159" s="76">
        <v>473</v>
      </c>
      <c r="F6159" s="76">
        <v>24</v>
      </c>
      <c r="G6159" s="77">
        <v>4.8</v>
      </c>
      <c r="H6159" s="76" t="s">
        <v>3354</v>
      </c>
      <c r="I6159" s="77">
        <v>4.8</v>
      </c>
      <c r="J6159" s="2">
        <v>1</v>
      </c>
      <c r="K6159" s="119" cm="1">
        <f t="array" ref="K6159">ROUND(IF(C6159="Beer",SUM(LOOKUP(2,1/(SRP!$B$7:$B$9&lt;=E6159)/(SRP!$C$7:$C$9&gt;=E6159),SRP!$D$7:$D$9)*(G6159/100)*(E6159/1000)),IF(C6159="Spirits",SUM(LOOKUP(2,1/(SRP!$B$2:$B$6&lt;=E6159)/(SRP!$C$2:$C$6&gt;=E6159),SRP!$D$2:$D$6)*(G6159/100)*(E6159/1000)),IF(AND(C6159="Wine",D6159="Fortified Wines"),SUM(LOOKUP(2,1/(SRP!$B$20:$B$23&lt;=E6159)/(SRP!$C$20:$C$23&gt;=E6159),SRP!$D$20:$D$23)*(G6159/100)*(E6159/1000)),IF(C6159="Wine",SUM(LOOKUP(2,1/(SRP!$B$15:$B$19&lt;=E6159)/(SRP!$C$15:$C$19&gt;=E6159),SRP!$D$15:$D$19)*(G6159/100)*(E6159/1000)),IF(C6159="Ready to Drink",SUM(LOOKUP(2,1/(SRP!$B$10:$B$14&lt;=E6159)/(SRP!$C$10:$C$14&gt;=E6159),SRP!$D$10:$D$14)*(G6159/100)*(E6159/1000)),0))))),2)</f>
        <v>1.58</v>
      </c>
    </row>
    <row r="6160" spans="1:11" x14ac:dyDescent="0.35">
      <c r="A6160" s="2">
        <v>49953</v>
      </c>
      <c r="B6160" s="76" t="s">
        <v>4789</v>
      </c>
      <c r="C6160" s="76" t="s">
        <v>287</v>
      </c>
      <c r="D6160" s="76" t="s">
        <v>5271</v>
      </c>
      <c r="E6160" s="76">
        <v>355</v>
      </c>
      <c r="F6160" s="76">
        <v>24</v>
      </c>
      <c r="G6160" s="77">
        <v>4</v>
      </c>
      <c r="H6160" s="76" t="s">
        <v>3349</v>
      </c>
      <c r="I6160" s="77">
        <v>4.99</v>
      </c>
      <c r="J6160" s="2">
        <v>1</v>
      </c>
      <c r="K6160" s="119" cm="1">
        <f t="array" ref="K6160">ROUND(IF(C6160="Beer",SUM(LOOKUP(2,1/(SRP!$B$7:$B$9&lt;=E6160)/(SRP!$C$7:$C$9&gt;=E6160),SRP!$D$7:$D$9)*(G6160/100)*(E6160/1000)),IF(C6160="Spirits",SUM(LOOKUP(2,1/(SRP!$B$2:$B$6&lt;=E6160)/(SRP!$C$2:$C$6&gt;=E6160),SRP!$D$2:$D$6)*(G6160/100)*(E6160/1000)),IF(AND(C6160="Wine",D6160="Fortified Wines"),SUM(LOOKUP(2,1/(SRP!$B$20:$B$23&lt;=E6160)/(SRP!$C$20:$C$23&gt;=E6160),SRP!$D$20:$D$23)*(G6160/100)*(E6160/1000)),IF(C6160="Wine",SUM(LOOKUP(2,1/(SRP!$B$15:$B$19&lt;=E6160)/(SRP!$C$15:$C$19&gt;=E6160),SRP!$D$15:$D$19)*(G6160/100)*(E6160/1000)),IF(C6160="Ready to Drink",SUM(LOOKUP(2,1/(SRP!$B$10:$B$14&lt;=E6160)/(SRP!$C$10:$C$14&gt;=E6160),SRP!$D$10:$D$14)*(G6160/100)*(E6160/1000)),0))))),2)</f>
        <v>0.99</v>
      </c>
    </row>
    <row r="6161" spans="1:11" x14ac:dyDescent="0.35">
      <c r="A6161" s="2">
        <v>49953</v>
      </c>
      <c r="B6161" s="76" t="s">
        <v>4789</v>
      </c>
      <c r="C6161" s="76" t="s">
        <v>287</v>
      </c>
      <c r="D6161" s="76" t="s">
        <v>5271</v>
      </c>
      <c r="E6161" s="76">
        <v>355</v>
      </c>
      <c r="F6161" s="76">
        <v>24</v>
      </c>
      <c r="G6161" s="77">
        <v>4</v>
      </c>
      <c r="H6161" s="76" t="s">
        <v>3349</v>
      </c>
      <c r="I6161" s="77">
        <v>4.99</v>
      </c>
      <c r="J6161" s="2">
        <v>1</v>
      </c>
      <c r="K6161" s="119" cm="1">
        <f t="array" ref="K6161">ROUND(IF(C6161="Beer",SUM(LOOKUP(2,1/(SRP!$B$7:$B$9&lt;=E6161)/(SRP!$C$7:$C$9&gt;=E6161),SRP!$D$7:$D$9)*(G6161/100)*(E6161/1000)),IF(C6161="Spirits",SUM(LOOKUP(2,1/(SRP!$B$2:$B$6&lt;=E6161)/(SRP!$C$2:$C$6&gt;=E6161),SRP!$D$2:$D$6)*(G6161/100)*(E6161/1000)),IF(AND(C6161="Wine",D6161="Fortified Wines"),SUM(LOOKUP(2,1/(SRP!$B$20:$B$23&lt;=E6161)/(SRP!$C$20:$C$23&gt;=E6161),SRP!$D$20:$D$23)*(G6161/100)*(E6161/1000)),IF(C6161="Wine",SUM(LOOKUP(2,1/(SRP!$B$15:$B$19&lt;=E6161)/(SRP!$C$15:$C$19&gt;=E6161),SRP!$D$15:$D$19)*(G6161/100)*(E6161/1000)),IF(C6161="Ready to Drink",SUM(LOOKUP(2,1/(SRP!$B$10:$B$14&lt;=E6161)/(SRP!$C$10:$C$14&gt;=E6161),SRP!$D$10:$D$14)*(G6161/100)*(E6161/1000)),0))))),2)</f>
        <v>0.99</v>
      </c>
    </row>
    <row r="6162" spans="1:11" x14ac:dyDescent="0.35">
      <c r="A6162" s="2">
        <v>49955</v>
      </c>
      <c r="B6162" s="76" t="s">
        <v>4790</v>
      </c>
      <c r="C6162" s="76" t="s">
        <v>287</v>
      </c>
      <c r="D6162" s="76" t="s">
        <v>5266</v>
      </c>
      <c r="E6162" s="76">
        <v>355</v>
      </c>
      <c r="F6162" s="76">
        <v>24</v>
      </c>
      <c r="G6162" s="77">
        <v>5.5</v>
      </c>
      <c r="H6162" s="76" t="s">
        <v>3349</v>
      </c>
      <c r="I6162" s="77">
        <v>4.99</v>
      </c>
      <c r="J6162" s="2">
        <v>1</v>
      </c>
      <c r="K6162" s="119" cm="1">
        <f t="array" ref="K6162">ROUND(IF(C6162="Beer",SUM(LOOKUP(2,1/(SRP!$B$7:$B$9&lt;=E6162)/(SRP!$C$7:$C$9&gt;=E6162),SRP!$D$7:$D$9)*(G6162/100)*(E6162/1000)),IF(C6162="Spirits",SUM(LOOKUP(2,1/(SRP!$B$2:$B$6&lt;=E6162)/(SRP!$C$2:$C$6&gt;=E6162),SRP!$D$2:$D$6)*(G6162/100)*(E6162/1000)),IF(AND(C6162="Wine",D6162="Fortified Wines"),SUM(LOOKUP(2,1/(SRP!$B$20:$B$23&lt;=E6162)/(SRP!$C$20:$C$23&gt;=E6162),SRP!$D$20:$D$23)*(G6162/100)*(E6162/1000)),IF(C6162="Wine",SUM(LOOKUP(2,1/(SRP!$B$15:$B$19&lt;=E6162)/(SRP!$C$15:$C$19&gt;=E6162),SRP!$D$15:$D$19)*(G6162/100)*(E6162/1000)),IF(C6162="Ready to Drink",SUM(LOOKUP(2,1/(SRP!$B$10:$B$14&lt;=E6162)/(SRP!$C$10:$C$14&gt;=E6162),SRP!$D$10:$D$14)*(G6162/100)*(E6162/1000)),0))))),2)</f>
        <v>1.36</v>
      </c>
    </row>
    <row r="6163" spans="1:11" x14ac:dyDescent="0.35">
      <c r="A6163" s="2">
        <v>49955</v>
      </c>
      <c r="B6163" s="76" t="s">
        <v>4790</v>
      </c>
      <c r="C6163" s="76" t="s">
        <v>287</v>
      </c>
      <c r="D6163" s="76" t="s">
        <v>5266</v>
      </c>
      <c r="E6163" s="76">
        <v>355</v>
      </c>
      <c r="F6163" s="76">
        <v>24</v>
      </c>
      <c r="G6163" s="77">
        <v>5.5</v>
      </c>
      <c r="H6163" s="76" t="s">
        <v>3349</v>
      </c>
      <c r="I6163" s="77">
        <v>4.99</v>
      </c>
      <c r="J6163" s="2">
        <v>1</v>
      </c>
      <c r="K6163" s="119" cm="1">
        <f t="array" ref="K6163">ROUND(IF(C6163="Beer",SUM(LOOKUP(2,1/(SRP!$B$7:$B$9&lt;=E6163)/(SRP!$C$7:$C$9&gt;=E6163),SRP!$D$7:$D$9)*(G6163/100)*(E6163/1000)),IF(C6163="Spirits",SUM(LOOKUP(2,1/(SRP!$B$2:$B$6&lt;=E6163)/(SRP!$C$2:$C$6&gt;=E6163),SRP!$D$2:$D$6)*(G6163/100)*(E6163/1000)),IF(AND(C6163="Wine",D6163="Fortified Wines"),SUM(LOOKUP(2,1/(SRP!$B$20:$B$23&lt;=E6163)/(SRP!$C$20:$C$23&gt;=E6163),SRP!$D$20:$D$23)*(G6163/100)*(E6163/1000)),IF(C6163="Wine",SUM(LOOKUP(2,1/(SRP!$B$15:$B$19&lt;=E6163)/(SRP!$C$15:$C$19&gt;=E6163),SRP!$D$15:$D$19)*(G6163/100)*(E6163/1000)),IF(C6163="Ready to Drink",SUM(LOOKUP(2,1/(SRP!$B$10:$B$14&lt;=E6163)/(SRP!$C$10:$C$14&gt;=E6163),SRP!$D$10:$D$14)*(G6163/100)*(E6163/1000)),0))))),2)</f>
        <v>1.36</v>
      </c>
    </row>
    <row r="6164" spans="1:11" x14ac:dyDescent="0.35">
      <c r="A6164" s="2">
        <v>49962</v>
      </c>
      <c r="B6164" s="76" t="s">
        <v>4842</v>
      </c>
      <c r="C6164" s="76" t="s">
        <v>286</v>
      </c>
      <c r="D6164" s="76" t="s">
        <v>5248</v>
      </c>
      <c r="E6164" s="76">
        <v>750</v>
      </c>
      <c r="F6164" s="76">
        <v>12</v>
      </c>
      <c r="G6164" s="77">
        <v>13</v>
      </c>
      <c r="H6164" s="76" t="s">
        <v>3297</v>
      </c>
      <c r="I6164" s="77">
        <v>12.99</v>
      </c>
      <c r="J6164" s="2">
        <v>1</v>
      </c>
      <c r="K6164" s="119" cm="1">
        <f t="array" ref="K6164">ROUND(IF(C6164="Beer",SUM(LOOKUP(2,1/(SRP!$B$7:$B$9&lt;=E6164)/(SRP!$C$7:$C$9&gt;=E6164),SRP!$D$7:$D$9)*(G6164/100)*(E6164/1000)),IF(C6164="Spirits",SUM(LOOKUP(2,1/(SRP!$B$2:$B$6&lt;=E6164)/(SRP!$C$2:$C$6&gt;=E6164),SRP!$D$2:$D$6)*(G6164/100)*(E6164/1000)),IF(AND(C6164="Wine",D6164="Fortified Wines"),SUM(LOOKUP(2,1/(SRP!$B$20:$B$23&lt;=E6164)/(SRP!$C$20:$C$23&gt;=E6164),SRP!$D$20:$D$23)*(G6164/100)*(E6164/1000)),IF(C6164="Wine",SUM(LOOKUP(2,1/(SRP!$B$15:$B$19&lt;=E6164)/(SRP!$C$15:$C$19&gt;=E6164),SRP!$D$15:$D$19)*(G6164/100)*(E6164/1000)),IF(C6164="Ready to Drink",SUM(LOOKUP(2,1/(SRP!$B$10:$B$14&lt;=E6164)/(SRP!$C$10:$C$14&gt;=E6164),SRP!$D$10:$D$14)*(G6164/100)*(E6164/1000)),0))))),2)</f>
        <v>6.81</v>
      </c>
    </row>
    <row r="6165" spans="1:11" x14ac:dyDescent="0.35">
      <c r="A6165" s="2">
        <v>49963</v>
      </c>
      <c r="B6165" s="76" t="s">
        <v>4843</v>
      </c>
      <c r="C6165" s="76" t="s">
        <v>286</v>
      </c>
      <c r="D6165" s="76" t="s">
        <v>5246</v>
      </c>
      <c r="E6165" s="76">
        <v>750</v>
      </c>
      <c r="F6165" s="76">
        <v>12</v>
      </c>
      <c r="G6165" s="77">
        <v>12.5</v>
      </c>
      <c r="H6165" s="76" t="s">
        <v>3297</v>
      </c>
      <c r="I6165" s="77">
        <v>12.99</v>
      </c>
      <c r="J6165" s="2">
        <v>1</v>
      </c>
      <c r="K6165" s="119" cm="1">
        <f t="array" ref="K6165">ROUND(IF(C6165="Beer",SUM(LOOKUP(2,1/(SRP!$B$7:$B$9&lt;=E6165)/(SRP!$C$7:$C$9&gt;=E6165),SRP!$D$7:$D$9)*(G6165/100)*(E6165/1000)),IF(C6165="Spirits",SUM(LOOKUP(2,1/(SRP!$B$2:$B$6&lt;=E6165)/(SRP!$C$2:$C$6&gt;=E6165),SRP!$D$2:$D$6)*(G6165/100)*(E6165/1000)),IF(AND(C6165="Wine",D6165="Fortified Wines"),SUM(LOOKUP(2,1/(SRP!$B$20:$B$23&lt;=E6165)/(SRP!$C$20:$C$23&gt;=E6165),SRP!$D$20:$D$23)*(G6165/100)*(E6165/1000)),IF(C6165="Wine",SUM(LOOKUP(2,1/(SRP!$B$15:$B$19&lt;=E6165)/(SRP!$C$15:$C$19&gt;=E6165),SRP!$D$15:$D$19)*(G6165/100)*(E6165/1000)),IF(C6165="Ready to Drink",SUM(LOOKUP(2,1/(SRP!$B$10:$B$14&lt;=E6165)/(SRP!$C$10:$C$14&gt;=E6165),SRP!$D$10:$D$14)*(G6165/100)*(E6165/1000)),0))))),2)</f>
        <v>6.54</v>
      </c>
    </row>
    <row r="6166" spans="1:11" x14ac:dyDescent="0.35">
      <c r="A6166" s="2">
        <v>49973</v>
      </c>
      <c r="B6166" s="76" t="s">
        <v>4844</v>
      </c>
      <c r="C6166" s="76" t="s">
        <v>5938</v>
      </c>
      <c r="D6166" s="76" t="s">
        <v>5279</v>
      </c>
      <c r="E6166" s="76">
        <v>2130</v>
      </c>
      <c r="F6166" s="76">
        <v>4</v>
      </c>
      <c r="G6166" s="77">
        <v>5</v>
      </c>
      <c r="H6166" s="76" t="s">
        <v>3324</v>
      </c>
      <c r="I6166" s="77">
        <v>19.190000000000001</v>
      </c>
      <c r="J6166" s="2">
        <v>6</v>
      </c>
      <c r="K6166" s="119" cm="1">
        <f t="array" ref="K6166">ROUND(IF(C6166="Beer",SUM(LOOKUP(2,1/(SRP!$B$7:$B$9&lt;=E6166)/(SRP!$C$7:$C$9&gt;=E6166),SRP!$D$7:$D$9)*(G6166/100)*(E6166/1000)),IF(C6166="Spirits",SUM(LOOKUP(2,1/(SRP!$B$2:$B$6&lt;=E6166)/(SRP!$C$2:$C$6&gt;=E6166),SRP!$D$2:$D$6)*(G6166/100)*(E6166/1000)),IF(AND(C6166="Wine",D6166="Fortified Wines"),SUM(LOOKUP(2,1/(SRP!$B$20:$B$23&lt;=E6166)/(SRP!$C$20:$C$23&gt;=E6166),SRP!$D$20:$D$23)*(G6166/100)*(E6166/1000)),IF(C6166="Wine",SUM(LOOKUP(2,1/(SRP!$B$15:$B$19&lt;=E6166)/(SRP!$C$15:$C$19&gt;=E6166),SRP!$D$15:$D$19)*(G6166/100)*(E6166/1000)),IF(C6166="Ready to Drink",SUM(LOOKUP(2,1/(SRP!$B$10:$B$14&lt;=E6166)/(SRP!$C$10:$C$14&gt;=E6166),SRP!$D$10:$D$14)*(G6166/100)*(E6166/1000)),0))))),2)</f>
        <v>7.43</v>
      </c>
    </row>
    <row r="6167" spans="1:11" x14ac:dyDescent="0.35">
      <c r="A6167" s="2">
        <v>49973</v>
      </c>
      <c r="B6167" s="76" t="s">
        <v>4844</v>
      </c>
      <c r="C6167" s="76" t="s">
        <v>5938</v>
      </c>
      <c r="D6167" s="76" t="s">
        <v>5279</v>
      </c>
      <c r="E6167" s="76">
        <v>2130</v>
      </c>
      <c r="F6167" s="76">
        <v>4</v>
      </c>
      <c r="G6167" s="77">
        <v>5</v>
      </c>
      <c r="H6167" s="76" t="s">
        <v>3324</v>
      </c>
      <c r="I6167" s="77">
        <v>19.190000000000001</v>
      </c>
      <c r="J6167" s="2">
        <v>6</v>
      </c>
      <c r="K6167" s="119" cm="1">
        <f t="array" ref="K6167">ROUND(IF(C6167="Beer",SUM(LOOKUP(2,1/(SRP!$B$7:$B$9&lt;=E6167)/(SRP!$C$7:$C$9&gt;=E6167),SRP!$D$7:$D$9)*(G6167/100)*(E6167/1000)),IF(C6167="Spirits",SUM(LOOKUP(2,1/(SRP!$B$2:$B$6&lt;=E6167)/(SRP!$C$2:$C$6&gt;=E6167),SRP!$D$2:$D$6)*(G6167/100)*(E6167/1000)),IF(AND(C6167="Wine",D6167="Fortified Wines"),SUM(LOOKUP(2,1/(SRP!$B$20:$B$23&lt;=E6167)/(SRP!$C$20:$C$23&gt;=E6167),SRP!$D$20:$D$23)*(G6167/100)*(E6167/1000)),IF(C6167="Wine",SUM(LOOKUP(2,1/(SRP!$B$15:$B$19&lt;=E6167)/(SRP!$C$15:$C$19&gt;=E6167),SRP!$D$15:$D$19)*(G6167/100)*(E6167/1000)),IF(C6167="Ready to Drink",SUM(LOOKUP(2,1/(SRP!$B$10:$B$14&lt;=E6167)/(SRP!$C$10:$C$14&gt;=E6167),SRP!$D$10:$D$14)*(G6167/100)*(E6167/1000)),0))))),2)</f>
        <v>7.43</v>
      </c>
    </row>
    <row r="6168" spans="1:11" x14ac:dyDescent="0.35">
      <c r="A6168" s="2">
        <v>49980</v>
      </c>
      <c r="B6168" s="76" t="s">
        <v>4845</v>
      </c>
      <c r="C6168" s="76" t="s">
        <v>5938</v>
      </c>
      <c r="D6168" s="76" t="s">
        <v>5279</v>
      </c>
      <c r="E6168" s="76">
        <v>4260</v>
      </c>
      <c r="F6168" s="76">
        <v>1</v>
      </c>
      <c r="G6168" s="77">
        <v>5</v>
      </c>
      <c r="H6168" s="76" t="s">
        <v>3324</v>
      </c>
      <c r="I6168" s="77">
        <v>33.29</v>
      </c>
      <c r="J6168" s="2">
        <v>12</v>
      </c>
      <c r="K6168" s="119" cm="1">
        <f t="array" ref="K6168">ROUND(IF(C6168="Beer",SUM(LOOKUP(2,1/(SRP!$B$7:$B$9&lt;=E6168)/(SRP!$C$7:$C$9&gt;=E6168),SRP!$D$7:$D$9)*(G6168/100)*(E6168/1000)),IF(C6168="Spirits",SUM(LOOKUP(2,1/(SRP!$B$2:$B$6&lt;=E6168)/(SRP!$C$2:$C$6&gt;=E6168),SRP!$D$2:$D$6)*(G6168/100)*(E6168/1000)),IF(AND(C6168="Wine",D6168="Fortified Wines"),SUM(LOOKUP(2,1/(SRP!$B$20:$B$23&lt;=E6168)/(SRP!$C$20:$C$23&gt;=E6168),SRP!$D$20:$D$23)*(G6168/100)*(E6168/1000)),IF(C6168="Wine",SUM(LOOKUP(2,1/(SRP!$B$15:$B$19&lt;=E6168)/(SRP!$C$15:$C$19&gt;=E6168),SRP!$D$15:$D$19)*(G6168/100)*(E6168/1000)),IF(C6168="Ready to Drink",SUM(LOOKUP(2,1/(SRP!$B$10:$B$14&lt;=E6168)/(SRP!$C$10:$C$14&gt;=E6168),SRP!$D$10:$D$14)*(G6168/100)*(E6168/1000)),0))))),2)</f>
        <v>14.87</v>
      </c>
    </row>
    <row r="6169" spans="1:11" x14ac:dyDescent="0.35">
      <c r="A6169" s="2">
        <v>49980</v>
      </c>
      <c r="B6169" s="76" t="s">
        <v>4845</v>
      </c>
      <c r="C6169" s="76" t="s">
        <v>5938</v>
      </c>
      <c r="D6169" s="76" t="s">
        <v>5279</v>
      </c>
      <c r="E6169" s="76">
        <v>4260</v>
      </c>
      <c r="F6169" s="76">
        <v>1</v>
      </c>
      <c r="G6169" s="77">
        <v>5</v>
      </c>
      <c r="H6169" s="76" t="s">
        <v>3324</v>
      </c>
      <c r="I6169" s="77">
        <v>33.29</v>
      </c>
      <c r="J6169" s="2">
        <v>12</v>
      </c>
      <c r="K6169" s="119" cm="1">
        <f t="array" ref="K6169">ROUND(IF(C6169="Beer",SUM(LOOKUP(2,1/(SRP!$B$7:$B$9&lt;=E6169)/(SRP!$C$7:$C$9&gt;=E6169),SRP!$D$7:$D$9)*(G6169/100)*(E6169/1000)),IF(C6169="Spirits",SUM(LOOKUP(2,1/(SRP!$B$2:$B$6&lt;=E6169)/(SRP!$C$2:$C$6&gt;=E6169),SRP!$D$2:$D$6)*(G6169/100)*(E6169/1000)),IF(AND(C6169="Wine",D6169="Fortified Wines"),SUM(LOOKUP(2,1/(SRP!$B$20:$B$23&lt;=E6169)/(SRP!$C$20:$C$23&gt;=E6169),SRP!$D$20:$D$23)*(G6169/100)*(E6169/1000)),IF(C6169="Wine",SUM(LOOKUP(2,1/(SRP!$B$15:$B$19&lt;=E6169)/(SRP!$C$15:$C$19&gt;=E6169),SRP!$D$15:$D$19)*(G6169/100)*(E6169/1000)),IF(C6169="Ready to Drink",SUM(LOOKUP(2,1/(SRP!$B$10:$B$14&lt;=E6169)/(SRP!$C$10:$C$14&gt;=E6169),SRP!$D$10:$D$14)*(G6169/100)*(E6169/1000)),0))))),2)</f>
        <v>14.87</v>
      </c>
    </row>
    <row r="6170" spans="1:11" x14ac:dyDescent="0.35">
      <c r="A6170" s="2">
        <v>49983</v>
      </c>
      <c r="B6170" s="76" t="s">
        <v>4846</v>
      </c>
      <c r="C6170" s="76" t="s">
        <v>286</v>
      </c>
      <c r="D6170" s="76" t="s">
        <v>5236</v>
      </c>
      <c r="E6170" s="76">
        <v>750</v>
      </c>
      <c r="F6170" s="76">
        <v>12</v>
      </c>
      <c r="G6170" s="77">
        <v>14</v>
      </c>
      <c r="H6170" s="76" t="s">
        <v>3302</v>
      </c>
      <c r="I6170" s="77">
        <v>22.99</v>
      </c>
      <c r="J6170" s="2">
        <v>1</v>
      </c>
      <c r="K6170" s="119" cm="1">
        <f t="array" ref="K6170">ROUND(IF(C6170="Beer",SUM(LOOKUP(2,1/(SRP!$B$7:$B$9&lt;=E6170)/(SRP!$C$7:$C$9&gt;=E6170),SRP!$D$7:$D$9)*(G6170/100)*(E6170/1000)),IF(C6170="Spirits",SUM(LOOKUP(2,1/(SRP!$B$2:$B$6&lt;=E6170)/(SRP!$C$2:$C$6&gt;=E6170),SRP!$D$2:$D$6)*(G6170/100)*(E6170/1000)),IF(AND(C6170="Wine",D6170="Fortified Wines"),SUM(LOOKUP(2,1/(SRP!$B$20:$B$23&lt;=E6170)/(SRP!$C$20:$C$23&gt;=E6170),SRP!$D$20:$D$23)*(G6170/100)*(E6170/1000)),IF(C6170="Wine",SUM(LOOKUP(2,1/(SRP!$B$15:$B$19&lt;=E6170)/(SRP!$C$15:$C$19&gt;=E6170),SRP!$D$15:$D$19)*(G6170/100)*(E6170/1000)),IF(C6170="Ready to Drink",SUM(LOOKUP(2,1/(SRP!$B$10:$B$14&lt;=E6170)/(SRP!$C$10:$C$14&gt;=E6170),SRP!$D$10:$D$14)*(G6170/100)*(E6170/1000)),0))))),2)</f>
        <v>7.33</v>
      </c>
    </row>
    <row r="6171" spans="1:11" x14ac:dyDescent="0.35">
      <c r="A6171" s="2">
        <v>50009</v>
      </c>
      <c r="B6171" s="76" t="s">
        <v>4847</v>
      </c>
      <c r="C6171" s="76" t="s">
        <v>286</v>
      </c>
      <c r="D6171" s="76" t="s">
        <v>5264</v>
      </c>
      <c r="E6171" s="76">
        <v>750</v>
      </c>
      <c r="F6171" s="76">
        <v>12</v>
      </c>
      <c r="G6171" s="77">
        <v>12.5</v>
      </c>
      <c r="H6171" s="76" t="s">
        <v>3363</v>
      </c>
      <c r="I6171" s="77">
        <v>18.989999999999998</v>
      </c>
      <c r="J6171" s="2">
        <v>1</v>
      </c>
      <c r="K6171" s="119" cm="1">
        <f t="array" ref="K6171">ROUND(IF(C6171="Beer",SUM(LOOKUP(2,1/(SRP!$B$7:$B$9&lt;=E6171)/(SRP!$C$7:$C$9&gt;=E6171),SRP!$D$7:$D$9)*(G6171/100)*(E6171/1000)),IF(C6171="Spirits",SUM(LOOKUP(2,1/(SRP!$B$2:$B$6&lt;=E6171)/(SRP!$C$2:$C$6&gt;=E6171),SRP!$D$2:$D$6)*(G6171/100)*(E6171/1000)),IF(AND(C6171="Wine",D6171="Fortified Wines"),SUM(LOOKUP(2,1/(SRP!$B$20:$B$23&lt;=E6171)/(SRP!$C$20:$C$23&gt;=E6171),SRP!$D$20:$D$23)*(G6171/100)*(E6171/1000)),IF(C6171="Wine",SUM(LOOKUP(2,1/(SRP!$B$15:$B$19&lt;=E6171)/(SRP!$C$15:$C$19&gt;=E6171),SRP!$D$15:$D$19)*(G6171/100)*(E6171/1000)),IF(C6171="Ready to Drink",SUM(LOOKUP(2,1/(SRP!$B$10:$B$14&lt;=E6171)/(SRP!$C$10:$C$14&gt;=E6171),SRP!$D$10:$D$14)*(G6171/100)*(E6171/1000)),0))))),2)</f>
        <v>6.54</v>
      </c>
    </row>
    <row r="6172" spans="1:11" x14ac:dyDescent="0.35">
      <c r="A6172" s="2">
        <v>50019</v>
      </c>
      <c r="B6172" s="76" t="s">
        <v>757</v>
      </c>
      <c r="C6172" s="76" t="s">
        <v>286</v>
      </c>
      <c r="D6172" s="76" t="s">
        <v>5245</v>
      </c>
      <c r="E6172" s="76">
        <v>1500</v>
      </c>
      <c r="F6172" s="76">
        <v>6</v>
      </c>
      <c r="G6172" s="77">
        <v>7.5</v>
      </c>
      <c r="H6172" s="76" t="s">
        <v>3279</v>
      </c>
      <c r="I6172" s="77">
        <v>28.99</v>
      </c>
      <c r="J6172" s="2">
        <v>1</v>
      </c>
      <c r="K6172" s="119" cm="1">
        <f t="array" ref="K6172">ROUND(IF(C6172="Beer",SUM(LOOKUP(2,1/(SRP!$B$7:$B$9&lt;=E6172)/(SRP!$C$7:$C$9&gt;=E6172),SRP!$D$7:$D$9)*(G6172/100)*(E6172/1000)),IF(C6172="Spirits",SUM(LOOKUP(2,1/(SRP!$B$2:$B$6&lt;=E6172)/(SRP!$C$2:$C$6&gt;=E6172),SRP!$D$2:$D$6)*(G6172/100)*(E6172/1000)),IF(AND(C6172="Wine",D6172="Fortified Wines"),SUM(LOOKUP(2,1/(SRP!$B$20:$B$23&lt;=E6172)/(SRP!$C$20:$C$23&gt;=E6172),SRP!$D$20:$D$23)*(G6172/100)*(E6172/1000)),IF(C6172="Wine",SUM(LOOKUP(2,1/(SRP!$B$15:$B$19&lt;=E6172)/(SRP!$C$15:$C$19&gt;=E6172),SRP!$D$15:$D$19)*(G6172/100)*(E6172/1000)),IF(C6172="Ready to Drink",SUM(LOOKUP(2,1/(SRP!$B$10:$B$14&lt;=E6172)/(SRP!$C$10:$C$14&gt;=E6172),SRP!$D$10:$D$14)*(G6172/100)*(E6172/1000)),0))))),2)</f>
        <v>7.85</v>
      </c>
    </row>
    <row r="6173" spans="1:11" x14ac:dyDescent="0.35">
      <c r="A6173" s="2">
        <v>50020</v>
      </c>
      <c r="B6173" s="76" t="s">
        <v>4848</v>
      </c>
      <c r="C6173" s="76" t="s">
        <v>286</v>
      </c>
      <c r="D6173" s="76" t="s">
        <v>5253</v>
      </c>
      <c r="E6173" s="76">
        <v>750</v>
      </c>
      <c r="F6173" s="76">
        <v>12</v>
      </c>
      <c r="G6173" s="77">
        <v>12.8</v>
      </c>
      <c r="H6173" s="76" t="s">
        <v>3363</v>
      </c>
      <c r="I6173" s="77">
        <v>32.99</v>
      </c>
      <c r="J6173" s="2">
        <v>1</v>
      </c>
      <c r="K6173" s="119" cm="1">
        <f t="array" ref="K6173">ROUND(IF(C6173="Beer",SUM(LOOKUP(2,1/(SRP!$B$7:$B$9&lt;=E6173)/(SRP!$C$7:$C$9&gt;=E6173),SRP!$D$7:$D$9)*(G6173/100)*(E6173/1000)),IF(C6173="Spirits",SUM(LOOKUP(2,1/(SRP!$B$2:$B$6&lt;=E6173)/(SRP!$C$2:$C$6&gt;=E6173),SRP!$D$2:$D$6)*(G6173/100)*(E6173/1000)),IF(AND(C6173="Wine",D6173="Fortified Wines"),SUM(LOOKUP(2,1/(SRP!$B$20:$B$23&lt;=E6173)/(SRP!$C$20:$C$23&gt;=E6173),SRP!$D$20:$D$23)*(G6173/100)*(E6173/1000)),IF(C6173="Wine",SUM(LOOKUP(2,1/(SRP!$B$15:$B$19&lt;=E6173)/(SRP!$C$15:$C$19&gt;=E6173),SRP!$D$15:$D$19)*(G6173/100)*(E6173/1000)),IF(C6173="Ready to Drink",SUM(LOOKUP(2,1/(SRP!$B$10:$B$14&lt;=E6173)/(SRP!$C$10:$C$14&gt;=E6173),SRP!$D$10:$D$14)*(G6173/100)*(E6173/1000)),0))))),2)</f>
        <v>6.7</v>
      </c>
    </row>
    <row r="6174" spans="1:11" x14ac:dyDescent="0.35">
      <c r="A6174" s="2">
        <v>50025</v>
      </c>
      <c r="B6174" s="76" t="s">
        <v>4826</v>
      </c>
      <c r="C6174" s="76" t="s">
        <v>286</v>
      </c>
      <c r="D6174" s="76" t="s">
        <v>5264</v>
      </c>
      <c r="E6174" s="76">
        <v>750</v>
      </c>
      <c r="F6174" s="76">
        <v>12</v>
      </c>
      <c r="G6174" s="77">
        <v>12</v>
      </c>
      <c r="H6174" s="76" t="s">
        <v>3295</v>
      </c>
      <c r="I6174" s="77">
        <v>13.49</v>
      </c>
      <c r="J6174" s="2">
        <v>1</v>
      </c>
      <c r="K6174" s="119" cm="1">
        <f t="array" ref="K6174">ROUND(IF(C6174="Beer",SUM(LOOKUP(2,1/(SRP!$B$7:$B$9&lt;=E6174)/(SRP!$C$7:$C$9&gt;=E6174),SRP!$D$7:$D$9)*(G6174/100)*(E6174/1000)),IF(C6174="Spirits",SUM(LOOKUP(2,1/(SRP!$B$2:$B$6&lt;=E6174)/(SRP!$C$2:$C$6&gt;=E6174),SRP!$D$2:$D$6)*(G6174/100)*(E6174/1000)),IF(AND(C6174="Wine",D6174="Fortified Wines"),SUM(LOOKUP(2,1/(SRP!$B$20:$B$23&lt;=E6174)/(SRP!$C$20:$C$23&gt;=E6174),SRP!$D$20:$D$23)*(G6174/100)*(E6174/1000)),IF(C6174="Wine",SUM(LOOKUP(2,1/(SRP!$B$15:$B$19&lt;=E6174)/(SRP!$C$15:$C$19&gt;=E6174),SRP!$D$15:$D$19)*(G6174/100)*(E6174/1000)),IF(C6174="Ready to Drink",SUM(LOOKUP(2,1/(SRP!$B$10:$B$14&lt;=E6174)/(SRP!$C$10:$C$14&gt;=E6174),SRP!$D$10:$D$14)*(G6174/100)*(E6174/1000)),0))))),2)</f>
        <v>6.28</v>
      </c>
    </row>
    <row r="6175" spans="1:11" x14ac:dyDescent="0.35">
      <c r="A6175" s="2">
        <v>50042</v>
      </c>
      <c r="B6175" s="76" t="s">
        <v>7262</v>
      </c>
      <c r="C6175" s="76" t="s">
        <v>285</v>
      </c>
      <c r="D6175" s="76" t="s">
        <v>5319</v>
      </c>
      <c r="E6175" s="76">
        <v>750</v>
      </c>
      <c r="F6175" s="76">
        <v>12</v>
      </c>
      <c r="G6175" s="77">
        <v>35</v>
      </c>
      <c r="H6175" s="76" t="s">
        <v>6694</v>
      </c>
      <c r="I6175" s="77">
        <v>46.49</v>
      </c>
      <c r="J6175" s="2">
        <v>1</v>
      </c>
      <c r="K6175" s="119" cm="1">
        <f t="array" ref="K6175">ROUND(IF(C6175="Beer",SUM(LOOKUP(2,1/(SRP!$B$7:$B$9&lt;=E6175)/(SRP!$C$7:$C$9&gt;=E6175),SRP!$D$7:$D$9)*(G6175/100)*(E6175/1000)),IF(C6175="Spirits",SUM(LOOKUP(2,1/(SRP!$B$2:$B$6&lt;=E6175)/(SRP!$C$2:$C$6&gt;=E6175),SRP!$D$2:$D$6)*(G6175/100)*(E6175/1000)),IF(AND(C6175="Wine",D6175="Fortified Wines"),SUM(LOOKUP(2,1/(SRP!$B$20:$B$23&lt;=E6175)/(SRP!$C$20:$C$23&gt;=E6175),SRP!$D$20:$D$23)*(G6175/100)*(E6175/1000)),IF(C6175="Wine",SUM(LOOKUP(2,1/(SRP!$B$15:$B$19&lt;=E6175)/(SRP!$C$15:$C$19&gt;=E6175),SRP!$D$15:$D$19)*(G6175/100)*(E6175/1000)),IF(C6175="Ready to Drink",SUM(LOOKUP(2,1/(SRP!$B$10:$B$14&lt;=E6175)/(SRP!$C$10:$C$14&gt;=E6175),SRP!$D$10:$D$14)*(G6175/100)*(E6175/1000)),0))))),2)</f>
        <v>18.329999999999998</v>
      </c>
    </row>
    <row r="6176" spans="1:11" x14ac:dyDescent="0.35">
      <c r="A6176" s="2">
        <v>50060</v>
      </c>
      <c r="B6176" s="76" t="s">
        <v>4827</v>
      </c>
      <c r="C6176" s="76" t="s">
        <v>5938</v>
      </c>
      <c r="D6176" s="76" t="s">
        <v>5746</v>
      </c>
      <c r="E6176" s="76">
        <v>2130</v>
      </c>
      <c r="F6176" s="76">
        <v>4</v>
      </c>
      <c r="G6176" s="77">
        <v>4.5</v>
      </c>
      <c r="H6176" s="76" t="s">
        <v>3324</v>
      </c>
      <c r="I6176" s="77">
        <v>17</v>
      </c>
      <c r="J6176" s="2">
        <v>6</v>
      </c>
      <c r="K6176" s="119" cm="1">
        <f t="array" ref="K6176">ROUND(IF(C6176="Beer",SUM(LOOKUP(2,1/(SRP!$B$7:$B$9&lt;=E6176)/(SRP!$C$7:$C$9&gt;=E6176),SRP!$D$7:$D$9)*(G6176/100)*(E6176/1000)),IF(C6176="Spirits",SUM(LOOKUP(2,1/(SRP!$B$2:$B$6&lt;=E6176)/(SRP!$C$2:$C$6&gt;=E6176),SRP!$D$2:$D$6)*(G6176/100)*(E6176/1000)),IF(AND(C6176="Wine",D6176="Fortified Wines"),SUM(LOOKUP(2,1/(SRP!$B$20:$B$23&lt;=E6176)/(SRP!$C$20:$C$23&gt;=E6176),SRP!$D$20:$D$23)*(G6176/100)*(E6176/1000)),IF(C6176="Wine",SUM(LOOKUP(2,1/(SRP!$B$15:$B$19&lt;=E6176)/(SRP!$C$15:$C$19&gt;=E6176),SRP!$D$15:$D$19)*(G6176/100)*(E6176/1000)),IF(C6176="Ready to Drink",SUM(LOOKUP(2,1/(SRP!$B$10:$B$14&lt;=E6176)/(SRP!$C$10:$C$14&gt;=E6176),SRP!$D$10:$D$14)*(G6176/100)*(E6176/1000)),0))))),2)</f>
        <v>6.69</v>
      </c>
    </row>
    <row r="6177" spans="1:11" x14ac:dyDescent="0.35">
      <c r="A6177" s="2">
        <v>50060</v>
      </c>
      <c r="B6177" s="76" t="s">
        <v>4827</v>
      </c>
      <c r="C6177" s="76" t="s">
        <v>5938</v>
      </c>
      <c r="D6177" s="76" t="s">
        <v>5746</v>
      </c>
      <c r="E6177" s="76">
        <v>2130</v>
      </c>
      <c r="F6177" s="76">
        <v>4</v>
      </c>
      <c r="G6177" s="77">
        <v>4.5</v>
      </c>
      <c r="H6177" s="76" t="s">
        <v>3324</v>
      </c>
      <c r="I6177" s="77">
        <v>17</v>
      </c>
      <c r="J6177" s="2">
        <v>6</v>
      </c>
      <c r="K6177" s="119" cm="1">
        <f t="array" ref="K6177">ROUND(IF(C6177="Beer",SUM(LOOKUP(2,1/(SRP!$B$7:$B$9&lt;=E6177)/(SRP!$C$7:$C$9&gt;=E6177),SRP!$D$7:$D$9)*(G6177/100)*(E6177/1000)),IF(C6177="Spirits",SUM(LOOKUP(2,1/(SRP!$B$2:$B$6&lt;=E6177)/(SRP!$C$2:$C$6&gt;=E6177),SRP!$D$2:$D$6)*(G6177/100)*(E6177/1000)),IF(AND(C6177="Wine",D6177="Fortified Wines"),SUM(LOOKUP(2,1/(SRP!$B$20:$B$23&lt;=E6177)/(SRP!$C$20:$C$23&gt;=E6177),SRP!$D$20:$D$23)*(G6177/100)*(E6177/1000)),IF(C6177="Wine",SUM(LOOKUP(2,1/(SRP!$B$15:$B$19&lt;=E6177)/(SRP!$C$15:$C$19&gt;=E6177),SRP!$D$15:$D$19)*(G6177/100)*(E6177/1000)),IF(C6177="Ready to Drink",SUM(LOOKUP(2,1/(SRP!$B$10:$B$14&lt;=E6177)/(SRP!$C$10:$C$14&gt;=E6177),SRP!$D$10:$D$14)*(G6177/100)*(E6177/1000)),0))))),2)</f>
        <v>6.69</v>
      </c>
    </row>
    <row r="6178" spans="1:11" x14ac:dyDescent="0.35">
      <c r="A6178" s="2">
        <v>50066</v>
      </c>
      <c r="B6178" s="76" t="s">
        <v>4828</v>
      </c>
      <c r="C6178" s="76" t="s">
        <v>286</v>
      </c>
      <c r="D6178" s="76" t="s">
        <v>5247</v>
      </c>
      <c r="E6178" s="76">
        <v>750</v>
      </c>
      <c r="F6178" s="76">
        <v>12</v>
      </c>
      <c r="G6178" s="77">
        <v>14</v>
      </c>
      <c r="H6178" s="76" t="s">
        <v>6283</v>
      </c>
      <c r="I6178" s="77">
        <v>26.99</v>
      </c>
      <c r="J6178" s="2">
        <v>1</v>
      </c>
      <c r="K6178" s="119" cm="1">
        <f t="array" ref="K6178">ROUND(IF(C6178="Beer",SUM(LOOKUP(2,1/(SRP!$B$7:$B$9&lt;=E6178)/(SRP!$C$7:$C$9&gt;=E6178),SRP!$D$7:$D$9)*(G6178/100)*(E6178/1000)),IF(C6178="Spirits",SUM(LOOKUP(2,1/(SRP!$B$2:$B$6&lt;=E6178)/(SRP!$C$2:$C$6&gt;=E6178),SRP!$D$2:$D$6)*(G6178/100)*(E6178/1000)),IF(AND(C6178="Wine",D6178="Fortified Wines"),SUM(LOOKUP(2,1/(SRP!$B$20:$B$23&lt;=E6178)/(SRP!$C$20:$C$23&gt;=E6178),SRP!$D$20:$D$23)*(G6178/100)*(E6178/1000)),IF(C6178="Wine",SUM(LOOKUP(2,1/(SRP!$B$15:$B$19&lt;=E6178)/(SRP!$C$15:$C$19&gt;=E6178),SRP!$D$15:$D$19)*(G6178/100)*(E6178/1000)),IF(C6178="Ready to Drink",SUM(LOOKUP(2,1/(SRP!$B$10:$B$14&lt;=E6178)/(SRP!$C$10:$C$14&gt;=E6178),SRP!$D$10:$D$14)*(G6178/100)*(E6178/1000)),0))))),2)</f>
        <v>7.33</v>
      </c>
    </row>
    <row r="6179" spans="1:11" x14ac:dyDescent="0.35">
      <c r="A6179" s="2">
        <v>50071</v>
      </c>
      <c r="B6179" s="76" t="s">
        <v>4829</v>
      </c>
      <c r="C6179" s="76" t="s">
        <v>5938</v>
      </c>
      <c r="D6179" s="76" t="s">
        <v>5746</v>
      </c>
      <c r="E6179" s="76">
        <v>2130</v>
      </c>
      <c r="F6179" s="76">
        <v>4</v>
      </c>
      <c r="G6179" s="77">
        <v>4.5</v>
      </c>
      <c r="H6179" s="76" t="s">
        <v>3324</v>
      </c>
      <c r="I6179" s="77">
        <v>17.190000000000001</v>
      </c>
      <c r="J6179" s="2">
        <v>6</v>
      </c>
      <c r="K6179" s="119" cm="1">
        <f t="array" ref="K6179">ROUND(IF(C6179="Beer",SUM(LOOKUP(2,1/(SRP!$B$7:$B$9&lt;=E6179)/(SRP!$C$7:$C$9&gt;=E6179),SRP!$D$7:$D$9)*(G6179/100)*(E6179/1000)),IF(C6179="Spirits",SUM(LOOKUP(2,1/(SRP!$B$2:$B$6&lt;=E6179)/(SRP!$C$2:$C$6&gt;=E6179),SRP!$D$2:$D$6)*(G6179/100)*(E6179/1000)),IF(AND(C6179="Wine",D6179="Fortified Wines"),SUM(LOOKUP(2,1/(SRP!$B$20:$B$23&lt;=E6179)/(SRP!$C$20:$C$23&gt;=E6179),SRP!$D$20:$D$23)*(G6179/100)*(E6179/1000)),IF(C6179="Wine",SUM(LOOKUP(2,1/(SRP!$B$15:$B$19&lt;=E6179)/(SRP!$C$15:$C$19&gt;=E6179),SRP!$D$15:$D$19)*(G6179/100)*(E6179/1000)),IF(C6179="Ready to Drink",SUM(LOOKUP(2,1/(SRP!$B$10:$B$14&lt;=E6179)/(SRP!$C$10:$C$14&gt;=E6179),SRP!$D$10:$D$14)*(G6179/100)*(E6179/1000)),0))))),2)</f>
        <v>6.69</v>
      </c>
    </row>
    <row r="6180" spans="1:11" x14ac:dyDescent="0.35">
      <c r="A6180" s="2">
        <v>50071</v>
      </c>
      <c r="B6180" s="76" t="s">
        <v>4829</v>
      </c>
      <c r="C6180" s="76" t="s">
        <v>5938</v>
      </c>
      <c r="D6180" s="76" t="s">
        <v>5746</v>
      </c>
      <c r="E6180" s="76">
        <v>2130</v>
      </c>
      <c r="F6180" s="76">
        <v>4</v>
      </c>
      <c r="G6180" s="77">
        <v>4.5</v>
      </c>
      <c r="H6180" s="76" t="s">
        <v>3324</v>
      </c>
      <c r="I6180" s="77">
        <v>17.190000000000001</v>
      </c>
      <c r="J6180" s="2">
        <v>6</v>
      </c>
      <c r="K6180" s="119" cm="1">
        <f t="array" ref="K6180">ROUND(IF(C6180="Beer",SUM(LOOKUP(2,1/(SRP!$B$7:$B$9&lt;=E6180)/(SRP!$C$7:$C$9&gt;=E6180),SRP!$D$7:$D$9)*(G6180/100)*(E6180/1000)),IF(C6180="Spirits",SUM(LOOKUP(2,1/(SRP!$B$2:$B$6&lt;=E6180)/(SRP!$C$2:$C$6&gt;=E6180),SRP!$D$2:$D$6)*(G6180/100)*(E6180/1000)),IF(AND(C6180="Wine",D6180="Fortified Wines"),SUM(LOOKUP(2,1/(SRP!$B$20:$B$23&lt;=E6180)/(SRP!$C$20:$C$23&gt;=E6180),SRP!$D$20:$D$23)*(G6180/100)*(E6180/1000)),IF(C6180="Wine",SUM(LOOKUP(2,1/(SRP!$B$15:$B$19&lt;=E6180)/(SRP!$C$15:$C$19&gt;=E6180),SRP!$D$15:$D$19)*(G6180/100)*(E6180/1000)),IF(C6180="Ready to Drink",SUM(LOOKUP(2,1/(SRP!$B$10:$B$14&lt;=E6180)/(SRP!$C$10:$C$14&gt;=E6180),SRP!$D$10:$D$14)*(G6180/100)*(E6180/1000)),0))))),2)</f>
        <v>6.69</v>
      </c>
    </row>
    <row r="6181" spans="1:11" x14ac:dyDescent="0.35">
      <c r="A6181" s="2">
        <v>50072</v>
      </c>
      <c r="B6181" s="76" t="s">
        <v>4830</v>
      </c>
      <c r="C6181" s="76" t="s">
        <v>285</v>
      </c>
      <c r="D6181" s="76" t="s">
        <v>5259</v>
      </c>
      <c r="E6181" s="76">
        <v>750</v>
      </c>
      <c r="F6181" s="76">
        <v>12</v>
      </c>
      <c r="G6181" s="77">
        <v>35</v>
      </c>
      <c r="H6181" s="76" t="s">
        <v>3289</v>
      </c>
      <c r="I6181" s="77">
        <v>30.99</v>
      </c>
      <c r="J6181" s="2">
        <v>1</v>
      </c>
      <c r="K6181" s="119" cm="1">
        <f t="array" ref="K6181">ROUND(IF(C6181="Beer",SUM(LOOKUP(2,1/(SRP!$B$7:$B$9&lt;=E6181)/(SRP!$C$7:$C$9&gt;=E6181),SRP!$D$7:$D$9)*(G6181/100)*(E6181/1000)),IF(C6181="Spirits",SUM(LOOKUP(2,1/(SRP!$B$2:$B$6&lt;=E6181)/(SRP!$C$2:$C$6&gt;=E6181),SRP!$D$2:$D$6)*(G6181/100)*(E6181/1000)),IF(AND(C6181="Wine",D6181="Fortified Wines"),SUM(LOOKUP(2,1/(SRP!$B$20:$B$23&lt;=E6181)/(SRP!$C$20:$C$23&gt;=E6181),SRP!$D$20:$D$23)*(G6181/100)*(E6181/1000)),IF(C6181="Wine",SUM(LOOKUP(2,1/(SRP!$B$15:$B$19&lt;=E6181)/(SRP!$C$15:$C$19&gt;=E6181),SRP!$D$15:$D$19)*(G6181/100)*(E6181/1000)),IF(C6181="Ready to Drink",SUM(LOOKUP(2,1/(SRP!$B$10:$B$14&lt;=E6181)/(SRP!$C$10:$C$14&gt;=E6181),SRP!$D$10:$D$14)*(G6181/100)*(E6181/1000)),0))))),2)</f>
        <v>18.329999999999998</v>
      </c>
    </row>
    <row r="6182" spans="1:11" x14ac:dyDescent="0.35">
      <c r="A6182" s="2">
        <v>50077</v>
      </c>
      <c r="B6182" s="76" t="s">
        <v>4701</v>
      </c>
      <c r="C6182" s="76" t="s">
        <v>285</v>
      </c>
      <c r="D6182" s="76" t="s">
        <v>5238</v>
      </c>
      <c r="E6182" s="76">
        <v>1140</v>
      </c>
      <c r="F6182" s="76">
        <v>12</v>
      </c>
      <c r="G6182" s="77">
        <v>20</v>
      </c>
      <c r="H6182" s="76" t="s">
        <v>3282</v>
      </c>
      <c r="I6182" s="77">
        <v>37.99</v>
      </c>
      <c r="J6182" s="2">
        <v>1</v>
      </c>
      <c r="K6182" s="119" cm="1">
        <f t="array" ref="K6182">ROUND(IF(C6182="Beer",SUM(LOOKUP(2,1/(SRP!$B$7:$B$9&lt;=E6182)/(SRP!$C$7:$C$9&gt;=E6182),SRP!$D$7:$D$9)*(G6182/100)*(E6182/1000)),IF(C6182="Spirits",SUM(LOOKUP(2,1/(SRP!$B$2:$B$6&lt;=E6182)/(SRP!$C$2:$C$6&gt;=E6182),SRP!$D$2:$D$6)*(G6182/100)*(E6182/1000)),IF(AND(C6182="Wine",D6182="Fortified Wines"),SUM(LOOKUP(2,1/(SRP!$B$20:$B$23&lt;=E6182)/(SRP!$C$20:$C$23&gt;=E6182),SRP!$D$20:$D$23)*(G6182/100)*(E6182/1000)),IF(C6182="Wine",SUM(LOOKUP(2,1/(SRP!$B$15:$B$19&lt;=E6182)/(SRP!$C$15:$C$19&gt;=E6182),SRP!$D$15:$D$19)*(G6182/100)*(E6182/1000)),IF(C6182="Ready to Drink",SUM(LOOKUP(2,1/(SRP!$B$10:$B$14&lt;=E6182)/(SRP!$C$10:$C$14&gt;=E6182),SRP!$D$10:$D$14)*(G6182/100)*(E6182/1000)),0))))),2)</f>
        <v>15.92</v>
      </c>
    </row>
    <row r="6183" spans="1:11" x14ac:dyDescent="0.35">
      <c r="A6183" s="2">
        <v>50079</v>
      </c>
      <c r="B6183" s="76" t="s">
        <v>4738</v>
      </c>
      <c r="C6183" s="76" t="s">
        <v>287</v>
      </c>
      <c r="D6183" s="76" t="s">
        <v>5230</v>
      </c>
      <c r="E6183" s="76">
        <v>473</v>
      </c>
      <c r="F6183" s="76">
        <v>24</v>
      </c>
      <c r="G6183" s="77">
        <v>5</v>
      </c>
      <c r="H6183" s="76" t="s">
        <v>3387</v>
      </c>
      <c r="I6183" s="77">
        <v>4.29</v>
      </c>
      <c r="J6183" s="2">
        <v>1</v>
      </c>
      <c r="K6183" s="119" cm="1">
        <f t="array" ref="K6183">ROUND(IF(C6183="Beer",SUM(LOOKUP(2,1/(SRP!$B$7:$B$9&lt;=E6183)/(SRP!$C$7:$C$9&gt;=E6183),SRP!$D$7:$D$9)*(G6183/100)*(E6183/1000)),IF(C6183="Spirits",SUM(LOOKUP(2,1/(SRP!$B$2:$B$6&lt;=E6183)/(SRP!$C$2:$C$6&gt;=E6183),SRP!$D$2:$D$6)*(G6183/100)*(E6183/1000)),IF(AND(C6183="Wine",D6183="Fortified Wines"),SUM(LOOKUP(2,1/(SRP!$B$20:$B$23&lt;=E6183)/(SRP!$C$20:$C$23&gt;=E6183),SRP!$D$20:$D$23)*(G6183/100)*(E6183/1000)),IF(C6183="Wine",SUM(LOOKUP(2,1/(SRP!$B$15:$B$19&lt;=E6183)/(SRP!$C$15:$C$19&gt;=E6183),SRP!$D$15:$D$19)*(G6183/100)*(E6183/1000)),IF(C6183="Ready to Drink",SUM(LOOKUP(2,1/(SRP!$B$10:$B$14&lt;=E6183)/(SRP!$C$10:$C$14&gt;=E6183),SRP!$D$10:$D$14)*(G6183/100)*(E6183/1000)),0))))),2)</f>
        <v>1.65</v>
      </c>
    </row>
    <row r="6184" spans="1:11" x14ac:dyDescent="0.35">
      <c r="A6184" s="2">
        <v>50079</v>
      </c>
      <c r="B6184" s="76" t="s">
        <v>4738</v>
      </c>
      <c r="C6184" s="76" t="s">
        <v>287</v>
      </c>
      <c r="D6184" s="76" t="s">
        <v>5230</v>
      </c>
      <c r="E6184" s="76">
        <v>473</v>
      </c>
      <c r="F6184" s="76">
        <v>24</v>
      </c>
      <c r="G6184" s="77">
        <v>5</v>
      </c>
      <c r="H6184" s="76" t="s">
        <v>3387</v>
      </c>
      <c r="I6184" s="77">
        <v>4.29</v>
      </c>
      <c r="J6184" s="2">
        <v>1</v>
      </c>
      <c r="K6184" s="119" cm="1">
        <f t="array" ref="K6184">ROUND(IF(C6184="Beer",SUM(LOOKUP(2,1/(SRP!$B$7:$B$9&lt;=E6184)/(SRP!$C$7:$C$9&gt;=E6184),SRP!$D$7:$D$9)*(G6184/100)*(E6184/1000)),IF(C6184="Spirits",SUM(LOOKUP(2,1/(SRP!$B$2:$B$6&lt;=E6184)/(SRP!$C$2:$C$6&gt;=E6184),SRP!$D$2:$D$6)*(G6184/100)*(E6184/1000)),IF(AND(C6184="Wine",D6184="Fortified Wines"),SUM(LOOKUP(2,1/(SRP!$B$20:$B$23&lt;=E6184)/(SRP!$C$20:$C$23&gt;=E6184),SRP!$D$20:$D$23)*(G6184/100)*(E6184/1000)),IF(C6184="Wine",SUM(LOOKUP(2,1/(SRP!$B$15:$B$19&lt;=E6184)/(SRP!$C$15:$C$19&gt;=E6184),SRP!$D$15:$D$19)*(G6184/100)*(E6184/1000)),IF(C6184="Ready to Drink",SUM(LOOKUP(2,1/(SRP!$B$10:$B$14&lt;=E6184)/(SRP!$C$10:$C$14&gt;=E6184),SRP!$D$10:$D$14)*(G6184/100)*(E6184/1000)),0))))),2)</f>
        <v>1.65</v>
      </c>
    </row>
    <row r="6185" spans="1:11" x14ac:dyDescent="0.35">
      <c r="A6185" s="2">
        <v>50083</v>
      </c>
      <c r="B6185" s="76" t="s">
        <v>4717</v>
      </c>
      <c r="C6185" s="76" t="s">
        <v>287</v>
      </c>
      <c r="D6185" s="76" t="s">
        <v>5292</v>
      </c>
      <c r="E6185" s="76">
        <v>473</v>
      </c>
      <c r="F6185" s="76">
        <v>24</v>
      </c>
      <c r="G6185" s="77">
        <v>5</v>
      </c>
      <c r="H6185" s="76" t="s">
        <v>3380</v>
      </c>
      <c r="I6185" s="77">
        <v>4.29</v>
      </c>
      <c r="J6185" s="2">
        <v>1</v>
      </c>
      <c r="K6185" s="119" cm="1">
        <f t="array" ref="K6185">ROUND(IF(C6185="Beer",SUM(LOOKUP(2,1/(SRP!$B$7:$B$9&lt;=E6185)/(SRP!$C$7:$C$9&gt;=E6185),SRP!$D$7:$D$9)*(G6185/100)*(E6185/1000)),IF(C6185="Spirits",SUM(LOOKUP(2,1/(SRP!$B$2:$B$6&lt;=E6185)/(SRP!$C$2:$C$6&gt;=E6185),SRP!$D$2:$D$6)*(G6185/100)*(E6185/1000)),IF(AND(C6185="Wine",D6185="Fortified Wines"),SUM(LOOKUP(2,1/(SRP!$B$20:$B$23&lt;=E6185)/(SRP!$C$20:$C$23&gt;=E6185),SRP!$D$20:$D$23)*(G6185/100)*(E6185/1000)),IF(C6185="Wine",SUM(LOOKUP(2,1/(SRP!$B$15:$B$19&lt;=E6185)/(SRP!$C$15:$C$19&gt;=E6185),SRP!$D$15:$D$19)*(G6185/100)*(E6185/1000)),IF(C6185="Ready to Drink",SUM(LOOKUP(2,1/(SRP!$B$10:$B$14&lt;=E6185)/(SRP!$C$10:$C$14&gt;=E6185),SRP!$D$10:$D$14)*(G6185/100)*(E6185/1000)),0))))),2)</f>
        <v>1.65</v>
      </c>
    </row>
    <row r="6186" spans="1:11" x14ac:dyDescent="0.35">
      <c r="A6186" s="2">
        <v>50083</v>
      </c>
      <c r="B6186" s="76" t="s">
        <v>4717</v>
      </c>
      <c r="C6186" s="76" t="s">
        <v>287</v>
      </c>
      <c r="D6186" s="76" t="s">
        <v>5292</v>
      </c>
      <c r="E6186" s="76">
        <v>473</v>
      </c>
      <c r="F6186" s="76">
        <v>24</v>
      </c>
      <c r="G6186" s="77">
        <v>5</v>
      </c>
      <c r="H6186" s="76" t="s">
        <v>3380</v>
      </c>
      <c r="I6186" s="77">
        <v>4.29</v>
      </c>
      <c r="J6186" s="2">
        <v>1</v>
      </c>
      <c r="K6186" s="119" cm="1">
        <f t="array" ref="K6186">ROUND(IF(C6186="Beer",SUM(LOOKUP(2,1/(SRP!$B$7:$B$9&lt;=E6186)/(SRP!$C$7:$C$9&gt;=E6186),SRP!$D$7:$D$9)*(G6186/100)*(E6186/1000)),IF(C6186="Spirits",SUM(LOOKUP(2,1/(SRP!$B$2:$B$6&lt;=E6186)/(SRP!$C$2:$C$6&gt;=E6186),SRP!$D$2:$D$6)*(G6186/100)*(E6186/1000)),IF(AND(C6186="Wine",D6186="Fortified Wines"),SUM(LOOKUP(2,1/(SRP!$B$20:$B$23&lt;=E6186)/(SRP!$C$20:$C$23&gt;=E6186),SRP!$D$20:$D$23)*(G6186/100)*(E6186/1000)),IF(C6186="Wine",SUM(LOOKUP(2,1/(SRP!$B$15:$B$19&lt;=E6186)/(SRP!$C$15:$C$19&gt;=E6186),SRP!$D$15:$D$19)*(G6186/100)*(E6186/1000)),IF(C6186="Ready to Drink",SUM(LOOKUP(2,1/(SRP!$B$10:$B$14&lt;=E6186)/(SRP!$C$10:$C$14&gt;=E6186),SRP!$D$10:$D$14)*(G6186/100)*(E6186/1000)),0))))),2)</f>
        <v>1.65</v>
      </c>
    </row>
    <row r="6187" spans="1:11" x14ac:dyDescent="0.35">
      <c r="A6187" s="2">
        <v>50086</v>
      </c>
      <c r="B6187" s="76" t="s">
        <v>4750</v>
      </c>
      <c r="C6187" s="76" t="s">
        <v>287</v>
      </c>
      <c r="D6187" s="76" t="s">
        <v>5240</v>
      </c>
      <c r="E6187" s="76">
        <v>500</v>
      </c>
      <c r="F6187" s="76">
        <v>12</v>
      </c>
      <c r="G6187" s="77">
        <v>5.8</v>
      </c>
      <c r="H6187" s="76" t="s">
        <v>3900</v>
      </c>
      <c r="I6187" s="77">
        <v>7.95</v>
      </c>
      <c r="J6187" s="2">
        <v>1</v>
      </c>
      <c r="K6187" s="119" cm="1">
        <f t="array" ref="K6187">ROUND(IF(C6187="Beer",SUM(LOOKUP(2,1/(SRP!$B$7:$B$9&lt;=E6187)/(SRP!$C$7:$C$9&gt;=E6187),SRP!$D$7:$D$9)*(G6187/100)*(E6187/1000)),IF(C6187="Spirits",SUM(LOOKUP(2,1/(SRP!$B$2:$B$6&lt;=E6187)/(SRP!$C$2:$C$6&gt;=E6187),SRP!$D$2:$D$6)*(G6187/100)*(E6187/1000)),IF(AND(C6187="Wine",D6187="Fortified Wines"),SUM(LOOKUP(2,1/(SRP!$B$20:$B$23&lt;=E6187)/(SRP!$C$20:$C$23&gt;=E6187),SRP!$D$20:$D$23)*(G6187/100)*(E6187/1000)),IF(C6187="Wine",SUM(LOOKUP(2,1/(SRP!$B$15:$B$19&lt;=E6187)/(SRP!$C$15:$C$19&gt;=E6187),SRP!$D$15:$D$19)*(G6187/100)*(E6187/1000)),IF(C6187="Ready to Drink",SUM(LOOKUP(2,1/(SRP!$B$10:$B$14&lt;=E6187)/(SRP!$C$10:$C$14&gt;=E6187),SRP!$D$10:$D$14)*(G6187/100)*(E6187/1000)),0))))),2)</f>
        <v>2.02</v>
      </c>
    </row>
    <row r="6188" spans="1:11" x14ac:dyDescent="0.35">
      <c r="A6188" s="2">
        <v>50086</v>
      </c>
      <c r="B6188" s="76" t="s">
        <v>4750</v>
      </c>
      <c r="C6188" s="76" t="s">
        <v>287</v>
      </c>
      <c r="D6188" s="76" t="s">
        <v>5240</v>
      </c>
      <c r="E6188" s="76">
        <v>500</v>
      </c>
      <c r="F6188" s="76">
        <v>12</v>
      </c>
      <c r="G6188" s="77">
        <v>5.8</v>
      </c>
      <c r="H6188" s="76" t="s">
        <v>3900</v>
      </c>
      <c r="I6188" s="77">
        <v>7.95</v>
      </c>
      <c r="J6188" s="2">
        <v>1</v>
      </c>
      <c r="K6188" s="119" cm="1">
        <f t="array" ref="K6188">ROUND(IF(C6188="Beer",SUM(LOOKUP(2,1/(SRP!$B$7:$B$9&lt;=E6188)/(SRP!$C$7:$C$9&gt;=E6188),SRP!$D$7:$D$9)*(G6188/100)*(E6188/1000)),IF(C6188="Spirits",SUM(LOOKUP(2,1/(SRP!$B$2:$B$6&lt;=E6188)/(SRP!$C$2:$C$6&gt;=E6188),SRP!$D$2:$D$6)*(G6188/100)*(E6188/1000)),IF(AND(C6188="Wine",D6188="Fortified Wines"),SUM(LOOKUP(2,1/(SRP!$B$20:$B$23&lt;=E6188)/(SRP!$C$20:$C$23&gt;=E6188),SRP!$D$20:$D$23)*(G6188/100)*(E6188/1000)),IF(C6188="Wine",SUM(LOOKUP(2,1/(SRP!$B$15:$B$19&lt;=E6188)/(SRP!$C$15:$C$19&gt;=E6188),SRP!$D$15:$D$19)*(G6188/100)*(E6188/1000)),IF(C6188="Ready to Drink",SUM(LOOKUP(2,1/(SRP!$B$10:$B$14&lt;=E6188)/(SRP!$C$10:$C$14&gt;=E6188),SRP!$D$10:$D$14)*(G6188/100)*(E6188/1000)),0))))),2)</f>
        <v>2.02</v>
      </c>
    </row>
    <row r="6189" spans="1:11" x14ac:dyDescent="0.35">
      <c r="A6189" s="2">
        <v>50094</v>
      </c>
      <c r="B6189" s="76" t="s">
        <v>4751</v>
      </c>
      <c r="C6189" s="76" t="s">
        <v>287</v>
      </c>
      <c r="D6189" s="76" t="s">
        <v>5240</v>
      </c>
      <c r="E6189" s="76">
        <v>500</v>
      </c>
      <c r="F6189" s="76">
        <v>12</v>
      </c>
      <c r="G6189" s="77">
        <v>5.8</v>
      </c>
      <c r="H6189" s="76" t="s">
        <v>3900</v>
      </c>
      <c r="I6189" s="77">
        <v>7.95</v>
      </c>
      <c r="J6189" s="2">
        <v>1</v>
      </c>
      <c r="K6189" s="119" cm="1">
        <f t="array" ref="K6189">ROUND(IF(C6189="Beer",SUM(LOOKUP(2,1/(SRP!$B$7:$B$9&lt;=E6189)/(SRP!$C$7:$C$9&gt;=E6189),SRP!$D$7:$D$9)*(G6189/100)*(E6189/1000)),IF(C6189="Spirits",SUM(LOOKUP(2,1/(SRP!$B$2:$B$6&lt;=E6189)/(SRP!$C$2:$C$6&gt;=E6189),SRP!$D$2:$D$6)*(G6189/100)*(E6189/1000)),IF(AND(C6189="Wine",D6189="Fortified Wines"),SUM(LOOKUP(2,1/(SRP!$B$20:$B$23&lt;=E6189)/(SRP!$C$20:$C$23&gt;=E6189),SRP!$D$20:$D$23)*(G6189/100)*(E6189/1000)),IF(C6189="Wine",SUM(LOOKUP(2,1/(SRP!$B$15:$B$19&lt;=E6189)/(SRP!$C$15:$C$19&gt;=E6189),SRP!$D$15:$D$19)*(G6189/100)*(E6189/1000)),IF(C6189="Ready to Drink",SUM(LOOKUP(2,1/(SRP!$B$10:$B$14&lt;=E6189)/(SRP!$C$10:$C$14&gt;=E6189),SRP!$D$10:$D$14)*(G6189/100)*(E6189/1000)),0))))),2)</f>
        <v>2.02</v>
      </c>
    </row>
    <row r="6190" spans="1:11" x14ac:dyDescent="0.35">
      <c r="A6190" s="2">
        <v>50094</v>
      </c>
      <c r="B6190" s="76" t="s">
        <v>4751</v>
      </c>
      <c r="C6190" s="76" t="s">
        <v>287</v>
      </c>
      <c r="D6190" s="76" t="s">
        <v>5240</v>
      </c>
      <c r="E6190" s="76">
        <v>500</v>
      </c>
      <c r="F6190" s="76">
        <v>12</v>
      </c>
      <c r="G6190" s="77">
        <v>5.8</v>
      </c>
      <c r="H6190" s="76" t="s">
        <v>3900</v>
      </c>
      <c r="I6190" s="77">
        <v>7.95</v>
      </c>
      <c r="J6190" s="2">
        <v>1</v>
      </c>
      <c r="K6190" s="119" cm="1">
        <f t="array" ref="K6190">ROUND(IF(C6190="Beer",SUM(LOOKUP(2,1/(SRP!$B$7:$B$9&lt;=E6190)/(SRP!$C$7:$C$9&gt;=E6190),SRP!$D$7:$D$9)*(G6190/100)*(E6190/1000)),IF(C6190="Spirits",SUM(LOOKUP(2,1/(SRP!$B$2:$B$6&lt;=E6190)/(SRP!$C$2:$C$6&gt;=E6190),SRP!$D$2:$D$6)*(G6190/100)*(E6190/1000)),IF(AND(C6190="Wine",D6190="Fortified Wines"),SUM(LOOKUP(2,1/(SRP!$B$20:$B$23&lt;=E6190)/(SRP!$C$20:$C$23&gt;=E6190),SRP!$D$20:$D$23)*(G6190/100)*(E6190/1000)),IF(C6190="Wine",SUM(LOOKUP(2,1/(SRP!$B$15:$B$19&lt;=E6190)/(SRP!$C$15:$C$19&gt;=E6190),SRP!$D$15:$D$19)*(G6190/100)*(E6190/1000)),IF(C6190="Ready to Drink",SUM(LOOKUP(2,1/(SRP!$B$10:$B$14&lt;=E6190)/(SRP!$C$10:$C$14&gt;=E6190),SRP!$D$10:$D$14)*(G6190/100)*(E6190/1000)),0))))),2)</f>
        <v>2.02</v>
      </c>
    </row>
    <row r="6191" spans="1:11" x14ac:dyDescent="0.35">
      <c r="A6191" s="2">
        <v>50107</v>
      </c>
      <c r="B6191" s="76" t="s">
        <v>4759</v>
      </c>
      <c r="C6191" s="76" t="s">
        <v>287</v>
      </c>
      <c r="D6191" s="76" t="s">
        <v>5292</v>
      </c>
      <c r="E6191" s="76">
        <v>473</v>
      </c>
      <c r="F6191" s="76">
        <v>24</v>
      </c>
      <c r="G6191" s="77">
        <v>5</v>
      </c>
      <c r="H6191" s="76" t="s">
        <v>3360</v>
      </c>
      <c r="I6191" s="77">
        <v>3.59</v>
      </c>
      <c r="J6191" s="2">
        <v>1</v>
      </c>
      <c r="K6191" s="119" cm="1">
        <f t="array" ref="K6191">ROUND(IF(C6191="Beer",SUM(LOOKUP(2,1/(SRP!$B$7:$B$9&lt;=E6191)/(SRP!$C$7:$C$9&gt;=E6191),SRP!$D$7:$D$9)*(G6191/100)*(E6191/1000)),IF(C6191="Spirits",SUM(LOOKUP(2,1/(SRP!$B$2:$B$6&lt;=E6191)/(SRP!$C$2:$C$6&gt;=E6191),SRP!$D$2:$D$6)*(G6191/100)*(E6191/1000)),IF(AND(C6191="Wine",D6191="Fortified Wines"),SUM(LOOKUP(2,1/(SRP!$B$20:$B$23&lt;=E6191)/(SRP!$C$20:$C$23&gt;=E6191),SRP!$D$20:$D$23)*(G6191/100)*(E6191/1000)),IF(C6191="Wine",SUM(LOOKUP(2,1/(SRP!$B$15:$B$19&lt;=E6191)/(SRP!$C$15:$C$19&gt;=E6191),SRP!$D$15:$D$19)*(G6191/100)*(E6191/1000)),IF(C6191="Ready to Drink",SUM(LOOKUP(2,1/(SRP!$B$10:$B$14&lt;=E6191)/(SRP!$C$10:$C$14&gt;=E6191),SRP!$D$10:$D$14)*(G6191/100)*(E6191/1000)),0))))),2)</f>
        <v>1.65</v>
      </c>
    </row>
    <row r="6192" spans="1:11" x14ac:dyDescent="0.35">
      <c r="A6192" s="2">
        <v>50107</v>
      </c>
      <c r="B6192" s="76" t="s">
        <v>4759</v>
      </c>
      <c r="C6192" s="76" t="s">
        <v>287</v>
      </c>
      <c r="D6192" s="76" t="s">
        <v>5292</v>
      </c>
      <c r="E6192" s="76">
        <v>473</v>
      </c>
      <c r="F6192" s="76">
        <v>24</v>
      </c>
      <c r="G6192" s="77">
        <v>5</v>
      </c>
      <c r="H6192" s="76" t="s">
        <v>3360</v>
      </c>
      <c r="I6192" s="77">
        <v>3.59</v>
      </c>
      <c r="J6192" s="2">
        <v>1</v>
      </c>
      <c r="K6192" s="119" cm="1">
        <f t="array" ref="K6192">ROUND(IF(C6192="Beer",SUM(LOOKUP(2,1/(SRP!$B$7:$B$9&lt;=E6192)/(SRP!$C$7:$C$9&gt;=E6192),SRP!$D$7:$D$9)*(G6192/100)*(E6192/1000)),IF(C6192="Spirits",SUM(LOOKUP(2,1/(SRP!$B$2:$B$6&lt;=E6192)/(SRP!$C$2:$C$6&gt;=E6192),SRP!$D$2:$D$6)*(G6192/100)*(E6192/1000)),IF(AND(C6192="Wine",D6192="Fortified Wines"),SUM(LOOKUP(2,1/(SRP!$B$20:$B$23&lt;=E6192)/(SRP!$C$20:$C$23&gt;=E6192),SRP!$D$20:$D$23)*(G6192/100)*(E6192/1000)),IF(C6192="Wine",SUM(LOOKUP(2,1/(SRP!$B$15:$B$19&lt;=E6192)/(SRP!$C$15:$C$19&gt;=E6192),SRP!$D$15:$D$19)*(G6192/100)*(E6192/1000)),IF(C6192="Ready to Drink",SUM(LOOKUP(2,1/(SRP!$B$10:$B$14&lt;=E6192)/(SRP!$C$10:$C$14&gt;=E6192),SRP!$D$10:$D$14)*(G6192/100)*(E6192/1000)),0))))),2)</f>
        <v>1.65</v>
      </c>
    </row>
    <row r="6193" spans="1:11" x14ac:dyDescent="0.35">
      <c r="A6193" s="2">
        <v>50111</v>
      </c>
      <c r="B6193" s="76" t="s">
        <v>6447</v>
      </c>
      <c r="C6193" s="76" t="s">
        <v>286</v>
      </c>
      <c r="D6193" s="76" t="s">
        <v>5236</v>
      </c>
      <c r="E6193" s="76">
        <v>750</v>
      </c>
      <c r="F6193" s="76">
        <v>6</v>
      </c>
      <c r="G6193" s="77">
        <v>14</v>
      </c>
      <c r="H6193" s="76" t="s">
        <v>3337</v>
      </c>
      <c r="I6193" s="77">
        <v>72.66</v>
      </c>
      <c r="J6193" s="2">
        <v>1</v>
      </c>
      <c r="K6193" s="119" cm="1">
        <f t="array" ref="K6193">ROUND(IF(C6193="Beer",SUM(LOOKUP(2,1/(SRP!$B$7:$B$9&lt;=E6193)/(SRP!$C$7:$C$9&gt;=E6193),SRP!$D$7:$D$9)*(G6193/100)*(E6193/1000)),IF(C6193="Spirits",SUM(LOOKUP(2,1/(SRP!$B$2:$B$6&lt;=E6193)/(SRP!$C$2:$C$6&gt;=E6193),SRP!$D$2:$D$6)*(G6193/100)*(E6193/1000)),IF(AND(C6193="Wine",D6193="Fortified Wines"),SUM(LOOKUP(2,1/(SRP!$B$20:$B$23&lt;=E6193)/(SRP!$C$20:$C$23&gt;=E6193),SRP!$D$20:$D$23)*(G6193/100)*(E6193/1000)),IF(C6193="Wine",SUM(LOOKUP(2,1/(SRP!$B$15:$B$19&lt;=E6193)/(SRP!$C$15:$C$19&gt;=E6193),SRP!$D$15:$D$19)*(G6193/100)*(E6193/1000)),IF(C6193="Ready to Drink",SUM(LOOKUP(2,1/(SRP!$B$10:$B$14&lt;=E6193)/(SRP!$C$10:$C$14&gt;=E6193),SRP!$D$10:$D$14)*(G6193/100)*(E6193/1000)),0))))),2)</f>
        <v>7.33</v>
      </c>
    </row>
    <row r="6194" spans="1:11" x14ac:dyDescent="0.35">
      <c r="A6194" s="2">
        <v>50116</v>
      </c>
      <c r="B6194" s="76" t="s">
        <v>4730</v>
      </c>
      <c r="C6194" s="76" t="s">
        <v>287</v>
      </c>
      <c r="D6194" s="76" t="s">
        <v>5230</v>
      </c>
      <c r="E6194" s="76">
        <v>473</v>
      </c>
      <c r="F6194" s="76">
        <v>24</v>
      </c>
      <c r="G6194" s="77">
        <v>5</v>
      </c>
      <c r="H6194" s="76" t="s">
        <v>3391</v>
      </c>
      <c r="I6194" s="77">
        <v>4.1900000000000004</v>
      </c>
      <c r="J6194" s="2">
        <v>1</v>
      </c>
      <c r="K6194" s="119" cm="1">
        <f t="array" ref="K6194">ROUND(IF(C6194="Beer",SUM(LOOKUP(2,1/(SRP!$B$7:$B$9&lt;=E6194)/(SRP!$C$7:$C$9&gt;=E6194),SRP!$D$7:$D$9)*(G6194/100)*(E6194/1000)),IF(C6194="Spirits",SUM(LOOKUP(2,1/(SRP!$B$2:$B$6&lt;=E6194)/(SRP!$C$2:$C$6&gt;=E6194),SRP!$D$2:$D$6)*(G6194/100)*(E6194/1000)),IF(AND(C6194="Wine",D6194="Fortified Wines"),SUM(LOOKUP(2,1/(SRP!$B$20:$B$23&lt;=E6194)/(SRP!$C$20:$C$23&gt;=E6194),SRP!$D$20:$D$23)*(G6194/100)*(E6194/1000)),IF(C6194="Wine",SUM(LOOKUP(2,1/(SRP!$B$15:$B$19&lt;=E6194)/(SRP!$C$15:$C$19&gt;=E6194),SRP!$D$15:$D$19)*(G6194/100)*(E6194/1000)),IF(C6194="Ready to Drink",SUM(LOOKUP(2,1/(SRP!$B$10:$B$14&lt;=E6194)/(SRP!$C$10:$C$14&gt;=E6194),SRP!$D$10:$D$14)*(G6194/100)*(E6194/1000)),0))))),2)</f>
        <v>1.65</v>
      </c>
    </row>
    <row r="6195" spans="1:11" x14ac:dyDescent="0.35">
      <c r="A6195" s="2">
        <v>50116</v>
      </c>
      <c r="B6195" s="76" t="s">
        <v>4730</v>
      </c>
      <c r="C6195" s="76" t="s">
        <v>287</v>
      </c>
      <c r="D6195" s="76" t="s">
        <v>5230</v>
      </c>
      <c r="E6195" s="76">
        <v>473</v>
      </c>
      <c r="F6195" s="76">
        <v>24</v>
      </c>
      <c r="G6195" s="77">
        <v>5</v>
      </c>
      <c r="H6195" s="76" t="s">
        <v>3391</v>
      </c>
      <c r="I6195" s="77">
        <v>4.1900000000000004</v>
      </c>
      <c r="J6195" s="2">
        <v>1</v>
      </c>
      <c r="K6195" s="119" cm="1">
        <f t="array" ref="K6195">ROUND(IF(C6195="Beer",SUM(LOOKUP(2,1/(SRP!$B$7:$B$9&lt;=E6195)/(SRP!$C$7:$C$9&gt;=E6195),SRP!$D$7:$D$9)*(G6195/100)*(E6195/1000)),IF(C6195="Spirits",SUM(LOOKUP(2,1/(SRP!$B$2:$B$6&lt;=E6195)/(SRP!$C$2:$C$6&gt;=E6195),SRP!$D$2:$D$6)*(G6195/100)*(E6195/1000)),IF(AND(C6195="Wine",D6195="Fortified Wines"),SUM(LOOKUP(2,1/(SRP!$B$20:$B$23&lt;=E6195)/(SRP!$C$20:$C$23&gt;=E6195),SRP!$D$20:$D$23)*(G6195/100)*(E6195/1000)),IF(C6195="Wine",SUM(LOOKUP(2,1/(SRP!$B$15:$B$19&lt;=E6195)/(SRP!$C$15:$C$19&gt;=E6195),SRP!$D$15:$D$19)*(G6195/100)*(E6195/1000)),IF(C6195="Ready to Drink",SUM(LOOKUP(2,1/(SRP!$B$10:$B$14&lt;=E6195)/(SRP!$C$10:$C$14&gt;=E6195),SRP!$D$10:$D$14)*(G6195/100)*(E6195/1000)),0))))),2)</f>
        <v>1.65</v>
      </c>
    </row>
    <row r="6196" spans="1:11" x14ac:dyDescent="0.35">
      <c r="A6196" s="2">
        <v>50123</v>
      </c>
      <c r="B6196" s="76" t="s">
        <v>4760</v>
      </c>
      <c r="C6196" s="76" t="s">
        <v>287</v>
      </c>
      <c r="D6196" s="76" t="s">
        <v>5230</v>
      </c>
      <c r="E6196" s="76">
        <v>473</v>
      </c>
      <c r="F6196" s="76">
        <v>24</v>
      </c>
      <c r="G6196" s="77">
        <v>5</v>
      </c>
      <c r="H6196" s="76" t="s">
        <v>3360</v>
      </c>
      <c r="I6196" s="77">
        <v>3.79</v>
      </c>
      <c r="J6196" s="2">
        <v>1</v>
      </c>
      <c r="K6196" s="119" cm="1">
        <f t="array" ref="K6196">ROUND(IF(C6196="Beer",SUM(LOOKUP(2,1/(SRP!$B$7:$B$9&lt;=E6196)/(SRP!$C$7:$C$9&gt;=E6196),SRP!$D$7:$D$9)*(G6196/100)*(E6196/1000)),IF(C6196="Spirits",SUM(LOOKUP(2,1/(SRP!$B$2:$B$6&lt;=E6196)/(SRP!$C$2:$C$6&gt;=E6196),SRP!$D$2:$D$6)*(G6196/100)*(E6196/1000)),IF(AND(C6196="Wine",D6196="Fortified Wines"),SUM(LOOKUP(2,1/(SRP!$B$20:$B$23&lt;=E6196)/(SRP!$C$20:$C$23&gt;=E6196),SRP!$D$20:$D$23)*(G6196/100)*(E6196/1000)),IF(C6196="Wine",SUM(LOOKUP(2,1/(SRP!$B$15:$B$19&lt;=E6196)/(SRP!$C$15:$C$19&gt;=E6196),SRP!$D$15:$D$19)*(G6196/100)*(E6196/1000)),IF(C6196="Ready to Drink",SUM(LOOKUP(2,1/(SRP!$B$10:$B$14&lt;=E6196)/(SRP!$C$10:$C$14&gt;=E6196),SRP!$D$10:$D$14)*(G6196/100)*(E6196/1000)),0))))),2)</f>
        <v>1.65</v>
      </c>
    </row>
    <row r="6197" spans="1:11" x14ac:dyDescent="0.35">
      <c r="A6197" s="2">
        <v>50123</v>
      </c>
      <c r="B6197" s="76" t="s">
        <v>4760</v>
      </c>
      <c r="C6197" s="76" t="s">
        <v>287</v>
      </c>
      <c r="D6197" s="76" t="s">
        <v>5230</v>
      </c>
      <c r="E6197" s="76">
        <v>473</v>
      </c>
      <c r="F6197" s="76">
        <v>24</v>
      </c>
      <c r="G6197" s="77">
        <v>5</v>
      </c>
      <c r="H6197" s="76" t="s">
        <v>3360</v>
      </c>
      <c r="I6197" s="77">
        <v>3.79</v>
      </c>
      <c r="J6197" s="2">
        <v>1</v>
      </c>
      <c r="K6197" s="119" cm="1">
        <f t="array" ref="K6197">ROUND(IF(C6197="Beer",SUM(LOOKUP(2,1/(SRP!$B$7:$B$9&lt;=E6197)/(SRP!$C$7:$C$9&gt;=E6197),SRP!$D$7:$D$9)*(G6197/100)*(E6197/1000)),IF(C6197="Spirits",SUM(LOOKUP(2,1/(SRP!$B$2:$B$6&lt;=E6197)/(SRP!$C$2:$C$6&gt;=E6197),SRP!$D$2:$D$6)*(G6197/100)*(E6197/1000)),IF(AND(C6197="Wine",D6197="Fortified Wines"),SUM(LOOKUP(2,1/(SRP!$B$20:$B$23&lt;=E6197)/(SRP!$C$20:$C$23&gt;=E6197),SRP!$D$20:$D$23)*(G6197/100)*(E6197/1000)),IF(C6197="Wine",SUM(LOOKUP(2,1/(SRP!$B$15:$B$19&lt;=E6197)/(SRP!$C$15:$C$19&gt;=E6197),SRP!$D$15:$D$19)*(G6197/100)*(E6197/1000)),IF(C6197="Ready to Drink",SUM(LOOKUP(2,1/(SRP!$B$10:$B$14&lt;=E6197)/(SRP!$C$10:$C$14&gt;=E6197),SRP!$D$10:$D$14)*(G6197/100)*(E6197/1000)),0))))),2)</f>
        <v>1.65</v>
      </c>
    </row>
    <row r="6198" spans="1:11" x14ac:dyDescent="0.35">
      <c r="A6198" s="2">
        <v>50142</v>
      </c>
      <c r="B6198" s="76" t="s">
        <v>6016</v>
      </c>
      <c r="C6198" s="76" t="s">
        <v>286</v>
      </c>
      <c r="D6198" s="76" t="s">
        <v>5244</v>
      </c>
      <c r="E6198" s="76">
        <v>750</v>
      </c>
      <c r="F6198" s="76">
        <v>6</v>
      </c>
      <c r="G6198" s="77">
        <v>13.5</v>
      </c>
      <c r="H6198" s="76" t="s">
        <v>3337</v>
      </c>
      <c r="I6198" s="77">
        <v>29.38</v>
      </c>
      <c r="J6198" s="2">
        <v>1</v>
      </c>
      <c r="K6198" s="119" cm="1">
        <f t="array" ref="K6198">ROUND(IF(C6198="Beer",SUM(LOOKUP(2,1/(SRP!$B$7:$B$9&lt;=E6198)/(SRP!$C$7:$C$9&gt;=E6198),SRP!$D$7:$D$9)*(G6198/100)*(E6198/1000)),IF(C6198="Spirits",SUM(LOOKUP(2,1/(SRP!$B$2:$B$6&lt;=E6198)/(SRP!$C$2:$C$6&gt;=E6198),SRP!$D$2:$D$6)*(G6198/100)*(E6198/1000)),IF(AND(C6198="Wine",D6198="Fortified Wines"),SUM(LOOKUP(2,1/(SRP!$B$20:$B$23&lt;=E6198)/(SRP!$C$20:$C$23&gt;=E6198),SRP!$D$20:$D$23)*(G6198/100)*(E6198/1000)),IF(C6198="Wine",SUM(LOOKUP(2,1/(SRP!$B$15:$B$19&lt;=E6198)/(SRP!$C$15:$C$19&gt;=E6198),SRP!$D$15:$D$19)*(G6198/100)*(E6198/1000)),IF(C6198="Ready to Drink",SUM(LOOKUP(2,1/(SRP!$B$10:$B$14&lt;=E6198)/(SRP!$C$10:$C$14&gt;=E6198),SRP!$D$10:$D$14)*(G6198/100)*(E6198/1000)),0))))),2)</f>
        <v>7.07</v>
      </c>
    </row>
    <row r="6199" spans="1:11" x14ac:dyDescent="0.35">
      <c r="A6199" s="2">
        <v>50149</v>
      </c>
      <c r="B6199" s="76" t="s">
        <v>6017</v>
      </c>
      <c r="C6199" s="76" t="s">
        <v>286</v>
      </c>
      <c r="D6199" s="76" t="s">
        <v>5236</v>
      </c>
      <c r="E6199" s="76">
        <v>750</v>
      </c>
      <c r="F6199" s="76">
        <v>6</v>
      </c>
      <c r="G6199" s="77">
        <v>14</v>
      </c>
      <c r="H6199" s="76" t="s">
        <v>3337</v>
      </c>
      <c r="I6199" s="77">
        <v>50.94</v>
      </c>
      <c r="J6199" s="2">
        <v>1</v>
      </c>
      <c r="K6199" s="119" cm="1">
        <f t="array" ref="K6199">ROUND(IF(C6199="Beer",SUM(LOOKUP(2,1/(SRP!$B$7:$B$9&lt;=E6199)/(SRP!$C$7:$C$9&gt;=E6199),SRP!$D$7:$D$9)*(G6199/100)*(E6199/1000)),IF(C6199="Spirits",SUM(LOOKUP(2,1/(SRP!$B$2:$B$6&lt;=E6199)/(SRP!$C$2:$C$6&gt;=E6199),SRP!$D$2:$D$6)*(G6199/100)*(E6199/1000)),IF(AND(C6199="Wine",D6199="Fortified Wines"),SUM(LOOKUP(2,1/(SRP!$B$20:$B$23&lt;=E6199)/(SRP!$C$20:$C$23&gt;=E6199),SRP!$D$20:$D$23)*(G6199/100)*(E6199/1000)),IF(C6199="Wine",SUM(LOOKUP(2,1/(SRP!$B$15:$B$19&lt;=E6199)/(SRP!$C$15:$C$19&gt;=E6199),SRP!$D$15:$D$19)*(G6199/100)*(E6199/1000)),IF(C6199="Ready to Drink",SUM(LOOKUP(2,1/(SRP!$B$10:$B$14&lt;=E6199)/(SRP!$C$10:$C$14&gt;=E6199),SRP!$D$10:$D$14)*(G6199/100)*(E6199/1000)),0))))),2)</f>
        <v>7.33</v>
      </c>
    </row>
    <row r="6200" spans="1:11" x14ac:dyDescent="0.35">
      <c r="A6200" s="2">
        <v>50191</v>
      </c>
      <c r="B6200" s="76" t="s">
        <v>4747</v>
      </c>
      <c r="C6200" s="76" t="s">
        <v>287</v>
      </c>
      <c r="D6200" s="76" t="s">
        <v>5266</v>
      </c>
      <c r="E6200" s="76">
        <v>473</v>
      </c>
      <c r="F6200" s="76">
        <v>24</v>
      </c>
      <c r="G6200" s="77">
        <v>5</v>
      </c>
      <c r="H6200" s="76" t="s">
        <v>3370</v>
      </c>
      <c r="I6200" s="77">
        <v>5</v>
      </c>
      <c r="J6200" s="2">
        <v>1</v>
      </c>
      <c r="K6200" s="119" cm="1">
        <f t="array" ref="K6200">ROUND(IF(C6200="Beer",SUM(LOOKUP(2,1/(SRP!$B$7:$B$9&lt;=E6200)/(SRP!$C$7:$C$9&gt;=E6200),SRP!$D$7:$D$9)*(G6200/100)*(E6200/1000)),IF(C6200="Spirits",SUM(LOOKUP(2,1/(SRP!$B$2:$B$6&lt;=E6200)/(SRP!$C$2:$C$6&gt;=E6200),SRP!$D$2:$D$6)*(G6200/100)*(E6200/1000)),IF(AND(C6200="Wine",D6200="Fortified Wines"),SUM(LOOKUP(2,1/(SRP!$B$20:$B$23&lt;=E6200)/(SRP!$C$20:$C$23&gt;=E6200),SRP!$D$20:$D$23)*(G6200/100)*(E6200/1000)),IF(C6200="Wine",SUM(LOOKUP(2,1/(SRP!$B$15:$B$19&lt;=E6200)/(SRP!$C$15:$C$19&gt;=E6200),SRP!$D$15:$D$19)*(G6200/100)*(E6200/1000)),IF(C6200="Ready to Drink",SUM(LOOKUP(2,1/(SRP!$B$10:$B$14&lt;=E6200)/(SRP!$C$10:$C$14&gt;=E6200),SRP!$D$10:$D$14)*(G6200/100)*(E6200/1000)),0))))),2)</f>
        <v>1.65</v>
      </c>
    </row>
    <row r="6201" spans="1:11" x14ac:dyDescent="0.35">
      <c r="A6201" s="2">
        <v>50191</v>
      </c>
      <c r="B6201" s="76" t="s">
        <v>4747</v>
      </c>
      <c r="C6201" s="76" t="s">
        <v>287</v>
      </c>
      <c r="D6201" s="76" t="s">
        <v>5266</v>
      </c>
      <c r="E6201" s="76">
        <v>473</v>
      </c>
      <c r="F6201" s="76">
        <v>24</v>
      </c>
      <c r="G6201" s="77">
        <v>5</v>
      </c>
      <c r="H6201" s="76" t="s">
        <v>3370</v>
      </c>
      <c r="I6201" s="77">
        <v>5</v>
      </c>
      <c r="J6201" s="2">
        <v>1</v>
      </c>
      <c r="K6201" s="119" cm="1">
        <f t="array" ref="K6201">ROUND(IF(C6201="Beer",SUM(LOOKUP(2,1/(SRP!$B$7:$B$9&lt;=E6201)/(SRP!$C$7:$C$9&gt;=E6201),SRP!$D$7:$D$9)*(G6201/100)*(E6201/1000)),IF(C6201="Spirits",SUM(LOOKUP(2,1/(SRP!$B$2:$B$6&lt;=E6201)/(SRP!$C$2:$C$6&gt;=E6201),SRP!$D$2:$D$6)*(G6201/100)*(E6201/1000)),IF(AND(C6201="Wine",D6201="Fortified Wines"),SUM(LOOKUP(2,1/(SRP!$B$20:$B$23&lt;=E6201)/(SRP!$C$20:$C$23&gt;=E6201),SRP!$D$20:$D$23)*(G6201/100)*(E6201/1000)),IF(C6201="Wine",SUM(LOOKUP(2,1/(SRP!$B$15:$B$19&lt;=E6201)/(SRP!$C$15:$C$19&gt;=E6201),SRP!$D$15:$D$19)*(G6201/100)*(E6201/1000)),IF(C6201="Ready to Drink",SUM(LOOKUP(2,1/(SRP!$B$10:$B$14&lt;=E6201)/(SRP!$C$10:$C$14&gt;=E6201),SRP!$D$10:$D$14)*(G6201/100)*(E6201/1000)),0))))),2)</f>
        <v>1.65</v>
      </c>
    </row>
    <row r="6202" spans="1:11" x14ac:dyDescent="0.35">
      <c r="A6202" s="2">
        <v>50194</v>
      </c>
      <c r="B6202" s="76" t="s">
        <v>4761</v>
      </c>
      <c r="C6202" s="76" t="s">
        <v>287</v>
      </c>
      <c r="D6202" s="76" t="s">
        <v>5240</v>
      </c>
      <c r="E6202" s="76">
        <v>473</v>
      </c>
      <c r="F6202" s="76">
        <v>24</v>
      </c>
      <c r="G6202" s="77">
        <v>7</v>
      </c>
      <c r="H6202" s="76" t="s">
        <v>3376</v>
      </c>
      <c r="I6202" s="77">
        <v>4.24</v>
      </c>
      <c r="J6202" s="2">
        <v>1</v>
      </c>
      <c r="K6202" s="119" cm="1">
        <f t="array" ref="K6202">ROUND(IF(C6202="Beer",SUM(LOOKUP(2,1/(SRP!$B$7:$B$9&lt;=E6202)/(SRP!$C$7:$C$9&gt;=E6202),SRP!$D$7:$D$9)*(G6202/100)*(E6202/1000)),IF(C6202="Spirits",SUM(LOOKUP(2,1/(SRP!$B$2:$B$6&lt;=E6202)/(SRP!$C$2:$C$6&gt;=E6202),SRP!$D$2:$D$6)*(G6202/100)*(E6202/1000)),IF(AND(C6202="Wine",D6202="Fortified Wines"),SUM(LOOKUP(2,1/(SRP!$B$20:$B$23&lt;=E6202)/(SRP!$C$20:$C$23&gt;=E6202),SRP!$D$20:$D$23)*(G6202/100)*(E6202/1000)),IF(C6202="Wine",SUM(LOOKUP(2,1/(SRP!$B$15:$B$19&lt;=E6202)/(SRP!$C$15:$C$19&gt;=E6202),SRP!$D$15:$D$19)*(G6202/100)*(E6202/1000)),IF(C6202="Ready to Drink",SUM(LOOKUP(2,1/(SRP!$B$10:$B$14&lt;=E6202)/(SRP!$C$10:$C$14&gt;=E6202),SRP!$D$10:$D$14)*(G6202/100)*(E6202/1000)),0))))),2)</f>
        <v>2.31</v>
      </c>
    </row>
    <row r="6203" spans="1:11" x14ac:dyDescent="0.35">
      <c r="A6203" s="2">
        <v>50194</v>
      </c>
      <c r="B6203" s="76" t="s">
        <v>4761</v>
      </c>
      <c r="C6203" s="76" t="s">
        <v>287</v>
      </c>
      <c r="D6203" s="76" t="s">
        <v>5240</v>
      </c>
      <c r="E6203" s="76">
        <v>473</v>
      </c>
      <c r="F6203" s="76">
        <v>24</v>
      </c>
      <c r="G6203" s="77">
        <v>7</v>
      </c>
      <c r="H6203" s="76" t="s">
        <v>3376</v>
      </c>
      <c r="I6203" s="77">
        <v>4.24</v>
      </c>
      <c r="J6203" s="2">
        <v>1</v>
      </c>
      <c r="K6203" s="119" cm="1">
        <f t="array" ref="K6203">ROUND(IF(C6203="Beer",SUM(LOOKUP(2,1/(SRP!$B$7:$B$9&lt;=E6203)/(SRP!$C$7:$C$9&gt;=E6203),SRP!$D$7:$D$9)*(G6203/100)*(E6203/1000)),IF(C6203="Spirits",SUM(LOOKUP(2,1/(SRP!$B$2:$B$6&lt;=E6203)/(SRP!$C$2:$C$6&gt;=E6203),SRP!$D$2:$D$6)*(G6203/100)*(E6203/1000)),IF(AND(C6203="Wine",D6203="Fortified Wines"),SUM(LOOKUP(2,1/(SRP!$B$20:$B$23&lt;=E6203)/(SRP!$C$20:$C$23&gt;=E6203),SRP!$D$20:$D$23)*(G6203/100)*(E6203/1000)),IF(C6203="Wine",SUM(LOOKUP(2,1/(SRP!$B$15:$B$19&lt;=E6203)/(SRP!$C$15:$C$19&gt;=E6203),SRP!$D$15:$D$19)*(G6203/100)*(E6203/1000)),IF(C6203="Ready to Drink",SUM(LOOKUP(2,1/(SRP!$B$10:$B$14&lt;=E6203)/(SRP!$C$10:$C$14&gt;=E6203),SRP!$D$10:$D$14)*(G6203/100)*(E6203/1000)),0))))),2)</f>
        <v>2.31</v>
      </c>
    </row>
    <row r="6204" spans="1:11" x14ac:dyDescent="0.35">
      <c r="A6204" s="2">
        <v>50200</v>
      </c>
      <c r="B6204" s="76" t="s">
        <v>4744</v>
      </c>
      <c r="C6204" s="76" t="s">
        <v>286</v>
      </c>
      <c r="D6204" s="76" t="s">
        <v>5246</v>
      </c>
      <c r="E6204" s="76">
        <v>750</v>
      </c>
      <c r="F6204" s="76">
        <v>6</v>
      </c>
      <c r="G6204" s="77">
        <v>14.5</v>
      </c>
      <c r="H6204" s="76" t="s">
        <v>3311</v>
      </c>
      <c r="I6204" s="77">
        <v>29.99</v>
      </c>
      <c r="J6204" s="2">
        <v>1</v>
      </c>
      <c r="K6204" s="119" cm="1">
        <f t="array" ref="K6204">ROUND(IF(C6204="Beer",SUM(LOOKUP(2,1/(SRP!$B$7:$B$9&lt;=E6204)/(SRP!$C$7:$C$9&gt;=E6204),SRP!$D$7:$D$9)*(G6204/100)*(E6204/1000)),IF(C6204="Spirits",SUM(LOOKUP(2,1/(SRP!$B$2:$B$6&lt;=E6204)/(SRP!$C$2:$C$6&gt;=E6204),SRP!$D$2:$D$6)*(G6204/100)*(E6204/1000)),IF(AND(C6204="Wine",D6204="Fortified Wines"),SUM(LOOKUP(2,1/(SRP!$B$20:$B$23&lt;=E6204)/(SRP!$C$20:$C$23&gt;=E6204),SRP!$D$20:$D$23)*(G6204/100)*(E6204/1000)),IF(C6204="Wine",SUM(LOOKUP(2,1/(SRP!$B$15:$B$19&lt;=E6204)/(SRP!$C$15:$C$19&gt;=E6204),SRP!$D$15:$D$19)*(G6204/100)*(E6204/1000)),IF(C6204="Ready to Drink",SUM(LOOKUP(2,1/(SRP!$B$10:$B$14&lt;=E6204)/(SRP!$C$10:$C$14&gt;=E6204),SRP!$D$10:$D$14)*(G6204/100)*(E6204/1000)),0))))),2)</f>
        <v>7.59</v>
      </c>
    </row>
    <row r="6205" spans="1:11" x14ac:dyDescent="0.35">
      <c r="A6205" s="2">
        <v>50218</v>
      </c>
      <c r="B6205" s="76" t="s">
        <v>5067</v>
      </c>
      <c r="C6205" s="76" t="s">
        <v>286</v>
      </c>
      <c r="D6205" s="76" t="s">
        <v>5246</v>
      </c>
      <c r="E6205" s="76">
        <v>750</v>
      </c>
      <c r="F6205" s="76">
        <v>12</v>
      </c>
      <c r="G6205" s="77">
        <v>14.5</v>
      </c>
      <c r="H6205" s="76" t="s">
        <v>3300</v>
      </c>
      <c r="I6205" s="77">
        <v>57.99</v>
      </c>
      <c r="J6205" s="2">
        <v>1</v>
      </c>
      <c r="K6205" s="119" cm="1">
        <f t="array" ref="K6205">ROUND(IF(C6205="Beer",SUM(LOOKUP(2,1/(SRP!$B$7:$B$9&lt;=E6205)/(SRP!$C$7:$C$9&gt;=E6205),SRP!$D$7:$D$9)*(G6205/100)*(E6205/1000)),IF(C6205="Spirits",SUM(LOOKUP(2,1/(SRP!$B$2:$B$6&lt;=E6205)/(SRP!$C$2:$C$6&gt;=E6205),SRP!$D$2:$D$6)*(G6205/100)*(E6205/1000)),IF(AND(C6205="Wine",D6205="Fortified Wines"),SUM(LOOKUP(2,1/(SRP!$B$20:$B$23&lt;=E6205)/(SRP!$C$20:$C$23&gt;=E6205),SRP!$D$20:$D$23)*(G6205/100)*(E6205/1000)),IF(C6205="Wine",SUM(LOOKUP(2,1/(SRP!$B$15:$B$19&lt;=E6205)/(SRP!$C$15:$C$19&gt;=E6205),SRP!$D$15:$D$19)*(G6205/100)*(E6205/1000)),IF(C6205="Ready to Drink",SUM(LOOKUP(2,1/(SRP!$B$10:$B$14&lt;=E6205)/(SRP!$C$10:$C$14&gt;=E6205),SRP!$D$10:$D$14)*(G6205/100)*(E6205/1000)),0))))),2)</f>
        <v>7.59</v>
      </c>
    </row>
    <row r="6206" spans="1:11" x14ac:dyDescent="0.35">
      <c r="A6206" s="2">
        <v>50219</v>
      </c>
      <c r="B6206" s="76" t="s">
        <v>4823</v>
      </c>
      <c r="C6206" s="76" t="s">
        <v>5938</v>
      </c>
      <c r="D6206" s="76" t="s">
        <v>5283</v>
      </c>
      <c r="E6206" s="76">
        <v>4260</v>
      </c>
      <c r="F6206" s="76">
        <v>2</v>
      </c>
      <c r="G6206" s="77">
        <v>5</v>
      </c>
      <c r="H6206" s="76" t="s">
        <v>3283</v>
      </c>
      <c r="I6206" s="77">
        <v>32.99</v>
      </c>
      <c r="J6206" s="2">
        <v>12</v>
      </c>
      <c r="K6206" s="119" cm="1">
        <f t="array" ref="K6206">ROUND(IF(C6206="Beer",SUM(LOOKUP(2,1/(SRP!$B$7:$B$9&lt;=E6206)/(SRP!$C$7:$C$9&gt;=E6206),SRP!$D$7:$D$9)*(G6206/100)*(E6206/1000)),IF(C6206="Spirits",SUM(LOOKUP(2,1/(SRP!$B$2:$B$6&lt;=E6206)/(SRP!$C$2:$C$6&gt;=E6206),SRP!$D$2:$D$6)*(G6206/100)*(E6206/1000)),IF(AND(C6206="Wine",D6206="Fortified Wines"),SUM(LOOKUP(2,1/(SRP!$B$20:$B$23&lt;=E6206)/(SRP!$C$20:$C$23&gt;=E6206),SRP!$D$20:$D$23)*(G6206/100)*(E6206/1000)),IF(C6206="Wine",SUM(LOOKUP(2,1/(SRP!$B$15:$B$19&lt;=E6206)/(SRP!$C$15:$C$19&gt;=E6206),SRP!$D$15:$D$19)*(G6206/100)*(E6206/1000)),IF(C6206="Ready to Drink",SUM(LOOKUP(2,1/(SRP!$B$10:$B$14&lt;=E6206)/(SRP!$C$10:$C$14&gt;=E6206),SRP!$D$10:$D$14)*(G6206/100)*(E6206/1000)),0))))),2)</f>
        <v>14.87</v>
      </c>
    </row>
    <row r="6207" spans="1:11" x14ac:dyDescent="0.35">
      <c r="A6207" s="2">
        <v>50220</v>
      </c>
      <c r="B6207" s="76" t="s">
        <v>4824</v>
      </c>
      <c r="C6207" s="76" t="s">
        <v>286</v>
      </c>
      <c r="D6207" s="76" t="s">
        <v>5235</v>
      </c>
      <c r="E6207" s="76">
        <v>750</v>
      </c>
      <c r="F6207" s="76">
        <v>6</v>
      </c>
      <c r="G6207" s="77">
        <v>12.5</v>
      </c>
      <c r="H6207" s="76" t="s">
        <v>3294</v>
      </c>
      <c r="I6207" s="77">
        <v>27.99</v>
      </c>
      <c r="J6207" s="2">
        <v>1</v>
      </c>
      <c r="K6207" s="119" cm="1">
        <f t="array" ref="K6207">ROUND(IF(C6207="Beer",SUM(LOOKUP(2,1/(SRP!$B$7:$B$9&lt;=E6207)/(SRP!$C$7:$C$9&gt;=E6207),SRP!$D$7:$D$9)*(G6207/100)*(E6207/1000)),IF(C6207="Spirits",SUM(LOOKUP(2,1/(SRP!$B$2:$B$6&lt;=E6207)/(SRP!$C$2:$C$6&gt;=E6207),SRP!$D$2:$D$6)*(G6207/100)*(E6207/1000)),IF(AND(C6207="Wine",D6207="Fortified Wines"),SUM(LOOKUP(2,1/(SRP!$B$20:$B$23&lt;=E6207)/(SRP!$C$20:$C$23&gt;=E6207),SRP!$D$20:$D$23)*(G6207/100)*(E6207/1000)),IF(C6207="Wine",SUM(LOOKUP(2,1/(SRP!$B$15:$B$19&lt;=E6207)/(SRP!$C$15:$C$19&gt;=E6207),SRP!$D$15:$D$19)*(G6207/100)*(E6207/1000)),IF(C6207="Ready to Drink",SUM(LOOKUP(2,1/(SRP!$B$10:$B$14&lt;=E6207)/(SRP!$C$10:$C$14&gt;=E6207),SRP!$D$10:$D$14)*(G6207/100)*(E6207/1000)),0))))),2)</f>
        <v>6.54</v>
      </c>
    </row>
    <row r="6208" spans="1:11" x14ac:dyDescent="0.35">
      <c r="A6208" s="2">
        <v>50221</v>
      </c>
      <c r="B6208" s="76" t="s">
        <v>4791</v>
      </c>
      <c r="C6208" s="76" t="s">
        <v>287</v>
      </c>
      <c r="D6208" s="76" t="s">
        <v>5240</v>
      </c>
      <c r="E6208" s="76">
        <v>473</v>
      </c>
      <c r="F6208" s="76">
        <v>24</v>
      </c>
      <c r="G6208" s="77">
        <v>6.5</v>
      </c>
      <c r="H6208" s="76" t="s">
        <v>3349</v>
      </c>
      <c r="I6208" s="77">
        <v>5.99</v>
      </c>
      <c r="J6208" s="2">
        <v>1</v>
      </c>
      <c r="K6208" s="119" cm="1">
        <f t="array" ref="K6208">ROUND(IF(C6208="Beer",SUM(LOOKUP(2,1/(SRP!$B$7:$B$9&lt;=E6208)/(SRP!$C$7:$C$9&gt;=E6208),SRP!$D$7:$D$9)*(G6208/100)*(E6208/1000)),IF(C6208="Spirits",SUM(LOOKUP(2,1/(SRP!$B$2:$B$6&lt;=E6208)/(SRP!$C$2:$C$6&gt;=E6208),SRP!$D$2:$D$6)*(G6208/100)*(E6208/1000)),IF(AND(C6208="Wine",D6208="Fortified Wines"),SUM(LOOKUP(2,1/(SRP!$B$20:$B$23&lt;=E6208)/(SRP!$C$20:$C$23&gt;=E6208),SRP!$D$20:$D$23)*(G6208/100)*(E6208/1000)),IF(C6208="Wine",SUM(LOOKUP(2,1/(SRP!$B$15:$B$19&lt;=E6208)/(SRP!$C$15:$C$19&gt;=E6208),SRP!$D$15:$D$19)*(G6208/100)*(E6208/1000)),IF(C6208="Ready to Drink",SUM(LOOKUP(2,1/(SRP!$B$10:$B$14&lt;=E6208)/(SRP!$C$10:$C$14&gt;=E6208),SRP!$D$10:$D$14)*(G6208/100)*(E6208/1000)),0))))),2)</f>
        <v>2.15</v>
      </c>
    </row>
    <row r="6209" spans="1:11" x14ac:dyDescent="0.35">
      <c r="A6209" s="2">
        <v>50221</v>
      </c>
      <c r="B6209" s="76" t="s">
        <v>4791</v>
      </c>
      <c r="C6209" s="76" t="s">
        <v>287</v>
      </c>
      <c r="D6209" s="76" t="s">
        <v>5240</v>
      </c>
      <c r="E6209" s="76">
        <v>473</v>
      </c>
      <c r="F6209" s="76">
        <v>24</v>
      </c>
      <c r="G6209" s="77">
        <v>6.5</v>
      </c>
      <c r="H6209" s="76" t="s">
        <v>3349</v>
      </c>
      <c r="I6209" s="77">
        <v>5.99</v>
      </c>
      <c r="J6209" s="2">
        <v>1</v>
      </c>
      <c r="K6209" s="119" cm="1">
        <f t="array" ref="K6209">ROUND(IF(C6209="Beer",SUM(LOOKUP(2,1/(SRP!$B$7:$B$9&lt;=E6209)/(SRP!$C$7:$C$9&gt;=E6209),SRP!$D$7:$D$9)*(G6209/100)*(E6209/1000)),IF(C6209="Spirits",SUM(LOOKUP(2,1/(SRP!$B$2:$B$6&lt;=E6209)/(SRP!$C$2:$C$6&gt;=E6209),SRP!$D$2:$D$6)*(G6209/100)*(E6209/1000)),IF(AND(C6209="Wine",D6209="Fortified Wines"),SUM(LOOKUP(2,1/(SRP!$B$20:$B$23&lt;=E6209)/(SRP!$C$20:$C$23&gt;=E6209),SRP!$D$20:$D$23)*(G6209/100)*(E6209/1000)),IF(C6209="Wine",SUM(LOOKUP(2,1/(SRP!$B$15:$B$19&lt;=E6209)/(SRP!$C$15:$C$19&gt;=E6209),SRP!$D$15:$D$19)*(G6209/100)*(E6209/1000)),IF(C6209="Ready to Drink",SUM(LOOKUP(2,1/(SRP!$B$10:$B$14&lt;=E6209)/(SRP!$C$10:$C$14&gt;=E6209),SRP!$D$10:$D$14)*(G6209/100)*(E6209/1000)),0))))),2)</f>
        <v>2.15</v>
      </c>
    </row>
    <row r="6210" spans="1:11" x14ac:dyDescent="0.35">
      <c r="A6210" s="2">
        <v>50222</v>
      </c>
      <c r="B6210" s="76" t="s">
        <v>4792</v>
      </c>
      <c r="C6210" s="76" t="s">
        <v>287</v>
      </c>
      <c r="D6210" s="76" t="s">
        <v>5266</v>
      </c>
      <c r="E6210" s="76">
        <v>355</v>
      </c>
      <c r="F6210" s="76">
        <v>24</v>
      </c>
      <c r="G6210" s="77">
        <v>5.5</v>
      </c>
      <c r="H6210" s="76" t="s">
        <v>3349</v>
      </c>
      <c r="I6210" s="77">
        <v>4.99</v>
      </c>
      <c r="J6210" s="2">
        <v>1</v>
      </c>
      <c r="K6210" s="119" cm="1">
        <f t="array" ref="K6210">ROUND(IF(C6210="Beer",SUM(LOOKUP(2,1/(SRP!$B$7:$B$9&lt;=E6210)/(SRP!$C$7:$C$9&gt;=E6210),SRP!$D$7:$D$9)*(G6210/100)*(E6210/1000)),IF(C6210="Spirits",SUM(LOOKUP(2,1/(SRP!$B$2:$B$6&lt;=E6210)/(SRP!$C$2:$C$6&gt;=E6210),SRP!$D$2:$D$6)*(G6210/100)*(E6210/1000)),IF(AND(C6210="Wine",D6210="Fortified Wines"),SUM(LOOKUP(2,1/(SRP!$B$20:$B$23&lt;=E6210)/(SRP!$C$20:$C$23&gt;=E6210),SRP!$D$20:$D$23)*(G6210/100)*(E6210/1000)),IF(C6210="Wine",SUM(LOOKUP(2,1/(SRP!$B$15:$B$19&lt;=E6210)/(SRP!$C$15:$C$19&gt;=E6210),SRP!$D$15:$D$19)*(G6210/100)*(E6210/1000)),IF(C6210="Ready to Drink",SUM(LOOKUP(2,1/(SRP!$B$10:$B$14&lt;=E6210)/(SRP!$C$10:$C$14&gt;=E6210),SRP!$D$10:$D$14)*(G6210/100)*(E6210/1000)),0))))),2)</f>
        <v>1.36</v>
      </c>
    </row>
    <row r="6211" spans="1:11" x14ac:dyDescent="0.35">
      <c r="A6211" s="2">
        <v>50222</v>
      </c>
      <c r="B6211" s="76" t="s">
        <v>4792</v>
      </c>
      <c r="C6211" s="76" t="s">
        <v>287</v>
      </c>
      <c r="D6211" s="76" t="s">
        <v>5266</v>
      </c>
      <c r="E6211" s="76">
        <v>355</v>
      </c>
      <c r="F6211" s="76">
        <v>24</v>
      </c>
      <c r="G6211" s="77">
        <v>5.5</v>
      </c>
      <c r="H6211" s="76" t="s">
        <v>3349</v>
      </c>
      <c r="I6211" s="77">
        <v>4.99</v>
      </c>
      <c r="J6211" s="2">
        <v>1</v>
      </c>
      <c r="K6211" s="119" cm="1">
        <f t="array" ref="K6211">ROUND(IF(C6211="Beer",SUM(LOOKUP(2,1/(SRP!$B$7:$B$9&lt;=E6211)/(SRP!$C$7:$C$9&gt;=E6211),SRP!$D$7:$D$9)*(G6211/100)*(E6211/1000)),IF(C6211="Spirits",SUM(LOOKUP(2,1/(SRP!$B$2:$B$6&lt;=E6211)/(SRP!$C$2:$C$6&gt;=E6211),SRP!$D$2:$D$6)*(G6211/100)*(E6211/1000)),IF(AND(C6211="Wine",D6211="Fortified Wines"),SUM(LOOKUP(2,1/(SRP!$B$20:$B$23&lt;=E6211)/(SRP!$C$20:$C$23&gt;=E6211),SRP!$D$20:$D$23)*(G6211/100)*(E6211/1000)),IF(C6211="Wine",SUM(LOOKUP(2,1/(SRP!$B$15:$B$19&lt;=E6211)/(SRP!$C$15:$C$19&gt;=E6211),SRP!$D$15:$D$19)*(G6211/100)*(E6211/1000)),IF(C6211="Ready to Drink",SUM(LOOKUP(2,1/(SRP!$B$10:$B$14&lt;=E6211)/(SRP!$C$10:$C$14&gt;=E6211),SRP!$D$10:$D$14)*(G6211/100)*(E6211/1000)),0))))),2)</f>
        <v>1.36</v>
      </c>
    </row>
    <row r="6212" spans="1:11" x14ac:dyDescent="0.35">
      <c r="A6212" s="2">
        <v>50224</v>
      </c>
      <c r="B6212" s="76" t="s">
        <v>4825</v>
      </c>
      <c r="C6212" s="76" t="s">
        <v>285</v>
      </c>
      <c r="D6212" s="76" t="s">
        <v>5257</v>
      </c>
      <c r="E6212" s="76">
        <v>750</v>
      </c>
      <c r="F6212" s="76">
        <v>6</v>
      </c>
      <c r="G6212" s="77">
        <v>40</v>
      </c>
      <c r="H6212" s="76" t="s">
        <v>3283</v>
      </c>
      <c r="I6212" s="77">
        <v>89.99</v>
      </c>
      <c r="J6212" s="2">
        <v>1</v>
      </c>
      <c r="K6212" s="119" cm="1">
        <f t="array" ref="K6212">ROUND(IF(C6212="Beer",SUM(LOOKUP(2,1/(SRP!$B$7:$B$9&lt;=E6212)/(SRP!$C$7:$C$9&gt;=E6212),SRP!$D$7:$D$9)*(G6212/100)*(E6212/1000)),IF(C6212="Spirits",SUM(LOOKUP(2,1/(SRP!$B$2:$B$6&lt;=E6212)/(SRP!$C$2:$C$6&gt;=E6212),SRP!$D$2:$D$6)*(G6212/100)*(E6212/1000)),IF(AND(C6212="Wine",D6212="Fortified Wines"),SUM(LOOKUP(2,1/(SRP!$B$20:$B$23&lt;=E6212)/(SRP!$C$20:$C$23&gt;=E6212),SRP!$D$20:$D$23)*(G6212/100)*(E6212/1000)),IF(C6212="Wine",SUM(LOOKUP(2,1/(SRP!$B$15:$B$19&lt;=E6212)/(SRP!$C$15:$C$19&gt;=E6212),SRP!$D$15:$D$19)*(G6212/100)*(E6212/1000)),IF(C6212="Ready to Drink",SUM(LOOKUP(2,1/(SRP!$B$10:$B$14&lt;=E6212)/(SRP!$C$10:$C$14&gt;=E6212),SRP!$D$10:$D$14)*(G6212/100)*(E6212/1000)),0))))),2)</f>
        <v>20.94</v>
      </c>
    </row>
    <row r="6213" spans="1:11" x14ac:dyDescent="0.35">
      <c r="A6213" s="2">
        <v>50230</v>
      </c>
      <c r="B6213" s="76" t="s">
        <v>4793</v>
      </c>
      <c r="C6213" s="76" t="s">
        <v>287</v>
      </c>
      <c r="D6213" s="76" t="s">
        <v>5240</v>
      </c>
      <c r="E6213" s="76">
        <v>473</v>
      </c>
      <c r="F6213" s="76">
        <v>24</v>
      </c>
      <c r="G6213" s="77">
        <v>7</v>
      </c>
      <c r="H6213" s="76" t="s">
        <v>3349</v>
      </c>
      <c r="I6213" s="77">
        <v>5.99</v>
      </c>
      <c r="J6213" s="2">
        <v>1</v>
      </c>
      <c r="K6213" s="119" cm="1">
        <f t="array" ref="K6213">ROUND(IF(C6213="Beer",SUM(LOOKUP(2,1/(SRP!$B$7:$B$9&lt;=E6213)/(SRP!$C$7:$C$9&gt;=E6213),SRP!$D$7:$D$9)*(G6213/100)*(E6213/1000)),IF(C6213="Spirits",SUM(LOOKUP(2,1/(SRP!$B$2:$B$6&lt;=E6213)/(SRP!$C$2:$C$6&gt;=E6213),SRP!$D$2:$D$6)*(G6213/100)*(E6213/1000)),IF(AND(C6213="Wine",D6213="Fortified Wines"),SUM(LOOKUP(2,1/(SRP!$B$20:$B$23&lt;=E6213)/(SRP!$C$20:$C$23&gt;=E6213),SRP!$D$20:$D$23)*(G6213/100)*(E6213/1000)),IF(C6213="Wine",SUM(LOOKUP(2,1/(SRP!$B$15:$B$19&lt;=E6213)/(SRP!$C$15:$C$19&gt;=E6213),SRP!$D$15:$D$19)*(G6213/100)*(E6213/1000)),IF(C6213="Ready to Drink",SUM(LOOKUP(2,1/(SRP!$B$10:$B$14&lt;=E6213)/(SRP!$C$10:$C$14&gt;=E6213),SRP!$D$10:$D$14)*(G6213/100)*(E6213/1000)),0))))),2)</f>
        <v>2.31</v>
      </c>
    </row>
    <row r="6214" spans="1:11" x14ac:dyDescent="0.35">
      <c r="A6214" s="2">
        <v>50230</v>
      </c>
      <c r="B6214" s="76" t="s">
        <v>4793</v>
      </c>
      <c r="C6214" s="76" t="s">
        <v>287</v>
      </c>
      <c r="D6214" s="76" t="s">
        <v>5240</v>
      </c>
      <c r="E6214" s="76">
        <v>473</v>
      </c>
      <c r="F6214" s="76">
        <v>24</v>
      </c>
      <c r="G6214" s="77">
        <v>7</v>
      </c>
      <c r="H6214" s="76" t="s">
        <v>3349</v>
      </c>
      <c r="I6214" s="77">
        <v>5.99</v>
      </c>
      <c r="J6214" s="2">
        <v>1</v>
      </c>
      <c r="K6214" s="119" cm="1">
        <f t="array" ref="K6214">ROUND(IF(C6214="Beer",SUM(LOOKUP(2,1/(SRP!$B$7:$B$9&lt;=E6214)/(SRP!$C$7:$C$9&gt;=E6214),SRP!$D$7:$D$9)*(G6214/100)*(E6214/1000)),IF(C6214="Spirits",SUM(LOOKUP(2,1/(SRP!$B$2:$B$6&lt;=E6214)/(SRP!$C$2:$C$6&gt;=E6214),SRP!$D$2:$D$6)*(G6214/100)*(E6214/1000)),IF(AND(C6214="Wine",D6214="Fortified Wines"),SUM(LOOKUP(2,1/(SRP!$B$20:$B$23&lt;=E6214)/(SRP!$C$20:$C$23&gt;=E6214),SRP!$D$20:$D$23)*(G6214/100)*(E6214/1000)),IF(C6214="Wine",SUM(LOOKUP(2,1/(SRP!$B$15:$B$19&lt;=E6214)/(SRP!$C$15:$C$19&gt;=E6214),SRP!$D$15:$D$19)*(G6214/100)*(E6214/1000)),IF(C6214="Ready to Drink",SUM(LOOKUP(2,1/(SRP!$B$10:$B$14&lt;=E6214)/(SRP!$C$10:$C$14&gt;=E6214),SRP!$D$10:$D$14)*(G6214/100)*(E6214/1000)),0))))),2)</f>
        <v>2.31</v>
      </c>
    </row>
    <row r="6215" spans="1:11" x14ac:dyDescent="0.35">
      <c r="A6215" s="2">
        <v>50239</v>
      </c>
      <c r="B6215" s="76" t="s">
        <v>6018</v>
      </c>
      <c r="C6215" s="76" t="s">
        <v>286</v>
      </c>
      <c r="D6215" s="76" t="s">
        <v>5269</v>
      </c>
      <c r="E6215" s="76">
        <v>750</v>
      </c>
      <c r="F6215" s="76">
        <v>12</v>
      </c>
      <c r="G6215" s="77">
        <v>13</v>
      </c>
      <c r="H6215" s="76" t="s">
        <v>3294</v>
      </c>
      <c r="I6215" s="77">
        <v>19.989999999999998</v>
      </c>
      <c r="J6215" s="2">
        <v>1</v>
      </c>
      <c r="K6215" s="119" cm="1">
        <f t="array" ref="K6215">ROUND(IF(C6215="Beer",SUM(LOOKUP(2,1/(SRP!$B$7:$B$9&lt;=E6215)/(SRP!$C$7:$C$9&gt;=E6215),SRP!$D$7:$D$9)*(G6215/100)*(E6215/1000)),IF(C6215="Spirits",SUM(LOOKUP(2,1/(SRP!$B$2:$B$6&lt;=E6215)/(SRP!$C$2:$C$6&gt;=E6215),SRP!$D$2:$D$6)*(G6215/100)*(E6215/1000)),IF(AND(C6215="Wine",D6215="Fortified Wines"),SUM(LOOKUP(2,1/(SRP!$B$20:$B$23&lt;=E6215)/(SRP!$C$20:$C$23&gt;=E6215),SRP!$D$20:$D$23)*(G6215/100)*(E6215/1000)),IF(C6215="Wine",SUM(LOOKUP(2,1/(SRP!$B$15:$B$19&lt;=E6215)/(SRP!$C$15:$C$19&gt;=E6215),SRP!$D$15:$D$19)*(G6215/100)*(E6215/1000)),IF(C6215="Ready to Drink",SUM(LOOKUP(2,1/(SRP!$B$10:$B$14&lt;=E6215)/(SRP!$C$10:$C$14&gt;=E6215),SRP!$D$10:$D$14)*(G6215/100)*(E6215/1000)),0))))),2)</f>
        <v>6.81</v>
      </c>
    </row>
    <row r="6216" spans="1:11" x14ac:dyDescent="0.35">
      <c r="A6216" s="2">
        <v>50244</v>
      </c>
      <c r="B6216" s="76" t="s">
        <v>4831</v>
      </c>
      <c r="C6216" s="76" t="s">
        <v>286</v>
      </c>
      <c r="D6216" s="76" t="s">
        <v>5245</v>
      </c>
      <c r="E6216" s="76">
        <v>3000</v>
      </c>
      <c r="F6216" s="76">
        <v>4</v>
      </c>
      <c r="G6216" s="77">
        <v>12</v>
      </c>
      <c r="H6216" s="76" t="s">
        <v>5939</v>
      </c>
      <c r="I6216" s="77">
        <v>37.99</v>
      </c>
      <c r="J6216" s="2">
        <v>1</v>
      </c>
      <c r="K6216" s="119" cm="1">
        <f t="array" ref="K6216">ROUND(IF(C6216="Beer",SUM(LOOKUP(2,1/(SRP!$B$7:$B$9&lt;=E6216)/(SRP!$C$7:$C$9&gt;=E6216),SRP!$D$7:$D$9)*(G6216/100)*(E6216/1000)),IF(C6216="Spirits",SUM(LOOKUP(2,1/(SRP!$B$2:$B$6&lt;=E6216)/(SRP!$C$2:$C$6&gt;=E6216),SRP!$D$2:$D$6)*(G6216/100)*(E6216/1000)),IF(AND(C6216="Wine",D6216="Fortified Wines"),SUM(LOOKUP(2,1/(SRP!$B$20:$B$23&lt;=E6216)/(SRP!$C$20:$C$23&gt;=E6216),SRP!$D$20:$D$23)*(G6216/100)*(E6216/1000)),IF(C6216="Wine",SUM(LOOKUP(2,1/(SRP!$B$15:$B$19&lt;=E6216)/(SRP!$C$15:$C$19&gt;=E6216),SRP!$D$15:$D$19)*(G6216/100)*(E6216/1000)),IF(C6216="Ready to Drink",SUM(LOOKUP(2,1/(SRP!$B$10:$B$14&lt;=E6216)/(SRP!$C$10:$C$14&gt;=E6216),SRP!$D$10:$D$14)*(G6216/100)*(E6216/1000)),0))))),2)</f>
        <v>25.13</v>
      </c>
    </row>
    <row r="6217" spans="1:11" x14ac:dyDescent="0.35">
      <c r="A6217" s="2">
        <v>50247</v>
      </c>
      <c r="B6217" s="76" t="s">
        <v>4832</v>
      </c>
      <c r="C6217" s="76" t="s">
        <v>286</v>
      </c>
      <c r="D6217" s="76" t="s">
        <v>5269</v>
      </c>
      <c r="E6217" s="76">
        <v>3000</v>
      </c>
      <c r="F6217" s="76">
        <v>4</v>
      </c>
      <c r="G6217" s="77">
        <v>12.5</v>
      </c>
      <c r="H6217" s="76" t="s">
        <v>5939</v>
      </c>
      <c r="I6217" s="77">
        <v>37.99</v>
      </c>
      <c r="J6217" s="2">
        <v>1</v>
      </c>
      <c r="K6217" s="119" cm="1">
        <f t="array" ref="K6217">ROUND(IF(C6217="Beer",SUM(LOOKUP(2,1/(SRP!$B$7:$B$9&lt;=E6217)/(SRP!$C$7:$C$9&gt;=E6217),SRP!$D$7:$D$9)*(G6217/100)*(E6217/1000)),IF(C6217="Spirits",SUM(LOOKUP(2,1/(SRP!$B$2:$B$6&lt;=E6217)/(SRP!$C$2:$C$6&gt;=E6217),SRP!$D$2:$D$6)*(G6217/100)*(E6217/1000)),IF(AND(C6217="Wine",D6217="Fortified Wines"),SUM(LOOKUP(2,1/(SRP!$B$20:$B$23&lt;=E6217)/(SRP!$C$20:$C$23&gt;=E6217),SRP!$D$20:$D$23)*(G6217/100)*(E6217/1000)),IF(C6217="Wine",SUM(LOOKUP(2,1/(SRP!$B$15:$B$19&lt;=E6217)/(SRP!$C$15:$C$19&gt;=E6217),SRP!$D$15:$D$19)*(G6217/100)*(E6217/1000)),IF(C6217="Ready to Drink",SUM(LOOKUP(2,1/(SRP!$B$10:$B$14&lt;=E6217)/(SRP!$C$10:$C$14&gt;=E6217),SRP!$D$10:$D$14)*(G6217/100)*(E6217/1000)),0))))),2)</f>
        <v>26.18</v>
      </c>
    </row>
    <row r="6218" spans="1:11" x14ac:dyDescent="0.35">
      <c r="A6218" s="2">
        <v>50251</v>
      </c>
      <c r="B6218" s="76" t="s">
        <v>4833</v>
      </c>
      <c r="C6218" s="76" t="s">
        <v>285</v>
      </c>
      <c r="D6218" s="76" t="s">
        <v>5252</v>
      </c>
      <c r="E6218" s="76">
        <v>375</v>
      </c>
      <c r="F6218" s="76">
        <v>12</v>
      </c>
      <c r="G6218" s="77">
        <v>25</v>
      </c>
      <c r="H6218" s="76" t="s">
        <v>3326</v>
      </c>
      <c r="I6218" s="77">
        <v>27.1</v>
      </c>
      <c r="J6218" s="2">
        <v>1</v>
      </c>
      <c r="K6218" s="119" cm="1">
        <f t="array" ref="K6218">ROUND(IF(C6218="Beer",SUM(LOOKUP(2,1/(SRP!$B$7:$B$9&lt;=E6218)/(SRP!$C$7:$C$9&gt;=E6218),SRP!$D$7:$D$9)*(G6218/100)*(E6218/1000)),IF(C6218="Spirits",SUM(LOOKUP(2,1/(SRP!$B$2:$B$6&lt;=E6218)/(SRP!$C$2:$C$6&gt;=E6218),SRP!$D$2:$D$6)*(G6218/100)*(E6218/1000)),IF(AND(C6218="Wine",D6218="Fortified Wines"),SUM(LOOKUP(2,1/(SRP!$B$20:$B$23&lt;=E6218)/(SRP!$C$20:$C$23&gt;=E6218),SRP!$D$20:$D$23)*(G6218/100)*(E6218/1000)),IF(C6218="Wine",SUM(LOOKUP(2,1/(SRP!$B$15:$B$19&lt;=E6218)/(SRP!$C$15:$C$19&gt;=E6218),SRP!$D$15:$D$19)*(G6218/100)*(E6218/1000)),IF(C6218="Ready to Drink",SUM(LOOKUP(2,1/(SRP!$B$10:$B$14&lt;=E6218)/(SRP!$C$10:$C$14&gt;=E6218),SRP!$D$10:$D$14)*(G6218/100)*(E6218/1000)),0))))),2)</f>
        <v>7.43</v>
      </c>
    </row>
    <row r="6219" spans="1:11" x14ac:dyDescent="0.35">
      <c r="A6219" s="2">
        <v>50258</v>
      </c>
      <c r="B6219" s="76" t="s">
        <v>4834</v>
      </c>
      <c r="C6219" s="76" t="s">
        <v>285</v>
      </c>
      <c r="D6219" s="76" t="s">
        <v>5252</v>
      </c>
      <c r="E6219" s="76">
        <v>360</v>
      </c>
      <c r="F6219" s="76">
        <v>20</v>
      </c>
      <c r="G6219" s="77">
        <v>13.5</v>
      </c>
      <c r="H6219" s="76" t="s">
        <v>3326</v>
      </c>
      <c r="I6219" s="77">
        <v>11.29</v>
      </c>
      <c r="J6219" s="2">
        <v>1</v>
      </c>
      <c r="K6219" s="119" cm="1">
        <f t="array" ref="K6219">ROUND(IF(C6219="Beer",SUM(LOOKUP(2,1/(SRP!$B$7:$B$9&lt;=E6219)/(SRP!$C$7:$C$9&gt;=E6219),SRP!$D$7:$D$9)*(G6219/100)*(E6219/1000)),IF(C6219="Spirits",SUM(LOOKUP(2,1/(SRP!$B$2:$B$6&lt;=E6219)/(SRP!$C$2:$C$6&gt;=E6219),SRP!$D$2:$D$6)*(G6219/100)*(E6219/1000)),IF(AND(C6219="Wine",D6219="Fortified Wines"),SUM(LOOKUP(2,1/(SRP!$B$20:$B$23&lt;=E6219)/(SRP!$C$20:$C$23&gt;=E6219),SRP!$D$20:$D$23)*(G6219/100)*(E6219/1000)),IF(C6219="Wine",SUM(LOOKUP(2,1/(SRP!$B$15:$B$19&lt;=E6219)/(SRP!$C$15:$C$19&gt;=E6219),SRP!$D$15:$D$19)*(G6219/100)*(E6219/1000)),IF(C6219="Ready to Drink",SUM(LOOKUP(2,1/(SRP!$B$10:$B$14&lt;=E6219)/(SRP!$C$10:$C$14&gt;=E6219),SRP!$D$10:$D$14)*(G6219/100)*(E6219/1000)),0))))),2)</f>
        <v>3.85</v>
      </c>
    </row>
    <row r="6220" spans="1:11" x14ac:dyDescent="0.35">
      <c r="A6220" s="2">
        <v>50260</v>
      </c>
      <c r="B6220" s="76" t="s">
        <v>4835</v>
      </c>
      <c r="C6220" s="76" t="s">
        <v>285</v>
      </c>
      <c r="D6220" s="76" t="s">
        <v>5252</v>
      </c>
      <c r="E6220" s="76">
        <v>360</v>
      </c>
      <c r="F6220" s="76">
        <v>20</v>
      </c>
      <c r="G6220" s="77">
        <v>12.5</v>
      </c>
      <c r="H6220" s="76" t="s">
        <v>3326</v>
      </c>
      <c r="I6220" s="77">
        <v>11.29</v>
      </c>
      <c r="J6220" s="2">
        <v>1</v>
      </c>
      <c r="K6220" s="119" cm="1">
        <f t="array" ref="K6220">ROUND(IF(C6220="Beer",SUM(LOOKUP(2,1/(SRP!$B$7:$B$9&lt;=E6220)/(SRP!$C$7:$C$9&gt;=E6220),SRP!$D$7:$D$9)*(G6220/100)*(E6220/1000)),IF(C6220="Spirits",SUM(LOOKUP(2,1/(SRP!$B$2:$B$6&lt;=E6220)/(SRP!$C$2:$C$6&gt;=E6220),SRP!$D$2:$D$6)*(G6220/100)*(E6220/1000)),IF(AND(C6220="Wine",D6220="Fortified Wines"),SUM(LOOKUP(2,1/(SRP!$B$20:$B$23&lt;=E6220)/(SRP!$C$20:$C$23&gt;=E6220),SRP!$D$20:$D$23)*(G6220/100)*(E6220/1000)),IF(C6220="Wine",SUM(LOOKUP(2,1/(SRP!$B$15:$B$19&lt;=E6220)/(SRP!$C$15:$C$19&gt;=E6220),SRP!$D$15:$D$19)*(G6220/100)*(E6220/1000)),IF(C6220="Ready to Drink",SUM(LOOKUP(2,1/(SRP!$B$10:$B$14&lt;=E6220)/(SRP!$C$10:$C$14&gt;=E6220),SRP!$D$10:$D$14)*(G6220/100)*(E6220/1000)),0))))),2)</f>
        <v>3.57</v>
      </c>
    </row>
    <row r="6221" spans="1:11" x14ac:dyDescent="0.35">
      <c r="A6221" s="2">
        <v>50261</v>
      </c>
      <c r="B6221" s="76" t="s">
        <v>4762</v>
      </c>
      <c r="C6221" s="76" t="s">
        <v>5938</v>
      </c>
      <c r="D6221" s="76" t="s">
        <v>5298</v>
      </c>
      <c r="E6221" s="76">
        <v>4260</v>
      </c>
      <c r="F6221" s="76">
        <v>1</v>
      </c>
      <c r="G6221" s="77">
        <v>7</v>
      </c>
      <c r="H6221" s="76" t="s">
        <v>4999</v>
      </c>
      <c r="I6221" s="77">
        <v>31.99</v>
      </c>
      <c r="J6221" s="2">
        <v>12</v>
      </c>
      <c r="K6221" s="119" cm="1">
        <f t="array" ref="K6221">ROUND(IF(C6221="Beer",SUM(LOOKUP(2,1/(SRP!$B$7:$B$9&lt;=E6221)/(SRP!$C$7:$C$9&gt;=E6221),SRP!$D$7:$D$9)*(G6221/100)*(E6221/1000)),IF(C6221="Spirits",SUM(LOOKUP(2,1/(SRP!$B$2:$B$6&lt;=E6221)/(SRP!$C$2:$C$6&gt;=E6221),SRP!$D$2:$D$6)*(G6221/100)*(E6221/1000)),IF(AND(C6221="Wine",D6221="Fortified Wines"),SUM(LOOKUP(2,1/(SRP!$B$20:$B$23&lt;=E6221)/(SRP!$C$20:$C$23&gt;=E6221),SRP!$D$20:$D$23)*(G6221/100)*(E6221/1000)),IF(C6221="Wine",SUM(LOOKUP(2,1/(SRP!$B$15:$B$19&lt;=E6221)/(SRP!$C$15:$C$19&gt;=E6221),SRP!$D$15:$D$19)*(G6221/100)*(E6221/1000)),IF(C6221="Ready to Drink",SUM(LOOKUP(2,1/(SRP!$B$10:$B$14&lt;=E6221)/(SRP!$C$10:$C$14&gt;=E6221),SRP!$D$10:$D$14)*(G6221/100)*(E6221/1000)),0))))),2)</f>
        <v>20.82</v>
      </c>
    </row>
    <row r="6222" spans="1:11" x14ac:dyDescent="0.35">
      <c r="A6222" s="2">
        <v>50261</v>
      </c>
      <c r="B6222" s="76" t="s">
        <v>4762</v>
      </c>
      <c r="C6222" s="76" t="s">
        <v>5938</v>
      </c>
      <c r="D6222" s="76" t="s">
        <v>5298</v>
      </c>
      <c r="E6222" s="76">
        <v>4260</v>
      </c>
      <c r="F6222" s="76">
        <v>1</v>
      </c>
      <c r="G6222" s="77">
        <v>7</v>
      </c>
      <c r="H6222" s="76" t="s">
        <v>4999</v>
      </c>
      <c r="I6222" s="77">
        <v>31.99</v>
      </c>
      <c r="J6222" s="2">
        <v>12</v>
      </c>
      <c r="K6222" s="119" cm="1">
        <f t="array" ref="K6222">ROUND(IF(C6222="Beer",SUM(LOOKUP(2,1/(SRP!$B$7:$B$9&lt;=E6222)/(SRP!$C$7:$C$9&gt;=E6222),SRP!$D$7:$D$9)*(G6222/100)*(E6222/1000)),IF(C6222="Spirits",SUM(LOOKUP(2,1/(SRP!$B$2:$B$6&lt;=E6222)/(SRP!$C$2:$C$6&gt;=E6222),SRP!$D$2:$D$6)*(G6222/100)*(E6222/1000)),IF(AND(C6222="Wine",D6222="Fortified Wines"),SUM(LOOKUP(2,1/(SRP!$B$20:$B$23&lt;=E6222)/(SRP!$C$20:$C$23&gt;=E6222),SRP!$D$20:$D$23)*(G6222/100)*(E6222/1000)),IF(C6222="Wine",SUM(LOOKUP(2,1/(SRP!$B$15:$B$19&lt;=E6222)/(SRP!$C$15:$C$19&gt;=E6222),SRP!$D$15:$D$19)*(G6222/100)*(E6222/1000)),IF(C6222="Ready to Drink",SUM(LOOKUP(2,1/(SRP!$B$10:$B$14&lt;=E6222)/(SRP!$C$10:$C$14&gt;=E6222),SRP!$D$10:$D$14)*(G6222/100)*(E6222/1000)),0))))),2)</f>
        <v>20.82</v>
      </c>
    </row>
    <row r="6223" spans="1:11" x14ac:dyDescent="0.35">
      <c r="A6223" s="2">
        <v>50262</v>
      </c>
      <c r="B6223" s="76" t="s">
        <v>4763</v>
      </c>
      <c r="C6223" s="76" t="s">
        <v>5938</v>
      </c>
      <c r="D6223" s="76" t="s">
        <v>5279</v>
      </c>
      <c r="E6223" s="76">
        <v>4260</v>
      </c>
      <c r="F6223" s="76">
        <v>1</v>
      </c>
      <c r="G6223" s="77">
        <v>7</v>
      </c>
      <c r="H6223" s="76" t="s">
        <v>4999</v>
      </c>
      <c r="I6223" s="77">
        <v>32.99</v>
      </c>
      <c r="J6223" s="2">
        <v>12</v>
      </c>
      <c r="K6223" s="119" cm="1">
        <f t="array" ref="K6223">ROUND(IF(C6223="Beer",SUM(LOOKUP(2,1/(SRP!$B$7:$B$9&lt;=E6223)/(SRP!$C$7:$C$9&gt;=E6223),SRP!$D$7:$D$9)*(G6223/100)*(E6223/1000)),IF(C6223="Spirits",SUM(LOOKUP(2,1/(SRP!$B$2:$B$6&lt;=E6223)/(SRP!$C$2:$C$6&gt;=E6223),SRP!$D$2:$D$6)*(G6223/100)*(E6223/1000)),IF(AND(C6223="Wine",D6223="Fortified Wines"),SUM(LOOKUP(2,1/(SRP!$B$20:$B$23&lt;=E6223)/(SRP!$C$20:$C$23&gt;=E6223),SRP!$D$20:$D$23)*(G6223/100)*(E6223/1000)),IF(C6223="Wine",SUM(LOOKUP(2,1/(SRP!$B$15:$B$19&lt;=E6223)/(SRP!$C$15:$C$19&gt;=E6223),SRP!$D$15:$D$19)*(G6223/100)*(E6223/1000)),IF(C6223="Ready to Drink",SUM(LOOKUP(2,1/(SRP!$B$10:$B$14&lt;=E6223)/(SRP!$C$10:$C$14&gt;=E6223),SRP!$D$10:$D$14)*(G6223/100)*(E6223/1000)),0))))),2)</f>
        <v>20.82</v>
      </c>
    </row>
    <row r="6224" spans="1:11" x14ac:dyDescent="0.35">
      <c r="A6224" s="2">
        <v>50262</v>
      </c>
      <c r="B6224" s="76" t="s">
        <v>4763</v>
      </c>
      <c r="C6224" s="76" t="s">
        <v>5938</v>
      </c>
      <c r="D6224" s="76" t="s">
        <v>5279</v>
      </c>
      <c r="E6224" s="76">
        <v>4260</v>
      </c>
      <c r="F6224" s="76">
        <v>1</v>
      </c>
      <c r="G6224" s="77">
        <v>7</v>
      </c>
      <c r="H6224" s="76" t="s">
        <v>4999</v>
      </c>
      <c r="I6224" s="77">
        <v>32.99</v>
      </c>
      <c r="J6224" s="2">
        <v>12</v>
      </c>
      <c r="K6224" s="119" cm="1">
        <f t="array" ref="K6224">ROUND(IF(C6224="Beer",SUM(LOOKUP(2,1/(SRP!$B$7:$B$9&lt;=E6224)/(SRP!$C$7:$C$9&gt;=E6224),SRP!$D$7:$D$9)*(G6224/100)*(E6224/1000)),IF(C6224="Spirits",SUM(LOOKUP(2,1/(SRP!$B$2:$B$6&lt;=E6224)/(SRP!$C$2:$C$6&gt;=E6224),SRP!$D$2:$D$6)*(G6224/100)*(E6224/1000)),IF(AND(C6224="Wine",D6224="Fortified Wines"),SUM(LOOKUP(2,1/(SRP!$B$20:$B$23&lt;=E6224)/(SRP!$C$20:$C$23&gt;=E6224),SRP!$D$20:$D$23)*(G6224/100)*(E6224/1000)),IF(C6224="Wine",SUM(LOOKUP(2,1/(SRP!$B$15:$B$19&lt;=E6224)/(SRP!$C$15:$C$19&gt;=E6224),SRP!$D$15:$D$19)*(G6224/100)*(E6224/1000)),IF(C6224="Ready to Drink",SUM(LOOKUP(2,1/(SRP!$B$10:$B$14&lt;=E6224)/(SRP!$C$10:$C$14&gt;=E6224),SRP!$D$10:$D$14)*(G6224/100)*(E6224/1000)),0))))),2)</f>
        <v>20.82</v>
      </c>
    </row>
    <row r="6225" spans="1:11" x14ac:dyDescent="0.35">
      <c r="A6225" s="2">
        <v>50270</v>
      </c>
      <c r="B6225" s="76" t="s">
        <v>4794</v>
      </c>
      <c r="C6225" s="76" t="s">
        <v>287</v>
      </c>
      <c r="D6225" s="76" t="s">
        <v>5230</v>
      </c>
      <c r="E6225" s="76">
        <v>473</v>
      </c>
      <c r="F6225" s="76">
        <v>24</v>
      </c>
      <c r="G6225" s="77">
        <v>5</v>
      </c>
      <c r="H6225" s="76" t="s">
        <v>3328</v>
      </c>
      <c r="I6225" s="77">
        <v>3.79</v>
      </c>
      <c r="J6225" s="2">
        <v>1</v>
      </c>
      <c r="K6225" s="119" cm="1">
        <f t="array" ref="K6225">ROUND(IF(C6225="Beer",SUM(LOOKUP(2,1/(SRP!$B$7:$B$9&lt;=E6225)/(SRP!$C$7:$C$9&gt;=E6225),SRP!$D$7:$D$9)*(G6225/100)*(E6225/1000)),IF(C6225="Spirits",SUM(LOOKUP(2,1/(SRP!$B$2:$B$6&lt;=E6225)/(SRP!$C$2:$C$6&gt;=E6225),SRP!$D$2:$D$6)*(G6225/100)*(E6225/1000)),IF(AND(C6225="Wine",D6225="Fortified Wines"),SUM(LOOKUP(2,1/(SRP!$B$20:$B$23&lt;=E6225)/(SRP!$C$20:$C$23&gt;=E6225),SRP!$D$20:$D$23)*(G6225/100)*(E6225/1000)),IF(C6225="Wine",SUM(LOOKUP(2,1/(SRP!$B$15:$B$19&lt;=E6225)/(SRP!$C$15:$C$19&gt;=E6225),SRP!$D$15:$D$19)*(G6225/100)*(E6225/1000)),IF(C6225="Ready to Drink",SUM(LOOKUP(2,1/(SRP!$B$10:$B$14&lt;=E6225)/(SRP!$C$10:$C$14&gt;=E6225),SRP!$D$10:$D$14)*(G6225/100)*(E6225/1000)),0))))),2)</f>
        <v>1.65</v>
      </c>
    </row>
    <row r="6226" spans="1:11" x14ac:dyDescent="0.35">
      <c r="A6226" s="2">
        <v>50270</v>
      </c>
      <c r="B6226" s="76" t="s">
        <v>4794</v>
      </c>
      <c r="C6226" s="76" t="s">
        <v>287</v>
      </c>
      <c r="D6226" s="76" t="s">
        <v>5230</v>
      </c>
      <c r="E6226" s="76">
        <v>473</v>
      </c>
      <c r="F6226" s="76">
        <v>24</v>
      </c>
      <c r="G6226" s="77">
        <v>5</v>
      </c>
      <c r="H6226" s="76" t="s">
        <v>3328</v>
      </c>
      <c r="I6226" s="77">
        <v>3.79</v>
      </c>
      <c r="J6226" s="2">
        <v>1</v>
      </c>
      <c r="K6226" s="119" cm="1">
        <f t="array" ref="K6226">ROUND(IF(C6226="Beer",SUM(LOOKUP(2,1/(SRP!$B$7:$B$9&lt;=E6226)/(SRP!$C$7:$C$9&gt;=E6226),SRP!$D$7:$D$9)*(G6226/100)*(E6226/1000)),IF(C6226="Spirits",SUM(LOOKUP(2,1/(SRP!$B$2:$B$6&lt;=E6226)/(SRP!$C$2:$C$6&gt;=E6226),SRP!$D$2:$D$6)*(G6226/100)*(E6226/1000)),IF(AND(C6226="Wine",D6226="Fortified Wines"),SUM(LOOKUP(2,1/(SRP!$B$20:$B$23&lt;=E6226)/(SRP!$C$20:$C$23&gt;=E6226),SRP!$D$20:$D$23)*(G6226/100)*(E6226/1000)),IF(C6226="Wine",SUM(LOOKUP(2,1/(SRP!$B$15:$B$19&lt;=E6226)/(SRP!$C$15:$C$19&gt;=E6226),SRP!$D$15:$D$19)*(G6226/100)*(E6226/1000)),IF(C6226="Ready to Drink",SUM(LOOKUP(2,1/(SRP!$B$10:$B$14&lt;=E6226)/(SRP!$C$10:$C$14&gt;=E6226),SRP!$D$10:$D$14)*(G6226/100)*(E6226/1000)),0))))),2)</f>
        <v>1.65</v>
      </c>
    </row>
    <row r="6227" spans="1:11" x14ac:dyDescent="0.35">
      <c r="A6227" s="2">
        <v>50271</v>
      </c>
      <c r="B6227" s="76" t="s">
        <v>4795</v>
      </c>
      <c r="C6227" s="76" t="s">
        <v>287</v>
      </c>
      <c r="D6227" s="76" t="s">
        <v>5230</v>
      </c>
      <c r="E6227" s="76">
        <v>4260</v>
      </c>
      <c r="F6227" s="76">
        <v>2</v>
      </c>
      <c r="G6227" s="77">
        <v>5</v>
      </c>
      <c r="H6227" s="76" t="s">
        <v>3328</v>
      </c>
      <c r="I6227" s="77">
        <v>27.99</v>
      </c>
      <c r="J6227" s="2">
        <v>12</v>
      </c>
      <c r="K6227" s="119" cm="1">
        <f t="array" ref="K6227">ROUND(IF(C6227="Beer",SUM(LOOKUP(2,1/(SRP!$B$7:$B$9&lt;=E6227)/(SRP!$C$7:$C$9&gt;=E6227),SRP!$D$7:$D$9)*(G6227/100)*(E6227/1000)),IF(C6227="Spirits",SUM(LOOKUP(2,1/(SRP!$B$2:$B$6&lt;=E6227)/(SRP!$C$2:$C$6&gt;=E6227),SRP!$D$2:$D$6)*(G6227/100)*(E6227/1000)),IF(AND(C6227="Wine",D6227="Fortified Wines"),SUM(LOOKUP(2,1/(SRP!$B$20:$B$23&lt;=E6227)/(SRP!$C$20:$C$23&gt;=E6227),SRP!$D$20:$D$23)*(G6227/100)*(E6227/1000)),IF(C6227="Wine",SUM(LOOKUP(2,1/(SRP!$B$15:$B$19&lt;=E6227)/(SRP!$C$15:$C$19&gt;=E6227),SRP!$D$15:$D$19)*(G6227/100)*(E6227/1000)),IF(C6227="Ready to Drink",SUM(LOOKUP(2,1/(SRP!$B$10:$B$14&lt;=E6227)/(SRP!$C$10:$C$14&gt;=E6227),SRP!$D$10:$D$14)*(G6227/100)*(E6227/1000)),0))))),2)</f>
        <v>14.87</v>
      </c>
    </row>
    <row r="6228" spans="1:11" x14ac:dyDescent="0.35">
      <c r="A6228" s="2">
        <v>50271</v>
      </c>
      <c r="B6228" s="76" t="s">
        <v>4795</v>
      </c>
      <c r="C6228" s="76" t="s">
        <v>287</v>
      </c>
      <c r="D6228" s="76" t="s">
        <v>5230</v>
      </c>
      <c r="E6228" s="76">
        <v>4260</v>
      </c>
      <c r="F6228" s="76">
        <v>2</v>
      </c>
      <c r="G6228" s="77">
        <v>5</v>
      </c>
      <c r="H6228" s="76" t="s">
        <v>3328</v>
      </c>
      <c r="I6228" s="77">
        <v>27.99</v>
      </c>
      <c r="J6228" s="2">
        <v>12</v>
      </c>
      <c r="K6228" s="119" cm="1">
        <f t="array" ref="K6228">ROUND(IF(C6228="Beer",SUM(LOOKUP(2,1/(SRP!$B$7:$B$9&lt;=E6228)/(SRP!$C$7:$C$9&gt;=E6228),SRP!$D$7:$D$9)*(G6228/100)*(E6228/1000)),IF(C6228="Spirits",SUM(LOOKUP(2,1/(SRP!$B$2:$B$6&lt;=E6228)/(SRP!$C$2:$C$6&gt;=E6228),SRP!$D$2:$D$6)*(G6228/100)*(E6228/1000)),IF(AND(C6228="Wine",D6228="Fortified Wines"),SUM(LOOKUP(2,1/(SRP!$B$20:$B$23&lt;=E6228)/(SRP!$C$20:$C$23&gt;=E6228),SRP!$D$20:$D$23)*(G6228/100)*(E6228/1000)),IF(C6228="Wine",SUM(LOOKUP(2,1/(SRP!$B$15:$B$19&lt;=E6228)/(SRP!$C$15:$C$19&gt;=E6228),SRP!$D$15:$D$19)*(G6228/100)*(E6228/1000)),IF(C6228="Ready to Drink",SUM(LOOKUP(2,1/(SRP!$B$10:$B$14&lt;=E6228)/(SRP!$C$10:$C$14&gt;=E6228),SRP!$D$10:$D$14)*(G6228/100)*(E6228/1000)),0))))),2)</f>
        <v>14.87</v>
      </c>
    </row>
    <row r="6229" spans="1:11" x14ac:dyDescent="0.35">
      <c r="A6229" s="2">
        <v>50273</v>
      </c>
      <c r="B6229" s="76" t="s">
        <v>4796</v>
      </c>
      <c r="C6229" s="76" t="s">
        <v>287</v>
      </c>
      <c r="D6229" s="76" t="s">
        <v>5230</v>
      </c>
      <c r="E6229" s="76">
        <v>3960</v>
      </c>
      <c r="F6229" s="76">
        <v>2</v>
      </c>
      <c r="G6229" s="77">
        <v>5.0999999999999996</v>
      </c>
      <c r="H6229" s="76" t="s">
        <v>3328</v>
      </c>
      <c r="I6229" s="77">
        <v>29.99</v>
      </c>
      <c r="J6229" s="2">
        <v>12</v>
      </c>
      <c r="K6229" s="119" cm="1">
        <f t="array" ref="K6229">ROUND(IF(C6229="Beer",SUM(LOOKUP(2,1/(SRP!$B$7:$B$9&lt;=E6229)/(SRP!$C$7:$C$9&gt;=E6229),SRP!$D$7:$D$9)*(G6229/100)*(E6229/1000)),IF(C6229="Spirits",SUM(LOOKUP(2,1/(SRP!$B$2:$B$6&lt;=E6229)/(SRP!$C$2:$C$6&gt;=E6229),SRP!$D$2:$D$6)*(G6229/100)*(E6229/1000)),IF(AND(C6229="Wine",D6229="Fortified Wines"),SUM(LOOKUP(2,1/(SRP!$B$20:$B$23&lt;=E6229)/(SRP!$C$20:$C$23&gt;=E6229),SRP!$D$20:$D$23)*(G6229/100)*(E6229/1000)),IF(C6229="Wine",SUM(LOOKUP(2,1/(SRP!$B$15:$B$19&lt;=E6229)/(SRP!$C$15:$C$19&gt;=E6229),SRP!$D$15:$D$19)*(G6229/100)*(E6229/1000)),IF(C6229="Ready to Drink",SUM(LOOKUP(2,1/(SRP!$B$10:$B$14&lt;=E6229)/(SRP!$C$10:$C$14&gt;=E6229),SRP!$D$10:$D$14)*(G6229/100)*(E6229/1000)),0))))),2)</f>
        <v>14.1</v>
      </c>
    </row>
    <row r="6230" spans="1:11" x14ac:dyDescent="0.35">
      <c r="A6230" s="2">
        <v>50273</v>
      </c>
      <c r="B6230" s="76" t="s">
        <v>4796</v>
      </c>
      <c r="C6230" s="76" t="s">
        <v>287</v>
      </c>
      <c r="D6230" s="76" t="s">
        <v>5230</v>
      </c>
      <c r="E6230" s="76">
        <v>3960</v>
      </c>
      <c r="F6230" s="76">
        <v>2</v>
      </c>
      <c r="G6230" s="77">
        <v>5.0999999999999996</v>
      </c>
      <c r="H6230" s="76" t="s">
        <v>3328</v>
      </c>
      <c r="I6230" s="77">
        <v>29.99</v>
      </c>
      <c r="J6230" s="2">
        <v>12</v>
      </c>
      <c r="K6230" s="119" cm="1">
        <f t="array" ref="K6230">ROUND(IF(C6230="Beer",SUM(LOOKUP(2,1/(SRP!$B$7:$B$9&lt;=E6230)/(SRP!$C$7:$C$9&gt;=E6230),SRP!$D$7:$D$9)*(G6230/100)*(E6230/1000)),IF(C6230="Spirits",SUM(LOOKUP(2,1/(SRP!$B$2:$B$6&lt;=E6230)/(SRP!$C$2:$C$6&gt;=E6230),SRP!$D$2:$D$6)*(G6230/100)*(E6230/1000)),IF(AND(C6230="Wine",D6230="Fortified Wines"),SUM(LOOKUP(2,1/(SRP!$B$20:$B$23&lt;=E6230)/(SRP!$C$20:$C$23&gt;=E6230),SRP!$D$20:$D$23)*(G6230/100)*(E6230/1000)),IF(C6230="Wine",SUM(LOOKUP(2,1/(SRP!$B$15:$B$19&lt;=E6230)/(SRP!$C$15:$C$19&gt;=E6230),SRP!$D$15:$D$19)*(G6230/100)*(E6230/1000)),IF(C6230="Ready to Drink",SUM(LOOKUP(2,1/(SRP!$B$10:$B$14&lt;=E6230)/(SRP!$C$10:$C$14&gt;=E6230),SRP!$D$10:$D$14)*(G6230/100)*(E6230/1000)),0))))),2)</f>
        <v>14.1</v>
      </c>
    </row>
    <row r="6231" spans="1:11" x14ac:dyDescent="0.35">
      <c r="A6231" s="2">
        <v>50274</v>
      </c>
      <c r="B6231" s="76" t="s">
        <v>4731</v>
      </c>
      <c r="C6231" s="76" t="s">
        <v>287</v>
      </c>
      <c r="D6231" s="76" t="s">
        <v>5230</v>
      </c>
      <c r="E6231" s="76">
        <v>473</v>
      </c>
      <c r="F6231" s="76">
        <v>24</v>
      </c>
      <c r="G6231" s="77">
        <v>4.2</v>
      </c>
      <c r="H6231" s="76" t="s">
        <v>3391</v>
      </c>
      <c r="I6231" s="77">
        <v>3.75</v>
      </c>
      <c r="J6231" s="2">
        <v>1</v>
      </c>
      <c r="K6231" s="119" cm="1">
        <f t="array" ref="K6231">ROUND(IF(C6231="Beer",SUM(LOOKUP(2,1/(SRP!$B$7:$B$9&lt;=E6231)/(SRP!$C$7:$C$9&gt;=E6231),SRP!$D$7:$D$9)*(G6231/100)*(E6231/1000)),IF(C6231="Spirits",SUM(LOOKUP(2,1/(SRP!$B$2:$B$6&lt;=E6231)/(SRP!$C$2:$C$6&gt;=E6231),SRP!$D$2:$D$6)*(G6231/100)*(E6231/1000)),IF(AND(C6231="Wine",D6231="Fortified Wines"),SUM(LOOKUP(2,1/(SRP!$B$20:$B$23&lt;=E6231)/(SRP!$C$20:$C$23&gt;=E6231),SRP!$D$20:$D$23)*(G6231/100)*(E6231/1000)),IF(C6231="Wine",SUM(LOOKUP(2,1/(SRP!$B$15:$B$19&lt;=E6231)/(SRP!$C$15:$C$19&gt;=E6231),SRP!$D$15:$D$19)*(G6231/100)*(E6231/1000)),IF(C6231="Ready to Drink",SUM(LOOKUP(2,1/(SRP!$B$10:$B$14&lt;=E6231)/(SRP!$C$10:$C$14&gt;=E6231),SRP!$D$10:$D$14)*(G6231/100)*(E6231/1000)),0))))),2)</f>
        <v>1.39</v>
      </c>
    </row>
    <row r="6232" spans="1:11" x14ac:dyDescent="0.35">
      <c r="A6232" s="2">
        <v>50274</v>
      </c>
      <c r="B6232" s="76" t="s">
        <v>4731</v>
      </c>
      <c r="C6232" s="76" t="s">
        <v>287</v>
      </c>
      <c r="D6232" s="76" t="s">
        <v>5230</v>
      </c>
      <c r="E6232" s="76">
        <v>473</v>
      </c>
      <c r="F6232" s="76">
        <v>24</v>
      </c>
      <c r="G6232" s="77">
        <v>4.2</v>
      </c>
      <c r="H6232" s="76" t="s">
        <v>3391</v>
      </c>
      <c r="I6232" s="77">
        <v>3.75</v>
      </c>
      <c r="J6232" s="2">
        <v>1</v>
      </c>
      <c r="K6232" s="119" cm="1">
        <f t="array" ref="K6232">ROUND(IF(C6232="Beer",SUM(LOOKUP(2,1/(SRP!$B$7:$B$9&lt;=E6232)/(SRP!$C$7:$C$9&gt;=E6232),SRP!$D$7:$D$9)*(G6232/100)*(E6232/1000)),IF(C6232="Spirits",SUM(LOOKUP(2,1/(SRP!$B$2:$B$6&lt;=E6232)/(SRP!$C$2:$C$6&gt;=E6232),SRP!$D$2:$D$6)*(G6232/100)*(E6232/1000)),IF(AND(C6232="Wine",D6232="Fortified Wines"),SUM(LOOKUP(2,1/(SRP!$B$20:$B$23&lt;=E6232)/(SRP!$C$20:$C$23&gt;=E6232),SRP!$D$20:$D$23)*(G6232/100)*(E6232/1000)),IF(C6232="Wine",SUM(LOOKUP(2,1/(SRP!$B$15:$B$19&lt;=E6232)/(SRP!$C$15:$C$19&gt;=E6232),SRP!$D$15:$D$19)*(G6232/100)*(E6232/1000)),IF(C6232="Ready to Drink",SUM(LOOKUP(2,1/(SRP!$B$10:$B$14&lt;=E6232)/(SRP!$C$10:$C$14&gt;=E6232),SRP!$D$10:$D$14)*(G6232/100)*(E6232/1000)),0))))),2)</f>
        <v>1.39</v>
      </c>
    </row>
    <row r="6233" spans="1:11" x14ac:dyDescent="0.35">
      <c r="A6233" s="2">
        <v>50276</v>
      </c>
      <c r="B6233" s="76" t="s">
        <v>691</v>
      </c>
      <c r="C6233" s="76" t="s">
        <v>285</v>
      </c>
      <c r="D6233" s="76" t="s">
        <v>5287</v>
      </c>
      <c r="E6233" s="76">
        <v>375</v>
      </c>
      <c r="F6233" s="76">
        <v>12</v>
      </c>
      <c r="G6233" s="77">
        <v>40</v>
      </c>
      <c r="H6233" s="76" t="s">
        <v>3283</v>
      </c>
      <c r="I6233" s="77">
        <v>50.99</v>
      </c>
      <c r="J6233" s="2">
        <v>1</v>
      </c>
      <c r="K6233" s="119" cm="1">
        <f t="array" ref="K6233">ROUND(IF(C6233="Beer",SUM(LOOKUP(2,1/(SRP!$B$7:$B$9&lt;=E6233)/(SRP!$C$7:$C$9&gt;=E6233),SRP!$D$7:$D$9)*(G6233/100)*(E6233/1000)),IF(C6233="Spirits",SUM(LOOKUP(2,1/(SRP!$B$2:$B$6&lt;=E6233)/(SRP!$C$2:$C$6&gt;=E6233),SRP!$D$2:$D$6)*(G6233/100)*(E6233/1000)),IF(AND(C6233="Wine",D6233="Fortified Wines"),SUM(LOOKUP(2,1/(SRP!$B$20:$B$23&lt;=E6233)/(SRP!$C$20:$C$23&gt;=E6233),SRP!$D$20:$D$23)*(G6233/100)*(E6233/1000)),IF(C6233="Wine",SUM(LOOKUP(2,1/(SRP!$B$15:$B$19&lt;=E6233)/(SRP!$C$15:$C$19&gt;=E6233),SRP!$D$15:$D$19)*(G6233/100)*(E6233/1000)),IF(C6233="Ready to Drink",SUM(LOOKUP(2,1/(SRP!$B$10:$B$14&lt;=E6233)/(SRP!$C$10:$C$14&gt;=E6233),SRP!$D$10:$D$14)*(G6233/100)*(E6233/1000)),0))))),2)</f>
        <v>11.89</v>
      </c>
    </row>
    <row r="6234" spans="1:11" x14ac:dyDescent="0.35">
      <c r="A6234" s="2">
        <v>50283</v>
      </c>
      <c r="B6234" s="76" t="s">
        <v>6448</v>
      </c>
      <c r="C6234" s="76" t="s">
        <v>286</v>
      </c>
      <c r="D6234" s="76" t="s">
        <v>5268</v>
      </c>
      <c r="E6234" s="76">
        <v>4000</v>
      </c>
      <c r="F6234" s="76">
        <v>4</v>
      </c>
      <c r="G6234" s="77">
        <v>14</v>
      </c>
      <c r="H6234" s="76" t="s">
        <v>3297</v>
      </c>
      <c r="I6234" s="77">
        <v>44.99</v>
      </c>
      <c r="J6234" s="2">
        <v>1</v>
      </c>
      <c r="K6234" s="119" cm="1">
        <f t="array" ref="K6234">ROUND(IF(C6234="Beer",SUM(LOOKUP(2,1/(SRP!$B$7:$B$9&lt;=E6234)/(SRP!$C$7:$C$9&gt;=E6234),SRP!$D$7:$D$9)*(G6234/100)*(E6234/1000)),IF(C6234="Spirits",SUM(LOOKUP(2,1/(SRP!$B$2:$B$6&lt;=E6234)/(SRP!$C$2:$C$6&gt;=E6234),SRP!$D$2:$D$6)*(G6234/100)*(E6234/1000)),IF(AND(C6234="Wine",D6234="Fortified Wines"),SUM(LOOKUP(2,1/(SRP!$B$20:$B$23&lt;=E6234)/(SRP!$C$20:$C$23&gt;=E6234),SRP!$D$20:$D$23)*(G6234/100)*(E6234/1000)),IF(C6234="Wine",SUM(LOOKUP(2,1/(SRP!$B$15:$B$19&lt;=E6234)/(SRP!$C$15:$C$19&gt;=E6234),SRP!$D$15:$D$19)*(G6234/100)*(E6234/1000)),IF(C6234="Ready to Drink",SUM(LOOKUP(2,1/(SRP!$B$10:$B$14&lt;=E6234)/(SRP!$C$10:$C$14&gt;=E6234),SRP!$D$10:$D$14)*(G6234/100)*(E6234/1000)),0))))),2)</f>
        <v>32.549999999999997</v>
      </c>
    </row>
    <row r="6235" spans="1:11" x14ac:dyDescent="0.35">
      <c r="A6235" s="2">
        <v>50286</v>
      </c>
      <c r="B6235" s="76" t="s">
        <v>4732</v>
      </c>
      <c r="C6235" s="76" t="s">
        <v>287</v>
      </c>
      <c r="D6235" s="76" t="s">
        <v>5240</v>
      </c>
      <c r="E6235" s="76">
        <v>473</v>
      </c>
      <c r="F6235" s="76">
        <v>24</v>
      </c>
      <c r="G6235" s="77">
        <v>6</v>
      </c>
      <c r="H6235" s="76" t="s">
        <v>3391</v>
      </c>
      <c r="I6235" s="77">
        <v>4.5</v>
      </c>
      <c r="J6235" s="2">
        <v>1</v>
      </c>
      <c r="K6235" s="119" cm="1">
        <f t="array" ref="K6235">ROUND(IF(C6235="Beer",SUM(LOOKUP(2,1/(SRP!$B$7:$B$9&lt;=E6235)/(SRP!$C$7:$C$9&gt;=E6235),SRP!$D$7:$D$9)*(G6235/100)*(E6235/1000)),IF(C6235="Spirits",SUM(LOOKUP(2,1/(SRP!$B$2:$B$6&lt;=E6235)/(SRP!$C$2:$C$6&gt;=E6235),SRP!$D$2:$D$6)*(G6235/100)*(E6235/1000)),IF(AND(C6235="Wine",D6235="Fortified Wines"),SUM(LOOKUP(2,1/(SRP!$B$20:$B$23&lt;=E6235)/(SRP!$C$20:$C$23&gt;=E6235),SRP!$D$20:$D$23)*(G6235/100)*(E6235/1000)),IF(C6235="Wine",SUM(LOOKUP(2,1/(SRP!$B$15:$B$19&lt;=E6235)/(SRP!$C$15:$C$19&gt;=E6235),SRP!$D$15:$D$19)*(G6235/100)*(E6235/1000)),IF(C6235="Ready to Drink",SUM(LOOKUP(2,1/(SRP!$B$10:$B$14&lt;=E6235)/(SRP!$C$10:$C$14&gt;=E6235),SRP!$D$10:$D$14)*(G6235/100)*(E6235/1000)),0))))),2)</f>
        <v>1.98</v>
      </c>
    </row>
    <row r="6236" spans="1:11" x14ac:dyDescent="0.35">
      <c r="A6236" s="2">
        <v>50286</v>
      </c>
      <c r="B6236" s="76" t="s">
        <v>4732</v>
      </c>
      <c r="C6236" s="76" t="s">
        <v>287</v>
      </c>
      <c r="D6236" s="76" t="s">
        <v>5240</v>
      </c>
      <c r="E6236" s="76">
        <v>473</v>
      </c>
      <c r="F6236" s="76">
        <v>24</v>
      </c>
      <c r="G6236" s="77">
        <v>6</v>
      </c>
      <c r="H6236" s="76" t="s">
        <v>3391</v>
      </c>
      <c r="I6236" s="77">
        <v>4.5</v>
      </c>
      <c r="J6236" s="2">
        <v>1</v>
      </c>
      <c r="K6236" s="119" cm="1">
        <f t="array" ref="K6236">ROUND(IF(C6236="Beer",SUM(LOOKUP(2,1/(SRP!$B$7:$B$9&lt;=E6236)/(SRP!$C$7:$C$9&gt;=E6236),SRP!$D$7:$D$9)*(G6236/100)*(E6236/1000)),IF(C6236="Spirits",SUM(LOOKUP(2,1/(SRP!$B$2:$B$6&lt;=E6236)/(SRP!$C$2:$C$6&gt;=E6236),SRP!$D$2:$D$6)*(G6236/100)*(E6236/1000)),IF(AND(C6236="Wine",D6236="Fortified Wines"),SUM(LOOKUP(2,1/(SRP!$B$20:$B$23&lt;=E6236)/(SRP!$C$20:$C$23&gt;=E6236),SRP!$D$20:$D$23)*(G6236/100)*(E6236/1000)),IF(C6236="Wine",SUM(LOOKUP(2,1/(SRP!$B$15:$B$19&lt;=E6236)/(SRP!$C$15:$C$19&gt;=E6236),SRP!$D$15:$D$19)*(G6236/100)*(E6236/1000)),IF(C6236="Ready to Drink",SUM(LOOKUP(2,1/(SRP!$B$10:$B$14&lt;=E6236)/(SRP!$C$10:$C$14&gt;=E6236),SRP!$D$10:$D$14)*(G6236/100)*(E6236/1000)),0))))),2)</f>
        <v>1.98</v>
      </c>
    </row>
    <row r="6237" spans="1:11" x14ac:dyDescent="0.35">
      <c r="A6237" s="2">
        <v>50289</v>
      </c>
      <c r="B6237" s="76" t="s">
        <v>6449</v>
      </c>
      <c r="C6237" s="76" t="s">
        <v>286</v>
      </c>
      <c r="D6237" s="76" t="s">
        <v>5246</v>
      </c>
      <c r="E6237" s="76">
        <v>4000</v>
      </c>
      <c r="F6237" s="76">
        <v>4</v>
      </c>
      <c r="G6237" s="77">
        <v>12</v>
      </c>
      <c r="H6237" s="76" t="s">
        <v>3297</v>
      </c>
      <c r="I6237" s="77">
        <v>40.99</v>
      </c>
      <c r="J6237" s="2">
        <v>1</v>
      </c>
      <c r="K6237" s="119" cm="1">
        <f t="array" ref="K6237">ROUND(IF(C6237="Beer",SUM(LOOKUP(2,1/(SRP!$B$7:$B$9&lt;=E6237)/(SRP!$C$7:$C$9&gt;=E6237),SRP!$D$7:$D$9)*(G6237/100)*(E6237/1000)),IF(C6237="Spirits",SUM(LOOKUP(2,1/(SRP!$B$2:$B$6&lt;=E6237)/(SRP!$C$2:$C$6&gt;=E6237),SRP!$D$2:$D$6)*(G6237/100)*(E6237/1000)),IF(AND(C6237="Wine",D6237="Fortified Wines"),SUM(LOOKUP(2,1/(SRP!$B$20:$B$23&lt;=E6237)/(SRP!$C$20:$C$23&gt;=E6237),SRP!$D$20:$D$23)*(G6237/100)*(E6237/1000)),IF(C6237="Wine",SUM(LOOKUP(2,1/(SRP!$B$15:$B$19&lt;=E6237)/(SRP!$C$15:$C$19&gt;=E6237),SRP!$D$15:$D$19)*(G6237/100)*(E6237/1000)),IF(C6237="Ready to Drink",SUM(LOOKUP(2,1/(SRP!$B$10:$B$14&lt;=E6237)/(SRP!$C$10:$C$14&gt;=E6237),SRP!$D$10:$D$14)*(G6237/100)*(E6237/1000)),0))))),2)</f>
        <v>27.9</v>
      </c>
    </row>
    <row r="6238" spans="1:11" x14ac:dyDescent="0.35">
      <c r="A6238" s="2">
        <v>50316</v>
      </c>
      <c r="B6238" s="76" t="s">
        <v>4808</v>
      </c>
      <c r="C6238" s="76" t="s">
        <v>287</v>
      </c>
      <c r="D6238" s="76" t="s">
        <v>5230</v>
      </c>
      <c r="E6238" s="76">
        <v>355</v>
      </c>
      <c r="F6238" s="76">
        <v>24</v>
      </c>
      <c r="G6238" s="77">
        <v>4.5</v>
      </c>
      <c r="H6238" s="76" t="s">
        <v>4854</v>
      </c>
      <c r="I6238" s="77">
        <v>2.4</v>
      </c>
      <c r="J6238" s="2">
        <v>1</v>
      </c>
      <c r="K6238" s="119" cm="1">
        <f t="array" ref="K6238">ROUND(IF(C6238="Beer",SUM(LOOKUP(2,1/(SRP!$B$7:$B$9&lt;=E6238)/(SRP!$C$7:$C$9&gt;=E6238),SRP!$D$7:$D$9)*(G6238/100)*(E6238/1000)),IF(C6238="Spirits",SUM(LOOKUP(2,1/(SRP!$B$2:$B$6&lt;=E6238)/(SRP!$C$2:$C$6&gt;=E6238),SRP!$D$2:$D$6)*(G6238/100)*(E6238/1000)),IF(AND(C6238="Wine",D6238="Fortified Wines"),SUM(LOOKUP(2,1/(SRP!$B$20:$B$23&lt;=E6238)/(SRP!$C$20:$C$23&gt;=E6238),SRP!$D$20:$D$23)*(G6238/100)*(E6238/1000)),IF(C6238="Wine",SUM(LOOKUP(2,1/(SRP!$B$15:$B$19&lt;=E6238)/(SRP!$C$15:$C$19&gt;=E6238),SRP!$D$15:$D$19)*(G6238/100)*(E6238/1000)),IF(C6238="Ready to Drink",SUM(LOOKUP(2,1/(SRP!$B$10:$B$14&lt;=E6238)/(SRP!$C$10:$C$14&gt;=E6238),SRP!$D$10:$D$14)*(G6238/100)*(E6238/1000)),0))))),2)</f>
        <v>1.1200000000000001</v>
      </c>
    </row>
    <row r="6239" spans="1:11" x14ac:dyDescent="0.35">
      <c r="A6239" s="2">
        <v>50316</v>
      </c>
      <c r="B6239" s="76" t="s">
        <v>4808</v>
      </c>
      <c r="C6239" s="76" t="s">
        <v>287</v>
      </c>
      <c r="D6239" s="76" t="s">
        <v>5230</v>
      </c>
      <c r="E6239" s="76">
        <v>355</v>
      </c>
      <c r="F6239" s="76">
        <v>24</v>
      </c>
      <c r="G6239" s="77">
        <v>4.5</v>
      </c>
      <c r="H6239" s="76" t="s">
        <v>4854</v>
      </c>
      <c r="I6239" s="77">
        <v>2.4</v>
      </c>
      <c r="J6239" s="2">
        <v>1</v>
      </c>
      <c r="K6239" s="119" cm="1">
        <f t="array" ref="K6239">ROUND(IF(C6239="Beer",SUM(LOOKUP(2,1/(SRP!$B$7:$B$9&lt;=E6239)/(SRP!$C$7:$C$9&gt;=E6239),SRP!$D$7:$D$9)*(G6239/100)*(E6239/1000)),IF(C6239="Spirits",SUM(LOOKUP(2,1/(SRP!$B$2:$B$6&lt;=E6239)/(SRP!$C$2:$C$6&gt;=E6239),SRP!$D$2:$D$6)*(G6239/100)*(E6239/1000)),IF(AND(C6239="Wine",D6239="Fortified Wines"),SUM(LOOKUP(2,1/(SRP!$B$20:$B$23&lt;=E6239)/(SRP!$C$20:$C$23&gt;=E6239),SRP!$D$20:$D$23)*(G6239/100)*(E6239/1000)),IF(C6239="Wine",SUM(LOOKUP(2,1/(SRP!$B$15:$B$19&lt;=E6239)/(SRP!$C$15:$C$19&gt;=E6239),SRP!$D$15:$D$19)*(G6239/100)*(E6239/1000)),IF(C6239="Ready to Drink",SUM(LOOKUP(2,1/(SRP!$B$10:$B$14&lt;=E6239)/(SRP!$C$10:$C$14&gt;=E6239),SRP!$D$10:$D$14)*(G6239/100)*(E6239/1000)),0))))),2)</f>
        <v>1.1200000000000001</v>
      </c>
    </row>
    <row r="6240" spans="1:11" x14ac:dyDescent="0.35">
      <c r="A6240" s="2">
        <v>50317</v>
      </c>
      <c r="B6240" s="76" t="s">
        <v>4809</v>
      </c>
      <c r="C6240" s="76" t="s">
        <v>287</v>
      </c>
      <c r="D6240" s="76" t="s">
        <v>5266</v>
      </c>
      <c r="E6240" s="76">
        <v>355</v>
      </c>
      <c r="F6240" s="76">
        <v>24</v>
      </c>
      <c r="G6240" s="77">
        <v>4.2</v>
      </c>
      <c r="H6240" s="76" t="s">
        <v>4854</v>
      </c>
      <c r="I6240" s="77">
        <v>2.8</v>
      </c>
      <c r="J6240" s="2">
        <v>1</v>
      </c>
      <c r="K6240" s="119" cm="1">
        <f t="array" ref="K6240">ROUND(IF(C6240="Beer",SUM(LOOKUP(2,1/(SRP!$B$7:$B$9&lt;=E6240)/(SRP!$C$7:$C$9&gt;=E6240),SRP!$D$7:$D$9)*(G6240/100)*(E6240/1000)),IF(C6240="Spirits",SUM(LOOKUP(2,1/(SRP!$B$2:$B$6&lt;=E6240)/(SRP!$C$2:$C$6&gt;=E6240),SRP!$D$2:$D$6)*(G6240/100)*(E6240/1000)),IF(AND(C6240="Wine",D6240="Fortified Wines"),SUM(LOOKUP(2,1/(SRP!$B$20:$B$23&lt;=E6240)/(SRP!$C$20:$C$23&gt;=E6240),SRP!$D$20:$D$23)*(G6240/100)*(E6240/1000)),IF(C6240="Wine",SUM(LOOKUP(2,1/(SRP!$B$15:$B$19&lt;=E6240)/(SRP!$C$15:$C$19&gt;=E6240),SRP!$D$15:$D$19)*(G6240/100)*(E6240/1000)),IF(C6240="Ready to Drink",SUM(LOOKUP(2,1/(SRP!$B$10:$B$14&lt;=E6240)/(SRP!$C$10:$C$14&gt;=E6240),SRP!$D$10:$D$14)*(G6240/100)*(E6240/1000)),0))))),2)</f>
        <v>1.04</v>
      </c>
    </row>
    <row r="6241" spans="1:11" x14ac:dyDescent="0.35">
      <c r="A6241" s="2">
        <v>50317</v>
      </c>
      <c r="B6241" s="76" t="s">
        <v>4809</v>
      </c>
      <c r="C6241" s="76" t="s">
        <v>287</v>
      </c>
      <c r="D6241" s="76" t="s">
        <v>5266</v>
      </c>
      <c r="E6241" s="76">
        <v>355</v>
      </c>
      <c r="F6241" s="76">
        <v>24</v>
      </c>
      <c r="G6241" s="77">
        <v>4.2</v>
      </c>
      <c r="H6241" s="76" t="s">
        <v>4854</v>
      </c>
      <c r="I6241" s="77">
        <v>2.8</v>
      </c>
      <c r="J6241" s="2">
        <v>1</v>
      </c>
      <c r="K6241" s="119" cm="1">
        <f t="array" ref="K6241">ROUND(IF(C6241="Beer",SUM(LOOKUP(2,1/(SRP!$B$7:$B$9&lt;=E6241)/(SRP!$C$7:$C$9&gt;=E6241),SRP!$D$7:$D$9)*(G6241/100)*(E6241/1000)),IF(C6241="Spirits",SUM(LOOKUP(2,1/(SRP!$B$2:$B$6&lt;=E6241)/(SRP!$C$2:$C$6&gt;=E6241),SRP!$D$2:$D$6)*(G6241/100)*(E6241/1000)),IF(AND(C6241="Wine",D6241="Fortified Wines"),SUM(LOOKUP(2,1/(SRP!$B$20:$B$23&lt;=E6241)/(SRP!$C$20:$C$23&gt;=E6241),SRP!$D$20:$D$23)*(G6241/100)*(E6241/1000)),IF(C6241="Wine",SUM(LOOKUP(2,1/(SRP!$B$15:$B$19&lt;=E6241)/(SRP!$C$15:$C$19&gt;=E6241),SRP!$D$15:$D$19)*(G6241/100)*(E6241/1000)),IF(C6241="Ready to Drink",SUM(LOOKUP(2,1/(SRP!$B$10:$B$14&lt;=E6241)/(SRP!$C$10:$C$14&gt;=E6241),SRP!$D$10:$D$14)*(G6241/100)*(E6241/1000)),0))))),2)</f>
        <v>1.04</v>
      </c>
    </row>
    <row r="6242" spans="1:11" x14ac:dyDescent="0.35">
      <c r="A6242" s="2">
        <v>50320</v>
      </c>
      <c r="B6242" s="76" t="s">
        <v>4810</v>
      </c>
      <c r="C6242" s="76" t="s">
        <v>287</v>
      </c>
      <c r="D6242" s="76" t="s">
        <v>5266</v>
      </c>
      <c r="E6242" s="76">
        <v>355</v>
      </c>
      <c r="F6242" s="76">
        <v>24</v>
      </c>
      <c r="G6242" s="77">
        <v>5</v>
      </c>
      <c r="H6242" s="76" t="s">
        <v>4854</v>
      </c>
      <c r="I6242" s="77">
        <v>2.8</v>
      </c>
      <c r="J6242" s="2">
        <v>1</v>
      </c>
      <c r="K6242" s="119" cm="1">
        <f t="array" ref="K6242">ROUND(IF(C6242="Beer",SUM(LOOKUP(2,1/(SRP!$B$7:$B$9&lt;=E6242)/(SRP!$C$7:$C$9&gt;=E6242),SRP!$D$7:$D$9)*(G6242/100)*(E6242/1000)),IF(C6242="Spirits",SUM(LOOKUP(2,1/(SRP!$B$2:$B$6&lt;=E6242)/(SRP!$C$2:$C$6&gt;=E6242),SRP!$D$2:$D$6)*(G6242/100)*(E6242/1000)),IF(AND(C6242="Wine",D6242="Fortified Wines"),SUM(LOOKUP(2,1/(SRP!$B$20:$B$23&lt;=E6242)/(SRP!$C$20:$C$23&gt;=E6242),SRP!$D$20:$D$23)*(G6242/100)*(E6242/1000)),IF(C6242="Wine",SUM(LOOKUP(2,1/(SRP!$B$15:$B$19&lt;=E6242)/(SRP!$C$15:$C$19&gt;=E6242),SRP!$D$15:$D$19)*(G6242/100)*(E6242/1000)),IF(C6242="Ready to Drink",SUM(LOOKUP(2,1/(SRP!$B$10:$B$14&lt;=E6242)/(SRP!$C$10:$C$14&gt;=E6242),SRP!$D$10:$D$14)*(G6242/100)*(E6242/1000)),0))))),2)</f>
        <v>1.24</v>
      </c>
    </row>
    <row r="6243" spans="1:11" x14ac:dyDescent="0.35">
      <c r="A6243" s="2">
        <v>50320</v>
      </c>
      <c r="B6243" s="76" t="s">
        <v>4810</v>
      </c>
      <c r="C6243" s="76" t="s">
        <v>287</v>
      </c>
      <c r="D6243" s="76" t="s">
        <v>5266</v>
      </c>
      <c r="E6243" s="76">
        <v>355</v>
      </c>
      <c r="F6243" s="76">
        <v>24</v>
      </c>
      <c r="G6243" s="77">
        <v>5</v>
      </c>
      <c r="H6243" s="76" t="s">
        <v>4854</v>
      </c>
      <c r="I6243" s="77">
        <v>2.8</v>
      </c>
      <c r="J6243" s="2">
        <v>1</v>
      </c>
      <c r="K6243" s="119" cm="1">
        <f t="array" ref="K6243">ROUND(IF(C6243="Beer",SUM(LOOKUP(2,1/(SRP!$B$7:$B$9&lt;=E6243)/(SRP!$C$7:$C$9&gt;=E6243),SRP!$D$7:$D$9)*(G6243/100)*(E6243/1000)),IF(C6243="Spirits",SUM(LOOKUP(2,1/(SRP!$B$2:$B$6&lt;=E6243)/(SRP!$C$2:$C$6&gt;=E6243),SRP!$D$2:$D$6)*(G6243/100)*(E6243/1000)),IF(AND(C6243="Wine",D6243="Fortified Wines"),SUM(LOOKUP(2,1/(SRP!$B$20:$B$23&lt;=E6243)/(SRP!$C$20:$C$23&gt;=E6243),SRP!$D$20:$D$23)*(G6243/100)*(E6243/1000)),IF(C6243="Wine",SUM(LOOKUP(2,1/(SRP!$B$15:$B$19&lt;=E6243)/(SRP!$C$15:$C$19&gt;=E6243),SRP!$D$15:$D$19)*(G6243/100)*(E6243/1000)),IF(C6243="Ready to Drink",SUM(LOOKUP(2,1/(SRP!$B$10:$B$14&lt;=E6243)/(SRP!$C$10:$C$14&gt;=E6243),SRP!$D$10:$D$14)*(G6243/100)*(E6243/1000)),0))))),2)</f>
        <v>1.24</v>
      </c>
    </row>
    <row r="6244" spans="1:11" x14ac:dyDescent="0.35">
      <c r="A6244" s="2">
        <v>50321</v>
      </c>
      <c r="B6244" s="76" t="s">
        <v>4726</v>
      </c>
      <c r="C6244" s="76" t="s">
        <v>287</v>
      </c>
      <c r="D6244" s="76" t="s">
        <v>5240</v>
      </c>
      <c r="E6244" s="76">
        <v>473</v>
      </c>
      <c r="F6244" s="76">
        <v>24</v>
      </c>
      <c r="G6244" s="77">
        <v>6.5</v>
      </c>
      <c r="H6244" s="76" t="s">
        <v>3334</v>
      </c>
      <c r="I6244" s="77">
        <v>4.6900000000000004</v>
      </c>
      <c r="J6244" s="2">
        <v>1</v>
      </c>
      <c r="K6244" s="119" cm="1">
        <f t="array" ref="K6244">ROUND(IF(C6244="Beer",SUM(LOOKUP(2,1/(SRP!$B$7:$B$9&lt;=E6244)/(SRP!$C$7:$C$9&gt;=E6244),SRP!$D$7:$D$9)*(G6244/100)*(E6244/1000)),IF(C6244="Spirits",SUM(LOOKUP(2,1/(SRP!$B$2:$B$6&lt;=E6244)/(SRP!$C$2:$C$6&gt;=E6244),SRP!$D$2:$D$6)*(G6244/100)*(E6244/1000)),IF(AND(C6244="Wine",D6244="Fortified Wines"),SUM(LOOKUP(2,1/(SRP!$B$20:$B$23&lt;=E6244)/(SRP!$C$20:$C$23&gt;=E6244),SRP!$D$20:$D$23)*(G6244/100)*(E6244/1000)),IF(C6244="Wine",SUM(LOOKUP(2,1/(SRP!$B$15:$B$19&lt;=E6244)/(SRP!$C$15:$C$19&gt;=E6244),SRP!$D$15:$D$19)*(G6244/100)*(E6244/1000)),IF(C6244="Ready to Drink",SUM(LOOKUP(2,1/(SRP!$B$10:$B$14&lt;=E6244)/(SRP!$C$10:$C$14&gt;=E6244),SRP!$D$10:$D$14)*(G6244/100)*(E6244/1000)),0))))),2)</f>
        <v>2.15</v>
      </c>
    </row>
    <row r="6245" spans="1:11" x14ac:dyDescent="0.35">
      <c r="A6245" s="2">
        <v>50321</v>
      </c>
      <c r="B6245" s="76" t="s">
        <v>4726</v>
      </c>
      <c r="C6245" s="76" t="s">
        <v>287</v>
      </c>
      <c r="D6245" s="76" t="s">
        <v>5240</v>
      </c>
      <c r="E6245" s="76">
        <v>473</v>
      </c>
      <c r="F6245" s="76">
        <v>24</v>
      </c>
      <c r="G6245" s="77">
        <v>6.5</v>
      </c>
      <c r="H6245" s="76" t="s">
        <v>3334</v>
      </c>
      <c r="I6245" s="77">
        <v>4.6900000000000004</v>
      </c>
      <c r="J6245" s="2">
        <v>1</v>
      </c>
      <c r="K6245" s="119" cm="1">
        <f t="array" ref="K6245">ROUND(IF(C6245="Beer",SUM(LOOKUP(2,1/(SRP!$B$7:$B$9&lt;=E6245)/(SRP!$C$7:$C$9&gt;=E6245),SRP!$D$7:$D$9)*(G6245/100)*(E6245/1000)),IF(C6245="Spirits",SUM(LOOKUP(2,1/(SRP!$B$2:$B$6&lt;=E6245)/(SRP!$C$2:$C$6&gt;=E6245),SRP!$D$2:$D$6)*(G6245/100)*(E6245/1000)),IF(AND(C6245="Wine",D6245="Fortified Wines"),SUM(LOOKUP(2,1/(SRP!$B$20:$B$23&lt;=E6245)/(SRP!$C$20:$C$23&gt;=E6245),SRP!$D$20:$D$23)*(G6245/100)*(E6245/1000)),IF(C6245="Wine",SUM(LOOKUP(2,1/(SRP!$B$15:$B$19&lt;=E6245)/(SRP!$C$15:$C$19&gt;=E6245),SRP!$D$15:$D$19)*(G6245/100)*(E6245/1000)),IF(C6245="Ready to Drink",SUM(LOOKUP(2,1/(SRP!$B$10:$B$14&lt;=E6245)/(SRP!$C$10:$C$14&gt;=E6245),SRP!$D$10:$D$14)*(G6245/100)*(E6245/1000)),0))))),2)</f>
        <v>2.15</v>
      </c>
    </row>
    <row r="6246" spans="1:11" x14ac:dyDescent="0.35">
      <c r="A6246" s="2">
        <v>50355</v>
      </c>
      <c r="B6246" s="76" t="s">
        <v>4811</v>
      </c>
      <c r="C6246" s="76" t="s">
        <v>287</v>
      </c>
      <c r="D6246" s="76" t="s">
        <v>5266</v>
      </c>
      <c r="E6246" s="76">
        <v>355</v>
      </c>
      <c r="F6246" s="76">
        <v>24</v>
      </c>
      <c r="G6246" s="77">
        <v>5</v>
      </c>
      <c r="H6246" s="76" t="s">
        <v>4854</v>
      </c>
      <c r="I6246" s="77">
        <v>2.8</v>
      </c>
      <c r="J6246" s="2">
        <v>1</v>
      </c>
      <c r="K6246" s="119" cm="1">
        <f t="array" ref="K6246">ROUND(IF(C6246="Beer",SUM(LOOKUP(2,1/(SRP!$B$7:$B$9&lt;=E6246)/(SRP!$C$7:$C$9&gt;=E6246),SRP!$D$7:$D$9)*(G6246/100)*(E6246/1000)),IF(C6246="Spirits",SUM(LOOKUP(2,1/(SRP!$B$2:$B$6&lt;=E6246)/(SRP!$C$2:$C$6&gt;=E6246),SRP!$D$2:$D$6)*(G6246/100)*(E6246/1000)),IF(AND(C6246="Wine",D6246="Fortified Wines"),SUM(LOOKUP(2,1/(SRP!$B$20:$B$23&lt;=E6246)/(SRP!$C$20:$C$23&gt;=E6246),SRP!$D$20:$D$23)*(G6246/100)*(E6246/1000)),IF(C6246="Wine",SUM(LOOKUP(2,1/(SRP!$B$15:$B$19&lt;=E6246)/(SRP!$C$15:$C$19&gt;=E6246),SRP!$D$15:$D$19)*(G6246/100)*(E6246/1000)),IF(C6246="Ready to Drink",SUM(LOOKUP(2,1/(SRP!$B$10:$B$14&lt;=E6246)/(SRP!$C$10:$C$14&gt;=E6246),SRP!$D$10:$D$14)*(G6246/100)*(E6246/1000)),0))))),2)</f>
        <v>1.24</v>
      </c>
    </row>
    <row r="6247" spans="1:11" x14ac:dyDescent="0.35">
      <c r="A6247" s="2">
        <v>50355</v>
      </c>
      <c r="B6247" s="76" t="s">
        <v>4811</v>
      </c>
      <c r="C6247" s="76" t="s">
        <v>287</v>
      </c>
      <c r="D6247" s="76" t="s">
        <v>5266</v>
      </c>
      <c r="E6247" s="76">
        <v>355</v>
      </c>
      <c r="F6247" s="76">
        <v>24</v>
      </c>
      <c r="G6247" s="77">
        <v>5</v>
      </c>
      <c r="H6247" s="76" t="s">
        <v>4854</v>
      </c>
      <c r="I6247" s="77">
        <v>2.8</v>
      </c>
      <c r="J6247" s="2">
        <v>1</v>
      </c>
      <c r="K6247" s="119" cm="1">
        <f t="array" ref="K6247">ROUND(IF(C6247="Beer",SUM(LOOKUP(2,1/(SRP!$B$7:$B$9&lt;=E6247)/(SRP!$C$7:$C$9&gt;=E6247),SRP!$D$7:$D$9)*(G6247/100)*(E6247/1000)),IF(C6247="Spirits",SUM(LOOKUP(2,1/(SRP!$B$2:$B$6&lt;=E6247)/(SRP!$C$2:$C$6&gt;=E6247),SRP!$D$2:$D$6)*(G6247/100)*(E6247/1000)),IF(AND(C6247="Wine",D6247="Fortified Wines"),SUM(LOOKUP(2,1/(SRP!$B$20:$B$23&lt;=E6247)/(SRP!$C$20:$C$23&gt;=E6247),SRP!$D$20:$D$23)*(G6247/100)*(E6247/1000)),IF(C6247="Wine",SUM(LOOKUP(2,1/(SRP!$B$15:$B$19&lt;=E6247)/(SRP!$C$15:$C$19&gt;=E6247),SRP!$D$15:$D$19)*(G6247/100)*(E6247/1000)),IF(C6247="Ready to Drink",SUM(LOOKUP(2,1/(SRP!$B$10:$B$14&lt;=E6247)/(SRP!$C$10:$C$14&gt;=E6247),SRP!$D$10:$D$14)*(G6247/100)*(E6247/1000)),0))))),2)</f>
        <v>1.24</v>
      </c>
    </row>
    <row r="6248" spans="1:11" x14ac:dyDescent="0.35">
      <c r="A6248" s="2">
        <v>50356</v>
      </c>
      <c r="B6248" s="76" t="s">
        <v>4812</v>
      </c>
      <c r="C6248" s="76" t="s">
        <v>287</v>
      </c>
      <c r="D6248" s="76" t="s">
        <v>5230</v>
      </c>
      <c r="E6248" s="76">
        <v>355</v>
      </c>
      <c r="F6248" s="76">
        <v>24</v>
      </c>
      <c r="G6248" s="77">
        <v>5</v>
      </c>
      <c r="H6248" s="76" t="s">
        <v>4854</v>
      </c>
      <c r="I6248" s="77">
        <v>2.8</v>
      </c>
      <c r="J6248" s="2">
        <v>1</v>
      </c>
      <c r="K6248" s="119" cm="1">
        <f t="array" ref="K6248">ROUND(IF(C6248="Beer",SUM(LOOKUP(2,1/(SRP!$B$7:$B$9&lt;=E6248)/(SRP!$C$7:$C$9&gt;=E6248),SRP!$D$7:$D$9)*(G6248/100)*(E6248/1000)),IF(C6248="Spirits",SUM(LOOKUP(2,1/(SRP!$B$2:$B$6&lt;=E6248)/(SRP!$C$2:$C$6&gt;=E6248),SRP!$D$2:$D$6)*(G6248/100)*(E6248/1000)),IF(AND(C6248="Wine",D6248="Fortified Wines"),SUM(LOOKUP(2,1/(SRP!$B$20:$B$23&lt;=E6248)/(SRP!$C$20:$C$23&gt;=E6248),SRP!$D$20:$D$23)*(G6248/100)*(E6248/1000)),IF(C6248="Wine",SUM(LOOKUP(2,1/(SRP!$B$15:$B$19&lt;=E6248)/(SRP!$C$15:$C$19&gt;=E6248),SRP!$D$15:$D$19)*(G6248/100)*(E6248/1000)),IF(C6248="Ready to Drink",SUM(LOOKUP(2,1/(SRP!$B$10:$B$14&lt;=E6248)/(SRP!$C$10:$C$14&gt;=E6248),SRP!$D$10:$D$14)*(G6248/100)*(E6248/1000)),0))))),2)</f>
        <v>1.24</v>
      </c>
    </row>
    <row r="6249" spans="1:11" x14ac:dyDescent="0.35">
      <c r="A6249" s="2">
        <v>50356</v>
      </c>
      <c r="B6249" s="76" t="s">
        <v>4812</v>
      </c>
      <c r="C6249" s="76" t="s">
        <v>287</v>
      </c>
      <c r="D6249" s="76" t="s">
        <v>5230</v>
      </c>
      <c r="E6249" s="76">
        <v>355</v>
      </c>
      <c r="F6249" s="76">
        <v>24</v>
      </c>
      <c r="G6249" s="77">
        <v>5</v>
      </c>
      <c r="H6249" s="76" t="s">
        <v>4854</v>
      </c>
      <c r="I6249" s="77">
        <v>2.8</v>
      </c>
      <c r="J6249" s="2">
        <v>1</v>
      </c>
      <c r="K6249" s="119" cm="1">
        <f t="array" ref="K6249">ROUND(IF(C6249="Beer",SUM(LOOKUP(2,1/(SRP!$B$7:$B$9&lt;=E6249)/(SRP!$C$7:$C$9&gt;=E6249),SRP!$D$7:$D$9)*(G6249/100)*(E6249/1000)),IF(C6249="Spirits",SUM(LOOKUP(2,1/(SRP!$B$2:$B$6&lt;=E6249)/(SRP!$C$2:$C$6&gt;=E6249),SRP!$D$2:$D$6)*(G6249/100)*(E6249/1000)),IF(AND(C6249="Wine",D6249="Fortified Wines"),SUM(LOOKUP(2,1/(SRP!$B$20:$B$23&lt;=E6249)/(SRP!$C$20:$C$23&gt;=E6249),SRP!$D$20:$D$23)*(G6249/100)*(E6249/1000)),IF(C6249="Wine",SUM(LOOKUP(2,1/(SRP!$B$15:$B$19&lt;=E6249)/(SRP!$C$15:$C$19&gt;=E6249),SRP!$D$15:$D$19)*(G6249/100)*(E6249/1000)),IF(C6249="Ready to Drink",SUM(LOOKUP(2,1/(SRP!$B$10:$B$14&lt;=E6249)/(SRP!$C$10:$C$14&gt;=E6249),SRP!$D$10:$D$14)*(G6249/100)*(E6249/1000)),0))))),2)</f>
        <v>1.24</v>
      </c>
    </row>
    <row r="6250" spans="1:11" x14ac:dyDescent="0.35">
      <c r="A6250" s="2">
        <v>50358</v>
      </c>
      <c r="B6250" s="76" t="s">
        <v>4813</v>
      </c>
      <c r="C6250" s="76" t="s">
        <v>287</v>
      </c>
      <c r="D6250" s="76" t="s">
        <v>5266</v>
      </c>
      <c r="E6250" s="76">
        <v>355</v>
      </c>
      <c r="F6250" s="76">
        <v>24</v>
      </c>
      <c r="G6250" s="77">
        <v>5</v>
      </c>
      <c r="H6250" s="76" t="s">
        <v>4854</v>
      </c>
      <c r="I6250" s="77">
        <v>3</v>
      </c>
      <c r="J6250" s="2">
        <v>1</v>
      </c>
      <c r="K6250" s="119" cm="1">
        <f t="array" ref="K6250">ROUND(IF(C6250="Beer",SUM(LOOKUP(2,1/(SRP!$B$7:$B$9&lt;=E6250)/(SRP!$C$7:$C$9&gt;=E6250),SRP!$D$7:$D$9)*(G6250/100)*(E6250/1000)),IF(C6250="Spirits",SUM(LOOKUP(2,1/(SRP!$B$2:$B$6&lt;=E6250)/(SRP!$C$2:$C$6&gt;=E6250),SRP!$D$2:$D$6)*(G6250/100)*(E6250/1000)),IF(AND(C6250="Wine",D6250="Fortified Wines"),SUM(LOOKUP(2,1/(SRP!$B$20:$B$23&lt;=E6250)/(SRP!$C$20:$C$23&gt;=E6250),SRP!$D$20:$D$23)*(G6250/100)*(E6250/1000)),IF(C6250="Wine",SUM(LOOKUP(2,1/(SRP!$B$15:$B$19&lt;=E6250)/(SRP!$C$15:$C$19&gt;=E6250),SRP!$D$15:$D$19)*(G6250/100)*(E6250/1000)),IF(C6250="Ready to Drink",SUM(LOOKUP(2,1/(SRP!$B$10:$B$14&lt;=E6250)/(SRP!$C$10:$C$14&gt;=E6250),SRP!$D$10:$D$14)*(G6250/100)*(E6250/1000)),0))))),2)</f>
        <v>1.24</v>
      </c>
    </row>
    <row r="6251" spans="1:11" x14ac:dyDescent="0.35">
      <c r="A6251" s="2">
        <v>50358</v>
      </c>
      <c r="B6251" s="76" t="s">
        <v>4813</v>
      </c>
      <c r="C6251" s="76" t="s">
        <v>287</v>
      </c>
      <c r="D6251" s="76" t="s">
        <v>5266</v>
      </c>
      <c r="E6251" s="76">
        <v>355</v>
      </c>
      <c r="F6251" s="76">
        <v>24</v>
      </c>
      <c r="G6251" s="77">
        <v>5</v>
      </c>
      <c r="H6251" s="76" t="s">
        <v>4854</v>
      </c>
      <c r="I6251" s="77">
        <v>3</v>
      </c>
      <c r="J6251" s="2">
        <v>1</v>
      </c>
      <c r="K6251" s="119" cm="1">
        <f t="array" ref="K6251">ROUND(IF(C6251="Beer",SUM(LOOKUP(2,1/(SRP!$B$7:$B$9&lt;=E6251)/(SRP!$C$7:$C$9&gt;=E6251),SRP!$D$7:$D$9)*(G6251/100)*(E6251/1000)),IF(C6251="Spirits",SUM(LOOKUP(2,1/(SRP!$B$2:$B$6&lt;=E6251)/(SRP!$C$2:$C$6&gt;=E6251),SRP!$D$2:$D$6)*(G6251/100)*(E6251/1000)),IF(AND(C6251="Wine",D6251="Fortified Wines"),SUM(LOOKUP(2,1/(SRP!$B$20:$B$23&lt;=E6251)/(SRP!$C$20:$C$23&gt;=E6251),SRP!$D$20:$D$23)*(G6251/100)*(E6251/1000)),IF(C6251="Wine",SUM(LOOKUP(2,1/(SRP!$B$15:$B$19&lt;=E6251)/(SRP!$C$15:$C$19&gt;=E6251),SRP!$D$15:$D$19)*(G6251/100)*(E6251/1000)),IF(C6251="Ready to Drink",SUM(LOOKUP(2,1/(SRP!$B$10:$B$14&lt;=E6251)/(SRP!$C$10:$C$14&gt;=E6251),SRP!$D$10:$D$14)*(G6251/100)*(E6251/1000)),0))))),2)</f>
        <v>1.24</v>
      </c>
    </row>
    <row r="6252" spans="1:11" x14ac:dyDescent="0.35">
      <c r="A6252" s="2">
        <v>50372</v>
      </c>
      <c r="B6252" s="76" t="s">
        <v>5524</v>
      </c>
      <c r="C6252" s="76" t="s">
        <v>286</v>
      </c>
      <c r="D6252" s="76" t="s">
        <v>5236</v>
      </c>
      <c r="E6252" s="76">
        <v>750</v>
      </c>
      <c r="F6252" s="76">
        <v>12</v>
      </c>
      <c r="G6252" s="77">
        <v>14.5</v>
      </c>
      <c r="H6252" s="76" t="s">
        <v>3302</v>
      </c>
      <c r="I6252" s="77">
        <v>40.99</v>
      </c>
      <c r="J6252" s="2">
        <v>1</v>
      </c>
      <c r="K6252" s="119" cm="1">
        <f t="array" ref="K6252">ROUND(IF(C6252="Beer",SUM(LOOKUP(2,1/(SRP!$B$7:$B$9&lt;=E6252)/(SRP!$C$7:$C$9&gt;=E6252),SRP!$D$7:$D$9)*(G6252/100)*(E6252/1000)),IF(C6252="Spirits",SUM(LOOKUP(2,1/(SRP!$B$2:$B$6&lt;=E6252)/(SRP!$C$2:$C$6&gt;=E6252),SRP!$D$2:$D$6)*(G6252/100)*(E6252/1000)),IF(AND(C6252="Wine",D6252="Fortified Wines"),SUM(LOOKUP(2,1/(SRP!$B$20:$B$23&lt;=E6252)/(SRP!$C$20:$C$23&gt;=E6252),SRP!$D$20:$D$23)*(G6252/100)*(E6252/1000)),IF(C6252="Wine",SUM(LOOKUP(2,1/(SRP!$B$15:$B$19&lt;=E6252)/(SRP!$C$15:$C$19&gt;=E6252),SRP!$D$15:$D$19)*(G6252/100)*(E6252/1000)),IF(C6252="Ready to Drink",SUM(LOOKUP(2,1/(SRP!$B$10:$B$14&lt;=E6252)/(SRP!$C$10:$C$14&gt;=E6252),SRP!$D$10:$D$14)*(G6252/100)*(E6252/1000)),0))))),2)</f>
        <v>7.59</v>
      </c>
    </row>
    <row r="6253" spans="1:11" x14ac:dyDescent="0.35">
      <c r="A6253" s="2">
        <v>50386</v>
      </c>
      <c r="B6253" s="76" t="s">
        <v>6451</v>
      </c>
      <c r="C6253" s="76" t="s">
        <v>286</v>
      </c>
      <c r="D6253" s="76" t="s">
        <v>5236</v>
      </c>
      <c r="E6253" s="76">
        <v>750</v>
      </c>
      <c r="F6253" s="76">
        <v>12</v>
      </c>
      <c r="G6253" s="77">
        <v>14.5</v>
      </c>
      <c r="H6253" s="76" t="s">
        <v>6697</v>
      </c>
      <c r="I6253" s="77">
        <v>19.23</v>
      </c>
      <c r="J6253" s="2">
        <v>1</v>
      </c>
      <c r="K6253" s="119" cm="1">
        <f t="array" ref="K6253">ROUND(IF(C6253="Beer",SUM(LOOKUP(2,1/(SRP!$B$7:$B$9&lt;=E6253)/(SRP!$C$7:$C$9&gt;=E6253),SRP!$D$7:$D$9)*(G6253/100)*(E6253/1000)),IF(C6253="Spirits",SUM(LOOKUP(2,1/(SRP!$B$2:$B$6&lt;=E6253)/(SRP!$C$2:$C$6&gt;=E6253),SRP!$D$2:$D$6)*(G6253/100)*(E6253/1000)),IF(AND(C6253="Wine",D6253="Fortified Wines"),SUM(LOOKUP(2,1/(SRP!$B$20:$B$23&lt;=E6253)/(SRP!$C$20:$C$23&gt;=E6253),SRP!$D$20:$D$23)*(G6253/100)*(E6253/1000)),IF(C6253="Wine",SUM(LOOKUP(2,1/(SRP!$B$15:$B$19&lt;=E6253)/(SRP!$C$15:$C$19&gt;=E6253),SRP!$D$15:$D$19)*(G6253/100)*(E6253/1000)),IF(C6253="Ready to Drink",SUM(LOOKUP(2,1/(SRP!$B$10:$B$14&lt;=E6253)/(SRP!$C$10:$C$14&gt;=E6253),SRP!$D$10:$D$14)*(G6253/100)*(E6253/1000)),0))))),2)</f>
        <v>7.59</v>
      </c>
    </row>
    <row r="6254" spans="1:11" x14ac:dyDescent="0.35">
      <c r="A6254" s="2">
        <v>50404</v>
      </c>
      <c r="B6254" s="76" t="s">
        <v>6452</v>
      </c>
      <c r="C6254" s="76" t="s">
        <v>286</v>
      </c>
      <c r="D6254" s="76" t="s">
        <v>5236</v>
      </c>
      <c r="E6254" s="76">
        <v>750</v>
      </c>
      <c r="F6254" s="76">
        <v>12</v>
      </c>
      <c r="G6254" s="77">
        <v>14</v>
      </c>
      <c r="H6254" s="76" t="s">
        <v>3302</v>
      </c>
      <c r="I6254" s="77">
        <v>16.989999999999998</v>
      </c>
      <c r="J6254" s="2">
        <v>1</v>
      </c>
      <c r="K6254" s="119" cm="1">
        <f t="array" ref="K6254">ROUND(IF(C6254="Beer",SUM(LOOKUP(2,1/(SRP!$B$7:$B$9&lt;=E6254)/(SRP!$C$7:$C$9&gt;=E6254),SRP!$D$7:$D$9)*(G6254/100)*(E6254/1000)),IF(C6254="Spirits",SUM(LOOKUP(2,1/(SRP!$B$2:$B$6&lt;=E6254)/(SRP!$C$2:$C$6&gt;=E6254),SRP!$D$2:$D$6)*(G6254/100)*(E6254/1000)),IF(AND(C6254="Wine",D6254="Fortified Wines"),SUM(LOOKUP(2,1/(SRP!$B$20:$B$23&lt;=E6254)/(SRP!$C$20:$C$23&gt;=E6254),SRP!$D$20:$D$23)*(G6254/100)*(E6254/1000)),IF(C6254="Wine",SUM(LOOKUP(2,1/(SRP!$B$15:$B$19&lt;=E6254)/(SRP!$C$15:$C$19&gt;=E6254),SRP!$D$15:$D$19)*(G6254/100)*(E6254/1000)),IF(C6254="Ready to Drink",SUM(LOOKUP(2,1/(SRP!$B$10:$B$14&lt;=E6254)/(SRP!$C$10:$C$14&gt;=E6254),SRP!$D$10:$D$14)*(G6254/100)*(E6254/1000)),0))))),2)</f>
        <v>7.33</v>
      </c>
    </row>
    <row r="6255" spans="1:11" x14ac:dyDescent="0.35">
      <c r="A6255" s="2">
        <v>50405</v>
      </c>
      <c r="B6255" s="76" t="s">
        <v>6453</v>
      </c>
      <c r="C6255" s="76" t="s">
        <v>286</v>
      </c>
      <c r="D6255" s="76" t="s">
        <v>5289</v>
      </c>
      <c r="E6255" s="76">
        <v>750</v>
      </c>
      <c r="F6255" s="76">
        <v>12</v>
      </c>
      <c r="G6255" s="77">
        <v>12</v>
      </c>
      <c r="H6255" s="76" t="s">
        <v>3302</v>
      </c>
      <c r="I6255" s="77">
        <v>13.99</v>
      </c>
      <c r="J6255" s="2">
        <v>1</v>
      </c>
      <c r="K6255" s="119" cm="1">
        <f t="array" ref="K6255">ROUND(IF(C6255="Beer",SUM(LOOKUP(2,1/(SRP!$B$7:$B$9&lt;=E6255)/(SRP!$C$7:$C$9&gt;=E6255),SRP!$D$7:$D$9)*(G6255/100)*(E6255/1000)),IF(C6255="Spirits",SUM(LOOKUP(2,1/(SRP!$B$2:$B$6&lt;=E6255)/(SRP!$C$2:$C$6&gt;=E6255),SRP!$D$2:$D$6)*(G6255/100)*(E6255/1000)),IF(AND(C6255="Wine",D6255="Fortified Wines"),SUM(LOOKUP(2,1/(SRP!$B$20:$B$23&lt;=E6255)/(SRP!$C$20:$C$23&gt;=E6255),SRP!$D$20:$D$23)*(G6255/100)*(E6255/1000)),IF(C6255="Wine",SUM(LOOKUP(2,1/(SRP!$B$15:$B$19&lt;=E6255)/(SRP!$C$15:$C$19&gt;=E6255),SRP!$D$15:$D$19)*(G6255/100)*(E6255/1000)),IF(C6255="Ready to Drink",SUM(LOOKUP(2,1/(SRP!$B$10:$B$14&lt;=E6255)/(SRP!$C$10:$C$14&gt;=E6255),SRP!$D$10:$D$14)*(G6255/100)*(E6255/1000)),0))))),2)</f>
        <v>6.28</v>
      </c>
    </row>
    <row r="6256" spans="1:11" x14ac:dyDescent="0.35">
      <c r="A6256" s="2">
        <v>50411</v>
      </c>
      <c r="B6256" s="76" t="s">
        <v>4797</v>
      </c>
      <c r="C6256" s="76" t="s">
        <v>287</v>
      </c>
      <c r="D6256" s="76" t="s">
        <v>5292</v>
      </c>
      <c r="E6256" s="76">
        <v>473</v>
      </c>
      <c r="F6256" s="76">
        <v>24</v>
      </c>
      <c r="G6256" s="77">
        <v>5.0999999999999996</v>
      </c>
      <c r="H6256" s="76" t="s">
        <v>3355</v>
      </c>
      <c r="I6256" s="77">
        <v>6.39</v>
      </c>
      <c r="J6256" s="2">
        <v>1</v>
      </c>
      <c r="K6256" s="119" cm="1">
        <f t="array" ref="K6256">ROUND(IF(C6256="Beer",SUM(LOOKUP(2,1/(SRP!$B$7:$B$9&lt;=E6256)/(SRP!$C$7:$C$9&gt;=E6256),SRP!$D$7:$D$9)*(G6256/100)*(E6256/1000)),IF(C6256="Spirits",SUM(LOOKUP(2,1/(SRP!$B$2:$B$6&lt;=E6256)/(SRP!$C$2:$C$6&gt;=E6256),SRP!$D$2:$D$6)*(G6256/100)*(E6256/1000)),IF(AND(C6256="Wine",D6256="Fortified Wines"),SUM(LOOKUP(2,1/(SRP!$B$20:$B$23&lt;=E6256)/(SRP!$C$20:$C$23&gt;=E6256),SRP!$D$20:$D$23)*(G6256/100)*(E6256/1000)),IF(C6256="Wine",SUM(LOOKUP(2,1/(SRP!$B$15:$B$19&lt;=E6256)/(SRP!$C$15:$C$19&gt;=E6256),SRP!$D$15:$D$19)*(G6256/100)*(E6256/1000)),IF(C6256="Ready to Drink",SUM(LOOKUP(2,1/(SRP!$B$10:$B$14&lt;=E6256)/(SRP!$C$10:$C$14&gt;=E6256),SRP!$D$10:$D$14)*(G6256/100)*(E6256/1000)),0))))),2)</f>
        <v>1.68</v>
      </c>
    </row>
    <row r="6257" spans="1:11" x14ac:dyDescent="0.35">
      <c r="A6257" s="2">
        <v>50411</v>
      </c>
      <c r="B6257" s="76" t="s">
        <v>4797</v>
      </c>
      <c r="C6257" s="76" t="s">
        <v>287</v>
      </c>
      <c r="D6257" s="76" t="s">
        <v>5292</v>
      </c>
      <c r="E6257" s="76">
        <v>473</v>
      </c>
      <c r="F6257" s="76">
        <v>24</v>
      </c>
      <c r="G6257" s="77">
        <v>5.0999999999999996</v>
      </c>
      <c r="H6257" s="76" t="s">
        <v>3355</v>
      </c>
      <c r="I6257" s="77">
        <v>6.39</v>
      </c>
      <c r="J6257" s="2">
        <v>1</v>
      </c>
      <c r="K6257" s="119" cm="1">
        <f t="array" ref="K6257">ROUND(IF(C6257="Beer",SUM(LOOKUP(2,1/(SRP!$B$7:$B$9&lt;=E6257)/(SRP!$C$7:$C$9&gt;=E6257),SRP!$D$7:$D$9)*(G6257/100)*(E6257/1000)),IF(C6257="Spirits",SUM(LOOKUP(2,1/(SRP!$B$2:$B$6&lt;=E6257)/(SRP!$C$2:$C$6&gt;=E6257),SRP!$D$2:$D$6)*(G6257/100)*(E6257/1000)),IF(AND(C6257="Wine",D6257="Fortified Wines"),SUM(LOOKUP(2,1/(SRP!$B$20:$B$23&lt;=E6257)/(SRP!$C$20:$C$23&gt;=E6257),SRP!$D$20:$D$23)*(G6257/100)*(E6257/1000)),IF(C6257="Wine",SUM(LOOKUP(2,1/(SRP!$B$15:$B$19&lt;=E6257)/(SRP!$C$15:$C$19&gt;=E6257),SRP!$D$15:$D$19)*(G6257/100)*(E6257/1000)),IF(C6257="Ready to Drink",SUM(LOOKUP(2,1/(SRP!$B$10:$B$14&lt;=E6257)/(SRP!$C$10:$C$14&gt;=E6257),SRP!$D$10:$D$14)*(G6257/100)*(E6257/1000)),0))))),2)</f>
        <v>1.68</v>
      </c>
    </row>
    <row r="6258" spans="1:11" x14ac:dyDescent="0.35">
      <c r="A6258" s="2">
        <v>50414</v>
      </c>
      <c r="B6258" s="76" t="s">
        <v>5567</v>
      </c>
      <c r="C6258" s="76" t="s">
        <v>285</v>
      </c>
      <c r="D6258" s="76" t="s">
        <v>5255</v>
      </c>
      <c r="E6258" s="76">
        <v>750</v>
      </c>
      <c r="F6258" s="76">
        <v>12</v>
      </c>
      <c r="G6258" s="77">
        <v>35</v>
      </c>
      <c r="H6258" s="76" t="s">
        <v>3954</v>
      </c>
      <c r="I6258" s="77">
        <v>31.99</v>
      </c>
      <c r="J6258" s="2">
        <v>1</v>
      </c>
      <c r="K6258" s="119" cm="1">
        <f t="array" ref="K6258">ROUND(IF(C6258="Beer",SUM(LOOKUP(2,1/(SRP!$B$7:$B$9&lt;=E6258)/(SRP!$C$7:$C$9&gt;=E6258),SRP!$D$7:$D$9)*(G6258/100)*(E6258/1000)),IF(C6258="Spirits",SUM(LOOKUP(2,1/(SRP!$B$2:$B$6&lt;=E6258)/(SRP!$C$2:$C$6&gt;=E6258),SRP!$D$2:$D$6)*(G6258/100)*(E6258/1000)),IF(AND(C6258="Wine",D6258="Fortified Wines"),SUM(LOOKUP(2,1/(SRP!$B$20:$B$23&lt;=E6258)/(SRP!$C$20:$C$23&gt;=E6258),SRP!$D$20:$D$23)*(G6258/100)*(E6258/1000)),IF(C6258="Wine",SUM(LOOKUP(2,1/(SRP!$B$15:$B$19&lt;=E6258)/(SRP!$C$15:$C$19&gt;=E6258),SRP!$D$15:$D$19)*(G6258/100)*(E6258/1000)),IF(C6258="Ready to Drink",SUM(LOOKUP(2,1/(SRP!$B$10:$B$14&lt;=E6258)/(SRP!$C$10:$C$14&gt;=E6258),SRP!$D$10:$D$14)*(G6258/100)*(E6258/1000)),0))))),2)</f>
        <v>18.329999999999998</v>
      </c>
    </row>
    <row r="6259" spans="1:11" x14ac:dyDescent="0.35">
      <c r="A6259" s="2">
        <v>50421</v>
      </c>
      <c r="B6259" s="76" t="s">
        <v>4798</v>
      </c>
      <c r="C6259" s="76" t="s">
        <v>287</v>
      </c>
      <c r="D6259" s="76" t="s">
        <v>5240</v>
      </c>
      <c r="E6259" s="76">
        <v>473</v>
      </c>
      <c r="F6259" s="76">
        <v>24</v>
      </c>
      <c r="G6259" s="77">
        <v>6.3</v>
      </c>
      <c r="H6259" s="76" t="s">
        <v>3355</v>
      </c>
      <c r="I6259" s="77">
        <v>6.39</v>
      </c>
      <c r="J6259" s="2">
        <v>1</v>
      </c>
      <c r="K6259" s="119" cm="1">
        <f t="array" ref="K6259">ROUND(IF(C6259="Beer",SUM(LOOKUP(2,1/(SRP!$B$7:$B$9&lt;=E6259)/(SRP!$C$7:$C$9&gt;=E6259),SRP!$D$7:$D$9)*(G6259/100)*(E6259/1000)),IF(C6259="Spirits",SUM(LOOKUP(2,1/(SRP!$B$2:$B$6&lt;=E6259)/(SRP!$C$2:$C$6&gt;=E6259),SRP!$D$2:$D$6)*(G6259/100)*(E6259/1000)),IF(AND(C6259="Wine",D6259="Fortified Wines"),SUM(LOOKUP(2,1/(SRP!$B$20:$B$23&lt;=E6259)/(SRP!$C$20:$C$23&gt;=E6259),SRP!$D$20:$D$23)*(G6259/100)*(E6259/1000)),IF(C6259="Wine",SUM(LOOKUP(2,1/(SRP!$B$15:$B$19&lt;=E6259)/(SRP!$C$15:$C$19&gt;=E6259),SRP!$D$15:$D$19)*(G6259/100)*(E6259/1000)),IF(C6259="Ready to Drink",SUM(LOOKUP(2,1/(SRP!$B$10:$B$14&lt;=E6259)/(SRP!$C$10:$C$14&gt;=E6259),SRP!$D$10:$D$14)*(G6259/100)*(E6259/1000)),0))))),2)</f>
        <v>2.08</v>
      </c>
    </row>
    <row r="6260" spans="1:11" x14ac:dyDescent="0.35">
      <c r="A6260" s="2">
        <v>50421</v>
      </c>
      <c r="B6260" s="76" t="s">
        <v>4798</v>
      </c>
      <c r="C6260" s="76" t="s">
        <v>287</v>
      </c>
      <c r="D6260" s="76" t="s">
        <v>5240</v>
      </c>
      <c r="E6260" s="76">
        <v>473</v>
      </c>
      <c r="F6260" s="76">
        <v>24</v>
      </c>
      <c r="G6260" s="77">
        <v>6.3</v>
      </c>
      <c r="H6260" s="76" t="s">
        <v>3355</v>
      </c>
      <c r="I6260" s="77">
        <v>6.39</v>
      </c>
      <c r="J6260" s="2">
        <v>1</v>
      </c>
      <c r="K6260" s="119" cm="1">
        <f t="array" ref="K6260">ROUND(IF(C6260="Beer",SUM(LOOKUP(2,1/(SRP!$B$7:$B$9&lt;=E6260)/(SRP!$C$7:$C$9&gt;=E6260),SRP!$D$7:$D$9)*(G6260/100)*(E6260/1000)),IF(C6260="Spirits",SUM(LOOKUP(2,1/(SRP!$B$2:$B$6&lt;=E6260)/(SRP!$C$2:$C$6&gt;=E6260),SRP!$D$2:$D$6)*(G6260/100)*(E6260/1000)),IF(AND(C6260="Wine",D6260="Fortified Wines"),SUM(LOOKUP(2,1/(SRP!$B$20:$B$23&lt;=E6260)/(SRP!$C$20:$C$23&gt;=E6260),SRP!$D$20:$D$23)*(G6260/100)*(E6260/1000)),IF(C6260="Wine",SUM(LOOKUP(2,1/(SRP!$B$15:$B$19&lt;=E6260)/(SRP!$C$15:$C$19&gt;=E6260),SRP!$D$15:$D$19)*(G6260/100)*(E6260/1000)),IF(C6260="Ready to Drink",SUM(LOOKUP(2,1/(SRP!$B$10:$B$14&lt;=E6260)/(SRP!$C$10:$C$14&gt;=E6260),SRP!$D$10:$D$14)*(G6260/100)*(E6260/1000)),0))))),2)</f>
        <v>2.08</v>
      </c>
    </row>
    <row r="6261" spans="1:11" x14ac:dyDescent="0.35">
      <c r="A6261" s="2">
        <v>50431</v>
      </c>
      <c r="B6261" s="76" t="s">
        <v>4799</v>
      </c>
      <c r="C6261" s="76" t="s">
        <v>287</v>
      </c>
      <c r="D6261" s="76" t="s">
        <v>5240</v>
      </c>
      <c r="E6261" s="76">
        <v>473</v>
      </c>
      <c r="F6261" s="76">
        <v>24</v>
      </c>
      <c r="G6261" s="77">
        <v>6.5</v>
      </c>
      <c r="H6261" s="76" t="s">
        <v>3355</v>
      </c>
      <c r="I6261" s="77">
        <v>6.39</v>
      </c>
      <c r="J6261" s="2">
        <v>1</v>
      </c>
      <c r="K6261" s="119" cm="1">
        <f t="array" ref="K6261">ROUND(IF(C6261="Beer",SUM(LOOKUP(2,1/(SRP!$B$7:$B$9&lt;=E6261)/(SRP!$C$7:$C$9&gt;=E6261),SRP!$D$7:$D$9)*(G6261/100)*(E6261/1000)),IF(C6261="Spirits",SUM(LOOKUP(2,1/(SRP!$B$2:$B$6&lt;=E6261)/(SRP!$C$2:$C$6&gt;=E6261),SRP!$D$2:$D$6)*(G6261/100)*(E6261/1000)),IF(AND(C6261="Wine",D6261="Fortified Wines"),SUM(LOOKUP(2,1/(SRP!$B$20:$B$23&lt;=E6261)/(SRP!$C$20:$C$23&gt;=E6261),SRP!$D$20:$D$23)*(G6261/100)*(E6261/1000)),IF(C6261="Wine",SUM(LOOKUP(2,1/(SRP!$B$15:$B$19&lt;=E6261)/(SRP!$C$15:$C$19&gt;=E6261),SRP!$D$15:$D$19)*(G6261/100)*(E6261/1000)),IF(C6261="Ready to Drink",SUM(LOOKUP(2,1/(SRP!$B$10:$B$14&lt;=E6261)/(SRP!$C$10:$C$14&gt;=E6261),SRP!$D$10:$D$14)*(G6261/100)*(E6261/1000)),0))))),2)</f>
        <v>2.15</v>
      </c>
    </row>
    <row r="6262" spans="1:11" x14ac:dyDescent="0.35">
      <c r="A6262" s="2">
        <v>50431</v>
      </c>
      <c r="B6262" s="76" t="s">
        <v>4799</v>
      </c>
      <c r="C6262" s="76" t="s">
        <v>287</v>
      </c>
      <c r="D6262" s="76" t="s">
        <v>5240</v>
      </c>
      <c r="E6262" s="76">
        <v>473</v>
      </c>
      <c r="F6262" s="76">
        <v>24</v>
      </c>
      <c r="G6262" s="77">
        <v>6.5</v>
      </c>
      <c r="H6262" s="76" t="s">
        <v>3355</v>
      </c>
      <c r="I6262" s="77">
        <v>6.39</v>
      </c>
      <c r="J6262" s="2">
        <v>1</v>
      </c>
      <c r="K6262" s="119" cm="1">
        <f t="array" ref="K6262">ROUND(IF(C6262="Beer",SUM(LOOKUP(2,1/(SRP!$B$7:$B$9&lt;=E6262)/(SRP!$C$7:$C$9&gt;=E6262),SRP!$D$7:$D$9)*(G6262/100)*(E6262/1000)),IF(C6262="Spirits",SUM(LOOKUP(2,1/(SRP!$B$2:$B$6&lt;=E6262)/(SRP!$C$2:$C$6&gt;=E6262),SRP!$D$2:$D$6)*(G6262/100)*(E6262/1000)),IF(AND(C6262="Wine",D6262="Fortified Wines"),SUM(LOOKUP(2,1/(SRP!$B$20:$B$23&lt;=E6262)/(SRP!$C$20:$C$23&gt;=E6262),SRP!$D$20:$D$23)*(G6262/100)*(E6262/1000)),IF(C6262="Wine",SUM(LOOKUP(2,1/(SRP!$B$15:$B$19&lt;=E6262)/(SRP!$C$15:$C$19&gt;=E6262),SRP!$D$15:$D$19)*(G6262/100)*(E6262/1000)),IF(C6262="Ready to Drink",SUM(LOOKUP(2,1/(SRP!$B$10:$B$14&lt;=E6262)/(SRP!$C$10:$C$14&gt;=E6262),SRP!$D$10:$D$14)*(G6262/100)*(E6262/1000)),0))))),2)</f>
        <v>2.15</v>
      </c>
    </row>
    <row r="6263" spans="1:11" x14ac:dyDescent="0.35">
      <c r="A6263" s="2">
        <v>50432</v>
      </c>
      <c r="B6263" s="76" t="s">
        <v>4800</v>
      </c>
      <c r="C6263" s="76" t="s">
        <v>287</v>
      </c>
      <c r="D6263" s="76" t="s">
        <v>5266</v>
      </c>
      <c r="E6263" s="76">
        <v>473</v>
      </c>
      <c r="F6263" s="76">
        <v>24</v>
      </c>
      <c r="G6263" s="77">
        <v>5.2</v>
      </c>
      <c r="H6263" s="76" t="s">
        <v>3355</v>
      </c>
      <c r="I6263" s="77">
        <v>6.39</v>
      </c>
      <c r="J6263" s="2">
        <v>1</v>
      </c>
      <c r="K6263" s="119" cm="1">
        <f t="array" ref="K6263">ROUND(IF(C6263="Beer",SUM(LOOKUP(2,1/(SRP!$B$7:$B$9&lt;=E6263)/(SRP!$C$7:$C$9&gt;=E6263),SRP!$D$7:$D$9)*(G6263/100)*(E6263/1000)),IF(C6263="Spirits",SUM(LOOKUP(2,1/(SRP!$B$2:$B$6&lt;=E6263)/(SRP!$C$2:$C$6&gt;=E6263),SRP!$D$2:$D$6)*(G6263/100)*(E6263/1000)),IF(AND(C6263="Wine",D6263="Fortified Wines"),SUM(LOOKUP(2,1/(SRP!$B$20:$B$23&lt;=E6263)/(SRP!$C$20:$C$23&gt;=E6263),SRP!$D$20:$D$23)*(G6263/100)*(E6263/1000)),IF(C6263="Wine",SUM(LOOKUP(2,1/(SRP!$B$15:$B$19&lt;=E6263)/(SRP!$C$15:$C$19&gt;=E6263),SRP!$D$15:$D$19)*(G6263/100)*(E6263/1000)),IF(C6263="Ready to Drink",SUM(LOOKUP(2,1/(SRP!$B$10:$B$14&lt;=E6263)/(SRP!$C$10:$C$14&gt;=E6263),SRP!$D$10:$D$14)*(G6263/100)*(E6263/1000)),0))))),2)</f>
        <v>1.72</v>
      </c>
    </row>
    <row r="6264" spans="1:11" x14ac:dyDescent="0.35">
      <c r="A6264" s="2">
        <v>50432</v>
      </c>
      <c r="B6264" s="76" t="s">
        <v>4800</v>
      </c>
      <c r="C6264" s="76" t="s">
        <v>287</v>
      </c>
      <c r="D6264" s="76" t="s">
        <v>5266</v>
      </c>
      <c r="E6264" s="76">
        <v>473</v>
      </c>
      <c r="F6264" s="76">
        <v>24</v>
      </c>
      <c r="G6264" s="77">
        <v>5.2</v>
      </c>
      <c r="H6264" s="76" t="s">
        <v>3355</v>
      </c>
      <c r="I6264" s="77">
        <v>6.39</v>
      </c>
      <c r="J6264" s="2">
        <v>1</v>
      </c>
      <c r="K6264" s="119" cm="1">
        <f t="array" ref="K6264">ROUND(IF(C6264="Beer",SUM(LOOKUP(2,1/(SRP!$B$7:$B$9&lt;=E6264)/(SRP!$C$7:$C$9&gt;=E6264),SRP!$D$7:$D$9)*(G6264/100)*(E6264/1000)),IF(C6264="Spirits",SUM(LOOKUP(2,1/(SRP!$B$2:$B$6&lt;=E6264)/(SRP!$C$2:$C$6&gt;=E6264),SRP!$D$2:$D$6)*(G6264/100)*(E6264/1000)),IF(AND(C6264="Wine",D6264="Fortified Wines"),SUM(LOOKUP(2,1/(SRP!$B$20:$B$23&lt;=E6264)/(SRP!$C$20:$C$23&gt;=E6264),SRP!$D$20:$D$23)*(G6264/100)*(E6264/1000)),IF(C6264="Wine",SUM(LOOKUP(2,1/(SRP!$B$15:$B$19&lt;=E6264)/(SRP!$C$15:$C$19&gt;=E6264),SRP!$D$15:$D$19)*(G6264/100)*(E6264/1000)),IF(C6264="Ready to Drink",SUM(LOOKUP(2,1/(SRP!$B$10:$B$14&lt;=E6264)/(SRP!$C$10:$C$14&gt;=E6264),SRP!$D$10:$D$14)*(G6264/100)*(E6264/1000)),0))))),2)</f>
        <v>1.72</v>
      </c>
    </row>
    <row r="6265" spans="1:11" x14ac:dyDescent="0.35">
      <c r="A6265" s="2">
        <v>50433</v>
      </c>
      <c r="B6265" s="76" t="s">
        <v>4991</v>
      </c>
      <c r="C6265" s="76" t="s">
        <v>286</v>
      </c>
      <c r="D6265" s="76" t="s">
        <v>5261</v>
      </c>
      <c r="E6265" s="76">
        <v>750</v>
      </c>
      <c r="F6265" s="76">
        <v>12</v>
      </c>
      <c r="G6265" s="77">
        <v>15</v>
      </c>
      <c r="H6265" s="76" t="s">
        <v>3302</v>
      </c>
      <c r="I6265" s="77">
        <v>20.99</v>
      </c>
      <c r="J6265" s="2">
        <v>1</v>
      </c>
      <c r="K6265" s="119" cm="1">
        <f t="array" ref="K6265">ROUND(IF(C6265="Beer",SUM(LOOKUP(2,1/(SRP!$B$7:$B$9&lt;=E6265)/(SRP!$C$7:$C$9&gt;=E6265),SRP!$D$7:$D$9)*(G6265/100)*(E6265/1000)),IF(C6265="Spirits",SUM(LOOKUP(2,1/(SRP!$B$2:$B$6&lt;=E6265)/(SRP!$C$2:$C$6&gt;=E6265),SRP!$D$2:$D$6)*(G6265/100)*(E6265/1000)),IF(AND(C6265="Wine",D6265="Fortified Wines"),SUM(LOOKUP(2,1/(SRP!$B$20:$B$23&lt;=E6265)/(SRP!$C$20:$C$23&gt;=E6265),SRP!$D$20:$D$23)*(G6265/100)*(E6265/1000)),IF(C6265="Wine",SUM(LOOKUP(2,1/(SRP!$B$15:$B$19&lt;=E6265)/(SRP!$C$15:$C$19&gt;=E6265),SRP!$D$15:$D$19)*(G6265/100)*(E6265/1000)),IF(C6265="Ready to Drink",SUM(LOOKUP(2,1/(SRP!$B$10:$B$14&lt;=E6265)/(SRP!$C$10:$C$14&gt;=E6265),SRP!$D$10:$D$14)*(G6265/100)*(E6265/1000)),0))))),2)</f>
        <v>7.85</v>
      </c>
    </row>
    <row r="6266" spans="1:11" x14ac:dyDescent="0.35">
      <c r="A6266" s="2">
        <v>50435</v>
      </c>
      <c r="B6266" s="76" t="s">
        <v>4743</v>
      </c>
      <c r="C6266" s="76" t="s">
        <v>287</v>
      </c>
      <c r="D6266" s="76" t="s">
        <v>5292</v>
      </c>
      <c r="E6266" s="76">
        <v>473</v>
      </c>
      <c r="F6266" s="76">
        <v>24</v>
      </c>
      <c r="G6266" s="77">
        <v>4.5</v>
      </c>
      <c r="H6266" s="76" t="s">
        <v>3367</v>
      </c>
      <c r="I6266" s="77">
        <v>4.75</v>
      </c>
      <c r="J6266" s="2">
        <v>1</v>
      </c>
      <c r="K6266" s="119" cm="1">
        <f t="array" ref="K6266">ROUND(IF(C6266="Beer",SUM(LOOKUP(2,1/(SRP!$B$7:$B$9&lt;=E6266)/(SRP!$C$7:$C$9&gt;=E6266),SRP!$D$7:$D$9)*(G6266/100)*(E6266/1000)),IF(C6266="Spirits",SUM(LOOKUP(2,1/(SRP!$B$2:$B$6&lt;=E6266)/(SRP!$C$2:$C$6&gt;=E6266),SRP!$D$2:$D$6)*(G6266/100)*(E6266/1000)),IF(AND(C6266="Wine",D6266="Fortified Wines"),SUM(LOOKUP(2,1/(SRP!$B$20:$B$23&lt;=E6266)/(SRP!$C$20:$C$23&gt;=E6266),SRP!$D$20:$D$23)*(G6266/100)*(E6266/1000)),IF(C6266="Wine",SUM(LOOKUP(2,1/(SRP!$B$15:$B$19&lt;=E6266)/(SRP!$C$15:$C$19&gt;=E6266),SRP!$D$15:$D$19)*(G6266/100)*(E6266/1000)),IF(C6266="Ready to Drink",SUM(LOOKUP(2,1/(SRP!$B$10:$B$14&lt;=E6266)/(SRP!$C$10:$C$14&gt;=E6266),SRP!$D$10:$D$14)*(G6266/100)*(E6266/1000)),0))))),2)</f>
        <v>1.49</v>
      </c>
    </row>
    <row r="6267" spans="1:11" x14ac:dyDescent="0.35">
      <c r="A6267" s="2">
        <v>50435</v>
      </c>
      <c r="B6267" s="76" t="s">
        <v>4743</v>
      </c>
      <c r="C6267" s="76" t="s">
        <v>287</v>
      </c>
      <c r="D6267" s="76" t="s">
        <v>5292</v>
      </c>
      <c r="E6267" s="76">
        <v>473</v>
      </c>
      <c r="F6267" s="76">
        <v>24</v>
      </c>
      <c r="G6267" s="77">
        <v>4.5</v>
      </c>
      <c r="H6267" s="76" t="s">
        <v>3367</v>
      </c>
      <c r="I6267" s="77">
        <v>4.75</v>
      </c>
      <c r="J6267" s="2">
        <v>1</v>
      </c>
      <c r="K6267" s="119" cm="1">
        <f t="array" ref="K6267">ROUND(IF(C6267="Beer",SUM(LOOKUP(2,1/(SRP!$B$7:$B$9&lt;=E6267)/(SRP!$C$7:$C$9&gt;=E6267),SRP!$D$7:$D$9)*(G6267/100)*(E6267/1000)),IF(C6267="Spirits",SUM(LOOKUP(2,1/(SRP!$B$2:$B$6&lt;=E6267)/(SRP!$C$2:$C$6&gt;=E6267),SRP!$D$2:$D$6)*(G6267/100)*(E6267/1000)),IF(AND(C6267="Wine",D6267="Fortified Wines"),SUM(LOOKUP(2,1/(SRP!$B$20:$B$23&lt;=E6267)/(SRP!$C$20:$C$23&gt;=E6267),SRP!$D$20:$D$23)*(G6267/100)*(E6267/1000)),IF(C6267="Wine",SUM(LOOKUP(2,1/(SRP!$B$15:$B$19&lt;=E6267)/(SRP!$C$15:$C$19&gt;=E6267),SRP!$D$15:$D$19)*(G6267/100)*(E6267/1000)),IF(C6267="Ready to Drink",SUM(LOOKUP(2,1/(SRP!$B$10:$B$14&lt;=E6267)/(SRP!$C$10:$C$14&gt;=E6267),SRP!$D$10:$D$14)*(G6267/100)*(E6267/1000)),0))))),2)</f>
        <v>1.49</v>
      </c>
    </row>
    <row r="6268" spans="1:11" x14ac:dyDescent="0.35">
      <c r="A6268" s="2">
        <v>50440</v>
      </c>
      <c r="B6268" s="76" t="s">
        <v>3734</v>
      </c>
      <c r="C6268" s="76" t="s">
        <v>285</v>
      </c>
      <c r="D6268" s="76" t="s">
        <v>5304</v>
      </c>
      <c r="E6268" s="76">
        <v>750</v>
      </c>
      <c r="F6268" s="76">
        <v>12</v>
      </c>
      <c r="G6268" s="77">
        <v>21</v>
      </c>
      <c r="H6268" s="76" t="s">
        <v>3303</v>
      </c>
      <c r="I6268" s="77">
        <v>22.99</v>
      </c>
      <c r="J6268" s="2">
        <v>1</v>
      </c>
      <c r="K6268" s="119" cm="1">
        <f t="array" ref="K6268">ROUND(IF(C6268="Beer",SUM(LOOKUP(2,1/(SRP!$B$7:$B$9&lt;=E6268)/(SRP!$C$7:$C$9&gt;=E6268),SRP!$D$7:$D$9)*(G6268/100)*(E6268/1000)),IF(C6268="Spirits",SUM(LOOKUP(2,1/(SRP!$B$2:$B$6&lt;=E6268)/(SRP!$C$2:$C$6&gt;=E6268),SRP!$D$2:$D$6)*(G6268/100)*(E6268/1000)),IF(AND(C6268="Wine",D6268="Fortified Wines"),SUM(LOOKUP(2,1/(SRP!$B$20:$B$23&lt;=E6268)/(SRP!$C$20:$C$23&gt;=E6268),SRP!$D$20:$D$23)*(G6268/100)*(E6268/1000)),IF(C6268="Wine",SUM(LOOKUP(2,1/(SRP!$B$15:$B$19&lt;=E6268)/(SRP!$C$15:$C$19&gt;=E6268),SRP!$D$15:$D$19)*(G6268/100)*(E6268/1000)),IF(C6268="Ready to Drink",SUM(LOOKUP(2,1/(SRP!$B$10:$B$14&lt;=E6268)/(SRP!$C$10:$C$14&gt;=E6268),SRP!$D$10:$D$14)*(G6268/100)*(E6268/1000)),0))))),2)</f>
        <v>11</v>
      </c>
    </row>
    <row r="6269" spans="1:11" x14ac:dyDescent="0.35">
      <c r="A6269" s="2">
        <v>50442</v>
      </c>
      <c r="B6269" s="76" t="s">
        <v>4733</v>
      </c>
      <c r="C6269" s="76" t="s">
        <v>287</v>
      </c>
      <c r="D6269" s="76" t="s">
        <v>5313</v>
      </c>
      <c r="E6269" s="76">
        <v>473</v>
      </c>
      <c r="F6269" s="76">
        <v>24</v>
      </c>
      <c r="G6269" s="77">
        <v>5</v>
      </c>
      <c r="H6269" s="76" t="s">
        <v>3391</v>
      </c>
      <c r="I6269" s="77">
        <v>4.1900000000000004</v>
      </c>
      <c r="J6269" s="2">
        <v>1</v>
      </c>
      <c r="K6269" s="119" cm="1">
        <f t="array" ref="K6269">ROUND(IF(C6269="Beer",SUM(LOOKUP(2,1/(SRP!$B$7:$B$9&lt;=E6269)/(SRP!$C$7:$C$9&gt;=E6269),SRP!$D$7:$D$9)*(G6269/100)*(E6269/1000)),IF(C6269="Spirits",SUM(LOOKUP(2,1/(SRP!$B$2:$B$6&lt;=E6269)/(SRP!$C$2:$C$6&gt;=E6269),SRP!$D$2:$D$6)*(G6269/100)*(E6269/1000)),IF(AND(C6269="Wine",D6269="Fortified Wines"),SUM(LOOKUP(2,1/(SRP!$B$20:$B$23&lt;=E6269)/(SRP!$C$20:$C$23&gt;=E6269),SRP!$D$20:$D$23)*(G6269/100)*(E6269/1000)),IF(C6269="Wine",SUM(LOOKUP(2,1/(SRP!$B$15:$B$19&lt;=E6269)/(SRP!$C$15:$C$19&gt;=E6269),SRP!$D$15:$D$19)*(G6269/100)*(E6269/1000)),IF(C6269="Ready to Drink",SUM(LOOKUP(2,1/(SRP!$B$10:$B$14&lt;=E6269)/(SRP!$C$10:$C$14&gt;=E6269),SRP!$D$10:$D$14)*(G6269/100)*(E6269/1000)),0))))),2)</f>
        <v>1.65</v>
      </c>
    </row>
    <row r="6270" spans="1:11" x14ac:dyDescent="0.35">
      <c r="A6270" s="2">
        <v>50442</v>
      </c>
      <c r="B6270" s="76" t="s">
        <v>4733</v>
      </c>
      <c r="C6270" s="76" t="s">
        <v>287</v>
      </c>
      <c r="D6270" s="76" t="s">
        <v>5313</v>
      </c>
      <c r="E6270" s="76">
        <v>473</v>
      </c>
      <c r="F6270" s="76">
        <v>24</v>
      </c>
      <c r="G6270" s="77">
        <v>5</v>
      </c>
      <c r="H6270" s="76" t="s">
        <v>3391</v>
      </c>
      <c r="I6270" s="77">
        <v>4.1900000000000004</v>
      </c>
      <c r="J6270" s="2">
        <v>1</v>
      </c>
      <c r="K6270" s="119" cm="1">
        <f t="array" ref="K6270">ROUND(IF(C6270="Beer",SUM(LOOKUP(2,1/(SRP!$B$7:$B$9&lt;=E6270)/(SRP!$C$7:$C$9&gt;=E6270),SRP!$D$7:$D$9)*(G6270/100)*(E6270/1000)),IF(C6270="Spirits",SUM(LOOKUP(2,1/(SRP!$B$2:$B$6&lt;=E6270)/(SRP!$C$2:$C$6&gt;=E6270),SRP!$D$2:$D$6)*(G6270/100)*(E6270/1000)),IF(AND(C6270="Wine",D6270="Fortified Wines"),SUM(LOOKUP(2,1/(SRP!$B$20:$B$23&lt;=E6270)/(SRP!$C$20:$C$23&gt;=E6270),SRP!$D$20:$D$23)*(G6270/100)*(E6270/1000)),IF(C6270="Wine",SUM(LOOKUP(2,1/(SRP!$B$15:$B$19&lt;=E6270)/(SRP!$C$15:$C$19&gt;=E6270),SRP!$D$15:$D$19)*(G6270/100)*(E6270/1000)),IF(C6270="Ready to Drink",SUM(LOOKUP(2,1/(SRP!$B$10:$B$14&lt;=E6270)/(SRP!$C$10:$C$14&gt;=E6270),SRP!$D$10:$D$14)*(G6270/100)*(E6270/1000)),0))))),2)</f>
        <v>1.65</v>
      </c>
    </row>
    <row r="6271" spans="1:11" x14ac:dyDescent="0.35">
      <c r="A6271" s="2">
        <v>50444</v>
      </c>
      <c r="B6271" s="76" t="s">
        <v>4781</v>
      </c>
      <c r="C6271" s="76" t="s">
        <v>287</v>
      </c>
      <c r="D6271" s="76" t="s">
        <v>5240</v>
      </c>
      <c r="E6271" s="76">
        <v>473</v>
      </c>
      <c r="F6271" s="76">
        <v>24</v>
      </c>
      <c r="G6271" s="77">
        <v>7.5</v>
      </c>
      <c r="H6271" s="76" t="s">
        <v>3377</v>
      </c>
      <c r="I6271" s="77">
        <v>4.5999999999999996</v>
      </c>
      <c r="J6271" s="2">
        <v>1</v>
      </c>
      <c r="K6271" s="119" cm="1">
        <f t="array" ref="K6271">ROUND(IF(C6271="Beer",SUM(LOOKUP(2,1/(SRP!$B$7:$B$9&lt;=E6271)/(SRP!$C$7:$C$9&gt;=E6271),SRP!$D$7:$D$9)*(G6271/100)*(E6271/1000)),IF(C6271="Spirits",SUM(LOOKUP(2,1/(SRP!$B$2:$B$6&lt;=E6271)/(SRP!$C$2:$C$6&gt;=E6271),SRP!$D$2:$D$6)*(G6271/100)*(E6271/1000)),IF(AND(C6271="Wine",D6271="Fortified Wines"),SUM(LOOKUP(2,1/(SRP!$B$20:$B$23&lt;=E6271)/(SRP!$C$20:$C$23&gt;=E6271),SRP!$D$20:$D$23)*(G6271/100)*(E6271/1000)),IF(C6271="Wine",SUM(LOOKUP(2,1/(SRP!$B$15:$B$19&lt;=E6271)/(SRP!$C$15:$C$19&gt;=E6271),SRP!$D$15:$D$19)*(G6271/100)*(E6271/1000)),IF(C6271="Ready to Drink",SUM(LOOKUP(2,1/(SRP!$B$10:$B$14&lt;=E6271)/(SRP!$C$10:$C$14&gt;=E6271),SRP!$D$10:$D$14)*(G6271/100)*(E6271/1000)),0))))),2)</f>
        <v>2.48</v>
      </c>
    </row>
    <row r="6272" spans="1:11" x14ac:dyDescent="0.35">
      <c r="A6272" s="2">
        <v>50444</v>
      </c>
      <c r="B6272" s="76" t="s">
        <v>4781</v>
      </c>
      <c r="C6272" s="76" t="s">
        <v>287</v>
      </c>
      <c r="D6272" s="76" t="s">
        <v>5240</v>
      </c>
      <c r="E6272" s="76">
        <v>473</v>
      </c>
      <c r="F6272" s="76">
        <v>24</v>
      </c>
      <c r="G6272" s="77">
        <v>7.5</v>
      </c>
      <c r="H6272" s="76" t="s">
        <v>3377</v>
      </c>
      <c r="I6272" s="77">
        <v>4.5999999999999996</v>
      </c>
      <c r="J6272" s="2">
        <v>1</v>
      </c>
      <c r="K6272" s="119" cm="1">
        <f t="array" ref="K6272">ROUND(IF(C6272="Beer",SUM(LOOKUP(2,1/(SRP!$B$7:$B$9&lt;=E6272)/(SRP!$C$7:$C$9&gt;=E6272),SRP!$D$7:$D$9)*(G6272/100)*(E6272/1000)),IF(C6272="Spirits",SUM(LOOKUP(2,1/(SRP!$B$2:$B$6&lt;=E6272)/(SRP!$C$2:$C$6&gt;=E6272),SRP!$D$2:$D$6)*(G6272/100)*(E6272/1000)),IF(AND(C6272="Wine",D6272="Fortified Wines"),SUM(LOOKUP(2,1/(SRP!$B$20:$B$23&lt;=E6272)/(SRP!$C$20:$C$23&gt;=E6272),SRP!$D$20:$D$23)*(G6272/100)*(E6272/1000)),IF(C6272="Wine",SUM(LOOKUP(2,1/(SRP!$B$15:$B$19&lt;=E6272)/(SRP!$C$15:$C$19&gt;=E6272),SRP!$D$15:$D$19)*(G6272/100)*(E6272/1000)),IF(C6272="Ready to Drink",SUM(LOOKUP(2,1/(SRP!$B$10:$B$14&lt;=E6272)/(SRP!$C$10:$C$14&gt;=E6272),SRP!$D$10:$D$14)*(G6272/100)*(E6272/1000)),0))))),2)</f>
        <v>2.48</v>
      </c>
    </row>
    <row r="6273" spans="1:11" x14ac:dyDescent="0.35">
      <c r="A6273" s="2">
        <v>50447</v>
      </c>
      <c r="B6273" s="76" t="s">
        <v>6365</v>
      </c>
      <c r="C6273" s="76" t="s">
        <v>285</v>
      </c>
      <c r="D6273" s="76" t="s">
        <v>6931</v>
      </c>
      <c r="E6273" s="76">
        <v>750</v>
      </c>
      <c r="F6273" s="76">
        <v>6</v>
      </c>
      <c r="G6273" s="77">
        <v>40</v>
      </c>
      <c r="H6273" s="76" t="s">
        <v>3303</v>
      </c>
      <c r="I6273" s="77">
        <v>99.99</v>
      </c>
      <c r="J6273" s="2">
        <v>1</v>
      </c>
      <c r="K6273" s="119" cm="1">
        <f t="array" ref="K6273">ROUND(IF(C6273="Beer",SUM(LOOKUP(2,1/(SRP!$B$7:$B$9&lt;=E6273)/(SRP!$C$7:$C$9&gt;=E6273),SRP!$D$7:$D$9)*(G6273/100)*(E6273/1000)),IF(C6273="Spirits",SUM(LOOKUP(2,1/(SRP!$B$2:$B$6&lt;=E6273)/(SRP!$C$2:$C$6&gt;=E6273),SRP!$D$2:$D$6)*(G6273/100)*(E6273/1000)),IF(AND(C6273="Wine",D6273="Fortified Wines"),SUM(LOOKUP(2,1/(SRP!$B$20:$B$23&lt;=E6273)/(SRP!$C$20:$C$23&gt;=E6273),SRP!$D$20:$D$23)*(G6273/100)*(E6273/1000)),IF(C6273="Wine",SUM(LOOKUP(2,1/(SRP!$B$15:$B$19&lt;=E6273)/(SRP!$C$15:$C$19&gt;=E6273),SRP!$D$15:$D$19)*(G6273/100)*(E6273/1000)),IF(C6273="Ready to Drink",SUM(LOOKUP(2,1/(SRP!$B$10:$B$14&lt;=E6273)/(SRP!$C$10:$C$14&gt;=E6273),SRP!$D$10:$D$14)*(G6273/100)*(E6273/1000)),0))))),2)</f>
        <v>20.94</v>
      </c>
    </row>
    <row r="6274" spans="1:11" x14ac:dyDescent="0.35">
      <c r="A6274" s="2">
        <v>50494</v>
      </c>
      <c r="B6274" s="76" t="s">
        <v>373</v>
      </c>
      <c r="C6274" s="76" t="s">
        <v>285</v>
      </c>
      <c r="D6274" s="76" t="s">
        <v>5267</v>
      </c>
      <c r="E6274" s="76">
        <v>750</v>
      </c>
      <c r="F6274" s="76">
        <v>12</v>
      </c>
      <c r="G6274" s="77">
        <v>38</v>
      </c>
      <c r="H6274" s="76" t="s">
        <v>3279</v>
      </c>
      <c r="I6274" s="77">
        <v>29.99</v>
      </c>
      <c r="J6274" s="2">
        <v>1</v>
      </c>
      <c r="K6274" s="119" cm="1">
        <f t="array" ref="K6274">ROUND(IF(C6274="Beer",SUM(LOOKUP(2,1/(SRP!$B$7:$B$9&lt;=E6274)/(SRP!$C$7:$C$9&gt;=E6274),SRP!$D$7:$D$9)*(G6274/100)*(E6274/1000)),IF(C6274="Spirits",SUM(LOOKUP(2,1/(SRP!$B$2:$B$6&lt;=E6274)/(SRP!$C$2:$C$6&gt;=E6274),SRP!$D$2:$D$6)*(G6274/100)*(E6274/1000)),IF(AND(C6274="Wine",D6274="Fortified Wines"),SUM(LOOKUP(2,1/(SRP!$B$20:$B$23&lt;=E6274)/(SRP!$C$20:$C$23&gt;=E6274),SRP!$D$20:$D$23)*(G6274/100)*(E6274/1000)),IF(C6274="Wine",SUM(LOOKUP(2,1/(SRP!$B$15:$B$19&lt;=E6274)/(SRP!$C$15:$C$19&gt;=E6274),SRP!$D$15:$D$19)*(G6274/100)*(E6274/1000)),IF(C6274="Ready to Drink",SUM(LOOKUP(2,1/(SRP!$B$10:$B$14&lt;=E6274)/(SRP!$C$10:$C$14&gt;=E6274),SRP!$D$10:$D$14)*(G6274/100)*(E6274/1000)),0))))),2)</f>
        <v>19.899999999999999</v>
      </c>
    </row>
    <row r="6275" spans="1:11" x14ac:dyDescent="0.35">
      <c r="A6275" s="2">
        <v>50499</v>
      </c>
      <c r="B6275" s="76" t="s">
        <v>4764</v>
      </c>
      <c r="C6275" s="76" t="s">
        <v>287</v>
      </c>
      <c r="D6275" s="76" t="s">
        <v>5230</v>
      </c>
      <c r="E6275" s="76">
        <v>473</v>
      </c>
      <c r="F6275" s="76">
        <v>24</v>
      </c>
      <c r="G6275" s="77">
        <v>5</v>
      </c>
      <c r="H6275" s="76" t="s">
        <v>3360</v>
      </c>
      <c r="I6275" s="77">
        <v>3.59</v>
      </c>
      <c r="J6275" s="2">
        <v>1</v>
      </c>
      <c r="K6275" s="119" cm="1">
        <f t="array" ref="K6275">ROUND(IF(C6275="Beer",SUM(LOOKUP(2,1/(SRP!$B$7:$B$9&lt;=E6275)/(SRP!$C$7:$C$9&gt;=E6275),SRP!$D$7:$D$9)*(G6275/100)*(E6275/1000)),IF(C6275="Spirits",SUM(LOOKUP(2,1/(SRP!$B$2:$B$6&lt;=E6275)/(SRP!$C$2:$C$6&gt;=E6275),SRP!$D$2:$D$6)*(G6275/100)*(E6275/1000)),IF(AND(C6275="Wine",D6275="Fortified Wines"),SUM(LOOKUP(2,1/(SRP!$B$20:$B$23&lt;=E6275)/(SRP!$C$20:$C$23&gt;=E6275),SRP!$D$20:$D$23)*(G6275/100)*(E6275/1000)),IF(C6275="Wine",SUM(LOOKUP(2,1/(SRP!$B$15:$B$19&lt;=E6275)/(SRP!$C$15:$C$19&gt;=E6275),SRP!$D$15:$D$19)*(G6275/100)*(E6275/1000)),IF(C6275="Ready to Drink",SUM(LOOKUP(2,1/(SRP!$B$10:$B$14&lt;=E6275)/(SRP!$C$10:$C$14&gt;=E6275),SRP!$D$10:$D$14)*(G6275/100)*(E6275/1000)),0))))),2)</f>
        <v>1.65</v>
      </c>
    </row>
    <row r="6276" spans="1:11" x14ac:dyDescent="0.35">
      <c r="A6276" s="2">
        <v>50499</v>
      </c>
      <c r="B6276" s="76" t="s">
        <v>4764</v>
      </c>
      <c r="C6276" s="76" t="s">
        <v>287</v>
      </c>
      <c r="D6276" s="76" t="s">
        <v>5230</v>
      </c>
      <c r="E6276" s="76">
        <v>473</v>
      </c>
      <c r="F6276" s="76">
        <v>24</v>
      </c>
      <c r="G6276" s="77">
        <v>5</v>
      </c>
      <c r="H6276" s="76" t="s">
        <v>3360</v>
      </c>
      <c r="I6276" s="77">
        <v>3.59</v>
      </c>
      <c r="J6276" s="2">
        <v>1</v>
      </c>
      <c r="K6276" s="119" cm="1">
        <f t="array" ref="K6276">ROUND(IF(C6276="Beer",SUM(LOOKUP(2,1/(SRP!$B$7:$B$9&lt;=E6276)/(SRP!$C$7:$C$9&gt;=E6276),SRP!$D$7:$D$9)*(G6276/100)*(E6276/1000)),IF(C6276="Spirits",SUM(LOOKUP(2,1/(SRP!$B$2:$B$6&lt;=E6276)/(SRP!$C$2:$C$6&gt;=E6276),SRP!$D$2:$D$6)*(G6276/100)*(E6276/1000)),IF(AND(C6276="Wine",D6276="Fortified Wines"),SUM(LOOKUP(2,1/(SRP!$B$20:$B$23&lt;=E6276)/(SRP!$C$20:$C$23&gt;=E6276),SRP!$D$20:$D$23)*(G6276/100)*(E6276/1000)),IF(C6276="Wine",SUM(LOOKUP(2,1/(SRP!$B$15:$B$19&lt;=E6276)/(SRP!$C$15:$C$19&gt;=E6276),SRP!$D$15:$D$19)*(G6276/100)*(E6276/1000)),IF(C6276="Ready to Drink",SUM(LOOKUP(2,1/(SRP!$B$10:$B$14&lt;=E6276)/(SRP!$C$10:$C$14&gt;=E6276),SRP!$D$10:$D$14)*(G6276/100)*(E6276/1000)),0))))),2)</f>
        <v>1.65</v>
      </c>
    </row>
    <row r="6277" spans="1:11" x14ac:dyDescent="0.35">
      <c r="A6277" s="2">
        <v>50508</v>
      </c>
      <c r="B6277" s="76" t="s">
        <v>7263</v>
      </c>
      <c r="C6277" s="76" t="s">
        <v>286</v>
      </c>
      <c r="D6277" s="76" t="s">
        <v>5264</v>
      </c>
      <c r="E6277" s="76">
        <v>750</v>
      </c>
      <c r="F6277" s="76">
        <v>12</v>
      </c>
      <c r="G6277" s="77">
        <v>12</v>
      </c>
      <c r="H6277" s="76" t="s">
        <v>3326</v>
      </c>
      <c r="I6277" s="77">
        <v>15.99</v>
      </c>
      <c r="J6277" s="2">
        <v>1</v>
      </c>
      <c r="K6277" s="119" cm="1">
        <f t="array" ref="K6277">ROUND(IF(C6277="Beer",SUM(LOOKUP(2,1/(SRP!$B$7:$B$9&lt;=E6277)/(SRP!$C$7:$C$9&gt;=E6277),SRP!$D$7:$D$9)*(G6277/100)*(E6277/1000)),IF(C6277="Spirits",SUM(LOOKUP(2,1/(SRP!$B$2:$B$6&lt;=E6277)/(SRP!$C$2:$C$6&gt;=E6277),SRP!$D$2:$D$6)*(G6277/100)*(E6277/1000)),IF(AND(C6277="Wine",D6277="Fortified Wines"),SUM(LOOKUP(2,1/(SRP!$B$20:$B$23&lt;=E6277)/(SRP!$C$20:$C$23&gt;=E6277),SRP!$D$20:$D$23)*(G6277/100)*(E6277/1000)),IF(C6277="Wine",SUM(LOOKUP(2,1/(SRP!$B$15:$B$19&lt;=E6277)/(SRP!$C$15:$C$19&gt;=E6277),SRP!$D$15:$D$19)*(G6277/100)*(E6277/1000)),IF(C6277="Ready to Drink",SUM(LOOKUP(2,1/(SRP!$B$10:$B$14&lt;=E6277)/(SRP!$C$10:$C$14&gt;=E6277),SRP!$D$10:$D$14)*(G6277/100)*(E6277/1000)),0))))),2)</f>
        <v>6.28</v>
      </c>
    </row>
    <row r="6278" spans="1:11" x14ac:dyDescent="0.35">
      <c r="A6278" s="2">
        <v>50521</v>
      </c>
      <c r="B6278" s="76" t="s">
        <v>6454</v>
      </c>
      <c r="C6278" s="76" t="s">
        <v>286</v>
      </c>
      <c r="D6278" s="76" t="s">
        <v>5232</v>
      </c>
      <c r="E6278" s="76">
        <v>750</v>
      </c>
      <c r="F6278" s="76">
        <v>12</v>
      </c>
      <c r="G6278" s="77">
        <v>11</v>
      </c>
      <c r="H6278" s="76" t="s">
        <v>3306</v>
      </c>
      <c r="I6278" s="77">
        <v>18.989999999999998</v>
      </c>
      <c r="J6278" s="2">
        <v>1</v>
      </c>
      <c r="K6278" s="119" cm="1">
        <f t="array" ref="K6278">ROUND(IF(C6278="Beer",SUM(LOOKUP(2,1/(SRP!$B$7:$B$9&lt;=E6278)/(SRP!$C$7:$C$9&gt;=E6278),SRP!$D$7:$D$9)*(G6278/100)*(E6278/1000)),IF(C6278="Spirits",SUM(LOOKUP(2,1/(SRP!$B$2:$B$6&lt;=E6278)/(SRP!$C$2:$C$6&gt;=E6278),SRP!$D$2:$D$6)*(G6278/100)*(E6278/1000)),IF(AND(C6278="Wine",D6278="Fortified Wines"),SUM(LOOKUP(2,1/(SRP!$B$20:$B$23&lt;=E6278)/(SRP!$C$20:$C$23&gt;=E6278),SRP!$D$20:$D$23)*(G6278/100)*(E6278/1000)),IF(C6278="Wine",SUM(LOOKUP(2,1/(SRP!$B$15:$B$19&lt;=E6278)/(SRP!$C$15:$C$19&gt;=E6278),SRP!$D$15:$D$19)*(G6278/100)*(E6278/1000)),IF(C6278="Ready to Drink",SUM(LOOKUP(2,1/(SRP!$B$10:$B$14&lt;=E6278)/(SRP!$C$10:$C$14&gt;=E6278),SRP!$D$10:$D$14)*(G6278/100)*(E6278/1000)),0))))),2)</f>
        <v>5.76</v>
      </c>
    </row>
    <row r="6279" spans="1:11" x14ac:dyDescent="0.35">
      <c r="A6279" s="2">
        <v>50528</v>
      </c>
      <c r="B6279" s="76" t="s">
        <v>4765</v>
      </c>
      <c r="C6279" s="76" t="s">
        <v>5938</v>
      </c>
      <c r="D6279" s="76" t="s">
        <v>5279</v>
      </c>
      <c r="E6279" s="76">
        <v>2000</v>
      </c>
      <c r="F6279" s="76">
        <v>8</v>
      </c>
      <c r="G6279" s="77">
        <v>7</v>
      </c>
      <c r="H6279" s="76" t="s">
        <v>4999</v>
      </c>
      <c r="I6279" s="77">
        <v>12.95</v>
      </c>
      <c r="J6279" s="2">
        <v>1</v>
      </c>
      <c r="K6279" s="119" cm="1">
        <f t="array" ref="K6279">ROUND(IF(C6279="Beer",SUM(LOOKUP(2,1/(SRP!$B$7:$B$9&lt;=E6279)/(SRP!$C$7:$C$9&gt;=E6279),SRP!$D$7:$D$9)*(G6279/100)*(E6279/1000)),IF(C6279="Spirits",SUM(LOOKUP(2,1/(SRP!$B$2:$B$6&lt;=E6279)/(SRP!$C$2:$C$6&gt;=E6279),SRP!$D$2:$D$6)*(G6279/100)*(E6279/1000)),IF(AND(C6279="Wine",D6279="Fortified Wines"),SUM(LOOKUP(2,1/(SRP!$B$20:$B$23&lt;=E6279)/(SRP!$C$20:$C$23&gt;=E6279),SRP!$D$20:$D$23)*(G6279/100)*(E6279/1000)),IF(C6279="Wine",SUM(LOOKUP(2,1/(SRP!$B$15:$B$19&lt;=E6279)/(SRP!$C$15:$C$19&gt;=E6279),SRP!$D$15:$D$19)*(G6279/100)*(E6279/1000)),IF(C6279="Ready to Drink",SUM(LOOKUP(2,1/(SRP!$B$10:$B$14&lt;=E6279)/(SRP!$C$10:$C$14&gt;=E6279),SRP!$D$10:$D$14)*(G6279/100)*(E6279/1000)),0))))),2)</f>
        <v>9.77</v>
      </c>
    </row>
    <row r="6280" spans="1:11" x14ac:dyDescent="0.35">
      <c r="A6280" s="2">
        <v>50528</v>
      </c>
      <c r="B6280" s="76" t="s">
        <v>4765</v>
      </c>
      <c r="C6280" s="76" t="s">
        <v>5938</v>
      </c>
      <c r="D6280" s="76" t="s">
        <v>5279</v>
      </c>
      <c r="E6280" s="76">
        <v>2000</v>
      </c>
      <c r="F6280" s="76">
        <v>8</v>
      </c>
      <c r="G6280" s="77">
        <v>7</v>
      </c>
      <c r="H6280" s="76" t="s">
        <v>4999</v>
      </c>
      <c r="I6280" s="77">
        <v>12.95</v>
      </c>
      <c r="J6280" s="2">
        <v>1</v>
      </c>
      <c r="K6280" s="119" cm="1">
        <f t="array" ref="K6280">ROUND(IF(C6280="Beer",SUM(LOOKUP(2,1/(SRP!$B$7:$B$9&lt;=E6280)/(SRP!$C$7:$C$9&gt;=E6280),SRP!$D$7:$D$9)*(G6280/100)*(E6280/1000)),IF(C6280="Spirits",SUM(LOOKUP(2,1/(SRP!$B$2:$B$6&lt;=E6280)/(SRP!$C$2:$C$6&gt;=E6280),SRP!$D$2:$D$6)*(G6280/100)*(E6280/1000)),IF(AND(C6280="Wine",D6280="Fortified Wines"),SUM(LOOKUP(2,1/(SRP!$B$20:$B$23&lt;=E6280)/(SRP!$C$20:$C$23&gt;=E6280),SRP!$D$20:$D$23)*(G6280/100)*(E6280/1000)),IF(C6280="Wine",SUM(LOOKUP(2,1/(SRP!$B$15:$B$19&lt;=E6280)/(SRP!$C$15:$C$19&gt;=E6280),SRP!$D$15:$D$19)*(G6280/100)*(E6280/1000)),IF(C6280="Ready to Drink",SUM(LOOKUP(2,1/(SRP!$B$10:$B$14&lt;=E6280)/(SRP!$C$10:$C$14&gt;=E6280),SRP!$D$10:$D$14)*(G6280/100)*(E6280/1000)),0))))),2)</f>
        <v>9.77</v>
      </c>
    </row>
    <row r="6281" spans="1:11" x14ac:dyDescent="0.35">
      <c r="A6281" s="2">
        <v>50531</v>
      </c>
      <c r="B6281" s="76" t="s">
        <v>4766</v>
      </c>
      <c r="C6281" s="76" t="s">
        <v>5938</v>
      </c>
      <c r="D6281" s="76" t="s">
        <v>5279</v>
      </c>
      <c r="E6281" s="76">
        <v>2000</v>
      </c>
      <c r="F6281" s="76">
        <v>8</v>
      </c>
      <c r="G6281" s="77">
        <v>7</v>
      </c>
      <c r="H6281" s="76" t="s">
        <v>4999</v>
      </c>
      <c r="I6281" s="77">
        <v>12.95</v>
      </c>
      <c r="J6281" s="2">
        <v>1</v>
      </c>
      <c r="K6281" s="119" cm="1">
        <f t="array" ref="K6281">ROUND(IF(C6281="Beer",SUM(LOOKUP(2,1/(SRP!$B$7:$B$9&lt;=E6281)/(SRP!$C$7:$C$9&gt;=E6281),SRP!$D$7:$D$9)*(G6281/100)*(E6281/1000)),IF(C6281="Spirits",SUM(LOOKUP(2,1/(SRP!$B$2:$B$6&lt;=E6281)/(SRP!$C$2:$C$6&gt;=E6281),SRP!$D$2:$D$6)*(G6281/100)*(E6281/1000)),IF(AND(C6281="Wine",D6281="Fortified Wines"),SUM(LOOKUP(2,1/(SRP!$B$20:$B$23&lt;=E6281)/(SRP!$C$20:$C$23&gt;=E6281),SRP!$D$20:$D$23)*(G6281/100)*(E6281/1000)),IF(C6281="Wine",SUM(LOOKUP(2,1/(SRP!$B$15:$B$19&lt;=E6281)/(SRP!$C$15:$C$19&gt;=E6281),SRP!$D$15:$D$19)*(G6281/100)*(E6281/1000)),IF(C6281="Ready to Drink",SUM(LOOKUP(2,1/(SRP!$B$10:$B$14&lt;=E6281)/(SRP!$C$10:$C$14&gt;=E6281),SRP!$D$10:$D$14)*(G6281/100)*(E6281/1000)),0))))),2)</f>
        <v>9.77</v>
      </c>
    </row>
    <row r="6282" spans="1:11" x14ac:dyDescent="0.35">
      <c r="A6282" s="2">
        <v>50531</v>
      </c>
      <c r="B6282" s="76" t="s">
        <v>4766</v>
      </c>
      <c r="C6282" s="76" t="s">
        <v>5938</v>
      </c>
      <c r="D6282" s="76" t="s">
        <v>5279</v>
      </c>
      <c r="E6282" s="76">
        <v>2000</v>
      </c>
      <c r="F6282" s="76">
        <v>8</v>
      </c>
      <c r="G6282" s="77">
        <v>7</v>
      </c>
      <c r="H6282" s="76" t="s">
        <v>4999</v>
      </c>
      <c r="I6282" s="77">
        <v>12.95</v>
      </c>
      <c r="J6282" s="2">
        <v>1</v>
      </c>
      <c r="K6282" s="119" cm="1">
        <f t="array" ref="K6282">ROUND(IF(C6282="Beer",SUM(LOOKUP(2,1/(SRP!$B$7:$B$9&lt;=E6282)/(SRP!$C$7:$C$9&gt;=E6282),SRP!$D$7:$D$9)*(G6282/100)*(E6282/1000)),IF(C6282="Spirits",SUM(LOOKUP(2,1/(SRP!$B$2:$B$6&lt;=E6282)/(SRP!$C$2:$C$6&gt;=E6282),SRP!$D$2:$D$6)*(G6282/100)*(E6282/1000)),IF(AND(C6282="Wine",D6282="Fortified Wines"),SUM(LOOKUP(2,1/(SRP!$B$20:$B$23&lt;=E6282)/(SRP!$C$20:$C$23&gt;=E6282),SRP!$D$20:$D$23)*(G6282/100)*(E6282/1000)),IF(C6282="Wine",SUM(LOOKUP(2,1/(SRP!$B$15:$B$19&lt;=E6282)/(SRP!$C$15:$C$19&gt;=E6282),SRP!$D$15:$D$19)*(G6282/100)*(E6282/1000)),IF(C6282="Ready to Drink",SUM(LOOKUP(2,1/(SRP!$B$10:$B$14&lt;=E6282)/(SRP!$C$10:$C$14&gt;=E6282),SRP!$D$10:$D$14)*(G6282/100)*(E6282/1000)),0))))),2)</f>
        <v>9.77</v>
      </c>
    </row>
    <row r="6283" spans="1:11" x14ac:dyDescent="0.35">
      <c r="A6283" s="2">
        <v>50568</v>
      </c>
      <c r="B6283" s="76" t="s">
        <v>4777</v>
      </c>
      <c r="C6283" s="76" t="s">
        <v>287</v>
      </c>
      <c r="D6283" s="76" t="s">
        <v>5292</v>
      </c>
      <c r="E6283" s="76">
        <v>11352</v>
      </c>
      <c r="F6283" s="76">
        <v>1</v>
      </c>
      <c r="G6283" s="77">
        <v>5.6</v>
      </c>
      <c r="H6283" s="76" t="s">
        <v>3382</v>
      </c>
      <c r="I6283" s="77">
        <v>108</v>
      </c>
      <c r="J6283" s="2">
        <v>24</v>
      </c>
      <c r="K6283" s="119" cm="1">
        <f t="array" ref="K6283">ROUND(IF(C6283="Beer",SUM(LOOKUP(2,1/(SRP!$B$7:$B$9&lt;=E6283)/(SRP!$C$7:$C$9&gt;=E6283),SRP!$D$7:$D$9)*(G6283/100)*(E6283/1000)),IF(C6283="Spirits",SUM(LOOKUP(2,1/(SRP!$B$2:$B$6&lt;=E6283)/(SRP!$C$2:$C$6&gt;=E6283),SRP!$D$2:$D$6)*(G6283/100)*(E6283/1000)),IF(AND(C6283="Wine",D6283="Fortified Wines"),SUM(LOOKUP(2,1/(SRP!$B$20:$B$23&lt;=E6283)/(SRP!$C$20:$C$23&gt;=E6283),SRP!$D$20:$D$23)*(G6283/100)*(E6283/1000)),IF(C6283="Wine",SUM(LOOKUP(2,1/(SRP!$B$15:$B$19&lt;=E6283)/(SRP!$C$15:$C$19&gt;=E6283),SRP!$D$15:$D$19)*(G6283/100)*(E6283/1000)),IF(C6283="Ready to Drink",SUM(LOOKUP(2,1/(SRP!$B$10:$B$14&lt;=E6283)/(SRP!$C$10:$C$14&gt;=E6283),SRP!$D$10:$D$14)*(G6283/100)*(E6283/1000)),0))))),2)</f>
        <v>40.31</v>
      </c>
    </row>
    <row r="6284" spans="1:11" x14ac:dyDescent="0.35">
      <c r="A6284" s="2">
        <v>50568</v>
      </c>
      <c r="B6284" s="76" t="s">
        <v>4777</v>
      </c>
      <c r="C6284" s="76" t="s">
        <v>287</v>
      </c>
      <c r="D6284" s="76" t="s">
        <v>5292</v>
      </c>
      <c r="E6284" s="76">
        <v>11352</v>
      </c>
      <c r="F6284" s="76">
        <v>1</v>
      </c>
      <c r="G6284" s="77">
        <v>5.6</v>
      </c>
      <c r="H6284" s="76" t="s">
        <v>3382</v>
      </c>
      <c r="I6284" s="77">
        <v>108</v>
      </c>
      <c r="J6284" s="2">
        <v>24</v>
      </c>
      <c r="K6284" s="119" cm="1">
        <f t="array" ref="K6284">ROUND(IF(C6284="Beer",SUM(LOOKUP(2,1/(SRP!$B$7:$B$9&lt;=E6284)/(SRP!$C$7:$C$9&gt;=E6284),SRP!$D$7:$D$9)*(G6284/100)*(E6284/1000)),IF(C6284="Spirits",SUM(LOOKUP(2,1/(SRP!$B$2:$B$6&lt;=E6284)/(SRP!$C$2:$C$6&gt;=E6284),SRP!$D$2:$D$6)*(G6284/100)*(E6284/1000)),IF(AND(C6284="Wine",D6284="Fortified Wines"),SUM(LOOKUP(2,1/(SRP!$B$20:$B$23&lt;=E6284)/(SRP!$C$20:$C$23&gt;=E6284),SRP!$D$20:$D$23)*(G6284/100)*(E6284/1000)),IF(C6284="Wine",SUM(LOOKUP(2,1/(SRP!$B$15:$B$19&lt;=E6284)/(SRP!$C$15:$C$19&gt;=E6284),SRP!$D$15:$D$19)*(G6284/100)*(E6284/1000)),IF(C6284="Ready to Drink",SUM(LOOKUP(2,1/(SRP!$B$10:$B$14&lt;=E6284)/(SRP!$C$10:$C$14&gt;=E6284),SRP!$D$10:$D$14)*(G6284/100)*(E6284/1000)),0))))),2)</f>
        <v>40.31</v>
      </c>
    </row>
    <row r="6285" spans="1:11" x14ac:dyDescent="0.35">
      <c r="A6285" s="2">
        <v>50571</v>
      </c>
      <c r="B6285" s="76" t="s">
        <v>4778</v>
      </c>
      <c r="C6285" s="76" t="s">
        <v>287</v>
      </c>
      <c r="D6285" s="76" t="s">
        <v>5230</v>
      </c>
      <c r="E6285" s="76">
        <v>11352</v>
      </c>
      <c r="F6285" s="76">
        <v>1</v>
      </c>
      <c r="G6285" s="77">
        <v>5.5</v>
      </c>
      <c r="H6285" s="76" t="s">
        <v>3382</v>
      </c>
      <c r="I6285" s="77">
        <v>103.2</v>
      </c>
      <c r="J6285" s="2">
        <v>24</v>
      </c>
      <c r="K6285" s="119" cm="1">
        <f t="array" ref="K6285">ROUND(IF(C6285="Beer",SUM(LOOKUP(2,1/(SRP!$B$7:$B$9&lt;=E6285)/(SRP!$C$7:$C$9&gt;=E6285),SRP!$D$7:$D$9)*(G6285/100)*(E6285/1000)),IF(C6285="Spirits",SUM(LOOKUP(2,1/(SRP!$B$2:$B$6&lt;=E6285)/(SRP!$C$2:$C$6&gt;=E6285),SRP!$D$2:$D$6)*(G6285/100)*(E6285/1000)),IF(AND(C6285="Wine",D6285="Fortified Wines"),SUM(LOOKUP(2,1/(SRP!$B$20:$B$23&lt;=E6285)/(SRP!$C$20:$C$23&gt;=E6285),SRP!$D$20:$D$23)*(G6285/100)*(E6285/1000)),IF(C6285="Wine",SUM(LOOKUP(2,1/(SRP!$B$15:$B$19&lt;=E6285)/(SRP!$C$15:$C$19&gt;=E6285),SRP!$D$15:$D$19)*(G6285/100)*(E6285/1000)),IF(C6285="Ready to Drink",SUM(LOOKUP(2,1/(SRP!$B$10:$B$14&lt;=E6285)/(SRP!$C$10:$C$14&gt;=E6285),SRP!$D$10:$D$14)*(G6285/100)*(E6285/1000)),0))))),2)</f>
        <v>39.590000000000003</v>
      </c>
    </row>
    <row r="6286" spans="1:11" x14ac:dyDescent="0.35">
      <c r="A6286" s="2">
        <v>50571</v>
      </c>
      <c r="B6286" s="76" t="s">
        <v>4778</v>
      </c>
      <c r="C6286" s="76" t="s">
        <v>287</v>
      </c>
      <c r="D6286" s="76" t="s">
        <v>5230</v>
      </c>
      <c r="E6286" s="76">
        <v>11352</v>
      </c>
      <c r="F6286" s="76">
        <v>1</v>
      </c>
      <c r="G6286" s="77">
        <v>5.5</v>
      </c>
      <c r="H6286" s="76" t="s">
        <v>3382</v>
      </c>
      <c r="I6286" s="77">
        <v>103.2</v>
      </c>
      <c r="J6286" s="2">
        <v>24</v>
      </c>
      <c r="K6286" s="119" cm="1">
        <f t="array" ref="K6286">ROUND(IF(C6286="Beer",SUM(LOOKUP(2,1/(SRP!$B$7:$B$9&lt;=E6286)/(SRP!$C$7:$C$9&gt;=E6286),SRP!$D$7:$D$9)*(G6286/100)*(E6286/1000)),IF(C6286="Spirits",SUM(LOOKUP(2,1/(SRP!$B$2:$B$6&lt;=E6286)/(SRP!$C$2:$C$6&gt;=E6286),SRP!$D$2:$D$6)*(G6286/100)*(E6286/1000)),IF(AND(C6286="Wine",D6286="Fortified Wines"),SUM(LOOKUP(2,1/(SRP!$B$20:$B$23&lt;=E6286)/(SRP!$C$20:$C$23&gt;=E6286),SRP!$D$20:$D$23)*(G6286/100)*(E6286/1000)),IF(C6286="Wine",SUM(LOOKUP(2,1/(SRP!$B$15:$B$19&lt;=E6286)/(SRP!$C$15:$C$19&gt;=E6286),SRP!$D$15:$D$19)*(G6286/100)*(E6286/1000)),IF(C6286="Ready to Drink",SUM(LOOKUP(2,1/(SRP!$B$10:$B$14&lt;=E6286)/(SRP!$C$10:$C$14&gt;=E6286),SRP!$D$10:$D$14)*(G6286/100)*(E6286/1000)),0))))),2)</f>
        <v>39.590000000000003</v>
      </c>
    </row>
    <row r="6287" spans="1:11" x14ac:dyDescent="0.35">
      <c r="A6287" s="2">
        <v>50572</v>
      </c>
      <c r="B6287" s="76" t="s">
        <v>4779</v>
      </c>
      <c r="C6287" s="76" t="s">
        <v>287</v>
      </c>
      <c r="D6287" s="76" t="s">
        <v>5240</v>
      </c>
      <c r="E6287" s="76">
        <v>11352</v>
      </c>
      <c r="F6287" s="76">
        <v>1</v>
      </c>
      <c r="G6287" s="77">
        <v>7</v>
      </c>
      <c r="H6287" s="76" t="s">
        <v>3382</v>
      </c>
      <c r="I6287" s="77">
        <v>103.2</v>
      </c>
      <c r="J6287" s="2">
        <v>24</v>
      </c>
      <c r="K6287" s="119" cm="1">
        <f t="array" ref="K6287">ROUND(IF(C6287="Beer",SUM(LOOKUP(2,1/(SRP!$B$7:$B$9&lt;=E6287)/(SRP!$C$7:$C$9&gt;=E6287),SRP!$D$7:$D$9)*(G6287/100)*(E6287/1000)),IF(C6287="Spirits",SUM(LOOKUP(2,1/(SRP!$B$2:$B$6&lt;=E6287)/(SRP!$C$2:$C$6&gt;=E6287),SRP!$D$2:$D$6)*(G6287/100)*(E6287/1000)),IF(AND(C6287="Wine",D6287="Fortified Wines"),SUM(LOOKUP(2,1/(SRP!$B$20:$B$23&lt;=E6287)/(SRP!$C$20:$C$23&gt;=E6287),SRP!$D$20:$D$23)*(G6287/100)*(E6287/1000)),IF(C6287="Wine",SUM(LOOKUP(2,1/(SRP!$B$15:$B$19&lt;=E6287)/(SRP!$C$15:$C$19&gt;=E6287),SRP!$D$15:$D$19)*(G6287/100)*(E6287/1000)),IF(C6287="Ready to Drink",SUM(LOOKUP(2,1/(SRP!$B$10:$B$14&lt;=E6287)/(SRP!$C$10:$C$14&gt;=E6287),SRP!$D$10:$D$14)*(G6287/100)*(E6287/1000)),0))))),2)</f>
        <v>50.39</v>
      </c>
    </row>
    <row r="6288" spans="1:11" x14ac:dyDescent="0.35">
      <c r="A6288" s="2">
        <v>50572</v>
      </c>
      <c r="B6288" s="76" t="s">
        <v>4779</v>
      </c>
      <c r="C6288" s="76" t="s">
        <v>287</v>
      </c>
      <c r="D6288" s="76" t="s">
        <v>5240</v>
      </c>
      <c r="E6288" s="76">
        <v>11352</v>
      </c>
      <c r="F6288" s="76">
        <v>1</v>
      </c>
      <c r="G6288" s="77">
        <v>7</v>
      </c>
      <c r="H6288" s="76" t="s">
        <v>3382</v>
      </c>
      <c r="I6288" s="77">
        <v>103.2</v>
      </c>
      <c r="J6288" s="2">
        <v>24</v>
      </c>
      <c r="K6288" s="119" cm="1">
        <f t="array" ref="K6288">ROUND(IF(C6288="Beer",SUM(LOOKUP(2,1/(SRP!$B$7:$B$9&lt;=E6288)/(SRP!$C$7:$C$9&gt;=E6288),SRP!$D$7:$D$9)*(G6288/100)*(E6288/1000)),IF(C6288="Spirits",SUM(LOOKUP(2,1/(SRP!$B$2:$B$6&lt;=E6288)/(SRP!$C$2:$C$6&gt;=E6288),SRP!$D$2:$D$6)*(G6288/100)*(E6288/1000)),IF(AND(C6288="Wine",D6288="Fortified Wines"),SUM(LOOKUP(2,1/(SRP!$B$20:$B$23&lt;=E6288)/(SRP!$C$20:$C$23&gt;=E6288),SRP!$D$20:$D$23)*(G6288/100)*(E6288/1000)),IF(C6288="Wine",SUM(LOOKUP(2,1/(SRP!$B$15:$B$19&lt;=E6288)/(SRP!$C$15:$C$19&gt;=E6288),SRP!$D$15:$D$19)*(G6288/100)*(E6288/1000)),IF(C6288="Ready to Drink",SUM(LOOKUP(2,1/(SRP!$B$10:$B$14&lt;=E6288)/(SRP!$C$10:$C$14&gt;=E6288),SRP!$D$10:$D$14)*(G6288/100)*(E6288/1000)),0))))),2)</f>
        <v>50.39</v>
      </c>
    </row>
    <row r="6289" spans="1:11" x14ac:dyDescent="0.35">
      <c r="A6289" s="2">
        <v>50598</v>
      </c>
      <c r="B6289" s="76" t="s">
        <v>4718</v>
      </c>
      <c r="C6289" s="76" t="s">
        <v>287</v>
      </c>
      <c r="D6289" s="76" t="s">
        <v>5240</v>
      </c>
      <c r="E6289" s="76">
        <v>500</v>
      </c>
      <c r="F6289" s="76">
        <v>12</v>
      </c>
      <c r="G6289" s="77">
        <v>9.5</v>
      </c>
      <c r="H6289" s="76" t="s">
        <v>3380</v>
      </c>
      <c r="I6289" s="77">
        <v>8.99</v>
      </c>
      <c r="J6289" s="2">
        <v>1</v>
      </c>
      <c r="K6289" s="119" cm="1">
        <f t="array" ref="K6289">ROUND(IF(C6289="Beer",SUM(LOOKUP(2,1/(SRP!$B$7:$B$9&lt;=E6289)/(SRP!$C$7:$C$9&gt;=E6289),SRP!$D$7:$D$9)*(G6289/100)*(E6289/1000)),IF(C6289="Spirits",SUM(LOOKUP(2,1/(SRP!$B$2:$B$6&lt;=E6289)/(SRP!$C$2:$C$6&gt;=E6289),SRP!$D$2:$D$6)*(G6289/100)*(E6289/1000)),IF(AND(C6289="Wine",D6289="Fortified Wines"),SUM(LOOKUP(2,1/(SRP!$B$20:$B$23&lt;=E6289)/(SRP!$C$20:$C$23&gt;=E6289),SRP!$D$20:$D$23)*(G6289/100)*(E6289/1000)),IF(C6289="Wine",SUM(LOOKUP(2,1/(SRP!$B$15:$B$19&lt;=E6289)/(SRP!$C$15:$C$19&gt;=E6289),SRP!$D$15:$D$19)*(G6289/100)*(E6289/1000)),IF(C6289="Ready to Drink",SUM(LOOKUP(2,1/(SRP!$B$10:$B$14&lt;=E6289)/(SRP!$C$10:$C$14&gt;=E6289),SRP!$D$10:$D$14)*(G6289/100)*(E6289/1000)),0))))),2)</f>
        <v>3.32</v>
      </c>
    </row>
    <row r="6290" spans="1:11" x14ac:dyDescent="0.35">
      <c r="A6290" s="2">
        <v>50598</v>
      </c>
      <c r="B6290" s="76" t="s">
        <v>4718</v>
      </c>
      <c r="C6290" s="76" t="s">
        <v>287</v>
      </c>
      <c r="D6290" s="76" t="s">
        <v>5240</v>
      </c>
      <c r="E6290" s="76">
        <v>500</v>
      </c>
      <c r="F6290" s="76">
        <v>12</v>
      </c>
      <c r="G6290" s="77">
        <v>9.5</v>
      </c>
      <c r="H6290" s="76" t="s">
        <v>3380</v>
      </c>
      <c r="I6290" s="77">
        <v>8.99</v>
      </c>
      <c r="J6290" s="2">
        <v>1</v>
      </c>
      <c r="K6290" s="119" cm="1">
        <f t="array" ref="K6290">ROUND(IF(C6290="Beer",SUM(LOOKUP(2,1/(SRP!$B$7:$B$9&lt;=E6290)/(SRP!$C$7:$C$9&gt;=E6290),SRP!$D$7:$D$9)*(G6290/100)*(E6290/1000)),IF(C6290="Spirits",SUM(LOOKUP(2,1/(SRP!$B$2:$B$6&lt;=E6290)/(SRP!$C$2:$C$6&gt;=E6290),SRP!$D$2:$D$6)*(G6290/100)*(E6290/1000)),IF(AND(C6290="Wine",D6290="Fortified Wines"),SUM(LOOKUP(2,1/(SRP!$B$20:$B$23&lt;=E6290)/(SRP!$C$20:$C$23&gt;=E6290),SRP!$D$20:$D$23)*(G6290/100)*(E6290/1000)),IF(C6290="Wine",SUM(LOOKUP(2,1/(SRP!$B$15:$B$19&lt;=E6290)/(SRP!$C$15:$C$19&gt;=E6290),SRP!$D$15:$D$19)*(G6290/100)*(E6290/1000)),IF(C6290="Ready to Drink",SUM(LOOKUP(2,1/(SRP!$B$10:$B$14&lt;=E6290)/(SRP!$C$10:$C$14&gt;=E6290),SRP!$D$10:$D$14)*(G6290/100)*(E6290/1000)),0))))),2)</f>
        <v>3.32</v>
      </c>
    </row>
    <row r="6291" spans="1:11" x14ac:dyDescent="0.35">
      <c r="A6291" s="2">
        <v>50616</v>
      </c>
      <c r="B6291" s="76" t="s">
        <v>4817</v>
      </c>
      <c r="C6291" s="76" t="s">
        <v>285</v>
      </c>
      <c r="D6291" s="76" t="s">
        <v>5267</v>
      </c>
      <c r="E6291" s="76">
        <v>375</v>
      </c>
      <c r="F6291" s="76">
        <v>24</v>
      </c>
      <c r="G6291" s="77">
        <v>35</v>
      </c>
      <c r="H6291" s="76" t="s">
        <v>3280</v>
      </c>
      <c r="I6291" s="77">
        <v>16.489999999999998</v>
      </c>
      <c r="J6291" s="2">
        <v>1</v>
      </c>
      <c r="K6291" s="119" cm="1">
        <f t="array" ref="K6291">ROUND(IF(C6291="Beer",SUM(LOOKUP(2,1/(SRP!$B$7:$B$9&lt;=E6291)/(SRP!$C$7:$C$9&gt;=E6291),SRP!$D$7:$D$9)*(G6291/100)*(E6291/1000)),IF(C6291="Spirits",SUM(LOOKUP(2,1/(SRP!$B$2:$B$6&lt;=E6291)/(SRP!$C$2:$C$6&gt;=E6291),SRP!$D$2:$D$6)*(G6291/100)*(E6291/1000)),IF(AND(C6291="Wine",D6291="Fortified Wines"),SUM(LOOKUP(2,1/(SRP!$B$20:$B$23&lt;=E6291)/(SRP!$C$20:$C$23&gt;=E6291),SRP!$D$20:$D$23)*(G6291/100)*(E6291/1000)),IF(C6291="Wine",SUM(LOOKUP(2,1/(SRP!$B$15:$B$19&lt;=E6291)/(SRP!$C$15:$C$19&gt;=E6291),SRP!$D$15:$D$19)*(G6291/100)*(E6291/1000)),IF(C6291="Ready to Drink",SUM(LOOKUP(2,1/(SRP!$B$10:$B$14&lt;=E6291)/(SRP!$C$10:$C$14&gt;=E6291),SRP!$D$10:$D$14)*(G6291/100)*(E6291/1000)),0))))),2)</f>
        <v>10.4</v>
      </c>
    </row>
    <row r="6292" spans="1:11" x14ac:dyDescent="0.35">
      <c r="A6292" s="2">
        <v>50624</v>
      </c>
      <c r="B6292" s="76" t="s">
        <v>4818</v>
      </c>
      <c r="C6292" s="76" t="s">
        <v>285</v>
      </c>
      <c r="D6292" s="76" t="s">
        <v>5267</v>
      </c>
      <c r="E6292" s="76">
        <v>750</v>
      </c>
      <c r="F6292" s="76">
        <v>12</v>
      </c>
      <c r="G6292" s="77">
        <v>30</v>
      </c>
      <c r="H6292" s="76" t="s">
        <v>3288</v>
      </c>
      <c r="I6292" s="77">
        <v>29.99</v>
      </c>
      <c r="J6292" s="2">
        <v>1</v>
      </c>
      <c r="K6292" s="119" cm="1">
        <f t="array" ref="K6292">ROUND(IF(C6292="Beer",SUM(LOOKUP(2,1/(SRP!$B$7:$B$9&lt;=E6292)/(SRP!$C$7:$C$9&gt;=E6292),SRP!$D$7:$D$9)*(G6292/100)*(E6292/1000)),IF(C6292="Spirits",SUM(LOOKUP(2,1/(SRP!$B$2:$B$6&lt;=E6292)/(SRP!$C$2:$C$6&gt;=E6292),SRP!$D$2:$D$6)*(G6292/100)*(E6292/1000)),IF(AND(C6292="Wine",D6292="Fortified Wines"),SUM(LOOKUP(2,1/(SRP!$B$20:$B$23&lt;=E6292)/(SRP!$C$20:$C$23&gt;=E6292),SRP!$D$20:$D$23)*(G6292/100)*(E6292/1000)),IF(C6292="Wine",SUM(LOOKUP(2,1/(SRP!$B$15:$B$19&lt;=E6292)/(SRP!$C$15:$C$19&gt;=E6292),SRP!$D$15:$D$19)*(G6292/100)*(E6292/1000)),IF(C6292="Ready to Drink",SUM(LOOKUP(2,1/(SRP!$B$10:$B$14&lt;=E6292)/(SRP!$C$10:$C$14&gt;=E6292),SRP!$D$10:$D$14)*(G6292/100)*(E6292/1000)),0))))),2)</f>
        <v>15.71</v>
      </c>
    </row>
    <row r="6293" spans="1:11" x14ac:dyDescent="0.35">
      <c r="A6293" s="2">
        <v>50655</v>
      </c>
      <c r="B6293" s="76" t="s">
        <v>6455</v>
      </c>
      <c r="C6293" s="76" t="s">
        <v>286</v>
      </c>
      <c r="D6293" s="76" t="s">
        <v>5236</v>
      </c>
      <c r="E6293" s="76">
        <v>750</v>
      </c>
      <c r="F6293" s="76">
        <v>12</v>
      </c>
      <c r="G6293" s="77">
        <v>5</v>
      </c>
      <c r="H6293" s="76" t="s">
        <v>3306</v>
      </c>
      <c r="I6293" s="77">
        <v>19.989999999999998</v>
      </c>
      <c r="J6293" s="2">
        <v>1</v>
      </c>
      <c r="K6293" s="119" cm="1">
        <f t="array" ref="K6293">ROUND(IF(C6293="Beer",SUM(LOOKUP(2,1/(SRP!$B$7:$B$9&lt;=E6293)/(SRP!$C$7:$C$9&gt;=E6293),SRP!$D$7:$D$9)*(G6293/100)*(E6293/1000)),IF(C6293="Spirits",SUM(LOOKUP(2,1/(SRP!$B$2:$B$6&lt;=E6293)/(SRP!$C$2:$C$6&gt;=E6293),SRP!$D$2:$D$6)*(G6293/100)*(E6293/1000)),IF(AND(C6293="Wine",D6293="Fortified Wines"),SUM(LOOKUP(2,1/(SRP!$B$20:$B$23&lt;=E6293)/(SRP!$C$20:$C$23&gt;=E6293),SRP!$D$20:$D$23)*(G6293/100)*(E6293/1000)),IF(C6293="Wine",SUM(LOOKUP(2,1/(SRP!$B$15:$B$19&lt;=E6293)/(SRP!$C$15:$C$19&gt;=E6293),SRP!$D$15:$D$19)*(G6293/100)*(E6293/1000)),IF(C6293="Ready to Drink",SUM(LOOKUP(2,1/(SRP!$B$10:$B$14&lt;=E6293)/(SRP!$C$10:$C$14&gt;=E6293),SRP!$D$10:$D$14)*(G6293/100)*(E6293/1000)),0))))),2)</f>
        <v>2.62</v>
      </c>
    </row>
    <row r="6294" spans="1:11" x14ac:dyDescent="0.35">
      <c r="A6294" s="2">
        <v>50656</v>
      </c>
      <c r="B6294" s="76" t="s">
        <v>5762</v>
      </c>
      <c r="C6294" s="76" t="s">
        <v>286</v>
      </c>
      <c r="D6294" s="76" t="s">
        <v>5248</v>
      </c>
      <c r="E6294" s="76">
        <v>750</v>
      </c>
      <c r="F6294" s="76">
        <v>6</v>
      </c>
      <c r="G6294" s="77">
        <v>14</v>
      </c>
      <c r="H6294" s="76" t="s">
        <v>3300</v>
      </c>
      <c r="I6294" s="77">
        <v>22.99</v>
      </c>
      <c r="J6294" s="2">
        <v>1</v>
      </c>
      <c r="K6294" s="119" cm="1">
        <f t="array" ref="K6294">ROUND(IF(C6294="Beer",SUM(LOOKUP(2,1/(SRP!$B$7:$B$9&lt;=E6294)/(SRP!$C$7:$C$9&gt;=E6294),SRP!$D$7:$D$9)*(G6294/100)*(E6294/1000)),IF(C6294="Spirits",SUM(LOOKUP(2,1/(SRP!$B$2:$B$6&lt;=E6294)/(SRP!$C$2:$C$6&gt;=E6294),SRP!$D$2:$D$6)*(G6294/100)*(E6294/1000)),IF(AND(C6294="Wine",D6294="Fortified Wines"),SUM(LOOKUP(2,1/(SRP!$B$20:$B$23&lt;=E6294)/(SRP!$C$20:$C$23&gt;=E6294),SRP!$D$20:$D$23)*(G6294/100)*(E6294/1000)),IF(C6294="Wine",SUM(LOOKUP(2,1/(SRP!$B$15:$B$19&lt;=E6294)/(SRP!$C$15:$C$19&gt;=E6294),SRP!$D$15:$D$19)*(G6294/100)*(E6294/1000)),IF(C6294="Ready to Drink",SUM(LOOKUP(2,1/(SRP!$B$10:$B$14&lt;=E6294)/(SRP!$C$10:$C$14&gt;=E6294),SRP!$D$10:$D$14)*(G6294/100)*(E6294/1000)),0))))),2)</f>
        <v>7.33</v>
      </c>
    </row>
    <row r="6295" spans="1:11" x14ac:dyDescent="0.35">
      <c r="A6295" s="2">
        <v>50664</v>
      </c>
      <c r="B6295" s="76" t="s">
        <v>6019</v>
      </c>
      <c r="C6295" s="76" t="s">
        <v>5938</v>
      </c>
      <c r="D6295" s="76" t="s">
        <v>5283</v>
      </c>
      <c r="E6295" s="76">
        <v>1750</v>
      </c>
      <c r="F6295" s="76">
        <v>6</v>
      </c>
      <c r="G6295" s="77">
        <v>9.9499999999999993</v>
      </c>
      <c r="H6295" s="76" t="s">
        <v>3289</v>
      </c>
      <c r="I6295" s="77">
        <v>23.49</v>
      </c>
      <c r="J6295" s="2">
        <v>1</v>
      </c>
      <c r="K6295" s="119" cm="1">
        <f t="array" ref="K6295">ROUND(IF(C6295="Beer",SUM(LOOKUP(2,1/(SRP!$B$7:$B$9&lt;=E6295)/(SRP!$C$7:$C$9&gt;=E6295),SRP!$D$7:$D$9)*(G6295/100)*(E6295/1000)),IF(C6295="Spirits",SUM(LOOKUP(2,1/(SRP!$B$2:$B$6&lt;=E6295)/(SRP!$C$2:$C$6&gt;=E6295),SRP!$D$2:$D$6)*(G6295/100)*(E6295/1000)),IF(AND(C6295="Wine",D6295="Fortified Wines"),SUM(LOOKUP(2,1/(SRP!$B$20:$B$23&lt;=E6295)/(SRP!$C$20:$C$23&gt;=E6295),SRP!$D$20:$D$23)*(G6295/100)*(E6295/1000)),IF(C6295="Wine",SUM(LOOKUP(2,1/(SRP!$B$15:$B$19&lt;=E6295)/(SRP!$C$15:$C$19&gt;=E6295),SRP!$D$15:$D$19)*(G6295/100)*(E6295/1000)),IF(C6295="Ready to Drink",SUM(LOOKUP(2,1/(SRP!$B$10:$B$14&lt;=E6295)/(SRP!$C$10:$C$14&gt;=E6295),SRP!$D$10:$D$14)*(G6295/100)*(E6295/1000)),0))))),2)</f>
        <v>12.16</v>
      </c>
    </row>
    <row r="6296" spans="1:11" x14ac:dyDescent="0.35">
      <c r="A6296" s="2">
        <v>50668</v>
      </c>
      <c r="B6296" s="76" t="s">
        <v>4807</v>
      </c>
      <c r="C6296" s="76" t="s">
        <v>287</v>
      </c>
      <c r="D6296" s="76" t="s">
        <v>5271</v>
      </c>
      <c r="E6296" s="76">
        <v>4260</v>
      </c>
      <c r="F6296" s="76">
        <v>1</v>
      </c>
      <c r="G6296" s="77">
        <v>4</v>
      </c>
      <c r="H6296" s="76" t="s">
        <v>3301</v>
      </c>
      <c r="I6296" s="77">
        <v>26.29</v>
      </c>
      <c r="J6296" s="2">
        <v>12</v>
      </c>
      <c r="K6296" s="119" cm="1">
        <f t="array" ref="K6296">ROUND(IF(C6296="Beer",SUM(LOOKUP(2,1/(SRP!$B$7:$B$9&lt;=E6296)/(SRP!$C$7:$C$9&gt;=E6296),SRP!$D$7:$D$9)*(G6296/100)*(E6296/1000)),IF(C6296="Spirits",SUM(LOOKUP(2,1/(SRP!$B$2:$B$6&lt;=E6296)/(SRP!$C$2:$C$6&gt;=E6296),SRP!$D$2:$D$6)*(G6296/100)*(E6296/1000)),IF(AND(C6296="Wine",D6296="Fortified Wines"),SUM(LOOKUP(2,1/(SRP!$B$20:$B$23&lt;=E6296)/(SRP!$C$20:$C$23&gt;=E6296),SRP!$D$20:$D$23)*(G6296/100)*(E6296/1000)),IF(C6296="Wine",SUM(LOOKUP(2,1/(SRP!$B$15:$B$19&lt;=E6296)/(SRP!$C$15:$C$19&gt;=E6296),SRP!$D$15:$D$19)*(G6296/100)*(E6296/1000)),IF(C6296="Ready to Drink",SUM(LOOKUP(2,1/(SRP!$B$10:$B$14&lt;=E6296)/(SRP!$C$10:$C$14&gt;=E6296),SRP!$D$10:$D$14)*(G6296/100)*(E6296/1000)),0))))),2)</f>
        <v>11.9</v>
      </c>
    </row>
    <row r="6297" spans="1:11" x14ac:dyDescent="0.35">
      <c r="A6297" s="2">
        <v>50668</v>
      </c>
      <c r="B6297" s="76" t="s">
        <v>4807</v>
      </c>
      <c r="C6297" s="76" t="s">
        <v>287</v>
      </c>
      <c r="D6297" s="76" t="s">
        <v>5271</v>
      </c>
      <c r="E6297" s="76">
        <v>4260</v>
      </c>
      <c r="F6297" s="76">
        <v>1</v>
      </c>
      <c r="G6297" s="77">
        <v>4</v>
      </c>
      <c r="H6297" s="76" t="s">
        <v>3301</v>
      </c>
      <c r="I6297" s="77">
        <v>26.29</v>
      </c>
      <c r="J6297" s="2">
        <v>12</v>
      </c>
      <c r="K6297" s="119" cm="1">
        <f t="array" ref="K6297">ROUND(IF(C6297="Beer",SUM(LOOKUP(2,1/(SRP!$B$7:$B$9&lt;=E6297)/(SRP!$C$7:$C$9&gt;=E6297),SRP!$D$7:$D$9)*(G6297/100)*(E6297/1000)),IF(C6297="Spirits",SUM(LOOKUP(2,1/(SRP!$B$2:$B$6&lt;=E6297)/(SRP!$C$2:$C$6&gt;=E6297),SRP!$D$2:$D$6)*(G6297/100)*(E6297/1000)),IF(AND(C6297="Wine",D6297="Fortified Wines"),SUM(LOOKUP(2,1/(SRP!$B$20:$B$23&lt;=E6297)/(SRP!$C$20:$C$23&gt;=E6297),SRP!$D$20:$D$23)*(G6297/100)*(E6297/1000)),IF(C6297="Wine",SUM(LOOKUP(2,1/(SRP!$B$15:$B$19&lt;=E6297)/(SRP!$C$15:$C$19&gt;=E6297),SRP!$D$15:$D$19)*(G6297/100)*(E6297/1000)),IF(C6297="Ready to Drink",SUM(LOOKUP(2,1/(SRP!$B$10:$B$14&lt;=E6297)/(SRP!$C$10:$C$14&gt;=E6297),SRP!$D$10:$D$14)*(G6297/100)*(E6297/1000)),0))))),2)</f>
        <v>11.9</v>
      </c>
    </row>
    <row r="6298" spans="1:11" x14ac:dyDescent="0.35">
      <c r="A6298" s="2">
        <v>50674</v>
      </c>
      <c r="B6298" s="76" t="s">
        <v>6020</v>
      </c>
      <c r="C6298" s="76" t="s">
        <v>5938</v>
      </c>
      <c r="D6298" s="76" t="s">
        <v>5308</v>
      </c>
      <c r="E6298" s="76">
        <v>355</v>
      </c>
      <c r="F6298" s="76">
        <v>24</v>
      </c>
      <c r="G6298" s="77">
        <v>5.4</v>
      </c>
      <c r="H6298" s="76" t="s">
        <v>5760</v>
      </c>
      <c r="I6298" s="77">
        <v>4.99</v>
      </c>
      <c r="J6298" s="2">
        <v>1</v>
      </c>
      <c r="K6298" s="119" cm="1">
        <f t="array" ref="K6298">ROUND(IF(C6298="Beer",SUM(LOOKUP(2,1/(SRP!$B$7:$B$9&lt;=E6298)/(SRP!$C$7:$C$9&gt;=E6298),SRP!$D$7:$D$9)*(G6298/100)*(E6298/1000)),IF(C6298="Spirits",SUM(LOOKUP(2,1/(SRP!$B$2:$B$6&lt;=E6298)/(SRP!$C$2:$C$6&gt;=E6298),SRP!$D$2:$D$6)*(G6298/100)*(E6298/1000)),IF(AND(C6298="Wine",D6298="Fortified Wines"),SUM(LOOKUP(2,1/(SRP!$B$20:$B$23&lt;=E6298)/(SRP!$C$20:$C$23&gt;=E6298),SRP!$D$20:$D$23)*(G6298/100)*(E6298/1000)),IF(C6298="Wine",SUM(LOOKUP(2,1/(SRP!$B$15:$B$19&lt;=E6298)/(SRP!$C$15:$C$19&gt;=E6298),SRP!$D$15:$D$19)*(G6298/100)*(E6298/1000)),IF(C6298="Ready to Drink",SUM(LOOKUP(2,1/(SRP!$B$10:$B$14&lt;=E6298)/(SRP!$C$10:$C$14&gt;=E6298),SRP!$D$10:$D$14)*(G6298/100)*(E6298/1000)),0))))),2)</f>
        <v>1.52</v>
      </c>
    </row>
    <row r="6299" spans="1:11" x14ac:dyDescent="0.35">
      <c r="A6299" s="2">
        <v>50674</v>
      </c>
      <c r="B6299" s="76" t="s">
        <v>6020</v>
      </c>
      <c r="C6299" s="76" t="s">
        <v>5938</v>
      </c>
      <c r="D6299" s="76" t="s">
        <v>5308</v>
      </c>
      <c r="E6299" s="76">
        <v>355</v>
      </c>
      <c r="F6299" s="76">
        <v>24</v>
      </c>
      <c r="G6299" s="77">
        <v>5.4</v>
      </c>
      <c r="H6299" s="76" t="s">
        <v>5760</v>
      </c>
      <c r="I6299" s="77">
        <v>4.99</v>
      </c>
      <c r="J6299" s="2">
        <v>1</v>
      </c>
      <c r="K6299" s="119" cm="1">
        <f t="array" ref="K6299">ROUND(IF(C6299="Beer",SUM(LOOKUP(2,1/(SRP!$B$7:$B$9&lt;=E6299)/(SRP!$C$7:$C$9&gt;=E6299),SRP!$D$7:$D$9)*(G6299/100)*(E6299/1000)),IF(C6299="Spirits",SUM(LOOKUP(2,1/(SRP!$B$2:$B$6&lt;=E6299)/(SRP!$C$2:$C$6&gt;=E6299),SRP!$D$2:$D$6)*(G6299/100)*(E6299/1000)),IF(AND(C6299="Wine",D6299="Fortified Wines"),SUM(LOOKUP(2,1/(SRP!$B$20:$B$23&lt;=E6299)/(SRP!$C$20:$C$23&gt;=E6299),SRP!$D$20:$D$23)*(G6299/100)*(E6299/1000)),IF(C6299="Wine",SUM(LOOKUP(2,1/(SRP!$B$15:$B$19&lt;=E6299)/(SRP!$C$15:$C$19&gt;=E6299),SRP!$D$15:$D$19)*(G6299/100)*(E6299/1000)),IF(C6299="Ready to Drink",SUM(LOOKUP(2,1/(SRP!$B$10:$B$14&lt;=E6299)/(SRP!$C$10:$C$14&gt;=E6299),SRP!$D$10:$D$14)*(G6299/100)*(E6299/1000)),0))))),2)</f>
        <v>1.52</v>
      </c>
    </row>
    <row r="6300" spans="1:11" x14ac:dyDescent="0.35">
      <c r="A6300" s="2">
        <v>50699</v>
      </c>
      <c r="B6300" s="76" t="s">
        <v>6456</v>
      </c>
      <c r="C6300" s="76" t="s">
        <v>286</v>
      </c>
      <c r="D6300" s="76" t="s">
        <v>5295</v>
      </c>
      <c r="E6300" s="76">
        <v>750</v>
      </c>
      <c r="F6300" s="76">
        <v>12</v>
      </c>
      <c r="G6300" s="77">
        <v>5</v>
      </c>
      <c r="H6300" s="76" t="s">
        <v>3306</v>
      </c>
      <c r="I6300" s="77">
        <v>19.989999999999998</v>
      </c>
      <c r="J6300" s="2">
        <v>1</v>
      </c>
      <c r="K6300" s="119" cm="1">
        <f t="array" ref="K6300">ROUND(IF(C6300="Beer",SUM(LOOKUP(2,1/(SRP!$B$7:$B$9&lt;=E6300)/(SRP!$C$7:$C$9&gt;=E6300),SRP!$D$7:$D$9)*(G6300/100)*(E6300/1000)),IF(C6300="Spirits",SUM(LOOKUP(2,1/(SRP!$B$2:$B$6&lt;=E6300)/(SRP!$C$2:$C$6&gt;=E6300),SRP!$D$2:$D$6)*(G6300/100)*(E6300/1000)),IF(AND(C6300="Wine",D6300="Fortified Wines"),SUM(LOOKUP(2,1/(SRP!$B$20:$B$23&lt;=E6300)/(SRP!$C$20:$C$23&gt;=E6300),SRP!$D$20:$D$23)*(G6300/100)*(E6300/1000)),IF(C6300="Wine",SUM(LOOKUP(2,1/(SRP!$B$15:$B$19&lt;=E6300)/(SRP!$C$15:$C$19&gt;=E6300),SRP!$D$15:$D$19)*(G6300/100)*(E6300/1000)),IF(C6300="Ready to Drink",SUM(LOOKUP(2,1/(SRP!$B$10:$B$14&lt;=E6300)/(SRP!$C$10:$C$14&gt;=E6300),SRP!$D$10:$D$14)*(G6300/100)*(E6300/1000)),0))))),2)</f>
        <v>2.62</v>
      </c>
    </row>
    <row r="6301" spans="1:11" x14ac:dyDescent="0.35">
      <c r="A6301" s="2">
        <v>50726</v>
      </c>
      <c r="B6301" s="76" t="s">
        <v>4780</v>
      </c>
      <c r="C6301" s="76" t="s">
        <v>287</v>
      </c>
      <c r="D6301" s="76" t="s">
        <v>5240</v>
      </c>
      <c r="E6301" s="76">
        <v>750</v>
      </c>
      <c r="F6301" s="76">
        <v>12</v>
      </c>
      <c r="G6301" s="77">
        <v>7.4</v>
      </c>
      <c r="H6301" s="76" t="s">
        <v>3382</v>
      </c>
      <c r="I6301" s="77">
        <v>17</v>
      </c>
      <c r="J6301" s="2">
        <v>1</v>
      </c>
      <c r="K6301" s="119" cm="1">
        <f t="array" ref="K6301">ROUND(IF(C6301="Beer",SUM(LOOKUP(2,1/(SRP!$B$7:$B$9&lt;=E6301)/(SRP!$C$7:$C$9&gt;=E6301),SRP!$D$7:$D$9)*(G6301/100)*(E6301/1000)),IF(C6301="Spirits",SUM(LOOKUP(2,1/(SRP!$B$2:$B$6&lt;=E6301)/(SRP!$C$2:$C$6&gt;=E6301),SRP!$D$2:$D$6)*(G6301/100)*(E6301/1000)),IF(AND(C6301="Wine",D6301="Fortified Wines"),SUM(LOOKUP(2,1/(SRP!$B$20:$B$23&lt;=E6301)/(SRP!$C$20:$C$23&gt;=E6301),SRP!$D$20:$D$23)*(G6301/100)*(E6301/1000)),IF(C6301="Wine",SUM(LOOKUP(2,1/(SRP!$B$15:$B$19&lt;=E6301)/(SRP!$C$15:$C$19&gt;=E6301),SRP!$D$15:$D$19)*(G6301/100)*(E6301/1000)),IF(C6301="Ready to Drink",SUM(LOOKUP(2,1/(SRP!$B$10:$B$14&lt;=E6301)/(SRP!$C$10:$C$14&gt;=E6301),SRP!$D$10:$D$14)*(G6301/100)*(E6301/1000)),0))))),2)</f>
        <v>3.87</v>
      </c>
    </row>
    <row r="6302" spans="1:11" x14ac:dyDescent="0.35">
      <c r="A6302" s="2">
        <v>50726</v>
      </c>
      <c r="B6302" s="76" t="s">
        <v>4780</v>
      </c>
      <c r="C6302" s="76" t="s">
        <v>287</v>
      </c>
      <c r="D6302" s="76" t="s">
        <v>5240</v>
      </c>
      <c r="E6302" s="76">
        <v>750</v>
      </c>
      <c r="F6302" s="76">
        <v>12</v>
      </c>
      <c r="G6302" s="77">
        <v>7.4</v>
      </c>
      <c r="H6302" s="76" t="s">
        <v>3382</v>
      </c>
      <c r="I6302" s="77">
        <v>17</v>
      </c>
      <c r="J6302" s="2">
        <v>1</v>
      </c>
      <c r="K6302" s="119" cm="1">
        <f t="array" ref="K6302">ROUND(IF(C6302="Beer",SUM(LOOKUP(2,1/(SRP!$B$7:$B$9&lt;=E6302)/(SRP!$C$7:$C$9&gt;=E6302),SRP!$D$7:$D$9)*(G6302/100)*(E6302/1000)),IF(C6302="Spirits",SUM(LOOKUP(2,1/(SRP!$B$2:$B$6&lt;=E6302)/(SRP!$C$2:$C$6&gt;=E6302),SRP!$D$2:$D$6)*(G6302/100)*(E6302/1000)),IF(AND(C6302="Wine",D6302="Fortified Wines"),SUM(LOOKUP(2,1/(SRP!$B$20:$B$23&lt;=E6302)/(SRP!$C$20:$C$23&gt;=E6302),SRP!$D$20:$D$23)*(G6302/100)*(E6302/1000)),IF(C6302="Wine",SUM(LOOKUP(2,1/(SRP!$B$15:$B$19&lt;=E6302)/(SRP!$C$15:$C$19&gt;=E6302),SRP!$D$15:$D$19)*(G6302/100)*(E6302/1000)),IF(C6302="Ready to Drink",SUM(LOOKUP(2,1/(SRP!$B$10:$B$14&lt;=E6302)/(SRP!$C$10:$C$14&gt;=E6302),SRP!$D$10:$D$14)*(G6302/100)*(E6302/1000)),0))))),2)</f>
        <v>3.87</v>
      </c>
    </row>
    <row r="6303" spans="1:11" x14ac:dyDescent="0.35">
      <c r="A6303" s="2">
        <v>50743</v>
      </c>
      <c r="B6303" s="76" t="s">
        <v>6457</v>
      </c>
      <c r="C6303" s="76" t="s">
        <v>286</v>
      </c>
      <c r="D6303" s="76" t="s">
        <v>5236</v>
      </c>
      <c r="E6303" s="76">
        <v>750</v>
      </c>
      <c r="F6303" s="76">
        <v>12</v>
      </c>
      <c r="G6303" s="77">
        <v>14.5</v>
      </c>
      <c r="H6303" s="76" t="s">
        <v>3306</v>
      </c>
      <c r="I6303" s="77">
        <v>56.99</v>
      </c>
      <c r="J6303" s="2">
        <v>1</v>
      </c>
      <c r="K6303" s="119" cm="1">
        <f t="array" ref="K6303">ROUND(IF(C6303="Beer",SUM(LOOKUP(2,1/(SRP!$B$7:$B$9&lt;=E6303)/(SRP!$C$7:$C$9&gt;=E6303),SRP!$D$7:$D$9)*(G6303/100)*(E6303/1000)),IF(C6303="Spirits",SUM(LOOKUP(2,1/(SRP!$B$2:$B$6&lt;=E6303)/(SRP!$C$2:$C$6&gt;=E6303),SRP!$D$2:$D$6)*(G6303/100)*(E6303/1000)),IF(AND(C6303="Wine",D6303="Fortified Wines"),SUM(LOOKUP(2,1/(SRP!$B$20:$B$23&lt;=E6303)/(SRP!$C$20:$C$23&gt;=E6303),SRP!$D$20:$D$23)*(G6303/100)*(E6303/1000)),IF(C6303="Wine",SUM(LOOKUP(2,1/(SRP!$B$15:$B$19&lt;=E6303)/(SRP!$C$15:$C$19&gt;=E6303),SRP!$D$15:$D$19)*(G6303/100)*(E6303/1000)),IF(C6303="Ready to Drink",SUM(LOOKUP(2,1/(SRP!$B$10:$B$14&lt;=E6303)/(SRP!$C$10:$C$14&gt;=E6303),SRP!$D$10:$D$14)*(G6303/100)*(E6303/1000)),0))))),2)</f>
        <v>7.59</v>
      </c>
    </row>
    <row r="6304" spans="1:11" x14ac:dyDescent="0.35">
      <c r="A6304" s="2">
        <v>50773</v>
      </c>
      <c r="B6304" s="76" t="s">
        <v>4801</v>
      </c>
      <c r="C6304" s="76" t="s">
        <v>287</v>
      </c>
      <c r="D6304" s="76" t="s">
        <v>5240</v>
      </c>
      <c r="E6304" s="76">
        <v>355</v>
      </c>
      <c r="F6304" s="76">
        <v>24</v>
      </c>
      <c r="G6304" s="77">
        <v>11.6</v>
      </c>
      <c r="H6304" s="76" t="s">
        <v>3282</v>
      </c>
      <c r="I6304" s="77">
        <v>5.99</v>
      </c>
      <c r="J6304" s="2">
        <v>1</v>
      </c>
      <c r="K6304" s="119" cm="1">
        <f t="array" ref="K6304">ROUND(IF(C6304="Beer",SUM(LOOKUP(2,1/(SRP!$B$7:$B$9&lt;=E6304)/(SRP!$C$7:$C$9&gt;=E6304),SRP!$D$7:$D$9)*(G6304/100)*(E6304/1000)),IF(C6304="Spirits",SUM(LOOKUP(2,1/(SRP!$B$2:$B$6&lt;=E6304)/(SRP!$C$2:$C$6&gt;=E6304),SRP!$D$2:$D$6)*(G6304/100)*(E6304/1000)),IF(AND(C6304="Wine",D6304="Fortified Wines"),SUM(LOOKUP(2,1/(SRP!$B$20:$B$23&lt;=E6304)/(SRP!$C$20:$C$23&gt;=E6304),SRP!$D$20:$D$23)*(G6304/100)*(E6304/1000)),IF(C6304="Wine",SUM(LOOKUP(2,1/(SRP!$B$15:$B$19&lt;=E6304)/(SRP!$C$15:$C$19&gt;=E6304),SRP!$D$15:$D$19)*(G6304/100)*(E6304/1000)),IF(C6304="Ready to Drink",SUM(LOOKUP(2,1/(SRP!$B$10:$B$14&lt;=E6304)/(SRP!$C$10:$C$14&gt;=E6304),SRP!$D$10:$D$14)*(G6304/100)*(E6304/1000)),0))))),2)</f>
        <v>2.87</v>
      </c>
    </row>
    <row r="6305" spans="1:11" x14ac:dyDescent="0.35">
      <c r="A6305" s="2">
        <v>50773</v>
      </c>
      <c r="B6305" s="76" t="s">
        <v>4801</v>
      </c>
      <c r="C6305" s="76" t="s">
        <v>287</v>
      </c>
      <c r="D6305" s="76" t="s">
        <v>5240</v>
      </c>
      <c r="E6305" s="76">
        <v>355</v>
      </c>
      <c r="F6305" s="76">
        <v>24</v>
      </c>
      <c r="G6305" s="77">
        <v>11.6</v>
      </c>
      <c r="H6305" s="76" t="s">
        <v>3282</v>
      </c>
      <c r="I6305" s="77">
        <v>5.99</v>
      </c>
      <c r="J6305" s="2">
        <v>1</v>
      </c>
      <c r="K6305" s="119" cm="1">
        <f t="array" ref="K6305">ROUND(IF(C6305="Beer",SUM(LOOKUP(2,1/(SRP!$B$7:$B$9&lt;=E6305)/(SRP!$C$7:$C$9&gt;=E6305),SRP!$D$7:$D$9)*(G6305/100)*(E6305/1000)),IF(C6305="Spirits",SUM(LOOKUP(2,1/(SRP!$B$2:$B$6&lt;=E6305)/(SRP!$C$2:$C$6&gt;=E6305),SRP!$D$2:$D$6)*(G6305/100)*(E6305/1000)),IF(AND(C6305="Wine",D6305="Fortified Wines"),SUM(LOOKUP(2,1/(SRP!$B$20:$B$23&lt;=E6305)/(SRP!$C$20:$C$23&gt;=E6305),SRP!$D$20:$D$23)*(G6305/100)*(E6305/1000)),IF(C6305="Wine",SUM(LOOKUP(2,1/(SRP!$B$15:$B$19&lt;=E6305)/(SRP!$C$15:$C$19&gt;=E6305),SRP!$D$15:$D$19)*(G6305/100)*(E6305/1000)),IF(C6305="Ready to Drink",SUM(LOOKUP(2,1/(SRP!$B$10:$B$14&lt;=E6305)/(SRP!$C$10:$C$14&gt;=E6305),SRP!$D$10:$D$14)*(G6305/100)*(E6305/1000)),0))))),2)</f>
        <v>2.87</v>
      </c>
    </row>
    <row r="6306" spans="1:11" x14ac:dyDescent="0.35">
      <c r="A6306" s="2">
        <v>50774</v>
      </c>
      <c r="B6306" s="76" t="s">
        <v>4802</v>
      </c>
      <c r="C6306" s="76" t="s">
        <v>287</v>
      </c>
      <c r="D6306" s="76" t="s">
        <v>5240</v>
      </c>
      <c r="E6306" s="76">
        <v>355</v>
      </c>
      <c r="F6306" s="76">
        <v>24</v>
      </c>
      <c r="G6306" s="77">
        <v>10.8</v>
      </c>
      <c r="H6306" s="76" t="s">
        <v>3282</v>
      </c>
      <c r="I6306" s="77">
        <v>5.99</v>
      </c>
      <c r="J6306" s="2">
        <v>1</v>
      </c>
      <c r="K6306" s="119" cm="1">
        <f t="array" ref="K6306">ROUND(IF(C6306="Beer",SUM(LOOKUP(2,1/(SRP!$B$7:$B$9&lt;=E6306)/(SRP!$C$7:$C$9&gt;=E6306),SRP!$D$7:$D$9)*(G6306/100)*(E6306/1000)),IF(C6306="Spirits",SUM(LOOKUP(2,1/(SRP!$B$2:$B$6&lt;=E6306)/(SRP!$C$2:$C$6&gt;=E6306),SRP!$D$2:$D$6)*(G6306/100)*(E6306/1000)),IF(AND(C6306="Wine",D6306="Fortified Wines"),SUM(LOOKUP(2,1/(SRP!$B$20:$B$23&lt;=E6306)/(SRP!$C$20:$C$23&gt;=E6306),SRP!$D$20:$D$23)*(G6306/100)*(E6306/1000)),IF(C6306="Wine",SUM(LOOKUP(2,1/(SRP!$B$15:$B$19&lt;=E6306)/(SRP!$C$15:$C$19&gt;=E6306),SRP!$D$15:$D$19)*(G6306/100)*(E6306/1000)),IF(C6306="Ready to Drink",SUM(LOOKUP(2,1/(SRP!$B$10:$B$14&lt;=E6306)/(SRP!$C$10:$C$14&gt;=E6306),SRP!$D$10:$D$14)*(G6306/100)*(E6306/1000)),0))))),2)</f>
        <v>2.68</v>
      </c>
    </row>
    <row r="6307" spans="1:11" x14ac:dyDescent="0.35">
      <c r="A6307" s="2">
        <v>50774</v>
      </c>
      <c r="B6307" s="76" t="s">
        <v>4802</v>
      </c>
      <c r="C6307" s="76" t="s">
        <v>287</v>
      </c>
      <c r="D6307" s="76" t="s">
        <v>5240</v>
      </c>
      <c r="E6307" s="76">
        <v>355</v>
      </c>
      <c r="F6307" s="76">
        <v>24</v>
      </c>
      <c r="G6307" s="77">
        <v>10.8</v>
      </c>
      <c r="H6307" s="76" t="s">
        <v>3282</v>
      </c>
      <c r="I6307" s="77">
        <v>5.99</v>
      </c>
      <c r="J6307" s="2">
        <v>1</v>
      </c>
      <c r="K6307" s="119" cm="1">
        <f t="array" ref="K6307">ROUND(IF(C6307="Beer",SUM(LOOKUP(2,1/(SRP!$B$7:$B$9&lt;=E6307)/(SRP!$C$7:$C$9&gt;=E6307),SRP!$D$7:$D$9)*(G6307/100)*(E6307/1000)),IF(C6307="Spirits",SUM(LOOKUP(2,1/(SRP!$B$2:$B$6&lt;=E6307)/(SRP!$C$2:$C$6&gt;=E6307),SRP!$D$2:$D$6)*(G6307/100)*(E6307/1000)),IF(AND(C6307="Wine",D6307="Fortified Wines"),SUM(LOOKUP(2,1/(SRP!$B$20:$B$23&lt;=E6307)/(SRP!$C$20:$C$23&gt;=E6307),SRP!$D$20:$D$23)*(G6307/100)*(E6307/1000)),IF(C6307="Wine",SUM(LOOKUP(2,1/(SRP!$B$15:$B$19&lt;=E6307)/(SRP!$C$15:$C$19&gt;=E6307),SRP!$D$15:$D$19)*(G6307/100)*(E6307/1000)),IF(C6307="Ready to Drink",SUM(LOOKUP(2,1/(SRP!$B$10:$B$14&lt;=E6307)/(SRP!$C$10:$C$14&gt;=E6307),SRP!$D$10:$D$14)*(G6307/100)*(E6307/1000)),0))))),2)</f>
        <v>2.68</v>
      </c>
    </row>
    <row r="6308" spans="1:11" x14ac:dyDescent="0.35">
      <c r="A6308" s="2">
        <v>50775</v>
      </c>
      <c r="B6308" s="76" t="s">
        <v>4803</v>
      </c>
      <c r="C6308" s="76" t="s">
        <v>287</v>
      </c>
      <c r="D6308" s="76" t="s">
        <v>5240</v>
      </c>
      <c r="E6308" s="76">
        <v>355</v>
      </c>
      <c r="F6308" s="76">
        <v>24</v>
      </c>
      <c r="G6308" s="77">
        <v>11.9</v>
      </c>
      <c r="H6308" s="76" t="s">
        <v>3282</v>
      </c>
      <c r="I6308" s="77">
        <v>5.99</v>
      </c>
      <c r="J6308" s="2">
        <v>1</v>
      </c>
      <c r="K6308" s="119" cm="1">
        <f t="array" ref="K6308">ROUND(IF(C6308="Beer",SUM(LOOKUP(2,1/(SRP!$B$7:$B$9&lt;=E6308)/(SRP!$C$7:$C$9&gt;=E6308),SRP!$D$7:$D$9)*(G6308/100)*(E6308/1000)),IF(C6308="Spirits",SUM(LOOKUP(2,1/(SRP!$B$2:$B$6&lt;=E6308)/(SRP!$C$2:$C$6&gt;=E6308),SRP!$D$2:$D$6)*(G6308/100)*(E6308/1000)),IF(AND(C6308="Wine",D6308="Fortified Wines"),SUM(LOOKUP(2,1/(SRP!$B$20:$B$23&lt;=E6308)/(SRP!$C$20:$C$23&gt;=E6308),SRP!$D$20:$D$23)*(G6308/100)*(E6308/1000)),IF(C6308="Wine",SUM(LOOKUP(2,1/(SRP!$B$15:$B$19&lt;=E6308)/(SRP!$C$15:$C$19&gt;=E6308),SRP!$D$15:$D$19)*(G6308/100)*(E6308/1000)),IF(C6308="Ready to Drink",SUM(LOOKUP(2,1/(SRP!$B$10:$B$14&lt;=E6308)/(SRP!$C$10:$C$14&gt;=E6308),SRP!$D$10:$D$14)*(G6308/100)*(E6308/1000)),0))))),2)</f>
        <v>2.95</v>
      </c>
    </row>
    <row r="6309" spans="1:11" x14ac:dyDescent="0.35">
      <c r="A6309" s="2">
        <v>50775</v>
      </c>
      <c r="B6309" s="76" t="s">
        <v>4803</v>
      </c>
      <c r="C6309" s="76" t="s">
        <v>287</v>
      </c>
      <c r="D6309" s="76" t="s">
        <v>5240</v>
      </c>
      <c r="E6309" s="76">
        <v>355</v>
      </c>
      <c r="F6309" s="76">
        <v>24</v>
      </c>
      <c r="G6309" s="77">
        <v>11.9</v>
      </c>
      <c r="H6309" s="76" t="s">
        <v>3282</v>
      </c>
      <c r="I6309" s="77">
        <v>5.99</v>
      </c>
      <c r="J6309" s="2">
        <v>1</v>
      </c>
      <c r="K6309" s="119" cm="1">
        <f t="array" ref="K6309">ROUND(IF(C6309="Beer",SUM(LOOKUP(2,1/(SRP!$B$7:$B$9&lt;=E6309)/(SRP!$C$7:$C$9&gt;=E6309),SRP!$D$7:$D$9)*(G6309/100)*(E6309/1000)),IF(C6309="Spirits",SUM(LOOKUP(2,1/(SRP!$B$2:$B$6&lt;=E6309)/(SRP!$C$2:$C$6&gt;=E6309),SRP!$D$2:$D$6)*(G6309/100)*(E6309/1000)),IF(AND(C6309="Wine",D6309="Fortified Wines"),SUM(LOOKUP(2,1/(SRP!$B$20:$B$23&lt;=E6309)/(SRP!$C$20:$C$23&gt;=E6309),SRP!$D$20:$D$23)*(G6309/100)*(E6309/1000)),IF(C6309="Wine",SUM(LOOKUP(2,1/(SRP!$B$15:$B$19&lt;=E6309)/(SRP!$C$15:$C$19&gt;=E6309),SRP!$D$15:$D$19)*(G6309/100)*(E6309/1000)),IF(C6309="Ready to Drink",SUM(LOOKUP(2,1/(SRP!$B$10:$B$14&lt;=E6309)/(SRP!$C$10:$C$14&gt;=E6309),SRP!$D$10:$D$14)*(G6309/100)*(E6309/1000)),0))))),2)</f>
        <v>2.95</v>
      </c>
    </row>
    <row r="6310" spans="1:11" x14ac:dyDescent="0.35">
      <c r="A6310" s="2">
        <v>50788</v>
      </c>
      <c r="B6310" s="76" t="s">
        <v>4804</v>
      </c>
      <c r="C6310" s="76" t="s">
        <v>5938</v>
      </c>
      <c r="D6310" s="76" t="s">
        <v>5279</v>
      </c>
      <c r="E6310" s="76">
        <v>2840</v>
      </c>
      <c r="F6310" s="76">
        <v>3</v>
      </c>
      <c r="G6310" s="77">
        <v>5</v>
      </c>
      <c r="H6310" s="76" t="s">
        <v>3282</v>
      </c>
      <c r="I6310" s="77">
        <v>26.99</v>
      </c>
      <c r="J6310" s="2">
        <v>8</v>
      </c>
      <c r="K6310" s="119" cm="1">
        <f t="array" ref="K6310">ROUND(IF(C6310="Beer",SUM(LOOKUP(2,1/(SRP!$B$7:$B$9&lt;=E6310)/(SRP!$C$7:$C$9&gt;=E6310),SRP!$D$7:$D$9)*(G6310/100)*(E6310/1000)),IF(C6310="Spirits",SUM(LOOKUP(2,1/(SRP!$B$2:$B$6&lt;=E6310)/(SRP!$C$2:$C$6&gt;=E6310),SRP!$D$2:$D$6)*(G6310/100)*(E6310/1000)),IF(AND(C6310="Wine",D6310="Fortified Wines"),SUM(LOOKUP(2,1/(SRP!$B$20:$B$23&lt;=E6310)/(SRP!$C$20:$C$23&gt;=E6310),SRP!$D$20:$D$23)*(G6310/100)*(E6310/1000)),IF(C6310="Wine",SUM(LOOKUP(2,1/(SRP!$B$15:$B$19&lt;=E6310)/(SRP!$C$15:$C$19&gt;=E6310),SRP!$D$15:$D$19)*(G6310/100)*(E6310/1000)),IF(C6310="Ready to Drink",SUM(LOOKUP(2,1/(SRP!$B$10:$B$14&lt;=E6310)/(SRP!$C$10:$C$14&gt;=E6310),SRP!$D$10:$D$14)*(G6310/100)*(E6310/1000)),0))))),2)</f>
        <v>9.91</v>
      </c>
    </row>
    <row r="6311" spans="1:11" x14ac:dyDescent="0.35">
      <c r="A6311" s="2">
        <v>50788</v>
      </c>
      <c r="B6311" s="76" t="s">
        <v>4804</v>
      </c>
      <c r="C6311" s="76" t="s">
        <v>5938</v>
      </c>
      <c r="D6311" s="76" t="s">
        <v>5279</v>
      </c>
      <c r="E6311" s="76">
        <v>2840</v>
      </c>
      <c r="F6311" s="76">
        <v>3</v>
      </c>
      <c r="G6311" s="77">
        <v>5</v>
      </c>
      <c r="H6311" s="76" t="s">
        <v>3282</v>
      </c>
      <c r="I6311" s="77">
        <v>26.99</v>
      </c>
      <c r="J6311" s="2">
        <v>8</v>
      </c>
      <c r="K6311" s="119" cm="1">
        <f t="array" ref="K6311">ROUND(IF(C6311="Beer",SUM(LOOKUP(2,1/(SRP!$B$7:$B$9&lt;=E6311)/(SRP!$C$7:$C$9&gt;=E6311),SRP!$D$7:$D$9)*(G6311/100)*(E6311/1000)),IF(C6311="Spirits",SUM(LOOKUP(2,1/(SRP!$B$2:$B$6&lt;=E6311)/(SRP!$C$2:$C$6&gt;=E6311),SRP!$D$2:$D$6)*(G6311/100)*(E6311/1000)),IF(AND(C6311="Wine",D6311="Fortified Wines"),SUM(LOOKUP(2,1/(SRP!$B$20:$B$23&lt;=E6311)/(SRP!$C$20:$C$23&gt;=E6311),SRP!$D$20:$D$23)*(G6311/100)*(E6311/1000)),IF(C6311="Wine",SUM(LOOKUP(2,1/(SRP!$B$15:$B$19&lt;=E6311)/(SRP!$C$15:$C$19&gt;=E6311),SRP!$D$15:$D$19)*(G6311/100)*(E6311/1000)),IF(C6311="Ready to Drink",SUM(LOOKUP(2,1/(SRP!$B$10:$B$14&lt;=E6311)/(SRP!$C$10:$C$14&gt;=E6311),SRP!$D$10:$D$14)*(G6311/100)*(E6311/1000)),0))))),2)</f>
        <v>9.91</v>
      </c>
    </row>
    <row r="6312" spans="1:11" x14ac:dyDescent="0.35">
      <c r="A6312" s="2">
        <v>50791</v>
      </c>
      <c r="B6312" s="76" t="s">
        <v>4836</v>
      </c>
      <c r="C6312" s="76" t="s">
        <v>286</v>
      </c>
      <c r="D6312" s="76" t="s">
        <v>5236</v>
      </c>
      <c r="E6312" s="76">
        <v>750</v>
      </c>
      <c r="F6312" s="76">
        <v>12</v>
      </c>
      <c r="G6312" s="77">
        <v>14.5</v>
      </c>
      <c r="H6312" s="76" t="s">
        <v>3300</v>
      </c>
      <c r="I6312" s="77">
        <v>44.99</v>
      </c>
      <c r="J6312" s="2">
        <v>1</v>
      </c>
      <c r="K6312" s="119" cm="1">
        <f t="array" ref="K6312">ROUND(IF(C6312="Beer",SUM(LOOKUP(2,1/(SRP!$B$7:$B$9&lt;=E6312)/(SRP!$C$7:$C$9&gt;=E6312),SRP!$D$7:$D$9)*(G6312/100)*(E6312/1000)),IF(C6312="Spirits",SUM(LOOKUP(2,1/(SRP!$B$2:$B$6&lt;=E6312)/(SRP!$C$2:$C$6&gt;=E6312),SRP!$D$2:$D$6)*(G6312/100)*(E6312/1000)),IF(AND(C6312="Wine",D6312="Fortified Wines"),SUM(LOOKUP(2,1/(SRP!$B$20:$B$23&lt;=E6312)/(SRP!$C$20:$C$23&gt;=E6312),SRP!$D$20:$D$23)*(G6312/100)*(E6312/1000)),IF(C6312="Wine",SUM(LOOKUP(2,1/(SRP!$B$15:$B$19&lt;=E6312)/(SRP!$C$15:$C$19&gt;=E6312),SRP!$D$15:$D$19)*(G6312/100)*(E6312/1000)),IF(C6312="Ready to Drink",SUM(LOOKUP(2,1/(SRP!$B$10:$B$14&lt;=E6312)/(SRP!$C$10:$C$14&gt;=E6312),SRP!$D$10:$D$14)*(G6312/100)*(E6312/1000)),0))))),2)</f>
        <v>7.59</v>
      </c>
    </row>
    <row r="6313" spans="1:11" x14ac:dyDescent="0.35">
      <c r="A6313" s="2">
        <v>50798</v>
      </c>
      <c r="B6313" s="76" t="s">
        <v>4748</v>
      </c>
      <c r="C6313" s="76" t="s">
        <v>287</v>
      </c>
      <c r="D6313" s="76" t="s">
        <v>5240</v>
      </c>
      <c r="E6313" s="76">
        <v>355</v>
      </c>
      <c r="F6313" s="76">
        <v>24</v>
      </c>
      <c r="G6313" s="77">
        <v>10</v>
      </c>
      <c r="H6313" s="76" t="s">
        <v>3409</v>
      </c>
      <c r="I6313" s="77">
        <v>5.0999999999999996</v>
      </c>
      <c r="J6313" s="2">
        <v>1</v>
      </c>
      <c r="K6313" s="119" cm="1">
        <f t="array" ref="K6313">ROUND(IF(C6313="Beer",SUM(LOOKUP(2,1/(SRP!$B$7:$B$9&lt;=E6313)/(SRP!$C$7:$C$9&gt;=E6313),SRP!$D$7:$D$9)*(G6313/100)*(E6313/1000)),IF(C6313="Spirits",SUM(LOOKUP(2,1/(SRP!$B$2:$B$6&lt;=E6313)/(SRP!$C$2:$C$6&gt;=E6313),SRP!$D$2:$D$6)*(G6313/100)*(E6313/1000)),IF(AND(C6313="Wine",D6313="Fortified Wines"),SUM(LOOKUP(2,1/(SRP!$B$20:$B$23&lt;=E6313)/(SRP!$C$20:$C$23&gt;=E6313),SRP!$D$20:$D$23)*(G6313/100)*(E6313/1000)),IF(C6313="Wine",SUM(LOOKUP(2,1/(SRP!$B$15:$B$19&lt;=E6313)/(SRP!$C$15:$C$19&gt;=E6313),SRP!$D$15:$D$19)*(G6313/100)*(E6313/1000)),IF(C6313="Ready to Drink",SUM(LOOKUP(2,1/(SRP!$B$10:$B$14&lt;=E6313)/(SRP!$C$10:$C$14&gt;=E6313),SRP!$D$10:$D$14)*(G6313/100)*(E6313/1000)),0))))),2)</f>
        <v>2.48</v>
      </c>
    </row>
    <row r="6314" spans="1:11" x14ac:dyDescent="0.35">
      <c r="A6314" s="2">
        <v>50798</v>
      </c>
      <c r="B6314" s="76" t="s">
        <v>4748</v>
      </c>
      <c r="C6314" s="76" t="s">
        <v>287</v>
      </c>
      <c r="D6314" s="76" t="s">
        <v>5240</v>
      </c>
      <c r="E6314" s="76">
        <v>355</v>
      </c>
      <c r="F6314" s="76">
        <v>24</v>
      </c>
      <c r="G6314" s="77">
        <v>10</v>
      </c>
      <c r="H6314" s="76" t="s">
        <v>3409</v>
      </c>
      <c r="I6314" s="77">
        <v>5.0999999999999996</v>
      </c>
      <c r="J6314" s="2">
        <v>1</v>
      </c>
      <c r="K6314" s="119" cm="1">
        <f t="array" ref="K6314">ROUND(IF(C6314="Beer",SUM(LOOKUP(2,1/(SRP!$B$7:$B$9&lt;=E6314)/(SRP!$C$7:$C$9&gt;=E6314),SRP!$D$7:$D$9)*(G6314/100)*(E6314/1000)),IF(C6314="Spirits",SUM(LOOKUP(2,1/(SRP!$B$2:$B$6&lt;=E6314)/(SRP!$C$2:$C$6&gt;=E6314),SRP!$D$2:$D$6)*(G6314/100)*(E6314/1000)),IF(AND(C6314="Wine",D6314="Fortified Wines"),SUM(LOOKUP(2,1/(SRP!$B$20:$B$23&lt;=E6314)/(SRP!$C$20:$C$23&gt;=E6314),SRP!$D$20:$D$23)*(G6314/100)*(E6314/1000)),IF(C6314="Wine",SUM(LOOKUP(2,1/(SRP!$B$15:$B$19&lt;=E6314)/(SRP!$C$15:$C$19&gt;=E6314),SRP!$D$15:$D$19)*(G6314/100)*(E6314/1000)),IF(C6314="Ready to Drink",SUM(LOOKUP(2,1/(SRP!$B$10:$B$14&lt;=E6314)/(SRP!$C$10:$C$14&gt;=E6314),SRP!$D$10:$D$14)*(G6314/100)*(E6314/1000)),0))))),2)</f>
        <v>2.48</v>
      </c>
    </row>
    <row r="6315" spans="1:11" x14ac:dyDescent="0.35">
      <c r="A6315" s="2">
        <v>50809</v>
      </c>
      <c r="B6315" s="76" t="s">
        <v>6988</v>
      </c>
      <c r="C6315" s="76" t="s">
        <v>286</v>
      </c>
      <c r="D6315" s="76" t="s">
        <v>5236</v>
      </c>
      <c r="E6315" s="76">
        <v>750</v>
      </c>
      <c r="F6315" s="76">
        <v>12</v>
      </c>
      <c r="G6315" s="77">
        <v>11</v>
      </c>
      <c r="H6315" s="76" t="s">
        <v>3389</v>
      </c>
      <c r="I6315" s="77">
        <v>11.9</v>
      </c>
      <c r="J6315" s="2">
        <v>1</v>
      </c>
      <c r="K6315" s="119" cm="1">
        <f t="array" ref="K6315">ROUND(IF(C6315="Beer",SUM(LOOKUP(2,1/(SRP!$B$7:$B$9&lt;=E6315)/(SRP!$C$7:$C$9&gt;=E6315),SRP!$D$7:$D$9)*(G6315/100)*(E6315/1000)),IF(C6315="Spirits",SUM(LOOKUP(2,1/(SRP!$B$2:$B$6&lt;=E6315)/(SRP!$C$2:$C$6&gt;=E6315),SRP!$D$2:$D$6)*(G6315/100)*(E6315/1000)),IF(AND(C6315="Wine",D6315="Fortified Wines"),SUM(LOOKUP(2,1/(SRP!$B$20:$B$23&lt;=E6315)/(SRP!$C$20:$C$23&gt;=E6315),SRP!$D$20:$D$23)*(G6315/100)*(E6315/1000)),IF(C6315="Wine",SUM(LOOKUP(2,1/(SRP!$B$15:$B$19&lt;=E6315)/(SRP!$C$15:$C$19&gt;=E6315),SRP!$D$15:$D$19)*(G6315/100)*(E6315/1000)),IF(C6315="Ready to Drink",SUM(LOOKUP(2,1/(SRP!$B$10:$B$14&lt;=E6315)/(SRP!$C$10:$C$14&gt;=E6315),SRP!$D$10:$D$14)*(G6315/100)*(E6315/1000)),0))))),2)</f>
        <v>5.76</v>
      </c>
    </row>
    <row r="6316" spans="1:11" x14ac:dyDescent="0.35">
      <c r="A6316" s="2">
        <v>50813</v>
      </c>
      <c r="B6316" s="76" t="s">
        <v>4739</v>
      </c>
      <c r="C6316" s="76" t="s">
        <v>287</v>
      </c>
      <c r="D6316" s="76" t="s">
        <v>5266</v>
      </c>
      <c r="E6316" s="76">
        <v>473</v>
      </c>
      <c r="F6316" s="76">
        <v>24</v>
      </c>
      <c r="G6316" s="77">
        <v>5</v>
      </c>
      <c r="H6316" s="76" t="s">
        <v>3387</v>
      </c>
      <c r="I6316" s="77">
        <v>4.49</v>
      </c>
      <c r="J6316" s="2">
        <v>1</v>
      </c>
      <c r="K6316" s="119" cm="1">
        <f t="array" ref="K6316">ROUND(IF(C6316="Beer",SUM(LOOKUP(2,1/(SRP!$B$7:$B$9&lt;=E6316)/(SRP!$C$7:$C$9&gt;=E6316),SRP!$D$7:$D$9)*(G6316/100)*(E6316/1000)),IF(C6316="Spirits",SUM(LOOKUP(2,1/(SRP!$B$2:$B$6&lt;=E6316)/(SRP!$C$2:$C$6&gt;=E6316),SRP!$D$2:$D$6)*(G6316/100)*(E6316/1000)),IF(AND(C6316="Wine",D6316="Fortified Wines"),SUM(LOOKUP(2,1/(SRP!$B$20:$B$23&lt;=E6316)/(SRP!$C$20:$C$23&gt;=E6316),SRP!$D$20:$D$23)*(G6316/100)*(E6316/1000)),IF(C6316="Wine",SUM(LOOKUP(2,1/(SRP!$B$15:$B$19&lt;=E6316)/(SRP!$C$15:$C$19&gt;=E6316),SRP!$D$15:$D$19)*(G6316/100)*(E6316/1000)),IF(C6316="Ready to Drink",SUM(LOOKUP(2,1/(SRP!$B$10:$B$14&lt;=E6316)/(SRP!$C$10:$C$14&gt;=E6316),SRP!$D$10:$D$14)*(G6316/100)*(E6316/1000)),0))))),2)</f>
        <v>1.65</v>
      </c>
    </row>
    <row r="6317" spans="1:11" x14ac:dyDescent="0.35">
      <c r="A6317" s="2">
        <v>50813</v>
      </c>
      <c r="B6317" s="76" t="s">
        <v>4739</v>
      </c>
      <c r="C6317" s="76" t="s">
        <v>287</v>
      </c>
      <c r="D6317" s="76" t="s">
        <v>5266</v>
      </c>
      <c r="E6317" s="76">
        <v>473</v>
      </c>
      <c r="F6317" s="76">
        <v>24</v>
      </c>
      <c r="G6317" s="77">
        <v>5</v>
      </c>
      <c r="H6317" s="76" t="s">
        <v>3387</v>
      </c>
      <c r="I6317" s="77">
        <v>4.49</v>
      </c>
      <c r="J6317" s="2">
        <v>1</v>
      </c>
      <c r="K6317" s="119" cm="1">
        <f t="array" ref="K6317">ROUND(IF(C6317="Beer",SUM(LOOKUP(2,1/(SRP!$B$7:$B$9&lt;=E6317)/(SRP!$C$7:$C$9&gt;=E6317),SRP!$D$7:$D$9)*(G6317/100)*(E6317/1000)),IF(C6317="Spirits",SUM(LOOKUP(2,1/(SRP!$B$2:$B$6&lt;=E6317)/(SRP!$C$2:$C$6&gt;=E6317),SRP!$D$2:$D$6)*(G6317/100)*(E6317/1000)),IF(AND(C6317="Wine",D6317="Fortified Wines"),SUM(LOOKUP(2,1/(SRP!$B$20:$B$23&lt;=E6317)/(SRP!$C$20:$C$23&gt;=E6317),SRP!$D$20:$D$23)*(G6317/100)*(E6317/1000)),IF(C6317="Wine",SUM(LOOKUP(2,1/(SRP!$B$15:$B$19&lt;=E6317)/(SRP!$C$15:$C$19&gt;=E6317),SRP!$D$15:$D$19)*(G6317/100)*(E6317/1000)),IF(C6317="Ready to Drink",SUM(LOOKUP(2,1/(SRP!$B$10:$B$14&lt;=E6317)/(SRP!$C$10:$C$14&gt;=E6317),SRP!$D$10:$D$14)*(G6317/100)*(E6317/1000)),0))))),2)</f>
        <v>1.65</v>
      </c>
    </row>
    <row r="6318" spans="1:11" x14ac:dyDescent="0.35">
      <c r="A6318" s="2">
        <v>50814</v>
      </c>
      <c r="B6318" s="76" t="s">
        <v>4997</v>
      </c>
      <c r="C6318" s="76" t="s">
        <v>286</v>
      </c>
      <c r="D6318" s="76" t="s">
        <v>5285</v>
      </c>
      <c r="E6318" s="76">
        <v>750</v>
      </c>
      <c r="F6318" s="76">
        <v>12</v>
      </c>
      <c r="G6318" s="77">
        <v>14</v>
      </c>
      <c r="H6318" s="76" t="s">
        <v>3300</v>
      </c>
      <c r="I6318" s="77">
        <v>15.99</v>
      </c>
      <c r="J6318" s="2">
        <v>1</v>
      </c>
      <c r="K6318" s="119" cm="1">
        <f t="array" ref="K6318">ROUND(IF(C6318="Beer",SUM(LOOKUP(2,1/(SRP!$B$7:$B$9&lt;=E6318)/(SRP!$C$7:$C$9&gt;=E6318),SRP!$D$7:$D$9)*(G6318/100)*(E6318/1000)),IF(C6318="Spirits",SUM(LOOKUP(2,1/(SRP!$B$2:$B$6&lt;=E6318)/(SRP!$C$2:$C$6&gt;=E6318),SRP!$D$2:$D$6)*(G6318/100)*(E6318/1000)),IF(AND(C6318="Wine",D6318="Fortified Wines"),SUM(LOOKUP(2,1/(SRP!$B$20:$B$23&lt;=E6318)/(SRP!$C$20:$C$23&gt;=E6318),SRP!$D$20:$D$23)*(G6318/100)*(E6318/1000)),IF(C6318="Wine",SUM(LOOKUP(2,1/(SRP!$B$15:$B$19&lt;=E6318)/(SRP!$C$15:$C$19&gt;=E6318),SRP!$D$15:$D$19)*(G6318/100)*(E6318/1000)),IF(C6318="Ready to Drink",SUM(LOOKUP(2,1/(SRP!$B$10:$B$14&lt;=E6318)/(SRP!$C$10:$C$14&gt;=E6318),SRP!$D$10:$D$14)*(G6318/100)*(E6318/1000)),0))))),2)</f>
        <v>7.33</v>
      </c>
    </row>
    <row r="6319" spans="1:11" x14ac:dyDescent="0.35">
      <c r="A6319" s="2">
        <v>50815</v>
      </c>
      <c r="B6319" s="76" t="s">
        <v>4837</v>
      </c>
      <c r="C6319" s="76" t="s">
        <v>286</v>
      </c>
      <c r="D6319" s="76" t="s">
        <v>5236</v>
      </c>
      <c r="E6319" s="76">
        <v>750</v>
      </c>
      <c r="F6319" s="76">
        <v>6</v>
      </c>
      <c r="G6319" s="77">
        <v>9.5</v>
      </c>
      <c r="H6319" s="76" t="s">
        <v>3284</v>
      </c>
      <c r="I6319" s="77">
        <v>14.99</v>
      </c>
      <c r="J6319" s="2">
        <v>1</v>
      </c>
      <c r="K6319" s="119" cm="1">
        <f t="array" ref="K6319">ROUND(IF(C6319="Beer",SUM(LOOKUP(2,1/(SRP!$B$7:$B$9&lt;=E6319)/(SRP!$C$7:$C$9&gt;=E6319),SRP!$D$7:$D$9)*(G6319/100)*(E6319/1000)),IF(C6319="Spirits",SUM(LOOKUP(2,1/(SRP!$B$2:$B$6&lt;=E6319)/(SRP!$C$2:$C$6&gt;=E6319),SRP!$D$2:$D$6)*(G6319/100)*(E6319/1000)),IF(AND(C6319="Wine",D6319="Fortified Wines"),SUM(LOOKUP(2,1/(SRP!$B$20:$B$23&lt;=E6319)/(SRP!$C$20:$C$23&gt;=E6319),SRP!$D$20:$D$23)*(G6319/100)*(E6319/1000)),IF(C6319="Wine",SUM(LOOKUP(2,1/(SRP!$B$15:$B$19&lt;=E6319)/(SRP!$C$15:$C$19&gt;=E6319),SRP!$D$15:$D$19)*(G6319/100)*(E6319/1000)),IF(C6319="Ready to Drink",SUM(LOOKUP(2,1/(SRP!$B$10:$B$14&lt;=E6319)/(SRP!$C$10:$C$14&gt;=E6319),SRP!$D$10:$D$14)*(G6319/100)*(E6319/1000)),0))))),2)</f>
        <v>4.97</v>
      </c>
    </row>
    <row r="6320" spans="1:11" x14ac:dyDescent="0.35">
      <c r="A6320" s="2">
        <v>50845</v>
      </c>
      <c r="B6320" s="76" t="s">
        <v>4838</v>
      </c>
      <c r="C6320" s="76" t="s">
        <v>286</v>
      </c>
      <c r="D6320" s="76" t="s">
        <v>5236</v>
      </c>
      <c r="E6320" s="76">
        <v>750</v>
      </c>
      <c r="F6320" s="76">
        <v>6</v>
      </c>
      <c r="G6320" s="77">
        <v>14.5</v>
      </c>
      <c r="H6320" s="76" t="s">
        <v>3284</v>
      </c>
      <c r="I6320" s="77">
        <v>26.99</v>
      </c>
      <c r="J6320" s="2">
        <v>1</v>
      </c>
      <c r="K6320" s="119" cm="1">
        <f t="array" ref="K6320">ROUND(IF(C6320="Beer",SUM(LOOKUP(2,1/(SRP!$B$7:$B$9&lt;=E6320)/(SRP!$C$7:$C$9&gt;=E6320),SRP!$D$7:$D$9)*(G6320/100)*(E6320/1000)),IF(C6320="Spirits",SUM(LOOKUP(2,1/(SRP!$B$2:$B$6&lt;=E6320)/(SRP!$C$2:$C$6&gt;=E6320),SRP!$D$2:$D$6)*(G6320/100)*(E6320/1000)),IF(AND(C6320="Wine",D6320="Fortified Wines"),SUM(LOOKUP(2,1/(SRP!$B$20:$B$23&lt;=E6320)/(SRP!$C$20:$C$23&gt;=E6320),SRP!$D$20:$D$23)*(G6320/100)*(E6320/1000)),IF(C6320="Wine",SUM(LOOKUP(2,1/(SRP!$B$15:$B$19&lt;=E6320)/(SRP!$C$15:$C$19&gt;=E6320),SRP!$D$15:$D$19)*(G6320/100)*(E6320/1000)),IF(C6320="Ready to Drink",SUM(LOOKUP(2,1/(SRP!$B$10:$B$14&lt;=E6320)/(SRP!$C$10:$C$14&gt;=E6320),SRP!$D$10:$D$14)*(G6320/100)*(E6320/1000)),0))))),2)</f>
        <v>7.59</v>
      </c>
    </row>
    <row r="6321" spans="1:11" x14ac:dyDescent="0.35">
      <c r="A6321" s="2">
        <v>50850</v>
      </c>
      <c r="B6321" s="76" t="s">
        <v>4839</v>
      </c>
      <c r="C6321" s="76" t="s">
        <v>5938</v>
      </c>
      <c r="D6321" s="76" t="s">
        <v>5283</v>
      </c>
      <c r="E6321" s="76">
        <v>750</v>
      </c>
      <c r="F6321" s="76">
        <v>12</v>
      </c>
      <c r="G6321" s="77">
        <v>5.9</v>
      </c>
      <c r="H6321" s="76" t="s">
        <v>3314</v>
      </c>
      <c r="I6321" s="77">
        <v>9.7899999999999991</v>
      </c>
      <c r="J6321" s="2">
        <v>1</v>
      </c>
      <c r="K6321" s="119" cm="1">
        <f t="array" ref="K6321">ROUND(IF(C6321="Beer",SUM(LOOKUP(2,1/(SRP!$B$7:$B$9&lt;=E6321)/(SRP!$C$7:$C$9&gt;=E6321),SRP!$D$7:$D$9)*(G6321/100)*(E6321/1000)),IF(C6321="Spirits",SUM(LOOKUP(2,1/(SRP!$B$2:$B$6&lt;=E6321)/(SRP!$C$2:$C$6&gt;=E6321),SRP!$D$2:$D$6)*(G6321/100)*(E6321/1000)),IF(AND(C6321="Wine",D6321="Fortified Wines"),SUM(LOOKUP(2,1/(SRP!$B$20:$B$23&lt;=E6321)/(SRP!$C$20:$C$23&gt;=E6321),SRP!$D$20:$D$23)*(G6321/100)*(E6321/1000)),IF(C6321="Wine",SUM(LOOKUP(2,1/(SRP!$B$15:$B$19&lt;=E6321)/(SRP!$C$15:$C$19&gt;=E6321),SRP!$D$15:$D$19)*(G6321/100)*(E6321/1000)),IF(C6321="Ready to Drink",SUM(LOOKUP(2,1/(SRP!$B$10:$B$14&lt;=E6321)/(SRP!$C$10:$C$14&gt;=E6321),SRP!$D$10:$D$14)*(G6321/100)*(E6321/1000)),0))))),2)</f>
        <v>3.09</v>
      </c>
    </row>
    <row r="6322" spans="1:11" x14ac:dyDescent="0.35">
      <c r="A6322" s="2">
        <v>50857</v>
      </c>
      <c r="B6322" s="76" t="s">
        <v>4840</v>
      </c>
      <c r="C6322" s="76" t="s">
        <v>5938</v>
      </c>
      <c r="D6322" s="76" t="s">
        <v>5283</v>
      </c>
      <c r="E6322" s="76">
        <v>750</v>
      </c>
      <c r="F6322" s="76">
        <v>12</v>
      </c>
      <c r="G6322" s="77">
        <v>5.9</v>
      </c>
      <c r="H6322" s="76" t="s">
        <v>3314</v>
      </c>
      <c r="I6322" s="77">
        <v>13.99</v>
      </c>
      <c r="J6322" s="2">
        <v>1</v>
      </c>
      <c r="K6322" s="119" cm="1">
        <f t="array" ref="K6322">ROUND(IF(C6322="Beer",SUM(LOOKUP(2,1/(SRP!$B$7:$B$9&lt;=E6322)/(SRP!$C$7:$C$9&gt;=E6322),SRP!$D$7:$D$9)*(G6322/100)*(E6322/1000)),IF(C6322="Spirits",SUM(LOOKUP(2,1/(SRP!$B$2:$B$6&lt;=E6322)/(SRP!$C$2:$C$6&gt;=E6322),SRP!$D$2:$D$6)*(G6322/100)*(E6322/1000)),IF(AND(C6322="Wine",D6322="Fortified Wines"),SUM(LOOKUP(2,1/(SRP!$B$20:$B$23&lt;=E6322)/(SRP!$C$20:$C$23&gt;=E6322),SRP!$D$20:$D$23)*(G6322/100)*(E6322/1000)),IF(C6322="Wine",SUM(LOOKUP(2,1/(SRP!$B$15:$B$19&lt;=E6322)/(SRP!$C$15:$C$19&gt;=E6322),SRP!$D$15:$D$19)*(G6322/100)*(E6322/1000)),IF(C6322="Ready to Drink",SUM(LOOKUP(2,1/(SRP!$B$10:$B$14&lt;=E6322)/(SRP!$C$10:$C$14&gt;=E6322),SRP!$D$10:$D$14)*(G6322/100)*(E6322/1000)),0))))),2)</f>
        <v>3.09</v>
      </c>
    </row>
    <row r="6323" spans="1:11" x14ac:dyDescent="0.35">
      <c r="A6323" s="2">
        <v>50862</v>
      </c>
      <c r="B6323" s="76" t="s">
        <v>4841</v>
      </c>
      <c r="C6323" s="76" t="s">
        <v>5938</v>
      </c>
      <c r="D6323" s="76" t="s">
        <v>5283</v>
      </c>
      <c r="E6323" s="76">
        <v>1420</v>
      </c>
      <c r="F6323" s="76">
        <v>6</v>
      </c>
      <c r="G6323" s="77">
        <v>7</v>
      </c>
      <c r="H6323" s="76" t="s">
        <v>3279</v>
      </c>
      <c r="I6323" s="77">
        <v>13.99</v>
      </c>
      <c r="J6323" s="2">
        <v>4</v>
      </c>
      <c r="K6323" s="119" cm="1">
        <f t="array" ref="K6323">ROUND(IF(C6323="Beer",SUM(LOOKUP(2,1/(SRP!$B$7:$B$9&lt;=E6323)/(SRP!$C$7:$C$9&gt;=E6323),SRP!$D$7:$D$9)*(G6323/100)*(E6323/1000)),IF(C6323="Spirits",SUM(LOOKUP(2,1/(SRP!$B$2:$B$6&lt;=E6323)/(SRP!$C$2:$C$6&gt;=E6323),SRP!$D$2:$D$6)*(G6323/100)*(E6323/1000)),IF(AND(C6323="Wine",D6323="Fortified Wines"),SUM(LOOKUP(2,1/(SRP!$B$20:$B$23&lt;=E6323)/(SRP!$C$20:$C$23&gt;=E6323),SRP!$D$20:$D$23)*(G6323/100)*(E6323/1000)),IF(C6323="Wine",SUM(LOOKUP(2,1/(SRP!$B$15:$B$19&lt;=E6323)/(SRP!$C$15:$C$19&gt;=E6323),SRP!$D$15:$D$19)*(G6323/100)*(E6323/1000)),IF(C6323="Ready to Drink",SUM(LOOKUP(2,1/(SRP!$B$10:$B$14&lt;=E6323)/(SRP!$C$10:$C$14&gt;=E6323),SRP!$D$10:$D$14)*(G6323/100)*(E6323/1000)),0))))),2)</f>
        <v>6.94</v>
      </c>
    </row>
    <row r="6324" spans="1:11" x14ac:dyDescent="0.35">
      <c r="A6324" s="2">
        <v>50874</v>
      </c>
      <c r="B6324" s="76" t="s">
        <v>4740</v>
      </c>
      <c r="C6324" s="76" t="s">
        <v>287</v>
      </c>
      <c r="D6324" s="76" t="s">
        <v>5292</v>
      </c>
      <c r="E6324" s="76">
        <v>473</v>
      </c>
      <c r="F6324" s="76">
        <v>24</v>
      </c>
      <c r="G6324" s="77">
        <v>5</v>
      </c>
      <c r="H6324" s="76" t="s">
        <v>3387</v>
      </c>
      <c r="I6324" s="77">
        <v>4.8499999999999996</v>
      </c>
      <c r="J6324" s="2">
        <v>1</v>
      </c>
      <c r="K6324" s="119" cm="1">
        <f t="array" ref="K6324">ROUND(IF(C6324="Beer",SUM(LOOKUP(2,1/(SRP!$B$7:$B$9&lt;=E6324)/(SRP!$C$7:$C$9&gt;=E6324),SRP!$D$7:$D$9)*(G6324/100)*(E6324/1000)),IF(C6324="Spirits",SUM(LOOKUP(2,1/(SRP!$B$2:$B$6&lt;=E6324)/(SRP!$C$2:$C$6&gt;=E6324),SRP!$D$2:$D$6)*(G6324/100)*(E6324/1000)),IF(AND(C6324="Wine",D6324="Fortified Wines"),SUM(LOOKUP(2,1/(SRP!$B$20:$B$23&lt;=E6324)/(SRP!$C$20:$C$23&gt;=E6324),SRP!$D$20:$D$23)*(G6324/100)*(E6324/1000)),IF(C6324="Wine",SUM(LOOKUP(2,1/(SRP!$B$15:$B$19&lt;=E6324)/(SRP!$C$15:$C$19&gt;=E6324),SRP!$D$15:$D$19)*(G6324/100)*(E6324/1000)),IF(C6324="Ready to Drink",SUM(LOOKUP(2,1/(SRP!$B$10:$B$14&lt;=E6324)/(SRP!$C$10:$C$14&gt;=E6324),SRP!$D$10:$D$14)*(G6324/100)*(E6324/1000)),0))))),2)</f>
        <v>1.65</v>
      </c>
    </row>
    <row r="6325" spans="1:11" x14ac:dyDescent="0.35">
      <c r="A6325" s="2">
        <v>50874</v>
      </c>
      <c r="B6325" s="76" t="s">
        <v>4740</v>
      </c>
      <c r="C6325" s="76" t="s">
        <v>287</v>
      </c>
      <c r="D6325" s="76" t="s">
        <v>5292</v>
      </c>
      <c r="E6325" s="76">
        <v>473</v>
      </c>
      <c r="F6325" s="76">
        <v>24</v>
      </c>
      <c r="G6325" s="77">
        <v>5</v>
      </c>
      <c r="H6325" s="76" t="s">
        <v>3387</v>
      </c>
      <c r="I6325" s="77">
        <v>4.8499999999999996</v>
      </c>
      <c r="J6325" s="2">
        <v>1</v>
      </c>
      <c r="K6325" s="119" cm="1">
        <f t="array" ref="K6325">ROUND(IF(C6325="Beer",SUM(LOOKUP(2,1/(SRP!$B$7:$B$9&lt;=E6325)/(SRP!$C$7:$C$9&gt;=E6325),SRP!$D$7:$D$9)*(G6325/100)*(E6325/1000)),IF(C6325="Spirits",SUM(LOOKUP(2,1/(SRP!$B$2:$B$6&lt;=E6325)/(SRP!$C$2:$C$6&gt;=E6325),SRP!$D$2:$D$6)*(G6325/100)*(E6325/1000)),IF(AND(C6325="Wine",D6325="Fortified Wines"),SUM(LOOKUP(2,1/(SRP!$B$20:$B$23&lt;=E6325)/(SRP!$C$20:$C$23&gt;=E6325),SRP!$D$20:$D$23)*(G6325/100)*(E6325/1000)),IF(C6325="Wine",SUM(LOOKUP(2,1/(SRP!$B$15:$B$19&lt;=E6325)/(SRP!$C$15:$C$19&gt;=E6325),SRP!$D$15:$D$19)*(G6325/100)*(E6325/1000)),IF(C6325="Ready to Drink",SUM(LOOKUP(2,1/(SRP!$B$10:$B$14&lt;=E6325)/(SRP!$C$10:$C$14&gt;=E6325),SRP!$D$10:$D$14)*(G6325/100)*(E6325/1000)),0))))),2)</f>
        <v>1.65</v>
      </c>
    </row>
    <row r="6326" spans="1:11" x14ac:dyDescent="0.35">
      <c r="A6326" s="2">
        <v>50877</v>
      </c>
      <c r="B6326" s="76" t="s">
        <v>4741</v>
      </c>
      <c r="C6326" s="76" t="s">
        <v>287</v>
      </c>
      <c r="D6326" s="76" t="s">
        <v>5240</v>
      </c>
      <c r="E6326" s="76">
        <v>473</v>
      </c>
      <c r="F6326" s="76">
        <v>24</v>
      </c>
      <c r="G6326" s="77">
        <v>10</v>
      </c>
      <c r="H6326" s="76" t="s">
        <v>3387</v>
      </c>
      <c r="I6326" s="77">
        <v>5.25</v>
      </c>
      <c r="J6326" s="2">
        <v>1</v>
      </c>
      <c r="K6326" s="119" cm="1">
        <f t="array" ref="K6326">ROUND(IF(C6326="Beer",SUM(LOOKUP(2,1/(SRP!$B$7:$B$9&lt;=E6326)/(SRP!$C$7:$C$9&gt;=E6326),SRP!$D$7:$D$9)*(G6326/100)*(E6326/1000)),IF(C6326="Spirits",SUM(LOOKUP(2,1/(SRP!$B$2:$B$6&lt;=E6326)/(SRP!$C$2:$C$6&gt;=E6326),SRP!$D$2:$D$6)*(G6326/100)*(E6326/1000)),IF(AND(C6326="Wine",D6326="Fortified Wines"),SUM(LOOKUP(2,1/(SRP!$B$20:$B$23&lt;=E6326)/(SRP!$C$20:$C$23&gt;=E6326),SRP!$D$20:$D$23)*(G6326/100)*(E6326/1000)),IF(C6326="Wine",SUM(LOOKUP(2,1/(SRP!$B$15:$B$19&lt;=E6326)/(SRP!$C$15:$C$19&gt;=E6326),SRP!$D$15:$D$19)*(G6326/100)*(E6326/1000)),IF(C6326="Ready to Drink",SUM(LOOKUP(2,1/(SRP!$B$10:$B$14&lt;=E6326)/(SRP!$C$10:$C$14&gt;=E6326),SRP!$D$10:$D$14)*(G6326/100)*(E6326/1000)),0))))),2)</f>
        <v>3.3</v>
      </c>
    </row>
    <row r="6327" spans="1:11" x14ac:dyDescent="0.35">
      <c r="A6327" s="2">
        <v>50877</v>
      </c>
      <c r="B6327" s="76" t="s">
        <v>4741</v>
      </c>
      <c r="C6327" s="76" t="s">
        <v>287</v>
      </c>
      <c r="D6327" s="76" t="s">
        <v>5240</v>
      </c>
      <c r="E6327" s="76">
        <v>473</v>
      </c>
      <c r="F6327" s="76">
        <v>24</v>
      </c>
      <c r="G6327" s="77">
        <v>10</v>
      </c>
      <c r="H6327" s="76" t="s">
        <v>3387</v>
      </c>
      <c r="I6327" s="77">
        <v>5.25</v>
      </c>
      <c r="J6327" s="2">
        <v>1</v>
      </c>
      <c r="K6327" s="119" cm="1">
        <f t="array" ref="K6327">ROUND(IF(C6327="Beer",SUM(LOOKUP(2,1/(SRP!$B$7:$B$9&lt;=E6327)/(SRP!$C$7:$C$9&gt;=E6327),SRP!$D$7:$D$9)*(G6327/100)*(E6327/1000)),IF(C6327="Spirits",SUM(LOOKUP(2,1/(SRP!$B$2:$B$6&lt;=E6327)/(SRP!$C$2:$C$6&gt;=E6327),SRP!$D$2:$D$6)*(G6327/100)*(E6327/1000)),IF(AND(C6327="Wine",D6327="Fortified Wines"),SUM(LOOKUP(2,1/(SRP!$B$20:$B$23&lt;=E6327)/(SRP!$C$20:$C$23&gt;=E6327),SRP!$D$20:$D$23)*(G6327/100)*(E6327/1000)),IF(C6327="Wine",SUM(LOOKUP(2,1/(SRP!$B$15:$B$19&lt;=E6327)/(SRP!$C$15:$C$19&gt;=E6327),SRP!$D$15:$D$19)*(G6327/100)*(E6327/1000)),IF(C6327="Ready to Drink",SUM(LOOKUP(2,1/(SRP!$B$10:$B$14&lt;=E6327)/(SRP!$C$10:$C$14&gt;=E6327),SRP!$D$10:$D$14)*(G6327/100)*(E6327/1000)),0))))),2)</f>
        <v>3.3</v>
      </c>
    </row>
    <row r="6328" spans="1:11" x14ac:dyDescent="0.35">
      <c r="A6328" s="2">
        <v>50891</v>
      </c>
      <c r="B6328" s="76" t="s">
        <v>3734</v>
      </c>
      <c r="C6328" s="76" t="s">
        <v>285</v>
      </c>
      <c r="D6328" s="76" t="s">
        <v>5304</v>
      </c>
      <c r="E6328" s="76">
        <v>1140</v>
      </c>
      <c r="F6328" s="76">
        <v>12</v>
      </c>
      <c r="G6328" s="77">
        <v>21</v>
      </c>
      <c r="H6328" s="76" t="s">
        <v>3303</v>
      </c>
      <c r="I6328" s="77">
        <v>32.99</v>
      </c>
      <c r="J6328" s="2">
        <v>1</v>
      </c>
      <c r="K6328" s="119" cm="1">
        <f t="array" ref="K6328">ROUND(IF(C6328="Beer",SUM(LOOKUP(2,1/(SRP!$B$7:$B$9&lt;=E6328)/(SRP!$C$7:$C$9&gt;=E6328),SRP!$D$7:$D$9)*(G6328/100)*(E6328/1000)),IF(C6328="Spirits",SUM(LOOKUP(2,1/(SRP!$B$2:$B$6&lt;=E6328)/(SRP!$C$2:$C$6&gt;=E6328),SRP!$D$2:$D$6)*(G6328/100)*(E6328/1000)),IF(AND(C6328="Wine",D6328="Fortified Wines"),SUM(LOOKUP(2,1/(SRP!$B$20:$B$23&lt;=E6328)/(SRP!$C$20:$C$23&gt;=E6328),SRP!$D$20:$D$23)*(G6328/100)*(E6328/1000)),IF(C6328="Wine",SUM(LOOKUP(2,1/(SRP!$B$15:$B$19&lt;=E6328)/(SRP!$C$15:$C$19&gt;=E6328),SRP!$D$15:$D$19)*(G6328/100)*(E6328/1000)),IF(C6328="Ready to Drink",SUM(LOOKUP(2,1/(SRP!$B$10:$B$14&lt;=E6328)/(SRP!$C$10:$C$14&gt;=E6328),SRP!$D$10:$D$14)*(G6328/100)*(E6328/1000)),0))))),2)</f>
        <v>16.71</v>
      </c>
    </row>
    <row r="6329" spans="1:11" x14ac:dyDescent="0.35">
      <c r="A6329" s="2">
        <v>50894</v>
      </c>
      <c r="B6329" s="76" t="s">
        <v>3738</v>
      </c>
      <c r="C6329" s="76" t="s">
        <v>285</v>
      </c>
      <c r="D6329" s="76" t="s">
        <v>5270</v>
      </c>
      <c r="E6329" s="76">
        <v>50</v>
      </c>
      <c r="F6329" s="76">
        <v>120</v>
      </c>
      <c r="G6329" s="77">
        <v>21</v>
      </c>
      <c r="H6329" s="76" t="s">
        <v>3303</v>
      </c>
      <c r="I6329" s="77">
        <v>2.4900000000000002</v>
      </c>
      <c r="J6329" s="2">
        <v>1</v>
      </c>
      <c r="K6329" s="119" cm="1">
        <f t="array" ref="K6329">ROUND(IF(C6329="Beer",SUM(LOOKUP(2,1/(SRP!$B$7:$B$9&lt;=E6329)/(SRP!$C$7:$C$9&gt;=E6329),SRP!$D$7:$D$9)*(G6329/100)*(E6329/1000)),IF(C6329="Spirits",SUM(LOOKUP(2,1/(SRP!$B$2:$B$6&lt;=E6329)/(SRP!$C$2:$C$6&gt;=E6329),SRP!$D$2:$D$6)*(G6329/100)*(E6329/1000)),IF(AND(C6329="Wine",D6329="Fortified Wines"),SUM(LOOKUP(2,1/(SRP!$B$20:$B$23&lt;=E6329)/(SRP!$C$20:$C$23&gt;=E6329),SRP!$D$20:$D$23)*(G6329/100)*(E6329/1000)),IF(C6329="Wine",SUM(LOOKUP(2,1/(SRP!$B$15:$B$19&lt;=E6329)/(SRP!$C$15:$C$19&gt;=E6329),SRP!$D$15:$D$19)*(G6329/100)*(E6329/1000)),IF(C6329="Ready to Drink",SUM(LOOKUP(2,1/(SRP!$B$10:$B$14&lt;=E6329)/(SRP!$C$10:$C$14&gt;=E6329),SRP!$D$10:$D$14)*(G6329/100)*(E6329/1000)),0))))),2)</f>
        <v>1.22</v>
      </c>
    </row>
    <row r="6330" spans="1:11" x14ac:dyDescent="0.35">
      <c r="A6330" s="2">
        <v>50901</v>
      </c>
      <c r="B6330" s="76" t="s">
        <v>2309</v>
      </c>
      <c r="C6330" s="76" t="s">
        <v>286</v>
      </c>
      <c r="D6330" s="76" t="s">
        <v>5285</v>
      </c>
      <c r="E6330" s="76">
        <v>250</v>
      </c>
      <c r="F6330" s="76">
        <v>24</v>
      </c>
      <c r="G6330" s="77">
        <v>14</v>
      </c>
      <c r="H6330" s="76" t="s">
        <v>3300</v>
      </c>
      <c r="I6330" s="77">
        <v>5.99</v>
      </c>
      <c r="J6330" s="2">
        <v>1</v>
      </c>
      <c r="K6330" s="119" cm="1">
        <f t="array" ref="K6330">ROUND(IF(C6330="Beer",SUM(LOOKUP(2,1/(SRP!$B$7:$B$9&lt;=E6330)/(SRP!$C$7:$C$9&gt;=E6330),SRP!$D$7:$D$9)*(G6330/100)*(E6330/1000)),IF(C6330="Spirits",SUM(LOOKUP(2,1/(SRP!$B$2:$B$6&lt;=E6330)/(SRP!$C$2:$C$6&gt;=E6330),SRP!$D$2:$D$6)*(G6330/100)*(E6330/1000)),IF(AND(C6330="Wine",D6330="Fortified Wines"),SUM(LOOKUP(2,1/(SRP!$B$20:$B$23&lt;=E6330)/(SRP!$C$20:$C$23&gt;=E6330),SRP!$D$20:$D$23)*(G6330/100)*(E6330/1000)),IF(C6330="Wine",SUM(LOOKUP(2,1/(SRP!$B$15:$B$19&lt;=E6330)/(SRP!$C$15:$C$19&gt;=E6330),SRP!$D$15:$D$19)*(G6330/100)*(E6330/1000)),IF(C6330="Ready to Drink",SUM(LOOKUP(2,1/(SRP!$B$10:$B$14&lt;=E6330)/(SRP!$C$10:$C$14&gt;=E6330),SRP!$D$10:$D$14)*(G6330/100)*(E6330/1000)),0))))),2)</f>
        <v>3.51</v>
      </c>
    </row>
    <row r="6331" spans="1:11" x14ac:dyDescent="0.35">
      <c r="A6331" s="2">
        <v>50902</v>
      </c>
      <c r="B6331" s="76" t="s">
        <v>4931</v>
      </c>
      <c r="C6331" s="76" t="s">
        <v>287</v>
      </c>
      <c r="D6331" s="76" t="s">
        <v>5240</v>
      </c>
      <c r="E6331" s="76">
        <v>473</v>
      </c>
      <c r="F6331" s="76">
        <v>24</v>
      </c>
      <c r="G6331" s="77">
        <v>6.9</v>
      </c>
      <c r="H6331" s="76" t="s">
        <v>3355</v>
      </c>
      <c r="I6331" s="77">
        <v>4.99</v>
      </c>
      <c r="J6331" s="2">
        <v>1</v>
      </c>
      <c r="K6331" s="119" cm="1">
        <f t="array" ref="K6331">ROUND(IF(C6331="Beer",SUM(LOOKUP(2,1/(SRP!$B$7:$B$9&lt;=E6331)/(SRP!$C$7:$C$9&gt;=E6331),SRP!$D$7:$D$9)*(G6331/100)*(E6331/1000)),IF(C6331="Spirits",SUM(LOOKUP(2,1/(SRP!$B$2:$B$6&lt;=E6331)/(SRP!$C$2:$C$6&gt;=E6331),SRP!$D$2:$D$6)*(G6331/100)*(E6331/1000)),IF(AND(C6331="Wine",D6331="Fortified Wines"),SUM(LOOKUP(2,1/(SRP!$B$20:$B$23&lt;=E6331)/(SRP!$C$20:$C$23&gt;=E6331),SRP!$D$20:$D$23)*(G6331/100)*(E6331/1000)),IF(C6331="Wine",SUM(LOOKUP(2,1/(SRP!$B$15:$B$19&lt;=E6331)/(SRP!$C$15:$C$19&gt;=E6331),SRP!$D$15:$D$19)*(G6331/100)*(E6331/1000)),IF(C6331="Ready to Drink",SUM(LOOKUP(2,1/(SRP!$B$10:$B$14&lt;=E6331)/(SRP!$C$10:$C$14&gt;=E6331),SRP!$D$10:$D$14)*(G6331/100)*(E6331/1000)),0))))),2)</f>
        <v>2.2799999999999998</v>
      </c>
    </row>
    <row r="6332" spans="1:11" x14ac:dyDescent="0.35">
      <c r="A6332" s="2">
        <v>50902</v>
      </c>
      <c r="B6332" s="76" t="s">
        <v>4931</v>
      </c>
      <c r="C6332" s="76" t="s">
        <v>287</v>
      </c>
      <c r="D6332" s="76" t="s">
        <v>5240</v>
      </c>
      <c r="E6332" s="76">
        <v>473</v>
      </c>
      <c r="F6332" s="76">
        <v>24</v>
      </c>
      <c r="G6332" s="77">
        <v>6.9</v>
      </c>
      <c r="H6332" s="76" t="s">
        <v>3355</v>
      </c>
      <c r="I6332" s="77">
        <v>4.99</v>
      </c>
      <c r="J6332" s="2">
        <v>1</v>
      </c>
      <c r="K6332" s="119" cm="1">
        <f t="array" ref="K6332">ROUND(IF(C6332="Beer",SUM(LOOKUP(2,1/(SRP!$B$7:$B$9&lt;=E6332)/(SRP!$C$7:$C$9&gt;=E6332),SRP!$D$7:$D$9)*(G6332/100)*(E6332/1000)),IF(C6332="Spirits",SUM(LOOKUP(2,1/(SRP!$B$2:$B$6&lt;=E6332)/(SRP!$C$2:$C$6&gt;=E6332),SRP!$D$2:$D$6)*(G6332/100)*(E6332/1000)),IF(AND(C6332="Wine",D6332="Fortified Wines"),SUM(LOOKUP(2,1/(SRP!$B$20:$B$23&lt;=E6332)/(SRP!$C$20:$C$23&gt;=E6332),SRP!$D$20:$D$23)*(G6332/100)*(E6332/1000)),IF(C6332="Wine",SUM(LOOKUP(2,1/(SRP!$B$15:$B$19&lt;=E6332)/(SRP!$C$15:$C$19&gt;=E6332),SRP!$D$15:$D$19)*(G6332/100)*(E6332/1000)),IF(C6332="Ready to Drink",SUM(LOOKUP(2,1/(SRP!$B$10:$B$14&lt;=E6332)/(SRP!$C$10:$C$14&gt;=E6332),SRP!$D$10:$D$14)*(G6332/100)*(E6332/1000)),0))))),2)</f>
        <v>2.2799999999999998</v>
      </c>
    </row>
    <row r="6333" spans="1:11" x14ac:dyDescent="0.35">
      <c r="A6333" s="2">
        <v>50904</v>
      </c>
      <c r="B6333" s="76" t="s">
        <v>4932</v>
      </c>
      <c r="C6333" s="76" t="s">
        <v>287</v>
      </c>
      <c r="D6333" s="76" t="s">
        <v>5230</v>
      </c>
      <c r="E6333" s="76">
        <v>473</v>
      </c>
      <c r="F6333" s="76">
        <v>24</v>
      </c>
      <c r="G6333" s="77">
        <v>4.9000000000000004</v>
      </c>
      <c r="H6333" s="76" t="s">
        <v>3355</v>
      </c>
      <c r="I6333" s="77">
        <v>4.99</v>
      </c>
      <c r="J6333" s="2">
        <v>1</v>
      </c>
      <c r="K6333" s="119" cm="1">
        <f t="array" ref="K6333">ROUND(IF(C6333="Beer",SUM(LOOKUP(2,1/(SRP!$B$7:$B$9&lt;=E6333)/(SRP!$C$7:$C$9&gt;=E6333),SRP!$D$7:$D$9)*(G6333/100)*(E6333/1000)),IF(C6333="Spirits",SUM(LOOKUP(2,1/(SRP!$B$2:$B$6&lt;=E6333)/(SRP!$C$2:$C$6&gt;=E6333),SRP!$D$2:$D$6)*(G6333/100)*(E6333/1000)),IF(AND(C6333="Wine",D6333="Fortified Wines"),SUM(LOOKUP(2,1/(SRP!$B$20:$B$23&lt;=E6333)/(SRP!$C$20:$C$23&gt;=E6333),SRP!$D$20:$D$23)*(G6333/100)*(E6333/1000)),IF(C6333="Wine",SUM(LOOKUP(2,1/(SRP!$B$15:$B$19&lt;=E6333)/(SRP!$C$15:$C$19&gt;=E6333),SRP!$D$15:$D$19)*(G6333/100)*(E6333/1000)),IF(C6333="Ready to Drink",SUM(LOOKUP(2,1/(SRP!$B$10:$B$14&lt;=E6333)/(SRP!$C$10:$C$14&gt;=E6333),SRP!$D$10:$D$14)*(G6333/100)*(E6333/1000)),0))))),2)</f>
        <v>1.62</v>
      </c>
    </row>
    <row r="6334" spans="1:11" x14ac:dyDescent="0.35">
      <c r="A6334" s="2">
        <v>50904</v>
      </c>
      <c r="B6334" s="76" t="s">
        <v>4932</v>
      </c>
      <c r="C6334" s="76" t="s">
        <v>287</v>
      </c>
      <c r="D6334" s="76" t="s">
        <v>5230</v>
      </c>
      <c r="E6334" s="76">
        <v>473</v>
      </c>
      <c r="F6334" s="76">
        <v>24</v>
      </c>
      <c r="G6334" s="77">
        <v>4.9000000000000004</v>
      </c>
      <c r="H6334" s="76" t="s">
        <v>3355</v>
      </c>
      <c r="I6334" s="77">
        <v>4.99</v>
      </c>
      <c r="J6334" s="2">
        <v>1</v>
      </c>
      <c r="K6334" s="119" cm="1">
        <f t="array" ref="K6334">ROUND(IF(C6334="Beer",SUM(LOOKUP(2,1/(SRP!$B$7:$B$9&lt;=E6334)/(SRP!$C$7:$C$9&gt;=E6334),SRP!$D$7:$D$9)*(G6334/100)*(E6334/1000)),IF(C6334="Spirits",SUM(LOOKUP(2,1/(SRP!$B$2:$B$6&lt;=E6334)/(SRP!$C$2:$C$6&gt;=E6334),SRP!$D$2:$D$6)*(G6334/100)*(E6334/1000)),IF(AND(C6334="Wine",D6334="Fortified Wines"),SUM(LOOKUP(2,1/(SRP!$B$20:$B$23&lt;=E6334)/(SRP!$C$20:$C$23&gt;=E6334),SRP!$D$20:$D$23)*(G6334/100)*(E6334/1000)),IF(C6334="Wine",SUM(LOOKUP(2,1/(SRP!$B$15:$B$19&lt;=E6334)/(SRP!$C$15:$C$19&gt;=E6334),SRP!$D$15:$D$19)*(G6334/100)*(E6334/1000)),IF(C6334="Ready to Drink",SUM(LOOKUP(2,1/(SRP!$B$10:$B$14&lt;=E6334)/(SRP!$C$10:$C$14&gt;=E6334),SRP!$D$10:$D$14)*(G6334/100)*(E6334/1000)),0))))),2)</f>
        <v>1.62</v>
      </c>
    </row>
    <row r="6335" spans="1:11" x14ac:dyDescent="0.35">
      <c r="A6335" s="2">
        <v>50905</v>
      </c>
      <c r="B6335" s="76" t="s">
        <v>5356</v>
      </c>
      <c r="C6335" s="76" t="s">
        <v>5938</v>
      </c>
      <c r="D6335" s="76" t="s">
        <v>5279</v>
      </c>
      <c r="E6335" s="76">
        <v>5000</v>
      </c>
      <c r="F6335" s="76">
        <v>2</v>
      </c>
      <c r="G6335" s="77">
        <v>5</v>
      </c>
      <c r="H6335" s="76" t="s">
        <v>3279</v>
      </c>
      <c r="I6335" s="77">
        <v>35.99</v>
      </c>
      <c r="J6335" s="2">
        <v>1</v>
      </c>
      <c r="K6335" s="119" cm="1">
        <f t="array" ref="K6335">ROUND(IF(C6335="Beer",SUM(LOOKUP(2,1/(SRP!$B$7:$B$9&lt;=E6335)/(SRP!$C$7:$C$9&gt;=E6335),SRP!$D$7:$D$9)*(G6335/100)*(E6335/1000)),IF(C6335="Spirits",SUM(LOOKUP(2,1/(SRP!$B$2:$B$6&lt;=E6335)/(SRP!$C$2:$C$6&gt;=E6335),SRP!$D$2:$D$6)*(G6335/100)*(E6335/1000)),IF(AND(C6335="Wine",D6335="Fortified Wines"),SUM(LOOKUP(2,1/(SRP!$B$20:$B$23&lt;=E6335)/(SRP!$C$20:$C$23&gt;=E6335),SRP!$D$20:$D$23)*(G6335/100)*(E6335/1000)),IF(C6335="Wine",SUM(LOOKUP(2,1/(SRP!$B$15:$B$19&lt;=E6335)/(SRP!$C$15:$C$19&gt;=E6335),SRP!$D$15:$D$19)*(G6335/100)*(E6335/1000)),IF(C6335="Ready to Drink",SUM(LOOKUP(2,1/(SRP!$B$10:$B$14&lt;=E6335)/(SRP!$C$10:$C$14&gt;=E6335),SRP!$D$10:$D$14)*(G6335/100)*(E6335/1000)),0))))),2)</f>
        <v>17.45</v>
      </c>
    </row>
    <row r="6336" spans="1:11" x14ac:dyDescent="0.35">
      <c r="A6336" s="2">
        <v>50905</v>
      </c>
      <c r="B6336" s="76" t="s">
        <v>5356</v>
      </c>
      <c r="C6336" s="76" t="s">
        <v>5938</v>
      </c>
      <c r="D6336" s="76" t="s">
        <v>5279</v>
      </c>
      <c r="E6336" s="76">
        <v>5000</v>
      </c>
      <c r="F6336" s="76">
        <v>2</v>
      </c>
      <c r="G6336" s="77">
        <v>5</v>
      </c>
      <c r="H6336" s="76" t="s">
        <v>3279</v>
      </c>
      <c r="I6336" s="77">
        <v>35.99</v>
      </c>
      <c r="J6336" s="2">
        <v>1</v>
      </c>
      <c r="K6336" s="119" cm="1">
        <f t="array" ref="K6336">ROUND(IF(C6336="Beer",SUM(LOOKUP(2,1/(SRP!$B$7:$B$9&lt;=E6336)/(SRP!$C$7:$C$9&gt;=E6336),SRP!$D$7:$D$9)*(G6336/100)*(E6336/1000)),IF(C6336="Spirits",SUM(LOOKUP(2,1/(SRP!$B$2:$B$6&lt;=E6336)/(SRP!$C$2:$C$6&gt;=E6336),SRP!$D$2:$D$6)*(G6336/100)*(E6336/1000)),IF(AND(C6336="Wine",D6336="Fortified Wines"),SUM(LOOKUP(2,1/(SRP!$B$20:$B$23&lt;=E6336)/(SRP!$C$20:$C$23&gt;=E6336),SRP!$D$20:$D$23)*(G6336/100)*(E6336/1000)),IF(C6336="Wine",SUM(LOOKUP(2,1/(SRP!$B$15:$B$19&lt;=E6336)/(SRP!$C$15:$C$19&gt;=E6336),SRP!$D$15:$D$19)*(G6336/100)*(E6336/1000)),IF(C6336="Ready to Drink",SUM(LOOKUP(2,1/(SRP!$B$10:$B$14&lt;=E6336)/(SRP!$C$10:$C$14&gt;=E6336),SRP!$D$10:$D$14)*(G6336/100)*(E6336/1000)),0))))),2)</f>
        <v>17.45</v>
      </c>
    </row>
    <row r="6337" spans="1:11" x14ac:dyDescent="0.35">
      <c r="A6337" s="2">
        <v>50906</v>
      </c>
      <c r="B6337" s="76" t="s">
        <v>4820</v>
      </c>
      <c r="C6337" s="76" t="s">
        <v>285</v>
      </c>
      <c r="D6337" s="76" t="s">
        <v>5281</v>
      </c>
      <c r="E6337" s="76">
        <v>750</v>
      </c>
      <c r="F6337" s="76">
        <v>6</v>
      </c>
      <c r="G6337" s="77">
        <v>17</v>
      </c>
      <c r="H6337" s="76" t="s">
        <v>3292</v>
      </c>
      <c r="I6337" s="77">
        <v>29.99</v>
      </c>
      <c r="J6337" s="2">
        <v>1</v>
      </c>
      <c r="K6337" s="119" cm="1">
        <f t="array" ref="K6337">ROUND(IF(C6337="Beer",SUM(LOOKUP(2,1/(SRP!$B$7:$B$9&lt;=E6337)/(SRP!$C$7:$C$9&gt;=E6337),SRP!$D$7:$D$9)*(G6337/100)*(E6337/1000)),IF(C6337="Spirits",SUM(LOOKUP(2,1/(SRP!$B$2:$B$6&lt;=E6337)/(SRP!$C$2:$C$6&gt;=E6337),SRP!$D$2:$D$6)*(G6337/100)*(E6337/1000)),IF(AND(C6337="Wine",D6337="Fortified Wines"),SUM(LOOKUP(2,1/(SRP!$B$20:$B$23&lt;=E6337)/(SRP!$C$20:$C$23&gt;=E6337),SRP!$D$20:$D$23)*(G6337/100)*(E6337/1000)),IF(C6337="Wine",SUM(LOOKUP(2,1/(SRP!$B$15:$B$19&lt;=E6337)/(SRP!$C$15:$C$19&gt;=E6337),SRP!$D$15:$D$19)*(G6337/100)*(E6337/1000)),IF(C6337="Ready to Drink",SUM(LOOKUP(2,1/(SRP!$B$10:$B$14&lt;=E6337)/(SRP!$C$10:$C$14&gt;=E6337),SRP!$D$10:$D$14)*(G6337/100)*(E6337/1000)),0))))),2)</f>
        <v>8.9</v>
      </c>
    </row>
    <row r="6338" spans="1:11" x14ac:dyDescent="0.35">
      <c r="A6338" s="2">
        <v>50907</v>
      </c>
      <c r="B6338" s="76" t="s">
        <v>4821</v>
      </c>
      <c r="C6338" s="76" t="s">
        <v>285</v>
      </c>
      <c r="D6338" s="76" t="s">
        <v>5290</v>
      </c>
      <c r="E6338" s="76">
        <v>750</v>
      </c>
      <c r="F6338" s="76">
        <v>12</v>
      </c>
      <c r="G6338" s="77">
        <v>17</v>
      </c>
      <c r="H6338" s="76" t="s">
        <v>3282</v>
      </c>
      <c r="I6338" s="77">
        <v>24.99</v>
      </c>
      <c r="J6338" s="2">
        <v>1</v>
      </c>
      <c r="K6338" s="119" cm="1">
        <f t="array" ref="K6338">ROUND(IF(C6338="Beer",SUM(LOOKUP(2,1/(SRP!$B$7:$B$9&lt;=E6338)/(SRP!$C$7:$C$9&gt;=E6338),SRP!$D$7:$D$9)*(G6338/100)*(E6338/1000)),IF(C6338="Spirits",SUM(LOOKUP(2,1/(SRP!$B$2:$B$6&lt;=E6338)/(SRP!$C$2:$C$6&gt;=E6338),SRP!$D$2:$D$6)*(G6338/100)*(E6338/1000)),IF(AND(C6338="Wine",D6338="Fortified Wines"),SUM(LOOKUP(2,1/(SRP!$B$20:$B$23&lt;=E6338)/(SRP!$C$20:$C$23&gt;=E6338),SRP!$D$20:$D$23)*(G6338/100)*(E6338/1000)),IF(C6338="Wine",SUM(LOOKUP(2,1/(SRP!$B$15:$B$19&lt;=E6338)/(SRP!$C$15:$C$19&gt;=E6338),SRP!$D$15:$D$19)*(G6338/100)*(E6338/1000)),IF(C6338="Ready to Drink",SUM(LOOKUP(2,1/(SRP!$B$10:$B$14&lt;=E6338)/(SRP!$C$10:$C$14&gt;=E6338),SRP!$D$10:$D$14)*(G6338/100)*(E6338/1000)),0))))),2)</f>
        <v>8.9</v>
      </c>
    </row>
    <row r="6339" spans="1:11" x14ac:dyDescent="0.35">
      <c r="A6339" s="2">
        <v>50918</v>
      </c>
      <c r="B6339" s="76" t="s">
        <v>4933</v>
      </c>
      <c r="C6339" s="76" t="s">
        <v>287</v>
      </c>
      <c r="D6339" s="76" t="s">
        <v>5240</v>
      </c>
      <c r="E6339" s="76">
        <v>473</v>
      </c>
      <c r="F6339" s="76">
        <v>24</v>
      </c>
      <c r="G6339" s="77">
        <v>7.1</v>
      </c>
      <c r="H6339" s="76" t="s">
        <v>3355</v>
      </c>
      <c r="I6339" s="77">
        <v>4.99</v>
      </c>
      <c r="J6339" s="2">
        <v>1</v>
      </c>
      <c r="K6339" s="119" cm="1">
        <f t="array" ref="K6339">ROUND(IF(C6339="Beer",SUM(LOOKUP(2,1/(SRP!$B$7:$B$9&lt;=E6339)/(SRP!$C$7:$C$9&gt;=E6339),SRP!$D$7:$D$9)*(G6339/100)*(E6339/1000)),IF(C6339="Spirits",SUM(LOOKUP(2,1/(SRP!$B$2:$B$6&lt;=E6339)/(SRP!$C$2:$C$6&gt;=E6339),SRP!$D$2:$D$6)*(G6339/100)*(E6339/1000)),IF(AND(C6339="Wine",D6339="Fortified Wines"),SUM(LOOKUP(2,1/(SRP!$B$20:$B$23&lt;=E6339)/(SRP!$C$20:$C$23&gt;=E6339),SRP!$D$20:$D$23)*(G6339/100)*(E6339/1000)),IF(C6339="Wine",SUM(LOOKUP(2,1/(SRP!$B$15:$B$19&lt;=E6339)/(SRP!$C$15:$C$19&gt;=E6339),SRP!$D$15:$D$19)*(G6339/100)*(E6339/1000)),IF(C6339="Ready to Drink",SUM(LOOKUP(2,1/(SRP!$B$10:$B$14&lt;=E6339)/(SRP!$C$10:$C$14&gt;=E6339),SRP!$D$10:$D$14)*(G6339/100)*(E6339/1000)),0))))),2)</f>
        <v>2.34</v>
      </c>
    </row>
    <row r="6340" spans="1:11" x14ac:dyDescent="0.35">
      <c r="A6340" s="2">
        <v>50918</v>
      </c>
      <c r="B6340" s="76" t="s">
        <v>4933</v>
      </c>
      <c r="C6340" s="76" t="s">
        <v>287</v>
      </c>
      <c r="D6340" s="76" t="s">
        <v>5240</v>
      </c>
      <c r="E6340" s="76">
        <v>473</v>
      </c>
      <c r="F6340" s="76">
        <v>24</v>
      </c>
      <c r="G6340" s="77">
        <v>7.1</v>
      </c>
      <c r="H6340" s="76" t="s">
        <v>3355</v>
      </c>
      <c r="I6340" s="77">
        <v>4.99</v>
      </c>
      <c r="J6340" s="2">
        <v>1</v>
      </c>
      <c r="K6340" s="119" cm="1">
        <f t="array" ref="K6340">ROUND(IF(C6340="Beer",SUM(LOOKUP(2,1/(SRP!$B$7:$B$9&lt;=E6340)/(SRP!$C$7:$C$9&gt;=E6340),SRP!$D$7:$D$9)*(G6340/100)*(E6340/1000)),IF(C6340="Spirits",SUM(LOOKUP(2,1/(SRP!$B$2:$B$6&lt;=E6340)/(SRP!$C$2:$C$6&gt;=E6340),SRP!$D$2:$D$6)*(G6340/100)*(E6340/1000)),IF(AND(C6340="Wine",D6340="Fortified Wines"),SUM(LOOKUP(2,1/(SRP!$B$20:$B$23&lt;=E6340)/(SRP!$C$20:$C$23&gt;=E6340),SRP!$D$20:$D$23)*(G6340/100)*(E6340/1000)),IF(C6340="Wine",SUM(LOOKUP(2,1/(SRP!$B$15:$B$19&lt;=E6340)/(SRP!$C$15:$C$19&gt;=E6340),SRP!$D$15:$D$19)*(G6340/100)*(E6340/1000)),IF(C6340="Ready to Drink",SUM(LOOKUP(2,1/(SRP!$B$10:$B$14&lt;=E6340)/(SRP!$C$10:$C$14&gt;=E6340),SRP!$D$10:$D$14)*(G6340/100)*(E6340/1000)),0))))),2)</f>
        <v>2.34</v>
      </c>
    </row>
    <row r="6341" spans="1:11" x14ac:dyDescent="0.35">
      <c r="A6341" s="2">
        <v>50919</v>
      </c>
      <c r="B6341" s="76" t="s">
        <v>4934</v>
      </c>
      <c r="C6341" s="76" t="s">
        <v>287</v>
      </c>
      <c r="D6341" s="76" t="s">
        <v>5266</v>
      </c>
      <c r="E6341" s="76">
        <v>473</v>
      </c>
      <c r="F6341" s="76">
        <v>24</v>
      </c>
      <c r="G6341" s="77">
        <v>5</v>
      </c>
      <c r="H6341" s="76" t="s">
        <v>3355</v>
      </c>
      <c r="I6341" s="77">
        <v>5.99</v>
      </c>
      <c r="J6341" s="2">
        <v>1</v>
      </c>
      <c r="K6341" s="119" cm="1">
        <f t="array" ref="K6341">ROUND(IF(C6341="Beer",SUM(LOOKUP(2,1/(SRP!$B$7:$B$9&lt;=E6341)/(SRP!$C$7:$C$9&gt;=E6341),SRP!$D$7:$D$9)*(G6341/100)*(E6341/1000)),IF(C6341="Spirits",SUM(LOOKUP(2,1/(SRP!$B$2:$B$6&lt;=E6341)/(SRP!$C$2:$C$6&gt;=E6341),SRP!$D$2:$D$6)*(G6341/100)*(E6341/1000)),IF(AND(C6341="Wine",D6341="Fortified Wines"),SUM(LOOKUP(2,1/(SRP!$B$20:$B$23&lt;=E6341)/(SRP!$C$20:$C$23&gt;=E6341),SRP!$D$20:$D$23)*(G6341/100)*(E6341/1000)),IF(C6341="Wine",SUM(LOOKUP(2,1/(SRP!$B$15:$B$19&lt;=E6341)/(SRP!$C$15:$C$19&gt;=E6341),SRP!$D$15:$D$19)*(G6341/100)*(E6341/1000)),IF(C6341="Ready to Drink",SUM(LOOKUP(2,1/(SRP!$B$10:$B$14&lt;=E6341)/(SRP!$C$10:$C$14&gt;=E6341),SRP!$D$10:$D$14)*(G6341/100)*(E6341/1000)),0))))),2)</f>
        <v>1.65</v>
      </c>
    </row>
    <row r="6342" spans="1:11" x14ac:dyDescent="0.35">
      <c r="A6342" s="2">
        <v>50919</v>
      </c>
      <c r="B6342" s="76" t="s">
        <v>4934</v>
      </c>
      <c r="C6342" s="76" t="s">
        <v>287</v>
      </c>
      <c r="D6342" s="76" t="s">
        <v>5266</v>
      </c>
      <c r="E6342" s="76">
        <v>473</v>
      </c>
      <c r="F6342" s="76">
        <v>24</v>
      </c>
      <c r="G6342" s="77">
        <v>5</v>
      </c>
      <c r="H6342" s="76" t="s">
        <v>3355</v>
      </c>
      <c r="I6342" s="77">
        <v>5.99</v>
      </c>
      <c r="J6342" s="2">
        <v>1</v>
      </c>
      <c r="K6342" s="119" cm="1">
        <f t="array" ref="K6342">ROUND(IF(C6342="Beer",SUM(LOOKUP(2,1/(SRP!$B$7:$B$9&lt;=E6342)/(SRP!$C$7:$C$9&gt;=E6342),SRP!$D$7:$D$9)*(G6342/100)*(E6342/1000)),IF(C6342="Spirits",SUM(LOOKUP(2,1/(SRP!$B$2:$B$6&lt;=E6342)/(SRP!$C$2:$C$6&gt;=E6342),SRP!$D$2:$D$6)*(G6342/100)*(E6342/1000)),IF(AND(C6342="Wine",D6342="Fortified Wines"),SUM(LOOKUP(2,1/(SRP!$B$20:$B$23&lt;=E6342)/(SRP!$C$20:$C$23&gt;=E6342),SRP!$D$20:$D$23)*(G6342/100)*(E6342/1000)),IF(C6342="Wine",SUM(LOOKUP(2,1/(SRP!$B$15:$B$19&lt;=E6342)/(SRP!$C$15:$C$19&gt;=E6342),SRP!$D$15:$D$19)*(G6342/100)*(E6342/1000)),IF(C6342="Ready to Drink",SUM(LOOKUP(2,1/(SRP!$B$10:$B$14&lt;=E6342)/(SRP!$C$10:$C$14&gt;=E6342),SRP!$D$10:$D$14)*(G6342/100)*(E6342/1000)),0))))),2)</f>
        <v>1.65</v>
      </c>
    </row>
    <row r="6343" spans="1:11" x14ac:dyDescent="0.35">
      <c r="A6343" s="2">
        <v>50920</v>
      </c>
      <c r="B6343" s="76" t="s">
        <v>4935</v>
      </c>
      <c r="C6343" s="76" t="s">
        <v>287</v>
      </c>
      <c r="D6343" s="76" t="s">
        <v>5230</v>
      </c>
      <c r="E6343" s="76">
        <v>473</v>
      </c>
      <c r="F6343" s="76">
        <v>24</v>
      </c>
      <c r="G6343" s="77">
        <v>5</v>
      </c>
      <c r="H6343" s="76" t="s">
        <v>3355</v>
      </c>
      <c r="I6343" s="77">
        <v>4.99</v>
      </c>
      <c r="J6343" s="2">
        <v>1</v>
      </c>
      <c r="K6343" s="119" cm="1">
        <f t="array" ref="K6343">ROUND(IF(C6343="Beer",SUM(LOOKUP(2,1/(SRP!$B$7:$B$9&lt;=E6343)/(SRP!$C$7:$C$9&gt;=E6343),SRP!$D$7:$D$9)*(G6343/100)*(E6343/1000)),IF(C6343="Spirits",SUM(LOOKUP(2,1/(SRP!$B$2:$B$6&lt;=E6343)/(SRP!$C$2:$C$6&gt;=E6343),SRP!$D$2:$D$6)*(G6343/100)*(E6343/1000)),IF(AND(C6343="Wine",D6343="Fortified Wines"),SUM(LOOKUP(2,1/(SRP!$B$20:$B$23&lt;=E6343)/(SRP!$C$20:$C$23&gt;=E6343),SRP!$D$20:$D$23)*(G6343/100)*(E6343/1000)),IF(C6343="Wine",SUM(LOOKUP(2,1/(SRP!$B$15:$B$19&lt;=E6343)/(SRP!$C$15:$C$19&gt;=E6343),SRP!$D$15:$D$19)*(G6343/100)*(E6343/1000)),IF(C6343="Ready to Drink",SUM(LOOKUP(2,1/(SRP!$B$10:$B$14&lt;=E6343)/(SRP!$C$10:$C$14&gt;=E6343),SRP!$D$10:$D$14)*(G6343/100)*(E6343/1000)),0))))),2)</f>
        <v>1.65</v>
      </c>
    </row>
    <row r="6344" spans="1:11" x14ac:dyDescent="0.35">
      <c r="A6344" s="2">
        <v>50920</v>
      </c>
      <c r="B6344" s="76" t="s">
        <v>4935</v>
      </c>
      <c r="C6344" s="76" t="s">
        <v>287</v>
      </c>
      <c r="D6344" s="76" t="s">
        <v>5230</v>
      </c>
      <c r="E6344" s="76">
        <v>473</v>
      </c>
      <c r="F6344" s="76">
        <v>24</v>
      </c>
      <c r="G6344" s="77">
        <v>5</v>
      </c>
      <c r="H6344" s="76" t="s">
        <v>3355</v>
      </c>
      <c r="I6344" s="77">
        <v>4.99</v>
      </c>
      <c r="J6344" s="2">
        <v>1</v>
      </c>
      <c r="K6344" s="119" cm="1">
        <f t="array" ref="K6344">ROUND(IF(C6344="Beer",SUM(LOOKUP(2,1/(SRP!$B$7:$B$9&lt;=E6344)/(SRP!$C$7:$C$9&gt;=E6344),SRP!$D$7:$D$9)*(G6344/100)*(E6344/1000)),IF(C6344="Spirits",SUM(LOOKUP(2,1/(SRP!$B$2:$B$6&lt;=E6344)/(SRP!$C$2:$C$6&gt;=E6344),SRP!$D$2:$D$6)*(G6344/100)*(E6344/1000)),IF(AND(C6344="Wine",D6344="Fortified Wines"),SUM(LOOKUP(2,1/(SRP!$B$20:$B$23&lt;=E6344)/(SRP!$C$20:$C$23&gt;=E6344),SRP!$D$20:$D$23)*(G6344/100)*(E6344/1000)),IF(C6344="Wine",SUM(LOOKUP(2,1/(SRP!$B$15:$B$19&lt;=E6344)/(SRP!$C$15:$C$19&gt;=E6344),SRP!$D$15:$D$19)*(G6344/100)*(E6344/1000)),IF(C6344="Ready to Drink",SUM(LOOKUP(2,1/(SRP!$B$10:$B$14&lt;=E6344)/(SRP!$C$10:$C$14&gt;=E6344),SRP!$D$10:$D$14)*(G6344/100)*(E6344/1000)),0))))),2)</f>
        <v>1.65</v>
      </c>
    </row>
    <row r="6345" spans="1:11" x14ac:dyDescent="0.35">
      <c r="A6345" s="2">
        <v>50922</v>
      </c>
      <c r="B6345" s="76" t="s">
        <v>4805</v>
      </c>
      <c r="C6345" s="76" t="s">
        <v>287</v>
      </c>
      <c r="D6345" s="76" t="s">
        <v>5230</v>
      </c>
      <c r="E6345" s="76">
        <v>3784</v>
      </c>
      <c r="F6345" s="76">
        <v>3</v>
      </c>
      <c r="G6345" s="77">
        <v>4.5</v>
      </c>
      <c r="H6345" s="76" t="s">
        <v>3374</v>
      </c>
      <c r="I6345" s="77">
        <v>20.99</v>
      </c>
      <c r="J6345" s="2">
        <v>8</v>
      </c>
      <c r="K6345" s="119" cm="1">
        <f t="array" ref="K6345">ROUND(IF(C6345="Beer",SUM(LOOKUP(2,1/(SRP!$B$7:$B$9&lt;=E6345)/(SRP!$C$7:$C$9&gt;=E6345),SRP!$D$7:$D$9)*(G6345/100)*(E6345/1000)),IF(C6345="Spirits",SUM(LOOKUP(2,1/(SRP!$B$2:$B$6&lt;=E6345)/(SRP!$C$2:$C$6&gt;=E6345),SRP!$D$2:$D$6)*(G6345/100)*(E6345/1000)),IF(AND(C6345="Wine",D6345="Fortified Wines"),SUM(LOOKUP(2,1/(SRP!$B$20:$B$23&lt;=E6345)/(SRP!$C$20:$C$23&gt;=E6345),SRP!$D$20:$D$23)*(G6345/100)*(E6345/1000)),IF(C6345="Wine",SUM(LOOKUP(2,1/(SRP!$B$15:$B$19&lt;=E6345)/(SRP!$C$15:$C$19&gt;=E6345),SRP!$D$15:$D$19)*(G6345/100)*(E6345/1000)),IF(C6345="Ready to Drink",SUM(LOOKUP(2,1/(SRP!$B$10:$B$14&lt;=E6345)/(SRP!$C$10:$C$14&gt;=E6345),SRP!$D$10:$D$14)*(G6345/100)*(E6345/1000)),0))))),2)</f>
        <v>11.89</v>
      </c>
    </row>
    <row r="6346" spans="1:11" x14ac:dyDescent="0.35">
      <c r="A6346" s="2">
        <v>50922</v>
      </c>
      <c r="B6346" s="76" t="s">
        <v>4805</v>
      </c>
      <c r="C6346" s="76" t="s">
        <v>287</v>
      </c>
      <c r="D6346" s="76" t="s">
        <v>5230</v>
      </c>
      <c r="E6346" s="76">
        <v>3784</v>
      </c>
      <c r="F6346" s="76">
        <v>3</v>
      </c>
      <c r="G6346" s="77">
        <v>4.5</v>
      </c>
      <c r="H6346" s="76" t="s">
        <v>3374</v>
      </c>
      <c r="I6346" s="77">
        <v>20.99</v>
      </c>
      <c r="J6346" s="2">
        <v>8</v>
      </c>
      <c r="K6346" s="119" cm="1">
        <f t="array" ref="K6346">ROUND(IF(C6346="Beer",SUM(LOOKUP(2,1/(SRP!$B$7:$B$9&lt;=E6346)/(SRP!$C$7:$C$9&gt;=E6346),SRP!$D$7:$D$9)*(G6346/100)*(E6346/1000)),IF(C6346="Spirits",SUM(LOOKUP(2,1/(SRP!$B$2:$B$6&lt;=E6346)/(SRP!$C$2:$C$6&gt;=E6346),SRP!$D$2:$D$6)*(G6346/100)*(E6346/1000)),IF(AND(C6346="Wine",D6346="Fortified Wines"),SUM(LOOKUP(2,1/(SRP!$B$20:$B$23&lt;=E6346)/(SRP!$C$20:$C$23&gt;=E6346),SRP!$D$20:$D$23)*(G6346/100)*(E6346/1000)),IF(C6346="Wine",SUM(LOOKUP(2,1/(SRP!$B$15:$B$19&lt;=E6346)/(SRP!$C$15:$C$19&gt;=E6346),SRP!$D$15:$D$19)*(G6346/100)*(E6346/1000)),IF(C6346="Ready to Drink",SUM(LOOKUP(2,1/(SRP!$B$10:$B$14&lt;=E6346)/(SRP!$C$10:$C$14&gt;=E6346),SRP!$D$10:$D$14)*(G6346/100)*(E6346/1000)),0))))),2)</f>
        <v>11.89</v>
      </c>
    </row>
    <row r="6347" spans="1:11" x14ac:dyDescent="0.35">
      <c r="A6347" s="2">
        <v>50923</v>
      </c>
      <c r="B6347" s="76" t="s">
        <v>4806</v>
      </c>
      <c r="C6347" s="76" t="s">
        <v>287</v>
      </c>
      <c r="D6347" s="76" t="s">
        <v>5230</v>
      </c>
      <c r="E6347" s="76">
        <v>473</v>
      </c>
      <c r="F6347" s="76">
        <v>24</v>
      </c>
      <c r="G6347" s="77">
        <v>4.5</v>
      </c>
      <c r="H6347" s="76" t="s">
        <v>3374</v>
      </c>
      <c r="I6347" s="77">
        <v>3.19</v>
      </c>
      <c r="J6347" s="2">
        <v>1</v>
      </c>
      <c r="K6347" s="119" cm="1">
        <f t="array" ref="K6347">ROUND(IF(C6347="Beer",SUM(LOOKUP(2,1/(SRP!$B$7:$B$9&lt;=E6347)/(SRP!$C$7:$C$9&gt;=E6347),SRP!$D$7:$D$9)*(G6347/100)*(E6347/1000)),IF(C6347="Spirits",SUM(LOOKUP(2,1/(SRP!$B$2:$B$6&lt;=E6347)/(SRP!$C$2:$C$6&gt;=E6347),SRP!$D$2:$D$6)*(G6347/100)*(E6347/1000)),IF(AND(C6347="Wine",D6347="Fortified Wines"),SUM(LOOKUP(2,1/(SRP!$B$20:$B$23&lt;=E6347)/(SRP!$C$20:$C$23&gt;=E6347),SRP!$D$20:$D$23)*(G6347/100)*(E6347/1000)),IF(C6347="Wine",SUM(LOOKUP(2,1/(SRP!$B$15:$B$19&lt;=E6347)/(SRP!$C$15:$C$19&gt;=E6347),SRP!$D$15:$D$19)*(G6347/100)*(E6347/1000)),IF(C6347="Ready to Drink",SUM(LOOKUP(2,1/(SRP!$B$10:$B$14&lt;=E6347)/(SRP!$C$10:$C$14&gt;=E6347),SRP!$D$10:$D$14)*(G6347/100)*(E6347/1000)),0))))),2)</f>
        <v>1.49</v>
      </c>
    </row>
    <row r="6348" spans="1:11" x14ac:dyDescent="0.35">
      <c r="A6348" s="2">
        <v>50923</v>
      </c>
      <c r="B6348" s="76" t="s">
        <v>4806</v>
      </c>
      <c r="C6348" s="76" t="s">
        <v>287</v>
      </c>
      <c r="D6348" s="76" t="s">
        <v>5230</v>
      </c>
      <c r="E6348" s="76">
        <v>473</v>
      </c>
      <c r="F6348" s="76">
        <v>24</v>
      </c>
      <c r="G6348" s="77">
        <v>4.5</v>
      </c>
      <c r="H6348" s="76" t="s">
        <v>3374</v>
      </c>
      <c r="I6348" s="77">
        <v>3.19</v>
      </c>
      <c r="J6348" s="2">
        <v>1</v>
      </c>
      <c r="K6348" s="119" cm="1">
        <f t="array" ref="K6348">ROUND(IF(C6348="Beer",SUM(LOOKUP(2,1/(SRP!$B$7:$B$9&lt;=E6348)/(SRP!$C$7:$C$9&gt;=E6348),SRP!$D$7:$D$9)*(G6348/100)*(E6348/1000)),IF(C6348="Spirits",SUM(LOOKUP(2,1/(SRP!$B$2:$B$6&lt;=E6348)/(SRP!$C$2:$C$6&gt;=E6348),SRP!$D$2:$D$6)*(G6348/100)*(E6348/1000)),IF(AND(C6348="Wine",D6348="Fortified Wines"),SUM(LOOKUP(2,1/(SRP!$B$20:$B$23&lt;=E6348)/(SRP!$C$20:$C$23&gt;=E6348),SRP!$D$20:$D$23)*(G6348/100)*(E6348/1000)),IF(C6348="Wine",SUM(LOOKUP(2,1/(SRP!$B$15:$B$19&lt;=E6348)/(SRP!$C$15:$C$19&gt;=E6348),SRP!$D$15:$D$19)*(G6348/100)*(E6348/1000)),IF(C6348="Ready to Drink",SUM(LOOKUP(2,1/(SRP!$B$10:$B$14&lt;=E6348)/(SRP!$C$10:$C$14&gt;=E6348),SRP!$D$10:$D$14)*(G6348/100)*(E6348/1000)),0))))),2)</f>
        <v>1.49</v>
      </c>
    </row>
    <row r="6349" spans="1:11" x14ac:dyDescent="0.35">
      <c r="A6349" s="2">
        <v>50926</v>
      </c>
      <c r="B6349" s="76" t="s">
        <v>4752</v>
      </c>
      <c r="C6349" s="76" t="s">
        <v>287</v>
      </c>
      <c r="D6349" s="76" t="s">
        <v>5240</v>
      </c>
      <c r="E6349" s="76">
        <v>355</v>
      </c>
      <c r="F6349" s="76">
        <v>24</v>
      </c>
      <c r="G6349" s="77">
        <v>7.5</v>
      </c>
      <c r="H6349" s="76" t="s">
        <v>3900</v>
      </c>
      <c r="I6349" s="77">
        <v>3.99</v>
      </c>
      <c r="J6349" s="2">
        <v>1</v>
      </c>
      <c r="K6349" s="119" cm="1">
        <f t="array" ref="K6349">ROUND(IF(C6349="Beer",SUM(LOOKUP(2,1/(SRP!$B$7:$B$9&lt;=E6349)/(SRP!$C$7:$C$9&gt;=E6349),SRP!$D$7:$D$9)*(G6349/100)*(E6349/1000)),IF(C6349="Spirits",SUM(LOOKUP(2,1/(SRP!$B$2:$B$6&lt;=E6349)/(SRP!$C$2:$C$6&gt;=E6349),SRP!$D$2:$D$6)*(G6349/100)*(E6349/1000)),IF(AND(C6349="Wine",D6349="Fortified Wines"),SUM(LOOKUP(2,1/(SRP!$B$20:$B$23&lt;=E6349)/(SRP!$C$20:$C$23&gt;=E6349),SRP!$D$20:$D$23)*(G6349/100)*(E6349/1000)),IF(C6349="Wine",SUM(LOOKUP(2,1/(SRP!$B$15:$B$19&lt;=E6349)/(SRP!$C$15:$C$19&gt;=E6349),SRP!$D$15:$D$19)*(G6349/100)*(E6349/1000)),IF(C6349="Ready to Drink",SUM(LOOKUP(2,1/(SRP!$B$10:$B$14&lt;=E6349)/(SRP!$C$10:$C$14&gt;=E6349),SRP!$D$10:$D$14)*(G6349/100)*(E6349/1000)),0))))),2)</f>
        <v>1.86</v>
      </c>
    </row>
    <row r="6350" spans="1:11" x14ac:dyDescent="0.35">
      <c r="A6350" s="2">
        <v>50926</v>
      </c>
      <c r="B6350" s="76" t="s">
        <v>4752</v>
      </c>
      <c r="C6350" s="76" t="s">
        <v>287</v>
      </c>
      <c r="D6350" s="76" t="s">
        <v>5240</v>
      </c>
      <c r="E6350" s="76">
        <v>355</v>
      </c>
      <c r="F6350" s="76">
        <v>24</v>
      </c>
      <c r="G6350" s="77">
        <v>7.5</v>
      </c>
      <c r="H6350" s="76" t="s">
        <v>3900</v>
      </c>
      <c r="I6350" s="77">
        <v>3.99</v>
      </c>
      <c r="J6350" s="2">
        <v>1</v>
      </c>
      <c r="K6350" s="119" cm="1">
        <f t="array" ref="K6350">ROUND(IF(C6350="Beer",SUM(LOOKUP(2,1/(SRP!$B$7:$B$9&lt;=E6350)/(SRP!$C$7:$C$9&gt;=E6350),SRP!$D$7:$D$9)*(G6350/100)*(E6350/1000)),IF(C6350="Spirits",SUM(LOOKUP(2,1/(SRP!$B$2:$B$6&lt;=E6350)/(SRP!$C$2:$C$6&gt;=E6350),SRP!$D$2:$D$6)*(G6350/100)*(E6350/1000)),IF(AND(C6350="Wine",D6350="Fortified Wines"),SUM(LOOKUP(2,1/(SRP!$B$20:$B$23&lt;=E6350)/(SRP!$C$20:$C$23&gt;=E6350),SRP!$D$20:$D$23)*(G6350/100)*(E6350/1000)),IF(C6350="Wine",SUM(LOOKUP(2,1/(SRP!$B$15:$B$19&lt;=E6350)/(SRP!$C$15:$C$19&gt;=E6350),SRP!$D$15:$D$19)*(G6350/100)*(E6350/1000)),IF(C6350="Ready to Drink",SUM(LOOKUP(2,1/(SRP!$B$10:$B$14&lt;=E6350)/(SRP!$C$10:$C$14&gt;=E6350),SRP!$D$10:$D$14)*(G6350/100)*(E6350/1000)),0))))),2)</f>
        <v>1.86</v>
      </c>
    </row>
    <row r="6351" spans="1:11" x14ac:dyDescent="0.35">
      <c r="A6351" s="2">
        <v>50933</v>
      </c>
      <c r="B6351" s="76" t="s">
        <v>4980</v>
      </c>
      <c r="C6351" s="76" t="s">
        <v>287</v>
      </c>
      <c r="D6351" s="76" t="s">
        <v>5266</v>
      </c>
      <c r="E6351" s="76">
        <v>4260</v>
      </c>
      <c r="F6351" s="76">
        <v>1</v>
      </c>
      <c r="G6351" s="77">
        <v>5</v>
      </c>
      <c r="H6351" s="76" t="s">
        <v>3324</v>
      </c>
      <c r="I6351" s="77">
        <v>28.49</v>
      </c>
      <c r="J6351" s="2">
        <v>12</v>
      </c>
      <c r="K6351" s="119" cm="1">
        <f t="array" ref="K6351">ROUND(IF(C6351="Beer",SUM(LOOKUP(2,1/(SRP!$B$7:$B$9&lt;=E6351)/(SRP!$C$7:$C$9&gt;=E6351),SRP!$D$7:$D$9)*(G6351/100)*(E6351/1000)),IF(C6351="Spirits",SUM(LOOKUP(2,1/(SRP!$B$2:$B$6&lt;=E6351)/(SRP!$C$2:$C$6&gt;=E6351),SRP!$D$2:$D$6)*(G6351/100)*(E6351/1000)),IF(AND(C6351="Wine",D6351="Fortified Wines"),SUM(LOOKUP(2,1/(SRP!$B$20:$B$23&lt;=E6351)/(SRP!$C$20:$C$23&gt;=E6351),SRP!$D$20:$D$23)*(G6351/100)*(E6351/1000)),IF(C6351="Wine",SUM(LOOKUP(2,1/(SRP!$B$15:$B$19&lt;=E6351)/(SRP!$C$15:$C$19&gt;=E6351),SRP!$D$15:$D$19)*(G6351/100)*(E6351/1000)),IF(C6351="Ready to Drink",SUM(LOOKUP(2,1/(SRP!$B$10:$B$14&lt;=E6351)/(SRP!$C$10:$C$14&gt;=E6351),SRP!$D$10:$D$14)*(G6351/100)*(E6351/1000)),0))))),2)</f>
        <v>14.87</v>
      </c>
    </row>
    <row r="6352" spans="1:11" x14ac:dyDescent="0.35">
      <c r="A6352" s="2">
        <v>50933</v>
      </c>
      <c r="B6352" s="76" t="s">
        <v>4980</v>
      </c>
      <c r="C6352" s="76" t="s">
        <v>287</v>
      </c>
      <c r="D6352" s="76" t="s">
        <v>5266</v>
      </c>
      <c r="E6352" s="76">
        <v>4260</v>
      </c>
      <c r="F6352" s="76">
        <v>1</v>
      </c>
      <c r="G6352" s="77">
        <v>5</v>
      </c>
      <c r="H6352" s="76" t="s">
        <v>3324</v>
      </c>
      <c r="I6352" s="77">
        <v>28.49</v>
      </c>
      <c r="J6352" s="2">
        <v>12</v>
      </c>
      <c r="K6352" s="119" cm="1">
        <f t="array" ref="K6352">ROUND(IF(C6352="Beer",SUM(LOOKUP(2,1/(SRP!$B$7:$B$9&lt;=E6352)/(SRP!$C$7:$C$9&gt;=E6352),SRP!$D$7:$D$9)*(G6352/100)*(E6352/1000)),IF(C6352="Spirits",SUM(LOOKUP(2,1/(SRP!$B$2:$B$6&lt;=E6352)/(SRP!$C$2:$C$6&gt;=E6352),SRP!$D$2:$D$6)*(G6352/100)*(E6352/1000)),IF(AND(C6352="Wine",D6352="Fortified Wines"),SUM(LOOKUP(2,1/(SRP!$B$20:$B$23&lt;=E6352)/(SRP!$C$20:$C$23&gt;=E6352),SRP!$D$20:$D$23)*(G6352/100)*(E6352/1000)),IF(C6352="Wine",SUM(LOOKUP(2,1/(SRP!$B$15:$B$19&lt;=E6352)/(SRP!$C$15:$C$19&gt;=E6352),SRP!$D$15:$D$19)*(G6352/100)*(E6352/1000)),IF(C6352="Ready to Drink",SUM(LOOKUP(2,1/(SRP!$B$10:$B$14&lt;=E6352)/(SRP!$C$10:$C$14&gt;=E6352),SRP!$D$10:$D$14)*(G6352/100)*(E6352/1000)),0))))),2)</f>
        <v>14.87</v>
      </c>
    </row>
    <row r="6353" spans="1:11" x14ac:dyDescent="0.35">
      <c r="A6353" s="2">
        <v>50934</v>
      </c>
      <c r="B6353" s="76" t="s">
        <v>4936</v>
      </c>
      <c r="C6353" s="76" t="s">
        <v>287</v>
      </c>
      <c r="D6353" s="76" t="s">
        <v>5240</v>
      </c>
      <c r="E6353" s="76">
        <v>473</v>
      </c>
      <c r="F6353" s="76">
        <v>24</v>
      </c>
      <c r="G6353" s="77">
        <v>6</v>
      </c>
      <c r="H6353" s="76" t="s">
        <v>3355</v>
      </c>
      <c r="I6353" s="77">
        <v>4.49</v>
      </c>
      <c r="J6353" s="2">
        <v>1</v>
      </c>
      <c r="K6353" s="119" cm="1">
        <f t="array" ref="K6353">ROUND(IF(C6353="Beer",SUM(LOOKUP(2,1/(SRP!$B$7:$B$9&lt;=E6353)/(SRP!$C$7:$C$9&gt;=E6353),SRP!$D$7:$D$9)*(G6353/100)*(E6353/1000)),IF(C6353="Spirits",SUM(LOOKUP(2,1/(SRP!$B$2:$B$6&lt;=E6353)/(SRP!$C$2:$C$6&gt;=E6353),SRP!$D$2:$D$6)*(G6353/100)*(E6353/1000)),IF(AND(C6353="Wine",D6353="Fortified Wines"),SUM(LOOKUP(2,1/(SRP!$B$20:$B$23&lt;=E6353)/(SRP!$C$20:$C$23&gt;=E6353),SRP!$D$20:$D$23)*(G6353/100)*(E6353/1000)),IF(C6353="Wine",SUM(LOOKUP(2,1/(SRP!$B$15:$B$19&lt;=E6353)/(SRP!$C$15:$C$19&gt;=E6353),SRP!$D$15:$D$19)*(G6353/100)*(E6353/1000)),IF(C6353="Ready to Drink",SUM(LOOKUP(2,1/(SRP!$B$10:$B$14&lt;=E6353)/(SRP!$C$10:$C$14&gt;=E6353),SRP!$D$10:$D$14)*(G6353/100)*(E6353/1000)),0))))),2)</f>
        <v>1.98</v>
      </c>
    </row>
    <row r="6354" spans="1:11" x14ac:dyDescent="0.35">
      <c r="A6354" s="2">
        <v>50934</v>
      </c>
      <c r="B6354" s="76" t="s">
        <v>4936</v>
      </c>
      <c r="C6354" s="76" t="s">
        <v>287</v>
      </c>
      <c r="D6354" s="76" t="s">
        <v>5240</v>
      </c>
      <c r="E6354" s="76">
        <v>473</v>
      </c>
      <c r="F6354" s="76">
        <v>24</v>
      </c>
      <c r="G6354" s="77">
        <v>6</v>
      </c>
      <c r="H6354" s="76" t="s">
        <v>3355</v>
      </c>
      <c r="I6354" s="77">
        <v>4.49</v>
      </c>
      <c r="J6354" s="2">
        <v>1</v>
      </c>
      <c r="K6354" s="119" cm="1">
        <f t="array" ref="K6354">ROUND(IF(C6354="Beer",SUM(LOOKUP(2,1/(SRP!$B$7:$B$9&lt;=E6354)/(SRP!$C$7:$C$9&gt;=E6354),SRP!$D$7:$D$9)*(G6354/100)*(E6354/1000)),IF(C6354="Spirits",SUM(LOOKUP(2,1/(SRP!$B$2:$B$6&lt;=E6354)/(SRP!$C$2:$C$6&gt;=E6354),SRP!$D$2:$D$6)*(G6354/100)*(E6354/1000)),IF(AND(C6354="Wine",D6354="Fortified Wines"),SUM(LOOKUP(2,1/(SRP!$B$20:$B$23&lt;=E6354)/(SRP!$C$20:$C$23&gt;=E6354),SRP!$D$20:$D$23)*(G6354/100)*(E6354/1000)),IF(C6354="Wine",SUM(LOOKUP(2,1/(SRP!$B$15:$B$19&lt;=E6354)/(SRP!$C$15:$C$19&gt;=E6354),SRP!$D$15:$D$19)*(G6354/100)*(E6354/1000)),IF(C6354="Ready to Drink",SUM(LOOKUP(2,1/(SRP!$B$10:$B$14&lt;=E6354)/(SRP!$C$10:$C$14&gt;=E6354),SRP!$D$10:$D$14)*(G6354/100)*(E6354/1000)),0))))),2)</f>
        <v>1.98</v>
      </c>
    </row>
    <row r="6355" spans="1:11" x14ac:dyDescent="0.35">
      <c r="A6355" s="2">
        <v>50935</v>
      </c>
      <c r="B6355" s="76" t="s">
        <v>4937</v>
      </c>
      <c r="C6355" s="76" t="s">
        <v>287</v>
      </c>
      <c r="D6355" s="76" t="s">
        <v>5313</v>
      </c>
      <c r="E6355" s="76">
        <v>473</v>
      </c>
      <c r="F6355" s="76">
        <v>24</v>
      </c>
      <c r="G6355" s="77">
        <v>4.5</v>
      </c>
      <c r="H6355" s="76" t="s">
        <v>3355</v>
      </c>
      <c r="I6355" s="77">
        <v>4.99</v>
      </c>
      <c r="J6355" s="2">
        <v>1</v>
      </c>
      <c r="K6355" s="119" cm="1">
        <f t="array" ref="K6355">ROUND(IF(C6355="Beer",SUM(LOOKUP(2,1/(SRP!$B$7:$B$9&lt;=E6355)/(SRP!$C$7:$C$9&gt;=E6355),SRP!$D$7:$D$9)*(G6355/100)*(E6355/1000)),IF(C6355="Spirits",SUM(LOOKUP(2,1/(SRP!$B$2:$B$6&lt;=E6355)/(SRP!$C$2:$C$6&gt;=E6355),SRP!$D$2:$D$6)*(G6355/100)*(E6355/1000)),IF(AND(C6355="Wine",D6355="Fortified Wines"),SUM(LOOKUP(2,1/(SRP!$B$20:$B$23&lt;=E6355)/(SRP!$C$20:$C$23&gt;=E6355),SRP!$D$20:$D$23)*(G6355/100)*(E6355/1000)),IF(C6355="Wine",SUM(LOOKUP(2,1/(SRP!$B$15:$B$19&lt;=E6355)/(SRP!$C$15:$C$19&gt;=E6355),SRP!$D$15:$D$19)*(G6355/100)*(E6355/1000)),IF(C6355="Ready to Drink",SUM(LOOKUP(2,1/(SRP!$B$10:$B$14&lt;=E6355)/(SRP!$C$10:$C$14&gt;=E6355),SRP!$D$10:$D$14)*(G6355/100)*(E6355/1000)),0))))),2)</f>
        <v>1.49</v>
      </c>
    </row>
    <row r="6356" spans="1:11" x14ac:dyDescent="0.35">
      <c r="A6356" s="2">
        <v>50935</v>
      </c>
      <c r="B6356" s="76" t="s">
        <v>4937</v>
      </c>
      <c r="C6356" s="76" t="s">
        <v>287</v>
      </c>
      <c r="D6356" s="76" t="s">
        <v>5313</v>
      </c>
      <c r="E6356" s="76">
        <v>473</v>
      </c>
      <c r="F6356" s="76">
        <v>24</v>
      </c>
      <c r="G6356" s="77">
        <v>4.5</v>
      </c>
      <c r="H6356" s="76" t="s">
        <v>3355</v>
      </c>
      <c r="I6356" s="77">
        <v>4.99</v>
      </c>
      <c r="J6356" s="2">
        <v>1</v>
      </c>
      <c r="K6356" s="119" cm="1">
        <f t="array" ref="K6356">ROUND(IF(C6356="Beer",SUM(LOOKUP(2,1/(SRP!$B$7:$B$9&lt;=E6356)/(SRP!$C$7:$C$9&gt;=E6356),SRP!$D$7:$D$9)*(G6356/100)*(E6356/1000)),IF(C6356="Spirits",SUM(LOOKUP(2,1/(SRP!$B$2:$B$6&lt;=E6356)/(SRP!$C$2:$C$6&gt;=E6356),SRP!$D$2:$D$6)*(G6356/100)*(E6356/1000)),IF(AND(C6356="Wine",D6356="Fortified Wines"),SUM(LOOKUP(2,1/(SRP!$B$20:$B$23&lt;=E6356)/(SRP!$C$20:$C$23&gt;=E6356),SRP!$D$20:$D$23)*(G6356/100)*(E6356/1000)),IF(C6356="Wine",SUM(LOOKUP(2,1/(SRP!$B$15:$B$19&lt;=E6356)/(SRP!$C$15:$C$19&gt;=E6356),SRP!$D$15:$D$19)*(G6356/100)*(E6356/1000)),IF(C6356="Ready to Drink",SUM(LOOKUP(2,1/(SRP!$B$10:$B$14&lt;=E6356)/(SRP!$C$10:$C$14&gt;=E6356),SRP!$D$10:$D$14)*(G6356/100)*(E6356/1000)),0))))),2)</f>
        <v>1.49</v>
      </c>
    </row>
    <row r="6357" spans="1:11" x14ac:dyDescent="0.35">
      <c r="A6357" s="2">
        <v>50939</v>
      </c>
      <c r="B6357" s="76" t="s">
        <v>5379</v>
      </c>
      <c r="C6357" s="76" t="s">
        <v>287</v>
      </c>
      <c r="D6357" s="76" t="s">
        <v>5230</v>
      </c>
      <c r="E6357" s="76">
        <v>5000</v>
      </c>
      <c r="F6357" s="76">
        <v>2</v>
      </c>
      <c r="G6357" s="77">
        <v>5</v>
      </c>
      <c r="H6357" s="76" t="s">
        <v>3282</v>
      </c>
      <c r="I6357" s="77">
        <v>35.99</v>
      </c>
      <c r="J6357" s="2">
        <v>1</v>
      </c>
      <c r="K6357" s="119" cm="1">
        <f t="array" ref="K6357">ROUND(IF(C6357="Beer",SUM(LOOKUP(2,1/(SRP!$B$7:$B$9&lt;=E6357)/(SRP!$C$7:$C$9&gt;=E6357),SRP!$D$7:$D$9)*(G6357/100)*(E6357/1000)),IF(C6357="Spirits",SUM(LOOKUP(2,1/(SRP!$B$2:$B$6&lt;=E6357)/(SRP!$C$2:$C$6&gt;=E6357),SRP!$D$2:$D$6)*(G6357/100)*(E6357/1000)),IF(AND(C6357="Wine",D6357="Fortified Wines"),SUM(LOOKUP(2,1/(SRP!$B$20:$B$23&lt;=E6357)/(SRP!$C$20:$C$23&gt;=E6357),SRP!$D$20:$D$23)*(G6357/100)*(E6357/1000)),IF(C6357="Wine",SUM(LOOKUP(2,1/(SRP!$B$15:$B$19&lt;=E6357)/(SRP!$C$15:$C$19&gt;=E6357),SRP!$D$15:$D$19)*(G6357/100)*(E6357/1000)),IF(C6357="Ready to Drink",SUM(LOOKUP(2,1/(SRP!$B$10:$B$14&lt;=E6357)/(SRP!$C$10:$C$14&gt;=E6357),SRP!$D$10:$D$14)*(G6357/100)*(E6357/1000)),0))))),2)</f>
        <v>17.45</v>
      </c>
    </row>
    <row r="6358" spans="1:11" x14ac:dyDescent="0.35">
      <c r="A6358" s="2">
        <v>50939</v>
      </c>
      <c r="B6358" s="76" t="s">
        <v>5379</v>
      </c>
      <c r="C6358" s="76" t="s">
        <v>287</v>
      </c>
      <c r="D6358" s="76" t="s">
        <v>5230</v>
      </c>
      <c r="E6358" s="76">
        <v>5000</v>
      </c>
      <c r="F6358" s="76">
        <v>2</v>
      </c>
      <c r="G6358" s="77">
        <v>5</v>
      </c>
      <c r="H6358" s="76" t="s">
        <v>3282</v>
      </c>
      <c r="I6358" s="77">
        <v>35.99</v>
      </c>
      <c r="J6358" s="2">
        <v>1</v>
      </c>
      <c r="K6358" s="119" cm="1">
        <f t="array" ref="K6358">ROUND(IF(C6358="Beer",SUM(LOOKUP(2,1/(SRP!$B$7:$B$9&lt;=E6358)/(SRP!$C$7:$C$9&gt;=E6358),SRP!$D$7:$D$9)*(G6358/100)*(E6358/1000)),IF(C6358="Spirits",SUM(LOOKUP(2,1/(SRP!$B$2:$B$6&lt;=E6358)/(SRP!$C$2:$C$6&gt;=E6358),SRP!$D$2:$D$6)*(G6358/100)*(E6358/1000)),IF(AND(C6358="Wine",D6358="Fortified Wines"),SUM(LOOKUP(2,1/(SRP!$B$20:$B$23&lt;=E6358)/(SRP!$C$20:$C$23&gt;=E6358),SRP!$D$20:$D$23)*(G6358/100)*(E6358/1000)),IF(C6358="Wine",SUM(LOOKUP(2,1/(SRP!$B$15:$B$19&lt;=E6358)/(SRP!$C$15:$C$19&gt;=E6358),SRP!$D$15:$D$19)*(G6358/100)*(E6358/1000)),IF(C6358="Ready to Drink",SUM(LOOKUP(2,1/(SRP!$B$10:$B$14&lt;=E6358)/(SRP!$C$10:$C$14&gt;=E6358),SRP!$D$10:$D$14)*(G6358/100)*(E6358/1000)),0))))),2)</f>
        <v>17.45</v>
      </c>
    </row>
    <row r="6359" spans="1:11" x14ac:dyDescent="0.35">
      <c r="A6359" s="2">
        <v>50941</v>
      </c>
      <c r="B6359" s="76" t="s">
        <v>4906</v>
      </c>
      <c r="C6359" s="76" t="s">
        <v>5938</v>
      </c>
      <c r="D6359" s="76" t="s">
        <v>5279</v>
      </c>
      <c r="E6359" s="76">
        <v>355</v>
      </c>
      <c r="F6359" s="76">
        <v>24</v>
      </c>
      <c r="G6359" s="77">
        <v>6.6</v>
      </c>
      <c r="H6359" s="76" t="s">
        <v>3900</v>
      </c>
      <c r="I6359" s="77">
        <v>4.99</v>
      </c>
      <c r="J6359" s="2">
        <v>1</v>
      </c>
      <c r="K6359" s="119" cm="1">
        <f t="array" ref="K6359">ROUND(IF(C6359="Beer",SUM(LOOKUP(2,1/(SRP!$B$7:$B$9&lt;=E6359)/(SRP!$C$7:$C$9&gt;=E6359),SRP!$D$7:$D$9)*(G6359/100)*(E6359/1000)),IF(C6359="Spirits",SUM(LOOKUP(2,1/(SRP!$B$2:$B$6&lt;=E6359)/(SRP!$C$2:$C$6&gt;=E6359),SRP!$D$2:$D$6)*(G6359/100)*(E6359/1000)),IF(AND(C6359="Wine",D6359="Fortified Wines"),SUM(LOOKUP(2,1/(SRP!$B$20:$B$23&lt;=E6359)/(SRP!$C$20:$C$23&gt;=E6359),SRP!$D$20:$D$23)*(G6359/100)*(E6359/1000)),IF(C6359="Wine",SUM(LOOKUP(2,1/(SRP!$B$15:$B$19&lt;=E6359)/(SRP!$C$15:$C$19&gt;=E6359),SRP!$D$15:$D$19)*(G6359/100)*(E6359/1000)),IF(C6359="Ready to Drink",SUM(LOOKUP(2,1/(SRP!$B$10:$B$14&lt;=E6359)/(SRP!$C$10:$C$14&gt;=E6359),SRP!$D$10:$D$14)*(G6359/100)*(E6359/1000)),0))))),2)</f>
        <v>1.86</v>
      </c>
    </row>
    <row r="6360" spans="1:11" x14ac:dyDescent="0.35">
      <c r="A6360" s="2">
        <v>50941</v>
      </c>
      <c r="B6360" s="76" t="s">
        <v>4906</v>
      </c>
      <c r="C6360" s="76" t="s">
        <v>5938</v>
      </c>
      <c r="D6360" s="76" t="s">
        <v>5279</v>
      </c>
      <c r="E6360" s="76">
        <v>355</v>
      </c>
      <c r="F6360" s="76">
        <v>24</v>
      </c>
      <c r="G6360" s="77">
        <v>6.6</v>
      </c>
      <c r="H6360" s="76" t="s">
        <v>3900</v>
      </c>
      <c r="I6360" s="77">
        <v>4.99</v>
      </c>
      <c r="J6360" s="2">
        <v>1</v>
      </c>
      <c r="K6360" s="119" cm="1">
        <f t="array" ref="K6360">ROUND(IF(C6360="Beer",SUM(LOOKUP(2,1/(SRP!$B$7:$B$9&lt;=E6360)/(SRP!$C$7:$C$9&gt;=E6360),SRP!$D$7:$D$9)*(G6360/100)*(E6360/1000)),IF(C6360="Spirits",SUM(LOOKUP(2,1/(SRP!$B$2:$B$6&lt;=E6360)/(SRP!$C$2:$C$6&gt;=E6360),SRP!$D$2:$D$6)*(G6360/100)*(E6360/1000)),IF(AND(C6360="Wine",D6360="Fortified Wines"),SUM(LOOKUP(2,1/(SRP!$B$20:$B$23&lt;=E6360)/(SRP!$C$20:$C$23&gt;=E6360),SRP!$D$20:$D$23)*(G6360/100)*(E6360/1000)),IF(C6360="Wine",SUM(LOOKUP(2,1/(SRP!$B$15:$B$19&lt;=E6360)/(SRP!$C$15:$C$19&gt;=E6360),SRP!$D$15:$D$19)*(G6360/100)*(E6360/1000)),IF(C6360="Ready to Drink",SUM(LOOKUP(2,1/(SRP!$B$10:$B$14&lt;=E6360)/(SRP!$C$10:$C$14&gt;=E6360),SRP!$D$10:$D$14)*(G6360/100)*(E6360/1000)),0))))),2)</f>
        <v>1.86</v>
      </c>
    </row>
    <row r="6361" spans="1:11" x14ac:dyDescent="0.35">
      <c r="A6361" s="2">
        <v>50943</v>
      </c>
      <c r="B6361" s="76" t="s">
        <v>4938</v>
      </c>
      <c r="C6361" s="76" t="s">
        <v>287</v>
      </c>
      <c r="D6361" s="76" t="s">
        <v>5292</v>
      </c>
      <c r="E6361" s="76">
        <v>473</v>
      </c>
      <c r="F6361" s="76">
        <v>24</v>
      </c>
      <c r="G6361" s="77">
        <v>5</v>
      </c>
      <c r="H6361" s="76" t="s">
        <v>3349</v>
      </c>
      <c r="I6361" s="77">
        <v>3.96</v>
      </c>
      <c r="J6361" s="2">
        <v>1</v>
      </c>
      <c r="K6361" s="119" cm="1">
        <f t="array" ref="K6361">ROUND(IF(C6361="Beer",SUM(LOOKUP(2,1/(SRP!$B$7:$B$9&lt;=E6361)/(SRP!$C$7:$C$9&gt;=E6361),SRP!$D$7:$D$9)*(G6361/100)*(E6361/1000)),IF(C6361="Spirits",SUM(LOOKUP(2,1/(SRP!$B$2:$B$6&lt;=E6361)/(SRP!$C$2:$C$6&gt;=E6361),SRP!$D$2:$D$6)*(G6361/100)*(E6361/1000)),IF(AND(C6361="Wine",D6361="Fortified Wines"),SUM(LOOKUP(2,1/(SRP!$B$20:$B$23&lt;=E6361)/(SRP!$C$20:$C$23&gt;=E6361),SRP!$D$20:$D$23)*(G6361/100)*(E6361/1000)),IF(C6361="Wine",SUM(LOOKUP(2,1/(SRP!$B$15:$B$19&lt;=E6361)/(SRP!$C$15:$C$19&gt;=E6361),SRP!$D$15:$D$19)*(G6361/100)*(E6361/1000)),IF(C6361="Ready to Drink",SUM(LOOKUP(2,1/(SRP!$B$10:$B$14&lt;=E6361)/(SRP!$C$10:$C$14&gt;=E6361),SRP!$D$10:$D$14)*(G6361/100)*(E6361/1000)),0))))),2)</f>
        <v>1.65</v>
      </c>
    </row>
    <row r="6362" spans="1:11" x14ac:dyDescent="0.35">
      <c r="A6362" s="2">
        <v>50943</v>
      </c>
      <c r="B6362" s="76" t="s">
        <v>4938</v>
      </c>
      <c r="C6362" s="76" t="s">
        <v>287</v>
      </c>
      <c r="D6362" s="76" t="s">
        <v>5292</v>
      </c>
      <c r="E6362" s="76">
        <v>473</v>
      </c>
      <c r="F6362" s="76">
        <v>24</v>
      </c>
      <c r="G6362" s="77">
        <v>5</v>
      </c>
      <c r="H6362" s="76" t="s">
        <v>3349</v>
      </c>
      <c r="I6362" s="77">
        <v>3.96</v>
      </c>
      <c r="J6362" s="2">
        <v>1</v>
      </c>
      <c r="K6362" s="119" cm="1">
        <f t="array" ref="K6362">ROUND(IF(C6362="Beer",SUM(LOOKUP(2,1/(SRP!$B$7:$B$9&lt;=E6362)/(SRP!$C$7:$C$9&gt;=E6362),SRP!$D$7:$D$9)*(G6362/100)*(E6362/1000)),IF(C6362="Spirits",SUM(LOOKUP(2,1/(SRP!$B$2:$B$6&lt;=E6362)/(SRP!$C$2:$C$6&gt;=E6362),SRP!$D$2:$D$6)*(G6362/100)*(E6362/1000)),IF(AND(C6362="Wine",D6362="Fortified Wines"),SUM(LOOKUP(2,1/(SRP!$B$20:$B$23&lt;=E6362)/(SRP!$C$20:$C$23&gt;=E6362),SRP!$D$20:$D$23)*(G6362/100)*(E6362/1000)),IF(C6362="Wine",SUM(LOOKUP(2,1/(SRP!$B$15:$B$19&lt;=E6362)/(SRP!$C$15:$C$19&gt;=E6362),SRP!$D$15:$D$19)*(G6362/100)*(E6362/1000)),IF(C6362="Ready to Drink",SUM(LOOKUP(2,1/(SRP!$B$10:$B$14&lt;=E6362)/(SRP!$C$10:$C$14&gt;=E6362),SRP!$D$10:$D$14)*(G6362/100)*(E6362/1000)),0))))),2)</f>
        <v>1.65</v>
      </c>
    </row>
    <row r="6363" spans="1:11" x14ac:dyDescent="0.35">
      <c r="A6363" s="2">
        <v>50965</v>
      </c>
      <c r="B6363" s="76" t="s">
        <v>4907</v>
      </c>
      <c r="C6363" s="76" t="s">
        <v>5938</v>
      </c>
      <c r="D6363" s="76" t="s">
        <v>5279</v>
      </c>
      <c r="E6363" s="76">
        <v>355</v>
      </c>
      <c r="F6363" s="76">
        <v>24</v>
      </c>
      <c r="G6363" s="77">
        <v>6.8</v>
      </c>
      <c r="H6363" s="76" t="s">
        <v>3900</v>
      </c>
      <c r="I6363" s="77">
        <v>4.99</v>
      </c>
      <c r="J6363" s="2">
        <v>1</v>
      </c>
      <c r="K6363" s="119" cm="1">
        <f t="array" ref="K6363">ROUND(IF(C6363="Beer",SUM(LOOKUP(2,1/(SRP!$B$7:$B$9&lt;=E6363)/(SRP!$C$7:$C$9&gt;=E6363),SRP!$D$7:$D$9)*(G6363/100)*(E6363/1000)),IF(C6363="Spirits",SUM(LOOKUP(2,1/(SRP!$B$2:$B$6&lt;=E6363)/(SRP!$C$2:$C$6&gt;=E6363),SRP!$D$2:$D$6)*(G6363/100)*(E6363/1000)),IF(AND(C6363="Wine",D6363="Fortified Wines"),SUM(LOOKUP(2,1/(SRP!$B$20:$B$23&lt;=E6363)/(SRP!$C$20:$C$23&gt;=E6363),SRP!$D$20:$D$23)*(G6363/100)*(E6363/1000)),IF(C6363="Wine",SUM(LOOKUP(2,1/(SRP!$B$15:$B$19&lt;=E6363)/(SRP!$C$15:$C$19&gt;=E6363),SRP!$D$15:$D$19)*(G6363/100)*(E6363/1000)),IF(C6363="Ready to Drink",SUM(LOOKUP(2,1/(SRP!$B$10:$B$14&lt;=E6363)/(SRP!$C$10:$C$14&gt;=E6363),SRP!$D$10:$D$14)*(G6363/100)*(E6363/1000)),0))))),2)</f>
        <v>1.91</v>
      </c>
    </row>
    <row r="6364" spans="1:11" x14ac:dyDescent="0.35">
      <c r="A6364" s="2">
        <v>50965</v>
      </c>
      <c r="B6364" s="76" t="s">
        <v>4907</v>
      </c>
      <c r="C6364" s="76" t="s">
        <v>5938</v>
      </c>
      <c r="D6364" s="76" t="s">
        <v>5279</v>
      </c>
      <c r="E6364" s="76">
        <v>355</v>
      </c>
      <c r="F6364" s="76">
        <v>24</v>
      </c>
      <c r="G6364" s="77">
        <v>6.8</v>
      </c>
      <c r="H6364" s="76" t="s">
        <v>3900</v>
      </c>
      <c r="I6364" s="77">
        <v>4.99</v>
      </c>
      <c r="J6364" s="2">
        <v>1</v>
      </c>
      <c r="K6364" s="119" cm="1">
        <f t="array" ref="K6364">ROUND(IF(C6364="Beer",SUM(LOOKUP(2,1/(SRP!$B$7:$B$9&lt;=E6364)/(SRP!$C$7:$C$9&gt;=E6364),SRP!$D$7:$D$9)*(G6364/100)*(E6364/1000)),IF(C6364="Spirits",SUM(LOOKUP(2,1/(SRP!$B$2:$B$6&lt;=E6364)/(SRP!$C$2:$C$6&gt;=E6364),SRP!$D$2:$D$6)*(G6364/100)*(E6364/1000)),IF(AND(C6364="Wine",D6364="Fortified Wines"),SUM(LOOKUP(2,1/(SRP!$B$20:$B$23&lt;=E6364)/(SRP!$C$20:$C$23&gt;=E6364),SRP!$D$20:$D$23)*(G6364/100)*(E6364/1000)),IF(C6364="Wine",SUM(LOOKUP(2,1/(SRP!$B$15:$B$19&lt;=E6364)/(SRP!$C$15:$C$19&gt;=E6364),SRP!$D$15:$D$19)*(G6364/100)*(E6364/1000)),IF(C6364="Ready to Drink",SUM(LOOKUP(2,1/(SRP!$B$10:$B$14&lt;=E6364)/(SRP!$C$10:$C$14&gt;=E6364),SRP!$D$10:$D$14)*(G6364/100)*(E6364/1000)),0))))),2)</f>
        <v>1.91</v>
      </c>
    </row>
    <row r="6365" spans="1:11" x14ac:dyDescent="0.35">
      <c r="A6365" s="2">
        <v>50972</v>
      </c>
      <c r="B6365" s="76" t="s">
        <v>4908</v>
      </c>
      <c r="C6365" s="76" t="s">
        <v>5938</v>
      </c>
      <c r="D6365" s="76" t="s">
        <v>5279</v>
      </c>
      <c r="E6365" s="76">
        <v>355</v>
      </c>
      <c r="F6365" s="76">
        <v>24</v>
      </c>
      <c r="G6365" s="77">
        <v>7</v>
      </c>
      <c r="H6365" s="76" t="s">
        <v>3900</v>
      </c>
      <c r="I6365" s="77">
        <v>4.99</v>
      </c>
      <c r="J6365" s="2">
        <v>1</v>
      </c>
      <c r="K6365" s="119" cm="1">
        <f t="array" ref="K6365">ROUND(IF(C6365="Beer",SUM(LOOKUP(2,1/(SRP!$B$7:$B$9&lt;=E6365)/(SRP!$C$7:$C$9&gt;=E6365),SRP!$D$7:$D$9)*(G6365/100)*(E6365/1000)),IF(C6365="Spirits",SUM(LOOKUP(2,1/(SRP!$B$2:$B$6&lt;=E6365)/(SRP!$C$2:$C$6&gt;=E6365),SRP!$D$2:$D$6)*(G6365/100)*(E6365/1000)),IF(AND(C6365="Wine",D6365="Fortified Wines"),SUM(LOOKUP(2,1/(SRP!$B$20:$B$23&lt;=E6365)/(SRP!$C$20:$C$23&gt;=E6365),SRP!$D$20:$D$23)*(G6365/100)*(E6365/1000)),IF(C6365="Wine",SUM(LOOKUP(2,1/(SRP!$B$15:$B$19&lt;=E6365)/(SRP!$C$15:$C$19&gt;=E6365),SRP!$D$15:$D$19)*(G6365/100)*(E6365/1000)),IF(C6365="Ready to Drink",SUM(LOOKUP(2,1/(SRP!$B$10:$B$14&lt;=E6365)/(SRP!$C$10:$C$14&gt;=E6365),SRP!$D$10:$D$14)*(G6365/100)*(E6365/1000)),0))))),2)</f>
        <v>1.97</v>
      </c>
    </row>
    <row r="6366" spans="1:11" x14ac:dyDescent="0.35">
      <c r="A6366" s="2">
        <v>50972</v>
      </c>
      <c r="B6366" s="76" t="s">
        <v>4908</v>
      </c>
      <c r="C6366" s="76" t="s">
        <v>5938</v>
      </c>
      <c r="D6366" s="76" t="s">
        <v>5279</v>
      </c>
      <c r="E6366" s="76">
        <v>355</v>
      </c>
      <c r="F6366" s="76">
        <v>24</v>
      </c>
      <c r="G6366" s="77">
        <v>7</v>
      </c>
      <c r="H6366" s="76" t="s">
        <v>3900</v>
      </c>
      <c r="I6366" s="77">
        <v>4.99</v>
      </c>
      <c r="J6366" s="2">
        <v>1</v>
      </c>
      <c r="K6366" s="119" cm="1">
        <f t="array" ref="K6366">ROUND(IF(C6366="Beer",SUM(LOOKUP(2,1/(SRP!$B$7:$B$9&lt;=E6366)/(SRP!$C$7:$C$9&gt;=E6366),SRP!$D$7:$D$9)*(G6366/100)*(E6366/1000)),IF(C6366="Spirits",SUM(LOOKUP(2,1/(SRP!$B$2:$B$6&lt;=E6366)/(SRP!$C$2:$C$6&gt;=E6366),SRP!$D$2:$D$6)*(G6366/100)*(E6366/1000)),IF(AND(C6366="Wine",D6366="Fortified Wines"),SUM(LOOKUP(2,1/(SRP!$B$20:$B$23&lt;=E6366)/(SRP!$C$20:$C$23&gt;=E6366),SRP!$D$20:$D$23)*(G6366/100)*(E6366/1000)),IF(C6366="Wine",SUM(LOOKUP(2,1/(SRP!$B$15:$B$19&lt;=E6366)/(SRP!$C$15:$C$19&gt;=E6366),SRP!$D$15:$D$19)*(G6366/100)*(E6366/1000)),IF(C6366="Ready to Drink",SUM(LOOKUP(2,1/(SRP!$B$10:$B$14&lt;=E6366)/(SRP!$C$10:$C$14&gt;=E6366),SRP!$D$10:$D$14)*(G6366/100)*(E6366/1000)),0))))),2)</f>
        <v>1.97</v>
      </c>
    </row>
    <row r="6367" spans="1:11" x14ac:dyDescent="0.35">
      <c r="A6367" s="2">
        <v>50978</v>
      </c>
      <c r="B6367" s="76" t="s">
        <v>4939</v>
      </c>
      <c r="C6367" s="76" t="s">
        <v>287</v>
      </c>
      <c r="D6367" s="76" t="s">
        <v>5310</v>
      </c>
      <c r="E6367" s="76">
        <v>1980</v>
      </c>
      <c r="F6367" s="76">
        <v>4</v>
      </c>
      <c r="H6367" s="76" t="s">
        <v>3326</v>
      </c>
      <c r="I6367" s="77">
        <v>13.49</v>
      </c>
      <c r="J6367" s="2">
        <v>6</v>
      </c>
      <c r="K6367" s="119" cm="1">
        <f t="array" ref="K6367">ROUND(IF(C6367="Beer",SUM(LOOKUP(2,1/(SRP!$B$7:$B$9&lt;=E6367)/(SRP!$C$7:$C$9&gt;=E6367),SRP!$D$7:$D$9)*(G6367/100)*(E6367/1000)),IF(C6367="Spirits",SUM(LOOKUP(2,1/(SRP!$B$2:$B$6&lt;=E6367)/(SRP!$C$2:$C$6&gt;=E6367),SRP!$D$2:$D$6)*(G6367/100)*(E6367/1000)),IF(AND(C6367="Wine",D6367="Fortified Wines"),SUM(LOOKUP(2,1/(SRP!$B$20:$B$23&lt;=E6367)/(SRP!$C$20:$C$23&gt;=E6367),SRP!$D$20:$D$23)*(G6367/100)*(E6367/1000)),IF(C6367="Wine",SUM(LOOKUP(2,1/(SRP!$B$15:$B$19&lt;=E6367)/(SRP!$C$15:$C$19&gt;=E6367),SRP!$D$15:$D$19)*(G6367/100)*(E6367/1000)),IF(C6367="Ready to Drink",SUM(LOOKUP(2,1/(SRP!$B$10:$B$14&lt;=E6367)/(SRP!$C$10:$C$14&gt;=E6367),SRP!$D$10:$D$14)*(G6367/100)*(E6367/1000)),0))))),2)</f>
        <v>0</v>
      </c>
    </row>
    <row r="6368" spans="1:11" x14ac:dyDescent="0.35">
      <c r="A6368" s="2">
        <v>50978</v>
      </c>
      <c r="B6368" s="76" t="s">
        <v>4939</v>
      </c>
      <c r="C6368" s="76" t="s">
        <v>287</v>
      </c>
      <c r="D6368" s="76" t="s">
        <v>5310</v>
      </c>
      <c r="E6368" s="76">
        <v>1980</v>
      </c>
      <c r="F6368" s="76">
        <v>4</v>
      </c>
      <c r="H6368" s="76" t="s">
        <v>3326</v>
      </c>
      <c r="I6368" s="77">
        <v>13.49</v>
      </c>
      <c r="J6368" s="2">
        <v>6</v>
      </c>
      <c r="K6368" s="119" cm="1">
        <f t="array" ref="K6368">ROUND(IF(C6368="Beer",SUM(LOOKUP(2,1/(SRP!$B$7:$B$9&lt;=E6368)/(SRP!$C$7:$C$9&gt;=E6368),SRP!$D$7:$D$9)*(G6368/100)*(E6368/1000)),IF(C6368="Spirits",SUM(LOOKUP(2,1/(SRP!$B$2:$B$6&lt;=E6368)/(SRP!$C$2:$C$6&gt;=E6368),SRP!$D$2:$D$6)*(G6368/100)*(E6368/1000)),IF(AND(C6368="Wine",D6368="Fortified Wines"),SUM(LOOKUP(2,1/(SRP!$B$20:$B$23&lt;=E6368)/(SRP!$C$20:$C$23&gt;=E6368),SRP!$D$20:$D$23)*(G6368/100)*(E6368/1000)),IF(C6368="Wine",SUM(LOOKUP(2,1/(SRP!$B$15:$B$19&lt;=E6368)/(SRP!$C$15:$C$19&gt;=E6368),SRP!$D$15:$D$19)*(G6368/100)*(E6368/1000)),IF(C6368="Ready to Drink",SUM(LOOKUP(2,1/(SRP!$B$10:$B$14&lt;=E6368)/(SRP!$C$10:$C$14&gt;=E6368),SRP!$D$10:$D$14)*(G6368/100)*(E6368/1000)),0))))),2)</f>
        <v>0</v>
      </c>
    </row>
    <row r="6369" spans="1:11" x14ac:dyDescent="0.35">
      <c r="A6369" s="2">
        <v>50986</v>
      </c>
      <c r="B6369" s="76" t="s">
        <v>4814</v>
      </c>
      <c r="C6369" s="76" t="s">
        <v>285</v>
      </c>
      <c r="D6369" s="76" t="s">
        <v>5273</v>
      </c>
      <c r="E6369" s="76">
        <v>750</v>
      </c>
      <c r="F6369" s="76">
        <v>6</v>
      </c>
      <c r="G6369" s="77">
        <v>17</v>
      </c>
      <c r="H6369" s="76" t="s">
        <v>3282</v>
      </c>
      <c r="I6369" s="77">
        <v>30.99</v>
      </c>
      <c r="J6369" s="2">
        <v>1</v>
      </c>
      <c r="K6369" s="119" cm="1">
        <f t="array" ref="K6369">ROUND(IF(C6369="Beer",SUM(LOOKUP(2,1/(SRP!$B$7:$B$9&lt;=E6369)/(SRP!$C$7:$C$9&gt;=E6369),SRP!$D$7:$D$9)*(G6369/100)*(E6369/1000)),IF(C6369="Spirits",SUM(LOOKUP(2,1/(SRP!$B$2:$B$6&lt;=E6369)/(SRP!$C$2:$C$6&gt;=E6369),SRP!$D$2:$D$6)*(G6369/100)*(E6369/1000)),IF(AND(C6369="Wine",D6369="Fortified Wines"),SUM(LOOKUP(2,1/(SRP!$B$20:$B$23&lt;=E6369)/(SRP!$C$20:$C$23&gt;=E6369),SRP!$D$20:$D$23)*(G6369/100)*(E6369/1000)),IF(C6369="Wine",SUM(LOOKUP(2,1/(SRP!$B$15:$B$19&lt;=E6369)/(SRP!$C$15:$C$19&gt;=E6369),SRP!$D$15:$D$19)*(G6369/100)*(E6369/1000)),IF(C6369="Ready to Drink",SUM(LOOKUP(2,1/(SRP!$B$10:$B$14&lt;=E6369)/(SRP!$C$10:$C$14&gt;=E6369),SRP!$D$10:$D$14)*(G6369/100)*(E6369/1000)),0))))),2)</f>
        <v>8.9</v>
      </c>
    </row>
    <row r="6370" spans="1:11" x14ac:dyDescent="0.35">
      <c r="A6370" s="2">
        <v>50987</v>
      </c>
      <c r="B6370" s="76" t="s">
        <v>4909</v>
      </c>
      <c r="C6370" s="76" t="s">
        <v>5938</v>
      </c>
      <c r="D6370" s="76" t="s">
        <v>5308</v>
      </c>
      <c r="E6370" s="76">
        <v>750</v>
      </c>
      <c r="F6370" s="76">
        <v>12</v>
      </c>
      <c r="G6370" s="77">
        <v>7.5</v>
      </c>
      <c r="H6370" s="76" t="s">
        <v>4594</v>
      </c>
      <c r="I6370" s="77">
        <v>19.989999999999998</v>
      </c>
      <c r="J6370" s="2">
        <v>1</v>
      </c>
      <c r="K6370" s="119" cm="1">
        <f t="array" ref="K6370">ROUND(IF(C6370="Beer",SUM(LOOKUP(2,1/(SRP!$B$7:$B$9&lt;=E6370)/(SRP!$C$7:$C$9&gt;=E6370),SRP!$D$7:$D$9)*(G6370/100)*(E6370/1000)),IF(C6370="Spirits",SUM(LOOKUP(2,1/(SRP!$B$2:$B$6&lt;=E6370)/(SRP!$C$2:$C$6&gt;=E6370),SRP!$D$2:$D$6)*(G6370/100)*(E6370/1000)),IF(AND(C6370="Wine",D6370="Fortified Wines"),SUM(LOOKUP(2,1/(SRP!$B$20:$B$23&lt;=E6370)/(SRP!$C$20:$C$23&gt;=E6370),SRP!$D$20:$D$23)*(G6370/100)*(E6370/1000)),IF(C6370="Wine",SUM(LOOKUP(2,1/(SRP!$B$15:$B$19&lt;=E6370)/(SRP!$C$15:$C$19&gt;=E6370),SRP!$D$15:$D$19)*(G6370/100)*(E6370/1000)),IF(C6370="Ready to Drink",SUM(LOOKUP(2,1/(SRP!$B$10:$B$14&lt;=E6370)/(SRP!$C$10:$C$14&gt;=E6370),SRP!$D$10:$D$14)*(G6370/100)*(E6370/1000)),0))))),2)</f>
        <v>3.93</v>
      </c>
    </row>
    <row r="6371" spans="1:11" x14ac:dyDescent="0.35">
      <c r="A6371" s="2">
        <v>50987</v>
      </c>
      <c r="B6371" s="76" t="s">
        <v>4909</v>
      </c>
      <c r="C6371" s="76" t="s">
        <v>5938</v>
      </c>
      <c r="D6371" s="76" t="s">
        <v>5308</v>
      </c>
      <c r="E6371" s="76">
        <v>750</v>
      </c>
      <c r="F6371" s="76">
        <v>12</v>
      </c>
      <c r="G6371" s="77">
        <v>7.5</v>
      </c>
      <c r="H6371" s="76" t="s">
        <v>3900</v>
      </c>
      <c r="I6371" s="77">
        <v>19.989999999999998</v>
      </c>
      <c r="J6371" s="2">
        <v>1</v>
      </c>
      <c r="K6371" s="119" cm="1">
        <f t="array" ref="K6371">ROUND(IF(C6371="Beer",SUM(LOOKUP(2,1/(SRP!$B$7:$B$9&lt;=E6371)/(SRP!$C$7:$C$9&gt;=E6371),SRP!$D$7:$D$9)*(G6371/100)*(E6371/1000)),IF(C6371="Spirits",SUM(LOOKUP(2,1/(SRP!$B$2:$B$6&lt;=E6371)/(SRP!$C$2:$C$6&gt;=E6371),SRP!$D$2:$D$6)*(G6371/100)*(E6371/1000)),IF(AND(C6371="Wine",D6371="Fortified Wines"),SUM(LOOKUP(2,1/(SRP!$B$20:$B$23&lt;=E6371)/(SRP!$C$20:$C$23&gt;=E6371),SRP!$D$20:$D$23)*(G6371/100)*(E6371/1000)),IF(C6371="Wine",SUM(LOOKUP(2,1/(SRP!$B$15:$B$19&lt;=E6371)/(SRP!$C$15:$C$19&gt;=E6371),SRP!$D$15:$D$19)*(G6371/100)*(E6371/1000)),IF(C6371="Ready to Drink",SUM(LOOKUP(2,1/(SRP!$B$10:$B$14&lt;=E6371)/(SRP!$C$10:$C$14&gt;=E6371),SRP!$D$10:$D$14)*(G6371/100)*(E6371/1000)),0))))),2)</f>
        <v>3.93</v>
      </c>
    </row>
    <row r="6372" spans="1:11" x14ac:dyDescent="0.35">
      <c r="A6372" s="2">
        <v>50988</v>
      </c>
      <c r="B6372" s="76" t="s">
        <v>4815</v>
      </c>
      <c r="C6372" s="76" t="s">
        <v>285</v>
      </c>
      <c r="D6372" s="76" t="s">
        <v>5263</v>
      </c>
      <c r="E6372" s="76">
        <v>750</v>
      </c>
      <c r="F6372" s="76">
        <v>6</v>
      </c>
      <c r="G6372" s="77">
        <v>28</v>
      </c>
      <c r="H6372" s="76" t="s">
        <v>3292</v>
      </c>
      <c r="I6372" s="77">
        <v>33.99</v>
      </c>
      <c r="J6372" s="2">
        <v>1</v>
      </c>
      <c r="K6372" s="119" cm="1">
        <f t="array" ref="K6372">ROUND(IF(C6372="Beer",SUM(LOOKUP(2,1/(SRP!$B$7:$B$9&lt;=E6372)/(SRP!$C$7:$C$9&gt;=E6372),SRP!$D$7:$D$9)*(G6372/100)*(E6372/1000)),IF(C6372="Spirits",SUM(LOOKUP(2,1/(SRP!$B$2:$B$6&lt;=E6372)/(SRP!$C$2:$C$6&gt;=E6372),SRP!$D$2:$D$6)*(G6372/100)*(E6372/1000)),IF(AND(C6372="Wine",D6372="Fortified Wines"),SUM(LOOKUP(2,1/(SRP!$B$20:$B$23&lt;=E6372)/(SRP!$C$20:$C$23&gt;=E6372),SRP!$D$20:$D$23)*(G6372/100)*(E6372/1000)),IF(C6372="Wine",SUM(LOOKUP(2,1/(SRP!$B$15:$B$19&lt;=E6372)/(SRP!$C$15:$C$19&gt;=E6372),SRP!$D$15:$D$19)*(G6372/100)*(E6372/1000)),IF(C6372="Ready to Drink",SUM(LOOKUP(2,1/(SRP!$B$10:$B$14&lt;=E6372)/(SRP!$C$10:$C$14&gt;=E6372),SRP!$D$10:$D$14)*(G6372/100)*(E6372/1000)),0))))),2)</f>
        <v>14.66</v>
      </c>
    </row>
    <row r="6373" spans="1:11" x14ac:dyDescent="0.35">
      <c r="A6373" s="2">
        <v>50989</v>
      </c>
      <c r="B6373" s="76" t="s">
        <v>4910</v>
      </c>
      <c r="C6373" s="76" t="s">
        <v>5938</v>
      </c>
      <c r="D6373" s="76" t="s">
        <v>5307</v>
      </c>
      <c r="E6373" s="76">
        <v>750</v>
      </c>
      <c r="F6373" s="76">
        <v>12</v>
      </c>
      <c r="G6373" s="77">
        <v>6.5</v>
      </c>
      <c r="H6373" s="76" t="s">
        <v>4594</v>
      </c>
      <c r="I6373" s="77">
        <v>16.989999999999998</v>
      </c>
      <c r="J6373" s="2">
        <v>1</v>
      </c>
      <c r="K6373" s="119" cm="1">
        <f t="array" ref="K6373">ROUND(IF(C6373="Beer",SUM(LOOKUP(2,1/(SRP!$B$7:$B$9&lt;=E6373)/(SRP!$C$7:$C$9&gt;=E6373),SRP!$D$7:$D$9)*(G6373/100)*(E6373/1000)),IF(C6373="Spirits",SUM(LOOKUP(2,1/(SRP!$B$2:$B$6&lt;=E6373)/(SRP!$C$2:$C$6&gt;=E6373),SRP!$D$2:$D$6)*(G6373/100)*(E6373/1000)),IF(AND(C6373="Wine",D6373="Fortified Wines"),SUM(LOOKUP(2,1/(SRP!$B$20:$B$23&lt;=E6373)/(SRP!$C$20:$C$23&gt;=E6373),SRP!$D$20:$D$23)*(G6373/100)*(E6373/1000)),IF(C6373="Wine",SUM(LOOKUP(2,1/(SRP!$B$15:$B$19&lt;=E6373)/(SRP!$C$15:$C$19&gt;=E6373),SRP!$D$15:$D$19)*(G6373/100)*(E6373/1000)),IF(C6373="Ready to Drink",SUM(LOOKUP(2,1/(SRP!$B$10:$B$14&lt;=E6373)/(SRP!$C$10:$C$14&gt;=E6373),SRP!$D$10:$D$14)*(G6373/100)*(E6373/1000)),0))))),2)</f>
        <v>3.4</v>
      </c>
    </row>
    <row r="6374" spans="1:11" x14ac:dyDescent="0.35">
      <c r="A6374" s="2">
        <v>50989</v>
      </c>
      <c r="B6374" s="76" t="s">
        <v>4910</v>
      </c>
      <c r="C6374" s="76" t="s">
        <v>5938</v>
      </c>
      <c r="D6374" s="76" t="s">
        <v>5307</v>
      </c>
      <c r="E6374" s="76">
        <v>750</v>
      </c>
      <c r="F6374" s="76">
        <v>12</v>
      </c>
      <c r="G6374" s="77">
        <v>6.5</v>
      </c>
      <c r="H6374" s="76" t="s">
        <v>3900</v>
      </c>
      <c r="I6374" s="77">
        <v>16.989999999999998</v>
      </c>
      <c r="J6374" s="2">
        <v>1</v>
      </c>
      <c r="K6374" s="119" cm="1">
        <f t="array" ref="K6374">ROUND(IF(C6374="Beer",SUM(LOOKUP(2,1/(SRP!$B$7:$B$9&lt;=E6374)/(SRP!$C$7:$C$9&gt;=E6374),SRP!$D$7:$D$9)*(G6374/100)*(E6374/1000)),IF(C6374="Spirits",SUM(LOOKUP(2,1/(SRP!$B$2:$B$6&lt;=E6374)/(SRP!$C$2:$C$6&gt;=E6374),SRP!$D$2:$D$6)*(G6374/100)*(E6374/1000)),IF(AND(C6374="Wine",D6374="Fortified Wines"),SUM(LOOKUP(2,1/(SRP!$B$20:$B$23&lt;=E6374)/(SRP!$C$20:$C$23&gt;=E6374),SRP!$D$20:$D$23)*(G6374/100)*(E6374/1000)),IF(C6374="Wine",SUM(LOOKUP(2,1/(SRP!$B$15:$B$19&lt;=E6374)/(SRP!$C$15:$C$19&gt;=E6374),SRP!$D$15:$D$19)*(G6374/100)*(E6374/1000)),IF(C6374="Ready to Drink",SUM(LOOKUP(2,1/(SRP!$B$10:$B$14&lt;=E6374)/(SRP!$C$10:$C$14&gt;=E6374),SRP!$D$10:$D$14)*(G6374/100)*(E6374/1000)),0))))),2)</f>
        <v>3.4</v>
      </c>
    </row>
    <row r="6375" spans="1:11" x14ac:dyDescent="0.35">
      <c r="A6375" s="2">
        <v>50991</v>
      </c>
      <c r="B6375" s="76" t="s">
        <v>4911</v>
      </c>
      <c r="C6375" s="76" t="s">
        <v>5938</v>
      </c>
      <c r="D6375" s="76" t="s">
        <v>5307</v>
      </c>
      <c r="E6375" s="76">
        <v>750</v>
      </c>
      <c r="F6375" s="76">
        <v>12</v>
      </c>
      <c r="G6375" s="77">
        <v>6.5</v>
      </c>
      <c r="H6375" s="76" t="s">
        <v>4594</v>
      </c>
      <c r="I6375" s="77">
        <v>16.989999999999998</v>
      </c>
      <c r="J6375" s="2">
        <v>1</v>
      </c>
      <c r="K6375" s="119" cm="1">
        <f t="array" ref="K6375">ROUND(IF(C6375="Beer",SUM(LOOKUP(2,1/(SRP!$B$7:$B$9&lt;=E6375)/(SRP!$C$7:$C$9&gt;=E6375),SRP!$D$7:$D$9)*(G6375/100)*(E6375/1000)),IF(C6375="Spirits",SUM(LOOKUP(2,1/(SRP!$B$2:$B$6&lt;=E6375)/(SRP!$C$2:$C$6&gt;=E6375),SRP!$D$2:$D$6)*(G6375/100)*(E6375/1000)),IF(AND(C6375="Wine",D6375="Fortified Wines"),SUM(LOOKUP(2,1/(SRP!$B$20:$B$23&lt;=E6375)/(SRP!$C$20:$C$23&gt;=E6375),SRP!$D$20:$D$23)*(G6375/100)*(E6375/1000)),IF(C6375="Wine",SUM(LOOKUP(2,1/(SRP!$B$15:$B$19&lt;=E6375)/(SRP!$C$15:$C$19&gt;=E6375),SRP!$D$15:$D$19)*(G6375/100)*(E6375/1000)),IF(C6375="Ready to Drink",SUM(LOOKUP(2,1/(SRP!$B$10:$B$14&lt;=E6375)/(SRP!$C$10:$C$14&gt;=E6375),SRP!$D$10:$D$14)*(G6375/100)*(E6375/1000)),0))))),2)</f>
        <v>3.4</v>
      </c>
    </row>
    <row r="6376" spans="1:11" x14ac:dyDescent="0.35">
      <c r="A6376" s="2">
        <v>50991</v>
      </c>
      <c r="B6376" s="76" t="s">
        <v>4911</v>
      </c>
      <c r="C6376" s="76" t="s">
        <v>5938</v>
      </c>
      <c r="D6376" s="76" t="s">
        <v>5307</v>
      </c>
      <c r="E6376" s="76">
        <v>750</v>
      </c>
      <c r="F6376" s="76">
        <v>12</v>
      </c>
      <c r="G6376" s="77">
        <v>6.5</v>
      </c>
      <c r="H6376" s="76" t="s">
        <v>3900</v>
      </c>
      <c r="I6376" s="77">
        <v>16.989999999999998</v>
      </c>
      <c r="J6376" s="2">
        <v>1</v>
      </c>
      <c r="K6376" s="119" cm="1">
        <f t="array" ref="K6376">ROUND(IF(C6376="Beer",SUM(LOOKUP(2,1/(SRP!$B$7:$B$9&lt;=E6376)/(SRP!$C$7:$C$9&gt;=E6376),SRP!$D$7:$D$9)*(G6376/100)*(E6376/1000)),IF(C6376="Spirits",SUM(LOOKUP(2,1/(SRP!$B$2:$B$6&lt;=E6376)/(SRP!$C$2:$C$6&gt;=E6376),SRP!$D$2:$D$6)*(G6376/100)*(E6376/1000)),IF(AND(C6376="Wine",D6376="Fortified Wines"),SUM(LOOKUP(2,1/(SRP!$B$20:$B$23&lt;=E6376)/(SRP!$C$20:$C$23&gt;=E6376),SRP!$D$20:$D$23)*(G6376/100)*(E6376/1000)),IF(C6376="Wine",SUM(LOOKUP(2,1/(SRP!$B$15:$B$19&lt;=E6376)/(SRP!$C$15:$C$19&gt;=E6376),SRP!$D$15:$D$19)*(G6376/100)*(E6376/1000)),IF(C6376="Ready to Drink",SUM(LOOKUP(2,1/(SRP!$B$10:$B$14&lt;=E6376)/(SRP!$C$10:$C$14&gt;=E6376),SRP!$D$10:$D$14)*(G6376/100)*(E6376/1000)),0))))),2)</f>
        <v>3.4</v>
      </c>
    </row>
    <row r="6377" spans="1:11" x14ac:dyDescent="0.35">
      <c r="A6377" s="2">
        <v>50992</v>
      </c>
      <c r="B6377" s="76" t="s">
        <v>4968</v>
      </c>
      <c r="C6377" s="76" t="s">
        <v>285</v>
      </c>
      <c r="D6377" s="76" t="s">
        <v>6945</v>
      </c>
      <c r="E6377" s="76">
        <v>750</v>
      </c>
      <c r="F6377" s="76">
        <v>6</v>
      </c>
      <c r="G6377" s="77">
        <v>40</v>
      </c>
      <c r="H6377" s="76" t="s">
        <v>3289</v>
      </c>
      <c r="I6377" s="77">
        <v>76.989999999999995</v>
      </c>
      <c r="J6377" s="2">
        <v>1</v>
      </c>
      <c r="K6377" s="119" cm="1">
        <f t="array" ref="K6377">ROUND(IF(C6377="Beer",SUM(LOOKUP(2,1/(SRP!$B$7:$B$9&lt;=E6377)/(SRP!$C$7:$C$9&gt;=E6377),SRP!$D$7:$D$9)*(G6377/100)*(E6377/1000)),IF(C6377="Spirits",SUM(LOOKUP(2,1/(SRP!$B$2:$B$6&lt;=E6377)/(SRP!$C$2:$C$6&gt;=E6377),SRP!$D$2:$D$6)*(G6377/100)*(E6377/1000)),IF(AND(C6377="Wine",D6377="Fortified Wines"),SUM(LOOKUP(2,1/(SRP!$B$20:$B$23&lt;=E6377)/(SRP!$C$20:$C$23&gt;=E6377),SRP!$D$20:$D$23)*(G6377/100)*(E6377/1000)),IF(C6377="Wine",SUM(LOOKUP(2,1/(SRP!$B$15:$B$19&lt;=E6377)/(SRP!$C$15:$C$19&gt;=E6377),SRP!$D$15:$D$19)*(G6377/100)*(E6377/1000)),IF(C6377="Ready to Drink",SUM(LOOKUP(2,1/(SRP!$B$10:$B$14&lt;=E6377)/(SRP!$C$10:$C$14&gt;=E6377),SRP!$D$10:$D$14)*(G6377/100)*(E6377/1000)),0))))),2)</f>
        <v>20.94</v>
      </c>
    </row>
    <row r="6378" spans="1:11" x14ac:dyDescent="0.35">
      <c r="A6378" s="2">
        <v>50998</v>
      </c>
      <c r="B6378" s="76" t="s">
        <v>4912</v>
      </c>
      <c r="C6378" s="76" t="s">
        <v>5938</v>
      </c>
      <c r="D6378" s="76" t="s">
        <v>5307</v>
      </c>
      <c r="E6378" s="76">
        <v>750</v>
      </c>
      <c r="F6378" s="76">
        <v>12</v>
      </c>
      <c r="G6378" s="77">
        <v>7</v>
      </c>
      <c r="H6378" s="76" t="s">
        <v>4594</v>
      </c>
      <c r="I6378" s="77">
        <v>19.989999999999998</v>
      </c>
      <c r="J6378" s="2">
        <v>1</v>
      </c>
      <c r="K6378" s="119" cm="1">
        <f t="array" ref="K6378">ROUND(IF(C6378="Beer",SUM(LOOKUP(2,1/(SRP!$B$7:$B$9&lt;=E6378)/(SRP!$C$7:$C$9&gt;=E6378),SRP!$D$7:$D$9)*(G6378/100)*(E6378/1000)),IF(C6378="Spirits",SUM(LOOKUP(2,1/(SRP!$B$2:$B$6&lt;=E6378)/(SRP!$C$2:$C$6&gt;=E6378),SRP!$D$2:$D$6)*(G6378/100)*(E6378/1000)),IF(AND(C6378="Wine",D6378="Fortified Wines"),SUM(LOOKUP(2,1/(SRP!$B$20:$B$23&lt;=E6378)/(SRP!$C$20:$C$23&gt;=E6378),SRP!$D$20:$D$23)*(G6378/100)*(E6378/1000)),IF(C6378="Wine",SUM(LOOKUP(2,1/(SRP!$B$15:$B$19&lt;=E6378)/(SRP!$C$15:$C$19&gt;=E6378),SRP!$D$15:$D$19)*(G6378/100)*(E6378/1000)),IF(C6378="Ready to Drink",SUM(LOOKUP(2,1/(SRP!$B$10:$B$14&lt;=E6378)/(SRP!$C$10:$C$14&gt;=E6378),SRP!$D$10:$D$14)*(G6378/100)*(E6378/1000)),0))))),2)</f>
        <v>3.67</v>
      </c>
    </row>
    <row r="6379" spans="1:11" x14ac:dyDescent="0.35">
      <c r="A6379" s="2">
        <v>50998</v>
      </c>
      <c r="B6379" s="76" t="s">
        <v>4912</v>
      </c>
      <c r="C6379" s="76" t="s">
        <v>5938</v>
      </c>
      <c r="D6379" s="76" t="s">
        <v>5307</v>
      </c>
      <c r="E6379" s="76">
        <v>750</v>
      </c>
      <c r="F6379" s="76">
        <v>12</v>
      </c>
      <c r="G6379" s="77">
        <v>7</v>
      </c>
      <c r="H6379" s="76" t="s">
        <v>3900</v>
      </c>
      <c r="I6379" s="77">
        <v>19.989999999999998</v>
      </c>
      <c r="J6379" s="2">
        <v>1</v>
      </c>
      <c r="K6379" s="119" cm="1">
        <f t="array" ref="K6379">ROUND(IF(C6379="Beer",SUM(LOOKUP(2,1/(SRP!$B$7:$B$9&lt;=E6379)/(SRP!$C$7:$C$9&gt;=E6379),SRP!$D$7:$D$9)*(G6379/100)*(E6379/1000)),IF(C6379="Spirits",SUM(LOOKUP(2,1/(SRP!$B$2:$B$6&lt;=E6379)/(SRP!$C$2:$C$6&gt;=E6379),SRP!$D$2:$D$6)*(G6379/100)*(E6379/1000)),IF(AND(C6379="Wine",D6379="Fortified Wines"),SUM(LOOKUP(2,1/(SRP!$B$20:$B$23&lt;=E6379)/(SRP!$C$20:$C$23&gt;=E6379),SRP!$D$20:$D$23)*(G6379/100)*(E6379/1000)),IF(C6379="Wine",SUM(LOOKUP(2,1/(SRP!$B$15:$B$19&lt;=E6379)/(SRP!$C$15:$C$19&gt;=E6379),SRP!$D$15:$D$19)*(G6379/100)*(E6379/1000)),IF(C6379="Ready to Drink",SUM(LOOKUP(2,1/(SRP!$B$10:$B$14&lt;=E6379)/(SRP!$C$10:$C$14&gt;=E6379),SRP!$D$10:$D$14)*(G6379/100)*(E6379/1000)),0))))),2)</f>
        <v>3.67</v>
      </c>
    </row>
    <row r="6380" spans="1:11" x14ac:dyDescent="0.35">
      <c r="A6380" s="2">
        <v>51000</v>
      </c>
      <c r="B6380" s="76" t="s">
        <v>4913</v>
      </c>
      <c r="C6380" s="76" t="s">
        <v>5938</v>
      </c>
      <c r="D6380" s="76" t="s">
        <v>5308</v>
      </c>
      <c r="E6380" s="76">
        <v>750</v>
      </c>
      <c r="F6380" s="76">
        <v>12</v>
      </c>
      <c r="G6380" s="77">
        <v>8</v>
      </c>
      <c r="H6380" s="76" t="s">
        <v>4594</v>
      </c>
      <c r="I6380" s="77">
        <v>16.989999999999998</v>
      </c>
      <c r="J6380" s="2">
        <v>1</v>
      </c>
      <c r="K6380" s="119" cm="1">
        <f t="array" ref="K6380">ROUND(IF(C6380="Beer",SUM(LOOKUP(2,1/(SRP!$B$7:$B$9&lt;=E6380)/(SRP!$C$7:$C$9&gt;=E6380),SRP!$D$7:$D$9)*(G6380/100)*(E6380/1000)),IF(C6380="Spirits",SUM(LOOKUP(2,1/(SRP!$B$2:$B$6&lt;=E6380)/(SRP!$C$2:$C$6&gt;=E6380),SRP!$D$2:$D$6)*(G6380/100)*(E6380/1000)),IF(AND(C6380="Wine",D6380="Fortified Wines"),SUM(LOOKUP(2,1/(SRP!$B$20:$B$23&lt;=E6380)/(SRP!$C$20:$C$23&gt;=E6380),SRP!$D$20:$D$23)*(G6380/100)*(E6380/1000)),IF(C6380="Wine",SUM(LOOKUP(2,1/(SRP!$B$15:$B$19&lt;=E6380)/(SRP!$C$15:$C$19&gt;=E6380),SRP!$D$15:$D$19)*(G6380/100)*(E6380/1000)),IF(C6380="Ready to Drink",SUM(LOOKUP(2,1/(SRP!$B$10:$B$14&lt;=E6380)/(SRP!$C$10:$C$14&gt;=E6380),SRP!$D$10:$D$14)*(G6380/100)*(E6380/1000)),0))))),2)</f>
        <v>4.1900000000000004</v>
      </c>
    </row>
    <row r="6381" spans="1:11" x14ac:dyDescent="0.35">
      <c r="A6381" s="2">
        <v>51000</v>
      </c>
      <c r="B6381" s="76" t="s">
        <v>4913</v>
      </c>
      <c r="C6381" s="76" t="s">
        <v>5938</v>
      </c>
      <c r="D6381" s="76" t="s">
        <v>5308</v>
      </c>
      <c r="E6381" s="76">
        <v>750</v>
      </c>
      <c r="F6381" s="76">
        <v>12</v>
      </c>
      <c r="G6381" s="77">
        <v>8</v>
      </c>
      <c r="H6381" s="76" t="s">
        <v>3900</v>
      </c>
      <c r="I6381" s="77">
        <v>16.989999999999998</v>
      </c>
      <c r="J6381" s="2">
        <v>1</v>
      </c>
      <c r="K6381" s="119" cm="1">
        <f t="array" ref="K6381">ROUND(IF(C6381="Beer",SUM(LOOKUP(2,1/(SRP!$B$7:$B$9&lt;=E6381)/(SRP!$C$7:$C$9&gt;=E6381),SRP!$D$7:$D$9)*(G6381/100)*(E6381/1000)),IF(C6381="Spirits",SUM(LOOKUP(2,1/(SRP!$B$2:$B$6&lt;=E6381)/(SRP!$C$2:$C$6&gt;=E6381),SRP!$D$2:$D$6)*(G6381/100)*(E6381/1000)),IF(AND(C6381="Wine",D6381="Fortified Wines"),SUM(LOOKUP(2,1/(SRP!$B$20:$B$23&lt;=E6381)/(SRP!$C$20:$C$23&gt;=E6381),SRP!$D$20:$D$23)*(G6381/100)*(E6381/1000)),IF(C6381="Wine",SUM(LOOKUP(2,1/(SRP!$B$15:$B$19&lt;=E6381)/(SRP!$C$15:$C$19&gt;=E6381),SRP!$D$15:$D$19)*(G6381/100)*(E6381/1000)),IF(C6381="Ready to Drink",SUM(LOOKUP(2,1/(SRP!$B$10:$B$14&lt;=E6381)/(SRP!$C$10:$C$14&gt;=E6381),SRP!$D$10:$D$14)*(G6381/100)*(E6381/1000)),0))))),2)</f>
        <v>4.1900000000000004</v>
      </c>
    </row>
    <row r="6382" spans="1:11" x14ac:dyDescent="0.35">
      <c r="A6382" s="2">
        <v>51003</v>
      </c>
      <c r="B6382" s="76" t="s">
        <v>1696</v>
      </c>
      <c r="C6382" s="76" t="s">
        <v>285</v>
      </c>
      <c r="D6382" s="76" t="s">
        <v>6931</v>
      </c>
      <c r="E6382" s="76">
        <v>375</v>
      </c>
      <c r="F6382" s="76">
        <v>24</v>
      </c>
      <c r="G6382" s="77">
        <v>40</v>
      </c>
      <c r="H6382" s="76" t="s">
        <v>3292</v>
      </c>
      <c r="I6382" s="77">
        <v>12.99</v>
      </c>
      <c r="J6382" s="2">
        <v>1</v>
      </c>
      <c r="K6382" s="119" cm="1">
        <f t="array" ref="K6382">ROUND(IF(C6382="Beer",SUM(LOOKUP(2,1/(SRP!$B$7:$B$9&lt;=E6382)/(SRP!$C$7:$C$9&gt;=E6382),SRP!$D$7:$D$9)*(G6382/100)*(E6382/1000)),IF(C6382="Spirits",SUM(LOOKUP(2,1/(SRP!$B$2:$B$6&lt;=E6382)/(SRP!$C$2:$C$6&gt;=E6382),SRP!$D$2:$D$6)*(G6382/100)*(E6382/1000)),IF(AND(C6382="Wine",D6382="Fortified Wines"),SUM(LOOKUP(2,1/(SRP!$B$20:$B$23&lt;=E6382)/(SRP!$C$20:$C$23&gt;=E6382),SRP!$D$20:$D$23)*(G6382/100)*(E6382/1000)),IF(C6382="Wine",SUM(LOOKUP(2,1/(SRP!$B$15:$B$19&lt;=E6382)/(SRP!$C$15:$C$19&gt;=E6382),SRP!$D$15:$D$19)*(G6382/100)*(E6382/1000)),IF(C6382="Ready to Drink",SUM(LOOKUP(2,1/(SRP!$B$10:$B$14&lt;=E6382)/(SRP!$C$10:$C$14&gt;=E6382),SRP!$D$10:$D$14)*(G6382/100)*(E6382/1000)),0))))),2)</f>
        <v>11.89</v>
      </c>
    </row>
    <row r="6383" spans="1:11" x14ac:dyDescent="0.35">
      <c r="A6383" s="2">
        <v>51014</v>
      </c>
      <c r="B6383" s="76" t="s">
        <v>4816</v>
      </c>
      <c r="C6383" s="76" t="s">
        <v>287</v>
      </c>
      <c r="D6383" s="76" t="s">
        <v>5266</v>
      </c>
      <c r="E6383" s="76">
        <v>5325</v>
      </c>
      <c r="F6383" s="76">
        <v>1</v>
      </c>
      <c r="G6383" s="77">
        <v>5</v>
      </c>
      <c r="H6383" s="76" t="s">
        <v>3349</v>
      </c>
      <c r="I6383" s="77">
        <v>23.99</v>
      </c>
      <c r="J6383" s="2">
        <v>15</v>
      </c>
      <c r="K6383" s="119" cm="1">
        <f t="array" ref="K6383">ROUND(IF(C6383="Beer",SUM(LOOKUP(2,1/(SRP!$B$7:$B$9&lt;=E6383)/(SRP!$C$7:$C$9&gt;=E6383),SRP!$D$7:$D$9)*(G6383/100)*(E6383/1000)),IF(C6383="Spirits",SUM(LOOKUP(2,1/(SRP!$B$2:$B$6&lt;=E6383)/(SRP!$C$2:$C$6&gt;=E6383),SRP!$D$2:$D$6)*(G6383/100)*(E6383/1000)),IF(AND(C6383="Wine",D6383="Fortified Wines"),SUM(LOOKUP(2,1/(SRP!$B$20:$B$23&lt;=E6383)/(SRP!$C$20:$C$23&gt;=E6383),SRP!$D$20:$D$23)*(G6383/100)*(E6383/1000)),IF(C6383="Wine",SUM(LOOKUP(2,1/(SRP!$B$15:$B$19&lt;=E6383)/(SRP!$C$15:$C$19&gt;=E6383),SRP!$D$15:$D$19)*(G6383/100)*(E6383/1000)),IF(C6383="Ready to Drink",SUM(LOOKUP(2,1/(SRP!$B$10:$B$14&lt;=E6383)/(SRP!$C$10:$C$14&gt;=E6383),SRP!$D$10:$D$14)*(G6383/100)*(E6383/1000)),0))))),2)</f>
        <v>18.59</v>
      </c>
    </row>
    <row r="6384" spans="1:11" x14ac:dyDescent="0.35">
      <c r="A6384" s="2">
        <v>51014</v>
      </c>
      <c r="B6384" s="76" t="s">
        <v>4816</v>
      </c>
      <c r="C6384" s="76" t="s">
        <v>287</v>
      </c>
      <c r="D6384" s="76" t="s">
        <v>5266</v>
      </c>
      <c r="E6384" s="76">
        <v>5325</v>
      </c>
      <c r="F6384" s="76">
        <v>1</v>
      </c>
      <c r="G6384" s="77">
        <v>5</v>
      </c>
      <c r="H6384" s="76" t="s">
        <v>3349</v>
      </c>
      <c r="I6384" s="77">
        <v>23.99</v>
      </c>
      <c r="J6384" s="2">
        <v>15</v>
      </c>
      <c r="K6384" s="119" cm="1">
        <f t="array" ref="K6384">ROUND(IF(C6384="Beer",SUM(LOOKUP(2,1/(SRP!$B$7:$B$9&lt;=E6384)/(SRP!$C$7:$C$9&gt;=E6384),SRP!$D$7:$D$9)*(G6384/100)*(E6384/1000)),IF(C6384="Spirits",SUM(LOOKUP(2,1/(SRP!$B$2:$B$6&lt;=E6384)/(SRP!$C$2:$C$6&gt;=E6384),SRP!$D$2:$D$6)*(G6384/100)*(E6384/1000)),IF(AND(C6384="Wine",D6384="Fortified Wines"),SUM(LOOKUP(2,1/(SRP!$B$20:$B$23&lt;=E6384)/(SRP!$C$20:$C$23&gt;=E6384),SRP!$D$20:$D$23)*(G6384/100)*(E6384/1000)),IF(C6384="Wine",SUM(LOOKUP(2,1/(SRP!$B$15:$B$19&lt;=E6384)/(SRP!$C$15:$C$19&gt;=E6384),SRP!$D$15:$D$19)*(G6384/100)*(E6384/1000)),IF(C6384="Ready to Drink",SUM(LOOKUP(2,1/(SRP!$B$10:$B$14&lt;=E6384)/(SRP!$C$10:$C$14&gt;=E6384),SRP!$D$10:$D$14)*(G6384/100)*(E6384/1000)),0))))),2)</f>
        <v>18.59</v>
      </c>
    </row>
    <row r="6385" spans="1:11" x14ac:dyDescent="0.35">
      <c r="A6385" s="2">
        <v>51023</v>
      </c>
      <c r="B6385" s="76" t="s">
        <v>4914</v>
      </c>
      <c r="C6385" s="76" t="s">
        <v>5938</v>
      </c>
      <c r="D6385" s="76" t="s">
        <v>5308</v>
      </c>
      <c r="E6385" s="76">
        <v>750</v>
      </c>
      <c r="F6385" s="76">
        <v>12</v>
      </c>
      <c r="G6385" s="77">
        <v>6.5</v>
      </c>
      <c r="H6385" s="76" t="s">
        <v>4594</v>
      </c>
      <c r="I6385" s="77">
        <v>16.989999999999998</v>
      </c>
      <c r="J6385" s="2">
        <v>1</v>
      </c>
      <c r="K6385" s="119" cm="1">
        <f t="array" ref="K6385">ROUND(IF(C6385="Beer",SUM(LOOKUP(2,1/(SRP!$B$7:$B$9&lt;=E6385)/(SRP!$C$7:$C$9&gt;=E6385),SRP!$D$7:$D$9)*(G6385/100)*(E6385/1000)),IF(C6385="Spirits",SUM(LOOKUP(2,1/(SRP!$B$2:$B$6&lt;=E6385)/(SRP!$C$2:$C$6&gt;=E6385),SRP!$D$2:$D$6)*(G6385/100)*(E6385/1000)),IF(AND(C6385="Wine",D6385="Fortified Wines"),SUM(LOOKUP(2,1/(SRP!$B$20:$B$23&lt;=E6385)/(SRP!$C$20:$C$23&gt;=E6385),SRP!$D$20:$D$23)*(G6385/100)*(E6385/1000)),IF(C6385="Wine",SUM(LOOKUP(2,1/(SRP!$B$15:$B$19&lt;=E6385)/(SRP!$C$15:$C$19&gt;=E6385),SRP!$D$15:$D$19)*(G6385/100)*(E6385/1000)),IF(C6385="Ready to Drink",SUM(LOOKUP(2,1/(SRP!$B$10:$B$14&lt;=E6385)/(SRP!$C$10:$C$14&gt;=E6385),SRP!$D$10:$D$14)*(G6385/100)*(E6385/1000)),0))))),2)</f>
        <v>3.4</v>
      </c>
    </row>
    <row r="6386" spans="1:11" x14ac:dyDescent="0.35">
      <c r="A6386" s="2">
        <v>51023</v>
      </c>
      <c r="B6386" s="76" t="s">
        <v>4914</v>
      </c>
      <c r="C6386" s="76" t="s">
        <v>5938</v>
      </c>
      <c r="D6386" s="76" t="s">
        <v>5308</v>
      </c>
      <c r="E6386" s="76">
        <v>750</v>
      </c>
      <c r="F6386" s="76">
        <v>12</v>
      </c>
      <c r="G6386" s="77">
        <v>6.5</v>
      </c>
      <c r="H6386" s="76" t="s">
        <v>3900</v>
      </c>
      <c r="I6386" s="77">
        <v>16.989999999999998</v>
      </c>
      <c r="J6386" s="2">
        <v>1</v>
      </c>
      <c r="K6386" s="119" cm="1">
        <f t="array" ref="K6386">ROUND(IF(C6386="Beer",SUM(LOOKUP(2,1/(SRP!$B$7:$B$9&lt;=E6386)/(SRP!$C$7:$C$9&gt;=E6386),SRP!$D$7:$D$9)*(G6386/100)*(E6386/1000)),IF(C6386="Spirits",SUM(LOOKUP(2,1/(SRP!$B$2:$B$6&lt;=E6386)/(SRP!$C$2:$C$6&gt;=E6386),SRP!$D$2:$D$6)*(G6386/100)*(E6386/1000)),IF(AND(C6386="Wine",D6386="Fortified Wines"),SUM(LOOKUP(2,1/(SRP!$B$20:$B$23&lt;=E6386)/(SRP!$C$20:$C$23&gt;=E6386),SRP!$D$20:$D$23)*(G6386/100)*(E6386/1000)),IF(C6386="Wine",SUM(LOOKUP(2,1/(SRP!$B$15:$B$19&lt;=E6386)/(SRP!$C$15:$C$19&gt;=E6386),SRP!$D$15:$D$19)*(G6386/100)*(E6386/1000)),IF(C6386="Ready to Drink",SUM(LOOKUP(2,1/(SRP!$B$10:$B$14&lt;=E6386)/(SRP!$C$10:$C$14&gt;=E6386),SRP!$D$10:$D$14)*(G6386/100)*(E6386/1000)),0))))),2)</f>
        <v>3.4</v>
      </c>
    </row>
    <row r="6387" spans="1:11" x14ac:dyDescent="0.35">
      <c r="A6387" s="2">
        <v>51033</v>
      </c>
      <c r="B6387" s="76" t="s">
        <v>4969</v>
      </c>
      <c r="C6387" s="76" t="s">
        <v>285</v>
      </c>
      <c r="D6387" s="76" t="s">
        <v>5325</v>
      </c>
      <c r="E6387" s="76">
        <v>750</v>
      </c>
      <c r="F6387" s="76">
        <v>6</v>
      </c>
      <c r="G6387" s="77">
        <v>40</v>
      </c>
      <c r="H6387" s="76" t="s">
        <v>3283</v>
      </c>
      <c r="I6387" s="77">
        <v>149.99</v>
      </c>
      <c r="J6387" s="2">
        <v>1</v>
      </c>
      <c r="K6387" s="119" cm="1">
        <f t="array" ref="K6387">ROUND(IF(C6387="Beer",SUM(LOOKUP(2,1/(SRP!$B$7:$B$9&lt;=E6387)/(SRP!$C$7:$C$9&gt;=E6387),SRP!$D$7:$D$9)*(G6387/100)*(E6387/1000)),IF(C6387="Spirits",SUM(LOOKUP(2,1/(SRP!$B$2:$B$6&lt;=E6387)/(SRP!$C$2:$C$6&gt;=E6387),SRP!$D$2:$D$6)*(G6387/100)*(E6387/1000)),IF(AND(C6387="Wine",D6387="Fortified Wines"),SUM(LOOKUP(2,1/(SRP!$B$20:$B$23&lt;=E6387)/(SRP!$C$20:$C$23&gt;=E6387),SRP!$D$20:$D$23)*(G6387/100)*(E6387/1000)),IF(C6387="Wine",SUM(LOOKUP(2,1/(SRP!$B$15:$B$19&lt;=E6387)/(SRP!$C$15:$C$19&gt;=E6387),SRP!$D$15:$D$19)*(G6387/100)*(E6387/1000)),IF(C6387="Ready to Drink",SUM(LOOKUP(2,1/(SRP!$B$10:$B$14&lt;=E6387)/(SRP!$C$10:$C$14&gt;=E6387),SRP!$D$10:$D$14)*(G6387/100)*(E6387/1000)),0))))),2)</f>
        <v>20.94</v>
      </c>
    </row>
    <row r="6388" spans="1:11" x14ac:dyDescent="0.35">
      <c r="A6388" s="2">
        <v>51034</v>
      </c>
      <c r="B6388" s="76" t="s">
        <v>4970</v>
      </c>
      <c r="C6388" s="76" t="s">
        <v>287</v>
      </c>
      <c r="D6388" s="76" t="s">
        <v>5292</v>
      </c>
      <c r="E6388" s="76">
        <v>473</v>
      </c>
      <c r="F6388" s="76">
        <v>24</v>
      </c>
      <c r="G6388" s="77">
        <v>5</v>
      </c>
      <c r="H6388" s="76" t="s">
        <v>3638</v>
      </c>
      <c r="I6388" s="77">
        <v>4.3499999999999996</v>
      </c>
      <c r="J6388" s="2">
        <v>1</v>
      </c>
      <c r="K6388" s="119" cm="1">
        <f t="array" ref="K6388">ROUND(IF(C6388="Beer",SUM(LOOKUP(2,1/(SRP!$B$7:$B$9&lt;=E6388)/(SRP!$C$7:$C$9&gt;=E6388),SRP!$D$7:$D$9)*(G6388/100)*(E6388/1000)),IF(C6388="Spirits",SUM(LOOKUP(2,1/(SRP!$B$2:$B$6&lt;=E6388)/(SRP!$C$2:$C$6&gt;=E6388),SRP!$D$2:$D$6)*(G6388/100)*(E6388/1000)),IF(AND(C6388="Wine",D6388="Fortified Wines"),SUM(LOOKUP(2,1/(SRP!$B$20:$B$23&lt;=E6388)/(SRP!$C$20:$C$23&gt;=E6388),SRP!$D$20:$D$23)*(G6388/100)*(E6388/1000)),IF(C6388="Wine",SUM(LOOKUP(2,1/(SRP!$B$15:$B$19&lt;=E6388)/(SRP!$C$15:$C$19&gt;=E6388),SRP!$D$15:$D$19)*(G6388/100)*(E6388/1000)),IF(C6388="Ready to Drink",SUM(LOOKUP(2,1/(SRP!$B$10:$B$14&lt;=E6388)/(SRP!$C$10:$C$14&gt;=E6388),SRP!$D$10:$D$14)*(G6388/100)*(E6388/1000)),0))))),2)</f>
        <v>1.65</v>
      </c>
    </row>
    <row r="6389" spans="1:11" x14ac:dyDescent="0.35">
      <c r="A6389" s="2">
        <v>51034</v>
      </c>
      <c r="B6389" s="76" t="s">
        <v>4970</v>
      </c>
      <c r="C6389" s="76" t="s">
        <v>287</v>
      </c>
      <c r="D6389" s="76" t="s">
        <v>5292</v>
      </c>
      <c r="E6389" s="76">
        <v>473</v>
      </c>
      <c r="F6389" s="76">
        <v>24</v>
      </c>
      <c r="G6389" s="77">
        <v>5</v>
      </c>
      <c r="H6389" s="76" t="s">
        <v>3638</v>
      </c>
      <c r="I6389" s="77">
        <v>4.3499999999999996</v>
      </c>
      <c r="J6389" s="2">
        <v>1</v>
      </c>
      <c r="K6389" s="119" cm="1">
        <f t="array" ref="K6389">ROUND(IF(C6389="Beer",SUM(LOOKUP(2,1/(SRP!$B$7:$B$9&lt;=E6389)/(SRP!$C$7:$C$9&gt;=E6389),SRP!$D$7:$D$9)*(G6389/100)*(E6389/1000)),IF(C6389="Spirits",SUM(LOOKUP(2,1/(SRP!$B$2:$B$6&lt;=E6389)/(SRP!$C$2:$C$6&gt;=E6389),SRP!$D$2:$D$6)*(G6389/100)*(E6389/1000)),IF(AND(C6389="Wine",D6389="Fortified Wines"),SUM(LOOKUP(2,1/(SRP!$B$20:$B$23&lt;=E6389)/(SRP!$C$20:$C$23&gt;=E6389),SRP!$D$20:$D$23)*(G6389/100)*(E6389/1000)),IF(C6389="Wine",SUM(LOOKUP(2,1/(SRP!$B$15:$B$19&lt;=E6389)/(SRP!$C$15:$C$19&gt;=E6389),SRP!$D$15:$D$19)*(G6389/100)*(E6389/1000)),IF(C6389="Ready to Drink",SUM(LOOKUP(2,1/(SRP!$B$10:$B$14&lt;=E6389)/(SRP!$C$10:$C$14&gt;=E6389),SRP!$D$10:$D$14)*(G6389/100)*(E6389/1000)),0))))),2)</f>
        <v>1.65</v>
      </c>
    </row>
    <row r="6390" spans="1:11" x14ac:dyDescent="0.35">
      <c r="A6390" s="2">
        <v>51050</v>
      </c>
      <c r="B6390" s="76" t="s">
        <v>4971</v>
      </c>
      <c r="C6390" s="76" t="s">
        <v>287</v>
      </c>
      <c r="D6390" s="76" t="s">
        <v>5292</v>
      </c>
      <c r="E6390" s="76">
        <v>473</v>
      </c>
      <c r="F6390" s="76">
        <v>24</v>
      </c>
      <c r="G6390" s="77">
        <v>4.5999999999999996</v>
      </c>
      <c r="H6390" s="76" t="s">
        <v>3638</v>
      </c>
      <c r="I6390" s="77">
        <v>4.25</v>
      </c>
      <c r="J6390" s="2">
        <v>1</v>
      </c>
      <c r="K6390" s="119" cm="1">
        <f t="array" ref="K6390">ROUND(IF(C6390="Beer",SUM(LOOKUP(2,1/(SRP!$B$7:$B$9&lt;=E6390)/(SRP!$C$7:$C$9&gt;=E6390),SRP!$D$7:$D$9)*(G6390/100)*(E6390/1000)),IF(C6390="Spirits",SUM(LOOKUP(2,1/(SRP!$B$2:$B$6&lt;=E6390)/(SRP!$C$2:$C$6&gt;=E6390),SRP!$D$2:$D$6)*(G6390/100)*(E6390/1000)),IF(AND(C6390="Wine",D6390="Fortified Wines"),SUM(LOOKUP(2,1/(SRP!$B$20:$B$23&lt;=E6390)/(SRP!$C$20:$C$23&gt;=E6390),SRP!$D$20:$D$23)*(G6390/100)*(E6390/1000)),IF(C6390="Wine",SUM(LOOKUP(2,1/(SRP!$B$15:$B$19&lt;=E6390)/(SRP!$C$15:$C$19&gt;=E6390),SRP!$D$15:$D$19)*(G6390/100)*(E6390/1000)),IF(C6390="Ready to Drink",SUM(LOOKUP(2,1/(SRP!$B$10:$B$14&lt;=E6390)/(SRP!$C$10:$C$14&gt;=E6390),SRP!$D$10:$D$14)*(G6390/100)*(E6390/1000)),0))))),2)</f>
        <v>1.52</v>
      </c>
    </row>
    <row r="6391" spans="1:11" x14ac:dyDescent="0.35">
      <c r="A6391" s="2">
        <v>51050</v>
      </c>
      <c r="B6391" s="76" t="s">
        <v>4971</v>
      </c>
      <c r="C6391" s="76" t="s">
        <v>287</v>
      </c>
      <c r="D6391" s="76" t="s">
        <v>5292</v>
      </c>
      <c r="E6391" s="76">
        <v>473</v>
      </c>
      <c r="F6391" s="76">
        <v>24</v>
      </c>
      <c r="G6391" s="77">
        <v>4.5999999999999996</v>
      </c>
      <c r="H6391" s="76" t="s">
        <v>3638</v>
      </c>
      <c r="I6391" s="77">
        <v>4.25</v>
      </c>
      <c r="J6391" s="2">
        <v>1</v>
      </c>
      <c r="K6391" s="119" cm="1">
        <f t="array" ref="K6391">ROUND(IF(C6391="Beer",SUM(LOOKUP(2,1/(SRP!$B$7:$B$9&lt;=E6391)/(SRP!$C$7:$C$9&gt;=E6391),SRP!$D$7:$D$9)*(G6391/100)*(E6391/1000)),IF(C6391="Spirits",SUM(LOOKUP(2,1/(SRP!$B$2:$B$6&lt;=E6391)/(SRP!$C$2:$C$6&gt;=E6391),SRP!$D$2:$D$6)*(G6391/100)*(E6391/1000)),IF(AND(C6391="Wine",D6391="Fortified Wines"),SUM(LOOKUP(2,1/(SRP!$B$20:$B$23&lt;=E6391)/(SRP!$C$20:$C$23&gt;=E6391),SRP!$D$20:$D$23)*(G6391/100)*(E6391/1000)),IF(C6391="Wine",SUM(LOOKUP(2,1/(SRP!$B$15:$B$19&lt;=E6391)/(SRP!$C$15:$C$19&gt;=E6391),SRP!$D$15:$D$19)*(G6391/100)*(E6391/1000)),IF(C6391="Ready to Drink",SUM(LOOKUP(2,1/(SRP!$B$10:$B$14&lt;=E6391)/(SRP!$C$10:$C$14&gt;=E6391),SRP!$D$10:$D$14)*(G6391/100)*(E6391/1000)),0))))),2)</f>
        <v>1.52</v>
      </c>
    </row>
    <row r="6392" spans="1:11" x14ac:dyDescent="0.35">
      <c r="A6392" s="2">
        <v>51186</v>
      </c>
      <c r="B6392" s="76" t="s">
        <v>4988</v>
      </c>
      <c r="C6392" s="76" t="s">
        <v>287</v>
      </c>
      <c r="D6392" s="76" t="s">
        <v>5240</v>
      </c>
      <c r="E6392" s="76">
        <v>473</v>
      </c>
      <c r="F6392" s="76">
        <v>24</v>
      </c>
      <c r="G6392" s="77">
        <v>6</v>
      </c>
      <c r="H6392" s="76" t="s">
        <v>3349</v>
      </c>
      <c r="I6392" s="77">
        <v>3.99</v>
      </c>
      <c r="J6392" s="2">
        <v>1</v>
      </c>
      <c r="K6392" s="119" cm="1">
        <f t="array" ref="K6392">ROUND(IF(C6392="Beer",SUM(LOOKUP(2,1/(SRP!$B$7:$B$9&lt;=E6392)/(SRP!$C$7:$C$9&gt;=E6392),SRP!$D$7:$D$9)*(G6392/100)*(E6392/1000)),IF(C6392="Spirits",SUM(LOOKUP(2,1/(SRP!$B$2:$B$6&lt;=E6392)/(SRP!$C$2:$C$6&gt;=E6392),SRP!$D$2:$D$6)*(G6392/100)*(E6392/1000)),IF(AND(C6392="Wine",D6392="Fortified Wines"),SUM(LOOKUP(2,1/(SRP!$B$20:$B$23&lt;=E6392)/(SRP!$C$20:$C$23&gt;=E6392),SRP!$D$20:$D$23)*(G6392/100)*(E6392/1000)),IF(C6392="Wine",SUM(LOOKUP(2,1/(SRP!$B$15:$B$19&lt;=E6392)/(SRP!$C$15:$C$19&gt;=E6392),SRP!$D$15:$D$19)*(G6392/100)*(E6392/1000)),IF(C6392="Ready to Drink",SUM(LOOKUP(2,1/(SRP!$B$10:$B$14&lt;=E6392)/(SRP!$C$10:$C$14&gt;=E6392),SRP!$D$10:$D$14)*(G6392/100)*(E6392/1000)),0))))),2)</f>
        <v>1.98</v>
      </c>
    </row>
    <row r="6393" spans="1:11" x14ac:dyDescent="0.35">
      <c r="A6393" s="2">
        <v>51193</v>
      </c>
      <c r="B6393" s="76" t="s">
        <v>4989</v>
      </c>
      <c r="C6393" s="76" t="s">
        <v>287</v>
      </c>
      <c r="D6393" s="76" t="s">
        <v>5266</v>
      </c>
      <c r="E6393" s="76">
        <v>473</v>
      </c>
      <c r="F6393" s="76">
        <v>24</v>
      </c>
      <c r="G6393" s="77">
        <v>5.3</v>
      </c>
      <c r="H6393" s="76" t="s">
        <v>3349</v>
      </c>
      <c r="I6393" s="77">
        <v>3.59</v>
      </c>
      <c r="J6393" s="2">
        <v>1</v>
      </c>
      <c r="K6393" s="119" cm="1">
        <f t="array" ref="K6393">ROUND(IF(C6393="Beer",SUM(LOOKUP(2,1/(SRP!$B$7:$B$9&lt;=E6393)/(SRP!$C$7:$C$9&gt;=E6393),SRP!$D$7:$D$9)*(G6393/100)*(E6393/1000)),IF(C6393="Spirits",SUM(LOOKUP(2,1/(SRP!$B$2:$B$6&lt;=E6393)/(SRP!$C$2:$C$6&gt;=E6393),SRP!$D$2:$D$6)*(G6393/100)*(E6393/1000)),IF(AND(C6393="Wine",D6393="Fortified Wines"),SUM(LOOKUP(2,1/(SRP!$B$20:$B$23&lt;=E6393)/(SRP!$C$20:$C$23&gt;=E6393),SRP!$D$20:$D$23)*(G6393/100)*(E6393/1000)),IF(C6393="Wine",SUM(LOOKUP(2,1/(SRP!$B$15:$B$19&lt;=E6393)/(SRP!$C$15:$C$19&gt;=E6393),SRP!$D$15:$D$19)*(G6393/100)*(E6393/1000)),IF(C6393="Ready to Drink",SUM(LOOKUP(2,1/(SRP!$B$10:$B$14&lt;=E6393)/(SRP!$C$10:$C$14&gt;=E6393),SRP!$D$10:$D$14)*(G6393/100)*(E6393/1000)),0))))),2)</f>
        <v>1.75</v>
      </c>
    </row>
    <row r="6394" spans="1:11" x14ac:dyDescent="0.35">
      <c r="A6394" s="2">
        <v>51221</v>
      </c>
      <c r="B6394" s="76" t="s">
        <v>4990</v>
      </c>
      <c r="C6394" s="76" t="s">
        <v>285</v>
      </c>
      <c r="D6394" s="76" t="s">
        <v>5270</v>
      </c>
      <c r="E6394" s="76">
        <v>50</v>
      </c>
      <c r="F6394" s="76">
        <v>48</v>
      </c>
      <c r="G6394" s="77">
        <v>20</v>
      </c>
      <c r="H6394" s="76" t="s">
        <v>3282</v>
      </c>
      <c r="I6394" s="77">
        <v>4.99</v>
      </c>
      <c r="J6394" s="2">
        <v>1</v>
      </c>
      <c r="K6394" s="119" cm="1">
        <f t="array" ref="K6394">ROUND(IF(C6394="Beer",SUM(LOOKUP(2,1/(SRP!$B$7:$B$9&lt;=E6394)/(SRP!$C$7:$C$9&gt;=E6394),SRP!$D$7:$D$9)*(G6394/100)*(E6394/1000)),IF(C6394="Spirits",SUM(LOOKUP(2,1/(SRP!$B$2:$B$6&lt;=E6394)/(SRP!$C$2:$C$6&gt;=E6394),SRP!$D$2:$D$6)*(G6394/100)*(E6394/1000)),IF(AND(C6394="Wine",D6394="Fortified Wines"),SUM(LOOKUP(2,1/(SRP!$B$20:$B$23&lt;=E6394)/(SRP!$C$20:$C$23&gt;=E6394),SRP!$D$20:$D$23)*(G6394/100)*(E6394/1000)),IF(C6394="Wine",SUM(LOOKUP(2,1/(SRP!$B$15:$B$19&lt;=E6394)/(SRP!$C$15:$C$19&gt;=E6394),SRP!$D$15:$D$19)*(G6394/100)*(E6394/1000)),IF(C6394="Ready to Drink",SUM(LOOKUP(2,1/(SRP!$B$10:$B$14&lt;=E6394)/(SRP!$C$10:$C$14&gt;=E6394),SRP!$D$10:$D$14)*(G6394/100)*(E6394/1000)),0))))),2)</f>
        <v>1.1599999999999999</v>
      </c>
    </row>
    <row r="6395" spans="1:11" x14ac:dyDescent="0.35">
      <c r="A6395" s="2">
        <v>51262</v>
      </c>
      <c r="B6395" s="76" t="s">
        <v>4889</v>
      </c>
      <c r="C6395" s="76" t="s">
        <v>287</v>
      </c>
      <c r="D6395" s="76" t="s">
        <v>5240</v>
      </c>
      <c r="E6395" s="76">
        <v>355</v>
      </c>
      <c r="F6395" s="76">
        <v>24</v>
      </c>
      <c r="G6395" s="77">
        <v>8.4</v>
      </c>
      <c r="H6395" s="76" t="s">
        <v>3334</v>
      </c>
      <c r="I6395" s="77">
        <v>6.45</v>
      </c>
      <c r="J6395" s="2">
        <v>1</v>
      </c>
      <c r="K6395" s="119" cm="1">
        <f t="array" ref="K6395">ROUND(IF(C6395="Beer",SUM(LOOKUP(2,1/(SRP!$B$7:$B$9&lt;=E6395)/(SRP!$C$7:$C$9&gt;=E6395),SRP!$D$7:$D$9)*(G6395/100)*(E6395/1000)),IF(C6395="Spirits",SUM(LOOKUP(2,1/(SRP!$B$2:$B$6&lt;=E6395)/(SRP!$C$2:$C$6&gt;=E6395),SRP!$D$2:$D$6)*(G6395/100)*(E6395/1000)),IF(AND(C6395="Wine",D6395="Fortified Wines"),SUM(LOOKUP(2,1/(SRP!$B$20:$B$23&lt;=E6395)/(SRP!$C$20:$C$23&gt;=E6395),SRP!$D$20:$D$23)*(G6395/100)*(E6395/1000)),IF(C6395="Wine",SUM(LOOKUP(2,1/(SRP!$B$15:$B$19&lt;=E6395)/(SRP!$C$15:$C$19&gt;=E6395),SRP!$D$15:$D$19)*(G6395/100)*(E6395/1000)),IF(C6395="Ready to Drink",SUM(LOOKUP(2,1/(SRP!$B$10:$B$14&lt;=E6395)/(SRP!$C$10:$C$14&gt;=E6395),SRP!$D$10:$D$14)*(G6395/100)*(E6395/1000)),0))))),2)</f>
        <v>2.08</v>
      </c>
    </row>
    <row r="6396" spans="1:11" x14ac:dyDescent="0.35">
      <c r="A6396" s="2">
        <v>51262</v>
      </c>
      <c r="B6396" s="76" t="s">
        <v>4889</v>
      </c>
      <c r="C6396" s="76" t="s">
        <v>287</v>
      </c>
      <c r="D6396" s="76" t="s">
        <v>5240</v>
      </c>
      <c r="E6396" s="76">
        <v>355</v>
      </c>
      <c r="F6396" s="76">
        <v>24</v>
      </c>
      <c r="G6396" s="77">
        <v>8.4</v>
      </c>
      <c r="H6396" s="76" t="s">
        <v>3334</v>
      </c>
      <c r="I6396" s="77">
        <v>6.45</v>
      </c>
      <c r="J6396" s="2">
        <v>1</v>
      </c>
      <c r="K6396" s="119" cm="1">
        <f t="array" ref="K6396">ROUND(IF(C6396="Beer",SUM(LOOKUP(2,1/(SRP!$B$7:$B$9&lt;=E6396)/(SRP!$C$7:$C$9&gt;=E6396),SRP!$D$7:$D$9)*(G6396/100)*(E6396/1000)),IF(C6396="Spirits",SUM(LOOKUP(2,1/(SRP!$B$2:$B$6&lt;=E6396)/(SRP!$C$2:$C$6&gt;=E6396),SRP!$D$2:$D$6)*(G6396/100)*(E6396/1000)),IF(AND(C6396="Wine",D6396="Fortified Wines"),SUM(LOOKUP(2,1/(SRP!$B$20:$B$23&lt;=E6396)/(SRP!$C$20:$C$23&gt;=E6396),SRP!$D$20:$D$23)*(G6396/100)*(E6396/1000)),IF(C6396="Wine",SUM(LOOKUP(2,1/(SRP!$B$15:$B$19&lt;=E6396)/(SRP!$C$15:$C$19&gt;=E6396),SRP!$D$15:$D$19)*(G6396/100)*(E6396/1000)),IF(C6396="Ready to Drink",SUM(LOOKUP(2,1/(SRP!$B$10:$B$14&lt;=E6396)/(SRP!$C$10:$C$14&gt;=E6396),SRP!$D$10:$D$14)*(G6396/100)*(E6396/1000)),0))))),2)</f>
        <v>2.08</v>
      </c>
    </row>
    <row r="6397" spans="1:11" x14ac:dyDescent="0.35">
      <c r="A6397" s="2">
        <v>51294</v>
      </c>
      <c r="B6397" s="76" t="s">
        <v>4940</v>
      </c>
      <c r="C6397" s="76" t="s">
        <v>5938</v>
      </c>
      <c r="D6397" s="76" t="s">
        <v>5746</v>
      </c>
      <c r="E6397" s="76">
        <v>355</v>
      </c>
      <c r="F6397" s="76">
        <v>24</v>
      </c>
      <c r="G6397" s="77">
        <v>7</v>
      </c>
      <c r="H6397" s="76" t="s">
        <v>4070</v>
      </c>
      <c r="I6397" s="77">
        <v>4.25</v>
      </c>
      <c r="J6397" s="2">
        <v>1</v>
      </c>
      <c r="K6397" s="119" cm="1">
        <f t="array" ref="K6397">ROUND(IF(C6397="Beer",SUM(LOOKUP(2,1/(SRP!$B$7:$B$9&lt;=E6397)/(SRP!$C$7:$C$9&gt;=E6397),SRP!$D$7:$D$9)*(G6397/100)*(E6397/1000)),IF(C6397="Spirits",SUM(LOOKUP(2,1/(SRP!$B$2:$B$6&lt;=E6397)/(SRP!$C$2:$C$6&gt;=E6397),SRP!$D$2:$D$6)*(G6397/100)*(E6397/1000)),IF(AND(C6397="Wine",D6397="Fortified Wines"),SUM(LOOKUP(2,1/(SRP!$B$20:$B$23&lt;=E6397)/(SRP!$C$20:$C$23&gt;=E6397),SRP!$D$20:$D$23)*(G6397/100)*(E6397/1000)),IF(C6397="Wine",SUM(LOOKUP(2,1/(SRP!$B$15:$B$19&lt;=E6397)/(SRP!$C$15:$C$19&gt;=E6397),SRP!$D$15:$D$19)*(G6397/100)*(E6397/1000)),IF(C6397="Ready to Drink",SUM(LOOKUP(2,1/(SRP!$B$10:$B$14&lt;=E6397)/(SRP!$C$10:$C$14&gt;=E6397),SRP!$D$10:$D$14)*(G6397/100)*(E6397/1000)),0))))),2)</f>
        <v>1.97</v>
      </c>
    </row>
    <row r="6398" spans="1:11" x14ac:dyDescent="0.35">
      <c r="A6398" s="2">
        <v>51294</v>
      </c>
      <c r="B6398" s="76" t="s">
        <v>4940</v>
      </c>
      <c r="C6398" s="76" t="s">
        <v>5938</v>
      </c>
      <c r="D6398" s="76" t="s">
        <v>5746</v>
      </c>
      <c r="E6398" s="76">
        <v>355</v>
      </c>
      <c r="F6398" s="76">
        <v>24</v>
      </c>
      <c r="G6398" s="77">
        <v>7</v>
      </c>
      <c r="H6398" s="76" t="s">
        <v>4070</v>
      </c>
      <c r="I6398" s="77">
        <v>4.25</v>
      </c>
      <c r="J6398" s="2">
        <v>1</v>
      </c>
      <c r="K6398" s="119" cm="1">
        <f t="array" ref="K6398">ROUND(IF(C6398="Beer",SUM(LOOKUP(2,1/(SRP!$B$7:$B$9&lt;=E6398)/(SRP!$C$7:$C$9&gt;=E6398),SRP!$D$7:$D$9)*(G6398/100)*(E6398/1000)),IF(C6398="Spirits",SUM(LOOKUP(2,1/(SRP!$B$2:$B$6&lt;=E6398)/(SRP!$C$2:$C$6&gt;=E6398),SRP!$D$2:$D$6)*(G6398/100)*(E6398/1000)),IF(AND(C6398="Wine",D6398="Fortified Wines"),SUM(LOOKUP(2,1/(SRP!$B$20:$B$23&lt;=E6398)/(SRP!$C$20:$C$23&gt;=E6398),SRP!$D$20:$D$23)*(G6398/100)*(E6398/1000)),IF(C6398="Wine",SUM(LOOKUP(2,1/(SRP!$B$15:$B$19&lt;=E6398)/(SRP!$C$15:$C$19&gt;=E6398),SRP!$D$15:$D$19)*(G6398/100)*(E6398/1000)),IF(C6398="Ready to Drink",SUM(LOOKUP(2,1/(SRP!$B$10:$B$14&lt;=E6398)/(SRP!$C$10:$C$14&gt;=E6398),SRP!$D$10:$D$14)*(G6398/100)*(E6398/1000)),0))))),2)</f>
        <v>1.97</v>
      </c>
    </row>
    <row r="6399" spans="1:11" x14ac:dyDescent="0.35">
      <c r="A6399" s="2">
        <v>51300</v>
      </c>
      <c r="B6399" s="76" t="s">
        <v>4941</v>
      </c>
      <c r="C6399" s="76" t="s">
        <v>5938</v>
      </c>
      <c r="D6399" s="76" t="s">
        <v>5746</v>
      </c>
      <c r="E6399" s="76">
        <v>355</v>
      </c>
      <c r="F6399" s="76">
        <v>24</v>
      </c>
      <c r="G6399" s="77">
        <v>7</v>
      </c>
      <c r="H6399" s="76" t="s">
        <v>4070</v>
      </c>
      <c r="I6399" s="77">
        <v>4.25</v>
      </c>
      <c r="J6399" s="2">
        <v>1</v>
      </c>
      <c r="K6399" s="119" cm="1">
        <f t="array" ref="K6399">ROUND(IF(C6399="Beer",SUM(LOOKUP(2,1/(SRP!$B$7:$B$9&lt;=E6399)/(SRP!$C$7:$C$9&gt;=E6399),SRP!$D$7:$D$9)*(G6399/100)*(E6399/1000)),IF(C6399="Spirits",SUM(LOOKUP(2,1/(SRP!$B$2:$B$6&lt;=E6399)/(SRP!$C$2:$C$6&gt;=E6399),SRP!$D$2:$D$6)*(G6399/100)*(E6399/1000)),IF(AND(C6399="Wine",D6399="Fortified Wines"),SUM(LOOKUP(2,1/(SRP!$B$20:$B$23&lt;=E6399)/(SRP!$C$20:$C$23&gt;=E6399),SRP!$D$20:$D$23)*(G6399/100)*(E6399/1000)),IF(C6399="Wine",SUM(LOOKUP(2,1/(SRP!$B$15:$B$19&lt;=E6399)/(SRP!$C$15:$C$19&gt;=E6399),SRP!$D$15:$D$19)*(G6399/100)*(E6399/1000)),IF(C6399="Ready to Drink",SUM(LOOKUP(2,1/(SRP!$B$10:$B$14&lt;=E6399)/(SRP!$C$10:$C$14&gt;=E6399),SRP!$D$10:$D$14)*(G6399/100)*(E6399/1000)),0))))),2)</f>
        <v>1.97</v>
      </c>
    </row>
    <row r="6400" spans="1:11" x14ac:dyDescent="0.35">
      <c r="A6400" s="2">
        <v>51300</v>
      </c>
      <c r="B6400" s="76" t="s">
        <v>4941</v>
      </c>
      <c r="C6400" s="76" t="s">
        <v>5938</v>
      </c>
      <c r="D6400" s="76" t="s">
        <v>5746</v>
      </c>
      <c r="E6400" s="76">
        <v>355</v>
      </c>
      <c r="F6400" s="76">
        <v>24</v>
      </c>
      <c r="G6400" s="77">
        <v>7</v>
      </c>
      <c r="H6400" s="76" t="s">
        <v>4070</v>
      </c>
      <c r="I6400" s="77">
        <v>4.25</v>
      </c>
      <c r="J6400" s="2">
        <v>1</v>
      </c>
      <c r="K6400" s="119" cm="1">
        <f t="array" ref="K6400">ROUND(IF(C6400="Beer",SUM(LOOKUP(2,1/(SRP!$B$7:$B$9&lt;=E6400)/(SRP!$C$7:$C$9&gt;=E6400),SRP!$D$7:$D$9)*(G6400/100)*(E6400/1000)),IF(C6400="Spirits",SUM(LOOKUP(2,1/(SRP!$B$2:$B$6&lt;=E6400)/(SRP!$C$2:$C$6&gt;=E6400),SRP!$D$2:$D$6)*(G6400/100)*(E6400/1000)),IF(AND(C6400="Wine",D6400="Fortified Wines"),SUM(LOOKUP(2,1/(SRP!$B$20:$B$23&lt;=E6400)/(SRP!$C$20:$C$23&gt;=E6400),SRP!$D$20:$D$23)*(G6400/100)*(E6400/1000)),IF(C6400="Wine",SUM(LOOKUP(2,1/(SRP!$B$15:$B$19&lt;=E6400)/(SRP!$C$15:$C$19&gt;=E6400),SRP!$D$15:$D$19)*(G6400/100)*(E6400/1000)),IF(C6400="Ready to Drink",SUM(LOOKUP(2,1/(SRP!$B$10:$B$14&lt;=E6400)/(SRP!$C$10:$C$14&gt;=E6400),SRP!$D$10:$D$14)*(G6400/100)*(E6400/1000)),0))))),2)</f>
        <v>1.97</v>
      </c>
    </row>
    <row r="6401" spans="1:11" x14ac:dyDescent="0.35">
      <c r="A6401" s="2">
        <v>51304</v>
      </c>
      <c r="B6401" s="76" t="s">
        <v>4915</v>
      </c>
      <c r="C6401" s="76" t="s">
        <v>287</v>
      </c>
      <c r="D6401" s="76" t="s">
        <v>5230</v>
      </c>
      <c r="E6401" s="76">
        <v>473</v>
      </c>
      <c r="F6401" s="76">
        <v>24</v>
      </c>
      <c r="G6401" s="77">
        <v>5.2</v>
      </c>
      <c r="H6401" s="76" t="s">
        <v>3900</v>
      </c>
      <c r="I6401" s="77">
        <v>4.49</v>
      </c>
      <c r="J6401" s="2">
        <v>1</v>
      </c>
      <c r="K6401" s="119" cm="1">
        <f t="array" ref="K6401">ROUND(IF(C6401="Beer",SUM(LOOKUP(2,1/(SRP!$B$7:$B$9&lt;=E6401)/(SRP!$C$7:$C$9&gt;=E6401),SRP!$D$7:$D$9)*(G6401/100)*(E6401/1000)),IF(C6401="Spirits",SUM(LOOKUP(2,1/(SRP!$B$2:$B$6&lt;=E6401)/(SRP!$C$2:$C$6&gt;=E6401),SRP!$D$2:$D$6)*(G6401/100)*(E6401/1000)),IF(AND(C6401="Wine",D6401="Fortified Wines"),SUM(LOOKUP(2,1/(SRP!$B$20:$B$23&lt;=E6401)/(SRP!$C$20:$C$23&gt;=E6401),SRP!$D$20:$D$23)*(G6401/100)*(E6401/1000)),IF(C6401="Wine",SUM(LOOKUP(2,1/(SRP!$B$15:$B$19&lt;=E6401)/(SRP!$C$15:$C$19&gt;=E6401),SRP!$D$15:$D$19)*(G6401/100)*(E6401/1000)),IF(C6401="Ready to Drink",SUM(LOOKUP(2,1/(SRP!$B$10:$B$14&lt;=E6401)/(SRP!$C$10:$C$14&gt;=E6401),SRP!$D$10:$D$14)*(G6401/100)*(E6401/1000)),0))))),2)</f>
        <v>1.72</v>
      </c>
    </row>
    <row r="6402" spans="1:11" x14ac:dyDescent="0.35">
      <c r="A6402" s="2">
        <v>51304</v>
      </c>
      <c r="B6402" s="76" t="s">
        <v>4915</v>
      </c>
      <c r="C6402" s="76" t="s">
        <v>287</v>
      </c>
      <c r="D6402" s="76" t="s">
        <v>5230</v>
      </c>
      <c r="E6402" s="76">
        <v>473</v>
      </c>
      <c r="F6402" s="76">
        <v>24</v>
      </c>
      <c r="G6402" s="77">
        <v>5.2</v>
      </c>
      <c r="H6402" s="76" t="s">
        <v>3900</v>
      </c>
      <c r="I6402" s="77">
        <v>4.49</v>
      </c>
      <c r="J6402" s="2">
        <v>1</v>
      </c>
      <c r="K6402" s="119" cm="1">
        <f t="array" ref="K6402">ROUND(IF(C6402="Beer",SUM(LOOKUP(2,1/(SRP!$B$7:$B$9&lt;=E6402)/(SRP!$C$7:$C$9&gt;=E6402),SRP!$D$7:$D$9)*(G6402/100)*(E6402/1000)),IF(C6402="Spirits",SUM(LOOKUP(2,1/(SRP!$B$2:$B$6&lt;=E6402)/(SRP!$C$2:$C$6&gt;=E6402),SRP!$D$2:$D$6)*(G6402/100)*(E6402/1000)),IF(AND(C6402="Wine",D6402="Fortified Wines"),SUM(LOOKUP(2,1/(SRP!$B$20:$B$23&lt;=E6402)/(SRP!$C$20:$C$23&gt;=E6402),SRP!$D$20:$D$23)*(G6402/100)*(E6402/1000)),IF(C6402="Wine",SUM(LOOKUP(2,1/(SRP!$B$15:$B$19&lt;=E6402)/(SRP!$C$15:$C$19&gt;=E6402),SRP!$D$15:$D$19)*(G6402/100)*(E6402/1000)),IF(C6402="Ready to Drink",SUM(LOOKUP(2,1/(SRP!$B$10:$B$14&lt;=E6402)/(SRP!$C$10:$C$14&gt;=E6402),SRP!$D$10:$D$14)*(G6402/100)*(E6402/1000)),0))))),2)</f>
        <v>1.72</v>
      </c>
    </row>
    <row r="6403" spans="1:11" x14ac:dyDescent="0.35">
      <c r="A6403" s="2">
        <v>51307</v>
      </c>
      <c r="B6403" s="76" t="s">
        <v>4916</v>
      </c>
      <c r="C6403" s="76" t="s">
        <v>287</v>
      </c>
      <c r="D6403" s="76" t="s">
        <v>5271</v>
      </c>
      <c r="E6403" s="76">
        <v>473</v>
      </c>
      <c r="F6403" s="76">
        <v>24</v>
      </c>
      <c r="G6403" s="77">
        <v>3.4</v>
      </c>
      <c r="H6403" s="76" t="s">
        <v>3900</v>
      </c>
      <c r="I6403" s="77">
        <v>4.3899999999999997</v>
      </c>
      <c r="J6403" s="2">
        <v>1</v>
      </c>
      <c r="K6403" s="119" cm="1">
        <f t="array" ref="K6403">ROUND(IF(C6403="Beer",SUM(LOOKUP(2,1/(SRP!$B$7:$B$9&lt;=E6403)/(SRP!$C$7:$C$9&gt;=E6403),SRP!$D$7:$D$9)*(G6403/100)*(E6403/1000)),IF(C6403="Spirits",SUM(LOOKUP(2,1/(SRP!$B$2:$B$6&lt;=E6403)/(SRP!$C$2:$C$6&gt;=E6403),SRP!$D$2:$D$6)*(G6403/100)*(E6403/1000)),IF(AND(C6403="Wine",D6403="Fortified Wines"),SUM(LOOKUP(2,1/(SRP!$B$20:$B$23&lt;=E6403)/(SRP!$C$20:$C$23&gt;=E6403),SRP!$D$20:$D$23)*(G6403/100)*(E6403/1000)),IF(C6403="Wine",SUM(LOOKUP(2,1/(SRP!$B$15:$B$19&lt;=E6403)/(SRP!$C$15:$C$19&gt;=E6403),SRP!$D$15:$D$19)*(G6403/100)*(E6403/1000)),IF(C6403="Ready to Drink",SUM(LOOKUP(2,1/(SRP!$B$10:$B$14&lt;=E6403)/(SRP!$C$10:$C$14&gt;=E6403),SRP!$D$10:$D$14)*(G6403/100)*(E6403/1000)),0))))),2)</f>
        <v>1.1200000000000001</v>
      </c>
    </row>
    <row r="6404" spans="1:11" x14ac:dyDescent="0.35">
      <c r="A6404" s="2">
        <v>51307</v>
      </c>
      <c r="B6404" s="76" t="s">
        <v>4916</v>
      </c>
      <c r="C6404" s="76" t="s">
        <v>287</v>
      </c>
      <c r="D6404" s="76" t="s">
        <v>5271</v>
      </c>
      <c r="E6404" s="76">
        <v>473</v>
      </c>
      <c r="F6404" s="76">
        <v>24</v>
      </c>
      <c r="G6404" s="77">
        <v>3.4</v>
      </c>
      <c r="H6404" s="76" t="s">
        <v>3900</v>
      </c>
      <c r="I6404" s="77">
        <v>4.3899999999999997</v>
      </c>
      <c r="J6404" s="2">
        <v>1</v>
      </c>
      <c r="K6404" s="119" cm="1">
        <f t="array" ref="K6404">ROUND(IF(C6404="Beer",SUM(LOOKUP(2,1/(SRP!$B$7:$B$9&lt;=E6404)/(SRP!$C$7:$C$9&gt;=E6404),SRP!$D$7:$D$9)*(G6404/100)*(E6404/1000)),IF(C6404="Spirits",SUM(LOOKUP(2,1/(SRP!$B$2:$B$6&lt;=E6404)/(SRP!$C$2:$C$6&gt;=E6404),SRP!$D$2:$D$6)*(G6404/100)*(E6404/1000)),IF(AND(C6404="Wine",D6404="Fortified Wines"),SUM(LOOKUP(2,1/(SRP!$B$20:$B$23&lt;=E6404)/(SRP!$C$20:$C$23&gt;=E6404),SRP!$D$20:$D$23)*(G6404/100)*(E6404/1000)),IF(C6404="Wine",SUM(LOOKUP(2,1/(SRP!$B$15:$B$19&lt;=E6404)/(SRP!$C$15:$C$19&gt;=E6404),SRP!$D$15:$D$19)*(G6404/100)*(E6404/1000)),IF(C6404="Ready to Drink",SUM(LOOKUP(2,1/(SRP!$B$10:$B$14&lt;=E6404)/(SRP!$C$10:$C$14&gt;=E6404),SRP!$D$10:$D$14)*(G6404/100)*(E6404/1000)),0))))),2)</f>
        <v>1.1200000000000001</v>
      </c>
    </row>
    <row r="6405" spans="1:11" x14ac:dyDescent="0.35">
      <c r="A6405" s="2">
        <v>51309</v>
      </c>
      <c r="B6405" s="76" t="s">
        <v>4917</v>
      </c>
      <c r="C6405" s="76" t="s">
        <v>287</v>
      </c>
      <c r="D6405" s="76" t="s">
        <v>5240</v>
      </c>
      <c r="E6405" s="76">
        <v>473</v>
      </c>
      <c r="F6405" s="76">
        <v>24</v>
      </c>
      <c r="G6405" s="77">
        <v>6.5</v>
      </c>
      <c r="H6405" s="76" t="s">
        <v>3900</v>
      </c>
      <c r="I6405" s="77">
        <v>4.95</v>
      </c>
      <c r="J6405" s="2">
        <v>1</v>
      </c>
      <c r="K6405" s="119" cm="1">
        <f t="array" ref="K6405">ROUND(IF(C6405="Beer",SUM(LOOKUP(2,1/(SRP!$B$7:$B$9&lt;=E6405)/(SRP!$C$7:$C$9&gt;=E6405),SRP!$D$7:$D$9)*(G6405/100)*(E6405/1000)),IF(C6405="Spirits",SUM(LOOKUP(2,1/(SRP!$B$2:$B$6&lt;=E6405)/(SRP!$C$2:$C$6&gt;=E6405),SRP!$D$2:$D$6)*(G6405/100)*(E6405/1000)),IF(AND(C6405="Wine",D6405="Fortified Wines"),SUM(LOOKUP(2,1/(SRP!$B$20:$B$23&lt;=E6405)/(SRP!$C$20:$C$23&gt;=E6405),SRP!$D$20:$D$23)*(G6405/100)*(E6405/1000)),IF(C6405="Wine",SUM(LOOKUP(2,1/(SRP!$B$15:$B$19&lt;=E6405)/(SRP!$C$15:$C$19&gt;=E6405),SRP!$D$15:$D$19)*(G6405/100)*(E6405/1000)),IF(C6405="Ready to Drink",SUM(LOOKUP(2,1/(SRP!$B$10:$B$14&lt;=E6405)/(SRP!$C$10:$C$14&gt;=E6405),SRP!$D$10:$D$14)*(G6405/100)*(E6405/1000)),0))))),2)</f>
        <v>2.15</v>
      </c>
    </row>
    <row r="6406" spans="1:11" x14ac:dyDescent="0.35">
      <c r="A6406" s="2">
        <v>51309</v>
      </c>
      <c r="B6406" s="76" t="s">
        <v>4917</v>
      </c>
      <c r="C6406" s="76" t="s">
        <v>287</v>
      </c>
      <c r="D6406" s="76" t="s">
        <v>5240</v>
      </c>
      <c r="E6406" s="76">
        <v>473</v>
      </c>
      <c r="F6406" s="76">
        <v>24</v>
      </c>
      <c r="G6406" s="77">
        <v>6.5</v>
      </c>
      <c r="H6406" s="76" t="s">
        <v>3900</v>
      </c>
      <c r="I6406" s="77">
        <v>4.95</v>
      </c>
      <c r="J6406" s="2">
        <v>1</v>
      </c>
      <c r="K6406" s="119" cm="1">
        <f t="array" ref="K6406">ROUND(IF(C6406="Beer",SUM(LOOKUP(2,1/(SRP!$B$7:$B$9&lt;=E6406)/(SRP!$C$7:$C$9&gt;=E6406),SRP!$D$7:$D$9)*(G6406/100)*(E6406/1000)),IF(C6406="Spirits",SUM(LOOKUP(2,1/(SRP!$B$2:$B$6&lt;=E6406)/(SRP!$C$2:$C$6&gt;=E6406),SRP!$D$2:$D$6)*(G6406/100)*(E6406/1000)),IF(AND(C6406="Wine",D6406="Fortified Wines"),SUM(LOOKUP(2,1/(SRP!$B$20:$B$23&lt;=E6406)/(SRP!$C$20:$C$23&gt;=E6406),SRP!$D$20:$D$23)*(G6406/100)*(E6406/1000)),IF(C6406="Wine",SUM(LOOKUP(2,1/(SRP!$B$15:$B$19&lt;=E6406)/(SRP!$C$15:$C$19&gt;=E6406),SRP!$D$15:$D$19)*(G6406/100)*(E6406/1000)),IF(C6406="Ready to Drink",SUM(LOOKUP(2,1/(SRP!$B$10:$B$14&lt;=E6406)/(SRP!$C$10:$C$14&gt;=E6406),SRP!$D$10:$D$14)*(G6406/100)*(E6406/1000)),0))))),2)</f>
        <v>2.15</v>
      </c>
    </row>
    <row r="6407" spans="1:11" x14ac:dyDescent="0.35">
      <c r="A6407" s="2">
        <v>51311</v>
      </c>
      <c r="B6407" s="76" t="s">
        <v>4942</v>
      </c>
      <c r="C6407" s="76" t="s">
        <v>5938</v>
      </c>
      <c r="D6407" s="76" t="s">
        <v>5746</v>
      </c>
      <c r="E6407" s="76">
        <v>355</v>
      </c>
      <c r="F6407" s="76">
        <v>24</v>
      </c>
      <c r="G6407" s="77">
        <v>7</v>
      </c>
      <c r="H6407" s="76" t="s">
        <v>4070</v>
      </c>
      <c r="I6407" s="77">
        <v>4.25</v>
      </c>
      <c r="J6407" s="2">
        <v>1</v>
      </c>
      <c r="K6407" s="119" cm="1">
        <f t="array" ref="K6407">ROUND(IF(C6407="Beer",SUM(LOOKUP(2,1/(SRP!$B$7:$B$9&lt;=E6407)/(SRP!$C$7:$C$9&gt;=E6407),SRP!$D$7:$D$9)*(G6407/100)*(E6407/1000)),IF(C6407="Spirits",SUM(LOOKUP(2,1/(SRP!$B$2:$B$6&lt;=E6407)/(SRP!$C$2:$C$6&gt;=E6407),SRP!$D$2:$D$6)*(G6407/100)*(E6407/1000)),IF(AND(C6407="Wine",D6407="Fortified Wines"),SUM(LOOKUP(2,1/(SRP!$B$20:$B$23&lt;=E6407)/(SRP!$C$20:$C$23&gt;=E6407),SRP!$D$20:$D$23)*(G6407/100)*(E6407/1000)),IF(C6407="Wine",SUM(LOOKUP(2,1/(SRP!$B$15:$B$19&lt;=E6407)/(SRP!$C$15:$C$19&gt;=E6407),SRP!$D$15:$D$19)*(G6407/100)*(E6407/1000)),IF(C6407="Ready to Drink",SUM(LOOKUP(2,1/(SRP!$B$10:$B$14&lt;=E6407)/(SRP!$C$10:$C$14&gt;=E6407),SRP!$D$10:$D$14)*(G6407/100)*(E6407/1000)),0))))),2)</f>
        <v>1.97</v>
      </c>
    </row>
    <row r="6408" spans="1:11" x14ac:dyDescent="0.35">
      <c r="A6408" s="2">
        <v>51311</v>
      </c>
      <c r="B6408" s="76" t="s">
        <v>4942</v>
      </c>
      <c r="C6408" s="76" t="s">
        <v>5938</v>
      </c>
      <c r="D6408" s="76" t="s">
        <v>5746</v>
      </c>
      <c r="E6408" s="76">
        <v>355</v>
      </c>
      <c r="F6408" s="76">
        <v>24</v>
      </c>
      <c r="G6408" s="77">
        <v>7</v>
      </c>
      <c r="H6408" s="76" t="s">
        <v>4070</v>
      </c>
      <c r="I6408" s="77">
        <v>4.25</v>
      </c>
      <c r="J6408" s="2">
        <v>1</v>
      </c>
      <c r="K6408" s="119" cm="1">
        <f t="array" ref="K6408">ROUND(IF(C6408="Beer",SUM(LOOKUP(2,1/(SRP!$B$7:$B$9&lt;=E6408)/(SRP!$C$7:$C$9&gt;=E6408),SRP!$D$7:$D$9)*(G6408/100)*(E6408/1000)),IF(C6408="Spirits",SUM(LOOKUP(2,1/(SRP!$B$2:$B$6&lt;=E6408)/(SRP!$C$2:$C$6&gt;=E6408),SRP!$D$2:$D$6)*(G6408/100)*(E6408/1000)),IF(AND(C6408="Wine",D6408="Fortified Wines"),SUM(LOOKUP(2,1/(SRP!$B$20:$B$23&lt;=E6408)/(SRP!$C$20:$C$23&gt;=E6408),SRP!$D$20:$D$23)*(G6408/100)*(E6408/1000)),IF(C6408="Wine",SUM(LOOKUP(2,1/(SRP!$B$15:$B$19&lt;=E6408)/(SRP!$C$15:$C$19&gt;=E6408),SRP!$D$15:$D$19)*(G6408/100)*(E6408/1000)),IF(C6408="Ready to Drink",SUM(LOOKUP(2,1/(SRP!$B$10:$B$14&lt;=E6408)/(SRP!$C$10:$C$14&gt;=E6408),SRP!$D$10:$D$14)*(G6408/100)*(E6408/1000)),0))))),2)</f>
        <v>1.97</v>
      </c>
    </row>
    <row r="6409" spans="1:11" x14ac:dyDescent="0.35">
      <c r="A6409" s="2">
        <v>51328</v>
      </c>
      <c r="B6409" s="76" t="s">
        <v>4998</v>
      </c>
      <c r="C6409" s="76" t="s">
        <v>5938</v>
      </c>
      <c r="D6409" s="76" t="s">
        <v>5746</v>
      </c>
      <c r="E6409" s="76">
        <v>2130</v>
      </c>
      <c r="F6409" s="76">
        <v>4</v>
      </c>
      <c r="G6409" s="77">
        <v>4.7</v>
      </c>
      <c r="H6409" s="76" t="s">
        <v>3324</v>
      </c>
      <c r="I6409" s="77">
        <v>17</v>
      </c>
      <c r="J6409" s="2">
        <v>6</v>
      </c>
      <c r="K6409" s="119" cm="1">
        <f t="array" ref="K6409">ROUND(IF(C6409="Beer",SUM(LOOKUP(2,1/(SRP!$B$7:$B$9&lt;=E6409)/(SRP!$C$7:$C$9&gt;=E6409),SRP!$D$7:$D$9)*(G6409/100)*(E6409/1000)),IF(C6409="Spirits",SUM(LOOKUP(2,1/(SRP!$B$2:$B$6&lt;=E6409)/(SRP!$C$2:$C$6&gt;=E6409),SRP!$D$2:$D$6)*(G6409/100)*(E6409/1000)),IF(AND(C6409="Wine",D6409="Fortified Wines"),SUM(LOOKUP(2,1/(SRP!$B$20:$B$23&lt;=E6409)/(SRP!$C$20:$C$23&gt;=E6409),SRP!$D$20:$D$23)*(G6409/100)*(E6409/1000)),IF(C6409="Wine",SUM(LOOKUP(2,1/(SRP!$B$15:$B$19&lt;=E6409)/(SRP!$C$15:$C$19&gt;=E6409),SRP!$D$15:$D$19)*(G6409/100)*(E6409/1000)),IF(C6409="Ready to Drink",SUM(LOOKUP(2,1/(SRP!$B$10:$B$14&lt;=E6409)/(SRP!$C$10:$C$14&gt;=E6409),SRP!$D$10:$D$14)*(G6409/100)*(E6409/1000)),0))))),2)</f>
        <v>6.99</v>
      </c>
    </row>
    <row r="6410" spans="1:11" x14ac:dyDescent="0.35">
      <c r="A6410" s="2">
        <v>51328</v>
      </c>
      <c r="B6410" s="76" t="s">
        <v>4998</v>
      </c>
      <c r="C6410" s="76" t="s">
        <v>5938</v>
      </c>
      <c r="D6410" s="76" t="s">
        <v>5746</v>
      </c>
      <c r="E6410" s="76">
        <v>2130</v>
      </c>
      <c r="F6410" s="76">
        <v>4</v>
      </c>
      <c r="G6410" s="77">
        <v>4.7</v>
      </c>
      <c r="H6410" s="76" t="s">
        <v>3324</v>
      </c>
      <c r="I6410" s="77">
        <v>17</v>
      </c>
      <c r="J6410" s="2">
        <v>6</v>
      </c>
      <c r="K6410" s="119" cm="1">
        <f t="array" ref="K6410">ROUND(IF(C6410="Beer",SUM(LOOKUP(2,1/(SRP!$B$7:$B$9&lt;=E6410)/(SRP!$C$7:$C$9&gt;=E6410),SRP!$D$7:$D$9)*(G6410/100)*(E6410/1000)),IF(C6410="Spirits",SUM(LOOKUP(2,1/(SRP!$B$2:$B$6&lt;=E6410)/(SRP!$C$2:$C$6&gt;=E6410),SRP!$D$2:$D$6)*(G6410/100)*(E6410/1000)),IF(AND(C6410="Wine",D6410="Fortified Wines"),SUM(LOOKUP(2,1/(SRP!$B$20:$B$23&lt;=E6410)/(SRP!$C$20:$C$23&gt;=E6410),SRP!$D$20:$D$23)*(G6410/100)*(E6410/1000)),IF(C6410="Wine",SUM(LOOKUP(2,1/(SRP!$B$15:$B$19&lt;=E6410)/(SRP!$C$15:$C$19&gt;=E6410),SRP!$D$15:$D$19)*(G6410/100)*(E6410/1000)),IF(C6410="Ready to Drink",SUM(LOOKUP(2,1/(SRP!$B$10:$B$14&lt;=E6410)/(SRP!$C$10:$C$14&gt;=E6410),SRP!$D$10:$D$14)*(G6410/100)*(E6410/1000)),0))))),2)</f>
        <v>6.99</v>
      </c>
    </row>
    <row r="6411" spans="1:11" x14ac:dyDescent="0.35">
      <c r="A6411" s="2">
        <v>51383</v>
      </c>
      <c r="B6411" s="76" t="s">
        <v>4943</v>
      </c>
      <c r="C6411" s="76" t="s">
        <v>287</v>
      </c>
      <c r="D6411" s="76" t="s">
        <v>5310</v>
      </c>
      <c r="E6411" s="76">
        <v>473</v>
      </c>
      <c r="F6411" s="76">
        <v>24</v>
      </c>
      <c r="G6411" s="77">
        <v>0.5</v>
      </c>
      <c r="H6411" s="76" t="s">
        <v>3354</v>
      </c>
      <c r="I6411" s="77">
        <v>2.99</v>
      </c>
      <c r="J6411" s="2">
        <v>1</v>
      </c>
      <c r="K6411" s="119" cm="1">
        <f t="array" ref="K6411">ROUND(IF(C6411="Beer",SUM(LOOKUP(2,1/(SRP!$B$7:$B$9&lt;=E6411)/(SRP!$C$7:$C$9&gt;=E6411),SRP!$D$7:$D$9)*(G6411/100)*(E6411/1000)),IF(C6411="Spirits",SUM(LOOKUP(2,1/(SRP!$B$2:$B$6&lt;=E6411)/(SRP!$C$2:$C$6&gt;=E6411),SRP!$D$2:$D$6)*(G6411/100)*(E6411/1000)),IF(AND(C6411="Wine",D6411="Fortified Wines"),SUM(LOOKUP(2,1/(SRP!$B$20:$B$23&lt;=E6411)/(SRP!$C$20:$C$23&gt;=E6411),SRP!$D$20:$D$23)*(G6411/100)*(E6411/1000)),IF(C6411="Wine",SUM(LOOKUP(2,1/(SRP!$B$15:$B$19&lt;=E6411)/(SRP!$C$15:$C$19&gt;=E6411),SRP!$D$15:$D$19)*(G6411/100)*(E6411/1000)),IF(C6411="Ready to Drink",SUM(LOOKUP(2,1/(SRP!$B$10:$B$14&lt;=E6411)/(SRP!$C$10:$C$14&gt;=E6411),SRP!$D$10:$D$14)*(G6411/100)*(E6411/1000)),0))))),2)</f>
        <v>0.17</v>
      </c>
    </row>
    <row r="6412" spans="1:11" x14ac:dyDescent="0.35">
      <c r="A6412" s="2">
        <v>51383</v>
      </c>
      <c r="B6412" s="76" t="s">
        <v>4943</v>
      </c>
      <c r="C6412" s="76" t="s">
        <v>287</v>
      </c>
      <c r="D6412" s="76" t="s">
        <v>5310</v>
      </c>
      <c r="E6412" s="76">
        <v>473</v>
      </c>
      <c r="F6412" s="76">
        <v>24</v>
      </c>
      <c r="G6412" s="77">
        <v>0.5</v>
      </c>
      <c r="H6412" s="76" t="s">
        <v>3354</v>
      </c>
      <c r="I6412" s="77">
        <v>2.99</v>
      </c>
      <c r="J6412" s="2">
        <v>1</v>
      </c>
      <c r="K6412" s="119" cm="1">
        <f t="array" ref="K6412">ROUND(IF(C6412="Beer",SUM(LOOKUP(2,1/(SRP!$B$7:$B$9&lt;=E6412)/(SRP!$C$7:$C$9&gt;=E6412),SRP!$D$7:$D$9)*(G6412/100)*(E6412/1000)),IF(C6412="Spirits",SUM(LOOKUP(2,1/(SRP!$B$2:$B$6&lt;=E6412)/(SRP!$C$2:$C$6&gt;=E6412),SRP!$D$2:$D$6)*(G6412/100)*(E6412/1000)),IF(AND(C6412="Wine",D6412="Fortified Wines"),SUM(LOOKUP(2,1/(SRP!$B$20:$B$23&lt;=E6412)/(SRP!$C$20:$C$23&gt;=E6412),SRP!$D$20:$D$23)*(G6412/100)*(E6412/1000)),IF(C6412="Wine",SUM(LOOKUP(2,1/(SRP!$B$15:$B$19&lt;=E6412)/(SRP!$C$15:$C$19&gt;=E6412),SRP!$D$15:$D$19)*(G6412/100)*(E6412/1000)),IF(C6412="Ready to Drink",SUM(LOOKUP(2,1/(SRP!$B$10:$B$14&lt;=E6412)/(SRP!$C$10:$C$14&gt;=E6412),SRP!$D$10:$D$14)*(G6412/100)*(E6412/1000)),0))))),2)</f>
        <v>0.17</v>
      </c>
    </row>
    <row r="6413" spans="1:11" x14ac:dyDescent="0.35">
      <c r="A6413" s="2">
        <v>51405</v>
      </c>
      <c r="B6413" s="76" t="s">
        <v>4992</v>
      </c>
      <c r="C6413" s="76" t="s">
        <v>286</v>
      </c>
      <c r="D6413" s="76" t="s">
        <v>5236</v>
      </c>
      <c r="E6413" s="76">
        <v>750</v>
      </c>
      <c r="F6413" s="76">
        <v>12</v>
      </c>
      <c r="G6413" s="77">
        <v>12.5</v>
      </c>
      <c r="H6413" s="76" t="s">
        <v>3303</v>
      </c>
      <c r="I6413" s="77">
        <v>21.99</v>
      </c>
      <c r="J6413" s="2">
        <v>1</v>
      </c>
      <c r="K6413" s="119" cm="1">
        <f t="array" ref="K6413">ROUND(IF(C6413="Beer",SUM(LOOKUP(2,1/(SRP!$B$7:$B$9&lt;=E6413)/(SRP!$C$7:$C$9&gt;=E6413),SRP!$D$7:$D$9)*(G6413/100)*(E6413/1000)),IF(C6413="Spirits",SUM(LOOKUP(2,1/(SRP!$B$2:$B$6&lt;=E6413)/(SRP!$C$2:$C$6&gt;=E6413),SRP!$D$2:$D$6)*(G6413/100)*(E6413/1000)),IF(AND(C6413="Wine",D6413="Fortified Wines"),SUM(LOOKUP(2,1/(SRP!$B$20:$B$23&lt;=E6413)/(SRP!$C$20:$C$23&gt;=E6413),SRP!$D$20:$D$23)*(G6413/100)*(E6413/1000)),IF(C6413="Wine",SUM(LOOKUP(2,1/(SRP!$B$15:$B$19&lt;=E6413)/(SRP!$C$15:$C$19&gt;=E6413),SRP!$D$15:$D$19)*(G6413/100)*(E6413/1000)),IF(C6413="Ready to Drink",SUM(LOOKUP(2,1/(SRP!$B$10:$B$14&lt;=E6413)/(SRP!$C$10:$C$14&gt;=E6413),SRP!$D$10:$D$14)*(G6413/100)*(E6413/1000)),0))))),2)</f>
        <v>6.54</v>
      </c>
    </row>
    <row r="6414" spans="1:11" x14ac:dyDescent="0.35">
      <c r="A6414" s="2">
        <v>51414</v>
      </c>
      <c r="B6414" s="76" t="s">
        <v>4993</v>
      </c>
      <c r="C6414" s="76" t="s">
        <v>285</v>
      </c>
      <c r="D6414" s="76" t="s">
        <v>5252</v>
      </c>
      <c r="E6414" s="76">
        <v>700</v>
      </c>
      <c r="F6414" s="76">
        <v>12</v>
      </c>
      <c r="G6414" s="77">
        <v>40</v>
      </c>
      <c r="H6414" s="76" t="s">
        <v>3332</v>
      </c>
      <c r="I6414" s="77">
        <v>27.4</v>
      </c>
      <c r="J6414" s="2">
        <v>1</v>
      </c>
      <c r="K6414" s="119" cm="1">
        <f t="array" ref="K6414">ROUND(IF(C6414="Beer",SUM(LOOKUP(2,1/(SRP!$B$7:$B$9&lt;=E6414)/(SRP!$C$7:$C$9&gt;=E6414),SRP!$D$7:$D$9)*(G6414/100)*(E6414/1000)),IF(C6414="Spirits",SUM(LOOKUP(2,1/(SRP!$B$2:$B$6&lt;=E6414)/(SRP!$C$2:$C$6&gt;=E6414),SRP!$D$2:$D$6)*(G6414/100)*(E6414/1000)),IF(AND(C6414="Wine",D6414="Fortified Wines"),SUM(LOOKUP(2,1/(SRP!$B$20:$B$23&lt;=E6414)/(SRP!$C$20:$C$23&gt;=E6414),SRP!$D$20:$D$23)*(G6414/100)*(E6414/1000)),IF(C6414="Wine",SUM(LOOKUP(2,1/(SRP!$B$15:$B$19&lt;=E6414)/(SRP!$C$15:$C$19&gt;=E6414),SRP!$D$15:$D$19)*(G6414/100)*(E6414/1000)),IF(C6414="Ready to Drink",SUM(LOOKUP(2,1/(SRP!$B$10:$B$14&lt;=E6414)/(SRP!$C$10:$C$14&gt;=E6414),SRP!$D$10:$D$14)*(G6414/100)*(E6414/1000)),0))))),2)</f>
        <v>19.55</v>
      </c>
    </row>
    <row r="6415" spans="1:11" x14ac:dyDescent="0.35">
      <c r="A6415" s="2">
        <v>51417</v>
      </c>
      <c r="B6415" s="76" t="s">
        <v>4881</v>
      </c>
      <c r="C6415" s="76" t="s">
        <v>287</v>
      </c>
      <c r="D6415" s="76" t="s">
        <v>5240</v>
      </c>
      <c r="E6415" s="76">
        <v>473</v>
      </c>
      <c r="F6415" s="76">
        <v>24</v>
      </c>
      <c r="G6415" s="77">
        <v>6</v>
      </c>
      <c r="H6415" s="76" t="s">
        <v>3380</v>
      </c>
      <c r="I6415" s="77">
        <v>4.29</v>
      </c>
      <c r="J6415" s="2">
        <v>1</v>
      </c>
      <c r="K6415" s="119" cm="1">
        <f t="array" ref="K6415">ROUND(IF(C6415="Beer",SUM(LOOKUP(2,1/(SRP!$B$7:$B$9&lt;=E6415)/(SRP!$C$7:$C$9&gt;=E6415),SRP!$D$7:$D$9)*(G6415/100)*(E6415/1000)),IF(C6415="Spirits",SUM(LOOKUP(2,1/(SRP!$B$2:$B$6&lt;=E6415)/(SRP!$C$2:$C$6&gt;=E6415),SRP!$D$2:$D$6)*(G6415/100)*(E6415/1000)),IF(AND(C6415="Wine",D6415="Fortified Wines"),SUM(LOOKUP(2,1/(SRP!$B$20:$B$23&lt;=E6415)/(SRP!$C$20:$C$23&gt;=E6415),SRP!$D$20:$D$23)*(G6415/100)*(E6415/1000)),IF(C6415="Wine",SUM(LOOKUP(2,1/(SRP!$B$15:$B$19&lt;=E6415)/(SRP!$C$15:$C$19&gt;=E6415),SRP!$D$15:$D$19)*(G6415/100)*(E6415/1000)),IF(C6415="Ready to Drink",SUM(LOOKUP(2,1/(SRP!$B$10:$B$14&lt;=E6415)/(SRP!$C$10:$C$14&gt;=E6415),SRP!$D$10:$D$14)*(G6415/100)*(E6415/1000)),0))))),2)</f>
        <v>1.98</v>
      </c>
    </row>
    <row r="6416" spans="1:11" x14ac:dyDescent="0.35">
      <c r="A6416" s="2">
        <v>51417</v>
      </c>
      <c r="B6416" s="76" t="s">
        <v>4881</v>
      </c>
      <c r="C6416" s="76" t="s">
        <v>287</v>
      </c>
      <c r="D6416" s="76" t="s">
        <v>5240</v>
      </c>
      <c r="E6416" s="76">
        <v>473</v>
      </c>
      <c r="F6416" s="76">
        <v>24</v>
      </c>
      <c r="G6416" s="77">
        <v>6</v>
      </c>
      <c r="H6416" s="76" t="s">
        <v>3380</v>
      </c>
      <c r="I6416" s="77">
        <v>4.29</v>
      </c>
      <c r="J6416" s="2">
        <v>1</v>
      </c>
      <c r="K6416" s="119" cm="1">
        <f t="array" ref="K6416">ROUND(IF(C6416="Beer",SUM(LOOKUP(2,1/(SRP!$B$7:$B$9&lt;=E6416)/(SRP!$C$7:$C$9&gt;=E6416),SRP!$D$7:$D$9)*(G6416/100)*(E6416/1000)),IF(C6416="Spirits",SUM(LOOKUP(2,1/(SRP!$B$2:$B$6&lt;=E6416)/(SRP!$C$2:$C$6&gt;=E6416),SRP!$D$2:$D$6)*(G6416/100)*(E6416/1000)),IF(AND(C6416="Wine",D6416="Fortified Wines"),SUM(LOOKUP(2,1/(SRP!$B$20:$B$23&lt;=E6416)/(SRP!$C$20:$C$23&gt;=E6416),SRP!$D$20:$D$23)*(G6416/100)*(E6416/1000)),IF(C6416="Wine",SUM(LOOKUP(2,1/(SRP!$B$15:$B$19&lt;=E6416)/(SRP!$C$15:$C$19&gt;=E6416),SRP!$D$15:$D$19)*(G6416/100)*(E6416/1000)),IF(C6416="Ready to Drink",SUM(LOOKUP(2,1/(SRP!$B$10:$B$14&lt;=E6416)/(SRP!$C$10:$C$14&gt;=E6416),SRP!$D$10:$D$14)*(G6416/100)*(E6416/1000)),0))))),2)</f>
        <v>1.98</v>
      </c>
    </row>
    <row r="6417" spans="1:11" x14ac:dyDescent="0.35">
      <c r="A6417" s="2">
        <v>51429</v>
      </c>
      <c r="B6417" s="76" t="s">
        <v>4899</v>
      </c>
      <c r="C6417" s="76" t="s">
        <v>287</v>
      </c>
      <c r="D6417" s="76" t="s">
        <v>5266</v>
      </c>
      <c r="E6417" s="76">
        <v>473</v>
      </c>
      <c r="F6417" s="76">
        <v>24</v>
      </c>
      <c r="G6417" s="77">
        <v>5</v>
      </c>
      <c r="H6417" s="76" t="s">
        <v>3370</v>
      </c>
      <c r="I6417" s="77">
        <v>4.99</v>
      </c>
      <c r="J6417" s="2">
        <v>1</v>
      </c>
      <c r="K6417" s="119" cm="1">
        <f t="array" ref="K6417">ROUND(IF(C6417="Beer",SUM(LOOKUP(2,1/(SRP!$B$7:$B$9&lt;=E6417)/(SRP!$C$7:$C$9&gt;=E6417),SRP!$D$7:$D$9)*(G6417/100)*(E6417/1000)),IF(C6417="Spirits",SUM(LOOKUP(2,1/(SRP!$B$2:$B$6&lt;=E6417)/(SRP!$C$2:$C$6&gt;=E6417),SRP!$D$2:$D$6)*(G6417/100)*(E6417/1000)),IF(AND(C6417="Wine",D6417="Fortified Wines"),SUM(LOOKUP(2,1/(SRP!$B$20:$B$23&lt;=E6417)/(SRP!$C$20:$C$23&gt;=E6417),SRP!$D$20:$D$23)*(G6417/100)*(E6417/1000)),IF(C6417="Wine",SUM(LOOKUP(2,1/(SRP!$B$15:$B$19&lt;=E6417)/(SRP!$C$15:$C$19&gt;=E6417),SRP!$D$15:$D$19)*(G6417/100)*(E6417/1000)),IF(C6417="Ready to Drink",SUM(LOOKUP(2,1/(SRP!$B$10:$B$14&lt;=E6417)/(SRP!$C$10:$C$14&gt;=E6417),SRP!$D$10:$D$14)*(G6417/100)*(E6417/1000)),0))))),2)</f>
        <v>1.65</v>
      </c>
    </row>
    <row r="6418" spans="1:11" x14ac:dyDescent="0.35">
      <c r="A6418" s="2">
        <v>51429</v>
      </c>
      <c r="B6418" s="76" t="s">
        <v>4899</v>
      </c>
      <c r="C6418" s="76" t="s">
        <v>287</v>
      </c>
      <c r="D6418" s="76" t="s">
        <v>5266</v>
      </c>
      <c r="E6418" s="76">
        <v>473</v>
      </c>
      <c r="F6418" s="76">
        <v>24</v>
      </c>
      <c r="G6418" s="77">
        <v>5</v>
      </c>
      <c r="H6418" s="76" t="s">
        <v>3370</v>
      </c>
      <c r="I6418" s="77">
        <v>4.99</v>
      </c>
      <c r="J6418" s="2">
        <v>1</v>
      </c>
      <c r="K6418" s="119" cm="1">
        <f t="array" ref="K6418">ROUND(IF(C6418="Beer",SUM(LOOKUP(2,1/(SRP!$B$7:$B$9&lt;=E6418)/(SRP!$C$7:$C$9&gt;=E6418),SRP!$D$7:$D$9)*(G6418/100)*(E6418/1000)),IF(C6418="Spirits",SUM(LOOKUP(2,1/(SRP!$B$2:$B$6&lt;=E6418)/(SRP!$C$2:$C$6&gt;=E6418),SRP!$D$2:$D$6)*(G6418/100)*(E6418/1000)),IF(AND(C6418="Wine",D6418="Fortified Wines"),SUM(LOOKUP(2,1/(SRP!$B$20:$B$23&lt;=E6418)/(SRP!$C$20:$C$23&gt;=E6418),SRP!$D$20:$D$23)*(G6418/100)*(E6418/1000)),IF(C6418="Wine",SUM(LOOKUP(2,1/(SRP!$B$15:$B$19&lt;=E6418)/(SRP!$C$15:$C$19&gt;=E6418),SRP!$D$15:$D$19)*(G6418/100)*(E6418/1000)),IF(C6418="Ready to Drink",SUM(LOOKUP(2,1/(SRP!$B$10:$B$14&lt;=E6418)/(SRP!$C$10:$C$14&gt;=E6418),SRP!$D$10:$D$14)*(G6418/100)*(E6418/1000)),0))))),2)</f>
        <v>1.65</v>
      </c>
    </row>
    <row r="6419" spans="1:11" x14ac:dyDescent="0.35">
      <c r="A6419" s="2">
        <v>51430</v>
      </c>
      <c r="B6419" s="76" t="s">
        <v>4925</v>
      </c>
      <c r="C6419" s="76" t="s">
        <v>287</v>
      </c>
      <c r="D6419" s="76" t="s">
        <v>5240</v>
      </c>
      <c r="E6419" s="76">
        <v>355</v>
      </c>
      <c r="F6419" s="76">
        <v>24</v>
      </c>
      <c r="G6419" s="77">
        <v>9.5</v>
      </c>
      <c r="H6419" s="76" t="s">
        <v>3377</v>
      </c>
      <c r="I6419" s="77">
        <v>5.05</v>
      </c>
      <c r="J6419" s="2">
        <v>1</v>
      </c>
      <c r="K6419" s="119" cm="1">
        <f t="array" ref="K6419">ROUND(IF(C6419="Beer",SUM(LOOKUP(2,1/(SRP!$B$7:$B$9&lt;=E6419)/(SRP!$C$7:$C$9&gt;=E6419),SRP!$D$7:$D$9)*(G6419/100)*(E6419/1000)),IF(C6419="Spirits",SUM(LOOKUP(2,1/(SRP!$B$2:$B$6&lt;=E6419)/(SRP!$C$2:$C$6&gt;=E6419),SRP!$D$2:$D$6)*(G6419/100)*(E6419/1000)),IF(AND(C6419="Wine",D6419="Fortified Wines"),SUM(LOOKUP(2,1/(SRP!$B$20:$B$23&lt;=E6419)/(SRP!$C$20:$C$23&gt;=E6419),SRP!$D$20:$D$23)*(G6419/100)*(E6419/1000)),IF(C6419="Wine",SUM(LOOKUP(2,1/(SRP!$B$15:$B$19&lt;=E6419)/(SRP!$C$15:$C$19&gt;=E6419),SRP!$D$15:$D$19)*(G6419/100)*(E6419/1000)),IF(C6419="Ready to Drink",SUM(LOOKUP(2,1/(SRP!$B$10:$B$14&lt;=E6419)/(SRP!$C$10:$C$14&gt;=E6419),SRP!$D$10:$D$14)*(G6419/100)*(E6419/1000)),0))))),2)</f>
        <v>2.35</v>
      </c>
    </row>
    <row r="6420" spans="1:11" x14ac:dyDescent="0.35">
      <c r="A6420" s="2">
        <v>51430</v>
      </c>
      <c r="B6420" s="76" t="s">
        <v>4925</v>
      </c>
      <c r="C6420" s="76" t="s">
        <v>287</v>
      </c>
      <c r="D6420" s="76" t="s">
        <v>5240</v>
      </c>
      <c r="E6420" s="76">
        <v>355</v>
      </c>
      <c r="F6420" s="76">
        <v>24</v>
      </c>
      <c r="G6420" s="77">
        <v>9.5</v>
      </c>
      <c r="H6420" s="76" t="s">
        <v>3377</v>
      </c>
      <c r="I6420" s="77">
        <v>5.05</v>
      </c>
      <c r="J6420" s="2">
        <v>1</v>
      </c>
      <c r="K6420" s="119" cm="1">
        <f t="array" ref="K6420">ROUND(IF(C6420="Beer",SUM(LOOKUP(2,1/(SRP!$B$7:$B$9&lt;=E6420)/(SRP!$C$7:$C$9&gt;=E6420),SRP!$D$7:$D$9)*(G6420/100)*(E6420/1000)),IF(C6420="Spirits",SUM(LOOKUP(2,1/(SRP!$B$2:$B$6&lt;=E6420)/(SRP!$C$2:$C$6&gt;=E6420),SRP!$D$2:$D$6)*(G6420/100)*(E6420/1000)),IF(AND(C6420="Wine",D6420="Fortified Wines"),SUM(LOOKUP(2,1/(SRP!$B$20:$B$23&lt;=E6420)/(SRP!$C$20:$C$23&gt;=E6420),SRP!$D$20:$D$23)*(G6420/100)*(E6420/1000)),IF(C6420="Wine",SUM(LOOKUP(2,1/(SRP!$B$15:$B$19&lt;=E6420)/(SRP!$C$15:$C$19&gt;=E6420),SRP!$D$15:$D$19)*(G6420/100)*(E6420/1000)),IF(C6420="Ready to Drink",SUM(LOOKUP(2,1/(SRP!$B$10:$B$14&lt;=E6420)/(SRP!$C$10:$C$14&gt;=E6420),SRP!$D$10:$D$14)*(G6420/100)*(E6420/1000)),0))))),2)</f>
        <v>2.35</v>
      </c>
    </row>
    <row r="6421" spans="1:11" x14ac:dyDescent="0.35">
      <c r="A6421" s="2">
        <v>51444</v>
      </c>
      <c r="B6421" s="76" t="s">
        <v>3962</v>
      </c>
      <c r="C6421" s="76" t="s">
        <v>285</v>
      </c>
      <c r="D6421" s="76" t="s">
        <v>5273</v>
      </c>
      <c r="E6421" s="76">
        <v>750</v>
      </c>
      <c r="F6421" s="76">
        <v>6</v>
      </c>
      <c r="G6421" s="77">
        <v>17.5</v>
      </c>
      <c r="H6421" s="76" t="s">
        <v>3282</v>
      </c>
      <c r="I6421" s="77">
        <v>32.99</v>
      </c>
      <c r="J6421" s="2">
        <v>1</v>
      </c>
      <c r="K6421" s="119" cm="1">
        <f t="array" ref="K6421">ROUND(IF(C6421="Beer",SUM(LOOKUP(2,1/(SRP!$B$7:$B$9&lt;=E6421)/(SRP!$C$7:$C$9&gt;=E6421),SRP!$D$7:$D$9)*(G6421/100)*(E6421/1000)),IF(C6421="Spirits",SUM(LOOKUP(2,1/(SRP!$B$2:$B$6&lt;=E6421)/(SRP!$C$2:$C$6&gt;=E6421),SRP!$D$2:$D$6)*(G6421/100)*(E6421/1000)),IF(AND(C6421="Wine",D6421="Fortified Wines"),SUM(LOOKUP(2,1/(SRP!$B$20:$B$23&lt;=E6421)/(SRP!$C$20:$C$23&gt;=E6421),SRP!$D$20:$D$23)*(G6421/100)*(E6421/1000)),IF(C6421="Wine",SUM(LOOKUP(2,1/(SRP!$B$15:$B$19&lt;=E6421)/(SRP!$C$15:$C$19&gt;=E6421),SRP!$D$15:$D$19)*(G6421/100)*(E6421/1000)),IF(C6421="Ready to Drink",SUM(LOOKUP(2,1/(SRP!$B$10:$B$14&lt;=E6421)/(SRP!$C$10:$C$14&gt;=E6421),SRP!$D$10:$D$14)*(G6421/100)*(E6421/1000)),0))))),2)</f>
        <v>9.16</v>
      </c>
    </row>
    <row r="6422" spans="1:11" x14ac:dyDescent="0.35">
      <c r="A6422" s="2">
        <v>51504</v>
      </c>
      <c r="B6422" s="76" t="s">
        <v>5068</v>
      </c>
      <c r="C6422" s="76" t="s">
        <v>287</v>
      </c>
      <c r="D6422" s="76" t="s">
        <v>5240</v>
      </c>
      <c r="E6422" s="76">
        <v>473</v>
      </c>
      <c r="F6422" s="76">
        <v>24</v>
      </c>
      <c r="G6422" s="77">
        <v>6.5</v>
      </c>
      <c r="H6422" s="76" t="s">
        <v>3349</v>
      </c>
      <c r="I6422" s="77">
        <v>3.95</v>
      </c>
      <c r="J6422" s="2">
        <v>1</v>
      </c>
      <c r="K6422" s="119" cm="1">
        <f t="array" ref="K6422">ROUND(IF(C6422="Beer",SUM(LOOKUP(2,1/(SRP!$B$7:$B$9&lt;=E6422)/(SRP!$C$7:$C$9&gt;=E6422),SRP!$D$7:$D$9)*(G6422/100)*(E6422/1000)),IF(C6422="Spirits",SUM(LOOKUP(2,1/(SRP!$B$2:$B$6&lt;=E6422)/(SRP!$C$2:$C$6&gt;=E6422),SRP!$D$2:$D$6)*(G6422/100)*(E6422/1000)),IF(AND(C6422="Wine",D6422="Fortified Wines"),SUM(LOOKUP(2,1/(SRP!$B$20:$B$23&lt;=E6422)/(SRP!$C$20:$C$23&gt;=E6422),SRP!$D$20:$D$23)*(G6422/100)*(E6422/1000)),IF(C6422="Wine",SUM(LOOKUP(2,1/(SRP!$B$15:$B$19&lt;=E6422)/(SRP!$C$15:$C$19&gt;=E6422),SRP!$D$15:$D$19)*(G6422/100)*(E6422/1000)),IF(C6422="Ready to Drink",SUM(LOOKUP(2,1/(SRP!$B$10:$B$14&lt;=E6422)/(SRP!$C$10:$C$14&gt;=E6422),SRP!$D$10:$D$14)*(G6422/100)*(E6422/1000)),0))))),2)</f>
        <v>2.15</v>
      </c>
    </row>
    <row r="6423" spans="1:11" x14ac:dyDescent="0.35">
      <c r="A6423" s="2">
        <v>51504</v>
      </c>
      <c r="B6423" s="76" t="s">
        <v>5068</v>
      </c>
      <c r="C6423" s="76" t="s">
        <v>287</v>
      </c>
      <c r="D6423" s="76" t="s">
        <v>5240</v>
      </c>
      <c r="E6423" s="76">
        <v>473</v>
      </c>
      <c r="F6423" s="76">
        <v>24</v>
      </c>
      <c r="G6423" s="77">
        <v>6.5</v>
      </c>
      <c r="H6423" s="76" t="s">
        <v>3349</v>
      </c>
      <c r="I6423" s="77">
        <v>3.95</v>
      </c>
      <c r="J6423" s="2">
        <v>1</v>
      </c>
      <c r="K6423" s="119" cm="1">
        <f t="array" ref="K6423">ROUND(IF(C6423="Beer",SUM(LOOKUP(2,1/(SRP!$B$7:$B$9&lt;=E6423)/(SRP!$C$7:$C$9&gt;=E6423),SRP!$D$7:$D$9)*(G6423/100)*(E6423/1000)),IF(C6423="Spirits",SUM(LOOKUP(2,1/(SRP!$B$2:$B$6&lt;=E6423)/(SRP!$C$2:$C$6&gt;=E6423),SRP!$D$2:$D$6)*(G6423/100)*(E6423/1000)),IF(AND(C6423="Wine",D6423="Fortified Wines"),SUM(LOOKUP(2,1/(SRP!$B$20:$B$23&lt;=E6423)/(SRP!$C$20:$C$23&gt;=E6423),SRP!$D$20:$D$23)*(G6423/100)*(E6423/1000)),IF(C6423="Wine",SUM(LOOKUP(2,1/(SRP!$B$15:$B$19&lt;=E6423)/(SRP!$C$15:$C$19&gt;=E6423),SRP!$D$15:$D$19)*(G6423/100)*(E6423/1000)),IF(C6423="Ready to Drink",SUM(LOOKUP(2,1/(SRP!$B$10:$B$14&lt;=E6423)/(SRP!$C$10:$C$14&gt;=E6423),SRP!$D$10:$D$14)*(G6423/100)*(E6423/1000)),0))))),2)</f>
        <v>2.15</v>
      </c>
    </row>
    <row r="6424" spans="1:11" x14ac:dyDescent="0.35">
      <c r="A6424" s="2">
        <v>51506</v>
      </c>
      <c r="B6424" s="76" t="s">
        <v>4944</v>
      </c>
      <c r="C6424" s="76" t="s">
        <v>287</v>
      </c>
      <c r="D6424" s="76" t="s">
        <v>5292</v>
      </c>
      <c r="E6424" s="76">
        <v>473</v>
      </c>
      <c r="F6424" s="76">
        <v>24</v>
      </c>
      <c r="G6424" s="77">
        <v>5</v>
      </c>
      <c r="H6424" s="76" t="s">
        <v>3349</v>
      </c>
      <c r="I6424" s="77">
        <v>3.95</v>
      </c>
      <c r="J6424" s="2">
        <v>1</v>
      </c>
      <c r="K6424" s="119" cm="1">
        <f t="array" ref="K6424">ROUND(IF(C6424="Beer",SUM(LOOKUP(2,1/(SRP!$B$7:$B$9&lt;=E6424)/(SRP!$C$7:$C$9&gt;=E6424),SRP!$D$7:$D$9)*(G6424/100)*(E6424/1000)),IF(C6424="Spirits",SUM(LOOKUP(2,1/(SRP!$B$2:$B$6&lt;=E6424)/(SRP!$C$2:$C$6&gt;=E6424),SRP!$D$2:$D$6)*(G6424/100)*(E6424/1000)),IF(AND(C6424="Wine",D6424="Fortified Wines"),SUM(LOOKUP(2,1/(SRP!$B$20:$B$23&lt;=E6424)/(SRP!$C$20:$C$23&gt;=E6424),SRP!$D$20:$D$23)*(G6424/100)*(E6424/1000)),IF(C6424="Wine",SUM(LOOKUP(2,1/(SRP!$B$15:$B$19&lt;=E6424)/(SRP!$C$15:$C$19&gt;=E6424),SRP!$D$15:$D$19)*(G6424/100)*(E6424/1000)),IF(C6424="Ready to Drink",SUM(LOOKUP(2,1/(SRP!$B$10:$B$14&lt;=E6424)/(SRP!$C$10:$C$14&gt;=E6424),SRP!$D$10:$D$14)*(G6424/100)*(E6424/1000)),0))))),2)</f>
        <v>1.65</v>
      </c>
    </row>
    <row r="6425" spans="1:11" x14ac:dyDescent="0.35">
      <c r="A6425" s="2">
        <v>51506</v>
      </c>
      <c r="B6425" s="76" t="s">
        <v>4944</v>
      </c>
      <c r="C6425" s="76" t="s">
        <v>287</v>
      </c>
      <c r="D6425" s="76" t="s">
        <v>5292</v>
      </c>
      <c r="E6425" s="76">
        <v>473</v>
      </c>
      <c r="F6425" s="76">
        <v>24</v>
      </c>
      <c r="G6425" s="77">
        <v>5</v>
      </c>
      <c r="H6425" s="76" t="s">
        <v>3349</v>
      </c>
      <c r="I6425" s="77">
        <v>3.95</v>
      </c>
      <c r="J6425" s="2">
        <v>1</v>
      </c>
      <c r="K6425" s="119" cm="1">
        <f t="array" ref="K6425">ROUND(IF(C6425="Beer",SUM(LOOKUP(2,1/(SRP!$B$7:$B$9&lt;=E6425)/(SRP!$C$7:$C$9&gt;=E6425),SRP!$D$7:$D$9)*(G6425/100)*(E6425/1000)),IF(C6425="Spirits",SUM(LOOKUP(2,1/(SRP!$B$2:$B$6&lt;=E6425)/(SRP!$C$2:$C$6&gt;=E6425),SRP!$D$2:$D$6)*(G6425/100)*(E6425/1000)),IF(AND(C6425="Wine",D6425="Fortified Wines"),SUM(LOOKUP(2,1/(SRP!$B$20:$B$23&lt;=E6425)/(SRP!$C$20:$C$23&gt;=E6425),SRP!$D$20:$D$23)*(G6425/100)*(E6425/1000)),IF(C6425="Wine",SUM(LOOKUP(2,1/(SRP!$B$15:$B$19&lt;=E6425)/(SRP!$C$15:$C$19&gt;=E6425),SRP!$D$15:$D$19)*(G6425/100)*(E6425/1000)),IF(C6425="Ready to Drink",SUM(LOOKUP(2,1/(SRP!$B$10:$B$14&lt;=E6425)/(SRP!$C$10:$C$14&gt;=E6425),SRP!$D$10:$D$14)*(G6425/100)*(E6425/1000)),0))))),2)</f>
        <v>1.65</v>
      </c>
    </row>
    <row r="6426" spans="1:11" x14ac:dyDescent="0.35">
      <c r="A6426" s="2">
        <v>51507</v>
      </c>
      <c r="B6426" s="76" t="s">
        <v>4945</v>
      </c>
      <c r="C6426" s="76" t="s">
        <v>287</v>
      </c>
      <c r="D6426" s="76" t="s">
        <v>5292</v>
      </c>
      <c r="E6426" s="76">
        <v>473</v>
      </c>
      <c r="F6426" s="76">
        <v>24</v>
      </c>
      <c r="G6426" s="77">
        <v>5</v>
      </c>
      <c r="H6426" s="76" t="s">
        <v>3349</v>
      </c>
      <c r="I6426" s="77">
        <v>3.95</v>
      </c>
      <c r="J6426" s="2">
        <v>1</v>
      </c>
      <c r="K6426" s="119" cm="1">
        <f t="array" ref="K6426">ROUND(IF(C6426="Beer",SUM(LOOKUP(2,1/(SRP!$B$7:$B$9&lt;=E6426)/(SRP!$C$7:$C$9&gt;=E6426),SRP!$D$7:$D$9)*(G6426/100)*(E6426/1000)),IF(C6426="Spirits",SUM(LOOKUP(2,1/(SRP!$B$2:$B$6&lt;=E6426)/(SRP!$C$2:$C$6&gt;=E6426),SRP!$D$2:$D$6)*(G6426/100)*(E6426/1000)),IF(AND(C6426="Wine",D6426="Fortified Wines"),SUM(LOOKUP(2,1/(SRP!$B$20:$B$23&lt;=E6426)/(SRP!$C$20:$C$23&gt;=E6426),SRP!$D$20:$D$23)*(G6426/100)*(E6426/1000)),IF(C6426="Wine",SUM(LOOKUP(2,1/(SRP!$B$15:$B$19&lt;=E6426)/(SRP!$C$15:$C$19&gt;=E6426),SRP!$D$15:$D$19)*(G6426/100)*(E6426/1000)),IF(C6426="Ready to Drink",SUM(LOOKUP(2,1/(SRP!$B$10:$B$14&lt;=E6426)/(SRP!$C$10:$C$14&gt;=E6426),SRP!$D$10:$D$14)*(G6426/100)*(E6426/1000)),0))))),2)</f>
        <v>1.65</v>
      </c>
    </row>
    <row r="6427" spans="1:11" x14ac:dyDescent="0.35">
      <c r="A6427" s="2">
        <v>51507</v>
      </c>
      <c r="B6427" s="76" t="s">
        <v>4945</v>
      </c>
      <c r="C6427" s="76" t="s">
        <v>287</v>
      </c>
      <c r="D6427" s="76" t="s">
        <v>5292</v>
      </c>
      <c r="E6427" s="76">
        <v>473</v>
      </c>
      <c r="F6427" s="76">
        <v>24</v>
      </c>
      <c r="G6427" s="77">
        <v>5</v>
      </c>
      <c r="H6427" s="76" t="s">
        <v>3349</v>
      </c>
      <c r="I6427" s="77">
        <v>3.95</v>
      </c>
      <c r="J6427" s="2">
        <v>1</v>
      </c>
      <c r="K6427" s="119" cm="1">
        <f t="array" ref="K6427">ROUND(IF(C6427="Beer",SUM(LOOKUP(2,1/(SRP!$B$7:$B$9&lt;=E6427)/(SRP!$C$7:$C$9&gt;=E6427),SRP!$D$7:$D$9)*(G6427/100)*(E6427/1000)),IF(C6427="Spirits",SUM(LOOKUP(2,1/(SRP!$B$2:$B$6&lt;=E6427)/(SRP!$C$2:$C$6&gt;=E6427),SRP!$D$2:$D$6)*(G6427/100)*(E6427/1000)),IF(AND(C6427="Wine",D6427="Fortified Wines"),SUM(LOOKUP(2,1/(SRP!$B$20:$B$23&lt;=E6427)/(SRP!$C$20:$C$23&gt;=E6427),SRP!$D$20:$D$23)*(G6427/100)*(E6427/1000)),IF(C6427="Wine",SUM(LOOKUP(2,1/(SRP!$B$15:$B$19&lt;=E6427)/(SRP!$C$15:$C$19&gt;=E6427),SRP!$D$15:$D$19)*(G6427/100)*(E6427/1000)),IF(C6427="Ready to Drink",SUM(LOOKUP(2,1/(SRP!$B$10:$B$14&lt;=E6427)/(SRP!$C$10:$C$14&gt;=E6427),SRP!$D$10:$D$14)*(G6427/100)*(E6427/1000)),0))))),2)</f>
        <v>1.65</v>
      </c>
    </row>
    <row r="6428" spans="1:11" x14ac:dyDescent="0.35">
      <c r="A6428" s="2">
        <v>51508</v>
      </c>
      <c r="B6428" s="76" t="s">
        <v>4946</v>
      </c>
      <c r="C6428" s="76" t="s">
        <v>287</v>
      </c>
      <c r="D6428" s="76" t="s">
        <v>5230</v>
      </c>
      <c r="E6428" s="76">
        <v>473</v>
      </c>
      <c r="F6428" s="76">
        <v>24</v>
      </c>
      <c r="G6428" s="77">
        <v>5</v>
      </c>
      <c r="H6428" s="76" t="s">
        <v>3349</v>
      </c>
      <c r="I6428" s="77">
        <v>3.29</v>
      </c>
      <c r="J6428" s="2">
        <v>1</v>
      </c>
      <c r="K6428" s="119" cm="1">
        <f t="array" ref="K6428">ROUND(IF(C6428="Beer",SUM(LOOKUP(2,1/(SRP!$B$7:$B$9&lt;=E6428)/(SRP!$C$7:$C$9&gt;=E6428),SRP!$D$7:$D$9)*(G6428/100)*(E6428/1000)),IF(C6428="Spirits",SUM(LOOKUP(2,1/(SRP!$B$2:$B$6&lt;=E6428)/(SRP!$C$2:$C$6&gt;=E6428),SRP!$D$2:$D$6)*(G6428/100)*(E6428/1000)),IF(AND(C6428="Wine",D6428="Fortified Wines"),SUM(LOOKUP(2,1/(SRP!$B$20:$B$23&lt;=E6428)/(SRP!$C$20:$C$23&gt;=E6428),SRP!$D$20:$D$23)*(G6428/100)*(E6428/1000)),IF(C6428="Wine",SUM(LOOKUP(2,1/(SRP!$B$15:$B$19&lt;=E6428)/(SRP!$C$15:$C$19&gt;=E6428),SRP!$D$15:$D$19)*(G6428/100)*(E6428/1000)),IF(C6428="Ready to Drink",SUM(LOOKUP(2,1/(SRP!$B$10:$B$14&lt;=E6428)/(SRP!$C$10:$C$14&gt;=E6428),SRP!$D$10:$D$14)*(G6428/100)*(E6428/1000)),0))))),2)</f>
        <v>1.65</v>
      </c>
    </row>
    <row r="6429" spans="1:11" x14ac:dyDescent="0.35">
      <c r="A6429" s="2">
        <v>51508</v>
      </c>
      <c r="B6429" s="76" t="s">
        <v>4946</v>
      </c>
      <c r="C6429" s="76" t="s">
        <v>287</v>
      </c>
      <c r="D6429" s="76" t="s">
        <v>5230</v>
      </c>
      <c r="E6429" s="76">
        <v>473</v>
      </c>
      <c r="F6429" s="76">
        <v>24</v>
      </c>
      <c r="G6429" s="77">
        <v>5</v>
      </c>
      <c r="H6429" s="76" t="s">
        <v>3349</v>
      </c>
      <c r="I6429" s="77">
        <v>3.29</v>
      </c>
      <c r="J6429" s="2">
        <v>1</v>
      </c>
      <c r="K6429" s="119" cm="1">
        <f t="array" ref="K6429">ROUND(IF(C6429="Beer",SUM(LOOKUP(2,1/(SRP!$B$7:$B$9&lt;=E6429)/(SRP!$C$7:$C$9&gt;=E6429),SRP!$D$7:$D$9)*(G6429/100)*(E6429/1000)),IF(C6429="Spirits",SUM(LOOKUP(2,1/(SRP!$B$2:$B$6&lt;=E6429)/(SRP!$C$2:$C$6&gt;=E6429),SRP!$D$2:$D$6)*(G6429/100)*(E6429/1000)),IF(AND(C6429="Wine",D6429="Fortified Wines"),SUM(LOOKUP(2,1/(SRP!$B$20:$B$23&lt;=E6429)/(SRP!$C$20:$C$23&gt;=E6429),SRP!$D$20:$D$23)*(G6429/100)*(E6429/1000)),IF(C6429="Wine",SUM(LOOKUP(2,1/(SRP!$B$15:$B$19&lt;=E6429)/(SRP!$C$15:$C$19&gt;=E6429),SRP!$D$15:$D$19)*(G6429/100)*(E6429/1000)),IF(C6429="Ready to Drink",SUM(LOOKUP(2,1/(SRP!$B$10:$B$14&lt;=E6429)/(SRP!$C$10:$C$14&gt;=E6429),SRP!$D$10:$D$14)*(G6429/100)*(E6429/1000)),0))))),2)</f>
        <v>1.65</v>
      </c>
    </row>
    <row r="6430" spans="1:11" x14ac:dyDescent="0.35">
      <c r="A6430" s="2">
        <v>51509</v>
      </c>
      <c r="B6430" s="76" t="s">
        <v>4947</v>
      </c>
      <c r="C6430" s="76" t="s">
        <v>287</v>
      </c>
      <c r="D6430" s="76" t="s">
        <v>5240</v>
      </c>
      <c r="E6430" s="76">
        <v>473</v>
      </c>
      <c r="F6430" s="76">
        <v>24</v>
      </c>
      <c r="G6430" s="77">
        <v>6.6</v>
      </c>
      <c r="H6430" s="76" t="s">
        <v>3349</v>
      </c>
      <c r="I6430" s="77">
        <v>3.95</v>
      </c>
      <c r="J6430" s="2">
        <v>1</v>
      </c>
      <c r="K6430" s="119" cm="1">
        <f t="array" ref="K6430">ROUND(IF(C6430="Beer",SUM(LOOKUP(2,1/(SRP!$B$7:$B$9&lt;=E6430)/(SRP!$C$7:$C$9&gt;=E6430),SRP!$D$7:$D$9)*(G6430/100)*(E6430/1000)),IF(C6430="Spirits",SUM(LOOKUP(2,1/(SRP!$B$2:$B$6&lt;=E6430)/(SRP!$C$2:$C$6&gt;=E6430),SRP!$D$2:$D$6)*(G6430/100)*(E6430/1000)),IF(AND(C6430="Wine",D6430="Fortified Wines"),SUM(LOOKUP(2,1/(SRP!$B$20:$B$23&lt;=E6430)/(SRP!$C$20:$C$23&gt;=E6430),SRP!$D$20:$D$23)*(G6430/100)*(E6430/1000)),IF(C6430="Wine",SUM(LOOKUP(2,1/(SRP!$B$15:$B$19&lt;=E6430)/(SRP!$C$15:$C$19&gt;=E6430),SRP!$D$15:$D$19)*(G6430/100)*(E6430/1000)),IF(C6430="Ready to Drink",SUM(LOOKUP(2,1/(SRP!$B$10:$B$14&lt;=E6430)/(SRP!$C$10:$C$14&gt;=E6430),SRP!$D$10:$D$14)*(G6430/100)*(E6430/1000)),0))))),2)</f>
        <v>2.1800000000000002</v>
      </c>
    </row>
    <row r="6431" spans="1:11" x14ac:dyDescent="0.35">
      <c r="A6431" s="2">
        <v>51509</v>
      </c>
      <c r="B6431" s="76" t="s">
        <v>4947</v>
      </c>
      <c r="C6431" s="76" t="s">
        <v>287</v>
      </c>
      <c r="D6431" s="76" t="s">
        <v>5240</v>
      </c>
      <c r="E6431" s="76">
        <v>473</v>
      </c>
      <c r="F6431" s="76">
        <v>24</v>
      </c>
      <c r="G6431" s="77">
        <v>6.6</v>
      </c>
      <c r="H6431" s="76" t="s">
        <v>3349</v>
      </c>
      <c r="I6431" s="77">
        <v>3.95</v>
      </c>
      <c r="J6431" s="2">
        <v>1</v>
      </c>
      <c r="K6431" s="119" cm="1">
        <f t="array" ref="K6431">ROUND(IF(C6431="Beer",SUM(LOOKUP(2,1/(SRP!$B$7:$B$9&lt;=E6431)/(SRP!$C$7:$C$9&gt;=E6431),SRP!$D$7:$D$9)*(G6431/100)*(E6431/1000)),IF(C6431="Spirits",SUM(LOOKUP(2,1/(SRP!$B$2:$B$6&lt;=E6431)/(SRP!$C$2:$C$6&gt;=E6431),SRP!$D$2:$D$6)*(G6431/100)*(E6431/1000)),IF(AND(C6431="Wine",D6431="Fortified Wines"),SUM(LOOKUP(2,1/(SRP!$B$20:$B$23&lt;=E6431)/(SRP!$C$20:$C$23&gt;=E6431),SRP!$D$20:$D$23)*(G6431/100)*(E6431/1000)),IF(C6431="Wine",SUM(LOOKUP(2,1/(SRP!$B$15:$B$19&lt;=E6431)/(SRP!$C$15:$C$19&gt;=E6431),SRP!$D$15:$D$19)*(G6431/100)*(E6431/1000)),IF(C6431="Ready to Drink",SUM(LOOKUP(2,1/(SRP!$B$10:$B$14&lt;=E6431)/(SRP!$C$10:$C$14&gt;=E6431),SRP!$D$10:$D$14)*(G6431/100)*(E6431/1000)),0))))),2)</f>
        <v>2.1800000000000002</v>
      </c>
    </row>
    <row r="6432" spans="1:11" x14ac:dyDescent="0.35">
      <c r="A6432" s="2">
        <v>51510</v>
      </c>
      <c r="B6432" s="76" t="s">
        <v>4948</v>
      </c>
      <c r="C6432" s="76" t="s">
        <v>287</v>
      </c>
      <c r="D6432" s="76" t="s">
        <v>5240</v>
      </c>
      <c r="E6432" s="76">
        <v>473</v>
      </c>
      <c r="F6432" s="76">
        <v>24</v>
      </c>
      <c r="G6432" s="77">
        <v>6.5</v>
      </c>
      <c r="H6432" s="76" t="s">
        <v>3349</v>
      </c>
      <c r="I6432" s="77">
        <v>3.96</v>
      </c>
      <c r="J6432" s="2">
        <v>1</v>
      </c>
      <c r="K6432" s="119" cm="1">
        <f t="array" ref="K6432">ROUND(IF(C6432="Beer",SUM(LOOKUP(2,1/(SRP!$B$7:$B$9&lt;=E6432)/(SRP!$C$7:$C$9&gt;=E6432),SRP!$D$7:$D$9)*(G6432/100)*(E6432/1000)),IF(C6432="Spirits",SUM(LOOKUP(2,1/(SRP!$B$2:$B$6&lt;=E6432)/(SRP!$C$2:$C$6&gt;=E6432),SRP!$D$2:$D$6)*(G6432/100)*(E6432/1000)),IF(AND(C6432="Wine",D6432="Fortified Wines"),SUM(LOOKUP(2,1/(SRP!$B$20:$B$23&lt;=E6432)/(SRP!$C$20:$C$23&gt;=E6432),SRP!$D$20:$D$23)*(G6432/100)*(E6432/1000)),IF(C6432="Wine",SUM(LOOKUP(2,1/(SRP!$B$15:$B$19&lt;=E6432)/(SRP!$C$15:$C$19&gt;=E6432),SRP!$D$15:$D$19)*(G6432/100)*(E6432/1000)),IF(C6432="Ready to Drink",SUM(LOOKUP(2,1/(SRP!$B$10:$B$14&lt;=E6432)/(SRP!$C$10:$C$14&gt;=E6432),SRP!$D$10:$D$14)*(G6432/100)*(E6432/1000)),0))))),2)</f>
        <v>2.15</v>
      </c>
    </row>
    <row r="6433" spans="1:11" x14ac:dyDescent="0.35">
      <c r="A6433" s="2">
        <v>51510</v>
      </c>
      <c r="B6433" s="76" t="s">
        <v>4948</v>
      </c>
      <c r="C6433" s="76" t="s">
        <v>287</v>
      </c>
      <c r="D6433" s="76" t="s">
        <v>5240</v>
      </c>
      <c r="E6433" s="76">
        <v>473</v>
      </c>
      <c r="F6433" s="76">
        <v>24</v>
      </c>
      <c r="G6433" s="77">
        <v>6.5</v>
      </c>
      <c r="H6433" s="76" t="s">
        <v>3349</v>
      </c>
      <c r="I6433" s="77">
        <v>3.96</v>
      </c>
      <c r="J6433" s="2">
        <v>1</v>
      </c>
      <c r="K6433" s="119" cm="1">
        <f t="array" ref="K6433">ROUND(IF(C6433="Beer",SUM(LOOKUP(2,1/(SRP!$B$7:$B$9&lt;=E6433)/(SRP!$C$7:$C$9&gt;=E6433),SRP!$D$7:$D$9)*(G6433/100)*(E6433/1000)),IF(C6433="Spirits",SUM(LOOKUP(2,1/(SRP!$B$2:$B$6&lt;=E6433)/(SRP!$C$2:$C$6&gt;=E6433),SRP!$D$2:$D$6)*(G6433/100)*(E6433/1000)),IF(AND(C6433="Wine",D6433="Fortified Wines"),SUM(LOOKUP(2,1/(SRP!$B$20:$B$23&lt;=E6433)/(SRP!$C$20:$C$23&gt;=E6433),SRP!$D$20:$D$23)*(G6433/100)*(E6433/1000)),IF(C6433="Wine",SUM(LOOKUP(2,1/(SRP!$B$15:$B$19&lt;=E6433)/(SRP!$C$15:$C$19&gt;=E6433),SRP!$D$15:$D$19)*(G6433/100)*(E6433/1000)),IF(C6433="Ready to Drink",SUM(LOOKUP(2,1/(SRP!$B$10:$B$14&lt;=E6433)/(SRP!$C$10:$C$14&gt;=E6433),SRP!$D$10:$D$14)*(G6433/100)*(E6433/1000)),0))))),2)</f>
        <v>2.15</v>
      </c>
    </row>
    <row r="6434" spans="1:11" x14ac:dyDescent="0.35">
      <c r="A6434" s="2">
        <v>51511</v>
      </c>
      <c r="B6434" s="76" t="s">
        <v>4949</v>
      </c>
      <c r="C6434" s="76" t="s">
        <v>287</v>
      </c>
      <c r="D6434" s="76" t="s">
        <v>5230</v>
      </c>
      <c r="E6434" s="76">
        <v>473</v>
      </c>
      <c r="F6434" s="76">
        <v>24</v>
      </c>
      <c r="G6434" s="77">
        <v>5</v>
      </c>
      <c r="H6434" s="76" t="s">
        <v>3349</v>
      </c>
      <c r="I6434" s="77">
        <v>3.29</v>
      </c>
      <c r="J6434" s="2">
        <v>1</v>
      </c>
      <c r="K6434" s="119" cm="1">
        <f t="array" ref="K6434">ROUND(IF(C6434="Beer",SUM(LOOKUP(2,1/(SRP!$B$7:$B$9&lt;=E6434)/(SRP!$C$7:$C$9&gt;=E6434),SRP!$D$7:$D$9)*(G6434/100)*(E6434/1000)),IF(C6434="Spirits",SUM(LOOKUP(2,1/(SRP!$B$2:$B$6&lt;=E6434)/(SRP!$C$2:$C$6&gt;=E6434),SRP!$D$2:$D$6)*(G6434/100)*(E6434/1000)),IF(AND(C6434="Wine",D6434="Fortified Wines"),SUM(LOOKUP(2,1/(SRP!$B$20:$B$23&lt;=E6434)/(SRP!$C$20:$C$23&gt;=E6434),SRP!$D$20:$D$23)*(G6434/100)*(E6434/1000)),IF(C6434="Wine",SUM(LOOKUP(2,1/(SRP!$B$15:$B$19&lt;=E6434)/(SRP!$C$15:$C$19&gt;=E6434),SRP!$D$15:$D$19)*(G6434/100)*(E6434/1000)),IF(C6434="Ready to Drink",SUM(LOOKUP(2,1/(SRP!$B$10:$B$14&lt;=E6434)/(SRP!$C$10:$C$14&gt;=E6434),SRP!$D$10:$D$14)*(G6434/100)*(E6434/1000)),0))))),2)</f>
        <v>1.65</v>
      </c>
    </row>
    <row r="6435" spans="1:11" x14ac:dyDescent="0.35">
      <c r="A6435" s="2">
        <v>51511</v>
      </c>
      <c r="B6435" s="76" t="s">
        <v>4949</v>
      </c>
      <c r="C6435" s="76" t="s">
        <v>287</v>
      </c>
      <c r="D6435" s="76" t="s">
        <v>5230</v>
      </c>
      <c r="E6435" s="76">
        <v>473</v>
      </c>
      <c r="F6435" s="76">
        <v>24</v>
      </c>
      <c r="G6435" s="77">
        <v>5</v>
      </c>
      <c r="H6435" s="76" t="s">
        <v>3349</v>
      </c>
      <c r="I6435" s="77">
        <v>3.29</v>
      </c>
      <c r="J6435" s="2">
        <v>1</v>
      </c>
      <c r="K6435" s="119" cm="1">
        <f t="array" ref="K6435">ROUND(IF(C6435="Beer",SUM(LOOKUP(2,1/(SRP!$B$7:$B$9&lt;=E6435)/(SRP!$C$7:$C$9&gt;=E6435),SRP!$D$7:$D$9)*(G6435/100)*(E6435/1000)),IF(C6435="Spirits",SUM(LOOKUP(2,1/(SRP!$B$2:$B$6&lt;=E6435)/(SRP!$C$2:$C$6&gt;=E6435),SRP!$D$2:$D$6)*(G6435/100)*(E6435/1000)),IF(AND(C6435="Wine",D6435="Fortified Wines"),SUM(LOOKUP(2,1/(SRP!$B$20:$B$23&lt;=E6435)/(SRP!$C$20:$C$23&gt;=E6435),SRP!$D$20:$D$23)*(G6435/100)*(E6435/1000)),IF(C6435="Wine",SUM(LOOKUP(2,1/(SRP!$B$15:$B$19&lt;=E6435)/(SRP!$C$15:$C$19&gt;=E6435),SRP!$D$15:$D$19)*(G6435/100)*(E6435/1000)),IF(C6435="Ready to Drink",SUM(LOOKUP(2,1/(SRP!$B$10:$B$14&lt;=E6435)/(SRP!$C$10:$C$14&gt;=E6435),SRP!$D$10:$D$14)*(G6435/100)*(E6435/1000)),0))))),2)</f>
        <v>1.65</v>
      </c>
    </row>
    <row r="6436" spans="1:11" x14ac:dyDescent="0.35">
      <c r="A6436" s="2">
        <v>51512</v>
      </c>
      <c r="B6436" s="76" t="s">
        <v>4950</v>
      </c>
      <c r="C6436" s="76" t="s">
        <v>287</v>
      </c>
      <c r="D6436" s="76" t="s">
        <v>5240</v>
      </c>
      <c r="E6436" s="76">
        <v>473</v>
      </c>
      <c r="F6436" s="76">
        <v>24</v>
      </c>
      <c r="G6436" s="77">
        <v>6.5</v>
      </c>
      <c r="H6436" s="76" t="s">
        <v>3349</v>
      </c>
      <c r="I6436" s="77">
        <v>3.95</v>
      </c>
      <c r="J6436" s="2">
        <v>1</v>
      </c>
      <c r="K6436" s="119" cm="1">
        <f t="array" ref="K6436">ROUND(IF(C6436="Beer",SUM(LOOKUP(2,1/(SRP!$B$7:$B$9&lt;=E6436)/(SRP!$C$7:$C$9&gt;=E6436),SRP!$D$7:$D$9)*(G6436/100)*(E6436/1000)),IF(C6436="Spirits",SUM(LOOKUP(2,1/(SRP!$B$2:$B$6&lt;=E6436)/(SRP!$C$2:$C$6&gt;=E6436),SRP!$D$2:$D$6)*(G6436/100)*(E6436/1000)),IF(AND(C6436="Wine",D6436="Fortified Wines"),SUM(LOOKUP(2,1/(SRP!$B$20:$B$23&lt;=E6436)/(SRP!$C$20:$C$23&gt;=E6436),SRP!$D$20:$D$23)*(G6436/100)*(E6436/1000)),IF(C6436="Wine",SUM(LOOKUP(2,1/(SRP!$B$15:$B$19&lt;=E6436)/(SRP!$C$15:$C$19&gt;=E6436),SRP!$D$15:$D$19)*(G6436/100)*(E6436/1000)),IF(C6436="Ready to Drink",SUM(LOOKUP(2,1/(SRP!$B$10:$B$14&lt;=E6436)/(SRP!$C$10:$C$14&gt;=E6436),SRP!$D$10:$D$14)*(G6436/100)*(E6436/1000)),0))))),2)</f>
        <v>2.15</v>
      </c>
    </row>
    <row r="6437" spans="1:11" x14ac:dyDescent="0.35">
      <c r="A6437" s="2">
        <v>51512</v>
      </c>
      <c r="B6437" s="76" t="s">
        <v>4950</v>
      </c>
      <c r="C6437" s="76" t="s">
        <v>287</v>
      </c>
      <c r="D6437" s="76" t="s">
        <v>5240</v>
      </c>
      <c r="E6437" s="76">
        <v>473</v>
      </c>
      <c r="F6437" s="76">
        <v>24</v>
      </c>
      <c r="G6437" s="77">
        <v>6.5</v>
      </c>
      <c r="H6437" s="76" t="s">
        <v>3349</v>
      </c>
      <c r="I6437" s="77">
        <v>3.95</v>
      </c>
      <c r="J6437" s="2">
        <v>1</v>
      </c>
      <c r="K6437" s="119" cm="1">
        <f t="array" ref="K6437">ROUND(IF(C6437="Beer",SUM(LOOKUP(2,1/(SRP!$B$7:$B$9&lt;=E6437)/(SRP!$C$7:$C$9&gt;=E6437),SRP!$D$7:$D$9)*(G6437/100)*(E6437/1000)),IF(C6437="Spirits",SUM(LOOKUP(2,1/(SRP!$B$2:$B$6&lt;=E6437)/(SRP!$C$2:$C$6&gt;=E6437),SRP!$D$2:$D$6)*(G6437/100)*(E6437/1000)),IF(AND(C6437="Wine",D6437="Fortified Wines"),SUM(LOOKUP(2,1/(SRP!$B$20:$B$23&lt;=E6437)/(SRP!$C$20:$C$23&gt;=E6437),SRP!$D$20:$D$23)*(G6437/100)*(E6437/1000)),IF(C6437="Wine",SUM(LOOKUP(2,1/(SRP!$B$15:$B$19&lt;=E6437)/(SRP!$C$15:$C$19&gt;=E6437),SRP!$D$15:$D$19)*(G6437/100)*(E6437/1000)),IF(C6437="Ready to Drink",SUM(LOOKUP(2,1/(SRP!$B$10:$B$14&lt;=E6437)/(SRP!$C$10:$C$14&gt;=E6437),SRP!$D$10:$D$14)*(G6437/100)*(E6437/1000)),0))))),2)</f>
        <v>2.15</v>
      </c>
    </row>
    <row r="6438" spans="1:11" x14ac:dyDescent="0.35">
      <c r="A6438" s="2">
        <v>51516</v>
      </c>
      <c r="B6438" s="76" t="s">
        <v>4981</v>
      </c>
      <c r="C6438" s="76" t="s">
        <v>285</v>
      </c>
      <c r="D6438" s="76" t="s">
        <v>6931</v>
      </c>
      <c r="E6438" s="76">
        <v>1140</v>
      </c>
      <c r="F6438" s="76">
        <v>8</v>
      </c>
      <c r="G6438" s="77">
        <v>40</v>
      </c>
      <c r="H6438" s="76" t="s">
        <v>6694</v>
      </c>
      <c r="I6438" s="77">
        <v>47.99</v>
      </c>
      <c r="J6438" s="2">
        <v>1</v>
      </c>
      <c r="K6438" s="119" cm="1">
        <f t="array" ref="K6438">ROUND(IF(C6438="Beer",SUM(LOOKUP(2,1/(SRP!$B$7:$B$9&lt;=E6438)/(SRP!$C$7:$C$9&gt;=E6438),SRP!$D$7:$D$9)*(G6438/100)*(E6438/1000)),IF(C6438="Spirits",SUM(LOOKUP(2,1/(SRP!$B$2:$B$6&lt;=E6438)/(SRP!$C$2:$C$6&gt;=E6438),SRP!$D$2:$D$6)*(G6438/100)*(E6438/1000)),IF(AND(C6438="Wine",D6438="Fortified Wines"),SUM(LOOKUP(2,1/(SRP!$B$20:$B$23&lt;=E6438)/(SRP!$C$20:$C$23&gt;=E6438),SRP!$D$20:$D$23)*(G6438/100)*(E6438/1000)),IF(C6438="Wine",SUM(LOOKUP(2,1/(SRP!$B$15:$B$19&lt;=E6438)/(SRP!$C$15:$C$19&gt;=E6438),SRP!$D$15:$D$19)*(G6438/100)*(E6438/1000)),IF(C6438="Ready to Drink",SUM(LOOKUP(2,1/(SRP!$B$10:$B$14&lt;=E6438)/(SRP!$C$10:$C$14&gt;=E6438),SRP!$D$10:$D$14)*(G6438/100)*(E6438/1000)),0))))),2)</f>
        <v>31.83</v>
      </c>
    </row>
    <row r="6439" spans="1:11" x14ac:dyDescent="0.35">
      <c r="A6439" s="2">
        <v>51518</v>
      </c>
      <c r="B6439" s="76" t="s">
        <v>5568</v>
      </c>
      <c r="C6439" s="76" t="s">
        <v>287</v>
      </c>
      <c r="D6439" s="76" t="s">
        <v>5292</v>
      </c>
      <c r="E6439" s="76">
        <v>473</v>
      </c>
      <c r="F6439" s="76">
        <v>24</v>
      </c>
      <c r="G6439" s="77">
        <v>5.5</v>
      </c>
      <c r="H6439" s="76" t="s">
        <v>3391</v>
      </c>
      <c r="I6439" s="77">
        <v>4.8499999999999996</v>
      </c>
      <c r="J6439" s="2">
        <v>1</v>
      </c>
      <c r="K6439" s="119" cm="1">
        <f t="array" ref="K6439">ROUND(IF(C6439="Beer",SUM(LOOKUP(2,1/(SRP!$B$7:$B$9&lt;=E6439)/(SRP!$C$7:$C$9&gt;=E6439),SRP!$D$7:$D$9)*(G6439/100)*(E6439/1000)),IF(C6439="Spirits",SUM(LOOKUP(2,1/(SRP!$B$2:$B$6&lt;=E6439)/(SRP!$C$2:$C$6&gt;=E6439),SRP!$D$2:$D$6)*(G6439/100)*(E6439/1000)),IF(AND(C6439="Wine",D6439="Fortified Wines"),SUM(LOOKUP(2,1/(SRP!$B$20:$B$23&lt;=E6439)/(SRP!$C$20:$C$23&gt;=E6439),SRP!$D$20:$D$23)*(G6439/100)*(E6439/1000)),IF(C6439="Wine",SUM(LOOKUP(2,1/(SRP!$B$15:$B$19&lt;=E6439)/(SRP!$C$15:$C$19&gt;=E6439),SRP!$D$15:$D$19)*(G6439/100)*(E6439/1000)),IF(C6439="Ready to Drink",SUM(LOOKUP(2,1/(SRP!$B$10:$B$14&lt;=E6439)/(SRP!$C$10:$C$14&gt;=E6439),SRP!$D$10:$D$14)*(G6439/100)*(E6439/1000)),0))))),2)</f>
        <v>1.82</v>
      </c>
    </row>
    <row r="6440" spans="1:11" x14ac:dyDescent="0.35">
      <c r="A6440" s="2">
        <v>51518</v>
      </c>
      <c r="B6440" s="76" t="s">
        <v>5568</v>
      </c>
      <c r="C6440" s="76" t="s">
        <v>287</v>
      </c>
      <c r="D6440" s="76" t="s">
        <v>5292</v>
      </c>
      <c r="E6440" s="76">
        <v>473</v>
      </c>
      <c r="F6440" s="76">
        <v>24</v>
      </c>
      <c r="G6440" s="77">
        <v>5.5</v>
      </c>
      <c r="H6440" s="76" t="s">
        <v>3391</v>
      </c>
      <c r="I6440" s="77">
        <v>4.8499999999999996</v>
      </c>
      <c r="J6440" s="2">
        <v>1</v>
      </c>
      <c r="K6440" s="119" cm="1">
        <f t="array" ref="K6440">ROUND(IF(C6440="Beer",SUM(LOOKUP(2,1/(SRP!$B$7:$B$9&lt;=E6440)/(SRP!$C$7:$C$9&gt;=E6440),SRP!$D$7:$D$9)*(G6440/100)*(E6440/1000)),IF(C6440="Spirits",SUM(LOOKUP(2,1/(SRP!$B$2:$B$6&lt;=E6440)/(SRP!$C$2:$C$6&gt;=E6440),SRP!$D$2:$D$6)*(G6440/100)*(E6440/1000)),IF(AND(C6440="Wine",D6440="Fortified Wines"),SUM(LOOKUP(2,1/(SRP!$B$20:$B$23&lt;=E6440)/(SRP!$C$20:$C$23&gt;=E6440),SRP!$D$20:$D$23)*(G6440/100)*(E6440/1000)),IF(C6440="Wine",SUM(LOOKUP(2,1/(SRP!$B$15:$B$19&lt;=E6440)/(SRP!$C$15:$C$19&gt;=E6440),SRP!$D$15:$D$19)*(G6440/100)*(E6440/1000)),IF(C6440="Ready to Drink",SUM(LOOKUP(2,1/(SRP!$B$10:$B$14&lt;=E6440)/(SRP!$C$10:$C$14&gt;=E6440),SRP!$D$10:$D$14)*(G6440/100)*(E6440/1000)),0))))),2)</f>
        <v>1.82</v>
      </c>
    </row>
    <row r="6441" spans="1:11" x14ac:dyDescent="0.35">
      <c r="A6441" s="2">
        <v>51520</v>
      </c>
      <c r="B6441" s="76" t="s">
        <v>4892</v>
      </c>
      <c r="C6441" s="76" t="s">
        <v>287</v>
      </c>
      <c r="D6441" s="76" t="s">
        <v>5292</v>
      </c>
      <c r="E6441" s="76">
        <v>473</v>
      </c>
      <c r="F6441" s="76">
        <v>24</v>
      </c>
      <c r="G6441" s="77">
        <v>5.5</v>
      </c>
      <c r="H6441" s="76" t="s">
        <v>3391</v>
      </c>
      <c r="I6441" s="77">
        <v>4.8499999999999996</v>
      </c>
      <c r="J6441" s="2">
        <v>1</v>
      </c>
      <c r="K6441" s="119" cm="1">
        <f t="array" ref="K6441">ROUND(IF(C6441="Beer",SUM(LOOKUP(2,1/(SRP!$B$7:$B$9&lt;=E6441)/(SRP!$C$7:$C$9&gt;=E6441),SRP!$D$7:$D$9)*(G6441/100)*(E6441/1000)),IF(C6441="Spirits",SUM(LOOKUP(2,1/(SRP!$B$2:$B$6&lt;=E6441)/(SRP!$C$2:$C$6&gt;=E6441),SRP!$D$2:$D$6)*(G6441/100)*(E6441/1000)),IF(AND(C6441="Wine",D6441="Fortified Wines"),SUM(LOOKUP(2,1/(SRP!$B$20:$B$23&lt;=E6441)/(SRP!$C$20:$C$23&gt;=E6441),SRP!$D$20:$D$23)*(G6441/100)*(E6441/1000)),IF(C6441="Wine",SUM(LOOKUP(2,1/(SRP!$B$15:$B$19&lt;=E6441)/(SRP!$C$15:$C$19&gt;=E6441),SRP!$D$15:$D$19)*(G6441/100)*(E6441/1000)),IF(C6441="Ready to Drink",SUM(LOOKUP(2,1/(SRP!$B$10:$B$14&lt;=E6441)/(SRP!$C$10:$C$14&gt;=E6441),SRP!$D$10:$D$14)*(G6441/100)*(E6441/1000)),0))))),2)</f>
        <v>1.82</v>
      </c>
    </row>
    <row r="6442" spans="1:11" x14ac:dyDescent="0.35">
      <c r="A6442" s="2">
        <v>51520</v>
      </c>
      <c r="B6442" s="76" t="s">
        <v>4892</v>
      </c>
      <c r="C6442" s="76" t="s">
        <v>287</v>
      </c>
      <c r="D6442" s="76" t="s">
        <v>5292</v>
      </c>
      <c r="E6442" s="76">
        <v>473</v>
      </c>
      <c r="F6442" s="76">
        <v>24</v>
      </c>
      <c r="G6442" s="77">
        <v>5.5</v>
      </c>
      <c r="H6442" s="76" t="s">
        <v>3391</v>
      </c>
      <c r="I6442" s="77">
        <v>4.8499999999999996</v>
      </c>
      <c r="J6442" s="2">
        <v>1</v>
      </c>
      <c r="K6442" s="119" cm="1">
        <f t="array" ref="K6442">ROUND(IF(C6442="Beer",SUM(LOOKUP(2,1/(SRP!$B$7:$B$9&lt;=E6442)/(SRP!$C$7:$C$9&gt;=E6442),SRP!$D$7:$D$9)*(G6442/100)*(E6442/1000)),IF(C6442="Spirits",SUM(LOOKUP(2,1/(SRP!$B$2:$B$6&lt;=E6442)/(SRP!$C$2:$C$6&gt;=E6442),SRP!$D$2:$D$6)*(G6442/100)*(E6442/1000)),IF(AND(C6442="Wine",D6442="Fortified Wines"),SUM(LOOKUP(2,1/(SRP!$B$20:$B$23&lt;=E6442)/(SRP!$C$20:$C$23&gt;=E6442),SRP!$D$20:$D$23)*(G6442/100)*(E6442/1000)),IF(C6442="Wine",SUM(LOOKUP(2,1/(SRP!$B$15:$B$19&lt;=E6442)/(SRP!$C$15:$C$19&gt;=E6442),SRP!$D$15:$D$19)*(G6442/100)*(E6442/1000)),IF(C6442="Ready to Drink",SUM(LOOKUP(2,1/(SRP!$B$10:$B$14&lt;=E6442)/(SRP!$C$10:$C$14&gt;=E6442),SRP!$D$10:$D$14)*(G6442/100)*(E6442/1000)),0))))),2)</f>
        <v>1.82</v>
      </c>
    </row>
    <row r="6443" spans="1:11" x14ac:dyDescent="0.35">
      <c r="A6443" s="2">
        <v>51521</v>
      </c>
      <c r="B6443" s="76" t="s">
        <v>4893</v>
      </c>
      <c r="C6443" s="76" t="s">
        <v>287</v>
      </c>
      <c r="D6443" s="76" t="s">
        <v>5240</v>
      </c>
      <c r="E6443" s="76">
        <v>355</v>
      </c>
      <c r="F6443" s="76">
        <v>24</v>
      </c>
      <c r="G6443" s="77">
        <v>9.1999999999999993</v>
      </c>
      <c r="H6443" s="76" t="s">
        <v>3391</v>
      </c>
      <c r="I6443" s="77">
        <v>5</v>
      </c>
      <c r="J6443" s="2">
        <v>1</v>
      </c>
      <c r="K6443" s="119" cm="1">
        <f t="array" ref="K6443">ROUND(IF(C6443="Beer",SUM(LOOKUP(2,1/(SRP!$B$7:$B$9&lt;=E6443)/(SRP!$C$7:$C$9&gt;=E6443),SRP!$D$7:$D$9)*(G6443/100)*(E6443/1000)),IF(C6443="Spirits",SUM(LOOKUP(2,1/(SRP!$B$2:$B$6&lt;=E6443)/(SRP!$C$2:$C$6&gt;=E6443),SRP!$D$2:$D$6)*(G6443/100)*(E6443/1000)),IF(AND(C6443="Wine",D6443="Fortified Wines"),SUM(LOOKUP(2,1/(SRP!$B$20:$B$23&lt;=E6443)/(SRP!$C$20:$C$23&gt;=E6443),SRP!$D$20:$D$23)*(G6443/100)*(E6443/1000)),IF(C6443="Wine",SUM(LOOKUP(2,1/(SRP!$B$15:$B$19&lt;=E6443)/(SRP!$C$15:$C$19&gt;=E6443),SRP!$D$15:$D$19)*(G6443/100)*(E6443/1000)),IF(C6443="Ready to Drink",SUM(LOOKUP(2,1/(SRP!$B$10:$B$14&lt;=E6443)/(SRP!$C$10:$C$14&gt;=E6443),SRP!$D$10:$D$14)*(G6443/100)*(E6443/1000)),0))))),2)</f>
        <v>2.2799999999999998</v>
      </c>
    </row>
    <row r="6444" spans="1:11" x14ac:dyDescent="0.35">
      <c r="A6444" s="2">
        <v>51521</v>
      </c>
      <c r="B6444" s="76" t="s">
        <v>4893</v>
      </c>
      <c r="C6444" s="76" t="s">
        <v>287</v>
      </c>
      <c r="D6444" s="76" t="s">
        <v>5240</v>
      </c>
      <c r="E6444" s="76">
        <v>355</v>
      </c>
      <c r="F6444" s="76">
        <v>24</v>
      </c>
      <c r="G6444" s="77">
        <v>9.1999999999999993</v>
      </c>
      <c r="H6444" s="76" t="s">
        <v>3391</v>
      </c>
      <c r="I6444" s="77">
        <v>5</v>
      </c>
      <c r="J6444" s="2">
        <v>1</v>
      </c>
      <c r="K6444" s="119" cm="1">
        <f t="array" ref="K6444">ROUND(IF(C6444="Beer",SUM(LOOKUP(2,1/(SRP!$B$7:$B$9&lt;=E6444)/(SRP!$C$7:$C$9&gt;=E6444),SRP!$D$7:$D$9)*(G6444/100)*(E6444/1000)),IF(C6444="Spirits",SUM(LOOKUP(2,1/(SRP!$B$2:$B$6&lt;=E6444)/(SRP!$C$2:$C$6&gt;=E6444),SRP!$D$2:$D$6)*(G6444/100)*(E6444/1000)),IF(AND(C6444="Wine",D6444="Fortified Wines"),SUM(LOOKUP(2,1/(SRP!$B$20:$B$23&lt;=E6444)/(SRP!$C$20:$C$23&gt;=E6444),SRP!$D$20:$D$23)*(G6444/100)*(E6444/1000)),IF(C6444="Wine",SUM(LOOKUP(2,1/(SRP!$B$15:$B$19&lt;=E6444)/(SRP!$C$15:$C$19&gt;=E6444),SRP!$D$15:$D$19)*(G6444/100)*(E6444/1000)),IF(C6444="Ready to Drink",SUM(LOOKUP(2,1/(SRP!$B$10:$B$14&lt;=E6444)/(SRP!$C$10:$C$14&gt;=E6444),SRP!$D$10:$D$14)*(G6444/100)*(E6444/1000)),0))))),2)</f>
        <v>2.2799999999999998</v>
      </c>
    </row>
    <row r="6445" spans="1:11" x14ac:dyDescent="0.35">
      <c r="A6445" s="2">
        <v>51522</v>
      </c>
      <c r="B6445" s="76" t="s">
        <v>4894</v>
      </c>
      <c r="C6445" s="76" t="s">
        <v>287</v>
      </c>
      <c r="D6445" s="76" t="s">
        <v>5240</v>
      </c>
      <c r="E6445" s="76">
        <v>355</v>
      </c>
      <c r="F6445" s="76">
        <v>24</v>
      </c>
      <c r="G6445" s="77">
        <v>9.1999999999999993</v>
      </c>
      <c r="H6445" s="76" t="s">
        <v>3391</v>
      </c>
      <c r="I6445" s="77">
        <v>5</v>
      </c>
      <c r="J6445" s="2">
        <v>1</v>
      </c>
      <c r="K6445" s="119" cm="1">
        <f t="array" ref="K6445">ROUND(IF(C6445="Beer",SUM(LOOKUP(2,1/(SRP!$B$7:$B$9&lt;=E6445)/(SRP!$C$7:$C$9&gt;=E6445),SRP!$D$7:$D$9)*(G6445/100)*(E6445/1000)),IF(C6445="Spirits",SUM(LOOKUP(2,1/(SRP!$B$2:$B$6&lt;=E6445)/(SRP!$C$2:$C$6&gt;=E6445),SRP!$D$2:$D$6)*(G6445/100)*(E6445/1000)),IF(AND(C6445="Wine",D6445="Fortified Wines"),SUM(LOOKUP(2,1/(SRP!$B$20:$B$23&lt;=E6445)/(SRP!$C$20:$C$23&gt;=E6445),SRP!$D$20:$D$23)*(G6445/100)*(E6445/1000)),IF(C6445="Wine",SUM(LOOKUP(2,1/(SRP!$B$15:$B$19&lt;=E6445)/(SRP!$C$15:$C$19&gt;=E6445),SRP!$D$15:$D$19)*(G6445/100)*(E6445/1000)),IF(C6445="Ready to Drink",SUM(LOOKUP(2,1/(SRP!$B$10:$B$14&lt;=E6445)/(SRP!$C$10:$C$14&gt;=E6445),SRP!$D$10:$D$14)*(G6445/100)*(E6445/1000)),0))))),2)</f>
        <v>2.2799999999999998</v>
      </c>
    </row>
    <row r="6446" spans="1:11" x14ac:dyDescent="0.35">
      <c r="A6446" s="2">
        <v>51522</v>
      </c>
      <c r="B6446" s="76" t="s">
        <v>4894</v>
      </c>
      <c r="C6446" s="76" t="s">
        <v>287</v>
      </c>
      <c r="D6446" s="76" t="s">
        <v>5240</v>
      </c>
      <c r="E6446" s="76">
        <v>355</v>
      </c>
      <c r="F6446" s="76">
        <v>24</v>
      </c>
      <c r="G6446" s="77">
        <v>9.1999999999999993</v>
      </c>
      <c r="H6446" s="76" t="s">
        <v>3391</v>
      </c>
      <c r="I6446" s="77">
        <v>5</v>
      </c>
      <c r="J6446" s="2">
        <v>1</v>
      </c>
      <c r="K6446" s="119" cm="1">
        <f t="array" ref="K6446">ROUND(IF(C6446="Beer",SUM(LOOKUP(2,1/(SRP!$B$7:$B$9&lt;=E6446)/(SRP!$C$7:$C$9&gt;=E6446),SRP!$D$7:$D$9)*(G6446/100)*(E6446/1000)),IF(C6446="Spirits",SUM(LOOKUP(2,1/(SRP!$B$2:$B$6&lt;=E6446)/(SRP!$C$2:$C$6&gt;=E6446),SRP!$D$2:$D$6)*(G6446/100)*(E6446/1000)),IF(AND(C6446="Wine",D6446="Fortified Wines"),SUM(LOOKUP(2,1/(SRP!$B$20:$B$23&lt;=E6446)/(SRP!$C$20:$C$23&gt;=E6446),SRP!$D$20:$D$23)*(G6446/100)*(E6446/1000)),IF(C6446="Wine",SUM(LOOKUP(2,1/(SRP!$B$15:$B$19&lt;=E6446)/(SRP!$C$15:$C$19&gt;=E6446),SRP!$D$15:$D$19)*(G6446/100)*(E6446/1000)),IF(C6446="Ready to Drink",SUM(LOOKUP(2,1/(SRP!$B$10:$B$14&lt;=E6446)/(SRP!$C$10:$C$14&gt;=E6446),SRP!$D$10:$D$14)*(G6446/100)*(E6446/1000)),0))))),2)</f>
        <v>2.2799999999999998</v>
      </c>
    </row>
    <row r="6447" spans="1:11" x14ac:dyDescent="0.35">
      <c r="A6447" s="2">
        <v>51528</v>
      </c>
      <c r="B6447" s="76" t="s">
        <v>4951</v>
      </c>
      <c r="C6447" s="76" t="s">
        <v>5938</v>
      </c>
      <c r="D6447" s="76" t="s">
        <v>5746</v>
      </c>
      <c r="E6447" s="76">
        <v>4260</v>
      </c>
      <c r="F6447" s="76">
        <v>2</v>
      </c>
      <c r="G6447" s="77">
        <v>5.3</v>
      </c>
      <c r="H6447" s="76" t="s">
        <v>3326</v>
      </c>
      <c r="I6447" s="77">
        <v>34.99</v>
      </c>
      <c r="J6447" s="2">
        <v>12</v>
      </c>
      <c r="K6447" s="119" cm="1">
        <f t="array" ref="K6447">ROUND(IF(C6447="Beer",SUM(LOOKUP(2,1/(SRP!$B$7:$B$9&lt;=E6447)/(SRP!$C$7:$C$9&gt;=E6447),SRP!$D$7:$D$9)*(G6447/100)*(E6447/1000)),IF(C6447="Spirits",SUM(LOOKUP(2,1/(SRP!$B$2:$B$6&lt;=E6447)/(SRP!$C$2:$C$6&gt;=E6447),SRP!$D$2:$D$6)*(G6447/100)*(E6447/1000)),IF(AND(C6447="Wine",D6447="Fortified Wines"),SUM(LOOKUP(2,1/(SRP!$B$20:$B$23&lt;=E6447)/(SRP!$C$20:$C$23&gt;=E6447),SRP!$D$20:$D$23)*(G6447/100)*(E6447/1000)),IF(C6447="Wine",SUM(LOOKUP(2,1/(SRP!$B$15:$B$19&lt;=E6447)/(SRP!$C$15:$C$19&gt;=E6447),SRP!$D$15:$D$19)*(G6447/100)*(E6447/1000)),IF(C6447="Ready to Drink",SUM(LOOKUP(2,1/(SRP!$B$10:$B$14&lt;=E6447)/(SRP!$C$10:$C$14&gt;=E6447),SRP!$D$10:$D$14)*(G6447/100)*(E6447/1000)),0))))),2)</f>
        <v>15.76</v>
      </c>
    </row>
    <row r="6448" spans="1:11" x14ac:dyDescent="0.35">
      <c r="A6448" s="2">
        <v>51528</v>
      </c>
      <c r="B6448" s="76" t="s">
        <v>4951</v>
      </c>
      <c r="C6448" s="76" t="s">
        <v>5938</v>
      </c>
      <c r="D6448" s="76" t="s">
        <v>5746</v>
      </c>
      <c r="E6448" s="76">
        <v>4260</v>
      </c>
      <c r="F6448" s="76">
        <v>2</v>
      </c>
      <c r="G6448" s="77">
        <v>5.3</v>
      </c>
      <c r="H6448" s="76" t="s">
        <v>3326</v>
      </c>
      <c r="I6448" s="77">
        <v>34.99</v>
      </c>
      <c r="J6448" s="2">
        <v>12</v>
      </c>
      <c r="K6448" s="119" cm="1">
        <f t="array" ref="K6448">ROUND(IF(C6448="Beer",SUM(LOOKUP(2,1/(SRP!$B$7:$B$9&lt;=E6448)/(SRP!$C$7:$C$9&gt;=E6448),SRP!$D$7:$D$9)*(G6448/100)*(E6448/1000)),IF(C6448="Spirits",SUM(LOOKUP(2,1/(SRP!$B$2:$B$6&lt;=E6448)/(SRP!$C$2:$C$6&gt;=E6448),SRP!$D$2:$D$6)*(G6448/100)*(E6448/1000)),IF(AND(C6448="Wine",D6448="Fortified Wines"),SUM(LOOKUP(2,1/(SRP!$B$20:$B$23&lt;=E6448)/(SRP!$C$20:$C$23&gt;=E6448),SRP!$D$20:$D$23)*(G6448/100)*(E6448/1000)),IF(C6448="Wine",SUM(LOOKUP(2,1/(SRP!$B$15:$B$19&lt;=E6448)/(SRP!$C$15:$C$19&gt;=E6448),SRP!$D$15:$D$19)*(G6448/100)*(E6448/1000)),IF(C6448="Ready to Drink",SUM(LOOKUP(2,1/(SRP!$B$10:$B$14&lt;=E6448)/(SRP!$C$10:$C$14&gt;=E6448),SRP!$D$10:$D$14)*(G6448/100)*(E6448/1000)),0))))),2)</f>
        <v>15.76</v>
      </c>
    </row>
    <row r="6449" spans="1:11" x14ac:dyDescent="0.35">
      <c r="A6449" s="2">
        <v>51531</v>
      </c>
      <c r="B6449" s="76" t="s">
        <v>4952</v>
      </c>
      <c r="C6449" s="76" t="s">
        <v>5938</v>
      </c>
      <c r="D6449" s="76" t="s">
        <v>5298</v>
      </c>
      <c r="E6449" s="76">
        <v>473</v>
      </c>
      <c r="F6449" s="76">
        <v>24</v>
      </c>
      <c r="G6449" s="77">
        <v>5</v>
      </c>
      <c r="H6449" s="76" t="s">
        <v>3326</v>
      </c>
      <c r="I6449" s="77">
        <v>3.79</v>
      </c>
      <c r="J6449" s="2">
        <v>1</v>
      </c>
      <c r="K6449" s="119" cm="1">
        <f t="array" ref="K6449">ROUND(IF(C6449="Beer",SUM(LOOKUP(2,1/(SRP!$B$7:$B$9&lt;=E6449)/(SRP!$C$7:$C$9&gt;=E6449),SRP!$D$7:$D$9)*(G6449/100)*(E6449/1000)),IF(C6449="Spirits",SUM(LOOKUP(2,1/(SRP!$B$2:$B$6&lt;=E6449)/(SRP!$C$2:$C$6&gt;=E6449),SRP!$D$2:$D$6)*(G6449/100)*(E6449/1000)),IF(AND(C6449="Wine",D6449="Fortified Wines"),SUM(LOOKUP(2,1/(SRP!$B$20:$B$23&lt;=E6449)/(SRP!$C$20:$C$23&gt;=E6449),SRP!$D$20:$D$23)*(G6449/100)*(E6449/1000)),IF(C6449="Wine",SUM(LOOKUP(2,1/(SRP!$B$15:$B$19&lt;=E6449)/(SRP!$C$15:$C$19&gt;=E6449),SRP!$D$15:$D$19)*(G6449/100)*(E6449/1000)),IF(C6449="Ready to Drink",SUM(LOOKUP(2,1/(SRP!$B$10:$B$14&lt;=E6449)/(SRP!$C$10:$C$14&gt;=E6449),SRP!$D$10:$D$14)*(G6449/100)*(E6449/1000)),0))))),2)</f>
        <v>1.75</v>
      </c>
    </row>
    <row r="6450" spans="1:11" x14ac:dyDescent="0.35">
      <c r="A6450" s="2">
        <v>51531</v>
      </c>
      <c r="B6450" s="76" t="s">
        <v>4952</v>
      </c>
      <c r="C6450" s="76" t="s">
        <v>5938</v>
      </c>
      <c r="D6450" s="76" t="s">
        <v>5298</v>
      </c>
      <c r="E6450" s="76">
        <v>473</v>
      </c>
      <c r="F6450" s="76">
        <v>24</v>
      </c>
      <c r="G6450" s="77">
        <v>5</v>
      </c>
      <c r="H6450" s="76" t="s">
        <v>3326</v>
      </c>
      <c r="I6450" s="77">
        <v>3.79</v>
      </c>
      <c r="J6450" s="2">
        <v>1</v>
      </c>
      <c r="K6450" s="119" cm="1">
        <f t="array" ref="K6450">ROUND(IF(C6450="Beer",SUM(LOOKUP(2,1/(SRP!$B$7:$B$9&lt;=E6450)/(SRP!$C$7:$C$9&gt;=E6450),SRP!$D$7:$D$9)*(G6450/100)*(E6450/1000)),IF(C6450="Spirits",SUM(LOOKUP(2,1/(SRP!$B$2:$B$6&lt;=E6450)/(SRP!$C$2:$C$6&gt;=E6450),SRP!$D$2:$D$6)*(G6450/100)*(E6450/1000)),IF(AND(C6450="Wine",D6450="Fortified Wines"),SUM(LOOKUP(2,1/(SRP!$B$20:$B$23&lt;=E6450)/(SRP!$C$20:$C$23&gt;=E6450),SRP!$D$20:$D$23)*(G6450/100)*(E6450/1000)),IF(C6450="Wine",SUM(LOOKUP(2,1/(SRP!$B$15:$B$19&lt;=E6450)/(SRP!$C$15:$C$19&gt;=E6450),SRP!$D$15:$D$19)*(G6450/100)*(E6450/1000)),IF(C6450="Ready to Drink",SUM(LOOKUP(2,1/(SRP!$B$10:$B$14&lt;=E6450)/(SRP!$C$10:$C$14&gt;=E6450),SRP!$D$10:$D$14)*(G6450/100)*(E6450/1000)),0))))),2)</f>
        <v>1.75</v>
      </c>
    </row>
    <row r="6451" spans="1:11" x14ac:dyDescent="0.35">
      <c r="A6451" s="2">
        <v>51533</v>
      </c>
      <c r="B6451" s="76" t="s">
        <v>4953</v>
      </c>
      <c r="C6451" s="76" t="s">
        <v>287</v>
      </c>
      <c r="D6451" s="76" t="s">
        <v>5292</v>
      </c>
      <c r="E6451" s="76">
        <v>4260</v>
      </c>
      <c r="F6451" s="76">
        <v>1</v>
      </c>
      <c r="G6451" s="77">
        <v>4</v>
      </c>
      <c r="H6451" s="76" t="s">
        <v>3326</v>
      </c>
      <c r="I6451" s="77">
        <v>27.99</v>
      </c>
      <c r="J6451" s="2">
        <v>12</v>
      </c>
      <c r="K6451" s="119" cm="1">
        <f t="array" ref="K6451">ROUND(IF(C6451="Beer",SUM(LOOKUP(2,1/(SRP!$B$7:$B$9&lt;=E6451)/(SRP!$C$7:$C$9&gt;=E6451),SRP!$D$7:$D$9)*(G6451/100)*(E6451/1000)),IF(C6451="Spirits",SUM(LOOKUP(2,1/(SRP!$B$2:$B$6&lt;=E6451)/(SRP!$C$2:$C$6&gt;=E6451),SRP!$D$2:$D$6)*(G6451/100)*(E6451/1000)),IF(AND(C6451="Wine",D6451="Fortified Wines"),SUM(LOOKUP(2,1/(SRP!$B$20:$B$23&lt;=E6451)/(SRP!$C$20:$C$23&gt;=E6451),SRP!$D$20:$D$23)*(G6451/100)*(E6451/1000)),IF(C6451="Wine",SUM(LOOKUP(2,1/(SRP!$B$15:$B$19&lt;=E6451)/(SRP!$C$15:$C$19&gt;=E6451),SRP!$D$15:$D$19)*(G6451/100)*(E6451/1000)),IF(C6451="Ready to Drink",SUM(LOOKUP(2,1/(SRP!$B$10:$B$14&lt;=E6451)/(SRP!$C$10:$C$14&gt;=E6451),SRP!$D$10:$D$14)*(G6451/100)*(E6451/1000)),0))))),2)</f>
        <v>11.9</v>
      </c>
    </row>
    <row r="6452" spans="1:11" x14ac:dyDescent="0.35">
      <c r="A6452" s="2">
        <v>51533</v>
      </c>
      <c r="B6452" s="76" t="s">
        <v>4953</v>
      </c>
      <c r="C6452" s="76" t="s">
        <v>287</v>
      </c>
      <c r="D6452" s="76" t="s">
        <v>5292</v>
      </c>
      <c r="E6452" s="76">
        <v>4260</v>
      </c>
      <c r="F6452" s="76">
        <v>1</v>
      </c>
      <c r="G6452" s="77">
        <v>4</v>
      </c>
      <c r="H6452" s="76" t="s">
        <v>3326</v>
      </c>
      <c r="I6452" s="77">
        <v>27.99</v>
      </c>
      <c r="J6452" s="2">
        <v>12</v>
      </c>
      <c r="K6452" s="119" cm="1">
        <f t="array" ref="K6452">ROUND(IF(C6452="Beer",SUM(LOOKUP(2,1/(SRP!$B$7:$B$9&lt;=E6452)/(SRP!$C$7:$C$9&gt;=E6452),SRP!$D$7:$D$9)*(G6452/100)*(E6452/1000)),IF(C6452="Spirits",SUM(LOOKUP(2,1/(SRP!$B$2:$B$6&lt;=E6452)/(SRP!$C$2:$C$6&gt;=E6452),SRP!$D$2:$D$6)*(G6452/100)*(E6452/1000)),IF(AND(C6452="Wine",D6452="Fortified Wines"),SUM(LOOKUP(2,1/(SRP!$B$20:$B$23&lt;=E6452)/(SRP!$C$20:$C$23&gt;=E6452),SRP!$D$20:$D$23)*(G6452/100)*(E6452/1000)),IF(C6452="Wine",SUM(LOOKUP(2,1/(SRP!$B$15:$B$19&lt;=E6452)/(SRP!$C$15:$C$19&gt;=E6452),SRP!$D$15:$D$19)*(G6452/100)*(E6452/1000)),IF(C6452="Ready to Drink",SUM(LOOKUP(2,1/(SRP!$B$10:$B$14&lt;=E6452)/(SRP!$C$10:$C$14&gt;=E6452),SRP!$D$10:$D$14)*(G6452/100)*(E6452/1000)),0))))),2)</f>
        <v>11.9</v>
      </c>
    </row>
    <row r="6453" spans="1:11" x14ac:dyDescent="0.35">
      <c r="A6453" s="2">
        <v>51536</v>
      </c>
      <c r="B6453" s="76" t="s">
        <v>4918</v>
      </c>
      <c r="C6453" s="76" t="s">
        <v>287</v>
      </c>
      <c r="D6453" s="76" t="s">
        <v>5292</v>
      </c>
      <c r="E6453" s="76">
        <v>5325</v>
      </c>
      <c r="F6453" s="76">
        <v>1</v>
      </c>
      <c r="G6453" s="77">
        <v>4.5</v>
      </c>
      <c r="H6453" s="76" t="s">
        <v>3376</v>
      </c>
      <c r="I6453" s="77">
        <v>34.94</v>
      </c>
      <c r="J6453" s="2">
        <v>15</v>
      </c>
      <c r="K6453" s="119" cm="1">
        <f t="array" ref="K6453">ROUND(IF(C6453="Beer",SUM(LOOKUP(2,1/(SRP!$B$7:$B$9&lt;=E6453)/(SRP!$C$7:$C$9&gt;=E6453),SRP!$D$7:$D$9)*(G6453/100)*(E6453/1000)),IF(C6453="Spirits",SUM(LOOKUP(2,1/(SRP!$B$2:$B$6&lt;=E6453)/(SRP!$C$2:$C$6&gt;=E6453),SRP!$D$2:$D$6)*(G6453/100)*(E6453/1000)),IF(AND(C6453="Wine",D6453="Fortified Wines"),SUM(LOOKUP(2,1/(SRP!$B$20:$B$23&lt;=E6453)/(SRP!$C$20:$C$23&gt;=E6453),SRP!$D$20:$D$23)*(G6453/100)*(E6453/1000)),IF(C6453="Wine",SUM(LOOKUP(2,1/(SRP!$B$15:$B$19&lt;=E6453)/(SRP!$C$15:$C$19&gt;=E6453),SRP!$D$15:$D$19)*(G6453/100)*(E6453/1000)),IF(C6453="Ready to Drink",SUM(LOOKUP(2,1/(SRP!$B$10:$B$14&lt;=E6453)/(SRP!$C$10:$C$14&gt;=E6453),SRP!$D$10:$D$14)*(G6453/100)*(E6453/1000)),0))))),2)</f>
        <v>16.73</v>
      </c>
    </row>
    <row r="6454" spans="1:11" x14ac:dyDescent="0.35">
      <c r="A6454" s="2">
        <v>51536</v>
      </c>
      <c r="B6454" s="76" t="s">
        <v>4918</v>
      </c>
      <c r="C6454" s="76" t="s">
        <v>287</v>
      </c>
      <c r="D6454" s="76" t="s">
        <v>5292</v>
      </c>
      <c r="E6454" s="76">
        <v>5325</v>
      </c>
      <c r="F6454" s="76">
        <v>1</v>
      </c>
      <c r="G6454" s="77">
        <v>4.5</v>
      </c>
      <c r="H6454" s="76" t="s">
        <v>3376</v>
      </c>
      <c r="I6454" s="77">
        <v>34.94</v>
      </c>
      <c r="J6454" s="2">
        <v>15</v>
      </c>
      <c r="K6454" s="119" cm="1">
        <f t="array" ref="K6454">ROUND(IF(C6454="Beer",SUM(LOOKUP(2,1/(SRP!$B$7:$B$9&lt;=E6454)/(SRP!$C$7:$C$9&gt;=E6454),SRP!$D$7:$D$9)*(G6454/100)*(E6454/1000)),IF(C6454="Spirits",SUM(LOOKUP(2,1/(SRP!$B$2:$B$6&lt;=E6454)/(SRP!$C$2:$C$6&gt;=E6454),SRP!$D$2:$D$6)*(G6454/100)*(E6454/1000)),IF(AND(C6454="Wine",D6454="Fortified Wines"),SUM(LOOKUP(2,1/(SRP!$B$20:$B$23&lt;=E6454)/(SRP!$C$20:$C$23&gt;=E6454),SRP!$D$20:$D$23)*(G6454/100)*(E6454/1000)),IF(C6454="Wine",SUM(LOOKUP(2,1/(SRP!$B$15:$B$19&lt;=E6454)/(SRP!$C$15:$C$19&gt;=E6454),SRP!$D$15:$D$19)*(G6454/100)*(E6454/1000)),IF(C6454="Ready to Drink",SUM(LOOKUP(2,1/(SRP!$B$10:$B$14&lt;=E6454)/(SRP!$C$10:$C$14&gt;=E6454),SRP!$D$10:$D$14)*(G6454/100)*(E6454/1000)),0))))),2)</f>
        <v>16.73</v>
      </c>
    </row>
    <row r="6455" spans="1:11" x14ac:dyDescent="0.35">
      <c r="A6455" s="2">
        <v>51537</v>
      </c>
      <c r="B6455" s="76" t="s">
        <v>4982</v>
      </c>
      <c r="C6455" s="76" t="s">
        <v>287</v>
      </c>
      <c r="D6455" s="76" t="s">
        <v>5240</v>
      </c>
      <c r="E6455" s="76">
        <v>5325</v>
      </c>
      <c r="F6455" s="76">
        <v>1</v>
      </c>
      <c r="G6455" s="77">
        <v>6.4</v>
      </c>
      <c r="H6455" s="76" t="s">
        <v>3301</v>
      </c>
      <c r="I6455" s="77">
        <v>30.92</v>
      </c>
      <c r="J6455" s="2">
        <v>15</v>
      </c>
      <c r="K6455" s="119" cm="1">
        <f t="array" ref="K6455">ROUND(IF(C6455="Beer",SUM(LOOKUP(2,1/(SRP!$B$7:$B$9&lt;=E6455)/(SRP!$C$7:$C$9&gt;=E6455),SRP!$D$7:$D$9)*(G6455/100)*(E6455/1000)),IF(C6455="Spirits",SUM(LOOKUP(2,1/(SRP!$B$2:$B$6&lt;=E6455)/(SRP!$C$2:$C$6&gt;=E6455),SRP!$D$2:$D$6)*(G6455/100)*(E6455/1000)),IF(AND(C6455="Wine",D6455="Fortified Wines"),SUM(LOOKUP(2,1/(SRP!$B$20:$B$23&lt;=E6455)/(SRP!$C$20:$C$23&gt;=E6455),SRP!$D$20:$D$23)*(G6455/100)*(E6455/1000)),IF(C6455="Wine",SUM(LOOKUP(2,1/(SRP!$B$15:$B$19&lt;=E6455)/(SRP!$C$15:$C$19&gt;=E6455),SRP!$D$15:$D$19)*(G6455/100)*(E6455/1000)),IF(C6455="Ready to Drink",SUM(LOOKUP(2,1/(SRP!$B$10:$B$14&lt;=E6455)/(SRP!$C$10:$C$14&gt;=E6455),SRP!$D$10:$D$14)*(G6455/100)*(E6455/1000)),0))))),2)</f>
        <v>23.79</v>
      </c>
    </row>
    <row r="6456" spans="1:11" x14ac:dyDescent="0.35">
      <c r="A6456" s="2">
        <v>51537</v>
      </c>
      <c r="B6456" s="76" t="s">
        <v>4982</v>
      </c>
      <c r="C6456" s="76" t="s">
        <v>287</v>
      </c>
      <c r="D6456" s="76" t="s">
        <v>5240</v>
      </c>
      <c r="E6456" s="76">
        <v>5325</v>
      </c>
      <c r="F6456" s="76">
        <v>1</v>
      </c>
      <c r="G6456" s="77">
        <v>6.4</v>
      </c>
      <c r="H6456" s="76" t="s">
        <v>3301</v>
      </c>
      <c r="I6456" s="77">
        <v>30.92</v>
      </c>
      <c r="J6456" s="2">
        <v>15</v>
      </c>
      <c r="K6456" s="119" cm="1">
        <f t="array" ref="K6456">ROUND(IF(C6456="Beer",SUM(LOOKUP(2,1/(SRP!$B$7:$B$9&lt;=E6456)/(SRP!$C$7:$C$9&gt;=E6456),SRP!$D$7:$D$9)*(G6456/100)*(E6456/1000)),IF(C6456="Spirits",SUM(LOOKUP(2,1/(SRP!$B$2:$B$6&lt;=E6456)/(SRP!$C$2:$C$6&gt;=E6456),SRP!$D$2:$D$6)*(G6456/100)*(E6456/1000)),IF(AND(C6456="Wine",D6456="Fortified Wines"),SUM(LOOKUP(2,1/(SRP!$B$20:$B$23&lt;=E6456)/(SRP!$C$20:$C$23&gt;=E6456),SRP!$D$20:$D$23)*(G6456/100)*(E6456/1000)),IF(C6456="Wine",SUM(LOOKUP(2,1/(SRP!$B$15:$B$19&lt;=E6456)/(SRP!$C$15:$C$19&gt;=E6456),SRP!$D$15:$D$19)*(G6456/100)*(E6456/1000)),IF(C6456="Ready to Drink",SUM(LOOKUP(2,1/(SRP!$B$10:$B$14&lt;=E6456)/(SRP!$C$10:$C$14&gt;=E6456),SRP!$D$10:$D$14)*(G6456/100)*(E6456/1000)),0))))),2)</f>
        <v>23.79</v>
      </c>
    </row>
    <row r="6457" spans="1:11" x14ac:dyDescent="0.35">
      <c r="A6457" s="2">
        <v>51546</v>
      </c>
      <c r="B6457" s="76" t="s">
        <v>4882</v>
      </c>
      <c r="C6457" s="76" t="s">
        <v>287</v>
      </c>
      <c r="D6457" s="76" t="s">
        <v>5313</v>
      </c>
      <c r="E6457" s="76">
        <v>473</v>
      </c>
      <c r="F6457" s="76">
        <v>24</v>
      </c>
      <c r="G6457" s="77">
        <v>5.5</v>
      </c>
      <c r="H6457" s="76" t="s">
        <v>3380</v>
      </c>
      <c r="I6457" s="77">
        <v>4.05</v>
      </c>
      <c r="J6457" s="2">
        <v>1</v>
      </c>
      <c r="K6457" s="119" cm="1">
        <f t="array" ref="K6457">ROUND(IF(C6457="Beer",SUM(LOOKUP(2,1/(SRP!$B$7:$B$9&lt;=E6457)/(SRP!$C$7:$C$9&gt;=E6457),SRP!$D$7:$D$9)*(G6457/100)*(E6457/1000)),IF(C6457="Spirits",SUM(LOOKUP(2,1/(SRP!$B$2:$B$6&lt;=E6457)/(SRP!$C$2:$C$6&gt;=E6457),SRP!$D$2:$D$6)*(G6457/100)*(E6457/1000)),IF(AND(C6457="Wine",D6457="Fortified Wines"),SUM(LOOKUP(2,1/(SRP!$B$20:$B$23&lt;=E6457)/(SRP!$C$20:$C$23&gt;=E6457),SRP!$D$20:$D$23)*(G6457/100)*(E6457/1000)),IF(C6457="Wine",SUM(LOOKUP(2,1/(SRP!$B$15:$B$19&lt;=E6457)/(SRP!$C$15:$C$19&gt;=E6457),SRP!$D$15:$D$19)*(G6457/100)*(E6457/1000)),IF(C6457="Ready to Drink",SUM(LOOKUP(2,1/(SRP!$B$10:$B$14&lt;=E6457)/(SRP!$C$10:$C$14&gt;=E6457),SRP!$D$10:$D$14)*(G6457/100)*(E6457/1000)),0))))),2)</f>
        <v>1.82</v>
      </c>
    </row>
    <row r="6458" spans="1:11" x14ac:dyDescent="0.35">
      <c r="A6458" s="2">
        <v>51546</v>
      </c>
      <c r="B6458" s="76" t="s">
        <v>4882</v>
      </c>
      <c r="C6458" s="76" t="s">
        <v>287</v>
      </c>
      <c r="D6458" s="76" t="s">
        <v>5313</v>
      </c>
      <c r="E6458" s="76">
        <v>473</v>
      </c>
      <c r="F6458" s="76">
        <v>24</v>
      </c>
      <c r="G6458" s="77">
        <v>5.5</v>
      </c>
      <c r="H6458" s="76" t="s">
        <v>3380</v>
      </c>
      <c r="I6458" s="77">
        <v>4.05</v>
      </c>
      <c r="J6458" s="2">
        <v>1</v>
      </c>
      <c r="K6458" s="119" cm="1">
        <f t="array" ref="K6458">ROUND(IF(C6458="Beer",SUM(LOOKUP(2,1/(SRP!$B$7:$B$9&lt;=E6458)/(SRP!$C$7:$C$9&gt;=E6458),SRP!$D$7:$D$9)*(G6458/100)*(E6458/1000)),IF(C6458="Spirits",SUM(LOOKUP(2,1/(SRP!$B$2:$B$6&lt;=E6458)/(SRP!$C$2:$C$6&gt;=E6458),SRP!$D$2:$D$6)*(G6458/100)*(E6458/1000)),IF(AND(C6458="Wine",D6458="Fortified Wines"),SUM(LOOKUP(2,1/(SRP!$B$20:$B$23&lt;=E6458)/(SRP!$C$20:$C$23&gt;=E6458),SRP!$D$20:$D$23)*(G6458/100)*(E6458/1000)),IF(C6458="Wine",SUM(LOOKUP(2,1/(SRP!$B$15:$B$19&lt;=E6458)/(SRP!$C$15:$C$19&gt;=E6458),SRP!$D$15:$D$19)*(G6458/100)*(E6458/1000)),IF(C6458="Ready to Drink",SUM(LOOKUP(2,1/(SRP!$B$10:$B$14&lt;=E6458)/(SRP!$C$10:$C$14&gt;=E6458),SRP!$D$10:$D$14)*(G6458/100)*(E6458/1000)),0))))),2)</f>
        <v>1.82</v>
      </c>
    </row>
    <row r="6459" spans="1:11" x14ac:dyDescent="0.35">
      <c r="A6459" s="2">
        <v>51549</v>
      </c>
      <c r="B6459" s="76" t="s">
        <v>4983</v>
      </c>
      <c r="C6459" s="76" t="s">
        <v>5938</v>
      </c>
      <c r="D6459" s="76" t="s">
        <v>5279</v>
      </c>
      <c r="E6459" s="76">
        <v>200</v>
      </c>
      <c r="F6459" s="76">
        <v>50</v>
      </c>
      <c r="G6459" s="77">
        <v>6.8</v>
      </c>
      <c r="H6459" s="76" t="s">
        <v>6364</v>
      </c>
      <c r="I6459" s="77">
        <v>2.99</v>
      </c>
      <c r="J6459" s="2">
        <v>1</v>
      </c>
      <c r="K6459" s="119" cm="1">
        <f t="array" ref="K6459">ROUND(IF(C6459="Beer",SUM(LOOKUP(2,1/(SRP!$B$7:$B$9&lt;=E6459)/(SRP!$C$7:$C$9&gt;=E6459),SRP!$D$7:$D$9)*(G6459/100)*(E6459/1000)),IF(C6459="Spirits",SUM(LOOKUP(2,1/(SRP!$B$2:$B$6&lt;=E6459)/(SRP!$C$2:$C$6&gt;=E6459),SRP!$D$2:$D$6)*(G6459/100)*(E6459/1000)),IF(AND(C6459="Wine",D6459="Fortified Wines"),SUM(LOOKUP(2,1/(SRP!$B$20:$B$23&lt;=E6459)/(SRP!$C$20:$C$23&gt;=E6459),SRP!$D$20:$D$23)*(G6459/100)*(E6459/1000)),IF(C6459="Wine",SUM(LOOKUP(2,1/(SRP!$B$15:$B$19&lt;=E6459)/(SRP!$C$15:$C$19&gt;=E6459),SRP!$D$15:$D$19)*(G6459/100)*(E6459/1000)),IF(C6459="Ready to Drink",SUM(LOOKUP(2,1/(SRP!$B$10:$B$14&lt;=E6459)/(SRP!$C$10:$C$14&gt;=E6459),SRP!$D$10:$D$14)*(G6459/100)*(E6459/1000)),0))))),2)</f>
        <v>1.29</v>
      </c>
    </row>
    <row r="6460" spans="1:11" x14ac:dyDescent="0.35">
      <c r="A6460" s="2">
        <v>51550</v>
      </c>
      <c r="B6460" s="76" t="s">
        <v>4984</v>
      </c>
      <c r="C6460" s="76" t="s">
        <v>5938</v>
      </c>
      <c r="D6460" s="76" t="s">
        <v>5279</v>
      </c>
      <c r="E6460" s="76">
        <v>200</v>
      </c>
      <c r="F6460" s="76">
        <v>50</v>
      </c>
      <c r="G6460" s="77">
        <v>6.8</v>
      </c>
      <c r="H6460" s="76" t="s">
        <v>6364</v>
      </c>
      <c r="I6460" s="77">
        <v>2.99</v>
      </c>
      <c r="J6460" s="2">
        <v>1</v>
      </c>
      <c r="K6460" s="119" cm="1">
        <f t="array" ref="K6460">ROUND(IF(C6460="Beer",SUM(LOOKUP(2,1/(SRP!$B$7:$B$9&lt;=E6460)/(SRP!$C$7:$C$9&gt;=E6460),SRP!$D$7:$D$9)*(G6460/100)*(E6460/1000)),IF(C6460="Spirits",SUM(LOOKUP(2,1/(SRP!$B$2:$B$6&lt;=E6460)/(SRP!$C$2:$C$6&gt;=E6460),SRP!$D$2:$D$6)*(G6460/100)*(E6460/1000)),IF(AND(C6460="Wine",D6460="Fortified Wines"),SUM(LOOKUP(2,1/(SRP!$B$20:$B$23&lt;=E6460)/(SRP!$C$20:$C$23&gt;=E6460),SRP!$D$20:$D$23)*(G6460/100)*(E6460/1000)),IF(C6460="Wine",SUM(LOOKUP(2,1/(SRP!$B$15:$B$19&lt;=E6460)/(SRP!$C$15:$C$19&gt;=E6460),SRP!$D$15:$D$19)*(G6460/100)*(E6460/1000)),IF(C6460="Ready to Drink",SUM(LOOKUP(2,1/(SRP!$B$10:$B$14&lt;=E6460)/(SRP!$C$10:$C$14&gt;=E6460),SRP!$D$10:$D$14)*(G6460/100)*(E6460/1000)),0))))),2)</f>
        <v>1.29</v>
      </c>
    </row>
    <row r="6461" spans="1:11" x14ac:dyDescent="0.35">
      <c r="A6461" s="2">
        <v>51551</v>
      </c>
      <c r="B6461" s="76" t="s">
        <v>4985</v>
      </c>
      <c r="C6461" s="76" t="s">
        <v>5938</v>
      </c>
      <c r="D6461" s="76" t="s">
        <v>5279</v>
      </c>
      <c r="E6461" s="76">
        <v>200</v>
      </c>
      <c r="F6461" s="76">
        <v>50</v>
      </c>
      <c r="G6461" s="77">
        <v>6.8</v>
      </c>
      <c r="H6461" s="76" t="s">
        <v>6364</v>
      </c>
      <c r="I6461" s="77">
        <v>2.99</v>
      </c>
      <c r="J6461" s="2">
        <v>1</v>
      </c>
      <c r="K6461" s="119" cm="1">
        <f t="array" ref="K6461">ROUND(IF(C6461="Beer",SUM(LOOKUP(2,1/(SRP!$B$7:$B$9&lt;=E6461)/(SRP!$C$7:$C$9&gt;=E6461),SRP!$D$7:$D$9)*(G6461/100)*(E6461/1000)),IF(C6461="Spirits",SUM(LOOKUP(2,1/(SRP!$B$2:$B$6&lt;=E6461)/(SRP!$C$2:$C$6&gt;=E6461),SRP!$D$2:$D$6)*(G6461/100)*(E6461/1000)),IF(AND(C6461="Wine",D6461="Fortified Wines"),SUM(LOOKUP(2,1/(SRP!$B$20:$B$23&lt;=E6461)/(SRP!$C$20:$C$23&gt;=E6461),SRP!$D$20:$D$23)*(G6461/100)*(E6461/1000)),IF(C6461="Wine",SUM(LOOKUP(2,1/(SRP!$B$15:$B$19&lt;=E6461)/(SRP!$C$15:$C$19&gt;=E6461),SRP!$D$15:$D$19)*(G6461/100)*(E6461/1000)),IF(C6461="Ready to Drink",SUM(LOOKUP(2,1/(SRP!$B$10:$B$14&lt;=E6461)/(SRP!$C$10:$C$14&gt;=E6461),SRP!$D$10:$D$14)*(G6461/100)*(E6461/1000)),0))))),2)</f>
        <v>1.29</v>
      </c>
    </row>
    <row r="6462" spans="1:11" x14ac:dyDescent="0.35">
      <c r="A6462" s="2">
        <v>51555</v>
      </c>
      <c r="B6462" s="76" t="s">
        <v>4919</v>
      </c>
      <c r="C6462" s="76" t="s">
        <v>287</v>
      </c>
      <c r="D6462" s="76" t="s">
        <v>5240</v>
      </c>
      <c r="E6462" s="76">
        <v>473</v>
      </c>
      <c r="F6462" s="76">
        <v>24</v>
      </c>
      <c r="G6462" s="77">
        <v>6</v>
      </c>
      <c r="H6462" s="76" t="s">
        <v>3376</v>
      </c>
      <c r="I6462" s="77">
        <v>4.24</v>
      </c>
      <c r="J6462" s="2">
        <v>1</v>
      </c>
      <c r="K6462" s="119" cm="1">
        <f t="array" ref="K6462">ROUND(IF(C6462="Beer",SUM(LOOKUP(2,1/(SRP!$B$7:$B$9&lt;=E6462)/(SRP!$C$7:$C$9&gt;=E6462),SRP!$D$7:$D$9)*(G6462/100)*(E6462/1000)),IF(C6462="Spirits",SUM(LOOKUP(2,1/(SRP!$B$2:$B$6&lt;=E6462)/(SRP!$C$2:$C$6&gt;=E6462),SRP!$D$2:$D$6)*(G6462/100)*(E6462/1000)),IF(AND(C6462="Wine",D6462="Fortified Wines"),SUM(LOOKUP(2,1/(SRP!$B$20:$B$23&lt;=E6462)/(SRP!$C$20:$C$23&gt;=E6462),SRP!$D$20:$D$23)*(G6462/100)*(E6462/1000)),IF(C6462="Wine",SUM(LOOKUP(2,1/(SRP!$B$15:$B$19&lt;=E6462)/(SRP!$C$15:$C$19&gt;=E6462),SRP!$D$15:$D$19)*(G6462/100)*(E6462/1000)),IF(C6462="Ready to Drink",SUM(LOOKUP(2,1/(SRP!$B$10:$B$14&lt;=E6462)/(SRP!$C$10:$C$14&gt;=E6462),SRP!$D$10:$D$14)*(G6462/100)*(E6462/1000)),0))))),2)</f>
        <v>1.98</v>
      </c>
    </row>
    <row r="6463" spans="1:11" x14ac:dyDescent="0.35">
      <c r="A6463" s="2">
        <v>51555</v>
      </c>
      <c r="B6463" s="76" t="s">
        <v>4919</v>
      </c>
      <c r="C6463" s="76" t="s">
        <v>287</v>
      </c>
      <c r="D6463" s="76" t="s">
        <v>5240</v>
      </c>
      <c r="E6463" s="76">
        <v>473</v>
      </c>
      <c r="F6463" s="76">
        <v>24</v>
      </c>
      <c r="G6463" s="77">
        <v>6</v>
      </c>
      <c r="H6463" s="76" t="s">
        <v>3376</v>
      </c>
      <c r="I6463" s="77">
        <v>4.24</v>
      </c>
      <c r="J6463" s="2">
        <v>1</v>
      </c>
      <c r="K6463" s="119" cm="1">
        <f t="array" ref="K6463">ROUND(IF(C6463="Beer",SUM(LOOKUP(2,1/(SRP!$B$7:$B$9&lt;=E6463)/(SRP!$C$7:$C$9&gt;=E6463),SRP!$D$7:$D$9)*(G6463/100)*(E6463/1000)),IF(C6463="Spirits",SUM(LOOKUP(2,1/(SRP!$B$2:$B$6&lt;=E6463)/(SRP!$C$2:$C$6&gt;=E6463),SRP!$D$2:$D$6)*(G6463/100)*(E6463/1000)),IF(AND(C6463="Wine",D6463="Fortified Wines"),SUM(LOOKUP(2,1/(SRP!$B$20:$B$23&lt;=E6463)/(SRP!$C$20:$C$23&gt;=E6463),SRP!$D$20:$D$23)*(G6463/100)*(E6463/1000)),IF(C6463="Wine",SUM(LOOKUP(2,1/(SRP!$B$15:$B$19&lt;=E6463)/(SRP!$C$15:$C$19&gt;=E6463),SRP!$D$15:$D$19)*(G6463/100)*(E6463/1000)),IF(C6463="Ready to Drink",SUM(LOOKUP(2,1/(SRP!$B$10:$B$14&lt;=E6463)/(SRP!$C$10:$C$14&gt;=E6463),SRP!$D$10:$D$14)*(G6463/100)*(E6463/1000)),0))))),2)</f>
        <v>1.98</v>
      </c>
    </row>
    <row r="6464" spans="1:11" x14ac:dyDescent="0.35">
      <c r="A6464" s="2">
        <v>51558</v>
      </c>
      <c r="B6464" s="76" t="s">
        <v>4986</v>
      </c>
      <c r="C6464" s="76" t="s">
        <v>285</v>
      </c>
      <c r="D6464" s="76" t="s">
        <v>5315</v>
      </c>
      <c r="E6464" s="76">
        <v>750</v>
      </c>
      <c r="F6464" s="76">
        <v>12</v>
      </c>
      <c r="G6464" s="77">
        <v>37.5</v>
      </c>
      <c r="H6464" s="76" t="s">
        <v>3279</v>
      </c>
      <c r="I6464" s="77">
        <v>24.39</v>
      </c>
      <c r="J6464" s="2">
        <v>1</v>
      </c>
      <c r="K6464" s="119" cm="1">
        <f t="array" ref="K6464">ROUND(IF(C6464="Beer",SUM(LOOKUP(2,1/(SRP!$B$7:$B$9&lt;=E6464)/(SRP!$C$7:$C$9&gt;=E6464),SRP!$D$7:$D$9)*(G6464/100)*(E6464/1000)),IF(C6464="Spirits",SUM(LOOKUP(2,1/(SRP!$B$2:$B$6&lt;=E6464)/(SRP!$C$2:$C$6&gt;=E6464),SRP!$D$2:$D$6)*(G6464/100)*(E6464/1000)),IF(AND(C6464="Wine",D6464="Fortified Wines"),SUM(LOOKUP(2,1/(SRP!$B$20:$B$23&lt;=E6464)/(SRP!$C$20:$C$23&gt;=E6464),SRP!$D$20:$D$23)*(G6464/100)*(E6464/1000)),IF(C6464="Wine",SUM(LOOKUP(2,1/(SRP!$B$15:$B$19&lt;=E6464)/(SRP!$C$15:$C$19&gt;=E6464),SRP!$D$15:$D$19)*(G6464/100)*(E6464/1000)),IF(C6464="Ready to Drink",SUM(LOOKUP(2,1/(SRP!$B$10:$B$14&lt;=E6464)/(SRP!$C$10:$C$14&gt;=E6464),SRP!$D$10:$D$14)*(G6464/100)*(E6464/1000)),0))))),2)</f>
        <v>19.63</v>
      </c>
    </row>
    <row r="6465" spans="1:11" x14ac:dyDescent="0.35">
      <c r="A6465" s="2">
        <v>51573</v>
      </c>
      <c r="B6465" s="76" t="s">
        <v>4987</v>
      </c>
      <c r="C6465" s="76" t="s">
        <v>287</v>
      </c>
      <c r="D6465" s="76" t="s">
        <v>5240</v>
      </c>
      <c r="E6465" s="76">
        <v>568</v>
      </c>
      <c r="F6465" s="76">
        <v>12</v>
      </c>
      <c r="G6465" s="77">
        <v>6</v>
      </c>
      <c r="H6465" s="76" t="s">
        <v>3375</v>
      </c>
      <c r="I6465" s="77">
        <v>4.6900000000000004</v>
      </c>
      <c r="J6465" s="2">
        <v>1</v>
      </c>
      <c r="K6465" s="119" cm="1">
        <f t="array" ref="K6465">ROUND(IF(C6465="Beer",SUM(LOOKUP(2,1/(SRP!$B$7:$B$9&lt;=E6465)/(SRP!$C$7:$C$9&gt;=E6465),SRP!$D$7:$D$9)*(G6465/100)*(E6465/1000)),IF(C6465="Spirits",SUM(LOOKUP(2,1/(SRP!$B$2:$B$6&lt;=E6465)/(SRP!$C$2:$C$6&gt;=E6465),SRP!$D$2:$D$6)*(G6465/100)*(E6465/1000)),IF(AND(C6465="Wine",D6465="Fortified Wines"),SUM(LOOKUP(2,1/(SRP!$B$20:$B$23&lt;=E6465)/(SRP!$C$20:$C$23&gt;=E6465),SRP!$D$20:$D$23)*(G6465/100)*(E6465/1000)),IF(C6465="Wine",SUM(LOOKUP(2,1/(SRP!$B$15:$B$19&lt;=E6465)/(SRP!$C$15:$C$19&gt;=E6465),SRP!$D$15:$D$19)*(G6465/100)*(E6465/1000)),IF(C6465="Ready to Drink",SUM(LOOKUP(2,1/(SRP!$B$10:$B$14&lt;=E6465)/(SRP!$C$10:$C$14&gt;=E6465),SRP!$D$10:$D$14)*(G6465/100)*(E6465/1000)),0))))),2)</f>
        <v>2.38</v>
      </c>
    </row>
    <row r="6466" spans="1:11" x14ac:dyDescent="0.35">
      <c r="A6466" s="2">
        <v>51596</v>
      </c>
      <c r="B6466" s="76" t="s">
        <v>4954</v>
      </c>
      <c r="C6466" s="76" t="s">
        <v>5938</v>
      </c>
      <c r="D6466" s="76" t="s">
        <v>5298</v>
      </c>
      <c r="E6466" s="76">
        <v>473</v>
      </c>
      <c r="F6466" s="76">
        <v>24</v>
      </c>
      <c r="G6466" s="77">
        <v>5</v>
      </c>
      <c r="H6466" s="76" t="s">
        <v>3326</v>
      </c>
      <c r="I6466" s="77">
        <v>3.79</v>
      </c>
      <c r="J6466" s="2">
        <v>1</v>
      </c>
      <c r="K6466" s="119" cm="1">
        <f t="array" ref="K6466">ROUND(IF(C6466="Beer",SUM(LOOKUP(2,1/(SRP!$B$7:$B$9&lt;=E6466)/(SRP!$C$7:$C$9&gt;=E6466),SRP!$D$7:$D$9)*(G6466/100)*(E6466/1000)),IF(C6466="Spirits",SUM(LOOKUP(2,1/(SRP!$B$2:$B$6&lt;=E6466)/(SRP!$C$2:$C$6&gt;=E6466),SRP!$D$2:$D$6)*(G6466/100)*(E6466/1000)),IF(AND(C6466="Wine",D6466="Fortified Wines"),SUM(LOOKUP(2,1/(SRP!$B$20:$B$23&lt;=E6466)/(SRP!$C$20:$C$23&gt;=E6466),SRP!$D$20:$D$23)*(G6466/100)*(E6466/1000)),IF(C6466="Wine",SUM(LOOKUP(2,1/(SRP!$B$15:$B$19&lt;=E6466)/(SRP!$C$15:$C$19&gt;=E6466),SRP!$D$15:$D$19)*(G6466/100)*(E6466/1000)),IF(C6466="Ready to Drink",SUM(LOOKUP(2,1/(SRP!$B$10:$B$14&lt;=E6466)/(SRP!$C$10:$C$14&gt;=E6466),SRP!$D$10:$D$14)*(G6466/100)*(E6466/1000)),0))))),2)</f>
        <v>1.75</v>
      </c>
    </row>
    <row r="6467" spans="1:11" x14ac:dyDescent="0.35">
      <c r="A6467" s="2">
        <v>51596</v>
      </c>
      <c r="B6467" s="76" t="s">
        <v>4954</v>
      </c>
      <c r="C6467" s="76" t="s">
        <v>5938</v>
      </c>
      <c r="D6467" s="76" t="s">
        <v>5298</v>
      </c>
      <c r="E6467" s="76">
        <v>473</v>
      </c>
      <c r="F6467" s="76">
        <v>24</v>
      </c>
      <c r="G6467" s="77">
        <v>5</v>
      </c>
      <c r="H6467" s="76" t="s">
        <v>3326</v>
      </c>
      <c r="I6467" s="77">
        <v>3.79</v>
      </c>
      <c r="J6467" s="2">
        <v>1</v>
      </c>
      <c r="K6467" s="119" cm="1">
        <f t="array" ref="K6467">ROUND(IF(C6467="Beer",SUM(LOOKUP(2,1/(SRP!$B$7:$B$9&lt;=E6467)/(SRP!$C$7:$C$9&gt;=E6467),SRP!$D$7:$D$9)*(G6467/100)*(E6467/1000)),IF(C6467="Spirits",SUM(LOOKUP(2,1/(SRP!$B$2:$B$6&lt;=E6467)/(SRP!$C$2:$C$6&gt;=E6467),SRP!$D$2:$D$6)*(G6467/100)*(E6467/1000)),IF(AND(C6467="Wine",D6467="Fortified Wines"),SUM(LOOKUP(2,1/(SRP!$B$20:$B$23&lt;=E6467)/(SRP!$C$20:$C$23&gt;=E6467),SRP!$D$20:$D$23)*(G6467/100)*(E6467/1000)),IF(C6467="Wine",SUM(LOOKUP(2,1/(SRP!$B$15:$B$19&lt;=E6467)/(SRP!$C$15:$C$19&gt;=E6467),SRP!$D$15:$D$19)*(G6467/100)*(E6467/1000)),IF(C6467="Ready to Drink",SUM(LOOKUP(2,1/(SRP!$B$10:$B$14&lt;=E6467)/(SRP!$C$10:$C$14&gt;=E6467),SRP!$D$10:$D$14)*(G6467/100)*(E6467/1000)),0))))),2)</f>
        <v>1.75</v>
      </c>
    </row>
    <row r="6468" spans="1:11" x14ac:dyDescent="0.35">
      <c r="A6468" s="2">
        <v>51644</v>
      </c>
      <c r="B6468" s="76" t="s">
        <v>4955</v>
      </c>
      <c r="C6468" s="76" t="s">
        <v>287</v>
      </c>
      <c r="D6468" s="76" t="s">
        <v>5292</v>
      </c>
      <c r="E6468" s="76">
        <v>473</v>
      </c>
      <c r="F6468" s="76">
        <v>24</v>
      </c>
      <c r="G6468" s="77">
        <v>3.5</v>
      </c>
      <c r="H6468" s="76" t="s">
        <v>3374</v>
      </c>
      <c r="I6468" s="77">
        <v>3.96</v>
      </c>
      <c r="J6468" s="2">
        <v>1</v>
      </c>
      <c r="K6468" s="119" cm="1">
        <f t="array" ref="K6468">ROUND(IF(C6468="Beer",SUM(LOOKUP(2,1/(SRP!$B$7:$B$9&lt;=E6468)/(SRP!$C$7:$C$9&gt;=E6468),SRP!$D$7:$D$9)*(G6468/100)*(E6468/1000)),IF(C6468="Spirits",SUM(LOOKUP(2,1/(SRP!$B$2:$B$6&lt;=E6468)/(SRP!$C$2:$C$6&gt;=E6468),SRP!$D$2:$D$6)*(G6468/100)*(E6468/1000)),IF(AND(C6468="Wine",D6468="Fortified Wines"),SUM(LOOKUP(2,1/(SRP!$B$20:$B$23&lt;=E6468)/(SRP!$C$20:$C$23&gt;=E6468),SRP!$D$20:$D$23)*(G6468/100)*(E6468/1000)),IF(C6468="Wine",SUM(LOOKUP(2,1/(SRP!$B$15:$B$19&lt;=E6468)/(SRP!$C$15:$C$19&gt;=E6468),SRP!$D$15:$D$19)*(G6468/100)*(E6468/1000)),IF(C6468="Ready to Drink",SUM(LOOKUP(2,1/(SRP!$B$10:$B$14&lt;=E6468)/(SRP!$C$10:$C$14&gt;=E6468),SRP!$D$10:$D$14)*(G6468/100)*(E6468/1000)),0))))),2)</f>
        <v>1.1599999999999999</v>
      </c>
    </row>
    <row r="6469" spans="1:11" x14ac:dyDescent="0.35">
      <c r="A6469" s="2">
        <v>51644</v>
      </c>
      <c r="B6469" s="76" t="s">
        <v>4955</v>
      </c>
      <c r="C6469" s="76" t="s">
        <v>287</v>
      </c>
      <c r="D6469" s="76" t="s">
        <v>5292</v>
      </c>
      <c r="E6469" s="76">
        <v>473</v>
      </c>
      <c r="F6469" s="76">
        <v>24</v>
      </c>
      <c r="G6469" s="77">
        <v>3.5</v>
      </c>
      <c r="H6469" s="76" t="s">
        <v>3374</v>
      </c>
      <c r="I6469" s="77">
        <v>3.96</v>
      </c>
      <c r="J6469" s="2">
        <v>1</v>
      </c>
      <c r="K6469" s="119" cm="1">
        <f t="array" ref="K6469">ROUND(IF(C6469="Beer",SUM(LOOKUP(2,1/(SRP!$B$7:$B$9&lt;=E6469)/(SRP!$C$7:$C$9&gt;=E6469),SRP!$D$7:$D$9)*(G6469/100)*(E6469/1000)),IF(C6469="Spirits",SUM(LOOKUP(2,1/(SRP!$B$2:$B$6&lt;=E6469)/(SRP!$C$2:$C$6&gt;=E6469),SRP!$D$2:$D$6)*(G6469/100)*(E6469/1000)),IF(AND(C6469="Wine",D6469="Fortified Wines"),SUM(LOOKUP(2,1/(SRP!$B$20:$B$23&lt;=E6469)/(SRP!$C$20:$C$23&gt;=E6469),SRP!$D$20:$D$23)*(G6469/100)*(E6469/1000)),IF(C6469="Wine",SUM(LOOKUP(2,1/(SRP!$B$15:$B$19&lt;=E6469)/(SRP!$C$15:$C$19&gt;=E6469),SRP!$D$15:$D$19)*(G6469/100)*(E6469/1000)),IF(C6469="Ready to Drink",SUM(LOOKUP(2,1/(SRP!$B$10:$B$14&lt;=E6469)/(SRP!$C$10:$C$14&gt;=E6469),SRP!$D$10:$D$14)*(G6469/100)*(E6469/1000)),0))))),2)</f>
        <v>1.1599999999999999</v>
      </c>
    </row>
    <row r="6470" spans="1:11" x14ac:dyDescent="0.35">
      <c r="A6470" s="2">
        <v>51653</v>
      </c>
      <c r="B6470" s="76" t="s">
        <v>4920</v>
      </c>
      <c r="C6470" s="76" t="s">
        <v>287</v>
      </c>
      <c r="D6470" s="76" t="s">
        <v>5292</v>
      </c>
      <c r="E6470" s="76">
        <v>473</v>
      </c>
      <c r="F6470" s="76">
        <v>24</v>
      </c>
      <c r="G6470" s="77">
        <v>5</v>
      </c>
      <c r="H6470" s="76" t="s">
        <v>3360</v>
      </c>
      <c r="I6470" s="77">
        <v>4.5</v>
      </c>
      <c r="J6470" s="2">
        <v>1</v>
      </c>
      <c r="K6470" s="119" cm="1">
        <f t="array" ref="K6470">ROUND(IF(C6470="Beer",SUM(LOOKUP(2,1/(SRP!$B$7:$B$9&lt;=E6470)/(SRP!$C$7:$C$9&gt;=E6470),SRP!$D$7:$D$9)*(G6470/100)*(E6470/1000)),IF(C6470="Spirits",SUM(LOOKUP(2,1/(SRP!$B$2:$B$6&lt;=E6470)/(SRP!$C$2:$C$6&gt;=E6470),SRP!$D$2:$D$6)*(G6470/100)*(E6470/1000)),IF(AND(C6470="Wine",D6470="Fortified Wines"),SUM(LOOKUP(2,1/(SRP!$B$20:$B$23&lt;=E6470)/(SRP!$C$20:$C$23&gt;=E6470),SRP!$D$20:$D$23)*(G6470/100)*(E6470/1000)),IF(C6470="Wine",SUM(LOOKUP(2,1/(SRP!$B$15:$B$19&lt;=E6470)/(SRP!$C$15:$C$19&gt;=E6470),SRP!$D$15:$D$19)*(G6470/100)*(E6470/1000)),IF(C6470="Ready to Drink",SUM(LOOKUP(2,1/(SRP!$B$10:$B$14&lt;=E6470)/(SRP!$C$10:$C$14&gt;=E6470),SRP!$D$10:$D$14)*(G6470/100)*(E6470/1000)),0))))),2)</f>
        <v>1.65</v>
      </c>
    </row>
    <row r="6471" spans="1:11" x14ac:dyDescent="0.35">
      <c r="A6471" s="2">
        <v>51653</v>
      </c>
      <c r="B6471" s="76" t="s">
        <v>4920</v>
      </c>
      <c r="C6471" s="76" t="s">
        <v>287</v>
      </c>
      <c r="D6471" s="76" t="s">
        <v>5292</v>
      </c>
      <c r="E6471" s="76">
        <v>473</v>
      </c>
      <c r="F6471" s="76">
        <v>24</v>
      </c>
      <c r="G6471" s="77">
        <v>5</v>
      </c>
      <c r="H6471" s="76" t="s">
        <v>3360</v>
      </c>
      <c r="I6471" s="77">
        <v>4.5</v>
      </c>
      <c r="J6471" s="2">
        <v>1</v>
      </c>
      <c r="K6471" s="119" cm="1">
        <f t="array" ref="K6471">ROUND(IF(C6471="Beer",SUM(LOOKUP(2,1/(SRP!$B$7:$B$9&lt;=E6471)/(SRP!$C$7:$C$9&gt;=E6471),SRP!$D$7:$D$9)*(G6471/100)*(E6471/1000)),IF(C6471="Spirits",SUM(LOOKUP(2,1/(SRP!$B$2:$B$6&lt;=E6471)/(SRP!$C$2:$C$6&gt;=E6471),SRP!$D$2:$D$6)*(G6471/100)*(E6471/1000)),IF(AND(C6471="Wine",D6471="Fortified Wines"),SUM(LOOKUP(2,1/(SRP!$B$20:$B$23&lt;=E6471)/(SRP!$C$20:$C$23&gt;=E6471),SRP!$D$20:$D$23)*(G6471/100)*(E6471/1000)),IF(C6471="Wine",SUM(LOOKUP(2,1/(SRP!$B$15:$B$19&lt;=E6471)/(SRP!$C$15:$C$19&gt;=E6471),SRP!$D$15:$D$19)*(G6471/100)*(E6471/1000)),IF(C6471="Ready to Drink",SUM(LOOKUP(2,1/(SRP!$B$10:$B$14&lt;=E6471)/(SRP!$C$10:$C$14&gt;=E6471),SRP!$D$10:$D$14)*(G6471/100)*(E6471/1000)),0))))),2)</f>
        <v>1.65</v>
      </c>
    </row>
    <row r="6472" spans="1:11" x14ac:dyDescent="0.35">
      <c r="A6472" s="2">
        <v>51655</v>
      </c>
      <c r="B6472" s="76" t="s">
        <v>4921</v>
      </c>
      <c r="C6472" s="76" t="s">
        <v>287</v>
      </c>
      <c r="D6472" s="76" t="s">
        <v>5292</v>
      </c>
      <c r="E6472" s="76">
        <v>473</v>
      </c>
      <c r="F6472" s="76">
        <v>24</v>
      </c>
      <c r="G6472" s="77">
        <v>5</v>
      </c>
      <c r="H6472" s="76" t="s">
        <v>3360</v>
      </c>
      <c r="I6472" s="77">
        <v>4.5</v>
      </c>
      <c r="J6472" s="2">
        <v>1</v>
      </c>
      <c r="K6472" s="119" cm="1">
        <f t="array" ref="K6472">ROUND(IF(C6472="Beer",SUM(LOOKUP(2,1/(SRP!$B$7:$B$9&lt;=E6472)/(SRP!$C$7:$C$9&gt;=E6472),SRP!$D$7:$D$9)*(G6472/100)*(E6472/1000)),IF(C6472="Spirits",SUM(LOOKUP(2,1/(SRP!$B$2:$B$6&lt;=E6472)/(SRP!$C$2:$C$6&gt;=E6472),SRP!$D$2:$D$6)*(G6472/100)*(E6472/1000)),IF(AND(C6472="Wine",D6472="Fortified Wines"),SUM(LOOKUP(2,1/(SRP!$B$20:$B$23&lt;=E6472)/(SRP!$C$20:$C$23&gt;=E6472),SRP!$D$20:$D$23)*(G6472/100)*(E6472/1000)),IF(C6472="Wine",SUM(LOOKUP(2,1/(SRP!$B$15:$B$19&lt;=E6472)/(SRP!$C$15:$C$19&gt;=E6472),SRP!$D$15:$D$19)*(G6472/100)*(E6472/1000)),IF(C6472="Ready to Drink",SUM(LOOKUP(2,1/(SRP!$B$10:$B$14&lt;=E6472)/(SRP!$C$10:$C$14&gt;=E6472),SRP!$D$10:$D$14)*(G6472/100)*(E6472/1000)),0))))),2)</f>
        <v>1.65</v>
      </c>
    </row>
    <row r="6473" spans="1:11" x14ac:dyDescent="0.35">
      <c r="A6473" s="2">
        <v>51655</v>
      </c>
      <c r="B6473" s="76" t="s">
        <v>4921</v>
      </c>
      <c r="C6473" s="76" t="s">
        <v>287</v>
      </c>
      <c r="D6473" s="76" t="s">
        <v>5292</v>
      </c>
      <c r="E6473" s="76">
        <v>473</v>
      </c>
      <c r="F6473" s="76">
        <v>24</v>
      </c>
      <c r="G6473" s="77">
        <v>5</v>
      </c>
      <c r="H6473" s="76" t="s">
        <v>3360</v>
      </c>
      <c r="I6473" s="77">
        <v>4.5</v>
      </c>
      <c r="J6473" s="2">
        <v>1</v>
      </c>
      <c r="K6473" s="119" cm="1">
        <f t="array" ref="K6473">ROUND(IF(C6473="Beer",SUM(LOOKUP(2,1/(SRP!$B$7:$B$9&lt;=E6473)/(SRP!$C$7:$C$9&gt;=E6473),SRP!$D$7:$D$9)*(G6473/100)*(E6473/1000)),IF(C6473="Spirits",SUM(LOOKUP(2,1/(SRP!$B$2:$B$6&lt;=E6473)/(SRP!$C$2:$C$6&gt;=E6473),SRP!$D$2:$D$6)*(G6473/100)*(E6473/1000)),IF(AND(C6473="Wine",D6473="Fortified Wines"),SUM(LOOKUP(2,1/(SRP!$B$20:$B$23&lt;=E6473)/(SRP!$C$20:$C$23&gt;=E6473),SRP!$D$20:$D$23)*(G6473/100)*(E6473/1000)),IF(C6473="Wine",SUM(LOOKUP(2,1/(SRP!$B$15:$B$19&lt;=E6473)/(SRP!$C$15:$C$19&gt;=E6473),SRP!$D$15:$D$19)*(G6473/100)*(E6473/1000)),IF(C6473="Ready to Drink",SUM(LOOKUP(2,1/(SRP!$B$10:$B$14&lt;=E6473)/(SRP!$C$10:$C$14&gt;=E6473),SRP!$D$10:$D$14)*(G6473/100)*(E6473/1000)),0))))),2)</f>
        <v>1.65</v>
      </c>
    </row>
    <row r="6474" spans="1:11" x14ac:dyDescent="0.35">
      <c r="A6474" s="2">
        <v>51657</v>
      </c>
      <c r="B6474" s="76" t="s">
        <v>4922</v>
      </c>
      <c r="C6474" s="76" t="s">
        <v>287</v>
      </c>
      <c r="D6474" s="76" t="s">
        <v>5292</v>
      </c>
      <c r="E6474" s="76">
        <v>473</v>
      </c>
      <c r="F6474" s="76">
        <v>24</v>
      </c>
      <c r="G6474" s="77">
        <v>5</v>
      </c>
      <c r="H6474" s="76" t="s">
        <v>3360</v>
      </c>
      <c r="I6474" s="77">
        <v>4.5</v>
      </c>
      <c r="J6474" s="2">
        <v>1</v>
      </c>
      <c r="K6474" s="119" cm="1">
        <f t="array" ref="K6474">ROUND(IF(C6474="Beer",SUM(LOOKUP(2,1/(SRP!$B$7:$B$9&lt;=E6474)/(SRP!$C$7:$C$9&gt;=E6474),SRP!$D$7:$D$9)*(G6474/100)*(E6474/1000)),IF(C6474="Spirits",SUM(LOOKUP(2,1/(SRP!$B$2:$B$6&lt;=E6474)/(SRP!$C$2:$C$6&gt;=E6474),SRP!$D$2:$D$6)*(G6474/100)*(E6474/1000)),IF(AND(C6474="Wine",D6474="Fortified Wines"),SUM(LOOKUP(2,1/(SRP!$B$20:$B$23&lt;=E6474)/(SRP!$C$20:$C$23&gt;=E6474),SRP!$D$20:$D$23)*(G6474/100)*(E6474/1000)),IF(C6474="Wine",SUM(LOOKUP(2,1/(SRP!$B$15:$B$19&lt;=E6474)/(SRP!$C$15:$C$19&gt;=E6474),SRP!$D$15:$D$19)*(G6474/100)*(E6474/1000)),IF(C6474="Ready to Drink",SUM(LOOKUP(2,1/(SRP!$B$10:$B$14&lt;=E6474)/(SRP!$C$10:$C$14&gt;=E6474),SRP!$D$10:$D$14)*(G6474/100)*(E6474/1000)),0))))),2)</f>
        <v>1.65</v>
      </c>
    </row>
    <row r="6475" spans="1:11" x14ac:dyDescent="0.35">
      <c r="A6475" s="2">
        <v>51657</v>
      </c>
      <c r="B6475" s="76" t="s">
        <v>4922</v>
      </c>
      <c r="C6475" s="76" t="s">
        <v>287</v>
      </c>
      <c r="D6475" s="76" t="s">
        <v>5292</v>
      </c>
      <c r="E6475" s="76">
        <v>473</v>
      </c>
      <c r="F6475" s="76">
        <v>24</v>
      </c>
      <c r="G6475" s="77">
        <v>5</v>
      </c>
      <c r="H6475" s="76" t="s">
        <v>3360</v>
      </c>
      <c r="I6475" s="77">
        <v>4.5</v>
      </c>
      <c r="J6475" s="2">
        <v>1</v>
      </c>
      <c r="K6475" s="119" cm="1">
        <f t="array" ref="K6475">ROUND(IF(C6475="Beer",SUM(LOOKUP(2,1/(SRP!$B$7:$B$9&lt;=E6475)/(SRP!$C$7:$C$9&gt;=E6475),SRP!$D$7:$D$9)*(G6475/100)*(E6475/1000)),IF(C6475="Spirits",SUM(LOOKUP(2,1/(SRP!$B$2:$B$6&lt;=E6475)/(SRP!$C$2:$C$6&gt;=E6475),SRP!$D$2:$D$6)*(G6475/100)*(E6475/1000)),IF(AND(C6475="Wine",D6475="Fortified Wines"),SUM(LOOKUP(2,1/(SRP!$B$20:$B$23&lt;=E6475)/(SRP!$C$20:$C$23&gt;=E6475),SRP!$D$20:$D$23)*(G6475/100)*(E6475/1000)),IF(C6475="Wine",SUM(LOOKUP(2,1/(SRP!$B$15:$B$19&lt;=E6475)/(SRP!$C$15:$C$19&gt;=E6475),SRP!$D$15:$D$19)*(G6475/100)*(E6475/1000)),IF(C6475="Ready to Drink",SUM(LOOKUP(2,1/(SRP!$B$10:$B$14&lt;=E6475)/(SRP!$C$10:$C$14&gt;=E6475),SRP!$D$10:$D$14)*(G6475/100)*(E6475/1000)),0))))),2)</f>
        <v>1.65</v>
      </c>
    </row>
    <row r="6476" spans="1:11" x14ac:dyDescent="0.35">
      <c r="A6476" s="2">
        <v>51661</v>
      </c>
      <c r="B6476" s="76" t="s">
        <v>4956</v>
      </c>
      <c r="C6476" s="76" t="s">
        <v>287</v>
      </c>
      <c r="D6476" s="76" t="s">
        <v>5292</v>
      </c>
      <c r="E6476" s="76">
        <v>473</v>
      </c>
      <c r="F6476" s="76">
        <v>24</v>
      </c>
      <c r="G6476" s="77">
        <v>4.5</v>
      </c>
      <c r="H6476" s="76" t="s">
        <v>3374</v>
      </c>
      <c r="I6476" s="77">
        <v>4.24</v>
      </c>
      <c r="J6476" s="2">
        <v>1</v>
      </c>
      <c r="K6476" s="119" cm="1">
        <f t="array" ref="K6476">ROUND(IF(C6476="Beer",SUM(LOOKUP(2,1/(SRP!$B$7:$B$9&lt;=E6476)/(SRP!$C$7:$C$9&gt;=E6476),SRP!$D$7:$D$9)*(G6476/100)*(E6476/1000)),IF(C6476="Spirits",SUM(LOOKUP(2,1/(SRP!$B$2:$B$6&lt;=E6476)/(SRP!$C$2:$C$6&gt;=E6476),SRP!$D$2:$D$6)*(G6476/100)*(E6476/1000)),IF(AND(C6476="Wine",D6476="Fortified Wines"),SUM(LOOKUP(2,1/(SRP!$B$20:$B$23&lt;=E6476)/(SRP!$C$20:$C$23&gt;=E6476),SRP!$D$20:$D$23)*(G6476/100)*(E6476/1000)),IF(C6476="Wine",SUM(LOOKUP(2,1/(SRP!$B$15:$B$19&lt;=E6476)/(SRP!$C$15:$C$19&gt;=E6476),SRP!$D$15:$D$19)*(G6476/100)*(E6476/1000)),IF(C6476="Ready to Drink",SUM(LOOKUP(2,1/(SRP!$B$10:$B$14&lt;=E6476)/(SRP!$C$10:$C$14&gt;=E6476),SRP!$D$10:$D$14)*(G6476/100)*(E6476/1000)),0))))),2)</f>
        <v>1.49</v>
      </c>
    </row>
    <row r="6477" spans="1:11" x14ac:dyDescent="0.35">
      <c r="A6477" s="2">
        <v>51661</v>
      </c>
      <c r="B6477" s="76" t="s">
        <v>4956</v>
      </c>
      <c r="C6477" s="76" t="s">
        <v>287</v>
      </c>
      <c r="D6477" s="76" t="s">
        <v>5292</v>
      </c>
      <c r="E6477" s="76">
        <v>473</v>
      </c>
      <c r="F6477" s="76">
        <v>24</v>
      </c>
      <c r="G6477" s="77">
        <v>4.5</v>
      </c>
      <c r="H6477" s="76" t="s">
        <v>3374</v>
      </c>
      <c r="I6477" s="77">
        <v>4.24</v>
      </c>
      <c r="J6477" s="2">
        <v>1</v>
      </c>
      <c r="K6477" s="119" cm="1">
        <f t="array" ref="K6477">ROUND(IF(C6477="Beer",SUM(LOOKUP(2,1/(SRP!$B$7:$B$9&lt;=E6477)/(SRP!$C$7:$C$9&gt;=E6477),SRP!$D$7:$D$9)*(G6477/100)*(E6477/1000)),IF(C6477="Spirits",SUM(LOOKUP(2,1/(SRP!$B$2:$B$6&lt;=E6477)/(SRP!$C$2:$C$6&gt;=E6477),SRP!$D$2:$D$6)*(G6477/100)*(E6477/1000)),IF(AND(C6477="Wine",D6477="Fortified Wines"),SUM(LOOKUP(2,1/(SRP!$B$20:$B$23&lt;=E6477)/(SRP!$C$20:$C$23&gt;=E6477),SRP!$D$20:$D$23)*(G6477/100)*(E6477/1000)),IF(C6477="Wine",SUM(LOOKUP(2,1/(SRP!$B$15:$B$19&lt;=E6477)/(SRP!$C$15:$C$19&gt;=E6477),SRP!$D$15:$D$19)*(G6477/100)*(E6477/1000)),IF(C6477="Ready to Drink",SUM(LOOKUP(2,1/(SRP!$B$10:$B$14&lt;=E6477)/(SRP!$C$10:$C$14&gt;=E6477),SRP!$D$10:$D$14)*(G6477/100)*(E6477/1000)),0))))),2)</f>
        <v>1.49</v>
      </c>
    </row>
    <row r="6478" spans="1:11" x14ac:dyDescent="0.35">
      <c r="A6478" s="2">
        <v>51681</v>
      </c>
      <c r="B6478" s="76" t="s">
        <v>4957</v>
      </c>
      <c r="C6478" s="76" t="s">
        <v>287</v>
      </c>
      <c r="D6478" s="76" t="s">
        <v>5266</v>
      </c>
      <c r="E6478" s="76">
        <v>473</v>
      </c>
      <c r="F6478" s="76">
        <v>24</v>
      </c>
      <c r="G6478" s="77">
        <v>5</v>
      </c>
      <c r="H6478" s="76" t="s">
        <v>4070</v>
      </c>
      <c r="I6478" s="77">
        <v>4.79</v>
      </c>
      <c r="J6478" s="2">
        <v>1</v>
      </c>
      <c r="K6478" s="119" cm="1">
        <f t="array" ref="K6478">ROUND(IF(C6478="Beer",SUM(LOOKUP(2,1/(SRP!$B$7:$B$9&lt;=E6478)/(SRP!$C$7:$C$9&gt;=E6478),SRP!$D$7:$D$9)*(G6478/100)*(E6478/1000)),IF(C6478="Spirits",SUM(LOOKUP(2,1/(SRP!$B$2:$B$6&lt;=E6478)/(SRP!$C$2:$C$6&gt;=E6478),SRP!$D$2:$D$6)*(G6478/100)*(E6478/1000)),IF(AND(C6478="Wine",D6478="Fortified Wines"),SUM(LOOKUP(2,1/(SRP!$B$20:$B$23&lt;=E6478)/(SRP!$C$20:$C$23&gt;=E6478),SRP!$D$20:$D$23)*(G6478/100)*(E6478/1000)),IF(C6478="Wine",SUM(LOOKUP(2,1/(SRP!$B$15:$B$19&lt;=E6478)/(SRP!$C$15:$C$19&gt;=E6478),SRP!$D$15:$D$19)*(G6478/100)*(E6478/1000)),IF(C6478="Ready to Drink",SUM(LOOKUP(2,1/(SRP!$B$10:$B$14&lt;=E6478)/(SRP!$C$10:$C$14&gt;=E6478),SRP!$D$10:$D$14)*(G6478/100)*(E6478/1000)),0))))),2)</f>
        <v>1.65</v>
      </c>
    </row>
    <row r="6479" spans="1:11" x14ac:dyDescent="0.35">
      <c r="A6479" s="2">
        <v>51681</v>
      </c>
      <c r="B6479" s="76" t="s">
        <v>4957</v>
      </c>
      <c r="C6479" s="76" t="s">
        <v>287</v>
      </c>
      <c r="D6479" s="76" t="s">
        <v>5266</v>
      </c>
      <c r="E6479" s="76">
        <v>473</v>
      </c>
      <c r="F6479" s="76">
        <v>24</v>
      </c>
      <c r="G6479" s="77">
        <v>5</v>
      </c>
      <c r="H6479" s="76" t="s">
        <v>4070</v>
      </c>
      <c r="I6479" s="77">
        <v>4.79</v>
      </c>
      <c r="J6479" s="2">
        <v>1</v>
      </c>
      <c r="K6479" s="119" cm="1">
        <f t="array" ref="K6479">ROUND(IF(C6479="Beer",SUM(LOOKUP(2,1/(SRP!$B$7:$B$9&lt;=E6479)/(SRP!$C$7:$C$9&gt;=E6479),SRP!$D$7:$D$9)*(G6479/100)*(E6479/1000)),IF(C6479="Spirits",SUM(LOOKUP(2,1/(SRP!$B$2:$B$6&lt;=E6479)/(SRP!$C$2:$C$6&gt;=E6479),SRP!$D$2:$D$6)*(G6479/100)*(E6479/1000)),IF(AND(C6479="Wine",D6479="Fortified Wines"),SUM(LOOKUP(2,1/(SRP!$B$20:$B$23&lt;=E6479)/(SRP!$C$20:$C$23&gt;=E6479),SRP!$D$20:$D$23)*(G6479/100)*(E6479/1000)),IF(C6479="Wine",SUM(LOOKUP(2,1/(SRP!$B$15:$B$19&lt;=E6479)/(SRP!$C$15:$C$19&gt;=E6479),SRP!$D$15:$D$19)*(G6479/100)*(E6479/1000)),IF(C6479="Ready to Drink",SUM(LOOKUP(2,1/(SRP!$B$10:$B$14&lt;=E6479)/(SRP!$C$10:$C$14&gt;=E6479),SRP!$D$10:$D$14)*(G6479/100)*(E6479/1000)),0))))),2)</f>
        <v>1.65</v>
      </c>
    </row>
    <row r="6480" spans="1:11" x14ac:dyDescent="0.35">
      <c r="A6480" s="2">
        <v>51682</v>
      </c>
      <c r="B6480" s="76" t="s">
        <v>4883</v>
      </c>
      <c r="C6480" s="76" t="s">
        <v>287</v>
      </c>
      <c r="D6480" s="76" t="s">
        <v>5292</v>
      </c>
      <c r="E6480" s="76">
        <v>473</v>
      </c>
      <c r="F6480" s="76">
        <v>24</v>
      </c>
      <c r="G6480" s="77">
        <v>5</v>
      </c>
      <c r="H6480" s="76" t="s">
        <v>3380</v>
      </c>
      <c r="I6480" s="77">
        <v>4.1500000000000004</v>
      </c>
      <c r="J6480" s="2">
        <v>1</v>
      </c>
      <c r="K6480" s="119" cm="1">
        <f t="array" ref="K6480">ROUND(IF(C6480="Beer",SUM(LOOKUP(2,1/(SRP!$B$7:$B$9&lt;=E6480)/(SRP!$C$7:$C$9&gt;=E6480),SRP!$D$7:$D$9)*(G6480/100)*(E6480/1000)),IF(C6480="Spirits",SUM(LOOKUP(2,1/(SRP!$B$2:$B$6&lt;=E6480)/(SRP!$C$2:$C$6&gt;=E6480),SRP!$D$2:$D$6)*(G6480/100)*(E6480/1000)),IF(AND(C6480="Wine",D6480="Fortified Wines"),SUM(LOOKUP(2,1/(SRP!$B$20:$B$23&lt;=E6480)/(SRP!$C$20:$C$23&gt;=E6480),SRP!$D$20:$D$23)*(G6480/100)*(E6480/1000)),IF(C6480="Wine",SUM(LOOKUP(2,1/(SRP!$B$15:$B$19&lt;=E6480)/(SRP!$C$15:$C$19&gt;=E6480),SRP!$D$15:$D$19)*(G6480/100)*(E6480/1000)),IF(C6480="Ready to Drink",SUM(LOOKUP(2,1/(SRP!$B$10:$B$14&lt;=E6480)/(SRP!$C$10:$C$14&gt;=E6480),SRP!$D$10:$D$14)*(G6480/100)*(E6480/1000)),0))))),2)</f>
        <v>1.65</v>
      </c>
    </row>
    <row r="6481" spans="1:11" x14ac:dyDescent="0.35">
      <c r="A6481" s="2">
        <v>51682</v>
      </c>
      <c r="B6481" s="76" t="s">
        <v>4883</v>
      </c>
      <c r="C6481" s="76" t="s">
        <v>287</v>
      </c>
      <c r="D6481" s="76" t="s">
        <v>5292</v>
      </c>
      <c r="E6481" s="76">
        <v>473</v>
      </c>
      <c r="F6481" s="76">
        <v>24</v>
      </c>
      <c r="G6481" s="77">
        <v>5</v>
      </c>
      <c r="H6481" s="76" t="s">
        <v>3380</v>
      </c>
      <c r="I6481" s="77">
        <v>4.1500000000000004</v>
      </c>
      <c r="J6481" s="2">
        <v>1</v>
      </c>
      <c r="K6481" s="119" cm="1">
        <f t="array" ref="K6481">ROUND(IF(C6481="Beer",SUM(LOOKUP(2,1/(SRP!$B$7:$B$9&lt;=E6481)/(SRP!$C$7:$C$9&gt;=E6481),SRP!$D$7:$D$9)*(G6481/100)*(E6481/1000)),IF(C6481="Spirits",SUM(LOOKUP(2,1/(SRP!$B$2:$B$6&lt;=E6481)/(SRP!$C$2:$C$6&gt;=E6481),SRP!$D$2:$D$6)*(G6481/100)*(E6481/1000)),IF(AND(C6481="Wine",D6481="Fortified Wines"),SUM(LOOKUP(2,1/(SRP!$B$20:$B$23&lt;=E6481)/(SRP!$C$20:$C$23&gt;=E6481),SRP!$D$20:$D$23)*(G6481/100)*(E6481/1000)),IF(C6481="Wine",SUM(LOOKUP(2,1/(SRP!$B$15:$B$19&lt;=E6481)/(SRP!$C$15:$C$19&gt;=E6481),SRP!$D$15:$D$19)*(G6481/100)*(E6481/1000)),IF(C6481="Ready to Drink",SUM(LOOKUP(2,1/(SRP!$B$10:$B$14&lt;=E6481)/(SRP!$C$10:$C$14&gt;=E6481),SRP!$D$10:$D$14)*(G6481/100)*(E6481/1000)),0))))),2)</f>
        <v>1.65</v>
      </c>
    </row>
    <row r="6482" spans="1:11" x14ac:dyDescent="0.35">
      <c r="A6482" s="2">
        <v>51722</v>
      </c>
      <c r="B6482" s="76" t="s">
        <v>4972</v>
      </c>
      <c r="C6482" s="76" t="s">
        <v>285</v>
      </c>
      <c r="D6482" s="76" t="s">
        <v>5303</v>
      </c>
      <c r="E6482" s="76">
        <v>750</v>
      </c>
      <c r="F6482" s="76">
        <v>6</v>
      </c>
      <c r="G6482" s="77">
        <v>43</v>
      </c>
      <c r="H6482" s="76" t="s">
        <v>3282</v>
      </c>
      <c r="I6482" s="77">
        <v>34.99</v>
      </c>
      <c r="J6482" s="2">
        <v>1</v>
      </c>
      <c r="K6482" s="119" cm="1">
        <f t="array" ref="K6482">ROUND(IF(C6482="Beer",SUM(LOOKUP(2,1/(SRP!$B$7:$B$9&lt;=E6482)/(SRP!$C$7:$C$9&gt;=E6482),SRP!$D$7:$D$9)*(G6482/100)*(E6482/1000)),IF(C6482="Spirits",SUM(LOOKUP(2,1/(SRP!$B$2:$B$6&lt;=E6482)/(SRP!$C$2:$C$6&gt;=E6482),SRP!$D$2:$D$6)*(G6482/100)*(E6482/1000)),IF(AND(C6482="Wine",D6482="Fortified Wines"),SUM(LOOKUP(2,1/(SRP!$B$20:$B$23&lt;=E6482)/(SRP!$C$20:$C$23&gt;=E6482),SRP!$D$20:$D$23)*(G6482/100)*(E6482/1000)),IF(C6482="Wine",SUM(LOOKUP(2,1/(SRP!$B$15:$B$19&lt;=E6482)/(SRP!$C$15:$C$19&gt;=E6482),SRP!$D$15:$D$19)*(G6482/100)*(E6482/1000)),IF(C6482="Ready to Drink",SUM(LOOKUP(2,1/(SRP!$B$10:$B$14&lt;=E6482)/(SRP!$C$10:$C$14&gt;=E6482),SRP!$D$10:$D$14)*(G6482/100)*(E6482/1000)),0))))),2)</f>
        <v>22.51</v>
      </c>
    </row>
    <row r="6483" spans="1:11" x14ac:dyDescent="0.35">
      <c r="A6483" s="2">
        <v>51733</v>
      </c>
      <c r="B6483" s="76" t="s">
        <v>4973</v>
      </c>
      <c r="C6483" s="76" t="s">
        <v>286</v>
      </c>
      <c r="D6483" s="76" t="s">
        <v>5244</v>
      </c>
      <c r="E6483" s="76">
        <v>750</v>
      </c>
      <c r="F6483" s="76">
        <v>12</v>
      </c>
      <c r="G6483" s="77">
        <v>12</v>
      </c>
      <c r="H6483" s="76" t="s">
        <v>6283</v>
      </c>
      <c r="I6483" s="77">
        <v>18.989999999999998</v>
      </c>
      <c r="J6483" s="2">
        <v>1</v>
      </c>
      <c r="K6483" s="119" cm="1">
        <f t="array" ref="K6483">ROUND(IF(C6483="Beer",SUM(LOOKUP(2,1/(SRP!$B$7:$B$9&lt;=E6483)/(SRP!$C$7:$C$9&gt;=E6483),SRP!$D$7:$D$9)*(G6483/100)*(E6483/1000)),IF(C6483="Spirits",SUM(LOOKUP(2,1/(SRP!$B$2:$B$6&lt;=E6483)/(SRP!$C$2:$C$6&gt;=E6483),SRP!$D$2:$D$6)*(G6483/100)*(E6483/1000)),IF(AND(C6483="Wine",D6483="Fortified Wines"),SUM(LOOKUP(2,1/(SRP!$B$20:$B$23&lt;=E6483)/(SRP!$C$20:$C$23&gt;=E6483),SRP!$D$20:$D$23)*(G6483/100)*(E6483/1000)),IF(C6483="Wine",SUM(LOOKUP(2,1/(SRP!$B$15:$B$19&lt;=E6483)/(SRP!$C$15:$C$19&gt;=E6483),SRP!$D$15:$D$19)*(G6483/100)*(E6483/1000)),IF(C6483="Ready to Drink",SUM(LOOKUP(2,1/(SRP!$B$10:$B$14&lt;=E6483)/(SRP!$C$10:$C$14&gt;=E6483),SRP!$D$10:$D$14)*(G6483/100)*(E6483/1000)),0))))),2)</f>
        <v>6.28</v>
      </c>
    </row>
    <row r="6484" spans="1:11" x14ac:dyDescent="0.35">
      <c r="A6484" s="2">
        <v>51734</v>
      </c>
      <c r="B6484" s="76" t="s">
        <v>4974</v>
      </c>
      <c r="C6484" s="76" t="s">
        <v>286</v>
      </c>
      <c r="D6484" s="76" t="s">
        <v>5232</v>
      </c>
      <c r="E6484" s="76">
        <v>750</v>
      </c>
      <c r="F6484" s="76">
        <v>12</v>
      </c>
      <c r="G6484" s="77">
        <v>10.5</v>
      </c>
      <c r="H6484" s="76" t="s">
        <v>3288</v>
      </c>
      <c r="I6484" s="77">
        <v>29.99</v>
      </c>
      <c r="J6484" s="2">
        <v>1</v>
      </c>
      <c r="K6484" s="119" cm="1">
        <f t="array" ref="K6484">ROUND(IF(C6484="Beer",SUM(LOOKUP(2,1/(SRP!$B$7:$B$9&lt;=E6484)/(SRP!$C$7:$C$9&gt;=E6484),SRP!$D$7:$D$9)*(G6484/100)*(E6484/1000)),IF(C6484="Spirits",SUM(LOOKUP(2,1/(SRP!$B$2:$B$6&lt;=E6484)/(SRP!$C$2:$C$6&gt;=E6484),SRP!$D$2:$D$6)*(G6484/100)*(E6484/1000)),IF(AND(C6484="Wine",D6484="Fortified Wines"),SUM(LOOKUP(2,1/(SRP!$B$20:$B$23&lt;=E6484)/(SRP!$C$20:$C$23&gt;=E6484),SRP!$D$20:$D$23)*(G6484/100)*(E6484/1000)),IF(C6484="Wine",SUM(LOOKUP(2,1/(SRP!$B$15:$B$19&lt;=E6484)/(SRP!$C$15:$C$19&gt;=E6484),SRP!$D$15:$D$19)*(G6484/100)*(E6484/1000)),IF(C6484="Ready to Drink",SUM(LOOKUP(2,1/(SRP!$B$10:$B$14&lt;=E6484)/(SRP!$C$10:$C$14&gt;=E6484),SRP!$D$10:$D$14)*(G6484/100)*(E6484/1000)),0))))),2)</f>
        <v>5.5</v>
      </c>
    </row>
    <row r="6485" spans="1:11" x14ac:dyDescent="0.35">
      <c r="A6485" s="2">
        <v>51739</v>
      </c>
      <c r="B6485" s="76" t="s">
        <v>4975</v>
      </c>
      <c r="C6485" s="76" t="s">
        <v>286</v>
      </c>
      <c r="D6485" s="76" t="s">
        <v>5247</v>
      </c>
      <c r="E6485" s="76">
        <v>750</v>
      </c>
      <c r="F6485" s="76">
        <v>12</v>
      </c>
      <c r="G6485" s="77">
        <v>13</v>
      </c>
      <c r="H6485" s="76" t="s">
        <v>6283</v>
      </c>
      <c r="I6485" s="77">
        <v>18.989999999999998</v>
      </c>
      <c r="J6485" s="2">
        <v>1</v>
      </c>
      <c r="K6485" s="119" cm="1">
        <f t="array" ref="K6485">ROUND(IF(C6485="Beer",SUM(LOOKUP(2,1/(SRP!$B$7:$B$9&lt;=E6485)/(SRP!$C$7:$C$9&gt;=E6485),SRP!$D$7:$D$9)*(G6485/100)*(E6485/1000)),IF(C6485="Spirits",SUM(LOOKUP(2,1/(SRP!$B$2:$B$6&lt;=E6485)/(SRP!$C$2:$C$6&gt;=E6485),SRP!$D$2:$D$6)*(G6485/100)*(E6485/1000)),IF(AND(C6485="Wine",D6485="Fortified Wines"),SUM(LOOKUP(2,1/(SRP!$B$20:$B$23&lt;=E6485)/(SRP!$C$20:$C$23&gt;=E6485),SRP!$D$20:$D$23)*(G6485/100)*(E6485/1000)),IF(C6485="Wine",SUM(LOOKUP(2,1/(SRP!$B$15:$B$19&lt;=E6485)/(SRP!$C$15:$C$19&gt;=E6485),SRP!$D$15:$D$19)*(G6485/100)*(E6485/1000)),IF(C6485="Ready to Drink",SUM(LOOKUP(2,1/(SRP!$B$10:$B$14&lt;=E6485)/(SRP!$C$10:$C$14&gt;=E6485),SRP!$D$10:$D$14)*(G6485/100)*(E6485/1000)),0))))),2)</f>
        <v>6.81</v>
      </c>
    </row>
    <row r="6486" spans="1:11" x14ac:dyDescent="0.35">
      <c r="A6486" s="2">
        <v>51750</v>
      </c>
      <c r="B6486" s="76" t="s">
        <v>4976</v>
      </c>
      <c r="C6486" s="76" t="s">
        <v>287</v>
      </c>
      <c r="D6486" s="76" t="s">
        <v>5230</v>
      </c>
      <c r="E6486" s="76">
        <v>4260</v>
      </c>
      <c r="F6486" s="76">
        <v>1</v>
      </c>
      <c r="G6486" s="77">
        <v>5</v>
      </c>
      <c r="H6486" s="76" t="s">
        <v>3638</v>
      </c>
      <c r="I6486" s="77">
        <v>27.5</v>
      </c>
      <c r="J6486" s="2">
        <v>12</v>
      </c>
      <c r="K6486" s="119" cm="1">
        <f t="array" ref="K6486">ROUND(IF(C6486="Beer",SUM(LOOKUP(2,1/(SRP!$B$7:$B$9&lt;=E6486)/(SRP!$C$7:$C$9&gt;=E6486),SRP!$D$7:$D$9)*(G6486/100)*(E6486/1000)),IF(C6486="Spirits",SUM(LOOKUP(2,1/(SRP!$B$2:$B$6&lt;=E6486)/(SRP!$C$2:$C$6&gt;=E6486),SRP!$D$2:$D$6)*(G6486/100)*(E6486/1000)),IF(AND(C6486="Wine",D6486="Fortified Wines"),SUM(LOOKUP(2,1/(SRP!$B$20:$B$23&lt;=E6486)/(SRP!$C$20:$C$23&gt;=E6486),SRP!$D$20:$D$23)*(G6486/100)*(E6486/1000)),IF(C6486="Wine",SUM(LOOKUP(2,1/(SRP!$B$15:$B$19&lt;=E6486)/(SRP!$C$15:$C$19&gt;=E6486),SRP!$D$15:$D$19)*(G6486/100)*(E6486/1000)),IF(C6486="Ready to Drink",SUM(LOOKUP(2,1/(SRP!$B$10:$B$14&lt;=E6486)/(SRP!$C$10:$C$14&gt;=E6486),SRP!$D$10:$D$14)*(G6486/100)*(E6486/1000)),0))))),2)</f>
        <v>14.87</v>
      </c>
    </row>
    <row r="6487" spans="1:11" x14ac:dyDescent="0.35">
      <c r="A6487" s="2">
        <v>51750</v>
      </c>
      <c r="B6487" s="76" t="s">
        <v>4976</v>
      </c>
      <c r="C6487" s="76" t="s">
        <v>287</v>
      </c>
      <c r="D6487" s="76" t="s">
        <v>5230</v>
      </c>
      <c r="E6487" s="76">
        <v>4260</v>
      </c>
      <c r="F6487" s="76">
        <v>1</v>
      </c>
      <c r="G6487" s="77">
        <v>5</v>
      </c>
      <c r="H6487" s="76" t="s">
        <v>3638</v>
      </c>
      <c r="I6487" s="77">
        <v>27.5</v>
      </c>
      <c r="J6487" s="2">
        <v>12</v>
      </c>
      <c r="K6487" s="119" cm="1">
        <f t="array" ref="K6487">ROUND(IF(C6487="Beer",SUM(LOOKUP(2,1/(SRP!$B$7:$B$9&lt;=E6487)/(SRP!$C$7:$C$9&gt;=E6487),SRP!$D$7:$D$9)*(G6487/100)*(E6487/1000)),IF(C6487="Spirits",SUM(LOOKUP(2,1/(SRP!$B$2:$B$6&lt;=E6487)/(SRP!$C$2:$C$6&gt;=E6487),SRP!$D$2:$D$6)*(G6487/100)*(E6487/1000)),IF(AND(C6487="Wine",D6487="Fortified Wines"),SUM(LOOKUP(2,1/(SRP!$B$20:$B$23&lt;=E6487)/(SRP!$C$20:$C$23&gt;=E6487),SRP!$D$20:$D$23)*(G6487/100)*(E6487/1000)),IF(C6487="Wine",SUM(LOOKUP(2,1/(SRP!$B$15:$B$19&lt;=E6487)/(SRP!$C$15:$C$19&gt;=E6487),SRP!$D$15:$D$19)*(G6487/100)*(E6487/1000)),IF(C6487="Ready to Drink",SUM(LOOKUP(2,1/(SRP!$B$10:$B$14&lt;=E6487)/(SRP!$C$10:$C$14&gt;=E6487),SRP!$D$10:$D$14)*(G6487/100)*(E6487/1000)),0))))),2)</f>
        <v>14.87</v>
      </c>
    </row>
    <row r="6488" spans="1:11" x14ac:dyDescent="0.35">
      <c r="A6488" s="2">
        <v>51760</v>
      </c>
      <c r="B6488" s="76" t="s">
        <v>4923</v>
      </c>
      <c r="C6488" s="76" t="s">
        <v>287</v>
      </c>
      <c r="D6488" s="76" t="s">
        <v>5230</v>
      </c>
      <c r="E6488" s="76">
        <v>473</v>
      </c>
      <c r="F6488" s="76">
        <v>24</v>
      </c>
      <c r="G6488" s="77">
        <v>5</v>
      </c>
      <c r="H6488" s="76" t="s">
        <v>3360</v>
      </c>
      <c r="I6488" s="77">
        <v>4.2</v>
      </c>
      <c r="J6488" s="2">
        <v>1</v>
      </c>
      <c r="K6488" s="119" cm="1">
        <f t="array" ref="K6488">ROUND(IF(C6488="Beer",SUM(LOOKUP(2,1/(SRP!$B$7:$B$9&lt;=E6488)/(SRP!$C$7:$C$9&gt;=E6488),SRP!$D$7:$D$9)*(G6488/100)*(E6488/1000)),IF(C6488="Spirits",SUM(LOOKUP(2,1/(SRP!$B$2:$B$6&lt;=E6488)/(SRP!$C$2:$C$6&gt;=E6488),SRP!$D$2:$D$6)*(G6488/100)*(E6488/1000)),IF(AND(C6488="Wine",D6488="Fortified Wines"),SUM(LOOKUP(2,1/(SRP!$B$20:$B$23&lt;=E6488)/(SRP!$C$20:$C$23&gt;=E6488),SRP!$D$20:$D$23)*(G6488/100)*(E6488/1000)),IF(C6488="Wine",SUM(LOOKUP(2,1/(SRP!$B$15:$B$19&lt;=E6488)/(SRP!$C$15:$C$19&gt;=E6488),SRP!$D$15:$D$19)*(G6488/100)*(E6488/1000)),IF(C6488="Ready to Drink",SUM(LOOKUP(2,1/(SRP!$B$10:$B$14&lt;=E6488)/(SRP!$C$10:$C$14&gt;=E6488),SRP!$D$10:$D$14)*(G6488/100)*(E6488/1000)),0))))),2)</f>
        <v>1.65</v>
      </c>
    </row>
    <row r="6489" spans="1:11" x14ac:dyDescent="0.35">
      <c r="A6489" s="2">
        <v>51760</v>
      </c>
      <c r="B6489" s="76" t="s">
        <v>4923</v>
      </c>
      <c r="C6489" s="76" t="s">
        <v>287</v>
      </c>
      <c r="D6489" s="76" t="s">
        <v>5230</v>
      </c>
      <c r="E6489" s="76">
        <v>473</v>
      </c>
      <c r="F6489" s="76">
        <v>24</v>
      </c>
      <c r="G6489" s="77">
        <v>5</v>
      </c>
      <c r="H6489" s="76" t="s">
        <v>3360</v>
      </c>
      <c r="I6489" s="77">
        <v>4.2</v>
      </c>
      <c r="J6489" s="2">
        <v>1</v>
      </c>
      <c r="K6489" s="119" cm="1">
        <f t="array" ref="K6489">ROUND(IF(C6489="Beer",SUM(LOOKUP(2,1/(SRP!$B$7:$B$9&lt;=E6489)/(SRP!$C$7:$C$9&gt;=E6489),SRP!$D$7:$D$9)*(G6489/100)*(E6489/1000)),IF(C6489="Spirits",SUM(LOOKUP(2,1/(SRP!$B$2:$B$6&lt;=E6489)/(SRP!$C$2:$C$6&gt;=E6489),SRP!$D$2:$D$6)*(G6489/100)*(E6489/1000)),IF(AND(C6489="Wine",D6489="Fortified Wines"),SUM(LOOKUP(2,1/(SRP!$B$20:$B$23&lt;=E6489)/(SRP!$C$20:$C$23&gt;=E6489),SRP!$D$20:$D$23)*(G6489/100)*(E6489/1000)),IF(C6489="Wine",SUM(LOOKUP(2,1/(SRP!$B$15:$B$19&lt;=E6489)/(SRP!$C$15:$C$19&gt;=E6489),SRP!$D$15:$D$19)*(G6489/100)*(E6489/1000)),IF(C6489="Ready to Drink",SUM(LOOKUP(2,1/(SRP!$B$10:$B$14&lt;=E6489)/(SRP!$C$10:$C$14&gt;=E6489),SRP!$D$10:$D$14)*(G6489/100)*(E6489/1000)),0))))),2)</f>
        <v>1.65</v>
      </c>
    </row>
    <row r="6490" spans="1:11" x14ac:dyDescent="0.35">
      <c r="A6490" s="2">
        <v>51766</v>
      </c>
      <c r="B6490" s="76" t="s">
        <v>4977</v>
      </c>
      <c r="C6490" s="76" t="s">
        <v>285</v>
      </c>
      <c r="D6490" s="76" t="s">
        <v>5319</v>
      </c>
      <c r="E6490" s="76">
        <v>750</v>
      </c>
      <c r="F6490" s="76">
        <v>6</v>
      </c>
      <c r="G6490" s="77">
        <v>15</v>
      </c>
      <c r="H6490" s="76" t="s">
        <v>3279</v>
      </c>
      <c r="I6490" s="77">
        <v>26.99</v>
      </c>
      <c r="J6490" s="2">
        <v>1</v>
      </c>
      <c r="K6490" s="119" cm="1">
        <f t="array" ref="K6490">ROUND(IF(C6490="Beer",SUM(LOOKUP(2,1/(SRP!$B$7:$B$9&lt;=E6490)/(SRP!$C$7:$C$9&gt;=E6490),SRP!$D$7:$D$9)*(G6490/100)*(E6490/1000)),IF(C6490="Spirits",SUM(LOOKUP(2,1/(SRP!$B$2:$B$6&lt;=E6490)/(SRP!$C$2:$C$6&gt;=E6490),SRP!$D$2:$D$6)*(G6490/100)*(E6490/1000)),IF(AND(C6490="Wine",D6490="Fortified Wines"),SUM(LOOKUP(2,1/(SRP!$B$20:$B$23&lt;=E6490)/(SRP!$C$20:$C$23&gt;=E6490),SRP!$D$20:$D$23)*(G6490/100)*(E6490/1000)),IF(C6490="Wine",SUM(LOOKUP(2,1/(SRP!$B$15:$B$19&lt;=E6490)/(SRP!$C$15:$C$19&gt;=E6490),SRP!$D$15:$D$19)*(G6490/100)*(E6490/1000)),IF(C6490="Ready to Drink",SUM(LOOKUP(2,1/(SRP!$B$10:$B$14&lt;=E6490)/(SRP!$C$10:$C$14&gt;=E6490),SRP!$D$10:$D$14)*(G6490/100)*(E6490/1000)),0))))),2)</f>
        <v>7.85</v>
      </c>
    </row>
    <row r="6491" spans="1:11" x14ac:dyDescent="0.35">
      <c r="A6491" s="2">
        <v>51780</v>
      </c>
      <c r="B6491" s="76" t="s">
        <v>4978</v>
      </c>
      <c r="C6491" s="76" t="s">
        <v>286</v>
      </c>
      <c r="D6491" s="76" t="s">
        <v>5232</v>
      </c>
      <c r="E6491" s="76">
        <v>750</v>
      </c>
      <c r="F6491" s="76">
        <v>12</v>
      </c>
      <c r="G6491" s="77">
        <v>12.5</v>
      </c>
      <c r="H6491" s="76" t="s">
        <v>4070</v>
      </c>
      <c r="I6491" s="77">
        <v>16.989999999999998</v>
      </c>
      <c r="J6491" s="2">
        <v>1</v>
      </c>
      <c r="K6491" s="119" cm="1">
        <f t="array" ref="K6491">ROUND(IF(C6491="Beer",SUM(LOOKUP(2,1/(SRP!$B$7:$B$9&lt;=E6491)/(SRP!$C$7:$C$9&gt;=E6491),SRP!$D$7:$D$9)*(G6491/100)*(E6491/1000)),IF(C6491="Spirits",SUM(LOOKUP(2,1/(SRP!$B$2:$B$6&lt;=E6491)/(SRP!$C$2:$C$6&gt;=E6491),SRP!$D$2:$D$6)*(G6491/100)*(E6491/1000)),IF(AND(C6491="Wine",D6491="Fortified Wines"),SUM(LOOKUP(2,1/(SRP!$B$20:$B$23&lt;=E6491)/(SRP!$C$20:$C$23&gt;=E6491),SRP!$D$20:$D$23)*(G6491/100)*(E6491/1000)),IF(C6491="Wine",SUM(LOOKUP(2,1/(SRP!$B$15:$B$19&lt;=E6491)/(SRP!$C$15:$C$19&gt;=E6491),SRP!$D$15:$D$19)*(G6491/100)*(E6491/1000)),IF(C6491="Ready to Drink",SUM(LOOKUP(2,1/(SRP!$B$10:$B$14&lt;=E6491)/(SRP!$C$10:$C$14&gt;=E6491),SRP!$D$10:$D$14)*(G6491/100)*(E6491/1000)),0))))),2)</f>
        <v>6.54</v>
      </c>
    </row>
    <row r="6492" spans="1:11" x14ac:dyDescent="0.35">
      <c r="A6492" s="2">
        <v>51781</v>
      </c>
      <c r="B6492" s="76" t="s">
        <v>4979</v>
      </c>
      <c r="C6492" s="76" t="s">
        <v>286</v>
      </c>
      <c r="D6492" s="76" t="s">
        <v>5241</v>
      </c>
      <c r="E6492" s="76">
        <v>750</v>
      </c>
      <c r="F6492" s="76">
        <v>12</v>
      </c>
      <c r="G6492" s="77">
        <v>11</v>
      </c>
      <c r="H6492" s="76" t="s">
        <v>3303</v>
      </c>
      <c r="I6492" s="77">
        <v>18.989999999999998</v>
      </c>
      <c r="J6492" s="2">
        <v>1</v>
      </c>
      <c r="K6492" s="119" cm="1">
        <f t="array" ref="K6492">ROUND(IF(C6492="Beer",SUM(LOOKUP(2,1/(SRP!$B$7:$B$9&lt;=E6492)/(SRP!$C$7:$C$9&gt;=E6492),SRP!$D$7:$D$9)*(G6492/100)*(E6492/1000)),IF(C6492="Spirits",SUM(LOOKUP(2,1/(SRP!$B$2:$B$6&lt;=E6492)/(SRP!$C$2:$C$6&gt;=E6492),SRP!$D$2:$D$6)*(G6492/100)*(E6492/1000)),IF(AND(C6492="Wine",D6492="Fortified Wines"),SUM(LOOKUP(2,1/(SRP!$B$20:$B$23&lt;=E6492)/(SRP!$C$20:$C$23&gt;=E6492),SRP!$D$20:$D$23)*(G6492/100)*(E6492/1000)),IF(C6492="Wine",SUM(LOOKUP(2,1/(SRP!$B$15:$B$19&lt;=E6492)/(SRP!$C$15:$C$19&gt;=E6492),SRP!$D$15:$D$19)*(G6492/100)*(E6492/1000)),IF(C6492="Ready to Drink",SUM(LOOKUP(2,1/(SRP!$B$10:$B$14&lt;=E6492)/(SRP!$C$10:$C$14&gt;=E6492),SRP!$D$10:$D$14)*(G6492/100)*(E6492/1000)),0))))),2)</f>
        <v>5.76</v>
      </c>
    </row>
    <row r="6493" spans="1:11" x14ac:dyDescent="0.35">
      <c r="A6493" s="2">
        <v>51784</v>
      </c>
      <c r="B6493" s="76" t="s">
        <v>4895</v>
      </c>
      <c r="C6493" s="76" t="s">
        <v>287</v>
      </c>
      <c r="D6493" s="76" t="s">
        <v>5292</v>
      </c>
      <c r="E6493" s="76">
        <v>473</v>
      </c>
      <c r="F6493" s="76">
        <v>24</v>
      </c>
      <c r="G6493" s="77">
        <v>5</v>
      </c>
      <c r="H6493" s="76" t="s">
        <v>3391</v>
      </c>
      <c r="I6493" s="77">
        <v>4.5</v>
      </c>
      <c r="J6493" s="2">
        <v>1</v>
      </c>
      <c r="K6493" s="119" cm="1">
        <f t="array" ref="K6493">ROUND(IF(C6493="Beer",SUM(LOOKUP(2,1/(SRP!$B$7:$B$9&lt;=E6493)/(SRP!$C$7:$C$9&gt;=E6493),SRP!$D$7:$D$9)*(G6493/100)*(E6493/1000)),IF(C6493="Spirits",SUM(LOOKUP(2,1/(SRP!$B$2:$B$6&lt;=E6493)/(SRP!$C$2:$C$6&gt;=E6493),SRP!$D$2:$D$6)*(G6493/100)*(E6493/1000)),IF(AND(C6493="Wine",D6493="Fortified Wines"),SUM(LOOKUP(2,1/(SRP!$B$20:$B$23&lt;=E6493)/(SRP!$C$20:$C$23&gt;=E6493),SRP!$D$20:$D$23)*(G6493/100)*(E6493/1000)),IF(C6493="Wine",SUM(LOOKUP(2,1/(SRP!$B$15:$B$19&lt;=E6493)/(SRP!$C$15:$C$19&gt;=E6493),SRP!$D$15:$D$19)*(G6493/100)*(E6493/1000)),IF(C6493="Ready to Drink",SUM(LOOKUP(2,1/(SRP!$B$10:$B$14&lt;=E6493)/(SRP!$C$10:$C$14&gt;=E6493),SRP!$D$10:$D$14)*(G6493/100)*(E6493/1000)),0))))),2)</f>
        <v>1.65</v>
      </c>
    </row>
    <row r="6494" spans="1:11" x14ac:dyDescent="0.35">
      <c r="A6494" s="2">
        <v>51784</v>
      </c>
      <c r="B6494" s="76" t="s">
        <v>4895</v>
      </c>
      <c r="C6494" s="76" t="s">
        <v>287</v>
      </c>
      <c r="D6494" s="76" t="s">
        <v>5292</v>
      </c>
      <c r="E6494" s="76">
        <v>473</v>
      </c>
      <c r="F6494" s="76">
        <v>24</v>
      </c>
      <c r="G6494" s="77">
        <v>5</v>
      </c>
      <c r="H6494" s="76" t="s">
        <v>3391</v>
      </c>
      <c r="I6494" s="77">
        <v>4.5</v>
      </c>
      <c r="J6494" s="2">
        <v>1</v>
      </c>
      <c r="K6494" s="119" cm="1">
        <f t="array" ref="K6494">ROUND(IF(C6494="Beer",SUM(LOOKUP(2,1/(SRP!$B$7:$B$9&lt;=E6494)/(SRP!$C$7:$C$9&gt;=E6494),SRP!$D$7:$D$9)*(G6494/100)*(E6494/1000)),IF(C6494="Spirits",SUM(LOOKUP(2,1/(SRP!$B$2:$B$6&lt;=E6494)/(SRP!$C$2:$C$6&gt;=E6494),SRP!$D$2:$D$6)*(G6494/100)*(E6494/1000)),IF(AND(C6494="Wine",D6494="Fortified Wines"),SUM(LOOKUP(2,1/(SRP!$B$20:$B$23&lt;=E6494)/(SRP!$C$20:$C$23&gt;=E6494),SRP!$D$20:$D$23)*(G6494/100)*(E6494/1000)),IF(C6494="Wine",SUM(LOOKUP(2,1/(SRP!$B$15:$B$19&lt;=E6494)/(SRP!$C$15:$C$19&gt;=E6494),SRP!$D$15:$D$19)*(G6494/100)*(E6494/1000)),IF(C6494="Ready to Drink",SUM(LOOKUP(2,1/(SRP!$B$10:$B$14&lt;=E6494)/(SRP!$C$10:$C$14&gt;=E6494),SRP!$D$10:$D$14)*(G6494/100)*(E6494/1000)),0))))),2)</f>
        <v>1.65</v>
      </c>
    </row>
    <row r="6495" spans="1:11" x14ac:dyDescent="0.35">
      <c r="A6495" s="2">
        <v>51795</v>
      </c>
      <c r="B6495" s="76" t="s">
        <v>5354</v>
      </c>
      <c r="C6495" s="76" t="s">
        <v>286</v>
      </c>
      <c r="D6495" s="76" t="s">
        <v>5241</v>
      </c>
      <c r="E6495" s="76">
        <v>750</v>
      </c>
      <c r="F6495" s="76">
        <v>6</v>
      </c>
      <c r="G6495" s="77">
        <v>11</v>
      </c>
      <c r="H6495" s="76" t="s">
        <v>5939</v>
      </c>
      <c r="I6495" s="77">
        <v>24.99</v>
      </c>
      <c r="J6495" s="2">
        <v>1</v>
      </c>
      <c r="K6495" s="119" cm="1">
        <f t="array" ref="K6495">ROUND(IF(C6495="Beer",SUM(LOOKUP(2,1/(SRP!$B$7:$B$9&lt;=E6495)/(SRP!$C$7:$C$9&gt;=E6495),SRP!$D$7:$D$9)*(G6495/100)*(E6495/1000)),IF(C6495="Spirits",SUM(LOOKUP(2,1/(SRP!$B$2:$B$6&lt;=E6495)/(SRP!$C$2:$C$6&gt;=E6495),SRP!$D$2:$D$6)*(G6495/100)*(E6495/1000)),IF(AND(C6495="Wine",D6495="Fortified Wines"),SUM(LOOKUP(2,1/(SRP!$B$20:$B$23&lt;=E6495)/(SRP!$C$20:$C$23&gt;=E6495),SRP!$D$20:$D$23)*(G6495/100)*(E6495/1000)),IF(C6495="Wine",SUM(LOOKUP(2,1/(SRP!$B$15:$B$19&lt;=E6495)/(SRP!$C$15:$C$19&gt;=E6495),SRP!$D$15:$D$19)*(G6495/100)*(E6495/1000)),IF(C6495="Ready to Drink",SUM(LOOKUP(2,1/(SRP!$B$10:$B$14&lt;=E6495)/(SRP!$C$10:$C$14&gt;=E6495),SRP!$D$10:$D$14)*(G6495/100)*(E6495/1000)),0))))),2)</f>
        <v>5.76</v>
      </c>
    </row>
    <row r="6496" spans="1:11" x14ac:dyDescent="0.35">
      <c r="A6496" s="2">
        <v>51802</v>
      </c>
      <c r="B6496" s="76" t="s">
        <v>4962</v>
      </c>
      <c r="C6496" s="76" t="s">
        <v>286</v>
      </c>
      <c r="D6496" s="76" t="s">
        <v>5284</v>
      </c>
      <c r="E6496" s="76">
        <v>750</v>
      </c>
      <c r="F6496" s="76">
        <v>6</v>
      </c>
      <c r="G6496" s="77">
        <v>12</v>
      </c>
      <c r="H6496" s="76" t="s">
        <v>6697</v>
      </c>
      <c r="I6496" s="77">
        <v>104.99</v>
      </c>
      <c r="J6496" s="2">
        <v>1</v>
      </c>
      <c r="K6496" s="119" cm="1">
        <f t="array" ref="K6496">ROUND(IF(C6496="Beer",SUM(LOOKUP(2,1/(SRP!$B$7:$B$9&lt;=E6496)/(SRP!$C$7:$C$9&gt;=E6496),SRP!$D$7:$D$9)*(G6496/100)*(E6496/1000)),IF(C6496="Spirits",SUM(LOOKUP(2,1/(SRP!$B$2:$B$6&lt;=E6496)/(SRP!$C$2:$C$6&gt;=E6496),SRP!$D$2:$D$6)*(G6496/100)*(E6496/1000)),IF(AND(C6496="Wine",D6496="Fortified Wines"),SUM(LOOKUP(2,1/(SRP!$B$20:$B$23&lt;=E6496)/(SRP!$C$20:$C$23&gt;=E6496),SRP!$D$20:$D$23)*(G6496/100)*(E6496/1000)),IF(C6496="Wine",SUM(LOOKUP(2,1/(SRP!$B$15:$B$19&lt;=E6496)/(SRP!$C$15:$C$19&gt;=E6496),SRP!$D$15:$D$19)*(G6496/100)*(E6496/1000)),IF(C6496="Ready to Drink",SUM(LOOKUP(2,1/(SRP!$B$10:$B$14&lt;=E6496)/(SRP!$C$10:$C$14&gt;=E6496),SRP!$D$10:$D$14)*(G6496/100)*(E6496/1000)),0))))),2)</f>
        <v>6.28</v>
      </c>
    </row>
    <row r="6497" spans="1:11" x14ac:dyDescent="0.35">
      <c r="A6497" s="2">
        <v>51803</v>
      </c>
      <c r="B6497" s="76" t="s">
        <v>4958</v>
      </c>
      <c r="C6497" s="76" t="s">
        <v>287</v>
      </c>
      <c r="D6497" s="76" t="s">
        <v>5271</v>
      </c>
      <c r="E6497" s="76">
        <v>2840</v>
      </c>
      <c r="F6497" s="76">
        <v>3</v>
      </c>
      <c r="G6497" s="77">
        <v>4</v>
      </c>
      <c r="H6497" s="76" t="s">
        <v>6697</v>
      </c>
      <c r="I6497" s="77">
        <v>19.989999999999998</v>
      </c>
      <c r="J6497" s="2">
        <v>8</v>
      </c>
      <c r="K6497" s="119" cm="1">
        <f t="array" ref="K6497">ROUND(IF(C6497="Beer",SUM(LOOKUP(2,1/(SRP!$B$7:$B$9&lt;=E6497)/(SRP!$C$7:$C$9&gt;=E6497),SRP!$D$7:$D$9)*(G6497/100)*(E6497/1000)),IF(C6497="Spirits",SUM(LOOKUP(2,1/(SRP!$B$2:$B$6&lt;=E6497)/(SRP!$C$2:$C$6&gt;=E6497),SRP!$D$2:$D$6)*(G6497/100)*(E6497/1000)),IF(AND(C6497="Wine",D6497="Fortified Wines"),SUM(LOOKUP(2,1/(SRP!$B$20:$B$23&lt;=E6497)/(SRP!$C$20:$C$23&gt;=E6497),SRP!$D$20:$D$23)*(G6497/100)*(E6497/1000)),IF(C6497="Wine",SUM(LOOKUP(2,1/(SRP!$B$15:$B$19&lt;=E6497)/(SRP!$C$15:$C$19&gt;=E6497),SRP!$D$15:$D$19)*(G6497/100)*(E6497/1000)),IF(C6497="Ready to Drink",SUM(LOOKUP(2,1/(SRP!$B$10:$B$14&lt;=E6497)/(SRP!$C$10:$C$14&gt;=E6497),SRP!$D$10:$D$14)*(G6497/100)*(E6497/1000)),0))))),2)</f>
        <v>7.93</v>
      </c>
    </row>
    <row r="6498" spans="1:11" x14ac:dyDescent="0.35">
      <c r="A6498" s="2">
        <v>51803</v>
      </c>
      <c r="B6498" s="76" t="s">
        <v>4958</v>
      </c>
      <c r="C6498" s="76" t="s">
        <v>287</v>
      </c>
      <c r="D6498" s="76" t="s">
        <v>5271</v>
      </c>
      <c r="E6498" s="76">
        <v>2840</v>
      </c>
      <c r="F6498" s="76">
        <v>3</v>
      </c>
      <c r="G6498" s="77">
        <v>4</v>
      </c>
      <c r="H6498" s="76" t="s">
        <v>6697</v>
      </c>
      <c r="I6498" s="77">
        <v>19.989999999999998</v>
      </c>
      <c r="J6498" s="2">
        <v>8</v>
      </c>
      <c r="K6498" s="119" cm="1">
        <f t="array" ref="K6498">ROUND(IF(C6498="Beer",SUM(LOOKUP(2,1/(SRP!$B$7:$B$9&lt;=E6498)/(SRP!$C$7:$C$9&gt;=E6498),SRP!$D$7:$D$9)*(G6498/100)*(E6498/1000)),IF(C6498="Spirits",SUM(LOOKUP(2,1/(SRP!$B$2:$B$6&lt;=E6498)/(SRP!$C$2:$C$6&gt;=E6498),SRP!$D$2:$D$6)*(G6498/100)*(E6498/1000)),IF(AND(C6498="Wine",D6498="Fortified Wines"),SUM(LOOKUP(2,1/(SRP!$B$20:$B$23&lt;=E6498)/(SRP!$C$20:$C$23&gt;=E6498),SRP!$D$20:$D$23)*(G6498/100)*(E6498/1000)),IF(C6498="Wine",SUM(LOOKUP(2,1/(SRP!$B$15:$B$19&lt;=E6498)/(SRP!$C$15:$C$19&gt;=E6498),SRP!$D$15:$D$19)*(G6498/100)*(E6498/1000)),IF(C6498="Ready to Drink",SUM(LOOKUP(2,1/(SRP!$B$10:$B$14&lt;=E6498)/(SRP!$C$10:$C$14&gt;=E6498),SRP!$D$10:$D$14)*(G6498/100)*(E6498/1000)),0))))),2)</f>
        <v>7.93</v>
      </c>
    </row>
    <row r="6499" spans="1:11" x14ac:dyDescent="0.35">
      <c r="A6499" s="2">
        <v>51805</v>
      </c>
      <c r="B6499" s="76" t="s">
        <v>4959</v>
      </c>
      <c r="C6499" s="76" t="s">
        <v>287</v>
      </c>
      <c r="D6499" s="76" t="s">
        <v>5292</v>
      </c>
      <c r="E6499" s="76">
        <v>473</v>
      </c>
      <c r="F6499" s="76">
        <v>24</v>
      </c>
      <c r="G6499" s="77">
        <v>5.5</v>
      </c>
      <c r="H6499" s="76" t="s">
        <v>6697</v>
      </c>
      <c r="I6499" s="77">
        <v>4.25</v>
      </c>
      <c r="J6499" s="2">
        <v>1</v>
      </c>
      <c r="K6499" s="119" cm="1">
        <f t="array" ref="K6499">ROUND(IF(C6499="Beer",SUM(LOOKUP(2,1/(SRP!$B$7:$B$9&lt;=E6499)/(SRP!$C$7:$C$9&gt;=E6499),SRP!$D$7:$D$9)*(G6499/100)*(E6499/1000)),IF(C6499="Spirits",SUM(LOOKUP(2,1/(SRP!$B$2:$B$6&lt;=E6499)/(SRP!$C$2:$C$6&gt;=E6499),SRP!$D$2:$D$6)*(G6499/100)*(E6499/1000)),IF(AND(C6499="Wine",D6499="Fortified Wines"),SUM(LOOKUP(2,1/(SRP!$B$20:$B$23&lt;=E6499)/(SRP!$C$20:$C$23&gt;=E6499),SRP!$D$20:$D$23)*(G6499/100)*(E6499/1000)),IF(C6499="Wine",SUM(LOOKUP(2,1/(SRP!$B$15:$B$19&lt;=E6499)/(SRP!$C$15:$C$19&gt;=E6499),SRP!$D$15:$D$19)*(G6499/100)*(E6499/1000)),IF(C6499="Ready to Drink",SUM(LOOKUP(2,1/(SRP!$B$10:$B$14&lt;=E6499)/(SRP!$C$10:$C$14&gt;=E6499),SRP!$D$10:$D$14)*(G6499/100)*(E6499/1000)),0))))),2)</f>
        <v>1.82</v>
      </c>
    </row>
    <row r="6500" spans="1:11" x14ac:dyDescent="0.35">
      <c r="A6500" s="2">
        <v>51805</v>
      </c>
      <c r="B6500" s="76" t="s">
        <v>4959</v>
      </c>
      <c r="C6500" s="76" t="s">
        <v>287</v>
      </c>
      <c r="D6500" s="76" t="s">
        <v>5292</v>
      </c>
      <c r="E6500" s="76">
        <v>473</v>
      </c>
      <c r="F6500" s="76">
        <v>24</v>
      </c>
      <c r="G6500" s="77">
        <v>5.5</v>
      </c>
      <c r="H6500" s="76" t="s">
        <v>6697</v>
      </c>
      <c r="I6500" s="77">
        <v>4.25</v>
      </c>
      <c r="J6500" s="2">
        <v>1</v>
      </c>
      <c r="K6500" s="119" cm="1">
        <f t="array" ref="K6500">ROUND(IF(C6500="Beer",SUM(LOOKUP(2,1/(SRP!$B$7:$B$9&lt;=E6500)/(SRP!$C$7:$C$9&gt;=E6500),SRP!$D$7:$D$9)*(G6500/100)*(E6500/1000)),IF(C6500="Spirits",SUM(LOOKUP(2,1/(SRP!$B$2:$B$6&lt;=E6500)/(SRP!$C$2:$C$6&gt;=E6500),SRP!$D$2:$D$6)*(G6500/100)*(E6500/1000)),IF(AND(C6500="Wine",D6500="Fortified Wines"),SUM(LOOKUP(2,1/(SRP!$B$20:$B$23&lt;=E6500)/(SRP!$C$20:$C$23&gt;=E6500),SRP!$D$20:$D$23)*(G6500/100)*(E6500/1000)),IF(C6500="Wine",SUM(LOOKUP(2,1/(SRP!$B$15:$B$19&lt;=E6500)/(SRP!$C$15:$C$19&gt;=E6500),SRP!$D$15:$D$19)*(G6500/100)*(E6500/1000)),IF(C6500="Ready to Drink",SUM(LOOKUP(2,1/(SRP!$B$10:$B$14&lt;=E6500)/(SRP!$C$10:$C$14&gt;=E6500),SRP!$D$10:$D$14)*(G6500/100)*(E6500/1000)),0))))),2)</f>
        <v>1.82</v>
      </c>
    </row>
    <row r="6501" spans="1:11" x14ac:dyDescent="0.35">
      <c r="A6501" s="2">
        <v>51812</v>
      </c>
      <c r="B6501" s="76" t="s">
        <v>4884</v>
      </c>
      <c r="C6501" s="76" t="s">
        <v>287</v>
      </c>
      <c r="D6501" s="76" t="s">
        <v>5292</v>
      </c>
      <c r="E6501" s="76">
        <v>473</v>
      </c>
      <c r="F6501" s="76">
        <v>24</v>
      </c>
      <c r="G6501" s="77">
        <v>5.5</v>
      </c>
      <c r="H6501" s="76" t="s">
        <v>3380</v>
      </c>
      <c r="I6501" s="77">
        <v>4.29</v>
      </c>
      <c r="J6501" s="2">
        <v>1</v>
      </c>
      <c r="K6501" s="119" cm="1">
        <f t="array" ref="K6501">ROUND(IF(C6501="Beer",SUM(LOOKUP(2,1/(SRP!$B$7:$B$9&lt;=E6501)/(SRP!$C$7:$C$9&gt;=E6501),SRP!$D$7:$D$9)*(G6501/100)*(E6501/1000)),IF(C6501="Spirits",SUM(LOOKUP(2,1/(SRP!$B$2:$B$6&lt;=E6501)/(SRP!$C$2:$C$6&gt;=E6501),SRP!$D$2:$D$6)*(G6501/100)*(E6501/1000)),IF(AND(C6501="Wine",D6501="Fortified Wines"),SUM(LOOKUP(2,1/(SRP!$B$20:$B$23&lt;=E6501)/(SRP!$C$20:$C$23&gt;=E6501),SRP!$D$20:$D$23)*(G6501/100)*(E6501/1000)),IF(C6501="Wine",SUM(LOOKUP(2,1/(SRP!$B$15:$B$19&lt;=E6501)/(SRP!$C$15:$C$19&gt;=E6501),SRP!$D$15:$D$19)*(G6501/100)*(E6501/1000)),IF(C6501="Ready to Drink",SUM(LOOKUP(2,1/(SRP!$B$10:$B$14&lt;=E6501)/(SRP!$C$10:$C$14&gt;=E6501),SRP!$D$10:$D$14)*(G6501/100)*(E6501/1000)),0))))),2)</f>
        <v>1.82</v>
      </c>
    </row>
    <row r="6502" spans="1:11" x14ac:dyDescent="0.35">
      <c r="A6502" s="2">
        <v>51812</v>
      </c>
      <c r="B6502" s="76" t="s">
        <v>4884</v>
      </c>
      <c r="C6502" s="76" t="s">
        <v>287</v>
      </c>
      <c r="D6502" s="76" t="s">
        <v>5292</v>
      </c>
      <c r="E6502" s="76">
        <v>473</v>
      </c>
      <c r="F6502" s="76">
        <v>24</v>
      </c>
      <c r="G6502" s="77">
        <v>5.5</v>
      </c>
      <c r="H6502" s="76" t="s">
        <v>3380</v>
      </c>
      <c r="I6502" s="77">
        <v>4.29</v>
      </c>
      <c r="J6502" s="2">
        <v>1</v>
      </c>
      <c r="K6502" s="119" cm="1">
        <f t="array" ref="K6502">ROUND(IF(C6502="Beer",SUM(LOOKUP(2,1/(SRP!$B$7:$B$9&lt;=E6502)/(SRP!$C$7:$C$9&gt;=E6502),SRP!$D$7:$D$9)*(G6502/100)*(E6502/1000)),IF(C6502="Spirits",SUM(LOOKUP(2,1/(SRP!$B$2:$B$6&lt;=E6502)/(SRP!$C$2:$C$6&gt;=E6502),SRP!$D$2:$D$6)*(G6502/100)*(E6502/1000)),IF(AND(C6502="Wine",D6502="Fortified Wines"),SUM(LOOKUP(2,1/(SRP!$B$20:$B$23&lt;=E6502)/(SRP!$C$20:$C$23&gt;=E6502),SRP!$D$20:$D$23)*(G6502/100)*(E6502/1000)),IF(C6502="Wine",SUM(LOOKUP(2,1/(SRP!$B$15:$B$19&lt;=E6502)/(SRP!$C$15:$C$19&gt;=E6502),SRP!$D$15:$D$19)*(G6502/100)*(E6502/1000)),IF(C6502="Ready to Drink",SUM(LOOKUP(2,1/(SRP!$B$10:$B$14&lt;=E6502)/(SRP!$C$10:$C$14&gt;=E6502),SRP!$D$10:$D$14)*(G6502/100)*(E6502/1000)),0))))),2)</f>
        <v>1.82</v>
      </c>
    </row>
    <row r="6503" spans="1:11" x14ac:dyDescent="0.35">
      <c r="A6503" s="2">
        <v>51827</v>
      </c>
      <c r="B6503" s="76" t="s">
        <v>4963</v>
      </c>
      <c r="C6503" s="76" t="s">
        <v>285</v>
      </c>
      <c r="D6503" s="76" t="s">
        <v>5250</v>
      </c>
      <c r="E6503" s="76">
        <v>750</v>
      </c>
      <c r="F6503" s="76">
        <v>6</v>
      </c>
      <c r="G6503" s="77">
        <v>40</v>
      </c>
      <c r="H6503" s="76" t="s">
        <v>5534</v>
      </c>
      <c r="I6503" s="77">
        <v>39.159999999999997</v>
      </c>
      <c r="J6503" s="2">
        <v>1</v>
      </c>
      <c r="K6503" s="119" cm="1">
        <f t="array" ref="K6503">ROUND(IF(C6503="Beer",SUM(LOOKUP(2,1/(SRP!$B$7:$B$9&lt;=E6503)/(SRP!$C$7:$C$9&gt;=E6503),SRP!$D$7:$D$9)*(G6503/100)*(E6503/1000)),IF(C6503="Spirits",SUM(LOOKUP(2,1/(SRP!$B$2:$B$6&lt;=E6503)/(SRP!$C$2:$C$6&gt;=E6503),SRP!$D$2:$D$6)*(G6503/100)*(E6503/1000)),IF(AND(C6503="Wine",D6503="Fortified Wines"),SUM(LOOKUP(2,1/(SRP!$B$20:$B$23&lt;=E6503)/(SRP!$C$20:$C$23&gt;=E6503),SRP!$D$20:$D$23)*(G6503/100)*(E6503/1000)),IF(C6503="Wine",SUM(LOOKUP(2,1/(SRP!$B$15:$B$19&lt;=E6503)/(SRP!$C$15:$C$19&gt;=E6503),SRP!$D$15:$D$19)*(G6503/100)*(E6503/1000)),IF(C6503="Ready to Drink",SUM(LOOKUP(2,1/(SRP!$B$10:$B$14&lt;=E6503)/(SRP!$C$10:$C$14&gt;=E6503),SRP!$D$10:$D$14)*(G6503/100)*(E6503/1000)),0))))),2)</f>
        <v>20.94</v>
      </c>
    </row>
    <row r="6504" spans="1:11" x14ac:dyDescent="0.35">
      <c r="A6504" s="2">
        <v>51832</v>
      </c>
      <c r="B6504" s="76" t="s">
        <v>4964</v>
      </c>
      <c r="C6504" s="76" t="s">
        <v>285</v>
      </c>
      <c r="D6504" s="76" t="s">
        <v>5303</v>
      </c>
      <c r="E6504" s="76">
        <v>750</v>
      </c>
      <c r="F6504" s="76">
        <v>6</v>
      </c>
      <c r="G6504" s="77">
        <v>43</v>
      </c>
      <c r="H6504" s="76" t="s">
        <v>3282</v>
      </c>
      <c r="I6504" s="77">
        <v>34.99</v>
      </c>
      <c r="J6504" s="2">
        <v>1</v>
      </c>
      <c r="K6504" s="119" cm="1">
        <f t="array" ref="K6504">ROUND(IF(C6504="Beer",SUM(LOOKUP(2,1/(SRP!$B$7:$B$9&lt;=E6504)/(SRP!$C$7:$C$9&gt;=E6504),SRP!$D$7:$D$9)*(G6504/100)*(E6504/1000)),IF(C6504="Spirits",SUM(LOOKUP(2,1/(SRP!$B$2:$B$6&lt;=E6504)/(SRP!$C$2:$C$6&gt;=E6504),SRP!$D$2:$D$6)*(G6504/100)*(E6504/1000)),IF(AND(C6504="Wine",D6504="Fortified Wines"),SUM(LOOKUP(2,1/(SRP!$B$20:$B$23&lt;=E6504)/(SRP!$C$20:$C$23&gt;=E6504),SRP!$D$20:$D$23)*(G6504/100)*(E6504/1000)),IF(C6504="Wine",SUM(LOOKUP(2,1/(SRP!$B$15:$B$19&lt;=E6504)/(SRP!$C$15:$C$19&gt;=E6504),SRP!$D$15:$D$19)*(G6504/100)*(E6504/1000)),IF(C6504="Ready to Drink",SUM(LOOKUP(2,1/(SRP!$B$10:$B$14&lt;=E6504)/(SRP!$C$10:$C$14&gt;=E6504),SRP!$D$10:$D$14)*(G6504/100)*(E6504/1000)),0))))),2)</f>
        <v>22.51</v>
      </c>
    </row>
    <row r="6505" spans="1:11" x14ac:dyDescent="0.35">
      <c r="A6505" s="2">
        <v>51876</v>
      </c>
      <c r="B6505" s="76" t="s">
        <v>4965</v>
      </c>
      <c r="C6505" s="76" t="s">
        <v>285</v>
      </c>
      <c r="D6505" s="76" t="s">
        <v>5262</v>
      </c>
      <c r="E6505" s="76">
        <v>750</v>
      </c>
      <c r="F6505" s="76">
        <v>6</v>
      </c>
      <c r="G6505" s="77">
        <v>40</v>
      </c>
      <c r="H6505" s="76" t="s">
        <v>3314</v>
      </c>
      <c r="I6505" s="77">
        <v>87.77</v>
      </c>
      <c r="J6505" s="2">
        <v>1</v>
      </c>
      <c r="K6505" s="119" cm="1">
        <f t="array" ref="K6505">ROUND(IF(C6505="Beer",SUM(LOOKUP(2,1/(SRP!$B$7:$B$9&lt;=E6505)/(SRP!$C$7:$C$9&gt;=E6505),SRP!$D$7:$D$9)*(G6505/100)*(E6505/1000)),IF(C6505="Spirits",SUM(LOOKUP(2,1/(SRP!$B$2:$B$6&lt;=E6505)/(SRP!$C$2:$C$6&gt;=E6505),SRP!$D$2:$D$6)*(G6505/100)*(E6505/1000)),IF(AND(C6505="Wine",D6505="Fortified Wines"),SUM(LOOKUP(2,1/(SRP!$B$20:$B$23&lt;=E6505)/(SRP!$C$20:$C$23&gt;=E6505),SRP!$D$20:$D$23)*(G6505/100)*(E6505/1000)),IF(C6505="Wine",SUM(LOOKUP(2,1/(SRP!$B$15:$B$19&lt;=E6505)/(SRP!$C$15:$C$19&gt;=E6505),SRP!$D$15:$D$19)*(G6505/100)*(E6505/1000)),IF(C6505="Ready to Drink",SUM(LOOKUP(2,1/(SRP!$B$10:$B$14&lt;=E6505)/(SRP!$C$10:$C$14&gt;=E6505),SRP!$D$10:$D$14)*(G6505/100)*(E6505/1000)),0))))),2)</f>
        <v>20.94</v>
      </c>
    </row>
    <row r="6506" spans="1:11" x14ac:dyDescent="0.35">
      <c r="A6506" s="2">
        <v>51883</v>
      </c>
      <c r="B6506" s="76" t="s">
        <v>4966</v>
      </c>
      <c r="C6506" s="76" t="s">
        <v>285</v>
      </c>
      <c r="D6506" s="76" t="s">
        <v>5287</v>
      </c>
      <c r="E6506" s="76">
        <v>750</v>
      </c>
      <c r="F6506" s="76">
        <v>6</v>
      </c>
      <c r="G6506" s="77">
        <v>40</v>
      </c>
      <c r="H6506" s="76" t="s">
        <v>3282</v>
      </c>
      <c r="I6506" s="77">
        <v>89.99</v>
      </c>
      <c r="J6506" s="2">
        <v>1</v>
      </c>
      <c r="K6506" s="119" cm="1">
        <f t="array" ref="K6506">ROUND(IF(C6506="Beer",SUM(LOOKUP(2,1/(SRP!$B$7:$B$9&lt;=E6506)/(SRP!$C$7:$C$9&gt;=E6506),SRP!$D$7:$D$9)*(G6506/100)*(E6506/1000)),IF(C6506="Spirits",SUM(LOOKUP(2,1/(SRP!$B$2:$B$6&lt;=E6506)/(SRP!$C$2:$C$6&gt;=E6506),SRP!$D$2:$D$6)*(G6506/100)*(E6506/1000)),IF(AND(C6506="Wine",D6506="Fortified Wines"),SUM(LOOKUP(2,1/(SRP!$B$20:$B$23&lt;=E6506)/(SRP!$C$20:$C$23&gt;=E6506),SRP!$D$20:$D$23)*(G6506/100)*(E6506/1000)),IF(C6506="Wine",SUM(LOOKUP(2,1/(SRP!$B$15:$B$19&lt;=E6506)/(SRP!$C$15:$C$19&gt;=E6506),SRP!$D$15:$D$19)*(G6506/100)*(E6506/1000)),IF(C6506="Ready to Drink",SUM(LOOKUP(2,1/(SRP!$B$10:$B$14&lt;=E6506)/(SRP!$C$10:$C$14&gt;=E6506),SRP!$D$10:$D$14)*(G6506/100)*(E6506/1000)),0))))),2)</f>
        <v>20.94</v>
      </c>
    </row>
    <row r="6507" spans="1:11" x14ac:dyDescent="0.35">
      <c r="A6507" s="2">
        <v>51893</v>
      </c>
      <c r="B6507" s="76" t="s">
        <v>4967</v>
      </c>
      <c r="C6507" s="76" t="s">
        <v>285</v>
      </c>
      <c r="D6507" s="76" t="s">
        <v>5250</v>
      </c>
      <c r="E6507" s="76">
        <v>750</v>
      </c>
      <c r="F6507" s="76">
        <v>6</v>
      </c>
      <c r="G6507" s="77">
        <v>43</v>
      </c>
      <c r="H6507" s="76" t="s">
        <v>3282</v>
      </c>
      <c r="I6507" s="77">
        <v>63.96</v>
      </c>
      <c r="J6507" s="2">
        <v>1</v>
      </c>
      <c r="K6507" s="119" cm="1">
        <f t="array" ref="K6507">ROUND(IF(C6507="Beer",SUM(LOOKUP(2,1/(SRP!$B$7:$B$9&lt;=E6507)/(SRP!$C$7:$C$9&gt;=E6507),SRP!$D$7:$D$9)*(G6507/100)*(E6507/1000)),IF(C6507="Spirits",SUM(LOOKUP(2,1/(SRP!$B$2:$B$6&lt;=E6507)/(SRP!$C$2:$C$6&gt;=E6507),SRP!$D$2:$D$6)*(G6507/100)*(E6507/1000)),IF(AND(C6507="Wine",D6507="Fortified Wines"),SUM(LOOKUP(2,1/(SRP!$B$20:$B$23&lt;=E6507)/(SRP!$C$20:$C$23&gt;=E6507),SRP!$D$20:$D$23)*(G6507/100)*(E6507/1000)),IF(C6507="Wine",SUM(LOOKUP(2,1/(SRP!$B$15:$B$19&lt;=E6507)/(SRP!$C$15:$C$19&gt;=E6507),SRP!$D$15:$D$19)*(G6507/100)*(E6507/1000)),IF(C6507="Ready to Drink",SUM(LOOKUP(2,1/(SRP!$B$10:$B$14&lt;=E6507)/(SRP!$C$10:$C$14&gt;=E6507),SRP!$D$10:$D$14)*(G6507/100)*(E6507/1000)),0))))),2)</f>
        <v>22.51</v>
      </c>
    </row>
    <row r="6508" spans="1:11" x14ac:dyDescent="0.35">
      <c r="A6508" s="2">
        <v>51944</v>
      </c>
      <c r="B6508" s="76" t="s">
        <v>5569</v>
      </c>
      <c r="C6508" s="76" t="s">
        <v>286</v>
      </c>
      <c r="D6508" s="76" t="s">
        <v>5246</v>
      </c>
      <c r="E6508" s="76">
        <v>750</v>
      </c>
      <c r="F6508" s="76">
        <v>3</v>
      </c>
      <c r="G6508" s="77">
        <v>14.3</v>
      </c>
      <c r="H6508" s="76" t="s">
        <v>3288</v>
      </c>
      <c r="I6508" s="77">
        <v>101.99</v>
      </c>
      <c r="J6508" s="2">
        <v>1</v>
      </c>
      <c r="K6508" s="119" cm="1">
        <f t="array" ref="K6508">ROUND(IF(C6508="Beer",SUM(LOOKUP(2,1/(SRP!$B$7:$B$9&lt;=E6508)/(SRP!$C$7:$C$9&gt;=E6508),SRP!$D$7:$D$9)*(G6508/100)*(E6508/1000)),IF(C6508="Spirits",SUM(LOOKUP(2,1/(SRP!$B$2:$B$6&lt;=E6508)/(SRP!$C$2:$C$6&gt;=E6508),SRP!$D$2:$D$6)*(G6508/100)*(E6508/1000)),IF(AND(C6508="Wine",D6508="Fortified Wines"),SUM(LOOKUP(2,1/(SRP!$B$20:$B$23&lt;=E6508)/(SRP!$C$20:$C$23&gt;=E6508),SRP!$D$20:$D$23)*(G6508/100)*(E6508/1000)),IF(C6508="Wine",SUM(LOOKUP(2,1/(SRP!$B$15:$B$19&lt;=E6508)/(SRP!$C$15:$C$19&gt;=E6508),SRP!$D$15:$D$19)*(G6508/100)*(E6508/1000)),IF(C6508="Ready to Drink",SUM(LOOKUP(2,1/(SRP!$B$10:$B$14&lt;=E6508)/(SRP!$C$10:$C$14&gt;=E6508),SRP!$D$10:$D$14)*(G6508/100)*(E6508/1000)),0))))),2)</f>
        <v>7.49</v>
      </c>
    </row>
    <row r="6509" spans="1:11" x14ac:dyDescent="0.35">
      <c r="A6509" s="2">
        <v>51957</v>
      </c>
      <c r="B6509" s="76" t="s">
        <v>4904</v>
      </c>
      <c r="C6509" s="76" t="s">
        <v>287</v>
      </c>
      <c r="D6509" s="76" t="s">
        <v>5266</v>
      </c>
      <c r="E6509" s="76">
        <v>473</v>
      </c>
      <c r="F6509" s="76">
        <v>24</v>
      </c>
      <c r="G6509" s="77">
        <v>4.5</v>
      </c>
      <c r="H6509" s="76" t="s">
        <v>3409</v>
      </c>
      <c r="I6509" s="77">
        <v>3.79</v>
      </c>
      <c r="J6509" s="2">
        <v>1</v>
      </c>
      <c r="K6509" s="119" cm="1">
        <f t="array" ref="K6509">ROUND(IF(C6509="Beer",SUM(LOOKUP(2,1/(SRP!$B$7:$B$9&lt;=E6509)/(SRP!$C$7:$C$9&gt;=E6509),SRP!$D$7:$D$9)*(G6509/100)*(E6509/1000)),IF(C6509="Spirits",SUM(LOOKUP(2,1/(SRP!$B$2:$B$6&lt;=E6509)/(SRP!$C$2:$C$6&gt;=E6509),SRP!$D$2:$D$6)*(G6509/100)*(E6509/1000)),IF(AND(C6509="Wine",D6509="Fortified Wines"),SUM(LOOKUP(2,1/(SRP!$B$20:$B$23&lt;=E6509)/(SRP!$C$20:$C$23&gt;=E6509),SRP!$D$20:$D$23)*(G6509/100)*(E6509/1000)),IF(C6509="Wine",SUM(LOOKUP(2,1/(SRP!$B$15:$B$19&lt;=E6509)/(SRP!$C$15:$C$19&gt;=E6509),SRP!$D$15:$D$19)*(G6509/100)*(E6509/1000)),IF(C6509="Ready to Drink",SUM(LOOKUP(2,1/(SRP!$B$10:$B$14&lt;=E6509)/(SRP!$C$10:$C$14&gt;=E6509),SRP!$D$10:$D$14)*(G6509/100)*(E6509/1000)),0))))),2)</f>
        <v>1.49</v>
      </c>
    </row>
    <row r="6510" spans="1:11" x14ac:dyDescent="0.35">
      <c r="A6510" s="2">
        <v>51957</v>
      </c>
      <c r="B6510" s="76" t="s">
        <v>4904</v>
      </c>
      <c r="C6510" s="76" t="s">
        <v>287</v>
      </c>
      <c r="D6510" s="76" t="s">
        <v>5266</v>
      </c>
      <c r="E6510" s="76">
        <v>473</v>
      </c>
      <c r="F6510" s="76">
        <v>24</v>
      </c>
      <c r="G6510" s="77">
        <v>4.5</v>
      </c>
      <c r="H6510" s="76" t="s">
        <v>3409</v>
      </c>
      <c r="I6510" s="77">
        <v>3.79</v>
      </c>
      <c r="J6510" s="2">
        <v>1</v>
      </c>
      <c r="K6510" s="119" cm="1">
        <f t="array" ref="K6510">ROUND(IF(C6510="Beer",SUM(LOOKUP(2,1/(SRP!$B$7:$B$9&lt;=E6510)/(SRP!$C$7:$C$9&gt;=E6510),SRP!$D$7:$D$9)*(G6510/100)*(E6510/1000)),IF(C6510="Spirits",SUM(LOOKUP(2,1/(SRP!$B$2:$B$6&lt;=E6510)/(SRP!$C$2:$C$6&gt;=E6510),SRP!$D$2:$D$6)*(G6510/100)*(E6510/1000)),IF(AND(C6510="Wine",D6510="Fortified Wines"),SUM(LOOKUP(2,1/(SRP!$B$20:$B$23&lt;=E6510)/(SRP!$C$20:$C$23&gt;=E6510),SRP!$D$20:$D$23)*(G6510/100)*(E6510/1000)),IF(C6510="Wine",SUM(LOOKUP(2,1/(SRP!$B$15:$B$19&lt;=E6510)/(SRP!$C$15:$C$19&gt;=E6510),SRP!$D$15:$D$19)*(G6510/100)*(E6510/1000)),IF(C6510="Ready to Drink",SUM(LOOKUP(2,1/(SRP!$B$10:$B$14&lt;=E6510)/(SRP!$C$10:$C$14&gt;=E6510),SRP!$D$10:$D$14)*(G6510/100)*(E6510/1000)),0))))),2)</f>
        <v>1.49</v>
      </c>
    </row>
    <row r="6511" spans="1:11" x14ac:dyDescent="0.35">
      <c r="A6511" s="2">
        <v>51964</v>
      </c>
      <c r="B6511" s="76" t="s">
        <v>4900</v>
      </c>
      <c r="C6511" s="76" t="s">
        <v>287</v>
      </c>
      <c r="D6511" s="76" t="s">
        <v>5230</v>
      </c>
      <c r="E6511" s="76">
        <v>5325</v>
      </c>
      <c r="F6511" s="76">
        <v>1</v>
      </c>
      <c r="G6511" s="77">
        <v>4.8</v>
      </c>
      <c r="H6511" s="76" t="s">
        <v>3370</v>
      </c>
      <c r="I6511" s="77">
        <v>27.99</v>
      </c>
      <c r="J6511" s="2">
        <v>15</v>
      </c>
      <c r="K6511" s="119" cm="1">
        <f t="array" ref="K6511">ROUND(IF(C6511="Beer",SUM(LOOKUP(2,1/(SRP!$B$7:$B$9&lt;=E6511)/(SRP!$C$7:$C$9&gt;=E6511),SRP!$D$7:$D$9)*(G6511/100)*(E6511/1000)),IF(C6511="Spirits",SUM(LOOKUP(2,1/(SRP!$B$2:$B$6&lt;=E6511)/(SRP!$C$2:$C$6&gt;=E6511),SRP!$D$2:$D$6)*(G6511/100)*(E6511/1000)),IF(AND(C6511="Wine",D6511="Fortified Wines"),SUM(LOOKUP(2,1/(SRP!$B$20:$B$23&lt;=E6511)/(SRP!$C$20:$C$23&gt;=E6511),SRP!$D$20:$D$23)*(G6511/100)*(E6511/1000)),IF(C6511="Wine",SUM(LOOKUP(2,1/(SRP!$B$15:$B$19&lt;=E6511)/(SRP!$C$15:$C$19&gt;=E6511),SRP!$D$15:$D$19)*(G6511/100)*(E6511/1000)),IF(C6511="Ready to Drink",SUM(LOOKUP(2,1/(SRP!$B$10:$B$14&lt;=E6511)/(SRP!$C$10:$C$14&gt;=E6511),SRP!$D$10:$D$14)*(G6511/100)*(E6511/1000)),0))))),2)</f>
        <v>17.84</v>
      </c>
    </row>
    <row r="6512" spans="1:11" x14ac:dyDescent="0.35">
      <c r="A6512" s="2">
        <v>51964</v>
      </c>
      <c r="B6512" s="76" t="s">
        <v>4900</v>
      </c>
      <c r="C6512" s="76" t="s">
        <v>287</v>
      </c>
      <c r="D6512" s="76" t="s">
        <v>5230</v>
      </c>
      <c r="E6512" s="76">
        <v>5325</v>
      </c>
      <c r="F6512" s="76">
        <v>1</v>
      </c>
      <c r="G6512" s="77">
        <v>4.8</v>
      </c>
      <c r="H6512" s="76" t="s">
        <v>3370</v>
      </c>
      <c r="I6512" s="77">
        <v>27.99</v>
      </c>
      <c r="J6512" s="2">
        <v>15</v>
      </c>
      <c r="K6512" s="119" cm="1">
        <f t="array" ref="K6512">ROUND(IF(C6512="Beer",SUM(LOOKUP(2,1/(SRP!$B$7:$B$9&lt;=E6512)/(SRP!$C$7:$C$9&gt;=E6512),SRP!$D$7:$D$9)*(G6512/100)*(E6512/1000)),IF(C6512="Spirits",SUM(LOOKUP(2,1/(SRP!$B$2:$B$6&lt;=E6512)/(SRP!$C$2:$C$6&gt;=E6512),SRP!$D$2:$D$6)*(G6512/100)*(E6512/1000)),IF(AND(C6512="Wine",D6512="Fortified Wines"),SUM(LOOKUP(2,1/(SRP!$B$20:$B$23&lt;=E6512)/(SRP!$C$20:$C$23&gt;=E6512),SRP!$D$20:$D$23)*(G6512/100)*(E6512/1000)),IF(C6512="Wine",SUM(LOOKUP(2,1/(SRP!$B$15:$B$19&lt;=E6512)/(SRP!$C$15:$C$19&gt;=E6512),SRP!$D$15:$D$19)*(G6512/100)*(E6512/1000)),IF(C6512="Ready to Drink",SUM(LOOKUP(2,1/(SRP!$B$10:$B$14&lt;=E6512)/(SRP!$C$10:$C$14&gt;=E6512),SRP!$D$10:$D$14)*(G6512/100)*(E6512/1000)),0))))),2)</f>
        <v>17.84</v>
      </c>
    </row>
    <row r="6513" spans="1:11" x14ac:dyDescent="0.35">
      <c r="A6513" s="2">
        <v>51967</v>
      </c>
      <c r="B6513" s="76" t="s">
        <v>4994</v>
      </c>
      <c r="C6513" s="76" t="s">
        <v>286</v>
      </c>
      <c r="D6513" s="76" t="s">
        <v>5261</v>
      </c>
      <c r="E6513" s="76">
        <v>750</v>
      </c>
      <c r="F6513" s="76">
        <v>12</v>
      </c>
      <c r="G6513" s="77">
        <v>13.5</v>
      </c>
      <c r="H6513" s="76" t="s">
        <v>3363</v>
      </c>
      <c r="I6513" s="77">
        <v>28.99</v>
      </c>
      <c r="J6513" s="2">
        <v>1</v>
      </c>
      <c r="K6513" s="119" cm="1">
        <f t="array" ref="K6513">ROUND(IF(C6513="Beer",SUM(LOOKUP(2,1/(SRP!$B$7:$B$9&lt;=E6513)/(SRP!$C$7:$C$9&gt;=E6513),SRP!$D$7:$D$9)*(G6513/100)*(E6513/1000)),IF(C6513="Spirits",SUM(LOOKUP(2,1/(SRP!$B$2:$B$6&lt;=E6513)/(SRP!$C$2:$C$6&gt;=E6513),SRP!$D$2:$D$6)*(G6513/100)*(E6513/1000)),IF(AND(C6513="Wine",D6513="Fortified Wines"),SUM(LOOKUP(2,1/(SRP!$B$20:$B$23&lt;=E6513)/(SRP!$C$20:$C$23&gt;=E6513),SRP!$D$20:$D$23)*(G6513/100)*(E6513/1000)),IF(C6513="Wine",SUM(LOOKUP(2,1/(SRP!$B$15:$B$19&lt;=E6513)/(SRP!$C$15:$C$19&gt;=E6513),SRP!$D$15:$D$19)*(G6513/100)*(E6513/1000)),IF(C6513="Ready to Drink",SUM(LOOKUP(2,1/(SRP!$B$10:$B$14&lt;=E6513)/(SRP!$C$10:$C$14&gt;=E6513),SRP!$D$10:$D$14)*(G6513/100)*(E6513/1000)),0))))),2)</f>
        <v>7.07</v>
      </c>
    </row>
    <row r="6514" spans="1:11" x14ac:dyDescent="0.35">
      <c r="A6514" s="2">
        <v>51975</v>
      </c>
      <c r="B6514" s="76" t="s">
        <v>5570</v>
      </c>
      <c r="C6514" s="76" t="s">
        <v>287</v>
      </c>
      <c r="D6514" s="76" t="s">
        <v>5230</v>
      </c>
      <c r="E6514" s="76">
        <v>473</v>
      </c>
      <c r="F6514" s="76">
        <v>24</v>
      </c>
      <c r="G6514" s="77">
        <v>4.8</v>
      </c>
      <c r="H6514" s="76" t="s">
        <v>3375</v>
      </c>
      <c r="I6514" s="77">
        <v>4.25</v>
      </c>
      <c r="J6514" s="2">
        <v>1</v>
      </c>
      <c r="K6514" s="119" cm="1">
        <f t="array" ref="K6514">ROUND(IF(C6514="Beer",SUM(LOOKUP(2,1/(SRP!$B$7:$B$9&lt;=E6514)/(SRP!$C$7:$C$9&gt;=E6514),SRP!$D$7:$D$9)*(G6514/100)*(E6514/1000)),IF(C6514="Spirits",SUM(LOOKUP(2,1/(SRP!$B$2:$B$6&lt;=E6514)/(SRP!$C$2:$C$6&gt;=E6514),SRP!$D$2:$D$6)*(G6514/100)*(E6514/1000)),IF(AND(C6514="Wine",D6514="Fortified Wines"),SUM(LOOKUP(2,1/(SRP!$B$20:$B$23&lt;=E6514)/(SRP!$C$20:$C$23&gt;=E6514),SRP!$D$20:$D$23)*(G6514/100)*(E6514/1000)),IF(C6514="Wine",SUM(LOOKUP(2,1/(SRP!$B$15:$B$19&lt;=E6514)/(SRP!$C$15:$C$19&gt;=E6514),SRP!$D$15:$D$19)*(G6514/100)*(E6514/1000)),IF(C6514="Ready to Drink",SUM(LOOKUP(2,1/(SRP!$B$10:$B$14&lt;=E6514)/(SRP!$C$10:$C$14&gt;=E6514),SRP!$D$10:$D$14)*(G6514/100)*(E6514/1000)),0))))),2)</f>
        <v>1.58</v>
      </c>
    </row>
    <row r="6515" spans="1:11" x14ac:dyDescent="0.35">
      <c r="A6515" s="2">
        <v>51979</v>
      </c>
      <c r="B6515" s="76" t="s">
        <v>4995</v>
      </c>
      <c r="C6515" s="76" t="s">
        <v>286</v>
      </c>
      <c r="D6515" s="76" t="s">
        <v>5284</v>
      </c>
      <c r="E6515" s="76">
        <v>750</v>
      </c>
      <c r="F6515" s="76">
        <v>6</v>
      </c>
      <c r="G6515" s="77">
        <v>12</v>
      </c>
      <c r="H6515" s="76" t="s">
        <v>3282</v>
      </c>
      <c r="I6515" s="77">
        <v>74.95</v>
      </c>
      <c r="J6515" s="2">
        <v>1</v>
      </c>
      <c r="K6515" s="119" cm="1">
        <f t="array" ref="K6515">ROUND(IF(C6515="Beer",SUM(LOOKUP(2,1/(SRP!$B$7:$B$9&lt;=E6515)/(SRP!$C$7:$C$9&gt;=E6515),SRP!$D$7:$D$9)*(G6515/100)*(E6515/1000)),IF(C6515="Spirits",SUM(LOOKUP(2,1/(SRP!$B$2:$B$6&lt;=E6515)/(SRP!$C$2:$C$6&gt;=E6515),SRP!$D$2:$D$6)*(G6515/100)*(E6515/1000)),IF(AND(C6515="Wine",D6515="Fortified Wines"),SUM(LOOKUP(2,1/(SRP!$B$20:$B$23&lt;=E6515)/(SRP!$C$20:$C$23&gt;=E6515),SRP!$D$20:$D$23)*(G6515/100)*(E6515/1000)),IF(C6515="Wine",SUM(LOOKUP(2,1/(SRP!$B$15:$B$19&lt;=E6515)/(SRP!$C$15:$C$19&gt;=E6515),SRP!$D$15:$D$19)*(G6515/100)*(E6515/1000)),IF(C6515="Ready to Drink",SUM(LOOKUP(2,1/(SRP!$B$10:$B$14&lt;=E6515)/(SRP!$C$10:$C$14&gt;=E6515),SRP!$D$10:$D$14)*(G6515/100)*(E6515/1000)),0))))),2)</f>
        <v>6.28</v>
      </c>
    </row>
    <row r="6516" spans="1:11" x14ac:dyDescent="0.35">
      <c r="A6516" s="2">
        <v>51982</v>
      </c>
      <c r="B6516" s="76" t="s">
        <v>4996</v>
      </c>
      <c r="C6516" s="76" t="s">
        <v>286</v>
      </c>
      <c r="D6516" s="76" t="s">
        <v>5284</v>
      </c>
      <c r="E6516" s="76">
        <v>750</v>
      </c>
      <c r="F6516" s="76">
        <v>6</v>
      </c>
      <c r="G6516" s="77">
        <v>12</v>
      </c>
      <c r="H6516" s="76" t="s">
        <v>3292</v>
      </c>
      <c r="I6516" s="77">
        <v>79.989999999999995</v>
      </c>
      <c r="J6516" s="2">
        <v>1</v>
      </c>
      <c r="K6516" s="119" cm="1">
        <f t="array" ref="K6516">ROUND(IF(C6516="Beer",SUM(LOOKUP(2,1/(SRP!$B$7:$B$9&lt;=E6516)/(SRP!$C$7:$C$9&gt;=E6516),SRP!$D$7:$D$9)*(G6516/100)*(E6516/1000)),IF(C6516="Spirits",SUM(LOOKUP(2,1/(SRP!$B$2:$B$6&lt;=E6516)/(SRP!$C$2:$C$6&gt;=E6516),SRP!$D$2:$D$6)*(G6516/100)*(E6516/1000)),IF(AND(C6516="Wine",D6516="Fortified Wines"),SUM(LOOKUP(2,1/(SRP!$B$20:$B$23&lt;=E6516)/(SRP!$C$20:$C$23&gt;=E6516),SRP!$D$20:$D$23)*(G6516/100)*(E6516/1000)),IF(C6516="Wine",SUM(LOOKUP(2,1/(SRP!$B$15:$B$19&lt;=E6516)/(SRP!$C$15:$C$19&gt;=E6516),SRP!$D$15:$D$19)*(G6516/100)*(E6516/1000)),IF(C6516="Ready to Drink",SUM(LOOKUP(2,1/(SRP!$B$10:$B$14&lt;=E6516)/(SRP!$C$10:$C$14&gt;=E6516),SRP!$D$10:$D$14)*(G6516/100)*(E6516/1000)),0))))),2)</f>
        <v>6.28</v>
      </c>
    </row>
    <row r="6517" spans="1:11" x14ac:dyDescent="0.35">
      <c r="A6517" s="2">
        <v>51990</v>
      </c>
      <c r="B6517" s="76" t="s">
        <v>4901</v>
      </c>
      <c r="C6517" s="76" t="s">
        <v>287</v>
      </c>
      <c r="D6517" s="76" t="s">
        <v>5230</v>
      </c>
      <c r="E6517" s="76">
        <v>355</v>
      </c>
      <c r="F6517" s="76">
        <v>24</v>
      </c>
      <c r="G6517" s="77">
        <v>4.8</v>
      </c>
      <c r="H6517" s="76" t="s">
        <v>3370</v>
      </c>
      <c r="I6517" s="77">
        <v>1.86</v>
      </c>
      <c r="J6517" s="2">
        <v>1</v>
      </c>
      <c r="K6517" s="119" cm="1">
        <f t="array" ref="K6517">ROUND(IF(C6517="Beer",SUM(LOOKUP(2,1/(SRP!$B$7:$B$9&lt;=E6517)/(SRP!$C$7:$C$9&gt;=E6517),SRP!$D$7:$D$9)*(G6517/100)*(E6517/1000)),IF(C6517="Spirits",SUM(LOOKUP(2,1/(SRP!$B$2:$B$6&lt;=E6517)/(SRP!$C$2:$C$6&gt;=E6517),SRP!$D$2:$D$6)*(G6517/100)*(E6517/1000)),IF(AND(C6517="Wine",D6517="Fortified Wines"),SUM(LOOKUP(2,1/(SRP!$B$20:$B$23&lt;=E6517)/(SRP!$C$20:$C$23&gt;=E6517),SRP!$D$20:$D$23)*(G6517/100)*(E6517/1000)),IF(C6517="Wine",SUM(LOOKUP(2,1/(SRP!$B$15:$B$19&lt;=E6517)/(SRP!$C$15:$C$19&gt;=E6517),SRP!$D$15:$D$19)*(G6517/100)*(E6517/1000)),IF(C6517="Ready to Drink",SUM(LOOKUP(2,1/(SRP!$B$10:$B$14&lt;=E6517)/(SRP!$C$10:$C$14&gt;=E6517),SRP!$D$10:$D$14)*(G6517/100)*(E6517/1000)),0))))),2)</f>
        <v>1.19</v>
      </c>
    </row>
    <row r="6518" spans="1:11" x14ac:dyDescent="0.35">
      <c r="A6518" s="2">
        <v>51990</v>
      </c>
      <c r="B6518" s="76" t="s">
        <v>4901</v>
      </c>
      <c r="C6518" s="76" t="s">
        <v>287</v>
      </c>
      <c r="D6518" s="76" t="s">
        <v>5230</v>
      </c>
      <c r="E6518" s="76">
        <v>355</v>
      </c>
      <c r="F6518" s="76">
        <v>24</v>
      </c>
      <c r="G6518" s="77">
        <v>4.8</v>
      </c>
      <c r="H6518" s="76" t="s">
        <v>3370</v>
      </c>
      <c r="I6518" s="77">
        <v>1.86</v>
      </c>
      <c r="J6518" s="2">
        <v>1</v>
      </c>
      <c r="K6518" s="119" cm="1">
        <f t="array" ref="K6518">ROUND(IF(C6518="Beer",SUM(LOOKUP(2,1/(SRP!$B$7:$B$9&lt;=E6518)/(SRP!$C$7:$C$9&gt;=E6518),SRP!$D$7:$D$9)*(G6518/100)*(E6518/1000)),IF(C6518="Spirits",SUM(LOOKUP(2,1/(SRP!$B$2:$B$6&lt;=E6518)/(SRP!$C$2:$C$6&gt;=E6518),SRP!$D$2:$D$6)*(G6518/100)*(E6518/1000)),IF(AND(C6518="Wine",D6518="Fortified Wines"),SUM(LOOKUP(2,1/(SRP!$B$20:$B$23&lt;=E6518)/(SRP!$C$20:$C$23&gt;=E6518),SRP!$D$20:$D$23)*(G6518/100)*(E6518/1000)),IF(C6518="Wine",SUM(LOOKUP(2,1/(SRP!$B$15:$B$19&lt;=E6518)/(SRP!$C$15:$C$19&gt;=E6518),SRP!$D$15:$D$19)*(G6518/100)*(E6518/1000)),IF(C6518="Ready to Drink",SUM(LOOKUP(2,1/(SRP!$B$10:$B$14&lt;=E6518)/(SRP!$C$10:$C$14&gt;=E6518),SRP!$D$10:$D$14)*(G6518/100)*(E6518/1000)),0))))),2)</f>
        <v>1.19</v>
      </c>
    </row>
    <row r="6519" spans="1:11" x14ac:dyDescent="0.35">
      <c r="A6519" s="2">
        <v>52036</v>
      </c>
      <c r="B6519" s="76" t="s">
        <v>4926</v>
      </c>
      <c r="C6519" s="76" t="s">
        <v>5938</v>
      </c>
      <c r="D6519" s="76" t="s">
        <v>5748</v>
      </c>
      <c r="E6519" s="76">
        <v>4260</v>
      </c>
      <c r="F6519" s="76">
        <v>2</v>
      </c>
      <c r="G6519" s="77">
        <v>5</v>
      </c>
      <c r="H6519" s="76" t="s">
        <v>3379</v>
      </c>
      <c r="I6519" s="77">
        <v>30.99</v>
      </c>
      <c r="J6519" s="2">
        <v>12</v>
      </c>
      <c r="K6519" s="119" cm="1">
        <f t="array" ref="K6519">ROUND(IF(C6519="Beer",SUM(LOOKUP(2,1/(SRP!$B$7:$B$9&lt;=E6519)/(SRP!$C$7:$C$9&gt;=E6519),SRP!$D$7:$D$9)*(G6519/100)*(E6519/1000)),IF(C6519="Spirits",SUM(LOOKUP(2,1/(SRP!$B$2:$B$6&lt;=E6519)/(SRP!$C$2:$C$6&gt;=E6519),SRP!$D$2:$D$6)*(G6519/100)*(E6519/1000)),IF(AND(C6519="Wine",D6519="Fortified Wines"),SUM(LOOKUP(2,1/(SRP!$B$20:$B$23&lt;=E6519)/(SRP!$C$20:$C$23&gt;=E6519),SRP!$D$20:$D$23)*(G6519/100)*(E6519/1000)),IF(C6519="Wine",SUM(LOOKUP(2,1/(SRP!$B$15:$B$19&lt;=E6519)/(SRP!$C$15:$C$19&gt;=E6519),SRP!$D$15:$D$19)*(G6519/100)*(E6519/1000)),IF(C6519="Ready to Drink",SUM(LOOKUP(2,1/(SRP!$B$10:$B$14&lt;=E6519)/(SRP!$C$10:$C$14&gt;=E6519),SRP!$D$10:$D$14)*(G6519/100)*(E6519/1000)),0))))),2)</f>
        <v>14.87</v>
      </c>
    </row>
    <row r="6520" spans="1:11" x14ac:dyDescent="0.35">
      <c r="A6520" s="2">
        <v>52050</v>
      </c>
      <c r="B6520" s="76" t="s">
        <v>579</v>
      </c>
      <c r="C6520" s="76" t="s">
        <v>285</v>
      </c>
      <c r="D6520" s="76" t="s">
        <v>6934</v>
      </c>
      <c r="E6520" s="76">
        <v>750</v>
      </c>
      <c r="F6520" s="76">
        <v>12</v>
      </c>
      <c r="G6520" s="77">
        <v>40</v>
      </c>
      <c r="H6520" s="76" t="s">
        <v>6694</v>
      </c>
      <c r="I6520" s="77">
        <v>29.49</v>
      </c>
      <c r="J6520" s="2">
        <v>1</v>
      </c>
      <c r="K6520" s="119" cm="1">
        <f t="array" ref="K6520">ROUND(IF(C6520="Beer",SUM(LOOKUP(2,1/(SRP!$B$7:$B$9&lt;=E6520)/(SRP!$C$7:$C$9&gt;=E6520),SRP!$D$7:$D$9)*(G6520/100)*(E6520/1000)),IF(C6520="Spirits",SUM(LOOKUP(2,1/(SRP!$B$2:$B$6&lt;=E6520)/(SRP!$C$2:$C$6&gt;=E6520),SRP!$D$2:$D$6)*(G6520/100)*(E6520/1000)),IF(AND(C6520="Wine",D6520="Fortified Wines"),SUM(LOOKUP(2,1/(SRP!$B$20:$B$23&lt;=E6520)/(SRP!$C$20:$C$23&gt;=E6520),SRP!$D$20:$D$23)*(G6520/100)*(E6520/1000)),IF(C6520="Wine",SUM(LOOKUP(2,1/(SRP!$B$15:$B$19&lt;=E6520)/(SRP!$C$15:$C$19&gt;=E6520),SRP!$D$15:$D$19)*(G6520/100)*(E6520/1000)),IF(C6520="Ready to Drink",SUM(LOOKUP(2,1/(SRP!$B$10:$B$14&lt;=E6520)/(SRP!$C$10:$C$14&gt;=E6520),SRP!$D$10:$D$14)*(G6520/100)*(E6520/1000)),0))))),2)</f>
        <v>20.94</v>
      </c>
    </row>
    <row r="6521" spans="1:11" x14ac:dyDescent="0.35">
      <c r="A6521" s="2">
        <v>52088</v>
      </c>
      <c r="B6521" s="76" t="s">
        <v>5026</v>
      </c>
      <c r="C6521" s="76" t="s">
        <v>287</v>
      </c>
      <c r="D6521" s="76" t="s">
        <v>5230</v>
      </c>
      <c r="E6521" s="76">
        <v>4260</v>
      </c>
      <c r="F6521" s="76">
        <v>1</v>
      </c>
      <c r="G6521" s="77">
        <v>5</v>
      </c>
      <c r="H6521" s="76" t="s">
        <v>3391</v>
      </c>
      <c r="I6521" s="77">
        <v>29.99</v>
      </c>
      <c r="J6521" s="2">
        <v>12</v>
      </c>
      <c r="K6521" s="119" cm="1">
        <f t="array" ref="K6521">ROUND(IF(C6521="Beer",SUM(LOOKUP(2,1/(SRP!$B$7:$B$9&lt;=E6521)/(SRP!$C$7:$C$9&gt;=E6521),SRP!$D$7:$D$9)*(G6521/100)*(E6521/1000)),IF(C6521="Spirits",SUM(LOOKUP(2,1/(SRP!$B$2:$B$6&lt;=E6521)/(SRP!$C$2:$C$6&gt;=E6521),SRP!$D$2:$D$6)*(G6521/100)*(E6521/1000)),IF(AND(C6521="Wine",D6521="Fortified Wines"),SUM(LOOKUP(2,1/(SRP!$B$20:$B$23&lt;=E6521)/(SRP!$C$20:$C$23&gt;=E6521),SRP!$D$20:$D$23)*(G6521/100)*(E6521/1000)),IF(C6521="Wine",SUM(LOOKUP(2,1/(SRP!$B$15:$B$19&lt;=E6521)/(SRP!$C$15:$C$19&gt;=E6521),SRP!$D$15:$D$19)*(G6521/100)*(E6521/1000)),IF(C6521="Ready to Drink",SUM(LOOKUP(2,1/(SRP!$B$10:$B$14&lt;=E6521)/(SRP!$C$10:$C$14&gt;=E6521),SRP!$D$10:$D$14)*(G6521/100)*(E6521/1000)),0))))),2)</f>
        <v>14.87</v>
      </c>
    </row>
    <row r="6522" spans="1:11" x14ac:dyDescent="0.35">
      <c r="A6522" s="2">
        <v>52088</v>
      </c>
      <c r="B6522" s="76" t="s">
        <v>5026</v>
      </c>
      <c r="C6522" s="76" t="s">
        <v>287</v>
      </c>
      <c r="D6522" s="76" t="s">
        <v>5230</v>
      </c>
      <c r="E6522" s="76">
        <v>4260</v>
      </c>
      <c r="F6522" s="76">
        <v>1</v>
      </c>
      <c r="G6522" s="77">
        <v>5</v>
      </c>
      <c r="H6522" s="76" t="s">
        <v>3391</v>
      </c>
      <c r="I6522" s="77">
        <v>29.99</v>
      </c>
      <c r="J6522" s="2">
        <v>12</v>
      </c>
      <c r="K6522" s="119" cm="1">
        <f t="array" ref="K6522">ROUND(IF(C6522="Beer",SUM(LOOKUP(2,1/(SRP!$B$7:$B$9&lt;=E6522)/(SRP!$C$7:$C$9&gt;=E6522),SRP!$D$7:$D$9)*(G6522/100)*(E6522/1000)),IF(C6522="Spirits",SUM(LOOKUP(2,1/(SRP!$B$2:$B$6&lt;=E6522)/(SRP!$C$2:$C$6&gt;=E6522),SRP!$D$2:$D$6)*(G6522/100)*(E6522/1000)),IF(AND(C6522="Wine",D6522="Fortified Wines"),SUM(LOOKUP(2,1/(SRP!$B$20:$B$23&lt;=E6522)/(SRP!$C$20:$C$23&gt;=E6522),SRP!$D$20:$D$23)*(G6522/100)*(E6522/1000)),IF(C6522="Wine",SUM(LOOKUP(2,1/(SRP!$B$15:$B$19&lt;=E6522)/(SRP!$C$15:$C$19&gt;=E6522),SRP!$D$15:$D$19)*(G6522/100)*(E6522/1000)),IF(C6522="Ready to Drink",SUM(LOOKUP(2,1/(SRP!$B$10:$B$14&lt;=E6522)/(SRP!$C$10:$C$14&gt;=E6522),SRP!$D$10:$D$14)*(G6522/100)*(E6522/1000)),0))))),2)</f>
        <v>14.87</v>
      </c>
    </row>
    <row r="6523" spans="1:11" x14ac:dyDescent="0.35">
      <c r="A6523" s="2">
        <v>52140</v>
      </c>
      <c r="B6523" s="76" t="s">
        <v>5069</v>
      </c>
      <c r="C6523" s="76" t="s">
        <v>287</v>
      </c>
      <c r="D6523" s="76" t="s">
        <v>5310</v>
      </c>
      <c r="E6523" s="76">
        <v>2130</v>
      </c>
      <c r="F6523" s="76">
        <v>4</v>
      </c>
      <c r="G6523" s="77">
        <v>0.05</v>
      </c>
      <c r="H6523" s="76" t="s">
        <v>3835</v>
      </c>
      <c r="I6523" s="77">
        <v>12.99</v>
      </c>
      <c r="J6523" s="2">
        <v>6</v>
      </c>
      <c r="K6523" s="119" cm="1">
        <f t="array" ref="K6523">ROUND(IF(C6523="Beer",SUM(LOOKUP(2,1/(SRP!$B$7:$B$9&lt;=E6523)/(SRP!$C$7:$C$9&gt;=E6523),SRP!$D$7:$D$9)*(G6523/100)*(E6523/1000)),IF(C6523="Spirits",SUM(LOOKUP(2,1/(SRP!$B$2:$B$6&lt;=E6523)/(SRP!$C$2:$C$6&gt;=E6523),SRP!$D$2:$D$6)*(G6523/100)*(E6523/1000)),IF(AND(C6523="Wine",D6523="Fortified Wines"),SUM(LOOKUP(2,1/(SRP!$B$20:$B$23&lt;=E6523)/(SRP!$C$20:$C$23&gt;=E6523),SRP!$D$20:$D$23)*(G6523/100)*(E6523/1000)),IF(C6523="Wine",SUM(LOOKUP(2,1/(SRP!$B$15:$B$19&lt;=E6523)/(SRP!$C$15:$C$19&gt;=E6523),SRP!$D$15:$D$19)*(G6523/100)*(E6523/1000)),IF(C6523="Ready to Drink",SUM(LOOKUP(2,1/(SRP!$B$10:$B$14&lt;=E6523)/(SRP!$C$10:$C$14&gt;=E6523),SRP!$D$10:$D$14)*(G6523/100)*(E6523/1000)),0))))),2)</f>
        <v>7.0000000000000007E-2</v>
      </c>
    </row>
    <row r="6524" spans="1:11" x14ac:dyDescent="0.35">
      <c r="A6524" s="2">
        <v>52189</v>
      </c>
      <c r="B6524" s="76" t="s">
        <v>4960</v>
      </c>
      <c r="C6524" s="76" t="s">
        <v>287</v>
      </c>
      <c r="D6524" s="76" t="s">
        <v>5292</v>
      </c>
      <c r="E6524" s="76">
        <v>2130</v>
      </c>
      <c r="F6524" s="76">
        <v>4</v>
      </c>
      <c r="G6524" s="77">
        <v>5</v>
      </c>
      <c r="H6524" s="76" t="s">
        <v>6697</v>
      </c>
      <c r="I6524" s="77">
        <v>17</v>
      </c>
      <c r="J6524" s="2">
        <v>6</v>
      </c>
      <c r="K6524" s="119" cm="1">
        <f t="array" ref="K6524">ROUND(IF(C6524="Beer",SUM(LOOKUP(2,1/(SRP!$B$7:$B$9&lt;=E6524)/(SRP!$C$7:$C$9&gt;=E6524),SRP!$D$7:$D$9)*(G6524/100)*(E6524/1000)),IF(C6524="Spirits",SUM(LOOKUP(2,1/(SRP!$B$2:$B$6&lt;=E6524)/(SRP!$C$2:$C$6&gt;=E6524),SRP!$D$2:$D$6)*(G6524/100)*(E6524/1000)),IF(AND(C6524="Wine",D6524="Fortified Wines"),SUM(LOOKUP(2,1/(SRP!$B$20:$B$23&lt;=E6524)/(SRP!$C$20:$C$23&gt;=E6524),SRP!$D$20:$D$23)*(G6524/100)*(E6524/1000)),IF(C6524="Wine",SUM(LOOKUP(2,1/(SRP!$B$15:$B$19&lt;=E6524)/(SRP!$C$15:$C$19&gt;=E6524),SRP!$D$15:$D$19)*(G6524/100)*(E6524/1000)),IF(C6524="Ready to Drink",SUM(LOOKUP(2,1/(SRP!$B$10:$B$14&lt;=E6524)/(SRP!$C$10:$C$14&gt;=E6524),SRP!$D$10:$D$14)*(G6524/100)*(E6524/1000)),0))))),2)</f>
        <v>7.43</v>
      </c>
    </row>
    <row r="6525" spans="1:11" x14ac:dyDescent="0.35">
      <c r="A6525" s="2">
        <v>52189</v>
      </c>
      <c r="B6525" s="76" t="s">
        <v>4960</v>
      </c>
      <c r="C6525" s="76" t="s">
        <v>287</v>
      </c>
      <c r="D6525" s="76" t="s">
        <v>5292</v>
      </c>
      <c r="E6525" s="76">
        <v>2130</v>
      </c>
      <c r="F6525" s="76">
        <v>4</v>
      </c>
      <c r="G6525" s="77">
        <v>5</v>
      </c>
      <c r="H6525" s="76" t="s">
        <v>6697</v>
      </c>
      <c r="I6525" s="77">
        <v>17</v>
      </c>
      <c r="J6525" s="2">
        <v>6</v>
      </c>
      <c r="K6525" s="119" cm="1">
        <f t="array" ref="K6525">ROUND(IF(C6525="Beer",SUM(LOOKUP(2,1/(SRP!$B$7:$B$9&lt;=E6525)/(SRP!$C$7:$C$9&gt;=E6525),SRP!$D$7:$D$9)*(G6525/100)*(E6525/1000)),IF(C6525="Spirits",SUM(LOOKUP(2,1/(SRP!$B$2:$B$6&lt;=E6525)/(SRP!$C$2:$C$6&gt;=E6525),SRP!$D$2:$D$6)*(G6525/100)*(E6525/1000)),IF(AND(C6525="Wine",D6525="Fortified Wines"),SUM(LOOKUP(2,1/(SRP!$B$20:$B$23&lt;=E6525)/(SRP!$C$20:$C$23&gt;=E6525),SRP!$D$20:$D$23)*(G6525/100)*(E6525/1000)),IF(C6525="Wine",SUM(LOOKUP(2,1/(SRP!$B$15:$B$19&lt;=E6525)/(SRP!$C$15:$C$19&gt;=E6525),SRP!$D$15:$D$19)*(G6525/100)*(E6525/1000)),IF(C6525="Ready to Drink",SUM(LOOKUP(2,1/(SRP!$B$10:$B$14&lt;=E6525)/(SRP!$C$10:$C$14&gt;=E6525),SRP!$D$10:$D$14)*(G6525/100)*(E6525/1000)),0))))),2)</f>
        <v>7.43</v>
      </c>
    </row>
    <row r="6526" spans="1:11" x14ac:dyDescent="0.35">
      <c r="A6526" s="2">
        <v>52194</v>
      </c>
      <c r="B6526" s="76" t="s">
        <v>4961</v>
      </c>
      <c r="C6526" s="76" t="s">
        <v>287</v>
      </c>
      <c r="D6526" s="76" t="s">
        <v>5292</v>
      </c>
      <c r="E6526" s="76">
        <v>473</v>
      </c>
      <c r="F6526" s="76">
        <v>24</v>
      </c>
      <c r="G6526" s="77">
        <v>5</v>
      </c>
      <c r="H6526" s="76" t="s">
        <v>6697</v>
      </c>
      <c r="I6526" s="77">
        <v>4.25</v>
      </c>
      <c r="J6526" s="2">
        <v>1</v>
      </c>
      <c r="K6526" s="119" cm="1">
        <f t="array" ref="K6526">ROUND(IF(C6526="Beer",SUM(LOOKUP(2,1/(SRP!$B$7:$B$9&lt;=E6526)/(SRP!$C$7:$C$9&gt;=E6526),SRP!$D$7:$D$9)*(G6526/100)*(E6526/1000)),IF(C6526="Spirits",SUM(LOOKUP(2,1/(SRP!$B$2:$B$6&lt;=E6526)/(SRP!$C$2:$C$6&gt;=E6526),SRP!$D$2:$D$6)*(G6526/100)*(E6526/1000)),IF(AND(C6526="Wine",D6526="Fortified Wines"),SUM(LOOKUP(2,1/(SRP!$B$20:$B$23&lt;=E6526)/(SRP!$C$20:$C$23&gt;=E6526),SRP!$D$20:$D$23)*(G6526/100)*(E6526/1000)),IF(C6526="Wine",SUM(LOOKUP(2,1/(SRP!$B$15:$B$19&lt;=E6526)/(SRP!$C$15:$C$19&gt;=E6526),SRP!$D$15:$D$19)*(G6526/100)*(E6526/1000)),IF(C6526="Ready to Drink",SUM(LOOKUP(2,1/(SRP!$B$10:$B$14&lt;=E6526)/(SRP!$C$10:$C$14&gt;=E6526),SRP!$D$10:$D$14)*(G6526/100)*(E6526/1000)),0))))),2)</f>
        <v>1.65</v>
      </c>
    </row>
    <row r="6527" spans="1:11" x14ac:dyDescent="0.35">
      <c r="A6527" s="2">
        <v>52194</v>
      </c>
      <c r="B6527" s="76" t="s">
        <v>4961</v>
      </c>
      <c r="C6527" s="76" t="s">
        <v>287</v>
      </c>
      <c r="D6527" s="76" t="s">
        <v>5292</v>
      </c>
      <c r="E6527" s="76">
        <v>473</v>
      </c>
      <c r="F6527" s="76">
        <v>24</v>
      </c>
      <c r="G6527" s="77">
        <v>5</v>
      </c>
      <c r="H6527" s="76" t="s">
        <v>6697</v>
      </c>
      <c r="I6527" s="77">
        <v>4.25</v>
      </c>
      <c r="J6527" s="2">
        <v>1</v>
      </c>
      <c r="K6527" s="119" cm="1">
        <f t="array" ref="K6527">ROUND(IF(C6527="Beer",SUM(LOOKUP(2,1/(SRP!$B$7:$B$9&lt;=E6527)/(SRP!$C$7:$C$9&gt;=E6527),SRP!$D$7:$D$9)*(G6527/100)*(E6527/1000)),IF(C6527="Spirits",SUM(LOOKUP(2,1/(SRP!$B$2:$B$6&lt;=E6527)/(SRP!$C$2:$C$6&gt;=E6527),SRP!$D$2:$D$6)*(G6527/100)*(E6527/1000)),IF(AND(C6527="Wine",D6527="Fortified Wines"),SUM(LOOKUP(2,1/(SRP!$B$20:$B$23&lt;=E6527)/(SRP!$C$20:$C$23&gt;=E6527),SRP!$D$20:$D$23)*(G6527/100)*(E6527/1000)),IF(C6527="Wine",SUM(LOOKUP(2,1/(SRP!$B$15:$B$19&lt;=E6527)/(SRP!$C$15:$C$19&gt;=E6527),SRP!$D$15:$D$19)*(G6527/100)*(E6527/1000)),IF(C6527="Ready to Drink",SUM(LOOKUP(2,1/(SRP!$B$10:$B$14&lt;=E6527)/(SRP!$C$10:$C$14&gt;=E6527),SRP!$D$10:$D$14)*(G6527/100)*(E6527/1000)),0))))),2)</f>
        <v>1.65</v>
      </c>
    </row>
    <row r="6528" spans="1:11" x14ac:dyDescent="0.35">
      <c r="A6528" s="2">
        <v>52236</v>
      </c>
      <c r="B6528" s="76" t="s">
        <v>4767</v>
      </c>
      <c r="C6528" s="76" t="s">
        <v>286</v>
      </c>
      <c r="D6528" s="76" t="s">
        <v>5278</v>
      </c>
      <c r="E6528" s="76">
        <v>750</v>
      </c>
      <c r="F6528" s="76">
        <v>6</v>
      </c>
      <c r="G6528" s="77">
        <v>14</v>
      </c>
      <c r="H6528" s="76" t="s">
        <v>3992</v>
      </c>
      <c r="I6528" s="77">
        <v>50.85</v>
      </c>
      <c r="J6528" s="2">
        <v>1</v>
      </c>
      <c r="K6528" s="119" cm="1">
        <f t="array" ref="K6528">ROUND(IF(C6528="Beer",SUM(LOOKUP(2,1/(SRP!$B$7:$B$9&lt;=E6528)/(SRP!$C$7:$C$9&gt;=E6528),SRP!$D$7:$D$9)*(G6528/100)*(E6528/1000)),IF(C6528="Spirits",SUM(LOOKUP(2,1/(SRP!$B$2:$B$6&lt;=E6528)/(SRP!$C$2:$C$6&gt;=E6528),SRP!$D$2:$D$6)*(G6528/100)*(E6528/1000)),IF(AND(C6528="Wine",D6528="Fortified Wines"),SUM(LOOKUP(2,1/(SRP!$B$20:$B$23&lt;=E6528)/(SRP!$C$20:$C$23&gt;=E6528),SRP!$D$20:$D$23)*(G6528/100)*(E6528/1000)),IF(C6528="Wine",SUM(LOOKUP(2,1/(SRP!$B$15:$B$19&lt;=E6528)/(SRP!$C$15:$C$19&gt;=E6528),SRP!$D$15:$D$19)*(G6528/100)*(E6528/1000)),IF(C6528="Ready to Drink",SUM(LOOKUP(2,1/(SRP!$B$10:$B$14&lt;=E6528)/(SRP!$C$10:$C$14&gt;=E6528),SRP!$D$10:$D$14)*(G6528/100)*(E6528/1000)),0))))),2)</f>
        <v>7.33</v>
      </c>
    </row>
    <row r="6529" spans="1:11" x14ac:dyDescent="0.35">
      <c r="A6529" s="2">
        <v>52247</v>
      </c>
      <c r="B6529" s="76" t="s">
        <v>4927</v>
      </c>
      <c r="C6529" s="76" t="s">
        <v>287</v>
      </c>
      <c r="D6529" s="76" t="s">
        <v>5266</v>
      </c>
      <c r="E6529" s="76">
        <v>473</v>
      </c>
      <c r="F6529" s="76">
        <v>24</v>
      </c>
      <c r="G6529" s="77">
        <v>5.2</v>
      </c>
      <c r="H6529" s="76" t="s">
        <v>4070</v>
      </c>
      <c r="I6529" s="77">
        <v>4.5</v>
      </c>
      <c r="J6529" s="2">
        <v>1</v>
      </c>
      <c r="K6529" s="119" cm="1">
        <f t="array" ref="K6529">ROUND(IF(C6529="Beer",SUM(LOOKUP(2,1/(SRP!$B$7:$B$9&lt;=E6529)/(SRP!$C$7:$C$9&gt;=E6529),SRP!$D$7:$D$9)*(G6529/100)*(E6529/1000)),IF(C6529="Spirits",SUM(LOOKUP(2,1/(SRP!$B$2:$B$6&lt;=E6529)/(SRP!$C$2:$C$6&gt;=E6529),SRP!$D$2:$D$6)*(G6529/100)*(E6529/1000)),IF(AND(C6529="Wine",D6529="Fortified Wines"),SUM(LOOKUP(2,1/(SRP!$B$20:$B$23&lt;=E6529)/(SRP!$C$20:$C$23&gt;=E6529),SRP!$D$20:$D$23)*(G6529/100)*(E6529/1000)),IF(C6529="Wine",SUM(LOOKUP(2,1/(SRP!$B$15:$B$19&lt;=E6529)/(SRP!$C$15:$C$19&gt;=E6529),SRP!$D$15:$D$19)*(G6529/100)*(E6529/1000)),IF(C6529="Ready to Drink",SUM(LOOKUP(2,1/(SRP!$B$10:$B$14&lt;=E6529)/(SRP!$C$10:$C$14&gt;=E6529),SRP!$D$10:$D$14)*(G6529/100)*(E6529/1000)),0))))),2)</f>
        <v>1.72</v>
      </c>
    </row>
    <row r="6530" spans="1:11" x14ac:dyDescent="0.35">
      <c r="A6530" s="2">
        <v>52247</v>
      </c>
      <c r="B6530" s="76" t="s">
        <v>4927</v>
      </c>
      <c r="C6530" s="76" t="s">
        <v>287</v>
      </c>
      <c r="D6530" s="76" t="s">
        <v>5266</v>
      </c>
      <c r="E6530" s="76">
        <v>473</v>
      </c>
      <c r="F6530" s="76">
        <v>24</v>
      </c>
      <c r="G6530" s="77">
        <v>5.2</v>
      </c>
      <c r="H6530" s="76" t="s">
        <v>4070</v>
      </c>
      <c r="I6530" s="77">
        <v>4.5</v>
      </c>
      <c r="J6530" s="2">
        <v>1</v>
      </c>
      <c r="K6530" s="119" cm="1">
        <f t="array" ref="K6530">ROUND(IF(C6530="Beer",SUM(LOOKUP(2,1/(SRP!$B$7:$B$9&lt;=E6530)/(SRP!$C$7:$C$9&gt;=E6530),SRP!$D$7:$D$9)*(G6530/100)*(E6530/1000)),IF(C6530="Spirits",SUM(LOOKUP(2,1/(SRP!$B$2:$B$6&lt;=E6530)/(SRP!$C$2:$C$6&gt;=E6530),SRP!$D$2:$D$6)*(G6530/100)*(E6530/1000)),IF(AND(C6530="Wine",D6530="Fortified Wines"),SUM(LOOKUP(2,1/(SRP!$B$20:$B$23&lt;=E6530)/(SRP!$C$20:$C$23&gt;=E6530),SRP!$D$20:$D$23)*(G6530/100)*(E6530/1000)),IF(C6530="Wine",SUM(LOOKUP(2,1/(SRP!$B$15:$B$19&lt;=E6530)/(SRP!$C$15:$C$19&gt;=E6530),SRP!$D$15:$D$19)*(G6530/100)*(E6530/1000)),IF(C6530="Ready to Drink",SUM(LOOKUP(2,1/(SRP!$B$10:$B$14&lt;=E6530)/(SRP!$C$10:$C$14&gt;=E6530),SRP!$D$10:$D$14)*(G6530/100)*(E6530/1000)),0))))),2)</f>
        <v>1.72</v>
      </c>
    </row>
    <row r="6531" spans="1:11" x14ac:dyDescent="0.35">
      <c r="A6531" s="2">
        <v>52249</v>
      </c>
      <c r="B6531" s="76" t="s">
        <v>4928</v>
      </c>
      <c r="C6531" s="76" t="s">
        <v>287</v>
      </c>
      <c r="D6531" s="76" t="s">
        <v>5240</v>
      </c>
      <c r="E6531" s="76">
        <v>473</v>
      </c>
      <c r="F6531" s="76">
        <v>24</v>
      </c>
      <c r="G6531" s="77">
        <v>6.5</v>
      </c>
      <c r="H6531" s="76" t="s">
        <v>4070</v>
      </c>
      <c r="I6531" s="77">
        <v>4.5</v>
      </c>
      <c r="J6531" s="2">
        <v>1</v>
      </c>
      <c r="K6531" s="119" cm="1">
        <f t="array" ref="K6531">ROUND(IF(C6531="Beer",SUM(LOOKUP(2,1/(SRP!$B$7:$B$9&lt;=E6531)/(SRP!$C$7:$C$9&gt;=E6531),SRP!$D$7:$D$9)*(G6531/100)*(E6531/1000)),IF(C6531="Spirits",SUM(LOOKUP(2,1/(SRP!$B$2:$B$6&lt;=E6531)/(SRP!$C$2:$C$6&gt;=E6531),SRP!$D$2:$D$6)*(G6531/100)*(E6531/1000)),IF(AND(C6531="Wine",D6531="Fortified Wines"),SUM(LOOKUP(2,1/(SRP!$B$20:$B$23&lt;=E6531)/(SRP!$C$20:$C$23&gt;=E6531),SRP!$D$20:$D$23)*(G6531/100)*(E6531/1000)),IF(C6531="Wine",SUM(LOOKUP(2,1/(SRP!$B$15:$B$19&lt;=E6531)/(SRP!$C$15:$C$19&gt;=E6531),SRP!$D$15:$D$19)*(G6531/100)*(E6531/1000)),IF(C6531="Ready to Drink",SUM(LOOKUP(2,1/(SRP!$B$10:$B$14&lt;=E6531)/(SRP!$C$10:$C$14&gt;=E6531),SRP!$D$10:$D$14)*(G6531/100)*(E6531/1000)),0))))),2)</f>
        <v>2.15</v>
      </c>
    </row>
    <row r="6532" spans="1:11" x14ac:dyDescent="0.35">
      <c r="A6532" s="2">
        <v>52249</v>
      </c>
      <c r="B6532" s="76" t="s">
        <v>4928</v>
      </c>
      <c r="C6532" s="76" t="s">
        <v>287</v>
      </c>
      <c r="D6532" s="76" t="s">
        <v>5240</v>
      </c>
      <c r="E6532" s="76">
        <v>473</v>
      </c>
      <c r="F6532" s="76">
        <v>24</v>
      </c>
      <c r="G6532" s="77">
        <v>6.5</v>
      </c>
      <c r="H6532" s="76" t="s">
        <v>4070</v>
      </c>
      <c r="I6532" s="77">
        <v>4.5</v>
      </c>
      <c r="J6532" s="2">
        <v>1</v>
      </c>
      <c r="K6532" s="119" cm="1">
        <f t="array" ref="K6532">ROUND(IF(C6532="Beer",SUM(LOOKUP(2,1/(SRP!$B$7:$B$9&lt;=E6532)/(SRP!$C$7:$C$9&gt;=E6532),SRP!$D$7:$D$9)*(G6532/100)*(E6532/1000)),IF(C6532="Spirits",SUM(LOOKUP(2,1/(SRP!$B$2:$B$6&lt;=E6532)/(SRP!$C$2:$C$6&gt;=E6532),SRP!$D$2:$D$6)*(G6532/100)*(E6532/1000)),IF(AND(C6532="Wine",D6532="Fortified Wines"),SUM(LOOKUP(2,1/(SRP!$B$20:$B$23&lt;=E6532)/(SRP!$C$20:$C$23&gt;=E6532),SRP!$D$20:$D$23)*(G6532/100)*(E6532/1000)),IF(C6532="Wine",SUM(LOOKUP(2,1/(SRP!$B$15:$B$19&lt;=E6532)/(SRP!$C$15:$C$19&gt;=E6532),SRP!$D$15:$D$19)*(G6532/100)*(E6532/1000)),IF(C6532="Ready to Drink",SUM(LOOKUP(2,1/(SRP!$B$10:$B$14&lt;=E6532)/(SRP!$C$10:$C$14&gt;=E6532),SRP!$D$10:$D$14)*(G6532/100)*(E6532/1000)),0))))),2)</f>
        <v>2.15</v>
      </c>
    </row>
    <row r="6533" spans="1:11" x14ac:dyDescent="0.35">
      <c r="A6533" s="2">
        <v>52250</v>
      </c>
      <c r="B6533" s="76" t="s">
        <v>4929</v>
      </c>
      <c r="C6533" s="76" t="s">
        <v>287</v>
      </c>
      <c r="D6533" s="76" t="s">
        <v>5240</v>
      </c>
      <c r="E6533" s="76">
        <v>473</v>
      </c>
      <c r="F6533" s="76">
        <v>24</v>
      </c>
      <c r="G6533" s="77">
        <v>6.8</v>
      </c>
      <c r="H6533" s="76" t="s">
        <v>4070</v>
      </c>
      <c r="I6533" s="77">
        <v>4.5</v>
      </c>
      <c r="J6533" s="2">
        <v>1</v>
      </c>
      <c r="K6533" s="119" cm="1">
        <f t="array" ref="K6533">ROUND(IF(C6533="Beer",SUM(LOOKUP(2,1/(SRP!$B$7:$B$9&lt;=E6533)/(SRP!$C$7:$C$9&gt;=E6533),SRP!$D$7:$D$9)*(G6533/100)*(E6533/1000)),IF(C6533="Spirits",SUM(LOOKUP(2,1/(SRP!$B$2:$B$6&lt;=E6533)/(SRP!$C$2:$C$6&gt;=E6533),SRP!$D$2:$D$6)*(G6533/100)*(E6533/1000)),IF(AND(C6533="Wine",D6533="Fortified Wines"),SUM(LOOKUP(2,1/(SRP!$B$20:$B$23&lt;=E6533)/(SRP!$C$20:$C$23&gt;=E6533),SRP!$D$20:$D$23)*(G6533/100)*(E6533/1000)),IF(C6533="Wine",SUM(LOOKUP(2,1/(SRP!$B$15:$B$19&lt;=E6533)/(SRP!$C$15:$C$19&gt;=E6533),SRP!$D$15:$D$19)*(G6533/100)*(E6533/1000)),IF(C6533="Ready to Drink",SUM(LOOKUP(2,1/(SRP!$B$10:$B$14&lt;=E6533)/(SRP!$C$10:$C$14&gt;=E6533),SRP!$D$10:$D$14)*(G6533/100)*(E6533/1000)),0))))),2)</f>
        <v>2.25</v>
      </c>
    </row>
    <row r="6534" spans="1:11" x14ac:dyDescent="0.35">
      <c r="A6534" s="2">
        <v>52250</v>
      </c>
      <c r="B6534" s="76" t="s">
        <v>4929</v>
      </c>
      <c r="C6534" s="76" t="s">
        <v>287</v>
      </c>
      <c r="D6534" s="76" t="s">
        <v>5240</v>
      </c>
      <c r="E6534" s="76">
        <v>473</v>
      </c>
      <c r="F6534" s="76">
        <v>24</v>
      </c>
      <c r="G6534" s="77">
        <v>6.8</v>
      </c>
      <c r="H6534" s="76" t="s">
        <v>4070</v>
      </c>
      <c r="I6534" s="77">
        <v>4.5</v>
      </c>
      <c r="J6534" s="2">
        <v>1</v>
      </c>
      <c r="K6534" s="119" cm="1">
        <f t="array" ref="K6534">ROUND(IF(C6534="Beer",SUM(LOOKUP(2,1/(SRP!$B$7:$B$9&lt;=E6534)/(SRP!$C$7:$C$9&gt;=E6534),SRP!$D$7:$D$9)*(G6534/100)*(E6534/1000)),IF(C6534="Spirits",SUM(LOOKUP(2,1/(SRP!$B$2:$B$6&lt;=E6534)/(SRP!$C$2:$C$6&gt;=E6534),SRP!$D$2:$D$6)*(G6534/100)*(E6534/1000)),IF(AND(C6534="Wine",D6534="Fortified Wines"),SUM(LOOKUP(2,1/(SRP!$B$20:$B$23&lt;=E6534)/(SRP!$C$20:$C$23&gt;=E6534),SRP!$D$20:$D$23)*(G6534/100)*(E6534/1000)),IF(C6534="Wine",SUM(LOOKUP(2,1/(SRP!$B$15:$B$19&lt;=E6534)/(SRP!$C$15:$C$19&gt;=E6534),SRP!$D$15:$D$19)*(G6534/100)*(E6534/1000)),IF(C6534="Ready to Drink",SUM(LOOKUP(2,1/(SRP!$B$10:$B$14&lt;=E6534)/(SRP!$C$10:$C$14&gt;=E6534),SRP!$D$10:$D$14)*(G6534/100)*(E6534/1000)),0))))),2)</f>
        <v>2.25</v>
      </c>
    </row>
    <row r="6535" spans="1:11" x14ac:dyDescent="0.35">
      <c r="A6535" s="2">
        <v>52251</v>
      </c>
      <c r="B6535" s="76" t="s">
        <v>4930</v>
      </c>
      <c r="C6535" s="76" t="s">
        <v>287</v>
      </c>
      <c r="D6535" s="76" t="s">
        <v>5266</v>
      </c>
      <c r="E6535" s="76">
        <v>473</v>
      </c>
      <c r="F6535" s="76">
        <v>24</v>
      </c>
      <c r="G6535" s="77">
        <v>5.2</v>
      </c>
      <c r="H6535" s="76" t="s">
        <v>4070</v>
      </c>
      <c r="I6535" s="77">
        <v>4.5</v>
      </c>
      <c r="J6535" s="2">
        <v>1</v>
      </c>
      <c r="K6535" s="119" cm="1">
        <f t="array" ref="K6535">ROUND(IF(C6535="Beer",SUM(LOOKUP(2,1/(SRP!$B$7:$B$9&lt;=E6535)/(SRP!$C$7:$C$9&gt;=E6535),SRP!$D$7:$D$9)*(G6535/100)*(E6535/1000)),IF(C6535="Spirits",SUM(LOOKUP(2,1/(SRP!$B$2:$B$6&lt;=E6535)/(SRP!$C$2:$C$6&gt;=E6535),SRP!$D$2:$D$6)*(G6535/100)*(E6535/1000)),IF(AND(C6535="Wine",D6535="Fortified Wines"),SUM(LOOKUP(2,1/(SRP!$B$20:$B$23&lt;=E6535)/(SRP!$C$20:$C$23&gt;=E6535),SRP!$D$20:$D$23)*(G6535/100)*(E6535/1000)),IF(C6535="Wine",SUM(LOOKUP(2,1/(SRP!$B$15:$B$19&lt;=E6535)/(SRP!$C$15:$C$19&gt;=E6535),SRP!$D$15:$D$19)*(G6535/100)*(E6535/1000)),IF(C6535="Ready to Drink",SUM(LOOKUP(2,1/(SRP!$B$10:$B$14&lt;=E6535)/(SRP!$C$10:$C$14&gt;=E6535),SRP!$D$10:$D$14)*(G6535/100)*(E6535/1000)),0))))),2)</f>
        <v>1.72</v>
      </c>
    </row>
    <row r="6536" spans="1:11" x14ac:dyDescent="0.35">
      <c r="A6536" s="2">
        <v>52251</v>
      </c>
      <c r="B6536" s="76" t="s">
        <v>4930</v>
      </c>
      <c r="C6536" s="76" t="s">
        <v>287</v>
      </c>
      <c r="D6536" s="76" t="s">
        <v>5266</v>
      </c>
      <c r="E6536" s="76">
        <v>473</v>
      </c>
      <c r="F6536" s="76">
        <v>24</v>
      </c>
      <c r="G6536" s="77">
        <v>5.2</v>
      </c>
      <c r="H6536" s="76" t="s">
        <v>4070</v>
      </c>
      <c r="I6536" s="77">
        <v>4.5</v>
      </c>
      <c r="J6536" s="2">
        <v>1</v>
      </c>
      <c r="K6536" s="119" cm="1">
        <f t="array" ref="K6536">ROUND(IF(C6536="Beer",SUM(LOOKUP(2,1/(SRP!$B$7:$B$9&lt;=E6536)/(SRP!$C$7:$C$9&gt;=E6536),SRP!$D$7:$D$9)*(G6536/100)*(E6536/1000)),IF(C6536="Spirits",SUM(LOOKUP(2,1/(SRP!$B$2:$B$6&lt;=E6536)/(SRP!$C$2:$C$6&gt;=E6536),SRP!$D$2:$D$6)*(G6536/100)*(E6536/1000)),IF(AND(C6536="Wine",D6536="Fortified Wines"),SUM(LOOKUP(2,1/(SRP!$B$20:$B$23&lt;=E6536)/(SRP!$C$20:$C$23&gt;=E6536),SRP!$D$20:$D$23)*(G6536/100)*(E6536/1000)),IF(C6536="Wine",SUM(LOOKUP(2,1/(SRP!$B$15:$B$19&lt;=E6536)/(SRP!$C$15:$C$19&gt;=E6536),SRP!$D$15:$D$19)*(G6536/100)*(E6536/1000)),IF(C6536="Ready to Drink",SUM(LOOKUP(2,1/(SRP!$B$10:$B$14&lt;=E6536)/(SRP!$C$10:$C$14&gt;=E6536),SRP!$D$10:$D$14)*(G6536/100)*(E6536/1000)),0))))),2)</f>
        <v>1.72</v>
      </c>
    </row>
    <row r="6537" spans="1:11" x14ac:dyDescent="0.35">
      <c r="A6537" s="2">
        <v>52258</v>
      </c>
      <c r="B6537" s="76" t="s">
        <v>4111</v>
      </c>
      <c r="C6537" s="76" t="s">
        <v>5938</v>
      </c>
      <c r="D6537" s="76" t="s">
        <v>5307</v>
      </c>
      <c r="E6537" s="76">
        <v>355</v>
      </c>
      <c r="F6537" s="76">
        <v>24</v>
      </c>
      <c r="G6537" s="77">
        <v>6.5</v>
      </c>
      <c r="H6537" s="76" t="s">
        <v>4594</v>
      </c>
      <c r="I6537" s="77">
        <v>4.99</v>
      </c>
      <c r="J6537" s="2">
        <v>1</v>
      </c>
      <c r="K6537" s="119" cm="1">
        <f t="array" ref="K6537">ROUND(IF(C6537="Beer",SUM(LOOKUP(2,1/(SRP!$B$7:$B$9&lt;=E6537)/(SRP!$C$7:$C$9&gt;=E6537),SRP!$D$7:$D$9)*(G6537/100)*(E6537/1000)),IF(C6537="Spirits",SUM(LOOKUP(2,1/(SRP!$B$2:$B$6&lt;=E6537)/(SRP!$C$2:$C$6&gt;=E6537),SRP!$D$2:$D$6)*(G6537/100)*(E6537/1000)),IF(AND(C6537="Wine",D6537="Fortified Wines"),SUM(LOOKUP(2,1/(SRP!$B$20:$B$23&lt;=E6537)/(SRP!$C$20:$C$23&gt;=E6537),SRP!$D$20:$D$23)*(G6537/100)*(E6537/1000)),IF(C6537="Wine",SUM(LOOKUP(2,1/(SRP!$B$15:$B$19&lt;=E6537)/(SRP!$C$15:$C$19&gt;=E6537),SRP!$D$15:$D$19)*(G6537/100)*(E6537/1000)),IF(C6537="Ready to Drink",SUM(LOOKUP(2,1/(SRP!$B$10:$B$14&lt;=E6537)/(SRP!$C$10:$C$14&gt;=E6537),SRP!$D$10:$D$14)*(G6537/100)*(E6537/1000)),0))))),2)</f>
        <v>1.83</v>
      </c>
    </row>
    <row r="6538" spans="1:11" x14ac:dyDescent="0.35">
      <c r="A6538" s="2">
        <v>52270</v>
      </c>
      <c r="B6538" s="76" t="s">
        <v>4223</v>
      </c>
      <c r="C6538" s="76" t="s">
        <v>5938</v>
      </c>
      <c r="D6538" s="76" t="s">
        <v>5308</v>
      </c>
      <c r="E6538" s="76">
        <v>750</v>
      </c>
      <c r="F6538" s="76">
        <v>12</v>
      </c>
      <c r="G6538" s="77">
        <v>6.5</v>
      </c>
      <c r="H6538" s="76" t="s">
        <v>4594</v>
      </c>
      <c r="I6538" s="77">
        <v>16.989999999999998</v>
      </c>
      <c r="J6538" s="2">
        <v>1</v>
      </c>
      <c r="K6538" s="119" cm="1">
        <f t="array" ref="K6538">ROUND(IF(C6538="Beer",SUM(LOOKUP(2,1/(SRP!$B$7:$B$9&lt;=E6538)/(SRP!$C$7:$C$9&gt;=E6538),SRP!$D$7:$D$9)*(G6538/100)*(E6538/1000)),IF(C6538="Spirits",SUM(LOOKUP(2,1/(SRP!$B$2:$B$6&lt;=E6538)/(SRP!$C$2:$C$6&gt;=E6538),SRP!$D$2:$D$6)*(G6538/100)*(E6538/1000)),IF(AND(C6538="Wine",D6538="Fortified Wines"),SUM(LOOKUP(2,1/(SRP!$B$20:$B$23&lt;=E6538)/(SRP!$C$20:$C$23&gt;=E6538),SRP!$D$20:$D$23)*(G6538/100)*(E6538/1000)),IF(C6538="Wine",SUM(LOOKUP(2,1/(SRP!$B$15:$B$19&lt;=E6538)/(SRP!$C$15:$C$19&gt;=E6538),SRP!$D$15:$D$19)*(G6538/100)*(E6538/1000)),IF(C6538="Ready to Drink",SUM(LOOKUP(2,1/(SRP!$B$10:$B$14&lt;=E6538)/(SRP!$C$10:$C$14&gt;=E6538),SRP!$D$10:$D$14)*(G6538/100)*(E6538/1000)),0))))),2)</f>
        <v>3.4</v>
      </c>
    </row>
    <row r="6539" spans="1:11" x14ac:dyDescent="0.35">
      <c r="A6539" s="2">
        <v>52274</v>
      </c>
      <c r="B6539" s="76" t="s">
        <v>4183</v>
      </c>
      <c r="C6539" s="76" t="s">
        <v>5938</v>
      </c>
      <c r="D6539" s="76" t="s">
        <v>5307</v>
      </c>
      <c r="E6539" s="76">
        <v>750</v>
      </c>
      <c r="F6539" s="76">
        <v>12</v>
      </c>
      <c r="G6539" s="77">
        <v>7.5</v>
      </c>
      <c r="H6539" s="76" t="s">
        <v>4594</v>
      </c>
      <c r="I6539" s="77">
        <v>16.989999999999998</v>
      </c>
      <c r="J6539" s="2">
        <v>1</v>
      </c>
      <c r="K6539" s="119" cm="1">
        <f t="array" ref="K6539">ROUND(IF(C6539="Beer",SUM(LOOKUP(2,1/(SRP!$B$7:$B$9&lt;=E6539)/(SRP!$C$7:$C$9&gt;=E6539),SRP!$D$7:$D$9)*(G6539/100)*(E6539/1000)),IF(C6539="Spirits",SUM(LOOKUP(2,1/(SRP!$B$2:$B$6&lt;=E6539)/(SRP!$C$2:$C$6&gt;=E6539),SRP!$D$2:$D$6)*(G6539/100)*(E6539/1000)),IF(AND(C6539="Wine",D6539="Fortified Wines"),SUM(LOOKUP(2,1/(SRP!$B$20:$B$23&lt;=E6539)/(SRP!$C$20:$C$23&gt;=E6539),SRP!$D$20:$D$23)*(G6539/100)*(E6539/1000)),IF(C6539="Wine",SUM(LOOKUP(2,1/(SRP!$B$15:$B$19&lt;=E6539)/(SRP!$C$15:$C$19&gt;=E6539),SRP!$D$15:$D$19)*(G6539/100)*(E6539/1000)),IF(C6539="Ready to Drink",SUM(LOOKUP(2,1/(SRP!$B$10:$B$14&lt;=E6539)/(SRP!$C$10:$C$14&gt;=E6539),SRP!$D$10:$D$14)*(G6539/100)*(E6539/1000)),0))))),2)</f>
        <v>3.93</v>
      </c>
    </row>
    <row r="6540" spans="1:11" x14ac:dyDescent="0.35">
      <c r="A6540" s="2">
        <v>52288</v>
      </c>
      <c r="B6540" s="76" t="s">
        <v>5027</v>
      </c>
      <c r="C6540" s="76" t="s">
        <v>287</v>
      </c>
      <c r="D6540" s="76" t="s">
        <v>5292</v>
      </c>
      <c r="E6540" s="76">
        <v>473</v>
      </c>
      <c r="F6540" s="76">
        <v>24</v>
      </c>
      <c r="G6540" s="77">
        <v>4.5</v>
      </c>
      <c r="H6540" s="76" t="s">
        <v>3360</v>
      </c>
      <c r="I6540" s="77">
        <v>3.99</v>
      </c>
      <c r="J6540" s="2">
        <v>1</v>
      </c>
      <c r="K6540" s="119" cm="1">
        <f t="array" ref="K6540">ROUND(IF(C6540="Beer",SUM(LOOKUP(2,1/(SRP!$B$7:$B$9&lt;=E6540)/(SRP!$C$7:$C$9&gt;=E6540),SRP!$D$7:$D$9)*(G6540/100)*(E6540/1000)),IF(C6540="Spirits",SUM(LOOKUP(2,1/(SRP!$B$2:$B$6&lt;=E6540)/(SRP!$C$2:$C$6&gt;=E6540),SRP!$D$2:$D$6)*(G6540/100)*(E6540/1000)),IF(AND(C6540="Wine",D6540="Fortified Wines"),SUM(LOOKUP(2,1/(SRP!$B$20:$B$23&lt;=E6540)/(SRP!$C$20:$C$23&gt;=E6540),SRP!$D$20:$D$23)*(G6540/100)*(E6540/1000)),IF(C6540="Wine",SUM(LOOKUP(2,1/(SRP!$B$15:$B$19&lt;=E6540)/(SRP!$C$15:$C$19&gt;=E6540),SRP!$D$15:$D$19)*(G6540/100)*(E6540/1000)),IF(C6540="Ready to Drink",SUM(LOOKUP(2,1/(SRP!$B$10:$B$14&lt;=E6540)/(SRP!$C$10:$C$14&gt;=E6540),SRP!$D$10:$D$14)*(G6540/100)*(E6540/1000)),0))))),2)</f>
        <v>1.49</v>
      </c>
    </row>
    <row r="6541" spans="1:11" x14ac:dyDescent="0.35">
      <c r="A6541" s="2">
        <v>52288</v>
      </c>
      <c r="B6541" s="76" t="s">
        <v>5027</v>
      </c>
      <c r="C6541" s="76" t="s">
        <v>287</v>
      </c>
      <c r="D6541" s="76" t="s">
        <v>5292</v>
      </c>
      <c r="E6541" s="76">
        <v>473</v>
      </c>
      <c r="F6541" s="76">
        <v>24</v>
      </c>
      <c r="G6541" s="77">
        <v>4.5</v>
      </c>
      <c r="H6541" s="76" t="s">
        <v>3360</v>
      </c>
      <c r="I6541" s="77">
        <v>3.99</v>
      </c>
      <c r="J6541" s="2">
        <v>1</v>
      </c>
      <c r="K6541" s="119" cm="1">
        <f t="array" ref="K6541">ROUND(IF(C6541="Beer",SUM(LOOKUP(2,1/(SRP!$B$7:$B$9&lt;=E6541)/(SRP!$C$7:$C$9&gt;=E6541),SRP!$D$7:$D$9)*(G6541/100)*(E6541/1000)),IF(C6541="Spirits",SUM(LOOKUP(2,1/(SRP!$B$2:$B$6&lt;=E6541)/(SRP!$C$2:$C$6&gt;=E6541),SRP!$D$2:$D$6)*(G6541/100)*(E6541/1000)),IF(AND(C6541="Wine",D6541="Fortified Wines"),SUM(LOOKUP(2,1/(SRP!$B$20:$B$23&lt;=E6541)/(SRP!$C$20:$C$23&gt;=E6541),SRP!$D$20:$D$23)*(G6541/100)*(E6541/1000)),IF(C6541="Wine",SUM(LOOKUP(2,1/(SRP!$B$15:$B$19&lt;=E6541)/(SRP!$C$15:$C$19&gt;=E6541),SRP!$D$15:$D$19)*(G6541/100)*(E6541/1000)),IF(C6541="Ready to Drink",SUM(LOOKUP(2,1/(SRP!$B$10:$B$14&lt;=E6541)/(SRP!$C$10:$C$14&gt;=E6541),SRP!$D$10:$D$14)*(G6541/100)*(E6541/1000)),0))))),2)</f>
        <v>1.49</v>
      </c>
    </row>
    <row r="6542" spans="1:11" x14ac:dyDescent="0.35">
      <c r="A6542" s="2">
        <v>52307</v>
      </c>
      <c r="B6542" s="76" t="s">
        <v>5028</v>
      </c>
      <c r="C6542" s="76" t="s">
        <v>5938</v>
      </c>
      <c r="D6542" s="76" t="s">
        <v>5279</v>
      </c>
      <c r="E6542" s="76">
        <v>8520</v>
      </c>
      <c r="F6542" s="76">
        <v>1</v>
      </c>
      <c r="G6542" s="77">
        <v>7</v>
      </c>
      <c r="H6542" s="76" t="s">
        <v>4999</v>
      </c>
      <c r="I6542" s="77">
        <v>55.99</v>
      </c>
      <c r="J6542" s="2">
        <v>24</v>
      </c>
      <c r="K6542" s="119" cm="1">
        <f t="array" ref="K6542">ROUND(IF(C6542="Beer",SUM(LOOKUP(2,1/(SRP!$B$7:$B$9&lt;=E6542)/(SRP!$C$7:$C$9&gt;=E6542),SRP!$D$7:$D$9)*(G6542/100)*(E6542/1000)),IF(C6542="Spirits",SUM(LOOKUP(2,1/(SRP!$B$2:$B$6&lt;=E6542)/(SRP!$C$2:$C$6&gt;=E6542),SRP!$D$2:$D$6)*(G6542/100)*(E6542/1000)),IF(AND(C6542="Wine",D6542="Fortified Wines"),SUM(LOOKUP(2,1/(SRP!$B$20:$B$23&lt;=E6542)/(SRP!$C$20:$C$23&gt;=E6542),SRP!$D$20:$D$23)*(G6542/100)*(E6542/1000)),IF(C6542="Wine",SUM(LOOKUP(2,1/(SRP!$B$15:$B$19&lt;=E6542)/(SRP!$C$15:$C$19&gt;=E6542),SRP!$D$15:$D$19)*(G6542/100)*(E6542/1000)),IF(C6542="Ready to Drink",SUM(LOOKUP(2,1/(SRP!$B$10:$B$14&lt;=E6542)/(SRP!$C$10:$C$14&gt;=E6542),SRP!$D$10:$D$14)*(G6542/100)*(E6542/1000)),0))))),2)</f>
        <v>41.63</v>
      </c>
    </row>
    <row r="6543" spans="1:11" x14ac:dyDescent="0.35">
      <c r="A6543" s="2">
        <v>52307</v>
      </c>
      <c r="B6543" s="76" t="s">
        <v>5028</v>
      </c>
      <c r="C6543" s="76" t="s">
        <v>5938</v>
      </c>
      <c r="D6543" s="76" t="s">
        <v>5279</v>
      </c>
      <c r="E6543" s="76">
        <v>8520</v>
      </c>
      <c r="F6543" s="76">
        <v>1</v>
      </c>
      <c r="G6543" s="77">
        <v>7</v>
      </c>
      <c r="H6543" s="76" t="s">
        <v>4999</v>
      </c>
      <c r="I6543" s="77">
        <v>55.99</v>
      </c>
      <c r="J6543" s="2">
        <v>24</v>
      </c>
      <c r="K6543" s="119" cm="1">
        <f t="array" ref="K6543">ROUND(IF(C6543="Beer",SUM(LOOKUP(2,1/(SRP!$B$7:$B$9&lt;=E6543)/(SRP!$C$7:$C$9&gt;=E6543),SRP!$D$7:$D$9)*(G6543/100)*(E6543/1000)),IF(C6543="Spirits",SUM(LOOKUP(2,1/(SRP!$B$2:$B$6&lt;=E6543)/(SRP!$C$2:$C$6&gt;=E6543),SRP!$D$2:$D$6)*(G6543/100)*(E6543/1000)),IF(AND(C6543="Wine",D6543="Fortified Wines"),SUM(LOOKUP(2,1/(SRP!$B$20:$B$23&lt;=E6543)/(SRP!$C$20:$C$23&gt;=E6543),SRP!$D$20:$D$23)*(G6543/100)*(E6543/1000)),IF(C6543="Wine",SUM(LOOKUP(2,1/(SRP!$B$15:$B$19&lt;=E6543)/(SRP!$C$15:$C$19&gt;=E6543),SRP!$D$15:$D$19)*(G6543/100)*(E6543/1000)),IF(C6543="Ready to Drink",SUM(LOOKUP(2,1/(SRP!$B$10:$B$14&lt;=E6543)/(SRP!$C$10:$C$14&gt;=E6543),SRP!$D$10:$D$14)*(G6543/100)*(E6543/1000)),0))))),2)</f>
        <v>41.63</v>
      </c>
    </row>
    <row r="6544" spans="1:11" x14ac:dyDescent="0.35">
      <c r="A6544" s="2">
        <v>52308</v>
      </c>
      <c r="B6544" s="76" t="s">
        <v>2484</v>
      </c>
      <c r="C6544" s="76" t="s">
        <v>286</v>
      </c>
      <c r="D6544" s="76" t="s">
        <v>5236</v>
      </c>
      <c r="E6544" s="76">
        <v>750</v>
      </c>
      <c r="F6544" s="76">
        <v>12</v>
      </c>
      <c r="G6544" s="77">
        <v>12.5</v>
      </c>
      <c r="H6544" s="76" t="s">
        <v>3288</v>
      </c>
      <c r="I6544" s="77">
        <v>17.989999999999998</v>
      </c>
      <c r="J6544" s="2">
        <v>1</v>
      </c>
      <c r="K6544" s="119" cm="1">
        <f t="array" ref="K6544">ROUND(IF(C6544="Beer",SUM(LOOKUP(2,1/(SRP!$B$7:$B$9&lt;=E6544)/(SRP!$C$7:$C$9&gt;=E6544),SRP!$D$7:$D$9)*(G6544/100)*(E6544/1000)),IF(C6544="Spirits",SUM(LOOKUP(2,1/(SRP!$B$2:$B$6&lt;=E6544)/(SRP!$C$2:$C$6&gt;=E6544),SRP!$D$2:$D$6)*(G6544/100)*(E6544/1000)),IF(AND(C6544="Wine",D6544="Fortified Wines"),SUM(LOOKUP(2,1/(SRP!$B$20:$B$23&lt;=E6544)/(SRP!$C$20:$C$23&gt;=E6544),SRP!$D$20:$D$23)*(G6544/100)*(E6544/1000)),IF(C6544="Wine",SUM(LOOKUP(2,1/(SRP!$B$15:$B$19&lt;=E6544)/(SRP!$C$15:$C$19&gt;=E6544),SRP!$D$15:$D$19)*(G6544/100)*(E6544/1000)),IF(C6544="Ready to Drink",SUM(LOOKUP(2,1/(SRP!$B$10:$B$14&lt;=E6544)/(SRP!$C$10:$C$14&gt;=E6544),SRP!$D$10:$D$14)*(G6544/100)*(E6544/1000)),0))))),2)</f>
        <v>6.54</v>
      </c>
    </row>
    <row r="6545" spans="1:11" x14ac:dyDescent="0.35">
      <c r="A6545" s="2">
        <v>52309</v>
      </c>
      <c r="B6545" s="76" t="s">
        <v>5029</v>
      </c>
      <c r="C6545" s="76" t="s">
        <v>5938</v>
      </c>
      <c r="D6545" s="76" t="s">
        <v>5279</v>
      </c>
      <c r="E6545" s="76">
        <v>8520</v>
      </c>
      <c r="F6545" s="76">
        <v>1</v>
      </c>
      <c r="G6545" s="77">
        <v>7</v>
      </c>
      <c r="H6545" s="76" t="s">
        <v>4999</v>
      </c>
      <c r="I6545" s="77">
        <v>55.99</v>
      </c>
      <c r="J6545" s="2">
        <v>24</v>
      </c>
      <c r="K6545" s="119" cm="1">
        <f t="array" ref="K6545">ROUND(IF(C6545="Beer",SUM(LOOKUP(2,1/(SRP!$B$7:$B$9&lt;=E6545)/(SRP!$C$7:$C$9&gt;=E6545),SRP!$D$7:$D$9)*(G6545/100)*(E6545/1000)),IF(C6545="Spirits",SUM(LOOKUP(2,1/(SRP!$B$2:$B$6&lt;=E6545)/(SRP!$C$2:$C$6&gt;=E6545),SRP!$D$2:$D$6)*(G6545/100)*(E6545/1000)),IF(AND(C6545="Wine",D6545="Fortified Wines"),SUM(LOOKUP(2,1/(SRP!$B$20:$B$23&lt;=E6545)/(SRP!$C$20:$C$23&gt;=E6545),SRP!$D$20:$D$23)*(G6545/100)*(E6545/1000)),IF(C6545="Wine",SUM(LOOKUP(2,1/(SRP!$B$15:$B$19&lt;=E6545)/(SRP!$C$15:$C$19&gt;=E6545),SRP!$D$15:$D$19)*(G6545/100)*(E6545/1000)),IF(C6545="Ready to Drink",SUM(LOOKUP(2,1/(SRP!$B$10:$B$14&lt;=E6545)/(SRP!$C$10:$C$14&gt;=E6545),SRP!$D$10:$D$14)*(G6545/100)*(E6545/1000)),0))))),2)</f>
        <v>41.63</v>
      </c>
    </row>
    <row r="6546" spans="1:11" x14ac:dyDescent="0.35">
      <c r="A6546" s="2">
        <v>52309</v>
      </c>
      <c r="B6546" s="76" t="s">
        <v>5029</v>
      </c>
      <c r="C6546" s="76" t="s">
        <v>5938</v>
      </c>
      <c r="D6546" s="76" t="s">
        <v>5279</v>
      </c>
      <c r="E6546" s="76">
        <v>8520</v>
      </c>
      <c r="F6546" s="76">
        <v>1</v>
      </c>
      <c r="G6546" s="77">
        <v>7</v>
      </c>
      <c r="H6546" s="76" t="s">
        <v>4999</v>
      </c>
      <c r="I6546" s="77">
        <v>55.99</v>
      </c>
      <c r="J6546" s="2">
        <v>24</v>
      </c>
      <c r="K6546" s="119" cm="1">
        <f t="array" ref="K6546">ROUND(IF(C6546="Beer",SUM(LOOKUP(2,1/(SRP!$B$7:$B$9&lt;=E6546)/(SRP!$C$7:$C$9&gt;=E6546),SRP!$D$7:$D$9)*(G6546/100)*(E6546/1000)),IF(C6546="Spirits",SUM(LOOKUP(2,1/(SRP!$B$2:$B$6&lt;=E6546)/(SRP!$C$2:$C$6&gt;=E6546),SRP!$D$2:$D$6)*(G6546/100)*(E6546/1000)),IF(AND(C6546="Wine",D6546="Fortified Wines"),SUM(LOOKUP(2,1/(SRP!$B$20:$B$23&lt;=E6546)/(SRP!$C$20:$C$23&gt;=E6546),SRP!$D$20:$D$23)*(G6546/100)*(E6546/1000)),IF(C6546="Wine",SUM(LOOKUP(2,1/(SRP!$B$15:$B$19&lt;=E6546)/(SRP!$C$15:$C$19&gt;=E6546),SRP!$D$15:$D$19)*(G6546/100)*(E6546/1000)),IF(C6546="Ready to Drink",SUM(LOOKUP(2,1/(SRP!$B$10:$B$14&lt;=E6546)/(SRP!$C$10:$C$14&gt;=E6546),SRP!$D$10:$D$14)*(G6546/100)*(E6546/1000)),0))))),2)</f>
        <v>41.63</v>
      </c>
    </row>
    <row r="6547" spans="1:11" x14ac:dyDescent="0.35">
      <c r="A6547" s="2">
        <v>52310</v>
      </c>
      <c r="B6547" s="76" t="s">
        <v>5030</v>
      </c>
      <c r="C6547" s="76" t="s">
        <v>287</v>
      </c>
      <c r="D6547" s="76" t="s">
        <v>5240</v>
      </c>
      <c r="E6547" s="76">
        <v>473</v>
      </c>
      <c r="F6547" s="76">
        <v>24</v>
      </c>
      <c r="G6547" s="77">
        <v>9</v>
      </c>
      <c r="H6547" s="76" t="s">
        <v>5334</v>
      </c>
      <c r="I6547" s="77">
        <v>5.0999999999999996</v>
      </c>
      <c r="J6547" s="2">
        <v>1</v>
      </c>
      <c r="K6547" s="119" cm="1">
        <f t="array" ref="K6547">ROUND(IF(C6547="Beer",SUM(LOOKUP(2,1/(SRP!$B$7:$B$9&lt;=E6547)/(SRP!$C$7:$C$9&gt;=E6547),SRP!$D$7:$D$9)*(G6547/100)*(E6547/1000)),IF(C6547="Spirits",SUM(LOOKUP(2,1/(SRP!$B$2:$B$6&lt;=E6547)/(SRP!$C$2:$C$6&gt;=E6547),SRP!$D$2:$D$6)*(G6547/100)*(E6547/1000)),IF(AND(C6547="Wine",D6547="Fortified Wines"),SUM(LOOKUP(2,1/(SRP!$B$20:$B$23&lt;=E6547)/(SRP!$C$20:$C$23&gt;=E6547),SRP!$D$20:$D$23)*(G6547/100)*(E6547/1000)),IF(C6547="Wine",SUM(LOOKUP(2,1/(SRP!$B$15:$B$19&lt;=E6547)/(SRP!$C$15:$C$19&gt;=E6547),SRP!$D$15:$D$19)*(G6547/100)*(E6547/1000)),IF(C6547="Ready to Drink",SUM(LOOKUP(2,1/(SRP!$B$10:$B$14&lt;=E6547)/(SRP!$C$10:$C$14&gt;=E6547),SRP!$D$10:$D$14)*(G6547/100)*(E6547/1000)),0))))),2)</f>
        <v>2.97</v>
      </c>
    </row>
    <row r="6548" spans="1:11" x14ac:dyDescent="0.35">
      <c r="A6548" s="2">
        <v>52310</v>
      </c>
      <c r="B6548" s="76" t="s">
        <v>5030</v>
      </c>
      <c r="C6548" s="76" t="s">
        <v>287</v>
      </c>
      <c r="D6548" s="76" t="s">
        <v>5240</v>
      </c>
      <c r="E6548" s="76">
        <v>473</v>
      </c>
      <c r="F6548" s="76">
        <v>24</v>
      </c>
      <c r="G6548" s="77">
        <v>9</v>
      </c>
      <c r="H6548" s="76" t="s">
        <v>3377</v>
      </c>
      <c r="I6548" s="77">
        <v>5.0999999999999996</v>
      </c>
      <c r="J6548" s="2">
        <v>1</v>
      </c>
      <c r="K6548" s="119" cm="1">
        <f t="array" ref="K6548">ROUND(IF(C6548="Beer",SUM(LOOKUP(2,1/(SRP!$B$7:$B$9&lt;=E6548)/(SRP!$C$7:$C$9&gt;=E6548),SRP!$D$7:$D$9)*(G6548/100)*(E6548/1000)),IF(C6548="Spirits",SUM(LOOKUP(2,1/(SRP!$B$2:$B$6&lt;=E6548)/(SRP!$C$2:$C$6&gt;=E6548),SRP!$D$2:$D$6)*(G6548/100)*(E6548/1000)),IF(AND(C6548="Wine",D6548="Fortified Wines"),SUM(LOOKUP(2,1/(SRP!$B$20:$B$23&lt;=E6548)/(SRP!$C$20:$C$23&gt;=E6548),SRP!$D$20:$D$23)*(G6548/100)*(E6548/1000)),IF(C6548="Wine",SUM(LOOKUP(2,1/(SRP!$B$15:$B$19&lt;=E6548)/(SRP!$C$15:$C$19&gt;=E6548),SRP!$D$15:$D$19)*(G6548/100)*(E6548/1000)),IF(C6548="Ready to Drink",SUM(LOOKUP(2,1/(SRP!$B$10:$B$14&lt;=E6548)/(SRP!$C$10:$C$14&gt;=E6548),SRP!$D$10:$D$14)*(G6548/100)*(E6548/1000)),0))))),2)</f>
        <v>2.97</v>
      </c>
    </row>
    <row r="6549" spans="1:11" x14ac:dyDescent="0.35">
      <c r="A6549" s="2">
        <v>52312</v>
      </c>
      <c r="B6549" s="76" t="s">
        <v>5031</v>
      </c>
      <c r="C6549" s="76" t="s">
        <v>5938</v>
      </c>
      <c r="D6549" s="76" t="s">
        <v>5279</v>
      </c>
      <c r="E6549" s="76">
        <v>8520</v>
      </c>
      <c r="F6549" s="76">
        <v>1</v>
      </c>
      <c r="G6549" s="77">
        <v>7</v>
      </c>
      <c r="H6549" s="76" t="s">
        <v>4999</v>
      </c>
      <c r="I6549" s="77">
        <v>55.99</v>
      </c>
      <c r="J6549" s="2">
        <v>24</v>
      </c>
      <c r="K6549" s="119" cm="1">
        <f t="array" ref="K6549">ROUND(IF(C6549="Beer",SUM(LOOKUP(2,1/(SRP!$B$7:$B$9&lt;=E6549)/(SRP!$C$7:$C$9&gt;=E6549),SRP!$D$7:$D$9)*(G6549/100)*(E6549/1000)),IF(C6549="Spirits",SUM(LOOKUP(2,1/(SRP!$B$2:$B$6&lt;=E6549)/(SRP!$C$2:$C$6&gt;=E6549),SRP!$D$2:$D$6)*(G6549/100)*(E6549/1000)),IF(AND(C6549="Wine",D6549="Fortified Wines"),SUM(LOOKUP(2,1/(SRP!$B$20:$B$23&lt;=E6549)/(SRP!$C$20:$C$23&gt;=E6549),SRP!$D$20:$D$23)*(G6549/100)*(E6549/1000)),IF(C6549="Wine",SUM(LOOKUP(2,1/(SRP!$B$15:$B$19&lt;=E6549)/(SRP!$C$15:$C$19&gt;=E6549),SRP!$D$15:$D$19)*(G6549/100)*(E6549/1000)),IF(C6549="Ready to Drink",SUM(LOOKUP(2,1/(SRP!$B$10:$B$14&lt;=E6549)/(SRP!$C$10:$C$14&gt;=E6549),SRP!$D$10:$D$14)*(G6549/100)*(E6549/1000)),0))))),2)</f>
        <v>41.63</v>
      </c>
    </row>
    <row r="6550" spans="1:11" x14ac:dyDescent="0.35">
      <c r="A6550" s="2">
        <v>52312</v>
      </c>
      <c r="B6550" s="76" t="s">
        <v>5031</v>
      </c>
      <c r="C6550" s="76" t="s">
        <v>5938</v>
      </c>
      <c r="D6550" s="76" t="s">
        <v>5279</v>
      </c>
      <c r="E6550" s="76">
        <v>8520</v>
      </c>
      <c r="F6550" s="76">
        <v>1</v>
      </c>
      <c r="G6550" s="77">
        <v>7</v>
      </c>
      <c r="H6550" s="76" t="s">
        <v>4999</v>
      </c>
      <c r="I6550" s="77">
        <v>55.99</v>
      </c>
      <c r="J6550" s="2">
        <v>24</v>
      </c>
      <c r="K6550" s="119" cm="1">
        <f t="array" ref="K6550">ROUND(IF(C6550="Beer",SUM(LOOKUP(2,1/(SRP!$B$7:$B$9&lt;=E6550)/(SRP!$C$7:$C$9&gt;=E6550),SRP!$D$7:$D$9)*(G6550/100)*(E6550/1000)),IF(C6550="Spirits",SUM(LOOKUP(2,1/(SRP!$B$2:$B$6&lt;=E6550)/(SRP!$C$2:$C$6&gt;=E6550),SRP!$D$2:$D$6)*(G6550/100)*(E6550/1000)),IF(AND(C6550="Wine",D6550="Fortified Wines"),SUM(LOOKUP(2,1/(SRP!$B$20:$B$23&lt;=E6550)/(SRP!$C$20:$C$23&gt;=E6550),SRP!$D$20:$D$23)*(G6550/100)*(E6550/1000)),IF(C6550="Wine",SUM(LOOKUP(2,1/(SRP!$B$15:$B$19&lt;=E6550)/(SRP!$C$15:$C$19&gt;=E6550),SRP!$D$15:$D$19)*(G6550/100)*(E6550/1000)),IF(C6550="Ready to Drink",SUM(LOOKUP(2,1/(SRP!$B$10:$B$14&lt;=E6550)/(SRP!$C$10:$C$14&gt;=E6550),SRP!$D$10:$D$14)*(G6550/100)*(E6550/1000)),0))))),2)</f>
        <v>41.63</v>
      </c>
    </row>
    <row r="6551" spans="1:11" x14ac:dyDescent="0.35">
      <c r="A6551" s="2">
        <v>52315</v>
      </c>
      <c r="B6551" s="76" t="s">
        <v>5032</v>
      </c>
      <c r="C6551" s="76" t="s">
        <v>287</v>
      </c>
      <c r="D6551" s="76" t="s">
        <v>5292</v>
      </c>
      <c r="E6551" s="76">
        <v>473</v>
      </c>
      <c r="F6551" s="76">
        <v>24</v>
      </c>
      <c r="G6551" s="77">
        <v>5</v>
      </c>
      <c r="H6551" s="76" t="s">
        <v>5334</v>
      </c>
      <c r="I6551" s="77">
        <v>3.99</v>
      </c>
      <c r="J6551" s="2">
        <v>1</v>
      </c>
      <c r="K6551" s="119" cm="1">
        <f t="array" ref="K6551">ROUND(IF(C6551="Beer",SUM(LOOKUP(2,1/(SRP!$B$7:$B$9&lt;=E6551)/(SRP!$C$7:$C$9&gt;=E6551),SRP!$D$7:$D$9)*(G6551/100)*(E6551/1000)),IF(C6551="Spirits",SUM(LOOKUP(2,1/(SRP!$B$2:$B$6&lt;=E6551)/(SRP!$C$2:$C$6&gt;=E6551),SRP!$D$2:$D$6)*(G6551/100)*(E6551/1000)),IF(AND(C6551="Wine",D6551="Fortified Wines"),SUM(LOOKUP(2,1/(SRP!$B$20:$B$23&lt;=E6551)/(SRP!$C$20:$C$23&gt;=E6551),SRP!$D$20:$D$23)*(G6551/100)*(E6551/1000)),IF(C6551="Wine",SUM(LOOKUP(2,1/(SRP!$B$15:$B$19&lt;=E6551)/(SRP!$C$15:$C$19&gt;=E6551),SRP!$D$15:$D$19)*(G6551/100)*(E6551/1000)),IF(C6551="Ready to Drink",SUM(LOOKUP(2,1/(SRP!$B$10:$B$14&lt;=E6551)/(SRP!$C$10:$C$14&gt;=E6551),SRP!$D$10:$D$14)*(G6551/100)*(E6551/1000)),0))))),2)</f>
        <v>1.65</v>
      </c>
    </row>
    <row r="6552" spans="1:11" x14ac:dyDescent="0.35">
      <c r="A6552" s="2">
        <v>52315</v>
      </c>
      <c r="B6552" s="76" t="s">
        <v>5032</v>
      </c>
      <c r="C6552" s="76" t="s">
        <v>287</v>
      </c>
      <c r="D6552" s="76" t="s">
        <v>5292</v>
      </c>
      <c r="E6552" s="76">
        <v>473</v>
      </c>
      <c r="F6552" s="76">
        <v>24</v>
      </c>
      <c r="G6552" s="77">
        <v>5</v>
      </c>
      <c r="H6552" s="76" t="s">
        <v>3377</v>
      </c>
      <c r="I6552" s="77">
        <v>3.99</v>
      </c>
      <c r="J6552" s="2">
        <v>1</v>
      </c>
      <c r="K6552" s="119" cm="1">
        <f t="array" ref="K6552">ROUND(IF(C6552="Beer",SUM(LOOKUP(2,1/(SRP!$B$7:$B$9&lt;=E6552)/(SRP!$C$7:$C$9&gt;=E6552),SRP!$D$7:$D$9)*(G6552/100)*(E6552/1000)),IF(C6552="Spirits",SUM(LOOKUP(2,1/(SRP!$B$2:$B$6&lt;=E6552)/(SRP!$C$2:$C$6&gt;=E6552),SRP!$D$2:$D$6)*(G6552/100)*(E6552/1000)),IF(AND(C6552="Wine",D6552="Fortified Wines"),SUM(LOOKUP(2,1/(SRP!$B$20:$B$23&lt;=E6552)/(SRP!$C$20:$C$23&gt;=E6552),SRP!$D$20:$D$23)*(G6552/100)*(E6552/1000)),IF(C6552="Wine",SUM(LOOKUP(2,1/(SRP!$B$15:$B$19&lt;=E6552)/(SRP!$C$15:$C$19&gt;=E6552),SRP!$D$15:$D$19)*(G6552/100)*(E6552/1000)),IF(C6552="Ready to Drink",SUM(LOOKUP(2,1/(SRP!$B$10:$B$14&lt;=E6552)/(SRP!$C$10:$C$14&gt;=E6552),SRP!$D$10:$D$14)*(G6552/100)*(E6552/1000)),0))))),2)</f>
        <v>1.65</v>
      </c>
    </row>
    <row r="6553" spans="1:11" x14ac:dyDescent="0.35">
      <c r="A6553" s="2">
        <v>52322</v>
      </c>
      <c r="B6553" s="76" t="s">
        <v>5054</v>
      </c>
      <c r="C6553" s="76" t="s">
        <v>287</v>
      </c>
      <c r="D6553" s="76" t="s">
        <v>5266</v>
      </c>
      <c r="E6553" s="76">
        <v>473</v>
      </c>
      <c r="F6553" s="76">
        <v>24</v>
      </c>
      <c r="G6553" s="77">
        <v>5.5</v>
      </c>
      <c r="H6553" s="76" t="s">
        <v>6878</v>
      </c>
      <c r="I6553" s="77">
        <v>4.4400000000000004</v>
      </c>
      <c r="J6553" s="2">
        <v>1</v>
      </c>
      <c r="K6553" s="119" cm="1">
        <f t="array" ref="K6553">ROUND(IF(C6553="Beer",SUM(LOOKUP(2,1/(SRP!$B$7:$B$9&lt;=E6553)/(SRP!$C$7:$C$9&gt;=E6553),SRP!$D$7:$D$9)*(G6553/100)*(E6553/1000)),IF(C6553="Spirits",SUM(LOOKUP(2,1/(SRP!$B$2:$B$6&lt;=E6553)/(SRP!$C$2:$C$6&gt;=E6553),SRP!$D$2:$D$6)*(G6553/100)*(E6553/1000)),IF(AND(C6553="Wine",D6553="Fortified Wines"),SUM(LOOKUP(2,1/(SRP!$B$20:$B$23&lt;=E6553)/(SRP!$C$20:$C$23&gt;=E6553),SRP!$D$20:$D$23)*(G6553/100)*(E6553/1000)),IF(C6553="Wine",SUM(LOOKUP(2,1/(SRP!$B$15:$B$19&lt;=E6553)/(SRP!$C$15:$C$19&gt;=E6553),SRP!$D$15:$D$19)*(G6553/100)*(E6553/1000)),IF(C6553="Ready to Drink",SUM(LOOKUP(2,1/(SRP!$B$10:$B$14&lt;=E6553)/(SRP!$C$10:$C$14&gt;=E6553),SRP!$D$10:$D$14)*(G6553/100)*(E6553/1000)),0))))),2)</f>
        <v>1.82</v>
      </c>
    </row>
    <row r="6554" spans="1:11" x14ac:dyDescent="0.35">
      <c r="A6554" s="2">
        <v>52322</v>
      </c>
      <c r="B6554" s="76" t="s">
        <v>5054</v>
      </c>
      <c r="C6554" s="76" t="s">
        <v>287</v>
      </c>
      <c r="D6554" s="76" t="s">
        <v>5266</v>
      </c>
      <c r="E6554" s="76">
        <v>473</v>
      </c>
      <c r="F6554" s="76">
        <v>24</v>
      </c>
      <c r="G6554" s="77">
        <v>5.5</v>
      </c>
      <c r="H6554" s="76" t="s">
        <v>3370</v>
      </c>
      <c r="I6554" s="77">
        <v>4.4400000000000004</v>
      </c>
      <c r="J6554" s="2">
        <v>1</v>
      </c>
      <c r="K6554" s="119" cm="1">
        <f t="array" ref="K6554">ROUND(IF(C6554="Beer",SUM(LOOKUP(2,1/(SRP!$B$7:$B$9&lt;=E6554)/(SRP!$C$7:$C$9&gt;=E6554),SRP!$D$7:$D$9)*(G6554/100)*(E6554/1000)),IF(C6554="Spirits",SUM(LOOKUP(2,1/(SRP!$B$2:$B$6&lt;=E6554)/(SRP!$C$2:$C$6&gt;=E6554),SRP!$D$2:$D$6)*(G6554/100)*(E6554/1000)),IF(AND(C6554="Wine",D6554="Fortified Wines"),SUM(LOOKUP(2,1/(SRP!$B$20:$B$23&lt;=E6554)/(SRP!$C$20:$C$23&gt;=E6554),SRP!$D$20:$D$23)*(G6554/100)*(E6554/1000)),IF(C6554="Wine",SUM(LOOKUP(2,1/(SRP!$B$15:$B$19&lt;=E6554)/(SRP!$C$15:$C$19&gt;=E6554),SRP!$D$15:$D$19)*(G6554/100)*(E6554/1000)),IF(C6554="Ready to Drink",SUM(LOOKUP(2,1/(SRP!$B$10:$B$14&lt;=E6554)/(SRP!$C$10:$C$14&gt;=E6554),SRP!$D$10:$D$14)*(G6554/100)*(E6554/1000)),0))))),2)</f>
        <v>1.82</v>
      </c>
    </row>
    <row r="6555" spans="1:11" x14ac:dyDescent="0.35">
      <c r="A6555" s="2">
        <v>52340</v>
      </c>
      <c r="B6555" s="76" t="s">
        <v>6458</v>
      </c>
      <c r="C6555" s="76" t="s">
        <v>287</v>
      </c>
      <c r="D6555" s="76" t="s">
        <v>5292</v>
      </c>
      <c r="E6555" s="76">
        <v>473</v>
      </c>
      <c r="F6555" s="76">
        <v>24</v>
      </c>
      <c r="G6555" s="77">
        <v>4.5</v>
      </c>
      <c r="H6555" s="76" t="s">
        <v>6876</v>
      </c>
      <c r="I6555" s="77">
        <v>4.49</v>
      </c>
      <c r="J6555" s="2">
        <v>1</v>
      </c>
      <c r="K6555" s="119" cm="1">
        <f t="array" ref="K6555">ROUND(IF(C6555="Beer",SUM(LOOKUP(2,1/(SRP!$B$7:$B$9&lt;=E6555)/(SRP!$C$7:$C$9&gt;=E6555),SRP!$D$7:$D$9)*(G6555/100)*(E6555/1000)),IF(C6555="Spirits",SUM(LOOKUP(2,1/(SRP!$B$2:$B$6&lt;=E6555)/(SRP!$C$2:$C$6&gt;=E6555),SRP!$D$2:$D$6)*(G6555/100)*(E6555/1000)),IF(AND(C6555="Wine",D6555="Fortified Wines"),SUM(LOOKUP(2,1/(SRP!$B$20:$B$23&lt;=E6555)/(SRP!$C$20:$C$23&gt;=E6555),SRP!$D$20:$D$23)*(G6555/100)*(E6555/1000)),IF(C6555="Wine",SUM(LOOKUP(2,1/(SRP!$B$15:$B$19&lt;=E6555)/(SRP!$C$15:$C$19&gt;=E6555),SRP!$D$15:$D$19)*(G6555/100)*(E6555/1000)),IF(C6555="Ready to Drink",SUM(LOOKUP(2,1/(SRP!$B$10:$B$14&lt;=E6555)/(SRP!$C$10:$C$14&gt;=E6555),SRP!$D$10:$D$14)*(G6555/100)*(E6555/1000)),0))))),2)</f>
        <v>1.49</v>
      </c>
    </row>
    <row r="6556" spans="1:11" x14ac:dyDescent="0.35">
      <c r="A6556" s="2">
        <v>52340</v>
      </c>
      <c r="B6556" s="76" t="s">
        <v>6458</v>
      </c>
      <c r="C6556" s="76" t="s">
        <v>287</v>
      </c>
      <c r="D6556" s="76" t="s">
        <v>5292</v>
      </c>
      <c r="E6556" s="76">
        <v>473</v>
      </c>
      <c r="F6556" s="76">
        <v>24</v>
      </c>
      <c r="G6556" s="77">
        <v>4.5</v>
      </c>
      <c r="H6556" s="76" t="s">
        <v>3377</v>
      </c>
      <c r="I6556" s="77">
        <v>4.49</v>
      </c>
      <c r="J6556" s="2">
        <v>1</v>
      </c>
      <c r="K6556" s="119" cm="1">
        <f t="array" ref="K6556">ROUND(IF(C6556="Beer",SUM(LOOKUP(2,1/(SRP!$B$7:$B$9&lt;=E6556)/(SRP!$C$7:$C$9&gt;=E6556),SRP!$D$7:$D$9)*(G6556/100)*(E6556/1000)),IF(C6556="Spirits",SUM(LOOKUP(2,1/(SRP!$B$2:$B$6&lt;=E6556)/(SRP!$C$2:$C$6&gt;=E6556),SRP!$D$2:$D$6)*(G6556/100)*(E6556/1000)),IF(AND(C6556="Wine",D6556="Fortified Wines"),SUM(LOOKUP(2,1/(SRP!$B$20:$B$23&lt;=E6556)/(SRP!$C$20:$C$23&gt;=E6556),SRP!$D$20:$D$23)*(G6556/100)*(E6556/1000)),IF(C6556="Wine",SUM(LOOKUP(2,1/(SRP!$B$15:$B$19&lt;=E6556)/(SRP!$C$15:$C$19&gt;=E6556),SRP!$D$15:$D$19)*(G6556/100)*(E6556/1000)),IF(C6556="Ready to Drink",SUM(LOOKUP(2,1/(SRP!$B$10:$B$14&lt;=E6556)/(SRP!$C$10:$C$14&gt;=E6556),SRP!$D$10:$D$14)*(G6556/100)*(E6556/1000)),0))))),2)</f>
        <v>1.49</v>
      </c>
    </row>
    <row r="6557" spans="1:11" x14ac:dyDescent="0.35">
      <c r="A6557" s="2">
        <v>52343</v>
      </c>
      <c r="B6557" s="76" t="s">
        <v>5055</v>
      </c>
      <c r="C6557" s="76" t="s">
        <v>5938</v>
      </c>
      <c r="D6557" s="76" t="s">
        <v>5298</v>
      </c>
      <c r="E6557" s="76">
        <v>355</v>
      </c>
      <c r="F6557" s="76">
        <v>24</v>
      </c>
      <c r="G6557" s="77">
        <v>5</v>
      </c>
      <c r="H6557" s="76" t="s">
        <v>3349</v>
      </c>
      <c r="I6557" s="77">
        <v>2.99</v>
      </c>
      <c r="J6557" s="2">
        <v>1</v>
      </c>
      <c r="K6557" s="119" cm="1">
        <f t="array" ref="K6557">ROUND(IF(C6557="Beer",SUM(LOOKUP(2,1/(SRP!$B$7:$B$9&lt;=E6557)/(SRP!$C$7:$C$9&gt;=E6557),SRP!$D$7:$D$9)*(G6557/100)*(E6557/1000)),IF(C6557="Spirits",SUM(LOOKUP(2,1/(SRP!$B$2:$B$6&lt;=E6557)/(SRP!$C$2:$C$6&gt;=E6557),SRP!$D$2:$D$6)*(G6557/100)*(E6557/1000)),IF(AND(C6557="Wine",D6557="Fortified Wines"),SUM(LOOKUP(2,1/(SRP!$B$20:$B$23&lt;=E6557)/(SRP!$C$20:$C$23&gt;=E6557),SRP!$D$20:$D$23)*(G6557/100)*(E6557/1000)),IF(C6557="Wine",SUM(LOOKUP(2,1/(SRP!$B$15:$B$19&lt;=E6557)/(SRP!$C$15:$C$19&gt;=E6557),SRP!$D$15:$D$19)*(G6557/100)*(E6557/1000)),IF(C6557="Ready to Drink",SUM(LOOKUP(2,1/(SRP!$B$10:$B$14&lt;=E6557)/(SRP!$C$10:$C$14&gt;=E6557),SRP!$D$10:$D$14)*(G6557/100)*(E6557/1000)),0))))),2)</f>
        <v>1.41</v>
      </c>
    </row>
    <row r="6558" spans="1:11" x14ac:dyDescent="0.35">
      <c r="A6558" s="2">
        <v>52343</v>
      </c>
      <c r="B6558" s="76" t="s">
        <v>5055</v>
      </c>
      <c r="C6558" s="76" t="s">
        <v>5938</v>
      </c>
      <c r="D6558" s="76" t="s">
        <v>5298</v>
      </c>
      <c r="E6558" s="76">
        <v>355</v>
      </c>
      <c r="F6558" s="76">
        <v>24</v>
      </c>
      <c r="G6558" s="77">
        <v>5</v>
      </c>
      <c r="H6558" s="76" t="s">
        <v>3349</v>
      </c>
      <c r="I6558" s="77">
        <v>2.99</v>
      </c>
      <c r="J6558" s="2">
        <v>1</v>
      </c>
      <c r="K6558" s="119" cm="1">
        <f t="array" ref="K6558">ROUND(IF(C6558="Beer",SUM(LOOKUP(2,1/(SRP!$B$7:$B$9&lt;=E6558)/(SRP!$C$7:$C$9&gt;=E6558),SRP!$D$7:$D$9)*(G6558/100)*(E6558/1000)),IF(C6558="Spirits",SUM(LOOKUP(2,1/(SRP!$B$2:$B$6&lt;=E6558)/(SRP!$C$2:$C$6&gt;=E6558),SRP!$D$2:$D$6)*(G6558/100)*(E6558/1000)),IF(AND(C6558="Wine",D6558="Fortified Wines"),SUM(LOOKUP(2,1/(SRP!$B$20:$B$23&lt;=E6558)/(SRP!$C$20:$C$23&gt;=E6558),SRP!$D$20:$D$23)*(G6558/100)*(E6558/1000)),IF(C6558="Wine",SUM(LOOKUP(2,1/(SRP!$B$15:$B$19&lt;=E6558)/(SRP!$C$15:$C$19&gt;=E6558),SRP!$D$15:$D$19)*(G6558/100)*(E6558/1000)),IF(C6558="Ready to Drink",SUM(LOOKUP(2,1/(SRP!$B$10:$B$14&lt;=E6558)/(SRP!$C$10:$C$14&gt;=E6558),SRP!$D$10:$D$14)*(G6558/100)*(E6558/1000)),0))))),2)</f>
        <v>1.41</v>
      </c>
    </row>
    <row r="6559" spans="1:11" x14ac:dyDescent="0.35">
      <c r="A6559" s="2">
        <v>52346</v>
      </c>
      <c r="B6559" s="76" t="s">
        <v>5056</v>
      </c>
      <c r="C6559" s="76" t="s">
        <v>5938</v>
      </c>
      <c r="D6559" s="76" t="s">
        <v>5298</v>
      </c>
      <c r="E6559" s="76">
        <v>355</v>
      </c>
      <c r="F6559" s="76">
        <v>24</v>
      </c>
      <c r="G6559" s="77">
        <v>6</v>
      </c>
      <c r="H6559" s="76" t="s">
        <v>3349</v>
      </c>
      <c r="I6559" s="77">
        <v>2.99</v>
      </c>
      <c r="J6559" s="2">
        <v>1</v>
      </c>
      <c r="K6559" s="119" cm="1">
        <f t="array" ref="K6559">ROUND(IF(C6559="Beer",SUM(LOOKUP(2,1/(SRP!$B$7:$B$9&lt;=E6559)/(SRP!$C$7:$C$9&gt;=E6559),SRP!$D$7:$D$9)*(G6559/100)*(E6559/1000)),IF(C6559="Spirits",SUM(LOOKUP(2,1/(SRP!$B$2:$B$6&lt;=E6559)/(SRP!$C$2:$C$6&gt;=E6559),SRP!$D$2:$D$6)*(G6559/100)*(E6559/1000)),IF(AND(C6559="Wine",D6559="Fortified Wines"),SUM(LOOKUP(2,1/(SRP!$B$20:$B$23&lt;=E6559)/(SRP!$C$20:$C$23&gt;=E6559),SRP!$D$20:$D$23)*(G6559/100)*(E6559/1000)),IF(C6559="Wine",SUM(LOOKUP(2,1/(SRP!$B$15:$B$19&lt;=E6559)/(SRP!$C$15:$C$19&gt;=E6559),SRP!$D$15:$D$19)*(G6559/100)*(E6559/1000)),IF(C6559="Ready to Drink",SUM(LOOKUP(2,1/(SRP!$B$10:$B$14&lt;=E6559)/(SRP!$C$10:$C$14&gt;=E6559),SRP!$D$10:$D$14)*(G6559/100)*(E6559/1000)),0))))),2)</f>
        <v>1.69</v>
      </c>
    </row>
    <row r="6560" spans="1:11" x14ac:dyDescent="0.35">
      <c r="A6560" s="2">
        <v>52346</v>
      </c>
      <c r="B6560" s="76" t="s">
        <v>5056</v>
      </c>
      <c r="C6560" s="76" t="s">
        <v>5938</v>
      </c>
      <c r="D6560" s="76" t="s">
        <v>5298</v>
      </c>
      <c r="E6560" s="76">
        <v>355</v>
      </c>
      <c r="F6560" s="76">
        <v>24</v>
      </c>
      <c r="G6560" s="77">
        <v>6</v>
      </c>
      <c r="H6560" s="76" t="s">
        <v>3349</v>
      </c>
      <c r="I6560" s="77">
        <v>2.99</v>
      </c>
      <c r="J6560" s="2">
        <v>1</v>
      </c>
      <c r="K6560" s="119" cm="1">
        <f t="array" ref="K6560">ROUND(IF(C6560="Beer",SUM(LOOKUP(2,1/(SRP!$B$7:$B$9&lt;=E6560)/(SRP!$C$7:$C$9&gt;=E6560),SRP!$D$7:$D$9)*(G6560/100)*(E6560/1000)),IF(C6560="Spirits",SUM(LOOKUP(2,1/(SRP!$B$2:$B$6&lt;=E6560)/(SRP!$C$2:$C$6&gt;=E6560),SRP!$D$2:$D$6)*(G6560/100)*(E6560/1000)),IF(AND(C6560="Wine",D6560="Fortified Wines"),SUM(LOOKUP(2,1/(SRP!$B$20:$B$23&lt;=E6560)/(SRP!$C$20:$C$23&gt;=E6560),SRP!$D$20:$D$23)*(G6560/100)*(E6560/1000)),IF(C6560="Wine",SUM(LOOKUP(2,1/(SRP!$B$15:$B$19&lt;=E6560)/(SRP!$C$15:$C$19&gt;=E6560),SRP!$D$15:$D$19)*(G6560/100)*(E6560/1000)),IF(C6560="Ready to Drink",SUM(LOOKUP(2,1/(SRP!$B$10:$B$14&lt;=E6560)/(SRP!$C$10:$C$14&gt;=E6560),SRP!$D$10:$D$14)*(G6560/100)*(E6560/1000)),0))))),2)</f>
        <v>1.69</v>
      </c>
    </row>
    <row r="6561" spans="1:11" x14ac:dyDescent="0.35">
      <c r="A6561" s="2">
        <v>52347</v>
      </c>
      <c r="B6561" s="76" t="s">
        <v>5057</v>
      </c>
      <c r="C6561" s="76" t="s">
        <v>287</v>
      </c>
      <c r="D6561" s="76" t="s">
        <v>5240</v>
      </c>
      <c r="E6561" s="76">
        <v>710</v>
      </c>
      <c r="F6561" s="76">
        <v>18</v>
      </c>
      <c r="G6561" s="77">
        <v>6.4</v>
      </c>
      <c r="H6561" s="76" t="s">
        <v>4999</v>
      </c>
      <c r="I6561" s="77">
        <v>3.69</v>
      </c>
      <c r="J6561" s="2">
        <v>1</v>
      </c>
      <c r="K6561" s="119" cm="1">
        <f t="array" ref="K6561">ROUND(IF(C6561="Beer",SUM(LOOKUP(2,1/(SRP!$B$7:$B$9&lt;=E6561)/(SRP!$C$7:$C$9&gt;=E6561),SRP!$D$7:$D$9)*(G6561/100)*(E6561/1000)),IF(C6561="Spirits",SUM(LOOKUP(2,1/(SRP!$B$2:$B$6&lt;=E6561)/(SRP!$C$2:$C$6&gt;=E6561),SRP!$D$2:$D$6)*(G6561/100)*(E6561/1000)),IF(AND(C6561="Wine",D6561="Fortified Wines"),SUM(LOOKUP(2,1/(SRP!$B$20:$B$23&lt;=E6561)/(SRP!$C$20:$C$23&gt;=E6561),SRP!$D$20:$D$23)*(G6561/100)*(E6561/1000)),IF(C6561="Wine",SUM(LOOKUP(2,1/(SRP!$B$15:$B$19&lt;=E6561)/(SRP!$C$15:$C$19&gt;=E6561),SRP!$D$15:$D$19)*(G6561/100)*(E6561/1000)),IF(C6561="Ready to Drink",SUM(LOOKUP(2,1/(SRP!$B$10:$B$14&lt;=E6561)/(SRP!$C$10:$C$14&gt;=E6561),SRP!$D$10:$D$14)*(G6561/100)*(E6561/1000)),0))))),2)</f>
        <v>3.17</v>
      </c>
    </row>
    <row r="6562" spans="1:11" x14ac:dyDescent="0.35">
      <c r="A6562" s="2">
        <v>52347</v>
      </c>
      <c r="B6562" s="76" t="s">
        <v>5057</v>
      </c>
      <c r="C6562" s="76" t="s">
        <v>287</v>
      </c>
      <c r="D6562" s="76" t="s">
        <v>5240</v>
      </c>
      <c r="E6562" s="76">
        <v>710</v>
      </c>
      <c r="F6562" s="76">
        <v>18</v>
      </c>
      <c r="G6562" s="77">
        <v>6.4</v>
      </c>
      <c r="H6562" s="76" t="s">
        <v>4999</v>
      </c>
      <c r="I6562" s="77">
        <v>3.69</v>
      </c>
      <c r="J6562" s="2">
        <v>1</v>
      </c>
      <c r="K6562" s="119" cm="1">
        <f t="array" ref="K6562">ROUND(IF(C6562="Beer",SUM(LOOKUP(2,1/(SRP!$B$7:$B$9&lt;=E6562)/(SRP!$C$7:$C$9&gt;=E6562),SRP!$D$7:$D$9)*(G6562/100)*(E6562/1000)),IF(C6562="Spirits",SUM(LOOKUP(2,1/(SRP!$B$2:$B$6&lt;=E6562)/(SRP!$C$2:$C$6&gt;=E6562),SRP!$D$2:$D$6)*(G6562/100)*(E6562/1000)),IF(AND(C6562="Wine",D6562="Fortified Wines"),SUM(LOOKUP(2,1/(SRP!$B$20:$B$23&lt;=E6562)/(SRP!$C$20:$C$23&gt;=E6562),SRP!$D$20:$D$23)*(G6562/100)*(E6562/1000)),IF(C6562="Wine",SUM(LOOKUP(2,1/(SRP!$B$15:$B$19&lt;=E6562)/(SRP!$C$15:$C$19&gt;=E6562),SRP!$D$15:$D$19)*(G6562/100)*(E6562/1000)),IF(C6562="Ready to Drink",SUM(LOOKUP(2,1/(SRP!$B$10:$B$14&lt;=E6562)/(SRP!$C$10:$C$14&gt;=E6562),SRP!$D$10:$D$14)*(G6562/100)*(E6562/1000)),0))))),2)</f>
        <v>3.17</v>
      </c>
    </row>
    <row r="6563" spans="1:11" x14ac:dyDescent="0.35">
      <c r="A6563" s="2">
        <v>52348</v>
      </c>
      <c r="B6563" s="76" t="s">
        <v>5058</v>
      </c>
      <c r="C6563" s="76" t="s">
        <v>287</v>
      </c>
      <c r="D6563" s="76" t="s">
        <v>5310</v>
      </c>
      <c r="E6563" s="76">
        <v>2130</v>
      </c>
      <c r="F6563" s="76">
        <v>4</v>
      </c>
      <c r="G6563" s="77">
        <v>0.05</v>
      </c>
      <c r="H6563" s="76" t="s">
        <v>3835</v>
      </c>
      <c r="I6563" s="77">
        <v>12.99</v>
      </c>
      <c r="J6563" s="2">
        <v>6</v>
      </c>
      <c r="K6563" s="119" cm="1">
        <f t="array" ref="K6563">ROUND(IF(C6563="Beer",SUM(LOOKUP(2,1/(SRP!$B$7:$B$9&lt;=E6563)/(SRP!$C$7:$C$9&gt;=E6563),SRP!$D$7:$D$9)*(G6563/100)*(E6563/1000)),IF(C6563="Spirits",SUM(LOOKUP(2,1/(SRP!$B$2:$B$6&lt;=E6563)/(SRP!$C$2:$C$6&gt;=E6563),SRP!$D$2:$D$6)*(G6563/100)*(E6563/1000)),IF(AND(C6563="Wine",D6563="Fortified Wines"),SUM(LOOKUP(2,1/(SRP!$B$20:$B$23&lt;=E6563)/(SRP!$C$20:$C$23&gt;=E6563),SRP!$D$20:$D$23)*(G6563/100)*(E6563/1000)),IF(C6563="Wine",SUM(LOOKUP(2,1/(SRP!$B$15:$B$19&lt;=E6563)/(SRP!$C$15:$C$19&gt;=E6563),SRP!$D$15:$D$19)*(G6563/100)*(E6563/1000)),IF(C6563="Ready to Drink",SUM(LOOKUP(2,1/(SRP!$B$10:$B$14&lt;=E6563)/(SRP!$C$10:$C$14&gt;=E6563),SRP!$D$10:$D$14)*(G6563/100)*(E6563/1000)),0))))),2)</f>
        <v>7.0000000000000007E-2</v>
      </c>
    </row>
    <row r="6564" spans="1:11" x14ac:dyDescent="0.35">
      <c r="A6564" s="2">
        <v>52354</v>
      </c>
      <c r="B6564" s="76" t="s">
        <v>5571</v>
      </c>
      <c r="C6564" s="76" t="s">
        <v>287</v>
      </c>
      <c r="D6564" s="76" t="s">
        <v>5240</v>
      </c>
      <c r="E6564" s="76">
        <v>473</v>
      </c>
      <c r="F6564" s="76">
        <v>24</v>
      </c>
      <c r="G6564" s="77">
        <v>8</v>
      </c>
      <c r="H6564" s="76" t="s">
        <v>3349</v>
      </c>
      <c r="I6564" s="77">
        <v>4.92</v>
      </c>
      <c r="J6564" s="2">
        <v>1</v>
      </c>
      <c r="K6564" s="119" cm="1">
        <f t="array" ref="K6564">ROUND(IF(C6564="Beer",SUM(LOOKUP(2,1/(SRP!$B$7:$B$9&lt;=E6564)/(SRP!$C$7:$C$9&gt;=E6564),SRP!$D$7:$D$9)*(G6564/100)*(E6564/1000)),IF(C6564="Spirits",SUM(LOOKUP(2,1/(SRP!$B$2:$B$6&lt;=E6564)/(SRP!$C$2:$C$6&gt;=E6564),SRP!$D$2:$D$6)*(G6564/100)*(E6564/1000)),IF(AND(C6564="Wine",D6564="Fortified Wines"),SUM(LOOKUP(2,1/(SRP!$B$20:$B$23&lt;=E6564)/(SRP!$C$20:$C$23&gt;=E6564),SRP!$D$20:$D$23)*(G6564/100)*(E6564/1000)),IF(C6564="Wine",SUM(LOOKUP(2,1/(SRP!$B$15:$B$19&lt;=E6564)/(SRP!$C$15:$C$19&gt;=E6564),SRP!$D$15:$D$19)*(G6564/100)*(E6564/1000)),IF(C6564="Ready to Drink",SUM(LOOKUP(2,1/(SRP!$B$10:$B$14&lt;=E6564)/(SRP!$C$10:$C$14&gt;=E6564),SRP!$D$10:$D$14)*(G6564/100)*(E6564/1000)),0))))),2)</f>
        <v>2.64</v>
      </c>
    </row>
    <row r="6565" spans="1:11" x14ac:dyDescent="0.35">
      <c r="A6565" s="2">
        <v>52375</v>
      </c>
      <c r="B6565" s="76" t="s">
        <v>5059</v>
      </c>
      <c r="C6565" s="76" t="s">
        <v>287</v>
      </c>
      <c r="D6565" s="76" t="s">
        <v>5240</v>
      </c>
      <c r="E6565" s="76">
        <v>750</v>
      </c>
      <c r="F6565" s="76">
        <v>12</v>
      </c>
      <c r="G6565" s="77">
        <v>7.4</v>
      </c>
      <c r="H6565" s="76" t="s">
        <v>3382</v>
      </c>
      <c r="I6565" s="77">
        <v>19</v>
      </c>
      <c r="J6565" s="2">
        <v>1</v>
      </c>
      <c r="K6565" s="119" cm="1">
        <f t="array" ref="K6565">ROUND(IF(C6565="Beer",SUM(LOOKUP(2,1/(SRP!$B$7:$B$9&lt;=E6565)/(SRP!$C$7:$C$9&gt;=E6565),SRP!$D$7:$D$9)*(G6565/100)*(E6565/1000)),IF(C6565="Spirits",SUM(LOOKUP(2,1/(SRP!$B$2:$B$6&lt;=E6565)/(SRP!$C$2:$C$6&gt;=E6565),SRP!$D$2:$D$6)*(G6565/100)*(E6565/1000)),IF(AND(C6565="Wine",D6565="Fortified Wines"),SUM(LOOKUP(2,1/(SRP!$B$20:$B$23&lt;=E6565)/(SRP!$C$20:$C$23&gt;=E6565),SRP!$D$20:$D$23)*(G6565/100)*(E6565/1000)),IF(C6565="Wine",SUM(LOOKUP(2,1/(SRP!$B$15:$B$19&lt;=E6565)/(SRP!$C$15:$C$19&gt;=E6565),SRP!$D$15:$D$19)*(G6565/100)*(E6565/1000)),IF(C6565="Ready to Drink",SUM(LOOKUP(2,1/(SRP!$B$10:$B$14&lt;=E6565)/(SRP!$C$10:$C$14&gt;=E6565),SRP!$D$10:$D$14)*(G6565/100)*(E6565/1000)),0))))),2)</f>
        <v>3.87</v>
      </c>
    </row>
    <row r="6566" spans="1:11" x14ac:dyDescent="0.35">
      <c r="A6566" s="2">
        <v>52375</v>
      </c>
      <c r="B6566" s="76" t="s">
        <v>5059</v>
      </c>
      <c r="C6566" s="76" t="s">
        <v>287</v>
      </c>
      <c r="D6566" s="76" t="s">
        <v>5240</v>
      </c>
      <c r="E6566" s="76">
        <v>750</v>
      </c>
      <c r="F6566" s="76">
        <v>12</v>
      </c>
      <c r="G6566" s="77">
        <v>7.4</v>
      </c>
      <c r="H6566" s="76" t="s">
        <v>3382</v>
      </c>
      <c r="I6566" s="77">
        <v>19</v>
      </c>
      <c r="J6566" s="2">
        <v>1</v>
      </c>
      <c r="K6566" s="119" cm="1">
        <f t="array" ref="K6566">ROUND(IF(C6566="Beer",SUM(LOOKUP(2,1/(SRP!$B$7:$B$9&lt;=E6566)/(SRP!$C$7:$C$9&gt;=E6566),SRP!$D$7:$D$9)*(G6566/100)*(E6566/1000)),IF(C6566="Spirits",SUM(LOOKUP(2,1/(SRP!$B$2:$B$6&lt;=E6566)/(SRP!$C$2:$C$6&gt;=E6566),SRP!$D$2:$D$6)*(G6566/100)*(E6566/1000)),IF(AND(C6566="Wine",D6566="Fortified Wines"),SUM(LOOKUP(2,1/(SRP!$B$20:$B$23&lt;=E6566)/(SRP!$C$20:$C$23&gt;=E6566),SRP!$D$20:$D$23)*(G6566/100)*(E6566/1000)),IF(C6566="Wine",SUM(LOOKUP(2,1/(SRP!$B$15:$B$19&lt;=E6566)/(SRP!$C$15:$C$19&gt;=E6566),SRP!$D$15:$D$19)*(G6566/100)*(E6566/1000)),IF(C6566="Ready to Drink",SUM(LOOKUP(2,1/(SRP!$B$10:$B$14&lt;=E6566)/(SRP!$C$10:$C$14&gt;=E6566),SRP!$D$10:$D$14)*(G6566/100)*(E6566/1000)),0))))),2)</f>
        <v>3.87</v>
      </c>
    </row>
    <row r="6567" spans="1:11" x14ac:dyDescent="0.35">
      <c r="A6567" s="2">
        <v>52378</v>
      </c>
      <c r="B6567" s="76" t="s">
        <v>5572</v>
      </c>
      <c r="C6567" s="76" t="s">
        <v>287</v>
      </c>
      <c r="D6567" s="76" t="s">
        <v>5292</v>
      </c>
      <c r="E6567" s="76">
        <v>473</v>
      </c>
      <c r="F6567" s="76">
        <v>24</v>
      </c>
      <c r="G6567" s="77">
        <v>5.6</v>
      </c>
      <c r="H6567" s="76" t="s">
        <v>3349</v>
      </c>
      <c r="I6567" s="77">
        <v>4.6900000000000004</v>
      </c>
      <c r="J6567" s="2">
        <v>1</v>
      </c>
      <c r="K6567" s="119" cm="1">
        <f t="array" ref="K6567">ROUND(IF(C6567="Beer",SUM(LOOKUP(2,1/(SRP!$B$7:$B$9&lt;=E6567)/(SRP!$C$7:$C$9&gt;=E6567),SRP!$D$7:$D$9)*(G6567/100)*(E6567/1000)),IF(C6567="Spirits",SUM(LOOKUP(2,1/(SRP!$B$2:$B$6&lt;=E6567)/(SRP!$C$2:$C$6&gt;=E6567),SRP!$D$2:$D$6)*(G6567/100)*(E6567/1000)),IF(AND(C6567="Wine",D6567="Fortified Wines"),SUM(LOOKUP(2,1/(SRP!$B$20:$B$23&lt;=E6567)/(SRP!$C$20:$C$23&gt;=E6567),SRP!$D$20:$D$23)*(G6567/100)*(E6567/1000)),IF(C6567="Wine",SUM(LOOKUP(2,1/(SRP!$B$15:$B$19&lt;=E6567)/(SRP!$C$15:$C$19&gt;=E6567),SRP!$D$15:$D$19)*(G6567/100)*(E6567/1000)),IF(C6567="Ready to Drink",SUM(LOOKUP(2,1/(SRP!$B$10:$B$14&lt;=E6567)/(SRP!$C$10:$C$14&gt;=E6567),SRP!$D$10:$D$14)*(G6567/100)*(E6567/1000)),0))))),2)</f>
        <v>1.85</v>
      </c>
    </row>
    <row r="6568" spans="1:11" x14ac:dyDescent="0.35">
      <c r="A6568" s="2">
        <v>52379</v>
      </c>
      <c r="B6568" s="76" t="s">
        <v>5060</v>
      </c>
      <c r="C6568" s="76" t="s">
        <v>5938</v>
      </c>
      <c r="D6568" s="76" t="s">
        <v>5298</v>
      </c>
      <c r="E6568" s="76">
        <v>473</v>
      </c>
      <c r="F6568" s="76">
        <v>24</v>
      </c>
      <c r="G6568" s="77">
        <v>5</v>
      </c>
      <c r="H6568" s="76" t="s">
        <v>3349</v>
      </c>
      <c r="I6568" s="77">
        <v>3.29</v>
      </c>
      <c r="J6568" s="2">
        <v>1</v>
      </c>
      <c r="K6568" s="119" cm="1">
        <f t="array" ref="K6568">ROUND(IF(C6568="Beer",SUM(LOOKUP(2,1/(SRP!$B$7:$B$9&lt;=E6568)/(SRP!$C$7:$C$9&gt;=E6568),SRP!$D$7:$D$9)*(G6568/100)*(E6568/1000)),IF(C6568="Spirits",SUM(LOOKUP(2,1/(SRP!$B$2:$B$6&lt;=E6568)/(SRP!$C$2:$C$6&gt;=E6568),SRP!$D$2:$D$6)*(G6568/100)*(E6568/1000)),IF(AND(C6568="Wine",D6568="Fortified Wines"),SUM(LOOKUP(2,1/(SRP!$B$20:$B$23&lt;=E6568)/(SRP!$C$20:$C$23&gt;=E6568),SRP!$D$20:$D$23)*(G6568/100)*(E6568/1000)),IF(C6568="Wine",SUM(LOOKUP(2,1/(SRP!$B$15:$B$19&lt;=E6568)/(SRP!$C$15:$C$19&gt;=E6568),SRP!$D$15:$D$19)*(G6568/100)*(E6568/1000)),IF(C6568="Ready to Drink",SUM(LOOKUP(2,1/(SRP!$B$10:$B$14&lt;=E6568)/(SRP!$C$10:$C$14&gt;=E6568),SRP!$D$10:$D$14)*(G6568/100)*(E6568/1000)),0))))),2)</f>
        <v>1.75</v>
      </c>
    </row>
    <row r="6569" spans="1:11" x14ac:dyDescent="0.35">
      <c r="A6569" s="2">
        <v>52379</v>
      </c>
      <c r="B6569" s="76" t="s">
        <v>5060</v>
      </c>
      <c r="C6569" s="76" t="s">
        <v>5938</v>
      </c>
      <c r="D6569" s="76" t="s">
        <v>5298</v>
      </c>
      <c r="E6569" s="76">
        <v>473</v>
      </c>
      <c r="F6569" s="76">
        <v>24</v>
      </c>
      <c r="G6569" s="77">
        <v>5</v>
      </c>
      <c r="H6569" s="76" t="s">
        <v>3349</v>
      </c>
      <c r="I6569" s="77">
        <v>3.29</v>
      </c>
      <c r="J6569" s="2">
        <v>1</v>
      </c>
      <c r="K6569" s="119" cm="1">
        <f t="array" ref="K6569">ROUND(IF(C6569="Beer",SUM(LOOKUP(2,1/(SRP!$B$7:$B$9&lt;=E6569)/(SRP!$C$7:$C$9&gt;=E6569),SRP!$D$7:$D$9)*(G6569/100)*(E6569/1000)),IF(C6569="Spirits",SUM(LOOKUP(2,1/(SRP!$B$2:$B$6&lt;=E6569)/(SRP!$C$2:$C$6&gt;=E6569),SRP!$D$2:$D$6)*(G6569/100)*(E6569/1000)),IF(AND(C6569="Wine",D6569="Fortified Wines"),SUM(LOOKUP(2,1/(SRP!$B$20:$B$23&lt;=E6569)/(SRP!$C$20:$C$23&gt;=E6569),SRP!$D$20:$D$23)*(G6569/100)*(E6569/1000)),IF(C6569="Wine",SUM(LOOKUP(2,1/(SRP!$B$15:$B$19&lt;=E6569)/(SRP!$C$15:$C$19&gt;=E6569),SRP!$D$15:$D$19)*(G6569/100)*(E6569/1000)),IF(C6569="Ready to Drink",SUM(LOOKUP(2,1/(SRP!$B$10:$B$14&lt;=E6569)/(SRP!$C$10:$C$14&gt;=E6569),SRP!$D$10:$D$14)*(G6569/100)*(E6569/1000)),0))))),2)</f>
        <v>1.75</v>
      </c>
    </row>
    <row r="6570" spans="1:11" x14ac:dyDescent="0.35">
      <c r="A6570" s="2">
        <v>52388</v>
      </c>
      <c r="B6570" s="76" t="s">
        <v>6021</v>
      </c>
      <c r="C6570" s="76" t="s">
        <v>287</v>
      </c>
      <c r="D6570" s="76" t="s">
        <v>5266</v>
      </c>
      <c r="E6570" s="76">
        <v>473</v>
      </c>
      <c r="F6570" s="76">
        <v>24</v>
      </c>
      <c r="G6570" s="77">
        <v>4.8</v>
      </c>
      <c r="H6570" s="76" t="s">
        <v>3349</v>
      </c>
      <c r="I6570" s="77">
        <v>3.99</v>
      </c>
      <c r="J6570" s="2">
        <v>1</v>
      </c>
      <c r="K6570" s="119" cm="1">
        <f t="array" ref="K6570">ROUND(IF(C6570="Beer",SUM(LOOKUP(2,1/(SRP!$B$7:$B$9&lt;=E6570)/(SRP!$C$7:$C$9&gt;=E6570),SRP!$D$7:$D$9)*(G6570/100)*(E6570/1000)),IF(C6570="Spirits",SUM(LOOKUP(2,1/(SRP!$B$2:$B$6&lt;=E6570)/(SRP!$C$2:$C$6&gt;=E6570),SRP!$D$2:$D$6)*(G6570/100)*(E6570/1000)),IF(AND(C6570="Wine",D6570="Fortified Wines"),SUM(LOOKUP(2,1/(SRP!$B$20:$B$23&lt;=E6570)/(SRP!$C$20:$C$23&gt;=E6570),SRP!$D$20:$D$23)*(G6570/100)*(E6570/1000)),IF(C6570="Wine",SUM(LOOKUP(2,1/(SRP!$B$15:$B$19&lt;=E6570)/(SRP!$C$15:$C$19&gt;=E6570),SRP!$D$15:$D$19)*(G6570/100)*(E6570/1000)),IF(C6570="Ready to Drink",SUM(LOOKUP(2,1/(SRP!$B$10:$B$14&lt;=E6570)/(SRP!$C$10:$C$14&gt;=E6570),SRP!$D$10:$D$14)*(G6570/100)*(E6570/1000)),0))))),2)</f>
        <v>1.58</v>
      </c>
    </row>
    <row r="6571" spans="1:11" x14ac:dyDescent="0.35">
      <c r="A6571" s="2">
        <v>52392</v>
      </c>
      <c r="B6571" s="76" t="s">
        <v>5061</v>
      </c>
      <c r="C6571" s="76" t="s">
        <v>5938</v>
      </c>
      <c r="D6571" s="76" t="s">
        <v>5298</v>
      </c>
      <c r="E6571" s="76">
        <v>473</v>
      </c>
      <c r="F6571" s="76">
        <v>24</v>
      </c>
      <c r="G6571" s="77">
        <v>5</v>
      </c>
      <c r="H6571" s="76" t="s">
        <v>3349</v>
      </c>
      <c r="I6571" s="77">
        <v>3.29</v>
      </c>
      <c r="J6571" s="2">
        <v>1</v>
      </c>
      <c r="K6571" s="119" cm="1">
        <f t="array" ref="K6571">ROUND(IF(C6571="Beer",SUM(LOOKUP(2,1/(SRP!$B$7:$B$9&lt;=E6571)/(SRP!$C$7:$C$9&gt;=E6571),SRP!$D$7:$D$9)*(G6571/100)*(E6571/1000)),IF(C6571="Spirits",SUM(LOOKUP(2,1/(SRP!$B$2:$B$6&lt;=E6571)/(SRP!$C$2:$C$6&gt;=E6571),SRP!$D$2:$D$6)*(G6571/100)*(E6571/1000)),IF(AND(C6571="Wine",D6571="Fortified Wines"),SUM(LOOKUP(2,1/(SRP!$B$20:$B$23&lt;=E6571)/(SRP!$C$20:$C$23&gt;=E6571),SRP!$D$20:$D$23)*(G6571/100)*(E6571/1000)),IF(C6571="Wine",SUM(LOOKUP(2,1/(SRP!$B$15:$B$19&lt;=E6571)/(SRP!$C$15:$C$19&gt;=E6571),SRP!$D$15:$D$19)*(G6571/100)*(E6571/1000)),IF(C6571="Ready to Drink",SUM(LOOKUP(2,1/(SRP!$B$10:$B$14&lt;=E6571)/(SRP!$C$10:$C$14&gt;=E6571),SRP!$D$10:$D$14)*(G6571/100)*(E6571/1000)),0))))),2)</f>
        <v>1.75</v>
      </c>
    </row>
    <row r="6572" spans="1:11" x14ac:dyDescent="0.35">
      <c r="A6572" s="2">
        <v>52392</v>
      </c>
      <c r="B6572" s="76" t="s">
        <v>5061</v>
      </c>
      <c r="C6572" s="76" t="s">
        <v>5938</v>
      </c>
      <c r="D6572" s="76" t="s">
        <v>5298</v>
      </c>
      <c r="E6572" s="76">
        <v>473</v>
      </c>
      <c r="F6572" s="76">
        <v>24</v>
      </c>
      <c r="G6572" s="77">
        <v>5</v>
      </c>
      <c r="H6572" s="76" t="s">
        <v>3349</v>
      </c>
      <c r="I6572" s="77">
        <v>3.29</v>
      </c>
      <c r="J6572" s="2">
        <v>1</v>
      </c>
      <c r="K6572" s="119" cm="1">
        <f t="array" ref="K6572">ROUND(IF(C6572="Beer",SUM(LOOKUP(2,1/(SRP!$B$7:$B$9&lt;=E6572)/(SRP!$C$7:$C$9&gt;=E6572),SRP!$D$7:$D$9)*(G6572/100)*(E6572/1000)),IF(C6572="Spirits",SUM(LOOKUP(2,1/(SRP!$B$2:$B$6&lt;=E6572)/(SRP!$C$2:$C$6&gt;=E6572),SRP!$D$2:$D$6)*(G6572/100)*(E6572/1000)),IF(AND(C6572="Wine",D6572="Fortified Wines"),SUM(LOOKUP(2,1/(SRP!$B$20:$B$23&lt;=E6572)/(SRP!$C$20:$C$23&gt;=E6572),SRP!$D$20:$D$23)*(G6572/100)*(E6572/1000)),IF(C6572="Wine",SUM(LOOKUP(2,1/(SRP!$B$15:$B$19&lt;=E6572)/(SRP!$C$15:$C$19&gt;=E6572),SRP!$D$15:$D$19)*(G6572/100)*(E6572/1000)),IF(C6572="Ready to Drink",SUM(LOOKUP(2,1/(SRP!$B$10:$B$14&lt;=E6572)/(SRP!$C$10:$C$14&gt;=E6572),SRP!$D$10:$D$14)*(G6572/100)*(E6572/1000)),0))))),2)</f>
        <v>1.75</v>
      </c>
    </row>
    <row r="6573" spans="1:11" x14ac:dyDescent="0.35">
      <c r="A6573" s="2">
        <v>52394</v>
      </c>
      <c r="B6573" s="76" t="s">
        <v>5062</v>
      </c>
      <c r="C6573" s="76" t="s">
        <v>5938</v>
      </c>
      <c r="D6573" s="76" t="s">
        <v>5298</v>
      </c>
      <c r="E6573" s="76">
        <v>473</v>
      </c>
      <c r="F6573" s="76">
        <v>24</v>
      </c>
      <c r="G6573" s="77">
        <v>5</v>
      </c>
      <c r="H6573" s="76" t="s">
        <v>3349</v>
      </c>
      <c r="I6573" s="77">
        <v>3.29</v>
      </c>
      <c r="J6573" s="2">
        <v>1</v>
      </c>
      <c r="K6573" s="119" cm="1">
        <f t="array" ref="K6573">ROUND(IF(C6573="Beer",SUM(LOOKUP(2,1/(SRP!$B$7:$B$9&lt;=E6573)/(SRP!$C$7:$C$9&gt;=E6573),SRP!$D$7:$D$9)*(G6573/100)*(E6573/1000)),IF(C6573="Spirits",SUM(LOOKUP(2,1/(SRP!$B$2:$B$6&lt;=E6573)/(SRP!$C$2:$C$6&gt;=E6573),SRP!$D$2:$D$6)*(G6573/100)*(E6573/1000)),IF(AND(C6573="Wine",D6573="Fortified Wines"),SUM(LOOKUP(2,1/(SRP!$B$20:$B$23&lt;=E6573)/(SRP!$C$20:$C$23&gt;=E6573),SRP!$D$20:$D$23)*(G6573/100)*(E6573/1000)),IF(C6573="Wine",SUM(LOOKUP(2,1/(SRP!$B$15:$B$19&lt;=E6573)/(SRP!$C$15:$C$19&gt;=E6573),SRP!$D$15:$D$19)*(G6573/100)*(E6573/1000)),IF(C6573="Ready to Drink",SUM(LOOKUP(2,1/(SRP!$B$10:$B$14&lt;=E6573)/(SRP!$C$10:$C$14&gt;=E6573),SRP!$D$10:$D$14)*(G6573/100)*(E6573/1000)),0))))),2)</f>
        <v>1.75</v>
      </c>
    </row>
    <row r="6574" spans="1:11" x14ac:dyDescent="0.35">
      <c r="A6574" s="2">
        <v>52394</v>
      </c>
      <c r="B6574" s="76" t="s">
        <v>5062</v>
      </c>
      <c r="C6574" s="76" t="s">
        <v>5938</v>
      </c>
      <c r="D6574" s="76" t="s">
        <v>5298</v>
      </c>
      <c r="E6574" s="76">
        <v>473</v>
      </c>
      <c r="F6574" s="76">
        <v>24</v>
      </c>
      <c r="G6574" s="77">
        <v>5</v>
      </c>
      <c r="H6574" s="76" t="s">
        <v>3349</v>
      </c>
      <c r="I6574" s="77">
        <v>3.29</v>
      </c>
      <c r="J6574" s="2">
        <v>1</v>
      </c>
      <c r="K6574" s="119" cm="1">
        <f t="array" ref="K6574">ROUND(IF(C6574="Beer",SUM(LOOKUP(2,1/(SRP!$B$7:$B$9&lt;=E6574)/(SRP!$C$7:$C$9&gt;=E6574),SRP!$D$7:$D$9)*(G6574/100)*(E6574/1000)),IF(C6574="Spirits",SUM(LOOKUP(2,1/(SRP!$B$2:$B$6&lt;=E6574)/(SRP!$C$2:$C$6&gt;=E6574),SRP!$D$2:$D$6)*(G6574/100)*(E6574/1000)),IF(AND(C6574="Wine",D6574="Fortified Wines"),SUM(LOOKUP(2,1/(SRP!$B$20:$B$23&lt;=E6574)/(SRP!$C$20:$C$23&gt;=E6574),SRP!$D$20:$D$23)*(G6574/100)*(E6574/1000)),IF(C6574="Wine",SUM(LOOKUP(2,1/(SRP!$B$15:$B$19&lt;=E6574)/(SRP!$C$15:$C$19&gt;=E6574),SRP!$D$15:$D$19)*(G6574/100)*(E6574/1000)),IF(C6574="Ready to Drink",SUM(LOOKUP(2,1/(SRP!$B$10:$B$14&lt;=E6574)/(SRP!$C$10:$C$14&gt;=E6574),SRP!$D$10:$D$14)*(G6574/100)*(E6574/1000)),0))))),2)</f>
        <v>1.75</v>
      </c>
    </row>
    <row r="6575" spans="1:11" x14ac:dyDescent="0.35">
      <c r="A6575" s="2">
        <v>52397</v>
      </c>
      <c r="B6575" s="76" t="s">
        <v>5063</v>
      </c>
      <c r="C6575" s="76" t="s">
        <v>5938</v>
      </c>
      <c r="D6575" s="76" t="s">
        <v>5298</v>
      </c>
      <c r="E6575" s="76">
        <v>2046</v>
      </c>
      <c r="F6575" s="76">
        <v>4</v>
      </c>
      <c r="G6575" s="77">
        <v>5</v>
      </c>
      <c r="H6575" s="76" t="s">
        <v>3349</v>
      </c>
      <c r="I6575" s="77">
        <v>15.49</v>
      </c>
      <c r="J6575" s="2">
        <v>6</v>
      </c>
      <c r="K6575" s="119" cm="1">
        <f t="array" ref="K6575">ROUND(IF(C6575="Beer",SUM(LOOKUP(2,1/(SRP!$B$7:$B$9&lt;=E6575)/(SRP!$C$7:$C$9&gt;=E6575),SRP!$D$7:$D$9)*(G6575/100)*(E6575/1000)),IF(C6575="Spirits",SUM(LOOKUP(2,1/(SRP!$B$2:$B$6&lt;=E6575)/(SRP!$C$2:$C$6&gt;=E6575),SRP!$D$2:$D$6)*(G6575/100)*(E6575/1000)),IF(AND(C6575="Wine",D6575="Fortified Wines"),SUM(LOOKUP(2,1/(SRP!$B$20:$B$23&lt;=E6575)/(SRP!$C$20:$C$23&gt;=E6575),SRP!$D$20:$D$23)*(G6575/100)*(E6575/1000)),IF(C6575="Wine",SUM(LOOKUP(2,1/(SRP!$B$15:$B$19&lt;=E6575)/(SRP!$C$15:$C$19&gt;=E6575),SRP!$D$15:$D$19)*(G6575/100)*(E6575/1000)),IF(C6575="Ready to Drink",SUM(LOOKUP(2,1/(SRP!$B$10:$B$14&lt;=E6575)/(SRP!$C$10:$C$14&gt;=E6575),SRP!$D$10:$D$14)*(G6575/100)*(E6575/1000)),0))))),2)</f>
        <v>7.14</v>
      </c>
    </row>
    <row r="6576" spans="1:11" x14ac:dyDescent="0.35">
      <c r="A6576" s="2">
        <v>52397</v>
      </c>
      <c r="B6576" s="76" t="s">
        <v>5063</v>
      </c>
      <c r="C6576" s="76" t="s">
        <v>5938</v>
      </c>
      <c r="D6576" s="76" t="s">
        <v>5298</v>
      </c>
      <c r="E6576" s="76">
        <v>2046</v>
      </c>
      <c r="F6576" s="76">
        <v>4</v>
      </c>
      <c r="G6576" s="77">
        <v>5</v>
      </c>
      <c r="H6576" s="76" t="s">
        <v>3349</v>
      </c>
      <c r="I6576" s="77">
        <v>15.49</v>
      </c>
      <c r="J6576" s="2">
        <v>6</v>
      </c>
      <c r="K6576" s="119" cm="1">
        <f t="array" ref="K6576">ROUND(IF(C6576="Beer",SUM(LOOKUP(2,1/(SRP!$B$7:$B$9&lt;=E6576)/(SRP!$C$7:$C$9&gt;=E6576),SRP!$D$7:$D$9)*(G6576/100)*(E6576/1000)),IF(C6576="Spirits",SUM(LOOKUP(2,1/(SRP!$B$2:$B$6&lt;=E6576)/(SRP!$C$2:$C$6&gt;=E6576),SRP!$D$2:$D$6)*(G6576/100)*(E6576/1000)),IF(AND(C6576="Wine",D6576="Fortified Wines"),SUM(LOOKUP(2,1/(SRP!$B$20:$B$23&lt;=E6576)/(SRP!$C$20:$C$23&gt;=E6576),SRP!$D$20:$D$23)*(G6576/100)*(E6576/1000)),IF(C6576="Wine",SUM(LOOKUP(2,1/(SRP!$B$15:$B$19&lt;=E6576)/(SRP!$C$15:$C$19&gt;=E6576),SRP!$D$15:$D$19)*(G6576/100)*(E6576/1000)),IF(C6576="Ready to Drink",SUM(LOOKUP(2,1/(SRP!$B$10:$B$14&lt;=E6576)/(SRP!$C$10:$C$14&gt;=E6576),SRP!$D$10:$D$14)*(G6576/100)*(E6576/1000)),0))))),2)</f>
        <v>7.14</v>
      </c>
    </row>
    <row r="6577" spans="1:11" x14ac:dyDescent="0.35">
      <c r="A6577" s="2">
        <v>52402</v>
      </c>
      <c r="B6577" s="76" t="s">
        <v>5064</v>
      </c>
      <c r="C6577" s="76" t="s">
        <v>5938</v>
      </c>
      <c r="D6577" s="76" t="s">
        <v>5298</v>
      </c>
      <c r="E6577" s="76">
        <v>2046</v>
      </c>
      <c r="F6577" s="76">
        <v>4</v>
      </c>
      <c r="G6577" s="77">
        <v>5</v>
      </c>
      <c r="H6577" s="76" t="s">
        <v>3349</v>
      </c>
      <c r="I6577" s="77">
        <v>15.49</v>
      </c>
      <c r="J6577" s="2">
        <v>6</v>
      </c>
      <c r="K6577" s="119" cm="1">
        <f t="array" ref="K6577">ROUND(IF(C6577="Beer",SUM(LOOKUP(2,1/(SRP!$B$7:$B$9&lt;=E6577)/(SRP!$C$7:$C$9&gt;=E6577),SRP!$D$7:$D$9)*(G6577/100)*(E6577/1000)),IF(C6577="Spirits",SUM(LOOKUP(2,1/(SRP!$B$2:$B$6&lt;=E6577)/(SRP!$C$2:$C$6&gt;=E6577),SRP!$D$2:$D$6)*(G6577/100)*(E6577/1000)),IF(AND(C6577="Wine",D6577="Fortified Wines"),SUM(LOOKUP(2,1/(SRP!$B$20:$B$23&lt;=E6577)/(SRP!$C$20:$C$23&gt;=E6577),SRP!$D$20:$D$23)*(G6577/100)*(E6577/1000)),IF(C6577="Wine",SUM(LOOKUP(2,1/(SRP!$B$15:$B$19&lt;=E6577)/(SRP!$C$15:$C$19&gt;=E6577),SRP!$D$15:$D$19)*(G6577/100)*(E6577/1000)),IF(C6577="Ready to Drink",SUM(LOOKUP(2,1/(SRP!$B$10:$B$14&lt;=E6577)/(SRP!$C$10:$C$14&gt;=E6577),SRP!$D$10:$D$14)*(G6577/100)*(E6577/1000)),0))))),2)</f>
        <v>7.14</v>
      </c>
    </row>
    <row r="6578" spans="1:11" x14ac:dyDescent="0.35">
      <c r="A6578" s="2">
        <v>52402</v>
      </c>
      <c r="B6578" s="76" t="s">
        <v>5064</v>
      </c>
      <c r="C6578" s="76" t="s">
        <v>5938</v>
      </c>
      <c r="D6578" s="76" t="s">
        <v>5298</v>
      </c>
      <c r="E6578" s="76">
        <v>2046</v>
      </c>
      <c r="F6578" s="76">
        <v>4</v>
      </c>
      <c r="G6578" s="77">
        <v>5</v>
      </c>
      <c r="H6578" s="76" t="s">
        <v>3349</v>
      </c>
      <c r="I6578" s="77">
        <v>15.49</v>
      </c>
      <c r="J6578" s="2">
        <v>6</v>
      </c>
      <c r="K6578" s="119" cm="1">
        <f t="array" ref="K6578">ROUND(IF(C6578="Beer",SUM(LOOKUP(2,1/(SRP!$B$7:$B$9&lt;=E6578)/(SRP!$C$7:$C$9&gt;=E6578),SRP!$D$7:$D$9)*(G6578/100)*(E6578/1000)),IF(C6578="Spirits",SUM(LOOKUP(2,1/(SRP!$B$2:$B$6&lt;=E6578)/(SRP!$C$2:$C$6&gt;=E6578),SRP!$D$2:$D$6)*(G6578/100)*(E6578/1000)),IF(AND(C6578="Wine",D6578="Fortified Wines"),SUM(LOOKUP(2,1/(SRP!$B$20:$B$23&lt;=E6578)/(SRP!$C$20:$C$23&gt;=E6578),SRP!$D$20:$D$23)*(G6578/100)*(E6578/1000)),IF(C6578="Wine",SUM(LOOKUP(2,1/(SRP!$B$15:$B$19&lt;=E6578)/(SRP!$C$15:$C$19&gt;=E6578),SRP!$D$15:$D$19)*(G6578/100)*(E6578/1000)),IF(C6578="Ready to Drink",SUM(LOOKUP(2,1/(SRP!$B$10:$B$14&lt;=E6578)/(SRP!$C$10:$C$14&gt;=E6578),SRP!$D$10:$D$14)*(G6578/100)*(E6578/1000)),0))))),2)</f>
        <v>7.14</v>
      </c>
    </row>
    <row r="6579" spans="1:11" x14ac:dyDescent="0.35">
      <c r="A6579" s="2">
        <v>52405</v>
      </c>
      <c r="B6579" s="76" t="s">
        <v>5065</v>
      </c>
      <c r="C6579" s="76" t="s">
        <v>5938</v>
      </c>
      <c r="D6579" s="76" t="s">
        <v>5298</v>
      </c>
      <c r="E6579" s="76">
        <v>2046</v>
      </c>
      <c r="F6579" s="76">
        <v>4</v>
      </c>
      <c r="G6579" s="77">
        <v>5</v>
      </c>
      <c r="H6579" s="76" t="s">
        <v>3349</v>
      </c>
      <c r="I6579" s="77">
        <v>15.49</v>
      </c>
      <c r="J6579" s="2">
        <v>6</v>
      </c>
      <c r="K6579" s="119" cm="1">
        <f t="array" ref="K6579">ROUND(IF(C6579="Beer",SUM(LOOKUP(2,1/(SRP!$B$7:$B$9&lt;=E6579)/(SRP!$C$7:$C$9&gt;=E6579),SRP!$D$7:$D$9)*(G6579/100)*(E6579/1000)),IF(C6579="Spirits",SUM(LOOKUP(2,1/(SRP!$B$2:$B$6&lt;=E6579)/(SRP!$C$2:$C$6&gt;=E6579),SRP!$D$2:$D$6)*(G6579/100)*(E6579/1000)),IF(AND(C6579="Wine",D6579="Fortified Wines"),SUM(LOOKUP(2,1/(SRP!$B$20:$B$23&lt;=E6579)/(SRP!$C$20:$C$23&gt;=E6579),SRP!$D$20:$D$23)*(G6579/100)*(E6579/1000)),IF(C6579="Wine",SUM(LOOKUP(2,1/(SRP!$B$15:$B$19&lt;=E6579)/(SRP!$C$15:$C$19&gt;=E6579),SRP!$D$15:$D$19)*(G6579/100)*(E6579/1000)),IF(C6579="Ready to Drink",SUM(LOOKUP(2,1/(SRP!$B$10:$B$14&lt;=E6579)/(SRP!$C$10:$C$14&gt;=E6579),SRP!$D$10:$D$14)*(G6579/100)*(E6579/1000)),0))))),2)</f>
        <v>7.14</v>
      </c>
    </row>
    <row r="6580" spans="1:11" x14ac:dyDescent="0.35">
      <c r="A6580" s="2">
        <v>52405</v>
      </c>
      <c r="B6580" s="76" t="s">
        <v>5065</v>
      </c>
      <c r="C6580" s="76" t="s">
        <v>5938</v>
      </c>
      <c r="D6580" s="76" t="s">
        <v>5298</v>
      </c>
      <c r="E6580" s="76">
        <v>2046</v>
      </c>
      <c r="F6580" s="76">
        <v>4</v>
      </c>
      <c r="G6580" s="77">
        <v>5</v>
      </c>
      <c r="H6580" s="76" t="s">
        <v>3349</v>
      </c>
      <c r="I6580" s="77">
        <v>15.49</v>
      </c>
      <c r="J6580" s="2">
        <v>6</v>
      </c>
      <c r="K6580" s="119" cm="1">
        <f t="array" ref="K6580">ROUND(IF(C6580="Beer",SUM(LOOKUP(2,1/(SRP!$B$7:$B$9&lt;=E6580)/(SRP!$C$7:$C$9&gt;=E6580),SRP!$D$7:$D$9)*(G6580/100)*(E6580/1000)),IF(C6580="Spirits",SUM(LOOKUP(2,1/(SRP!$B$2:$B$6&lt;=E6580)/(SRP!$C$2:$C$6&gt;=E6580),SRP!$D$2:$D$6)*(G6580/100)*(E6580/1000)),IF(AND(C6580="Wine",D6580="Fortified Wines"),SUM(LOOKUP(2,1/(SRP!$B$20:$B$23&lt;=E6580)/(SRP!$C$20:$C$23&gt;=E6580),SRP!$D$20:$D$23)*(G6580/100)*(E6580/1000)),IF(C6580="Wine",SUM(LOOKUP(2,1/(SRP!$B$15:$B$19&lt;=E6580)/(SRP!$C$15:$C$19&gt;=E6580),SRP!$D$15:$D$19)*(G6580/100)*(E6580/1000)),IF(C6580="Ready to Drink",SUM(LOOKUP(2,1/(SRP!$B$10:$B$14&lt;=E6580)/(SRP!$C$10:$C$14&gt;=E6580),SRP!$D$10:$D$14)*(G6580/100)*(E6580/1000)),0))))),2)</f>
        <v>7.14</v>
      </c>
    </row>
    <row r="6581" spans="1:11" x14ac:dyDescent="0.35">
      <c r="A6581" s="2">
        <v>52406</v>
      </c>
      <c r="B6581" s="76" t="s">
        <v>5066</v>
      </c>
      <c r="C6581" s="76" t="s">
        <v>5938</v>
      </c>
      <c r="D6581" s="76" t="s">
        <v>5298</v>
      </c>
      <c r="E6581" s="76">
        <v>4092</v>
      </c>
      <c r="F6581" s="76">
        <v>2</v>
      </c>
      <c r="G6581" s="77">
        <v>5</v>
      </c>
      <c r="H6581" s="76" t="s">
        <v>3349</v>
      </c>
      <c r="I6581" s="77">
        <v>28.99</v>
      </c>
      <c r="J6581" s="2">
        <v>12</v>
      </c>
      <c r="K6581" s="119" cm="1">
        <f t="array" ref="K6581">ROUND(IF(C6581="Beer",SUM(LOOKUP(2,1/(SRP!$B$7:$B$9&lt;=E6581)/(SRP!$C$7:$C$9&gt;=E6581),SRP!$D$7:$D$9)*(G6581/100)*(E6581/1000)),IF(C6581="Spirits",SUM(LOOKUP(2,1/(SRP!$B$2:$B$6&lt;=E6581)/(SRP!$C$2:$C$6&gt;=E6581),SRP!$D$2:$D$6)*(G6581/100)*(E6581/1000)),IF(AND(C6581="Wine",D6581="Fortified Wines"),SUM(LOOKUP(2,1/(SRP!$B$20:$B$23&lt;=E6581)/(SRP!$C$20:$C$23&gt;=E6581),SRP!$D$20:$D$23)*(G6581/100)*(E6581/1000)),IF(C6581="Wine",SUM(LOOKUP(2,1/(SRP!$B$15:$B$19&lt;=E6581)/(SRP!$C$15:$C$19&gt;=E6581),SRP!$D$15:$D$19)*(G6581/100)*(E6581/1000)),IF(C6581="Ready to Drink",SUM(LOOKUP(2,1/(SRP!$B$10:$B$14&lt;=E6581)/(SRP!$C$10:$C$14&gt;=E6581),SRP!$D$10:$D$14)*(G6581/100)*(E6581/1000)),0))))),2)</f>
        <v>14.28</v>
      </c>
    </row>
    <row r="6582" spans="1:11" x14ac:dyDescent="0.35">
      <c r="A6582" s="2">
        <v>52406</v>
      </c>
      <c r="B6582" s="76" t="s">
        <v>5066</v>
      </c>
      <c r="C6582" s="76" t="s">
        <v>5938</v>
      </c>
      <c r="D6582" s="76" t="s">
        <v>5298</v>
      </c>
      <c r="E6582" s="76">
        <v>4092</v>
      </c>
      <c r="F6582" s="76">
        <v>2</v>
      </c>
      <c r="G6582" s="77">
        <v>5</v>
      </c>
      <c r="H6582" s="76" t="s">
        <v>3349</v>
      </c>
      <c r="I6582" s="77">
        <v>28.99</v>
      </c>
      <c r="J6582" s="2">
        <v>12</v>
      </c>
      <c r="K6582" s="119" cm="1">
        <f t="array" ref="K6582">ROUND(IF(C6582="Beer",SUM(LOOKUP(2,1/(SRP!$B$7:$B$9&lt;=E6582)/(SRP!$C$7:$C$9&gt;=E6582),SRP!$D$7:$D$9)*(G6582/100)*(E6582/1000)),IF(C6582="Spirits",SUM(LOOKUP(2,1/(SRP!$B$2:$B$6&lt;=E6582)/(SRP!$C$2:$C$6&gt;=E6582),SRP!$D$2:$D$6)*(G6582/100)*(E6582/1000)),IF(AND(C6582="Wine",D6582="Fortified Wines"),SUM(LOOKUP(2,1/(SRP!$B$20:$B$23&lt;=E6582)/(SRP!$C$20:$C$23&gt;=E6582),SRP!$D$20:$D$23)*(G6582/100)*(E6582/1000)),IF(C6582="Wine",SUM(LOOKUP(2,1/(SRP!$B$15:$B$19&lt;=E6582)/(SRP!$C$15:$C$19&gt;=E6582),SRP!$D$15:$D$19)*(G6582/100)*(E6582/1000)),IF(C6582="Ready to Drink",SUM(LOOKUP(2,1/(SRP!$B$10:$B$14&lt;=E6582)/(SRP!$C$10:$C$14&gt;=E6582),SRP!$D$10:$D$14)*(G6582/100)*(E6582/1000)),0))))),2)</f>
        <v>14.28</v>
      </c>
    </row>
    <row r="6583" spans="1:11" x14ac:dyDescent="0.35">
      <c r="A6583" s="2">
        <v>52442</v>
      </c>
      <c r="B6583" s="76" t="s">
        <v>5033</v>
      </c>
      <c r="C6583" s="76" t="s">
        <v>285</v>
      </c>
      <c r="D6583" s="76" t="s">
        <v>6942</v>
      </c>
      <c r="E6583" s="76">
        <v>750</v>
      </c>
      <c r="F6583" s="76">
        <v>6</v>
      </c>
      <c r="G6583" s="77">
        <v>46.5</v>
      </c>
      <c r="H6583" s="76" t="s">
        <v>3282</v>
      </c>
      <c r="I6583" s="77">
        <v>69.989999999999995</v>
      </c>
      <c r="J6583" s="2">
        <v>1</v>
      </c>
      <c r="K6583" s="119" cm="1">
        <f t="array" ref="K6583">ROUND(IF(C6583="Beer",SUM(LOOKUP(2,1/(SRP!$B$7:$B$9&lt;=E6583)/(SRP!$C$7:$C$9&gt;=E6583),SRP!$D$7:$D$9)*(G6583/100)*(E6583/1000)),IF(C6583="Spirits",SUM(LOOKUP(2,1/(SRP!$B$2:$B$6&lt;=E6583)/(SRP!$C$2:$C$6&gt;=E6583),SRP!$D$2:$D$6)*(G6583/100)*(E6583/1000)),IF(AND(C6583="Wine",D6583="Fortified Wines"),SUM(LOOKUP(2,1/(SRP!$B$20:$B$23&lt;=E6583)/(SRP!$C$20:$C$23&gt;=E6583),SRP!$D$20:$D$23)*(G6583/100)*(E6583/1000)),IF(C6583="Wine",SUM(LOOKUP(2,1/(SRP!$B$15:$B$19&lt;=E6583)/(SRP!$C$15:$C$19&gt;=E6583),SRP!$D$15:$D$19)*(G6583/100)*(E6583/1000)),IF(C6583="Ready to Drink",SUM(LOOKUP(2,1/(SRP!$B$10:$B$14&lt;=E6583)/(SRP!$C$10:$C$14&gt;=E6583),SRP!$D$10:$D$14)*(G6583/100)*(E6583/1000)),0))))),2)</f>
        <v>24.35</v>
      </c>
    </row>
    <row r="6584" spans="1:11" x14ac:dyDescent="0.35">
      <c r="A6584" s="2">
        <v>52444</v>
      </c>
      <c r="B6584" s="76" t="s">
        <v>5034</v>
      </c>
      <c r="C6584" s="76" t="s">
        <v>286</v>
      </c>
      <c r="D6584" s="76" t="s">
        <v>5232</v>
      </c>
      <c r="E6584" s="76">
        <v>750</v>
      </c>
      <c r="F6584" s="76">
        <v>12</v>
      </c>
      <c r="G6584" s="77">
        <v>12</v>
      </c>
      <c r="H6584" s="76" t="s">
        <v>6869</v>
      </c>
      <c r="I6584" s="77">
        <v>22.99</v>
      </c>
      <c r="J6584" s="2">
        <v>1</v>
      </c>
      <c r="K6584" s="119" cm="1">
        <f t="array" ref="K6584">ROUND(IF(C6584="Beer",SUM(LOOKUP(2,1/(SRP!$B$7:$B$9&lt;=E6584)/(SRP!$C$7:$C$9&gt;=E6584),SRP!$D$7:$D$9)*(G6584/100)*(E6584/1000)),IF(C6584="Spirits",SUM(LOOKUP(2,1/(SRP!$B$2:$B$6&lt;=E6584)/(SRP!$C$2:$C$6&gt;=E6584),SRP!$D$2:$D$6)*(G6584/100)*(E6584/1000)),IF(AND(C6584="Wine",D6584="Fortified Wines"),SUM(LOOKUP(2,1/(SRP!$B$20:$B$23&lt;=E6584)/(SRP!$C$20:$C$23&gt;=E6584),SRP!$D$20:$D$23)*(G6584/100)*(E6584/1000)),IF(C6584="Wine",SUM(LOOKUP(2,1/(SRP!$B$15:$B$19&lt;=E6584)/(SRP!$C$15:$C$19&gt;=E6584),SRP!$D$15:$D$19)*(G6584/100)*(E6584/1000)),IF(C6584="Ready to Drink",SUM(LOOKUP(2,1/(SRP!$B$10:$B$14&lt;=E6584)/(SRP!$C$10:$C$14&gt;=E6584),SRP!$D$10:$D$14)*(G6584/100)*(E6584/1000)),0))))),2)</f>
        <v>6.28</v>
      </c>
    </row>
    <row r="6585" spans="1:11" x14ac:dyDescent="0.35">
      <c r="A6585" s="2">
        <v>52452</v>
      </c>
      <c r="B6585" s="76" t="s">
        <v>6459</v>
      </c>
      <c r="C6585" s="76" t="s">
        <v>286</v>
      </c>
      <c r="D6585" s="76" t="s">
        <v>5246</v>
      </c>
      <c r="E6585" s="76">
        <v>750</v>
      </c>
      <c r="F6585" s="76">
        <v>12</v>
      </c>
      <c r="G6585" s="77">
        <v>14.5</v>
      </c>
      <c r="H6585" s="76" t="s">
        <v>3307</v>
      </c>
      <c r="I6585" s="77">
        <v>19.989999999999998</v>
      </c>
      <c r="J6585" s="2">
        <v>1</v>
      </c>
      <c r="K6585" s="119" cm="1">
        <f t="array" ref="K6585">ROUND(IF(C6585="Beer",SUM(LOOKUP(2,1/(SRP!$B$7:$B$9&lt;=E6585)/(SRP!$C$7:$C$9&gt;=E6585),SRP!$D$7:$D$9)*(G6585/100)*(E6585/1000)),IF(C6585="Spirits",SUM(LOOKUP(2,1/(SRP!$B$2:$B$6&lt;=E6585)/(SRP!$C$2:$C$6&gt;=E6585),SRP!$D$2:$D$6)*(G6585/100)*(E6585/1000)),IF(AND(C6585="Wine",D6585="Fortified Wines"),SUM(LOOKUP(2,1/(SRP!$B$20:$B$23&lt;=E6585)/(SRP!$C$20:$C$23&gt;=E6585),SRP!$D$20:$D$23)*(G6585/100)*(E6585/1000)),IF(C6585="Wine",SUM(LOOKUP(2,1/(SRP!$B$15:$B$19&lt;=E6585)/(SRP!$C$15:$C$19&gt;=E6585),SRP!$D$15:$D$19)*(G6585/100)*(E6585/1000)),IF(C6585="Ready to Drink",SUM(LOOKUP(2,1/(SRP!$B$10:$B$14&lt;=E6585)/(SRP!$C$10:$C$14&gt;=E6585),SRP!$D$10:$D$14)*(G6585/100)*(E6585/1000)),0))))),2)</f>
        <v>7.59</v>
      </c>
    </row>
    <row r="6586" spans="1:11" x14ac:dyDescent="0.35">
      <c r="A6586" s="2">
        <v>52478</v>
      </c>
      <c r="B6586" s="76" t="s">
        <v>5035</v>
      </c>
      <c r="C6586" s="76" t="s">
        <v>287</v>
      </c>
      <c r="D6586" s="76" t="s">
        <v>5230</v>
      </c>
      <c r="E6586" s="76">
        <v>473</v>
      </c>
      <c r="F6586" s="76">
        <v>24</v>
      </c>
      <c r="G6586" s="77">
        <v>4.5</v>
      </c>
      <c r="H6586" s="76" t="s">
        <v>3391</v>
      </c>
      <c r="I6586" s="77">
        <v>4.1900000000000004</v>
      </c>
      <c r="J6586" s="2">
        <v>1</v>
      </c>
      <c r="K6586" s="119" cm="1">
        <f t="array" ref="K6586">ROUND(IF(C6586="Beer",SUM(LOOKUP(2,1/(SRP!$B$7:$B$9&lt;=E6586)/(SRP!$C$7:$C$9&gt;=E6586),SRP!$D$7:$D$9)*(G6586/100)*(E6586/1000)),IF(C6586="Spirits",SUM(LOOKUP(2,1/(SRP!$B$2:$B$6&lt;=E6586)/(SRP!$C$2:$C$6&gt;=E6586),SRP!$D$2:$D$6)*(G6586/100)*(E6586/1000)),IF(AND(C6586="Wine",D6586="Fortified Wines"),SUM(LOOKUP(2,1/(SRP!$B$20:$B$23&lt;=E6586)/(SRP!$C$20:$C$23&gt;=E6586),SRP!$D$20:$D$23)*(G6586/100)*(E6586/1000)),IF(C6586="Wine",SUM(LOOKUP(2,1/(SRP!$B$15:$B$19&lt;=E6586)/(SRP!$C$15:$C$19&gt;=E6586),SRP!$D$15:$D$19)*(G6586/100)*(E6586/1000)),IF(C6586="Ready to Drink",SUM(LOOKUP(2,1/(SRP!$B$10:$B$14&lt;=E6586)/(SRP!$C$10:$C$14&gt;=E6586),SRP!$D$10:$D$14)*(G6586/100)*(E6586/1000)),0))))),2)</f>
        <v>1.49</v>
      </c>
    </row>
    <row r="6587" spans="1:11" x14ac:dyDescent="0.35">
      <c r="A6587" s="2">
        <v>52478</v>
      </c>
      <c r="B6587" s="76" t="s">
        <v>5035</v>
      </c>
      <c r="C6587" s="76" t="s">
        <v>287</v>
      </c>
      <c r="D6587" s="76" t="s">
        <v>5230</v>
      </c>
      <c r="E6587" s="76">
        <v>473</v>
      </c>
      <c r="F6587" s="76">
        <v>24</v>
      </c>
      <c r="G6587" s="77">
        <v>4.5</v>
      </c>
      <c r="H6587" s="76" t="s">
        <v>3391</v>
      </c>
      <c r="I6587" s="77">
        <v>4.1900000000000004</v>
      </c>
      <c r="J6587" s="2">
        <v>1</v>
      </c>
      <c r="K6587" s="119" cm="1">
        <f t="array" ref="K6587">ROUND(IF(C6587="Beer",SUM(LOOKUP(2,1/(SRP!$B$7:$B$9&lt;=E6587)/(SRP!$C$7:$C$9&gt;=E6587),SRP!$D$7:$D$9)*(G6587/100)*(E6587/1000)),IF(C6587="Spirits",SUM(LOOKUP(2,1/(SRP!$B$2:$B$6&lt;=E6587)/(SRP!$C$2:$C$6&gt;=E6587),SRP!$D$2:$D$6)*(G6587/100)*(E6587/1000)),IF(AND(C6587="Wine",D6587="Fortified Wines"),SUM(LOOKUP(2,1/(SRP!$B$20:$B$23&lt;=E6587)/(SRP!$C$20:$C$23&gt;=E6587),SRP!$D$20:$D$23)*(G6587/100)*(E6587/1000)),IF(C6587="Wine",SUM(LOOKUP(2,1/(SRP!$B$15:$B$19&lt;=E6587)/(SRP!$C$15:$C$19&gt;=E6587),SRP!$D$15:$D$19)*(G6587/100)*(E6587/1000)),IF(C6587="Ready to Drink",SUM(LOOKUP(2,1/(SRP!$B$10:$B$14&lt;=E6587)/(SRP!$C$10:$C$14&gt;=E6587),SRP!$D$10:$D$14)*(G6587/100)*(E6587/1000)),0))))),2)</f>
        <v>1.49</v>
      </c>
    </row>
    <row r="6588" spans="1:11" x14ac:dyDescent="0.35">
      <c r="A6588" s="2">
        <v>52482</v>
      </c>
      <c r="B6588" s="76" t="s">
        <v>4539</v>
      </c>
      <c r="C6588" s="76" t="s">
        <v>5938</v>
      </c>
      <c r="D6588" s="76" t="s">
        <v>5746</v>
      </c>
      <c r="E6588" s="76">
        <v>2840</v>
      </c>
      <c r="F6588" s="76">
        <v>3</v>
      </c>
      <c r="G6588" s="77">
        <v>5</v>
      </c>
      <c r="H6588" s="76" t="s">
        <v>3279</v>
      </c>
      <c r="I6588" s="77">
        <v>23.99</v>
      </c>
      <c r="J6588" s="2">
        <v>8</v>
      </c>
      <c r="K6588" s="119" cm="1">
        <f t="array" ref="K6588">ROUND(IF(C6588="Beer",SUM(LOOKUP(2,1/(SRP!$B$7:$B$9&lt;=E6588)/(SRP!$C$7:$C$9&gt;=E6588),SRP!$D$7:$D$9)*(G6588/100)*(E6588/1000)),IF(C6588="Spirits",SUM(LOOKUP(2,1/(SRP!$B$2:$B$6&lt;=E6588)/(SRP!$C$2:$C$6&gt;=E6588),SRP!$D$2:$D$6)*(G6588/100)*(E6588/1000)),IF(AND(C6588="Wine",D6588="Fortified Wines"),SUM(LOOKUP(2,1/(SRP!$B$20:$B$23&lt;=E6588)/(SRP!$C$20:$C$23&gt;=E6588),SRP!$D$20:$D$23)*(G6588/100)*(E6588/1000)),IF(C6588="Wine",SUM(LOOKUP(2,1/(SRP!$B$15:$B$19&lt;=E6588)/(SRP!$C$15:$C$19&gt;=E6588),SRP!$D$15:$D$19)*(G6588/100)*(E6588/1000)),IF(C6588="Ready to Drink",SUM(LOOKUP(2,1/(SRP!$B$10:$B$14&lt;=E6588)/(SRP!$C$10:$C$14&gt;=E6588),SRP!$D$10:$D$14)*(G6588/100)*(E6588/1000)),0))))),2)</f>
        <v>9.91</v>
      </c>
    </row>
    <row r="6589" spans="1:11" x14ac:dyDescent="0.35">
      <c r="A6589" s="2">
        <v>52482</v>
      </c>
      <c r="B6589" s="76" t="s">
        <v>4539</v>
      </c>
      <c r="C6589" s="76" t="s">
        <v>5938</v>
      </c>
      <c r="D6589" s="76" t="s">
        <v>5746</v>
      </c>
      <c r="E6589" s="76">
        <v>2840</v>
      </c>
      <c r="F6589" s="76">
        <v>3</v>
      </c>
      <c r="G6589" s="77">
        <v>5</v>
      </c>
      <c r="H6589" s="76" t="s">
        <v>3279</v>
      </c>
      <c r="I6589" s="77">
        <v>23.99</v>
      </c>
      <c r="J6589" s="2">
        <v>8</v>
      </c>
      <c r="K6589" s="119" cm="1">
        <f t="array" ref="K6589">ROUND(IF(C6589="Beer",SUM(LOOKUP(2,1/(SRP!$B$7:$B$9&lt;=E6589)/(SRP!$C$7:$C$9&gt;=E6589),SRP!$D$7:$D$9)*(G6589/100)*(E6589/1000)),IF(C6589="Spirits",SUM(LOOKUP(2,1/(SRP!$B$2:$B$6&lt;=E6589)/(SRP!$C$2:$C$6&gt;=E6589),SRP!$D$2:$D$6)*(G6589/100)*(E6589/1000)),IF(AND(C6589="Wine",D6589="Fortified Wines"),SUM(LOOKUP(2,1/(SRP!$B$20:$B$23&lt;=E6589)/(SRP!$C$20:$C$23&gt;=E6589),SRP!$D$20:$D$23)*(G6589/100)*(E6589/1000)),IF(C6589="Wine",SUM(LOOKUP(2,1/(SRP!$B$15:$B$19&lt;=E6589)/(SRP!$C$15:$C$19&gt;=E6589),SRP!$D$15:$D$19)*(G6589/100)*(E6589/1000)),IF(C6589="Ready to Drink",SUM(LOOKUP(2,1/(SRP!$B$10:$B$14&lt;=E6589)/(SRP!$C$10:$C$14&gt;=E6589),SRP!$D$10:$D$14)*(G6589/100)*(E6589/1000)),0))))),2)</f>
        <v>9.91</v>
      </c>
    </row>
    <row r="6590" spans="1:11" x14ac:dyDescent="0.35">
      <c r="A6590" s="2">
        <v>52485</v>
      </c>
      <c r="B6590" s="76" t="s">
        <v>5036</v>
      </c>
      <c r="C6590" s="76" t="s">
        <v>5938</v>
      </c>
      <c r="D6590" s="76" t="s">
        <v>5283</v>
      </c>
      <c r="E6590" s="76">
        <v>355</v>
      </c>
      <c r="F6590" s="76">
        <v>24</v>
      </c>
      <c r="G6590" s="77">
        <v>5</v>
      </c>
      <c r="H6590" s="76" t="s">
        <v>3349</v>
      </c>
      <c r="I6590" s="77">
        <v>2.99</v>
      </c>
      <c r="J6590" s="2">
        <v>1</v>
      </c>
      <c r="K6590" s="119" cm="1">
        <f t="array" ref="K6590">ROUND(IF(C6590="Beer",SUM(LOOKUP(2,1/(SRP!$B$7:$B$9&lt;=E6590)/(SRP!$C$7:$C$9&gt;=E6590),SRP!$D$7:$D$9)*(G6590/100)*(E6590/1000)),IF(C6590="Spirits",SUM(LOOKUP(2,1/(SRP!$B$2:$B$6&lt;=E6590)/(SRP!$C$2:$C$6&gt;=E6590),SRP!$D$2:$D$6)*(G6590/100)*(E6590/1000)),IF(AND(C6590="Wine",D6590="Fortified Wines"),SUM(LOOKUP(2,1/(SRP!$B$20:$B$23&lt;=E6590)/(SRP!$C$20:$C$23&gt;=E6590),SRP!$D$20:$D$23)*(G6590/100)*(E6590/1000)),IF(C6590="Wine",SUM(LOOKUP(2,1/(SRP!$B$15:$B$19&lt;=E6590)/(SRP!$C$15:$C$19&gt;=E6590),SRP!$D$15:$D$19)*(G6590/100)*(E6590/1000)),IF(C6590="Ready to Drink",SUM(LOOKUP(2,1/(SRP!$B$10:$B$14&lt;=E6590)/(SRP!$C$10:$C$14&gt;=E6590),SRP!$D$10:$D$14)*(G6590/100)*(E6590/1000)),0))))),2)</f>
        <v>1.41</v>
      </c>
    </row>
    <row r="6591" spans="1:11" x14ac:dyDescent="0.35">
      <c r="A6591" s="2">
        <v>52485</v>
      </c>
      <c r="B6591" s="76" t="s">
        <v>5036</v>
      </c>
      <c r="C6591" s="76" t="s">
        <v>5938</v>
      </c>
      <c r="D6591" s="76" t="s">
        <v>5283</v>
      </c>
      <c r="E6591" s="76">
        <v>355</v>
      </c>
      <c r="F6591" s="76">
        <v>24</v>
      </c>
      <c r="G6591" s="77">
        <v>5</v>
      </c>
      <c r="H6591" s="76" t="s">
        <v>3349</v>
      </c>
      <c r="I6591" s="77">
        <v>2.99</v>
      </c>
      <c r="J6591" s="2">
        <v>1</v>
      </c>
      <c r="K6591" s="119" cm="1">
        <f t="array" ref="K6591">ROUND(IF(C6591="Beer",SUM(LOOKUP(2,1/(SRP!$B$7:$B$9&lt;=E6591)/(SRP!$C$7:$C$9&gt;=E6591),SRP!$D$7:$D$9)*(G6591/100)*(E6591/1000)),IF(C6591="Spirits",SUM(LOOKUP(2,1/(SRP!$B$2:$B$6&lt;=E6591)/(SRP!$C$2:$C$6&gt;=E6591),SRP!$D$2:$D$6)*(G6591/100)*(E6591/1000)),IF(AND(C6591="Wine",D6591="Fortified Wines"),SUM(LOOKUP(2,1/(SRP!$B$20:$B$23&lt;=E6591)/(SRP!$C$20:$C$23&gt;=E6591),SRP!$D$20:$D$23)*(G6591/100)*(E6591/1000)),IF(C6591="Wine",SUM(LOOKUP(2,1/(SRP!$B$15:$B$19&lt;=E6591)/(SRP!$C$15:$C$19&gt;=E6591),SRP!$D$15:$D$19)*(G6591/100)*(E6591/1000)),IF(C6591="Ready to Drink",SUM(LOOKUP(2,1/(SRP!$B$10:$B$14&lt;=E6591)/(SRP!$C$10:$C$14&gt;=E6591),SRP!$D$10:$D$14)*(G6591/100)*(E6591/1000)),0))))),2)</f>
        <v>1.41</v>
      </c>
    </row>
    <row r="6592" spans="1:11" x14ac:dyDescent="0.35">
      <c r="A6592" s="2">
        <v>52486</v>
      </c>
      <c r="B6592" s="76" t="s">
        <v>4538</v>
      </c>
      <c r="C6592" s="76" t="s">
        <v>5938</v>
      </c>
      <c r="D6592" s="76" t="s">
        <v>5746</v>
      </c>
      <c r="E6592" s="76">
        <v>2840</v>
      </c>
      <c r="F6592" s="76">
        <v>3</v>
      </c>
      <c r="G6592" s="77">
        <v>4</v>
      </c>
      <c r="H6592" s="76" t="s">
        <v>3279</v>
      </c>
      <c r="I6592" s="77">
        <v>23.99</v>
      </c>
      <c r="J6592" s="2">
        <v>8</v>
      </c>
      <c r="K6592" s="119" cm="1">
        <f t="array" ref="K6592">ROUND(IF(C6592="Beer",SUM(LOOKUP(2,1/(SRP!$B$7:$B$9&lt;=E6592)/(SRP!$C$7:$C$9&gt;=E6592),SRP!$D$7:$D$9)*(G6592/100)*(E6592/1000)),IF(C6592="Spirits",SUM(LOOKUP(2,1/(SRP!$B$2:$B$6&lt;=E6592)/(SRP!$C$2:$C$6&gt;=E6592),SRP!$D$2:$D$6)*(G6592/100)*(E6592/1000)),IF(AND(C6592="Wine",D6592="Fortified Wines"),SUM(LOOKUP(2,1/(SRP!$B$20:$B$23&lt;=E6592)/(SRP!$C$20:$C$23&gt;=E6592),SRP!$D$20:$D$23)*(G6592/100)*(E6592/1000)),IF(C6592="Wine",SUM(LOOKUP(2,1/(SRP!$B$15:$B$19&lt;=E6592)/(SRP!$C$15:$C$19&gt;=E6592),SRP!$D$15:$D$19)*(G6592/100)*(E6592/1000)),IF(C6592="Ready to Drink",SUM(LOOKUP(2,1/(SRP!$B$10:$B$14&lt;=E6592)/(SRP!$C$10:$C$14&gt;=E6592),SRP!$D$10:$D$14)*(G6592/100)*(E6592/1000)),0))))),2)</f>
        <v>7.93</v>
      </c>
    </row>
    <row r="6593" spans="1:11" x14ac:dyDescent="0.35">
      <c r="A6593" s="2">
        <v>52486</v>
      </c>
      <c r="B6593" s="76" t="s">
        <v>4538</v>
      </c>
      <c r="C6593" s="76" t="s">
        <v>5938</v>
      </c>
      <c r="D6593" s="76" t="s">
        <v>5746</v>
      </c>
      <c r="E6593" s="76">
        <v>2840</v>
      </c>
      <c r="F6593" s="76">
        <v>3</v>
      </c>
      <c r="G6593" s="77">
        <v>4</v>
      </c>
      <c r="H6593" s="76" t="s">
        <v>3279</v>
      </c>
      <c r="I6593" s="77">
        <v>23.99</v>
      </c>
      <c r="J6593" s="2">
        <v>8</v>
      </c>
      <c r="K6593" s="119" cm="1">
        <f t="array" ref="K6593">ROUND(IF(C6593="Beer",SUM(LOOKUP(2,1/(SRP!$B$7:$B$9&lt;=E6593)/(SRP!$C$7:$C$9&gt;=E6593),SRP!$D$7:$D$9)*(G6593/100)*(E6593/1000)),IF(C6593="Spirits",SUM(LOOKUP(2,1/(SRP!$B$2:$B$6&lt;=E6593)/(SRP!$C$2:$C$6&gt;=E6593),SRP!$D$2:$D$6)*(G6593/100)*(E6593/1000)),IF(AND(C6593="Wine",D6593="Fortified Wines"),SUM(LOOKUP(2,1/(SRP!$B$20:$B$23&lt;=E6593)/(SRP!$C$20:$C$23&gt;=E6593),SRP!$D$20:$D$23)*(G6593/100)*(E6593/1000)),IF(C6593="Wine",SUM(LOOKUP(2,1/(SRP!$B$15:$B$19&lt;=E6593)/(SRP!$C$15:$C$19&gt;=E6593),SRP!$D$15:$D$19)*(G6593/100)*(E6593/1000)),IF(C6593="Ready to Drink",SUM(LOOKUP(2,1/(SRP!$B$10:$B$14&lt;=E6593)/(SRP!$C$10:$C$14&gt;=E6593),SRP!$D$10:$D$14)*(G6593/100)*(E6593/1000)),0))))),2)</f>
        <v>7.93</v>
      </c>
    </row>
    <row r="6594" spans="1:11" x14ac:dyDescent="0.35">
      <c r="A6594" s="2">
        <v>52489</v>
      </c>
      <c r="B6594" s="76" t="s">
        <v>5037</v>
      </c>
      <c r="C6594" s="76" t="s">
        <v>287</v>
      </c>
      <c r="D6594" s="76" t="s">
        <v>5240</v>
      </c>
      <c r="E6594" s="76">
        <v>473</v>
      </c>
      <c r="F6594" s="76">
        <v>24</v>
      </c>
      <c r="G6594" s="77">
        <v>7</v>
      </c>
      <c r="H6594" s="76" t="s">
        <v>3375</v>
      </c>
      <c r="I6594" s="77">
        <v>4.6900000000000004</v>
      </c>
      <c r="J6594" s="2">
        <v>1</v>
      </c>
      <c r="K6594" s="119" cm="1">
        <f t="array" ref="K6594">ROUND(IF(C6594="Beer",SUM(LOOKUP(2,1/(SRP!$B$7:$B$9&lt;=E6594)/(SRP!$C$7:$C$9&gt;=E6594),SRP!$D$7:$D$9)*(G6594/100)*(E6594/1000)),IF(C6594="Spirits",SUM(LOOKUP(2,1/(SRP!$B$2:$B$6&lt;=E6594)/(SRP!$C$2:$C$6&gt;=E6594),SRP!$D$2:$D$6)*(G6594/100)*(E6594/1000)),IF(AND(C6594="Wine",D6594="Fortified Wines"),SUM(LOOKUP(2,1/(SRP!$B$20:$B$23&lt;=E6594)/(SRP!$C$20:$C$23&gt;=E6594),SRP!$D$20:$D$23)*(G6594/100)*(E6594/1000)),IF(C6594="Wine",SUM(LOOKUP(2,1/(SRP!$B$15:$B$19&lt;=E6594)/(SRP!$C$15:$C$19&gt;=E6594),SRP!$D$15:$D$19)*(G6594/100)*(E6594/1000)),IF(C6594="Ready to Drink",SUM(LOOKUP(2,1/(SRP!$B$10:$B$14&lt;=E6594)/(SRP!$C$10:$C$14&gt;=E6594),SRP!$D$10:$D$14)*(G6594/100)*(E6594/1000)),0))))),2)</f>
        <v>2.31</v>
      </c>
    </row>
    <row r="6595" spans="1:11" x14ac:dyDescent="0.35">
      <c r="A6595" s="2">
        <v>52490</v>
      </c>
      <c r="B6595" s="76" t="s">
        <v>5038</v>
      </c>
      <c r="C6595" s="76" t="s">
        <v>5938</v>
      </c>
      <c r="D6595" s="76" t="s">
        <v>5283</v>
      </c>
      <c r="E6595" s="76">
        <v>355</v>
      </c>
      <c r="F6595" s="76">
        <v>24</v>
      </c>
      <c r="G6595" s="77">
        <v>5</v>
      </c>
      <c r="H6595" s="76" t="s">
        <v>3349</v>
      </c>
      <c r="I6595" s="77">
        <v>2.99</v>
      </c>
      <c r="J6595" s="2">
        <v>1</v>
      </c>
      <c r="K6595" s="119" cm="1">
        <f t="array" ref="K6595">ROUND(IF(C6595="Beer",SUM(LOOKUP(2,1/(SRP!$B$7:$B$9&lt;=E6595)/(SRP!$C$7:$C$9&gt;=E6595),SRP!$D$7:$D$9)*(G6595/100)*(E6595/1000)),IF(C6595="Spirits",SUM(LOOKUP(2,1/(SRP!$B$2:$B$6&lt;=E6595)/(SRP!$C$2:$C$6&gt;=E6595),SRP!$D$2:$D$6)*(G6595/100)*(E6595/1000)),IF(AND(C6595="Wine",D6595="Fortified Wines"),SUM(LOOKUP(2,1/(SRP!$B$20:$B$23&lt;=E6595)/(SRP!$C$20:$C$23&gt;=E6595),SRP!$D$20:$D$23)*(G6595/100)*(E6595/1000)),IF(C6595="Wine",SUM(LOOKUP(2,1/(SRP!$B$15:$B$19&lt;=E6595)/(SRP!$C$15:$C$19&gt;=E6595),SRP!$D$15:$D$19)*(G6595/100)*(E6595/1000)),IF(C6595="Ready to Drink",SUM(LOOKUP(2,1/(SRP!$B$10:$B$14&lt;=E6595)/(SRP!$C$10:$C$14&gt;=E6595),SRP!$D$10:$D$14)*(G6595/100)*(E6595/1000)),0))))),2)</f>
        <v>1.41</v>
      </c>
    </row>
    <row r="6596" spans="1:11" x14ac:dyDescent="0.35">
      <c r="A6596" s="2">
        <v>52490</v>
      </c>
      <c r="B6596" s="76" t="s">
        <v>5038</v>
      </c>
      <c r="C6596" s="76" t="s">
        <v>5938</v>
      </c>
      <c r="D6596" s="76" t="s">
        <v>5283</v>
      </c>
      <c r="E6596" s="76">
        <v>355</v>
      </c>
      <c r="F6596" s="76">
        <v>24</v>
      </c>
      <c r="G6596" s="77">
        <v>5</v>
      </c>
      <c r="H6596" s="76" t="s">
        <v>3349</v>
      </c>
      <c r="I6596" s="77">
        <v>2.99</v>
      </c>
      <c r="J6596" s="2">
        <v>1</v>
      </c>
      <c r="K6596" s="119" cm="1">
        <f t="array" ref="K6596">ROUND(IF(C6596="Beer",SUM(LOOKUP(2,1/(SRP!$B$7:$B$9&lt;=E6596)/(SRP!$C$7:$C$9&gt;=E6596),SRP!$D$7:$D$9)*(G6596/100)*(E6596/1000)),IF(C6596="Spirits",SUM(LOOKUP(2,1/(SRP!$B$2:$B$6&lt;=E6596)/(SRP!$C$2:$C$6&gt;=E6596),SRP!$D$2:$D$6)*(G6596/100)*(E6596/1000)),IF(AND(C6596="Wine",D6596="Fortified Wines"),SUM(LOOKUP(2,1/(SRP!$B$20:$B$23&lt;=E6596)/(SRP!$C$20:$C$23&gt;=E6596),SRP!$D$20:$D$23)*(G6596/100)*(E6596/1000)),IF(C6596="Wine",SUM(LOOKUP(2,1/(SRP!$B$15:$B$19&lt;=E6596)/(SRP!$C$15:$C$19&gt;=E6596),SRP!$D$15:$D$19)*(G6596/100)*(E6596/1000)),IF(C6596="Ready to Drink",SUM(LOOKUP(2,1/(SRP!$B$10:$B$14&lt;=E6596)/(SRP!$C$10:$C$14&gt;=E6596),SRP!$D$10:$D$14)*(G6596/100)*(E6596/1000)),0))))),2)</f>
        <v>1.41</v>
      </c>
    </row>
    <row r="6597" spans="1:11" x14ac:dyDescent="0.35">
      <c r="A6597" s="2">
        <v>52496</v>
      </c>
      <c r="B6597" s="76" t="s">
        <v>5039</v>
      </c>
      <c r="C6597" s="76" t="s">
        <v>5938</v>
      </c>
      <c r="D6597" s="76" t="s">
        <v>5748</v>
      </c>
      <c r="E6597" s="76">
        <v>2840</v>
      </c>
      <c r="F6597" s="76">
        <v>3</v>
      </c>
      <c r="G6597" s="77">
        <v>5</v>
      </c>
      <c r="H6597" s="76" t="s">
        <v>3279</v>
      </c>
      <c r="I6597" s="77">
        <v>23.99</v>
      </c>
      <c r="J6597" s="2">
        <v>8</v>
      </c>
      <c r="K6597" s="119" cm="1">
        <f t="array" ref="K6597">ROUND(IF(C6597="Beer",SUM(LOOKUP(2,1/(SRP!$B$7:$B$9&lt;=E6597)/(SRP!$C$7:$C$9&gt;=E6597),SRP!$D$7:$D$9)*(G6597/100)*(E6597/1000)),IF(C6597="Spirits",SUM(LOOKUP(2,1/(SRP!$B$2:$B$6&lt;=E6597)/(SRP!$C$2:$C$6&gt;=E6597),SRP!$D$2:$D$6)*(G6597/100)*(E6597/1000)),IF(AND(C6597="Wine",D6597="Fortified Wines"),SUM(LOOKUP(2,1/(SRP!$B$20:$B$23&lt;=E6597)/(SRP!$C$20:$C$23&gt;=E6597),SRP!$D$20:$D$23)*(G6597/100)*(E6597/1000)),IF(C6597="Wine",SUM(LOOKUP(2,1/(SRP!$B$15:$B$19&lt;=E6597)/(SRP!$C$15:$C$19&gt;=E6597),SRP!$D$15:$D$19)*(G6597/100)*(E6597/1000)),IF(C6597="Ready to Drink",SUM(LOOKUP(2,1/(SRP!$B$10:$B$14&lt;=E6597)/(SRP!$C$10:$C$14&gt;=E6597),SRP!$D$10:$D$14)*(G6597/100)*(E6597/1000)),0))))),2)</f>
        <v>9.91</v>
      </c>
    </row>
    <row r="6598" spans="1:11" x14ac:dyDescent="0.35">
      <c r="A6598" s="2">
        <v>52496</v>
      </c>
      <c r="B6598" s="76" t="s">
        <v>5039</v>
      </c>
      <c r="C6598" s="76" t="s">
        <v>5938</v>
      </c>
      <c r="D6598" s="76" t="s">
        <v>5748</v>
      </c>
      <c r="E6598" s="76">
        <v>2840</v>
      </c>
      <c r="F6598" s="76">
        <v>3</v>
      </c>
      <c r="G6598" s="77">
        <v>5</v>
      </c>
      <c r="H6598" s="76" t="s">
        <v>3279</v>
      </c>
      <c r="I6598" s="77">
        <v>23.99</v>
      </c>
      <c r="J6598" s="2">
        <v>8</v>
      </c>
      <c r="K6598" s="119" cm="1">
        <f t="array" ref="K6598">ROUND(IF(C6598="Beer",SUM(LOOKUP(2,1/(SRP!$B$7:$B$9&lt;=E6598)/(SRP!$C$7:$C$9&gt;=E6598),SRP!$D$7:$D$9)*(G6598/100)*(E6598/1000)),IF(C6598="Spirits",SUM(LOOKUP(2,1/(SRP!$B$2:$B$6&lt;=E6598)/(SRP!$C$2:$C$6&gt;=E6598),SRP!$D$2:$D$6)*(G6598/100)*(E6598/1000)),IF(AND(C6598="Wine",D6598="Fortified Wines"),SUM(LOOKUP(2,1/(SRP!$B$20:$B$23&lt;=E6598)/(SRP!$C$20:$C$23&gt;=E6598),SRP!$D$20:$D$23)*(G6598/100)*(E6598/1000)),IF(C6598="Wine",SUM(LOOKUP(2,1/(SRP!$B$15:$B$19&lt;=E6598)/(SRP!$C$15:$C$19&gt;=E6598),SRP!$D$15:$D$19)*(G6598/100)*(E6598/1000)),IF(C6598="Ready to Drink",SUM(LOOKUP(2,1/(SRP!$B$10:$B$14&lt;=E6598)/(SRP!$C$10:$C$14&gt;=E6598),SRP!$D$10:$D$14)*(G6598/100)*(E6598/1000)),0))))),2)</f>
        <v>9.91</v>
      </c>
    </row>
    <row r="6599" spans="1:11" x14ac:dyDescent="0.35">
      <c r="A6599" s="2">
        <v>52499</v>
      </c>
      <c r="B6599" s="76" t="s">
        <v>5040</v>
      </c>
      <c r="C6599" s="76" t="s">
        <v>5938</v>
      </c>
      <c r="D6599" s="76" t="s">
        <v>5283</v>
      </c>
      <c r="E6599" s="76">
        <v>355</v>
      </c>
      <c r="F6599" s="76">
        <v>24</v>
      </c>
      <c r="G6599" s="77">
        <v>5</v>
      </c>
      <c r="H6599" s="76" t="s">
        <v>3349</v>
      </c>
      <c r="I6599" s="77">
        <v>2.99</v>
      </c>
      <c r="J6599" s="2">
        <v>1</v>
      </c>
      <c r="K6599" s="119" cm="1">
        <f t="array" ref="K6599">ROUND(IF(C6599="Beer",SUM(LOOKUP(2,1/(SRP!$B$7:$B$9&lt;=E6599)/(SRP!$C$7:$C$9&gt;=E6599),SRP!$D$7:$D$9)*(G6599/100)*(E6599/1000)),IF(C6599="Spirits",SUM(LOOKUP(2,1/(SRP!$B$2:$B$6&lt;=E6599)/(SRP!$C$2:$C$6&gt;=E6599),SRP!$D$2:$D$6)*(G6599/100)*(E6599/1000)),IF(AND(C6599="Wine",D6599="Fortified Wines"),SUM(LOOKUP(2,1/(SRP!$B$20:$B$23&lt;=E6599)/(SRP!$C$20:$C$23&gt;=E6599),SRP!$D$20:$D$23)*(G6599/100)*(E6599/1000)),IF(C6599="Wine",SUM(LOOKUP(2,1/(SRP!$B$15:$B$19&lt;=E6599)/(SRP!$C$15:$C$19&gt;=E6599),SRP!$D$15:$D$19)*(G6599/100)*(E6599/1000)),IF(C6599="Ready to Drink",SUM(LOOKUP(2,1/(SRP!$B$10:$B$14&lt;=E6599)/(SRP!$C$10:$C$14&gt;=E6599),SRP!$D$10:$D$14)*(G6599/100)*(E6599/1000)),0))))),2)</f>
        <v>1.41</v>
      </c>
    </row>
    <row r="6600" spans="1:11" x14ac:dyDescent="0.35">
      <c r="A6600" s="2">
        <v>52499</v>
      </c>
      <c r="B6600" s="76" t="s">
        <v>5040</v>
      </c>
      <c r="C6600" s="76" t="s">
        <v>5938</v>
      </c>
      <c r="D6600" s="76" t="s">
        <v>5283</v>
      </c>
      <c r="E6600" s="76">
        <v>355</v>
      </c>
      <c r="F6600" s="76">
        <v>24</v>
      </c>
      <c r="G6600" s="77">
        <v>5</v>
      </c>
      <c r="H6600" s="76" t="s">
        <v>3349</v>
      </c>
      <c r="I6600" s="77">
        <v>2.99</v>
      </c>
      <c r="J6600" s="2">
        <v>1</v>
      </c>
      <c r="K6600" s="119" cm="1">
        <f t="array" ref="K6600">ROUND(IF(C6600="Beer",SUM(LOOKUP(2,1/(SRP!$B$7:$B$9&lt;=E6600)/(SRP!$C$7:$C$9&gt;=E6600),SRP!$D$7:$D$9)*(G6600/100)*(E6600/1000)),IF(C6600="Spirits",SUM(LOOKUP(2,1/(SRP!$B$2:$B$6&lt;=E6600)/(SRP!$C$2:$C$6&gt;=E6600),SRP!$D$2:$D$6)*(G6600/100)*(E6600/1000)),IF(AND(C6600="Wine",D6600="Fortified Wines"),SUM(LOOKUP(2,1/(SRP!$B$20:$B$23&lt;=E6600)/(SRP!$C$20:$C$23&gt;=E6600),SRP!$D$20:$D$23)*(G6600/100)*(E6600/1000)),IF(C6600="Wine",SUM(LOOKUP(2,1/(SRP!$B$15:$B$19&lt;=E6600)/(SRP!$C$15:$C$19&gt;=E6600),SRP!$D$15:$D$19)*(G6600/100)*(E6600/1000)),IF(C6600="Ready to Drink",SUM(LOOKUP(2,1/(SRP!$B$10:$B$14&lt;=E6600)/(SRP!$C$10:$C$14&gt;=E6600),SRP!$D$10:$D$14)*(G6600/100)*(E6600/1000)),0))))),2)</f>
        <v>1.41</v>
      </c>
    </row>
    <row r="6601" spans="1:11" x14ac:dyDescent="0.35">
      <c r="A6601" s="2">
        <v>52500</v>
      </c>
      <c r="B6601" s="76" t="s">
        <v>4612</v>
      </c>
      <c r="C6601" s="76" t="s">
        <v>5938</v>
      </c>
      <c r="D6601" s="76" t="s">
        <v>5298</v>
      </c>
      <c r="E6601" s="76">
        <v>4000</v>
      </c>
      <c r="F6601" s="76">
        <v>4</v>
      </c>
      <c r="G6601" s="77">
        <v>5</v>
      </c>
      <c r="H6601" s="76" t="s">
        <v>3279</v>
      </c>
      <c r="I6601" s="77">
        <v>25.99</v>
      </c>
      <c r="J6601" s="2">
        <v>1</v>
      </c>
      <c r="K6601" s="119" cm="1">
        <f t="array" ref="K6601">ROUND(IF(C6601="Beer",SUM(LOOKUP(2,1/(SRP!$B$7:$B$9&lt;=E6601)/(SRP!$C$7:$C$9&gt;=E6601),SRP!$D$7:$D$9)*(G6601/100)*(E6601/1000)),IF(C6601="Spirits",SUM(LOOKUP(2,1/(SRP!$B$2:$B$6&lt;=E6601)/(SRP!$C$2:$C$6&gt;=E6601),SRP!$D$2:$D$6)*(G6601/100)*(E6601/1000)),IF(AND(C6601="Wine",D6601="Fortified Wines"),SUM(LOOKUP(2,1/(SRP!$B$20:$B$23&lt;=E6601)/(SRP!$C$20:$C$23&gt;=E6601),SRP!$D$20:$D$23)*(G6601/100)*(E6601/1000)),IF(C6601="Wine",SUM(LOOKUP(2,1/(SRP!$B$15:$B$19&lt;=E6601)/(SRP!$C$15:$C$19&gt;=E6601),SRP!$D$15:$D$19)*(G6601/100)*(E6601/1000)),IF(C6601="Ready to Drink",SUM(LOOKUP(2,1/(SRP!$B$10:$B$14&lt;=E6601)/(SRP!$C$10:$C$14&gt;=E6601),SRP!$D$10:$D$14)*(G6601/100)*(E6601/1000)),0))))),2)</f>
        <v>13.96</v>
      </c>
    </row>
    <row r="6602" spans="1:11" x14ac:dyDescent="0.35">
      <c r="A6602" s="2">
        <v>52500</v>
      </c>
      <c r="B6602" s="76" t="s">
        <v>4612</v>
      </c>
      <c r="C6602" s="76" t="s">
        <v>5938</v>
      </c>
      <c r="D6602" s="76" t="s">
        <v>5298</v>
      </c>
      <c r="E6602" s="76">
        <v>4000</v>
      </c>
      <c r="F6602" s="76">
        <v>4</v>
      </c>
      <c r="G6602" s="77">
        <v>5</v>
      </c>
      <c r="H6602" s="76" t="s">
        <v>3279</v>
      </c>
      <c r="I6602" s="77">
        <v>25.99</v>
      </c>
      <c r="J6602" s="2">
        <v>1</v>
      </c>
      <c r="K6602" s="119" cm="1">
        <f t="array" ref="K6602">ROUND(IF(C6602="Beer",SUM(LOOKUP(2,1/(SRP!$B$7:$B$9&lt;=E6602)/(SRP!$C$7:$C$9&gt;=E6602),SRP!$D$7:$D$9)*(G6602/100)*(E6602/1000)),IF(C6602="Spirits",SUM(LOOKUP(2,1/(SRP!$B$2:$B$6&lt;=E6602)/(SRP!$C$2:$C$6&gt;=E6602),SRP!$D$2:$D$6)*(G6602/100)*(E6602/1000)),IF(AND(C6602="Wine",D6602="Fortified Wines"),SUM(LOOKUP(2,1/(SRP!$B$20:$B$23&lt;=E6602)/(SRP!$C$20:$C$23&gt;=E6602),SRP!$D$20:$D$23)*(G6602/100)*(E6602/1000)),IF(C6602="Wine",SUM(LOOKUP(2,1/(SRP!$B$15:$B$19&lt;=E6602)/(SRP!$C$15:$C$19&gt;=E6602),SRP!$D$15:$D$19)*(G6602/100)*(E6602/1000)),IF(C6602="Ready to Drink",SUM(LOOKUP(2,1/(SRP!$B$10:$B$14&lt;=E6602)/(SRP!$C$10:$C$14&gt;=E6602),SRP!$D$10:$D$14)*(G6602/100)*(E6602/1000)),0))))),2)</f>
        <v>13.96</v>
      </c>
    </row>
    <row r="6603" spans="1:11" x14ac:dyDescent="0.35">
      <c r="A6603" s="2">
        <v>52504</v>
      </c>
      <c r="B6603" s="76" t="s">
        <v>5041</v>
      </c>
      <c r="C6603" s="76" t="s">
        <v>5938</v>
      </c>
      <c r="D6603" s="76" t="s">
        <v>5283</v>
      </c>
      <c r="E6603" s="76">
        <v>355</v>
      </c>
      <c r="F6603" s="76">
        <v>24</v>
      </c>
      <c r="G6603" s="77">
        <v>5</v>
      </c>
      <c r="H6603" s="76" t="s">
        <v>3349</v>
      </c>
      <c r="I6603" s="77">
        <v>2.99</v>
      </c>
      <c r="J6603" s="2">
        <v>1</v>
      </c>
      <c r="K6603" s="119" cm="1">
        <f t="array" ref="K6603">ROUND(IF(C6603="Beer",SUM(LOOKUP(2,1/(SRP!$B$7:$B$9&lt;=E6603)/(SRP!$C$7:$C$9&gt;=E6603),SRP!$D$7:$D$9)*(G6603/100)*(E6603/1000)),IF(C6603="Spirits",SUM(LOOKUP(2,1/(SRP!$B$2:$B$6&lt;=E6603)/(SRP!$C$2:$C$6&gt;=E6603),SRP!$D$2:$D$6)*(G6603/100)*(E6603/1000)),IF(AND(C6603="Wine",D6603="Fortified Wines"),SUM(LOOKUP(2,1/(SRP!$B$20:$B$23&lt;=E6603)/(SRP!$C$20:$C$23&gt;=E6603),SRP!$D$20:$D$23)*(G6603/100)*(E6603/1000)),IF(C6603="Wine",SUM(LOOKUP(2,1/(SRP!$B$15:$B$19&lt;=E6603)/(SRP!$C$15:$C$19&gt;=E6603),SRP!$D$15:$D$19)*(G6603/100)*(E6603/1000)),IF(C6603="Ready to Drink",SUM(LOOKUP(2,1/(SRP!$B$10:$B$14&lt;=E6603)/(SRP!$C$10:$C$14&gt;=E6603),SRP!$D$10:$D$14)*(G6603/100)*(E6603/1000)),0))))),2)</f>
        <v>1.41</v>
      </c>
    </row>
    <row r="6604" spans="1:11" x14ac:dyDescent="0.35">
      <c r="A6604" s="2">
        <v>52504</v>
      </c>
      <c r="B6604" s="76" t="s">
        <v>5041</v>
      </c>
      <c r="C6604" s="76" t="s">
        <v>5938</v>
      </c>
      <c r="D6604" s="76" t="s">
        <v>5283</v>
      </c>
      <c r="E6604" s="76">
        <v>355</v>
      </c>
      <c r="F6604" s="76">
        <v>24</v>
      </c>
      <c r="G6604" s="77">
        <v>5</v>
      </c>
      <c r="H6604" s="76" t="s">
        <v>3349</v>
      </c>
      <c r="I6604" s="77">
        <v>2.99</v>
      </c>
      <c r="J6604" s="2">
        <v>1</v>
      </c>
      <c r="K6604" s="119" cm="1">
        <f t="array" ref="K6604">ROUND(IF(C6604="Beer",SUM(LOOKUP(2,1/(SRP!$B$7:$B$9&lt;=E6604)/(SRP!$C$7:$C$9&gt;=E6604),SRP!$D$7:$D$9)*(G6604/100)*(E6604/1000)),IF(C6604="Spirits",SUM(LOOKUP(2,1/(SRP!$B$2:$B$6&lt;=E6604)/(SRP!$C$2:$C$6&gt;=E6604),SRP!$D$2:$D$6)*(G6604/100)*(E6604/1000)),IF(AND(C6604="Wine",D6604="Fortified Wines"),SUM(LOOKUP(2,1/(SRP!$B$20:$B$23&lt;=E6604)/(SRP!$C$20:$C$23&gt;=E6604),SRP!$D$20:$D$23)*(G6604/100)*(E6604/1000)),IF(C6604="Wine",SUM(LOOKUP(2,1/(SRP!$B$15:$B$19&lt;=E6604)/(SRP!$C$15:$C$19&gt;=E6604),SRP!$D$15:$D$19)*(G6604/100)*(E6604/1000)),IF(C6604="Ready to Drink",SUM(LOOKUP(2,1/(SRP!$B$10:$B$14&lt;=E6604)/(SRP!$C$10:$C$14&gt;=E6604),SRP!$D$10:$D$14)*(G6604/100)*(E6604/1000)),0))))),2)</f>
        <v>1.41</v>
      </c>
    </row>
    <row r="6605" spans="1:11" x14ac:dyDescent="0.35">
      <c r="A6605" s="2">
        <v>52505</v>
      </c>
      <c r="B6605" s="76" t="s">
        <v>5042</v>
      </c>
      <c r="C6605" s="76" t="s">
        <v>5938</v>
      </c>
      <c r="D6605" s="76" t="s">
        <v>5283</v>
      </c>
      <c r="E6605" s="76">
        <v>4260</v>
      </c>
      <c r="F6605" s="76">
        <v>2</v>
      </c>
      <c r="G6605" s="77">
        <v>5</v>
      </c>
      <c r="H6605" s="76" t="s">
        <v>3349</v>
      </c>
      <c r="I6605" s="77">
        <v>30.99</v>
      </c>
      <c r="J6605" s="2">
        <v>12</v>
      </c>
      <c r="K6605" s="119" cm="1">
        <f t="array" ref="K6605">ROUND(IF(C6605="Beer",SUM(LOOKUP(2,1/(SRP!$B$7:$B$9&lt;=E6605)/(SRP!$C$7:$C$9&gt;=E6605),SRP!$D$7:$D$9)*(G6605/100)*(E6605/1000)),IF(C6605="Spirits",SUM(LOOKUP(2,1/(SRP!$B$2:$B$6&lt;=E6605)/(SRP!$C$2:$C$6&gt;=E6605),SRP!$D$2:$D$6)*(G6605/100)*(E6605/1000)),IF(AND(C6605="Wine",D6605="Fortified Wines"),SUM(LOOKUP(2,1/(SRP!$B$20:$B$23&lt;=E6605)/(SRP!$C$20:$C$23&gt;=E6605),SRP!$D$20:$D$23)*(G6605/100)*(E6605/1000)),IF(C6605="Wine",SUM(LOOKUP(2,1/(SRP!$B$15:$B$19&lt;=E6605)/(SRP!$C$15:$C$19&gt;=E6605),SRP!$D$15:$D$19)*(G6605/100)*(E6605/1000)),IF(C6605="Ready to Drink",SUM(LOOKUP(2,1/(SRP!$B$10:$B$14&lt;=E6605)/(SRP!$C$10:$C$14&gt;=E6605),SRP!$D$10:$D$14)*(G6605/100)*(E6605/1000)),0))))),2)</f>
        <v>14.87</v>
      </c>
    </row>
    <row r="6606" spans="1:11" x14ac:dyDescent="0.35">
      <c r="A6606" s="2">
        <v>52505</v>
      </c>
      <c r="B6606" s="76" t="s">
        <v>5042</v>
      </c>
      <c r="C6606" s="76" t="s">
        <v>5938</v>
      </c>
      <c r="D6606" s="76" t="s">
        <v>5283</v>
      </c>
      <c r="E6606" s="76">
        <v>4260</v>
      </c>
      <c r="F6606" s="76">
        <v>2</v>
      </c>
      <c r="G6606" s="77">
        <v>5</v>
      </c>
      <c r="H6606" s="76" t="s">
        <v>3349</v>
      </c>
      <c r="I6606" s="77">
        <v>30.99</v>
      </c>
      <c r="J6606" s="2">
        <v>12</v>
      </c>
      <c r="K6606" s="119" cm="1">
        <f t="array" ref="K6606">ROUND(IF(C6606="Beer",SUM(LOOKUP(2,1/(SRP!$B$7:$B$9&lt;=E6606)/(SRP!$C$7:$C$9&gt;=E6606),SRP!$D$7:$D$9)*(G6606/100)*(E6606/1000)),IF(C6606="Spirits",SUM(LOOKUP(2,1/(SRP!$B$2:$B$6&lt;=E6606)/(SRP!$C$2:$C$6&gt;=E6606),SRP!$D$2:$D$6)*(G6606/100)*(E6606/1000)),IF(AND(C6606="Wine",D6606="Fortified Wines"),SUM(LOOKUP(2,1/(SRP!$B$20:$B$23&lt;=E6606)/(SRP!$C$20:$C$23&gt;=E6606),SRP!$D$20:$D$23)*(G6606/100)*(E6606/1000)),IF(C6606="Wine",SUM(LOOKUP(2,1/(SRP!$B$15:$B$19&lt;=E6606)/(SRP!$C$15:$C$19&gt;=E6606),SRP!$D$15:$D$19)*(G6606/100)*(E6606/1000)),IF(C6606="Ready to Drink",SUM(LOOKUP(2,1/(SRP!$B$10:$B$14&lt;=E6606)/(SRP!$C$10:$C$14&gt;=E6606),SRP!$D$10:$D$14)*(G6606/100)*(E6606/1000)),0))))),2)</f>
        <v>14.87</v>
      </c>
    </row>
    <row r="6607" spans="1:11" x14ac:dyDescent="0.35">
      <c r="A6607" s="2">
        <v>52510</v>
      </c>
      <c r="B6607" s="76" t="s">
        <v>3671</v>
      </c>
      <c r="C6607" s="76" t="s">
        <v>5938</v>
      </c>
      <c r="D6607" s="76" t="s">
        <v>5746</v>
      </c>
      <c r="E6607" s="76">
        <v>2840</v>
      </c>
      <c r="F6607" s="76">
        <v>3</v>
      </c>
      <c r="G6607" s="77">
        <v>5</v>
      </c>
      <c r="H6607" s="76" t="s">
        <v>3279</v>
      </c>
      <c r="I6607" s="77">
        <v>23.99</v>
      </c>
      <c r="J6607" s="2">
        <v>8</v>
      </c>
      <c r="K6607" s="119" cm="1">
        <f t="array" ref="K6607">ROUND(IF(C6607="Beer",SUM(LOOKUP(2,1/(SRP!$B$7:$B$9&lt;=E6607)/(SRP!$C$7:$C$9&gt;=E6607),SRP!$D$7:$D$9)*(G6607/100)*(E6607/1000)),IF(C6607="Spirits",SUM(LOOKUP(2,1/(SRP!$B$2:$B$6&lt;=E6607)/(SRP!$C$2:$C$6&gt;=E6607),SRP!$D$2:$D$6)*(G6607/100)*(E6607/1000)),IF(AND(C6607="Wine",D6607="Fortified Wines"),SUM(LOOKUP(2,1/(SRP!$B$20:$B$23&lt;=E6607)/(SRP!$C$20:$C$23&gt;=E6607),SRP!$D$20:$D$23)*(G6607/100)*(E6607/1000)),IF(C6607="Wine",SUM(LOOKUP(2,1/(SRP!$B$15:$B$19&lt;=E6607)/(SRP!$C$15:$C$19&gt;=E6607),SRP!$D$15:$D$19)*(G6607/100)*(E6607/1000)),IF(C6607="Ready to Drink",SUM(LOOKUP(2,1/(SRP!$B$10:$B$14&lt;=E6607)/(SRP!$C$10:$C$14&gt;=E6607),SRP!$D$10:$D$14)*(G6607/100)*(E6607/1000)),0))))),2)</f>
        <v>9.91</v>
      </c>
    </row>
    <row r="6608" spans="1:11" x14ac:dyDescent="0.35">
      <c r="A6608" s="2">
        <v>52510</v>
      </c>
      <c r="B6608" s="76" t="s">
        <v>3671</v>
      </c>
      <c r="C6608" s="76" t="s">
        <v>5938</v>
      </c>
      <c r="D6608" s="76" t="s">
        <v>5746</v>
      </c>
      <c r="E6608" s="76">
        <v>2840</v>
      </c>
      <c r="F6608" s="76">
        <v>3</v>
      </c>
      <c r="G6608" s="77">
        <v>5</v>
      </c>
      <c r="H6608" s="76" t="s">
        <v>3279</v>
      </c>
      <c r="I6608" s="77">
        <v>23.99</v>
      </c>
      <c r="J6608" s="2">
        <v>8</v>
      </c>
      <c r="K6608" s="119" cm="1">
        <f t="array" ref="K6608">ROUND(IF(C6608="Beer",SUM(LOOKUP(2,1/(SRP!$B$7:$B$9&lt;=E6608)/(SRP!$C$7:$C$9&gt;=E6608),SRP!$D$7:$D$9)*(G6608/100)*(E6608/1000)),IF(C6608="Spirits",SUM(LOOKUP(2,1/(SRP!$B$2:$B$6&lt;=E6608)/(SRP!$C$2:$C$6&gt;=E6608),SRP!$D$2:$D$6)*(G6608/100)*(E6608/1000)),IF(AND(C6608="Wine",D6608="Fortified Wines"),SUM(LOOKUP(2,1/(SRP!$B$20:$B$23&lt;=E6608)/(SRP!$C$20:$C$23&gt;=E6608),SRP!$D$20:$D$23)*(G6608/100)*(E6608/1000)),IF(C6608="Wine",SUM(LOOKUP(2,1/(SRP!$B$15:$B$19&lt;=E6608)/(SRP!$C$15:$C$19&gt;=E6608),SRP!$D$15:$D$19)*(G6608/100)*(E6608/1000)),IF(C6608="Ready to Drink",SUM(LOOKUP(2,1/(SRP!$B$10:$B$14&lt;=E6608)/(SRP!$C$10:$C$14&gt;=E6608),SRP!$D$10:$D$14)*(G6608/100)*(E6608/1000)),0))))),2)</f>
        <v>9.91</v>
      </c>
    </row>
    <row r="6609" spans="1:11" x14ac:dyDescent="0.35">
      <c r="A6609" s="2">
        <v>52511</v>
      </c>
      <c r="B6609" s="76" t="s">
        <v>1373</v>
      </c>
      <c r="C6609" s="76" t="s">
        <v>5938</v>
      </c>
      <c r="D6609" s="76" t="s">
        <v>5748</v>
      </c>
      <c r="E6609" s="76">
        <v>355</v>
      </c>
      <c r="F6609" s="76">
        <v>24</v>
      </c>
      <c r="G6609" s="77">
        <v>5</v>
      </c>
      <c r="H6609" s="76" t="s">
        <v>3279</v>
      </c>
      <c r="I6609" s="77">
        <v>3.29</v>
      </c>
      <c r="J6609" s="2">
        <v>1</v>
      </c>
      <c r="K6609" s="119" cm="1">
        <f t="array" ref="K6609">ROUND(IF(C6609="Beer",SUM(LOOKUP(2,1/(SRP!$B$7:$B$9&lt;=E6609)/(SRP!$C$7:$C$9&gt;=E6609),SRP!$D$7:$D$9)*(G6609/100)*(E6609/1000)),IF(C6609="Spirits",SUM(LOOKUP(2,1/(SRP!$B$2:$B$6&lt;=E6609)/(SRP!$C$2:$C$6&gt;=E6609),SRP!$D$2:$D$6)*(G6609/100)*(E6609/1000)),IF(AND(C6609="Wine",D6609="Fortified Wines"),SUM(LOOKUP(2,1/(SRP!$B$20:$B$23&lt;=E6609)/(SRP!$C$20:$C$23&gt;=E6609),SRP!$D$20:$D$23)*(G6609/100)*(E6609/1000)),IF(C6609="Wine",SUM(LOOKUP(2,1/(SRP!$B$15:$B$19&lt;=E6609)/(SRP!$C$15:$C$19&gt;=E6609),SRP!$D$15:$D$19)*(G6609/100)*(E6609/1000)),IF(C6609="Ready to Drink",SUM(LOOKUP(2,1/(SRP!$B$10:$B$14&lt;=E6609)/(SRP!$C$10:$C$14&gt;=E6609),SRP!$D$10:$D$14)*(G6609/100)*(E6609/1000)),0))))),2)</f>
        <v>1.41</v>
      </c>
    </row>
    <row r="6610" spans="1:11" x14ac:dyDescent="0.35">
      <c r="A6610" s="2">
        <v>52511</v>
      </c>
      <c r="B6610" s="76" t="s">
        <v>1373</v>
      </c>
      <c r="C6610" s="76" t="s">
        <v>5938</v>
      </c>
      <c r="D6610" s="76" t="s">
        <v>5748</v>
      </c>
      <c r="E6610" s="76">
        <v>355</v>
      </c>
      <c r="F6610" s="76">
        <v>24</v>
      </c>
      <c r="G6610" s="77">
        <v>5</v>
      </c>
      <c r="H6610" s="76" t="s">
        <v>3279</v>
      </c>
      <c r="I6610" s="77">
        <v>3.29</v>
      </c>
      <c r="J6610" s="2">
        <v>1</v>
      </c>
      <c r="K6610" s="119" cm="1">
        <f t="array" ref="K6610">ROUND(IF(C6610="Beer",SUM(LOOKUP(2,1/(SRP!$B$7:$B$9&lt;=E6610)/(SRP!$C$7:$C$9&gt;=E6610),SRP!$D$7:$D$9)*(G6610/100)*(E6610/1000)),IF(C6610="Spirits",SUM(LOOKUP(2,1/(SRP!$B$2:$B$6&lt;=E6610)/(SRP!$C$2:$C$6&gt;=E6610),SRP!$D$2:$D$6)*(G6610/100)*(E6610/1000)),IF(AND(C6610="Wine",D6610="Fortified Wines"),SUM(LOOKUP(2,1/(SRP!$B$20:$B$23&lt;=E6610)/(SRP!$C$20:$C$23&gt;=E6610),SRP!$D$20:$D$23)*(G6610/100)*(E6610/1000)),IF(C6610="Wine",SUM(LOOKUP(2,1/(SRP!$B$15:$B$19&lt;=E6610)/(SRP!$C$15:$C$19&gt;=E6610),SRP!$D$15:$D$19)*(G6610/100)*(E6610/1000)),IF(C6610="Ready to Drink",SUM(LOOKUP(2,1/(SRP!$B$10:$B$14&lt;=E6610)/(SRP!$C$10:$C$14&gt;=E6610),SRP!$D$10:$D$14)*(G6610/100)*(E6610/1000)),0))))),2)</f>
        <v>1.41</v>
      </c>
    </row>
    <row r="6611" spans="1:11" x14ac:dyDescent="0.35">
      <c r="A6611" s="2">
        <v>52512</v>
      </c>
      <c r="B6611" s="76" t="s">
        <v>3670</v>
      </c>
      <c r="C6611" s="76" t="s">
        <v>5938</v>
      </c>
      <c r="D6611" s="76" t="s">
        <v>5298</v>
      </c>
      <c r="E6611" s="76">
        <v>2840</v>
      </c>
      <c r="F6611" s="76">
        <v>3</v>
      </c>
      <c r="G6611" s="77">
        <v>5</v>
      </c>
      <c r="H6611" s="76" t="s">
        <v>3279</v>
      </c>
      <c r="I6611" s="77">
        <v>23.99</v>
      </c>
      <c r="J6611" s="2">
        <v>8</v>
      </c>
      <c r="K6611" s="119" cm="1">
        <f t="array" ref="K6611">ROUND(IF(C6611="Beer",SUM(LOOKUP(2,1/(SRP!$B$7:$B$9&lt;=E6611)/(SRP!$C$7:$C$9&gt;=E6611),SRP!$D$7:$D$9)*(G6611/100)*(E6611/1000)),IF(C6611="Spirits",SUM(LOOKUP(2,1/(SRP!$B$2:$B$6&lt;=E6611)/(SRP!$C$2:$C$6&gt;=E6611),SRP!$D$2:$D$6)*(G6611/100)*(E6611/1000)),IF(AND(C6611="Wine",D6611="Fortified Wines"),SUM(LOOKUP(2,1/(SRP!$B$20:$B$23&lt;=E6611)/(SRP!$C$20:$C$23&gt;=E6611),SRP!$D$20:$D$23)*(G6611/100)*(E6611/1000)),IF(C6611="Wine",SUM(LOOKUP(2,1/(SRP!$B$15:$B$19&lt;=E6611)/(SRP!$C$15:$C$19&gt;=E6611),SRP!$D$15:$D$19)*(G6611/100)*(E6611/1000)),IF(C6611="Ready to Drink",SUM(LOOKUP(2,1/(SRP!$B$10:$B$14&lt;=E6611)/(SRP!$C$10:$C$14&gt;=E6611),SRP!$D$10:$D$14)*(G6611/100)*(E6611/1000)),0))))),2)</f>
        <v>9.91</v>
      </c>
    </row>
    <row r="6612" spans="1:11" x14ac:dyDescent="0.35">
      <c r="A6612" s="2">
        <v>52512</v>
      </c>
      <c r="B6612" s="76" t="s">
        <v>3670</v>
      </c>
      <c r="C6612" s="76" t="s">
        <v>5938</v>
      </c>
      <c r="D6612" s="76" t="s">
        <v>5298</v>
      </c>
      <c r="E6612" s="76">
        <v>2840</v>
      </c>
      <c r="F6612" s="76">
        <v>3</v>
      </c>
      <c r="G6612" s="77">
        <v>5</v>
      </c>
      <c r="H6612" s="76" t="s">
        <v>3279</v>
      </c>
      <c r="I6612" s="77">
        <v>23.99</v>
      </c>
      <c r="J6612" s="2">
        <v>8</v>
      </c>
      <c r="K6612" s="119" cm="1">
        <f t="array" ref="K6612">ROUND(IF(C6612="Beer",SUM(LOOKUP(2,1/(SRP!$B$7:$B$9&lt;=E6612)/(SRP!$C$7:$C$9&gt;=E6612),SRP!$D$7:$D$9)*(G6612/100)*(E6612/1000)),IF(C6612="Spirits",SUM(LOOKUP(2,1/(SRP!$B$2:$B$6&lt;=E6612)/(SRP!$C$2:$C$6&gt;=E6612),SRP!$D$2:$D$6)*(G6612/100)*(E6612/1000)),IF(AND(C6612="Wine",D6612="Fortified Wines"),SUM(LOOKUP(2,1/(SRP!$B$20:$B$23&lt;=E6612)/(SRP!$C$20:$C$23&gt;=E6612),SRP!$D$20:$D$23)*(G6612/100)*(E6612/1000)),IF(C6612="Wine",SUM(LOOKUP(2,1/(SRP!$B$15:$B$19&lt;=E6612)/(SRP!$C$15:$C$19&gt;=E6612),SRP!$D$15:$D$19)*(G6612/100)*(E6612/1000)),IF(C6612="Ready to Drink",SUM(LOOKUP(2,1/(SRP!$B$10:$B$14&lt;=E6612)/(SRP!$C$10:$C$14&gt;=E6612),SRP!$D$10:$D$14)*(G6612/100)*(E6612/1000)),0))))),2)</f>
        <v>9.91</v>
      </c>
    </row>
    <row r="6613" spans="1:11" x14ac:dyDescent="0.35">
      <c r="A6613" s="2">
        <v>52517</v>
      </c>
      <c r="B6613" s="76" t="s">
        <v>4556</v>
      </c>
      <c r="C6613" s="76" t="s">
        <v>5938</v>
      </c>
      <c r="D6613" s="76" t="s">
        <v>5279</v>
      </c>
      <c r="E6613" s="76">
        <v>4000</v>
      </c>
      <c r="F6613" s="76">
        <v>4</v>
      </c>
      <c r="G6613" s="77">
        <v>5</v>
      </c>
      <c r="H6613" s="76" t="s">
        <v>3279</v>
      </c>
      <c r="I6613" s="77">
        <v>25.99</v>
      </c>
      <c r="J6613" s="2">
        <v>1</v>
      </c>
      <c r="K6613" s="119" cm="1">
        <f t="array" ref="K6613">ROUND(IF(C6613="Beer",SUM(LOOKUP(2,1/(SRP!$B$7:$B$9&lt;=E6613)/(SRP!$C$7:$C$9&gt;=E6613),SRP!$D$7:$D$9)*(G6613/100)*(E6613/1000)),IF(C6613="Spirits",SUM(LOOKUP(2,1/(SRP!$B$2:$B$6&lt;=E6613)/(SRP!$C$2:$C$6&gt;=E6613),SRP!$D$2:$D$6)*(G6613/100)*(E6613/1000)),IF(AND(C6613="Wine",D6613="Fortified Wines"),SUM(LOOKUP(2,1/(SRP!$B$20:$B$23&lt;=E6613)/(SRP!$C$20:$C$23&gt;=E6613),SRP!$D$20:$D$23)*(G6613/100)*(E6613/1000)),IF(C6613="Wine",SUM(LOOKUP(2,1/(SRP!$B$15:$B$19&lt;=E6613)/(SRP!$C$15:$C$19&gt;=E6613),SRP!$D$15:$D$19)*(G6613/100)*(E6613/1000)),IF(C6613="Ready to Drink",SUM(LOOKUP(2,1/(SRP!$B$10:$B$14&lt;=E6613)/(SRP!$C$10:$C$14&gt;=E6613),SRP!$D$10:$D$14)*(G6613/100)*(E6613/1000)),0))))),2)</f>
        <v>13.96</v>
      </c>
    </row>
    <row r="6614" spans="1:11" x14ac:dyDescent="0.35">
      <c r="A6614" s="2">
        <v>52517</v>
      </c>
      <c r="B6614" s="76" t="s">
        <v>4556</v>
      </c>
      <c r="C6614" s="76" t="s">
        <v>5938</v>
      </c>
      <c r="D6614" s="76" t="s">
        <v>5279</v>
      </c>
      <c r="E6614" s="76">
        <v>4000</v>
      </c>
      <c r="F6614" s="76">
        <v>4</v>
      </c>
      <c r="G6614" s="77">
        <v>5</v>
      </c>
      <c r="H6614" s="76" t="s">
        <v>3279</v>
      </c>
      <c r="I6614" s="77">
        <v>25.99</v>
      </c>
      <c r="J6614" s="2">
        <v>1</v>
      </c>
      <c r="K6614" s="119" cm="1">
        <f t="array" ref="K6614">ROUND(IF(C6614="Beer",SUM(LOOKUP(2,1/(SRP!$B$7:$B$9&lt;=E6614)/(SRP!$C$7:$C$9&gt;=E6614),SRP!$D$7:$D$9)*(G6614/100)*(E6614/1000)),IF(C6614="Spirits",SUM(LOOKUP(2,1/(SRP!$B$2:$B$6&lt;=E6614)/(SRP!$C$2:$C$6&gt;=E6614),SRP!$D$2:$D$6)*(G6614/100)*(E6614/1000)),IF(AND(C6614="Wine",D6614="Fortified Wines"),SUM(LOOKUP(2,1/(SRP!$B$20:$B$23&lt;=E6614)/(SRP!$C$20:$C$23&gt;=E6614),SRP!$D$20:$D$23)*(G6614/100)*(E6614/1000)),IF(C6614="Wine",SUM(LOOKUP(2,1/(SRP!$B$15:$B$19&lt;=E6614)/(SRP!$C$15:$C$19&gt;=E6614),SRP!$D$15:$D$19)*(G6614/100)*(E6614/1000)),IF(C6614="Ready to Drink",SUM(LOOKUP(2,1/(SRP!$B$10:$B$14&lt;=E6614)/(SRP!$C$10:$C$14&gt;=E6614),SRP!$D$10:$D$14)*(G6614/100)*(E6614/1000)),0))))),2)</f>
        <v>13.96</v>
      </c>
    </row>
    <row r="6615" spans="1:11" x14ac:dyDescent="0.35">
      <c r="A6615" s="2">
        <v>52520</v>
      </c>
      <c r="B6615" s="76" t="s">
        <v>5043</v>
      </c>
      <c r="C6615" s="76" t="s">
        <v>5938</v>
      </c>
      <c r="D6615" s="76" t="s">
        <v>5279</v>
      </c>
      <c r="E6615" s="76">
        <v>4000</v>
      </c>
      <c r="F6615" s="76">
        <v>4</v>
      </c>
      <c r="G6615" s="77">
        <v>5</v>
      </c>
      <c r="H6615" s="76" t="s">
        <v>3279</v>
      </c>
      <c r="I6615" s="77">
        <v>25.99</v>
      </c>
      <c r="J6615" s="2">
        <v>1</v>
      </c>
      <c r="K6615" s="119" cm="1">
        <f t="array" ref="K6615">ROUND(IF(C6615="Beer",SUM(LOOKUP(2,1/(SRP!$B$7:$B$9&lt;=E6615)/(SRP!$C$7:$C$9&gt;=E6615),SRP!$D$7:$D$9)*(G6615/100)*(E6615/1000)),IF(C6615="Spirits",SUM(LOOKUP(2,1/(SRP!$B$2:$B$6&lt;=E6615)/(SRP!$C$2:$C$6&gt;=E6615),SRP!$D$2:$D$6)*(G6615/100)*(E6615/1000)),IF(AND(C6615="Wine",D6615="Fortified Wines"),SUM(LOOKUP(2,1/(SRP!$B$20:$B$23&lt;=E6615)/(SRP!$C$20:$C$23&gt;=E6615),SRP!$D$20:$D$23)*(G6615/100)*(E6615/1000)),IF(C6615="Wine",SUM(LOOKUP(2,1/(SRP!$B$15:$B$19&lt;=E6615)/(SRP!$C$15:$C$19&gt;=E6615),SRP!$D$15:$D$19)*(G6615/100)*(E6615/1000)),IF(C6615="Ready to Drink",SUM(LOOKUP(2,1/(SRP!$B$10:$B$14&lt;=E6615)/(SRP!$C$10:$C$14&gt;=E6615),SRP!$D$10:$D$14)*(G6615/100)*(E6615/1000)),0))))),2)</f>
        <v>13.96</v>
      </c>
    </row>
    <row r="6616" spans="1:11" x14ac:dyDescent="0.35">
      <c r="A6616" s="2">
        <v>52520</v>
      </c>
      <c r="B6616" s="76" t="s">
        <v>5043</v>
      </c>
      <c r="C6616" s="76" t="s">
        <v>5938</v>
      </c>
      <c r="D6616" s="76" t="s">
        <v>5279</v>
      </c>
      <c r="E6616" s="76">
        <v>4000</v>
      </c>
      <c r="F6616" s="76">
        <v>4</v>
      </c>
      <c r="G6616" s="77">
        <v>5</v>
      </c>
      <c r="H6616" s="76" t="s">
        <v>3279</v>
      </c>
      <c r="I6616" s="77">
        <v>25.99</v>
      </c>
      <c r="J6616" s="2">
        <v>1</v>
      </c>
      <c r="K6616" s="119" cm="1">
        <f t="array" ref="K6616">ROUND(IF(C6616="Beer",SUM(LOOKUP(2,1/(SRP!$B$7:$B$9&lt;=E6616)/(SRP!$C$7:$C$9&gt;=E6616),SRP!$D$7:$D$9)*(G6616/100)*(E6616/1000)),IF(C6616="Spirits",SUM(LOOKUP(2,1/(SRP!$B$2:$B$6&lt;=E6616)/(SRP!$C$2:$C$6&gt;=E6616),SRP!$D$2:$D$6)*(G6616/100)*(E6616/1000)),IF(AND(C6616="Wine",D6616="Fortified Wines"),SUM(LOOKUP(2,1/(SRP!$B$20:$B$23&lt;=E6616)/(SRP!$C$20:$C$23&gt;=E6616),SRP!$D$20:$D$23)*(G6616/100)*(E6616/1000)),IF(C6616="Wine",SUM(LOOKUP(2,1/(SRP!$B$15:$B$19&lt;=E6616)/(SRP!$C$15:$C$19&gt;=E6616),SRP!$D$15:$D$19)*(G6616/100)*(E6616/1000)),IF(C6616="Ready to Drink",SUM(LOOKUP(2,1/(SRP!$B$10:$B$14&lt;=E6616)/(SRP!$C$10:$C$14&gt;=E6616),SRP!$D$10:$D$14)*(G6616/100)*(E6616/1000)),0))))),2)</f>
        <v>13.96</v>
      </c>
    </row>
    <row r="6617" spans="1:11" x14ac:dyDescent="0.35">
      <c r="A6617" s="2">
        <v>52522</v>
      </c>
      <c r="B6617" s="76" t="s">
        <v>5044</v>
      </c>
      <c r="C6617" s="76" t="s">
        <v>5938</v>
      </c>
      <c r="D6617" s="76" t="s">
        <v>5279</v>
      </c>
      <c r="E6617" s="76">
        <v>4000</v>
      </c>
      <c r="F6617" s="76">
        <v>4</v>
      </c>
      <c r="G6617" s="77">
        <v>5</v>
      </c>
      <c r="H6617" s="76" t="s">
        <v>3279</v>
      </c>
      <c r="I6617" s="77">
        <v>25.99</v>
      </c>
      <c r="J6617" s="2">
        <v>1</v>
      </c>
      <c r="K6617" s="119" cm="1">
        <f t="array" ref="K6617">ROUND(IF(C6617="Beer",SUM(LOOKUP(2,1/(SRP!$B$7:$B$9&lt;=E6617)/(SRP!$C$7:$C$9&gt;=E6617),SRP!$D$7:$D$9)*(G6617/100)*(E6617/1000)),IF(C6617="Spirits",SUM(LOOKUP(2,1/(SRP!$B$2:$B$6&lt;=E6617)/(SRP!$C$2:$C$6&gt;=E6617),SRP!$D$2:$D$6)*(G6617/100)*(E6617/1000)),IF(AND(C6617="Wine",D6617="Fortified Wines"),SUM(LOOKUP(2,1/(SRP!$B$20:$B$23&lt;=E6617)/(SRP!$C$20:$C$23&gt;=E6617),SRP!$D$20:$D$23)*(G6617/100)*(E6617/1000)),IF(C6617="Wine",SUM(LOOKUP(2,1/(SRP!$B$15:$B$19&lt;=E6617)/(SRP!$C$15:$C$19&gt;=E6617),SRP!$D$15:$D$19)*(G6617/100)*(E6617/1000)),IF(C6617="Ready to Drink",SUM(LOOKUP(2,1/(SRP!$B$10:$B$14&lt;=E6617)/(SRP!$C$10:$C$14&gt;=E6617),SRP!$D$10:$D$14)*(G6617/100)*(E6617/1000)),0))))),2)</f>
        <v>13.96</v>
      </c>
    </row>
    <row r="6618" spans="1:11" x14ac:dyDescent="0.35">
      <c r="A6618" s="2">
        <v>52522</v>
      </c>
      <c r="B6618" s="76" t="s">
        <v>5044</v>
      </c>
      <c r="C6618" s="76" t="s">
        <v>5938</v>
      </c>
      <c r="D6618" s="76" t="s">
        <v>5279</v>
      </c>
      <c r="E6618" s="76">
        <v>4000</v>
      </c>
      <c r="F6618" s="76">
        <v>4</v>
      </c>
      <c r="G6618" s="77">
        <v>5</v>
      </c>
      <c r="H6618" s="76" t="s">
        <v>3279</v>
      </c>
      <c r="I6618" s="77">
        <v>25.99</v>
      </c>
      <c r="J6618" s="2">
        <v>1</v>
      </c>
      <c r="K6618" s="119" cm="1">
        <f t="array" ref="K6618">ROUND(IF(C6618="Beer",SUM(LOOKUP(2,1/(SRP!$B$7:$B$9&lt;=E6618)/(SRP!$C$7:$C$9&gt;=E6618),SRP!$D$7:$D$9)*(G6618/100)*(E6618/1000)),IF(C6618="Spirits",SUM(LOOKUP(2,1/(SRP!$B$2:$B$6&lt;=E6618)/(SRP!$C$2:$C$6&gt;=E6618),SRP!$D$2:$D$6)*(G6618/100)*(E6618/1000)),IF(AND(C6618="Wine",D6618="Fortified Wines"),SUM(LOOKUP(2,1/(SRP!$B$20:$B$23&lt;=E6618)/(SRP!$C$20:$C$23&gt;=E6618),SRP!$D$20:$D$23)*(G6618/100)*(E6618/1000)),IF(C6618="Wine",SUM(LOOKUP(2,1/(SRP!$B$15:$B$19&lt;=E6618)/(SRP!$C$15:$C$19&gt;=E6618),SRP!$D$15:$D$19)*(G6618/100)*(E6618/1000)),IF(C6618="Ready to Drink",SUM(LOOKUP(2,1/(SRP!$B$10:$B$14&lt;=E6618)/(SRP!$C$10:$C$14&gt;=E6618),SRP!$D$10:$D$14)*(G6618/100)*(E6618/1000)),0))))),2)</f>
        <v>13.96</v>
      </c>
    </row>
    <row r="6619" spans="1:11" x14ac:dyDescent="0.35">
      <c r="A6619" s="2">
        <v>52523</v>
      </c>
      <c r="B6619" s="76" t="s">
        <v>4537</v>
      </c>
      <c r="C6619" s="76" t="s">
        <v>5938</v>
      </c>
      <c r="D6619" s="76" t="s">
        <v>5279</v>
      </c>
      <c r="E6619" s="76">
        <v>6000</v>
      </c>
      <c r="F6619" s="76">
        <v>1</v>
      </c>
      <c r="G6619" s="77">
        <v>5</v>
      </c>
      <c r="H6619" s="76" t="s">
        <v>3279</v>
      </c>
      <c r="I6619" s="77">
        <v>41.99</v>
      </c>
      <c r="J6619" s="2">
        <v>1</v>
      </c>
      <c r="K6619" s="119" cm="1">
        <f t="array" ref="K6619">ROUND(IF(C6619="Beer",SUM(LOOKUP(2,1/(SRP!$B$7:$B$9&lt;=E6619)/(SRP!$C$7:$C$9&gt;=E6619),SRP!$D$7:$D$9)*(G6619/100)*(E6619/1000)),IF(C6619="Spirits",SUM(LOOKUP(2,1/(SRP!$B$2:$B$6&lt;=E6619)/(SRP!$C$2:$C$6&gt;=E6619),SRP!$D$2:$D$6)*(G6619/100)*(E6619/1000)),IF(AND(C6619="Wine",D6619="Fortified Wines"),SUM(LOOKUP(2,1/(SRP!$B$20:$B$23&lt;=E6619)/(SRP!$C$20:$C$23&gt;=E6619),SRP!$D$20:$D$23)*(G6619/100)*(E6619/1000)),IF(C6619="Wine",SUM(LOOKUP(2,1/(SRP!$B$15:$B$19&lt;=E6619)/(SRP!$C$15:$C$19&gt;=E6619),SRP!$D$15:$D$19)*(G6619/100)*(E6619/1000)),IF(C6619="Ready to Drink",SUM(LOOKUP(2,1/(SRP!$B$10:$B$14&lt;=E6619)/(SRP!$C$10:$C$14&gt;=E6619),SRP!$D$10:$D$14)*(G6619/100)*(E6619/1000)),0))))),2)</f>
        <v>20.94</v>
      </c>
    </row>
    <row r="6620" spans="1:11" x14ac:dyDescent="0.35">
      <c r="A6620" s="2">
        <v>52523</v>
      </c>
      <c r="B6620" s="76" t="s">
        <v>4537</v>
      </c>
      <c r="C6620" s="76" t="s">
        <v>5938</v>
      </c>
      <c r="D6620" s="76" t="s">
        <v>5279</v>
      </c>
      <c r="E6620" s="76">
        <v>6000</v>
      </c>
      <c r="F6620" s="76">
        <v>1</v>
      </c>
      <c r="G6620" s="77">
        <v>5</v>
      </c>
      <c r="H6620" s="76" t="s">
        <v>3279</v>
      </c>
      <c r="I6620" s="77">
        <v>41.99</v>
      </c>
      <c r="J6620" s="2">
        <v>1</v>
      </c>
      <c r="K6620" s="119" cm="1">
        <f t="array" ref="K6620">ROUND(IF(C6620="Beer",SUM(LOOKUP(2,1/(SRP!$B$7:$B$9&lt;=E6620)/(SRP!$C$7:$C$9&gt;=E6620),SRP!$D$7:$D$9)*(G6620/100)*(E6620/1000)),IF(C6620="Spirits",SUM(LOOKUP(2,1/(SRP!$B$2:$B$6&lt;=E6620)/(SRP!$C$2:$C$6&gt;=E6620),SRP!$D$2:$D$6)*(G6620/100)*(E6620/1000)),IF(AND(C6620="Wine",D6620="Fortified Wines"),SUM(LOOKUP(2,1/(SRP!$B$20:$B$23&lt;=E6620)/(SRP!$C$20:$C$23&gt;=E6620),SRP!$D$20:$D$23)*(G6620/100)*(E6620/1000)),IF(C6620="Wine",SUM(LOOKUP(2,1/(SRP!$B$15:$B$19&lt;=E6620)/(SRP!$C$15:$C$19&gt;=E6620),SRP!$D$15:$D$19)*(G6620/100)*(E6620/1000)),IF(C6620="Ready to Drink",SUM(LOOKUP(2,1/(SRP!$B$10:$B$14&lt;=E6620)/(SRP!$C$10:$C$14&gt;=E6620),SRP!$D$10:$D$14)*(G6620/100)*(E6620/1000)),0))))),2)</f>
        <v>20.94</v>
      </c>
    </row>
    <row r="6621" spans="1:11" x14ac:dyDescent="0.35">
      <c r="A6621" s="2">
        <v>52531</v>
      </c>
      <c r="B6621" s="76" t="s">
        <v>4557</v>
      </c>
      <c r="C6621" s="76" t="s">
        <v>5938</v>
      </c>
      <c r="D6621" s="76" t="s">
        <v>5283</v>
      </c>
      <c r="E6621" s="76">
        <v>473</v>
      </c>
      <c r="F6621" s="76">
        <v>24</v>
      </c>
      <c r="G6621" s="77">
        <v>7</v>
      </c>
      <c r="H6621" s="76" t="s">
        <v>3279</v>
      </c>
      <c r="I6621" s="77">
        <v>3.79</v>
      </c>
      <c r="J6621" s="2">
        <v>1</v>
      </c>
      <c r="K6621" s="119" cm="1">
        <f t="array" ref="K6621">ROUND(IF(C6621="Beer",SUM(LOOKUP(2,1/(SRP!$B$7:$B$9&lt;=E6621)/(SRP!$C$7:$C$9&gt;=E6621),SRP!$D$7:$D$9)*(G6621/100)*(E6621/1000)),IF(C6621="Spirits",SUM(LOOKUP(2,1/(SRP!$B$2:$B$6&lt;=E6621)/(SRP!$C$2:$C$6&gt;=E6621),SRP!$D$2:$D$6)*(G6621/100)*(E6621/1000)),IF(AND(C6621="Wine",D6621="Fortified Wines"),SUM(LOOKUP(2,1/(SRP!$B$20:$B$23&lt;=E6621)/(SRP!$C$20:$C$23&gt;=E6621),SRP!$D$20:$D$23)*(G6621/100)*(E6621/1000)),IF(C6621="Wine",SUM(LOOKUP(2,1/(SRP!$B$15:$B$19&lt;=E6621)/(SRP!$C$15:$C$19&gt;=E6621),SRP!$D$15:$D$19)*(G6621/100)*(E6621/1000)),IF(C6621="Ready to Drink",SUM(LOOKUP(2,1/(SRP!$B$10:$B$14&lt;=E6621)/(SRP!$C$10:$C$14&gt;=E6621),SRP!$D$10:$D$14)*(G6621/100)*(E6621/1000)),0))))),2)</f>
        <v>2.4500000000000002</v>
      </c>
    </row>
    <row r="6622" spans="1:11" x14ac:dyDescent="0.35">
      <c r="A6622" s="2">
        <v>52531</v>
      </c>
      <c r="B6622" s="76" t="s">
        <v>4557</v>
      </c>
      <c r="C6622" s="76" t="s">
        <v>5938</v>
      </c>
      <c r="D6622" s="76" t="s">
        <v>5283</v>
      </c>
      <c r="E6622" s="76">
        <v>473</v>
      </c>
      <c r="F6622" s="76">
        <v>24</v>
      </c>
      <c r="G6622" s="77">
        <v>7</v>
      </c>
      <c r="H6622" s="76" t="s">
        <v>3279</v>
      </c>
      <c r="I6622" s="77">
        <v>3.79</v>
      </c>
      <c r="J6622" s="2">
        <v>1</v>
      </c>
      <c r="K6622" s="119" cm="1">
        <f t="array" ref="K6622">ROUND(IF(C6622="Beer",SUM(LOOKUP(2,1/(SRP!$B$7:$B$9&lt;=E6622)/(SRP!$C$7:$C$9&gt;=E6622),SRP!$D$7:$D$9)*(G6622/100)*(E6622/1000)),IF(C6622="Spirits",SUM(LOOKUP(2,1/(SRP!$B$2:$B$6&lt;=E6622)/(SRP!$C$2:$C$6&gt;=E6622),SRP!$D$2:$D$6)*(G6622/100)*(E6622/1000)),IF(AND(C6622="Wine",D6622="Fortified Wines"),SUM(LOOKUP(2,1/(SRP!$B$20:$B$23&lt;=E6622)/(SRP!$C$20:$C$23&gt;=E6622),SRP!$D$20:$D$23)*(G6622/100)*(E6622/1000)),IF(C6622="Wine",SUM(LOOKUP(2,1/(SRP!$B$15:$B$19&lt;=E6622)/(SRP!$C$15:$C$19&gt;=E6622),SRP!$D$15:$D$19)*(G6622/100)*(E6622/1000)),IF(C6622="Ready to Drink",SUM(LOOKUP(2,1/(SRP!$B$10:$B$14&lt;=E6622)/(SRP!$C$10:$C$14&gt;=E6622),SRP!$D$10:$D$14)*(G6622/100)*(E6622/1000)),0))))),2)</f>
        <v>2.4500000000000002</v>
      </c>
    </row>
    <row r="6623" spans="1:11" x14ac:dyDescent="0.35">
      <c r="A6623" s="2">
        <v>52532</v>
      </c>
      <c r="B6623" s="76" t="s">
        <v>5045</v>
      </c>
      <c r="C6623" s="76" t="s">
        <v>5938</v>
      </c>
      <c r="D6623" s="76" t="s">
        <v>5283</v>
      </c>
      <c r="E6623" s="76">
        <v>473</v>
      </c>
      <c r="F6623" s="76">
        <v>24</v>
      </c>
      <c r="G6623" s="77">
        <v>7</v>
      </c>
      <c r="H6623" s="76" t="s">
        <v>3279</v>
      </c>
      <c r="I6623" s="77">
        <v>3.79</v>
      </c>
      <c r="J6623" s="2">
        <v>1</v>
      </c>
      <c r="K6623" s="119" cm="1">
        <f t="array" ref="K6623">ROUND(IF(C6623="Beer",SUM(LOOKUP(2,1/(SRP!$B$7:$B$9&lt;=E6623)/(SRP!$C$7:$C$9&gt;=E6623),SRP!$D$7:$D$9)*(G6623/100)*(E6623/1000)),IF(C6623="Spirits",SUM(LOOKUP(2,1/(SRP!$B$2:$B$6&lt;=E6623)/(SRP!$C$2:$C$6&gt;=E6623),SRP!$D$2:$D$6)*(G6623/100)*(E6623/1000)),IF(AND(C6623="Wine",D6623="Fortified Wines"),SUM(LOOKUP(2,1/(SRP!$B$20:$B$23&lt;=E6623)/(SRP!$C$20:$C$23&gt;=E6623),SRP!$D$20:$D$23)*(G6623/100)*(E6623/1000)),IF(C6623="Wine",SUM(LOOKUP(2,1/(SRP!$B$15:$B$19&lt;=E6623)/(SRP!$C$15:$C$19&gt;=E6623),SRP!$D$15:$D$19)*(G6623/100)*(E6623/1000)),IF(C6623="Ready to Drink",SUM(LOOKUP(2,1/(SRP!$B$10:$B$14&lt;=E6623)/(SRP!$C$10:$C$14&gt;=E6623),SRP!$D$10:$D$14)*(G6623/100)*(E6623/1000)),0))))),2)</f>
        <v>2.4500000000000002</v>
      </c>
    </row>
    <row r="6624" spans="1:11" x14ac:dyDescent="0.35">
      <c r="A6624" s="2">
        <v>52532</v>
      </c>
      <c r="B6624" s="76" t="s">
        <v>5045</v>
      </c>
      <c r="C6624" s="76" t="s">
        <v>5938</v>
      </c>
      <c r="D6624" s="76" t="s">
        <v>5283</v>
      </c>
      <c r="E6624" s="76">
        <v>473</v>
      </c>
      <c r="F6624" s="76">
        <v>24</v>
      </c>
      <c r="G6624" s="77">
        <v>7</v>
      </c>
      <c r="H6624" s="76" t="s">
        <v>3279</v>
      </c>
      <c r="I6624" s="77">
        <v>3.79</v>
      </c>
      <c r="J6624" s="2">
        <v>1</v>
      </c>
      <c r="K6624" s="119" cm="1">
        <f t="array" ref="K6624">ROUND(IF(C6624="Beer",SUM(LOOKUP(2,1/(SRP!$B$7:$B$9&lt;=E6624)/(SRP!$C$7:$C$9&gt;=E6624),SRP!$D$7:$D$9)*(G6624/100)*(E6624/1000)),IF(C6624="Spirits",SUM(LOOKUP(2,1/(SRP!$B$2:$B$6&lt;=E6624)/(SRP!$C$2:$C$6&gt;=E6624),SRP!$D$2:$D$6)*(G6624/100)*(E6624/1000)),IF(AND(C6624="Wine",D6624="Fortified Wines"),SUM(LOOKUP(2,1/(SRP!$B$20:$B$23&lt;=E6624)/(SRP!$C$20:$C$23&gt;=E6624),SRP!$D$20:$D$23)*(G6624/100)*(E6624/1000)),IF(C6624="Wine",SUM(LOOKUP(2,1/(SRP!$B$15:$B$19&lt;=E6624)/(SRP!$C$15:$C$19&gt;=E6624),SRP!$D$15:$D$19)*(G6624/100)*(E6624/1000)),IF(C6624="Ready to Drink",SUM(LOOKUP(2,1/(SRP!$B$10:$B$14&lt;=E6624)/(SRP!$C$10:$C$14&gt;=E6624),SRP!$D$10:$D$14)*(G6624/100)*(E6624/1000)),0))))),2)</f>
        <v>2.4500000000000002</v>
      </c>
    </row>
    <row r="6625" spans="1:11" x14ac:dyDescent="0.35">
      <c r="A6625" s="2">
        <v>52545</v>
      </c>
      <c r="B6625" s="76" t="s">
        <v>5073</v>
      </c>
      <c r="C6625" s="76" t="s">
        <v>5938</v>
      </c>
      <c r="D6625" s="76" t="s">
        <v>5279</v>
      </c>
      <c r="E6625" s="76">
        <v>2130</v>
      </c>
      <c r="F6625" s="76">
        <v>4</v>
      </c>
      <c r="G6625" s="77">
        <v>7</v>
      </c>
      <c r="H6625" s="76" t="s">
        <v>3326</v>
      </c>
      <c r="I6625" s="77">
        <v>16.989999999999998</v>
      </c>
      <c r="J6625" s="2">
        <v>6</v>
      </c>
      <c r="K6625" s="119" cm="1">
        <f t="array" ref="K6625">ROUND(IF(C6625="Beer",SUM(LOOKUP(2,1/(SRP!$B$7:$B$9&lt;=E6625)/(SRP!$C$7:$C$9&gt;=E6625),SRP!$D$7:$D$9)*(G6625/100)*(E6625/1000)),IF(C6625="Spirits",SUM(LOOKUP(2,1/(SRP!$B$2:$B$6&lt;=E6625)/(SRP!$C$2:$C$6&gt;=E6625),SRP!$D$2:$D$6)*(G6625/100)*(E6625/1000)),IF(AND(C6625="Wine",D6625="Fortified Wines"),SUM(LOOKUP(2,1/(SRP!$B$20:$B$23&lt;=E6625)/(SRP!$C$20:$C$23&gt;=E6625),SRP!$D$20:$D$23)*(G6625/100)*(E6625/1000)),IF(C6625="Wine",SUM(LOOKUP(2,1/(SRP!$B$15:$B$19&lt;=E6625)/(SRP!$C$15:$C$19&gt;=E6625),SRP!$D$15:$D$19)*(G6625/100)*(E6625/1000)),IF(C6625="Ready to Drink",SUM(LOOKUP(2,1/(SRP!$B$10:$B$14&lt;=E6625)/(SRP!$C$10:$C$14&gt;=E6625),SRP!$D$10:$D$14)*(G6625/100)*(E6625/1000)),0))))),2)</f>
        <v>10.41</v>
      </c>
    </row>
    <row r="6626" spans="1:11" x14ac:dyDescent="0.35">
      <c r="A6626" s="2">
        <v>52545</v>
      </c>
      <c r="B6626" s="76" t="s">
        <v>5073</v>
      </c>
      <c r="C6626" s="76" t="s">
        <v>5938</v>
      </c>
      <c r="D6626" s="76" t="s">
        <v>5279</v>
      </c>
      <c r="E6626" s="76">
        <v>2130</v>
      </c>
      <c r="F6626" s="76">
        <v>4</v>
      </c>
      <c r="G6626" s="77">
        <v>7</v>
      </c>
      <c r="H6626" s="76" t="s">
        <v>3326</v>
      </c>
      <c r="I6626" s="77">
        <v>16.989999999999998</v>
      </c>
      <c r="J6626" s="2">
        <v>6</v>
      </c>
      <c r="K6626" s="119" cm="1">
        <f t="array" ref="K6626">ROUND(IF(C6626="Beer",SUM(LOOKUP(2,1/(SRP!$B$7:$B$9&lt;=E6626)/(SRP!$C$7:$C$9&gt;=E6626),SRP!$D$7:$D$9)*(G6626/100)*(E6626/1000)),IF(C6626="Spirits",SUM(LOOKUP(2,1/(SRP!$B$2:$B$6&lt;=E6626)/(SRP!$C$2:$C$6&gt;=E6626),SRP!$D$2:$D$6)*(G6626/100)*(E6626/1000)),IF(AND(C6626="Wine",D6626="Fortified Wines"),SUM(LOOKUP(2,1/(SRP!$B$20:$B$23&lt;=E6626)/(SRP!$C$20:$C$23&gt;=E6626),SRP!$D$20:$D$23)*(G6626/100)*(E6626/1000)),IF(C6626="Wine",SUM(LOOKUP(2,1/(SRP!$B$15:$B$19&lt;=E6626)/(SRP!$C$15:$C$19&gt;=E6626),SRP!$D$15:$D$19)*(G6626/100)*(E6626/1000)),IF(C6626="Ready to Drink",SUM(LOOKUP(2,1/(SRP!$B$10:$B$14&lt;=E6626)/(SRP!$C$10:$C$14&gt;=E6626),SRP!$D$10:$D$14)*(G6626/100)*(E6626/1000)),0))))),2)</f>
        <v>10.41</v>
      </c>
    </row>
    <row r="6627" spans="1:11" x14ac:dyDescent="0.35">
      <c r="A6627" s="2">
        <v>52552</v>
      </c>
      <c r="B6627" s="76" t="s">
        <v>5074</v>
      </c>
      <c r="C6627" s="76" t="s">
        <v>287</v>
      </c>
      <c r="D6627" s="76" t="s">
        <v>5266</v>
      </c>
      <c r="E6627" s="76">
        <v>473</v>
      </c>
      <c r="F6627" s="76">
        <v>24</v>
      </c>
      <c r="G6627" s="77">
        <v>5.2</v>
      </c>
      <c r="H6627" s="76" t="s">
        <v>3376</v>
      </c>
      <c r="I6627" s="77">
        <v>3.94</v>
      </c>
      <c r="J6627" s="2">
        <v>1</v>
      </c>
      <c r="K6627" s="119" cm="1">
        <f t="array" ref="K6627">ROUND(IF(C6627="Beer",SUM(LOOKUP(2,1/(SRP!$B$7:$B$9&lt;=E6627)/(SRP!$C$7:$C$9&gt;=E6627),SRP!$D$7:$D$9)*(G6627/100)*(E6627/1000)),IF(C6627="Spirits",SUM(LOOKUP(2,1/(SRP!$B$2:$B$6&lt;=E6627)/(SRP!$C$2:$C$6&gt;=E6627),SRP!$D$2:$D$6)*(G6627/100)*(E6627/1000)),IF(AND(C6627="Wine",D6627="Fortified Wines"),SUM(LOOKUP(2,1/(SRP!$B$20:$B$23&lt;=E6627)/(SRP!$C$20:$C$23&gt;=E6627),SRP!$D$20:$D$23)*(G6627/100)*(E6627/1000)),IF(C6627="Wine",SUM(LOOKUP(2,1/(SRP!$B$15:$B$19&lt;=E6627)/(SRP!$C$15:$C$19&gt;=E6627),SRP!$D$15:$D$19)*(G6627/100)*(E6627/1000)),IF(C6627="Ready to Drink",SUM(LOOKUP(2,1/(SRP!$B$10:$B$14&lt;=E6627)/(SRP!$C$10:$C$14&gt;=E6627),SRP!$D$10:$D$14)*(G6627/100)*(E6627/1000)),0))))),2)</f>
        <v>1.72</v>
      </c>
    </row>
    <row r="6628" spans="1:11" x14ac:dyDescent="0.35">
      <c r="A6628" s="2">
        <v>52552</v>
      </c>
      <c r="B6628" s="76" t="s">
        <v>5074</v>
      </c>
      <c r="C6628" s="76" t="s">
        <v>287</v>
      </c>
      <c r="D6628" s="76" t="s">
        <v>5266</v>
      </c>
      <c r="E6628" s="76">
        <v>473</v>
      </c>
      <c r="F6628" s="76">
        <v>24</v>
      </c>
      <c r="G6628" s="77">
        <v>5.2</v>
      </c>
      <c r="H6628" s="76" t="s">
        <v>3376</v>
      </c>
      <c r="I6628" s="77">
        <v>3.94</v>
      </c>
      <c r="J6628" s="2">
        <v>1</v>
      </c>
      <c r="K6628" s="119" cm="1">
        <f t="array" ref="K6628">ROUND(IF(C6628="Beer",SUM(LOOKUP(2,1/(SRP!$B$7:$B$9&lt;=E6628)/(SRP!$C$7:$C$9&gt;=E6628),SRP!$D$7:$D$9)*(G6628/100)*(E6628/1000)),IF(C6628="Spirits",SUM(LOOKUP(2,1/(SRP!$B$2:$B$6&lt;=E6628)/(SRP!$C$2:$C$6&gt;=E6628),SRP!$D$2:$D$6)*(G6628/100)*(E6628/1000)),IF(AND(C6628="Wine",D6628="Fortified Wines"),SUM(LOOKUP(2,1/(SRP!$B$20:$B$23&lt;=E6628)/(SRP!$C$20:$C$23&gt;=E6628),SRP!$D$20:$D$23)*(G6628/100)*(E6628/1000)),IF(C6628="Wine",SUM(LOOKUP(2,1/(SRP!$B$15:$B$19&lt;=E6628)/(SRP!$C$15:$C$19&gt;=E6628),SRP!$D$15:$D$19)*(G6628/100)*(E6628/1000)),IF(C6628="Ready to Drink",SUM(LOOKUP(2,1/(SRP!$B$10:$B$14&lt;=E6628)/(SRP!$C$10:$C$14&gt;=E6628),SRP!$D$10:$D$14)*(G6628/100)*(E6628/1000)),0))))),2)</f>
        <v>1.72</v>
      </c>
    </row>
    <row r="6629" spans="1:11" x14ac:dyDescent="0.35">
      <c r="A6629" s="2">
        <v>52554</v>
      </c>
      <c r="B6629" s="76" t="s">
        <v>6989</v>
      </c>
      <c r="C6629" s="76" t="s">
        <v>286</v>
      </c>
      <c r="D6629" s="76" t="s">
        <v>5247</v>
      </c>
      <c r="E6629" s="76">
        <v>750</v>
      </c>
      <c r="F6629" s="76">
        <v>6</v>
      </c>
      <c r="G6629" s="77">
        <v>15.5</v>
      </c>
      <c r="H6629" s="76" t="s">
        <v>3300</v>
      </c>
      <c r="I6629" s="77">
        <v>74.989999999999995</v>
      </c>
      <c r="J6629" s="2">
        <v>1</v>
      </c>
      <c r="K6629" s="119" cm="1">
        <f t="array" ref="K6629">ROUND(IF(C6629="Beer",SUM(LOOKUP(2,1/(SRP!$B$7:$B$9&lt;=E6629)/(SRP!$C$7:$C$9&gt;=E6629),SRP!$D$7:$D$9)*(G6629/100)*(E6629/1000)),IF(C6629="Spirits",SUM(LOOKUP(2,1/(SRP!$B$2:$B$6&lt;=E6629)/(SRP!$C$2:$C$6&gt;=E6629),SRP!$D$2:$D$6)*(G6629/100)*(E6629/1000)),IF(AND(C6629="Wine",D6629="Fortified Wines"),SUM(LOOKUP(2,1/(SRP!$B$20:$B$23&lt;=E6629)/(SRP!$C$20:$C$23&gt;=E6629),SRP!$D$20:$D$23)*(G6629/100)*(E6629/1000)),IF(C6629="Wine",SUM(LOOKUP(2,1/(SRP!$B$15:$B$19&lt;=E6629)/(SRP!$C$15:$C$19&gt;=E6629),SRP!$D$15:$D$19)*(G6629/100)*(E6629/1000)),IF(C6629="Ready to Drink",SUM(LOOKUP(2,1/(SRP!$B$10:$B$14&lt;=E6629)/(SRP!$C$10:$C$14&gt;=E6629),SRP!$D$10:$D$14)*(G6629/100)*(E6629/1000)),0))))),2)</f>
        <v>8.1199999999999992</v>
      </c>
    </row>
    <row r="6630" spans="1:11" x14ac:dyDescent="0.35">
      <c r="A6630" s="2">
        <v>52555</v>
      </c>
      <c r="B6630" s="76" t="s">
        <v>5763</v>
      </c>
      <c r="C6630" s="76" t="s">
        <v>287</v>
      </c>
      <c r="D6630" s="76" t="s">
        <v>5240</v>
      </c>
      <c r="E6630" s="76">
        <v>473</v>
      </c>
      <c r="F6630" s="76">
        <v>24</v>
      </c>
      <c r="G6630" s="77">
        <v>8</v>
      </c>
      <c r="H6630" s="76" t="s">
        <v>3301</v>
      </c>
      <c r="I6630" s="77">
        <v>2.82</v>
      </c>
      <c r="J6630" s="2">
        <v>1</v>
      </c>
      <c r="K6630" s="119" cm="1">
        <f t="array" ref="K6630">ROUND(IF(C6630="Beer",SUM(LOOKUP(2,1/(SRP!$B$7:$B$9&lt;=E6630)/(SRP!$C$7:$C$9&gt;=E6630),SRP!$D$7:$D$9)*(G6630/100)*(E6630/1000)),IF(C6630="Spirits",SUM(LOOKUP(2,1/(SRP!$B$2:$B$6&lt;=E6630)/(SRP!$C$2:$C$6&gt;=E6630),SRP!$D$2:$D$6)*(G6630/100)*(E6630/1000)),IF(AND(C6630="Wine",D6630="Fortified Wines"),SUM(LOOKUP(2,1/(SRP!$B$20:$B$23&lt;=E6630)/(SRP!$C$20:$C$23&gt;=E6630),SRP!$D$20:$D$23)*(G6630/100)*(E6630/1000)),IF(C6630="Wine",SUM(LOOKUP(2,1/(SRP!$B$15:$B$19&lt;=E6630)/(SRP!$C$15:$C$19&gt;=E6630),SRP!$D$15:$D$19)*(G6630/100)*(E6630/1000)),IF(C6630="Ready to Drink",SUM(LOOKUP(2,1/(SRP!$B$10:$B$14&lt;=E6630)/(SRP!$C$10:$C$14&gt;=E6630),SRP!$D$10:$D$14)*(G6630/100)*(E6630/1000)),0))))),2)</f>
        <v>2.64</v>
      </c>
    </row>
    <row r="6631" spans="1:11" x14ac:dyDescent="0.35">
      <c r="A6631" s="2">
        <v>52555</v>
      </c>
      <c r="B6631" s="76" t="s">
        <v>5763</v>
      </c>
      <c r="C6631" s="76" t="s">
        <v>287</v>
      </c>
      <c r="D6631" s="76" t="s">
        <v>5240</v>
      </c>
      <c r="E6631" s="76">
        <v>473</v>
      </c>
      <c r="F6631" s="76">
        <v>24</v>
      </c>
      <c r="G6631" s="77">
        <v>8</v>
      </c>
      <c r="H6631" s="76" t="s">
        <v>3301</v>
      </c>
      <c r="I6631" s="77">
        <v>2.82</v>
      </c>
      <c r="J6631" s="2">
        <v>1</v>
      </c>
      <c r="K6631" s="119" cm="1">
        <f t="array" ref="K6631">ROUND(IF(C6631="Beer",SUM(LOOKUP(2,1/(SRP!$B$7:$B$9&lt;=E6631)/(SRP!$C$7:$C$9&gt;=E6631),SRP!$D$7:$D$9)*(G6631/100)*(E6631/1000)),IF(C6631="Spirits",SUM(LOOKUP(2,1/(SRP!$B$2:$B$6&lt;=E6631)/(SRP!$C$2:$C$6&gt;=E6631),SRP!$D$2:$D$6)*(G6631/100)*(E6631/1000)),IF(AND(C6631="Wine",D6631="Fortified Wines"),SUM(LOOKUP(2,1/(SRP!$B$20:$B$23&lt;=E6631)/(SRP!$C$20:$C$23&gt;=E6631),SRP!$D$20:$D$23)*(G6631/100)*(E6631/1000)),IF(C6631="Wine",SUM(LOOKUP(2,1/(SRP!$B$15:$B$19&lt;=E6631)/(SRP!$C$15:$C$19&gt;=E6631),SRP!$D$15:$D$19)*(G6631/100)*(E6631/1000)),IF(C6631="Ready to Drink",SUM(LOOKUP(2,1/(SRP!$B$10:$B$14&lt;=E6631)/(SRP!$C$10:$C$14&gt;=E6631),SRP!$D$10:$D$14)*(G6631/100)*(E6631/1000)),0))))),2)</f>
        <v>2.64</v>
      </c>
    </row>
    <row r="6632" spans="1:11" x14ac:dyDescent="0.35">
      <c r="A6632" s="2">
        <v>52556</v>
      </c>
      <c r="B6632" s="76" t="s">
        <v>5075</v>
      </c>
      <c r="C6632" s="76" t="s">
        <v>287</v>
      </c>
      <c r="D6632" s="76" t="s">
        <v>5292</v>
      </c>
      <c r="E6632" s="76">
        <v>1892</v>
      </c>
      <c r="F6632" s="76">
        <v>6</v>
      </c>
      <c r="G6632" s="77">
        <v>5</v>
      </c>
      <c r="H6632" s="76" t="s">
        <v>3376</v>
      </c>
      <c r="I6632" s="77">
        <v>13.94</v>
      </c>
      <c r="J6632" s="2">
        <v>4</v>
      </c>
      <c r="K6632" s="119" cm="1">
        <f t="array" ref="K6632">ROUND(IF(C6632="Beer",SUM(LOOKUP(2,1/(SRP!$B$7:$B$9&lt;=E6632)/(SRP!$C$7:$C$9&gt;=E6632),SRP!$D$7:$D$9)*(G6632/100)*(E6632/1000)),IF(C6632="Spirits",SUM(LOOKUP(2,1/(SRP!$B$2:$B$6&lt;=E6632)/(SRP!$C$2:$C$6&gt;=E6632),SRP!$D$2:$D$6)*(G6632/100)*(E6632/1000)),IF(AND(C6632="Wine",D6632="Fortified Wines"),SUM(LOOKUP(2,1/(SRP!$B$20:$B$23&lt;=E6632)/(SRP!$C$20:$C$23&gt;=E6632),SRP!$D$20:$D$23)*(G6632/100)*(E6632/1000)),IF(C6632="Wine",SUM(LOOKUP(2,1/(SRP!$B$15:$B$19&lt;=E6632)/(SRP!$C$15:$C$19&gt;=E6632),SRP!$D$15:$D$19)*(G6632/100)*(E6632/1000)),IF(C6632="Ready to Drink",SUM(LOOKUP(2,1/(SRP!$B$10:$B$14&lt;=E6632)/(SRP!$C$10:$C$14&gt;=E6632),SRP!$D$10:$D$14)*(G6632/100)*(E6632/1000)),0))))),2)</f>
        <v>6.6</v>
      </c>
    </row>
    <row r="6633" spans="1:11" x14ac:dyDescent="0.35">
      <c r="A6633" s="2">
        <v>52556</v>
      </c>
      <c r="B6633" s="76" t="s">
        <v>5075</v>
      </c>
      <c r="C6633" s="76" t="s">
        <v>287</v>
      </c>
      <c r="D6633" s="76" t="s">
        <v>5292</v>
      </c>
      <c r="E6633" s="76">
        <v>1892</v>
      </c>
      <c r="F6633" s="76">
        <v>6</v>
      </c>
      <c r="G6633" s="77">
        <v>5</v>
      </c>
      <c r="H6633" s="76" t="s">
        <v>3376</v>
      </c>
      <c r="I6633" s="77">
        <v>13.94</v>
      </c>
      <c r="J6633" s="2">
        <v>4</v>
      </c>
      <c r="K6633" s="119" cm="1">
        <f t="array" ref="K6633">ROUND(IF(C6633="Beer",SUM(LOOKUP(2,1/(SRP!$B$7:$B$9&lt;=E6633)/(SRP!$C$7:$C$9&gt;=E6633),SRP!$D$7:$D$9)*(G6633/100)*(E6633/1000)),IF(C6633="Spirits",SUM(LOOKUP(2,1/(SRP!$B$2:$B$6&lt;=E6633)/(SRP!$C$2:$C$6&gt;=E6633),SRP!$D$2:$D$6)*(G6633/100)*(E6633/1000)),IF(AND(C6633="Wine",D6633="Fortified Wines"),SUM(LOOKUP(2,1/(SRP!$B$20:$B$23&lt;=E6633)/(SRP!$C$20:$C$23&gt;=E6633),SRP!$D$20:$D$23)*(G6633/100)*(E6633/1000)),IF(C6633="Wine",SUM(LOOKUP(2,1/(SRP!$B$15:$B$19&lt;=E6633)/(SRP!$C$15:$C$19&gt;=E6633),SRP!$D$15:$D$19)*(G6633/100)*(E6633/1000)),IF(C6633="Ready to Drink",SUM(LOOKUP(2,1/(SRP!$B$10:$B$14&lt;=E6633)/(SRP!$C$10:$C$14&gt;=E6633),SRP!$D$10:$D$14)*(G6633/100)*(E6633/1000)),0))))),2)</f>
        <v>6.6</v>
      </c>
    </row>
    <row r="6634" spans="1:11" x14ac:dyDescent="0.35">
      <c r="A6634" s="2">
        <v>52567</v>
      </c>
      <c r="B6634" s="76" t="s">
        <v>2007</v>
      </c>
      <c r="C6634" s="76" t="s">
        <v>285</v>
      </c>
      <c r="D6634" s="76" t="s">
        <v>5267</v>
      </c>
      <c r="E6634" s="76">
        <v>750</v>
      </c>
      <c r="F6634" s="76">
        <v>12</v>
      </c>
      <c r="G6634" s="77">
        <v>30</v>
      </c>
      <c r="H6634" s="76" t="s">
        <v>3289</v>
      </c>
      <c r="I6634" s="77">
        <v>26.99</v>
      </c>
      <c r="J6634" s="2">
        <v>1</v>
      </c>
      <c r="K6634" s="119" cm="1">
        <f t="array" ref="K6634">ROUND(IF(C6634="Beer",SUM(LOOKUP(2,1/(SRP!$B$7:$B$9&lt;=E6634)/(SRP!$C$7:$C$9&gt;=E6634),SRP!$D$7:$D$9)*(G6634/100)*(E6634/1000)),IF(C6634="Spirits",SUM(LOOKUP(2,1/(SRP!$B$2:$B$6&lt;=E6634)/(SRP!$C$2:$C$6&gt;=E6634),SRP!$D$2:$D$6)*(G6634/100)*(E6634/1000)),IF(AND(C6634="Wine",D6634="Fortified Wines"),SUM(LOOKUP(2,1/(SRP!$B$20:$B$23&lt;=E6634)/(SRP!$C$20:$C$23&gt;=E6634),SRP!$D$20:$D$23)*(G6634/100)*(E6634/1000)),IF(C6634="Wine",SUM(LOOKUP(2,1/(SRP!$B$15:$B$19&lt;=E6634)/(SRP!$C$15:$C$19&gt;=E6634),SRP!$D$15:$D$19)*(G6634/100)*(E6634/1000)),IF(C6634="Ready to Drink",SUM(LOOKUP(2,1/(SRP!$B$10:$B$14&lt;=E6634)/(SRP!$C$10:$C$14&gt;=E6634),SRP!$D$10:$D$14)*(G6634/100)*(E6634/1000)),0))))),2)</f>
        <v>15.71</v>
      </c>
    </row>
    <row r="6635" spans="1:11" x14ac:dyDescent="0.35">
      <c r="A6635" s="2">
        <v>52570</v>
      </c>
      <c r="B6635" s="76" t="s">
        <v>5076</v>
      </c>
      <c r="C6635" s="76" t="s">
        <v>287</v>
      </c>
      <c r="D6635" s="76" t="s">
        <v>5266</v>
      </c>
      <c r="E6635" s="76">
        <v>473</v>
      </c>
      <c r="F6635" s="76">
        <v>24</v>
      </c>
      <c r="G6635" s="77">
        <v>5.5</v>
      </c>
      <c r="H6635" s="76" t="s">
        <v>3387</v>
      </c>
      <c r="I6635" s="77">
        <v>4.75</v>
      </c>
      <c r="J6635" s="2">
        <v>1</v>
      </c>
      <c r="K6635" s="119" cm="1">
        <f t="array" ref="K6635">ROUND(IF(C6635="Beer",SUM(LOOKUP(2,1/(SRP!$B$7:$B$9&lt;=E6635)/(SRP!$C$7:$C$9&gt;=E6635),SRP!$D$7:$D$9)*(G6635/100)*(E6635/1000)),IF(C6635="Spirits",SUM(LOOKUP(2,1/(SRP!$B$2:$B$6&lt;=E6635)/(SRP!$C$2:$C$6&gt;=E6635),SRP!$D$2:$D$6)*(G6635/100)*(E6635/1000)),IF(AND(C6635="Wine",D6635="Fortified Wines"),SUM(LOOKUP(2,1/(SRP!$B$20:$B$23&lt;=E6635)/(SRP!$C$20:$C$23&gt;=E6635),SRP!$D$20:$D$23)*(G6635/100)*(E6635/1000)),IF(C6635="Wine",SUM(LOOKUP(2,1/(SRP!$B$15:$B$19&lt;=E6635)/(SRP!$C$15:$C$19&gt;=E6635),SRP!$D$15:$D$19)*(G6635/100)*(E6635/1000)),IF(C6635="Ready to Drink",SUM(LOOKUP(2,1/(SRP!$B$10:$B$14&lt;=E6635)/(SRP!$C$10:$C$14&gt;=E6635),SRP!$D$10:$D$14)*(G6635/100)*(E6635/1000)),0))))),2)</f>
        <v>1.82</v>
      </c>
    </row>
    <row r="6636" spans="1:11" x14ac:dyDescent="0.35">
      <c r="A6636" s="2">
        <v>52570</v>
      </c>
      <c r="B6636" s="76" t="s">
        <v>5076</v>
      </c>
      <c r="C6636" s="76" t="s">
        <v>287</v>
      </c>
      <c r="D6636" s="76" t="s">
        <v>5266</v>
      </c>
      <c r="E6636" s="76">
        <v>473</v>
      </c>
      <c r="F6636" s="76">
        <v>24</v>
      </c>
      <c r="G6636" s="77">
        <v>5.5</v>
      </c>
      <c r="H6636" s="76" t="s">
        <v>3387</v>
      </c>
      <c r="I6636" s="77">
        <v>4.75</v>
      </c>
      <c r="J6636" s="2">
        <v>1</v>
      </c>
      <c r="K6636" s="119" cm="1">
        <f t="array" ref="K6636">ROUND(IF(C6636="Beer",SUM(LOOKUP(2,1/(SRP!$B$7:$B$9&lt;=E6636)/(SRP!$C$7:$C$9&gt;=E6636),SRP!$D$7:$D$9)*(G6636/100)*(E6636/1000)),IF(C6636="Spirits",SUM(LOOKUP(2,1/(SRP!$B$2:$B$6&lt;=E6636)/(SRP!$C$2:$C$6&gt;=E6636),SRP!$D$2:$D$6)*(G6636/100)*(E6636/1000)),IF(AND(C6636="Wine",D6636="Fortified Wines"),SUM(LOOKUP(2,1/(SRP!$B$20:$B$23&lt;=E6636)/(SRP!$C$20:$C$23&gt;=E6636),SRP!$D$20:$D$23)*(G6636/100)*(E6636/1000)),IF(C6636="Wine",SUM(LOOKUP(2,1/(SRP!$B$15:$B$19&lt;=E6636)/(SRP!$C$15:$C$19&gt;=E6636),SRP!$D$15:$D$19)*(G6636/100)*(E6636/1000)),IF(C6636="Ready to Drink",SUM(LOOKUP(2,1/(SRP!$B$10:$B$14&lt;=E6636)/(SRP!$C$10:$C$14&gt;=E6636),SRP!$D$10:$D$14)*(G6636/100)*(E6636/1000)),0))))),2)</f>
        <v>1.82</v>
      </c>
    </row>
    <row r="6637" spans="1:11" x14ac:dyDescent="0.35">
      <c r="A6637" s="2">
        <v>52577</v>
      </c>
      <c r="B6637" s="76" t="s">
        <v>2000</v>
      </c>
      <c r="C6637" s="76" t="s">
        <v>285</v>
      </c>
      <c r="D6637" s="76" t="s">
        <v>5267</v>
      </c>
      <c r="E6637" s="76">
        <v>750</v>
      </c>
      <c r="F6637" s="76">
        <v>12</v>
      </c>
      <c r="G6637" s="77">
        <v>30</v>
      </c>
      <c r="H6637" s="76" t="s">
        <v>3289</v>
      </c>
      <c r="I6637" s="77">
        <v>26.99</v>
      </c>
      <c r="J6637" s="2">
        <v>1</v>
      </c>
      <c r="K6637" s="119" cm="1">
        <f t="array" ref="K6637">ROUND(IF(C6637="Beer",SUM(LOOKUP(2,1/(SRP!$B$7:$B$9&lt;=E6637)/(SRP!$C$7:$C$9&gt;=E6637),SRP!$D$7:$D$9)*(G6637/100)*(E6637/1000)),IF(C6637="Spirits",SUM(LOOKUP(2,1/(SRP!$B$2:$B$6&lt;=E6637)/(SRP!$C$2:$C$6&gt;=E6637),SRP!$D$2:$D$6)*(G6637/100)*(E6637/1000)),IF(AND(C6637="Wine",D6637="Fortified Wines"),SUM(LOOKUP(2,1/(SRP!$B$20:$B$23&lt;=E6637)/(SRP!$C$20:$C$23&gt;=E6637),SRP!$D$20:$D$23)*(G6637/100)*(E6637/1000)),IF(C6637="Wine",SUM(LOOKUP(2,1/(SRP!$B$15:$B$19&lt;=E6637)/(SRP!$C$15:$C$19&gt;=E6637),SRP!$D$15:$D$19)*(G6637/100)*(E6637/1000)),IF(C6637="Ready to Drink",SUM(LOOKUP(2,1/(SRP!$B$10:$B$14&lt;=E6637)/(SRP!$C$10:$C$14&gt;=E6637),SRP!$D$10:$D$14)*(G6637/100)*(E6637/1000)),0))))),2)</f>
        <v>15.71</v>
      </c>
    </row>
    <row r="6638" spans="1:11" x14ac:dyDescent="0.35">
      <c r="A6638" s="2">
        <v>52586</v>
      </c>
      <c r="B6638" s="76" t="s">
        <v>5077</v>
      </c>
      <c r="C6638" s="76" t="s">
        <v>286</v>
      </c>
      <c r="D6638" s="76" t="s">
        <v>5244</v>
      </c>
      <c r="E6638" s="76">
        <v>750</v>
      </c>
      <c r="F6638" s="76">
        <v>6</v>
      </c>
      <c r="G6638" s="77">
        <v>13.8</v>
      </c>
      <c r="H6638" s="76" t="s">
        <v>3316</v>
      </c>
      <c r="I6638" s="77">
        <v>18.989999999999998</v>
      </c>
      <c r="J6638" s="2">
        <v>1</v>
      </c>
      <c r="K6638" s="119" cm="1">
        <f t="array" ref="K6638">ROUND(IF(C6638="Beer",SUM(LOOKUP(2,1/(SRP!$B$7:$B$9&lt;=E6638)/(SRP!$C$7:$C$9&gt;=E6638),SRP!$D$7:$D$9)*(G6638/100)*(E6638/1000)),IF(C6638="Spirits",SUM(LOOKUP(2,1/(SRP!$B$2:$B$6&lt;=E6638)/(SRP!$C$2:$C$6&gt;=E6638),SRP!$D$2:$D$6)*(G6638/100)*(E6638/1000)),IF(AND(C6638="Wine",D6638="Fortified Wines"),SUM(LOOKUP(2,1/(SRP!$B$20:$B$23&lt;=E6638)/(SRP!$C$20:$C$23&gt;=E6638),SRP!$D$20:$D$23)*(G6638/100)*(E6638/1000)),IF(C6638="Wine",SUM(LOOKUP(2,1/(SRP!$B$15:$B$19&lt;=E6638)/(SRP!$C$15:$C$19&gt;=E6638),SRP!$D$15:$D$19)*(G6638/100)*(E6638/1000)),IF(C6638="Ready to Drink",SUM(LOOKUP(2,1/(SRP!$B$10:$B$14&lt;=E6638)/(SRP!$C$10:$C$14&gt;=E6638),SRP!$D$10:$D$14)*(G6638/100)*(E6638/1000)),0))))),2)</f>
        <v>7.23</v>
      </c>
    </row>
    <row r="6639" spans="1:11" x14ac:dyDescent="0.35">
      <c r="A6639" s="2">
        <v>52603</v>
      </c>
      <c r="B6639" s="76" t="s">
        <v>5078</v>
      </c>
      <c r="C6639" s="76" t="s">
        <v>286</v>
      </c>
      <c r="D6639" s="76" t="s">
        <v>5269</v>
      </c>
      <c r="E6639" s="76">
        <v>750</v>
      </c>
      <c r="F6639" s="76">
        <v>12</v>
      </c>
      <c r="G6639" s="77">
        <v>14</v>
      </c>
      <c r="H6639" s="76" t="s">
        <v>6938</v>
      </c>
      <c r="I6639" s="77">
        <v>18.989999999999998</v>
      </c>
      <c r="J6639" s="2">
        <v>1</v>
      </c>
      <c r="K6639" s="119" cm="1">
        <f t="array" ref="K6639">ROUND(IF(C6639="Beer",SUM(LOOKUP(2,1/(SRP!$B$7:$B$9&lt;=E6639)/(SRP!$C$7:$C$9&gt;=E6639),SRP!$D$7:$D$9)*(G6639/100)*(E6639/1000)),IF(C6639="Spirits",SUM(LOOKUP(2,1/(SRP!$B$2:$B$6&lt;=E6639)/(SRP!$C$2:$C$6&gt;=E6639),SRP!$D$2:$D$6)*(G6639/100)*(E6639/1000)),IF(AND(C6639="Wine",D6639="Fortified Wines"),SUM(LOOKUP(2,1/(SRP!$B$20:$B$23&lt;=E6639)/(SRP!$C$20:$C$23&gt;=E6639),SRP!$D$20:$D$23)*(G6639/100)*(E6639/1000)),IF(C6639="Wine",SUM(LOOKUP(2,1/(SRP!$B$15:$B$19&lt;=E6639)/(SRP!$C$15:$C$19&gt;=E6639),SRP!$D$15:$D$19)*(G6639/100)*(E6639/1000)),IF(C6639="Ready to Drink",SUM(LOOKUP(2,1/(SRP!$B$10:$B$14&lt;=E6639)/(SRP!$C$10:$C$14&gt;=E6639),SRP!$D$10:$D$14)*(G6639/100)*(E6639/1000)),0))))),2)</f>
        <v>7.33</v>
      </c>
    </row>
    <row r="6640" spans="1:11" x14ac:dyDescent="0.35">
      <c r="A6640" s="2">
        <v>52604</v>
      </c>
      <c r="B6640" s="76" t="s">
        <v>5079</v>
      </c>
      <c r="C6640" s="76" t="s">
        <v>286</v>
      </c>
      <c r="D6640" s="76" t="s">
        <v>5247</v>
      </c>
      <c r="E6640" s="76">
        <v>750</v>
      </c>
      <c r="F6640" s="76">
        <v>12</v>
      </c>
      <c r="G6640" s="77">
        <v>13.5</v>
      </c>
      <c r="H6640" s="76" t="s">
        <v>3303</v>
      </c>
      <c r="I6640" s="77">
        <v>28.49</v>
      </c>
      <c r="J6640" s="2">
        <v>1</v>
      </c>
      <c r="K6640" s="119" cm="1">
        <f t="array" ref="K6640">ROUND(IF(C6640="Beer",SUM(LOOKUP(2,1/(SRP!$B$7:$B$9&lt;=E6640)/(SRP!$C$7:$C$9&gt;=E6640),SRP!$D$7:$D$9)*(G6640/100)*(E6640/1000)),IF(C6640="Spirits",SUM(LOOKUP(2,1/(SRP!$B$2:$B$6&lt;=E6640)/(SRP!$C$2:$C$6&gt;=E6640),SRP!$D$2:$D$6)*(G6640/100)*(E6640/1000)),IF(AND(C6640="Wine",D6640="Fortified Wines"),SUM(LOOKUP(2,1/(SRP!$B$20:$B$23&lt;=E6640)/(SRP!$C$20:$C$23&gt;=E6640),SRP!$D$20:$D$23)*(G6640/100)*(E6640/1000)),IF(C6640="Wine",SUM(LOOKUP(2,1/(SRP!$B$15:$B$19&lt;=E6640)/(SRP!$C$15:$C$19&gt;=E6640),SRP!$D$15:$D$19)*(G6640/100)*(E6640/1000)),IF(C6640="Ready to Drink",SUM(LOOKUP(2,1/(SRP!$B$10:$B$14&lt;=E6640)/(SRP!$C$10:$C$14&gt;=E6640),SRP!$D$10:$D$14)*(G6640/100)*(E6640/1000)),0))))),2)</f>
        <v>7.07</v>
      </c>
    </row>
    <row r="6641" spans="1:11" x14ac:dyDescent="0.35">
      <c r="A6641" s="2">
        <v>52605</v>
      </c>
      <c r="B6641" s="76" t="s">
        <v>6022</v>
      </c>
      <c r="C6641" s="76" t="s">
        <v>5938</v>
      </c>
      <c r="D6641" s="76" t="s">
        <v>5298</v>
      </c>
      <c r="E6641" s="76">
        <v>4260</v>
      </c>
      <c r="F6641" s="76">
        <v>2</v>
      </c>
      <c r="G6641" s="77">
        <v>5</v>
      </c>
      <c r="H6641" s="76" t="s">
        <v>6870</v>
      </c>
      <c r="I6641" s="77">
        <v>32.979999999999997</v>
      </c>
      <c r="J6641" s="2">
        <v>12</v>
      </c>
      <c r="K6641" s="119" cm="1">
        <f t="array" ref="K6641">ROUND(IF(C6641="Beer",SUM(LOOKUP(2,1/(SRP!$B$7:$B$9&lt;=E6641)/(SRP!$C$7:$C$9&gt;=E6641),SRP!$D$7:$D$9)*(G6641/100)*(E6641/1000)),IF(C6641="Spirits",SUM(LOOKUP(2,1/(SRP!$B$2:$B$6&lt;=E6641)/(SRP!$C$2:$C$6&gt;=E6641),SRP!$D$2:$D$6)*(G6641/100)*(E6641/1000)),IF(AND(C6641="Wine",D6641="Fortified Wines"),SUM(LOOKUP(2,1/(SRP!$B$20:$B$23&lt;=E6641)/(SRP!$C$20:$C$23&gt;=E6641),SRP!$D$20:$D$23)*(G6641/100)*(E6641/1000)),IF(C6641="Wine",SUM(LOOKUP(2,1/(SRP!$B$15:$B$19&lt;=E6641)/(SRP!$C$15:$C$19&gt;=E6641),SRP!$D$15:$D$19)*(G6641/100)*(E6641/1000)),IF(C6641="Ready to Drink",SUM(LOOKUP(2,1/(SRP!$B$10:$B$14&lt;=E6641)/(SRP!$C$10:$C$14&gt;=E6641),SRP!$D$10:$D$14)*(G6641/100)*(E6641/1000)),0))))),2)</f>
        <v>14.87</v>
      </c>
    </row>
    <row r="6642" spans="1:11" x14ac:dyDescent="0.35">
      <c r="A6642" s="2">
        <v>52614</v>
      </c>
      <c r="B6642" s="76" t="s">
        <v>5080</v>
      </c>
      <c r="C6642" s="76" t="s">
        <v>287</v>
      </c>
      <c r="D6642" s="76" t="s">
        <v>5240</v>
      </c>
      <c r="E6642" s="76">
        <v>3784</v>
      </c>
      <c r="F6642" s="76">
        <v>3</v>
      </c>
      <c r="G6642" s="77">
        <v>8</v>
      </c>
      <c r="H6642" s="76" t="s">
        <v>3301</v>
      </c>
      <c r="I6642" s="77">
        <v>27.99</v>
      </c>
      <c r="J6642" s="2">
        <v>8</v>
      </c>
      <c r="K6642" s="119" cm="1">
        <f t="array" ref="K6642">ROUND(IF(C6642="Beer",SUM(LOOKUP(2,1/(SRP!$B$7:$B$9&lt;=E6642)/(SRP!$C$7:$C$9&gt;=E6642),SRP!$D$7:$D$9)*(G6642/100)*(E6642/1000)),IF(C6642="Spirits",SUM(LOOKUP(2,1/(SRP!$B$2:$B$6&lt;=E6642)/(SRP!$C$2:$C$6&gt;=E6642),SRP!$D$2:$D$6)*(G6642/100)*(E6642/1000)),IF(AND(C6642="Wine",D6642="Fortified Wines"),SUM(LOOKUP(2,1/(SRP!$B$20:$B$23&lt;=E6642)/(SRP!$C$20:$C$23&gt;=E6642),SRP!$D$20:$D$23)*(G6642/100)*(E6642/1000)),IF(C6642="Wine",SUM(LOOKUP(2,1/(SRP!$B$15:$B$19&lt;=E6642)/(SRP!$C$15:$C$19&gt;=E6642),SRP!$D$15:$D$19)*(G6642/100)*(E6642/1000)),IF(C6642="Ready to Drink",SUM(LOOKUP(2,1/(SRP!$B$10:$B$14&lt;=E6642)/(SRP!$C$10:$C$14&gt;=E6642),SRP!$D$10:$D$14)*(G6642/100)*(E6642/1000)),0))))),2)</f>
        <v>21.13</v>
      </c>
    </row>
    <row r="6643" spans="1:11" x14ac:dyDescent="0.35">
      <c r="A6643" s="2">
        <v>52620</v>
      </c>
      <c r="B6643" s="76" t="s">
        <v>5081</v>
      </c>
      <c r="C6643" s="76" t="s">
        <v>287</v>
      </c>
      <c r="D6643" s="76" t="s">
        <v>5230</v>
      </c>
      <c r="E6643" s="76">
        <v>473</v>
      </c>
      <c r="F6643" s="76">
        <v>24</v>
      </c>
      <c r="G6643" s="77">
        <v>5</v>
      </c>
      <c r="H6643" s="76" t="s">
        <v>3380</v>
      </c>
      <c r="I6643" s="77">
        <v>4.49</v>
      </c>
      <c r="J6643" s="2">
        <v>1</v>
      </c>
      <c r="K6643" s="119" cm="1">
        <f t="array" ref="K6643">ROUND(IF(C6643="Beer",SUM(LOOKUP(2,1/(SRP!$B$7:$B$9&lt;=E6643)/(SRP!$C$7:$C$9&gt;=E6643),SRP!$D$7:$D$9)*(G6643/100)*(E6643/1000)),IF(C6643="Spirits",SUM(LOOKUP(2,1/(SRP!$B$2:$B$6&lt;=E6643)/(SRP!$C$2:$C$6&gt;=E6643),SRP!$D$2:$D$6)*(G6643/100)*(E6643/1000)),IF(AND(C6643="Wine",D6643="Fortified Wines"),SUM(LOOKUP(2,1/(SRP!$B$20:$B$23&lt;=E6643)/(SRP!$C$20:$C$23&gt;=E6643),SRP!$D$20:$D$23)*(G6643/100)*(E6643/1000)),IF(C6643="Wine",SUM(LOOKUP(2,1/(SRP!$B$15:$B$19&lt;=E6643)/(SRP!$C$15:$C$19&gt;=E6643),SRP!$D$15:$D$19)*(G6643/100)*(E6643/1000)),IF(C6643="Ready to Drink",SUM(LOOKUP(2,1/(SRP!$B$10:$B$14&lt;=E6643)/(SRP!$C$10:$C$14&gt;=E6643),SRP!$D$10:$D$14)*(G6643/100)*(E6643/1000)),0))))),2)</f>
        <v>1.65</v>
      </c>
    </row>
    <row r="6644" spans="1:11" x14ac:dyDescent="0.35">
      <c r="A6644" s="2">
        <v>52620</v>
      </c>
      <c r="B6644" s="76" t="s">
        <v>5081</v>
      </c>
      <c r="C6644" s="76" t="s">
        <v>287</v>
      </c>
      <c r="D6644" s="76" t="s">
        <v>5230</v>
      </c>
      <c r="E6644" s="76">
        <v>473</v>
      </c>
      <c r="F6644" s="76">
        <v>24</v>
      </c>
      <c r="G6644" s="77">
        <v>5</v>
      </c>
      <c r="H6644" s="76" t="s">
        <v>3380</v>
      </c>
      <c r="I6644" s="77">
        <v>4.49</v>
      </c>
      <c r="J6644" s="2">
        <v>1</v>
      </c>
      <c r="K6644" s="119" cm="1">
        <f t="array" ref="K6644">ROUND(IF(C6644="Beer",SUM(LOOKUP(2,1/(SRP!$B$7:$B$9&lt;=E6644)/(SRP!$C$7:$C$9&gt;=E6644),SRP!$D$7:$D$9)*(G6644/100)*(E6644/1000)),IF(C6644="Spirits",SUM(LOOKUP(2,1/(SRP!$B$2:$B$6&lt;=E6644)/(SRP!$C$2:$C$6&gt;=E6644),SRP!$D$2:$D$6)*(G6644/100)*(E6644/1000)),IF(AND(C6644="Wine",D6644="Fortified Wines"),SUM(LOOKUP(2,1/(SRP!$B$20:$B$23&lt;=E6644)/(SRP!$C$20:$C$23&gt;=E6644),SRP!$D$20:$D$23)*(G6644/100)*(E6644/1000)),IF(C6644="Wine",SUM(LOOKUP(2,1/(SRP!$B$15:$B$19&lt;=E6644)/(SRP!$C$15:$C$19&gt;=E6644),SRP!$D$15:$D$19)*(G6644/100)*(E6644/1000)),IF(C6644="Ready to Drink",SUM(LOOKUP(2,1/(SRP!$B$10:$B$14&lt;=E6644)/(SRP!$C$10:$C$14&gt;=E6644),SRP!$D$10:$D$14)*(G6644/100)*(E6644/1000)),0))))),2)</f>
        <v>1.65</v>
      </c>
    </row>
    <row r="6645" spans="1:11" x14ac:dyDescent="0.35">
      <c r="A6645" s="2">
        <v>52625</v>
      </c>
      <c r="B6645" s="76" t="s">
        <v>5082</v>
      </c>
      <c r="C6645" s="76" t="s">
        <v>287</v>
      </c>
      <c r="D6645" s="76" t="s">
        <v>5240</v>
      </c>
      <c r="E6645" s="76">
        <v>473</v>
      </c>
      <c r="F6645" s="76">
        <v>24</v>
      </c>
      <c r="G6645" s="77">
        <v>6.5</v>
      </c>
      <c r="H6645" s="76" t="s">
        <v>3380</v>
      </c>
      <c r="I6645" s="77">
        <v>4.29</v>
      </c>
      <c r="J6645" s="2">
        <v>1</v>
      </c>
      <c r="K6645" s="119" cm="1">
        <f t="array" ref="K6645">ROUND(IF(C6645="Beer",SUM(LOOKUP(2,1/(SRP!$B$7:$B$9&lt;=E6645)/(SRP!$C$7:$C$9&gt;=E6645),SRP!$D$7:$D$9)*(G6645/100)*(E6645/1000)),IF(C6645="Spirits",SUM(LOOKUP(2,1/(SRP!$B$2:$B$6&lt;=E6645)/(SRP!$C$2:$C$6&gt;=E6645),SRP!$D$2:$D$6)*(G6645/100)*(E6645/1000)),IF(AND(C6645="Wine",D6645="Fortified Wines"),SUM(LOOKUP(2,1/(SRP!$B$20:$B$23&lt;=E6645)/(SRP!$C$20:$C$23&gt;=E6645),SRP!$D$20:$D$23)*(G6645/100)*(E6645/1000)),IF(C6645="Wine",SUM(LOOKUP(2,1/(SRP!$B$15:$B$19&lt;=E6645)/(SRP!$C$15:$C$19&gt;=E6645),SRP!$D$15:$D$19)*(G6645/100)*(E6645/1000)),IF(C6645="Ready to Drink",SUM(LOOKUP(2,1/(SRP!$B$10:$B$14&lt;=E6645)/(SRP!$C$10:$C$14&gt;=E6645),SRP!$D$10:$D$14)*(G6645/100)*(E6645/1000)),0))))),2)</f>
        <v>2.15</v>
      </c>
    </row>
    <row r="6646" spans="1:11" x14ac:dyDescent="0.35">
      <c r="A6646" s="2">
        <v>52625</v>
      </c>
      <c r="B6646" s="76" t="s">
        <v>5082</v>
      </c>
      <c r="C6646" s="76" t="s">
        <v>287</v>
      </c>
      <c r="D6646" s="76" t="s">
        <v>5240</v>
      </c>
      <c r="E6646" s="76">
        <v>473</v>
      </c>
      <c r="F6646" s="76">
        <v>24</v>
      </c>
      <c r="G6646" s="77">
        <v>6.5</v>
      </c>
      <c r="H6646" s="76" t="s">
        <v>3380</v>
      </c>
      <c r="I6646" s="77">
        <v>4.29</v>
      </c>
      <c r="J6646" s="2">
        <v>1</v>
      </c>
      <c r="K6646" s="119" cm="1">
        <f t="array" ref="K6646">ROUND(IF(C6646="Beer",SUM(LOOKUP(2,1/(SRP!$B$7:$B$9&lt;=E6646)/(SRP!$C$7:$C$9&gt;=E6646),SRP!$D$7:$D$9)*(G6646/100)*(E6646/1000)),IF(C6646="Spirits",SUM(LOOKUP(2,1/(SRP!$B$2:$B$6&lt;=E6646)/(SRP!$C$2:$C$6&gt;=E6646),SRP!$D$2:$D$6)*(G6646/100)*(E6646/1000)),IF(AND(C6646="Wine",D6646="Fortified Wines"),SUM(LOOKUP(2,1/(SRP!$B$20:$B$23&lt;=E6646)/(SRP!$C$20:$C$23&gt;=E6646),SRP!$D$20:$D$23)*(G6646/100)*(E6646/1000)),IF(C6646="Wine",SUM(LOOKUP(2,1/(SRP!$B$15:$B$19&lt;=E6646)/(SRP!$C$15:$C$19&gt;=E6646),SRP!$D$15:$D$19)*(G6646/100)*(E6646/1000)),IF(C6646="Ready to Drink",SUM(LOOKUP(2,1/(SRP!$B$10:$B$14&lt;=E6646)/(SRP!$C$10:$C$14&gt;=E6646),SRP!$D$10:$D$14)*(G6646/100)*(E6646/1000)),0))))),2)</f>
        <v>2.15</v>
      </c>
    </row>
    <row r="6647" spans="1:11" x14ac:dyDescent="0.35">
      <c r="A6647" s="2">
        <v>52630</v>
      </c>
      <c r="B6647" s="76" t="s">
        <v>5021</v>
      </c>
      <c r="C6647" s="76" t="s">
        <v>286</v>
      </c>
      <c r="D6647" s="76" t="s">
        <v>5245</v>
      </c>
      <c r="E6647" s="76">
        <v>750</v>
      </c>
      <c r="F6647" s="76">
        <v>12</v>
      </c>
      <c r="G6647" s="77">
        <v>11</v>
      </c>
      <c r="H6647" s="76" t="s">
        <v>3900</v>
      </c>
      <c r="I6647" s="77">
        <v>25.99</v>
      </c>
      <c r="J6647" s="2">
        <v>1</v>
      </c>
      <c r="K6647" s="119" cm="1">
        <f t="array" ref="K6647">ROUND(IF(C6647="Beer",SUM(LOOKUP(2,1/(SRP!$B$7:$B$9&lt;=E6647)/(SRP!$C$7:$C$9&gt;=E6647),SRP!$D$7:$D$9)*(G6647/100)*(E6647/1000)),IF(C6647="Spirits",SUM(LOOKUP(2,1/(SRP!$B$2:$B$6&lt;=E6647)/(SRP!$C$2:$C$6&gt;=E6647),SRP!$D$2:$D$6)*(G6647/100)*(E6647/1000)),IF(AND(C6647="Wine",D6647="Fortified Wines"),SUM(LOOKUP(2,1/(SRP!$B$20:$B$23&lt;=E6647)/(SRP!$C$20:$C$23&gt;=E6647),SRP!$D$20:$D$23)*(G6647/100)*(E6647/1000)),IF(C6647="Wine",SUM(LOOKUP(2,1/(SRP!$B$15:$B$19&lt;=E6647)/(SRP!$C$15:$C$19&gt;=E6647),SRP!$D$15:$D$19)*(G6647/100)*(E6647/1000)),IF(C6647="Ready to Drink",SUM(LOOKUP(2,1/(SRP!$B$10:$B$14&lt;=E6647)/(SRP!$C$10:$C$14&gt;=E6647),SRP!$D$10:$D$14)*(G6647/100)*(E6647/1000)),0))))),2)</f>
        <v>5.76</v>
      </c>
    </row>
    <row r="6648" spans="1:11" x14ac:dyDescent="0.35">
      <c r="A6648" s="2">
        <v>52631</v>
      </c>
      <c r="B6648" s="76" t="s">
        <v>5083</v>
      </c>
      <c r="C6648" s="76" t="s">
        <v>286</v>
      </c>
      <c r="D6648" s="76" t="s">
        <v>5236</v>
      </c>
      <c r="E6648" s="76">
        <v>750</v>
      </c>
      <c r="F6648" s="76">
        <v>12</v>
      </c>
      <c r="G6648" s="77">
        <v>11</v>
      </c>
      <c r="H6648" s="76" t="s">
        <v>3900</v>
      </c>
      <c r="I6648" s="77">
        <v>25.99</v>
      </c>
      <c r="J6648" s="2">
        <v>1</v>
      </c>
      <c r="K6648" s="119" cm="1">
        <f t="array" ref="K6648">ROUND(IF(C6648="Beer",SUM(LOOKUP(2,1/(SRP!$B$7:$B$9&lt;=E6648)/(SRP!$C$7:$C$9&gt;=E6648),SRP!$D$7:$D$9)*(G6648/100)*(E6648/1000)),IF(C6648="Spirits",SUM(LOOKUP(2,1/(SRP!$B$2:$B$6&lt;=E6648)/(SRP!$C$2:$C$6&gt;=E6648),SRP!$D$2:$D$6)*(G6648/100)*(E6648/1000)),IF(AND(C6648="Wine",D6648="Fortified Wines"),SUM(LOOKUP(2,1/(SRP!$B$20:$B$23&lt;=E6648)/(SRP!$C$20:$C$23&gt;=E6648),SRP!$D$20:$D$23)*(G6648/100)*(E6648/1000)),IF(C6648="Wine",SUM(LOOKUP(2,1/(SRP!$B$15:$B$19&lt;=E6648)/(SRP!$C$15:$C$19&gt;=E6648),SRP!$D$15:$D$19)*(G6648/100)*(E6648/1000)),IF(C6648="Ready to Drink",SUM(LOOKUP(2,1/(SRP!$B$10:$B$14&lt;=E6648)/(SRP!$C$10:$C$14&gt;=E6648),SRP!$D$10:$D$14)*(G6648/100)*(E6648/1000)),0))))),2)</f>
        <v>5.76</v>
      </c>
    </row>
    <row r="6649" spans="1:11" x14ac:dyDescent="0.35">
      <c r="A6649" s="2">
        <v>52633</v>
      </c>
      <c r="B6649" s="76" t="s">
        <v>5084</v>
      </c>
      <c r="C6649" s="76" t="s">
        <v>286</v>
      </c>
      <c r="D6649" s="76" t="s">
        <v>5245</v>
      </c>
      <c r="E6649" s="76">
        <v>750</v>
      </c>
      <c r="F6649" s="76">
        <v>12</v>
      </c>
      <c r="G6649" s="77">
        <v>12</v>
      </c>
      <c r="H6649" s="76" t="s">
        <v>3900</v>
      </c>
      <c r="I6649" s="77">
        <v>25.99</v>
      </c>
      <c r="J6649" s="2">
        <v>1</v>
      </c>
      <c r="K6649" s="119" cm="1">
        <f t="array" ref="K6649">ROUND(IF(C6649="Beer",SUM(LOOKUP(2,1/(SRP!$B$7:$B$9&lt;=E6649)/(SRP!$C$7:$C$9&gt;=E6649),SRP!$D$7:$D$9)*(G6649/100)*(E6649/1000)),IF(C6649="Spirits",SUM(LOOKUP(2,1/(SRP!$B$2:$B$6&lt;=E6649)/(SRP!$C$2:$C$6&gt;=E6649),SRP!$D$2:$D$6)*(G6649/100)*(E6649/1000)),IF(AND(C6649="Wine",D6649="Fortified Wines"),SUM(LOOKUP(2,1/(SRP!$B$20:$B$23&lt;=E6649)/(SRP!$C$20:$C$23&gt;=E6649),SRP!$D$20:$D$23)*(G6649/100)*(E6649/1000)),IF(C6649="Wine",SUM(LOOKUP(2,1/(SRP!$B$15:$B$19&lt;=E6649)/(SRP!$C$15:$C$19&gt;=E6649),SRP!$D$15:$D$19)*(G6649/100)*(E6649/1000)),IF(C6649="Ready to Drink",SUM(LOOKUP(2,1/(SRP!$B$10:$B$14&lt;=E6649)/(SRP!$C$10:$C$14&gt;=E6649),SRP!$D$10:$D$14)*(G6649/100)*(E6649/1000)),0))))),2)</f>
        <v>6.28</v>
      </c>
    </row>
    <row r="6650" spans="1:11" x14ac:dyDescent="0.35">
      <c r="A6650" s="2">
        <v>52636</v>
      </c>
      <c r="B6650" s="76" t="s">
        <v>5085</v>
      </c>
      <c r="C6650" s="76" t="s">
        <v>5938</v>
      </c>
      <c r="D6650" s="76" t="s">
        <v>5748</v>
      </c>
      <c r="E6650" s="76">
        <v>473</v>
      </c>
      <c r="F6650" s="76">
        <v>24</v>
      </c>
      <c r="G6650" s="77">
        <v>5</v>
      </c>
      <c r="H6650" s="76" t="s">
        <v>3349</v>
      </c>
      <c r="I6650" s="77">
        <v>2.99</v>
      </c>
      <c r="J6650" s="2">
        <v>1</v>
      </c>
      <c r="K6650" s="119" cm="1">
        <f t="array" ref="K6650">ROUND(IF(C6650="Beer",SUM(LOOKUP(2,1/(SRP!$B$7:$B$9&lt;=E6650)/(SRP!$C$7:$C$9&gt;=E6650),SRP!$D$7:$D$9)*(G6650/100)*(E6650/1000)),IF(C6650="Spirits",SUM(LOOKUP(2,1/(SRP!$B$2:$B$6&lt;=E6650)/(SRP!$C$2:$C$6&gt;=E6650),SRP!$D$2:$D$6)*(G6650/100)*(E6650/1000)),IF(AND(C6650="Wine",D6650="Fortified Wines"),SUM(LOOKUP(2,1/(SRP!$B$20:$B$23&lt;=E6650)/(SRP!$C$20:$C$23&gt;=E6650),SRP!$D$20:$D$23)*(G6650/100)*(E6650/1000)),IF(C6650="Wine",SUM(LOOKUP(2,1/(SRP!$B$15:$B$19&lt;=E6650)/(SRP!$C$15:$C$19&gt;=E6650),SRP!$D$15:$D$19)*(G6650/100)*(E6650/1000)),IF(C6650="Ready to Drink",SUM(LOOKUP(2,1/(SRP!$B$10:$B$14&lt;=E6650)/(SRP!$C$10:$C$14&gt;=E6650),SRP!$D$10:$D$14)*(G6650/100)*(E6650/1000)),0))))),2)</f>
        <v>1.75</v>
      </c>
    </row>
    <row r="6651" spans="1:11" x14ac:dyDescent="0.35">
      <c r="A6651" s="2">
        <v>52636</v>
      </c>
      <c r="B6651" s="76" t="s">
        <v>5085</v>
      </c>
      <c r="C6651" s="76" t="s">
        <v>5938</v>
      </c>
      <c r="D6651" s="76" t="s">
        <v>5748</v>
      </c>
      <c r="E6651" s="76">
        <v>473</v>
      </c>
      <c r="F6651" s="76">
        <v>24</v>
      </c>
      <c r="G6651" s="77">
        <v>5</v>
      </c>
      <c r="H6651" s="76" t="s">
        <v>3349</v>
      </c>
      <c r="I6651" s="77">
        <v>2.99</v>
      </c>
      <c r="J6651" s="2">
        <v>1</v>
      </c>
      <c r="K6651" s="119" cm="1">
        <f t="array" ref="K6651">ROUND(IF(C6651="Beer",SUM(LOOKUP(2,1/(SRP!$B$7:$B$9&lt;=E6651)/(SRP!$C$7:$C$9&gt;=E6651),SRP!$D$7:$D$9)*(G6651/100)*(E6651/1000)),IF(C6651="Spirits",SUM(LOOKUP(2,1/(SRP!$B$2:$B$6&lt;=E6651)/(SRP!$C$2:$C$6&gt;=E6651),SRP!$D$2:$D$6)*(G6651/100)*(E6651/1000)),IF(AND(C6651="Wine",D6651="Fortified Wines"),SUM(LOOKUP(2,1/(SRP!$B$20:$B$23&lt;=E6651)/(SRP!$C$20:$C$23&gt;=E6651),SRP!$D$20:$D$23)*(G6651/100)*(E6651/1000)),IF(C6651="Wine",SUM(LOOKUP(2,1/(SRP!$B$15:$B$19&lt;=E6651)/(SRP!$C$15:$C$19&gt;=E6651),SRP!$D$15:$D$19)*(G6651/100)*(E6651/1000)),IF(C6651="Ready to Drink",SUM(LOOKUP(2,1/(SRP!$B$10:$B$14&lt;=E6651)/(SRP!$C$10:$C$14&gt;=E6651),SRP!$D$10:$D$14)*(G6651/100)*(E6651/1000)),0))))),2)</f>
        <v>1.75</v>
      </c>
    </row>
    <row r="6652" spans="1:11" x14ac:dyDescent="0.35">
      <c r="A6652" s="2">
        <v>52637</v>
      </c>
      <c r="B6652" s="76" t="s">
        <v>5086</v>
      </c>
      <c r="C6652" s="76" t="s">
        <v>5938</v>
      </c>
      <c r="D6652" s="76" t="s">
        <v>5748</v>
      </c>
      <c r="E6652" s="76">
        <v>473</v>
      </c>
      <c r="F6652" s="76">
        <v>24</v>
      </c>
      <c r="G6652" s="77">
        <v>5</v>
      </c>
      <c r="H6652" s="76" t="s">
        <v>3349</v>
      </c>
      <c r="I6652" s="77">
        <v>2.99</v>
      </c>
      <c r="J6652" s="2">
        <v>1</v>
      </c>
      <c r="K6652" s="119" cm="1">
        <f t="array" ref="K6652">ROUND(IF(C6652="Beer",SUM(LOOKUP(2,1/(SRP!$B$7:$B$9&lt;=E6652)/(SRP!$C$7:$C$9&gt;=E6652),SRP!$D$7:$D$9)*(G6652/100)*(E6652/1000)),IF(C6652="Spirits",SUM(LOOKUP(2,1/(SRP!$B$2:$B$6&lt;=E6652)/(SRP!$C$2:$C$6&gt;=E6652),SRP!$D$2:$D$6)*(G6652/100)*(E6652/1000)),IF(AND(C6652="Wine",D6652="Fortified Wines"),SUM(LOOKUP(2,1/(SRP!$B$20:$B$23&lt;=E6652)/(SRP!$C$20:$C$23&gt;=E6652),SRP!$D$20:$D$23)*(G6652/100)*(E6652/1000)),IF(C6652="Wine",SUM(LOOKUP(2,1/(SRP!$B$15:$B$19&lt;=E6652)/(SRP!$C$15:$C$19&gt;=E6652),SRP!$D$15:$D$19)*(G6652/100)*(E6652/1000)),IF(C6652="Ready to Drink",SUM(LOOKUP(2,1/(SRP!$B$10:$B$14&lt;=E6652)/(SRP!$C$10:$C$14&gt;=E6652),SRP!$D$10:$D$14)*(G6652/100)*(E6652/1000)),0))))),2)</f>
        <v>1.75</v>
      </c>
    </row>
    <row r="6653" spans="1:11" x14ac:dyDescent="0.35">
      <c r="A6653" s="2">
        <v>52637</v>
      </c>
      <c r="B6653" s="76" t="s">
        <v>5086</v>
      </c>
      <c r="C6653" s="76" t="s">
        <v>5938</v>
      </c>
      <c r="D6653" s="76" t="s">
        <v>5748</v>
      </c>
      <c r="E6653" s="76">
        <v>473</v>
      </c>
      <c r="F6653" s="76">
        <v>24</v>
      </c>
      <c r="G6653" s="77">
        <v>5</v>
      </c>
      <c r="H6653" s="76" t="s">
        <v>3349</v>
      </c>
      <c r="I6653" s="77">
        <v>2.99</v>
      </c>
      <c r="J6653" s="2">
        <v>1</v>
      </c>
      <c r="K6653" s="119" cm="1">
        <f t="array" ref="K6653">ROUND(IF(C6653="Beer",SUM(LOOKUP(2,1/(SRP!$B$7:$B$9&lt;=E6653)/(SRP!$C$7:$C$9&gt;=E6653),SRP!$D$7:$D$9)*(G6653/100)*(E6653/1000)),IF(C6653="Spirits",SUM(LOOKUP(2,1/(SRP!$B$2:$B$6&lt;=E6653)/(SRP!$C$2:$C$6&gt;=E6653),SRP!$D$2:$D$6)*(G6653/100)*(E6653/1000)),IF(AND(C6653="Wine",D6653="Fortified Wines"),SUM(LOOKUP(2,1/(SRP!$B$20:$B$23&lt;=E6653)/(SRP!$C$20:$C$23&gt;=E6653),SRP!$D$20:$D$23)*(G6653/100)*(E6653/1000)),IF(C6653="Wine",SUM(LOOKUP(2,1/(SRP!$B$15:$B$19&lt;=E6653)/(SRP!$C$15:$C$19&gt;=E6653),SRP!$D$15:$D$19)*(G6653/100)*(E6653/1000)),IF(C6653="Ready to Drink",SUM(LOOKUP(2,1/(SRP!$B$10:$B$14&lt;=E6653)/(SRP!$C$10:$C$14&gt;=E6653),SRP!$D$10:$D$14)*(G6653/100)*(E6653/1000)),0))))),2)</f>
        <v>1.75</v>
      </c>
    </row>
    <row r="6654" spans="1:11" x14ac:dyDescent="0.35">
      <c r="A6654" s="2">
        <v>52638</v>
      </c>
      <c r="B6654" s="76" t="s">
        <v>5087</v>
      </c>
      <c r="C6654" s="76" t="s">
        <v>286</v>
      </c>
      <c r="D6654" s="76" t="s">
        <v>5232</v>
      </c>
      <c r="E6654" s="76">
        <v>750</v>
      </c>
      <c r="F6654" s="76">
        <v>12</v>
      </c>
      <c r="G6654" s="77">
        <v>11</v>
      </c>
      <c r="H6654" s="76" t="s">
        <v>3900</v>
      </c>
      <c r="I6654" s="77">
        <v>25.99</v>
      </c>
      <c r="J6654" s="2">
        <v>1</v>
      </c>
      <c r="K6654" s="119" cm="1">
        <f t="array" ref="K6654">ROUND(IF(C6654="Beer",SUM(LOOKUP(2,1/(SRP!$B$7:$B$9&lt;=E6654)/(SRP!$C$7:$C$9&gt;=E6654),SRP!$D$7:$D$9)*(G6654/100)*(E6654/1000)),IF(C6654="Spirits",SUM(LOOKUP(2,1/(SRP!$B$2:$B$6&lt;=E6654)/(SRP!$C$2:$C$6&gt;=E6654),SRP!$D$2:$D$6)*(G6654/100)*(E6654/1000)),IF(AND(C6654="Wine",D6654="Fortified Wines"),SUM(LOOKUP(2,1/(SRP!$B$20:$B$23&lt;=E6654)/(SRP!$C$20:$C$23&gt;=E6654),SRP!$D$20:$D$23)*(G6654/100)*(E6654/1000)),IF(C6654="Wine",SUM(LOOKUP(2,1/(SRP!$B$15:$B$19&lt;=E6654)/(SRP!$C$15:$C$19&gt;=E6654),SRP!$D$15:$D$19)*(G6654/100)*(E6654/1000)),IF(C6654="Ready to Drink",SUM(LOOKUP(2,1/(SRP!$B$10:$B$14&lt;=E6654)/(SRP!$C$10:$C$14&gt;=E6654),SRP!$D$10:$D$14)*(G6654/100)*(E6654/1000)),0))))),2)</f>
        <v>5.76</v>
      </c>
    </row>
    <row r="6655" spans="1:11" x14ac:dyDescent="0.35">
      <c r="A6655" s="2">
        <v>52639</v>
      </c>
      <c r="B6655" s="76" t="s">
        <v>5088</v>
      </c>
      <c r="C6655" s="76" t="s">
        <v>286</v>
      </c>
      <c r="D6655" s="76" t="s">
        <v>5232</v>
      </c>
      <c r="E6655" s="76">
        <v>750</v>
      </c>
      <c r="F6655" s="76">
        <v>12</v>
      </c>
      <c r="G6655" s="77">
        <v>11</v>
      </c>
      <c r="H6655" s="76" t="s">
        <v>3900</v>
      </c>
      <c r="I6655" s="77">
        <v>25.99</v>
      </c>
      <c r="J6655" s="2">
        <v>1</v>
      </c>
      <c r="K6655" s="119" cm="1">
        <f t="array" ref="K6655">ROUND(IF(C6655="Beer",SUM(LOOKUP(2,1/(SRP!$B$7:$B$9&lt;=E6655)/(SRP!$C$7:$C$9&gt;=E6655),SRP!$D$7:$D$9)*(G6655/100)*(E6655/1000)),IF(C6655="Spirits",SUM(LOOKUP(2,1/(SRP!$B$2:$B$6&lt;=E6655)/(SRP!$C$2:$C$6&gt;=E6655),SRP!$D$2:$D$6)*(G6655/100)*(E6655/1000)),IF(AND(C6655="Wine",D6655="Fortified Wines"),SUM(LOOKUP(2,1/(SRP!$B$20:$B$23&lt;=E6655)/(SRP!$C$20:$C$23&gt;=E6655),SRP!$D$20:$D$23)*(G6655/100)*(E6655/1000)),IF(C6655="Wine",SUM(LOOKUP(2,1/(SRP!$B$15:$B$19&lt;=E6655)/(SRP!$C$15:$C$19&gt;=E6655),SRP!$D$15:$D$19)*(G6655/100)*(E6655/1000)),IF(C6655="Ready to Drink",SUM(LOOKUP(2,1/(SRP!$B$10:$B$14&lt;=E6655)/(SRP!$C$10:$C$14&gt;=E6655),SRP!$D$10:$D$14)*(G6655/100)*(E6655/1000)),0))))),2)</f>
        <v>5.76</v>
      </c>
    </row>
    <row r="6656" spans="1:11" x14ac:dyDescent="0.35">
      <c r="A6656" s="2">
        <v>52640</v>
      </c>
      <c r="B6656" s="76" t="s">
        <v>5089</v>
      </c>
      <c r="C6656" s="76" t="s">
        <v>286</v>
      </c>
      <c r="D6656" s="76" t="s">
        <v>5245</v>
      </c>
      <c r="E6656" s="76">
        <v>750</v>
      </c>
      <c r="F6656" s="76">
        <v>12</v>
      </c>
      <c r="G6656" s="77">
        <v>11</v>
      </c>
      <c r="H6656" s="76" t="s">
        <v>3900</v>
      </c>
      <c r="I6656" s="77">
        <v>25.99</v>
      </c>
      <c r="J6656" s="2">
        <v>1</v>
      </c>
      <c r="K6656" s="119" cm="1">
        <f t="array" ref="K6656">ROUND(IF(C6656="Beer",SUM(LOOKUP(2,1/(SRP!$B$7:$B$9&lt;=E6656)/(SRP!$C$7:$C$9&gt;=E6656),SRP!$D$7:$D$9)*(G6656/100)*(E6656/1000)),IF(C6656="Spirits",SUM(LOOKUP(2,1/(SRP!$B$2:$B$6&lt;=E6656)/(SRP!$C$2:$C$6&gt;=E6656),SRP!$D$2:$D$6)*(G6656/100)*(E6656/1000)),IF(AND(C6656="Wine",D6656="Fortified Wines"),SUM(LOOKUP(2,1/(SRP!$B$20:$B$23&lt;=E6656)/(SRP!$C$20:$C$23&gt;=E6656),SRP!$D$20:$D$23)*(G6656/100)*(E6656/1000)),IF(C6656="Wine",SUM(LOOKUP(2,1/(SRP!$B$15:$B$19&lt;=E6656)/(SRP!$C$15:$C$19&gt;=E6656),SRP!$D$15:$D$19)*(G6656/100)*(E6656/1000)),IF(C6656="Ready to Drink",SUM(LOOKUP(2,1/(SRP!$B$10:$B$14&lt;=E6656)/(SRP!$C$10:$C$14&gt;=E6656),SRP!$D$10:$D$14)*(G6656/100)*(E6656/1000)),0))))),2)</f>
        <v>5.76</v>
      </c>
    </row>
    <row r="6657" spans="1:11" x14ac:dyDescent="0.35">
      <c r="A6657" s="2">
        <v>52641</v>
      </c>
      <c r="B6657" s="76" t="s">
        <v>5090</v>
      </c>
      <c r="C6657" s="76" t="s">
        <v>5938</v>
      </c>
      <c r="D6657" s="76" t="s">
        <v>5746</v>
      </c>
      <c r="E6657" s="76">
        <v>2840</v>
      </c>
      <c r="F6657" s="76">
        <v>3</v>
      </c>
      <c r="G6657" s="77">
        <v>5</v>
      </c>
      <c r="H6657" s="76" t="s">
        <v>6877</v>
      </c>
      <c r="I6657" s="77">
        <v>24.99</v>
      </c>
      <c r="J6657" s="2">
        <v>8</v>
      </c>
      <c r="K6657" s="119" cm="1">
        <f t="array" ref="K6657">ROUND(IF(C6657="Beer",SUM(LOOKUP(2,1/(SRP!$B$7:$B$9&lt;=E6657)/(SRP!$C$7:$C$9&gt;=E6657),SRP!$D$7:$D$9)*(G6657/100)*(E6657/1000)),IF(C6657="Spirits",SUM(LOOKUP(2,1/(SRP!$B$2:$B$6&lt;=E6657)/(SRP!$C$2:$C$6&gt;=E6657),SRP!$D$2:$D$6)*(G6657/100)*(E6657/1000)),IF(AND(C6657="Wine",D6657="Fortified Wines"),SUM(LOOKUP(2,1/(SRP!$B$20:$B$23&lt;=E6657)/(SRP!$C$20:$C$23&gt;=E6657),SRP!$D$20:$D$23)*(G6657/100)*(E6657/1000)),IF(C6657="Wine",SUM(LOOKUP(2,1/(SRP!$B$15:$B$19&lt;=E6657)/(SRP!$C$15:$C$19&gt;=E6657),SRP!$D$15:$D$19)*(G6657/100)*(E6657/1000)),IF(C6657="Ready to Drink",SUM(LOOKUP(2,1/(SRP!$B$10:$B$14&lt;=E6657)/(SRP!$C$10:$C$14&gt;=E6657),SRP!$D$10:$D$14)*(G6657/100)*(E6657/1000)),0))))),2)</f>
        <v>9.91</v>
      </c>
    </row>
    <row r="6658" spans="1:11" x14ac:dyDescent="0.35">
      <c r="A6658" s="2">
        <v>52641</v>
      </c>
      <c r="B6658" s="76" t="s">
        <v>5090</v>
      </c>
      <c r="C6658" s="76" t="s">
        <v>5938</v>
      </c>
      <c r="D6658" s="76" t="s">
        <v>5746</v>
      </c>
      <c r="E6658" s="76">
        <v>2840</v>
      </c>
      <c r="F6658" s="76">
        <v>3</v>
      </c>
      <c r="G6658" s="77">
        <v>5</v>
      </c>
      <c r="H6658" s="76" t="s">
        <v>3367</v>
      </c>
      <c r="I6658" s="77">
        <v>24.99</v>
      </c>
      <c r="J6658" s="2">
        <v>8</v>
      </c>
      <c r="K6658" s="119" cm="1">
        <f t="array" ref="K6658">ROUND(IF(C6658="Beer",SUM(LOOKUP(2,1/(SRP!$B$7:$B$9&lt;=E6658)/(SRP!$C$7:$C$9&gt;=E6658),SRP!$D$7:$D$9)*(G6658/100)*(E6658/1000)),IF(C6658="Spirits",SUM(LOOKUP(2,1/(SRP!$B$2:$B$6&lt;=E6658)/(SRP!$C$2:$C$6&gt;=E6658),SRP!$D$2:$D$6)*(G6658/100)*(E6658/1000)),IF(AND(C6658="Wine",D6658="Fortified Wines"),SUM(LOOKUP(2,1/(SRP!$B$20:$B$23&lt;=E6658)/(SRP!$C$20:$C$23&gt;=E6658),SRP!$D$20:$D$23)*(G6658/100)*(E6658/1000)),IF(C6658="Wine",SUM(LOOKUP(2,1/(SRP!$B$15:$B$19&lt;=E6658)/(SRP!$C$15:$C$19&gt;=E6658),SRP!$D$15:$D$19)*(G6658/100)*(E6658/1000)),IF(C6658="Ready to Drink",SUM(LOOKUP(2,1/(SRP!$B$10:$B$14&lt;=E6658)/(SRP!$C$10:$C$14&gt;=E6658),SRP!$D$10:$D$14)*(G6658/100)*(E6658/1000)),0))))),2)</f>
        <v>9.91</v>
      </c>
    </row>
    <row r="6659" spans="1:11" x14ac:dyDescent="0.35">
      <c r="A6659" s="2">
        <v>52646</v>
      </c>
      <c r="B6659" s="76" t="s">
        <v>5046</v>
      </c>
      <c r="C6659" s="76" t="s">
        <v>5938</v>
      </c>
      <c r="D6659" s="76" t="s">
        <v>5748</v>
      </c>
      <c r="E6659" s="76">
        <v>3784</v>
      </c>
      <c r="F6659" s="76">
        <v>1</v>
      </c>
      <c r="G6659" s="77">
        <v>5</v>
      </c>
      <c r="H6659" s="76" t="s">
        <v>3365</v>
      </c>
      <c r="I6659" s="77">
        <v>29.99</v>
      </c>
      <c r="J6659" s="2">
        <v>8</v>
      </c>
      <c r="K6659" s="119" cm="1">
        <f t="array" ref="K6659">ROUND(IF(C6659="Beer",SUM(LOOKUP(2,1/(SRP!$B$7:$B$9&lt;=E6659)/(SRP!$C$7:$C$9&gt;=E6659),SRP!$D$7:$D$9)*(G6659/100)*(E6659/1000)),IF(C6659="Spirits",SUM(LOOKUP(2,1/(SRP!$B$2:$B$6&lt;=E6659)/(SRP!$C$2:$C$6&gt;=E6659),SRP!$D$2:$D$6)*(G6659/100)*(E6659/1000)),IF(AND(C6659="Wine",D6659="Fortified Wines"),SUM(LOOKUP(2,1/(SRP!$B$20:$B$23&lt;=E6659)/(SRP!$C$20:$C$23&gt;=E6659),SRP!$D$20:$D$23)*(G6659/100)*(E6659/1000)),IF(C6659="Wine",SUM(LOOKUP(2,1/(SRP!$B$15:$B$19&lt;=E6659)/(SRP!$C$15:$C$19&gt;=E6659),SRP!$D$15:$D$19)*(G6659/100)*(E6659/1000)),IF(C6659="Ready to Drink",SUM(LOOKUP(2,1/(SRP!$B$10:$B$14&lt;=E6659)/(SRP!$C$10:$C$14&gt;=E6659),SRP!$D$10:$D$14)*(G6659/100)*(E6659/1000)),0))))),2)</f>
        <v>13.21</v>
      </c>
    </row>
    <row r="6660" spans="1:11" x14ac:dyDescent="0.35">
      <c r="A6660" s="2">
        <v>52659</v>
      </c>
      <c r="B6660" s="76" t="s">
        <v>45</v>
      </c>
      <c r="C6660" s="76" t="s">
        <v>285</v>
      </c>
      <c r="D6660" s="76" t="s">
        <v>5242</v>
      </c>
      <c r="E6660" s="76">
        <v>1750</v>
      </c>
      <c r="F6660" s="76">
        <v>6</v>
      </c>
      <c r="G6660" s="77">
        <v>21</v>
      </c>
      <c r="H6660" s="76" t="s">
        <v>3279</v>
      </c>
      <c r="I6660" s="77">
        <v>61.49</v>
      </c>
      <c r="J6660" s="2">
        <v>1</v>
      </c>
      <c r="K6660" s="119" cm="1">
        <f t="array" ref="K6660">ROUND(IF(C6660="Beer",SUM(LOOKUP(2,1/(SRP!$B$7:$B$9&lt;=E6660)/(SRP!$C$7:$C$9&gt;=E6660),SRP!$D$7:$D$9)*(G6660/100)*(E6660/1000)),IF(C6660="Spirits",SUM(LOOKUP(2,1/(SRP!$B$2:$B$6&lt;=E6660)/(SRP!$C$2:$C$6&gt;=E6660),SRP!$D$2:$D$6)*(G6660/100)*(E6660/1000)),IF(AND(C6660="Wine",D6660="Fortified Wines"),SUM(LOOKUP(2,1/(SRP!$B$20:$B$23&lt;=E6660)/(SRP!$C$20:$C$23&gt;=E6660),SRP!$D$20:$D$23)*(G6660/100)*(E6660/1000)),IF(C6660="Wine",SUM(LOOKUP(2,1/(SRP!$B$15:$B$19&lt;=E6660)/(SRP!$C$15:$C$19&gt;=E6660),SRP!$D$15:$D$19)*(G6660/100)*(E6660/1000)),IF(C6660="Ready to Drink",SUM(LOOKUP(2,1/(SRP!$B$10:$B$14&lt;=E6660)/(SRP!$C$10:$C$14&gt;=E6660),SRP!$D$10:$D$14)*(G6660/100)*(E6660/1000)),0))))),2)</f>
        <v>25.66</v>
      </c>
    </row>
    <row r="6661" spans="1:11" x14ac:dyDescent="0.35">
      <c r="A6661" s="2">
        <v>52661</v>
      </c>
      <c r="B6661" s="76" t="s">
        <v>5047</v>
      </c>
      <c r="C6661" s="76" t="s">
        <v>287</v>
      </c>
      <c r="D6661" s="76" t="s">
        <v>5292</v>
      </c>
      <c r="E6661" s="76">
        <v>2840</v>
      </c>
      <c r="F6661" s="76">
        <v>3</v>
      </c>
      <c r="G6661" s="77">
        <v>4.7</v>
      </c>
      <c r="H6661" s="76" t="s">
        <v>6697</v>
      </c>
      <c r="I6661" s="77">
        <v>21.99</v>
      </c>
      <c r="J6661" s="2">
        <v>8</v>
      </c>
      <c r="K6661" s="119" cm="1">
        <f t="array" ref="K6661">ROUND(IF(C6661="Beer",SUM(LOOKUP(2,1/(SRP!$B$7:$B$9&lt;=E6661)/(SRP!$C$7:$C$9&gt;=E6661),SRP!$D$7:$D$9)*(G6661/100)*(E6661/1000)),IF(C6661="Spirits",SUM(LOOKUP(2,1/(SRP!$B$2:$B$6&lt;=E6661)/(SRP!$C$2:$C$6&gt;=E6661),SRP!$D$2:$D$6)*(G6661/100)*(E6661/1000)),IF(AND(C6661="Wine",D6661="Fortified Wines"),SUM(LOOKUP(2,1/(SRP!$B$20:$B$23&lt;=E6661)/(SRP!$C$20:$C$23&gt;=E6661),SRP!$D$20:$D$23)*(G6661/100)*(E6661/1000)),IF(C6661="Wine",SUM(LOOKUP(2,1/(SRP!$B$15:$B$19&lt;=E6661)/(SRP!$C$15:$C$19&gt;=E6661),SRP!$D$15:$D$19)*(G6661/100)*(E6661/1000)),IF(C6661="Ready to Drink",SUM(LOOKUP(2,1/(SRP!$B$10:$B$14&lt;=E6661)/(SRP!$C$10:$C$14&gt;=E6661),SRP!$D$10:$D$14)*(G6661/100)*(E6661/1000)),0))))),2)</f>
        <v>9.32</v>
      </c>
    </row>
    <row r="6662" spans="1:11" x14ac:dyDescent="0.35">
      <c r="A6662" s="2">
        <v>52661</v>
      </c>
      <c r="B6662" s="76" t="s">
        <v>5047</v>
      </c>
      <c r="C6662" s="76" t="s">
        <v>287</v>
      </c>
      <c r="D6662" s="76" t="s">
        <v>5292</v>
      </c>
      <c r="E6662" s="76">
        <v>2840</v>
      </c>
      <c r="F6662" s="76">
        <v>3</v>
      </c>
      <c r="G6662" s="77">
        <v>4.7</v>
      </c>
      <c r="H6662" s="76" t="s">
        <v>6697</v>
      </c>
      <c r="I6662" s="77">
        <v>21.99</v>
      </c>
      <c r="J6662" s="2">
        <v>8</v>
      </c>
      <c r="K6662" s="119" cm="1">
        <f t="array" ref="K6662">ROUND(IF(C6662="Beer",SUM(LOOKUP(2,1/(SRP!$B$7:$B$9&lt;=E6662)/(SRP!$C$7:$C$9&gt;=E6662),SRP!$D$7:$D$9)*(G6662/100)*(E6662/1000)),IF(C6662="Spirits",SUM(LOOKUP(2,1/(SRP!$B$2:$B$6&lt;=E6662)/(SRP!$C$2:$C$6&gt;=E6662),SRP!$D$2:$D$6)*(G6662/100)*(E6662/1000)),IF(AND(C6662="Wine",D6662="Fortified Wines"),SUM(LOOKUP(2,1/(SRP!$B$20:$B$23&lt;=E6662)/(SRP!$C$20:$C$23&gt;=E6662),SRP!$D$20:$D$23)*(G6662/100)*(E6662/1000)),IF(C6662="Wine",SUM(LOOKUP(2,1/(SRP!$B$15:$B$19&lt;=E6662)/(SRP!$C$15:$C$19&gt;=E6662),SRP!$D$15:$D$19)*(G6662/100)*(E6662/1000)),IF(C6662="Ready to Drink",SUM(LOOKUP(2,1/(SRP!$B$10:$B$14&lt;=E6662)/(SRP!$C$10:$C$14&gt;=E6662),SRP!$D$10:$D$14)*(G6662/100)*(E6662/1000)),0))))),2)</f>
        <v>9.32</v>
      </c>
    </row>
    <row r="6663" spans="1:11" x14ac:dyDescent="0.35">
      <c r="A6663" s="2">
        <v>52662</v>
      </c>
      <c r="B6663" s="76" t="s">
        <v>5363</v>
      </c>
      <c r="C6663" s="76" t="s">
        <v>285</v>
      </c>
      <c r="D6663" s="76" t="s">
        <v>6935</v>
      </c>
      <c r="E6663" s="76">
        <v>750</v>
      </c>
      <c r="F6663" s="76">
        <v>6</v>
      </c>
      <c r="G6663" s="77">
        <v>60.1</v>
      </c>
      <c r="H6663" s="76" t="s">
        <v>3279</v>
      </c>
      <c r="I6663" s="77">
        <v>129.99</v>
      </c>
      <c r="J6663" s="2">
        <v>1</v>
      </c>
      <c r="K6663" s="119" cm="1">
        <f t="array" ref="K6663">ROUND(IF(C6663="Beer",SUM(LOOKUP(2,1/(SRP!$B$7:$B$9&lt;=E6663)/(SRP!$C$7:$C$9&gt;=E6663),SRP!$D$7:$D$9)*(G6663/100)*(E6663/1000)),IF(C6663="Spirits",SUM(LOOKUP(2,1/(SRP!$B$2:$B$6&lt;=E6663)/(SRP!$C$2:$C$6&gt;=E6663),SRP!$D$2:$D$6)*(G6663/100)*(E6663/1000)),IF(AND(C6663="Wine",D6663="Fortified Wines"),SUM(LOOKUP(2,1/(SRP!$B$20:$B$23&lt;=E6663)/(SRP!$C$20:$C$23&gt;=E6663),SRP!$D$20:$D$23)*(G6663/100)*(E6663/1000)),IF(C6663="Wine",SUM(LOOKUP(2,1/(SRP!$B$15:$B$19&lt;=E6663)/(SRP!$C$15:$C$19&gt;=E6663),SRP!$D$15:$D$19)*(G6663/100)*(E6663/1000)),IF(C6663="Ready to Drink",SUM(LOOKUP(2,1/(SRP!$B$10:$B$14&lt;=E6663)/(SRP!$C$10:$C$14&gt;=E6663),SRP!$D$10:$D$14)*(G6663/100)*(E6663/1000)),0))))),2)</f>
        <v>31.47</v>
      </c>
    </row>
    <row r="6664" spans="1:11" x14ac:dyDescent="0.35">
      <c r="A6664" s="2">
        <v>52676</v>
      </c>
      <c r="B6664" s="76" t="s">
        <v>5050</v>
      </c>
      <c r="C6664" s="76" t="s">
        <v>287</v>
      </c>
      <c r="D6664" s="76" t="s">
        <v>5292</v>
      </c>
      <c r="E6664" s="76">
        <v>473</v>
      </c>
      <c r="F6664" s="76">
        <v>24</v>
      </c>
      <c r="G6664" s="77">
        <v>5.5</v>
      </c>
      <c r="H6664" s="76" t="s">
        <v>6374</v>
      </c>
      <c r="I6664" s="77">
        <v>4.1900000000000004</v>
      </c>
      <c r="J6664" s="2">
        <v>1</v>
      </c>
      <c r="K6664" s="119" cm="1">
        <f t="array" ref="K6664">ROUND(IF(C6664="Beer",SUM(LOOKUP(2,1/(SRP!$B$7:$B$9&lt;=E6664)/(SRP!$C$7:$C$9&gt;=E6664),SRP!$D$7:$D$9)*(G6664/100)*(E6664/1000)),IF(C6664="Spirits",SUM(LOOKUP(2,1/(SRP!$B$2:$B$6&lt;=E6664)/(SRP!$C$2:$C$6&gt;=E6664),SRP!$D$2:$D$6)*(G6664/100)*(E6664/1000)),IF(AND(C6664="Wine",D6664="Fortified Wines"),SUM(LOOKUP(2,1/(SRP!$B$20:$B$23&lt;=E6664)/(SRP!$C$20:$C$23&gt;=E6664),SRP!$D$20:$D$23)*(G6664/100)*(E6664/1000)),IF(C6664="Wine",SUM(LOOKUP(2,1/(SRP!$B$15:$B$19&lt;=E6664)/(SRP!$C$15:$C$19&gt;=E6664),SRP!$D$15:$D$19)*(G6664/100)*(E6664/1000)),IF(C6664="Ready to Drink",SUM(LOOKUP(2,1/(SRP!$B$10:$B$14&lt;=E6664)/(SRP!$C$10:$C$14&gt;=E6664),SRP!$D$10:$D$14)*(G6664/100)*(E6664/1000)),0))))),2)</f>
        <v>1.82</v>
      </c>
    </row>
    <row r="6665" spans="1:11" x14ac:dyDescent="0.35">
      <c r="A6665" s="2">
        <v>52676</v>
      </c>
      <c r="B6665" s="76" t="s">
        <v>5050</v>
      </c>
      <c r="C6665" s="76" t="s">
        <v>287</v>
      </c>
      <c r="D6665" s="76" t="s">
        <v>5292</v>
      </c>
      <c r="E6665" s="76">
        <v>473</v>
      </c>
      <c r="F6665" s="76">
        <v>24</v>
      </c>
      <c r="G6665" s="77">
        <v>5.5</v>
      </c>
      <c r="H6665" s="76" t="s">
        <v>3377</v>
      </c>
      <c r="I6665" s="77">
        <v>4.1900000000000004</v>
      </c>
      <c r="J6665" s="2">
        <v>1</v>
      </c>
      <c r="K6665" s="119" cm="1">
        <f t="array" ref="K6665">ROUND(IF(C6665="Beer",SUM(LOOKUP(2,1/(SRP!$B$7:$B$9&lt;=E6665)/(SRP!$C$7:$C$9&gt;=E6665),SRP!$D$7:$D$9)*(G6665/100)*(E6665/1000)),IF(C6665="Spirits",SUM(LOOKUP(2,1/(SRP!$B$2:$B$6&lt;=E6665)/(SRP!$C$2:$C$6&gt;=E6665),SRP!$D$2:$D$6)*(G6665/100)*(E6665/1000)),IF(AND(C6665="Wine",D6665="Fortified Wines"),SUM(LOOKUP(2,1/(SRP!$B$20:$B$23&lt;=E6665)/(SRP!$C$20:$C$23&gt;=E6665),SRP!$D$20:$D$23)*(G6665/100)*(E6665/1000)),IF(C6665="Wine",SUM(LOOKUP(2,1/(SRP!$B$15:$B$19&lt;=E6665)/(SRP!$C$15:$C$19&gt;=E6665),SRP!$D$15:$D$19)*(G6665/100)*(E6665/1000)),IF(C6665="Ready to Drink",SUM(LOOKUP(2,1/(SRP!$B$10:$B$14&lt;=E6665)/(SRP!$C$10:$C$14&gt;=E6665),SRP!$D$10:$D$14)*(G6665/100)*(E6665/1000)),0))))),2)</f>
        <v>1.82</v>
      </c>
    </row>
    <row r="6666" spans="1:11" x14ac:dyDescent="0.35">
      <c r="A6666" s="2">
        <v>52680</v>
      </c>
      <c r="B6666" s="76" t="s">
        <v>6023</v>
      </c>
      <c r="C6666" s="76" t="s">
        <v>5938</v>
      </c>
      <c r="D6666" s="76" t="s">
        <v>5283</v>
      </c>
      <c r="E6666" s="76">
        <v>473</v>
      </c>
      <c r="F6666" s="76">
        <v>24</v>
      </c>
      <c r="G6666" s="77">
        <v>5</v>
      </c>
      <c r="H6666" s="76" t="s">
        <v>6870</v>
      </c>
      <c r="I6666" s="77">
        <v>3.99</v>
      </c>
      <c r="J6666" s="2">
        <v>1</v>
      </c>
      <c r="K6666" s="119" cm="1">
        <f t="array" ref="K6666">ROUND(IF(C6666="Beer",SUM(LOOKUP(2,1/(SRP!$B$7:$B$9&lt;=E6666)/(SRP!$C$7:$C$9&gt;=E6666),SRP!$D$7:$D$9)*(G6666/100)*(E6666/1000)),IF(C6666="Spirits",SUM(LOOKUP(2,1/(SRP!$B$2:$B$6&lt;=E6666)/(SRP!$C$2:$C$6&gt;=E6666),SRP!$D$2:$D$6)*(G6666/100)*(E6666/1000)),IF(AND(C6666="Wine",D6666="Fortified Wines"),SUM(LOOKUP(2,1/(SRP!$B$20:$B$23&lt;=E6666)/(SRP!$C$20:$C$23&gt;=E6666),SRP!$D$20:$D$23)*(G6666/100)*(E6666/1000)),IF(C6666="Wine",SUM(LOOKUP(2,1/(SRP!$B$15:$B$19&lt;=E6666)/(SRP!$C$15:$C$19&gt;=E6666),SRP!$D$15:$D$19)*(G6666/100)*(E6666/1000)),IF(C6666="Ready to Drink",SUM(LOOKUP(2,1/(SRP!$B$10:$B$14&lt;=E6666)/(SRP!$C$10:$C$14&gt;=E6666),SRP!$D$10:$D$14)*(G6666/100)*(E6666/1000)),0))))),2)</f>
        <v>1.75</v>
      </c>
    </row>
    <row r="6667" spans="1:11" x14ac:dyDescent="0.35">
      <c r="A6667" s="2">
        <v>52695</v>
      </c>
      <c r="B6667" s="76" t="s">
        <v>5372</v>
      </c>
      <c r="C6667" s="76" t="s">
        <v>285</v>
      </c>
      <c r="D6667" s="76" t="s">
        <v>6965</v>
      </c>
      <c r="E6667" s="76">
        <v>700</v>
      </c>
      <c r="F6667" s="76">
        <v>6</v>
      </c>
      <c r="G6667" s="77">
        <v>40</v>
      </c>
      <c r="H6667" s="76" t="s">
        <v>3326</v>
      </c>
      <c r="I6667" s="77">
        <v>88.56</v>
      </c>
      <c r="J6667" s="2">
        <v>1</v>
      </c>
      <c r="K6667" s="119" cm="1">
        <f t="array" ref="K6667">ROUND(IF(C6667="Beer",SUM(LOOKUP(2,1/(SRP!$B$7:$B$9&lt;=E6667)/(SRP!$C$7:$C$9&gt;=E6667),SRP!$D$7:$D$9)*(G6667/100)*(E6667/1000)),IF(C6667="Spirits",SUM(LOOKUP(2,1/(SRP!$B$2:$B$6&lt;=E6667)/(SRP!$C$2:$C$6&gt;=E6667),SRP!$D$2:$D$6)*(G6667/100)*(E6667/1000)),IF(AND(C6667="Wine",D6667="Fortified Wines"),SUM(LOOKUP(2,1/(SRP!$B$20:$B$23&lt;=E6667)/(SRP!$C$20:$C$23&gt;=E6667),SRP!$D$20:$D$23)*(G6667/100)*(E6667/1000)),IF(C6667="Wine",SUM(LOOKUP(2,1/(SRP!$B$15:$B$19&lt;=E6667)/(SRP!$C$15:$C$19&gt;=E6667),SRP!$D$15:$D$19)*(G6667/100)*(E6667/1000)),IF(C6667="Ready to Drink",SUM(LOOKUP(2,1/(SRP!$B$10:$B$14&lt;=E6667)/(SRP!$C$10:$C$14&gt;=E6667),SRP!$D$10:$D$14)*(G6667/100)*(E6667/1000)),0))))),2)</f>
        <v>19.55</v>
      </c>
    </row>
    <row r="6668" spans="1:11" x14ac:dyDescent="0.35">
      <c r="A6668" s="2">
        <v>52720</v>
      </c>
      <c r="B6668" s="76" t="s">
        <v>6460</v>
      </c>
      <c r="C6668" s="76" t="s">
        <v>286</v>
      </c>
      <c r="D6668" s="76" t="s">
        <v>5247</v>
      </c>
      <c r="E6668" s="76">
        <v>750</v>
      </c>
      <c r="F6668" s="76">
        <v>12</v>
      </c>
      <c r="G6668" s="77">
        <v>14.5</v>
      </c>
      <c r="H6668" s="76" t="s">
        <v>6283</v>
      </c>
      <c r="I6668" s="77">
        <v>21.99</v>
      </c>
      <c r="J6668" s="2">
        <v>1</v>
      </c>
      <c r="K6668" s="119" cm="1">
        <f t="array" ref="K6668">ROUND(IF(C6668="Beer",SUM(LOOKUP(2,1/(SRP!$B$7:$B$9&lt;=E6668)/(SRP!$C$7:$C$9&gt;=E6668),SRP!$D$7:$D$9)*(G6668/100)*(E6668/1000)),IF(C6668="Spirits",SUM(LOOKUP(2,1/(SRP!$B$2:$B$6&lt;=E6668)/(SRP!$C$2:$C$6&gt;=E6668),SRP!$D$2:$D$6)*(G6668/100)*(E6668/1000)),IF(AND(C6668="Wine",D6668="Fortified Wines"),SUM(LOOKUP(2,1/(SRP!$B$20:$B$23&lt;=E6668)/(SRP!$C$20:$C$23&gt;=E6668),SRP!$D$20:$D$23)*(G6668/100)*(E6668/1000)),IF(C6668="Wine",SUM(LOOKUP(2,1/(SRP!$B$15:$B$19&lt;=E6668)/(SRP!$C$15:$C$19&gt;=E6668),SRP!$D$15:$D$19)*(G6668/100)*(E6668/1000)),IF(C6668="Ready to Drink",SUM(LOOKUP(2,1/(SRP!$B$10:$B$14&lt;=E6668)/(SRP!$C$10:$C$14&gt;=E6668),SRP!$D$10:$D$14)*(G6668/100)*(E6668/1000)),0))))),2)</f>
        <v>7.59</v>
      </c>
    </row>
    <row r="6669" spans="1:11" x14ac:dyDescent="0.35">
      <c r="A6669" s="2">
        <v>52721</v>
      </c>
      <c r="B6669" s="76" t="s">
        <v>5051</v>
      </c>
      <c r="C6669" s="76" t="s">
        <v>287</v>
      </c>
      <c r="D6669" s="76" t="s">
        <v>5230</v>
      </c>
      <c r="E6669" s="76">
        <v>2840</v>
      </c>
      <c r="F6669" s="76">
        <v>3</v>
      </c>
      <c r="G6669" s="77">
        <v>5</v>
      </c>
      <c r="H6669" s="76" t="s">
        <v>3349</v>
      </c>
      <c r="I6669" s="77">
        <v>13.29</v>
      </c>
      <c r="J6669" s="2">
        <v>8</v>
      </c>
      <c r="K6669" s="119" cm="1">
        <f t="array" ref="K6669">ROUND(IF(C6669="Beer",SUM(LOOKUP(2,1/(SRP!$B$7:$B$9&lt;=E6669)/(SRP!$C$7:$C$9&gt;=E6669),SRP!$D$7:$D$9)*(G6669/100)*(E6669/1000)),IF(C6669="Spirits",SUM(LOOKUP(2,1/(SRP!$B$2:$B$6&lt;=E6669)/(SRP!$C$2:$C$6&gt;=E6669),SRP!$D$2:$D$6)*(G6669/100)*(E6669/1000)),IF(AND(C6669="Wine",D6669="Fortified Wines"),SUM(LOOKUP(2,1/(SRP!$B$20:$B$23&lt;=E6669)/(SRP!$C$20:$C$23&gt;=E6669),SRP!$D$20:$D$23)*(G6669/100)*(E6669/1000)),IF(C6669="Wine",SUM(LOOKUP(2,1/(SRP!$B$15:$B$19&lt;=E6669)/(SRP!$C$15:$C$19&gt;=E6669),SRP!$D$15:$D$19)*(G6669/100)*(E6669/1000)),IF(C6669="Ready to Drink",SUM(LOOKUP(2,1/(SRP!$B$10:$B$14&lt;=E6669)/(SRP!$C$10:$C$14&gt;=E6669),SRP!$D$10:$D$14)*(G6669/100)*(E6669/1000)),0))))),2)</f>
        <v>9.91</v>
      </c>
    </row>
    <row r="6670" spans="1:11" x14ac:dyDescent="0.35">
      <c r="A6670" s="2">
        <v>52721</v>
      </c>
      <c r="B6670" s="76" t="s">
        <v>5051</v>
      </c>
      <c r="C6670" s="76" t="s">
        <v>287</v>
      </c>
      <c r="D6670" s="76" t="s">
        <v>5230</v>
      </c>
      <c r="E6670" s="76">
        <v>2840</v>
      </c>
      <c r="F6670" s="76">
        <v>3</v>
      </c>
      <c r="G6670" s="77">
        <v>5</v>
      </c>
      <c r="H6670" s="76" t="s">
        <v>3349</v>
      </c>
      <c r="I6670" s="77">
        <v>13.29</v>
      </c>
      <c r="J6670" s="2">
        <v>8</v>
      </c>
      <c r="K6670" s="119" cm="1">
        <f t="array" ref="K6670">ROUND(IF(C6670="Beer",SUM(LOOKUP(2,1/(SRP!$B$7:$B$9&lt;=E6670)/(SRP!$C$7:$C$9&gt;=E6670),SRP!$D$7:$D$9)*(G6670/100)*(E6670/1000)),IF(C6670="Spirits",SUM(LOOKUP(2,1/(SRP!$B$2:$B$6&lt;=E6670)/(SRP!$C$2:$C$6&gt;=E6670),SRP!$D$2:$D$6)*(G6670/100)*(E6670/1000)),IF(AND(C6670="Wine",D6670="Fortified Wines"),SUM(LOOKUP(2,1/(SRP!$B$20:$B$23&lt;=E6670)/(SRP!$C$20:$C$23&gt;=E6670),SRP!$D$20:$D$23)*(G6670/100)*(E6670/1000)),IF(C6670="Wine",SUM(LOOKUP(2,1/(SRP!$B$15:$B$19&lt;=E6670)/(SRP!$C$15:$C$19&gt;=E6670),SRP!$D$15:$D$19)*(G6670/100)*(E6670/1000)),IF(C6670="Ready to Drink",SUM(LOOKUP(2,1/(SRP!$B$10:$B$14&lt;=E6670)/(SRP!$C$10:$C$14&gt;=E6670),SRP!$D$10:$D$14)*(G6670/100)*(E6670/1000)),0))))),2)</f>
        <v>9.91</v>
      </c>
    </row>
    <row r="6671" spans="1:11" x14ac:dyDescent="0.35">
      <c r="A6671" s="2">
        <v>52722</v>
      </c>
      <c r="B6671" s="76" t="s">
        <v>5052</v>
      </c>
      <c r="C6671" s="76" t="s">
        <v>287</v>
      </c>
      <c r="D6671" s="76" t="s">
        <v>5240</v>
      </c>
      <c r="E6671" s="76">
        <v>473</v>
      </c>
      <c r="F6671" s="76">
        <v>24</v>
      </c>
      <c r="G6671" s="77">
        <v>8</v>
      </c>
      <c r="H6671" s="76" t="s">
        <v>3354</v>
      </c>
      <c r="I6671" s="77">
        <v>2.95</v>
      </c>
      <c r="J6671" s="2">
        <v>1</v>
      </c>
      <c r="K6671" s="119" cm="1">
        <f t="array" ref="K6671">ROUND(IF(C6671="Beer",SUM(LOOKUP(2,1/(SRP!$B$7:$B$9&lt;=E6671)/(SRP!$C$7:$C$9&gt;=E6671),SRP!$D$7:$D$9)*(G6671/100)*(E6671/1000)),IF(C6671="Spirits",SUM(LOOKUP(2,1/(SRP!$B$2:$B$6&lt;=E6671)/(SRP!$C$2:$C$6&gt;=E6671),SRP!$D$2:$D$6)*(G6671/100)*(E6671/1000)),IF(AND(C6671="Wine",D6671="Fortified Wines"),SUM(LOOKUP(2,1/(SRP!$B$20:$B$23&lt;=E6671)/(SRP!$C$20:$C$23&gt;=E6671),SRP!$D$20:$D$23)*(G6671/100)*(E6671/1000)),IF(C6671="Wine",SUM(LOOKUP(2,1/(SRP!$B$15:$B$19&lt;=E6671)/(SRP!$C$15:$C$19&gt;=E6671),SRP!$D$15:$D$19)*(G6671/100)*(E6671/1000)),IF(C6671="Ready to Drink",SUM(LOOKUP(2,1/(SRP!$B$10:$B$14&lt;=E6671)/(SRP!$C$10:$C$14&gt;=E6671),SRP!$D$10:$D$14)*(G6671/100)*(E6671/1000)),0))))),2)</f>
        <v>2.64</v>
      </c>
    </row>
    <row r="6672" spans="1:11" x14ac:dyDescent="0.35">
      <c r="A6672" s="2">
        <v>52722</v>
      </c>
      <c r="B6672" s="76" t="s">
        <v>5052</v>
      </c>
      <c r="C6672" s="76" t="s">
        <v>287</v>
      </c>
      <c r="D6672" s="76" t="s">
        <v>5240</v>
      </c>
      <c r="E6672" s="76">
        <v>473</v>
      </c>
      <c r="F6672" s="76">
        <v>24</v>
      </c>
      <c r="G6672" s="77">
        <v>8</v>
      </c>
      <c r="H6672" s="76" t="s">
        <v>3354</v>
      </c>
      <c r="I6672" s="77">
        <v>2.95</v>
      </c>
      <c r="J6672" s="2">
        <v>1</v>
      </c>
      <c r="K6672" s="119" cm="1">
        <f t="array" ref="K6672">ROUND(IF(C6672="Beer",SUM(LOOKUP(2,1/(SRP!$B$7:$B$9&lt;=E6672)/(SRP!$C$7:$C$9&gt;=E6672),SRP!$D$7:$D$9)*(G6672/100)*(E6672/1000)),IF(C6672="Spirits",SUM(LOOKUP(2,1/(SRP!$B$2:$B$6&lt;=E6672)/(SRP!$C$2:$C$6&gt;=E6672),SRP!$D$2:$D$6)*(G6672/100)*(E6672/1000)),IF(AND(C6672="Wine",D6672="Fortified Wines"),SUM(LOOKUP(2,1/(SRP!$B$20:$B$23&lt;=E6672)/(SRP!$C$20:$C$23&gt;=E6672),SRP!$D$20:$D$23)*(G6672/100)*(E6672/1000)),IF(C6672="Wine",SUM(LOOKUP(2,1/(SRP!$B$15:$B$19&lt;=E6672)/(SRP!$C$15:$C$19&gt;=E6672),SRP!$D$15:$D$19)*(G6672/100)*(E6672/1000)),IF(C6672="Ready to Drink",SUM(LOOKUP(2,1/(SRP!$B$10:$B$14&lt;=E6672)/(SRP!$C$10:$C$14&gt;=E6672),SRP!$D$10:$D$14)*(G6672/100)*(E6672/1000)),0))))),2)</f>
        <v>2.64</v>
      </c>
    </row>
    <row r="6673" spans="1:11" x14ac:dyDescent="0.35">
      <c r="A6673" s="2">
        <v>52737</v>
      </c>
      <c r="B6673" s="76" t="s">
        <v>5053</v>
      </c>
      <c r="C6673" s="76" t="s">
        <v>287</v>
      </c>
      <c r="D6673" s="76" t="s">
        <v>5292</v>
      </c>
      <c r="E6673" s="76">
        <v>355</v>
      </c>
      <c r="F6673" s="76">
        <v>24</v>
      </c>
      <c r="G6673" s="77">
        <v>4.5</v>
      </c>
      <c r="H6673" s="76" t="s">
        <v>3355</v>
      </c>
      <c r="I6673" s="77">
        <v>5.99</v>
      </c>
      <c r="J6673" s="2">
        <v>1</v>
      </c>
      <c r="K6673" s="119" cm="1">
        <f t="array" ref="K6673">ROUND(IF(C6673="Beer",SUM(LOOKUP(2,1/(SRP!$B$7:$B$9&lt;=E6673)/(SRP!$C$7:$C$9&gt;=E6673),SRP!$D$7:$D$9)*(G6673/100)*(E6673/1000)),IF(C6673="Spirits",SUM(LOOKUP(2,1/(SRP!$B$2:$B$6&lt;=E6673)/(SRP!$C$2:$C$6&gt;=E6673),SRP!$D$2:$D$6)*(G6673/100)*(E6673/1000)),IF(AND(C6673="Wine",D6673="Fortified Wines"),SUM(LOOKUP(2,1/(SRP!$B$20:$B$23&lt;=E6673)/(SRP!$C$20:$C$23&gt;=E6673),SRP!$D$20:$D$23)*(G6673/100)*(E6673/1000)),IF(C6673="Wine",SUM(LOOKUP(2,1/(SRP!$B$15:$B$19&lt;=E6673)/(SRP!$C$15:$C$19&gt;=E6673),SRP!$D$15:$D$19)*(G6673/100)*(E6673/1000)),IF(C6673="Ready to Drink",SUM(LOOKUP(2,1/(SRP!$B$10:$B$14&lt;=E6673)/(SRP!$C$10:$C$14&gt;=E6673),SRP!$D$10:$D$14)*(G6673/100)*(E6673/1000)),0))))),2)</f>
        <v>1.1200000000000001</v>
      </c>
    </row>
    <row r="6674" spans="1:11" x14ac:dyDescent="0.35">
      <c r="A6674" s="2">
        <v>52737</v>
      </c>
      <c r="B6674" s="76" t="s">
        <v>5053</v>
      </c>
      <c r="C6674" s="76" t="s">
        <v>287</v>
      </c>
      <c r="D6674" s="76" t="s">
        <v>5292</v>
      </c>
      <c r="E6674" s="76">
        <v>355</v>
      </c>
      <c r="F6674" s="76">
        <v>24</v>
      </c>
      <c r="G6674" s="77">
        <v>4.5</v>
      </c>
      <c r="H6674" s="76" t="s">
        <v>3355</v>
      </c>
      <c r="I6674" s="77">
        <v>5.99</v>
      </c>
      <c r="J6674" s="2">
        <v>1</v>
      </c>
      <c r="K6674" s="119" cm="1">
        <f t="array" ref="K6674">ROUND(IF(C6674="Beer",SUM(LOOKUP(2,1/(SRP!$B$7:$B$9&lt;=E6674)/(SRP!$C$7:$C$9&gt;=E6674),SRP!$D$7:$D$9)*(G6674/100)*(E6674/1000)),IF(C6674="Spirits",SUM(LOOKUP(2,1/(SRP!$B$2:$B$6&lt;=E6674)/(SRP!$C$2:$C$6&gt;=E6674),SRP!$D$2:$D$6)*(G6674/100)*(E6674/1000)),IF(AND(C6674="Wine",D6674="Fortified Wines"),SUM(LOOKUP(2,1/(SRP!$B$20:$B$23&lt;=E6674)/(SRP!$C$20:$C$23&gt;=E6674),SRP!$D$20:$D$23)*(G6674/100)*(E6674/1000)),IF(C6674="Wine",SUM(LOOKUP(2,1/(SRP!$B$15:$B$19&lt;=E6674)/(SRP!$C$15:$C$19&gt;=E6674),SRP!$D$15:$D$19)*(G6674/100)*(E6674/1000)),IF(C6674="Ready to Drink",SUM(LOOKUP(2,1/(SRP!$B$10:$B$14&lt;=E6674)/(SRP!$C$10:$C$14&gt;=E6674),SRP!$D$10:$D$14)*(G6674/100)*(E6674/1000)),0))))),2)</f>
        <v>1.1200000000000001</v>
      </c>
    </row>
    <row r="6675" spans="1:11" x14ac:dyDescent="0.35">
      <c r="A6675" s="2">
        <v>52749</v>
      </c>
      <c r="B6675" s="76" t="s">
        <v>5556</v>
      </c>
      <c r="C6675" s="76" t="s">
        <v>285</v>
      </c>
      <c r="D6675" s="76" t="s">
        <v>5319</v>
      </c>
      <c r="E6675" s="76">
        <v>750</v>
      </c>
      <c r="F6675" s="76">
        <v>6</v>
      </c>
      <c r="G6675" s="77">
        <v>20</v>
      </c>
      <c r="H6675" s="76" t="s">
        <v>6694</v>
      </c>
      <c r="I6675" s="77">
        <v>36.99</v>
      </c>
      <c r="J6675" s="2">
        <v>1</v>
      </c>
      <c r="K6675" s="119" cm="1">
        <f t="array" ref="K6675">ROUND(IF(C6675="Beer",SUM(LOOKUP(2,1/(SRP!$B$7:$B$9&lt;=E6675)/(SRP!$C$7:$C$9&gt;=E6675),SRP!$D$7:$D$9)*(G6675/100)*(E6675/1000)),IF(C6675="Spirits",SUM(LOOKUP(2,1/(SRP!$B$2:$B$6&lt;=E6675)/(SRP!$C$2:$C$6&gt;=E6675),SRP!$D$2:$D$6)*(G6675/100)*(E6675/1000)),IF(AND(C6675="Wine",D6675="Fortified Wines"),SUM(LOOKUP(2,1/(SRP!$B$20:$B$23&lt;=E6675)/(SRP!$C$20:$C$23&gt;=E6675),SRP!$D$20:$D$23)*(G6675/100)*(E6675/1000)),IF(C6675="Wine",SUM(LOOKUP(2,1/(SRP!$B$15:$B$19&lt;=E6675)/(SRP!$C$15:$C$19&gt;=E6675),SRP!$D$15:$D$19)*(G6675/100)*(E6675/1000)),IF(C6675="Ready to Drink",SUM(LOOKUP(2,1/(SRP!$B$10:$B$14&lt;=E6675)/(SRP!$C$10:$C$14&gt;=E6675),SRP!$D$10:$D$14)*(G6675/100)*(E6675/1000)),0))))),2)</f>
        <v>10.47</v>
      </c>
    </row>
    <row r="6676" spans="1:11" x14ac:dyDescent="0.35">
      <c r="A6676" s="2">
        <v>52751</v>
      </c>
      <c r="B6676" s="76" t="s">
        <v>5070</v>
      </c>
      <c r="C6676" s="76" t="s">
        <v>287</v>
      </c>
      <c r="D6676" s="76" t="s">
        <v>5240</v>
      </c>
      <c r="E6676" s="76">
        <v>473</v>
      </c>
      <c r="F6676" s="76">
        <v>24</v>
      </c>
      <c r="G6676" s="77">
        <v>6.7</v>
      </c>
      <c r="H6676" s="76" t="s">
        <v>3367</v>
      </c>
      <c r="I6676" s="77">
        <v>4.8499999999999996</v>
      </c>
      <c r="J6676" s="2">
        <v>1</v>
      </c>
      <c r="K6676" s="119" cm="1">
        <f t="array" ref="K6676">ROUND(IF(C6676="Beer",SUM(LOOKUP(2,1/(SRP!$B$7:$B$9&lt;=E6676)/(SRP!$C$7:$C$9&gt;=E6676),SRP!$D$7:$D$9)*(G6676/100)*(E6676/1000)),IF(C6676="Spirits",SUM(LOOKUP(2,1/(SRP!$B$2:$B$6&lt;=E6676)/(SRP!$C$2:$C$6&gt;=E6676),SRP!$D$2:$D$6)*(G6676/100)*(E6676/1000)),IF(AND(C6676="Wine",D6676="Fortified Wines"),SUM(LOOKUP(2,1/(SRP!$B$20:$B$23&lt;=E6676)/(SRP!$C$20:$C$23&gt;=E6676),SRP!$D$20:$D$23)*(G6676/100)*(E6676/1000)),IF(C6676="Wine",SUM(LOOKUP(2,1/(SRP!$B$15:$B$19&lt;=E6676)/(SRP!$C$15:$C$19&gt;=E6676),SRP!$D$15:$D$19)*(G6676/100)*(E6676/1000)),IF(C6676="Ready to Drink",SUM(LOOKUP(2,1/(SRP!$B$10:$B$14&lt;=E6676)/(SRP!$C$10:$C$14&gt;=E6676),SRP!$D$10:$D$14)*(G6676/100)*(E6676/1000)),0))))),2)</f>
        <v>2.21</v>
      </c>
    </row>
    <row r="6677" spans="1:11" x14ac:dyDescent="0.35">
      <c r="A6677" s="2">
        <v>52751</v>
      </c>
      <c r="B6677" s="76" t="s">
        <v>5070</v>
      </c>
      <c r="C6677" s="76" t="s">
        <v>287</v>
      </c>
      <c r="D6677" s="76" t="s">
        <v>5240</v>
      </c>
      <c r="E6677" s="76">
        <v>473</v>
      </c>
      <c r="F6677" s="76">
        <v>24</v>
      </c>
      <c r="G6677" s="77">
        <v>6.7</v>
      </c>
      <c r="H6677" s="76" t="s">
        <v>3367</v>
      </c>
      <c r="I6677" s="77">
        <v>4.8499999999999996</v>
      </c>
      <c r="J6677" s="2">
        <v>1</v>
      </c>
      <c r="K6677" s="119" cm="1">
        <f t="array" ref="K6677">ROUND(IF(C6677="Beer",SUM(LOOKUP(2,1/(SRP!$B$7:$B$9&lt;=E6677)/(SRP!$C$7:$C$9&gt;=E6677),SRP!$D$7:$D$9)*(G6677/100)*(E6677/1000)),IF(C6677="Spirits",SUM(LOOKUP(2,1/(SRP!$B$2:$B$6&lt;=E6677)/(SRP!$C$2:$C$6&gt;=E6677),SRP!$D$2:$D$6)*(G6677/100)*(E6677/1000)),IF(AND(C6677="Wine",D6677="Fortified Wines"),SUM(LOOKUP(2,1/(SRP!$B$20:$B$23&lt;=E6677)/(SRP!$C$20:$C$23&gt;=E6677),SRP!$D$20:$D$23)*(G6677/100)*(E6677/1000)),IF(C6677="Wine",SUM(LOOKUP(2,1/(SRP!$B$15:$B$19&lt;=E6677)/(SRP!$C$15:$C$19&gt;=E6677),SRP!$D$15:$D$19)*(G6677/100)*(E6677/1000)),IF(C6677="Ready to Drink",SUM(LOOKUP(2,1/(SRP!$B$10:$B$14&lt;=E6677)/(SRP!$C$10:$C$14&gt;=E6677),SRP!$D$10:$D$14)*(G6677/100)*(E6677/1000)),0))))),2)</f>
        <v>2.21</v>
      </c>
    </row>
    <row r="6678" spans="1:11" x14ac:dyDescent="0.35">
      <c r="A6678" s="2">
        <v>52754</v>
      </c>
      <c r="B6678" s="76" t="s">
        <v>5071</v>
      </c>
      <c r="C6678" s="76" t="s">
        <v>287</v>
      </c>
      <c r="D6678" s="76" t="s">
        <v>5292</v>
      </c>
      <c r="E6678" s="76">
        <v>473</v>
      </c>
      <c r="F6678" s="76">
        <v>24</v>
      </c>
      <c r="G6678" s="77">
        <v>4.5</v>
      </c>
      <c r="H6678" s="76" t="s">
        <v>3367</v>
      </c>
      <c r="I6678" s="77">
        <v>4.25</v>
      </c>
      <c r="J6678" s="2">
        <v>1</v>
      </c>
      <c r="K6678" s="119" cm="1">
        <f t="array" ref="K6678">ROUND(IF(C6678="Beer",SUM(LOOKUP(2,1/(SRP!$B$7:$B$9&lt;=E6678)/(SRP!$C$7:$C$9&gt;=E6678),SRP!$D$7:$D$9)*(G6678/100)*(E6678/1000)),IF(C6678="Spirits",SUM(LOOKUP(2,1/(SRP!$B$2:$B$6&lt;=E6678)/(SRP!$C$2:$C$6&gt;=E6678),SRP!$D$2:$D$6)*(G6678/100)*(E6678/1000)),IF(AND(C6678="Wine",D6678="Fortified Wines"),SUM(LOOKUP(2,1/(SRP!$B$20:$B$23&lt;=E6678)/(SRP!$C$20:$C$23&gt;=E6678),SRP!$D$20:$D$23)*(G6678/100)*(E6678/1000)),IF(C6678="Wine",SUM(LOOKUP(2,1/(SRP!$B$15:$B$19&lt;=E6678)/(SRP!$C$15:$C$19&gt;=E6678),SRP!$D$15:$D$19)*(G6678/100)*(E6678/1000)),IF(C6678="Ready to Drink",SUM(LOOKUP(2,1/(SRP!$B$10:$B$14&lt;=E6678)/(SRP!$C$10:$C$14&gt;=E6678),SRP!$D$10:$D$14)*(G6678/100)*(E6678/1000)),0))))),2)</f>
        <v>1.49</v>
      </c>
    </row>
    <row r="6679" spans="1:11" x14ac:dyDescent="0.35">
      <c r="A6679" s="2">
        <v>52754</v>
      </c>
      <c r="B6679" s="76" t="s">
        <v>5071</v>
      </c>
      <c r="C6679" s="76" t="s">
        <v>287</v>
      </c>
      <c r="D6679" s="76" t="s">
        <v>5292</v>
      </c>
      <c r="E6679" s="76">
        <v>473</v>
      </c>
      <c r="F6679" s="76">
        <v>24</v>
      </c>
      <c r="G6679" s="77">
        <v>4.5</v>
      </c>
      <c r="H6679" s="76" t="s">
        <v>3367</v>
      </c>
      <c r="I6679" s="77">
        <v>4.25</v>
      </c>
      <c r="J6679" s="2">
        <v>1</v>
      </c>
      <c r="K6679" s="119" cm="1">
        <f t="array" ref="K6679">ROUND(IF(C6679="Beer",SUM(LOOKUP(2,1/(SRP!$B$7:$B$9&lt;=E6679)/(SRP!$C$7:$C$9&gt;=E6679),SRP!$D$7:$D$9)*(G6679/100)*(E6679/1000)),IF(C6679="Spirits",SUM(LOOKUP(2,1/(SRP!$B$2:$B$6&lt;=E6679)/(SRP!$C$2:$C$6&gt;=E6679),SRP!$D$2:$D$6)*(G6679/100)*(E6679/1000)),IF(AND(C6679="Wine",D6679="Fortified Wines"),SUM(LOOKUP(2,1/(SRP!$B$20:$B$23&lt;=E6679)/(SRP!$C$20:$C$23&gt;=E6679),SRP!$D$20:$D$23)*(G6679/100)*(E6679/1000)),IF(C6679="Wine",SUM(LOOKUP(2,1/(SRP!$B$15:$B$19&lt;=E6679)/(SRP!$C$15:$C$19&gt;=E6679),SRP!$D$15:$D$19)*(G6679/100)*(E6679/1000)),IF(C6679="Ready to Drink",SUM(LOOKUP(2,1/(SRP!$B$10:$B$14&lt;=E6679)/(SRP!$C$10:$C$14&gt;=E6679),SRP!$D$10:$D$14)*(G6679/100)*(E6679/1000)),0))))),2)</f>
        <v>1.49</v>
      </c>
    </row>
    <row r="6680" spans="1:11" x14ac:dyDescent="0.35">
      <c r="A6680" s="2">
        <v>52781</v>
      </c>
      <c r="B6680" s="76" t="s">
        <v>5072</v>
      </c>
      <c r="C6680" s="76" t="s">
        <v>287</v>
      </c>
      <c r="D6680" s="76" t="s">
        <v>5266</v>
      </c>
      <c r="E6680" s="76">
        <v>473</v>
      </c>
      <c r="F6680" s="76">
        <v>24</v>
      </c>
      <c r="G6680" s="77">
        <v>4.9000000000000004</v>
      </c>
      <c r="H6680" s="76" t="s">
        <v>3367</v>
      </c>
      <c r="I6680" s="77">
        <v>4.66</v>
      </c>
      <c r="J6680" s="2">
        <v>1</v>
      </c>
      <c r="K6680" s="119" cm="1">
        <f t="array" ref="K6680">ROUND(IF(C6680="Beer",SUM(LOOKUP(2,1/(SRP!$B$7:$B$9&lt;=E6680)/(SRP!$C$7:$C$9&gt;=E6680),SRP!$D$7:$D$9)*(G6680/100)*(E6680/1000)),IF(C6680="Spirits",SUM(LOOKUP(2,1/(SRP!$B$2:$B$6&lt;=E6680)/(SRP!$C$2:$C$6&gt;=E6680),SRP!$D$2:$D$6)*(G6680/100)*(E6680/1000)),IF(AND(C6680="Wine",D6680="Fortified Wines"),SUM(LOOKUP(2,1/(SRP!$B$20:$B$23&lt;=E6680)/(SRP!$C$20:$C$23&gt;=E6680),SRP!$D$20:$D$23)*(G6680/100)*(E6680/1000)),IF(C6680="Wine",SUM(LOOKUP(2,1/(SRP!$B$15:$B$19&lt;=E6680)/(SRP!$C$15:$C$19&gt;=E6680),SRP!$D$15:$D$19)*(G6680/100)*(E6680/1000)),IF(C6680="Ready to Drink",SUM(LOOKUP(2,1/(SRP!$B$10:$B$14&lt;=E6680)/(SRP!$C$10:$C$14&gt;=E6680),SRP!$D$10:$D$14)*(G6680/100)*(E6680/1000)),0))))),2)</f>
        <v>1.62</v>
      </c>
    </row>
    <row r="6681" spans="1:11" x14ac:dyDescent="0.35">
      <c r="A6681" s="2">
        <v>52781</v>
      </c>
      <c r="B6681" s="76" t="s">
        <v>5072</v>
      </c>
      <c r="C6681" s="76" t="s">
        <v>287</v>
      </c>
      <c r="D6681" s="76" t="s">
        <v>5266</v>
      </c>
      <c r="E6681" s="76">
        <v>473</v>
      </c>
      <c r="F6681" s="76">
        <v>24</v>
      </c>
      <c r="G6681" s="77">
        <v>4.9000000000000004</v>
      </c>
      <c r="H6681" s="76" t="s">
        <v>3367</v>
      </c>
      <c r="I6681" s="77">
        <v>4.66</v>
      </c>
      <c r="J6681" s="2">
        <v>1</v>
      </c>
      <c r="K6681" s="119" cm="1">
        <f t="array" ref="K6681">ROUND(IF(C6681="Beer",SUM(LOOKUP(2,1/(SRP!$B$7:$B$9&lt;=E6681)/(SRP!$C$7:$C$9&gt;=E6681),SRP!$D$7:$D$9)*(G6681/100)*(E6681/1000)),IF(C6681="Spirits",SUM(LOOKUP(2,1/(SRP!$B$2:$B$6&lt;=E6681)/(SRP!$C$2:$C$6&gt;=E6681),SRP!$D$2:$D$6)*(G6681/100)*(E6681/1000)),IF(AND(C6681="Wine",D6681="Fortified Wines"),SUM(LOOKUP(2,1/(SRP!$B$20:$B$23&lt;=E6681)/(SRP!$C$20:$C$23&gt;=E6681),SRP!$D$20:$D$23)*(G6681/100)*(E6681/1000)),IF(C6681="Wine",SUM(LOOKUP(2,1/(SRP!$B$15:$B$19&lt;=E6681)/(SRP!$C$15:$C$19&gt;=E6681),SRP!$D$15:$D$19)*(G6681/100)*(E6681/1000)),IF(C6681="Ready to Drink",SUM(LOOKUP(2,1/(SRP!$B$10:$B$14&lt;=E6681)/(SRP!$C$10:$C$14&gt;=E6681),SRP!$D$10:$D$14)*(G6681/100)*(E6681/1000)),0))))),2)</f>
        <v>1.62</v>
      </c>
    </row>
    <row r="6682" spans="1:11" x14ac:dyDescent="0.35">
      <c r="A6682" s="2">
        <v>52785</v>
      </c>
      <c r="B6682" s="76" t="s">
        <v>5400</v>
      </c>
      <c r="C6682" s="76" t="s">
        <v>287</v>
      </c>
      <c r="D6682" s="76" t="s">
        <v>5266</v>
      </c>
      <c r="E6682" s="76">
        <v>473</v>
      </c>
      <c r="F6682" s="76">
        <v>24</v>
      </c>
      <c r="G6682" s="77">
        <v>5</v>
      </c>
      <c r="H6682" s="76" t="s">
        <v>5334</v>
      </c>
      <c r="I6682" s="77">
        <v>4.1500000000000004</v>
      </c>
      <c r="J6682" s="2">
        <v>1</v>
      </c>
      <c r="K6682" s="119" cm="1">
        <f t="array" ref="K6682">ROUND(IF(C6682="Beer",SUM(LOOKUP(2,1/(SRP!$B$7:$B$9&lt;=E6682)/(SRP!$C$7:$C$9&gt;=E6682),SRP!$D$7:$D$9)*(G6682/100)*(E6682/1000)),IF(C6682="Spirits",SUM(LOOKUP(2,1/(SRP!$B$2:$B$6&lt;=E6682)/(SRP!$C$2:$C$6&gt;=E6682),SRP!$D$2:$D$6)*(G6682/100)*(E6682/1000)),IF(AND(C6682="Wine",D6682="Fortified Wines"),SUM(LOOKUP(2,1/(SRP!$B$20:$B$23&lt;=E6682)/(SRP!$C$20:$C$23&gt;=E6682),SRP!$D$20:$D$23)*(G6682/100)*(E6682/1000)),IF(C6682="Wine",SUM(LOOKUP(2,1/(SRP!$B$15:$B$19&lt;=E6682)/(SRP!$C$15:$C$19&gt;=E6682),SRP!$D$15:$D$19)*(G6682/100)*(E6682/1000)),IF(C6682="Ready to Drink",SUM(LOOKUP(2,1/(SRP!$B$10:$B$14&lt;=E6682)/(SRP!$C$10:$C$14&gt;=E6682),SRP!$D$10:$D$14)*(G6682/100)*(E6682/1000)),0))))),2)</f>
        <v>1.65</v>
      </c>
    </row>
    <row r="6683" spans="1:11" x14ac:dyDescent="0.35">
      <c r="A6683" s="2">
        <v>52785</v>
      </c>
      <c r="B6683" s="76" t="s">
        <v>5400</v>
      </c>
      <c r="C6683" s="76" t="s">
        <v>287</v>
      </c>
      <c r="D6683" s="76" t="s">
        <v>5266</v>
      </c>
      <c r="E6683" s="76">
        <v>473</v>
      </c>
      <c r="F6683" s="76">
        <v>24</v>
      </c>
      <c r="G6683" s="77">
        <v>5</v>
      </c>
      <c r="H6683" s="76" t="s">
        <v>3377</v>
      </c>
      <c r="I6683" s="77">
        <v>4.1500000000000004</v>
      </c>
      <c r="J6683" s="2">
        <v>1</v>
      </c>
      <c r="K6683" s="119" cm="1">
        <f t="array" ref="K6683">ROUND(IF(C6683="Beer",SUM(LOOKUP(2,1/(SRP!$B$7:$B$9&lt;=E6683)/(SRP!$C$7:$C$9&gt;=E6683),SRP!$D$7:$D$9)*(G6683/100)*(E6683/1000)),IF(C6683="Spirits",SUM(LOOKUP(2,1/(SRP!$B$2:$B$6&lt;=E6683)/(SRP!$C$2:$C$6&gt;=E6683),SRP!$D$2:$D$6)*(G6683/100)*(E6683/1000)),IF(AND(C6683="Wine",D6683="Fortified Wines"),SUM(LOOKUP(2,1/(SRP!$B$20:$B$23&lt;=E6683)/(SRP!$C$20:$C$23&gt;=E6683),SRP!$D$20:$D$23)*(G6683/100)*(E6683/1000)),IF(C6683="Wine",SUM(LOOKUP(2,1/(SRP!$B$15:$B$19&lt;=E6683)/(SRP!$C$15:$C$19&gt;=E6683),SRP!$D$15:$D$19)*(G6683/100)*(E6683/1000)),IF(C6683="Ready to Drink",SUM(LOOKUP(2,1/(SRP!$B$10:$B$14&lt;=E6683)/(SRP!$C$10:$C$14&gt;=E6683),SRP!$D$10:$D$14)*(G6683/100)*(E6683/1000)),0))))),2)</f>
        <v>1.65</v>
      </c>
    </row>
    <row r="6684" spans="1:11" x14ac:dyDescent="0.35">
      <c r="A6684" s="2">
        <v>52809</v>
      </c>
      <c r="B6684" s="76" t="s">
        <v>5765</v>
      </c>
      <c r="C6684" s="76" t="s">
        <v>285</v>
      </c>
      <c r="D6684" s="76" t="s">
        <v>5243</v>
      </c>
      <c r="E6684" s="76">
        <v>750</v>
      </c>
      <c r="F6684" s="76">
        <v>6</v>
      </c>
      <c r="G6684" s="77">
        <v>42.5</v>
      </c>
      <c r="H6684" s="76" t="s">
        <v>3281</v>
      </c>
      <c r="I6684" s="77">
        <v>54.99</v>
      </c>
      <c r="J6684" s="2">
        <v>1</v>
      </c>
      <c r="K6684" s="119" cm="1">
        <f t="array" ref="K6684">ROUND(IF(C6684="Beer",SUM(LOOKUP(2,1/(SRP!$B$7:$B$9&lt;=E6684)/(SRP!$C$7:$C$9&gt;=E6684),SRP!$D$7:$D$9)*(G6684/100)*(E6684/1000)),IF(C6684="Spirits",SUM(LOOKUP(2,1/(SRP!$B$2:$B$6&lt;=E6684)/(SRP!$C$2:$C$6&gt;=E6684),SRP!$D$2:$D$6)*(G6684/100)*(E6684/1000)),IF(AND(C6684="Wine",D6684="Fortified Wines"),SUM(LOOKUP(2,1/(SRP!$B$20:$B$23&lt;=E6684)/(SRP!$C$20:$C$23&gt;=E6684),SRP!$D$20:$D$23)*(G6684/100)*(E6684/1000)),IF(C6684="Wine",SUM(LOOKUP(2,1/(SRP!$B$15:$B$19&lt;=E6684)/(SRP!$C$15:$C$19&gt;=E6684),SRP!$D$15:$D$19)*(G6684/100)*(E6684/1000)),IF(C6684="Ready to Drink",SUM(LOOKUP(2,1/(SRP!$B$10:$B$14&lt;=E6684)/(SRP!$C$10:$C$14&gt;=E6684),SRP!$D$10:$D$14)*(G6684/100)*(E6684/1000)),0))))),2)</f>
        <v>22.25</v>
      </c>
    </row>
    <row r="6685" spans="1:11" x14ac:dyDescent="0.35">
      <c r="A6685" s="2">
        <v>52818</v>
      </c>
      <c r="B6685" s="76" t="s">
        <v>5402</v>
      </c>
      <c r="C6685" s="76" t="s">
        <v>286</v>
      </c>
      <c r="D6685" s="76" t="s">
        <v>5249</v>
      </c>
      <c r="E6685" s="76">
        <v>750</v>
      </c>
      <c r="F6685" s="76">
        <v>12</v>
      </c>
      <c r="G6685" s="77">
        <v>13.9</v>
      </c>
      <c r="H6685" s="76" t="s">
        <v>3300</v>
      </c>
      <c r="I6685" s="77">
        <v>44.99</v>
      </c>
      <c r="J6685" s="2">
        <v>1</v>
      </c>
      <c r="K6685" s="119" cm="1">
        <f t="array" ref="K6685">ROUND(IF(C6685="Beer",SUM(LOOKUP(2,1/(SRP!$B$7:$B$9&lt;=E6685)/(SRP!$C$7:$C$9&gt;=E6685),SRP!$D$7:$D$9)*(G6685/100)*(E6685/1000)),IF(C6685="Spirits",SUM(LOOKUP(2,1/(SRP!$B$2:$B$6&lt;=E6685)/(SRP!$C$2:$C$6&gt;=E6685),SRP!$D$2:$D$6)*(G6685/100)*(E6685/1000)),IF(AND(C6685="Wine",D6685="Fortified Wines"),SUM(LOOKUP(2,1/(SRP!$B$20:$B$23&lt;=E6685)/(SRP!$C$20:$C$23&gt;=E6685),SRP!$D$20:$D$23)*(G6685/100)*(E6685/1000)),IF(C6685="Wine",SUM(LOOKUP(2,1/(SRP!$B$15:$B$19&lt;=E6685)/(SRP!$C$15:$C$19&gt;=E6685),SRP!$D$15:$D$19)*(G6685/100)*(E6685/1000)),IF(C6685="Ready to Drink",SUM(LOOKUP(2,1/(SRP!$B$10:$B$14&lt;=E6685)/(SRP!$C$10:$C$14&gt;=E6685),SRP!$D$10:$D$14)*(G6685/100)*(E6685/1000)),0))))),2)</f>
        <v>7.28</v>
      </c>
    </row>
    <row r="6686" spans="1:11" x14ac:dyDescent="0.35">
      <c r="A6686" s="2">
        <v>52819</v>
      </c>
      <c r="B6686" s="76" t="s">
        <v>5399</v>
      </c>
      <c r="C6686" s="76" t="s">
        <v>286</v>
      </c>
      <c r="D6686" s="76" t="s">
        <v>5236</v>
      </c>
      <c r="E6686" s="76">
        <v>750</v>
      </c>
      <c r="F6686" s="76">
        <v>12</v>
      </c>
      <c r="G6686" s="77">
        <v>13.5</v>
      </c>
      <c r="H6686" s="76" t="s">
        <v>5939</v>
      </c>
      <c r="I6686" s="77">
        <v>19.989999999999998</v>
      </c>
      <c r="J6686" s="2">
        <v>1</v>
      </c>
      <c r="K6686" s="119" cm="1">
        <f t="array" ref="K6686">ROUND(IF(C6686="Beer",SUM(LOOKUP(2,1/(SRP!$B$7:$B$9&lt;=E6686)/(SRP!$C$7:$C$9&gt;=E6686),SRP!$D$7:$D$9)*(G6686/100)*(E6686/1000)),IF(C6686="Spirits",SUM(LOOKUP(2,1/(SRP!$B$2:$B$6&lt;=E6686)/(SRP!$C$2:$C$6&gt;=E6686),SRP!$D$2:$D$6)*(G6686/100)*(E6686/1000)),IF(AND(C6686="Wine",D6686="Fortified Wines"),SUM(LOOKUP(2,1/(SRP!$B$20:$B$23&lt;=E6686)/(SRP!$C$20:$C$23&gt;=E6686),SRP!$D$20:$D$23)*(G6686/100)*(E6686/1000)),IF(C6686="Wine",SUM(LOOKUP(2,1/(SRP!$B$15:$B$19&lt;=E6686)/(SRP!$C$15:$C$19&gt;=E6686),SRP!$D$15:$D$19)*(G6686/100)*(E6686/1000)),IF(C6686="Ready to Drink",SUM(LOOKUP(2,1/(SRP!$B$10:$B$14&lt;=E6686)/(SRP!$C$10:$C$14&gt;=E6686),SRP!$D$10:$D$14)*(G6686/100)*(E6686/1000)),0))))),2)</f>
        <v>7.07</v>
      </c>
    </row>
    <row r="6687" spans="1:11" x14ac:dyDescent="0.35">
      <c r="A6687" s="2">
        <v>52840</v>
      </c>
      <c r="B6687" s="76" t="s">
        <v>5398</v>
      </c>
      <c r="C6687" s="76" t="s">
        <v>286</v>
      </c>
      <c r="D6687" s="76" t="s">
        <v>5246</v>
      </c>
      <c r="E6687" s="76">
        <v>750</v>
      </c>
      <c r="F6687" s="76">
        <v>12</v>
      </c>
      <c r="G6687" s="77">
        <v>14.5</v>
      </c>
      <c r="H6687" s="76" t="s">
        <v>5939</v>
      </c>
      <c r="I6687" s="77">
        <v>29.99</v>
      </c>
      <c r="J6687" s="2">
        <v>1</v>
      </c>
      <c r="K6687" s="119" cm="1">
        <f t="array" ref="K6687">ROUND(IF(C6687="Beer",SUM(LOOKUP(2,1/(SRP!$B$7:$B$9&lt;=E6687)/(SRP!$C$7:$C$9&gt;=E6687),SRP!$D$7:$D$9)*(G6687/100)*(E6687/1000)),IF(C6687="Spirits",SUM(LOOKUP(2,1/(SRP!$B$2:$B$6&lt;=E6687)/(SRP!$C$2:$C$6&gt;=E6687),SRP!$D$2:$D$6)*(G6687/100)*(E6687/1000)),IF(AND(C6687="Wine",D6687="Fortified Wines"),SUM(LOOKUP(2,1/(SRP!$B$20:$B$23&lt;=E6687)/(SRP!$C$20:$C$23&gt;=E6687),SRP!$D$20:$D$23)*(G6687/100)*(E6687/1000)),IF(C6687="Wine",SUM(LOOKUP(2,1/(SRP!$B$15:$B$19&lt;=E6687)/(SRP!$C$15:$C$19&gt;=E6687),SRP!$D$15:$D$19)*(G6687/100)*(E6687/1000)),IF(C6687="Ready to Drink",SUM(LOOKUP(2,1/(SRP!$B$10:$B$14&lt;=E6687)/(SRP!$C$10:$C$14&gt;=E6687),SRP!$D$10:$D$14)*(G6687/100)*(E6687/1000)),0))))),2)</f>
        <v>7.59</v>
      </c>
    </row>
    <row r="6688" spans="1:11" x14ac:dyDescent="0.35">
      <c r="A6688" s="2">
        <v>52856</v>
      </c>
      <c r="B6688" s="76" t="s">
        <v>5339</v>
      </c>
      <c r="C6688" s="76" t="s">
        <v>286</v>
      </c>
      <c r="D6688" s="76" t="s">
        <v>5269</v>
      </c>
      <c r="E6688" s="76">
        <v>750</v>
      </c>
      <c r="F6688" s="76">
        <v>12</v>
      </c>
      <c r="G6688" s="77">
        <v>14.2</v>
      </c>
      <c r="H6688" s="76" t="s">
        <v>3281</v>
      </c>
      <c r="I6688" s="77">
        <v>36.99</v>
      </c>
      <c r="J6688" s="2">
        <v>1</v>
      </c>
      <c r="K6688" s="119" cm="1">
        <f t="array" ref="K6688">ROUND(IF(C6688="Beer",SUM(LOOKUP(2,1/(SRP!$B$7:$B$9&lt;=E6688)/(SRP!$C$7:$C$9&gt;=E6688),SRP!$D$7:$D$9)*(G6688/100)*(E6688/1000)),IF(C6688="Spirits",SUM(LOOKUP(2,1/(SRP!$B$2:$B$6&lt;=E6688)/(SRP!$C$2:$C$6&gt;=E6688),SRP!$D$2:$D$6)*(G6688/100)*(E6688/1000)),IF(AND(C6688="Wine",D6688="Fortified Wines"),SUM(LOOKUP(2,1/(SRP!$B$20:$B$23&lt;=E6688)/(SRP!$C$20:$C$23&gt;=E6688),SRP!$D$20:$D$23)*(G6688/100)*(E6688/1000)),IF(C6688="Wine",SUM(LOOKUP(2,1/(SRP!$B$15:$B$19&lt;=E6688)/(SRP!$C$15:$C$19&gt;=E6688),SRP!$D$15:$D$19)*(G6688/100)*(E6688/1000)),IF(C6688="Ready to Drink",SUM(LOOKUP(2,1/(SRP!$B$10:$B$14&lt;=E6688)/(SRP!$C$10:$C$14&gt;=E6688),SRP!$D$10:$D$14)*(G6688/100)*(E6688/1000)),0))))),2)</f>
        <v>7.43</v>
      </c>
    </row>
    <row r="6689" spans="1:11" x14ac:dyDescent="0.35">
      <c r="A6689" s="2">
        <v>52869</v>
      </c>
      <c r="B6689" s="76" t="s">
        <v>6461</v>
      </c>
      <c r="C6689" s="76" t="s">
        <v>286</v>
      </c>
      <c r="D6689" s="76" t="s">
        <v>5246</v>
      </c>
      <c r="E6689" s="76">
        <v>750</v>
      </c>
      <c r="F6689" s="76">
        <v>12</v>
      </c>
      <c r="G6689" s="77">
        <v>13.4</v>
      </c>
      <c r="H6689" s="76" t="s">
        <v>3311</v>
      </c>
      <c r="I6689" s="77">
        <v>30.99</v>
      </c>
      <c r="J6689" s="2">
        <v>1</v>
      </c>
      <c r="K6689" s="119" cm="1">
        <f t="array" ref="K6689">ROUND(IF(C6689="Beer",SUM(LOOKUP(2,1/(SRP!$B$7:$B$9&lt;=E6689)/(SRP!$C$7:$C$9&gt;=E6689),SRP!$D$7:$D$9)*(G6689/100)*(E6689/1000)),IF(C6689="Spirits",SUM(LOOKUP(2,1/(SRP!$B$2:$B$6&lt;=E6689)/(SRP!$C$2:$C$6&gt;=E6689),SRP!$D$2:$D$6)*(G6689/100)*(E6689/1000)),IF(AND(C6689="Wine",D6689="Fortified Wines"),SUM(LOOKUP(2,1/(SRP!$B$20:$B$23&lt;=E6689)/(SRP!$C$20:$C$23&gt;=E6689),SRP!$D$20:$D$23)*(G6689/100)*(E6689/1000)),IF(C6689="Wine",SUM(LOOKUP(2,1/(SRP!$B$15:$B$19&lt;=E6689)/(SRP!$C$15:$C$19&gt;=E6689),SRP!$D$15:$D$19)*(G6689/100)*(E6689/1000)),IF(C6689="Ready to Drink",SUM(LOOKUP(2,1/(SRP!$B$10:$B$14&lt;=E6689)/(SRP!$C$10:$C$14&gt;=E6689),SRP!$D$10:$D$14)*(G6689/100)*(E6689/1000)),0))))),2)</f>
        <v>7.02</v>
      </c>
    </row>
    <row r="6690" spans="1:11" x14ac:dyDescent="0.35">
      <c r="A6690" s="2">
        <v>52874</v>
      </c>
      <c r="B6690" s="76" t="s">
        <v>5352</v>
      </c>
      <c r="C6690" s="76" t="s">
        <v>286</v>
      </c>
      <c r="D6690" s="76" t="s">
        <v>5247</v>
      </c>
      <c r="E6690" s="76">
        <v>750</v>
      </c>
      <c r="F6690" s="76">
        <v>12</v>
      </c>
      <c r="G6690" s="77">
        <v>13.5</v>
      </c>
      <c r="H6690" s="76" t="s">
        <v>3303</v>
      </c>
      <c r="I6690" s="77">
        <v>15.99</v>
      </c>
      <c r="J6690" s="2">
        <v>1</v>
      </c>
      <c r="K6690" s="119" cm="1">
        <f t="array" ref="K6690">ROUND(IF(C6690="Beer",SUM(LOOKUP(2,1/(SRP!$B$7:$B$9&lt;=E6690)/(SRP!$C$7:$C$9&gt;=E6690),SRP!$D$7:$D$9)*(G6690/100)*(E6690/1000)),IF(C6690="Spirits",SUM(LOOKUP(2,1/(SRP!$B$2:$B$6&lt;=E6690)/(SRP!$C$2:$C$6&gt;=E6690),SRP!$D$2:$D$6)*(G6690/100)*(E6690/1000)),IF(AND(C6690="Wine",D6690="Fortified Wines"),SUM(LOOKUP(2,1/(SRP!$B$20:$B$23&lt;=E6690)/(SRP!$C$20:$C$23&gt;=E6690),SRP!$D$20:$D$23)*(G6690/100)*(E6690/1000)),IF(C6690="Wine",SUM(LOOKUP(2,1/(SRP!$B$15:$B$19&lt;=E6690)/(SRP!$C$15:$C$19&gt;=E6690),SRP!$D$15:$D$19)*(G6690/100)*(E6690/1000)),IF(C6690="Ready to Drink",SUM(LOOKUP(2,1/(SRP!$B$10:$B$14&lt;=E6690)/(SRP!$C$10:$C$14&gt;=E6690),SRP!$D$10:$D$14)*(G6690/100)*(E6690/1000)),0))))),2)</f>
        <v>7.07</v>
      </c>
    </row>
    <row r="6691" spans="1:11" x14ac:dyDescent="0.35">
      <c r="A6691" s="2">
        <v>52883</v>
      </c>
      <c r="B6691" s="76" t="s">
        <v>5364</v>
      </c>
      <c r="C6691" s="76" t="s">
        <v>286</v>
      </c>
      <c r="D6691" s="76" t="s">
        <v>5246</v>
      </c>
      <c r="E6691" s="76">
        <v>750</v>
      </c>
      <c r="F6691" s="76">
        <v>12</v>
      </c>
      <c r="G6691" s="77">
        <v>13.5</v>
      </c>
      <c r="H6691" s="76" t="s">
        <v>3303</v>
      </c>
      <c r="I6691" s="77">
        <v>15.99</v>
      </c>
      <c r="J6691" s="2">
        <v>1</v>
      </c>
      <c r="K6691" s="119" cm="1">
        <f t="array" ref="K6691">ROUND(IF(C6691="Beer",SUM(LOOKUP(2,1/(SRP!$B$7:$B$9&lt;=E6691)/(SRP!$C$7:$C$9&gt;=E6691),SRP!$D$7:$D$9)*(G6691/100)*(E6691/1000)),IF(C6691="Spirits",SUM(LOOKUP(2,1/(SRP!$B$2:$B$6&lt;=E6691)/(SRP!$C$2:$C$6&gt;=E6691),SRP!$D$2:$D$6)*(G6691/100)*(E6691/1000)),IF(AND(C6691="Wine",D6691="Fortified Wines"),SUM(LOOKUP(2,1/(SRP!$B$20:$B$23&lt;=E6691)/(SRP!$C$20:$C$23&gt;=E6691),SRP!$D$20:$D$23)*(G6691/100)*(E6691/1000)),IF(C6691="Wine",SUM(LOOKUP(2,1/(SRP!$B$15:$B$19&lt;=E6691)/(SRP!$C$15:$C$19&gt;=E6691),SRP!$D$15:$D$19)*(G6691/100)*(E6691/1000)),IF(C6691="Ready to Drink",SUM(LOOKUP(2,1/(SRP!$B$10:$B$14&lt;=E6691)/(SRP!$C$10:$C$14&gt;=E6691),SRP!$D$10:$D$14)*(G6691/100)*(E6691/1000)),0))))),2)</f>
        <v>7.07</v>
      </c>
    </row>
    <row r="6692" spans="1:11" x14ac:dyDescent="0.35">
      <c r="A6692" s="2">
        <v>52886</v>
      </c>
      <c r="B6692" s="76" t="s">
        <v>6363</v>
      </c>
      <c r="C6692" s="76" t="s">
        <v>286</v>
      </c>
      <c r="D6692" s="76" t="s">
        <v>5236</v>
      </c>
      <c r="E6692" s="76">
        <v>750</v>
      </c>
      <c r="F6692" s="76">
        <v>12</v>
      </c>
      <c r="G6692" s="77">
        <v>9</v>
      </c>
      <c r="H6692" s="76" t="s">
        <v>3992</v>
      </c>
      <c r="I6692" s="77">
        <v>18.989999999999998</v>
      </c>
      <c r="J6692" s="2">
        <v>1</v>
      </c>
      <c r="K6692" s="119" cm="1">
        <f t="array" ref="K6692">ROUND(IF(C6692="Beer",SUM(LOOKUP(2,1/(SRP!$B$7:$B$9&lt;=E6692)/(SRP!$C$7:$C$9&gt;=E6692),SRP!$D$7:$D$9)*(G6692/100)*(E6692/1000)),IF(C6692="Spirits",SUM(LOOKUP(2,1/(SRP!$B$2:$B$6&lt;=E6692)/(SRP!$C$2:$C$6&gt;=E6692),SRP!$D$2:$D$6)*(G6692/100)*(E6692/1000)),IF(AND(C6692="Wine",D6692="Fortified Wines"),SUM(LOOKUP(2,1/(SRP!$B$20:$B$23&lt;=E6692)/(SRP!$C$20:$C$23&gt;=E6692),SRP!$D$20:$D$23)*(G6692/100)*(E6692/1000)),IF(C6692="Wine",SUM(LOOKUP(2,1/(SRP!$B$15:$B$19&lt;=E6692)/(SRP!$C$15:$C$19&gt;=E6692),SRP!$D$15:$D$19)*(G6692/100)*(E6692/1000)),IF(C6692="Ready to Drink",SUM(LOOKUP(2,1/(SRP!$B$10:$B$14&lt;=E6692)/(SRP!$C$10:$C$14&gt;=E6692),SRP!$D$10:$D$14)*(G6692/100)*(E6692/1000)),0))))),2)</f>
        <v>4.71</v>
      </c>
    </row>
    <row r="6693" spans="1:11" x14ac:dyDescent="0.35">
      <c r="A6693" s="2">
        <v>52904</v>
      </c>
      <c r="B6693" s="76" t="s">
        <v>5460</v>
      </c>
      <c r="C6693" s="76" t="s">
        <v>287</v>
      </c>
      <c r="D6693" s="76" t="s">
        <v>5271</v>
      </c>
      <c r="E6693" s="76">
        <v>473</v>
      </c>
      <c r="F6693" s="76">
        <v>24</v>
      </c>
      <c r="G6693" s="77">
        <v>3</v>
      </c>
      <c r="H6693" s="76" t="s">
        <v>3387</v>
      </c>
      <c r="I6693" s="77">
        <v>3.99</v>
      </c>
      <c r="J6693" s="2">
        <v>1</v>
      </c>
      <c r="K6693" s="119" cm="1">
        <f t="array" ref="K6693">ROUND(IF(C6693="Beer",SUM(LOOKUP(2,1/(SRP!$B$7:$B$9&lt;=E6693)/(SRP!$C$7:$C$9&gt;=E6693),SRP!$D$7:$D$9)*(G6693/100)*(E6693/1000)),IF(C6693="Spirits",SUM(LOOKUP(2,1/(SRP!$B$2:$B$6&lt;=E6693)/(SRP!$C$2:$C$6&gt;=E6693),SRP!$D$2:$D$6)*(G6693/100)*(E6693/1000)),IF(AND(C6693="Wine",D6693="Fortified Wines"),SUM(LOOKUP(2,1/(SRP!$B$20:$B$23&lt;=E6693)/(SRP!$C$20:$C$23&gt;=E6693),SRP!$D$20:$D$23)*(G6693/100)*(E6693/1000)),IF(C6693="Wine",SUM(LOOKUP(2,1/(SRP!$B$15:$B$19&lt;=E6693)/(SRP!$C$15:$C$19&gt;=E6693),SRP!$D$15:$D$19)*(G6693/100)*(E6693/1000)),IF(C6693="Ready to Drink",SUM(LOOKUP(2,1/(SRP!$B$10:$B$14&lt;=E6693)/(SRP!$C$10:$C$14&gt;=E6693),SRP!$D$10:$D$14)*(G6693/100)*(E6693/1000)),0))))),2)</f>
        <v>0.99</v>
      </c>
    </row>
    <row r="6694" spans="1:11" x14ac:dyDescent="0.35">
      <c r="A6694" s="2">
        <v>52904</v>
      </c>
      <c r="B6694" s="76" t="s">
        <v>5460</v>
      </c>
      <c r="C6694" s="76" t="s">
        <v>287</v>
      </c>
      <c r="D6694" s="76" t="s">
        <v>5271</v>
      </c>
      <c r="E6694" s="76">
        <v>473</v>
      </c>
      <c r="F6694" s="76">
        <v>24</v>
      </c>
      <c r="G6694" s="77">
        <v>3</v>
      </c>
      <c r="H6694" s="76" t="s">
        <v>3387</v>
      </c>
      <c r="I6694" s="77">
        <v>3.99</v>
      </c>
      <c r="J6694" s="2">
        <v>1</v>
      </c>
      <c r="K6694" s="119" cm="1">
        <f t="array" ref="K6694">ROUND(IF(C6694="Beer",SUM(LOOKUP(2,1/(SRP!$B$7:$B$9&lt;=E6694)/(SRP!$C$7:$C$9&gt;=E6694),SRP!$D$7:$D$9)*(G6694/100)*(E6694/1000)),IF(C6694="Spirits",SUM(LOOKUP(2,1/(SRP!$B$2:$B$6&lt;=E6694)/(SRP!$C$2:$C$6&gt;=E6694),SRP!$D$2:$D$6)*(G6694/100)*(E6694/1000)),IF(AND(C6694="Wine",D6694="Fortified Wines"),SUM(LOOKUP(2,1/(SRP!$B$20:$B$23&lt;=E6694)/(SRP!$C$20:$C$23&gt;=E6694),SRP!$D$20:$D$23)*(G6694/100)*(E6694/1000)),IF(C6694="Wine",SUM(LOOKUP(2,1/(SRP!$B$15:$B$19&lt;=E6694)/(SRP!$C$15:$C$19&gt;=E6694),SRP!$D$15:$D$19)*(G6694/100)*(E6694/1000)),IF(C6694="Ready to Drink",SUM(LOOKUP(2,1/(SRP!$B$10:$B$14&lt;=E6694)/(SRP!$C$10:$C$14&gt;=E6694),SRP!$D$10:$D$14)*(G6694/100)*(E6694/1000)),0))))),2)</f>
        <v>0.99</v>
      </c>
    </row>
    <row r="6695" spans="1:11" x14ac:dyDescent="0.35">
      <c r="A6695" s="2">
        <v>52905</v>
      </c>
      <c r="B6695" s="76" t="s">
        <v>6462</v>
      </c>
      <c r="C6695" s="76" t="s">
        <v>286</v>
      </c>
      <c r="D6695" s="76" t="s">
        <v>5236</v>
      </c>
      <c r="E6695" s="76">
        <v>750</v>
      </c>
      <c r="F6695" s="76">
        <v>12</v>
      </c>
      <c r="G6695" s="77">
        <v>12</v>
      </c>
      <c r="H6695" s="76" t="s">
        <v>3992</v>
      </c>
      <c r="I6695" s="77">
        <v>18.95</v>
      </c>
      <c r="J6695" s="2">
        <v>1</v>
      </c>
      <c r="K6695" s="119" cm="1">
        <f t="array" ref="K6695">ROUND(IF(C6695="Beer",SUM(LOOKUP(2,1/(SRP!$B$7:$B$9&lt;=E6695)/(SRP!$C$7:$C$9&gt;=E6695),SRP!$D$7:$D$9)*(G6695/100)*(E6695/1000)),IF(C6695="Spirits",SUM(LOOKUP(2,1/(SRP!$B$2:$B$6&lt;=E6695)/(SRP!$C$2:$C$6&gt;=E6695),SRP!$D$2:$D$6)*(G6695/100)*(E6695/1000)),IF(AND(C6695="Wine",D6695="Fortified Wines"),SUM(LOOKUP(2,1/(SRP!$B$20:$B$23&lt;=E6695)/(SRP!$C$20:$C$23&gt;=E6695),SRP!$D$20:$D$23)*(G6695/100)*(E6695/1000)),IF(C6695="Wine",SUM(LOOKUP(2,1/(SRP!$B$15:$B$19&lt;=E6695)/(SRP!$C$15:$C$19&gt;=E6695),SRP!$D$15:$D$19)*(G6695/100)*(E6695/1000)),IF(C6695="Ready to Drink",SUM(LOOKUP(2,1/(SRP!$B$10:$B$14&lt;=E6695)/(SRP!$C$10:$C$14&gt;=E6695),SRP!$D$10:$D$14)*(G6695/100)*(E6695/1000)),0))))),2)</f>
        <v>6.28</v>
      </c>
    </row>
    <row r="6696" spans="1:11" x14ac:dyDescent="0.35">
      <c r="A6696" s="2">
        <v>52909</v>
      </c>
      <c r="B6696" s="76" t="s">
        <v>6024</v>
      </c>
      <c r="C6696" s="76" t="s">
        <v>286</v>
      </c>
      <c r="D6696" s="76" t="s">
        <v>5268</v>
      </c>
      <c r="E6696" s="76">
        <v>750</v>
      </c>
      <c r="F6696" s="76">
        <v>12</v>
      </c>
      <c r="G6696" s="77">
        <v>13.5</v>
      </c>
      <c r="H6696" s="76" t="s">
        <v>6283</v>
      </c>
      <c r="I6696" s="77">
        <v>25.99</v>
      </c>
      <c r="J6696" s="2">
        <v>1</v>
      </c>
      <c r="K6696" s="119" cm="1">
        <f t="array" ref="K6696">ROUND(IF(C6696="Beer",SUM(LOOKUP(2,1/(SRP!$B$7:$B$9&lt;=E6696)/(SRP!$C$7:$C$9&gt;=E6696),SRP!$D$7:$D$9)*(G6696/100)*(E6696/1000)),IF(C6696="Spirits",SUM(LOOKUP(2,1/(SRP!$B$2:$B$6&lt;=E6696)/(SRP!$C$2:$C$6&gt;=E6696),SRP!$D$2:$D$6)*(G6696/100)*(E6696/1000)),IF(AND(C6696="Wine",D6696="Fortified Wines"),SUM(LOOKUP(2,1/(SRP!$B$20:$B$23&lt;=E6696)/(SRP!$C$20:$C$23&gt;=E6696),SRP!$D$20:$D$23)*(G6696/100)*(E6696/1000)),IF(C6696="Wine",SUM(LOOKUP(2,1/(SRP!$B$15:$B$19&lt;=E6696)/(SRP!$C$15:$C$19&gt;=E6696),SRP!$D$15:$D$19)*(G6696/100)*(E6696/1000)),IF(C6696="Ready to Drink",SUM(LOOKUP(2,1/(SRP!$B$10:$B$14&lt;=E6696)/(SRP!$C$10:$C$14&gt;=E6696),SRP!$D$10:$D$14)*(G6696/100)*(E6696/1000)),0))))),2)</f>
        <v>7.07</v>
      </c>
    </row>
    <row r="6697" spans="1:11" x14ac:dyDescent="0.35">
      <c r="A6697" s="2">
        <v>52910</v>
      </c>
      <c r="B6697" s="76" t="s">
        <v>6362</v>
      </c>
      <c r="C6697" s="76" t="s">
        <v>286</v>
      </c>
      <c r="D6697" s="76" t="s">
        <v>5245</v>
      </c>
      <c r="E6697" s="76">
        <v>750</v>
      </c>
      <c r="F6697" s="76">
        <v>12</v>
      </c>
      <c r="G6697" s="77">
        <v>11</v>
      </c>
      <c r="H6697" s="76" t="s">
        <v>3297</v>
      </c>
      <c r="I6697" s="77">
        <v>12.99</v>
      </c>
      <c r="J6697" s="2">
        <v>1</v>
      </c>
      <c r="K6697" s="119" cm="1">
        <f t="array" ref="K6697">ROUND(IF(C6697="Beer",SUM(LOOKUP(2,1/(SRP!$B$7:$B$9&lt;=E6697)/(SRP!$C$7:$C$9&gt;=E6697),SRP!$D$7:$D$9)*(G6697/100)*(E6697/1000)),IF(C6697="Spirits",SUM(LOOKUP(2,1/(SRP!$B$2:$B$6&lt;=E6697)/(SRP!$C$2:$C$6&gt;=E6697),SRP!$D$2:$D$6)*(G6697/100)*(E6697/1000)),IF(AND(C6697="Wine",D6697="Fortified Wines"),SUM(LOOKUP(2,1/(SRP!$B$20:$B$23&lt;=E6697)/(SRP!$C$20:$C$23&gt;=E6697),SRP!$D$20:$D$23)*(G6697/100)*(E6697/1000)),IF(C6697="Wine",SUM(LOOKUP(2,1/(SRP!$B$15:$B$19&lt;=E6697)/(SRP!$C$15:$C$19&gt;=E6697),SRP!$D$15:$D$19)*(G6697/100)*(E6697/1000)),IF(C6697="Ready to Drink",SUM(LOOKUP(2,1/(SRP!$B$10:$B$14&lt;=E6697)/(SRP!$C$10:$C$14&gt;=E6697),SRP!$D$10:$D$14)*(G6697/100)*(E6697/1000)),0))))),2)</f>
        <v>5.76</v>
      </c>
    </row>
    <row r="6698" spans="1:11" x14ac:dyDescent="0.35">
      <c r="A6698" s="2">
        <v>52915</v>
      </c>
      <c r="B6698" s="76" t="s">
        <v>1923</v>
      </c>
      <c r="C6698" s="76" t="s">
        <v>285</v>
      </c>
      <c r="D6698" s="76" t="s">
        <v>5303</v>
      </c>
      <c r="E6698" s="76">
        <v>375</v>
      </c>
      <c r="F6698" s="76">
        <v>24</v>
      </c>
      <c r="G6698" s="77">
        <v>35</v>
      </c>
      <c r="H6698" s="76" t="s">
        <v>3283</v>
      </c>
      <c r="I6698" s="77">
        <v>16.989999999999998</v>
      </c>
      <c r="J6698" s="2">
        <v>1</v>
      </c>
      <c r="K6698" s="119" cm="1">
        <f t="array" ref="K6698">ROUND(IF(C6698="Beer",SUM(LOOKUP(2,1/(SRP!$B$7:$B$9&lt;=E6698)/(SRP!$C$7:$C$9&gt;=E6698),SRP!$D$7:$D$9)*(G6698/100)*(E6698/1000)),IF(C6698="Spirits",SUM(LOOKUP(2,1/(SRP!$B$2:$B$6&lt;=E6698)/(SRP!$C$2:$C$6&gt;=E6698),SRP!$D$2:$D$6)*(G6698/100)*(E6698/1000)),IF(AND(C6698="Wine",D6698="Fortified Wines"),SUM(LOOKUP(2,1/(SRP!$B$20:$B$23&lt;=E6698)/(SRP!$C$20:$C$23&gt;=E6698),SRP!$D$20:$D$23)*(G6698/100)*(E6698/1000)),IF(C6698="Wine",SUM(LOOKUP(2,1/(SRP!$B$15:$B$19&lt;=E6698)/(SRP!$C$15:$C$19&gt;=E6698),SRP!$D$15:$D$19)*(G6698/100)*(E6698/1000)),IF(C6698="Ready to Drink",SUM(LOOKUP(2,1/(SRP!$B$10:$B$14&lt;=E6698)/(SRP!$C$10:$C$14&gt;=E6698),SRP!$D$10:$D$14)*(G6698/100)*(E6698/1000)),0))))),2)</f>
        <v>10.4</v>
      </c>
    </row>
    <row r="6699" spans="1:11" x14ac:dyDescent="0.35">
      <c r="A6699" s="2">
        <v>52919</v>
      </c>
      <c r="B6699" s="76" t="s">
        <v>5368</v>
      </c>
      <c r="C6699" s="76" t="s">
        <v>5938</v>
      </c>
      <c r="D6699" s="76" t="s">
        <v>5283</v>
      </c>
      <c r="E6699" s="76">
        <v>1600</v>
      </c>
      <c r="F6699" s="76">
        <v>8</v>
      </c>
      <c r="G6699" s="77">
        <v>7</v>
      </c>
      <c r="H6699" s="76" t="s">
        <v>5360</v>
      </c>
      <c r="I6699" s="77">
        <v>12.99</v>
      </c>
      <c r="J6699" s="2">
        <v>4</v>
      </c>
      <c r="K6699" s="119" cm="1">
        <f t="array" ref="K6699">ROUND(IF(C6699="Beer",SUM(LOOKUP(2,1/(SRP!$B$7:$B$9&lt;=E6699)/(SRP!$C$7:$C$9&gt;=E6699),SRP!$D$7:$D$9)*(G6699/100)*(E6699/1000)),IF(C6699="Spirits",SUM(LOOKUP(2,1/(SRP!$B$2:$B$6&lt;=E6699)/(SRP!$C$2:$C$6&gt;=E6699),SRP!$D$2:$D$6)*(G6699/100)*(E6699/1000)),IF(AND(C6699="Wine",D6699="Fortified Wines"),SUM(LOOKUP(2,1/(SRP!$B$20:$B$23&lt;=E6699)/(SRP!$C$20:$C$23&gt;=E6699),SRP!$D$20:$D$23)*(G6699/100)*(E6699/1000)),IF(C6699="Wine",SUM(LOOKUP(2,1/(SRP!$B$15:$B$19&lt;=E6699)/(SRP!$C$15:$C$19&gt;=E6699),SRP!$D$15:$D$19)*(G6699/100)*(E6699/1000)),IF(C6699="Ready to Drink",SUM(LOOKUP(2,1/(SRP!$B$10:$B$14&lt;=E6699)/(SRP!$C$10:$C$14&gt;=E6699),SRP!$D$10:$D$14)*(G6699/100)*(E6699/1000)),0))))),2)</f>
        <v>7.82</v>
      </c>
    </row>
    <row r="6700" spans="1:11" x14ac:dyDescent="0.35">
      <c r="A6700" s="2">
        <v>52919</v>
      </c>
      <c r="B6700" s="76" t="s">
        <v>5368</v>
      </c>
      <c r="C6700" s="76" t="s">
        <v>5938</v>
      </c>
      <c r="D6700" s="76" t="s">
        <v>5283</v>
      </c>
      <c r="E6700" s="76">
        <v>1600</v>
      </c>
      <c r="F6700" s="76">
        <v>8</v>
      </c>
      <c r="G6700" s="77">
        <v>7</v>
      </c>
      <c r="H6700" s="76" t="s">
        <v>5360</v>
      </c>
      <c r="I6700" s="77">
        <v>12.99</v>
      </c>
      <c r="J6700" s="2">
        <v>4</v>
      </c>
      <c r="K6700" s="119" cm="1">
        <f t="array" ref="K6700">ROUND(IF(C6700="Beer",SUM(LOOKUP(2,1/(SRP!$B$7:$B$9&lt;=E6700)/(SRP!$C$7:$C$9&gt;=E6700),SRP!$D$7:$D$9)*(G6700/100)*(E6700/1000)),IF(C6700="Spirits",SUM(LOOKUP(2,1/(SRP!$B$2:$B$6&lt;=E6700)/(SRP!$C$2:$C$6&gt;=E6700),SRP!$D$2:$D$6)*(G6700/100)*(E6700/1000)),IF(AND(C6700="Wine",D6700="Fortified Wines"),SUM(LOOKUP(2,1/(SRP!$B$20:$B$23&lt;=E6700)/(SRP!$C$20:$C$23&gt;=E6700),SRP!$D$20:$D$23)*(G6700/100)*(E6700/1000)),IF(C6700="Wine",SUM(LOOKUP(2,1/(SRP!$B$15:$B$19&lt;=E6700)/(SRP!$C$15:$C$19&gt;=E6700),SRP!$D$15:$D$19)*(G6700/100)*(E6700/1000)),IF(C6700="Ready to Drink",SUM(LOOKUP(2,1/(SRP!$B$10:$B$14&lt;=E6700)/(SRP!$C$10:$C$14&gt;=E6700),SRP!$D$10:$D$14)*(G6700/100)*(E6700/1000)),0))))),2)</f>
        <v>7.82</v>
      </c>
    </row>
    <row r="6701" spans="1:11" x14ac:dyDescent="0.35">
      <c r="A6701" s="2">
        <v>52920</v>
      </c>
      <c r="B6701" s="76" t="s">
        <v>5469</v>
      </c>
      <c r="C6701" s="76" t="s">
        <v>5938</v>
      </c>
      <c r="D6701" s="76" t="s">
        <v>5279</v>
      </c>
      <c r="E6701" s="76">
        <v>4260</v>
      </c>
      <c r="F6701" s="76">
        <v>2</v>
      </c>
      <c r="G6701" s="77">
        <v>7</v>
      </c>
      <c r="H6701" s="76" t="s">
        <v>5360</v>
      </c>
      <c r="I6701" s="77">
        <v>29.99</v>
      </c>
      <c r="J6701" s="2">
        <v>12</v>
      </c>
      <c r="K6701" s="119" cm="1">
        <f t="array" ref="K6701">ROUND(IF(C6701="Beer",SUM(LOOKUP(2,1/(SRP!$B$7:$B$9&lt;=E6701)/(SRP!$C$7:$C$9&gt;=E6701),SRP!$D$7:$D$9)*(G6701/100)*(E6701/1000)),IF(C6701="Spirits",SUM(LOOKUP(2,1/(SRP!$B$2:$B$6&lt;=E6701)/(SRP!$C$2:$C$6&gt;=E6701),SRP!$D$2:$D$6)*(G6701/100)*(E6701/1000)),IF(AND(C6701="Wine",D6701="Fortified Wines"),SUM(LOOKUP(2,1/(SRP!$B$20:$B$23&lt;=E6701)/(SRP!$C$20:$C$23&gt;=E6701),SRP!$D$20:$D$23)*(G6701/100)*(E6701/1000)),IF(C6701="Wine",SUM(LOOKUP(2,1/(SRP!$B$15:$B$19&lt;=E6701)/(SRP!$C$15:$C$19&gt;=E6701),SRP!$D$15:$D$19)*(G6701/100)*(E6701/1000)),IF(C6701="Ready to Drink",SUM(LOOKUP(2,1/(SRP!$B$10:$B$14&lt;=E6701)/(SRP!$C$10:$C$14&gt;=E6701),SRP!$D$10:$D$14)*(G6701/100)*(E6701/1000)),0))))),2)</f>
        <v>20.82</v>
      </c>
    </row>
    <row r="6702" spans="1:11" x14ac:dyDescent="0.35">
      <c r="A6702" s="2">
        <v>52920</v>
      </c>
      <c r="B6702" s="76" t="s">
        <v>5469</v>
      </c>
      <c r="C6702" s="76" t="s">
        <v>5938</v>
      </c>
      <c r="D6702" s="76" t="s">
        <v>5279</v>
      </c>
      <c r="E6702" s="76">
        <v>4260</v>
      </c>
      <c r="F6702" s="76">
        <v>2</v>
      </c>
      <c r="G6702" s="77">
        <v>7</v>
      </c>
      <c r="H6702" s="76" t="s">
        <v>5360</v>
      </c>
      <c r="I6702" s="77">
        <v>29.99</v>
      </c>
      <c r="J6702" s="2">
        <v>12</v>
      </c>
      <c r="K6702" s="119" cm="1">
        <f t="array" ref="K6702">ROUND(IF(C6702="Beer",SUM(LOOKUP(2,1/(SRP!$B$7:$B$9&lt;=E6702)/(SRP!$C$7:$C$9&gt;=E6702),SRP!$D$7:$D$9)*(G6702/100)*(E6702/1000)),IF(C6702="Spirits",SUM(LOOKUP(2,1/(SRP!$B$2:$B$6&lt;=E6702)/(SRP!$C$2:$C$6&gt;=E6702),SRP!$D$2:$D$6)*(G6702/100)*(E6702/1000)),IF(AND(C6702="Wine",D6702="Fortified Wines"),SUM(LOOKUP(2,1/(SRP!$B$20:$B$23&lt;=E6702)/(SRP!$C$20:$C$23&gt;=E6702),SRP!$D$20:$D$23)*(G6702/100)*(E6702/1000)),IF(C6702="Wine",SUM(LOOKUP(2,1/(SRP!$B$15:$B$19&lt;=E6702)/(SRP!$C$15:$C$19&gt;=E6702),SRP!$D$15:$D$19)*(G6702/100)*(E6702/1000)),IF(C6702="Ready to Drink",SUM(LOOKUP(2,1/(SRP!$B$10:$B$14&lt;=E6702)/(SRP!$C$10:$C$14&gt;=E6702),SRP!$D$10:$D$14)*(G6702/100)*(E6702/1000)),0))))),2)</f>
        <v>20.82</v>
      </c>
    </row>
    <row r="6703" spans="1:11" x14ac:dyDescent="0.35">
      <c r="A6703" s="2">
        <v>52931</v>
      </c>
      <c r="B6703" s="76" t="s">
        <v>5337</v>
      </c>
      <c r="C6703" s="76" t="s">
        <v>287</v>
      </c>
      <c r="D6703" s="76" t="s">
        <v>5230</v>
      </c>
      <c r="E6703" s="76">
        <v>473</v>
      </c>
      <c r="F6703" s="76">
        <v>24</v>
      </c>
      <c r="G6703" s="77">
        <v>4.5</v>
      </c>
      <c r="H6703" s="76" t="s">
        <v>3391</v>
      </c>
      <c r="I6703" s="77">
        <v>4.1900000000000004</v>
      </c>
      <c r="J6703" s="2">
        <v>1</v>
      </c>
      <c r="K6703" s="119" cm="1">
        <f t="array" ref="K6703">ROUND(IF(C6703="Beer",SUM(LOOKUP(2,1/(SRP!$B$7:$B$9&lt;=E6703)/(SRP!$C$7:$C$9&gt;=E6703),SRP!$D$7:$D$9)*(G6703/100)*(E6703/1000)),IF(C6703="Spirits",SUM(LOOKUP(2,1/(SRP!$B$2:$B$6&lt;=E6703)/(SRP!$C$2:$C$6&gt;=E6703),SRP!$D$2:$D$6)*(G6703/100)*(E6703/1000)),IF(AND(C6703="Wine",D6703="Fortified Wines"),SUM(LOOKUP(2,1/(SRP!$B$20:$B$23&lt;=E6703)/(SRP!$C$20:$C$23&gt;=E6703),SRP!$D$20:$D$23)*(G6703/100)*(E6703/1000)),IF(C6703="Wine",SUM(LOOKUP(2,1/(SRP!$B$15:$B$19&lt;=E6703)/(SRP!$C$15:$C$19&gt;=E6703),SRP!$D$15:$D$19)*(G6703/100)*(E6703/1000)),IF(C6703="Ready to Drink",SUM(LOOKUP(2,1/(SRP!$B$10:$B$14&lt;=E6703)/(SRP!$C$10:$C$14&gt;=E6703),SRP!$D$10:$D$14)*(G6703/100)*(E6703/1000)),0))))),2)</f>
        <v>1.49</v>
      </c>
    </row>
    <row r="6704" spans="1:11" x14ac:dyDescent="0.35">
      <c r="A6704" s="2">
        <v>52931</v>
      </c>
      <c r="B6704" s="76" t="s">
        <v>5337</v>
      </c>
      <c r="C6704" s="76" t="s">
        <v>287</v>
      </c>
      <c r="D6704" s="76" t="s">
        <v>5230</v>
      </c>
      <c r="E6704" s="76">
        <v>473</v>
      </c>
      <c r="F6704" s="76">
        <v>24</v>
      </c>
      <c r="G6704" s="77">
        <v>4.5</v>
      </c>
      <c r="H6704" s="76" t="s">
        <v>3391</v>
      </c>
      <c r="I6704" s="77">
        <v>4.1900000000000004</v>
      </c>
      <c r="J6704" s="2">
        <v>1</v>
      </c>
      <c r="K6704" s="119" cm="1">
        <f t="array" ref="K6704">ROUND(IF(C6704="Beer",SUM(LOOKUP(2,1/(SRP!$B$7:$B$9&lt;=E6704)/(SRP!$C$7:$C$9&gt;=E6704),SRP!$D$7:$D$9)*(G6704/100)*(E6704/1000)),IF(C6704="Spirits",SUM(LOOKUP(2,1/(SRP!$B$2:$B$6&lt;=E6704)/(SRP!$C$2:$C$6&gt;=E6704),SRP!$D$2:$D$6)*(G6704/100)*(E6704/1000)),IF(AND(C6704="Wine",D6704="Fortified Wines"),SUM(LOOKUP(2,1/(SRP!$B$20:$B$23&lt;=E6704)/(SRP!$C$20:$C$23&gt;=E6704),SRP!$D$20:$D$23)*(G6704/100)*(E6704/1000)),IF(C6704="Wine",SUM(LOOKUP(2,1/(SRP!$B$15:$B$19&lt;=E6704)/(SRP!$C$15:$C$19&gt;=E6704),SRP!$D$15:$D$19)*(G6704/100)*(E6704/1000)),IF(C6704="Ready to Drink",SUM(LOOKUP(2,1/(SRP!$B$10:$B$14&lt;=E6704)/(SRP!$C$10:$C$14&gt;=E6704),SRP!$D$10:$D$14)*(G6704/100)*(E6704/1000)),0))))),2)</f>
        <v>1.49</v>
      </c>
    </row>
    <row r="6705" spans="1:11" x14ac:dyDescent="0.35">
      <c r="A6705" s="2">
        <v>52932</v>
      </c>
      <c r="B6705" s="76" t="s">
        <v>5394</v>
      </c>
      <c r="C6705" s="76" t="s">
        <v>287</v>
      </c>
      <c r="D6705" s="76" t="s">
        <v>5292</v>
      </c>
      <c r="E6705" s="76">
        <v>473</v>
      </c>
      <c r="F6705" s="76">
        <v>24</v>
      </c>
      <c r="G6705" s="77">
        <v>5.5</v>
      </c>
      <c r="H6705" s="76" t="s">
        <v>3900</v>
      </c>
      <c r="I6705" s="77">
        <v>4.8899999999999997</v>
      </c>
      <c r="J6705" s="2">
        <v>1</v>
      </c>
      <c r="K6705" s="119" cm="1">
        <f t="array" ref="K6705">ROUND(IF(C6705="Beer",SUM(LOOKUP(2,1/(SRP!$B$7:$B$9&lt;=E6705)/(SRP!$C$7:$C$9&gt;=E6705),SRP!$D$7:$D$9)*(G6705/100)*(E6705/1000)),IF(C6705="Spirits",SUM(LOOKUP(2,1/(SRP!$B$2:$B$6&lt;=E6705)/(SRP!$C$2:$C$6&gt;=E6705),SRP!$D$2:$D$6)*(G6705/100)*(E6705/1000)),IF(AND(C6705="Wine",D6705="Fortified Wines"),SUM(LOOKUP(2,1/(SRP!$B$20:$B$23&lt;=E6705)/(SRP!$C$20:$C$23&gt;=E6705),SRP!$D$20:$D$23)*(G6705/100)*(E6705/1000)),IF(C6705="Wine",SUM(LOOKUP(2,1/(SRP!$B$15:$B$19&lt;=E6705)/(SRP!$C$15:$C$19&gt;=E6705),SRP!$D$15:$D$19)*(G6705/100)*(E6705/1000)),IF(C6705="Ready to Drink",SUM(LOOKUP(2,1/(SRP!$B$10:$B$14&lt;=E6705)/(SRP!$C$10:$C$14&gt;=E6705),SRP!$D$10:$D$14)*(G6705/100)*(E6705/1000)),0))))),2)</f>
        <v>1.82</v>
      </c>
    </row>
    <row r="6706" spans="1:11" x14ac:dyDescent="0.35">
      <c r="A6706" s="2">
        <v>52932</v>
      </c>
      <c r="B6706" s="76" t="s">
        <v>5394</v>
      </c>
      <c r="C6706" s="76" t="s">
        <v>287</v>
      </c>
      <c r="D6706" s="76" t="s">
        <v>5292</v>
      </c>
      <c r="E6706" s="76">
        <v>473</v>
      </c>
      <c r="F6706" s="76">
        <v>24</v>
      </c>
      <c r="G6706" s="77">
        <v>5.5</v>
      </c>
      <c r="H6706" s="76" t="s">
        <v>3900</v>
      </c>
      <c r="I6706" s="77">
        <v>4.8899999999999997</v>
      </c>
      <c r="J6706" s="2">
        <v>1</v>
      </c>
      <c r="K6706" s="119" cm="1">
        <f t="array" ref="K6706">ROUND(IF(C6706="Beer",SUM(LOOKUP(2,1/(SRP!$B$7:$B$9&lt;=E6706)/(SRP!$C$7:$C$9&gt;=E6706),SRP!$D$7:$D$9)*(G6706/100)*(E6706/1000)),IF(C6706="Spirits",SUM(LOOKUP(2,1/(SRP!$B$2:$B$6&lt;=E6706)/(SRP!$C$2:$C$6&gt;=E6706),SRP!$D$2:$D$6)*(G6706/100)*(E6706/1000)),IF(AND(C6706="Wine",D6706="Fortified Wines"),SUM(LOOKUP(2,1/(SRP!$B$20:$B$23&lt;=E6706)/(SRP!$C$20:$C$23&gt;=E6706),SRP!$D$20:$D$23)*(G6706/100)*(E6706/1000)),IF(C6706="Wine",SUM(LOOKUP(2,1/(SRP!$B$15:$B$19&lt;=E6706)/(SRP!$C$15:$C$19&gt;=E6706),SRP!$D$15:$D$19)*(G6706/100)*(E6706/1000)),IF(C6706="Ready to Drink",SUM(LOOKUP(2,1/(SRP!$B$10:$B$14&lt;=E6706)/(SRP!$C$10:$C$14&gt;=E6706),SRP!$D$10:$D$14)*(G6706/100)*(E6706/1000)),0))))),2)</f>
        <v>1.82</v>
      </c>
    </row>
    <row r="6707" spans="1:11" x14ac:dyDescent="0.35">
      <c r="A6707" s="2">
        <v>52953</v>
      </c>
      <c r="B6707" s="76" t="s">
        <v>5342</v>
      </c>
      <c r="C6707" s="76" t="s">
        <v>285</v>
      </c>
      <c r="D6707" s="76" t="s">
        <v>6942</v>
      </c>
      <c r="E6707" s="76">
        <v>750</v>
      </c>
      <c r="F6707" s="76">
        <v>6</v>
      </c>
      <c r="G6707" s="77">
        <v>46</v>
      </c>
      <c r="H6707" s="76" t="s">
        <v>7264</v>
      </c>
      <c r="I6707" s="77">
        <v>74.790000000000006</v>
      </c>
      <c r="J6707" s="2">
        <v>1</v>
      </c>
      <c r="K6707" s="119" cm="1">
        <f t="array" ref="K6707">ROUND(IF(C6707="Beer",SUM(LOOKUP(2,1/(SRP!$B$7:$B$9&lt;=E6707)/(SRP!$C$7:$C$9&gt;=E6707),SRP!$D$7:$D$9)*(G6707/100)*(E6707/1000)),IF(C6707="Spirits",SUM(LOOKUP(2,1/(SRP!$B$2:$B$6&lt;=E6707)/(SRP!$C$2:$C$6&gt;=E6707),SRP!$D$2:$D$6)*(G6707/100)*(E6707/1000)),IF(AND(C6707="Wine",D6707="Fortified Wines"),SUM(LOOKUP(2,1/(SRP!$B$20:$B$23&lt;=E6707)/(SRP!$C$20:$C$23&gt;=E6707),SRP!$D$20:$D$23)*(G6707/100)*(E6707/1000)),IF(C6707="Wine",SUM(LOOKUP(2,1/(SRP!$B$15:$B$19&lt;=E6707)/(SRP!$C$15:$C$19&gt;=E6707),SRP!$D$15:$D$19)*(G6707/100)*(E6707/1000)),IF(C6707="Ready to Drink",SUM(LOOKUP(2,1/(SRP!$B$10:$B$14&lt;=E6707)/(SRP!$C$10:$C$14&gt;=E6707),SRP!$D$10:$D$14)*(G6707/100)*(E6707/1000)),0))))),2)</f>
        <v>24.08</v>
      </c>
    </row>
    <row r="6708" spans="1:11" x14ac:dyDescent="0.35">
      <c r="A6708" s="2">
        <v>52955</v>
      </c>
      <c r="B6708" s="76" t="s">
        <v>5429</v>
      </c>
      <c r="C6708" s="76" t="s">
        <v>287</v>
      </c>
      <c r="D6708" s="76" t="s">
        <v>5240</v>
      </c>
      <c r="E6708" s="76">
        <v>473</v>
      </c>
      <c r="F6708" s="76">
        <v>24</v>
      </c>
      <c r="G6708" s="77">
        <v>8</v>
      </c>
      <c r="H6708" s="76" t="s">
        <v>3349</v>
      </c>
      <c r="I6708" s="77">
        <v>4.25</v>
      </c>
      <c r="J6708" s="2">
        <v>1</v>
      </c>
      <c r="K6708" s="119" cm="1">
        <f t="array" ref="K6708">ROUND(IF(C6708="Beer",SUM(LOOKUP(2,1/(SRP!$B$7:$B$9&lt;=E6708)/(SRP!$C$7:$C$9&gt;=E6708),SRP!$D$7:$D$9)*(G6708/100)*(E6708/1000)),IF(C6708="Spirits",SUM(LOOKUP(2,1/(SRP!$B$2:$B$6&lt;=E6708)/(SRP!$C$2:$C$6&gt;=E6708),SRP!$D$2:$D$6)*(G6708/100)*(E6708/1000)),IF(AND(C6708="Wine",D6708="Fortified Wines"),SUM(LOOKUP(2,1/(SRP!$B$20:$B$23&lt;=E6708)/(SRP!$C$20:$C$23&gt;=E6708),SRP!$D$20:$D$23)*(G6708/100)*(E6708/1000)),IF(C6708="Wine",SUM(LOOKUP(2,1/(SRP!$B$15:$B$19&lt;=E6708)/(SRP!$C$15:$C$19&gt;=E6708),SRP!$D$15:$D$19)*(G6708/100)*(E6708/1000)),IF(C6708="Ready to Drink",SUM(LOOKUP(2,1/(SRP!$B$10:$B$14&lt;=E6708)/(SRP!$C$10:$C$14&gt;=E6708),SRP!$D$10:$D$14)*(G6708/100)*(E6708/1000)),0))))),2)</f>
        <v>2.64</v>
      </c>
    </row>
    <row r="6709" spans="1:11" x14ac:dyDescent="0.35">
      <c r="A6709" s="2">
        <v>52955</v>
      </c>
      <c r="B6709" s="76" t="s">
        <v>5429</v>
      </c>
      <c r="C6709" s="76" t="s">
        <v>287</v>
      </c>
      <c r="D6709" s="76" t="s">
        <v>5240</v>
      </c>
      <c r="E6709" s="76">
        <v>473</v>
      </c>
      <c r="F6709" s="76">
        <v>24</v>
      </c>
      <c r="G6709" s="77">
        <v>8</v>
      </c>
      <c r="H6709" s="76" t="s">
        <v>3349</v>
      </c>
      <c r="I6709" s="77">
        <v>4.25</v>
      </c>
      <c r="J6709" s="2">
        <v>1</v>
      </c>
      <c r="K6709" s="119" cm="1">
        <f t="array" ref="K6709">ROUND(IF(C6709="Beer",SUM(LOOKUP(2,1/(SRP!$B$7:$B$9&lt;=E6709)/(SRP!$C$7:$C$9&gt;=E6709),SRP!$D$7:$D$9)*(G6709/100)*(E6709/1000)),IF(C6709="Spirits",SUM(LOOKUP(2,1/(SRP!$B$2:$B$6&lt;=E6709)/(SRP!$C$2:$C$6&gt;=E6709),SRP!$D$2:$D$6)*(G6709/100)*(E6709/1000)),IF(AND(C6709="Wine",D6709="Fortified Wines"),SUM(LOOKUP(2,1/(SRP!$B$20:$B$23&lt;=E6709)/(SRP!$C$20:$C$23&gt;=E6709),SRP!$D$20:$D$23)*(G6709/100)*(E6709/1000)),IF(C6709="Wine",SUM(LOOKUP(2,1/(SRP!$B$15:$B$19&lt;=E6709)/(SRP!$C$15:$C$19&gt;=E6709),SRP!$D$15:$D$19)*(G6709/100)*(E6709/1000)),IF(C6709="Ready to Drink",SUM(LOOKUP(2,1/(SRP!$B$10:$B$14&lt;=E6709)/(SRP!$C$10:$C$14&gt;=E6709),SRP!$D$10:$D$14)*(G6709/100)*(E6709/1000)),0))))),2)</f>
        <v>2.64</v>
      </c>
    </row>
    <row r="6710" spans="1:11" x14ac:dyDescent="0.35">
      <c r="A6710" s="2">
        <v>52957</v>
      </c>
      <c r="B6710" s="76" t="s">
        <v>5355</v>
      </c>
      <c r="C6710" s="76" t="s">
        <v>287</v>
      </c>
      <c r="D6710" s="76" t="s">
        <v>5266</v>
      </c>
      <c r="E6710" s="76">
        <v>4260</v>
      </c>
      <c r="F6710" s="76">
        <v>2</v>
      </c>
      <c r="G6710" s="77">
        <v>5</v>
      </c>
      <c r="H6710" s="76" t="s">
        <v>3349</v>
      </c>
      <c r="I6710" s="77">
        <v>26.99</v>
      </c>
      <c r="J6710" s="2">
        <v>12</v>
      </c>
      <c r="K6710" s="119" cm="1">
        <f t="array" ref="K6710">ROUND(IF(C6710="Beer",SUM(LOOKUP(2,1/(SRP!$B$7:$B$9&lt;=E6710)/(SRP!$C$7:$C$9&gt;=E6710),SRP!$D$7:$D$9)*(G6710/100)*(E6710/1000)),IF(C6710="Spirits",SUM(LOOKUP(2,1/(SRP!$B$2:$B$6&lt;=E6710)/(SRP!$C$2:$C$6&gt;=E6710),SRP!$D$2:$D$6)*(G6710/100)*(E6710/1000)),IF(AND(C6710="Wine",D6710="Fortified Wines"),SUM(LOOKUP(2,1/(SRP!$B$20:$B$23&lt;=E6710)/(SRP!$C$20:$C$23&gt;=E6710),SRP!$D$20:$D$23)*(G6710/100)*(E6710/1000)),IF(C6710="Wine",SUM(LOOKUP(2,1/(SRP!$B$15:$B$19&lt;=E6710)/(SRP!$C$15:$C$19&gt;=E6710),SRP!$D$15:$D$19)*(G6710/100)*(E6710/1000)),IF(C6710="Ready to Drink",SUM(LOOKUP(2,1/(SRP!$B$10:$B$14&lt;=E6710)/(SRP!$C$10:$C$14&gt;=E6710),SRP!$D$10:$D$14)*(G6710/100)*(E6710/1000)),0))))),2)</f>
        <v>14.87</v>
      </c>
    </row>
    <row r="6711" spans="1:11" x14ac:dyDescent="0.35">
      <c r="A6711" s="2">
        <v>52957</v>
      </c>
      <c r="B6711" s="76" t="s">
        <v>5355</v>
      </c>
      <c r="C6711" s="76" t="s">
        <v>287</v>
      </c>
      <c r="D6711" s="76" t="s">
        <v>5266</v>
      </c>
      <c r="E6711" s="76">
        <v>4260</v>
      </c>
      <c r="F6711" s="76">
        <v>2</v>
      </c>
      <c r="G6711" s="77">
        <v>5</v>
      </c>
      <c r="H6711" s="76" t="s">
        <v>3349</v>
      </c>
      <c r="I6711" s="77">
        <v>26.99</v>
      </c>
      <c r="J6711" s="2">
        <v>12</v>
      </c>
      <c r="K6711" s="119" cm="1">
        <f t="array" ref="K6711">ROUND(IF(C6711="Beer",SUM(LOOKUP(2,1/(SRP!$B$7:$B$9&lt;=E6711)/(SRP!$C$7:$C$9&gt;=E6711),SRP!$D$7:$D$9)*(G6711/100)*(E6711/1000)),IF(C6711="Spirits",SUM(LOOKUP(2,1/(SRP!$B$2:$B$6&lt;=E6711)/(SRP!$C$2:$C$6&gt;=E6711),SRP!$D$2:$D$6)*(G6711/100)*(E6711/1000)),IF(AND(C6711="Wine",D6711="Fortified Wines"),SUM(LOOKUP(2,1/(SRP!$B$20:$B$23&lt;=E6711)/(SRP!$C$20:$C$23&gt;=E6711),SRP!$D$20:$D$23)*(G6711/100)*(E6711/1000)),IF(C6711="Wine",SUM(LOOKUP(2,1/(SRP!$B$15:$B$19&lt;=E6711)/(SRP!$C$15:$C$19&gt;=E6711),SRP!$D$15:$D$19)*(G6711/100)*(E6711/1000)),IF(C6711="Ready to Drink",SUM(LOOKUP(2,1/(SRP!$B$10:$B$14&lt;=E6711)/(SRP!$C$10:$C$14&gt;=E6711),SRP!$D$10:$D$14)*(G6711/100)*(E6711/1000)),0))))),2)</f>
        <v>14.87</v>
      </c>
    </row>
    <row r="6712" spans="1:11" x14ac:dyDescent="0.35">
      <c r="A6712" s="2">
        <v>52975</v>
      </c>
      <c r="B6712" s="76" t="s">
        <v>717</v>
      </c>
      <c r="C6712" s="76" t="s">
        <v>286</v>
      </c>
      <c r="D6712" s="76" t="s">
        <v>5268</v>
      </c>
      <c r="E6712" s="76">
        <v>750</v>
      </c>
      <c r="F6712" s="76">
        <v>12</v>
      </c>
      <c r="G6712" s="77">
        <v>13.5</v>
      </c>
      <c r="H6712" s="76" t="s">
        <v>3299</v>
      </c>
      <c r="I6712" s="77">
        <v>35.99</v>
      </c>
      <c r="J6712" s="2">
        <v>1</v>
      </c>
      <c r="K6712" s="119" cm="1">
        <f t="array" ref="K6712">ROUND(IF(C6712="Beer",SUM(LOOKUP(2,1/(SRP!$B$7:$B$9&lt;=E6712)/(SRP!$C$7:$C$9&gt;=E6712),SRP!$D$7:$D$9)*(G6712/100)*(E6712/1000)),IF(C6712="Spirits",SUM(LOOKUP(2,1/(SRP!$B$2:$B$6&lt;=E6712)/(SRP!$C$2:$C$6&gt;=E6712),SRP!$D$2:$D$6)*(G6712/100)*(E6712/1000)),IF(AND(C6712="Wine",D6712="Fortified Wines"),SUM(LOOKUP(2,1/(SRP!$B$20:$B$23&lt;=E6712)/(SRP!$C$20:$C$23&gt;=E6712),SRP!$D$20:$D$23)*(G6712/100)*(E6712/1000)),IF(C6712="Wine",SUM(LOOKUP(2,1/(SRP!$B$15:$B$19&lt;=E6712)/(SRP!$C$15:$C$19&gt;=E6712),SRP!$D$15:$D$19)*(G6712/100)*(E6712/1000)),IF(C6712="Ready to Drink",SUM(LOOKUP(2,1/(SRP!$B$10:$B$14&lt;=E6712)/(SRP!$C$10:$C$14&gt;=E6712),SRP!$D$10:$D$14)*(G6712/100)*(E6712/1000)),0))))),2)</f>
        <v>7.07</v>
      </c>
    </row>
    <row r="6713" spans="1:11" x14ac:dyDescent="0.35">
      <c r="A6713" s="2">
        <v>52988</v>
      </c>
      <c r="B6713" s="76" t="s">
        <v>6361</v>
      </c>
      <c r="C6713" s="76" t="s">
        <v>285</v>
      </c>
      <c r="D6713" s="76" t="s">
        <v>6944</v>
      </c>
      <c r="E6713" s="76">
        <v>150</v>
      </c>
      <c r="F6713" s="76">
        <v>24</v>
      </c>
      <c r="G6713" s="77">
        <v>40</v>
      </c>
      <c r="H6713" s="76" t="s">
        <v>3279</v>
      </c>
      <c r="I6713" s="77">
        <v>14.99</v>
      </c>
      <c r="J6713" s="2">
        <v>3</v>
      </c>
      <c r="K6713" s="119" cm="1">
        <f t="array" ref="K6713">ROUND(IF(C6713="Beer",SUM(LOOKUP(2,1/(SRP!$B$7:$B$9&lt;=E6713)/(SRP!$C$7:$C$9&gt;=E6713),SRP!$D$7:$D$9)*(G6713/100)*(E6713/1000)),IF(C6713="Spirits",SUM(LOOKUP(2,1/(SRP!$B$2:$B$6&lt;=E6713)/(SRP!$C$2:$C$6&gt;=E6713),SRP!$D$2:$D$6)*(G6713/100)*(E6713/1000)),IF(AND(C6713="Wine",D6713="Fortified Wines"),SUM(LOOKUP(2,1/(SRP!$B$20:$B$23&lt;=E6713)/(SRP!$C$20:$C$23&gt;=E6713),SRP!$D$20:$D$23)*(G6713/100)*(E6713/1000)),IF(C6713="Wine",SUM(LOOKUP(2,1/(SRP!$B$15:$B$19&lt;=E6713)/(SRP!$C$15:$C$19&gt;=E6713),SRP!$D$15:$D$19)*(G6713/100)*(E6713/1000)),IF(C6713="Ready to Drink",SUM(LOOKUP(2,1/(SRP!$B$10:$B$14&lt;=E6713)/(SRP!$C$10:$C$14&gt;=E6713),SRP!$D$10:$D$14)*(G6713/100)*(E6713/1000)),0))))),2)</f>
        <v>5.71</v>
      </c>
    </row>
    <row r="6714" spans="1:11" x14ac:dyDescent="0.35">
      <c r="A6714" s="2">
        <v>52993</v>
      </c>
      <c r="B6714" s="76" t="s">
        <v>5473</v>
      </c>
      <c r="C6714" s="76" t="s">
        <v>286</v>
      </c>
      <c r="D6714" s="76" t="s">
        <v>5244</v>
      </c>
      <c r="E6714" s="76">
        <v>750</v>
      </c>
      <c r="F6714" s="76">
        <v>12</v>
      </c>
      <c r="G6714" s="77">
        <v>13.5</v>
      </c>
      <c r="H6714" s="76" t="s">
        <v>3316</v>
      </c>
      <c r="I6714" s="77">
        <v>17.989999999999998</v>
      </c>
      <c r="J6714" s="2">
        <v>1</v>
      </c>
      <c r="K6714" s="119" cm="1">
        <f t="array" ref="K6714">ROUND(IF(C6714="Beer",SUM(LOOKUP(2,1/(SRP!$B$7:$B$9&lt;=E6714)/(SRP!$C$7:$C$9&gt;=E6714),SRP!$D$7:$D$9)*(G6714/100)*(E6714/1000)),IF(C6714="Spirits",SUM(LOOKUP(2,1/(SRP!$B$2:$B$6&lt;=E6714)/(SRP!$C$2:$C$6&gt;=E6714),SRP!$D$2:$D$6)*(G6714/100)*(E6714/1000)),IF(AND(C6714="Wine",D6714="Fortified Wines"),SUM(LOOKUP(2,1/(SRP!$B$20:$B$23&lt;=E6714)/(SRP!$C$20:$C$23&gt;=E6714),SRP!$D$20:$D$23)*(G6714/100)*(E6714/1000)),IF(C6714="Wine",SUM(LOOKUP(2,1/(SRP!$B$15:$B$19&lt;=E6714)/(SRP!$C$15:$C$19&gt;=E6714),SRP!$D$15:$D$19)*(G6714/100)*(E6714/1000)),IF(C6714="Ready to Drink",SUM(LOOKUP(2,1/(SRP!$B$10:$B$14&lt;=E6714)/(SRP!$C$10:$C$14&gt;=E6714),SRP!$D$10:$D$14)*(G6714/100)*(E6714/1000)),0))))),2)</f>
        <v>7.07</v>
      </c>
    </row>
    <row r="6715" spans="1:11" x14ac:dyDescent="0.35">
      <c r="A6715" s="2">
        <v>53015</v>
      </c>
      <c r="B6715" s="76" t="s">
        <v>5336</v>
      </c>
      <c r="C6715" s="76" t="s">
        <v>287</v>
      </c>
      <c r="D6715" s="76" t="s">
        <v>5230</v>
      </c>
      <c r="E6715" s="76">
        <v>473</v>
      </c>
      <c r="F6715" s="76">
        <v>24</v>
      </c>
      <c r="G6715" s="77">
        <v>5</v>
      </c>
      <c r="H6715" s="76" t="s">
        <v>4849</v>
      </c>
      <c r="I6715" s="77">
        <v>2.8</v>
      </c>
      <c r="J6715" s="2">
        <v>1</v>
      </c>
      <c r="K6715" s="119" cm="1">
        <f t="array" ref="K6715">ROUND(IF(C6715="Beer",SUM(LOOKUP(2,1/(SRP!$B$7:$B$9&lt;=E6715)/(SRP!$C$7:$C$9&gt;=E6715),SRP!$D$7:$D$9)*(G6715/100)*(E6715/1000)),IF(C6715="Spirits",SUM(LOOKUP(2,1/(SRP!$B$2:$B$6&lt;=E6715)/(SRP!$C$2:$C$6&gt;=E6715),SRP!$D$2:$D$6)*(G6715/100)*(E6715/1000)),IF(AND(C6715="Wine",D6715="Fortified Wines"),SUM(LOOKUP(2,1/(SRP!$B$20:$B$23&lt;=E6715)/(SRP!$C$20:$C$23&gt;=E6715),SRP!$D$20:$D$23)*(G6715/100)*(E6715/1000)),IF(C6715="Wine",SUM(LOOKUP(2,1/(SRP!$B$15:$B$19&lt;=E6715)/(SRP!$C$15:$C$19&gt;=E6715),SRP!$D$15:$D$19)*(G6715/100)*(E6715/1000)),IF(C6715="Ready to Drink",SUM(LOOKUP(2,1/(SRP!$B$10:$B$14&lt;=E6715)/(SRP!$C$10:$C$14&gt;=E6715),SRP!$D$10:$D$14)*(G6715/100)*(E6715/1000)),0))))),2)</f>
        <v>1.65</v>
      </c>
    </row>
    <row r="6716" spans="1:11" x14ac:dyDescent="0.35">
      <c r="A6716" s="2">
        <v>53021</v>
      </c>
      <c r="B6716" s="76" t="s">
        <v>5367</v>
      </c>
      <c r="C6716" s="76" t="s">
        <v>287</v>
      </c>
      <c r="D6716" s="76" t="s">
        <v>5230</v>
      </c>
      <c r="E6716" s="76">
        <v>355</v>
      </c>
      <c r="F6716" s="76">
        <v>24</v>
      </c>
      <c r="G6716" s="77">
        <v>5</v>
      </c>
      <c r="H6716" s="76" t="s">
        <v>3391</v>
      </c>
      <c r="I6716" s="77">
        <v>2.93</v>
      </c>
      <c r="J6716" s="2">
        <v>1</v>
      </c>
      <c r="K6716" s="119" cm="1">
        <f t="array" ref="K6716">ROUND(IF(C6716="Beer",SUM(LOOKUP(2,1/(SRP!$B$7:$B$9&lt;=E6716)/(SRP!$C$7:$C$9&gt;=E6716),SRP!$D$7:$D$9)*(G6716/100)*(E6716/1000)),IF(C6716="Spirits",SUM(LOOKUP(2,1/(SRP!$B$2:$B$6&lt;=E6716)/(SRP!$C$2:$C$6&gt;=E6716),SRP!$D$2:$D$6)*(G6716/100)*(E6716/1000)),IF(AND(C6716="Wine",D6716="Fortified Wines"),SUM(LOOKUP(2,1/(SRP!$B$20:$B$23&lt;=E6716)/(SRP!$C$20:$C$23&gt;=E6716),SRP!$D$20:$D$23)*(G6716/100)*(E6716/1000)),IF(C6716="Wine",SUM(LOOKUP(2,1/(SRP!$B$15:$B$19&lt;=E6716)/(SRP!$C$15:$C$19&gt;=E6716),SRP!$D$15:$D$19)*(G6716/100)*(E6716/1000)),IF(C6716="Ready to Drink",SUM(LOOKUP(2,1/(SRP!$B$10:$B$14&lt;=E6716)/(SRP!$C$10:$C$14&gt;=E6716),SRP!$D$10:$D$14)*(G6716/100)*(E6716/1000)),0))))),2)</f>
        <v>1.24</v>
      </c>
    </row>
    <row r="6717" spans="1:11" x14ac:dyDescent="0.35">
      <c r="A6717" s="2">
        <v>53021</v>
      </c>
      <c r="B6717" s="76" t="s">
        <v>5367</v>
      </c>
      <c r="C6717" s="76" t="s">
        <v>287</v>
      </c>
      <c r="D6717" s="76" t="s">
        <v>5230</v>
      </c>
      <c r="E6717" s="76">
        <v>355</v>
      </c>
      <c r="F6717" s="76">
        <v>24</v>
      </c>
      <c r="G6717" s="77">
        <v>5</v>
      </c>
      <c r="H6717" s="76" t="s">
        <v>3391</v>
      </c>
      <c r="I6717" s="77">
        <v>2.93</v>
      </c>
      <c r="J6717" s="2">
        <v>1</v>
      </c>
      <c r="K6717" s="119" cm="1">
        <f t="array" ref="K6717">ROUND(IF(C6717="Beer",SUM(LOOKUP(2,1/(SRP!$B$7:$B$9&lt;=E6717)/(SRP!$C$7:$C$9&gt;=E6717),SRP!$D$7:$D$9)*(G6717/100)*(E6717/1000)),IF(C6717="Spirits",SUM(LOOKUP(2,1/(SRP!$B$2:$B$6&lt;=E6717)/(SRP!$C$2:$C$6&gt;=E6717),SRP!$D$2:$D$6)*(G6717/100)*(E6717/1000)),IF(AND(C6717="Wine",D6717="Fortified Wines"),SUM(LOOKUP(2,1/(SRP!$B$20:$B$23&lt;=E6717)/(SRP!$C$20:$C$23&gt;=E6717),SRP!$D$20:$D$23)*(G6717/100)*(E6717/1000)),IF(C6717="Wine",SUM(LOOKUP(2,1/(SRP!$B$15:$B$19&lt;=E6717)/(SRP!$C$15:$C$19&gt;=E6717),SRP!$D$15:$D$19)*(G6717/100)*(E6717/1000)),IF(C6717="Ready to Drink",SUM(LOOKUP(2,1/(SRP!$B$10:$B$14&lt;=E6717)/(SRP!$C$10:$C$14&gt;=E6717),SRP!$D$10:$D$14)*(G6717/100)*(E6717/1000)),0))))),2)</f>
        <v>1.24</v>
      </c>
    </row>
    <row r="6718" spans="1:11" x14ac:dyDescent="0.35">
      <c r="A6718" s="2">
        <v>53023</v>
      </c>
      <c r="B6718" s="76" t="s">
        <v>5362</v>
      </c>
      <c r="C6718" s="76" t="s">
        <v>287</v>
      </c>
      <c r="D6718" s="76" t="s">
        <v>5240</v>
      </c>
      <c r="E6718" s="76">
        <v>473</v>
      </c>
      <c r="F6718" s="76">
        <v>24</v>
      </c>
      <c r="G6718" s="77">
        <v>6.9</v>
      </c>
      <c r="H6718" s="76" t="s">
        <v>4070</v>
      </c>
      <c r="I6718" s="77">
        <v>4.49</v>
      </c>
      <c r="J6718" s="2">
        <v>1</v>
      </c>
      <c r="K6718" s="119" cm="1">
        <f t="array" ref="K6718">ROUND(IF(C6718="Beer",SUM(LOOKUP(2,1/(SRP!$B$7:$B$9&lt;=E6718)/(SRP!$C$7:$C$9&gt;=E6718),SRP!$D$7:$D$9)*(G6718/100)*(E6718/1000)),IF(C6718="Spirits",SUM(LOOKUP(2,1/(SRP!$B$2:$B$6&lt;=E6718)/(SRP!$C$2:$C$6&gt;=E6718),SRP!$D$2:$D$6)*(G6718/100)*(E6718/1000)),IF(AND(C6718="Wine",D6718="Fortified Wines"),SUM(LOOKUP(2,1/(SRP!$B$20:$B$23&lt;=E6718)/(SRP!$C$20:$C$23&gt;=E6718),SRP!$D$20:$D$23)*(G6718/100)*(E6718/1000)),IF(C6718="Wine",SUM(LOOKUP(2,1/(SRP!$B$15:$B$19&lt;=E6718)/(SRP!$C$15:$C$19&gt;=E6718),SRP!$D$15:$D$19)*(G6718/100)*(E6718/1000)),IF(C6718="Ready to Drink",SUM(LOOKUP(2,1/(SRP!$B$10:$B$14&lt;=E6718)/(SRP!$C$10:$C$14&gt;=E6718),SRP!$D$10:$D$14)*(G6718/100)*(E6718/1000)),0))))),2)</f>
        <v>2.2799999999999998</v>
      </c>
    </row>
    <row r="6719" spans="1:11" x14ac:dyDescent="0.35">
      <c r="A6719" s="2">
        <v>53023</v>
      </c>
      <c r="B6719" s="76" t="s">
        <v>5362</v>
      </c>
      <c r="C6719" s="76" t="s">
        <v>287</v>
      </c>
      <c r="D6719" s="76" t="s">
        <v>5240</v>
      </c>
      <c r="E6719" s="76">
        <v>473</v>
      </c>
      <c r="F6719" s="76">
        <v>24</v>
      </c>
      <c r="G6719" s="77">
        <v>6.9</v>
      </c>
      <c r="H6719" s="76" t="s">
        <v>4070</v>
      </c>
      <c r="I6719" s="77">
        <v>4.49</v>
      </c>
      <c r="J6719" s="2">
        <v>1</v>
      </c>
      <c r="K6719" s="119" cm="1">
        <f t="array" ref="K6719">ROUND(IF(C6719="Beer",SUM(LOOKUP(2,1/(SRP!$B$7:$B$9&lt;=E6719)/(SRP!$C$7:$C$9&gt;=E6719),SRP!$D$7:$D$9)*(G6719/100)*(E6719/1000)),IF(C6719="Spirits",SUM(LOOKUP(2,1/(SRP!$B$2:$B$6&lt;=E6719)/(SRP!$C$2:$C$6&gt;=E6719),SRP!$D$2:$D$6)*(G6719/100)*(E6719/1000)),IF(AND(C6719="Wine",D6719="Fortified Wines"),SUM(LOOKUP(2,1/(SRP!$B$20:$B$23&lt;=E6719)/(SRP!$C$20:$C$23&gt;=E6719),SRP!$D$20:$D$23)*(G6719/100)*(E6719/1000)),IF(C6719="Wine",SUM(LOOKUP(2,1/(SRP!$B$15:$B$19&lt;=E6719)/(SRP!$C$15:$C$19&gt;=E6719),SRP!$D$15:$D$19)*(G6719/100)*(E6719/1000)),IF(C6719="Ready to Drink",SUM(LOOKUP(2,1/(SRP!$B$10:$B$14&lt;=E6719)/(SRP!$C$10:$C$14&gt;=E6719),SRP!$D$10:$D$14)*(G6719/100)*(E6719/1000)),0))))),2)</f>
        <v>2.2799999999999998</v>
      </c>
    </row>
    <row r="6720" spans="1:11" x14ac:dyDescent="0.35">
      <c r="A6720" s="2">
        <v>53054</v>
      </c>
      <c r="B6720" s="76" t="s">
        <v>6025</v>
      </c>
      <c r="C6720" s="76" t="s">
        <v>285</v>
      </c>
      <c r="D6720" s="76" t="s">
        <v>5252</v>
      </c>
      <c r="E6720" s="76">
        <v>360</v>
      </c>
      <c r="F6720" s="76">
        <v>20</v>
      </c>
      <c r="G6720" s="77">
        <v>13.5</v>
      </c>
      <c r="H6720" s="76" t="s">
        <v>3326</v>
      </c>
      <c r="I6720" s="77">
        <v>11.29</v>
      </c>
      <c r="J6720" s="2">
        <v>1</v>
      </c>
      <c r="K6720" s="119" cm="1">
        <f t="array" ref="K6720">ROUND(IF(C6720="Beer",SUM(LOOKUP(2,1/(SRP!$B$7:$B$9&lt;=E6720)/(SRP!$C$7:$C$9&gt;=E6720),SRP!$D$7:$D$9)*(G6720/100)*(E6720/1000)),IF(C6720="Spirits",SUM(LOOKUP(2,1/(SRP!$B$2:$B$6&lt;=E6720)/(SRP!$C$2:$C$6&gt;=E6720),SRP!$D$2:$D$6)*(G6720/100)*(E6720/1000)),IF(AND(C6720="Wine",D6720="Fortified Wines"),SUM(LOOKUP(2,1/(SRP!$B$20:$B$23&lt;=E6720)/(SRP!$C$20:$C$23&gt;=E6720),SRP!$D$20:$D$23)*(G6720/100)*(E6720/1000)),IF(C6720="Wine",SUM(LOOKUP(2,1/(SRP!$B$15:$B$19&lt;=E6720)/(SRP!$C$15:$C$19&gt;=E6720),SRP!$D$15:$D$19)*(G6720/100)*(E6720/1000)),IF(C6720="Ready to Drink",SUM(LOOKUP(2,1/(SRP!$B$10:$B$14&lt;=E6720)/(SRP!$C$10:$C$14&gt;=E6720),SRP!$D$10:$D$14)*(G6720/100)*(E6720/1000)),0))))),2)</f>
        <v>3.85</v>
      </c>
    </row>
    <row r="6721" spans="1:11" x14ac:dyDescent="0.35">
      <c r="A6721" s="2">
        <v>53055</v>
      </c>
      <c r="B6721" s="76" t="s">
        <v>5420</v>
      </c>
      <c r="C6721" s="76" t="s">
        <v>287</v>
      </c>
      <c r="D6721" s="76" t="s">
        <v>5240</v>
      </c>
      <c r="E6721" s="76">
        <v>473</v>
      </c>
      <c r="F6721" s="76">
        <v>24</v>
      </c>
      <c r="G6721" s="77">
        <v>8</v>
      </c>
      <c r="H6721" s="76" t="s">
        <v>4849</v>
      </c>
      <c r="I6721" s="77">
        <v>3.19</v>
      </c>
      <c r="J6721" s="2">
        <v>1</v>
      </c>
      <c r="K6721" s="119" cm="1">
        <f t="array" ref="K6721">ROUND(IF(C6721="Beer",SUM(LOOKUP(2,1/(SRP!$B$7:$B$9&lt;=E6721)/(SRP!$C$7:$C$9&gt;=E6721),SRP!$D$7:$D$9)*(G6721/100)*(E6721/1000)),IF(C6721="Spirits",SUM(LOOKUP(2,1/(SRP!$B$2:$B$6&lt;=E6721)/(SRP!$C$2:$C$6&gt;=E6721),SRP!$D$2:$D$6)*(G6721/100)*(E6721/1000)),IF(AND(C6721="Wine",D6721="Fortified Wines"),SUM(LOOKUP(2,1/(SRP!$B$20:$B$23&lt;=E6721)/(SRP!$C$20:$C$23&gt;=E6721),SRP!$D$20:$D$23)*(G6721/100)*(E6721/1000)),IF(C6721="Wine",SUM(LOOKUP(2,1/(SRP!$B$15:$B$19&lt;=E6721)/(SRP!$C$15:$C$19&gt;=E6721),SRP!$D$15:$D$19)*(G6721/100)*(E6721/1000)),IF(C6721="Ready to Drink",SUM(LOOKUP(2,1/(SRP!$B$10:$B$14&lt;=E6721)/(SRP!$C$10:$C$14&gt;=E6721),SRP!$D$10:$D$14)*(G6721/100)*(E6721/1000)),0))))),2)</f>
        <v>2.64</v>
      </c>
    </row>
    <row r="6722" spans="1:11" x14ac:dyDescent="0.35">
      <c r="A6722" s="2">
        <v>53070</v>
      </c>
      <c r="B6722" s="76" t="s">
        <v>5456</v>
      </c>
      <c r="C6722" s="76" t="s">
        <v>5938</v>
      </c>
      <c r="D6722" s="76" t="s">
        <v>5283</v>
      </c>
      <c r="E6722" s="76">
        <v>1600</v>
      </c>
      <c r="F6722" s="76">
        <v>8</v>
      </c>
      <c r="G6722" s="77">
        <v>7</v>
      </c>
      <c r="H6722" s="76" t="s">
        <v>5360</v>
      </c>
      <c r="I6722" s="77">
        <v>12.99</v>
      </c>
      <c r="J6722" s="2">
        <v>4</v>
      </c>
      <c r="K6722" s="119" cm="1">
        <f t="array" ref="K6722">ROUND(IF(C6722="Beer",SUM(LOOKUP(2,1/(SRP!$B$7:$B$9&lt;=E6722)/(SRP!$C$7:$C$9&gt;=E6722),SRP!$D$7:$D$9)*(G6722/100)*(E6722/1000)),IF(C6722="Spirits",SUM(LOOKUP(2,1/(SRP!$B$2:$B$6&lt;=E6722)/(SRP!$C$2:$C$6&gt;=E6722),SRP!$D$2:$D$6)*(G6722/100)*(E6722/1000)),IF(AND(C6722="Wine",D6722="Fortified Wines"),SUM(LOOKUP(2,1/(SRP!$B$20:$B$23&lt;=E6722)/(SRP!$C$20:$C$23&gt;=E6722),SRP!$D$20:$D$23)*(G6722/100)*(E6722/1000)),IF(C6722="Wine",SUM(LOOKUP(2,1/(SRP!$B$15:$B$19&lt;=E6722)/(SRP!$C$15:$C$19&gt;=E6722),SRP!$D$15:$D$19)*(G6722/100)*(E6722/1000)),IF(C6722="Ready to Drink",SUM(LOOKUP(2,1/(SRP!$B$10:$B$14&lt;=E6722)/(SRP!$C$10:$C$14&gt;=E6722),SRP!$D$10:$D$14)*(G6722/100)*(E6722/1000)),0))))),2)</f>
        <v>7.82</v>
      </c>
    </row>
    <row r="6723" spans="1:11" x14ac:dyDescent="0.35">
      <c r="A6723" s="2">
        <v>53070</v>
      </c>
      <c r="B6723" s="76" t="s">
        <v>5456</v>
      </c>
      <c r="C6723" s="76" t="s">
        <v>5938</v>
      </c>
      <c r="D6723" s="76" t="s">
        <v>5283</v>
      </c>
      <c r="E6723" s="76">
        <v>1600</v>
      </c>
      <c r="F6723" s="76">
        <v>8</v>
      </c>
      <c r="G6723" s="77">
        <v>7</v>
      </c>
      <c r="H6723" s="76" t="s">
        <v>5360</v>
      </c>
      <c r="I6723" s="77">
        <v>12.99</v>
      </c>
      <c r="J6723" s="2">
        <v>4</v>
      </c>
      <c r="K6723" s="119" cm="1">
        <f t="array" ref="K6723">ROUND(IF(C6723="Beer",SUM(LOOKUP(2,1/(SRP!$B$7:$B$9&lt;=E6723)/(SRP!$C$7:$C$9&gt;=E6723),SRP!$D$7:$D$9)*(G6723/100)*(E6723/1000)),IF(C6723="Spirits",SUM(LOOKUP(2,1/(SRP!$B$2:$B$6&lt;=E6723)/(SRP!$C$2:$C$6&gt;=E6723),SRP!$D$2:$D$6)*(G6723/100)*(E6723/1000)),IF(AND(C6723="Wine",D6723="Fortified Wines"),SUM(LOOKUP(2,1/(SRP!$B$20:$B$23&lt;=E6723)/(SRP!$C$20:$C$23&gt;=E6723),SRP!$D$20:$D$23)*(G6723/100)*(E6723/1000)),IF(C6723="Wine",SUM(LOOKUP(2,1/(SRP!$B$15:$B$19&lt;=E6723)/(SRP!$C$15:$C$19&gt;=E6723),SRP!$D$15:$D$19)*(G6723/100)*(E6723/1000)),IF(C6723="Ready to Drink",SUM(LOOKUP(2,1/(SRP!$B$10:$B$14&lt;=E6723)/(SRP!$C$10:$C$14&gt;=E6723),SRP!$D$10:$D$14)*(G6723/100)*(E6723/1000)),0))))),2)</f>
        <v>7.82</v>
      </c>
    </row>
    <row r="6724" spans="1:11" x14ac:dyDescent="0.35">
      <c r="A6724" s="2">
        <v>53071</v>
      </c>
      <c r="B6724" s="76" t="s">
        <v>1056</v>
      </c>
      <c r="C6724" s="76" t="s">
        <v>5938</v>
      </c>
      <c r="D6724" s="76" t="s">
        <v>5283</v>
      </c>
      <c r="E6724" s="76">
        <v>1600</v>
      </c>
      <c r="F6724" s="76">
        <v>8</v>
      </c>
      <c r="G6724" s="77">
        <v>7</v>
      </c>
      <c r="H6724" s="76" t="s">
        <v>5360</v>
      </c>
      <c r="I6724" s="77">
        <v>12.99</v>
      </c>
      <c r="J6724" s="2">
        <v>4</v>
      </c>
      <c r="K6724" s="119" cm="1">
        <f t="array" ref="K6724">ROUND(IF(C6724="Beer",SUM(LOOKUP(2,1/(SRP!$B$7:$B$9&lt;=E6724)/(SRP!$C$7:$C$9&gt;=E6724),SRP!$D$7:$D$9)*(G6724/100)*(E6724/1000)),IF(C6724="Spirits",SUM(LOOKUP(2,1/(SRP!$B$2:$B$6&lt;=E6724)/(SRP!$C$2:$C$6&gt;=E6724),SRP!$D$2:$D$6)*(G6724/100)*(E6724/1000)),IF(AND(C6724="Wine",D6724="Fortified Wines"),SUM(LOOKUP(2,1/(SRP!$B$20:$B$23&lt;=E6724)/(SRP!$C$20:$C$23&gt;=E6724),SRP!$D$20:$D$23)*(G6724/100)*(E6724/1000)),IF(C6724="Wine",SUM(LOOKUP(2,1/(SRP!$B$15:$B$19&lt;=E6724)/(SRP!$C$15:$C$19&gt;=E6724),SRP!$D$15:$D$19)*(G6724/100)*(E6724/1000)),IF(C6724="Ready to Drink",SUM(LOOKUP(2,1/(SRP!$B$10:$B$14&lt;=E6724)/(SRP!$C$10:$C$14&gt;=E6724),SRP!$D$10:$D$14)*(G6724/100)*(E6724/1000)),0))))),2)</f>
        <v>7.82</v>
      </c>
    </row>
    <row r="6725" spans="1:11" x14ac:dyDescent="0.35">
      <c r="A6725" s="2">
        <v>53071</v>
      </c>
      <c r="B6725" s="76" t="s">
        <v>1056</v>
      </c>
      <c r="C6725" s="76" t="s">
        <v>5938</v>
      </c>
      <c r="D6725" s="76" t="s">
        <v>5283</v>
      </c>
      <c r="E6725" s="76">
        <v>1600</v>
      </c>
      <c r="F6725" s="76">
        <v>8</v>
      </c>
      <c r="G6725" s="77">
        <v>7</v>
      </c>
      <c r="H6725" s="76" t="s">
        <v>5360</v>
      </c>
      <c r="I6725" s="77">
        <v>12.99</v>
      </c>
      <c r="J6725" s="2">
        <v>4</v>
      </c>
      <c r="K6725" s="119" cm="1">
        <f t="array" ref="K6725">ROUND(IF(C6725="Beer",SUM(LOOKUP(2,1/(SRP!$B$7:$B$9&lt;=E6725)/(SRP!$C$7:$C$9&gt;=E6725),SRP!$D$7:$D$9)*(G6725/100)*(E6725/1000)),IF(C6725="Spirits",SUM(LOOKUP(2,1/(SRP!$B$2:$B$6&lt;=E6725)/(SRP!$C$2:$C$6&gt;=E6725),SRP!$D$2:$D$6)*(G6725/100)*(E6725/1000)),IF(AND(C6725="Wine",D6725="Fortified Wines"),SUM(LOOKUP(2,1/(SRP!$B$20:$B$23&lt;=E6725)/(SRP!$C$20:$C$23&gt;=E6725),SRP!$D$20:$D$23)*(G6725/100)*(E6725/1000)),IF(C6725="Wine",SUM(LOOKUP(2,1/(SRP!$B$15:$B$19&lt;=E6725)/(SRP!$C$15:$C$19&gt;=E6725),SRP!$D$15:$D$19)*(G6725/100)*(E6725/1000)),IF(C6725="Ready to Drink",SUM(LOOKUP(2,1/(SRP!$B$10:$B$14&lt;=E6725)/(SRP!$C$10:$C$14&gt;=E6725),SRP!$D$10:$D$14)*(G6725/100)*(E6725/1000)),0))))),2)</f>
        <v>7.82</v>
      </c>
    </row>
    <row r="6726" spans="1:11" x14ac:dyDescent="0.35">
      <c r="A6726" s="2">
        <v>53080</v>
      </c>
      <c r="B6726" s="76" t="s">
        <v>5475</v>
      </c>
      <c r="C6726" s="76" t="s">
        <v>285</v>
      </c>
      <c r="D6726" s="76" t="s">
        <v>5259</v>
      </c>
      <c r="E6726" s="76">
        <v>50</v>
      </c>
      <c r="F6726" s="76">
        <v>120</v>
      </c>
      <c r="G6726" s="77">
        <v>35</v>
      </c>
      <c r="H6726" s="76" t="s">
        <v>3283</v>
      </c>
      <c r="I6726" s="77">
        <v>2.0299999999999998</v>
      </c>
      <c r="J6726" s="2">
        <v>1</v>
      </c>
      <c r="K6726" s="119" cm="1">
        <f t="array" ref="K6726">ROUND(IF(C6726="Beer",SUM(LOOKUP(2,1/(SRP!$B$7:$B$9&lt;=E6726)/(SRP!$C$7:$C$9&gt;=E6726),SRP!$D$7:$D$9)*(G6726/100)*(E6726/1000)),IF(C6726="Spirits",SUM(LOOKUP(2,1/(SRP!$B$2:$B$6&lt;=E6726)/(SRP!$C$2:$C$6&gt;=E6726),SRP!$D$2:$D$6)*(G6726/100)*(E6726/1000)),IF(AND(C6726="Wine",D6726="Fortified Wines"),SUM(LOOKUP(2,1/(SRP!$B$20:$B$23&lt;=E6726)/(SRP!$C$20:$C$23&gt;=E6726),SRP!$D$20:$D$23)*(G6726/100)*(E6726/1000)),IF(C6726="Wine",SUM(LOOKUP(2,1/(SRP!$B$15:$B$19&lt;=E6726)/(SRP!$C$15:$C$19&gt;=E6726),SRP!$D$15:$D$19)*(G6726/100)*(E6726/1000)),IF(C6726="Ready to Drink",SUM(LOOKUP(2,1/(SRP!$B$10:$B$14&lt;=E6726)/(SRP!$C$10:$C$14&gt;=E6726),SRP!$D$10:$D$14)*(G6726/100)*(E6726/1000)),0))))),2)</f>
        <v>2.0299999999999998</v>
      </c>
    </row>
    <row r="6727" spans="1:11" x14ac:dyDescent="0.35">
      <c r="A6727" s="2">
        <v>53082</v>
      </c>
      <c r="B6727" s="76" t="s">
        <v>14</v>
      </c>
      <c r="C6727" s="76" t="s">
        <v>285</v>
      </c>
      <c r="D6727" s="76" t="s">
        <v>5231</v>
      </c>
      <c r="E6727" s="76">
        <v>1750</v>
      </c>
      <c r="F6727" s="76">
        <v>6</v>
      </c>
      <c r="G6727" s="77">
        <v>40</v>
      </c>
      <c r="H6727" s="76" t="s">
        <v>6694</v>
      </c>
      <c r="I6727" s="77">
        <v>52.99</v>
      </c>
      <c r="J6727" s="2">
        <v>1</v>
      </c>
      <c r="K6727" s="119" cm="1">
        <f t="array" ref="K6727">ROUND(IF(C6727="Beer",SUM(LOOKUP(2,1/(SRP!$B$7:$B$9&lt;=E6727)/(SRP!$C$7:$C$9&gt;=E6727),SRP!$D$7:$D$9)*(G6727/100)*(E6727/1000)),IF(C6727="Spirits",SUM(LOOKUP(2,1/(SRP!$B$2:$B$6&lt;=E6727)/(SRP!$C$2:$C$6&gt;=E6727),SRP!$D$2:$D$6)*(G6727/100)*(E6727/1000)),IF(AND(C6727="Wine",D6727="Fortified Wines"),SUM(LOOKUP(2,1/(SRP!$B$20:$B$23&lt;=E6727)/(SRP!$C$20:$C$23&gt;=E6727),SRP!$D$20:$D$23)*(G6727/100)*(E6727/1000)),IF(C6727="Wine",SUM(LOOKUP(2,1/(SRP!$B$15:$B$19&lt;=E6727)/(SRP!$C$15:$C$19&gt;=E6727),SRP!$D$15:$D$19)*(G6727/100)*(E6727/1000)),IF(C6727="Ready to Drink",SUM(LOOKUP(2,1/(SRP!$B$10:$B$14&lt;=E6727)/(SRP!$C$10:$C$14&gt;=E6727),SRP!$D$10:$D$14)*(G6727/100)*(E6727/1000)),0))))),2)</f>
        <v>48.87</v>
      </c>
    </row>
    <row r="6728" spans="1:11" x14ac:dyDescent="0.35">
      <c r="A6728" s="2">
        <v>53085</v>
      </c>
      <c r="B6728" s="76" t="s">
        <v>5450</v>
      </c>
      <c r="C6728" s="76" t="s">
        <v>285</v>
      </c>
      <c r="D6728" s="76" t="s">
        <v>5315</v>
      </c>
      <c r="E6728" s="76">
        <v>50</v>
      </c>
      <c r="F6728" s="76">
        <v>120</v>
      </c>
      <c r="G6728" s="77">
        <v>42</v>
      </c>
      <c r="H6728" s="76" t="s">
        <v>3283</v>
      </c>
      <c r="I6728" s="77">
        <v>2.44</v>
      </c>
      <c r="J6728" s="2">
        <v>1</v>
      </c>
      <c r="K6728" s="119" cm="1">
        <f t="array" ref="K6728">ROUND(IF(C6728="Beer",SUM(LOOKUP(2,1/(SRP!$B$7:$B$9&lt;=E6728)/(SRP!$C$7:$C$9&gt;=E6728),SRP!$D$7:$D$9)*(G6728/100)*(E6728/1000)),IF(C6728="Spirits",SUM(LOOKUP(2,1/(SRP!$B$2:$B$6&lt;=E6728)/(SRP!$C$2:$C$6&gt;=E6728),SRP!$D$2:$D$6)*(G6728/100)*(E6728/1000)),IF(AND(C6728="Wine",D6728="Fortified Wines"),SUM(LOOKUP(2,1/(SRP!$B$20:$B$23&lt;=E6728)/(SRP!$C$20:$C$23&gt;=E6728),SRP!$D$20:$D$23)*(G6728/100)*(E6728/1000)),IF(C6728="Wine",SUM(LOOKUP(2,1/(SRP!$B$15:$B$19&lt;=E6728)/(SRP!$C$15:$C$19&gt;=E6728),SRP!$D$15:$D$19)*(G6728/100)*(E6728/1000)),IF(C6728="Ready to Drink",SUM(LOOKUP(2,1/(SRP!$B$10:$B$14&lt;=E6728)/(SRP!$C$10:$C$14&gt;=E6728),SRP!$D$10:$D$14)*(G6728/100)*(E6728/1000)),0))))),2)</f>
        <v>2.44</v>
      </c>
    </row>
    <row r="6729" spans="1:11" x14ac:dyDescent="0.35">
      <c r="A6729" s="2">
        <v>53088</v>
      </c>
      <c r="B6729" s="76" t="s">
        <v>5410</v>
      </c>
      <c r="C6729" s="76" t="s">
        <v>286</v>
      </c>
      <c r="D6729" s="76" t="s">
        <v>5251</v>
      </c>
      <c r="E6729" s="76">
        <v>750</v>
      </c>
      <c r="F6729" s="76">
        <v>6</v>
      </c>
      <c r="G6729" s="77">
        <v>19</v>
      </c>
      <c r="H6729" s="76" t="s">
        <v>3288</v>
      </c>
      <c r="I6729" s="77">
        <v>47.99</v>
      </c>
      <c r="J6729" s="2">
        <v>1</v>
      </c>
      <c r="K6729" s="119" cm="1">
        <f t="array" ref="K6729">ROUND(IF(C6729="Beer",SUM(LOOKUP(2,1/(SRP!$B$7:$B$9&lt;=E6729)/(SRP!$C$7:$C$9&gt;=E6729),SRP!$D$7:$D$9)*(G6729/100)*(E6729/1000)),IF(C6729="Spirits",SUM(LOOKUP(2,1/(SRP!$B$2:$B$6&lt;=E6729)/(SRP!$C$2:$C$6&gt;=E6729),SRP!$D$2:$D$6)*(G6729/100)*(E6729/1000)),IF(AND(C6729="Wine",D6729="Fortified Wines"),SUM(LOOKUP(2,1/(SRP!$B$20:$B$23&lt;=E6729)/(SRP!$C$20:$C$23&gt;=E6729),SRP!$D$20:$D$23)*(G6729/100)*(E6729/1000)),IF(C6729="Wine",SUM(LOOKUP(2,1/(SRP!$B$15:$B$19&lt;=E6729)/(SRP!$C$15:$C$19&gt;=E6729),SRP!$D$15:$D$19)*(G6729/100)*(E6729/1000)),IF(C6729="Ready to Drink",SUM(LOOKUP(2,1/(SRP!$B$10:$B$14&lt;=E6729)/(SRP!$C$10:$C$14&gt;=E6729),SRP!$D$10:$D$14)*(G6729/100)*(E6729/1000)),0))))),2)</f>
        <v>9.9499999999999993</v>
      </c>
    </row>
    <row r="6730" spans="1:11" x14ac:dyDescent="0.35">
      <c r="A6730" s="2">
        <v>53091</v>
      </c>
      <c r="B6730" s="76" t="s">
        <v>5471</v>
      </c>
      <c r="C6730" s="76" t="s">
        <v>286</v>
      </c>
      <c r="D6730" s="76" t="s">
        <v>5251</v>
      </c>
      <c r="E6730" s="76">
        <v>750</v>
      </c>
      <c r="F6730" s="76">
        <v>6</v>
      </c>
      <c r="G6730" s="77">
        <v>20</v>
      </c>
      <c r="H6730" s="76" t="s">
        <v>3305</v>
      </c>
      <c r="I6730" s="77">
        <v>46.99</v>
      </c>
      <c r="J6730" s="2">
        <v>1</v>
      </c>
      <c r="K6730" s="119" cm="1">
        <f t="array" ref="K6730">ROUND(IF(C6730="Beer",SUM(LOOKUP(2,1/(SRP!$B$7:$B$9&lt;=E6730)/(SRP!$C$7:$C$9&gt;=E6730),SRP!$D$7:$D$9)*(G6730/100)*(E6730/1000)),IF(C6730="Spirits",SUM(LOOKUP(2,1/(SRP!$B$2:$B$6&lt;=E6730)/(SRP!$C$2:$C$6&gt;=E6730),SRP!$D$2:$D$6)*(G6730/100)*(E6730/1000)),IF(AND(C6730="Wine",D6730="Fortified Wines"),SUM(LOOKUP(2,1/(SRP!$B$20:$B$23&lt;=E6730)/(SRP!$C$20:$C$23&gt;=E6730),SRP!$D$20:$D$23)*(G6730/100)*(E6730/1000)),IF(C6730="Wine",SUM(LOOKUP(2,1/(SRP!$B$15:$B$19&lt;=E6730)/(SRP!$C$15:$C$19&gt;=E6730),SRP!$D$15:$D$19)*(G6730/100)*(E6730/1000)),IF(C6730="Ready to Drink",SUM(LOOKUP(2,1/(SRP!$B$10:$B$14&lt;=E6730)/(SRP!$C$10:$C$14&gt;=E6730),SRP!$D$10:$D$14)*(G6730/100)*(E6730/1000)),0))))),2)</f>
        <v>10.47</v>
      </c>
    </row>
    <row r="6731" spans="1:11" x14ac:dyDescent="0.35">
      <c r="A6731" s="2">
        <v>53092</v>
      </c>
      <c r="B6731" s="76" t="s">
        <v>5474</v>
      </c>
      <c r="C6731" s="76" t="s">
        <v>287</v>
      </c>
      <c r="D6731" s="76" t="s">
        <v>5240</v>
      </c>
      <c r="E6731" s="76">
        <v>473</v>
      </c>
      <c r="F6731" s="76">
        <v>24</v>
      </c>
      <c r="G6731" s="77">
        <v>6.5</v>
      </c>
      <c r="H6731" s="76" t="s">
        <v>3405</v>
      </c>
      <c r="I6731" s="77">
        <v>4.99</v>
      </c>
      <c r="J6731" s="2">
        <v>1</v>
      </c>
      <c r="K6731" s="119" cm="1">
        <f t="array" ref="K6731">ROUND(IF(C6731="Beer",SUM(LOOKUP(2,1/(SRP!$B$7:$B$9&lt;=E6731)/(SRP!$C$7:$C$9&gt;=E6731),SRP!$D$7:$D$9)*(G6731/100)*(E6731/1000)),IF(C6731="Spirits",SUM(LOOKUP(2,1/(SRP!$B$2:$B$6&lt;=E6731)/(SRP!$C$2:$C$6&gt;=E6731),SRP!$D$2:$D$6)*(G6731/100)*(E6731/1000)),IF(AND(C6731="Wine",D6731="Fortified Wines"),SUM(LOOKUP(2,1/(SRP!$B$20:$B$23&lt;=E6731)/(SRP!$C$20:$C$23&gt;=E6731),SRP!$D$20:$D$23)*(G6731/100)*(E6731/1000)),IF(C6731="Wine",SUM(LOOKUP(2,1/(SRP!$B$15:$B$19&lt;=E6731)/(SRP!$C$15:$C$19&gt;=E6731),SRP!$D$15:$D$19)*(G6731/100)*(E6731/1000)),IF(C6731="Ready to Drink",SUM(LOOKUP(2,1/(SRP!$B$10:$B$14&lt;=E6731)/(SRP!$C$10:$C$14&gt;=E6731),SRP!$D$10:$D$14)*(G6731/100)*(E6731/1000)),0))))),2)</f>
        <v>2.15</v>
      </c>
    </row>
    <row r="6732" spans="1:11" x14ac:dyDescent="0.35">
      <c r="A6732" s="2">
        <v>53092</v>
      </c>
      <c r="B6732" s="76" t="s">
        <v>5474</v>
      </c>
      <c r="C6732" s="76" t="s">
        <v>287</v>
      </c>
      <c r="D6732" s="76" t="s">
        <v>5240</v>
      </c>
      <c r="E6732" s="76">
        <v>473</v>
      </c>
      <c r="F6732" s="76">
        <v>24</v>
      </c>
      <c r="G6732" s="77">
        <v>6.5</v>
      </c>
      <c r="H6732" s="76" t="s">
        <v>3405</v>
      </c>
      <c r="I6732" s="77">
        <v>4.99</v>
      </c>
      <c r="J6732" s="2">
        <v>1</v>
      </c>
      <c r="K6732" s="119" cm="1">
        <f t="array" ref="K6732">ROUND(IF(C6732="Beer",SUM(LOOKUP(2,1/(SRP!$B$7:$B$9&lt;=E6732)/(SRP!$C$7:$C$9&gt;=E6732),SRP!$D$7:$D$9)*(G6732/100)*(E6732/1000)),IF(C6732="Spirits",SUM(LOOKUP(2,1/(SRP!$B$2:$B$6&lt;=E6732)/(SRP!$C$2:$C$6&gt;=E6732),SRP!$D$2:$D$6)*(G6732/100)*(E6732/1000)),IF(AND(C6732="Wine",D6732="Fortified Wines"),SUM(LOOKUP(2,1/(SRP!$B$20:$B$23&lt;=E6732)/(SRP!$C$20:$C$23&gt;=E6732),SRP!$D$20:$D$23)*(G6732/100)*(E6732/1000)),IF(C6732="Wine",SUM(LOOKUP(2,1/(SRP!$B$15:$B$19&lt;=E6732)/(SRP!$C$15:$C$19&gt;=E6732),SRP!$D$15:$D$19)*(G6732/100)*(E6732/1000)),IF(C6732="Ready to Drink",SUM(LOOKUP(2,1/(SRP!$B$10:$B$14&lt;=E6732)/(SRP!$C$10:$C$14&gt;=E6732),SRP!$D$10:$D$14)*(G6732/100)*(E6732/1000)),0))))),2)</f>
        <v>2.15</v>
      </c>
    </row>
    <row r="6733" spans="1:11" x14ac:dyDescent="0.35">
      <c r="A6733" s="2">
        <v>53093</v>
      </c>
      <c r="B6733" s="76" t="s">
        <v>1948</v>
      </c>
      <c r="C6733" s="76" t="s">
        <v>5938</v>
      </c>
      <c r="D6733" s="76" t="s">
        <v>5283</v>
      </c>
      <c r="E6733" s="76">
        <v>1600</v>
      </c>
      <c r="F6733" s="76">
        <v>8</v>
      </c>
      <c r="G6733" s="77">
        <v>7</v>
      </c>
      <c r="H6733" s="76" t="s">
        <v>5360</v>
      </c>
      <c r="I6733" s="77">
        <v>12.99</v>
      </c>
      <c r="J6733" s="2">
        <v>4</v>
      </c>
      <c r="K6733" s="119" cm="1">
        <f t="array" ref="K6733">ROUND(IF(C6733="Beer",SUM(LOOKUP(2,1/(SRP!$B$7:$B$9&lt;=E6733)/(SRP!$C$7:$C$9&gt;=E6733),SRP!$D$7:$D$9)*(G6733/100)*(E6733/1000)),IF(C6733="Spirits",SUM(LOOKUP(2,1/(SRP!$B$2:$B$6&lt;=E6733)/(SRP!$C$2:$C$6&gt;=E6733),SRP!$D$2:$D$6)*(G6733/100)*(E6733/1000)),IF(AND(C6733="Wine",D6733="Fortified Wines"),SUM(LOOKUP(2,1/(SRP!$B$20:$B$23&lt;=E6733)/(SRP!$C$20:$C$23&gt;=E6733),SRP!$D$20:$D$23)*(G6733/100)*(E6733/1000)),IF(C6733="Wine",SUM(LOOKUP(2,1/(SRP!$B$15:$B$19&lt;=E6733)/(SRP!$C$15:$C$19&gt;=E6733),SRP!$D$15:$D$19)*(G6733/100)*(E6733/1000)),IF(C6733="Ready to Drink",SUM(LOOKUP(2,1/(SRP!$B$10:$B$14&lt;=E6733)/(SRP!$C$10:$C$14&gt;=E6733),SRP!$D$10:$D$14)*(G6733/100)*(E6733/1000)),0))))),2)</f>
        <v>7.82</v>
      </c>
    </row>
    <row r="6734" spans="1:11" x14ac:dyDescent="0.35">
      <c r="A6734" s="2">
        <v>53093</v>
      </c>
      <c r="B6734" s="76" t="s">
        <v>1948</v>
      </c>
      <c r="C6734" s="76" t="s">
        <v>5938</v>
      </c>
      <c r="D6734" s="76" t="s">
        <v>5283</v>
      </c>
      <c r="E6734" s="76">
        <v>1600</v>
      </c>
      <c r="F6734" s="76">
        <v>8</v>
      </c>
      <c r="G6734" s="77">
        <v>7</v>
      </c>
      <c r="H6734" s="76" t="s">
        <v>5360</v>
      </c>
      <c r="I6734" s="77">
        <v>12.99</v>
      </c>
      <c r="J6734" s="2">
        <v>4</v>
      </c>
      <c r="K6734" s="119" cm="1">
        <f t="array" ref="K6734">ROUND(IF(C6734="Beer",SUM(LOOKUP(2,1/(SRP!$B$7:$B$9&lt;=E6734)/(SRP!$C$7:$C$9&gt;=E6734),SRP!$D$7:$D$9)*(G6734/100)*(E6734/1000)),IF(C6734="Spirits",SUM(LOOKUP(2,1/(SRP!$B$2:$B$6&lt;=E6734)/(SRP!$C$2:$C$6&gt;=E6734),SRP!$D$2:$D$6)*(G6734/100)*(E6734/1000)),IF(AND(C6734="Wine",D6734="Fortified Wines"),SUM(LOOKUP(2,1/(SRP!$B$20:$B$23&lt;=E6734)/(SRP!$C$20:$C$23&gt;=E6734),SRP!$D$20:$D$23)*(G6734/100)*(E6734/1000)),IF(C6734="Wine",SUM(LOOKUP(2,1/(SRP!$B$15:$B$19&lt;=E6734)/(SRP!$C$15:$C$19&gt;=E6734),SRP!$D$15:$D$19)*(G6734/100)*(E6734/1000)),IF(C6734="Ready to Drink",SUM(LOOKUP(2,1/(SRP!$B$10:$B$14&lt;=E6734)/(SRP!$C$10:$C$14&gt;=E6734),SRP!$D$10:$D$14)*(G6734/100)*(E6734/1000)),0))))),2)</f>
        <v>7.82</v>
      </c>
    </row>
    <row r="6735" spans="1:11" x14ac:dyDescent="0.35">
      <c r="A6735" s="2">
        <v>53095</v>
      </c>
      <c r="B6735" s="76" t="s">
        <v>3005</v>
      </c>
      <c r="C6735" s="76" t="s">
        <v>5938</v>
      </c>
      <c r="D6735" s="76" t="s">
        <v>5283</v>
      </c>
      <c r="E6735" s="76">
        <v>1600</v>
      </c>
      <c r="F6735" s="76">
        <v>8</v>
      </c>
      <c r="G6735" s="77">
        <v>7</v>
      </c>
      <c r="H6735" s="76" t="s">
        <v>5360</v>
      </c>
      <c r="I6735" s="77">
        <v>12.99</v>
      </c>
      <c r="J6735" s="2">
        <v>4</v>
      </c>
      <c r="K6735" s="119" cm="1">
        <f t="array" ref="K6735">ROUND(IF(C6735="Beer",SUM(LOOKUP(2,1/(SRP!$B$7:$B$9&lt;=E6735)/(SRP!$C$7:$C$9&gt;=E6735),SRP!$D$7:$D$9)*(G6735/100)*(E6735/1000)),IF(C6735="Spirits",SUM(LOOKUP(2,1/(SRP!$B$2:$B$6&lt;=E6735)/(SRP!$C$2:$C$6&gt;=E6735),SRP!$D$2:$D$6)*(G6735/100)*(E6735/1000)),IF(AND(C6735="Wine",D6735="Fortified Wines"),SUM(LOOKUP(2,1/(SRP!$B$20:$B$23&lt;=E6735)/(SRP!$C$20:$C$23&gt;=E6735),SRP!$D$20:$D$23)*(G6735/100)*(E6735/1000)),IF(C6735="Wine",SUM(LOOKUP(2,1/(SRP!$B$15:$B$19&lt;=E6735)/(SRP!$C$15:$C$19&gt;=E6735),SRP!$D$15:$D$19)*(G6735/100)*(E6735/1000)),IF(C6735="Ready to Drink",SUM(LOOKUP(2,1/(SRP!$B$10:$B$14&lt;=E6735)/(SRP!$C$10:$C$14&gt;=E6735),SRP!$D$10:$D$14)*(G6735/100)*(E6735/1000)),0))))),2)</f>
        <v>7.82</v>
      </c>
    </row>
    <row r="6736" spans="1:11" x14ac:dyDescent="0.35">
      <c r="A6736" s="2">
        <v>53095</v>
      </c>
      <c r="B6736" s="76" t="s">
        <v>3005</v>
      </c>
      <c r="C6736" s="76" t="s">
        <v>5938</v>
      </c>
      <c r="D6736" s="76" t="s">
        <v>5283</v>
      </c>
      <c r="E6736" s="76">
        <v>1600</v>
      </c>
      <c r="F6736" s="76">
        <v>8</v>
      </c>
      <c r="G6736" s="77">
        <v>7</v>
      </c>
      <c r="H6736" s="76" t="s">
        <v>5360</v>
      </c>
      <c r="I6736" s="77">
        <v>12.99</v>
      </c>
      <c r="J6736" s="2">
        <v>4</v>
      </c>
      <c r="K6736" s="119" cm="1">
        <f t="array" ref="K6736">ROUND(IF(C6736="Beer",SUM(LOOKUP(2,1/(SRP!$B$7:$B$9&lt;=E6736)/(SRP!$C$7:$C$9&gt;=E6736),SRP!$D$7:$D$9)*(G6736/100)*(E6736/1000)),IF(C6736="Spirits",SUM(LOOKUP(2,1/(SRP!$B$2:$B$6&lt;=E6736)/(SRP!$C$2:$C$6&gt;=E6736),SRP!$D$2:$D$6)*(G6736/100)*(E6736/1000)),IF(AND(C6736="Wine",D6736="Fortified Wines"),SUM(LOOKUP(2,1/(SRP!$B$20:$B$23&lt;=E6736)/(SRP!$C$20:$C$23&gt;=E6736),SRP!$D$20:$D$23)*(G6736/100)*(E6736/1000)),IF(C6736="Wine",SUM(LOOKUP(2,1/(SRP!$B$15:$B$19&lt;=E6736)/(SRP!$C$15:$C$19&gt;=E6736),SRP!$D$15:$D$19)*(G6736/100)*(E6736/1000)),IF(C6736="Ready to Drink",SUM(LOOKUP(2,1/(SRP!$B$10:$B$14&lt;=E6736)/(SRP!$C$10:$C$14&gt;=E6736),SRP!$D$10:$D$14)*(G6736/100)*(E6736/1000)),0))))),2)</f>
        <v>7.82</v>
      </c>
    </row>
    <row r="6737" spans="1:11" x14ac:dyDescent="0.35">
      <c r="A6737" s="2">
        <v>53097</v>
      </c>
      <c r="B6737" s="76" t="s">
        <v>3698</v>
      </c>
      <c r="C6737" s="76" t="s">
        <v>5938</v>
      </c>
      <c r="D6737" s="76" t="s">
        <v>5283</v>
      </c>
      <c r="E6737" s="76">
        <v>1600</v>
      </c>
      <c r="F6737" s="76">
        <v>8</v>
      </c>
      <c r="G6737" s="77">
        <v>7</v>
      </c>
      <c r="H6737" s="76" t="s">
        <v>5360</v>
      </c>
      <c r="I6737" s="77">
        <v>12.99</v>
      </c>
      <c r="J6737" s="2">
        <v>4</v>
      </c>
      <c r="K6737" s="119" cm="1">
        <f t="array" ref="K6737">ROUND(IF(C6737="Beer",SUM(LOOKUP(2,1/(SRP!$B$7:$B$9&lt;=E6737)/(SRP!$C$7:$C$9&gt;=E6737),SRP!$D$7:$D$9)*(G6737/100)*(E6737/1000)),IF(C6737="Spirits",SUM(LOOKUP(2,1/(SRP!$B$2:$B$6&lt;=E6737)/(SRP!$C$2:$C$6&gt;=E6737),SRP!$D$2:$D$6)*(G6737/100)*(E6737/1000)),IF(AND(C6737="Wine",D6737="Fortified Wines"),SUM(LOOKUP(2,1/(SRP!$B$20:$B$23&lt;=E6737)/(SRP!$C$20:$C$23&gt;=E6737),SRP!$D$20:$D$23)*(G6737/100)*(E6737/1000)),IF(C6737="Wine",SUM(LOOKUP(2,1/(SRP!$B$15:$B$19&lt;=E6737)/(SRP!$C$15:$C$19&gt;=E6737),SRP!$D$15:$D$19)*(G6737/100)*(E6737/1000)),IF(C6737="Ready to Drink",SUM(LOOKUP(2,1/(SRP!$B$10:$B$14&lt;=E6737)/(SRP!$C$10:$C$14&gt;=E6737),SRP!$D$10:$D$14)*(G6737/100)*(E6737/1000)),0))))),2)</f>
        <v>7.82</v>
      </c>
    </row>
    <row r="6738" spans="1:11" x14ac:dyDescent="0.35">
      <c r="A6738" s="2">
        <v>53097</v>
      </c>
      <c r="B6738" s="76" t="s">
        <v>3698</v>
      </c>
      <c r="C6738" s="76" t="s">
        <v>5938</v>
      </c>
      <c r="D6738" s="76" t="s">
        <v>5283</v>
      </c>
      <c r="E6738" s="76">
        <v>1600</v>
      </c>
      <c r="F6738" s="76">
        <v>8</v>
      </c>
      <c r="G6738" s="77">
        <v>7</v>
      </c>
      <c r="H6738" s="76" t="s">
        <v>5360</v>
      </c>
      <c r="I6738" s="77">
        <v>12.99</v>
      </c>
      <c r="J6738" s="2">
        <v>4</v>
      </c>
      <c r="K6738" s="119" cm="1">
        <f t="array" ref="K6738">ROUND(IF(C6738="Beer",SUM(LOOKUP(2,1/(SRP!$B$7:$B$9&lt;=E6738)/(SRP!$C$7:$C$9&gt;=E6738),SRP!$D$7:$D$9)*(G6738/100)*(E6738/1000)),IF(C6738="Spirits",SUM(LOOKUP(2,1/(SRP!$B$2:$B$6&lt;=E6738)/(SRP!$C$2:$C$6&gt;=E6738),SRP!$D$2:$D$6)*(G6738/100)*(E6738/1000)),IF(AND(C6738="Wine",D6738="Fortified Wines"),SUM(LOOKUP(2,1/(SRP!$B$20:$B$23&lt;=E6738)/(SRP!$C$20:$C$23&gt;=E6738),SRP!$D$20:$D$23)*(G6738/100)*(E6738/1000)),IF(C6738="Wine",SUM(LOOKUP(2,1/(SRP!$B$15:$B$19&lt;=E6738)/(SRP!$C$15:$C$19&gt;=E6738),SRP!$D$15:$D$19)*(G6738/100)*(E6738/1000)),IF(C6738="Ready to Drink",SUM(LOOKUP(2,1/(SRP!$B$10:$B$14&lt;=E6738)/(SRP!$C$10:$C$14&gt;=E6738),SRP!$D$10:$D$14)*(G6738/100)*(E6738/1000)),0))))),2)</f>
        <v>7.82</v>
      </c>
    </row>
    <row r="6739" spans="1:11" x14ac:dyDescent="0.35">
      <c r="A6739" s="2">
        <v>53098</v>
      </c>
      <c r="B6739" s="76" t="s">
        <v>4524</v>
      </c>
      <c r="C6739" s="76" t="s">
        <v>5938</v>
      </c>
      <c r="D6739" s="76" t="s">
        <v>5283</v>
      </c>
      <c r="E6739" s="76">
        <v>1600</v>
      </c>
      <c r="F6739" s="76">
        <v>8</v>
      </c>
      <c r="G6739" s="77">
        <v>7</v>
      </c>
      <c r="H6739" s="76" t="s">
        <v>5360</v>
      </c>
      <c r="I6739" s="77">
        <v>12.99</v>
      </c>
      <c r="J6739" s="2">
        <v>4</v>
      </c>
      <c r="K6739" s="119" cm="1">
        <f t="array" ref="K6739">ROUND(IF(C6739="Beer",SUM(LOOKUP(2,1/(SRP!$B$7:$B$9&lt;=E6739)/(SRP!$C$7:$C$9&gt;=E6739),SRP!$D$7:$D$9)*(G6739/100)*(E6739/1000)),IF(C6739="Spirits",SUM(LOOKUP(2,1/(SRP!$B$2:$B$6&lt;=E6739)/(SRP!$C$2:$C$6&gt;=E6739),SRP!$D$2:$D$6)*(G6739/100)*(E6739/1000)),IF(AND(C6739="Wine",D6739="Fortified Wines"),SUM(LOOKUP(2,1/(SRP!$B$20:$B$23&lt;=E6739)/(SRP!$C$20:$C$23&gt;=E6739),SRP!$D$20:$D$23)*(G6739/100)*(E6739/1000)),IF(C6739="Wine",SUM(LOOKUP(2,1/(SRP!$B$15:$B$19&lt;=E6739)/(SRP!$C$15:$C$19&gt;=E6739),SRP!$D$15:$D$19)*(G6739/100)*(E6739/1000)),IF(C6739="Ready to Drink",SUM(LOOKUP(2,1/(SRP!$B$10:$B$14&lt;=E6739)/(SRP!$C$10:$C$14&gt;=E6739),SRP!$D$10:$D$14)*(G6739/100)*(E6739/1000)),0))))),2)</f>
        <v>7.82</v>
      </c>
    </row>
    <row r="6740" spans="1:11" x14ac:dyDescent="0.35">
      <c r="A6740" s="2">
        <v>53098</v>
      </c>
      <c r="B6740" s="76" t="s">
        <v>4524</v>
      </c>
      <c r="C6740" s="76" t="s">
        <v>5938</v>
      </c>
      <c r="D6740" s="76" t="s">
        <v>5283</v>
      </c>
      <c r="E6740" s="76">
        <v>1600</v>
      </c>
      <c r="F6740" s="76">
        <v>8</v>
      </c>
      <c r="G6740" s="77">
        <v>7</v>
      </c>
      <c r="H6740" s="76" t="s">
        <v>5360</v>
      </c>
      <c r="I6740" s="77">
        <v>12.99</v>
      </c>
      <c r="J6740" s="2">
        <v>4</v>
      </c>
      <c r="K6740" s="119" cm="1">
        <f t="array" ref="K6740">ROUND(IF(C6740="Beer",SUM(LOOKUP(2,1/(SRP!$B$7:$B$9&lt;=E6740)/(SRP!$C$7:$C$9&gt;=E6740),SRP!$D$7:$D$9)*(G6740/100)*(E6740/1000)),IF(C6740="Spirits",SUM(LOOKUP(2,1/(SRP!$B$2:$B$6&lt;=E6740)/(SRP!$C$2:$C$6&gt;=E6740),SRP!$D$2:$D$6)*(G6740/100)*(E6740/1000)),IF(AND(C6740="Wine",D6740="Fortified Wines"),SUM(LOOKUP(2,1/(SRP!$B$20:$B$23&lt;=E6740)/(SRP!$C$20:$C$23&gt;=E6740),SRP!$D$20:$D$23)*(G6740/100)*(E6740/1000)),IF(C6740="Wine",SUM(LOOKUP(2,1/(SRP!$B$15:$B$19&lt;=E6740)/(SRP!$C$15:$C$19&gt;=E6740),SRP!$D$15:$D$19)*(G6740/100)*(E6740/1000)),IF(C6740="Ready to Drink",SUM(LOOKUP(2,1/(SRP!$B$10:$B$14&lt;=E6740)/(SRP!$C$10:$C$14&gt;=E6740),SRP!$D$10:$D$14)*(G6740/100)*(E6740/1000)),0))))),2)</f>
        <v>7.82</v>
      </c>
    </row>
    <row r="6741" spans="1:11" x14ac:dyDescent="0.35">
      <c r="A6741" s="2">
        <v>53104</v>
      </c>
      <c r="B6741" s="76" t="s">
        <v>5472</v>
      </c>
      <c r="C6741" s="76" t="s">
        <v>286</v>
      </c>
      <c r="D6741" s="76" t="s">
        <v>5269</v>
      </c>
      <c r="E6741" s="76">
        <v>750</v>
      </c>
      <c r="F6741" s="76">
        <v>12</v>
      </c>
      <c r="G6741" s="77">
        <v>14.5</v>
      </c>
      <c r="H6741" s="76" t="s">
        <v>3306</v>
      </c>
      <c r="I6741" s="77">
        <v>21.99</v>
      </c>
      <c r="J6741" s="2">
        <v>1</v>
      </c>
      <c r="K6741" s="119" cm="1">
        <f t="array" ref="K6741">ROUND(IF(C6741="Beer",SUM(LOOKUP(2,1/(SRP!$B$7:$B$9&lt;=E6741)/(SRP!$C$7:$C$9&gt;=E6741),SRP!$D$7:$D$9)*(G6741/100)*(E6741/1000)),IF(C6741="Spirits",SUM(LOOKUP(2,1/(SRP!$B$2:$B$6&lt;=E6741)/(SRP!$C$2:$C$6&gt;=E6741),SRP!$D$2:$D$6)*(G6741/100)*(E6741/1000)),IF(AND(C6741="Wine",D6741="Fortified Wines"),SUM(LOOKUP(2,1/(SRP!$B$20:$B$23&lt;=E6741)/(SRP!$C$20:$C$23&gt;=E6741),SRP!$D$20:$D$23)*(G6741/100)*(E6741/1000)),IF(C6741="Wine",SUM(LOOKUP(2,1/(SRP!$B$15:$B$19&lt;=E6741)/(SRP!$C$15:$C$19&gt;=E6741),SRP!$D$15:$D$19)*(G6741/100)*(E6741/1000)),IF(C6741="Ready to Drink",SUM(LOOKUP(2,1/(SRP!$B$10:$B$14&lt;=E6741)/(SRP!$C$10:$C$14&gt;=E6741),SRP!$D$10:$D$14)*(G6741/100)*(E6741/1000)),0))))),2)</f>
        <v>7.59</v>
      </c>
    </row>
    <row r="6742" spans="1:11" x14ac:dyDescent="0.35">
      <c r="A6742" s="2">
        <v>53114</v>
      </c>
      <c r="B6742" s="76" t="s">
        <v>5470</v>
      </c>
      <c r="C6742" s="76" t="s">
        <v>285</v>
      </c>
      <c r="D6742" s="76" t="s">
        <v>6934</v>
      </c>
      <c r="E6742" s="76">
        <v>1750</v>
      </c>
      <c r="F6742" s="76">
        <v>6</v>
      </c>
      <c r="G6742" s="77">
        <v>40</v>
      </c>
      <c r="H6742" s="76" t="s">
        <v>3280</v>
      </c>
      <c r="I6742" s="77">
        <v>66.989999999999995</v>
      </c>
      <c r="J6742" s="2">
        <v>1</v>
      </c>
      <c r="K6742" s="119" cm="1">
        <f t="array" ref="K6742">ROUND(IF(C6742="Beer",SUM(LOOKUP(2,1/(SRP!$B$7:$B$9&lt;=E6742)/(SRP!$C$7:$C$9&gt;=E6742),SRP!$D$7:$D$9)*(G6742/100)*(E6742/1000)),IF(C6742="Spirits",SUM(LOOKUP(2,1/(SRP!$B$2:$B$6&lt;=E6742)/(SRP!$C$2:$C$6&gt;=E6742),SRP!$D$2:$D$6)*(G6742/100)*(E6742/1000)),IF(AND(C6742="Wine",D6742="Fortified Wines"),SUM(LOOKUP(2,1/(SRP!$B$20:$B$23&lt;=E6742)/(SRP!$C$20:$C$23&gt;=E6742),SRP!$D$20:$D$23)*(G6742/100)*(E6742/1000)),IF(C6742="Wine",SUM(LOOKUP(2,1/(SRP!$B$15:$B$19&lt;=E6742)/(SRP!$C$15:$C$19&gt;=E6742),SRP!$D$15:$D$19)*(G6742/100)*(E6742/1000)),IF(C6742="Ready to Drink",SUM(LOOKUP(2,1/(SRP!$B$10:$B$14&lt;=E6742)/(SRP!$C$10:$C$14&gt;=E6742),SRP!$D$10:$D$14)*(G6742/100)*(E6742/1000)),0))))),2)</f>
        <v>48.87</v>
      </c>
    </row>
    <row r="6743" spans="1:11" x14ac:dyDescent="0.35">
      <c r="A6743" s="2">
        <v>53116</v>
      </c>
      <c r="B6743" s="76" t="s">
        <v>5464</v>
      </c>
      <c r="C6743" s="76" t="s">
        <v>5938</v>
      </c>
      <c r="D6743" s="76" t="s">
        <v>5279</v>
      </c>
      <c r="E6743" s="76">
        <v>473</v>
      </c>
      <c r="F6743" s="76">
        <v>24</v>
      </c>
      <c r="G6743" s="77">
        <v>7</v>
      </c>
      <c r="H6743" s="76" t="s">
        <v>5360</v>
      </c>
      <c r="I6743" s="77">
        <v>3.99</v>
      </c>
      <c r="J6743" s="2">
        <v>1</v>
      </c>
      <c r="K6743" s="119" cm="1">
        <f t="array" ref="K6743">ROUND(IF(C6743="Beer",SUM(LOOKUP(2,1/(SRP!$B$7:$B$9&lt;=E6743)/(SRP!$C$7:$C$9&gt;=E6743),SRP!$D$7:$D$9)*(G6743/100)*(E6743/1000)),IF(C6743="Spirits",SUM(LOOKUP(2,1/(SRP!$B$2:$B$6&lt;=E6743)/(SRP!$C$2:$C$6&gt;=E6743),SRP!$D$2:$D$6)*(G6743/100)*(E6743/1000)),IF(AND(C6743="Wine",D6743="Fortified Wines"),SUM(LOOKUP(2,1/(SRP!$B$20:$B$23&lt;=E6743)/(SRP!$C$20:$C$23&gt;=E6743),SRP!$D$20:$D$23)*(G6743/100)*(E6743/1000)),IF(C6743="Wine",SUM(LOOKUP(2,1/(SRP!$B$15:$B$19&lt;=E6743)/(SRP!$C$15:$C$19&gt;=E6743),SRP!$D$15:$D$19)*(G6743/100)*(E6743/1000)),IF(C6743="Ready to Drink",SUM(LOOKUP(2,1/(SRP!$B$10:$B$14&lt;=E6743)/(SRP!$C$10:$C$14&gt;=E6743),SRP!$D$10:$D$14)*(G6743/100)*(E6743/1000)),0))))),2)</f>
        <v>2.4500000000000002</v>
      </c>
    </row>
    <row r="6744" spans="1:11" x14ac:dyDescent="0.35">
      <c r="A6744" s="2">
        <v>53116</v>
      </c>
      <c r="B6744" s="76" t="s">
        <v>5464</v>
      </c>
      <c r="C6744" s="76" t="s">
        <v>5938</v>
      </c>
      <c r="D6744" s="76" t="s">
        <v>5279</v>
      </c>
      <c r="E6744" s="76">
        <v>473</v>
      </c>
      <c r="F6744" s="76">
        <v>24</v>
      </c>
      <c r="G6744" s="77">
        <v>7</v>
      </c>
      <c r="H6744" s="76" t="s">
        <v>5360</v>
      </c>
      <c r="I6744" s="77">
        <v>3.99</v>
      </c>
      <c r="J6744" s="2">
        <v>1</v>
      </c>
      <c r="K6744" s="119" cm="1">
        <f t="array" ref="K6744">ROUND(IF(C6744="Beer",SUM(LOOKUP(2,1/(SRP!$B$7:$B$9&lt;=E6744)/(SRP!$C$7:$C$9&gt;=E6744),SRP!$D$7:$D$9)*(G6744/100)*(E6744/1000)),IF(C6744="Spirits",SUM(LOOKUP(2,1/(SRP!$B$2:$B$6&lt;=E6744)/(SRP!$C$2:$C$6&gt;=E6744),SRP!$D$2:$D$6)*(G6744/100)*(E6744/1000)),IF(AND(C6744="Wine",D6744="Fortified Wines"),SUM(LOOKUP(2,1/(SRP!$B$20:$B$23&lt;=E6744)/(SRP!$C$20:$C$23&gt;=E6744),SRP!$D$20:$D$23)*(G6744/100)*(E6744/1000)),IF(C6744="Wine",SUM(LOOKUP(2,1/(SRP!$B$15:$B$19&lt;=E6744)/(SRP!$C$15:$C$19&gt;=E6744),SRP!$D$15:$D$19)*(G6744/100)*(E6744/1000)),IF(C6744="Ready to Drink",SUM(LOOKUP(2,1/(SRP!$B$10:$B$14&lt;=E6744)/(SRP!$C$10:$C$14&gt;=E6744),SRP!$D$10:$D$14)*(G6744/100)*(E6744/1000)),0))))),2)</f>
        <v>2.4500000000000002</v>
      </c>
    </row>
    <row r="6745" spans="1:11" x14ac:dyDescent="0.35">
      <c r="A6745" s="2">
        <v>53117</v>
      </c>
      <c r="B6745" s="76" t="s">
        <v>5465</v>
      </c>
      <c r="C6745" s="76" t="s">
        <v>5938</v>
      </c>
      <c r="D6745" s="76" t="s">
        <v>5283</v>
      </c>
      <c r="E6745" s="76">
        <v>473</v>
      </c>
      <c r="F6745" s="76">
        <v>24</v>
      </c>
      <c r="G6745" s="77">
        <v>7</v>
      </c>
      <c r="H6745" s="76" t="s">
        <v>5360</v>
      </c>
      <c r="I6745" s="77">
        <v>3.99</v>
      </c>
      <c r="J6745" s="2">
        <v>1</v>
      </c>
      <c r="K6745" s="119" cm="1">
        <f t="array" ref="K6745">ROUND(IF(C6745="Beer",SUM(LOOKUP(2,1/(SRP!$B$7:$B$9&lt;=E6745)/(SRP!$C$7:$C$9&gt;=E6745),SRP!$D$7:$D$9)*(G6745/100)*(E6745/1000)),IF(C6745="Spirits",SUM(LOOKUP(2,1/(SRP!$B$2:$B$6&lt;=E6745)/(SRP!$C$2:$C$6&gt;=E6745),SRP!$D$2:$D$6)*(G6745/100)*(E6745/1000)),IF(AND(C6745="Wine",D6745="Fortified Wines"),SUM(LOOKUP(2,1/(SRP!$B$20:$B$23&lt;=E6745)/(SRP!$C$20:$C$23&gt;=E6745),SRP!$D$20:$D$23)*(G6745/100)*(E6745/1000)),IF(C6745="Wine",SUM(LOOKUP(2,1/(SRP!$B$15:$B$19&lt;=E6745)/(SRP!$C$15:$C$19&gt;=E6745),SRP!$D$15:$D$19)*(G6745/100)*(E6745/1000)),IF(C6745="Ready to Drink",SUM(LOOKUP(2,1/(SRP!$B$10:$B$14&lt;=E6745)/(SRP!$C$10:$C$14&gt;=E6745),SRP!$D$10:$D$14)*(G6745/100)*(E6745/1000)),0))))),2)</f>
        <v>2.4500000000000002</v>
      </c>
    </row>
    <row r="6746" spans="1:11" x14ac:dyDescent="0.35">
      <c r="A6746" s="2">
        <v>53117</v>
      </c>
      <c r="B6746" s="76" t="s">
        <v>5465</v>
      </c>
      <c r="C6746" s="76" t="s">
        <v>5938</v>
      </c>
      <c r="D6746" s="76" t="s">
        <v>5283</v>
      </c>
      <c r="E6746" s="76">
        <v>473</v>
      </c>
      <c r="F6746" s="76">
        <v>24</v>
      </c>
      <c r="G6746" s="77">
        <v>7</v>
      </c>
      <c r="H6746" s="76" t="s">
        <v>5360</v>
      </c>
      <c r="I6746" s="77">
        <v>3.99</v>
      </c>
      <c r="J6746" s="2">
        <v>1</v>
      </c>
      <c r="K6746" s="119" cm="1">
        <f t="array" ref="K6746">ROUND(IF(C6746="Beer",SUM(LOOKUP(2,1/(SRP!$B$7:$B$9&lt;=E6746)/(SRP!$C$7:$C$9&gt;=E6746),SRP!$D$7:$D$9)*(G6746/100)*(E6746/1000)),IF(C6746="Spirits",SUM(LOOKUP(2,1/(SRP!$B$2:$B$6&lt;=E6746)/(SRP!$C$2:$C$6&gt;=E6746),SRP!$D$2:$D$6)*(G6746/100)*(E6746/1000)),IF(AND(C6746="Wine",D6746="Fortified Wines"),SUM(LOOKUP(2,1/(SRP!$B$20:$B$23&lt;=E6746)/(SRP!$C$20:$C$23&gt;=E6746),SRP!$D$20:$D$23)*(G6746/100)*(E6746/1000)),IF(C6746="Wine",SUM(LOOKUP(2,1/(SRP!$B$15:$B$19&lt;=E6746)/(SRP!$C$15:$C$19&gt;=E6746),SRP!$D$15:$D$19)*(G6746/100)*(E6746/1000)),IF(C6746="Ready to Drink",SUM(LOOKUP(2,1/(SRP!$B$10:$B$14&lt;=E6746)/(SRP!$C$10:$C$14&gt;=E6746),SRP!$D$10:$D$14)*(G6746/100)*(E6746/1000)),0))))),2)</f>
        <v>2.4500000000000002</v>
      </c>
    </row>
    <row r="6747" spans="1:11" x14ac:dyDescent="0.35">
      <c r="A6747" s="2">
        <v>53119</v>
      </c>
      <c r="B6747" s="76" t="s">
        <v>5466</v>
      </c>
      <c r="C6747" s="76" t="s">
        <v>5938</v>
      </c>
      <c r="D6747" s="76" t="s">
        <v>5279</v>
      </c>
      <c r="E6747" s="76">
        <v>473</v>
      </c>
      <c r="F6747" s="76">
        <v>24</v>
      </c>
      <c r="G6747" s="77">
        <v>7</v>
      </c>
      <c r="H6747" s="76" t="s">
        <v>5360</v>
      </c>
      <c r="I6747" s="77">
        <v>3.99</v>
      </c>
      <c r="J6747" s="2">
        <v>1</v>
      </c>
      <c r="K6747" s="119" cm="1">
        <f t="array" ref="K6747">ROUND(IF(C6747="Beer",SUM(LOOKUP(2,1/(SRP!$B$7:$B$9&lt;=E6747)/(SRP!$C$7:$C$9&gt;=E6747),SRP!$D$7:$D$9)*(G6747/100)*(E6747/1000)),IF(C6747="Spirits",SUM(LOOKUP(2,1/(SRP!$B$2:$B$6&lt;=E6747)/(SRP!$C$2:$C$6&gt;=E6747),SRP!$D$2:$D$6)*(G6747/100)*(E6747/1000)),IF(AND(C6747="Wine",D6747="Fortified Wines"),SUM(LOOKUP(2,1/(SRP!$B$20:$B$23&lt;=E6747)/(SRP!$C$20:$C$23&gt;=E6747),SRP!$D$20:$D$23)*(G6747/100)*(E6747/1000)),IF(C6747="Wine",SUM(LOOKUP(2,1/(SRP!$B$15:$B$19&lt;=E6747)/(SRP!$C$15:$C$19&gt;=E6747),SRP!$D$15:$D$19)*(G6747/100)*(E6747/1000)),IF(C6747="Ready to Drink",SUM(LOOKUP(2,1/(SRP!$B$10:$B$14&lt;=E6747)/(SRP!$C$10:$C$14&gt;=E6747),SRP!$D$10:$D$14)*(G6747/100)*(E6747/1000)),0))))),2)</f>
        <v>2.4500000000000002</v>
      </c>
    </row>
    <row r="6748" spans="1:11" x14ac:dyDescent="0.35">
      <c r="A6748" s="2">
        <v>53119</v>
      </c>
      <c r="B6748" s="76" t="s">
        <v>5466</v>
      </c>
      <c r="C6748" s="76" t="s">
        <v>5938</v>
      </c>
      <c r="D6748" s="76" t="s">
        <v>5279</v>
      </c>
      <c r="E6748" s="76">
        <v>473</v>
      </c>
      <c r="F6748" s="76">
        <v>24</v>
      </c>
      <c r="G6748" s="77">
        <v>7</v>
      </c>
      <c r="H6748" s="76" t="s">
        <v>5360</v>
      </c>
      <c r="I6748" s="77">
        <v>3.99</v>
      </c>
      <c r="J6748" s="2">
        <v>1</v>
      </c>
      <c r="K6748" s="119" cm="1">
        <f t="array" ref="K6748">ROUND(IF(C6748="Beer",SUM(LOOKUP(2,1/(SRP!$B$7:$B$9&lt;=E6748)/(SRP!$C$7:$C$9&gt;=E6748),SRP!$D$7:$D$9)*(G6748/100)*(E6748/1000)),IF(C6748="Spirits",SUM(LOOKUP(2,1/(SRP!$B$2:$B$6&lt;=E6748)/(SRP!$C$2:$C$6&gt;=E6748),SRP!$D$2:$D$6)*(G6748/100)*(E6748/1000)),IF(AND(C6748="Wine",D6748="Fortified Wines"),SUM(LOOKUP(2,1/(SRP!$B$20:$B$23&lt;=E6748)/(SRP!$C$20:$C$23&gt;=E6748),SRP!$D$20:$D$23)*(G6748/100)*(E6748/1000)),IF(C6748="Wine",SUM(LOOKUP(2,1/(SRP!$B$15:$B$19&lt;=E6748)/(SRP!$C$15:$C$19&gt;=E6748),SRP!$D$15:$D$19)*(G6748/100)*(E6748/1000)),IF(C6748="Ready to Drink",SUM(LOOKUP(2,1/(SRP!$B$10:$B$14&lt;=E6748)/(SRP!$C$10:$C$14&gt;=E6748),SRP!$D$10:$D$14)*(G6748/100)*(E6748/1000)),0))))),2)</f>
        <v>2.4500000000000002</v>
      </c>
    </row>
    <row r="6749" spans="1:11" x14ac:dyDescent="0.35">
      <c r="A6749" s="2">
        <v>53121</v>
      </c>
      <c r="B6749" s="76" t="s">
        <v>5467</v>
      </c>
      <c r="C6749" s="76" t="s">
        <v>5938</v>
      </c>
      <c r="D6749" s="76" t="s">
        <v>5279</v>
      </c>
      <c r="E6749" s="76">
        <v>473</v>
      </c>
      <c r="F6749" s="76">
        <v>24</v>
      </c>
      <c r="G6749" s="77">
        <v>7</v>
      </c>
      <c r="H6749" s="76" t="s">
        <v>5360</v>
      </c>
      <c r="I6749" s="77">
        <v>3.99</v>
      </c>
      <c r="J6749" s="2">
        <v>1</v>
      </c>
      <c r="K6749" s="119" cm="1">
        <f t="array" ref="K6749">ROUND(IF(C6749="Beer",SUM(LOOKUP(2,1/(SRP!$B$7:$B$9&lt;=E6749)/(SRP!$C$7:$C$9&gt;=E6749),SRP!$D$7:$D$9)*(G6749/100)*(E6749/1000)),IF(C6749="Spirits",SUM(LOOKUP(2,1/(SRP!$B$2:$B$6&lt;=E6749)/(SRP!$C$2:$C$6&gt;=E6749),SRP!$D$2:$D$6)*(G6749/100)*(E6749/1000)),IF(AND(C6749="Wine",D6749="Fortified Wines"),SUM(LOOKUP(2,1/(SRP!$B$20:$B$23&lt;=E6749)/(SRP!$C$20:$C$23&gt;=E6749),SRP!$D$20:$D$23)*(G6749/100)*(E6749/1000)),IF(C6749="Wine",SUM(LOOKUP(2,1/(SRP!$B$15:$B$19&lt;=E6749)/(SRP!$C$15:$C$19&gt;=E6749),SRP!$D$15:$D$19)*(G6749/100)*(E6749/1000)),IF(C6749="Ready to Drink",SUM(LOOKUP(2,1/(SRP!$B$10:$B$14&lt;=E6749)/(SRP!$C$10:$C$14&gt;=E6749),SRP!$D$10:$D$14)*(G6749/100)*(E6749/1000)),0))))),2)</f>
        <v>2.4500000000000002</v>
      </c>
    </row>
    <row r="6750" spans="1:11" x14ac:dyDescent="0.35">
      <c r="A6750" s="2">
        <v>53121</v>
      </c>
      <c r="B6750" s="76" t="s">
        <v>5467</v>
      </c>
      <c r="C6750" s="76" t="s">
        <v>5938</v>
      </c>
      <c r="D6750" s="76" t="s">
        <v>5279</v>
      </c>
      <c r="E6750" s="76">
        <v>473</v>
      </c>
      <c r="F6750" s="76">
        <v>24</v>
      </c>
      <c r="G6750" s="77">
        <v>7</v>
      </c>
      <c r="H6750" s="76" t="s">
        <v>5360</v>
      </c>
      <c r="I6750" s="77">
        <v>3.99</v>
      </c>
      <c r="J6750" s="2">
        <v>1</v>
      </c>
      <c r="K6750" s="119" cm="1">
        <f t="array" ref="K6750">ROUND(IF(C6750="Beer",SUM(LOOKUP(2,1/(SRP!$B$7:$B$9&lt;=E6750)/(SRP!$C$7:$C$9&gt;=E6750),SRP!$D$7:$D$9)*(G6750/100)*(E6750/1000)),IF(C6750="Spirits",SUM(LOOKUP(2,1/(SRP!$B$2:$B$6&lt;=E6750)/(SRP!$C$2:$C$6&gt;=E6750),SRP!$D$2:$D$6)*(G6750/100)*(E6750/1000)),IF(AND(C6750="Wine",D6750="Fortified Wines"),SUM(LOOKUP(2,1/(SRP!$B$20:$B$23&lt;=E6750)/(SRP!$C$20:$C$23&gt;=E6750),SRP!$D$20:$D$23)*(G6750/100)*(E6750/1000)),IF(C6750="Wine",SUM(LOOKUP(2,1/(SRP!$B$15:$B$19&lt;=E6750)/(SRP!$C$15:$C$19&gt;=E6750),SRP!$D$15:$D$19)*(G6750/100)*(E6750/1000)),IF(C6750="Ready to Drink",SUM(LOOKUP(2,1/(SRP!$B$10:$B$14&lt;=E6750)/(SRP!$C$10:$C$14&gt;=E6750),SRP!$D$10:$D$14)*(G6750/100)*(E6750/1000)),0))))),2)</f>
        <v>2.4500000000000002</v>
      </c>
    </row>
    <row r="6751" spans="1:11" x14ac:dyDescent="0.35">
      <c r="A6751" s="2">
        <v>53125</v>
      </c>
      <c r="B6751" s="76" t="s">
        <v>5357</v>
      </c>
      <c r="C6751" s="76" t="s">
        <v>287</v>
      </c>
      <c r="D6751" s="76" t="s">
        <v>5240</v>
      </c>
      <c r="E6751" s="76">
        <v>5325</v>
      </c>
      <c r="F6751" s="76">
        <v>1</v>
      </c>
      <c r="G6751" s="77">
        <v>7</v>
      </c>
      <c r="H6751" s="76" t="s">
        <v>3301</v>
      </c>
      <c r="I6751" s="77">
        <v>27.72</v>
      </c>
      <c r="J6751" s="2">
        <v>15</v>
      </c>
      <c r="K6751" s="119" cm="1">
        <f t="array" ref="K6751">ROUND(IF(C6751="Beer",SUM(LOOKUP(2,1/(SRP!$B$7:$B$9&lt;=E6751)/(SRP!$C$7:$C$9&gt;=E6751),SRP!$D$7:$D$9)*(G6751/100)*(E6751/1000)),IF(C6751="Spirits",SUM(LOOKUP(2,1/(SRP!$B$2:$B$6&lt;=E6751)/(SRP!$C$2:$C$6&gt;=E6751),SRP!$D$2:$D$6)*(G6751/100)*(E6751/1000)),IF(AND(C6751="Wine",D6751="Fortified Wines"),SUM(LOOKUP(2,1/(SRP!$B$20:$B$23&lt;=E6751)/(SRP!$C$20:$C$23&gt;=E6751),SRP!$D$20:$D$23)*(G6751/100)*(E6751/1000)),IF(C6751="Wine",SUM(LOOKUP(2,1/(SRP!$B$15:$B$19&lt;=E6751)/(SRP!$C$15:$C$19&gt;=E6751),SRP!$D$15:$D$19)*(G6751/100)*(E6751/1000)),IF(C6751="Ready to Drink",SUM(LOOKUP(2,1/(SRP!$B$10:$B$14&lt;=E6751)/(SRP!$C$10:$C$14&gt;=E6751),SRP!$D$10:$D$14)*(G6751/100)*(E6751/1000)),0))))),2)</f>
        <v>26.02</v>
      </c>
    </row>
    <row r="6752" spans="1:11" x14ac:dyDescent="0.35">
      <c r="A6752" s="2">
        <v>53125</v>
      </c>
      <c r="B6752" s="76" t="s">
        <v>5357</v>
      </c>
      <c r="C6752" s="76" t="s">
        <v>287</v>
      </c>
      <c r="D6752" s="76" t="s">
        <v>5240</v>
      </c>
      <c r="E6752" s="76">
        <v>5325</v>
      </c>
      <c r="F6752" s="76">
        <v>1</v>
      </c>
      <c r="G6752" s="77">
        <v>7</v>
      </c>
      <c r="H6752" s="76" t="s">
        <v>3301</v>
      </c>
      <c r="I6752" s="77">
        <v>27.72</v>
      </c>
      <c r="J6752" s="2">
        <v>15</v>
      </c>
      <c r="K6752" s="119" cm="1">
        <f t="array" ref="K6752">ROUND(IF(C6752="Beer",SUM(LOOKUP(2,1/(SRP!$B$7:$B$9&lt;=E6752)/(SRP!$C$7:$C$9&gt;=E6752),SRP!$D$7:$D$9)*(G6752/100)*(E6752/1000)),IF(C6752="Spirits",SUM(LOOKUP(2,1/(SRP!$B$2:$B$6&lt;=E6752)/(SRP!$C$2:$C$6&gt;=E6752),SRP!$D$2:$D$6)*(G6752/100)*(E6752/1000)),IF(AND(C6752="Wine",D6752="Fortified Wines"),SUM(LOOKUP(2,1/(SRP!$B$20:$B$23&lt;=E6752)/(SRP!$C$20:$C$23&gt;=E6752),SRP!$D$20:$D$23)*(G6752/100)*(E6752/1000)),IF(C6752="Wine",SUM(LOOKUP(2,1/(SRP!$B$15:$B$19&lt;=E6752)/(SRP!$C$15:$C$19&gt;=E6752),SRP!$D$15:$D$19)*(G6752/100)*(E6752/1000)),IF(C6752="Ready to Drink",SUM(LOOKUP(2,1/(SRP!$B$10:$B$14&lt;=E6752)/(SRP!$C$10:$C$14&gt;=E6752),SRP!$D$10:$D$14)*(G6752/100)*(E6752/1000)),0))))),2)</f>
        <v>26.02</v>
      </c>
    </row>
    <row r="6753" spans="1:11" x14ac:dyDescent="0.35">
      <c r="A6753" s="2">
        <v>53127</v>
      </c>
      <c r="B6753" s="76" t="s">
        <v>5330</v>
      </c>
      <c r="C6753" s="76" t="s">
        <v>287</v>
      </c>
      <c r="D6753" s="76" t="s">
        <v>5240</v>
      </c>
      <c r="E6753" s="76">
        <v>473</v>
      </c>
      <c r="F6753" s="76">
        <v>24</v>
      </c>
      <c r="G6753" s="77">
        <v>6.5</v>
      </c>
      <c r="H6753" s="76" t="s">
        <v>3391</v>
      </c>
      <c r="I6753" s="77">
        <v>4.8499999999999996</v>
      </c>
      <c r="J6753" s="2">
        <v>1</v>
      </c>
      <c r="K6753" s="119" cm="1">
        <f t="array" ref="K6753">ROUND(IF(C6753="Beer",SUM(LOOKUP(2,1/(SRP!$B$7:$B$9&lt;=E6753)/(SRP!$C$7:$C$9&gt;=E6753),SRP!$D$7:$D$9)*(G6753/100)*(E6753/1000)),IF(C6753="Spirits",SUM(LOOKUP(2,1/(SRP!$B$2:$B$6&lt;=E6753)/(SRP!$C$2:$C$6&gt;=E6753),SRP!$D$2:$D$6)*(G6753/100)*(E6753/1000)),IF(AND(C6753="Wine",D6753="Fortified Wines"),SUM(LOOKUP(2,1/(SRP!$B$20:$B$23&lt;=E6753)/(SRP!$C$20:$C$23&gt;=E6753),SRP!$D$20:$D$23)*(G6753/100)*(E6753/1000)),IF(C6753="Wine",SUM(LOOKUP(2,1/(SRP!$B$15:$B$19&lt;=E6753)/(SRP!$C$15:$C$19&gt;=E6753),SRP!$D$15:$D$19)*(G6753/100)*(E6753/1000)),IF(C6753="Ready to Drink",SUM(LOOKUP(2,1/(SRP!$B$10:$B$14&lt;=E6753)/(SRP!$C$10:$C$14&gt;=E6753),SRP!$D$10:$D$14)*(G6753/100)*(E6753/1000)),0))))),2)</f>
        <v>2.15</v>
      </c>
    </row>
    <row r="6754" spans="1:11" x14ac:dyDescent="0.35">
      <c r="A6754" s="2">
        <v>53127</v>
      </c>
      <c r="B6754" s="76" t="s">
        <v>5330</v>
      </c>
      <c r="C6754" s="76" t="s">
        <v>287</v>
      </c>
      <c r="D6754" s="76" t="s">
        <v>5240</v>
      </c>
      <c r="E6754" s="76">
        <v>473</v>
      </c>
      <c r="F6754" s="76">
        <v>24</v>
      </c>
      <c r="G6754" s="77">
        <v>6.5</v>
      </c>
      <c r="H6754" s="76" t="s">
        <v>3391</v>
      </c>
      <c r="I6754" s="77">
        <v>4.8499999999999996</v>
      </c>
      <c r="J6754" s="2">
        <v>1</v>
      </c>
      <c r="K6754" s="119" cm="1">
        <f t="array" ref="K6754">ROUND(IF(C6754="Beer",SUM(LOOKUP(2,1/(SRP!$B$7:$B$9&lt;=E6754)/(SRP!$C$7:$C$9&gt;=E6754),SRP!$D$7:$D$9)*(G6754/100)*(E6754/1000)),IF(C6754="Spirits",SUM(LOOKUP(2,1/(SRP!$B$2:$B$6&lt;=E6754)/(SRP!$C$2:$C$6&gt;=E6754),SRP!$D$2:$D$6)*(G6754/100)*(E6754/1000)),IF(AND(C6754="Wine",D6754="Fortified Wines"),SUM(LOOKUP(2,1/(SRP!$B$20:$B$23&lt;=E6754)/(SRP!$C$20:$C$23&gt;=E6754),SRP!$D$20:$D$23)*(G6754/100)*(E6754/1000)),IF(C6754="Wine",SUM(LOOKUP(2,1/(SRP!$B$15:$B$19&lt;=E6754)/(SRP!$C$15:$C$19&gt;=E6754),SRP!$D$15:$D$19)*(G6754/100)*(E6754/1000)),IF(C6754="Ready to Drink",SUM(LOOKUP(2,1/(SRP!$B$10:$B$14&lt;=E6754)/(SRP!$C$10:$C$14&gt;=E6754),SRP!$D$10:$D$14)*(G6754/100)*(E6754/1000)),0))))),2)</f>
        <v>2.15</v>
      </c>
    </row>
    <row r="6755" spans="1:11" x14ac:dyDescent="0.35">
      <c r="A6755" s="2">
        <v>53136</v>
      </c>
      <c r="B6755" s="76" t="s">
        <v>5463</v>
      </c>
      <c r="C6755" s="76" t="s">
        <v>287</v>
      </c>
      <c r="D6755" s="76" t="s">
        <v>5240</v>
      </c>
      <c r="E6755" s="76">
        <v>473</v>
      </c>
      <c r="F6755" s="76">
        <v>24</v>
      </c>
      <c r="G6755" s="77">
        <v>6</v>
      </c>
      <c r="H6755" s="76" t="s">
        <v>3387</v>
      </c>
      <c r="I6755" s="77">
        <v>4.75</v>
      </c>
      <c r="J6755" s="2">
        <v>1</v>
      </c>
      <c r="K6755" s="119" cm="1">
        <f t="array" ref="K6755">ROUND(IF(C6755="Beer",SUM(LOOKUP(2,1/(SRP!$B$7:$B$9&lt;=E6755)/(SRP!$C$7:$C$9&gt;=E6755),SRP!$D$7:$D$9)*(G6755/100)*(E6755/1000)),IF(C6755="Spirits",SUM(LOOKUP(2,1/(SRP!$B$2:$B$6&lt;=E6755)/(SRP!$C$2:$C$6&gt;=E6755),SRP!$D$2:$D$6)*(G6755/100)*(E6755/1000)),IF(AND(C6755="Wine",D6755="Fortified Wines"),SUM(LOOKUP(2,1/(SRP!$B$20:$B$23&lt;=E6755)/(SRP!$C$20:$C$23&gt;=E6755),SRP!$D$20:$D$23)*(G6755/100)*(E6755/1000)),IF(C6755="Wine",SUM(LOOKUP(2,1/(SRP!$B$15:$B$19&lt;=E6755)/(SRP!$C$15:$C$19&gt;=E6755),SRP!$D$15:$D$19)*(G6755/100)*(E6755/1000)),IF(C6755="Ready to Drink",SUM(LOOKUP(2,1/(SRP!$B$10:$B$14&lt;=E6755)/(SRP!$C$10:$C$14&gt;=E6755),SRP!$D$10:$D$14)*(G6755/100)*(E6755/1000)),0))))),2)</f>
        <v>1.98</v>
      </c>
    </row>
    <row r="6756" spans="1:11" x14ac:dyDescent="0.35">
      <c r="A6756" s="2">
        <v>53136</v>
      </c>
      <c r="B6756" s="76" t="s">
        <v>5463</v>
      </c>
      <c r="C6756" s="76" t="s">
        <v>287</v>
      </c>
      <c r="D6756" s="76" t="s">
        <v>5240</v>
      </c>
      <c r="E6756" s="76">
        <v>473</v>
      </c>
      <c r="F6756" s="76">
        <v>24</v>
      </c>
      <c r="G6756" s="77">
        <v>6</v>
      </c>
      <c r="H6756" s="76" t="s">
        <v>3387</v>
      </c>
      <c r="I6756" s="77">
        <v>4.75</v>
      </c>
      <c r="J6756" s="2">
        <v>1</v>
      </c>
      <c r="K6756" s="119" cm="1">
        <f t="array" ref="K6756">ROUND(IF(C6756="Beer",SUM(LOOKUP(2,1/(SRP!$B$7:$B$9&lt;=E6756)/(SRP!$C$7:$C$9&gt;=E6756),SRP!$D$7:$D$9)*(G6756/100)*(E6756/1000)),IF(C6756="Spirits",SUM(LOOKUP(2,1/(SRP!$B$2:$B$6&lt;=E6756)/(SRP!$C$2:$C$6&gt;=E6756),SRP!$D$2:$D$6)*(G6756/100)*(E6756/1000)),IF(AND(C6756="Wine",D6756="Fortified Wines"),SUM(LOOKUP(2,1/(SRP!$B$20:$B$23&lt;=E6756)/(SRP!$C$20:$C$23&gt;=E6756),SRP!$D$20:$D$23)*(G6756/100)*(E6756/1000)),IF(C6756="Wine",SUM(LOOKUP(2,1/(SRP!$B$15:$B$19&lt;=E6756)/(SRP!$C$15:$C$19&gt;=E6756),SRP!$D$15:$D$19)*(G6756/100)*(E6756/1000)),IF(C6756="Ready to Drink",SUM(LOOKUP(2,1/(SRP!$B$10:$B$14&lt;=E6756)/(SRP!$C$10:$C$14&gt;=E6756),SRP!$D$10:$D$14)*(G6756/100)*(E6756/1000)),0))))),2)</f>
        <v>1.98</v>
      </c>
    </row>
    <row r="6757" spans="1:11" x14ac:dyDescent="0.35">
      <c r="A6757" s="2">
        <v>53139</v>
      </c>
      <c r="B6757" s="76" t="s">
        <v>5425</v>
      </c>
      <c r="C6757" s="76" t="s">
        <v>287</v>
      </c>
      <c r="D6757" s="76" t="s">
        <v>5240</v>
      </c>
      <c r="E6757" s="76">
        <v>473</v>
      </c>
      <c r="F6757" s="76">
        <v>24</v>
      </c>
      <c r="G6757" s="77">
        <v>10</v>
      </c>
      <c r="H6757" s="76" t="s">
        <v>4849</v>
      </c>
      <c r="I6757" s="77">
        <v>3.99</v>
      </c>
      <c r="J6757" s="2">
        <v>1</v>
      </c>
      <c r="K6757" s="119" cm="1">
        <f t="array" ref="K6757">ROUND(IF(C6757="Beer",SUM(LOOKUP(2,1/(SRP!$B$7:$B$9&lt;=E6757)/(SRP!$C$7:$C$9&gt;=E6757),SRP!$D$7:$D$9)*(G6757/100)*(E6757/1000)),IF(C6757="Spirits",SUM(LOOKUP(2,1/(SRP!$B$2:$B$6&lt;=E6757)/(SRP!$C$2:$C$6&gt;=E6757),SRP!$D$2:$D$6)*(G6757/100)*(E6757/1000)),IF(AND(C6757="Wine",D6757="Fortified Wines"),SUM(LOOKUP(2,1/(SRP!$B$20:$B$23&lt;=E6757)/(SRP!$C$20:$C$23&gt;=E6757),SRP!$D$20:$D$23)*(G6757/100)*(E6757/1000)),IF(C6757="Wine",SUM(LOOKUP(2,1/(SRP!$B$15:$B$19&lt;=E6757)/(SRP!$C$15:$C$19&gt;=E6757),SRP!$D$15:$D$19)*(G6757/100)*(E6757/1000)),IF(C6757="Ready to Drink",SUM(LOOKUP(2,1/(SRP!$B$10:$B$14&lt;=E6757)/(SRP!$C$10:$C$14&gt;=E6757),SRP!$D$10:$D$14)*(G6757/100)*(E6757/1000)),0))))),2)</f>
        <v>3.3</v>
      </c>
    </row>
    <row r="6758" spans="1:11" x14ac:dyDescent="0.35">
      <c r="A6758" s="2">
        <v>53140</v>
      </c>
      <c r="B6758" s="76" t="s">
        <v>2485</v>
      </c>
      <c r="C6758" s="76" t="s">
        <v>285</v>
      </c>
      <c r="D6758" s="76" t="s">
        <v>5250</v>
      </c>
      <c r="E6758" s="76">
        <v>750</v>
      </c>
      <c r="F6758" s="76">
        <v>12</v>
      </c>
      <c r="G6758" s="77">
        <v>40</v>
      </c>
      <c r="H6758" s="76" t="s">
        <v>3279</v>
      </c>
      <c r="I6758" s="77">
        <v>37.79</v>
      </c>
      <c r="J6758" s="2">
        <v>1</v>
      </c>
      <c r="K6758" s="119" cm="1">
        <f t="array" ref="K6758">ROUND(IF(C6758="Beer",SUM(LOOKUP(2,1/(SRP!$B$7:$B$9&lt;=E6758)/(SRP!$C$7:$C$9&gt;=E6758),SRP!$D$7:$D$9)*(G6758/100)*(E6758/1000)),IF(C6758="Spirits",SUM(LOOKUP(2,1/(SRP!$B$2:$B$6&lt;=E6758)/(SRP!$C$2:$C$6&gt;=E6758),SRP!$D$2:$D$6)*(G6758/100)*(E6758/1000)),IF(AND(C6758="Wine",D6758="Fortified Wines"),SUM(LOOKUP(2,1/(SRP!$B$20:$B$23&lt;=E6758)/(SRP!$C$20:$C$23&gt;=E6758),SRP!$D$20:$D$23)*(G6758/100)*(E6758/1000)),IF(C6758="Wine",SUM(LOOKUP(2,1/(SRP!$B$15:$B$19&lt;=E6758)/(SRP!$C$15:$C$19&gt;=E6758),SRP!$D$15:$D$19)*(G6758/100)*(E6758/1000)),IF(C6758="Ready to Drink",SUM(LOOKUP(2,1/(SRP!$B$10:$B$14&lt;=E6758)/(SRP!$C$10:$C$14&gt;=E6758),SRP!$D$10:$D$14)*(G6758/100)*(E6758/1000)),0))))),2)</f>
        <v>20.94</v>
      </c>
    </row>
    <row r="6759" spans="1:11" x14ac:dyDescent="0.35">
      <c r="A6759" s="2">
        <v>53143</v>
      </c>
      <c r="B6759" s="76" t="s">
        <v>5446</v>
      </c>
      <c r="C6759" s="76" t="s">
        <v>285</v>
      </c>
      <c r="D6759" s="76" t="s">
        <v>6931</v>
      </c>
      <c r="E6759" s="76">
        <v>750</v>
      </c>
      <c r="F6759" s="76">
        <v>12</v>
      </c>
      <c r="G6759" s="77">
        <v>40</v>
      </c>
      <c r="H6759" s="76" t="s">
        <v>3279</v>
      </c>
      <c r="I6759" s="77">
        <v>49.99</v>
      </c>
      <c r="J6759" s="2">
        <v>1</v>
      </c>
      <c r="K6759" s="119" cm="1">
        <f t="array" ref="K6759">ROUND(IF(C6759="Beer",SUM(LOOKUP(2,1/(SRP!$B$7:$B$9&lt;=E6759)/(SRP!$C$7:$C$9&gt;=E6759),SRP!$D$7:$D$9)*(G6759/100)*(E6759/1000)),IF(C6759="Spirits",SUM(LOOKUP(2,1/(SRP!$B$2:$B$6&lt;=E6759)/(SRP!$C$2:$C$6&gt;=E6759),SRP!$D$2:$D$6)*(G6759/100)*(E6759/1000)),IF(AND(C6759="Wine",D6759="Fortified Wines"),SUM(LOOKUP(2,1/(SRP!$B$20:$B$23&lt;=E6759)/(SRP!$C$20:$C$23&gt;=E6759),SRP!$D$20:$D$23)*(G6759/100)*(E6759/1000)),IF(C6759="Wine",SUM(LOOKUP(2,1/(SRP!$B$15:$B$19&lt;=E6759)/(SRP!$C$15:$C$19&gt;=E6759),SRP!$D$15:$D$19)*(G6759/100)*(E6759/1000)),IF(C6759="Ready to Drink",SUM(LOOKUP(2,1/(SRP!$B$10:$B$14&lt;=E6759)/(SRP!$C$10:$C$14&gt;=E6759),SRP!$D$10:$D$14)*(G6759/100)*(E6759/1000)),0))))),2)</f>
        <v>20.94</v>
      </c>
    </row>
    <row r="6760" spans="1:11" x14ac:dyDescent="0.35">
      <c r="A6760" s="2">
        <v>53144</v>
      </c>
      <c r="B6760" s="76" t="s">
        <v>5341</v>
      </c>
      <c r="C6760" s="76" t="s">
        <v>286</v>
      </c>
      <c r="D6760" s="76" t="s">
        <v>5246</v>
      </c>
      <c r="E6760" s="76">
        <v>750</v>
      </c>
      <c r="F6760" s="76">
        <v>12</v>
      </c>
      <c r="G6760" s="77">
        <v>13.5</v>
      </c>
      <c r="H6760" s="76" t="s">
        <v>3306</v>
      </c>
      <c r="I6760" s="77">
        <v>21.99</v>
      </c>
      <c r="J6760" s="2">
        <v>1</v>
      </c>
      <c r="K6760" s="119" cm="1">
        <f t="array" ref="K6760">ROUND(IF(C6760="Beer",SUM(LOOKUP(2,1/(SRP!$B$7:$B$9&lt;=E6760)/(SRP!$C$7:$C$9&gt;=E6760),SRP!$D$7:$D$9)*(G6760/100)*(E6760/1000)),IF(C6760="Spirits",SUM(LOOKUP(2,1/(SRP!$B$2:$B$6&lt;=E6760)/(SRP!$C$2:$C$6&gt;=E6760),SRP!$D$2:$D$6)*(G6760/100)*(E6760/1000)),IF(AND(C6760="Wine",D6760="Fortified Wines"),SUM(LOOKUP(2,1/(SRP!$B$20:$B$23&lt;=E6760)/(SRP!$C$20:$C$23&gt;=E6760),SRP!$D$20:$D$23)*(G6760/100)*(E6760/1000)),IF(C6760="Wine",SUM(LOOKUP(2,1/(SRP!$B$15:$B$19&lt;=E6760)/(SRP!$C$15:$C$19&gt;=E6760),SRP!$D$15:$D$19)*(G6760/100)*(E6760/1000)),IF(C6760="Ready to Drink",SUM(LOOKUP(2,1/(SRP!$B$10:$B$14&lt;=E6760)/(SRP!$C$10:$C$14&gt;=E6760),SRP!$D$10:$D$14)*(G6760/100)*(E6760/1000)),0))))),2)</f>
        <v>7.07</v>
      </c>
    </row>
    <row r="6761" spans="1:11" x14ac:dyDescent="0.35">
      <c r="A6761" s="2">
        <v>53146</v>
      </c>
      <c r="B6761" s="76" t="s">
        <v>5412</v>
      </c>
      <c r="C6761" s="76" t="s">
        <v>286</v>
      </c>
      <c r="D6761" s="76" t="s">
        <v>5247</v>
      </c>
      <c r="E6761" s="76">
        <v>750</v>
      </c>
      <c r="F6761" s="76">
        <v>12</v>
      </c>
      <c r="G6761" s="77">
        <v>13.7</v>
      </c>
      <c r="H6761" s="76" t="s">
        <v>3363</v>
      </c>
      <c r="I6761" s="77">
        <v>24.99</v>
      </c>
      <c r="J6761" s="2">
        <v>1</v>
      </c>
      <c r="K6761" s="119" cm="1">
        <f t="array" ref="K6761">ROUND(IF(C6761="Beer",SUM(LOOKUP(2,1/(SRP!$B$7:$B$9&lt;=E6761)/(SRP!$C$7:$C$9&gt;=E6761),SRP!$D$7:$D$9)*(G6761/100)*(E6761/1000)),IF(C6761="Spirits",SUM(LOOKUP(2,1/(SRP!$B$2:$B$6&lt;=E6761)/(SRP!$C$2:$C$6&gt;=E6761),SRP!$D$2:$D$6)*(G6761/100)*(E6761/1000)),IF(AND(C6761="Wine",D6761="Fortified Wines"),SUM(LOOKUP(2,1/(SRP!$B$20:$B$23&lt;=E6761)/(SRP!$C$20:$C$23&gt;=E6761),SRP!$D$20:$D$23)*(G6761/100)*(E6761/1000)),IF(C6761="Wine",SUM(LOOKUP(2,1/(SRP!$B$15:$B$19&lt;=E6761)/(SRP!$C$15:$C$19&gt;=E6761),SRP!$D$15:$D$19)*(G6761/100)*(E6761/1000)),IF(C6761="Ready to Drink",SUM(LOOKUP(2,1/(SRP!$B$10:$B$14&lt;=E6761)/(SRP!$C$10:$C$14&gt;=E6761),SRP!$D$10:$D$14)*(G6761/100)*(E6761/1000)),0))))),2)</f>
        <v>7.17</v>
      </c>
    </row>
    <row r="6762" spans="1:11" x14ac:dyDescent="0.35">
      <c r="A6762" s="2">
        <v>53147</v>
      </c>
      <c r="B6762" s="76" t="s">
        <v>5414</v>
      </c>
      <c r="C6762" s="76" t="s">
        <v>286</v>
      </c>
      <c r="D6762" s="76" t="s">
        <v>5246</v>
      </c>
      <c r="E6762" s="76">
        <v>750</v>
      </c>
      <c r="F6762" s="76">
        <v>12</v>
      </c>
      <c r="G6762" s="77">
        <v>13.5</v>
      </c>
      <c r="H6762" s="76" t="s">
        <v>3363</v>
      </c>
      <c r="I6762" s="77">
        <v>24.99</v>
      </c>
      <c r="J6762" s="2">
        <v>1</v>
      </c>
      <c r="K6762" s="119" cm="1">
        <f t="array" ref="K6762">ROUND(IF(C6762="Beer",SUM(LOOKUP(2,1/(SRP!$B$7:$B$9&lt;=E6762)/(SRP!$C$7:$C$9&gt;=E6762),SRP!$D$7:$D$9)*(G6762/100)*(E6762/1000)),IF(C6762="Spirits",SUM(LOOKUP(2,1/(SRP!$B$2:$B$6&lt;=E6762)/(SRP!$C$2:$C$6&gt;=E6762),SRP!$D$2:$D$6)*(G6762/100)*(E6762/1000)),IF(AND(C6762="Wine",D6762="Fortified Wines"),SUM(LOOKUP(2,1/(SRP!$B$20:$B$23&lt;=E6762)/(SRP!$C$20:$C$23&gt;=E6762),SRP!$D$20:$D$23)*(G6762/100)*(E6762/1000)),IF(C6762="Wine",SUM(LOOKUP(2,1/(SRP!$B$15:$B$19&lt;=E6762)/(SRP!$C$15:$C$19&gt;=E6762),SRP!$D$15:$D$19)*(G6762/100)*(E6762/1000)),IF(C6762="Ready to Drink",SUM(LOOKUP(2,1/(SRP!$B$10:$B$14&lt;=E6762)/(SRP!$C$10:$C$14&gt;=E6762),SRP!$D$10:$D$14)*(G6762/100)*(E6762/1000)),0))))),2)</f>
        <v>7.07</v>
      </c>
    </row>
    <row r="6763" spans="1:11" x14ac:dyDescent="0.35">
      <c r="A6763" s="2">
        <v>53149</v>
      </c>
      <c r="B6763" s="76" t="s">
        <v>6026</v>
      </c>
      <c r="C6763" s="76" t="s">
        <v>286</v>
      </c>
      <c r="D6763" s="76" t="s">
        <v>5245</v>
      </c>
      <c r="E6763" s="76">
        <v>750</v>
      </c>
      <c r="F6763" s="76">
        <v>12</v>
      </c>
      <c r="G6763" s="77">
        <v>12.5</v>
      </c>
      <c r="H6763" s="76" t="s">
        <v>3299</v>
      </c>
      <c r="I6763" s="77">
        <v>19.989999999999998</v>
      </c>
      <c r="J6763" s="2">
        <v>1</v>
      </c>
      <c r="K6763" s="119" cm="1">
        <f t="array" ref="K6763">ROUND(IF(C6763="Beer",SUM(LOOKUP(2,1/(SRP!$B$7:$B$9&lt;=E6763)/(SRP!$C$7:$C$9&gt;=E6763),SRP!$D$7:$D$9)*(G6763/100)*(E6763/1000)),IF(C6763="Spirits",SUM(LOOKUP(2,1/(SRP!$B$2:$B$6&lt;=E6763)/(SRP!$C$2:$C$6&gt;=E6763),SRP!$D$2:$D$6)*(G6763/100)*(E6763/1000)),IF(AND(C6763="Wine",D6763="Fortified Wines"),SUM(LOOKUP(2,1/(SRP!$B$20:$B$23&lt;=E6763)/(SRP!$C$20:$C$23&gt;=E6763),SRP!$D$20:$D$23)*(G6763/100)*(E6763/1000)),IF(C6763="Wine",SUM(LOOKUP(2,1/(SRP!$B$15:$B$19&lt;=E6763)/(SRP!$C$15:$C$19&gt;=E6763),SRP!$D$15:$D$19)*(G6763/100)*(E6763/1000)),IF(C6763="Ready to Drink",SUM(LOOKUP(2,1/(SRP!$B$10:$B$14&lt;=E6763)/(SRP!$C$10:$C$14&gt;=E6763),SRP!$D$10:$D$14)*(G6763/100)*(E6763/1000)),0))))),2)</f>
        <v>6.54</v>
      </c>
    </row>
    <row r="6764" spans="1:11" x14ac:dyDescent="0.35">
      <c r="A6764" s="2">
        <v>53156</v>
      </c>
      <c r="B6764" s="76" t="s">
        <v>6463</v>
      </c>
      <c r="C6764" s="76" t="s">
        <v>287</v>
      </c>
      <c r="D6764" s="76" t="s">
        <v>5230</v>
      </c>
      <c r="E6764" s="76">
        <v>473</v>
      </c>
      <c r="F6764" s="76">
        <v>24</v>
      </c>
      <c r="G6764" s="77">
        <v>4.5</v>
      </c>
      <c r="H6764" s="76" t="s">
        <v>3367</v>
      </c>
      <c r="I6764" s="77">
        <v>2.99</v>
      </c>
      <c r="J6764" s="2">
        <v>1</v>
      </c>
      <c r="K6764" s="119" cm="1">
        <f t="array" ref="K6764">ROUND(IF(C6764="Beer",SUM(LOOKUP(2,1/(SRP!$B$7:$B$9&lt;=E6764)/(SRP!$C$7:$C$9&gt;=E6764),SRP!$D$7:$D$9)*(G6764/100)*(E6764/1000)),IF(C6764="Spirits",SUM(LOOKUP(2,1/(SRP!$B$2:$B$6&lt;=E6764)/(SRP!$C$2:$C$6&gt;=E6764),SRP!$D$2:$D$6)*(G6764/100)*(E6764/1000)),IF(AND(C6764="Wine",D6764="Fortified Wines"),SUM(LOOKUP(2,1/(SRP!$B$20:$B$23&lt;=E6764)/(SRP!$C$20:$C$23&gt;=E6764),SRP!$D$20:$D$23)*(G6764/100)*(E6764/1000)),IF(C6764="Wine",SUM(LOOKUP(2,1/(SRP!$B$15:$B$19&lt;=E6764)/(SRP!$C$15:$C$19&gt;=E6764),SRP!$D$15:$D$19)*(G6764/100)*(E6764/1000)),IF(C6764="Ready to Drink",SUM(LOOKUP(2,1/(SRP!$B$10:$B$14&lt;=E6764)/(SRP!$C$10:$C$14&gt;=E6764),SRP!$D$10:$D$14)*(G6764/100)*(E6764/1000)),0))))),2)</f>
        <v>1.49</v>
      </c>
    </row>
    <row r="6765" spans="1:11" x14ac:dyDescent="0.35">
      <c r="A6765" s="2">
        <v>53156</v>
      </c>
      <c r="B6765" s="76" t="s">
        <v>6463</v>
      </c>
      <c r="C6765" s="76" t="s">
        <v>287</v>
      </c>
      <c r="D6765" s="76" t="s">
        <v>5230</v>
      </c>
      <c r="E6765" s="76">
        <v>473</v>
      </c>
      <c r="F6765" s="76">
        <v>24</v>
      </c>
      <c r="G6765" s="77">
        <v>4.5</v>
      </c>
      <c r="H6765" s="76" t="s">
        <v>3367</v>
      </c>
      <c r="I6765" s="77">
        <v>2.99</v>
      </c>
      <c r="J6765" s="2">
        <v>1</v>
      </c>
      <c r="K6765" s="119" cm="1">
        <f t="array" ref="K6765">ROUND(IF(C6765="Beer",SUM(LOOKUP(2,1/(SRP!$B$7:$B$9&lt;=E6765)/(SRP!$C$7:$C$9&gt;=E6765),SRP!$D$7:$D$9)*(G6765/100)*(E6765/1000)),IF(C6765="Spirits",SUM(LOOKUP(2,1/(SRP!$B$2:$B$6&lt;=E6765)/(SRP!$C$2:$C$6&gt;=E6765),SRP!$D$2:$D$6)*(G6765/100)*(E6765/1000)),IF(AND(C6765="Wine",D6765="Fortified Wines"),SUM(LOOKUP(2,1/(SRP!$B$20:$B$23&lt;=E6765)/(SRP!$C$20:$C$23&gt;=E6765),SRP!$D$20:$D$23)*(G6765/100)*(E6765/1000)),IF(C6765="Wine",SUM(LOOKUP(2,1/(SRP!$B$15:$B$19&lt;=E6765)/(SRP!$C$15:$C$19&gt;=E6765),SRP!$D$15:$D$19)*(G6765/100)*(E6765/1000)),IF(C6765="Ready to Drink",SUM(LOOKUP(2,1/(SRP!$B$10:$B$14&lt;=E6765)/(SRP!$C$10:$C$14&gt;=E6765),SRP!$D$10:$D$14)*(G6765/100)*(E6765/1000)),0))))),2)</f>
        <v>1.49</v>
      </c>
    </row>
    <row r="6766" spans="1:11" x14ac:dyDescent="0.35">
      <c r="A6766" s="2">
        <v>53161</v>
      </c>
      <c r="B6766" s="76" t="s">
        <v>5406</v>
      </c>
      <c r="C6766" s="76" t="s">
        <v>287</v>
      </c>
      <c r="D6766" s="76" t="s">
        <v>5292</v>
      </c>
      <c r="E6766" s="76">
        <v>2130</v>
      </c>
      <c r="F6766" s="76">
        <v>4</v>
      </c>
      <c r="G6766" s="77">
        <v>4.7</v>
      </c>
      <c r="H6766" s="76" t="s">
        <v>6697</v>
      </c>
      <c r="I6766" s="77">
        <v>16.989999999999998</v>
      </c>
      <c r="J6766" s="2">
        <v>6</v>
      </c>
      <c r="K6766" s="119" cm="1">
        <f t="array" ref="K6766">ROUND(IF(C6766="Beer",SUM(LOOKUP(2,1/(SRP!$B$7:$B$9&lt;=E6766)/(SRP!$C$7:$C$9&gt;=E6766),SRP!$D$7:$D$9)*(G6766/100)*(E6766/1000)),IF(C6766="Spirits",SUM(LOOKUP(2,1/(SRP!$B$2:$B$6&lt;=E6766)/(SRP!$C$2:$C$6&gt;=E6766),SRP!$D$2:$D$6)*(G6766/100)*(E6766/1000)),IF(AND(C6766="Wine",D6766="Fortified Wines"),SUM(LOOKUP(2,1/(SRP!$B$20:$B$23&lt;=E6766)/(SRP!$C$20:$C$23&gt;=E6766),SRP!$D$20:$D$23)*(G6766/100)*(E6766/1000)),IF(C6766="Wine",SUM(LOOKUP(2,1/(SRP!$B$15:$B$19&lt;=E6766)/(SRP!$C$15:$C$19&gt;=E6766),SRP!$D$15:$D$19)*(G6766/100)*(E6766/1000)),IF(C6766="Ready to Drink",SUM(LOOKUP(2,1/(SRP!$B$10:$B$14&lt;=E6766)/(SRP!$C$10:$C$14&gt;=E6766),SRP!$D$10:$D$14)*(G6766/100)*(E6766/1000)),0))))),2)</f>
        <v>6.99</v>
      </c>
    </row>
    <row r="6767" spans="1:11" x14ac:dyDescent="0.35">
      <c r="A6767" s="2">
        <v>53161</v>
      </c>
      <c r="B6767" s="76" t="s">
        <v>5406</v>
      </c>
      <c r="C6767" s="76" t="s">
        <v>287</v>
      </c>
      <c r="D6767" s="76" t="s">
        <v>5292</v>
      </c>
      <c r="E6767" s="76">
        <v>2130</v>
      </c>
      <c r="F6767" s="76">
        <v>4</v>
      </c>
      <c r="G6767" s="77">
        <v>4.7</v>
      </c>
      <c r="H6767" s="76" t="s">
        <v>6697</v>
      </c>
      <c r="I6767" s="77">
        <v>16.989999999999998</v>
      </c>
      <c r="J6767" s="2">
        <v>6</v>
      </c>
      <c r="K6767" s="119" cm="1">
        <f t="array" ref="K6767">ROUND(IF(C6767="Beer",SUM(LOOKUP(2,1/(SRP!$B$7:$B$9&lt;=E6767)/(SRP!$C$7:$C$9&gt;=E6767),SRP!$D$7:$D$9)*(G6767/100)*(E6767/1000)),IF(C6767="Spirits",SUM(LOOKUP(2,1/(SRP!$B$2:$B$6&lt;=E6767)/(SRP!$C$2:$C$6&gt;=E6767),SRP!$D$2:$D$6)*(G6767/100)*(E6767/1000)),IF(AND(C6767="Wine",D6767="Fortified Wines"),SUM(LOOKUP(2,1/(SRP!$B$20:$B$23&lt;=E6767)/(SRP!$C$20:$C$23&gt;=E6767),SRP!$D$20:$D$23)*(G6767/100)*(E6767/1000)),IF(C6767="Wine",SUM(LOOKUP(2,1/(SRP!$B$15:$B$19&lt;=E6767)/(SRP!$C$15:$C$19&gt;=E6767),SRP!$D$15:$D$19)*(G6767/100)*(E6767/1000)),IF(C6767="Ready to Drink",SUM(LOOKUP(2,1/(SRP!$B$10:$B$14&lt;=E6767)/(SRP!$C$10:$C$14&gt;=E6767),SRP!$D$10:$D$14)*(G6767/100)*(E6767/1000)),0))))),2)</f>
        <v>6.99</v>
      </c>
    </row>
    <row r="6768" spans="1:11" x14ac:dyDescent="0.35">
      <c r="A6768" s="2">
        <v>53163</v>
      </c>
      <c r="B6768" s="76" t="s">
        <v>5435</v>
      </c>
      <c r="C6768" s="76" t="s">
        <v>286</v>
      </c>
      <c r="D6768" s="76" t="s">
        <v>5236</v>
      </c>
      <c r="E6768" s="76">
        <v>750</v>
      </c>
      <c r="F6768" s="76">
        <v>12</v>
      </c>
      <c r="G6768" s="77">
        <v>11</v>
      </c>
      <c r="H6768" s="76" t="s">
        <v>3288</v>
      </c>
      <c r="I6768" s="77">
        <v>16.989999999999998</v>
      </c>
      <c r="J6768" s="2">
        <v>1</v>
      </c>
      <c r="K6768" s="119" cm="1">
        <f t="array" ref="K6768">ROUND(IF(C6768="Beer",SUM(LOOKUP(2,1/(SRP!$B$7:$B$9&lt;=E6768)/(SRP!$C$7:$C$9&gt;=E6768),SRP!$D$7:$D$9)*(G6768/100)*(E6768/1000)),IF(C6768="Spirits",SUM(LOOKUP(2,1/(SRP!$B$2:$B$6&lt;=E6768)/(SRP!$C$2:$C$6&gt;=E6768),SRP!$D$2:$D$6)*(G6768/100)*(E6768/1000)),IF(AND(C6768="Wine",D6768="Fortified Wines"),SUM(LOOKUP(2,1/(SRP!$B$20:$B$23&lt;=E6768)/(SRP!$C$20:$C$23&gt;=E6768),SRP!$D$20:$D$23)*(G6768/100)*(E6768/1000)),IF(C6768="Wine",SUM(LOOKUP(2,1/(SRP!$B$15:$B$19&lt;=E6768)/(SRP!$C$15:$C$19&gt;=E6768),SRP!$D$15:$D$19)*(G6768/100)*(E6768/1000)),IF(C6768="Ready to Drink",SUM(LOOKUP(2,1/(SRP!$B$10:$B$14&lt;=E6768)/(SRP!$C$10:$C$14&gt;=E6768),SRP!$D$10:$D$14)*(G6768/100)*(E6768/1000)),0))))),2)</f>
        <v>5.76</v>
      </c>
    </row>
    <row r="6769" spans="1:11" x14ac:dyDescent="0.35">
      <c r="A6769" s="2">
        <v>53164</v>
      </c>
      <c r="B6769" s="76" t="s">
        <v>5421</v>
      </c>
      <c r="C6769" s="76" t="s">
        <v>287</v>
      </c>
      <c r="D6769" s="76" t="s">
        <v>5292</v>
      </c>
      <c r="E6769" s="76">
        <v>2130</v>
      </c>
      <c r="F6769" s="76">
        <v>4</v>
      </c>
      <c r="G6769" s="77">
        <v>4.7</v>
      </c>
      <c r="H6769" s="76" t="s">
        <v>6697</v>
      </c>
      <c r="I6769" s="77">
        <v>16.989999999999998</v>
      </c>
      <c r="J6769" s="2">
        <v>6</v>
      </c>
      <c r="K6769" s="119" cm="1">
        <f t="array" ref="K6769">ROUND(IF(C6769="Beer",SUM(LOOKUP(2,1/(SRP!$B$7:$B$9&lt;=E6769)/(SRP!$C$7:$C$9&gt;=E6769),SRP!$D$7:$D$9)*(G6769/100)*(E6769/1000)),IF(C6769="Spirits",SUM(LOOKUP(2,1/(SRP!$B$2:$B$6&lt;=E6769)/(SRP!$C$2:$C$6&gt;=E6769),SRP!$D$2:$D$6)*(G6769/100)*(E6769/1000)),IF(AND(C6769="Wine",D6769="Fortified Wines"),SUM(LOOKUP(2,1/(SRP!$B$20:$B$23&lt;=E6769)/(SRP!$C$20:$C$23&gt;=E6769),SRP!$D$20:$D$23)*(G6769/100)*(E6769/1000)),IF(C6769="Wine",SUM(LOOKUP(2,1/(SRP!$B$15:$B$19&lt;=E6769)/(SRP!$C$15:$C$19&gt;=E6769),SRP!$D$15:$D$19)*(G6769/100)*(E6769/1000)),IF(C6769="Ready to Drink",SUM(LOOKUP(2,1/(SRP!$B$10:$B$14&lt;=E6769)/(SRP!$C$10:$C$14&gt;=E6769),SRP!$D$10:$D$14)*(G6769/100)*(E6769/1000)),0))))),2)</f>
        <v>6.99</v>
      </c>
    </row>
    <row r="6770" spans="1:11" x14ac:dyDescent="0.35">
      <c r="A6770" s="2">
        <v>53164</v>
      </c>
      <c r="B6770" s="76" t="s">
        <v>5421</v>
      </c>
      <c r="C6770" s="76" t="s">
        <v>287</v>
      </c>
      <c r="D6770" s="76" t="s">
        <v>5292</v>
      </c>
      <c r="E6770" s="76">
        <v>2130</v>
      </c>
      <c r="F6770" s="76">
        <v>4</v>
      </c>
      <c r="G6770" s="77">
        <v>4.7</v>
      </c>
      <c r="H6770" s="76" t="s">
        <v>6697</v>
      </c>
      <c r="I6770" s="77">
        <v>16.989999999999998</v>
      </c>
      <c r="J6770" s="2">
        <v>6</v>
      </c>
      <c r="K6770" s="119" cm="1">
        <f t="array" ref="K6770">ROUND(IF(C6770="Beer",SUM(LOOKUP(2,1/(SRP!$B$7:$B$9&lt;=E6770)/(SRP!$C$7:$C$9&gt;=E6770),SRP!$D$7:$D$9)*(G6770/100)*(E6770/1000)),IF(C6770="Spirits",SUM(LOOKUP(2,1/(SRP!$B$2:$B$6&lt;=E6770)/(SRP!$C$2:$C$6&gt;=E6770),SRP!$D$2:$D$6)*(G6770/100)*(E6770/1000)),IF(AND(C6770="Wine",D6770="Fortified Wines"),SUM(LOOKUP(2,1/(SRP!$B$20:$B$23&lt;=E6770)/(SRP!$C$20:$C$23&gt;=E6770),SRP!$D$20:$D$23)*(G6770/100)*(E6770/1000)),IF(C6770="Wine",SUM(LOOKUP(2,1/(SRP!$B$15:$B$19&lt;=E6770)/(SRP!$C$15:$C$19&gt;=E6770),SRP!$D$15:$D$19)*(G6770/100)*(E6770/1000)),IF(C6770="Ready to Drink",SUM(LOOKUP(2,1/(SRP!$B$10:$B$14&lt;=E6770)/(SRP!$C$10:$C$14&gt;=E6770),SRP!$D$10:$D$14)*(G6770/100)*(E6770/1000)),0))))),2)</f>
        <v>6.99</v>
      </c>
    </row>
    <row r="6771" spans="1:11" x14ac:dyDescent="0.35">
      <c r="A6771" s="2">
        <v>53165</v>
      </c>
      <c r="B6771" s="76" t="s">
        <v>5438</v>
      </c>
      <c r="C6771" s="76" t="s">
        <v>286</v>
      </c>
      <c r="D6771" s="76" t="s">
        <v>5236</v>
      </c>
      <c r="E6771" s="76">
        <v>750</v>
      </c>
      <c r="F6771" s="76">
        <v>12</v>
      </c>
      <c r="G6771" s="77">
        <v>14.3</v>
      </c>
      <c r="H6771" s="76" t="s">
        <v>3300</v>
      </c>
      <c r="I6771" s="77">
        <v>29.99</v>
      </c>
      <c r="J6771" s="2">
        <v>1</v>
      </c>
      <c r="K6771" s="119" cm="1">
        <f t="array" ref="K6771">ROUND(IF(C6771="Beer",SUM(LOOKUP(2,1/(SRP!$B$7:$B$9&lt;=E6771)/(SRP!$C$7:$C$9&gt;=E6771),SRP!$D$7:$D$9)*(G6771/100)*(E6771/1000)),IF(C6771="Spirits",SUM(LOOKUP(2,1/(SRP!$B$2:$B$6&lt;=E6771)/(SRP!$C$2:$C$6&gt;=E6771),SRP!$D$2:$D$6)*(G6771/100)*(E6771/1000)),IF(AND(C6771="Wine",D6771="Fortified Wines"),SUM(LOOKUP(2,1/(SRP!$B$20:$B$23&lt;=E6771)/(SRP!$C$20:$C$23&gt;=E6771),SRP!$D$20:$D$23)*(G6771/100)*(E6771/1000)),IF(C6771="Wine",SUM(LOOKUP(2,1/(SRP!$B$15:$B$19&lt;=E6771)/(SRP!$C$15:$C$19&gt;=E6771),SRP!$D$15:$D$19)*(G6771/100)*(E6771/1000)),IF(C6771="Ready to Drink",SUM(LOOKUP(2,1/(SRP!$B$10:$B$14&lt;=E6771)/(SRP!$C$10:$C$14&gt;=E6771),SRP!$D$10:$D$14)*(G6771/100)*(E6771/1000)),0))))),2)</f>
        <v>7.49</v>
      </c>
    </row>
    <row r="6772" spans="1:11" x14ac:dyDescent="0.35">
      <c r="A6772" s="2">
        <v>53166</v>
      </c>
      <c r="B6772" s="76" t="s">
        <v>5434</v>
      </c>
      <c r="C6772" s="76" t="s">
        <v>287</v>
      </c>
      <c r="D6772" s="76" t="s">
        <v>5292</v>
      </c>
      <c r="E6772" s="76">
        <v>2130</v>
      </c>
      <c r="F6772" s="76">
        <v>4</v>
      </c>
      <c r="G6772" s="77">
        <v>5</v>
      </c>
      <c r="H6772" s="76" t="s">
        <v>6697</v>
      </c>
      <c r="I6772" s="77">
        <v>16.989999999999998</v>
      </c>
      <c r="J6772" s="2">
        <v>6</v>
      </c>
      <c r="K6772" s="119" cm="1">
        <f t="array" ref="K6772">ROUND(IF(C6772="Beer",SUM(LOOKUP(2,1/(SRP!$B$7:$B$9&lt;=E6772)/(SRP!$C$7:$C$9&gt;=E6772),SRP!$D$7:$D$9)*(G6772/100)*(E6772/1000)),IF(C6772="Spirits",SUM(LOOKUP(2,1/(SRP!$B$2:$B$6&lt;=E6772)/(SRP!$C$2:$C$6&gt;=E6772),SRP!$D$2:$D$6)*(G6772/100)*(E6772/1000)),IF(AND(C6772="Wine",D6772="Fortified Wines"),SUM(LOOKUP(2,1/(SRP!$B$20:$B$23&lt;=E6772)/(SRP!$C$20:$C$23&gt;=E6772),SRP!$D$20:$D$23)*(G6772/100)*(E6772/1000)),IF(C6772="Wine",SUM(LOOKUP(2,1/(SRP!$B$15:$B$19&lt;=E6772)/(SRP!$C$15:$C$19&gt;=E6772),SRP!$D$15:$D$19)*(G6772/100)*(E6772/1000)),IF(C6772="Ready to Drink",SUM(LOOKUP(2,1/(SRP!$B$10:$B$14&lt;=E6772)/(SRP!$C$10:$C$14&gt;=E6772),SRP!$D$10:$D$14)*(G6772/100)*(E6772/1000)),0))))),2)</f>
        <v>7.43</v>
      </c>
    </row>
    <row r="6773" spans="1:11" x14ac:dyDescent="0.35">
      <c r="A6773" s="2">
        <v>53166</v>
      </c>
      <c r="B6773" s="76" t="s">
        <v>5434</v>
      </c>
      <c r="C6773" s="76" t="s">
        <v>287</v>
      </c>
      <c r="D6773" s="76" t="s">
        <v>5292</v>
      </c>
      <c r="E6773" s="76">
        <v>2130</v>
      </c>
      <c r="F6773" s="76">
        <v>4</v>
      </c>
      <c r="G6773" s="77">
        <v>5</v>
      </c>
      <c r="H6773" s="76" t="s">
        <v>6697</v>
      </c>
      <c r="I6773" s="77">
        <v>16.989999999999998</v>
      </c>
      <c r="J6773" s="2">
        <v>6</v>
      </c>
      <c r="K6773" s="119" cm="1">
        <f t="array" ref="K6773">ROUND(IF(C6773="Beer",SUM(LOOKUP(2,1/(SRP!$B$7:$B$9&lt;=E6773)/(SRP!$C$7:$C$9&gt;=E6773),SRP!$D$7:$D$9)*(G6773/100)*(E6773/1000)),IF(C6773="Spirits",SUM(LOOKUP(2,1/(SRP!$B$2:$B$6&lt;=E6773)/(SRP!$C$2:$C$6&gt;=E6773),SRP!$D$2:$D$6)*(G6773/100)*(E6773/1000)),IF(AND(C6773="Wine",D6773="Fortified Wines"),SUM(LOOKUP(2,1/(SRP!$B$20:$B$23&lt;=E6773)/(SRP!$C$20:$C$23&gt;=E6773),SRP!$D$20:$D$23)*(G6773/100)*(E6773/1000)),IF(C6773="Wine",SUM(LOOKUP(2,1/(SRP!$B$15:$B$19&lt;=E6773)/(SRP!$C$15:$C$19&gt;=E6773),SRP!$D$15:$D$19)*(G6773/100)*(E6773/1000)),IF(C6773="Ready to Drink",SUM(LOOKUP(2,1/(SRP!$B$10:$B$14&lt;=E6773)/(SRP!$C$10:$C$14&gt;=E6773),SRP!$D$10:$D$14)*(G6773/100)*(E6773/1000)),0))))),2)</f>
        <v>7.43</v>
      </c>
    </row>
    <row r="6774" spans="1:11" x14ac:dyDescent="0.35">
      <c r="A6774" s="2">
        <v>53167</v>
      </c>
      <c r="B6774" s="76" t="s">
        <v>5423</v>
      </c>
      <c r="C6774" s="76" t="s">
        <v>287</v>
      </c>
      <c r="D6774" s="76" t="s">
        <v>5266</v>
      </c>
      <c r="E6774" s="76">
        <v>355</v>
      </c>
      <c r="F6774" s="76">
        <v>24</v>
      </c>
      <c r="G6774" s="77">
        <v>4.5</v>
      </c>
      <c r="H6774" s="76" t="s">
        <v>3409</v>
      </c>
      <c r="I6774" s="77">
        <v>2.99</v>
      </c>
      <c r="J6774" s="2">
        <v>1</v>
      </c>
      <c r="K6774" s="119" cm="1">
        <f t="array" ref="K6774">ROUND(IF(C6774="Beer",SUM(LOOKUP(2,1/(SRP!$B$7:$B$9&lt;=E6774)/(SRP!$C$7:$C$9&gt;=E6774),SRP!$D$7:$D$9)*(G6774/100)*(E6774/1000)),IF(C6774="Spirits",SUM(LOOKUP(2,1/(SRP!$B$2:$B$6&lt;=E6774)/(SRP!$C$2:$C$6&gt;=E6774),SRP!$D$2:$D$6)*(G6774/100)*(E6774/1000)),IF(AND(C6774="Wine",D6774="Fortified Wines"),SUM(LOOKUP(2,1/(SRP!$B$20:$B$23&lt;=E6774)/(SRP!$C$20:$C$23&gt;=E6774),SRP!$D$20:$D$23)*(G6774/100)*(E6774/1000)),IF(C6774="Wine",SUM(LOOKUP(2,1/(SRP!$B$15:$B$19&lt;=E6774)/(SRP!$C$15:$C$19&gt;=E6774),SRP!$D$15:$D$19)*(G6774/100)*(E6774/1000)),IF(C6774="Ready to Drink",SUM(LOOKUP(2,1/(SRP!$B$10:$B$14&lt;=E6774)/(SRP!$C$10:$C$14&gt;=E6774),SRP!$D$10:$D$14)*(G6774/100)*(E6774/1000)),0))))),2)</f>
        <v>1.1200000000000001</v>
      </c>
    </row>
    <row r="6775" spans="1:11" x14ac:dyDescent="0.35">
      <c r="A6775" s="2">
        <v>53167</v>
      </c>
      <c r="B6775" s="76" t="s">
        <v>5423</v>
      </c>
      <c r="C6775" s="76" t="s">
        <v>287</v>
      </c>
      <c r="D6775" s="76" t="s">
        <v>5266</v>
      </c>
      <c r="E6775" s="76">
        <v>355</v>
      </c>
      <c r="F6775" s="76">
        <v>24</v>
      </c>
      <c r="G6775" s="77">
        <v>4.5</v>
      </c>
      <c r="H6775" s="76" t="s">
        <v>3409</v>
      </c>
      <c r="I6775" s="77">
        <v>2.99</v>
      </c>
      <c r="J6775" s="2">
        <v>1</v>
      </c>
      <c r="K6775" s="119" cm="1">
        <f t="array" ref="K6775">ROUND(IF(C6775="Beer",SUM(LOOKUP(2,1/(SRP!$B$7:$B$9&lt;=E6775)/(SRP!$C$7:$C$9&gt;=E6775),SRP!$D$7:$D$9)*(G6775/100)*(E6775/1000)),IF(C6775="Spirits",SUM(LOOKUP(2,1/(SRP!$B$2:$B$6&lt;=E6775)/(SRP!$C$2:$C$6&gt;=E6775),SRP!$D$2:$D$6)*(G6775/100)*(E6775/1000)),IF(AND(C6775="Wine",D6775="Fortified Wines"),SUM(LOOKUP(2,1/(SRP!$B$20:$B$23&lt;=E6775)/(SRP!$C$20:$C$23&gt;=E6775),SRP!$D$20:$D$23)*(G6775/100)*(E6775/1000)),IF(C6775="Wine",SUM(LOOKUP(2,1/(SRP!$B$15:$B$19&lt;=E6775)/(SRP!$C$15:$C$19&gt;=E6775),SRP!$D$15:$D$19)*(G6775/100)*(E6775/1000)),IF(C6775="Ready to Drink",SUM(LOOKUP(2,1/(SRP!$B$10:$B$14&lt;=E6775)/(SRP!$C$10:$C$14&gt;=E6775),SRP!$D$10:$D$14)*(G6775/100)*(E6775/1000)),0))))),2)</f>
        <v>1.1200000000000001</v>
      </c>
    </row>
    <row r="6776" spans="1:11" x14ac:dyDescent="0.35">
      <c r="A6776" s="2">
        <v>53168</v>
      </c>
      <c r="B6776" s="76" t="s">
        <v>5418</v>
      </c>
      <c r="C6776" s="76" t="s">
        <v>287</v>
      </c>
      <c r="D6776" s="76" t="s">
        <v>5230</v>
      </c>
      <c r="E6776" s="76">
        <v>355</v>
      </c>
      <c r="F6776" s="76">
        <v>24</v>
      </c>
      <c r="G6776" s="77">
        <v>4.8</v>
      </c>
      <c r="H6776" s="76" t="s">
        <v>3370</v>
      </c>
      <c r="I6776" s="77">
        <v>2.93</v>
      </c>
      <c r="J6776" s="2">
        <v>1</v>
      </c>
      <c r="K6776" s="119" cm="1">
        <f t="array" ref="K6776">ROUND(IF(C6776="Beer",SUM(LOOKUP(2,1/(SRP!$B$7:$B$9&lt;=E6776)/(SRP!$C$7:$C$9&gt;=E6776),SRP!$D$7:$D$9)*(G6776/100)*(E6776/1000)),IF(C6776="Spirits",SUM(LOOKUP(2,1/(SRP!$B$2:$B$6&lt;=E6776)/(SRP!$C$2:$C$6&gt;=E6776),SRP!$D$2:$D$6)*(G6776/100)*(E6776/1000)),IF(AND(C6776="Wine",D6776="Fortified Wines"),SUM(LOOKUP(2,1/(SRP!$B$20:$B$23&lt;=E6776)/(SRP!$C$20:$C$23&gt;=E6776),SRP!$D$20:$D$23)*(G6776/100)*(E6776/1000)),IF(C6776="Wine",SUM(LOOKUP(2,1/(SRP!$B$15:$B$19&lt;=E6776)/(SRP!$C$15:$C$19&gt;=E6776),SRP!$D$15:$D$19)*(G6776/100)*(E6776/1000)),IF(C6776="Ready to Drink",SUM(LOOKUP(2,1/(SRP!$B$10:$B$14&lt;=E6776)/(SRP!$C$10:$C$14&gt;=E6776),SRP!$D$10:$D$14)*(G6776/100)*(E6776/1000)),0))))),2)</f>
        <v>1.19</v>
      </c>
    </row>
    <row r="6777" spans="1:11" x14ac:dyDescent="0.35">
      <c r="A6777" s="2">
        <v>53168</v>
      </c>
      <c r="B6777" s="76" t="s">
        <v>5418</v>
      </c>
      <c r="C6777" s="76" t="s">
        <v>287</v>
      </c>
      <c r="D6777" s="76" t="s">
        <v>5230</v>
      </c>
      <c r="E6777" s="76">
        <v>355</v>
      </c>
      <c r="F6777" s="76">
        <v>24</v>
      </c>
      <c r="G6777" s="77">
        <v>4.8</v>
      </c>
      <c r="H6777" s="76" t="s">
        <v>3370</v>
      </c>
      <c r="I6777" s="77">
        <v>2.93</v>
      </c>
      <c r="J6777" s="2">
        <v>1</v>
      </c>
      <c r="K6777" s="119" cm="1">
        <f t="array" ref="K6777">ROUND(IF(C6777="Beer",SUM(LOOKUP(2,1/(SRP!$B$7:$B$9&lt;=E6777)/(SRP!$C$7:$C$9&gt;=E6777),SRP!$D$7:$D$9)*(G6777/100)*(E6777/1000)),IF(C6777="Spirits",SUM(LOOKUP(2,1/(SRP!$B$2:$B$6&lt;=E6777)/(SRP!$C$2:$C$6&gt;=E6777),SRP!$D$2:$D$6)*(G6777/100)*(E6777/1000)),IF(AND(C6777="Wine",D6777="Fortified Wines"),SUM(LOOKUP(2,1/(SRP!$B$20:$B$23&lt;=E6777)/(SRP!$C$20:$C$23&gt;=E6777),SRP!$D$20:$D$23)*(G6777/100)*(E6777/1000)),IF(C6777="Wine",SUM(LOOKUP(2,1/(SRP!$B$15:$B$19&lt;=E6777)/(SRP!$C$15:$C$19&gt;=E6777),SRP!$D$15:$D$19)*(G6777/100)*(E6777/1000)),IF(C6777="Ready to Drink",SUM(LOOKUP(2,1/(SRP!$B$10:$B$14&lt;=E6777)/(SRP!$C$10:$C$14&gt;=E6777),SRP!$D$10:$D$14)*(G6777/100)*(E6777/1000)),0))))),2)</f>
        <v>1.19</v>
      </c>
    </row>
    <row r="6778" spans="1:11" x14ac:dyDescent="0.35">
      <c r="A6778" s="2">
        <v>53170</v>
      </c>
      <c r="B6778" s="76" t="s">
        <v>5392</v>
      </c>
      <c r="C6778" s="76" t="s">
        <v>286</v>
      </c>
      <c r="D6778" s="76" t="s">
        <v>5247</v>
      </c>
      <c r="E6778" s="76">
        <v>750</v>
      </c>
      <c r="F6778" s="76">
        <v>6</v>
      </c>
      <c r="G6778" s="77">
        <v>15.7</v>
      </c>
      <c r="H6778" s="76" t="s">
        <v>5745</v>
      </c>
      <c r="I6778" s="77">
        <v>219.99</v>
      </c>
      <c r="J6778" s="2">
        <v>1</v>
      </c>
      <c r="K6778" s="119" cm="1">
        <f t="array" ref="K6778">ROUND(IF(C6778="Beer",SUM(LOOKUP(2,1/(SRP!$B$7:$B$9&lt;=E6778)/(SRP!$C$7:$C$9&gt;=E6778),SRP!$D$7:$D$9)*(G6778/100)*(E6778/1000)),IF(C6778="Spirits",SUM(LOOKUP(2,1/(SRP!$B$2:$B$6&lt;=E6778)/(SRP!$C$2:$C$6&gt;=E6778),SRP!$D$2:$D$6)*(G6778/100)*(E6778/1000)),IF(AND(C6778="Wine",D6778="Fortified Wines"),SUM(LOOKUP(2,1/(SRP!$B$20:$B$23&lt;=E6778)/(SRP!$C$20:$C$23&gt;=E6778),SRP!$D$20:$D$23)*(G6778/100)*(E6778/1000)),IF(C6778="Wine",SUM(LOOKUP(2,1/(SRP!$B$15:$B$19&lt;=E6778)/(SRP!$C$15:$C$19&gt;=E6778),SRP!$D$15:$D$19)*(G6778/100)*(E6778/1000)),IF(C6778="Ready to Drink",SUM(LOOKUP(2,1/(SRP!$B$10:$B$14&lt;=E6778)/(SRP!$C$10:$C$14&gt;=E6778),SRP!$D$10:$D$14)*(G6778/100)*(E6778/1000)),0))))),2)</f>
        <v>8.2200000000000006</v>
      </c>
    </row>
    <row r="6779" spans="1:11" x14ac:dyDescent="0.35">
      <c r="A6779" s="2">
        <v>53177</v>
      </c>
      <c r="B6779" s="76" t="s">
        <v>5457</v>
      </c>
      <c r="C6779" s="76" t="s">
        <v>287</v>
      </c>
      <c r="D6779" s="76" t="s">
        <v>5266</v>
      </c>
      <c r="E6779" s="76">
        <v>355</v>
      </c>
      <c r="F6779" s="76">
        <v>24</v>
      </c>
      <c r="G6779" s="77">
        <v>4.5</v>
      </c>
      <c r="H6779" s="76" t="s">
        <v>3370</v>
      </c>
      <c r="I6779" s="77">
        <v>2.25</v>
      </c>
      <c r="J6779" s="2">
        <v>1</v>
      </c>
      <c r="K6779" s="119" cm="1">
        <f t="array" ref="K6779">ROUND(IF(C6779="Beer",SUM(LOOKUP(2,1/(SRP!$B$7:$B$9&lt;=E6779)/(SRP!$C$7:$C$9&gt;=E6779),SRP!$D$7:$D$9)*(G6779/100)*(E6779/1000)),IF(C6779="Spirits",SUM(LOOKUP(2,1/(SRP!$B$2:$B$6&lt;=E6779)/(SRP!$C$2:$C$6&gt;=E6779),SRP!$D$2:$D$6)*(G6779/100)*(E6779/1000)),IF(AND(C6779="Wine",D6779="Fortified Wines"),SUM(LOOKUP(2,1/(SRP!$B$20:$B$23&lt;=E6779)/(SRP!$C$20:$C$23&gt;=E6779),SRP!$D$20:$D$23)*(G6779/100)*(E6779/1000)),IF(C6779="Wine",SUM(LOOKUP(2,1/(SRP!$B$15:$B$19&lt;=E6779)/(SRP!$C$15:$C$19&gt;=E6779),SRP!$D$15:$D$19)*(G6779/100)*(E6779/1000)),IF(C6779="Ready to Drink",SUM(LOOKUP(2,1/(SRP!$B$10:$B$14&lt;=E6779)/(SRP!$C$10:$C$14&gt;=E6779),SRP!$D$10:$D$14)*(G6779/100)*(E6779/1000)),0))))),2)</f>
        <v>1.1200000000000001</v>
      </c>
    </row>
    <row r="6780" spans="1:11" x14ac:dyDescent="0.35">
      <c r="A6780" s="2">
        <v>53177</v>
      </c>
      <c r="B6780" s="76" t="s">
        <v>5457</v>
      </c>
      <c r="C6780" s="76" t="s">
        <v>287</v>
      </c>
      <c r="D6780" s="76" t="s">
        <v>5266</v>
      </c>
      <c r="E6780" s="76">
        <v>355</v>
      </c>
      <c r="F6780" s="76">
        <v>24</v>
      </c>
      <c r="G6780" s="77">
        <v>4.5</v>
      </c>
      <c r="H6780" s="76" t="s">
        <v>3370</v>
      </c>
      <c r="I6780" s="77">
        <v>2.25</v>
      </c>
      <c r="J6780" s="2">
        <v>1</v>
      </c>
      <c r="K6780" s="119" cm="1">
        <f t="array" ref="K6780">ROUND(IF(C6780="Beer",SUM(LOOKUP(2,1/(SRP!$B$7:$B$9&lt;=E6780)/(SRP!$C$7:$C$9&gt;=E6780),SRP!$D$7:$D$9)*(G6780/100)*(E6780/1000)),IF(C6780="Spirits",SUM(LOOKUP(2,1/(SRP!$B$2:$B$6&lt;=E6780)/(SRP!$C$2:$C$6&gt;=E6780),SRP!$D$2:$D$6)*(G6780/100)*(E6780/1000)),IF(AND(C6780="Wine",D6780="Fortified Wines"),SUM(LOOKUP(2,1/(SRP!$B$20:$B$23&lt;=E6780)/(SRP!$C$20:$C$23&gt;=E6780),SRP!$D$20:$D$23)*(G6780/100)*(E6780/1000)),IF(C6780="Wine",SUM(LOOKUP(2,1/(SRP!$B$15:$B$19&lt;=E6780)/(SRP!$C$15:$C$19&gt;=E6780),SRP!$D$15:$D$19)*(G6780/100)*(E6780/1000)),IF(C6780="Ready to Drink",SUM(LOOKUP(2,1/(SRP!$B$10:$B$14&lt;=E6780)/(SRP!$C$10:$C$14&gt;=E6780),SRP!$D$10:$D$14)*(G6780/100)*(E6780/1000)),0))))),2)</f>
        <v>1.1200000000000001</v>
      </c>
    </row>
    <row r="6781" spans="1:11" x14ac:dyDescent="0.35">
      <c r="A6781" s="2">
        <v>53181</v>
      </c>
      <c r="B6781" s="76" t="s">
        <v>5395</v>
      </c>
      <c r="C6781" s="76" t="s">
        <v>285</v>
      </c>
      <c r="D6781" s="76" t="s">
        <v>5252</v>
      </c>
      <c r="E6781" s="76">
        <v>500</v>
      </c>
      <c r="F6781" s="76">
        <v>12</v>
      </c>
      <c r="G6781" s="77">
        <v>56</v>
      </c>
      <c r="H6781" s="76" t="s">
        <v>3397</v>
      </c>
      <c r="I6781" s="77">
        <v>23.63</v>
      </c>
      <c r="J6781" s="2">
        <v>1</v>
      </c>
      <c r="K6781" s="119" cm="1">
        <f t="array" ref="K6781">ROUND(IF(C6781="Beer",SUM(LOOKUP(2,1/(SRP!$B$7:$B$9&lt;=E6781)/(SRP!$C$7:$C$9&gt;=E6781),SRP!$D$7:$D$9)*(G6781/100)*(E6781/1000)),IF(C6781="Spirits",SUM(LOOKUP(2,1/(SRP!$B$2:$B$6&lt;=E6781)/(SRP!$C$2:$C$6&gt;=E6781),SRP!$D$2:$D$6)*(G6781/100)*(E6781/1000)),IF(AND(C6781="Wine",D6781="Fortified Wines"),SUM(LOOKUP(2,1/(SRP!$B$20:$B$23&lt;=E6781)/(SRP!$C$20:$C$23&gt;=E6781),SRP!$D$20:$D$23)*(G6781/100)*(E6781/1000)),IF(C6781="Wine",SUM(LOOKUP(2,1/(SRP!$B$15:$B$19&lt;=E6781)/(SRP!$C$15:$C$19&gt;=E6781),SRP!$D$15:$D$19)*(G6781/100)*(E6781/1000)),IF(C6781="Ready to Drink",SUM(LOOKUP(2,1/(SRP!$B$10:$B$14&lt;=E6781)/(SRP!$C$10:$C$14&gt;=E6781),SRP!$D$10:$D$14)*(G6781/100)*(E6781/1000)),0))))),2)</f>
        <v>20.71</v>
      </c>
    </row>
    <row r="6782" spans="1:11" x14ac:dyDescent="0.35">
      <c r="A6782" s="2">
        <v>53201</v>
      </c>
      <c r="B6782" s="76" t="s">
        <v>5393</v>
      </c>
      <c r="C6782" s="76" t="s">
        <v>5938</v>
      </c>
      <c r="D6782" s="76" t="s">
        <v>5279</v>
      </c>
      <c r="E6782" s="76">
        <v>473</v>
      </c>
      <c r="F6782" s="76">
        <v>24</v>
      </c>
      <c r="G6782" s="77">
        <v>7</v>
      </c>
      <c r="H6782" s="76" t="s">
        <v>4999</v>
      </c>
      <c r="I6782" s="77">
        <v>4.49</v>
      </c>
      <c r="J6782" s="2">
        <v>1</v>
      </c>
      <c r="K6782" s="119" cm="1">
        <f t="array" ref="K6782">ROUND(IF(C6782="Beer",SUM(LOOKUP(2,1/(SRP!$B$7:$B$9&lt;=E6782)/(SRP!$C$7:$C$9&gt;=E6782),SRP!$D$7:$D$9)*(G6782/100)*(E6782/1000)),IF(C6782="Spirits",SUM(LOOKUP(2,1/(SRP!$B$2:$B$6&lt;=E6782)/(SRP!$C$2:$C$6&gt;=E6782),SRP!$D$2:$D$6)*(G6782/100)*(E6782/1000)),IF(AND(C6782="Wine",D6782="Fortified Wines"),SUM(LOOKUP(2,1/(SRP!$B$20:$B$23&lt;=E6782)/(SRP!$C$20:$C$23&gt;=E6782),SRP!$D$20:$D$23)*(G6782/100)*(E6782/1000)),IF(C6782="Wine",SUM(LOOKUP(2,1/(SRP!$B$15:$B$19&lt;=E6782)/(SRP!$C$15:$C$19&gt;=E6782),SRP!$D$15:$D$19)*(G6782/100)*(E6782/1000)),IF(C6782="Ready to Drink",SUM(LOOKUP(2,1/(SRP!$B$10:$B$14&lt;=E6782)/(SRP!$C$10:$C$14&gt;=E6782),SRP!$D$10:$D$14)*(G6782/100)*(E6782/1000)),0))))),2)</f>
        <v>2.4500000000000002</v>
      </c>
    </row>
    <row r="6783" spans="1:11" x14ac:dyDescent="0.35">
      <c r="A6783" s="2">
        <v>53201</v>
      </c>
      <c r="B6783" s="76" t="s">
        <v>5393</v>
      </c>
      <c r="C6783" s="76" t="s">
        <v>5938</v>
      </c>
      <c r="D6783" s="76" t="s">
        <v>5279</v>
      </c>
      <c r="E6783" s="76">
        <v>473</v>
      </c>
      <c r="F6783" s="76">
        <v>24</v>
      </c>
      <c r="G6783" s="77">
        <v>7</v>
      </c>
      <c r="H6783" s="76" t="s">
        <v>4999</v>
      </c>
      <c r="I6783" s="77">
        <v>4.49</v>
      </c>
      <c r="J6783" s="2">
        <v>1</v>
      </c>
      <c r="K6783" s="119" cm="1">
        <f t="array" ref="K6783">ROUND(IF(C6783="Beer",SUM(LOOKUP(2,1/(SRP!$B$7:$B$9&lt;=E6783)/(SRP!$C$7:$C$9&gt;=E6783),SRP!$D$7:$D$9)*(G6783/100)*(E6783/1000)),IF(C6783="Spirits",SUM(LOOKUP(2,1/(SRP!$B$2:$B$6&lt;=E6783)/(SRP!$C$2:$C$6&gt;=E6783),SRP!$D$2:$D$6)*(G6783/100)*(E6783/1000)),IF(AND(C6783="Wine",D6783="Fortified Wines"),SUM(LOOKUP(2,1/(SRP!$B$20:$B$23&lt;=E6783)/(SRP!$C$20:$C$23&gt;=E6783),SRP!$D$20:$D$23)*(G6783/100)*(E6783/1000)),IF(C6783="Wine",SUM(LOOKUP(2,1/(SRP!$B$15:$B$19&lt;=E6783)/(SRP!$C$15:$C$19&gt;=E6783),SRP!$D$15:$D$19)*(G6783/100)*(E6783/1000)),IF(C6783="Ready to Drink",SUM(LOOKUP(2,1/(SRP!$B$10:$B$14&lt;=E6783)/(SRP!$C$10:$C$14&gt;=E6783),SRP!$D$10:$D$14)*(G6783/100)*(E6783/1000)),0))))),2)</f>
        <v>2.4500000000000002</v>
      </c>
    </row>
    <row r="6784" spans="1:11" x14ac:dyDescent="0.35">
      <c r="A6784" s="2">
        <v>53204</v>
      </c>
      <c r="B6784" s="76" t="s">
        <v>5453</v>
      </c>
      <c r="C6784" s="76" t="s">
        <v>5938</v>
      </c>
      <c r="D6784" s="76" t="s">
        <v>5279</v>
      </c>
      <c r="E6784" s="76">
        <v>2840</v>
      </c>
      <c r="F6784" s="76">
        <v>3</v>
      </c>
      <c r="G6784" s="77">
        <v>4.5</v>
      </c>
      <c r="H6784" s="76" t="s">
        <v>6697</v>
      </c>
      <c r="I6784" s="77">
        <v>24.99</v>
      </c>
      <c r="J6784" s="2">
        <v>8</v>
      </c>
      <c r="K6784" s="119" cm="1">
        <f t="array" ref="K6784">ROUND(IF(C6784="Beer",SUM(LOOKUP(2,1/(SRP!$B$7:$B$9&lt;=E6784)/(SRP!$C$7:$C$9&gt;=E6784),SRP!$D$7:$D$9)*(G6784/100)*(E6784/1000)),IF(C6784="Spirits",SUM(LOOKUP(2,1/(SRP!$B$2:$B$6&lt;=E6784)/(SRP!$C$2:$C$6&gt;=E6784),SRP!$D$2:$D$6)*(G6784/100)*(E6784/1000)),IF(AND(C6784="Wine",D6784="Fortified Wines"),SUM(LOOKUP(2,1/(SRP!$B$20:$B$23&lt;=E6784)/(SRP!$C$20:$C$23&gt;=E6784),SRP!$D$20:$D$23)*(G6784/100)*(E6784/1000)),IF(C6784="Wine",SUM(LOOKUP(2,1/(SRP!$B$15:$B$19&lt;=E6784)/(SRP!$C$15:$C$19&gt;=E6784),SRP!$D$15:$D$19)*(G6784/100)*(E6784/1000)),IF(C6784="Ready to Drink",SUM(LOOKUP(2,1/(SRP!$B$10:$B$14&lt;=E6784)/(SRP!$C$10:$C$14&gt;=E6784),SRP!$D$10:$D$14)*(G6784/100)*(E6784/1000)),0))))),2)</f>
        <v>8.92</v>
      </c>
    </row>
    <row r="6785" spans="1:11" x14ac:dyDescent="0.35">
      <c r="A6785" s="2">
        <v>53204</v>
      </c>
      <c r="B6785" s="76" t="s">
        <v>5453</v>
      </c>
      <c r="C6785" s="76" t="s">
        <v>5938</v>
      </c>
      <c r="D6785" s="76" t="s">
        <v>5279</v>
      </c>
      <c r="E6785" s="76">
        <v>2840</v>
      </c>
      <c r="F6785" s="76">
        <v>3</v>
      </c>
      <c r="G6785" s="77">
        <v>4.5</v>
      </c>
      <c r="H6785" s="76" t="s">
        <v>6697</v>
      </c>
      <c r="I6785" s="77">
        <v>24.99</v>
      </c>
      <c r="J6785" s="2">
        <v>8</v>
      </c>
      <c r="K6785" s="119" cm="1">
        <f t="array" ref="K6785">ROUND(IF(C6785="Beer",SUM(LOOKUP(2,1/(SRP!$B$7:$B$9&lt;=E6785)/(SRP!$C$7:$C$9&gt;=E6785),SRP!$D$7:$D$9)*(G6785/100)*(E6785/1000)),IF(C6785="Spirits",SUM(LOOKUP(2,1/(SRP!$B$2:$B$6&lt;=E6785)/(SRP!$C$2:$C$6&gt;=E6785),SRP!$D$2:$D$6)*(G6785/100)*(E6785/1000)),IF(AND(C6785="Wine",D6785="Fortified Wines"),SUM(LOOKUP(2,1/(SRP!$B$20:$B$23&lt;=E6785)/(SRP!$C$20:$C$23&gt;=E6785),SRP!$D$20:$D$23)*(G6785/100)*(E6785/1000)),IF(C6785="Wine",SUM(LOOKUP(2,1/(SRP!$B$15:$B$19&lt;=E6785)/(SRP!$C$15:$C$19&gt;=E6785),SRP!$D$15:$D$19)*(G6785/100)*(E6785/1000)),IF(C6785="Ready to Drink",SUM(LOOKUP(2,1/(SRP!$B$10:$B$14&lt;=E6785)/(SRP!$C$10:$C$14&gt;=E6785),SRP!$D$10:$D$14)*(G6785/100)*(E6785/1000)),0))))),2)</f>
        <v>8.92</v>
      </c>
    </row>
    <row r="6786" spans="1:11" x14ac:dyDescent="0.35">
      <c r="A6786" s="2">
        <v>53206</v>
      </c>
      <c r="B6786" s="76" t="s">
        <v>5404</v>
      </c>
      <c r="C6786" s="76" t="s">
        <v>286</v>
      </c>
      <c r="D6786" s="76" t="s">
        <v>5236</v>
      </c>
      <c r="E6786" s="76">
        <v>750</v>
      </c>
      <c r="F6786" s="76">
        <v>12</v>
      </c>
      <c r="G6786" s="77">
        <v>13.5</v>
      </c>
      <c r="H6786" s="76" t="s">
        <v>4070</v>
      </c>
      <c r="I6786" s="77">
        <v>18.489999999999998</v>
      </c>
      <c r="J6786" s="2">
        <v>1</v>
      </c>
      <c r="K6786" s="119" cm="1">
        <f t="array" ref="K6786">ROUND(IF(C6786="Beer",SUM(LOOKUP(2,1/(SRP!$B$7:$B$9&lt;=E6786)/(SRP!$C$7:$C$9&gt;=E6786),SRP!$D$7:$D$9)*(G6786/100)*(E6786/1000)),IF(C6786="Spirits",SUM(LOOKUP(2,1/(SRP!$B$2:$B$6&lt;=E6786)/(SRP!$C$2:$C$6&gt;=E6786),SRP!$D$2:$D$6)*(G6786/100)*(E6786/1000)),IF(AND(C6786="Wine",D6786="Fortified Wines"),SUM(LOOKUP(2,1/(SRP!$B$20:$B$23&lt;=E6786)/(SRP!$C$20:$C$23&gt;=E6786),SRP!$D$20:$D$23)*(G6786/100)*(E6786/1000)),IF(C6786="Wine",SUM(LOOKUP(2,1/(SRP!$B$15:$B$19&lt;=E6786)/(SRP!$C$15:$C$19&gt;=E6786),SRP!$D$15:$D$19)*(G6786/100)*(E6786/1000)),IF(C6786="Ready to Drink",SUM(LOOKUP(2,1/(SRP!$B$10:$B$14&lt;=E6786)/(SRP!$C$10:$C$14&gt;=E6786),SRP!$D$10:$D$14)*(G6786/100)*(E6786/1000)),0))))),2)</f>
        <v>7.07</v>
      </c>
    </row>
    <row r="6787" spans="1:11" x14ac:dyDescent="0.35">
      <c r="A6787" s="2">
        <v>53232</v>
      </c>
      <c r="B6787" s="76" t="s">
        <v>6464</v>
      </c>
      <c r="C6787" s="76" t="s">
        <v>286</v>
      </c>
      <c r="D6787" s="76" t="s">
        <v>5235</v>
      </c>
      <c r="E6787" s="76">
        <v>750</v>
      </c>
      <c r="F6787" s="76">
        <v>12</v>
      </c>
      <c r="G6787" s="77">
        <v>12</v>
      </c>
      <c r="H6787" s="76" t="s">
        <v>3326</v>
      </c>
      <c r="I6787" s="77">
        <v>27.79</v>
      </c>
      <c r="J6787" s="2">
        <v>1</v>
      </c>
      <c r="K6787" s="119" cm="1">
        <f t="array" ref="K6787">ROUND(IF(C6787="Beer",SUM(LOOKUP(2,1/(SRP!$B$7:$B$9&lt;=E6787)/(SRP!$C$7:$C$9&gt;=E6787),SRP!$D$7:$D$9)*(G6787/100)*(E6787/1000)),IF(C6787="Spirits",SUM(LOOKUP(2,1/(SRP!$B$2:$B$6&lt;=E6787)/(SRP!$C$2:$C$6&gt;=E6787),SRP!$D$2:$D$6)*(G6787/100)*(E6787/1000)),IF(AND(C6787="Wine",D6787="Fortified Wines"),SUM(LOOKUP(2,1/(SRP!$B$20:$B$23&lt;=E6787)/(SRP!$C$20:$C$23&gt;=E6787),SRP!$D$20:$D$23)*(G6787/100)*(E6787/1000)),IF(C6787="Wine",SUM(LOOKUP(2,1/(SRP!$B$15:$B$19&lt;=E6787)/(SRP!$C$15:$C$19&gt;=E6787),SRP!$D$15:$D$19)*(G6787/100)*(E6787/1000)),IF(C6787="Ready to Drink",SUM(LOOKUP(2,1/(SRP!$B$10:$B$14&lt;=E6787)/(SRP!$C$10:$C$14&gt;=E6787),SRP!$D$10:$D$14)*(G6787/100)*(E6787/1000)),0))))),2)</f>
        <v>6.28</v>
      </c>
    </row>
    <row r="6788" spans="1:11" x14ac:dyDescent="0.35">
      <c r="A6788" s="2">
        <v>53233</v>
      </c>
      <c r="B6788" s="76" t="s">
        <v>5381</v>
      </c>
      <c r="C6788" s="76" t="s">
        <v>286</v>
      </c>
      <c r="D6788" s="76" t="s">
        <v>5236</v>
      </c>
      <c r="E6788" s="76">
        <v>750</v>
      </c>
      <c r="F6788" s="76">
        <v>12</v>
      </c>
      <c r="G6788" s="77">
        <v>11.5</v>
      </c>
      <c r="H6788" s="76" t="s">
        <v>6873</v>
      </c>
      <c r="I6788" s="77">
        <v>27.99</v>
      </c>
      <c r="J6788" s="2">
        <v>1</v>
      </c>
      <c r="K6788" s="119" cm="1">
        <f t="array" ref="K6788">ROUND(IF(C6788="Beer",SUM(LOOKUP(2,1/(SRP!$B$7:$B$9&lt;=E6788)/(SRP!$C$7:$C$9&gt;=E6788),SRP!$D$7:$D$9)*(G6788/100)*(E6788/1000)),IF(C6788="Spirits",SUM(LOOKUP(2,1/(SRP!$B$2:$B$6&lt;=E6788)/(SRP!$C$2:$C$6&gt;=E6788),SRP!$D$2:$D$6)*(G6788/100)*(E6788/1000)),IF(AND(C6788="Wine",D6788="Fortified Wines"),SUM(LOOKUP(2,1/(SRP!$B$20:$B$23&lt;=E6788)/(SRP!$C$20:$C$23&gt;=E6788),SRP!$D$20:$D$23)*(G6788/100)*(E6788/1000)),IF(C6788="Wine",SUM(LOOKUP(2,1/(SRP!$B$15:$B$19&lt;=E6788)/(SRP!$C$15:$C$19&gt;=E6788),SRP!$D$15:$D$19)*(G6788/100)*(E6788/1000)),IF(C6788="Ready to Drink",SUM(LOOKUP(2,1/(SRP!$B$10:$B$14&lt;=E6788)/(SRP!$C$10:$C$14&gt;=E6788),SRP!$D$10:$D$14)*(G6788/100)*(E6788/1000)),0))))),2)</f>
        <v>6.02</v>
      </c>
    </row>
    <row r="6789" spans="1:11" x14ac:dyDescent="0.35">
      <c r="A6789" s="2">
        <v>53238</v>
      </c>
      <c r="B6789" s="76" t="s">
        <v>6027</v>
      </c>
      <c r="C6789" s="76" t="s">
        <v>285</v>
      </c>
      <c r="D6789" s="76" t="s">
        <v>6931</v>
      </c>
      <c r="E6789" s="76">
        <v>750</v>
      </c>
      <c r="F6789" s="76">
        <v>6</v>
      </c>
      <c r="G6789" s="77">
        <v>42</v>
      </c>
      <c r="H6789" s="76" t="s">
        <v>6694</v>
      </c>
      <c r="I6789" s="77">
        <v>79.989999999999995</v>
      </c>
      <c r="J6789" s="2">
        <v>1</v>
      </c>
      <c r="K6789" s="119" cm="1">
        <f t="array" ref="K6789">ROUND(IF(C6789="Beer",SUM(LOOKUP(2,1/(SRP!$B$7:$B$9&lt;=E6789)/(SRP!$C$7:$C$9&gt;=E6789),SRP!$D$7:$D$9)*(G6789/100)*(E6789/1000)),IF(C6789="Spirits",SUM(LOOKUP(2,1/(SRP!$B$2:$B$6&lt;=E6789)/(SRP!$C$2:$C$6&gt;=E6789),SRP!$D$2:$D$6)*(G6789/100)*(E6789/1000)),IF(AND(C6789="Wine",D6789="Fortified Wines"),SUM(LOOKUP(2,1/(SRP!$B$20:$B$23&lt;=E6789)/(SRP!$C$20:$C$23&gt;=E6789),SRP!$D$20:$D$23)*(G6789/100)*(E6789/1000)),IF(C6789="Wine",SUM(LOOKUP(2,1/(SRP!$B$15:$B$19&lt;=E6789)/(SRP!$C$15:$C$19&gt;=E6789),SRP!$D$15:$D$19)*(G6789/100)*(E6789/1000)),IF(C6789="Ready to Drink",SUM(LOOKUP(2,1/(SRP!$B$10:$B$14&lt;=E6789)/(SRP!$C$10:$C$14&gt;=E6789),SRP!$D$10:$D$14)*(G6789/100)*(E6789/1000)),0))))),2)</f>
        <v>21.99</v>
      </c>
    </row>
    <row r="6790" spans="1:11" x14ac:dyDescent="0.35">
      <c r="A6790" s="2">
        <v>53241</v>
      </c>
      <c r="B6790" s="76" t="s">
        <v>6465</v>
      </c>
      <c r="C6790" s="76" t="s">
        <v>286</v>
      </c>
      <c r="D6790" s="76" t="s">
        <v>5268</v>
      </c>
      <c r="E6790" s="76">
        <v>750</v>
      </c>
      <c r="F6790" s="76">
        <v>6</v>
      </c>
      <c r="G6790" s="77">
        <v>14.5</v>
      </c>
      <c r="H6790" s="76" t="s">
        <v>3308</v>
      </c>
      <c r="I6790" s="77">
        <v>59.99</v>
      </c>
      <c r="J6790" s="2">
        <v>1</v>
      </c>
      <c r="K6790" s="119" cm="1">
        <f t="array" ref="K6790">ROUND(IF(C6790="Beer",SUM(LOOKUP(2,1/(SRP!$B$7:$B$9&lt;=E6790)/(SRP!$C$7:$C$9&gt;=E6790),SRP!$D$7:$D$9)*(G6790/100)*(E6790/1000)),IF(C6790="Spirits",SUM(LOOKUP(2,1/(SRP!$B$2:$B$6&lt;=E6790)/(SRP!$C$2:$C$6&gt;=E6790),SRP!$D$2:$D$6)*(G6790/100)*(E6790/1000)),IF(AND(C6790="Wine",D6790="Fortified Wines"),SUM(LOOKUP(2,1/(SRP!$B$20:$B$23&lt;=E6790)/(SRP!$C$20:$C$23&gt;=E6790),SRP!$D$20:$D$23)*(G6790/100)*(E6790/1000)),IF(C6790="Wine",SUM(LOOKUP(2,1/(SRP!$B$15:$B$19&lt;=E6790)/(SRP!$C$15:$C$19&gt;=E6790),SRP!$D$15:$D$19)*(G6790/100)*(E6790/1000)),IF(C6790="Ready to Drink",SUM(LOOKUP(2,1/(SRP!$B$10:$B$14&lt;=E6790)/(SRP!$C$10:$C$14&gt;=E6790),SRP!$D$10:$D$14)*(G6790/100)*(E6790/1000)),0))))),2)</f>
        <v>7.59</v>
      </c>
    </row>
    <row r="6791" spans="1:11" x14ac:dyDescent="0.35">
      <c r="A6791" s="2">
        <v>53244</v>
      </c>
      <c r="B6791" s="76" t="s">
        <v>5382</v>
      </c>
      <c r="C6791" s="76" t="s">
        <v>286</v>
      </c>
      <c r="D6791" s="76" t="s">
        <v>5236</v>
      </c>
      <c r="E6791" s="76">
        <v>750</v>
      </c>
      <c r="F6791" s="76">
        <v>12</v>
      </c>
      <c r="G6791" s="77">
        <v>13</v>
      </c>
      <c r="H6791" s="76" t="s">
        <v>6873</v>
      </c>
      <c r="I6791" s="77">
        <v>29.99</v>
      </c>
      <c r="J6791" s="2">
        <v>1</v>
      </c>
      <c r="K6791" s="119" cm="1">
        <f t="array" ref="K6791">ROUND(IF(C6791="Beer",SUM(LOOKUP(2,1/(SRP!$B$7:$B$9&lt;=E6791)/(SRP!$C$7:$C$9&gt;=E6791),SRP!$D$7:$D$9)*(G6791/100)*(E6791/1000)),IF(C6791="Spirits",SUM(LOOKUP(2,1/(SRP!$B$2:$B$6&lt;=E6791)/(SRP!$C$2:$C$6&gt;=E6791),SRP!$D$2:$D$6)*(G6791/100)*(E6791/1000)),IF(AND(C6791="Wine",D6791="Fortified Wines"),SUM(LOOKUP(2,1/(SRP!$B$20:$B$23&lt;=E6791)/(SRP!$C$20:$C$23&gt;=E6791),SRP!$D$20:$D$23)*(G6791/100)*(E6791/1000)),IF(C6791="Wine",SUM(LOOKUP(2,1/(SRP!$B$15:$B$19&lt;=E6791)/(SRP!$C$15:$C$19&gt;=E6791),SRP!$D$15:$D$19)*(G6791/100)*(E6791/1000)),IF(C6791="Ready to Drink",SUM(LOOKUP(2,1/(SRP!$B$10:$B$14&lt;=E6791)/(SRP!$C$10:$C$14&gt;=E6791),SRP!$D$10:$D$14)*(G6791/100)*(E6791/1000)),0))))),2)</f>
        <v>6.81</v>
      </c>
    </row>
    <row r="6792" spans="1:11" x14ac:dyDescent="0.35">
      <c r="A6792" s="2">
        <v>53245</v>
      </c>
      <c r="B6792" s="76" t="s">
        <v>5383</v>
      </c>
      <c r="C6792" s="76" t="s">
        <v>286</v>
      </c>
      <c r="D6792" s="76" t="s">
        <v>5236</v>
      </c>
      <c r="E6792" s="76">
        <v>750</v>
      </c>
      <c r="F6792" s="76">
        <v>12</v>
      </c>
      <c r="G6792" s="77">
        <v>11</v>
      </c>
      <c r="H6792" s="76" t="s">
        <v>3297</v>
      </c>
      <c r="I6792" s="77">
        <v>12.99</v>
      </c>
      <c r="J6792" s="2">
        <v>1</v>
      </c>
      <c r="K6792" s="119" cm="1">
        <f t="array" ref="K6792">ROUND(IF(C6792="Beer",SUM(LOOKUP(2,1/(SRP!$B$7:$B$9&lt;=E6792)/(SRP!$C$7:$C$9&gt;=E6792),SRP!$D$7:$D$9)*(G6792/100)*(E6792/1000)),IF(C6792="Spirits",SUM(LOOKUP(2,1/(SRP!$B$2:$B$6&lt;=E6792)/(SRP!$C$2:$C$6&gt;=E6792),SRP!$D$2:$D$6)*(G6792/100)*(E6792/1000)),IF(AND(C6792="Wine",D6792="Fortified Wines"),SUM(LOOKUP(2,1/(SRP!$B$20:$B$23&lt;=E6792)/(SRP!$C$20:$C$23&gt;=E6792),SRP!$D$20:$D$23)*(G6792/100)*(E6792/1000)),IF(C6792="Wine",SUM(LOOKUP(2,1/(SRP!$B$15:$B$19&lt;=E6792)/(SRP!$C$15:$C$19&gt;=E6792),SRP!$D$15:$D$19)*(G6792/100)*(E6792/1000)),IF(C6792="Ready to Drink",SUM(LOOKUP(2,1/(SRP!$B$10:$B$14&lt;=E6792)/(SRP!$C$10:$C$14&gt;=E6792),SRP!$D$10:$D$14)*(G6792/100)*(E6792/1000)),0))))),2)</f>
        <v>5.76</v>
      </c>
    </row>
    <row r="6793" spans="1:11" x14ac:dyDescent="0.35">
      <c r="A6793" s="2">
        <v>53246</v>
      </c>
      <c r="B6793" s="76" t="s">
        <v>5385</v>
      </c>
      <c r="C6793" s="76" t="s">
        <v>286</v>
      </c>
      <c r="D6793" s="76" t="s">
        <v>5236</v>
      </c>
      <c r="E6793" s="76">
        <v>750</v>
      </c>
      <c r="F6793" s="76">
        <v>12</v>
      </c>
      <c r="G6793" s="77">
        <v>11</v>
      </c>
      <c r="H6793" s="76" t="s">
        <v>3297</v>
      </c>
      <c r="I6793" s="77">
        <v>12.99</v>
      </c>
      <c r="J6793" s="2">
        <v>1</v>
      </c>
      <c r="K6793" s="119" cm="1">
        <f t="array" ref="K6793">ROUND(IF(C6793="Beer",SUM(LOOKUP(2,1/(SRP!$B$7:$B$9&lt;=E6793)/(SRP!$C$7:$C$9&gt;=E6793),SRP!$D$7:$D$9)*(G6793/100)*(E6793/1000)),IF(C6793="Spirits",SUM(LOOKUP(2,1/(SRP!$B$2:$B$6&lt;=E6793)/(SRP!$C$2:$C$6&gt;=E6793),SRP!$D$2:$D$6)*(G6793/100)*(E6793/1000)),IF(AND(C6793="Wine",D6793="Fortified Wines"),SUM(LOOKUP(2,1/(SRP!$B$20:$B$23&lt;=E6793)/(SRP!$C$20:$C$23&gt;=E6793),SRP!$D$20:$D$23)*(G6793/100)*(E6793/1000)),IF(C6793="Wine",SUM(LOOKUP(2,1/(SRP!$B$15:$B$19&lt;=E6793)/(SRP!$C$15:$C$19&gt;=E6793),SRP!$D$15:$D$19)*(G6793/100)*(E6793/1000)),IF(C6793="Ready to Drink",SUM(LOOKUP(2,1/(SRP!$B$10:$B$14&lt;=E6793)/(SRP!$C$10:$C$14&gt;=E6793),SRP!$D$10:$D$14)*(G6793/100)*(E6793/1000)),0))))),2)</f>
        <v>5.76</v>
      </c>
    </row>
    <row r="6794" spans="1:11" x14ac:dyDescent="0.35">
      <c r="A6794" s="2">
        <v>53248</v>
      </c>
      <c r="B6794" s="76" t="s">
        <v>5458</v>
      </c>
      <c r="C6794" s="76" t="s">
        <v>287</v>
      </c>
      <c r="D6794" s="76" t="s">
        <v>5240</v>
      </c>
      <c r="E6794" s="76">
        <v>4260</v>
      </c>
      <c r="F6794" s="76">
        <v>1</v>
      </c>
      <c r="G6794" s="77">
        <v>6.2</v>
      </c>
      <c r="H6794" s="76" t="s">
        <v>3324</v>
      </c>
      <c r="I6794" s="77">
        <v>29.99</v>
      </c>
      <c r="J6794" s="2">
        <v>12</v>
      </c>
      <c r="K6794" s="119" cm="1">
        <f t="array" ref="K6794">ROUND(IF(C6794="Beer",SUM(LOOKUP(2,1/(SRP!$B$7:$B$9&lt;=E6794)/(SRP!$C$7:$C$9&gt;=E6794),SRP!$D$7:$D$9)*(G6794/100)*(E6794/1000)),IF(C6794="Spirits",SUM(LOOKUP(2,1/(SRP!$B$2:$B$6&lt;=E6794)/(SRP!$C$2:$C$6&gt;=E6794),SRP!$D$2:$D$6)*(G6794/100)*(E6794/1000)),IF(AND(C6794="Wine",D6794="Fortified Wines"),SUM(LOOKUP(2,1/(SRP!$B$20:$B$23&lt;=E6794)/(SRP!$C$20:$C$23&gt;=E6794),SRP!$D$20:$D$23)*(G6794/100)*(E6794/1000)),IF(C6794="Wine",SUM(LOOKUP(2,1/(SRP!$B$15:$B$19&lt;=E6794)/(SRP!$C$15:$C$19&gt;=E6794),SRP!$D$15:$D$19)*(G6794/100)*(E6794/1000)),IF(C6794="Ready to Drink",SUM(LOOKUP(2,1/(SRP!$B$10:$B$14&lt;=E6794)/(SRP!$C$10:$C$14&gt;=E6794),SRP!$D$10:$D$14)*(G6794/100)*(E6794/1000)),0))))),2)</f>
        <v>18.440000000000001</v>
      </c>
    </row>
    <row r="6795" spans="1:11" x14ac:dyDescent="0.35">
      <c r="A6795" s="2">
        <v>53248</v>
      </c>
      <c r="B6795" s="76" t="s">
        <v>5458</v>
      </c>
      <c r="C6795" s="76" t="s">
        <v>287</v>
      </c>
      <c r="D6795" s="76" t="s">
        <v>5240</v>
      </c>
      <c r="E6795" s="76">
        <v>4260</v>
      </c>
      <c r="F6795" s="76">
        <v>1</v>
      </c>
      <c r="G6795" s="77">
        <v>6.2</v>
      </c>
      <c r="H6795" s="76" t="s">
        <v>3324</v>
      </c>
      <c r="I6795" s="77">
        <v>29.99</v>
      </c>
      <c r="J6795" s="2">
        <v>12</v>
      </c>
      <c r="K6795" s="119" cm="1">
        <f t="array" ref="K6795">ROUND(IF(C6795="Beer",SUM(LOOKUP(2,1/(SRP!$B$7:$B$9&lt;=E6795)/(SRP!$C$7:$C$9&gt;=E6795),SRP!$D$7:$D$9)*(G6795/100)*(E6795/1000)),IF(C6795="Spirits",SUM(LOOKUP(2,1/(SRP!$B$2:$B$6&lt;=E6795)/(SRP!$C$2:$C$6&gt;=E6795),SRP!$D$2:$D$6)*(G6795/100)*(E6795/1000)),IF(AND(C6795="Wine",D6795="Fortified Wines"),SUM(LOOKUP(2,1/(SRP!$B$20:$B$23&lt;=E6795)/(SRP!$C$20:$C$23&gt;=E6795),SRP!$D$20:$D$23)*(G6795/100)*(E6795/1000)),IF(C6795="Wine",SUM(LOOKUP(2,1/(SRP!$B$15:$B$19&lt;=E6795)/(SRP!$C$15:$C$19&gt;=E6795),SRP!$D$15:$D$19)*(G6795/100)*(E6795/1000)),IF(C6795="Ready to Drink",SUM(LOOKUP(2,1/(SRP!$B$10:$B$14&lt;=E6795)/(SRP!$C$10:$C$14&gt;=E6795),SRP!$D$10:$D$14)*(G6795/100)*(E6795/1000)),0))))),2)</f>
        <v>18.440000000000001</v>
      </c>
    </row>
    <row r="6796" spans="1:11" x14ac:dyDescent="0.35">
      <c r="A6796" s="2">
        <v>53249</v>
      </c>
      <c r="B6796" s="76" t="s">
        <v>5376</v>
      </c>
      <c r="C6796" s="76" t="s">
        <v>287</v>
      </c>
      <c r="D6796" s="76" t="s">
        <v>5266</v>
      </c>
      <c r="E6796" s="76">
        <v>473</v>
      </c>
      <c r="F6796" s="76">
        <v>24</v>
      </c>
      <c r="G6796" s="77">
        <v>4.5</v>
      </c>
      <c r="H6796" s="76" t="s">
        <v>3355</v>
      </c>
      <c r="I6796" s="77">
        <v>6.49</v>
      </c>
      <c r="J6796" s="2">
        <v>1</v>
      </c>
      <c r="K6796" s="119" cm="1">
        <f t="array" ref="K6796">ROUND(IF(C6796="Beer",SUM(LOOKUP(2,1/(SRP!$B$7:$B$9&lt;=E6796)/(SRP!$C$7:$C$9&gt;=E6796),SRP!$D$7:$D$9)*(G6796/100)*(E6796/1000)),IF(C6796="Spirits",SUM(LOOKUP(2,1/(SRP!$B$2:$B$6&lt;=E6796)/(SRP!$C$2:$C$6&gt;=E6796),SRP!$D$2:$D$6)*(G6796/100)*(E6796/1000)),IF(AND(C6796="Wine",D6796="Fortified Wines"),SUM(LOOKUP(2,1/(SRP!$B$20:$B$23&lt;=E6796)/(SRP!$C$20:$C$23&gt;=E6796),SRP!$D$20:$D$23)*(G6796/100)*(E6796/1000)),IF(C6796="Wine",SUM(LOOKUP(2,1/(SRP!$B$15:$B$19&lt;=E6796)/(SRP!$C$15:$C$19&gt;=E6796),SRP!$D$15:$D$19)*(G6796/100)*(E6796/1000)),IF(C6796="Ready to Drink",SUM(LOOKUP(2,1/(SRP!$B$10:$B$14&lt;=E6796)/(SRP!$C$10:$C$14&gt;=E6796),SRP!$D$10:$D$14)*(G6796/100)*(E6796/1000)),0))))),2)</f>
        <v>1.49</v>
      </c>
    </row>
    <row r="6797" spans="1:11" x14ac:dyDescent="0.35">
      <c r="A6797" s="2">
        <v>53249</v>
      </c>
      <c r="B6797" s="76" t="s">
        <v>5376</v>
      </c>
      <c r="C6797" s="76" t="s">
        <v>287</v>
      </c>
      <c r="D6797" s="76" t="s">
        <v>5266</v>
      </c>
      <c r="E6797" s="76">
        <v>473</v>
      </c>
      <c r="F6797" s="76">
        <v>24</v>
      </c>
      <c r="G6797" s="77">
        <v>4.5</v>
      </c>
      <c r="H6797" s="76" t="s">
        <v>3355</v>
      </c>
      <c r="I6797" s="77">
        <v>6.49</v>
      </c>
      <c r="J6797" s="2">
        <v>1</v>
      </c>
      <c r="K6797" s="119" cm="1">
        <f t="array" ref="K6797">ROUND(IF(C6797="Beer",SUM(LOOKUP(2,1/(SRP!$B$7:$B$9&lt;=E6797)/(SRP!$C$7:$C$9&gt;=E6797),SRP!$D$7:$D$9)*(G6797/100)*(E6797/1000)),IF(C6797="Spirits",SUM(LOOKUP(2,1/(SRP!$B$2:$B$6&lt;=E6797)/(SRP!$C$2:$C$6&gt;=E6797),SRP!$D$2:$D$6)*(G6797/100)*(E6797/1000)),IF(AND(C6797="Wine",D6797="Fortified Wines"),SUM(LOOKUP(2,1/(SRP!$B$20:$B$23&lt;=E6797)/(SRP!$C$20:$C$23&gt;=E6797),SRP!$D$20:$D$23)*(G6797/100)*(E6797/1000)),IF(C6797="Wine",SUM(LOOKUP(2,1/(SRP!$B$15:$B$19&lt;=E6797)/(SRP!$C$15:$C$19&gt;=E6797),SRP!$D$15:$D$19)*(G6797/100)*(E6797/1000)),IF(C6797="Ready to Drink",SUM(LOOKUP(2,1/(SRP!$B$10:$B$14&lt;=E6797)/(SRP!$C$10:$C$14&gt;=E6797),SRP!$D$10:$D$14)*(G6797/100)*(E6797/1000)),0))))),2)</f>
        <v>1.49</v>
      </c>
    </row>
    <row r="6798" spans="1:11" x14ac:dyDescent="0.35">
      <c r="A6798" s="2">
        <v>53251</v>
      </c>
      <c r="B6798" s="76" t="s">
        <v>5377</v>
      </c>
      <c r="C6798" s="76" t="s">
        <v>287</v>
      </c>
      <c r="D6798" s="76" t="s">
        <v>5240</v>
      </c>
      <c r="E6798" s="76">
        <v>473</v>
      </c>
      <c r="F6798" s="76">
        <v>24</v>
      </c>
      <c r="G6798" s="77">
        <v>6</v>
      </c>
      <c r="H6798" s="76" t="s">
        <v>3355</v>
      </c>
      <c r="I6798" s="77">
        <v>6.49</v>
      </c>
      <c r="J6798" s="2">
        <v>1</v>
      </c>
      <c r="K6798" s="119" cm="1">
        <f t="array" ref="K6798">ROUND(IF(C6798="Beer",SUM(LOOKUP(2,1/(SRP!$B$7:$B$9&lt;=E6798)/(SRP!$C$7:$C$9&gt;=E6798),SRP!$D$7:$D$9)*(G6798/100)*(E6798/1000)),IF(C6798="Spirits",SUM(LOOKUP(2,1/(SRP!$B$2:$B$6&lt;=E6798)/(SRP!$C$2:$C$6&gt;=E6798),SRP!$D$2:$D$6)*(G6798/100)*(E6798/1000)),IF(AND(C6798="Wine",D6798="Fortified Wines"),SUM(LOOKUP(2,1/(SRP!$B$20:$B$23&lt;=E6798)/(SRP!$C$20:$C$23&gt;=E6798),SRP!$D$20:$D$23)*(G6798/100)*(E6798/1000)),IF(C6798="Wine",SUM(LOOKUP(2,1/(SRP!$B$15:$B$19&lt;=E6798)/(SRP!$C$15:$C$19&gt;=E6798),SRP!$D$15:$D$19)*(G6798/100)*(E6798/1000)),IF(C6798="Ready to Drink",SUM(LOOKUP(2,1/(SRP!$B$10:$B$14&lt;=E6798)/(SRP!$C$10:$C$14&gt;=E6798),SRP!$D$10:$D$14)*(G6798/100)*(E6798/1000)),0))))),2)</f>
        <v>1.98</v>
      </c>
    </row>
    <row r="6799" spans="1:11" x14ac:dyDescent="0.35">
      <c r="A6799" s="2">
        <v>53251</v>
      </c>
      <c r="B6799" s="76" t="s">
        <v>5377</v>
      </c>
      <c r="C6799" s="76" t="s">
        <v>287</v>
      </c>
      <c r="D6799" s="76" t="s">
        <v>5240</v>
      </c>
      <c r="E6799" s="76">
        <v>473</v>
      </c>
      <c r="F6799" s="76">
        <v>24</v>
      </c>
      <c r="G6799" s="77">
        <v>6</v>
      </c>
      <c r="H6799" s="76" t="s">
        <v>3355</v>
      </c>
      <c r="I6799" s="77">
        <v>6.49</v>
      </c>
      <c r="J6799" s="2">
        <v>1</v>
      </c>
      <c r="K6799" s="119" cm="1">
        <f t="array" ref="K6799">ROUND(IF(C6799="Beer",SUM(LOOKUP(2,1/(SRP!$B$7:$B$9&lt;=E6799)/(SRP!$C$7:$C$9&gt;=E6799),SRP!$D$7:$D$9)*(G6799/100)*(E6799/1000)),IF(C6799="Spirits",SUM(LOOKUP(2,1/(SRP!$B$2:$B$6&lt;=E6799)/(SRP!$C$2:$C$6&gt;=E6799),SRP!$D$2:$D$6)*(G6799/100)*(E6799/1000)),IF(AND(C6799="Wine",D6799="Fortified Wines"),SUM(LOOKUP(2,1/(SRP!$B$20:$B$23&lt;=E6799)/(SRP!$C$20:$C$23&gt;=E6799),SRP!$D$20:$D$23)*(G6799/100)*(E6799/1000)),IF(C6799="Wine",SUM(LOOKUP(2,1/(SRP!$B$15:$B$19&lt;=E6799)/(SRP!$C$15:$C$19&gt;=E6799),SRP!$D$15:$D$19)*(G6799/100)*(E6799/1000)),IF(C6799="Ready to Drink",SUM(LOOKUP(2,1/(SRP!$B$10:$B$14&lt;=E6799)/(SRP!$C$10:$C$14&gt;=E6799),SRP!$D$10:$D$14)*(G6799/100)*(E6799/1000)),0))))),2)</f>
        <v>1.98</v>
      </c>
    </row>
    <row r="6800" spans="1:11" x14ac:dyDescent="0.35">
      <c r="A6800" s="2">
        <v>53254</v>
      </c>
      <c r="B6800" s="76" t="s">
        <v>5373</v>
      </c>
      <c r="C6800" s="76" t="s">
        <v>287</v>
      </c>
      <c r="D6800" s="76" t="s">
        <v>5240</v>
      </c>
      <c r="E6800" s="76">
        <v>473</v>
      </c>
      <c r="F6800" s="76">
        <v>24</v>
      </c>
      <c r="G6800" s="77">
        <v>5.7</v>
      </c>
      <c r="H6800" s="76" t="s">
        <v>3355</v>
      </c>
      <c r="I6800" s="77">
        <v>6.49</v>
      </c>
      <c r="J6800" s="2">
        <v>1</v>
      </c>
      <c r="K6800" s="119" cm="1">
        <f t="array" ref="K6800">ROUND(IF(C6800="Beer",SUM(LOOKUP(2,1/(SRP!$B$7:$B$9&lt;=E6800)/(SRP!$C$7:$C$9&gt;=E6800),SRP!$D$7:$D$9)*(G6800/100)*(E6800/1000)),IF(C6800="Spirits",SUM(LOOKUP(2,1/(SRP!$B$2:$B$6&lt;=E6800)/(SRP!$C$2:$C$6&gt;=E6800),SRP!$D$2:$D$6)*(G6800/100)*(E6800/1000)),IF(AND(C6800="Wine",D6800="Fortified Wines"),SUM(LOOKUP(2,1/(SRP!$B$20:$B$23&lt;=E6800)/(SRP!$C$20:$C$23&gt;=E6800),SRP!$D$20:$D$23)*(G6800/100)*(E6800/1000)),IF(C6800="Wine",SUM(LOOKUP(2,1/(SRP!$B$15:$B$19&lt;=E6800)/(SRP!$C$15:$C$19&gt;=E6800),SRP!$D$15:$D$19)*(G6800/100)*(E6800/1000)),IF(C6800="Ready to Drink",SUM(LOOKUP(2,1/(SRP!$B$10:$B$14&lt;=E6800)/(SRP!$C$10:$C$14&gt;=E6800),SRP!$D$10:$D$14)*(G6800/100)*(E6800/1000)),0))))),2)</f>
        <v>1.88</v>
      </c>
    </row>
    <row r="6801" spans="1:11" x14ac:dyDescent="0.35">
      <c r="A6801" s="2">
        <v>53254</v>
      </c>
      <c r="B6801" s="76" t="s">
        <v>5373</v>
      </c>
      <c r="C6801" s="76" t="s">
        <v>287</v>
      </c>
      <c r="D6801" s="76" t="s">
        <v>5240</v>
      </c>
      <c r="E6801" s="76">
        <v>473</v>
      </c>
      <c r="F6801" s="76">
        <v>24</v>
      </c>
      <c r="G6801" s="77">
        <v>5.7</v>
      </c>
      <c r="H6801" s="76" t="s">
        <v>3355</v>
      </c>
      <c r="I6801" s="77">
        <v>6.49</v>
      </c>
      <c r="J6801" s="2">
        <v>1</v>
      </c>
      <c r="K6801" s="119" cm="1">
        <f t="array" ref="K6801">ROUND(IF(C6801="Beer",SUM(LOOKUP(2,1/(SRP!$B$7:$B$9&lt;=E6801)/(SRP!$C$7:$C$9&gt;=E6801),SRP!$D$7:$D$9)*(G6801/100)*(E6801/1000)),IF(C6801="Spirits",SUM(LOOKUP(2,1/(SRP!$B$2:$B$6&lt;=E6801)/(SRP!$C$2:$C$6&gt;=E6801),SRP!$D$2:$D$6)*(G6801/100)*(E6801/1000)),IF(AND(C6801="Wine",D6801="Fortified Wines"),SUM(LOOKUP(2,1/(SRP!$B$20:$B$23&lt;=E6801)/(SRP!$C$20:$C$23&gt;=E6801),SRP!$D$20:$D$23)*(G6801/100)*(E6801/1000)),IF(C6801="Wine",SUM(LOOKUP(2,1/(SRP!$B$15:$B$19&lt;=E6801)/(SRP!$C$15:$C$19&gt;=E6801),SRP!$D$15:$D$19)*(G6801/100)*(E6801/1000)),IF(C6801="Ready to Drink",SUM(LOOKUP(2,1/(SRP!$B$10:$B$14&lt;=E6801)/(SRP!$C$10:$C$14&gt;=E6801),SRP!$D$10:$D$14)*(G6801/100)*(E6801/1000)),0))))),2)</f>
        <v>1.88</v>
      </c>
    </row>
    <row r="6802" spans="1:11" x14ac:dyDescent="0.35">
      <c r="A6802" s="2">
        <v>53256</v>
      </c>
      <c r="B6802" s="76" t="s">
        <v>5374</v>
      </c>
      <c r="C6802" s="76" t="s">
        <v>287</v>
      </c>
      <c r="D6802" s="76" t="s">
        <v>5271</v>
      </c>
      <c r="E6802" s="76">
        <v>473</v>
      </c>
      <c r="F6802" s="76">
        <v>24</v>
      </c>
      <c r="G6802" s="77">
        <v>3.5</v>
      </c>
      <c r="H6802" s="76" t="s">
        <v>3355</v>
      </c>
      <c r="I6802" s="77">
        <v>4.99</v>
      </c>
      <c r="J6802" s="2">
        <v>1</v>
      </c>
      <c r="K6802" s="119" cm="1">
        <f t="array" ref="K6802">ROUND(IF(C6802="Beer",SUM(LOOKUP(2,1/(SRP!$B$7:$B$9&lt;=E6802)/(SRP!$C$7:$C$9&gt;=E6802),SRP!$D$7:$D$9)*(G6802/100)*(E6802/1000)),IF(C6802="Spirits",SUM(LOOKUP(2,1/(SRP!$B$2:$B$6&lt;=E6802)/(SRP!$C$2:$C$6&gt;=E6802),SRP!$D$2:$D$6)*(G6802/100)*(E6802/1000)),IF(AND(C6802="Wine",D6802="Fortified Wines"),SUM(LOOKUP(2,1/(SRP!$B$20:$B$23&lt;=E6802)/(SRP!$C$20:$C$23&gt;=E6802),SRP!$D$20:$D$23)*(G6802/100)*(E6802/1000)),IF(C6802="Wine",SUM(LOOKUP(2,1/(SRP!$B$15:$B$19&lt;=E6802)/(SRP!$C$15:$C$19&gt;=E6802),SRP!$D$15:$D$19)*(G6802/100)*(E6802/1000)),IF(C6802="Ready to Drink",SUM(LOOKUP(2,1/(SRP!$B$10:$B$14&lt;=E6802)/(SRP!$C$10:$C$14&gt;=E6802),SRP!$D$10:$D$14)*(G6802/100)*(E6802/1000)),0))))),2)</f>
        <v>1.1599999999999999</v>
      </c>
    </row>
    <row r="6803" spans="1:11" x14ac:dyDescent="0.35">
      <c r="A6803" s="2">
        <v>53256</v>
      </c>
      <c r="B6803" s="76" t="s">
        <v>5374</v>
      </c>
      <c r="C6803" s="76" t="s">
        <v>287</v>
      </c>
      <c r="D6803" s="76" t="s">
        <v>5271</v>
      </c>
      <c r="E6803" s="76">
        <v>473</v>
      </c>
      <c r="F6803" s="76">
        <v>24</v>
      </c>
      <c r="G6803" s="77">
        <v>3.5</v>
      </c>
      <c r="H6803" s="76" t="s">
        <v>3355</v>
      </c>
      <c r="I6803" s="77">
        <v>4.99</v>
      </c>
      <c r="J6803" s="2">
        <v>1</v>
      </c>
      <c r="K6803" s="119" cm="1">
        <f t="array" ref="K6803">ROUND(IF(C6803="Beer",SUM(LOOKUP(2,1/(SRP!$B$7:$B$9&lt;=E6803)/(SRP!$C$7:$C$9&gt;=E6803),SRP!$D$7:$D$9)*(G6803/100)*(E6803/1000)),IF(C6803="Spirits",SUM(LOOKUP(2,1/(SRP!$B$2:$B$6&lt;=E6803)/(SRP!$C$2:$C$6&gt;=E6803),SRP!$D$2:$D$6)*(G6803/100)*(E6803/1000)),IF(AND(C6803="Wine",D6803="Fortified Wines"),SUM(LOOKUP(2,1/(SRP!$B$20:$B$23&lt;=E6803)/(SRP!$C$20:$C$23&gt;=E6803),SRP!$D$20:$D$23)*(G6803/100)*(E6803/1000)),IF(C6803="Wine",SUM(LOOKUP(2,1/(SRP!$B$15:$B$19&lt;=E6803)/(SRP!$C$15:$C$19&gt;=E6803),SRP!$D$15:$D$19)*(G6803/100)*(E6803/1000)),IF(C6803="Ready to Drink",SUM(LOOKUP(2,1/(SRP!$B$10:$B$14&lt;=E6803)/(SRP!$C$10:$C$14&gt;=E6803),SRP!$D$10:$D$14)*(G6803/100)*(E6803/1000)),0))))),2)</f>
        <v>1.1599999999999999</v>
      </c>
    </row>
    <row r="6804" spans="1:11" x14ac:dyDescent="0.35">
      <c r="A6804" s="2">
        <v>53265</v>
      </c>
      <c r="B6804" s="76" t="s">
        <v>5391</v>
      </c>
      <c r="C6804" s="76" t="s">
        <v>286</v>
      </c>
      <c r="D6804" s="76" t="s">
        <v>5247</v>
      </c>
      <c r="E6804" s="76">
        <v>750</v>
      </c>
      <c r="F6804" s="76">
        <v>12</v>
      </c>
      <c r="G6804" s="77">
        <v>14.5</v>
      </c>
      <c r="H6804" s="76" t="s">
        <v>3300</v>
      </c>
      <c r="I6804" s="77">
        <v>39.99</v>
      </c>
      <c r="J6804" s="2">
        <v>1</v>
      </c>
      <c r="K6804" s="119" cm="1">
        <f t="array" ref="K6804">ROUND(IF(C6804="Beer",SUM(LOOKUP(2,1/(SRP!$B$7:$B$9&lt;=E6804)/(SRP!$C$7:$C$9&gt;=E6804),SRP!$D$7:$D$9)*(G6804/100)*(E6804/1000)),IF(C6804="Spirits",SUM(LOOKUP(2,1/(SRP!$B$2:$B$6&lt;=E6804)/(SRP!$C$2:$C$6&gt;=E6804),SRP!$D$2:$D$6)*(G6804/100)*(E6804/1000)),IF(AND(C6804="Wine",D6804="Fortified Wines"),SUM(LOOKUP(2,1/(SRP!$B$20:$B$23&lt;=E6804)/(SRP!$C$20:$C$23&gt;=E6804),SRP!$D$20:$D$23)*(G6804/100)*(E6804/1000)),IF(C6804="Wine",SUM(LOOKUP(2,1/(SRP!$B$15:$B$19&lt;=E6804)/(SRP!$C$15:$C$19&gt;=E6804),SRP!$D$15:$D$19)*(G6804/100)*(E6804/1000)),IF(C6804="Ready to Drink",SUM(LOOKUP(2,1/(SRP!$B$10:$B$14&lt;=E6804)/(SRP!$C$10:$C$14&gt;=E6804),SRP!$D$10:$D$14)*(G6804/100)*(E6804/1000)),0))))),2)</f>
        <v>7.59</v>
      </c>
    </row>
    <row r="6805" spans="1:11" x14ac:dyDescent="0.35">
      <c r="A6805" s="2">
        <v>53266</v>
      </c>
      <c r="B6805" s="76" t="s">
        <v>5462</v>
      </c>
      <c r="C6805" s="76" t="s">
        <v>286</v>
      </c>
      <c r="D6805" s="76" t="s">
        <v>5278</v>
      </c>
      <c r="E6805" s="76">
        <v>750</v>
      </c>
      <c r="F6805" s="76">
        <v>12</v>
      </c>
      <c r="G6805" s="77">
        <v>13.4</v>
      </c>
      <c r="H6805" s="76" t="s">
        <v>6873</v>
      </c>
      <c r="I6805" s="77">
        <v>44.99</v>
      </c>
      <c r="J6805" s="2">
        <v>1</v>
      </c>
      <c r="K6805" s="119" cm="1">
        <f t="array" ref="K6805">ROUND(IF(C6805="Beer",SUM(LOOKUP(2,1/(SRP!$B$7:$B$9&lt;=E6805)/(SRP!$C$7:$C$9&gt;=E6805),SRP!$D$7:$D$9)*(G6805/100)*(E6805/1000)),IF(C6805="Spirits",SUM(LOOKUP(2,1/(SRP!$B$2:$B$6&lt;=E6805)/(SRP!$C$2:$C$6&gt;=E6805),SRP!$D$2:$D$6)*(G6805/100)*(E6805/1000)),IF(AND(C6805="Wine",D6805="Fortified Wines"),SUM(LOOKUP(2,1/(SRP!$B$20:$B$23&lt;=E6805)/(SRP!$C$20:$C$23&gt;=E6805),SRP!$D$20:$D$23)*(G6805/100)*(E6805/1000)),IF(C6805="Wine",SUM(LOOKUP(2,1/(SRP!$B$15:$B$19&lt;=E6805)/(SRP!$C$15:$C$19&gt;=E6805),SRP!$D$15:$D$19)*(G6805/100)*(E6805/1000)),IF(C6805="Ready to Drink",SUM(LOOKUP(2,1/(SRP!$B$10:$B$14&lt;=E6805)/(SRP!$C$10:$C$14&gt;=E6805),SRP!$D$10:$D$14)*(G6805/100)*(E6805/1000)),0))))),2)</f>
        <v>7.02</v>
      </c>
    </row>
    <row r="6806" spans="1:11" x14ac:dyDescent="0.35">
      <c r="A6806" s="2">
        <v>53267</v>
      </c>
      <c r="B6806" s="76" t="s">
        <v>5461</v>
      </c>
      <c r="C6806" s="76" t="s">
        <v>286</v>
      </c>
      <c r="D6806" s="76" t="s">
        <v>5248</v>
      </c>
      <c r="E6806" s="76">
        <v>750</v>
      </c>
      <c r="F6806" s="76">
        <v>12</v>
      </c>
      <c r="G6806" s="77">
        <v>13.1</v>
      </c>
      <c r="H6806" s="76" t="s">
        <v>6873</v>
      </c>
      <c r="I6806" s="77">
        <v>32.99</v>
      </c>
      <c r="J6806" s="2">
        <v>1</v>
      </c>
      <c r="K6806" s="119" cm="1">
        <f t="array" ref="K6806">ROUND(IF(C6806="Beer",SUM(LOOKUP(2,1/(SRP!$B$7:$B$9&lt;=E6806)/(SRP!$C$7:$C$9&gt;=E6806),SRP!$D$7:$D$9)*(G6806/100)*(E6806/1000)),IF(C6806="Spirits",SUM(LOOKUP(2,1/(SRP!$B$2:$B$6&lt;=E6806)/(SRP!$C$2:$C$6&gt;=E6806),SRP!$D$2:$D$6)*(G6806/100)*(E6806/1000)),IF(AND(C6806="Wine",D6806="Fortified Wines"),SUM(LOOKUP(2,1/(SRP!$B$20:$B$23&lt;=E6806)/(SRP!$C$20:$C$23&gt;=E6806),SRP!$D$20:$D$23)*(G6806/100)*(E6806/1000)),IF(C6806="Wine",SUM(LOOKUP(2,1/(SRP!$B$15:$B$19&lt;=E6806)/(SRP!$C$15:$C$19&gt;=E6806),SRP!$D$15:$D$19)*(G6806/100)*(E6806/1000)),IF(C6806="Ready to Drink",SUM(LOOKUP(2,1/(SRP!$B$10:$B$14&lt;=E6806)/(SRP!$C$10:$C$14&gt;=E6806),SRP!$D$10:$D$14)*(G6806/100)*(E6806/1000)),0))))),2)</f>
        <v>6.86</v>
      </c>
    </row>
    <row r="6807" spans="1:11" x14ac:dyDescent="0.35">
      <c r="A6807" s="2">
        <v>53281</v>
      </c>
      <c r="B6807" s="76" t="s">
        <v>5353</v>
      </c>
      <c r="C6807" s="76" t="s">
        <v>5938</v>
      </c>
      <c r="D6807" s="76" t="s">
        <v>5298</v>
      </c>
      <c r="E6807" s="76">
        <v>3784</v>
      </c>
      <c r="F6807" s="76">
        <v>1</v>
      </c>
      <c r="G6807" s="77">
        <v>5</v>
      </c>
      <c r="H6807" s="76" t="s">
        <v>3365</v>
      </c>
      <c r="I6807" s="77">
        <v>28.99</v>
      </c>
      <c r="J6807" s="2">
        <v>8</v>
      </c>
      <c r="K6807" s="119" cm="1">
        <f t="array" ref="K6807">ROUND(IF(C6807="Beer",SUM(LOOKUP(2,1/(SRP!$B$7:$B$9&lt;=E6807)/(SRP!$C$7:$C$9&gt;=E6807),SRP!$D$7:$D$9)*(G6807/100)*(E6807/1000)),IF(C6807="Spirits",SUM(LOOKUP(2,1/(SRP!$B$2:$B$6&lt;=E6807)/(SRP!$C$2:$C$6&gt;=E6807),SRP!$D$2:$D$6)*(G6807/100)*(E6807/1000)),IF(AND(C6807="Wine",D6807="Fortified Wines"),SUM(LOOKUP(2,1/(SRP!$B$20:$B$23&lt;=E6807)/(SRP!$C$20:$C$23&gt;=E6807),SRP!$D$20:$D$23)*(G6807/100)*(E6807/1000)),IF(C6807="Wine",SUM(LOOKUP(2,1/(SRP!$B$15:$B$19&lt;=E6807)/(SRP!$C$15:$C$19&gt;=E6807),SRP!$D$15:$D$19)*(G6807/100)*(E6807/1000)),IF(C6807="Ready to Drink",SUM(LOOKUP(2,1/(SRP!$B$10:$B$14&lt;=E6807)/(SRP!$C$10:$C$14&gt;=E6807),SRP!$D$10:$D$14)*(G6807/100)*(E6807/1000)),0))))),2)</f>
        <v>13.21</v>
      </c>
    </row>
    <row r="6808" spans="1:11" x14ac:dyDescent="0.35">
      <c r="A6808" s="2">
        <v>53294</v>
      </c>
      <c r="B6808" s="76" t="s">
        <v>5422</v>
      </c>
      <c r="C6808" s="76" t="s">
        <v>285</v>
      </c>
      <c r="D6808" s="76" t="s">
        <v>5273</v>
      </c>
      <c r="E6808" s="76">
        <v>750</v>
      </c>
      <c r="F6808" s="76">
        <v>12</v>
      </c>
      <c r="G6808" s="77">
        <v>17</v>
      </c>
      <c r="H6808" s="76" t="s">
        <v>3280</v>
      </c>
      <c r="I6808" s="77">
        <v>27.37</v>
      </c>
      <c r="J6808" s="2">
        <v>1</v>
      </c>
      <c r="K6808" s="119" cm="1">
        <f t="array" ref="K6808">ROUND(IF(C6808="Beer",SUM(LOOKUP(2,1/(SRP!$B$7:$B$9&lt;=E6808)/(SRP!$C$7:$C$9&gt;=E6808),SRP!$D$7:$D$9)*(G6808/100)*(E6808/1000)),IF(C6808="Spirits",SUM(LOOKUP(2,1/(SRP!$B$2:$B$6&lt;=E6808)/(SRP!$C$2:$C$6&gt;=E6808),SRP!$D$2:$D$6)*(G6808/100)*(E6808/1000)),IF(AND(C6808="Wine",D6808="Fortified Wines"),SUM(LOOKUP(2,1/(SRP!$B$20:$B$23&lt;=E6808)/(SRP!$C$20:$C$23&gt;=E6808),SRP!$D$20:$D$23)*(G6808/100)*(E6808/1000)),IF(C6808="Wine",SUM(LOOKUP(2,1/(SRP!$B$15:$B$19&lt;=E6808)/(SRP!$C$15:$C$19&gt;=E6808),SRP!$D$15:$D$19)*(G6808/100)*(E6808/1000)),IF(C6808="Ready to Drink",SUM(LOOKUP(2,1/(SRP!$B$10:$B$14&lt;=E6808)/(SRP!$C$10:$C$14&gt;=E6808),SRP!$D$10:$D$14)*(G6808/100)*(E6808/1000)),0))))),2)</f>
        <v>8.9</v>
      </c>
    </row>
    <row r="6809" spans="1:11" x14ac:dyDescent="0.35">
      <c r="A6809" s="2">
        <v>53298</v>
      </c>
      <c r="B6809" s="76" t="s">
        <v>1947</v>
      </c>
      <c r="C6809" s="76" t="s">
        <v>285</v>
      </c>
      <c r="D6809" s="76" t="s">
        <v>5252</v>
      </c>
      <c r="E6809" s="76">
        <v>360</v>
      </c>
      <c r="F6809" s="76">
        <v>20</v>
      </c>
      <c r="G6809" s="77">
        <v>16.5</v>
      </c>
      <c r="H6809" s="76" t="s">
        <v>3362</v>
      </c>
      <c r="I6809" s="77">
        <v>11.01</v>
      </c>
      <c r="J6809" s="2">
        <v>1</v>
      </c>
      <c r="K6809" s="119" cm="1">
        <f t="array" ref="K6809">ROUND(IF(C6809="Beer",SUM(LOOKUP(2,1/(SRP!$B$7:$B$9&lt;=E6809)/(SRP!$C$7:$C$9&gt;=E6809),SRP!$D$7:$D$9)*(G6809/100)*(E6809/1000)),IF(C6809="Spirits",SUM(LOOKUP(2,1/(SRP!$B$2:$B$6&lt;=E6809)/(SRP!$C$2:$C$6&gt;=E6809),SRP!$D$2:$D$6)*(G6809/100)*(E6809/1000)),IF(AND(C6809="Wine",D6809="Fortified Wines"),SUM(LOOKUP(2,1/(SRP!$B$20:$B$23&lt;=E6809)/(SRP!$C$20:$C$23&gt;=E6809),SRP!$D$20:$D$23)*(G6809/100)*(E6809/1000)),IF(C6809="Wine",SUM(LOOKUP(2,1/(SRP!$B$15:$B$19&lt;=E6809)/(SRP!$C$15:$C$19&gt;=E6809),SRP!$D$15:$D$19)*(G6809/100)*(E6809/1000)),IF(C6809="Ready to Drink",SUM(LOOKUP(2,1/(SRP!$B$10:$B$14&lt;=E6809)/(SRP!$C$10:$C$14&gt;=E6809),SRP!$D$10:$D$14)*(G6809/100)*(E6809/1000)),0))))),2)</f>
        <v>4.71</v>
      </c>
    </row>
    <row r="6810" spans="1:11" x14ac:dyDescent="0.35">
      <c r="A6810" s="2">
        <v>53320</v>
      </c>
      <c r="B6810" s="76" t="s">
        <v>5455</v>
      </c>
      <c r="C6810" s="76" t="s">
        <v>287</v>
      </c>
      <c r="D6810" s="76" t="s">
        <v>5230</v>
      </c>
      <c r="E6810" s="76">
        <v>8520</v>
      </c>
      <c r="F6810" s="76">
        <v>1</v>
      </c>
      <c r="G6810" s="77">
        <v>5</v>
      </c>
      <c r="H6810" s="76" t="s">
        <v>3638</v>
      </c>
      <c r="I6810" s="77">
        <v>71.599999999999994</v>
      </c>
      <c r="J6810" s="2">
        <v>24</v>
      </c>
      <c r="K6810" s="119" cm="1">
        <f t="array" ref="K6810">ROUND(IF(C6810="Beer",SUM(LOOKUP(2,1/(SRP!$B$7:$B$9&lt;=E6810)/(SRP!$C$7:$C$9&gt;=E6810),SRP!$D$7:$D$9)*(G6810/100)*(E6810/1000)),IF(C6810="Spirits",SUM(LOOKUP(2,1/(SRP!$B$2:$B$6&lt;=E6810)/(SRP!$C$2:$C$6&gt;=E6810),SRP!$D$2:$D$6)*(G6810/100)*(E6810/1000)),IF(AND(C6810="Wine",D6810="Fortified Wines"),SUM(LOOKUP(2,1/(SRP!$B$20:$B$23&lt;=E6810)/(SRP!$C$20:$C$23&gt;=E6810),SRP!$D$20:$D$23)*(G6810/100)*(E6810/1000)),IF(C6810="Wine",SUM(LOOKUP(2,1/(SRP!$B$15:$B$19&lt;=E6810)/(SRP!$C$15:$C$19&gt;=E6810),SRP!$D$15:$D$19)*(G6810/100)*(E6810/1000)),IF(C6810="Ready to Drink",SUM(LOOKUP(2,1/(SRP!$B$10:$B$14&lt;=E6810)/(SRP!$C$10:$C$14&gt;=E6810),SRP!$D$10:$D$14)*(G6810/100)*(E6810/1000)),0))))),2)</f>
        <v>29.74</v>
      </c>
    </row>
    <row r="6811" spans="1:11" x14ac:dyDescent="0.35">
      <c r="A6811" s="2">
        <v>53320</v>
      </c>
      <c r="B6811" s="76" t="s">
        <v>5455</v>
      </c>
      <c r="C6811" s="76" t="s">
        <v>287</v>
      </c>
      <c r="D6811" s="76" t="s">
        <v>5230</v>
      </c>
      <c r="E6811" s="76">
        <v>8520</v>
      </c>
      <c r="F6811" s="76">
        <v>1</v>
      </c>
      <c r="G6811" s="77">
        <v>5</v>
      </c>
      <c r="H6811" s="76" t="s">
        <v>3638</v>
      </c>
      <c r="I6811" s="77">
        <v>71.599999999999994</v>
      </c>
      <c r="J6811" s="2">
        <v>24</v>
      </c>
      <c r="K6811" s="119" cm="1">
        <f t="array" ref="K6811">ROUND(IF(C6811="Beer",SUM(LOOKUP(2,1/(SRP!$B$7:$B$9&lt;=E6811)/(SRP!$C$7:$C$9&gt;=E6811),SRP!$D$7:$D$9)*(G6811/100)*(E6811/1000)),IF(C6811="Spirits",SUM(LOOKUP(2,1/(SRP!$B$2:$B$6&lt;=E6811)/(SRP!$C$2:$C$6&gt;=E6811),SRP!$D$2:$D$6)*(G6811/100)*(E6811/1000)),IF(AND(C6811="Wine",D6811="Fortified Wines"),SUM(LOOKUP(2,1/(SRP!$B$20:$B$23&lt;=E6811)/(SRP!$C$20:$C$23&gt;=E6811),SRP!$D$20:$D$23)*(G6811/100)*(E6811/1000)),IF(C6811="Wine",SUM(LOOKUP(2,1/(SRP!$B$15:$B$19&lt;=E6811)/(SRP!$C$15:$C$19&gt;=E6811),SRP!$D$15:$D$19)*(G6811/100)*(E6811/1000)),IF(C6811="Ready to Drink",SUM(LOOKUP(2,1/(SRP!$B$10:$B$14&lt;=E6811)/(SRP!$C$10:$C$14&gt;=E6811),SRP!$D$10:$D$14)*(G6811/100)*(E6811/1000)),0))))),2)</f>
        <v>29.74</v>
      </c>
    </row>
    <row r="6812" spans="1:11" x14ac:dyDescent="0.35">
      <c r="A6812" s="2">
        <v>53327</v>
      </c>
      <c r="B6812" s="76" t="s">
        <v>5445</v>
      </c>
      <c r="C6812" s="76" t="s">
        <v>287</v>
      </c>
      <c r="D6812" s="76" t="s">
        <v>5230</v>
      </c>
      <c r="E6812" s="76">
        <v>355</v>
      </c>
      <c r="F6812" s="76">
        <v>24</v>
      </c>
      <c r="G6812" s="77">
        <v>5</v>
      </c>
      <c r="H6812" s="76" t="s">
        <v>3638</v>
      </c>
      <c r="I6812" s="77">
        <v>2.5</v>
      </c>
      <c r="J6812" s="2">
        <v>1</v>
      </c>
      <c r="K6812" s="119" cm="1">
        <f t="array" ref="K6812">ROUND(IF(C6812="Beer",SUM(LOOKUP(2,1/(SRP!$B$7:$B$9&lt;=E6812)/(SRP!$C$7:$C$9&gt;=E6812),SRP!$D$7:$D$9)*(G6812/100)*(E6812/1000)),IF(C6812="Spirits",SUM(LOOKUP(2,1/(SRP!$B$2:$B$6&lt;=E6812)/(SRP!$C$2:$C$6&gt;=E6812),SRP!$D$2:$D$6)*(G6812/100)*(E6812/1000)),IF(AND(C6812="Wine",D6812="Fortified Wines"),SUM(LOOKUP(2,1/(SRP!$B$20:$B$23&lt;=E6812)/(SRP!$C$20:$C$23&gt;=E6812),SRP!$D$20:$D$23)*(G6812/100)*(E6812/1000)),IF(C6812="Wine",SUM(LOOKUP(2,1/(SRP!$B$15:$B$19&lt;=E6812)/(SRP!$C$15:$C$19&gt;=E6812),SRP!$D$15:$D$19)*(G6812/100)*(E6812/1000)),IF(C6812="Ready to Drink",SUM(LOOKUP(2,1/(SRP!$B$10:$B$14&lt;=E6812)/(SRP!$C$10:$C$14&gt;=E6812),SRP!$D$10:$D$14)*(G6812/100)*(E6812/1000)),0))))),2)</f>
        <v>1.24</v>
      </c>
    </row>
    <row r="6813" spans="1:11" x14ac:dyDescent="0.35">
      <c r="A6813" s="2">
        <v>53327</v>
      </c>
      <c r="B6813" s="76" t="s">
        <v>5445</v>
      </c>
      <c r="C6813" s="76" t="s">
        <v>287</v>
      </c>
      <c r="D6813" s="76" t="s">
        <v>5230</v>
      </c>
      <c r="E6813" s="76">
        <v>355</v>
      </c>
      <c r="F6813" s="76">
        <v>24</v>
      </c>
      <c r="G6813" s="77">
        <v>5</v>
      </c>
      <c r="H6813" s="76" t="s">
        <v>3638</v>
      </c>
      <c r="I6813" s="77">
        <v>2.5</v>
      </c>
      <c r="J6813" s="2">
        <v>1</v>
      </c>
      <c r="K6813" s="119" cm="1">
        <f t="array" ref="K6813">ROUND(IF(C6813="Beer",SUM(LOOKUP(2,1/(SRP!$B$7:$B$9&lt;=E6813)/(SRP!$C$7:$C$9&gt;=E6813),SRP!$D$7:$D$9)*(G6813/100)*(E6813/1000)),IF(C6813="Spirits",SUM(LOOKUP(2,1/(SRP!$B$2:$B$6&lt;=E6813)/(SRP!$C$2:$C$6&gt;=E6813),SRP!$D$2:$D$6)*(G6813/100)*(E6813/1000)),IF(AND(C6813="Wine",D6813="Fortified Wines"),SUM(LOOKUP(2,1/(SRP!$B$20:$B$23&lt;=E6813)/(SRP!$C$20:$C$23&gt;=E6813),SRP!$D$20:$D$23)*(G6813/100)*(E6813/1000)),IF(C6813="Wine",SUM(LOOKUP(2,1/(SRP!$B$15:$B$19&lt;=E6813)/(SRP!$C$15:$C$19&gt;=E6813),SRP!$D$15:$D$19)*(G6813/100)*(E6813/1000)),IF(C6813="Ready to Drink",SUM(LOOKUP(2,1/(SRP!$B$10:$B$14&lt;=E6813)/(SRP!$C$10:$C$14&gt;=E6813),SRP!$D$10:$D$14)*(G6813/100)*(E6813/1000)),0))))),2)</f>
        <v>1.24</v>
      </c>
    </row>
    <row r="6814" spans="1:11" x14ac:dyDescent="0.35">
      <c r="A6814" s="2">
        <v>53333</v>
      </c>
      <c r="B6814" s="76" t="s">
        <v>5390</v>
      </c>
      <c r="C6814" s="76" t="s">
        <v>285</v>
      </c>
      <c r="D6814" s="76" t="s">
        <v>5272</v>
      </c>
      <c r="E6814" s="76">
        <v>750</v>
      </c>
      <c r="F6814" s="76">
        <v>6</v>
      </c>
      <c r="G6814" s="77">
        <v>40</v>
      </c>
      <c r="H6814" s="76" t="s">
        <v>3282</v>
      </c>
      <c r="I6814" s="77">
        <v>79.989999999999995</v>
      </c>
      <c r="J6814" s="2">
        <v>1</v>
      </c>
      <c r="K6814" s="119" cm="1">
        <f t="array" ref="K6814">ROUND(IF(C6814="Beer",SUM(LOOKUP(2,1/(SRP!$B$7:$B$9&lt;=E6814)/(SRP!$C$7:$C$9&gt;=E6814),SRP!$D$7:$D$9)*(G6814/100)*(E6814/1000)),IF(C6814="Spirits",SUM(LOOKUP(2,1/(SRP!$B$2:$B$6&lt;=E6814)/(SRP!$C$2:$C$6&gt;=E6814),SRP!$D$2:$D$6)*(G6814/100)*(E6814/1000)),IF(AND(C6814="Wine",D6814="Fortified Wines"),SUM(LOOKUP(2,1/(SRP!$B$20:$B$23&lt;=E6814)/(SRP!$C$20:$C$23&gt;=E6814),SRP!$D$20:$D$23)*(G6814/100)*(E6814/1000)),IF(C6814="Wine",SUM(LOOKUP(2,1/(SRP!$B$15:$B$19&lt;=E6814)/(SRP!$C$15:$C$19&gt;=E6814),SRP!$D$15:$D$19)*(G6814/100)*(E6814/1000)),IF(C6814="Ready to Drink",SUM(LOOKUP(2,1/(SRP!$B$10:$B$14&lt;=E6814)/(SRP!$C$10:$C$14&gt;=E6814),SRP!$D$10:$D$14)*(G6814/100)*(E6814/1000)),0))))),2)</f>
        <v>20.94</v>
      </c>
    </row>
    <row r="6815" spans="1:11" x14ac:dyDescent="0.35">
      <c r="A6815" s="2">
        <v>53386</v>
      </c>
      <c r="B6815" s="76" t="s">
        <v>5417</v>
      </c>
      <c r="C6815" s="76" t="s">
        <v>286</v>
      </c>
      <c r="D6815" s="76" t="s">
        <v>5288</v>
      </c>
      <c r="E6815" s="76">
        <v>750</v>
      </c>
      <c r="F6815" s="76">
        <v>12</v>
      </c>
      <c r="G6815" s="77">
        <v>12.7</v>
      </c>
      <c r="H6815" s="76" t="s">
        <v>4356</v>
      </c>
      <c r="I6815" s="77">
        <v>24.99</v>
      </c>
      <c r="J6815" s="2">
        <v>1</v>
      </c>
      <c r="K6815" s="119" cm="1">
        <f t="array" ref="K6815">ROUND(IF(C6815="Beer",SUM(LOOKUP(2,1/(SRP!$B$7:$B$9&lt;=E6815)/(SRP!$C$7:$C$9&gt;=E6815),SRP!$D$7:$D$9)*(G6815/100)*(E6815/1000)),IF(C6815="Spirits",SUM(LOOKUP(2,1/(SRP!$B$2:$B$6&lt;=E6815)/(SRP!$C$2:$C$6&gt;=E6815),SRP!$D$2:$D$6)*(G6815/100)*(E6815/1000)),IF(AND(C6815="Wine",D6815="Fortified Wines"),SUM(LOOKUP(2,1/(SRP!$B$20:$B$23&lt;=E6815)/(SRP!$C$20:$C$23&gt;=E6815),SRP!$D$20:$D$23)*(G6815/100)*(E6815/1000)),IF(C6815="Wine",SUM(LOOKUP(2,1/(SRP!$B$15:$B$19&lt;=E6815)/(SRP!$C$15:$C$19&gt;=E6815),SRP!$D$15:$D$19)*(G6815/100)*(E6815/1000)),IF(C6815="Ready to Drink",SUM(LOOKUP(2,1/(SRP!$B$10:$B$14&lt;=E6815)/(SRP!$C$10:$C$14&gt;=E6815),SRP!$D$10:$D$14)*(G6815/100)*(E6815/1000)),0))))),2)</f>
        <v>6.65</v>
      </c>
    </row>
    <row r="6816" spans="1:11" x14ac:dyDescent="0.35">
      <c r="A6816" s="2">
        <v>53425</v>
      </c>
      <c r="B6816" s="76" t="s">
        <v>5419</v>
      </c>
      <c r="C6816" s="76" t="s">
        <v>287</v>
      </c>
      <c r="D6816" s="76" t="s">
        <v>5240</v>
      </c>
      <c r="E6816" s="76">
        <v>473</v>
      </c>
      <c r="F6816" s="76">
        <v>24</v>
      </c>
      <c r="G6816" s="77">
        <v>6</v>
      </c>
      <c r="H6816" s="76" t="s">
        <v>3387</v>
      </c>
      <c r="I6816" s="77">
        <v>4.8899999999999997</v>
      </c>
      <c r="J6816" s="2">
        <v>1</v>
      </c>
      <c r="K6816" s="119" cm="1">
        <f t="array" ref="K6816">ROUND(IF(C6816="Beer",SUM(LOOKUP(2,1/(SRP!$B$7:$B$9&lt;=E6816)/(SRP!$C$7:$C$9&gt;=E6816),SRP!$D$7:$D$9)*(G6816/100)*(E6816/1000)),IF(C6816="Spirits",SUM(LOOKUP(2,1/(SRP!$B$2:$B$6&lt;=E6816)/(SRP!$C$2:$C$6&gt;=E6816),SRP!$D$2:$D$6)*(G6816/100)*(E6816/1000)),IF(AND(C6816="Wine",D6816="Fortified Wines"),SUM(LOOKUP(2,1/(SRP!$B$20:$B$23&lt;=E6816)/(SRP!$C$20:$C$23&gt;=E6816),SRP!$D$20:$D$23)*(G6816/100)*(E6816/1000)),IF(C6816="Wine",SUM(LOOKUP(2,1/(SRP!$B$15:$B$19&lt;=E6816)/(SRP!$C$15:$C$19&gt;=E6816),SRP!$D$15:$D$19)*(G6816/100)*(E6816/1000)),IF(C6816="Ready to Drink",SUM(LOOKUP(2,1/(SRP!$B$10:$B$14&lt;=E6816)/(SRP!$C$10:$C$14&gt;=E6816),SRP!$D$10:$D$14)*(G6816/100)*(E6816/1000)),0))))),2)</f>
        <v>1.98</v>
      </c>
    </row>
    <row r="6817" spans="1:11" x14ac:dyDescent="0.35">
      <c r="A6817" s="2">
        <v>53425</v>
      </c>
      <c r="B6817" s="76" t="s">
        <v>5419</v>
      </c>
      <c r="C6817" s="76" t="s">
        <v>287</v>
      </c>
      <c r="D6817" s="76" t="s">
        <v>5240</v>
      </c>
      <c r="E6817" s="76">
        <v>473</v>
      </c>
      <c r="F6817" s="76">
        <v>24</v>
      </c>
      <c r="G6817" s="77">
        <v>6</v>
      </c>
      <c r="H6817" s="76" t="s">
        <v>3387</v>
      </c>
      <c r="I6817" s="77">
        <v>4.8899999999999997</v>
      </c>
      <c r="J6817" s="2">
        <v>1</v>
      </c>
      <c r="K6817" s="119" cm="1">
        <f t="array" ref="K6817">ROUND(IF(C6817="Beer",SUM(LOOKUP(2,1/(SRP!$B$7:$B$9&lt;=E6817)/(SRP!$C$7:$C$9&gt;=E6817),SRP!$D$7:$D$9)*(G6817/100)*(E6817/1000)),IF(C6817="Spirits",SUM(LOOKUP(2,1/(SRP!$B$2:$B$6&lt;=E6817)/(SRP!$C$2:$C$6&gt;=E6817),SRP!$D$2:$D$6)*(G6817/100)*(E6817/1000)),IF(AND(C6817="Wine",D6817="Fortified Wines"),SUM(LOOKUP(2,1/(SRP!$B$20:$B$23&lt;=E6817)/(SRP!$C$20:$C$23&gt;=E6817),SRP!$D$20:$D$23)*(G6817/100)*(E6817/1000)),IF(C6817="Wine",SUM(LOOKUP(2,1/(SRP!$B$15:$B$19&lt;=E6817)/(SRP!$C$15:$C$19&gt;=E6817),SRP!$D$15:$D$19)*(G6817/100)*(E6817/1000)),IF(C6817="Ready to Drink",SUM(LOOKUP(2,1/(SRP!$B$10:$B$14&lt;=E6817)/(SRP!$C$10:$C$14&gt;=E6817),SRP!$D$10:$D$14)*(G6817/100)*(E6817/1000)),0))))),2)</f>
        <v>1.98</v>
      </c>
    </row>
    <row r="6818" spans="1:11" x14ac:dyDescent="0.35">
      <c r="A6818" s="2">
        <v>53429</v>
      </c>
      <c r="B6818" s="76" t="s">
        <v>5439</v>
      </c>
      <c r="C6818" s="76" t="s">
        <v>287</v>
      </c>
      <c r="D6818" s="76" t="s">
        <v>5230</v>
      </c>
      <c r="E6818" s="76">
        <v>355</v>
      </c>
      <c r="F6818" s="76">
        <v>24</v>
      </c>
      <c r="G6818" s="77">
        <v>5</v>
      </c>
      <c r="H6818" s="76" t="s">
        <v>3391</v>
      </c>
      <c r="I6818" s="77">
        <v>2.93</v>
      </c>
      <c r="J6818" s="2">
        <v>1</v>
      </c>
      <c r="K6818" s="119" cm="1">
        <f t="array" ref="K6818">ROUND(IF(C6818="Beer",SUM(LOOKUP(2,1/(SRP!$B$7:$B$9&lt;=E6818)/(SRP!$C$7:$C$9&gt;=E6818),SRP!$D$7:$D$9)*(G6818/100)*(E6818/1000)),IF(C6818="Spirits",SUM(LOOKUP(2,1/(SRP!$B$2:$B$6&lt;=E6818)/(SRP!$C$2:$C$6&gt;=E6818),SRP!$D$2:$D$6)*(G6818/100)*(E6818/1000)),IF(AND(C6818="Wine",D6818="Fortified Wines"),SUM(LOOKUP(2,1/(SRP!$B$20:$B$23&lt;=E6818)/(SRP!$C$20:$C$23&gt;=E6818),SRP!$D$20:$D$23)*(G6818/100)*(E6818/1000)),IF(C6818="Wine",SUM(LOOKUP(2,1/(SRP!$B$15:$B$19&lt;=E6818)/(SRP!$C$15:$C$19&gt;=E6818),SRP!$D$15:$D$19)*(G6818/100)*(E6818/1000)),IF(C6818="Ready to Drink",SUM(LOOKUP(2,1/(SRP!$B$10:$B$14&lt;=E6818)/(SRP!$C$10:$C$14&gt;=E6818),SRP!$D$10:$D$14)*(G6818/100)*(E6818/1000)),0))))),2)</f>
        <v>1.24</v>
      </c>
    </row>
    <row r="6819" spans="1:11" x14ac:dyDescent="0.35">
      <c r="A6819" s="2">
        <v>53429</v>
      </c>
      <c r="B6819" s="76" t="s">
        <v>5439</v>
      </c>
      <c r="C6819" s="76" t="s">
        <v>287</v>
      </c>
      <c r="D6819" s="76" t="s">
        <v>5230</v>
      </c>
      <c r="E6819" s="76">
        <v>355</v>
      </c>
      <c r="F6819" s="76">
        <v>24</v>
      </c>
      <c r="G6819" s="77">
        <v>5</v>
      </c>
      <c r="H6819" s="76" t="s">
        <v>3391</v>
      </c>
      <c r="I6819" s="77">
        <v>2.93</v>
      </c>
      <c r="J6819" s="2">
        <v>1</v>
      </c>
      <c r="K6819" s="119" cm="1">
        <f t="array" ref="K6819">ROUND(IF(C6819="Beer",SUM(LOOKUP(2,1/(SRP!$B$7:$B$9&lt;=E6819)/(SRP!$C$7:$C$9&gt;=E6819),SRP!$D$7:$D$9)*(G6819/100)*(E6819/1000)),IF(C6819="Spirits",SUM(LOOKUP(2,1/(SRP!$B$2:$B$6&lt;=E6819)/(SRP!$C$2:$C$6&gt;=E6819),SRP!$D$2:$D$6)*(G6819/100)*(E6819/1000)),IF(AND(C6819="Wine",D6819="Fortified Wines"),SUM(LOOKUP(2,1/(SRP!$B$20:$B$23&lt;=E6819)/(SRP!$C$20:$C$23&gt;=E6819),SRP!$D$20:$D$23)*(G6819/100)*(E6819/1000)),IF(C6819="Wine",SUM(LOOKUP(2,1/(SRP!$B$15:$B$19&lt;=E6819)/(SRP!$C$15:$C$19&gt;=E6819),SRP!$D$15:$D$19)*(G6819/100)*(E6819/1000)),IF(C6819="Ready to Drink",SUM(LOOKUP(2,1/(SRP!$B$10:$B$14&lt;=E6819)/(SRP!$C$10:$C$14&gt;=E6819),SRP!$D$10:$D$14)*(G6819/100)*(E6819/1000)),0))))),2)</f>
        <v>1.24</v>
      </c>
    </row>
    <row r="6820" spans="1:11" x14ac:dyDescent="0.35">
      <c r="A6820" s="2">
        <v>53439</v>
      </c>
      <c r="B6820" s="76" t="s">
        <v>5441</v>
      </c>
      <c r="C6820" s="76" t="s">
        <v>287</v>
      </c>
      <c r="D6820" s="76" t="s">
        <v>5240</v>
      </c>
      <c r="E6820" s="76">
        <v>473</v>
      </c>
      <c r="F6820" s="76">
        <v>24</v>
      </c>
      <c r="G6820" s="77">
        <v>6.3</v>
      </c>
      <c r="H6820" s="76" t="s">
        <v>3367</v>
      </c>
      <c r="I6820" s="77">
        <v>4.66</v>
      </c>
      <c r="J6820" s="2">
        <v>1</v>
      </c>
      <c r="K6820" s="119" cm="1">
        <f t="array" ref="K6820">ROUND(IF(C6820="Beer",SUM(LOOKUP(2,1/(SRP!$B$7:$B$9&lt;=E6820)/(SRP!$C$7:$C$9&gt;=E6820),SRP!$D$7:$D$9)*(G6820/100)*(E6820/1000)),IF(C6820="Spirits",SUM(LOOKUP(2,1/(SRP!$B$2:$B$6&lt;=E6820)/(SRP!$C$2:$C$6&gt;=E6820),SRP!$D$2:$D$6)*(G6820/100)*(E6820/1000)),IF(AND(C6820="Wine",D6820="Fortified Wines"),SUM(LOOKUP(2,1/(SRP!$B$20:$B$23&lt;=E6820)/(SRP!$C$20:$C$23&gt;=E6820),SRP!$D$20:$D$23)*(G6820/100)*(E6820/1000)),IF(C6820="Wine",SUM(LOOKUP(2,1/(SRP!$B$15:$B$19&lt;=E6820)/(SRP!$C$15:$C$19&gt;=E6820),SRP!$D$15:$D$19)*(G6820/100)*(E6820/1000)),IF(C6820="Ready to Drink",SUM(LOOKUP(2,1/(SRP!$B$10:$B$14&lt;=E6820)/(SRP!$C$10:$C$14&gt;=E6820),SRP!$D$10:$D$14)*(G6820/100)*(E6820/1000)),0))))),2)</f>
        <v>2.08</v>
      </c>
    </row>
    <row r="6821" spans="1:11" x14ac:dyDescent="0.35">
      <c r="A6821" s="2">
        <v>53439</v>
      </c>
      <c r="B6821" s="76" t="s">
        <v>5441</v>
      </c>
      <c r="C6821" s="76" t="s">
        <v>287</v>
      </c>
      <c r="D6821" s="76" t="s">
        <v>5240</v>
      </c>
      <c r="E6821" s="76">
        <v>473</v>
      </c>
      <c r="F6821" s="76">
        <v>24</v>
      </c>
      <c r="G6821" s="77">
        <v>6.3</v>
      </c>
      <c r="H6821" s="76" t="s">
        <v>3367</v>
      </c>
      <c r="I6821" s="77">
        <v>4.66</v>
      </c>
      <c r="J6821" s="2">
        <v>1</v>
      </c>
      <c r="K6821" s="119" cm="1">
        <f t="array" ref="K6821">ROUND(IF(C6821="Beer",SUM(LOOKUP(2,1/(SRP!$B$7:$B$9&lt;=E6821)/(SRP!$C$7:$C$9&gt;=E6821),SRP!$D$7:$D$9)*(G6821/100)*(E6821/1000)),IF(C6821="Spirits",SUM(LOOKUP(2,1/(SRP!$B$2:$B$6&lt;=E6821)/(SRP!$C$2:$C$6&gt;=E6821),SRP!$D$2:$D$6)*(G6821/100)*(E6821/1000)),IF(AND(C6821="Wine",D6821="Fortified Wines"),SUM(LOOKUP(2,1/(SRP!$B$20:$B$23&lt;=E6821)/(SRP!$C$20:$C$23&gt;=E6821),SRP!$D$20:$D$23)*(G6821/100)*(E6821/1000)),IF(C6821="Wine",SUM(LOOKUP(2,1/(SRP!$B$15:$B$19&lt;=E6821)/(SRP!$C$15:$C$19&gt;=E6821),SRP!$D$15:$D$19)*(G6821/100)*(E6821/1000)),IF(C6821="Ready to Drink",SUM(LOOKUP(2,1/(SRP!$B$10:$B$14&lt;=E6821)/(SRP!$C$10:$C$14&gt;=E6821),SRP!$D$10:$D$14)*(G6821/100)*(E6821/1000)),0))))),2)</f>
        <v>2.08</v>
      </c>
    </row>
    <row r="6822" spans="1:11" x14ac:dyDescent="0.35">
      <c r="A6822" s="2">
        <v>53466</v>
      </c>
      <c r="B6822" s="76" t="s">
        <v>6466</v>
      </c>
      <c r="C6822" s="76" t="s">
        <v>285</v>
      </c>
      <c r="D6822" s="76" t="s">
        <v>6942</v>
      </c>
      <c r="E6822" s="76">
        <v>750</v>
      </c>
      <c r="F6822" s="76">
        <v>6</v>
      </c>
      <c r="G6822" s="77">
        <v>63.3</v>
      </c>
      <c r="H6822" s="76" t="s">
        <v>6694</v>
      </c>
      <c r="I6822" s="77">
        <v>124.99</v>
      </c>
      <c r="J6822" s="2">
        <v>1</v>
      </c>
      <c r="K6822" s="119" cm="1">
        <f t="array" ref="K6822">ROUND(IF(C6822="Beer",SUM(LOOKUP(2,1/(SRP!$B$7:$B$9&lt;=E6822)/(SRP!$C$7:$C$9&gt;=E6822),SRP!$D$7:$D$9)*(G6822/100)*(E6822/1000)),IF(C6822="Spirits",SUM(LOOKUP(2,1/(SRP!$B$2:$B$6&lt;=E6822)/(SRP!$C$2:$C$6&gt;=E6822),SRP!$D$2:$D$6)*(G6822/100)*(E6822/1000)),IF(AND(C6822="Wine",D6822="Fortified Wines"),SUM(LOOKUP(2,1/(SRP!$B$20:$B$23&lt;=E6822)/(SRP!$C$20:$C$23&gt;=E6822),SRP!$D$20:$D$23)*(G6822/100)*(E6822/1000)),IF(C6822="Wine",SUM(LOOKUP(2,1/(SRP!$B$15:$B$19&lt;=E6822)/(SRP!$C$15:$C$19&gt;=E6822),SRP!$D$15:$D$19)*(G6822/100)*(E6822/1000)),IF(C6822="Ready to Drink",SUM(LOOKUP(2,1/(SRP!$B$10:$B$14&lt;=E6822)/(SRP!$C$10:$C$14&gt;=E6822),SRP!$D$10:$D$14)*(G6822/100)*(E6822/1000)),0))))),2)</f>
        <v>33.14</v>
      </c>
    </row>
    <row r="6823" spans="1:11" x14ac:dyDescent="0.35">
      <c r="A6823" s="2">
        <v>53467</v>
      </c>
      <c r="B6823" s="76" t="s">
        <v>5573</v>
      </c>
      <c r="C6823" s="76" t="s">
        <v>287</v>
      </c>
      <c r="D6823" s="76" t="s">
        <v>5292</v>
      </c>
      <c r="E6823" s="76">
        <v>473</v>
      </c>
      <c r="F6823" s="76">
        <v>24</v>
      </c>
      <c r="G6823" s="77">
        <v>4.3</v>
      </c>
      <c r="H6823" s="76" t="s">
        <v>3325</v>
      </c>
      <c r="I6823" s="77">
        <v>4.1900000000000004</v>
      </c>
      <c r="J6823" s="2">
        <v>1</v>
      </c>
      <c r="K6823" s="119" cm="1">
        <f t="array" ref="K6823">ROUND(IF(C6823="Beer",SUM(LOOKUP(2,1/(SRP!$B$7:$B$9&lt;=E6823)/(SRP!$C$7:$C$9&gt;=E6823),SRP!$D$7:$D$9)*(G6823/100)*(E6823/1000)),IF(C6823="Spirits",SUM(LOOKUP(2,1/(SRP!$B$2:$B$6&lt;=E6823)/(SRP!$C$2:$C$6&gt;=E6823),SRP!$D$2:$D$6)*(G6823/100)*(E6823/1000)),IF(AND(C6823="Wine",D6823="Fortified Wines"),SUM(LOOKUP(2,1/(SRP!$B$20:$B$23&lt;=E6823)/(SRP!$C$20:$C$23&gt;=E6823),SRP!$D$20:$D$23)*(G6823/100)*(E6823/1000)),IF(C6823="Wine",SUM(LOOKUP(2,1/(SRP!$B$15:$B$19&lt;=E6823)/(SRP!$C$15:$C$19&gt;=E6823),SRP!$D$15:$D$19)*(G6823/100)*(E6823/1000)),IF(C6823="Ready to Drink",SUM(LOOKUP(2,1/(SRP!$B$10:$B$14&lt;=E6823)/(SRP!$C$10:$C$14&gt;=E6823),SRP!$D$10:$D$14)*(G6823/100)*(E6823/1000)),0))))),2)</f>
        <v>1.42</v>
      </c>
    </row>
    <row r="6824" spans="1:11" x14ac:dyDescent="0.35">
      <c r="A6824" s="2">
        <v>53467</v>
      </c>
      <c r="B6824" s="76" t="s">
        <v>5573</v>
      </c>
      <c r="C6824" s="76" t="s">
        <v>287</v>
      </c>
      <c r="D6824" s="76" t="s">
        <v>5292</v>
      </c>
      <c r="E6824" s="76">
        <v>473</v>
      </c>
      <c r="F6824" s="76">
        <v>24</v>
      </c>
      <c r="G6824" s="77">
        <v>4.3</v>
      </c>
      <c r="H6824" s="76" t="s">
        <v>3325</v>
      </c>
      <c r="I6824" s="77">
        <v>4.1900000000000004</v>
      </c>
      <c r="J6824" s="2">
        <v>1</v>
      </c>
      <c r="K6824" s="119" cm="1">
        <f t="array" ref="K6824">ROUND(IF(C6824="Beer",SUM(LOOKUP(2,1/(SRP!$B$7:$B$9&lt;=E6824)/(SRP!$C$7:$C$9&gt;=E6824),SRP!$D$7:$D$9)*(G6824/100)*(E6824/1000)),IF(C6824="Spirits",SUM(LOOKUP(2,1/(SRP!$B$2:$B$6&lt;=E6824)/(SRP!$C$2:$C$6&gt;=E6824),SRP!$D$2:$D$6)*(G6824/100)*(E6824/1000)),IF(AND(C6824="Wine",D6824="Fortified Wines"),SUM(LOOKUP(2,1/(SRP!$B$20:$B$23&lt;=E6824)/(SRP!$C$20:$C$23&gt;=E6824),SRP!$D$20:$D$23)*(G6824/100)*(E6824/1000)),IF(C6824="Wine",SUM(LOOKUP(2,1/(SRP!$B$15:$B$19&lt;=E6824)/(SRP!$C$15:$C$19&gt;=E6824),SRP!$D$15:$D$19)*(G6824/100)*(E6824/1000)),IF(C6824="Ready to Drink",SUM(LOOKUP(2,1/(SRP!$B$10:$B$14&lt;=E6824)/(SRP!$C$10:$C$14&gt;=E6824),SRP!$D$10:$D$14)*(G6824/100)*(E6824/1000)),0))))),2)</f>
        <v>1.42</v>
      </c>
    </row>
    <row r="6825" spans="1:11" x14ac:dyDescent="0.35">
      <c r="A6825" s="2">
        <v>53476</v>
      </c>
      <c r="B6825" s="76" t="s">
        <v>5452</v>
      </c>
      <c r="C6825" s="76" t="s">
        <v>287</v>
      </c>
      <c r="D6825" s="76" t="s">
        <v>5240</v>
      </c>
      <c r="E6825" s="76">
        <v>750</v>
      </c>
      <c r="F6825" s="76">
        <v>16</v>
      </c>
      <c r="G6825" s="77">
        <v>8</v>
      </c>
      <c r="H6825" s="76" t="s">
        <v>3360</v>
      </c>
      <c r="I6825" s="77">
        <v>49.95</v>
      </c>
      <c r="J6825" s="2">
        <v>1</v>
      </c>
      <c r="K6825" s="119" cm="1">
        <f t="array" ref="K6825">ROUND(IF(C6825="Beer",SUM(LOOKUP(2,1/(SRP!$B$7:$B$9&lt;=E6825)/(SRP!$C$7:$C$9&gt;=E6825),SRP!$D$7:$D$9)*(G6825/100)*(E6825/1000)),IF(C6825="Spirits",SUM(LOOKUP(2,1/(SRP!$B$2:$B$6&lt;=E6825)/(SRP!$C$2:$C$6&gt;=E6825),SRP!$D$2:$D$6)*(G6825/100)*(E6825/1000)),IF(AND(C6825="Wine",D6825="Fortified Wines"),SUM(LOOKUP(2,1/(SRP!$B$20:$B$23&lt;=E6825)/(SRP!$C$20:$C$23&gt;=E6825),SRP!$D$20:$D$23)*(G6825/100)*(E6825/1000)),IF(C6825="Wine",SUM(LOOKUP(2,1/(SRP!$B$15:$B$19&lt;=E6825)/(SRP!$C$15:$C$19&gt;=E6825),SRP!$D$15:$D$19)*(G6825/100)*(E6825/1000)),IF(C6825="Ready to Drink",SUM(LOOKUP(2,1/(SRP!$B$10:$B$14&lt;=E6825)/(SRP!$C$10:$C$14&gt;=E6825),SRP!$D$10:$D$14)*(G6825/100)*(E6825/1000)),0))))),2)</f>
        <v>4.1900000000000004</v>
      </c>
    </row>
    <row r="6826" spans="1:11" x14ac:dyDescent="0.35">
      <c r="A6826" s="2">
        <v>53476</v>
      </c>
      <c r="B6826" s="76" t="s">
        <v>5452</v>
      </c>
      <c r="C6826" s="76" t="s">
        <v>287</v>
      </c>
      <c r="D6826" s="76" t="s">
        <v>5240</v>
      </c>
      <c r="E6826" s="76">
        <v>750</v>
      </c>
      <c r="F6826" s="76">
        <v>16</v>
      </c>
      <c r="G6826" s="77">
        <v>8</v>
      </c>
      <c r="H6826" s="76" t="s">
        <v>3360</v>
      </c>
      <c r="I6826" s="77">
        <v>49.95</v>
      </c>
      <c r="J6826" s="2">
        <v>1</v>
      </c>
      <c r="K6826" s="119" cm="1">
        <f t="array" ref="K6826">ROUND(IF(C6826="Beer",SUM(LOOKUP(2,1/(SRP!$B$7:$B$9&lt;=E6826)/(SRP!$C$7:$C$9&gt;=E6826),SRP!$D$7:$D$9)*(G6826/100)*(E6826/1000)),IF(C6826="Spirits",SUM(LOOKUP(2,1/(SRP!$B$2:$B$6&lt;=E6826)/(SRP!$C$2:$C$6&gt;=E6826),SRP!$D$2:$D$6)*(G6826/100)*(E6826/1000)),IF(AND(C6826="Wine",D6826="Fortified Wines"),SUM(LOOKUP(2,1/(SRP!$B$20:$B$23&lt;=E6826)/(SRP!$C$20:$C$23&gt;=E6826),SRP!$D$20:$D$23)*(G6826/100)*(E6826/1000)),IF(C6826="Wine",SUM(LOOKUP(2,1/(SRP!$B$15:$B$19&lt;=E6826)/(SRP!$C$15:$C$19&gt;=E6826),SRP!$D$15:$D$19)*(G6826/100)*(E6826/1000)),IF(C6826="Ready to Drink",SUM(LOOKUP(2,1/(SRP!$B$10:$B$14&lt;=E6826)/(SRP!$C$10:$C$14&gt;=E6826),SRP!$D$10:$D$14)*(G6826/100)*(E6826/1000)),0))))),2)</f>
        <v>4.1900000000000004</v>
      </c>
    </row>
    <row r="6827" spans="1:11" x14ac:dyDescent="0.35">
      <c r="A6827" s="2">
        <v>53494</v>
      </c>
      <c r="B6827" s="76" t="s">
        <v>5408</v>
      </c>
      <c r="C6827" s="76" t="s">
        <v>287</v>
      </c>
      <c r="D6827" s="76" t="s">
        <v>5292</v>
      </c>
      <c r="E6827" s="76">
        <v>473</v>
      </c>
      <c r="F6827" s="76">
        <v>24</v>
      </c>
      <c r="G6827" s="77">
        <v>4.7</v>
      </c>
      <c r="H6827" s="76" t="s">
        <v>3370</v>
      </c>
      <c r="I6827" s="77">
        <v>4.49</v>
      </c>
      <c r="J6827" s="2">
        <v>1</v>
      </c>
      <c r="K6827" s="119" cm="1">
        <f t="array" ref="K6827">ROUND(IF(C6827="Beer",SUM(LOOKUP(2,1/(SRP!$B$7:$B$9&lt;=E6827)/(SRP!$C$7:$C$9&gt;=E6827),SRP!$D$7:$D$9)*(G6827/100)*(E6827/1000)),IF(C6827="Spirits",SUM(LOOKUP(2,1/(SRP!$B$2:$B$6&lt;=E6827)/(SRP!$C$2:$C$6&gt;=E6827),SRP!$D$2:$D$6)*(G6827/100)*(E6827/1000)),IF(AND(C6827="Wine",D6827="Fortified Wines"),SUM(LOOKUP(2,1/(SRP!$B$20:$B$23&lt;=E6827)/(SRP!$C$20:$C$23&gt;=E6827),SRP!$D$20:$D$23)*(G6827/100)*(E6827/1000)),IF(C6827="Wine",SUM(LOOKUP(2,1/(SRP!$B$15:$B$19&lt;=E6827)/(SRP!$C$15:$C$19&gt;=E6827),SRP!$D$15:$D$19)*(G6827/100)*(E6827/1000)),IF(C6827="Ready to Drink",SUM(LOOKUP(2,1/(SRP!$B$10:$B$14&lt;=E6827)/(SRP!$C$10:$C$14&gt;=E6827),SRP!$D$10:$D$14)*(G6827/100)*(E6827/1000)),0))))),2)</f>
        <v>1.55</v>
      </c>
    </row>
    <row r="6828" spans="1:11" x14ac:dyDescent="0.35">
      <c r="A6828" s="2">
        <v>53494</v>
      </c>
      <c r="B6828" s="76" t="s">
        <v>5408</v>
      </c>
      <c r="C6828" s="76" t="s">
        <v>287</v>
      </c>
      <c r="D6828" s="76" t="s">
        <v>5292</v>
      </c>
      <c r="E6828" s="76">
        <v>473</v>
      </c>
      <c r="F6828" s="76">
        <v>24</v>
      </c>
      <c r="G6828" s="77">
        <v>4.7</v>
      </c>
      <c r="H6828" s="76" t="s">
        <v>3370</v>
      </c>
      <c r="I6828" s="77">
        <v>4.49</v>
      </c>
      <c r="J6828" s="2">
        <v>1</v>
      </c>
      <c r="K6828" s="119" cm="1">
        <f t="array" ref="K6828">ROUND(IF(C6828="Beer",SUM(LOOKUP(2,1/(SRP!$B$7:$B$9&lt;=E6828)/(SRP!$C$7:$C$9&gt;=E6828),SRP!$D$7:$D$9)*(G6828/100)*(E6828/1000)),IF(C6828="Spirits",SUM(LOOKUP(2,1/(SRP!$B$2:$B$6&lt;=E6828)/(SRP!$C$2:$C$6&gt;=E6828),SRP!$D$2:$D$6)*(G6828/100)*(E6828/1000)),IF(AND(C6828="Wine",D6828="Fortified Wines"),SUM(LOOKUP(2,1/(SRP!$B$20:$B$23&lt;=E6828)/(SRP!$C$20:$C$23&gt;=E6828),SRP!$D$20:$D$23)*(G6828/100)*(E6828/1000)),IF(C6828="Wine",SUM(LOOKUP(2,1/(SRP!$B$15:$B$19&lt;=E6828)/(SRP!$C$15:$C$19&gt;=E6828),SRP!$D$15:$D$19)*(G6828/100)*(E6828/1000)),IF(C6828="Ready to Drink",SUM(LOOKUP(2,1/(SRP!$B$10:$B$14&lt;=E6828)/(SRP!$C$10:$C$14&gt;=E6828),SRP!$D$10:$D$14)*(G6828/100)*(E6828/1000)),0))))),2)</f>
        <v>1.55</v>
      </c>
    </row>
    <row r="6829" spans="1:11" x14ac:dyDescent="0.35">
      <c r="A6829" s="2">
        <v>53496</v>
      </c>
      <c r="B6829" s="76" t="s">
        <v>5448</v>
      </c>
      <c r="C6829" s="76" t="s">
        <v>287</v>
      </c>
      <c r="D6829" s="76" t="s">
        <v>5310</v>
      </c>
      <c r="E6829" s="76">
        <v>1760</v>
      </c>
      <c r="F6829" s="76">
        <v>6</v>
      </c>
      <c r="G6829" s="77">
        <v>0.05</v>
      </c>
      <c r="H6829" s="76" t="s">
        <v>3280</v>
      </c>
      <c r="I6829" s="77">
        <v>11.99</v>
      </c>
      <c r="J6829" s="2">
        <v>4</v>
      </c>
      <c r="K6829" s="119" cm="1">
        <f t="array" ref="K6829">ROUND(IF(C6829="Beer",SUM(LOOKUP(2,1/(SRP!$B$7:$B$9&lt;=E6829)/(SRP!$C$7:$C$9&gt;=E6829),SRP!$D$7:$D$9)*(G6829/100)*(E6829/1000)),IF(C6829="Spirits",SUM(LOOKUP(2,1/(SRP!$B$2:$B$6&lt;=E6829)/(SRP!$C$2:$C$6&gt;=E6829),SRP!$D$2:$D$6)*(G6829/100)*(E6829/1000)),IF(AND(C6829="Wine",D6829="Fortified Wines"),SUM(LOOKUP(2,1/(SRP!$B$20:$B$23&lt;=E6829)/(SRP!$C$20:$C$23&gt;=E6829),SRP!$D$20:$D$23)*(G6829/100)*(E6829/1000)),IF(C6829="Wine",SUM(LOOKUP(2,1/(SRP!$B$15:$B$19&lt;=E6829)/(SRP!$C$15:$C$19&gt;=E6829),SRP!$D$15:$D$19)*(G6829/100)*(E6829/1000)),IF(C6829="Ready to Drink",SUM(LOOKUP(2,1/(SRP!$B$10:$B$14&lt;=E6829)/(SRP!$C$10:$C$14&gt;=E6829),SRP!$D$10:$D$14)*(G6829/100)*(E6829/1000)),0))))),2)</f>
        <v>0.06</v>
      </c>
    </row>
    <row r="6830" spans="1:11" x14ac:dyDescent="0.35">
      <c r="A6830" s="2">
        <v>53496</v>
      </c>
      <c r="B6830" s="76" t="s">
        <v>5448</v>
      </c>
      <c r="C6830" s="76" t="s">
        <v>287</v>
      </c>
      <c r="D6830" s="76" t="s">
        <v>5310</v>
      </c>
      <c r="E6830" s="76">
        <v>1760</v>
      </c>
      <c r="F6830" s="76">
        <v>6</v>
      </c>
      <c r="G6830" s="77">
        <v>0.05</v>
      </c>
      <c r="H6830" s="76" t="s">
        <v>3280</v>
      </c>
      <c r="I6830" s="77">
        <v>11.99</v>
      </c>
      <c r="J6830" s="2">
        <v>4</v>
      </c>
      <c r="K6830" s="119" cm="1">
        <f t="array" ref="K6830">ROUND(IF(C6830="Beer",SUM(LOOKUP(2,1/(SRP!$B$7:$B$9&lt;=E6830)/(SRP!$C$7:$C$9&gt;=E6830),SRP!$D$7:$D$9)*(G6830/100)*(E6830/1000)),IF(C6830="Spirits",SUM(LOOKUP(2,1/(SRP!$B$2:$B$6&lt;=E6830)/(SRP!$C$2:$C$6&gt;=E6830),SRP!$D$2:$D$6)*(G6830/100)*(E6830/1000)),IF(AND(C6830="Wine",D6830="Fortified Wines"),SUM(LOOKUP(2,1/(SRP!$B$20:$B$23&lt;=E6830)/(SRP!$C$20:$C$23&gt;=E6830),SRP!$D$20:$D$23)*(G6830/100)*(E6830/1000)),IF(C6830="Wine",SUM(LOOKUP(2,1/(SRP!$B$15:$B$19&lt;=E6830)/(SRP!$C$15:$C$19&gt;=E6830),SRP!$D$15:$D$19)*(G6830/100)*(E6830/1000)),IF(C6830="Ready to Drink",SUM(LOOKUP(2,1/(SRP!$B$10:$B$14&lt;=E6830)/(SRP!$C$10:$C$14&gt;=E6830),SRP!$D$10:$D$14)*(G6830/100)*(E6830/1000)),0))))),2)</f>
        <v>0.06</v>
      </c>
    </row>
    <row r="6831" spans="1:11" x14ac:dyDescent="0.35">
      <c r="A6831" s="2">
        <v>53499</v>
      </c>
      <c r="B6831" s="76" t="s">
        <v>5331</v>
      </c>
      <c r="C6831" s="76" t="s">
        <v>287</v>
      </c>
      <c r="D6831" s="76" t="s">
        <v>5230</v>
      </c>
      <c r="E6831" s="76">
        <v>473</v>
      </c>
      <c r="F6831" s="76">
        <v>24</v>
      </c>
      <c r="G6831" s="77">
        <v>5</v>
      </c>
      <c r="H6831" s="76" t="s">
        <v>3354</v>
      </c>
      <c r="I6831" s="77">
        <v>3.99</v>
      </c>
      <c r="J6831" s="2">
        <v>1</v>
      </c>
      <c r="K6831" s="119" cm="1">
        <f t="array" ref="K6831">ROUND(IF(C6831="Beer",SUM(LOOKUP(2,1/(SRP!$B$7:$B$9&lt;=E6831)/(SRP!$C$7:$C$9&gt;=E6831),SRP!$D$7:$D$9)*(G6831/100)*(E6831/1000)),IF(C6831="Spirits",SUM(LOOKUP(2,1/(SRP!$B$2:$B$6&lt;=E6831)/(SRP!$C$2:$C$6&gt;=E6831),SRP!$D$2:$D$6)*(G6831/100)*(E6831/1000)),IF(AND(C6831="Wine",D6831="Fortified Wines"),SUM(LOOKUP(2,1/(SRP!$B$20:$B$23&lt;=E6831)/(SRP!$C$20:$C$23&gt;=E6831),SRP!$D$20:$D$23)*(G6831/100)*(E6831/1000)),IF(C6831="Wine",SUM(LOOKUP(2,1/(SRP!$B$15:$B$19&lt;=E6831)/(SRP!$C$15:$C$19&gt;=E6831),SRP!$D$15:$D$19)*(G6831/100)*(E6831/1000)),IF(C6831="Ready to Drink",SUM(LOOKUP(2,1/(SRP!$B$10:$B$14&lt;=E6831)/(SRP!$C$10:$C$14&gt;=E6831),SRP!$D$10:$D$14)*(G6831/100)*(E6831/1000)),0))))),2)</f>
        <v>1.65</v>
      </c>
    </row>
    <row r="6832" spans="1:11" x14ac:dyDescent="0.35">
      <c r="A6832" s="2">
        <v>53499</v>
      </c>
      <c r="B6832" s="76" t="s">
        <v>5331</v>
      </c>
      <c r="C6832" s="76" t="s">
        <v>287</v>
      </c>
      <c r="D6832" s="76" t="s">
        <v>5230</v>
      </c>
      <c r="E6832" s="76">
        <v>473</v>
      </c>
      <c r="F6832" s="76">
        <v>24</v>
      </c>
      <c r="G6832" s="77">
        <v>5</v>
      </c>
      <c r="H6832" s="76" t="s">
        <v>3354</v>
      </c>
      <c r="I6832" s="77">
        <v>3.99</v>
      </c>
      <c r="J6832" s="2">
        <v>1</v>
      </c>
      <c r="K6832" s="119" cm="1">
        <f t="array" ref="K6832">ROUND(IF(C6832="Beer",SUM(LOOKUP(2,1/(SRP!$B$7:$B$9&lt;=E6832)/(SRP!$C$7:$C$9&gt;=E6832),SRP!$D$7:$D$9)*(G6832/100)*(E6832/1000)),IF(C6832="Spirits",SUM(LOOKUP(2,1/(SRP!$B$2:$B$6&lt;=E6832)/(SRP!$C$2:$C$6&gt;=E6832),SRP!$D$2:$D$6)*(G6832/100)*(E6832/1000)),IF(AND(C6832="Wine",D6832="Fortified Wines"),SUM(LOOKUP(2,1/(SRP!$B$20:$B$23&lt;=E6832)/(SRP!$C$20:$C$23&gt;=E6832),SRP!$D$20:$D$23)*(G6832/100)*(E6832/1000)),IF(C6832="Wine",SUM(LOOKUP(2,1/(SRP!$B$15:$B$19&lt;=E6832)/(SRP!$C$15:$C$19&gt;=E6832),SRP!$D$15:$D$19)*(G6832/100)*(E6832/1000)),IF(C6832="Ready to Drink",SUM(LOOKUP(2,1/(SRP!$B$10:$B$14&lt;=E6832)/(SRP!$C$10:$C$14&gt;=E6832),SRP!$D$10:$D$14)*(G6832/100)*(E6832/1000)),0))))),2)</f>
        <v>1.65</v>
      </c>
    </row>
    <row r="6833" spans="1:11" x14ac:dyDescent="0.35">
      <c r="A6833" s="2">
        <v>53500</v>
      </c>
      <c r="B6833" s="76" t="s">
        <v>5442</v>
      </c>
      <c r="C6833" s="76" t="s">
        <v>287</v>
      </c>
      <c r="D6833" s="76" t="s">
        <v>5266</v>
      </c>
      <c r="E6833" s="76">
        <v>473</v>
      </c>
      <c r="F6833" s="76">
        <v>24</v>
      </c>
      <c r="G6833" s="77">
        <v>5</v>
      </c>
      <c r="H6833" s="76" t="s">
        <v>3354</v>
      </c>
      <c r="I6833" s="77">
        <v>3.99</v>
      </c>
      <c r="J6833" s="2">
        <v>1</v>
      </c>
      <c r="K6833" s="119" cm="1">
        <f t="array" ref="K6833">ROUND(IF(C6833="Beer",SUM(LOOKUP(2,1/(SRP!$B$7:$B$9&lt;=E6833)/(SRP!$C$7:$C$9&gt;=E6833),SRP!$D$7:$D$9)*(G6833/100)*(E6833/1000)),IF(C6833="Spirits",SUM(LOOKUP(2,1/(SRP!$B$2:$B$6&lt;=E6833)/(SRP!$C$2:$C$6&gt;=E6833),SRP!$D$2:$D$6)*(G6833/100)*(E6833/1000)),IF(AND(C6833="Wine",D6833="Fortified Wines"),SUM(LOOKUP(2,1/(SRP!$B$20:$B$23&lt;=E6833)/(SRP!$C$20:$C$23&gt;=E6833),SRP!$D$20:$D$23)*(G6833/100)*(E6833/1000)),IF(C6833="Wine",SUM(LOOKUP(2,1/(SRP!$B$15:$B$19&lt;=E6833)/(SRP!$C$15:$C$19&gt;=E6833),SRP!$D$15:$D$19)*(G6833/100)*(E6833/1000)),IF(C6833="Ready to Drink",SUM(LOOKUP(2,1/(SRP!$B$10:$B$14&lt;=E6833)/(SRP!$C$10:$C$14&gt;=E6833),SRP!$D$10:$D$14)*(G6833/100)*(E6833/1000)),0))))),2)</f>
        <v>1.65</v>
      </c>
    </row>
    <row r="6834" spans="1:11" x14ac:dyDescent="0.35">
      <c r="A6834" s="2">
        <v>53500</v>
      </c>
      <c r="B6834" s="76" t="s">
        <v>5442</v>
      </c>
      <c r="C6834" s="76" t="s">
        <v>287</v>
      </c>
      <c r="D6834" s="76" t="s">
        <v>5266</v>
      </c>
      <c r="E6834" s="76">
        <v>473</v>
      </c>
      <c r="F6834" s="76">
        <v>24</v>
      </c>
      <c r="G6834" s="77">
        <v>5</v>
      </c>
      <c r="H6834" s="76" t="s">
        <v>3354</v>
      </c>
      <c r="I6834" s="77">
        <v>3.99</v>
      </c>
      <c r="J6834" s="2">
        <v>1</v>
      </c>
      <c r="K6834" s="119" cm="1">
        <f t="array" ref="K6834">ROUND(IF(C6834="Beer",SUM(LOOKUP(2,1/(SRP!$B$7:$B$9&lt;=E6834)/(SRP!$C$7:$C$9&gt;=E6834),SRP!$D$7:$D$9)*(G6834/100)*(E6834/1000)),IF(C6834="Spirits",SUM(LOOKUP(2,1/(SRP!$B$2:$B$6&lt;=E6834)/(SRP!$C$2:$C$6&gt;=E6834),SRP!$D$2:$D$6)*(G6834/100)*(E6834/1000)),IF(AND(C6834="Wine",D6834="Fortified Wines"),SUM(LOOKUP(2,1/(SRP!$B$20:$B$23&lt;=E6834)/(SRP!$C$20:$C$23&gt;=E6834),SRP!$D$20:$D$23)*(G6834/100)*(E6834/1000)),IF(C6834="Wine",SUM(LOOKUP(2,1/(SRP!$B$15:$B$19&lt;=E6834)/(SRP!$C$15:$C$19&gt;=E6834),SRP!$D$15:$D$19)*(G6834/100)*(E6834/1000)),IF(C6834="Ready to Drink",SUM(LOOKUP(2,1/(SRP!$B$10:$B$14&lt;=E6834)/(SRP!$C$10:$C$14&gt;=E6834),SRP!$D$10:$D$14)*(G6834/100)*(E6834/1000)),0))))),2)</f>
        <v>1.65</v>
      </c>
    </row>
    <row r="6835" spans="1:11" x14ac:dyDescent="0.35">
      <c r="A6835" s="2">
        <v>53502</v>
      </c>
      <c r="B6835" s="76" t="s">
        <v>5443</v>
      </c>
      <c r="C6835" s="76" t="s">
        <v>287</v>
      </c>
      <c r="D6835" s="76" t="s">
        <v>5240</v>
      </c>
      <c r="E6835" s="76">
        <v>473</v>
      </c>
      <c r="F6835" s="76">
        <v>24</v>
      </c>
      <c r="G6835" s="77">
        <v>6.2</v>
      </c>
      <c r="H6835" s="76" t="s">
        <v>3354</v>
      </c>
      <c r="I6835" s="77">
        <v>3.99</v>
      </c>
      <c r="J6835" s="2">
        <v>1</v>
      </c>
      <c r="K6835" s="119" cm="1">
        <f t="array" ref="K6835">ROUND(IF(C6835="Beer",SUM(LOOKUP(2,1/(SRP!$B$7:$B$9&lt;=E6835)/(SRP!$C$7:$C$9&gt;=E6835),SRP!$D$7:$D$9)*(G6835/100)*(E6835/1000)),IF(C6835="Spirits",SUM(LOOKUP(2,1/(SRP!$B$2:$B$6&lt;=E6835)/(SRP!$C$2:$C$6&gt;=E6835),SRP!$D$2:$D$6)*(G6835/100)*(E6835/1000)),IF(AND(C6835="Wine",D6835="Fortified Wines"),SUM(LOOKUP(2,1/(SRP!$B$20:$B$23&lt;=E6835)/(SRP!$C$20:$C$23&gt;=E6835),SRP!$D$20:$D$23)*(G6835/100)*(E6835/1000)),IF(C6835="Wine",SUM(LOOKUP(2,1/(SRP!$B$15:$B$19&lt;=E6835)/(SRP!$C$15:$C$19&gt;=E6835),SRP!$D$15:$D$19)*(G6835/100)*(E6835/1000)),IF(C6835="Ready to Drink",SUM(LOOKUP(2,1/(SRP!$B$10:$B$14&lt;=E6835)/(SRP!$C$10:$C$14&gt;=E6835),SRP!$D$10:$D$14)*(G6835/100)*(E6835/1000)),0))))),2)</f>
        <v>2.0499999999999998</v>
      </c>
    </row>
    <row r="6836" spans="1:11" x14ac:dyDescent="0.35">
      <c r="A6836" s="2">
        <v>53502</v>
      </c>
      <c r="B6836" s="76" t="s">
        <v>5443</v>
      </c>
      <c r="C6836" s="76" t="s">
        <v>287</v>
      </c>
      <c r="D6836" s="76" t="s">
        <v>5240</v>
      </c>
      <c r="E6836" s="76">
        <v>473</v>
      </c>
      <c r="F6836" s="76">
        <v>24</v>
      </c>
      <c r="G6836" s="77">
        <v>6.2</v>
      </c>
      <c r="H6836" s="76" t="s">
        <v>3354</v>
      </c>
      <c r="I6836" s="77">
        <v>3.99</v>
      </c>
      <c r="J6836" s="2">
        <v>1</v>
      </c>
      <c r="K6836" s="119" cm="1">
        <f t="array" ref="K6836">ROUND(IF(C6836="Beer",SUM(LOOKUP(2,1/(SRP!$B$7:$B$9&lt;=E6836)/(SRP!$C$7:$C$9&gt;=E6836),SRP!$D$7:$D$9)*(G6836/100)*(E6836/1000)),IF(C6836="Spirits",SUM(LOOKUP(2,1/(SRP!$B$2:$B$6&lt;=E6836)/(SRP!$C$2:$C$6&gt;=E6836),SRP!$D$2:$D$6)*(G6836/100)*(E6836/1000)),IF(AND(C6836="Wine",D6836="Fortified Wines"),SUM(LOOKUP(2,1/(SRP!$B$20:$B$23&lt;=E6836)/(SRP!$C$20:$C$23&gt;=E6836),SRP!$D$20:$D$23)*(G6836/100)*(E6836/1000)),IF(C6836="Wine",SUM(LOOKUP(2,1/(SRP!$B$15:$B$19&lt;=E6836)/(SRP!$C$15:$C$19&gt;=E6836),SRP!$D$15:$D$19)*(G6836/100)*(E6836/1000)),IF(C6836="Ready to Drink",SUM(LOOKUP(2,1/(SRP!$B$10:$B$14&lt;=E6836)/(SRP!$C$10:$C$14&gt;=E6836),SRP!$D$10:$D$14)*(G6836/100)*(E6836/1000)),0))))),2)</f>
        <v>2.0499999999999998</v>
      </c>
    </row>
    <row r="6837" spans="1:11" x14ac:dyDescent="0.35">
      <c r="A6837" s="2">
        <v>53503</v>
      </c>
      <c r="B6837" s="76" t="s">
        <v>5444</v>
      </c>
      <c r="C6837" s="76" t="s">
        <v>287</v>
      </c>
      <c r="D6837" s="76" t="s">
        <v>5266</v>
      </c>
      <c r="E6837" s="76">
        <v>473</v>
      </c>
      <c r="F6837" s="76">
        <v>24</v>
      </c>
      <c r="G6837" s="77">
        <v>5</v>
      </c>
      <c r="H6837" s="76" t="s">
        <v>3354</v>
      </c>
      <c r="I6837" s="77">
        <v>3.99</v>
      </c>
      <c r="J6837" s="2">
        <v>1</v>
      </c>
      <c r="K6837" s="119" cm="1">
        <f t="array" ref="K6837">ROUND(IF(C6837="Beer",SUM(LOOKUP(2,1/(SRP!$B$7:$B$9&lt;=E6837)/(SRP!$C$7:$C$9&gt;=E6837),SRP!$D$7:$D$9)*(G6837/100)*(E6837/1000)),IF(C6837="Spirits",SUM(LOOKUP(2,1/(SRP!$B$2:$B$6&lt;=E6837)/(SRP!$C$2:$C$6&gt;=E6837),SRP!$D$2:$D$6)*(G6837/100)*(E6837/1000)),IF(AND(C6837="Wine",D6837="Fortified Wines"),SUM(LOOKUP(2,1/(SRP!$B$20:$B$23&lt;=E6837)/(SRP!$C$20:$C$23&gt;=E6837),SRP!$D$20:$D$23)*(G6837/100)*(E6837/1000)),IF(C6837="Wine",SUM(LOOKUP(2,1/(SRP!$B$15:$B$19&lt;=E6837)/(SRP!$C$15:$C$19&gt;=E6837),SRP!$D$15:$D$19)*(G6837/100)*(E6837/1000)),IF(C6837="Ready to Drink",SUM(LOOKUP(2,1/(SRP!$B$10:$B$14&lt;=E6837)/(SRP!$C$10:$C$14&gt;=E6837),SRP!$D$10:$D$14)*(G6837/100)*(E6837/1000)),0))))),2)</f>
        <v>1.65</v>
      </c>
    </row>
    <row r="6838" spans="1:11" x14ac:dyDescent="0.35">
      <c r="A6838" s="2">
        <v>53503</v>
      </c>
      <c r="B6838" s="76" t="s">
        <v>5444</v>
      </c>
      <c r="C6838" s="76" t="s">
        <v>287</v>
      </c>
      <c r="D6838" s="76" t="s">
        <v>5266</v>
      </c>
      <c r="E6838" s="76">
        <v>473</v>
      </c>
      <c r="F6838" s="76">
        <v>24</v>
      </c>
      <c r="G6838" s="77">
        <v>5</v>
      </c>
      <c r="H6838" s="76" t="s">
        <v>3354</v>
      </c>
      <c r="I6838" s="77">
        <v>3.99</v>
      </c>
      <c r="J6838" s="2">
        <v>1</v>
      </c>
      <c r="K6838" s="119" cm="1">
        <f t="array" ref="K6838">ROUND(IF(C6838="Beer",SUM(LOOKUP(2,1/(SRP!$B$7:$B$9&lt;=E6838)/(SRP!$C$7:$C$9&gt;=E6838),SRP!$D$7:$D$9)*(G6838/100)*(E6838/1000)),IF(C6838="Spirits",SUM(LOOKUP(2,1/(SRP!$B$2:$B$6&lt;=E6838)/(SRP!$C$2:$C$6&gt;=E6838),SRP!$D$2:$D$6)*(G6838/100)*(E6838/1000)),IF(AND(C6838="Wine",D6838="Fortified Wines"),SUM(LOOKUP(2,1/(SRP!$B$20:$B$23&lt;=E6838)/(SRP!$C$20:$C$23&gt;=E6838),SRP!$D$20:$D$23)*(G6838/100)*(E6838/1000)),IF(C6838="Wine",SUM(LOOKUP(2,1/(SRP!$B$15:$B$19&lt;=E6838)/(SRP!$C$15:$C$19&gt;=E6838),SRP!$D$15:$D$19)*(G6838/100)*(E6838/1000)),IF(C6838="Ready to Drink",SUM(LOOKUP(2,1/(SRP!$B$10:$B$14&lt;=E6838)/(SRP!$C$10:$C$14&gt;=E6838),SRP!$D$10:$D$14)*(G6838/100)*(E6838/1000)),0))))),2)</f>
        <v>1.65</v>
      </c>
    </row>
    <row r="6839" spans="1:11" x14ac:dyDescent="0.35">
      <c r="A6839" s="2">
        <v>53504</v>
      </c>
      <c r="B6839" s="76" t="s">
        <v>5510</v>
      </c>
      <c r="C6839" s="76" t="s">
        <v>287</v>
      </c>
      <c r="D6839" s="76" t="s">
        <v>5230</v>
      </c>
      <c r="E6839" s="76">
        <v>3000</v>
      </c>
      <c r="F6839" s="76">
        <v>4</v>
      </c>
      <c r="G6839" s="77">
        <v>5</v>
      </c>
      <c r="H6839" s="76" t="s">
        <v>3330</v>
      </c>
      <c r="I6839" s="77">
        <v>22.49</v>
      </c>
      <c r="J6839" s="2">
        <v>6</v>
      </c>
      <c r="K6839" s="119" cm="1">
        <f t="array" ref="K6839">ROUND(IF(C6839="Beer",SUM(LOOKUP(2,1/(SRP!$B$7:$B$9&lt;=E6839)/(SRP!$C$7:$C$9&gt;=E6839),SRP!$D$7:$D$9)*(G6839/100)*(E6839/1000)),IF(C6839="Spirits",SUM(LOOKUP(2,1/(SRP!$B$2:$B$6&lt;=E6839)/(SRP!$C$2:$C$6&gt;=E6839),SRP!$D$2:$D$6)*(G6839/100)*(E6839/1000)),IF(AND(C6839="Wine",D6839="Fortified Wines"),SUM(LOOKUP(2,1/(SRP!$B$20:$B$23&lt;=E6839)/(SRP!$C$20:$C$23&gt;=E6839),SRP!$D$20:$D$23)*(G6839/100)*(E6839/1000)),IF(C6839="Wine",SUM(LOOKUP(2,1/(SRP!$B$15:$B$19&lt;=E6839)/(SRP!$C$15:$C$19&gt;=E6839),SRP!$D$15:$D$19)*(G6839/100)*(E6839/1000)),IF(C6839="Ready to Drink",SUM(LOOKUP(2,1/(SRP!$B$10:$B$14&lt;=E6839)/(SRP!$C$10:$C$14&gt;=E6839),SRP!$D$10:$D$14)*(G6839/100)*(E6839/1000)),0))))),2)</f>
        <v>10.47</v>
      </c>
    </row>
    <row r="6840" spans="1:11" x14ac:dyDescent="0.35">
      <c r="A6840" s="2">
        <v>53504</v>
      </c>
      <c r="B6840" s="76" t="s">
        <v>5510</v>
      </c>
      <c r="C6840" s="76" t="s">
        <v>287</v>
      </c>
      <c r="D6840" s="76" t="s">
        <v>5230</v>
      </c>
      <c r="E6840" s="76">
        <v>3000</v>
      </c>
      <c r="F6840" s="76">
        <v>4</v>
      </c>
      <c r="G6840" s="77">
        <v>5</v>
      </c>
      <c r="H6840" s="76" t="s">
        <v>3330</v>
      </c>
      <c r="I6840" s="77">
        <v>22.49</v>
      </c>
      <c r="J6840" s="2">
        <v>6</v>
      </c>
      <c r="K6840" s="119" cm="1">
        <f t="array" ref="K6840">ROUND(IF(C6840="Beer",SUM(LOOKUP(2,1/(SRP!$B$7:$B$9&lt;=E6840)/(SRP!$C$7:$C$9&gt;=E6840),SRP!$D$7:$D$9)*(G6840/100)*(E6840/1000)),IF(C6840="Spirits",SUM(LOOKUP(2,1/(SRP!$B$2:$B$6&lt;=E6840)/(SRP!$C$2:$C$6&gt;=E6840),SRP!$D$2:$D$6)*(G6840/100)*(E6840/1000)),IF(AND(C6840="Wine",D6840="Fortified Wines"),SUM(LOOKUP(2,1/(SRP!$B$20:$B$23&lt;=E6840)/(SRP!$C$20:$C$23&gt;=E6840),SRP!$D$20:$D$23)*(G6840/100)*(E6840/1000)),IF(C6840="Wine",SUM(LOOKUP(2,1/(SRP!$B$15:$B$19&lt;=E6840)/(SRP!$C$15:$C$19&gt;=E6840),SRP!$D$15:$D$19)*(G6840/100)*(E6840/1000)),IF(C6840="Ready to Drink",SUM(LOOKUP(2,1/(SRP!$B$10:$B$14&lt;=E6840)/(SRP!$C$10:$C$14&gt;=E6840),SRP!$D$10:$D$14)*(G6840/100)*(E6840/1000)),0))))),2)</f>
        <v>10.47</v>
      </c>
    </row>
    <row r="6841" spans="1:11" x14ac:dyDescent="0.35">
      <c r="A6841" s="2">
        <v>53505</v>
      </c>
      <c r="B6841" s="76" t="s">
        <v>5413</v>
      </c>
      <c r="C6841" s="76" t="s">
        <v>285</v>
      </c>
      <c r="D6841" s="76" t="s">
        <v>6942</v>
      </c>
      <c r="E6841" s="76">
        <v>750</v>
      </c>
      <c r="F6841" s="76">
        <v>6</v>
      </c>
      <c r="G6841" s="77">
        <v>40</v>
      </c>
      <c r="H6841" s="76" t="s">
        <v>6694</v>
      </c>
      <c r="I6841" s="77">
        <v>79.989999999999995</v>
      </c>
      <c r="J6841" s="2">
        <v>1</v>
      </c>
      <c r="K6841" s="119" cm="1">
        <f t="array" ref="K6841">ROUND(IF(C6841="Beer",SUM(LOOKUP(2,1/(SRP!$B$7:$B$9&lt;=E6841)/(SRP!$C$7:$C$9&gt;=E6841),SRP!$D$7:$D$9)*(G6841/100)*(E6841/1000)),IF(C6841="Spirits",SUM(LOOKUP(2,1/(SRP!$B$2:$B$6&lt;=E6841)/(SRP!$C$2:$C$6&gt;=E6841),SRP!$D$2:$D$6)*(G6841/100)*(E6841/1000)),IF(AND(C6841="Wine",D6841="Fortified Wines"),SUM(LOOKUP(2,1/(SRP!$B$20:$B$23&lt;=E6841)/(SRP!$C$20:$C$23&gt;=E6841),SRP!$D$20:$D$23)*(G6841/100)*(E6841/1000)),IF(C6841="Wine",SUM(LOOKUP(2,1/(SRP!$B$15:$B$19&lt;=E6841)/(SRP!$C$15:$C$19&gt;=E6841),SRP!$D$15:$D$19)*(G6841/100)*(E6841/1000)),IF(C6841="Ready to Drink",SUM(LOOKUP(2,1/(SRP!$B$10:$B$14&lt;=E6841)/(SRP!$C$10:$C$14&gt;=E6841),SRP!$D$10:$D$14)*(G6841/100)*(E6841/1000)),0))))),2)</f>
        <v>20.94</v>
      </c>
    </row>
    <row r="6842" spans="1:11" x14ac:dyDescent="0.35">
      <c r="A6842" s="2">
        <v>53506</v>
      </c>
      <c r="B6842" s="76" t="s">
        <v>5380</v>
      </c>
      <c r="C6842" s="76" t="s">
        <v>287</v>
      </c>
      <c r="D6842" s="76" t="s">
        <v>5230</v>
      </c>
      <c r="E6842" s="76">
        <v>473</v>
      </c>
      <c r="F6842" s="76">
        <v>24</v>
      </c>
      <c r="G6842" s="77">
        <v>4.8</v>
      </c>
      <c r="H6842" s="76" t="s">
        <v>3409</v>
      </c>
      <c r="I6842" s="77">
        <v>3.98</v>
      </c>
      <c r="J6842" s="2">
        <v>1</v>
      </c>
      <c r="K6842" s="119" cm="1">
        <f t="array" ref="K6842">ROUND(IF(C6842="Beer",SUM(LOOKUP(2,1/(SRP!$B$7:$B$9&lt;=E6842)/(SRP!$C$7:$C$9&gt;=E6842),SRP!$D$7:$D$9)*(G6842/100)*(E6842/1000)),IF(C6842="Spirits",SUM(LOOKUP(2,1/(SRP!$B$2:$B$6&lt;=E6842)/(SRP!$C$2:$C$6&gt;=E6842),SRP!$D$2:$D$6)*(G6842/100)*(E6842/1000)),IF(AND(C6842="Wine",D6842="Fortified Wines"),SUM(LOOKUP(2,1/(SRP!$B$20:$B$23&lt;=E6842)/(SRP!$C$20:$C$23&gt;=E6842),SRP!$D$20:$D$23)*(G6842/100)*(E6842/1000)),IF(C6842="Wine",SUM(LOOKUP(2,1/(SRP!$B$15:$B$19&lt;=E6842)/(SRP!$C$15:$C$19&gt;=E6842),SRP!$D$15:$D$19)*(G6842/100)*(E6842/1000)),IF(C6842="Ready to Drink",SUM(LOOKUP(2,1/(SRP!$B$10:$B$14&lt;=E6842)/(SRP!$C$10:$C$14&gt;=E6842),SRP!$D$10:$D$14)*(G6842/100)*(E6842/1000)),0))))),2)</f>
        <v>1.58</v>
      </c>
    </row>
    <row r="6843" spans="1:11" x14ac:dyDescent="0.35">
      <c r="A6843" s="2">
        <v>53506</v>
      </c>
      <c r="B6843" s="76" t="s">
        <v>5380</v>
      </c>
      <c r="C6843" s="76" t="s">
        <v>287</v>
      </c>
      <c r="D6843" s="76" t="s">
        <v>5230</v>
      </c>
      <c r="E6843" s="76">
        <v>473</v>
      </c>
      <c r="F6843" s="76">
        <v>24</v>
      </c>
      <c r="G6843" s="77">
        <v>4.8</v>
      </c>
      <c r="H6843" s="76" t="s">
        <v>3409</v>
      </c>
      <c r="I6843" s="77">
        <v>3.98</v>
      </c>
      <c r="J6843" s="2">
        <v>1</v>
      </c>
      <c r="K6843" s="119" cm="1">
        <f t="array" ref="K6843">ROUND(IF(C6843="Beer",SUM(LOOKUP(2,1/(SRP!$B$7:$B$9&lt;=E6843)/(SRP!$C$7:$C$9&gt;=E6843),SRP!$D$7:$D$9)*(G6843/100)*(E6843/1000)),IF(C6843="Spirits",SUM(LOOKUP(2,1/(SRP!$B$2:$B$6&lt;=E6843)/(SRP!$C$2:$C$6&gt;=E6843),SRP!$D$2:$D$6)*(G6843/100)*(E6843/1000)),IF(AND(C6843="Wine",D6843="Fortified Wines"),SUM(LOOKUP(2,1/(SRP!$B$20:$B$23&lt;=E6843)/(SRP!$C$20:$C$23&gt;=E6843),SRP!$D$20:$D$23)*(G6843/100)*(E6843/1000)),IF(C6843="Wine",SUM(LOOKUP(2,1/(SRP!$B$15:$B$19&lt;=E6843)/(SRP!$C$15:$C$19&gt;=E6843),SRP!$D$15:$D$19)*(G6843/100)*(E6843/1000)),IF(C6843="Ready to Drink",SUM(LOOKUP(2,1/(SRP!$B$10:$B$14&lt;=E6843)/(SRP!$C$10:$C$14&gt;=E6843),SRP!$D$10:$D$14)*(G6843/100)*(E6843/1000)),0))))),2)</f>
        <v>1.58</v>
      </c>
    </row>
    <row r="6844" spans="1:11" x14ac:dyDescent="0.35">
      <c r="A6844" s="2">
        <v>53509</v>
      </c>
      <c r="B6844" s="76" t="s">
        <v>5432</v>
      </c>
      <c r="C6844" s="76" t="s">
        <v>287</v>
      </c>
      <c r="D6844" s="76" t="s">
        <v>5266</v>
      </c>
      <c r="E6844" s="76">
        <v>355</v>
      </c>
      <c r="F6844" s="76">
        <v>24</v>
      </c>
      <c r="G6844" s="77">
        <v>5.5</v>
      </c>
      <c r="H6844" s="76" t="s">
        <v>3409</v>
      </c>
      <c r="I6844" s="77">
        <v>3.55</v>
      </c>
      <c r="J6844" s="2">
        <v>1</v>
      </c>
      <c r="K6844" s="119" cm="1">
        <f t="array" ref="K6844">ROUND(IF(C6844="Beer",SUM(LOOKUP(2,1/(SRP!$B$7:$B$9&lt;=E6844)/(SRP!$C$7:$C$9&gt;=E6844),SRP!$D$7:$D$9)*(G6844/100)*(E6844/1000)),IF(C6844="Spirits",SUM(LOOKUP(2,1/(SRP!$B$2:$B$6&lt;=E6844)/(SRP!$C$2:$C$6&gt;=E6844),SRP!$D$2:$D$6)*(G6844/100)*(E6844/1000)),IF(AND(C6844="Wine",D6844="Fortified Wines"),SUM(LOOKUP(2,1/(SRP!$B$20:$B$23&lt;=E6844)/(SRP!$C$20:$C$23&gt;=E6844),SRP!$D$20:$D$23)*(G6844/100)*(E6844/1000)),IF(C6844="Wine",SUM(LOOKUP(2,1/(SRP!$B$15:$B$19&lt;=E6844)/(SRP!$C$15:$C$19&gt;=E6844),SRP!$D$15:$D$19)*(G6844/100)*(E6844/1000)),IF(C6844="Ready to Drink",SUM(LOOKUP(2,1/(SRP!$B$10:$B$14&lt;=E6844)/(SRP!$C$10:$C$14&gt;=E6844),SRP!$D$10:$D$14)*(G6844/100)*(E6844/1000)),0))))),2)</f>
        <v>1.36</v>
      </c>
    </row>
    <row r="6845" spans="1:11" x14ac:dyDescent="0.35">
      <c r="A6845" s="2">
        <v>53509</v>
      </c>
      <c r="B6845" s="76" t="s">
        <v>5432</v>
      </c>
      <c r="C6845" s="76" t="s">
        <v>287</v>
      </c>
      <c r="D6845" s="76" t="s">
        <v>5266</v>
      </c>
      <c r="E6845" s="76">
        <v>355</v>
      </c>
      <c r="F6845" s="76">
        <v>24</v>
      </c>
      <c r="G6845" s="77">
        <v>5.5</v>
      </c>
      <c r="H6845" s="76" t="s">
        <v>3409</v>
      </c>
      <c r="I6845" s="77">
        <v>3.55</v>
      </c>
      <c r="J6845" s="2">
        <v>1</v>
      </c>
      <c r="K6845" s="119" cm="1">
        <f t="array" ref="K6845">ROUND(IF(C6845="Beer",SUM(LOOKUP(2,1/(SRP!$B$7:$B$9&lt;=E6845)/(SRP!$C$7:$C$9&gt;=E6845),SRP!$D$7:$D$9)*(G6845/100)*(E6845/1000)),IF(C6845="Spirits",SUM(LOOKUP(2,1/(SRP!$B$2:$B$6&lt;=E6845)/(SRP!$C$2:$C$6&gt;=E6845),SRP!$D$2:$D$6)*(G6845/100)*(E6845/1000)),IF(AND(C6845="Wine",D6845="Fortified Wines"),SUM(LOOKUP(2,1/(SRP!$B$20:$B$23&lt;=E6845)/(SRP!$C$20:$C$23&gt;=E6845),SRP!$D$20:$D$23)*(G6845/100)*(E6845/1000)),IF(C6845="Wine",SUM(LOOKUP(2,1/(SRP!$B$15:$B$19&lt;=E6845)/(SRP!$C$15:$C$19&gt;=E6845),SRP!$D$15:$D$19)*(G6845/100)*(E6845/1000)),IF(C6845="Ready to Drink",SUM(LOOKUP(2,1/(SRP!$B$10:$B$14&lt;=E6845)/(SRP!$C$10:$C$14&gt;=E6845),SRP!$D$10:$D$14)*(G6845/100)*(E6845/1000)),0))))),2)</f>
        <v>1.36</v>
      </c>
    </row>
    <row r="6846" spans="1:11" x14ac:dyDescent="0.35">
      <c r="A6846" s="2">
        <v>53546</v>
      </c>
      <c r="B6846" s="76" t="s">
        <v>1589</v>
      </c>
      <c r="C6846" s="76" t="s">
        <v>285</v>
      </c>
      <c r="D6846" s="76" t="s">
        <v>5231</v>
      </c>
      <c r="E6846" s="76">
        <v>1140</v>
      </c>
      <c r="F6846" s="76">
        <v>12</v>
      </c>
      <c r="G6846" s="77">
        <v>40</v>
      </c>
      <c r="H6846" s="76" t="s">
        <v>3283</v>
      </c>
      <c r="I6846" s="77">
        <v>33.99</v>
      </c>
      <c r="J6846" s="2">
        <v>1</v>
      </c>
      <c r="K6846" s="119" cm="1">
        <f t="array" ref="K6846">ROUND(IF(C6846="Beer",SUM(LOOKUP(2,1/(SRP!$B$7:$B$9&lt;=E6846)/(SRP!$C$7:$C$9&gt;=E6846),SRP!$D$7:$D$9)*(G6846/100)*(E6846/1000)),IF(C6846="Spirits",SUM(LOOKUP(2,1/(SRP!$B$2:$B$6&lt;=E6846)/(SRP!$C$2:$C$6&gt;=E6846),SRP!$D$2:$D$6)*(G6846/100)*(E6846/1000)),IF(AND(C6846="Wine",D6846="Fortified Wines"),SUM(LOOKUP(2,1/(SRP!$B$20:$B$23&lt;=E6846)/(SRP!$C$20:$C$23&gt;=E6846),SRP!$D$20:$D$23)*(G6846/100)*(E6846/1000)),IF(C6846="Wine",SUM(LOOKUP(2,1/(SRP!$B$15:$B$19&lt;=E6846)/(SRP!$C$15:$C$19&gt;=E6846),SRP!$D$15:$D$19)*(G6846/100)*(E6846/1000)),IF(C6846="Ready to Drink",SUM(LOOKUP(2,1/(SRP!$B$10:$B$14&lt;=E6846)/(SRP!$C$10:$C$14&gt;=E6846),SRP!$D$10:$D$14)*(G6846/100)*(E6846/1000)),0))))),2)</f>
        <v>31.83</v>
      </c>
    </row>
    <row r="6847" spans="1:11" x14ac:dyDescent="0.35">
      <c r="A6847" s="2">
        <v>53572</v>
      </c>
      <c r="B6847" s="76" t="s">
        <v>5332</v>
      </c>
      <c r="C6847" s="76" t="s">
        <v>285</v>
      </c>
      <c r="D6847" s="76" t="s">
        <v>6931</v>
      </c>
      <c r="E6847" s="76">
        <v>750</v>
      </c>
      <c r="F6847" s="76">
        <v>6</v>
      </c>
      <c r="G6847" s="77">
        <v>42.5</v>
      </c>
      <c r="H6847" s="76" t="s">
        <v>3288</v>
      </c>
      <c r="I6847" s="77">
        <v>59.99</v>
      </c>
      <c r="J6847" s="2">
        <v>1</v>
      </c>
      <c r="K6847" s="119" cm="1">
        <f t="array" ref="K6847">ROUND(IF(C6847="Beer",SUM(LOOKUP(2,1/(SRP!$B$7:$B$9&lt;=E6847)/(SRP!$C$7:$C$9&gt;=E6847),SRP!$D$7:$D$9)*(G6847/100)*(E6847/1000)),IF(C6847="Spirits",SUM(LOOKUP(2,1/(SRP!$B$2:$B$6&lt;=E6847)/(SRP!$C$2:$C$6&gt;=E6847),SRP!$D$2:$D$6)*(G6847/100)*(E6847/1000)),IF(AND(C6847="Wine",D6847="Fortified Wines"),SUM(LOOKUP(2,1/(SRP!$B$20:$B$23&lt;=E6847)/(SRP!$C$20:$C$23&gt;=E6847),SRP!$D$20:$D$23)*(G6847/100)*(E6847/1000)),IF(C6847="Wine",SUM(LOOKUP(2,1/(SRP!$B$15:$B$19&lt;=E6847)/(SRP!$C$15:$C$19&gt;=E6847),SRP!$D$15:$D$19)*(G6847/100)*(E6847/1000)),IF(C6847="Ready to Drink",SUM(LOOKUP(2,1/(SRP!$B$10:$B$14&lt;=E6847)/(SRP!$C$10:$C$14&gt;=E6847),SRP!$D$10:$D$14)*(G6847/100)*(E6847/1000)),0))))),2)</f>
        <v>22.25</v>
      </c>
    </row>
    <row r="6848" spans="1:11" x14ac:dyDescent="0.35">
      <c r="A6848" s="2">
        <v>53579</v>
      </c>
      <c r="B6848" s="76" t="s">
        <v>77</v>
      </c>
      <c r="C6848" s="76" t="s">
        <v>286</v>
      </c>
      <c r="D6848" s="76" t="s">
        <v>5236</v>
      </c>
      <c r="E6848" s="76">
        <v>750</v>
      </c>
      <c r="F6848" s="76">
        <v>12</v>
      </c>
      <c r="G6848" s="77">
        <v>13.5</v>
      </c>
      <c r="H6848" s="76" t="s">
        <v>3312</v>
      </c>
      <c r="I6848" s="77">
        <v>24.73</v>
      </c>
      <c r="J6848" s="2">
        <v>1</v>
      </c>
      <c r="K6848" s="119" cm="1">
        <f t="array" ref="K6848">ROUND(IF(C6848="Beer",SUM(LOOKUP(2,1/(SRP!$B$7:$B$9&lt;=E6848)/(SRP!$C$7:$C$9&gt;=E6848),SRP!$D$7:$D$9)*(G6848/100)*(E6848/1000)),IF(C6848="Spirits",SUM(LOOKUP(2,1/(SRP!$B$2:$B$6&lt;=E6848)/(SRP!$C$2:$C$6&gt;=E6848),SRP!$D$2:$D$6)*(G6848/100)*(E6848/1000)),IF(AND(C6848="Wine",D6848="Fortified Wines"),SUM(LOOKUP(2,1/(SRP!$B$20:$B$23&lt;=E6848)/(SRP!$C$20:$C$23&gt;=E6848),SRP!$D$20:$D$23)*(G6848/100)*(E6848/1000)),IF(C6848="Wine",SUM(LOOKUP(2,1/(SRP!$B$15:$B$19&lt;=E6848)/(SRP!$C$15:$C$19&gt;=E6848),SRP!$D$15:$D$19)*(G6848/100)*(E6848/1000)),IF(C6848="Ready to Drink",SUM(LOOKUP(2,1/(SRP!$B$10:$B$14&lt;=E6848)/(SRP!$C$10:$C$14&gt;=E6848),SRP!$D$10:$D$14)*(G6848/100)*(E6848/1000)),0))))),2)</f>
        <v>7.07</v>
      </c>
    </row>
    <row r="6849" spans="1:11" x14ac:dyDescent="0.35">
      <c r="A6849" s="2">
        <v>53581</v>
      </c>
      <c r="B6849" s="76" t="s">
        <v>6990</v>
      </c>
      <c r="C6849" s="76" t="s">
        <v>286</v>
      </c>
      <c r="D6849" s="76" t="s">
        <v>5236</v>
      </c>
      <c r="E6849" s="76">
        <v>750</v>
      </c>
      <c r="F6849" s="76">
        <v>12</v>
      </c>
      <c r="G6849" s="77">
        <v>13.3</v>
      </c>
      <c r="H6849" s="76" t="s">
        <v>3299</v>
      </c>
      <c r="I6849" s="77">
        <v>14</v>
      </c>
      <c r="J6849" s="2">
        <v>1</v>
      </c>
      <c r="K6849" s="119" cm="1">
        <f t="array" ref="K6849">ROUND(IF(C6849="Beer",SUM(LOOKUP(2,1/(SRP!$B$7:$B$9&lt;=E6849)/(SRP!$C$7:$C$9&gt;=E6849),SRP!$D$7:$D$9)*(G6849/100)*(E6849/1000)),IF(C6849="Spirits",SUM(LOOKUP(2,1/(SRP!$B$2:$B$6&lt;=E6849)/(SRP!$C$2:$C$6&gt;=E6849),SRP!$D$2:$D$6)*(G6849/100)*(E6849/1000)),IF(AND(C6849="Wine",D6849="Fortified Wines"),SUM(LOOKUP(2,1/(SRP!$B$20:$B$23&lt;=E6849)/(SRP!$C$20:$C$23&gt;=E6849),SRP!$D$20:$D$23)*(G6849/100)*(E6849/1000)),IF(C6849="Wine",SUM(LOOKUP(2,1/(SRP!$B$15:$B$19&lt;=E6849)/(SRP!$C$15:$C$19&gt;=E6849),SRP!$D$15:$D$19)*(G6849/100)*(E6849/1000)),IF(C6849="Ready to Drink",SUM(LOOKUP(2,1/(SRP!$B$10:$B$14&lt;=E6849)/(SRP!$C$10:$C$14&gt;=E6849),SRP!$D$10:$D$14)*(G6849/100)*(E6849/1000)),0))))),2)</f>
        <v>6.96</v>
      </c>
    </row>
    <row r="6850" spans="1:11" x14ac:dyDescent="0.35">
      <c r="A6850" s="2">
        <v>53598</v>
      </c>
      <c r="B6850" s="76" t="s">
        <v>5375</v>
      </c>
      <c r="C6850" s="76" t="s">
        <v>287</v>
      </c>
      <c r="D6850" s="76" t="s">
        <v>5292</v>
      </c>
      <c r="E6850" s="76">
        <v>473</v>
      </c>
      <c r="F6850" s="76">
        <v>24</v>
      </c>
      <c r="G6850" s="77">
        <v>5.5</v>
      </c>
      <c r="H6850" s="76" t="s">
        <v>3391</v>
      </c>
      <c r="I6850" s="77">
        <v>4.8499999999999996</v>
      </c>
      <c r="J6850" s="2">
        <v>1</v>
      </c>
      <c r="K6850" s="119" cm="1">
        <f t="array" ref="K6850">ROUND(IF(C6850="Beer",SUM(LOOKUP(2,1/(SRP!$B$7:$B$9&lt;=E6850)/(SRP!$C$7:$C$9&gt;=E6850),SRP!$D$7:$D$9)*(G6850/100)*(E6850/1000)),IF(C6850="Spirits",SUM(LOOKUP(2,1/(SRP!$B$2:$B$6&lt;=E6850)/(SRP!$C$2:$C$6&gt;=E6850),SRP!$D$2:$D$6)*(G6850/100)*(E6850/1000)),IF(AND(C6850="Wine",D6850="Fortified Wines"),SUM(LOOKUP(2,1/(SRP!$B$20:$B$23&lt;=E6850)/(SRP!$C$20:$C$23&gt;=E6850),SRP!$D$20:$D$23)*(G6850/100)*(E6850/1000)),IF(C6850="Wine",SUM(LOOKUP(2,1/(SRP!$B$15:$B$19&lt;=E6850)/(SRP!$C$15:$C$19&gt;=E6850),SRP!$D$15:$D$19)*(G6850/100)*(E6850/1000)),IF(C6850="Ready to Drink",SUM(LOOKUP(2,1/(SRP!$B$10:$B$14&lt;=E6850)/(SRP!$C$10:$C$14&gt;=E6850),SRP!$D$10:$D$14)*(G6850/100)*(E6850/1000)),0))))),2)</f>
        <v>1.82</v>
      </c>
    </row>
    <row r="6851" spans="1:11" x14ac:dyDescent="0.35">
      <c r="A6851" s="2">
        <v>53598</v>
      </c>
      <c r="B6851" s="76" t="s">
        <v>5375</v>
      </c>
      <c r="C6851" s="76" t="s">
        <v>287</v>
      </c>
      <c r="D6851" s="76" t="s">
        <v>5292</v>
      </c>
      <c r="E6851" s="76">
        <v>473</v>
      </c>
      <c r="F6851" s="76">
        <v>24</v>
      </c>
      <c r="G6851" s="77">
        <v>5.5</v>
      </c>
      <c r="H6851" s="76" t="s">
        <v>3391</v>
      </c>
      <c r="I6851" s="77">
        <v>4.8499999999999996</v>
      </c>
      <c r="J6851" s="2">
        <v>1</v>
      </c>
      <c r="K6851" s="119" cm="1">
        <f t="array" ref="K6851">ROUND(IF(C6851="Beer",SUM(LOOKUP(2,1/(SRP!$B$7:$B$9&lt;=E6851)/(SRP!$C$7:$C$9&gt;=E6851),SRP!$D$7:$D$9)*(G6851/100)*(E6851/1000)),IF(C6851="Spirits",SUM(LOOKUP(2,1/(SRP!$B$2:$B$6&lt;=E6851)/(SRP!$C$2:$C$6&gt;=E6851),SRP!$D$2:$D$6)*(G6851/100)*(E6851/1000)),IF(AND(C6851="Wine",D6851="Fortified Wines"),SUM(LOOKUP(2,1/(SRP!$B$20:$B$23&lt;=E6851)/(SRP!$C$20:$C$23&gt;=E6851),SRP!$D$20:$D$23)*(G6851/100)*(E6851/1000)),IF(C6851="Wine",SUM(LOOKUP(2,1/(SRP!$B$15:$B$19&lt;=E6851)/(SRP!$C$15:$C$19&gt;=E6851),SRP!$D$15:$D$19)*(G6851/100)*(E6851/1000)),IF(C6851="Ready to Drink",SUM(LOOKUP(2,1/(SRP!$B$10:$B$14&lt;=E6851)/(SRP!$C$10:$C$14&gt;=E6851),SRP!$D$10:$D$14)*(G6851/100)*(E6851/1000)),0))))),2)</f>
        <v>1.82</v>
      </c>
    </row>
    <row r="6852" spans="1:11" x14ac:dyDescent="0.35">
      <c r="A6852" s="2">
        <v>53600</v>
      </c>
      <c r="B6852" s="76" t="s">
        <v>3000</v>
      </c>
      <c r="C6852" s="76" t="s">
        <v>285</v>
      </c>
      <c r="D6852" s="76" t="s">
        <v>6971</v>
      </c>
      <c r="E6852" s="76">
        <v>700</v>
      </c>
      <c r="F6852" s="76">
        <v>6</v>
      </c>
      <c r="G6852" s="77">
        <v>46</v>
      </c>
      <c r="H6852" s="76" t="s">
        <v>3279</v>
      </c>
      <c r="I6852" s="77">
        <v>74.989999999999995</v>
      </c>
      <c r="J6852" s="2">
        <v>1</v>
      </c>
      <c r="K6852" s="119" cm="1">
        <f t="array" ref="K6852">ROUND(IF(C6852="Beer",SUM(LOOKUP(2,1/(SRP!$B$7:$B$9&lt;=E6852)/(SRP!$C$7:$C$9&gt;=E6852),SRP!$D$7:$D$9)*(G6852/100)*(E6852/1000)),IF(C6852="Spirits",SUM(LOOKUP(2,1/(SRP!$B$2:$B$6&lt;=E6852)/(SRP!$C$2:$C$6&gt;=E6852),SRP!$D$2:$D$6)*(G6852/100)*(E6852/1000)),IF(AND(C6852="Wine",D6852="Fortified Wines"),SUM(LOOKUP(2,1/(SRP!$B$20:$B$23&lt;=E6852)/(SRP!$C$20:$C$23&gt;=E6852),SRP!$D$20:$D$23)*(G6852/100)*(E6852/1000)),IF(C6852="Wine",SUM(LOOKUP(2,1/(SRP!$B$15:$B$19&lt;=E6852)/(SRP!$C$15:$C$19&gt;=E6852),SRP!$D$15:$D$19)*(G6852/100)*(E6852/1000)),IF(C6852="Ready to Drink",SUM(LOOKUP(2,1/(SRP!$B$10:$B$14&lt;=E6852)/(SRP!$C$10:$C$14&gt;=E6852),SRP!$D$10:$D$14)*(G6852/100)*(E6852/1000)),0))))),2)</f>
        <v>22.48</v>
      </c>
    </row>
    <row r="6853" spans="1:11" x14ac:dyDescent="0.35">
      <c r="A6853" s="2">
        <v>53606</v>
      </c>
      <c r="B6853" s="76" t="s">
        <v>5427</v>
      </c>
      <c r="C6853" s="76" t="s">
        <v>286</v>
      </c>
      <c r="D6853" s="76" t="s">
        <v>5246</v>
      </c>
      <c r="E6853" s="76">
        <v>3000</v>
      </c>
      <c r="F6853" s="76">
        <v>4</v>
      </c>
      <c r="G6853" s="77">
        <v>13</v>
      </c>
      <c r="H6853" s="76" t="s">
        <v>3303</v>
      </c>
      <c r="I6853" s="77">
        <v>44.99</v>
      </c>
      <c r="J6853" s="2">
        <v>1</v>
      </c>
      <c r="K6853" s="119" cm="1">
        <f t="array" ref="K6853">ROUND(IF(C6853="Beer",SUM(LOOKUP(2,1/(SRP!$B$7:$B$9&lt;=E6853)/(SRP!$C$7:$C$9&gt;=E6853),SRP!$D$7:$D$9)*(G6853/100)*(E6853/1000)),IF(C6853="Spirits",SUM(LOOKUP(2,1/(SRP!$B$2:$B$6&lt;=E6853)/(SRP!$C$2:$C$6&gt;=E6853),SRP!$D$2:$D$6)*(G6853/100)*(E6853/1000)),IF(AND(C6853="Wine",D6853="Fortified Wines"),SUM(LOOKUP(2,1/(SRP!$B$20:$B$23&lt;=E6853)/(SRP!$C$20:$C$23&gt;=E6853),SRP!$D$20:$D$23)*(G6853/100)*(E6853/1000)),IF(C6853="Wine",SUM(LOOKUP(2,1/(SRP!$B$15:$B$19&lt;=E6853)/(SRP!$C$15:$C$19&gt;=E6853),SRP!$D$15:$D$19)*(G6853/100)*(E6853/1000)),IF(C6853="Ready to Drink",SUM(LOOKUP(2,1/(SRP!$B$10:$B$14&lt;=E6853)/(SRP!$C$10:$C$14&gt;=E6853),SRP!$D$10:$D$14)*(G6853/100)*(E6853/1000)),0))))),2)</f>
        <v>27.23</v>
      </c>
    </row>
    <row r="6854" spans="1:11" x14ac:dyDescent="0.35">
      <c r="A6854" s="2">
        <v>53608</v>
      </c>
      <c r="B6854" s="76" t="s">
        <v>5428</v>
      </c>
      <c r="C6854" s="76" t="s">
        <v>286</v>
      </c>
      <c r="D6854" s="76" t="s">
        <v>5248</v>
      </c>
      <c r="E6854" s="76">
        <v>3000</v>
      </c>
      <c r="F6854" s="76">
        <v>4</v>
      </c>
      <c r="G6854" s="77">
        <v>13.5</v>
      </c>
      <c r="H6854" s="76" t="s">
        <v>3303</v>
      </c>
      <c r="I6854" s="77">
        <v>44.99</v>
      </c>
      <c r="J6854" s="2">
        <v>1</v>
      </c>
      <c r="K6854" s="119" cm="1">
        <f t="array" ref="K6854">ROUND(IF(C6854="Beer",SUM(LOOKUP(2,1/(SRP!$B$7:$B$9&lt;=E6854)/(SRP!$C$7:$C$9&gt;=E6854),SRP!$D$7:$D$9)*(G6854/100)*(E6854/1000)),IF(C6854="Spirits",SUM(LOOKUP(2,1/(SRP!$B$2:$B$6&lt;=E6854)/(SRP!$C$2:$C$6&gt;=E6854),SRP!$D$2:$D$6)*(G6854/100)*(E6854/1000)),IF(AND(C6854="Wine",D6854="Fortified Wines"),SUM(LOOKUP(2,1/(SRP!$B$20:$B$23&lt;=E6854)/(SRP!$C$20:$C$23&gt;=E6854),SRP!$D$20:$D$23)*(G6854/100)*(E6854/1000)),IF(C6854="Wine",SUM(LOOKUP(2,1/(SRP!$B$15:$B$19&lt;=E6854)/(SRP!$C$15:$C$19&gt;=E6854),SRP!$D$15:$D$19)*(G6854/100)*(E6854/1000)),IF(C6854="Ready to Drink",SUM(LOOKUP(2,1/(SRP!$B$10:$B$14&lt;=E6854)/(SRP!$C$10:$C$14&gt;=E6854),SRP!$D$10:$D$14)*(G6854/100)*(E6854/1000)),0))))),2)</f>
        <v>28.27</v>
      </c>
    </row>
    <row r="6855" spans="1:11" x14ac:dyDescent="0.35">
      <c r="A6855" s="2">
        <v>53610</v>
      </c>
      <c r="B6855" s="76" t="s">
        <v>7265</v>
      </c>
      <c r="C6855" s="76" t="s">
        <v>287</v>
      </c>
      <c r="D6855" s="76" t="s">
        <v>5230</v>
      </c>
      <c r="E6855" s="76">
        <v>473</v>
      </c>
      <c r="F6855" s="76">
        <v>24</v>
      </c>
      <c r="G6855" s="77">
        <v>5</v>
      </c>
      <c r="H6855" s="76" t="s">
        <v>3327</v>
      </c>
      <c r="I6855" s="77">
        <v>2.79</v>
      </c>
      <c r="J6855" s="2">
        <v>1</v>
      </c>
      <c r="K6855" s="119" cm="1">
        <f t="array" ref="K6855">ROUND(IF(C6855="Beer",SUM(LOOKUP(2,1/(SRP!$B$7:$B$9&lt;=E6855)/(SRP!$C$7:$C$9&gt;=E6855),SRP!$D$7:$D$9)*(G6855/100)*(E6855/1000)),IF(C6855="Spirits",SUM(LOOKUP(2,1/(SRP!$B$2:$B$6&lt;=E6855)/(SRP!$C$2:$C$6&gt;=E6855),SRP!$D$2:$D$6)*(G6855/100)*(E6855/1000)),IF(AND(C6855="Wine",D6855="Fortified Wines"),SUM(LOOKUP(2,1/(SRP!$B$20:$B$23&lt;=E6855)/(SRP!$C$20:$C$23&gt;=E6855),SRP!$D$20:$D$23)*(G6855/100)*(E6855/1000)),IF(C6855="Wine",SUM(LOOKUP(2,1/(SRP!$B$15:$B$19&lt;=E6855)/(SRP!$C$15:$C$19&gt;=E6855),SRP!$D$15:$D$19)*(G6855/100)*(E6855/1000)),IF(C6855="Ready to Drink",SUM(LOOKUP(2,1/(SRP!$B$10:$B$14&lt;=E6855)/(SRP!$C$10:$C$14&gt;=E6855),SRP!$D$10:$D$14)*(G6855/100)*(E6855/1000)),0))))),2)</f>
        <v>1.65</v>
      </c>
    </row>
    <row r="6856" spans="1:11" x14ac:dyDescent="0.35">
      <c r="A6856" s="2">
        <v>53610</v>
      </c>
      <c r="B6856" s="76" t="s">
        <v>7265</v>
      </c>
      <c r="C6856" s="76" t="s">
        <v>287</v>
      </c>
      <c r="D6856" s="76" t="s">
        <v>5230</v>
      </c>
      <c r="E6856" s="76">
        <v>473</v>
      </c>
      <c r="F6856" s="76">
        <v>24</v>
      </c>
      <c r="G6856" s="77">
        <v>5</v>
      </c>
      <c r="H6856" s="76" t="s">
        <v>3327</v>
      </c>
      <c r="I6856" s="77">
        <v>2.79</v>
      </c>
      <c r="J6856" s="2">
        <v>1</v>
      </c>
      <c r="K6856" s="119" cm="1">
        <f t="array" ref="K6856">ROUND(IF(C6856="Beer",SUM(LOOKUP(2,1/(SRP!$B$7:$B$9&lt;=E6856)/(SRP!$C$7:$C$9&gt;=E6856),SRP!$D$7:$D$9)*(G6856/100)*(E6856/1000)),IF(C6856="Spirits",SUM(LOOKUP(2,1/(SRP!$B$2:$B$6&lt;=E6856)/(SRP!$C$2:$C$6&gt;=E6856),SRP!$D$2:$D$6)*(G6856/100)*(E6856/1000)),IF(AND(C6856="Wine",D6856="Fortified Wines"),SUM(LOOKUP(2,1/(SRP!$B$20:$B$23&lt;=E6856)/(SRP!$C$20:$C$23&gt;=E6856),SRP!$D$20:$D$23)*(G6856/100)*(E6856/1000)),IF(C6856="Wine",SUM(LOOKUP(2,1/(SRP!$B$15:$B$19&lt;=E6856)/(SRP!$C$15:$C$19&gt;=E6856),SRP!$D$15:$D$19)*(G6856/100)*(E6856/1000)),IF(C6856="Ready to Drink",SUM(LOOKUP(2,1/(SRP!$B$10:$B$14&lt;=E6856)/(SRP!$C$10:$C$14&gt;=E6856),SRP!$D$10:$D$14)*(G6856/100)*(E6856/1000)),0))))),2)</f>
        <v>1.65</v>
      </c>
    </row>
    <row r="6857" spans="1:11" x14ac:dyDescent="0.35">
      <c r="A6857" s="2">
        <v>53619</v>
      </c>
      <c r="B6857" s="76" t="s">
        <v>5437</v>
      </c>
      <c r="C6857" s="76" t="s">
        <v>287</v>
      </c>
      <c r="D6857" s="76" t="s">
        <v>5292</v>
      </c>
      <c r="E6857" s="76">
        <v>4260</v>
      </c>
      <c r="F6857" s="76">
        <v>1</v>
      </c>
      <c r="G6857" s="77">
        <v>5.5</v>
      </c>
      <c r="H6857" s="76" t="s">
        <v>3324</v>
      </c>
      <c r="I6857" s="77">
        <v>26.29</v>
      </c>
      <c r="J6857" s="2">
        <v>12</v>
      </c>
      <c r="K6857" s="119" cm="1">
        <f t="array" ref="K6857">ROUND(IF(C6857="Beer",SUM(LOOKUP(2,1/(SRP!$B$7:$B$9&lt;=E6857)/(SRP!$C$7:$C$9&gt;=E6857),SRP!$D$7:$D$9)*(G6857/100)*(E6857/1000)),IF(C6857="Spirits",SUM(LOOKUP(2,1/(SRP!$B$2:$B$6&lt;=E6857)/(SRP!$C$2:$C$6&gt;=E6857),SRP!$D$2:$D$6)*(G6857/100)*(E6857/1000)),IF(AND(C6857="Wine",D6857="Fortified Wines"),SUM(LOOKUP(2,1/(SRP!$B$20:$B$23&lt;=E6857)/(SRP!$C$20:$C$23&gt;=E6857),SRP!$D$20:$D$23)*(G6857/100)*(E6857/1000)),IF(C6857="Wine",SUM(LOOKUP(2,1/(SRP!$B$15:$B$19&lt;=E6857)/(SRP!$C$15:$C$19&gt;=E6857),SRP!$D$15:$D$19)*(G6857/100)*(E6857/1000)),IF(C6857="Ready to Drink",SUM(LOOKUP(2,1/(SRP!$B$10:$B$14&lt;=E6857)/(SRP!$C$10:$C$14&gt;=E6857),SRP!$D$10:$D$14)*(G6857/100)*(E6857/1000)),0))))),2)</f>
        <v>16.36</v>
      </c>
    </row>
    <row r="6858" spans="1:11" x14ac:dyDescent="0.35">
      <c r="A6858" s="2">
        <v>53619</v>
      </c>
      <c r="B6858" s="76" t="s">
        <v>5437</v>
      </c>
      <c r="C6858" s="76" t="s">
        <v>287</v>
      </c>
      <c r="D6858" s="76" t="s">
        <v>5292</v>
      </c>
      <c r="E6858" s="76">
        <v>4260</v>
      </c>
      <c r="F6858" s="76">
        <v>1</v>
      </c>
      <c r="G6858" s="77">
        <v>5.5</v>
      </c>
      <c r="H6858" s="76" t="s">
        <v>3324</v>
      </c>
      <c r="I6858" s="77">
        <v>26.29</v>
      </c>
      <c r="J6858" s="2">
        <v>12</v>
      </c>
      <c r="K6858" s="119" cm="1">
        <f t="array" ref="K6858">ROUND(IF(C6858="Beer",SUM(LOOKUP(2,1/(SRP!$B$7:$B$9&lt;=E6858)/(SRP!$C$7:$C$9&gt;=E6858),SRP!$D$7:$D$9)*(G6858/100)*(E6858/1000)),IF(C6858="Spirits",SUM(LOOKUP(2,1/(SRP!$B$2:$B$6&lt;=E6858)/(SRP!$C$2:$C$6&gt;=E6858),SRP!$D$2:$D$6)*(G6858/100)*(E6858/1000)),IF(AND(C6858="Wine",D6858="Fortified Wines"),SUM(LOOKUP(2,1/(SRP!$B$20:$B$23&lt;=E6858)/(SRP!$C$20:$C$23&gt;=E6858),SRP!$D$20:$D$23)*(G6858/100)*(E6858/1000)),IF(C6858="Wine",SUM(LOOKUP(2,1/(SRP!$B$15:$B$19&lt;=E6858)/(SRP!$C$15:$C$19&gt;=E6858),SRP!$D$15:$D$19)*(G6858/100)*(E6858/1000)),IF(C6858="Ready to Drink",SUM(LOOKUP(2,1/(SRP!$B$10:$B$14&lt;=E6858)/(SRP!$C$10:$C$14&gt;=E6858),SRP!$D$10:$D$14)*(G6858/100)*(E6858/1000)),0))))),2)</f>
        <v>16.36</v>
      </c>
    </row>
    <row r="6859" spans="1:11" x14ac:dyDescent="0.35">
      <c r="A6859" s="2">
        <v>53620</v>
      </c>
      <c r="B6859" s="76" t="s">
        <v>5371</v>
      </c>
      <c r="C6859" s="76" t="s">
        <v>287</v>
      </c>
      <c r="D6859" s="76" t="s">
        <v>5230</v>
      </c>
      <c r="E6859" s="76">
        <v>355</v>
      </c>
      <c r="F6859" s="76">
        <v>24</v>
      </c>
      <c r="G6859" s="77">
        <v>4.8</v>
      </c>
      <c r="H6859" s="76" t="s">
        <v>3409</v>
      </c>
      <c r="I6859" s="77">
        <v>3.28</v>
      </c>
      <c r="J6859" s="2">
        <v>1</v>
      </c>
      <c r="K6859" s="119" cm="1">
        <f t="array" ref="K6859">ROUND(IF(C6859="Beer",SUM(LOOKUP(2,1/(SRP!$B$7:$B$9&lt;=E6859)/(SRP!$C$7:$C$9&gt;=E6859),SRP!$D$7:$D$9)*(G6859/100)*(E6859/1000)),IF(C6859="Spirits",SUM(LOOKUP(2,1/(SRP!$B$2:$B$6&lt;=E6859)/(SRP!$C$2:$C$6&gt;=E6859),SRP!$D$2:$D$6)*(G6859/100)*(E6859/1000)),IF(AND(C6859="Wine",D6859="Fortified Wines"),SUM(LOOKUP(2,1/(SRP!$B$20:$B$23&lt;=E6859)/(SRP!$C$20:$C$23&gt;=E6859),SRP!$D$20:$D$23)*(G6859/100)*(E6859/1000)),IF(C6859="Wine",SUM(LOOKUP(2,1/(SRP!$B$15:$B$19&lt;=E6859)/(SRP!$C$15:$C$19&gt;=E6859),SRP!$D$15:$D$19)*(G6859/100)*(E6859/1000)),IF(C6859="Ready to Drink",SUM(LOOKUP(2,1/(SRP!$B$10:$B$14&lt;=E6859)/(SRP!$C$10:$C$14&gt;=E6859),SRP!$D$10:$D$14)*(G6859/100)*(E6859/1000)),0))))),2)</f>
        <v>1.19</v>
      </c>
    </row>
    <row r="6860" spans="1:11" x14ac:dyDescent="0.35">
      <c r="A6860" s="2">
        <v>53620</v>
      </c>
      <c r="B6860" s="76" t="s">
        <v>5371</v>
      </c>
      <c r="C6860" s="76" t="s">
        <v>287</v>
      </c>
      <c r="D6860" s="76" t="s">
        <v>5230</v>
      </c>
      <c r="E6860" s="76">
        <v>355</v>
      </c>
      <c r="F6860" s="76">
        <v>24</v>
      </c>
      <c r="G6860" s="77">
        <v>4.8</v>
      </c>
      <c r="H6860" s="76" t="s">
        <v>3409</v>
      </c>
      <c r="I6860" s="77">
        <v>3.28</v>
      </c>
      <c r="J6860" s="2">
        <v>1</v>
      </c>
      <c r="K6860" s="119" cm="1">
        <f t="array" ref="K6860">ROUND(IF(C6860="Beer",SUM(LOOKUP(2,1/(SRP!$B$7:$B$9&lt;=E6860)/(SRP!$C$7:$C$9&gt;=E6860),SRP!$D$7:$D$9)*(G6860/100)*(E6860/1000)),IF(C6860="Spirits",SUM(LOOKUP(2,1/(SRP!$B$2:$B$6&lt;=E6860)/(SRP!$C$2:$C$6&gt;=E6860),SRP!$D$2:$D$6)*(G6860/100)*(E6860/1000)),IF(AND(C6860="Wine",D6860="Fortified Wines"),SUM(LOOKUP(2,1/(SRP!$B$20:$B$23&lt;=E6860)/(SRP!$C$20:$C$23&gt;=E6860),SRP!$D$20:$D$23)*(G6860/100)*(E6860/1000)),IF(C6860="Wine",SUM(LOOKUP(2,1/(SRP!$B$15:$B$19&lt;=E6860)/(SRP!$C$15:$C$19&gt;=E6860),SRP!$D$15:$D$19)*(G6860/100)*(E6860/1000)),IF(C6860="Ready to Drink",SUM(LOOKUP(2,1/(SRP!$B$10:$B$14&lt;=E6860)/(SRP!$C$10:$C$14&gt;=E6860),SRP!$D$10:$D$14)*(G6860/100)*(E6860/1000)),0))))),2)</f>
        <v>1.19</v>
      </c>
    </row>
    <row r="6861" spans="1:11" x14ac:dyDescent="0.35">
      <c r="A6861" s="2">
        <v>53621</v>
      </c>
      <c r="B6861" s="76" t="s">
        <v>5447</v>
      </c>
      <c r="C6861" s="76" t="s">
        <v>287</v>
      </c>
      <c r="D6861" s="76" t="s">
        <v>5266</v>
      </c>
      <c r="E6861" s="76">
        <v>355</v>
      </c>
      <c r="F6861" s="76">
        <v>24</v>
      </c>
      <c r="G6861" s="77">
        <v>4.5</v>
      </c>
      <c r="H6861" s="76" t="s">
        <v>3409</v>
      </c>
      <c r="I6861" s="77">
        <v>3.32</v>
      </c>
      <c r="J6861" s="2">
        <v>1</v>
      </c>
      <c r="K6861" s="119" cm="1">
        <f t="array" ref="K6861">ROUND(IF(C6861="Beer",SUM(LOOKUP(2,1/(SRP!$B$7:$B$9&lt;=E6861)/(SRP!$C$7:$C$9&gt;=E6861),SRP!$D$7:$D$9)*(G6861/100)*(E6861/1000)),IF(C6861="Spirits",SUM(LOOKUP(2,1/(SRP!$B$2:$B$6&lt;=E6861)/(SRP!$C$2:$C$6&gt;=E6861),SRP!$D$2:$D$6)*(G6861/100)*(E6861/1000)),IF(AND(C6861="Wine",D6861="Fortified Wines"),SUM(LOOKUP(2,1/(SRP!$B$20:$B$23&lt;=E6861)/(SRP!$C$20:$C$23&gt;=E6861),SRP!$D$20:$D$23)*(G6861/100)*(E6861/1000)),IF(C6861="Wine",SUM(LOOKUP(2,1/(SRP!$B$15:$B$19&lt;=E6861)/(SRP!$C$15:$C$19&gt;=E6861),SRP!$D$15:$D$19)*(G6861/100)*(E6861/1000)),IF(C6861="Ready to Drink",SUM(LOOKUP(2,1/(SRP!$B$10:$B$14&lt;=E6861)/(SRP!$C$10:$C$14&gt;=E6861),SRP!$D$10:$D$14)*(G6861/100)*(E6861/1000)),0))))),2)</f>
        <v>1.1200000000000001</v>
      </c>
    </row>
    <row r="6862" spans="1:11" x14ac:dyDescent="0.35">
      <c r="A6862" s="2">
        <v>53621</v>
      </c>
      <c r="B6862" s="76" t="s">
        <v>5447</v>
      </c>
      <c r="C6862" s="76" t="s">
        <v>287</v>
      </c>
      <c r="D6862" s="76" t="s">
        <v>5266</v>
      </c>
      <c r="E6862" s="76">
        <v>355</v>
      </c>
      <c r="F6862" s="76">
        <v>24</v>
      </c>
      <c r="G6862" s="77">
        <v>4.5</v>
      </c>
      <c r="H6862" s="76" t="s">
        <v>3409</v>
      </c>
      <c r="I6862" s="77">
        <v>3.32</v>
      </c>
      <c r="J6862" s="2">
        <v>1</v>
      </c>
      <c r="K6862" s="119" cm="1">
        <f t="array" ref="K6862">ROUND(IF(C6862="Beer",SUM(LOOKUP(2,1/(SRP!$B$7:$B$9&lt;=E6862)/(SRP!$C$7:$C$9&gt;=E6862),SRP!$D$7:$D$9)*(G6862/100)*(E6862/1000)),IF(C6862="Spirits",SUM(LOOKUP(2,1/(SRP!$B$2:$B$6&lt;=E6862)/(SRP!$C$2:$C$6&gt;=E6862),SRP!$D$2:$D$6)*(G6862/100)*(E6862/1000)),IF(AND(C6862="Wine",D6862="Fortified Wines"),SUM(LOOKUP(2,1/(SRP!$B$20:$B$23&lt;=E6862)/(SRP!$C$20:$C$23&gt;=E6862),SRP!$D$20:$D$23)*(G6862/100)*(E6862/1000)),IF(C6862="Wine",SUM(LOOKUP(2,1/(SRP!$B$15:$B$19&lt;=E6862)/(SRP!$C$15:$C$19&gt;=E6862),SRP!$D$15:$D$19)*(G6862/100)*(E6862/1000)),IF(C6862="Ready to Drink",SUM(LOOKUP(2,1/(SRP!$B$10:$B$14&lt;=E6862)/(SRP!$C$10:$C$14&gt;=E6862),SRP!$D$10:$D$14)*(G6862/100)*(E6862/1000)),0))))),2)</f>
        <v>1.1200000000000001</v>
      </c>
    </row>
    <row r="6863" spans="1:11" x14ac:dyDescent="0.35">
      <c r="A6863" s="2">
        <v>53622</v>
      </c>
      <c r="B6863" s="76" t="s">
        <v>5449</v>
      </c>
      <c r="C6863" s="76" t="s">
        <v>287</v>
      </c>
      <c r="D6863" s="76" t="s">
        <v>5240</v>
      </c>
      <c r="E6863" s="76">
        <v>355</v>
      </c>
      <c r="F6863" s="76">
        <v>24</v>
      </c>
      <c r="G6863" s="77">
        <v>6.8</v>
      </c>
      <c r="H6863" s="76" t="s">
        <v>3409</v>
      </c>
      <c r="I6863" s="77">
        <v>3.63</v>
      </c>
      <c r="J6863" s="2">
        <v>1</v>
      </c>
      <c r="K6863" s="119" cm="1">
        <f t="array" ref="K6863">ROUND(IF(C6863="Beer",SUM(LOOKUP(2,1/(SRP!$B$7:$B$9&lt;=E6863)/(SRP!$C$7:$C$9&gt;=E6863),SRP!$D$7:$D$9)*(G6863/100)*(E6863/1000)),IF(C6863="Spirits",SUM(LOOKUP(2,1/(SRP!$B$2:$B$6&lt;=E6863)/(SRP!$C$2:$C$6&gt;=E6863),SRP!$D$2:$D$6)*(G6863/100)*(E6863/1000)),IF(AND(C6863="Wine",D6863="Fortified Wines"),SUM(LOOKUP(2,1/(SRP!$B$20:$B$23&lt;=E6863)/(SRP!$C$20:$C$23&gt;=E6863),SRP!$D$20:$D$23)*(G6863/100)*(E6863/1000)),IF(C6863="Wine",SUM(LOOKUP(2,1/(SRP!$B$15:$B$19&lt;=E6863)/(SRP!$C$15:$C$19&gt;=E6863),SRP!$D$15:$D$19)*(G6863/100)*(E6863/1000)),IF(C6863="Ready to Drink",SUM(LOOKUP(2,1/(SRP!$B$10:$B$14&lt;=E6863)/(SRP!$C$10:$C$14&gt;=E6863),SRP!$D$10:$D$14)*(G6863/100)*(E6863/1000)),0))))),2)</f>
        <v>1.69</v>
      </c>
    </row>
    <row r="6864" spans="1:11" x14ac:dyDescent="0.35">
      <c r="A6864" s="2">
        <v>53622</v>
      </c>
      <c r="B6864" s="76" t="s">
        <v>5449</v>
      </c>
      <c r="C6864" s="76" t="s">
        <v>287</v>
      </c>
      <c r="D6864" s="76" t="s">
        <v>5240</v>
      </c>
      <c r="E6864" s="76">
        <v>355</v>
      </c>
      <c r="F6864" s="76">
        <v>24</v>
      </c>
      <c r="G6864" s="77">
        <v>6.8</v>
      </c>
      <c r="H6864" s="76" t="s">
        <v>3409</v>
      </c>
      <c r="I6864" s="77">
        <v>3.63</v>
      </c>
      <c r="J6864" s="2">
        <v>1</v>
      </c>
      <c r="K6864" s="119" cm="1">
        <f t="array" ref="K6864">ROUND(IF(C6864="Beer",SUM(LOOKUP(2,1/(SRP!$B$7:$B$9&lt;=E6864)/(SRP!$C$7:$C$9&gt;=E6864),SRP!$D$7:$D$9)*(G6864/100)*(E6864/1000)),IF(C6864="Spirits",SUM(LOOKUP(2,1/(SRP!$B$2:$B$6&lt;=E6864)/(SRP!$C$2:$C$6&gt;=E6864),SRP!$D$2:$D$6)*(G6864/100)*(E6864/1000)),IF(AND(C6864="Wine",D6864="Fortified Wines"),SUM(LOOKUP(2,1/(SRP!$B$20:$B$23&lt;=E6864)/(SRP!$C$20:$C$23&gt;=E6864),SRP!$D$20:$D$23)*(G6864/100)*(E6864/1000)),IF(C6864="Wine",SUM(LOOKUP(2,1/(SRP!$B$15:$B$19&lt;=E6864)/(SRP!$C$15:$C$19&gt;=E6864),SRP!$D$15:$D$19)*(G6864/100)*(E6864/1000)),IF(C6864="Ready to Drink",SUM(LOOKUP(2,1/(SRP!$B$10:$B$14&lt;=E6864)/(SRP!$C$10:$C$14&gt;=E6864),SRP!$D$10:$D$14)*(G6864/100)*(E6864/1000)),0))))),2)</f>
        <v>1.69</v>
      </c>
    </row>
    <row r="6865" spans="1:11" x14ac:dyDescent="0.35">
      <c r="A6865" s="2">
        <v>53623</v>
      </c>
      <c r="B6865" s="76" t="s">
        <v>5485</v>
      </c>
      <c r="C6865" s="76" t="s">
        <v>287</v>
      </c>
      <c r="D6865" s="76" t="s">
        <v>5240</v>
      </c>
      <c r="E6865" s="76">
        <v>473</v>
      </c>
      <c r="F6865" s="76">
        <v>24</v>
      </c>
      <c r="G6865" s="77">
        <v>6.5</v>
      </c>
      <c r="H6865" s="76" t="s">
        <v>3382</v>
      </c>
      <c r="I6865" s="77">
        <v>4.3</v>
      </c>
      <c r="J6865" s="2">
        <v>1</v>
      </c>
      <c r="K6865" s="119" cm="1">
        <f t="array" ref="K6865">ROUND(IF(C6865="Beer",SUM(LOOKUP(2,1/(SRP!$B$7:$B$9&lt;=E6865)/(SRP!$C$7:$C$9&gt;=E6865),SRP!$D$7:$D$9)*(G6865/100)*(E6865/1000)),IF(C6865="Spirits",SUM(LOOKUP(2,1/(SRP!$B$2:$B$6&lt;=E6865)/(SRP!$C$2:$C$6&gt;=E6865),SRP!$D$2:$D$6)*(G6865/100)*(E6865/1000)),IF(AND(C6865="Wine",D6865="Fortified Wines"),SUM(LOOKUP(2,1/(SRP!$B$20:$B$23&lt;=E6865)/(SRP!$C$20:$C$23&gt;=E6865),SRP!$D$20:$D$23)*(G6865/100)*(E6865/1000)),IF(C6865="Wine",SUM(LOOKUP(2,1/(SRP!$B$15:$B$19&lt;=E6865)/(SRP!$C$15:$C$19&gt;=E6865),SRP!$D$15:$D$19)*(G6865/100)*(E6865/1000)),IF(C6865="Ready to Drink",SUM(LOOKUP(2,1/(SRP!$B$10:$B$14&lt;=E6865)/(SRP!$C$10:$C$14&gt;=E6865),SRP!$D$10:$D$14)*(G6865/100)*(E6865/1000)),0))))),2)</f>
        <v>2.15</v>
      </c>
    </row>
    <row r="6866" spans="1:11" x14ac:dyDescent="0.35">
      <c r="A6866" s="2">
        <v>53623</v>
      </c>
      <c r="B6866" s="76" t="s">
        <v>5485</v>
      </c>
      <c r="C6866" s="76" t="s">
        <v>287</v>
      </c>
      <c r="D6866" s="76" t="s">
        <v>5240</v>
      </c>
      <c r="E6866" s="76">
        <v>473</v>
      </c>
      <c r="F6866" s="76">
        <v>24</v>
      </c>
      <c r="G6866" s="77">
        <v>6.5</v>
      </c>
      <c r="H6866" s="76" t="s">
        <v>3382</v>
      </c>
      <c r="I6866" s="77">
        <v>4.3</v>
      </c>
      <c r="J6866" s="2">
        <v>1</v>
      </c>
      <c r="K6866" s="119" cm="1">
        <f t="array" ref="K6866">ROUND(IF(C6866="Beer",SUM(LOOKUP(2,1/(SRP!$B$7:$B$9&lt;=E6866)/(SRP!$C$7:$C$9&gt;=E6866),SRP!$D$7:$D$9)*(G6866/100)*(E6866/1000)),IF(C6866="Spirits",SUM(LOOKUP(2,1/(SRP!$B$2:$B$6&lt;=E6866)/(SRP!$C$2:$C$6&gt;=E6866),SRP!$D$2:$D$6)*(G6866/100)*(E6866/1000)),IF(AND(C6866="Wine",D6866="Fortified Wines"),SUM(LOOKUP(2,1/(SRP!$B$20:$B$23&lt;=E6866)/(SRP!$C$20:$C$23&gt;=E6866),SRP!$D$20:$D$23)*(G6866/100)*(E6866/1000)),IF(C6866="Wine",SUM(LOOKUP(2,1/(SRP!$B$15:$B$19&lt;=E6866)/(SRP!$C$15:$C$19&gt;=E6866),SRP!$D$15:$D$19)*(G6866/100)*(E6866/1000)),IF(C6866="Ready to Drink",SUM(LOOKUP(2,1/(SRP!$B$10:$B$14&lt;=E6866)/(SRP!$C$10:$C$14&gt;=E6866),SRP!$D$10:$D$14)*(G6866/100)*(E6866/1000)),0))))),2)</f>
        <v>2.15</v>
      </c>
    </row>
    <row r="6867" spans="1:11" x14ac:dyDescent="0.35">
      <c r="A6867" s="2">
        <v>53633</v>
      </c>
      <c r="B6867" s="76" t="s">
        <v>5493</v>
      </c>
      <c r="C6867" s="76" t="s">
        <v>5938</v>
      </c>
      <c r="D6867" s="76" t="s">
        <v>5307</v>
      </c>
      <c r="E6867" s="76">
        <v>1420</v>
      </c>
      <c r="F6867" s="76">
        <v>6</v>
      </c>
      <c r="G6867" s="77">
        <v>4.5</v>
      </c>
      <c r="H6867" s="76" t="s">
        <v>3326</v>
      </c>
      <c r="I6867" s="77">
        <v>11.99</v>
      </c>
      <c r="J6867" s="2">
        <v>4</v>
      </c>
      <c r="K6867" s="119" cm="1">
        <f t="array" ref="K6867">ROUND(IF(C6867="Beer",SUM(LOOKUP(2,1/(SRP!$B$7:$B$9&lt;=E6867)/(SRP!$C$7:$C$9&gt;=E6867),SRP!$D$7:$D$9)*(G6867/100)*(E6867/1000)),IF(C6867="Spirits",SUM(LOOKUP(2,1/(SRP!$B$2:$B$6&lt;=E6867)/(SRP!$C$2:$C$6&gt;=E6867),SRP!$D$2:$D$6)*(G6867/100)*(E6867/1000)),IF(AND(C6867="Wine",D6867="Fortified Wines"),SUM(LOOKUP(2,1/(SRP!$B$20:$B$23&lt;=E6867)/(SRP!$C$20:$C$23&gt;=E6867),SRP!$D$20:$D$23)*(G6867/100)*(E6867/1000)),IF(C6867="Wine",SUM(LOOKUP(2,1/(SRP!$B$15:$B$19&lt;=E6867)/(SRP!$C$15:$C$19&gt;=E6867),SRP!$D$15:$D$19)*(G6867/100)*(E6867/1000)),IF(C6867="Ready to Drink",SUM(LOOKUP(2,1/(SRP!$B$10:$B$14&lt;=E6867)/(SRP!$C$10:$C$14&gt;=E6867),SRP!$D$10:$D$14)*(G6867/100)*(E6867/1000)),0))))),2)</f>
        <v>4.46</v>
      </c>
    </row>
    <row r="6868" spans="1:11" x14ac:dyDescent="0.35">
      <c r="A6868" s="2">
        <v>53633</v>
      </c>
      <c r="B6868" s="76" t="s">
        <v>5493</v>
      </c>
      <c r="C6868" s="76" t="s">
        <v>5938</v>
      </c>
      <c r="D6868" s="76" t="s">
        <v>5307</v>
      </c>
      <c r="E6868" s="76">
        <v>1420</v>
      </c>
      <c r="F6868" s="76">
        <v>6</v>
      </c>
      <c r="G6868" s="77">
        <v>4.5</v>
      </c>
      <c r="H6868" s="76" t="s">
        <v>3326</v>
      </c>
      <c r="I6868" s="77">
        <v>11.99</v>
      </c>
      <c r="J6868" s="2">
        <v>4</v>
      </c>
      <c r="K6868" s="119" cm="1">
        <f t="array" ref="K6868">ROUND(IF(C6868="Beer",SUM(LOOKUP(2,1/(SRP!$B$7:$B$9&lt;=E6868)/(SRP!$C$7:$C$9&gt;=E6868),SRP!$D$7:$D$9)*(G6868/100)*(E6868/1000)),IF(C6868="Spirits",SUM(LOOKUP(2,1/(SRP!$B$2:$B$6&lt;=E6868)/(SRP!$C$2:$C$6&gt;=E6868),SRP!$D$2:$D$6)*(G6868/100)*(E6868/1000)),IF(AND(C6868="Wine",D6868="Fortified Wines"),SUM(LOOKUP(2,1/(SRP!$B$20:$B$23&lt;=E6868)/(SRP!$C$20:$C$23&gt;=E6868),SRP!$D$20:$D$23)*(G6868/100)*(E6868/1000)),IF(C6868="Wine",SUM(LOOKUP(2,1/(SRP!$B$15:$B$19&lt;=E6868)/(SRP!$C$15:$C$19&gt;=E6868),SRP!$D$15:$D$19)*(G6868/100)*(E6868/1000)),IF(C6868="Ready to Drink",SUM(LOOKUP(2,1/(SRP!$B$10:$B$14&lt;=E6868)/(SRP!$C$10:$C$14&gt;=E6868),SRP!$D$10:$D$14)*(G6868/100)*(E6868/1000)),0))))),2)</f>
        <v>4.46</v>
      </c>
    </row>
    <row r="6869" spans="1:11" x14ac:dyDescent="0.35">
      <c r="A6869" s="2">
        <v>53635</v>
      </c>
      <c r="B6869" s="76" t="s">
        <v>5384</v>
      </c>
      <c r="C6869" s="76" t="s">
        <v>5938</v>
      </c>
      <c r="D6869" s="76" t="s">
        <v>5279</v>
      </c>
      <c r="E6869" s="76">
        <v>473</v>
      </c>
      <c r="F6869" s="76">
        <v>24</v>
      </c>
      <c r="G6869" s="77">
        <v>7</v>
      </c>
      <c r="H6869" s="76" t="s">
        <v>4999</v>
      </c>
      <c r="I6869" s="77">
        <v>4.49</v>
      </c>
      <c r="J6869" s="2">
        <v>1</v>
      </c>
      <c r="K6869" s="119" cm="1">
        <f t="array" ref="K6869">ROUND(IF(C6869="Beer",SUM(LOOKUP(2,1/(SRP!$B$7:$B$9&lt;=E6869)/(SRP!$C$7:$C$9&gt;=E6869),SRP!$D$7:$D$9)*(G6869/100)*(E6869/1000)),IF(C6869="Spirits",SUM(LOOKUP(2,1/(SRP!$B$2:$B$6&lt;=E6869)/(SRP!$C$2:$C$6&gt;=E6869),SRP!$D$2:$D$6)*(G6869/100)*(E6869/1000)),IF(AND(C6869="Wine",D6869="Fortified Wines"),SUM(LOOKUP(2,1/(SRP!$B$20:$B$23&lt;=E6869)/(SRP!$C$20:$C$23&gt;=E6869),SRP!$D$20:$D$23)*(G6869/100)*(E6869/1000)),IF(C6869="Wine",SUM(LOOKUP(2,1/(SRP!$B$15:$B$19&lt;=E6869)/(SRP!$C$15:$C$19&gt;=E6869),SRP!$D$15:$D$19)*(G6869/100)*(E6869/1000)),IF(C6869="Ready to Drink",SUM(LOOKUP(2,1/(SRP!$B$10:$B$14&lt;=E6869)/(SRP!$C$10:$C$14&gt;=E6869),SRP!$D$10:$D$14)*(G6869/100)*(E6869/1000)),0))))),2)</f>
        <v>2.4500000000000002</v>
      </c>
    </row>
    <row r="6870" spans="1:11" x14ac:dyDescent="0.35">
      <c r="A6870" s="2">
        <v>53635</v>
      </c>
      <c r="B6870" s="76" t="s">
        <v>5384</v>
      </c>
      <c r="C6870" s="76" t="s">
        <v>5938</v>
      </c>
      <c r="D6870" s="76" t="s">
        <v>5279</v>
      </c>
      <c r="E6870" s="76">
        <v>473</v>
      </c>
      <c r="F6870" s="76">
        <v>24</v>
      </c>
      <c r="G6870" s="77">
        <v>7</v>
      </c>
      <c r="H6870" s="76" t="s">
        <v>4999</v>
      </c>
      <c r="I6870" s="77">
        <v>4.49</v>
      </c>
      <c r="J6870" s="2">
        <v>1</v>
      </c>
      <c r="K6870" s="119" cm="1">
        <f t="array" ref="K6870">ROUND(IF(C6870="Beer",SUM(LOOKUP(2,1/(SRP!$B$7:$B$9&lt;=E6870)/(SRP!$C$7:$C$9&gt;=E6870),SRP!$D$7:$D$9)*(G6870/100)*(E6870/1000)),IF(C6870="Spirits",SUM(LOOKUP(2,1/(SRP!$B$2:$B$6&lt;=E6870)/(SRP!$C$2:$C$6&gt;=E6870),SRP!$D$2:$D$6)*(G6870/100)*(E6870/1000)),IF(AND(C6870="Wine",D6870="Fortified Wines"),SUM(LOOKUP(2,1/(SRP!$B$20:$B$23&lt;=E6870)/(SRP!$C$20:$C$23&gt;=E6870),SRP!$D$20:$D$23)*(G6870/100)*(E6870/1000)),IF(C6870="Wine",SUM(LOOKUP(2,1/(SRP!$B$15:$B$19&lt;=E6870)/(SRP!$C$15:$C$19&gt;=E6870),SRP!$D$15:$D$19)*(G6870/100)*(E6870/1000)),IF(C6870="Ready to Drink",SUM(LOOKUP(2,1/(SRP!$B$10:$B$14&lt;=E6870)/(SRP!$C$10:$C$14&gt;=E6870),SRP!$D$10:$D$14)*(G6870/100)*(E6870/1000)),0))))),2)</f>
        <v>2.4500000000000002</v>
      </c>
    </row>
    <row r="6871" spans="1:11" x14ac:dyDescent="0.35">
      <c r="A6871" s="2">
        <v>53637</v>
      </c>
      <c r="B6871" s="76" t="s">
        <v>7266</v>
      </c>
      <c r="C6871" s="76" t="s">
        <v>5938</v>
      </c>
      <c r="D6871" s="76" t="s">
        <v>5283</v>
      </c>
      <c r="E6871" s="76">
        <v>458</v>
      </c>
      <c r="F6871" s="76">
        <v>24</v>
      </c>
      <c r="G6871" s="77">
        <v>5.5</v>
      </c>
      <c r="H6871" s="76" t="s">
        <v>6870</v>
      </c>
      <c r="I6871" s="77">
        <v>4.3899999999999997</v>
      </c>
      <c r="J6871" s="2">
        <v>1</v>
      </c>
      <c r="K6871" s="119" cm="1">
        <f t="array" ref="K6871">ROUND(IF(C6871="Beer",SUM(LOOKUP(2,1/(SRP!$B$7:$B$9&lt;=E6871)/(SRP!$C$7:$C$9&gt;=E6871),SRP!$D$7:$D$9)*(G6871/100)*(E6871/1000)),IF(C6871="Spirits",SUM(LOOKUP(2,1/(SRP!$B$2:$B$6&lt;=E6871)/(SRP!$C$2:$C$6&gt;=E6871),SRP!$D$2:$D$6)*(G6871/100)*(E6871/1000)),IF(AND(C6871="Wine",D6871="Fortified Wines"),SUM(LOOKUP(2,1/(SRP!$B$20:$B$23&lt;=E6871)/(SRP!$C$20:$C$23&gt;=E6871),SRP!$D$20:$D$23)*(G6871/100)*(E6871/1000)),IF(C6871="Wine",SUM(LOOKUP(2,1/(SRP!$B$15:$B$19&lt;=E6871)/(SRP!$C$15:$C$19&gt;=E6871),SRP!$D$15:$D$19)*(G6871/100)*(E6871/1000)),IF(C6871="Ready to Drink",SUM(LOOKUP(2,1/(SRP!$B$10:$B$14&lt;=E6871)/(SRP!$C$10:$C$14&gt;=E6871),SRP!$D$10:$D$14)*(G6871/100)*(E6871/1000)),0))))),2)</f>
        <v>1.86</v>
      </c>
    </row>
    <row r="6872" spans="1:11" x14ac:dyDescent="0.35">
      <c r="A6872" s="2">
        <v>53642</v>
      </c>
      <c r="B6872" s="76" t="s">
        <v>7267</v>
      </c>
      <c r="C6872" s="76" t="s">
        <v>285</v>
      </c>
      <c r="D6872" s="76" t="s">
        <v>5319</v>
      </c>
      <c r="E6872" s="76">
        <v>750</v>
      </c>
      <c r="F6872" s="76">
        <v>6</v>
      </c>
      <c r="G6872" s="77">
        <v>40</v>
      </c>
      <c r="H6872" s="76" t="s">
        <v>6697</v>
      </c>
      <c r="I6872" s="77">
        <v>84.99</v>
      </c>
      <c r="J6872" s="2">
        <v>1</v>
      </c>
      <c r="K6872" s="119" cm="1">
        <f t="array" ref="K6872">ROUND(IF(C6872="Beer",SUM(LOOKUP(2,1/(SRP!$B$7:$B$9&lt;=E6872)/(SRP!$C$7:$C$9&gt;=E6872),SRP!$D$7:$D$9)*(G6872/100)*(E6872/1000)),IF(C6872="Spirits",SUM(LOOKUP(2,1/(SRP!$B$2:$B$6&lt;=E6872)/(SRP!$C$2:$C$6&gt;=E6872),SRP!$D$2:$D$6)*(G6872/100)*(E6872/1000)),IF(AND(C6872="Wine",D6872="Fortified Wines"),SUM(LOOKUP(2,1/(SRP!$B$20:$B$23&lt;=E6872)/(SRP!$C$20:$C$23&gt;=E6872),SRP!$D$20:$D$23)*(G6872/100)*(E6872/1000)),IF(C6872="Wine",SUM(LOOKUP(2,1/(SRP!$B$15:$B$19&lt;=E6872)/(SRP!$C$15:$C$19&gt;=E6872),SRP!$D$15:$D$19)*(G6872/100)*(E6872/1000)),IF(C6872="Ready to Drink",SUM(LOOKUP(2,1/(SRP!$B$10:$B$14&lt;=E6872)/(SRP!$C$10:$C$14&gt;=E6872),SRP!$D$10:$D$14)*(G6872/100)*(E6872/1000)),0))))),2)</f>
        <v>20.94</v>
      </c>
    </row>
    <row r="6873" spans="1:11" x14ac:dyDescent="0.35">
      <c r="A6873" s="2">
        <v>53651</v>
      </c>
      <c r="B6873" s="76" t="s">
        <v>5507</v>
      </c>
      <c r="C6873" s="76" t="s">
        <v>5938</v>
      </c>
      <c r="D6873" s="76" t="s">
        <v>5307</v>
      </c>
      <c r="E6873" s="76">
        <v>750</v>
      </c>
      <c r="F6873" s="76">
        <v>12</v>
      </c>
      <c r="G6873" s="77">
        <v>6.8</v>
      </c>
      <c r="H6873" s="76" t="s">
        <v>3393</v>
      </c>
      <c r="I6873" s="77">
        <v>19.989999999999998</v>
      </c>
      <c r="J6873" s="2">
        <v>1</v>
      </c>
      <c r="K6873" s="119" cm="1">
        <f t="array" ref="K6873">ROUND(IF(C6873="Beer",SUM(LOOKUP(2,1/(SRP!$B$7:$B$9&lt;=E6873)/(SRP!$C$7:$C$9&gt;=E6873),SRP!$D$7:$D$9)*(G6873/100)*(E6873/1000)),IF(C6873="Spirits",SUM(LOOKUP(2,1/(SRP!$B$2:$B$6&lt;=E6873)/(SRP!$C$2:$C$6&gt;=E6873),SRP!$D$2:$D$6)*(G6873/100)*(E6873/1000)),IF(AND(C6873="Wine",D6873="Fortified Wines"),SUM(LOOKUP(2,1/(SRP!$B$20:$B$23&lt;=E6873)/(SRP!$C$20:$C$23&gt;=E6873),SRP!$D$20:$D$23)*(G6873/100)*(E6873/1000)),IF(C6873="Wine",SUM(LOOKUP(2,1/(SRP!$B$15:$B$19&lt;=E6873)/(SRP!$C$15:$C$19&gt;=E6873),SRP!$D$15:$D$19)*(G6873/100)*(E6873/1000)),IF(C6873="Ready to Drink",SUM(LOOKUP(2,1/(SRP!$B$10:$B$14&lt;=E6873)/(SRP!$C$10:$C$14&gt;=E6873),SRP!$D$10:$D$14)*(G6873/100)*(E6873/1000)),0))))),2)</f>
        <v>3.56</v>
      </c>
    </row>
    <row r="6874" spans="1:11" x14ac:dyDescent="0.35">
      <c r="A6874" s="2">
        <v>53651</v>
      </c>
      <c r="B6874" s="76" t="s">
        <v>5507</v>
      </c>
      <c r="C6874" s="76" t="s">
        <v>5938</v>
      </c>
      <c r="D6874" s="76" t="s">
        <v>5307</v>
      </c>
      <c r="E6874" s="76">
        <v>750</v>
      </c>
      <c r="F6874" s="76">
        <v>12</v>
      </c>
      <c r="G6874" s="77">
        <v>6.8</v>
      </c>
      <c r="H6874" s="76" t="s">
        <v>3393</v>
      </c>
      <c r="I6874" s="77">
        <v>19.989999999999998</v>
      </c>
      <c r="J6874" s="2">
        <v>1</v>
      </c>
      <c r="K6874" s="119" cm="1">
        <f t="array" ref="K6874">ROUND(IF(C6874="Beer",SUM(LOOKUP(2,1/(SRP!$B$7:$B$9&lt;=E6874)/(SRP!$C$7:$C$9&gt;=E6874),SRP!$D$7:$D$9)*(G6874/100)*(E6874/1000)),IF(C6874="Spirits",SUM(LOOKUP(2,1/(SRP!$B$2:$B$6&lt;=E6874)/(SRP!$C$2:$C$6&gt;=E6874),SRP!$D$2:$D$6)*(G6874/100)*(E6874/1000)),IF(AND(C6874="Wine",D6874="Fortified Wines"),SUM(LOOKUP(2,1/(SRP!$B$20:$B$23&lt;=E6874)/(SRP!$C$20:$C$23&gt;=E6874),SRP!$D$20:$D$23)*(G6874/100)*(E6874/1000)),IF(C6874="Wine",SUM(LOOKUP(2,1/(SRP!$B$15:$B$19&lt;=E6874)/(SRP!$C$15:$C$19&gt;=E6874),SRP!$D$15:$D$19)*(G6874/100)*(E6874/1000)),IF(C6874="Ready to Drink",SUM(LOOKUP(2,1/(SRP!$B$10:$B$14&lt;=E6874)/(SRP!$C$10:$C$14&gt;=E6874),SRP!$D$10:$D$14)*(G6874/100)*(E6874/1000)),0))))),2)</f>
        <v>3.56</v>
      </c>
    </row>
    <row r="6875" spans="1:11" x14ac:dyDescent="0.35">
      <c r="A6875" s="2">
        <v>53668</v>
      </c>
      <c r="B6875" s="76" t="s">
        <v>6028</v>
      </c>
      <c r="C6875" s="76" t="s">
        <v>286</v>
      </c>
      <c r="D6875" s="76" t="s">
        <v>5264</v>
      </c>
      <c r="E6875" s="76">
        <v>750</v>
      </c>
      <c r="F6875" s="76">
        <v>12</v>
      </c>
      <c r="G6875" s="77">
        <v>13</v>
      </c>
      <c r="H6875" s="76" t="s">
        <v>3303</v>
      </c>
      <c r="I6875" s="77">
        <v>26.99</v>
      </c>
      <c r="J6875" s="2">
        <v>1</v>
      </c>
      <c r="K6875" s="119" cm="1">
        <f t="array" ref="K6875">ROUND(IF(C6875="Beer",SUM(LOOKUP(2,1/(SRP!$B$7:$B$9&lt;=E6875)/(SRP!$C$7:$C$9&gt;=E6875),SRP!$D$7:$D$9)*(G6875/100)*(E6875/1000)),IF(C6875="Spirits",SUM(LOOKUP(2,1/(SRP!$B$2:$B$6&lt;=E6875)/(SRP!$C$2:$C$6&gt;=E6875),SRP!$D$2:$D$6)*(G6875/100)*(E6875/1000)),IF(AND(C6875="Wine",D6875="Fortified Wines"),SUM(LOOKUP(2,1/(SRP!$B$20:$B$23&lt;=E6875)/(SRP!$C$20:$C$23&gt;=E6875),SRP!$D$20:$D$23)*(G6875/100)*(E6875/1000)),IF(C6875="Wine",SUM(LOOKUP(2,1/(SRP!$B$15:$B$19&lt;=E6875)/(SRP!$C$15:$C$19&gt;=E6875),SRP!$D$15:$D$19)*(G6875/100)*(E6875/1000)),IF(C6875="Ready to Drink",SUM(LOOKUP(2,1/(SRP!$B$10:$B$14&lt;=E6875)/(SRP!$C$10:$C$14&gt;=E6875),SRP!$D$10:$D$14)*(G6875/100)*(E6875/1000)),0))))),2)</f>
        <v>6.81</v>
      </c>
    </row>
    <row r="6876" spans="1:11" x14ac:dyDescent="0.35">
      <c r="A6876" s="2">
        <v>53669</v>
      </c>
      <c r="B6876" s="76" t="s">
        <v>5407</v>
      </c>
      <c r="C6876" s="76" t="s">
        <v>286</v>
      </c>
      <c r="D6876" s="76" t="s">
        <v>5284</v>
      </c>
      <c r="E6876" s="76">
        <v>3000</v>
      </c>
      <c r="F6876" s="76">
        <v>1</v>
      </c>
      <c r="G6876" s="77">
        <v>12.5</v>
      </c>
      <c r="H6876" s="76" t="s">
        <v>3279</v>
      </c>
      <c r="I6876" s="77">
        <v>569.99</v>
      </c>
      <c r="J6876" s="2">
        <v>1</v>
      </c>
      <c r="K6876" s="119" cm="1">
        <f t="array" ref="K6876">ROUND(IF(C6876="Beer",SUM(LOOKUP(2,1/(SRP!$B$7:$B$9&lt;=E6876)/(SRP!$C$7:$C$9&gt;=E6876),SRP!$D$7:$D$9)*(G6876/100)*(E6876/1000)),IF(C6876="Spirits",SUM(LOOKUP(2,1/(SRP!$B$2:$B$6&lt;=E6876)/(SRP!$C$2:$C$6&gt;=E6876),SRP!$D$2:$D$6)*(G6876/100)*(E6876/1000)),IF(AND(C6876="Wine",D6876="Fortified Wines"),SUM(LOOKUP(2,1/(SRP!$B$20:$B$23&lt;=E6876)/(SRP!$C$20:$C$23&gt;=E6876),SRP!$D$20:$D$23)*(G6876/100)*(E6876/1000)),IF(C6876="Wine",SUM(LOOKUP(2,1/(SRP!$B$15:$B$19&lt;=E6876)/(SRP!$C$15:$C$19&gt;=E6876),SRP!$D$15:$D$19)*(G6876/100)*(E6876/1000)),IF(C6876="Ready to Drink",SUM(LOOKUP(2,1/(SRP!$B$10:$B$14&lt;=E6876)/(SRP!$C$10:$C$14&gt;=E6876),SRP!$D$10:$D$14)*(G6876/100)*(E6876/1000)),0))))),2)</f>
        <v>26.18</v>
      </c>
    </row>
    <row r="6877" spans="1:11" x14ac:dyDescent="0.35">
      <c r="A6877" s="2">
        <v>53670</v>
      </c>
      <c r="B6877" s="76" t="s">
        <v>5766</v>
      </c>
      <c r="C6877" s="76" t="s">
        <v>5938</v>
      </c>
      <c r="D6877" s="76" t="s">
        <v>5307</v>
      </c>
      <c r="E6877" s="76">
        <v>750</v>
      </c>
      <c r="F6877" s="76">
        <v>12</v>
      </c>
      <c r="G6877" s="77">
        <v>6.2</v>
      </c>
      <c r="H6877" s="76" t="s">
        <v>5760</v>
      </c>
      <c r="I6877" s="77">
        <v>20.27</v>
      </c>
      <c r="J6877" s="2">
        <v>1</v>
      </c>
      <c r="K6877" s="119" cm="1">
        <f t="array" ref="K6877">ROUND(IF(C6877="Beer",SUM(LOOKUP(2,1/(SRP!$B$7:$B$9&lt;=E6877)/(SRP!$C$7:$C$9&gt;=E6877),SRP!$D$7:$D$9)*(G6877/100)*(E6877/1000)),IF(C6877="Spirits",SUM(LOOKUP(2,1/(SRP!$B$2:$B$6&lt;=E6877)/(SRP!$C$2:$C$6&gt;=E6877),SRP!$D$2:$D$6)*(G6877/100)*(E6877/1000)),IF(AND(C6877="Wine",D6877="Fortified Wines"),SUM(LOOKUP(2,1/(SRP!$B$20:$B$23&lt;=E6877)/(SRP!$C$20:$C$23&gt;=E6877),SRP!$D$20:$D$23)*(G6877/100)*(E6877/1000)),IF(C6877="Wine",SUM(LOOKUP(2,1/(SRP!$B$15:$B$19&lt;=E6877)/(SRP!$C$15:$C$19&gt;=E6877),SRP!$D$15:$D$19)*(G6877/100)*(E6877/1000)),IF(C6877="Ready to Drink",SUM(LOOKUP(2,1/(SRP!$B$10:$B$14&lt;=E6877)/(SRP!$C$10:$C$14&gt;=E6877),SRP!$D$10:$D$14)*(G6877/100)*(E6877/1000)),0))))),2)</f>
        <v>3.25</v>
      </c>
    </row>
    <row r="6878" spans="1:11" x14ac:dyDescent="0.35">
      <c r="A6878" s="2">
        <v>53670</v>
      </c>
      <c r="B6878" s="76" t="s">
        <v>5766</v>
      </c>
      <c r="C6878" s="76" t="s">
        <v>5938</v>
      </c>
      <c r="D6878" s="76" t="s">
        <v>5307</v>
      </c>
      <c r="E6878" s="76">
        <v>750</v>
      </c>
      <c r="F6878" s="76">
        <v>12</v>
      </c>
      <c r="G6878" s="77">
        <v>6.2</v>
      </c>
      <c r="H6878" s="76" t="s">
        <v>5760</v>
      </c>
      <c r="I6878" s="77">
        <v>20.27</v>
      </c>
      <c r="J6878" s="2">
        <v>1</v>
      </c>
      <c r="K6878" s="119" cm="1">
        <f t="array" ref="K6878">ROUND(IF(C6878="Beer",SUM(LOOKUP(2,1/(SRP!$B$7:$B$9&lt;=E6878)/(SRP!$C$7:$C$9&gt;=E6878),SRP!$D$7:$D$9)*(G6878/100)*(E6878/1000)),IF(C6878="Spirits",SUM(LOOKUP(2,1/(SRP!$B$2:$B$6&lt;=E6878)/(SRP!$C$2:$C$6&gt;=E6878),SRP!$D$2:$D$6)*(G6878/100)*(E6878/1000)),IF(AND(C6878="Wine",D6878="Fortified Wines"),SUM(LOOKUP(2,1/(SRP!$B$20:$B$23&lt;=E6878)/(SRP!$C$20:$C$23&gt;=E6878),SRP!$D$20:$D$23)*(G6878/100)*(E6878/1000)),IF(C6878="Wine",SUM(LOOKUP(2,1/(SRP!$B$15:$B$19&lt;=E6878)/(SRP!$C$15:$C$19&gt;=E6878),SRP!$D$15:$D$19)*(G6878/100)*(E6878/1000)),IF(C6878="Ready to Drink",SUM(LOOKUP(2,1/(SRP!$B$10:$B$14&lt;=E6878)/(SRP!$C$10:$C$14&gt;=E6878),SRP!$D$10:$D$14)*(G6878/100)*(E6878/1000)),0))))),2)</f>
        <v>3.25</v>
      </c>
    </row>
    <row r="6879" spans="1:11" x14ac:dyDescent="0.35">
      <c r="A6879" s="2">
        <v>53674</v>
      </c>
      <c r="B6879" s="76" t="s">
        <v>5527</v>
      </c>
      <c r="C6879" s="76" t="s">
        <v>286</v>
      </c>
      <c r="D6879" s="76" t="s">
        <v>5246</v>
      </c>
      <c r="E6879" s="76">
        <v>750</v>
      </c>
      <c r="F6879" s="76">
        <v>12</v>
      </c>
      <c r="G6879" s="77">
        <v>13.5</v>
      </c>
      <c r="H6879" s="76" t="s">
        <v>6695</v>
      </c>
      <c r="I6879" s="77">
        <v>16.989999999999998</v>
      </c>
      <c r="J6879" s="2">
        <v>1</v>
      </c>
      <c r="K6879" s="119" cm="1">
        <f t="array" ref="K6879">ROUND(IF(C6879="Beer",SUM(LOOKUP(2,1/(SRP!$B$7:$B$9&lt;=E6879)/(SRP!$C$7:$C$9&gt;=E6879),SRP!$D$7:$D$9)*(G6879/100)*(E6879/1000)),IF(C6879="Spirits",SUM(LOOKUP(2,1/(SRP!$B$2:$B$6&lt;=E6879)/(SRP!$C$2:$C$6&gt;=E6879),SRP!$D$2:$D$6)*(G6879/100)*(E6879/1000)),IF(AND(C6879="Wine",D6879="Fortified Wines"),SUM(LOOKUP(2,1/(SRP!$B$20:$B$23&lt;=E6879)/(SRP!$C$20:$C$23&gt;=E6879),SRP!$D$20:$D$23)*(G6879/100)*(E6879/1000)),IF(C6879="Wine",SUM(LOOKUP(2,1/(SRP!$B$15:$B$19&lt;=E6879)/(SRP!$C$15:$C$19&gt;=E6879),SRP!$D$15:$D$19)*(G6879/100)*(E6879/1000)),IF(C6879="Ready to Drink",SUM(LOOKUP(2,1/(SRP!$B$10:$B$14&lt;=E6879)/(SRP!$C$10:$C$14&gt;=E6879),SRP!$D$10:$D$14)*(G6879/100)*(E6879/1000)),0))))),2)</f>
        <v>7.07</v>
      </c>
    </row>
    <row r="6880" spans="1:11" x14ac:dyDescent="0.35">
      <c r="A6880" s="2">
        <v>53675</v>
      </c>
      <c r="B6880" s="76" t="s">
        <v>6029</v>
      </c>
      <c r="C6880" s="76" t="s">
        <v>5938</v>
      </c>
      <c r="D6880" s="76" t="s">
        <v>5308</v>
      </c>
      <c r="E6880" s="76">
        <v>355</v>
      </c>
      <c r="F6880" s="76">
        <v>24</v>
      </c>
      <c r="G6880" s="77">
        <v>5.4</v>
      </c>
      <c r="H6880" s="76" t="s">
        <v>5760</v>
      </c>
      <c r="I6880" s="77">
        <v>4.99</v>
      </c>
      <c r="J6880" s="2">
        <v>1</v>
      </c>
      <c r="K6880" s="119" cm="1">
        <f t="array" ref="K6880">ROUND(IF(C6880="Beer",SUM(LOOKUP(2,1/(SRP!$B$7:$B$9&lt;=E6880)/(SRP!$C$7:$C$9&gt;=E6880),SRP!$D$7:$D$9)*(G6880/100)*(E6880/1000)),IF(C6880="Spirits",SUM(LOOKUP(2,1/(SRP!$B$2:$B$6&lt;=E6880)/(SRP!$C$2:$C$6&gt;=E6880),SRP!$D$2:$D$6)*(G6880/100)*(E6880/1000)),IF(AND(C6880="Wine",D6880="Fortified Wines"),SUM(LOOKUP(2,1/(SRP!$B$20:$B$23&lt;=E6880)/(SRP!$C$20:$C$23&gt;=E6880),SRP!$D$20:$D$23)*(G6880/100)*(E6880/1000)),IF(C6880="Wine",SUM(LOOKUP(2,1/(SRP!$B$15:$B$19&lt;=E6880)/(SRP!$C$15:$C$19&gt;=E6880),SRP!$D$15:$D$19)*(G6880/100)*(E6880/1000)),IF(C6880="Ready to Drink",SUM(LOOKUP(2,1/(SRP!$B$10:$B$14&lt;=E6880)/(SRP!$C$10:$C$14&gt;=E6880),SRP!$D$10:$D$14)*(G6880/100)*(E6880/1000)),0))))),2)</f>
        <v>1.52</v>
      </c>
    </row>
    <row r="6881" spans="1:11" x14ac:dyDescent="0.35">
      <c r="A6881" s="2">
        <v>53675</v>
      </c>
      <c r="B6881" s="76" t="s">
        <v>6029</v>
      </c>
      <c r="C6881" s="76" t="s">
        <v>5938</v>
      </c>
      <c r="D6881" s="76" t="s">
        <v>5308</v>
      </c>
      <c r="E6881" s="76">
        <v>355</v>
      </c>
      <c r="F6881" s="76">
        <v>24</v>
      </c>
      <c r="G6881" s="77">
        <v>5.4</v>
      </c>
      <c r="H6881" s="76" t="s">
        <v>5760</v>
      </c>
      <c r="I6881" s="77">
        <v>4.99</v>
      </c>
      <c r="J6881" s="2">
        <v>1</v>
      </c>
      <c r="K6881" s="119" cm="1">
        <f t="array" ref="K6881">ROUND(IF(C6881="Beer",SUM(LOOKUP(2,1/(SRP!$B$7:$B$9&lt;=E6881)/(SRP!$C$7:$C$9&gt;=E6881),SRP!$D$7:$D$9)*(G6881/100)*(E6881/1000)),IF(C6881="Spirits",SUM(LOOKUP(2,1/(SRP!$B$2:$B$6&lt;=E6881)/(SRP!$C$2:$C$6&gt;=E6881),SRP!$D$2:$D$6)*(G6881/100)*(E6881/1000)),IF(AND(C6881="Wine",D6881="Fortified Wines"),SUM(LOOKUP(2,1/(SRP!$B$20:$B$23&lt;=E6881)/(SRP!$C$20:$C$23&gt;=E6881),SRP!$D$20:$D$23)*(G6881/100)*(E6881/1000)),IF(C6881="Wine",SUM(LOOKUP(2,1/(SRP!$B$15:$B$19&lt;=E6881)/(SRP!$C$15:$C$19&gt;=E6881),SRP!$D$15:$D$19)*(G6881/100)*(E6881/1000)),IF(C6881="Ready to Drink",SUM(LOOKUP(2,1/(SRP!$B$10:$B$14&lt;=E6881)/(SRP!$C$10:$C$14&gt;=E6881),SRP!$D$10:$D$14)*(G6881/100)*(E6881/1000)),0))))),2)</f>
        <v>1.52</v>
      </c>
    </row>
    <row r="6882" spans="1:11" x14ac:dyDescent="0.35">
      <c r="A6882" s="2">
        <v>53677</v>
      </c>
      <c r="B6882" s="76" t="s">
        <v>6030</v>
      </c>
      <c r="C6882" s="76" t="s">
        <v>286</v>
      </c>
      <c r="D6882" s="76" t="s">
        <v>5269</v>
      </c>
      <c r="E6882" s="76">
        <v>750</v>
      </c>
      <c r="F6882" s="76">
        <v>6</v>
      </c>
      <c r="G6882" s="77">
        <v>13</v>
      </c>
      <c r="H6882" s="76" t="s">
        <v>3303</v>
      </c>
      <c r="I6882" s="77">
        <v>53.99</v>
      </c>
      <c r="J6882" s="2">
        <v>1</v>
      </c>
      <c r="K6882" s="119" cm="1">
        <f t="array" ref="K6882">ROUND(IF(C6882="Beer",SUM(LOOKUP(2,1/(SRP!$B$7:$B$9&lt;=E6882)/(SRP!$C$7:$C$9&gt;=E6882),SRP!$D$7:$D$9)*(G6882/100)*(E6882/1000)),IF(C6882="Spirits",SUM(LOOKUP(2,1/(SRP!$B$2:$B$6&lt;=E6882)/(SRP!$C$2:$C$6&gt;=E6882),SRP!$D$2:$D$6)*(G6882/100)*(E6882/1000)),IF(AND(C6882="Wine",D6882="Fortified Wines"),SUM(LOOKUP(2,1/(SRP!$B$20:$B$23&lt;=E6882)/(SRP!$C$20:$C$23&gt;=E6882),SRP!$D$20:$D$23)*(G6882/100)*(E6882/1000)),IF(C6882="Wine",SUM(LOOKUP(2,1/(SRP!$B$15:$B$19&lt;=E6882)/(SRP!$C$15:$C$19&gt;=E6882),SRP!$D$15:$D$19)*(G6882/100)*(E6882/1000)),IF(C6882="Ready to Drink",SUM(LOOKUP(2,1/(SRP!$B$10:$B$14&lt;=E6882)/(SRP!$C$10:$C$14&gt;=E6882),SRP!$D$10:$D$14)*(G6882/100)*(E6882/1000)),0))))),2)</f>
        <v>6.81</v>
      </c>
    </row>
    <row r="6883" spans="1:11" x14ac:dyDescent="0.35">
      <c r="A6883" s="2">
        <v>53682</v>
      </c>
      <c r="B6883" s="76" t="s">
        <v>6031</v>
      </c>
      <c r="C6883" s="76" t="s">
        <v>286</v>
      </c>
      <c r="D6883" s="76" t="s">
        <v>5269</v>
      </c>
      <c r="E6883" s="76">
        <v>750</v>
      </c>
      <c r="F6883" s="76">
        <v>12</v>
      </c>
      <c r="G6883" s="77">
        <v>13.2</v>
      </c>
      <c r="H6883" s="76" t="s">
        <v>3303</v>
      </c>
      <c r="I6883" s="77">
        <v>27.99</v>
      </c>
      <c r="J6883" s="2">
        <v>1</v>
      </c>
      <c r="K6883" s="119" cm="1">
        <f t="array" ref="K6883">ROUND(IF(C6883="Beer",SUM(LOOKUP(2,1/(SRP!$B$7:$B$9&lt;=E6883)/(SRP!$C$7:$C$9&gt;=E6883),SRP!$D$7:$D$9)*(G6883/100)*(E6883/1000)),IF(C6883="Spirits",SUM(LOOKUP(2,1/(SRP!$B$2:$B$6&lt;=E6883)/(SRP!$C$2:$C$6&gt;=E6883),SRP!$D$2:$D$6)*(G6883/100)*(E6883/1000)),IF(AND(C6883="Wine",D6883="Fortified Wines"),SUM(LOOKUP(2,1/(SRP!$B$20:$B$23&lt;=E6883)/(SRP!$C$20:$C$23&gt;=E6883),SRP!$D$20:$D$23)*(G6883/100)*(E6883/1000)),IF(C6883="Wine",SUM(LOOKUP(2,1/(SRP!$B$15:$B$19&lt;=E6883)/(SRP!$C$15:$C$19&gt;=E6883),SRP!$D$15:$D$19)*(G6883/100)*(E6883/1000)),IF(C6883="Ready to Drink",SUM(LOOKUP(2,1/(SRP!$B$10:$B$14&lt;=E6883)/(SRP!$C$10:$C$14&gt;=E6883),SRP!$D$10:$D$14)*(G6883/100)*(E6883/1000)),0))))),2)</f>
        <v>6.91</v>
      </c>
    </row>
    <row r="6884" spans="1:11" x14ac:dyDescent="0.35">
      <c r="A6884" s="2">
        <v>53688</v>
      </c>
      <c r="B6884" s="76" t="s">
        <v>6467</v>
      </c>
      <c r="C6884" s="76" t="s">
        <v>286</v>
      </c>
      <c r="D6884" s="76" t="s">
        <v>5244</v>
      </c>
      <c r="E6884" s="76">
        <v>750</v>
      </c>
      <c r="F6884" s="76">
        <v>12</v>
      </c>
      <c r="G6884" s="77">
        <v>13.5</v>
      </c>
      <c r="H6884" s="76" t="s">
        <v>6283</v>
      </c>
      <c r="I6884" s="77">
        <v>29.99</v>
      </c>
      <c r="J6884" s="2">
        <v>1</v>
      </c>
      <c r="K6884" s="119" cm="1">
        <f t="array" ref="K6884">ROUND(IF(C6884="Beer",SUM(LOOKUP(2,1/(SRP!$B$7:$B$9&lt;=E6884)/(SRP!$C$7:$C$9&gt;=E6884),SRP!$D$7:$D$9)*(G6884/100)*(E6884/1000)),IF(C6884="Spirits",SUM(LOOKUP(2,1/(SRP!$B$2:$B$6&lt;=E6884)/(SRP!$C$2:$C$6&gt;=E6884),SRP!$D$2:$D$6)*(G6884/100)*(E6884/1000)),IF(AND(C6884="Wine",D6884="Fortified Wines"),SUM(LOOKUP(2,1/(SRP!$B$20:$B$23&lt;=E6884)/(SRP!$C$20:$C$23&gt;=E6884),SRP!$D$20:$D$23)*(G6884/100)*(E6884/1000)),IF(C6884="Wine",SUM(LOOKUP(2,1/(SRP!$B$15:$B$19&lt;=E6884)/(SRP!$C$15:$C$19&gt;=E6884),SRP!$D$15:$D$19)*(G6884/100)*(E6884/1000)),IF(C6884="Ready to Drink",SUM(LOOKUP(2,1/(SRP!$B$10:$B$14&lt;=E6884)/(SRP!$C$10:$C$14&gt;=E6884),SRP!$D$10:$D$14)*(G6884/100)*(E6884/1000)),0))))),2)</f>
        <v>7.07</v>
      </c>
    </row>
    <row r="6885" spans="1:11" x14ac:dyDescent="0.35">
      <c r="A6885" s="2">
        <v>53709</v>
      </c>
      <c r="B6885" s="76" t="s">
        <v>6991</v>
      </c>
      <c r="C6885" s="76" t="s">
        <v>5938</v>
      </c>
      <c r="D6885" s="76" t="s">
        <v>5298</v>
      </c>
      <c r="E6885" s="76">
        <v>4092</v>
      </c>
      <c r="F6885" s="76">
        <v>2</v>
      </c>
      <c r="G6885" s="77">
        <v>5</v>
      </c>
      <c r="H6885" s="76" t="s">
        <v>3301</v>
      </c>
      <c r="I6885" s="77">
        <v>18.899999999999999</v>
      </c>
      <c r="J6885" s="2">
        <v>12</v>
      </c>
      <c r="K6885" s="119" cm="1">
        <f t="array" ref="K6885">ROUND(IF(C6885="Beer",SUM(LOOKUP(2,1/(SRP!$B$7:$B$9&lt;=E6885)/(SRP!$C$7:$C$9&gt;=E6885),SRP!$D$7:$D$9)*(G6885/100)*(E6885/1000)),IF(C6885="Spirits",SUM(LOOKUP(2,1/(SRP!$B$2:$B$6&lt;=E6885)/(SRP!$C$2:$C$6&gt;=E6885),SRP!$D$2:$D$6)*(G6885/100)*(E6885/1000)),IF(AND(C6885="Wine",D6885="Fortified Wines"),SUM(LOOKUP(2,1/(SRP!$B$20:$B$23&lt;=E6885)/(SRP!$C$20:$C$23&gt;=E6885),SRP!$D$20:$D$23)*(G6885/100)*(E6885/1000)),IF(C6885="Wine",SUM(LOOKUP(2,1/(SRP!$B$15:$B$19&lt;=E6885)/(SRP!$C$15:$C$19&gt;=E6885),SRP!$D$15:$D$19)*(G6885/100)*(E6885/1000)),IF(C6885="Ready to Drink",SUM(LOOKUP(2,1/(SRP!$B$10:$B$14&lt;=E6885)/(SRP!$C$10:$C$14&gt;=E6885),SRP!$D$10:$D$14)*(G6885/100)*(E6885/1000)),0))))),2)</f>
        <v>14.28</v>
      </c>
    </row>
    <row r="6886" spans="1:11" x14ac:dyDescent="0.35">
      <c r="A6886" s="2">
        <v>53730</v>
      </c>
      <c r="B6886" s="76" t="s">
        <v>6992</v>
      </c>
      <c r="C6886" s="76" t="s">
        <v>285</v>
      </c>
      <c r="D6886" s="76" t="s">
        <v>5270</v>
      </c>
      <c r="E6886" s="76">
        <v>375</v>
      </c>
      <c r="F6886" s="76">
        <v>20</v>
      </c>
      <c r="G6886" s="77">
        <v>12</v>
      </c>
      <c r="H6886" s="76" t="s">
        <v>3302</v>
      </c>
      <c r="I6886" s="77">
        <v>11.29</v>
      </c>
      <c r="J6886" s="2">
        <v>1</v>
      </c>
      <c r="K6886" s="119" cm="1">
        <f t="array" ref="K6886">ROUND(IF(C6886="Beer",SUM(LOOKUP(2,1/(SRP!$B$7:$B$9&lt;=E6886)/(SRP!$C$7:$C$9&gt;=E6886),SRP!$D$7:$D$9)*(G6886/100)*(E6886/1000)),IF(C6886="Spirits",SUM(LOOKUP(2,1/(SRP!$B$2:$B$6&lt;=E6886)/(SRP!$C$2:$C$6&gt;=E6886),SRP!$D$2:$D$6)*(G6886/100)*(E6886/1000)),IF(AND(C6886="Wine",D6886="Fortified Wines"),SUM(LOOKUP(2,1/(SRP!$B$20:$B$23&lt;=E6886)/(SRP!$C$20:$C$23&gt;=E6886),SRP!$D$20:$D$23)*(G6886/100)*(E6886/1000)),IF(C6886="Wine",SUM(LOOKUP(2,1/(SRP!$B$15:$B$19&lt;=E6886)/(SRP!$C$15:$C$19&gt;=E6886),SRP!$D$15:$D$19)*(G6886/100)*(E6886/1000)),IF(C6886="Ready to Drink",SUM(LOOKUP(2,1/(SRP!$B$10:$B$14&lt;=E6886)/(SRP!$C$10:$C$14&gt;=E6886),SRP!$D$10:$D$14)*(G6886/100)*(E6886/1000)),0))))),2)</f>
        <v>3.57</v>
      </c>
    </row>
    <row r="6887" spans="1:11" x14ac:dyDescent="0.35">
      <c r="A6887" s="2">
        <v>53751</v>
      </c>
      <c r="B6887" s="76" t="s">
        <v>5481</v>
      </c>
      <c r="C6887" s="76" t="s">
        <v>287</v>
      </c>
      <c r="D6887" s="76" t="s">
        <v>5292</v>
      </c>
      <c r="E6887" s="76">
        <v>473</v>
      </c>
      <c r="F6887" s="76">
        <v>24</v>
      </c>
      <c r="G6887" s="77">
        <v>5.6</v>
      </c>
      <c r="H6887" s="76" t="s">
        <v>3367</v>
      </c>
      <c r="I6887" s="77">
        <v>5.56</v>
      </c>
      <c r="J6887" s="2">
        <v>1</v>
      </c>
      <c r="K6887" s="119" cm="1">
        <f t="array" ref="K6887">ROUND(IF(C6887="Beer",SUM(LOOKUP(2,1/(SRP!$B$7:$B$9&lt;=E6887)/(SRP!$C$7:$C$9&gt;=E6887),SRP!$D$7:$D$9)*(G6887/100)*(E6887/1000)),IF(C6887="Spirits",SUM(LOOKUP(2,1/(SRP!$B$2:$B$6&lt;=E6887)/(SRP!$C$2:$C$6&gt;=E6887),SRP!$D$2:$D$6)*(G6887/100)*(E6887/1000)),IF(AND(C6887="Wine",D6887="Fortified Wines"),SUM(LOOKUP(2,1/(SRP!$B$20:$B$23&lt;=E6887)/(SRP!$C$20:$C$23&gt;=E6887),SRP!$D$20:$D$23)*(G6887/100)*(E6887/1000)),IF(C6887="Wine",SUM(LOOKUP(2,1/(SRP!$B$15:$B$19&lt;=E6887)/(SRP!$C$15:$C$19&gt;=E6887),SRP!$D$15:$D$19)*(G6887/100)*(E6887/1000)),IF(C6887="Ready to Drink",SUM(LOOKUP(2,1/(SRP!$B$10:$B$14&lt;=E6887)/(SRP!$C$10:$C$14&gt;=E6887),SRP!$D$10:$D$14)*(G6887/100)*(E6887/1000)),0))))),2)</f>
        <v>1.85</v>
      </c>
    </row>
    <row r="6888" spans="1:11" x14ac:dyDescent="0.35">
      <c r="A6888" s="2">
        <v>53751</v>
      </c>
      <c r="B6888" s="76" t="s">
        <v>5481</v>
      </c>
      <c r="C6888" s="76" t="s">
        <v>287</v>
      </c>
      <c r="D6888" s="76" t="s">
        <v>5292</v>
      </c>
      <c r="E6888" s="76">
        <v>473</v>
      </c>
      <c r="F6888" s="76">
        <v>24</v>
      </c>
      <c r="G6888" s="77">
        <v>5.6</v>
      </c>
      <c r="H6888" s="76" t="s">
        <v>3367</v>
      </c>
      <c r="I6888" s="77">
        <v>5.56</v>
      </c>
      <c r="J6888" s="2">
        <v>1</v>
      </c>
      <c r="K6888" s="119" cm="1">
        <f t="array" ref="K6888">ROUND(IF(C6888="Beer",SUM(LOOKUP(2,1/(SRP!$B$7:$B$9&lt;=E6888)/(SRP!$C$7:$C$9&gt;=E6888),SRP!$D$7:$D$9)*(G6888/100)*(E6888/1000)),IF(C6888="Spirits",SUM(LOOKUP(2,1/(SRP!$B$2:$B$6&lt;=E6888)/(SRP!$C$2:$C$6&gt;=E6888),SRP!$D$2:$D$6)*(G6888/100)*(E6888/1000)),IF(AND(C6888="Wine",D6888="Fortified Wines"),SUM(LOOKUP(2,1/(SRP!$B$20:$B$23&lt;=E6888)/(SRP!$C$20:$C$23&gt;=E6888),SRP!$D$20:$D$23)*(G6888/100)*(E6888/1000)),IF(C6888="Wine",SUM(LOOKUP(2,1/(SRP!$B$15:$B$19&lt;=E6888)/(SRP!$C$15:$C$19&gt;=E6888),SRP!$D$15:$D$19)*(G6888/100)*(E6888/1000)),IF(C6888="Ready to Drink",SUM(LOOKUP(2,1/(SRP!$B$10:$B$14&lt;=E6888)/(SRP!$C$10:$C$14&gt;=E6888),SRP!$D$10:$D$14)*(G6888/100)*(E6888/1000)),0))))),2)</f>
        <v>1.85</v>
      </c>
    </row>
    <row r="6889" spans="1:11" x14ac:dyDescent="0.35">
      <c r="A6889" s="2">
        <v>53768</v>
      </c>
      <c r="B6889" s="76" t="s">
        <v>5483</v>
      </c>
      <c r="C6889" s="76" t="s">
        <v>287</v>
      </c>
      <c r="D6889" s="76" t="s">
        <v>5292</v>
      </c>
      <c r="E6889" s="76">
        <v>473</v>
      </c>
      <c r="F6889" s="76">
        <v>24</v>
      </c>
      <c r="G6889" s="77">
        <v>4.5</v>
      </c>
      <c r="H6889" s="76" t="s">
        <v>3367</v>
      </c>
      <c r="I6889" s="77">
        <v>5.56</v>
      </c>
      <c r="J6889" s="2">
        <v>1</v>
      </c>
      <c r="K6889" s="119" cm="1">
        <f t="array" ref="K6889">ROUND(IF(C6889="Beer",SUM(LOOKUP(2,1/(SRP!$B$7:$B$9&lt;=E6889)/(SRP!$C$7:$C$9&gt;=E6889),SRP!$D$7:$D$9)*(G6889/100)*(E6889/1000)),IF(C6889="Spirits",SUM(LOOKUP(2,1/(SRP!$B$2:$B$6&lt;=E6889)/(SRP!$C$2:$C$6&gt;=E6889),SRP!$D$2:$D$6)*(G6889/100)*(E6889/1000)),IF(AND(C6889="Wine",D6889="Fortified Wines"),SUM(LOOKUP(2,1/(SRP!$B$20:$B$23&lt;=E6889)/(SRP!$C$20:$C$23&gt;=E6889),SRP!$D$20:$D$23)*(G6889/100)*(E6889/1000)),IF(C6889="Wine",SUM(LOOKUP(2,1/(SRP!$B$15:$B$19&lt;=E6889)/(SRP!$C$15:$C$19&gt;=E6889),SRP!$D$15:$D$19)*(G6889/100)*(E6889/1000)),IF(C6889="Ready to Drink",SUM(LOOKUP(2,1/(SRP!$B$10:$B$14&lt;=E6889)/(SRP!$C$10:$C$14&gt;=E6889),SRP!$D$10:$D$14)*(G6889/100)*(E6889/1000)),0))))),2)</f>
        <v>1.49</v>
      </c>
    </row>
    <row r="6890" spans="1:11" x14ac:dyDescent="0.35">
      <c r="A6890" s="2">
        <v>53768</v>
      </c>
      <c r="B6890" s="76" t="s">
        <v>5483</v>
      </c>
      <c r="C6890" s="76" t="s">
        <v>287</v>
      </c>
      <c r="D6890" s="76" t="s">
        <v>5292</v>
      </c>
      <c r="E6890" s="76">
        <v>473</v>
      </c>
      <c r="F6890" s="76">
        <v>24</v>
      </c>
      <c r="G6890" s="77">
        <v>4.5</v>
      </c>
      <c r="H6890" s="76" t="s">
        <v>3367</v>
      </c>
      <c r="I6890" s="77">
        <v>5.56</v>
      </c>
      <c r="J6890" s="2">
        <v>1</v>
      </c>
      <c r="K6890" s="119" cm="1">
        <f t="array" ref="K6890">ROUND(IF(C6890="Beer",SUM(LOOKUP(2,1/(SRP!$B$7:$B$9&lt;=E6890)/(SRP!$C$7:$C$9&gt;=E6890),SRP!$D$7:$D$9)*(G6890/100)*(E6890/1000)),IF(C6890="Spirits",SUM(LOOKUP(2,1/(SRP!$B$2:$B$6&lt;=E6890)/(SRP!$C$2:$C$6&gt;=E6890),SRP!$D$2:$D$6)*(G6890/100)*(E6890/1000)),IF(AND(C6890="Wine",D6890="Fortified Wines"),SUM(LOOKUP(2,1/(SRP!$B$20:$B$23&lt;=E6890)/(SRP!$C$20:$C$23&gt;=E6890),SRP!$D$20:$D$23)*(G6890/100)*(E6890/1000)),IF(C6890="Wine",SUM(LOOKUP(2,1/(SRP!$B$15:$B$19&lt;=E6890)/(SRP!$C$15:$C$19&gt;=E6890),SRP!$D$15:$D$19)*(G6890/100)*(E6890/1000)),IF(C6890="Ready to Drink",SUM(LOOKUP(2,1/(SRP!$B$10:$B$14&lt;=E6890)/(SRP!$C$10:$C$14&gt;=E6890),SRP!$D$10:$D$14)*(G6890/100)*(E6890/1000)),0))))),2)</f>
        <v>1.49</v>
      </c>
    </row>
    <row r="6891" spans="1:11" x14ac:dyDescent="0.35">
      <c r="A6891" s="2">
        <v>53778</v>
      </c>
      <c r="B6891" s="76" t="s">
        <v>5512</v>
      </c>
      <c r="C6891" s="76" t="s">
        <v>287</v>
      </c>
      <c r="D6891" s="76" t="s">
        <v>5271</v>
      </c>
      <c r="E6891" s="76">
        <v>8520</v>
      </c>
      <c r="F6891" s="76">
        <v>1</v>
      </c>
      <c r="G6891" s="77">
        <v>3.8</v>
      </c>
      <c r="H6891" s="76" t="s">
        <v>3324</v>
      </c>
      <c r="I6891" s="77">
        <v>54.99</v>
      </c>
      <c r="J6891" s="2">
        <v>24</v>
      </c>
      <c r="K6891" s="119" cm="1">
        <f t="array" ref="K6891">ROUND(IF(C6891="Beer",SUM(LOOKUP(2,1/(SRP!$B$7:$B$9&lt;=E6891)/(SRP!$C$7:$C$9&gt;=E6891),SRP!$D$7:$D$9)*(G6891/100)*(E6891/1000)),IF(C6891="Spirits",SUM(LOOKUP(2,1/(SRP!$B$2:$B$6&lt;=E6891)/(SRP!$C$2:$C$6&gt;=E6891),SRP!$D$2:$D$6)*(G6891/100)*(E6891/1000)),IF(AND(C6891="Wine",D6891="Fortified Wines"),SUM(LOOKUP(2,1/(SRP!$B$20:$B$23&lt;=E6891)/(SRP!$C$20:$C$23&gt;=E6891),SRP!$D$20:$D$23)*(G6891/100)*(E6891/1000)),IF(C6891="Wine",SUM(LOOKUP(2,1/(SRP!$B$15:$B$19&lt;=E6891)/(SRP!$C$15:$C$19&gt;=E6891),SRP!$D$15:$D$19)*(G6891/100)*(E6891/1000)),IF(C6891="Ready to Drink",SUM(LOOKUP(2,1/(SRP!$B$10:$B$14&lt;=E6891)/(SRP!$C$10:$C$14&gt;=E6891),SRP!$D$10:$D$14)*(G6891/100)*(E6891/1000)),0))))),2)</f>
        <v>22.6</v>
      </c>
    </row>
    <row r="6892" spans="1:11" x14ac:dyDescent="0.35">
      <c r="A6892" s="2">
        <v>53778</v>
      </c>
      <c r="B6892" s="76" t="s">
        <v>5512</v>
      </c>
      <c r="C6892" s="76" t="s">
        <v>287</v>
      </c>
      <c r="D6892" s="76" t="s">
        <v>5271</v>
      </c>
      <c r="E6892" s="76">
        <v>8520</v>
      </c>
      <c r="F6892" s="76">
        <v>1</v>
      </c>
      <c r="G6892" s="77">
        <v>3.8</v>
      </c>
      <c r="H6892" s="76" t="s">
        <v>3324</v>
      </c>
      <c r="I6892" s="77">
        <v>54.99</v>
      </c>
      <c r="J6892" s="2">
        <v>24</v>
      </c>
      <c r="K6892" s="119" cm="1">
        <f t="array" ref="K6892">ROUND(IF(C6892="Beer",SUM(LOOKUP(2,1/(SRP!$B$7:$B$9&lt;=E6892)/(SRP!$C$7:$C$9&gt;=E6892),SRP!$D$7:$D$9)*(G6892/100)*(E6892/1000)),IF(C6892="Spirits",SUM(LOOKUP(2,1/(SRP!$B$2:$B$6&lt;=E6892)/(SRP!$C$2:$C$6&gt;=E6892),SRP!$D$2:$D$6)*(G6892/100)*(E6892/1000)),IF(AND(C6892="Wine",D6892="Fortified Wines"),SUM(LOOKUP(2,1/(SRP!$B$20:$B$23&lt;=E6892)/(SRP!$C$20:$C$23&gt;=E6892),SRP!$D$20:$D$23)*(G6892/100)*(E6892/1000)),IF(C6892="Wine",SUM(LOOKUP(2,1/(SRP!$B$15:$B$19&lt;=E6892)/(SRP!$C$15:$C$19&gt;=E6892),SRP!$D$15:$D$19)*(G6892/100)*(E6892/1000)),IF(C6892="Ready to Drink",SUM(LOOKUP(2,1/(SRP!$B$10:$B$14&lt;=E6892)/(SRP!$C$10:$C$14&gt;=E6892),SRP!$D$10:$D$14)*(G6892/100)*(E6892/1000)),0))))),2)</f>
        <v>22.6</v>
      </c>
    </row>
    <row r="6893" spans="1:11" x14ac:dyDescent="0.35">
      <c r="A6893" s="2">
        <v>53783</v>
      </c>
      <c r="B6893" s="76" t="s">
        <v>5478</v>
      </c>
      <c r="C6893" s="76" t="s">
        <v>287</v>
      </c>
      <c r="D6893" s="76" t="s">
        <v>5240</v>
      </c>
      <c r="E6893" s="76">
        <v>473</v>
      </c>
      <c r="F6893" s="76">
        <v>24</v>
      </c>
      <c r="G6893" s="77">
        <v>8</v>
      </c>
      <c r="H6893" s="76" t="s">
        <v>4070</v>
      </c>
      <c r="I6893" s="77">
        <v>4.4000000000000004</v>
      </c>
      <c r="J6893" s="2">
        <v>1</v>
      </c>
      <c r="K6893" s="119" cm="1">
        <f t="array" ref="K6893">ROUND(IF(C6893="Beer",SUM(LOOKUP(2,1/(SRP!$B$7:$B$9&lt;=E6893)/(SRP!$C$7:$C$9&gt;=E6893),SRP!$D$7:$D$9)*(G6893/100)*(E6893/1000)),IF(C6893="Spirits",SUM(LOOKUP(2,1/(SRP!$B$2:$B$6&lt;=E6893)/(SRP!$C$2:$C$6&gt;=E6893),SRP!$D$2:$D$6)*(G6893/100)*(E6893/1000)),IF(AND(C6893="Wine",D6893="Fortified Wines"),SUM(LOOKUP(2,1/(SRP!$B$20:$B$23&lt;=E6893)/(SRP!$C$20:$C$23&gt;=E6893),SRP!$D$20:$D$23)*(G6893/100)*(E6893/1000)),IF(C6893="Wine",SUM(LOOKUP(2,1/(SRP!$B$15:$B$19&lt;=E6893)/(SRP!$C$15:$C$19&gt;=E6893),SRP!$D$15:$D$19)*(G6893/100)*(E6893/1000)),IF(C6893="Ready to Drink",SUM(LOOKUP(2,1/(SRP!$B$10:$B$14&lt;=E6893)/(SRP!$C$10:$C$14&gt;=E6893),SRP!$D$10:$D$14)*(G6893/100)*(E6893/1000)),0))))),2)</f>
        <v>2.64</v>
      </c>
    </row>
    <row r="6894" spans="1:11" x14ac:dyDescent="0.35">
      <c r="A6894" s="2">
        <v>53783</v>
      </c>
      <c r="B6894" s="76" t="s">
        <v>5478</v>
      </c>
      <c r="C6894" s="76" t="s">
        <v>287</v>
      </c>
      <c r="D6894" s="76" t="s">
        <v>5240</v>
      </c>
      <c r="E6894" s="76">
        <v>473</v>
      </c>
      <c r="F6894" s="76">
        <v>24</v>
      </c>
      <c r="G6894" s="77">
        <v>8</v>
      </c>
      <c r="H6894" s="76" t="s">
        <v>4070</v>
      </c>
      <c r="I6894" s="77">
        <v>4.4000000000000004</v>
      </c>
      <c r="J6894" s="2">
        <v>1</v>
      </c>
      <c r="K6894" s="119" cm="1">
        <f t="array" ref="K6894">ROUND(IF(C6894="Beer",SUM(LOOKUP(2,1/(SRP!$B$7:$B$9&lt;=E6894)/(SRP!$C$7:$C$9&gt;=E6894),SRP!$D$7:$D$9)*(G6894/100)*(E6894/1000)),IF(C6894="Spirits",SUM(LOOKUP(2,1/(SRP!$B$2:$B$6&lt;=E6894)/(SRP!$C$2:$C$6&gt;=E6894),SRP!$D$2:$D$6)*(G6894/100)*(E6894/1000)),IF(AND(C6894="Wine",D6894="Fortified Wines"),SUM(LOOKUP(2,1/(SRP!$B$20:$B$23&lt;=E6894)/(SRP!$C$20:$C$23&gt;=E6894),SRP!$D$20:$D$23)*(G6894/100)*(E6894/1000)),IF(C6894="Wine",SUM(LOOKUP(2,1/(SRP!$B$15:$B$19&lt;=E6894)/(SRP!$C$15:$C$19&gt;=E6894),SRP!$D$15:$D$19)*(G6894/100)*(E6894/1000)),IF(C6894="Ready to Drink",SUM(LOOKUP(2,1/(SRP!$B$10:$B$14&lt;=E6894)/(SRP!$C$10:$C$14&gt;=E6894),SRP!$D$10:$D$14)*(G6894/100)*(E6894/1000)),0))))),2)</f>
        <v>2.64</v>
      </c>
    </row>
    <row r="6895" spans="1:11" x14ac:dyDescent="0.35">
      <c r="A6895" s="2">
        <v>53785</v>
      </c>
      <c r="B6895" s="76" t="s">
        <v>2486</v>
      </c>
      <c r="C6895" s="76" t="s">
        <v>286</v>
      </c>
      <c r="D6895" s="76" t="s">
        <v>5245</v>
      </c>
      <c r="E6895" s="76">
        <v>750</v>
      </c>
      <c r="F6895" s="76">
        <v>12</v>
      </c>
      <c r="G6895" s="77">
        <v>9.5</v>
      </c>
      <c r="H6895" s="76" t="s">
        <v>3313</v>
      </c>
      <c r="I6895" s="77">
        <v>13.09</v>
      </c>
      <c r="J6895" s="2">
        <v>1</v>
      </c>
      <c r="K6895" s="119" cm="1">
        <f t="array" ref="K6895">ROUND(IF(C6895="Beer",SUM(LOOKUP(2,1/(SRP!$B$7:$B$9&lt;=E6895)/(SRP!$C$7:$C$9&gt;=E6895),SRP!$D$7:$D$9)*(G6895/100)*(E6895/1000)),IF(C6895="Spirits",SUM(LOOKUP(2,1/(SRP!$B$2:$B$6&lt;=E6895)/(SRP!$C$2:$C$6&gt;=E6895),SRP!$D$2:$D$6)*(G6895/100)*(E6895/1000)),IF(AND(C6895="Wine",D6895="Fortified Wines"),SUM(LOOKUP(2,1/(SRP!$B$20:$B$23&lt;=E6895)/(SRP!$C$20:$C$23&gt;=E6895),SRP!$D$20:$D$23)*(G6895/100)*(E6895/1000)),IF(C6895="Wine",SUM(LOOKUP(2,1/(SRP!$B$15:$B$19&lt;=E6895)/(SRP!$C$15:$C$19&gt;=E6895),SRP!$D$15:$D$19)*(G6895/100)*(E6895/1000)),IF(C6895="Ready to Drink",SUM(LOOKUP(2,1/(SRP!$B$10:$B$14&lt;=E6895)/(SRP!$C$10:$C$14&gt;=E6895),SRP!$D$10:$D$14)*(G6895/100)*(E6895/1000)),0))))),2)</f>
        <v>4.97</v>
      </c>
    </row>
    <row r="6896" spans="1:11" x14ac:dyDescent="0.35">
      <c r="A6896" s="2">
        <v>53798</v>
      </c>
      <c r="B6896" s="76" t="s">
        <v>4503</v>
      </c>
      <c r="C6896" s="76" t="s">
        <v>286</v>
      </c>
      <c r="D6896" s="76" t="s">
        <v>5268</v>
      </c>
      <c r="E6896" s="76">
        <v>750</v>
      </c>
      <c r="F6896" s="76">
        <v>12</v>
      </c>
      <c r="G6896" s="77">
        <v>14.4</v>
      </c>
      <c r="H6896" s="76" t="s">
        <v>5745</v>
      </c>
      <c r="I6896" s="77">
        <v>69.989999999999995</v>
      </c>
      <c r="J6896" s="2">
        <v>1</v>
      </c>
      <c r="K6896" s="119" cm="1">
        <f t="array" ref="K6896">ROUND(IF(C6896="Beer",SUM(LOOKUP(2,1/(SRP!$B$7:$B$9&lt;=E6896)/(SRP!$C$7:$C$9&gt;=E6896),SRP!$D$7:$D$9)*(G6896/100)*(E6896/1000)),IF(C6896="Spirits",SUM(LOOKUP(2,1/(SRP!$B$2:$B$6&lt;=E6896)/(SRP!$C$2:$C$6&gt;=E6896),SRP!$D$2:$D$6)*(G6896/100)*(E6896/1000)),IF(AND(C6896="Wine",D6896="Fortified Wines"),SUM(LOOKUP(2,1/(SRP!$B$20:$B$23&lt;=E6896)/(SRP!$C$20:$C$23&gt;=E6896),SRP!$D$20:$D$23)*(G6896/100)*(E6896/1000)),IF(C6896="Wine",SUM(LOOKUP(2,1/(SRP!$B$15:$B$19&lt;=E6896)/(SRP!$C$15:$C$19&gt;=E6896),SRP!$D$15:$D$19)*(G6896/100)*(E6896/1000)),IF(C6896="Ready to Drink",SUM(LOOKUP(2,1/(SRP!$B$10:$B$14&lt;=E6896)/(SRP!$C$10:$C$14&gt;=E6896),SRP!$D$10:$D$14)*(G6896/100)*(E6896/1000)),0))))),2)</f>
        <v>7.54</v>
      </c>
    </row>
    <row r="6897" spans="1:11" x14ac:dyDescent="0.35">
      <c r="A6897" s="2">
        <v>53819</v>
      </c>
      <c r="B6897" s="76" t="s">
        <v>5509</v>
      </c>
      <c r="C6897" s="76" t="s">
        <v>5938</v>
      </c>
      <c r="D6897" s="76" t="s">
        <v>5279</v>
      </c>
      <c r="E6897" s="76">
        <v>4260</v>
      </c>
      <c r="F6897" s="76">
        <v>2</v>
      </c>
      <c r="G6897" s="77">
        <v>6</v>
      </c>
      <c r="H6897" s="76" t="s">
        <v>3379</v>
      </c>
      <c r="I6897" s="77">
        <v>19.95</v>
      </c>
      <c r="J6897" s="2">
        <v>12</v>
      </c>
      <c r="K6897" s="119" cm="1">
        <f t="array" ref="K6897">ROUND(IF(C6897="Beer",SUM(LOOKUP(2,1/(SRP!$B$7:$B$9&lt;=E6897)/(SRP!$C$7:$C$9&gt;=E6897),SRP!$D$7:$D$9)*(G6897/100)*(E6897/1000)),IF(C6897="Spirits",SUM(LOOKUP(2,1/(SRP!$B$2:$B$6&lt;=E6897)/(SRP!$C$2:$C$6&gt;=E6897),SRP!$D$2:$D$6)*(G6897/100)*(E6897/1000)),IF(AND(C6897="Wine",D6897="Fortified Wines"),SUM(LOOKUP(2,1/(SRP!$B$20:$B$23&lt;=E6897)/(SRP!$C$20:$C$23&gt;=E6897),SRP!$D$20:$D$23)*(G6897/100)*(E6897/1000)),IF(C6897="Wine",SUM(LOOKUP(2,1/(SRP!$B$15:$B$19&lt;=E6897)/(SRP!$C$15:$C$19&gt;=E6897),SRP!$D$15:$D$19)*(G6897/100)*(E6897/1000)),IF(C6897="Ready to Drink",SUM(LOOKUP(2,1/(SRP!$B$10:$B$14&lt;=E6897)/(SRP!$C$10:$C$14&gt;=E6897),SRP!$D$10:$D$14)*(G6897/100)*(E6897/1000)),0))))),2)</f>
        <v>17.84</v>
      </c>
    </row>
    <row r="6898" spans="1:11" x14ac:dyDescent="0.35">
      <c r="A6898" s="2">
        <v>53834</v>
      </c>
      <c r="B6898" s="76" t="s">
        <v>5490</v>
      </c>
      <c r="C6898" s="76" t="s">
        <v>285</v>
      </c>
      <c r="D6898" s="76" t="s">
        <v>5270</v>
      </c>
      <c r="E6898" s="76">
        <v>300</v>
      </c>
      <c r="F6898" s="76">
        <v>10</v>
      </c>
      <c r="G6898" s="77">
        <v>20</v>
      </c>
      <c r="H6898" s="76" t="s">
        <v>6694</v>
      </c>
      <c r="I6898" s="77">
        <v>19.989999999999998</v>
      </c>
      <c r="J6898" s="2">
        <v>1</v>
      </c>
      <c r="K6898" s="119" cm="1">
        <f t="array" ref="K6898">ROUND(IF(C6898="Beer",SUM(LOOKUP(2,1/(SRP!$B$7:$B$9&lt;=E6898)/(SRP!$C$7:$C$9&gt;=E6898),SRP!$D$7:$D$9)*(G6898/100)*(E6898/1000)),IF(C6898="Spirits",SUM(LOOKUP(2,1/(SRP!$B$2:$B$6&lt;=E6898)/(SRP!$C$2:$C$6&gt;=E6898),SRP!$D$2:$D$6)*(G6898/100)*(E6898/1000)),IF(AND(C6898="Wine",D6898="Fortified Wines"),SUM(LOOKUP(2,1/(SRP!$B$20:$B$23&lt;=E6898)/(SRP!$C$20:$C$23&gt;=E6898),SRP!$D$20:$D$23)*(G6898/100)*(E6898/1000)),IF(C6898="Wine",SUM(LOOKUP(2,1/(SRP!$B$15:$B$19&lt;=E6898)/(SRP!$C$15:$C$19&gt;=E6898),SRP!$D$15:$D$19)*(G6898/100)*(E6898/1000)),IF(C6898="Ready to Drink",SUM(LOOKUP(2,1/(SRP!$B$10:$B$14&lt;=E6898)/(SRP!$C$10:$C$14&gt;=E6898),SRP!$D$10:$D$14)*(G6898/100)*(E6898/1000)),0))))),2)</f>
        <v>4.76</v>
      </c>
    </row>
    <row r="6899" spans="1:11" x14ac:dyDescent="0.35">
      <c r="A6899" s="2">
        <v>53835</v>
      </c>
      <c r="B6899" s="76" t="s">
        <v>5508</v>
      </c>
      <c r="C6899" s="76" t="s">
        <v>285</v>
      </c>
      <c r="D6899" s="76" t="s">
        <v>6935</v>
      </c>
      <c r="E6899" s="76">
        <v>750</v>
      </c>
      <c r="F6899" s="76">
        <v>6</v>
      </c>
      <c r="G6899" s="77">
        <v>46</v>
      </c>
      <c r="H6899" s="76" t="s">
        <v>3283</v>
      </c>
      <c r="I6899" s="77">
        <v>199.99</v>
      </c>
      <c r="J6899" s="2">
        <v>1</v>
      </c>
      <c r="K6899" s="119" cm="1">
        <f t="array" ref="K6899">ROUND(IF(C6899="Beer",SUM(LOOKUP(2,1/(SRP!$B$7:$B$9&lt;=E6899)/(SRP!$C$7:$C$9&gt;=E6899),SRP!$D$7:$D$9)*(G6899/100)*(E6899/1000)),IF(C6899="Spirits",SUM(LOOKUP(2,1/(SRP!$B$2:$B$6&lt;=E6899)/(SRP!$C$2:$C$6&gt;=E6899),SRP!$D$2:$D$6)*(G6899/100)*(E6899/1000)),IF(AND(C6899="Wine",D6899="Fortified Wines"),SUM(LOOKUP(2,1/(SRP!$B$20:$B$23&lt;=E6899)/(SRP!$C$20:$C$23&gt;=E6899),SRP!$D$20:$D$23)*(G6899/100)*(E6899/1000)),IF(C6899="Wine",SUM(LOOKUP(2,1/(SRP!$B$15:$B$19&lt;=E6899)/(SRP!$C$15:$C$19&gt;=E6899),SRP!$D$15:$D$19)*(G6899/100)*(E6899/1000)),IF(C6899="Ready to Drink",SUM(LOOKUP(2,1/(SRP!$B$10:$B$14&lt;=E6899)/(SRP!$C$10:$C$14&gt;=E6899),SRP!$D$10:$D$14)*(G6899/100)*(E6899/1000)),0))))),2)</f>
        <v>24.08</v>
      </c>
    </row>
    <row r="6900" spans="1:11" x14ac:dyDescent="0.35">
      <c r="A6900" s="2">
        <v>53836</v>
      </c>
      <c r="B6900" s="76" t="s">
        <v>3270</v>
      </c>
      <c r="C6900" s="76" t="s">
        <v>285</v>
      </c>
      <c r="D6900" s="76" t="s">
        <v>6948</v>
      </c>
      <c r="E6900" s="76">
        <v>750</v>
      </c>
      <c r="F6900" s="76">
        <v>12</v>
      </c>
      <c r="G6900" s="77">
        <v>35</v>
      </c>
      <c r="H6900" s="76" t="s">
        <v>3279</v>
      </c>
      <c r="I6900" s="77">
        <v>44.99</v>
      </c>
      <c r="J6900" s="2">
        <v>1</v>
      </c>
      <c r="K6900" s="119" cm="1">
        <f t="array" ref="K6900">ROUND(IF(C6900="Beer",SUM(LOOKUP(2,1/(SRP!$B$7:$B$9&lt;=E6900)/(SRP!$C$7:$C$9&gt;=E6900),SRP!$D$7:$D$9)*(G6900/100)*(E6900/1000)),IF(C6900="Spirits",SUM(LOOKUP(2,1/(SRP!$B$2:$B$6&lt;=E6900)/(SRP!$C$2:$C$6&gt;=E6900),SRP!$D$2:$D$6)*(G6900/100)*(E6900/1000)),IF(AND(C6900="Wine",D6900="Fortified Wines"),SUM(LOOKUP(2,1/(SRP!$B$20:$B$23&lt;=E6900)/(SRP!$C$20:$C$23&gt;=E6900),SRP!$D$20:$D$23)*(G6900/100)*(E6900/1000)),IF(C6900="Wine",SUM(LOOKUP(2,1/(SRP!$B$15:$B$19&lt;=E6900)/(SRP!$C$15:$C$19&gt;=E6900),SRP!$D$15:$D$19)*(G6900/100)*(E6900/1000)),IF(C6900="Ready to Drink",SUM(LOOKUP(2,1/(SRP!$B$10:$B$14&lt;=E6900)/(SRP!$C$10:$C$14&gt;=E6900),SRP!$D$10:$D$14)*(G6900/100)*(E6900/1000)),0))))),2)</f>
        <v>18.329999999999998</v>
      </c>
    </row>
    <row r="6901" spans="1:11" x14ac:dyDescent="0.35">
      <c r="A6901" s="2">
        <v>53839</v>
      </c>
      <c r="B6901" s="76" t="s">
        <v>5499</v>
      </c>
      <c r="C6901" s="76" t="s">
        <v>285</v>
      </c>
      <c r="D6901" s="76" t="s">
        <v>5273</v>
      </c>
      <c r="E6901" s="76">
        <v>750</v>
      </c>
      <c r="F6901" s="76">
        <v>12</v>
      </c>
      <c r="G6901" s="77">
        <v>15</v>
      </c>
      <c r="H6901" s="76" t="s">
        <v>3285</v>
      </c>
      <c r="I6901" s="77">
        <v>33.5</v>
      </c>
      <c r="J6901" s="2">
        <v>1</v>
      </c>
      <c r="K6901" s="119" cm="1">
        <f t="array" ref="K6901">ROUND(IF(C6901="Beer",SUM(LOOKUP(2,1/(SRP!$B$7:$B$9&lt;=E6901)/(SRP!$C$7:$C$9&gt;=E6901),SRP!$D$7:$D$9)*(G6901/100)*(E6901/1000)),IF(C6901="Spirits",SUM(LOOKUP(2,1/(SRP!$B$2:$B$6&lt;=E6901)/(SRP!$C$2:$C$6&gt;=E6901),SRP!$D$2:$D$6)*(G6901/100)*(E6901/1000)),IF(AND(C6901="Wine",D6901="Fortified Wines"),SUM(LOOKUP(2,1/(SRP!$B$20:$B$23&lt;=E6901)/(SRP!$C$20:$C$23&gt;=E6901),SRP!$D$20:$D$23)*(G6901/100)*(E6901/1000)),IF(C6901="Wine",SUM(LOOKUP(2,1/(SRP!$B$15:$B$19&lt;=E6901)/(SRP!$C$15:$C$19&gt;=E6901),SRP!$D$15:$D$19)*(G6901/100)*(E6901/1000)),IF(C6901="Ready to Drink",SUM(LOOKUP(2,1/(SRP!$B$10:$B$14&lt;=E6901)/(SRP!$C$10:$C$14&gt;=E6901),SRP!$D$10:$D$14)*(G6901/100)*(E6901/1000)),0))))),2)</f>
        <v>7.85</v>
      </c>
    </row>
    <row r="6902" spans="1:11" x14ac:dyDescent="0.35">
      <c r="A6902" s="2">
        <v>53851</v>
      </c>
      <c r="B6902" s="76" t="s">
        <v>5518</v>
      </c>
      <c r="C6902" s="76" t="s">
        <v>285</v>
      </c>
      <c r="D6902" s="76" t="s">
        <v>5303</v>
      </c>
      <c r="E6902" s="76">
        <v>750</v>
      </c>
      <c r="F6902" s="76">
        <v>12</v>
      </c>
      <c r="G6902" s="77">
        <v>35</v>
      </c>
      <c r="H6902" s="76" t="s">
        <v>3283</v>
      </c>
      <c r="I6902" s="77">
        <v>28.99</v>
      </c>
      <c r="J6902" s="2">
        <v>1</v>
      </c>
      <c r="K6902" s="119" cm="1">
        <f t="array" ref="K6902">ROUND(IF(C6902="Beer",SUM(LOOKUP(2,1/(SRP!$B$7:$B$9&lt;=E6902)/(SRP!$C$7:$C$9&gt;=E6902),SRP!$D$7:$D$9)*(G6902/100)*(E6902/1000)),IF(C6902="Spirits",SUM(LOOKUP(2,1/(SRP!$B$2:$B$6&lt;=E6902)/(SRP!$C$2:$C$6&gt;=E6902),SRP!$D$2:$D$6)*(G6902/100)*(E6902/1000)),IF(AND(C6902="Wine",D6902="Fortified Wines"),SUM(LOOKUP(2,1/(SRP!$B$20:$B$23&lt;=E6902)/(SRP!$C$20:$C$23&gt;=E6902),SRP!$D$20:$D$23)*(G6902/100)*(E6902/1000)),IF(C6902="Wine",SUM(LOOKUP(2,1/(SRP!$B$15:$B$19&lt;=E6902)/(SRP!$C$15:$C$19&gt;=E6902),SRP!$D$15:$D$19)*(G6902/100)*(E6902/1000)),IF(C6902="Ready to Drink",SUM(LOOKUP(2,1/(SRP!$B$10:$B$14&lt;=E6902)/(SRP!$C$10:$C$14&gt;=E6902),SRP!$D$10:$D$14)*(G6902/100)*(E6902/1000)),0))))),2)</f>
        <v>18.329999999999998</v>
      </c>
    </row>
    <row r="6903" spans="1:11" x14ac:dyDescent="0.35">
      <c r="A6903" s="2">
        <v>53852</v>
      </c>
      <c r="B6903" s="76" t="s">
        <v>5348</v>
      </c>
      <c r="C6903" s="76" t="s">
        <v>286</v>
      </c>
      <c r="D6903" s="76" t="s">
        <v>5269</v>
      </c>
      <c r="E6903" s="76">
        <v>750</v>
      </c>
      <c r="F6903" s="76">
        <v>12</v>
      </c>
      <c r="G6903" s="77">
        <v>12.8</v>
      </c>
      <c r="H6903" s="76" t="s">
        <v>3314</v>
      </c>
      <c r="I6903" s="77">
        <v>19.989999999999998</v>
      </c>
      <c r="J6903" s="2">
        <v>1</v>
      </c>
      <c r="K6903" s="119" cm="1">
        <f t="array" ref="K6903">ROUND(IF(C6903="Beer",SUM(LOOKUP(2,1/(SRP!$B$7:$B$9&lt;=E6903)/(SRP!$C$7:$C$9&gt;=E6903),SRP!$D$7:$D$9)*(G6903/100)*(E6903/1000)),IF(C6903="Spirits",SUM(LOOKUP(2,1/(SRP!$B$2:$B$6&lt;=E6903)/(SRP!$C$2:$C$6&gt;=E6903),SRP!$D$2:$D$6)*(G6903/100)*(E6903/1000)),IF(AND(C6903="Wine",D6903="Fortified Wines"),SUM(LOOKUP(2,1/(SRP!$B$20:$B$23&lt;=E6903)/(SRP!$C$20:$C$23&gt;=E6903),SRP!$D$20:$D$23)*(G6903/100)*(E6903/1000)),IF(C6903="Wine",SUM(LOOKUP(2,1/(SRP!$B$15:$B$19&lt;=E6903)/(SRP!$C$15:$C$19&gt;=E6903),SRP!$D$15:$D$19)*(G6903/100)*(E6903/1000)),IF(C6903="Ready to Drink",SUM(LOOKUP(2,1/(SRP!$B$10:$B$14&lt;=E6903)/(SRP!$C$10:$C$14&gt;=E6903),SRP!$D$10:$D$14)*(G6903/100)*(E6903/1000)),0))))),2)</f>
        <v>6.7</v>
      </c>
    </row>
    <row r="6904" spans="1:11" x14ac:dyDescent="0.35">
      <c r="A6904" s="2">
        <v>53859</v>
      </c>
      <c r="B6904" s="76" t="s">
        <v>6773</v>
      </c>
      <c r="C6904" s="76" t="s">
        <v>285</v>
      </c>
      <c r="D6904" s="76" t="s">
        <v>300</v>
      </c>
      <c r="E6904" s="76">
        <v>800</v>
      </c>
      <c r="F6904" s="76">
        <v>6</v>
      </c>
      <c r="G6904" s="77">
        <v>40</v>
      </c>
      <c r="H6904" s="76" t="s">
        <v>3835</v>
      </c>
      <c r="I6904" s="77">
        <v>54.99</v>
      </c>
      <c r="J6904" s="2">
        <v>4</v>
      </c>
      <c r="K6904" s="119" cm="1">
        <f t="array" ref="K6904">ROUND(IF(C6904="Beer",SUM(LOOKUP(2,1/(SRP!$B$7:$B$9&lt;=E6904)/(SRP!$C$7:$C$9&gt;=E6904),SRP!$D$7:$D$9)*(G6904/100)*(E6904/1000)),IF(C6904="Spirits",SUM(LOOKUP(2,1/(SRP!$B$2:$B$6&lt;=E6904)/(SRP!$C$2:$C$6&gt;=E6904),SRP!$D$2:$D$6)*(G6904/100)*(E6904/1000)),IF(AND(C6904="Wine",D6904="Fortified Wines"),SUM(LOOKUP(2,1/(SRP!$B$20:$B$23&lt;=E6904)/(SRP!$C$20:$C$23&gt;=E6904),SRP!$D$20:$D$23)*(G6904/100)*(E6904/1000)),IF(C6904="Wine",SUM(LOOKUP(2,1/(SRP!$B$15:$B$19&lt;=E6904)/(SRP!$C$15:$C$19&gt;=E6904),SRP!$D$15:$D$19)*(G6904/100)*(E6904/1000)),IF(C6904="Ready to Drink",SUM(LOOKUP(2,1/(SRP!$B$10:$B$14&lt;=E6904)/(SRP!$C$10:$C$14&gt;=E6904),SRP!$D$10:$D$14)*(G6904/100)*(E6904/1000)),0))))),2)</f>
        <v>22.34</v>
      </c>
    </row>
    <row r="6905" spans="1:11" x14ac:dyDescent="0.35">
      <c r="A6905" s="2">
        <v>53862</v>
      </c>
      <c r="B6905" s="76" t="s">
        <v>5492</v>
      </c>
      <c r="C6905" s="76" t="s">
        <v>286</v>
      </c>
      <c r="D6905" s="76" t="s">
        <v>300</v>
      </c>
      <c r="E6905" s="76">
        <v>750</v>
      </c>
      <c r="F6905" s="76">
        <v>12</v>
      </c>
      <c r="G6905" s="77">
        <v>12.5</v>
      </c>
      <c r="H6905" s="76" t="s">
        <v>3361</v>
      </c>
      <c r="I6905" s="77">
        <v>23.99</v>
      </c>
      <c r="J6905" s="2">
        <v>1</v>
      </c>
      <c r="K6905" s="119" cm="1">
        <f t="array" ref="K6905">ROUND(IF(C6905="Beer",SUM(LOOKUP(2,1/(SRP!$B$7:$B$9&lt;=E6905)/(SRP!$C$7:$C$9&gt;=E6905),SRP!$D$7:$D$9)*(G6905/100)*(E6905/1000)),IF(C6905="Spirits",SUM(LOOKUP(2,1/(SRP!$B$2:$B$6&lt;=E6905)/(SRP!$C$2:$C$6&gt;=E6905),SRP!$D$2:$D$6)*(G6905/100)*(E6905/1000)),IF(AND(C6905="Wine",D6905="Fortified Wines"),SUM(LOOKUP(2,1/(SRP!$B$20:$B$23&lt;=E6905)/(SRP!$C$20:$C$23&gt;=E6905),SRP!$D$20:$D$23)*(G6905/100)*(E6905/1000)),IF(C6905="Wine",SUM(LOOKUP(2,1/(SRP!$B$15:$B$19&lt;=E6905)/(SRP!$C$15:$C$19&gt;=E6905),SRP!$D$15:$D$19)*(G6905/100)*(E6905/1000)),IF(C6905="Ready to Drink",SUM(LOOKUP(2,1/(SRP!$B$10:$B$14&lt;=E6905)/(SRP!$C$10:$C$14&gt;=E6905),SRP!$D$10:$D$14)*(G6905/100)*(E6905/1000)),0))))),2)</f>
        <v>6.54</v>
      </c>
    </row>
    <row r="6906" spans="1:11" x14ac:dyDescent="0.35">
      <c r="A6906" s="2">
        <v>53876</v>
      </c>
      <c r="B6906" s="76" t="s">
        <v>2487</v>
      </c>
      <c r="C6906" s="76" t="s">
        <v>286</v>
      </c>
      <c r="D6906" s="76" t="s">
        <v>5236</v>
      </c>
      <c r="E6906" s="76">
        <v>750</v>
      </c>
      <c r="F6906" s="76">
        <v>12</v>
      </c>
      <c r="G6906" s="77">
        <v>13</v>
      </c>
      <c r="H6906" s="76" t="s">
        <v>3288</v>
      </c>
      <c r="I6906" s="77">
        <v>31.99</v>
      </c>
      <c r="J6906" s="2">
        <v>1</v>
      </c>
      <c r="K6906" s="119" cm="1">
        <f t="array" ref="K6906">ROUND(IF(C6906="Beer",SUM(LOOKUP(2,1/(SRP!$B$7:$B$9&lt;=E6906)/(SRP!$C$7:$C$9&gt;=E6906),SRP!$D$7:$D$9)*(G6906/100)*(E6906/1000)),IF(C6906="Spirits",SUM(LOOKUP(2,1/(SRP!$B$2:$B$6&lt;=E6906)/(SRP!$C$2:$C$6&gt;=E6906),SRP!$D$2:$D$6)*(G6906/100)*(E6906/1000)),IF(AND(C6906="Wine",D6906="Fortified Wines"),SUM(LOOKUP(2,1/(SRP!$B$20:$B$23&lt;=E6906)/(SRP!$C$20:$C$23&gt;=E6906),SRP!$D$20:$D$23)*(G6906/100)*(E6906/1000)),IF(C6906="Wine",SUM(LOOKUP(2,1/(SRP!$B$15:$B$19&lt;=E6906)/(SRP!$C$15:$C$19&gt;=E6906),SRP!$D$15:$D$19)*(G6906/100)*(E6906/1000)),IF(C6906="Ready to Drink",SUM(LOOKUP(2,1/(SRP!$B$10:$B$14&lt;=E6906)/(SRP!$C$10:$C$14&gt;=E6906),SRP!$D$10:$D$14)*(G6906/100)*(E6906/1000)),0))))),2)</f>
        <v>6.81</v>
      </c>
    </row>
    <row r="6907" spans="1:11" x14ac:dyDescent="0.35">
      <c r="A6907" s="2">
        <v>53886</v>
      </c>
      <c r="B6907" s="76" t="s">
        <v>5506</v>
      </c>
      <c r="C6907" s="76" t="s">
        <v>285</v>
      </c>
      <c r="D6907" s="76" t="s">
        <v>5267</v>
      </c>
      <c r="E6907" s="76">
        <v>750</v>
      </c>
      <c r="F6907" s="76">
        <v>12</v>
      </c>
      <c r="G6907" s="77">
        <v>30</v>
      </c>
      <c r="H6907" s="76" t="s">
        <v>3280</v>
      </c>
      <c r="I6907" s="77">
        <v>28.99</v>
      </c>
      <c r="J6907" s="2">
        <v>1</v>
      </c>
      <c r="K6907" s="119" cm="1">
        <f t="array" ref="K6907">ROUND(IF(C6907="Beer",SUM(LOOKUP(2,1/(SRP!$B$7:$B$9&lt;=E6907)/(SRP!$C$7:$C$9&gt;=E6907),SRP!$D$7:$D$9)*(G6907/100)*(E6907/1000)),IF(C6907="Spirits",SUM(LOOKUP(2,1/(SRP!$B$2:$B$6&lt;=E6907)/(SRP!$C$2:$C$6&gt;=E6907),SRP!$D$2:$D$6)*(G6907/100)*(E6907/1000)),IF(AND(C6907="Wine",D6907="Fortified Wines"),SUM(LOOKUP(2,1/(SRP!$B$20:$B$23&lt;=E6907)/(SRP!$C$20:$C$23&gt;=E6907),SRP!$D$20:$D$23)*(G6907/100)*(E6907/1000)),IF(C6907="Wine",SUM(LOOKUP(2,1/(SRP!$B$15:$B$19&lt;=E6907)/(SRP!$C$15:$C$19&gt;=E6907),SRP!$D$15:$D$19)*(G6907/100)*(E6907/1000)),IF(C6907="Ready to Drink",SUM(LOOKUP(2,1/(SRP!$B$10:$B$14&lt;=E6907)/(SRP!$C$10:$C$14&gt;=E6907),SRP!$D$10:$D$14)*(G6907/100)*(E6907/1000)),0))))),2)</f>
        <v>15.71</v>
      </c>
    </row>
    <row r="6908" spans="1:11" x14ac:dyDescent="0.35">
      <c r="A6908" s="2">
        <v>53900</v>
      </c>
      <c r="B6908" s="76" t="s">
        <v>5486</v>
      </c>
      <c r="C6908" s="76" t="s">
        <v>286</v>
      </c>
      <c r="D6908" s="76" t="s">
        <v>5254</v>
      </c>
      <c r="E6908" s="76">
        <v>750</v>
      </c>
      <c r="F6908" s="76">
        <v>12</v>
      </c>
      <c r="G6908" s="77">
        <v>14.5</v>
      </c>
      <c r="H6908" s="76" t="s">
        <v>3302</v>
      </c>
      <c r="I6908" s="77">
        <v>49.99</v>
      </c>
      <c r="J6908" s="2">
        <v>1</v>
      </c>
      <c r="K6908" s="119" cm="1">
        <f t="array" ref="K6908">ROUND(IF(C6908="Beer",SUM(LOOKUP(2,1/(SRP!$B$7:$B$9&lt;=E6908)/(SRP!$C$7:$C$9&gt;=E6908),SRP!$D$7:$D$9)*(G6908/100)*(E6908/1000)),IF(C6908="Spirits",SUM(LOOKUP(2,1/(SRP!$B$2:$B$6&lt;=E6908)/(SRP!$C$2:$C$6&gt;=E6908),SRP!$D$2:$D$6)*(G6908/100)*(E6908/1000)),IF(AND(C6908="Wine",D6908="Fortified Wines"),SUM(LOOKUP(2,1/(SRP!$B$20:$B$23&lt;=E6908)/(SRP!$C$20:$C$23&gt;=E6908),SRP!$D$20:$D$23)*(G6908/100)*(E6908/1000)),IF(C6908="Wine",SUM(LOOKUP(2,1/(SRP!$B$15:$B$19&lt;=E6908)/(SRP!$C$15:$C$19&gt;=E6908),SRP!$D$15:$D$19)*(G6908/100)*(E6908/1000)),IF(C6908="Ready to Drink",SUM(LOOKUP(2,1/(SRP!$B$10:$B$14&lt;=E6908)/(SRP!$C$10:$C$14&gt;=E6908),SRP!$D$10:$D$14)*(G6908/100)*(E6908/1000)),0))))),2)</f>
        <v>7.59</v>
      </c>
    </row>
    <row r="6909" spans="1:11" x14ac:dyDescent="0.35">
      <c r="A6909" s="2">
        <v>53925</v>
      </c>
      <c r="B6909" s="76" t="s">
        <v>5522</v>
      </c>
      <c r="C6909" s="76" t="s">
        <v>286</v>
      </c>
      <c r="D6909" s="76" t="s">
        <v>5236</v>
      </c>
      <c r="E6909" s="76">
        <v>750</v>
      </c>
      <c r="F6909" s="76">
        <v>12</v>
      </c>
      <c r="G6909" s="77">
        <v>13</v>
      </c>
      <c r="H6909" s="76" t="s">
        <v>3361</v>
      </c>
      <c r="I6909" s="77">
        <v>19.989999999999998</v>
      </c>
      <c r="J6909" s="2">
        <v>1</v>
      </c>
      <c r="K6909" s="119" cm="1">
        <f t="array" ref="K6909">ROUND(IF(C6909="Beer",SUM(LOOKUP(2,1/(SRP!$B$7:$B$9&lt;=E6909)/(SRP!$C$7:$C$9&gt;=E6909),SRP!$D$7:$D$9)*(G6909/100)*(E6909/1000)),IF(C6909="Spirits",SUM(LOOKUP(2,1/(SRP!$B$2:$B$6&lt;=E6909)/(SRP!$C$2:$C$6&gt;=E6909),SRP!$D$2:$D$6)*(G6909/100)*(E6909/1000)),IF(AND(C6909="Wine",D6909="Fortified Wines"),SUM(LOOKUP(2,1/(SRP!$B$20:$B$23&lt;=E6909)/(SRP!$C$20:$C$23&gt;=E6909),SRP!$D$20:$D$23)*(G6909/100)*(E6909/1000)),IF(C6909="Wine",SUM(LOOKUP(2,1/(SRP!$B$15:$B$19&lt;=E6909)/(SRP!$C$15:$C$19&gt;=E6909),SRP!$D$15:$D$19)*(G6909/100)*(E6909/1000)),IF(C6909="Ready to Drink",SUM(LOOKUP(2,1/(SRP!$B$10:$B$14&lt;=E6909)/(SRP!$C$10:$C$14&gt;=E6909),SRP!$D$10:$D$14)*(G6909/100)*(E6909/1000)),0))))),2)</f>
        <v>6.81</v>
      </c>
    </row>
    <row r="6910" spans="1:11" x14ac:dyDescent="0.35">
      <c r="A6910" s="2">
        <v>53936</v>
      </c>
      <c r="B6910" s="76" t="s">
        <v>6993</v>
      </c>
      <c r="C6910" s="76" t="s">
        <v>286</v>
      </c>
      <c r="D6910" s="76" t="s">
        <v>5236</v>
      </c>
      <c r="E6910" s="76">
        <v>750</v>
      </c>
      <c r="F6910" s="76">
        <v>12</v>
      </c>
      <c r="G6910" s="77">
        <v>13.5</v>
      </c>
      <c r="H6910" s="76" t="s">
        <v>3294</v>
      </c>
      <c r="I6910" s="77">
        <v>19.989999999999998</v>
      </c>
      <c r="J6910" s="2">
        <v>1</v>
      </c>
      <c r="K6910" s="119" cm="1">
        <f t="array" ref="K6910">ROUND(IF(C6910="Beer",SUM(LOOKUP(2,1/(SRP!$B$7:$B$9&lt;=E6910)/(SRP!$C$7:$C$9&gt;=E6910),SRP!$D$7:$D$9)*(G6910/100)*(E6910/1000)),IF(C6910="Spirits",SUM(LOOKUP(2,1/(SRP!$B$2:$B$6&lt;=E6910)/(SRP!$C$2:$C$6&gt;=E6910),SRP!$D$2:$D$6)*(G6910/100)*(E6910/1000)),IF(AND(C6910="Wine",D6910="Fortified Wines"),SUM(LOOKUP(2,1/(SRP!$B$20:$B$23&lt;=E6910)/(SRP!$C$20:$C$23&gt;=E6910),SRP!$D$20:$D$23)*(G6910/100)*(E6910/1000)),IF(C6910="Wine",SUM(LOOKUP(2,1/(SRP!$B$15:$B$19&lt;=E6910)/(SRP!$C$15:$C$19&gt;=E6910),SRP!$D$15:$D$19)*(G6910/100)*(E6910/1000)),IF(C6910="Ready to Drink",SUM(LOOKUP(2,1/(SRP!$B$10:$B$14&lt;=E6910)/(SRP!$C$10:$C$14&gt;=E6910),SRP!$D$10:$D$14)*(G6910/100)*(E6910/1000)),0))))),2)</f>
        <v>7.07</v>
      </c>
    </row>
    <row r="6911" spans="1:11" x14ac:dyDescent="0.35">
      <c r="A6911" s="2">
        <v>53939</v>
      </c>
      <c r="B6911" s="76" t="s">
        <v>6468</v>
      </c>
      <c r="C6911" s="76" t="s">
        <v>287</v>
      </c>
      <c r="D6911" s="76" t="s">
        <v>5271</v>
      </c>
      <c r="E6911" s="76">
        <v>355</v>
      </c>
      <c r="F6911" s="76">
        <v>24</v>
      </c>
      <c r="G6911" s="77">
        <v>3.5</v>
      </c>
      <c r="H6911" s="76" t="s">
        <v>3638</v>
      </c>
      <c r="I6911" s="77">
        <v>3</v>
      </c>
      <c r="J6911" s="2">
        <v>1</v>
      </c>
      <c r="K6911" s="119" cm="1">
        <f t="array" ref="K6911">ROUND(IF(C6911="Beer",SUM(LOOKUP(2,1/(SRP!$B$7:$B$9&lt;=E6911)/(SRP!$C$7:$C$9&gt;=E6911),SRP!$D$7:$D$9)*(G6911/100)*(E6911/1000)),IF(C6911="Spirits",SUM(LOOKUP(2,1/(SRP!$B$2:$B$6&lt;=E6911)/(SRP!$C$2:$C$6&gt;=E6911),SRP!$D$2:$D$6)*(G6911/100)*(E6911/1000)),IF(AND(C6911="Wine",D6911="Fortified Wines"),SUM(LOOKUP(2,1/(SRP!$B$20:$B$23&lt;=E6911)/(SRP!$C$20:$C$23&gt;=E6911),SRP!$D$20:$D$23)*(G6911/100)*(E6911/1000)),IF(C6911="Wine",SUM(LOOKUP(2,1/(SRP!$B$15:$B$19&lt;=E6911)/(SRP!$C$15:$C$19&gt;=E6911),SRP!$D$15:$D$19)*(G6911/100)*(E6911/1000)),IF(C6911="Ready to Drink",SUM(LOOKUP(2,1/(SRP!$B$10:$B$14&lt;=E6911)/(SRP!$C$10:$C$14&gt;=E6911),SRP!$D$10:$D$14)*(G6911/100)*(E6911/1000)),0))))),2)</f>
        <v>0.87</v>
      </c>
    </row>
    <row r="6912" spans="1:11" x14ac:dyDescent="0.35">
      <c r="A6912" s="2">
        <v>53939</v>
      </c>
      <c r="B6912" s="76" t="s">
        <v>6468</v>
      </c>
      <c r="C6912" s="76" t="s">
        <v>287</v>
      </c>
      <c r="D6912" s="76" t="s">
        <v>5271</v>
      </c>
      <c r="E6912" s="76">
        <v>355</v>
      </c>
      <c r="F6912" s="76">
        <v>24</v>
      </c>
      <c r="G6912" s="77">
        <v>3.5</v>
      </c>
      <c r="H6912" s="76" t="s">
        <v>3638</v>
      </c>
      <c r="I6912" s="77">
        <v>3</v>
      </c>
      <c r="J6912" s="2">
        <v>1</v>
      </c>
      <c r="K6912" s="119" cm="1">
        <f t="array" ref="K6912">ROUND(IF(C6912="Beer",SUM(LOOKUP(2,1/(SRP!$B$7:$B$9&lt;=E6912)/(SRP!$C$7:$C$9&gt;=E6912),SRP!$D$7:$D$9)*(G6912/100)*(E6912/1000)),IF(C6912="Spirits",SUM(LOOKUP(2,1/(SRP!$B$2:$B$6&lt;=E6912)/(SRP!$C$2:$C$6&gt;=E6912),SRP!$D$2:$D$6)*(G6912/100)*(E6912/1000)),IF(AND(C6912="Wine",D6912="Fortified Wines"),SUM(LOOKUP(2,1/(SRP!$B$20:$B$23&lt;=E6912)/(SRP!$C$20:$C$23&gt;=E6912),SRP!$D$20:$D$23)*(G6912/100)*(E6912/1000)),IF(C6912="Wine",SUM(LOOKUP(2,1/(SRP!$B$15:$B$19&lt;=E6912)/(SRP!$C$15:$C$19&gt;=E6912),SRP!$D$15:$D$19)*(G6912/100)*(E6912/1000)),IF(C6912="Ready to Drink",SUM(LOOKUP(2,1/(SRP!$B$10:$B$14&lt;=E6912)/(SRP!$C$10:$C$14&gt;=E6912),SRP!$D$10:$D$14)*(G6912/100)*(E6912/1000)),0))))),2)</f>
        <v>0.87</v>
      </c>
    </row>
    <row r="6913" spans="1:11" x14ac:dyDescent="0.35">
      <c r="A6913" s="2">
        <v>53942</v>
      </c>
      <c r="B6913" s="76" t="s">
        <v>5484</v>
      </c>
      <c r="C6913" s="76" t="s">
        <v>285</v>
      </c>
      <c r="D6913" s="76" t="s">
        <v>6949</v>
      </c>
      <c r="E6913" s="76">
        <v>750</v>
      </c>
      <c r="F6913" s="76">
        <v>12</v>
      </c>
      <c r="G6913" s="77">
        <v>35</v>
      </c>
      <c r="H6913" s="76" t="s">
        <v>3282</v>
      </c>
      <c r="I6913" s="77">
        <v>29.99</v>
      </c>
      <c r="J6913" s="2">
        <v>1</v>
      </c>
      <c r="K6913" s="119" cm="1">
        <f t="array" ref="K6913">ROUND(IF(C6913="Beer",SUM(LOOKUP(2,1/(SRP!$B$7:$B$9&lt;=E6913)/(SRP!$C$7:$C$9&gt;=E6913),SRP!$D$7:$D$9)*(G6913/100)*(E6913/1000)),IF(C6913="Spirits",SUM(LOOKUP(2,1/(SRP!$B$2:$B$6&lt;=E6913)/(SRP!$C$2:$C$6&gt;=E6913),SRP!$D$2:$D$6)*(G6913/100)*(E6913/1000)),IF(AND(C6913="Wine",D6913="Fortified Wines"),SUM(LOOKUP(2,1/(SRP!$B$20:$B$23&lt;=E6913)/(SRP!$C$20:$C$23&gt;=E6913),SRP!$D$20:$D$23)*(G6913/100)*(E6913/1000)),IF(C6913="Wine",SUM(LOOKUP(2,1/(SRP!$B$15:$B$19&lt;=E6913)/(SRP!$C$15:$C$19&gt;=E6913),SRP!$D$15:$D$19)*(G6913/100)*(E6913/1000)),IF(C6913="Ready to Drink",SUM(LOOKUP(2,1/(SRP!$B$10:$B$14&lt;=E6913)/(SRP!$C$10:$C$14&gt;=E6913),SRP!$D$10:$D$14)*(G6913/100)*(E6913/1000)),0))))),2)</f>
        <v>18.329999999999998</v>
      </c>
    </row>
    <row r="6914" spans="1:11" x14ac:dyDescent="0.35">
      <c r="A6914" s="2">
        <v>53943</v>
      </c>
      <c r="B6914" s="76" t="s">
        <v>6469</v>
      </c>
      <c r="C6914" s="76" t="s">
        <v>286</v>
      </c>
      <c r="D6914" s="76" t="s">
        <v>5244</v>
      </c>
      <c r="E6914" s="76">
        <v>750</v>
      </c>
      <c r="F6914" s="76">
        <v>12</v>
      </c>
      <c r="G6914" s="77">
        <v>13</v>
      </c>
      <c r="H6914" s="76" t="s">
        <v>3281</v>
      </c>
      <c r="I6914" s="77">
        <v>21.99</v>
      </c>
      <c r="J6914" s="2">
        <v>1</v>
      </c>
      <c r="K6914" s="119" cm="1">
        <f t="array" ref="K6914">ROUND(IF(C6914="Beer",SUM(LOOKUP(2,1/(SRP!$B$7:$B$9&lt;=E6914)/(SRP!$C$7:$C$9&gt;=E6914),SRP!$D$7:$D$9)*(G6914/100)*(E6914/1000)),IF(C6914="Spirits",SUM(LOOKUP(2,1/(SRP!$B$2:$B$6&lt;=E6914)/(SRP!$C$2:$C$6&gt;=E6914),SRP!$D$2:$D$6)*(G6914/100)*(E6914/1000)),IF(AND(C6914="Wine",D6914="Fortified Wines"),SUM(LOOKUP(2,1/(SRP!$B$20:$B$23&lt;=E6914)/(SRP!$C$20:$C$23&gt;=E6914),SRP!$D$20:$D$23)*(G6914/100)*(E6914/1000)),IF(C6914="Wine",SUM(LOOKUP(2,1/(SRP!$B$15:$B$19&lt;=E6914)/(SRP!$C$15:$C$19&gt;=E6914),SRP!$D$15:$D$19)*(G6914/100)*(E6914/1000)),IF(C6914="Ready to Drink",SUM(LOOKUP(2,1/(SRP!$B$10:$B$14&lt;=E6914)/(SRP!$C$10:$C$14&gt;=E6914),SRP!$D$10:$D$14)*(G6914/100)*(E6914/1000)),0))))),2)</f>
        <v>6.81</v>
      </c>
    </row>
    <row r="6915" spans="1:11" x14ac:dyDescent="0.35">
      <c r="A6915" s="2">
        <v>53971</v>
      </c>
      <c r="B6915" s="76" t="s">
        <v>6470</v>
      </c>
      <c r="C6915" s="76" t="s">
        <v>286</v>
      </c>
      <c r="D6915" s="76" t="s">
        <v>300</v>
      </c>
      <c r="E6915" s="76">
        <v>750</v>
      </c>
      <c r="F6915" s="76">
        <v>12</v>
      </c>
      <c r="G6915" s="77">
        <v>13</v>
      </c>
      <c r="H6915" s="76" t="s">
        <v>3294</v>
      </c>
      <c r="I6915" s="77">
        <v>17.989999999999998</v>
      </c>
      <c r="J6915" s="2">
        <v>1</v>
      </c>
      <c r="K6915" s="119" cm="1">
        <f t="array" ref="K6915">ROUND(IF(C6915="Beer",SUM(LOOKUP(2,1/(SRP!$B$7:$B$9&lt;=E6915)/(SRP!$C$7:$C$9&gt;=E6915),SRP!$D$7:$D$9)*(G6915/100)*(E6915/1000)),IF(C6915="Spirits",SUM(LOOKUP(2,1/(SRP!$B$2:$B$6&lt;=E6915)/(SRP!$C$2:$C$6&gt;=E6915),SRP!$D$2:$D$6)*(G6915/100)*(E6915/1000)),IF(AND(C6915="Wine",D6915="Fortified Wines"),SUM(LOOKUP(2,1/(SRP!$B$20:$B$23&lt;=E6915)/(SRP!$C$20:$C$23&gt;=E6915),SRP!$D$20:$D$23)*(G6915/100)*(E6915/1000)),IF(C6915="Wine",SUM(LOOKUP(2,1/(SRP!$B$15:$B$19&lt;=E6915)/(SRP!$C$15:$C$19&gt;=E6915),SRP!$D$15:$D$19)*(G6915/100)*(E6915/1000)),IF(C6915="Ready to Drink",SUM(LOOKUP(2,1/(SRP!$B$10:$B$14&lt;=E6915)/(SRP!$C$10:$C$14&gt;=E6915),SRP!$D$10:$D$14)*(G6915/100)*(E6915/1000)),0))))),2)</f>
        <v>6.81</v>
      </c>
    </row>
    <row r="6916" spans="1:11" x14ac:dyDescent="0.35">
      <c r="A6916" s="2">
        <v>53975</v>
      </c>
      <c r="B6916" s="76" t="s">
        <v>5488</v>
      </c>
      <c r="C6916" s="76" t="s">
        <v>287</v>
      </c>
      <c r="D6916" s="76" t="s">
        <v>5240</v>
      </c>
      <c r="E6916" s="76">
        <v>750</v>
      </c>
      <c r="F6916" s="76">
        <v>12</v>
      </c>
      <c r="G6916" s="77">
        <v>8</v>
      </c>
      <c r="H6916" s="76" t="s">
        <v>3382</v>
      </c>
      <c r="I6916" s="77">
        <v>17</v>
      </c>
      <c r="J6916" s="2">
        <v>1</v>
      </c>
      <c r="K6916" s="119" cm="1">
        <f t="array" ref="K6916">ROUND(IF(C6916="Beer",SUM(LOOKUP(2,1/(SRP!$B$7:$B$9&lt;=E6916)/(SRP!$C$7:$C$9&gt;=E6916),SRP!$D$7:$D$9)*(G6916/100)*(E6916/1000)),IF(C6916="Spirits",SUM(LOOKUP(2,1/(SRP!$B$2:$B$6&lt;=E6916)/(SRP!$C$2:$C$6&gt;=E6916),SRP!$D$2:$D$6)*(G6916/100)*(E6916/1000)),IF(AND(C6916="Wine",D6916="Fortified Wines"),SUM(LOOKUP(2,1/(SRP!$B$20:$B$23&lt;=E6916)/(SRP!$C$20:$C$23&gt;=E6916),SRP!$D$20:$D$23)*(G6916/100)*(E6916/1000)),IF(C6916="Wine",SUM(LOOKUP(2,1/(SRP!$B$15:$B$19&lt;=E6916)/(SRP!$C$15:$C$19&gt;=E6916),SRP!$D$15:$D$19)*(G6916/100)*(E6916/1000)),IF(C6916="Ready to Drink",SUM(LOOKUP(2,1/(SRP!$B$10:$B$14&lt;=E6916)/(SRP!$C$10:$C$14&gt;=E6916),SRP!$D$10:$D$14)*(G6916/100)*(E6916/1000)),0))))),2)</f>
        <v>4.1900000000000004</v>
      </c>
    </row>
    <row r="6917" spans="1:11" x14ac:dyDescent="0.35">
      <c r="A6917" s="2">
        <v>53975</v>
      </c>
      <c r="B6917" s="76" t="s">
        <v>5488</v>
      </c>
      <c r="C6917" s="76" t="s">
        <v>287</v>
      </c>
      <c r="D6917" s="76" t="s">
        <v>5240</v>
      </c>
      <c r="E6917" s="76">
        <v>750</v>
      </c>
      <c r="F6917" s="76">
        <v>12</v>
      </c>
      <c r="G6917" s="77">
        <v>8</v>
      </c>
      <c r="H6917" s="76" t="s">
        <v>3382</v>
      </c>
      <c r="I6917" s="77">
        <v>17</v>
      </c>
      <c r="J6917" s="2">
        <v>1</v>
      </c>
      <c r="K6917" s="119" cm="1">
        <f t="array" ref="K6917">ROUND(IF(C6917="Beer",SUM(LOOKUP(2,1/(SRP!$B$7:$B$9&lt;=E6917)/(SRP!$C$7:$C$9&gt;=E6917),SRP!$D$7:$D$9)*(G6917/100)*(E6917/1000)),IF(C6917="Spirits",SUM(LOOKUP(2,1/(SRP!$B$2:$B$6&lt;=E6917)/(SRP!$C$2:$C$6&gt;=E6917),SRP!$D$2:$D$6)*(G6917/100)*(E6917/1000)),IF(AND(C6917="Wine",D6917="Fortified Wines"),SUM(LOOKUP(2,1/(SRP!$B$20:$B$23&lt;=E6917)/(SRP!$C$20:$C$23&gt;=E6917),SRP!$D$20:$D$23)*(G6917/100)*(E6917/1000)),IF(C6917="Wine",SUM(LOOKUP(2,1/(SRP!$B$15:$B$19&lt;=E6917)/(SRP!$C$15:$C$19&gt;=E6917),SRP!$D$15:$D$19)*(G6917/100)*(E6917/1000)),IF(C6917="Ready to Drink",SUM(LOOKUP(2,1/(SRP!$B$10:$B$14&lt;=E6917)/(SRP!$C$10:$C$14&gt;=E6917),SRP!$D$10:$D$14)*(G6917/100)*(E6917/1000)),0))))),2)</f>
        <v>4.1900000000000004</v>
      </c>
    </row>
    <row r="6918" spans="1:11" x14ac:dyDescent="0.35">
      <c r="A6918" s="2">
        <v>53978</v>
      </c>
      <c r="B6918" s="76" t="s">
        <v>5491</v>
      </c>
      <c r="C6918" s="76" t="s">
        <v>285</v>
      </c>
      <c r="D6918" s="76" t="s">
        <v>6931</v>
      </c>
      <c r="E6918" s="76">
        <v>750</v>
      </c>
      <c r="F6918" s="76">
        <v>6</v>
      </c>
      <c r="G6918" s="77">
        <v>40</v>
      </c>
      <c r="H6918" s="76" t="s">
        <v>3326</v>
      </c>
      <c r="I6918" s="77">
        <v>50.99</v>
      </c>
      <c r="J6918" s="2">
        <v>1</v>
      </c>
      <c r="K6918" s="119" cm="1">
        <f t="array" ref="K6918">ROUND(IF(C6918="Beer",SUM(LOOKUP(2,1/(SRP!$B$7:$B$9&lt;=E6918)/(SRP!$C$7:$C$9&gt;=E6918),SRP!$D$7:$D$9)*(G6918/100)*(E6918/1000)),IF(C6918="Spirits",SUM(LOOKUP(2,1/(SRP!$B$2:$B$6&lt;=E6918)/(SRP!$C$2:$C$6&gt;=E6918),SRP!$D$2:$D$6)*(G6918/100)*(E6918/1000)),IF(AND(C6918="Wine",D6918="Fortified Wines"),SUM(LOOKUP(2,1/(SRP!$B$20:$B$23&lt;=E6918)/(SRP!$C$20:$C$23&gt;=E6918),SRP!$D$20:$D$23)*(G6918/100)*(E6918/1000)),IF(C6918="Wine",SUM(LOOKUP(2,1/(SRP!$B$15:$B$19&lt;=E6918)/(SRP!$C$15:$C$19&gt;=E6918),SRP!$D$15:$D$19)*(G6918/100)*(E6918/1000)),IF(C6918="Ready to Drink",SUM(LOOKUP(2,1/(SRP!$B$10:$B$14&lt;=E6918)/(SRP!$C$10:$C$14&gt;=E6918),SRP!$D$10:$D$14)*(G6918/100)*(E6918/1000)),0))))),2)</f>
        <v>20.94</v>
      </c>
    </row>
    <row r="6919" spans="1:11" x14ac:dyDescent="0.35">
      <c r="A6919" s="2">
        <v>53991</v>
      </c>
      <c r="B6919" s="76" t="s">
        <v>5504</v>
      </c>
      <c r="C6919" s="76" t="s">
        <v>286</v>
      </c>
      <c r="D6919" s="76" t="s">
        <v>5236</v>
      </c>
      <c r="E6919" s="76">
        <v>750</v>
      </c>
      <c r="F6919" s="76">
        <v>12</v>
      </c>
      <c r="G6919" s="77">
        <v>14</v>
      </c>
      <c r="H6919" s="76" t="s">
        <v>3326</v>
      </c>
      <c r="I6919" s="77">
        <v>23.99</v>
      </c>
      <c r="J6919" s="2">
        <v>1</v>
      </c>
      <c r="K6919" s="119" cm="1">
        <f t="array" ref="K6919">ROUND(IF(C6919="Beer",SUM(LOOKUP(2,1/(SRP!$B$7:$B$9&lt;=E6919)/(SRP!$C$7:$C$9&gt;=E6919),SRP!$D$7:$D$9)*(G6919/100)*(E6919/1000)),IF(C6919="Spirits",SUM(LOOKUP(2,1/(SRP!$B$2:$B$6&lt;=E6919)/(SRP!$C$2:$C$6&gt;=E6919),SRP!$D$2:$D$6)*(G6919/100)*(E6919/1000)),IF(AND(C6919="Wine",D6919="Fortified Wines"),SUM(LOOKUP(2,1/(SRP!$B$20:$B$23&lt;=E6919)/(SRP!$C$20:$C$23&gt;=E6919),SRP!$D$20:$D$23)*(G6919/100)*(E6919/1000)),IF(C6919="Wine",SUM(LOOKUP(2,1/(SRP!$B$15:$B$19&lt;=E6919)/(SRP!$C$15:$C$19&gt;=E6919),SRP!$D$15:$D$19)*(G6919/100)*(E6919/1000)),IF(C6919="Ready to Drink",SUM(LOOKUP(2,1/(SRP!$B$10:$B$14&lt;=E6919)/(SRP!$C$10:$C$14&gt;=E6919),SRP!$D$10:$D$14)*(G6919/100)*(E6919/1000)),0))))),2)</f>
        <v>7.33</v>
      </c>
    </row>
    <row r="6920" spans="1:11" x14ac:dyDescent="0.35">
      <c r="A6920" s="2">
        <v>54001</v>
      </c>
      <c r="B6920" s="76" t="s">
        <v>5501</v>
      </c>
      <c r="C6920" s="76" t="s">
        <v>286</v>
      </c>
      <c r="D6920" s="76" t="s">
        <v>5236</v>
      </c>
      <c r="E6920" s="76">
        <v>1500</v>
      </c>
      <c r="F6920" s="76">
        <v>6</v>
      </c>
      <c r="G6920" s="77">
        <v>12.5</v>
      </c>
      <c r="H6920" s="76" t="s">
        <v>3297</v>
      </c>
      <c r="I6920" s="77">
        <v>36.99</v>
      </c>
      <c r="J6920" s="2">
        <v>2</v>
      </c>
      <c r="K6920" s="119" cm="1">
        <f t="array" ref="K6920">ROUND(IF(C6920="Beer",SUM(LOOKUP(2,1/(SRP!$B$7:$B$9&lt;=E6920)/(SRP!$C$7:$C$9&gt;=E6920),SRP!$D$7:$D$9)*(G6920/100)*(E6920/1000)),IF(C6920="Spirits",SUM(LOOKUP(2,1/(SRP!$B$2:$B$6&lt;=E6920)/(SRP!$C$2:$C$6&gt;=E6920),SRP!$D$2:$D$6)*(G6920/100)*(E6920/1000)),IF(AND(C6920="Wine",D6920="Fortified Wines"),SUM(LOOKUP(2,1/(SRP!$B$20:$B$23&lt;=E6920)/(SRP!$C$20:$C$23&gt;=E6920),SRP!$D$20:$D$23)*(G6920/100)*(E6920/1000)),IF(C6920="Wine",SUM(LOOKUP(2,1/(SRP!$B$15:$B$19&lt;=E6920)/(SRP!$C$15:$C$19&gt;=E6920),SRP!$D$15:$D$19)*(G6920/100)*(E6920/1000)),IF(C6920="Ready to Drink",SUM(LOOKUP(2,1/(SRP!$B$10:$B$14&lt;=E6920)/(SRP!$C$10:$C$14&gt;=E6920),SRP!$D$10:$D$14)*(G6920/100)*(E6920/1000)),0))))),2)</f>
        <v>13.09</v>
      </c>
    </row>
    <row r="6921" spans="1:11" x14ac:dyDescent="0.35">
      <c r="A6921" s="2">
        <v>54002</v>
      </c>
      <c r="B6921" s="76" t="s">
        <v>5349</v>
      </c>
      <c r="C6921" s="76" t="s">
        <v>286</v>
      </c>
      <c r="D6921" s="76" t="s">
        <v>5254</v>
      </c>
      <c r="E6921" s="76">
        <v>750</v>
      </c>
      <c r="F6921" s="76">
        <v>6</v>
      </c>
      <c r="G6921" s="77">
        <v>13.5</v>
      </c>
      <c r="H6921" s="76" t="s">
        <v>3303</v>
      </c>
      <c r="I6921" s="77">
        <v>39.99</v>
      </c>
      <c r="J6921" s="2">
        <v>1</v>
      </c>
      <c r="K6921" s="119" cm="1">
        <f t="array" ref="K6921">ROUND(IF(C6921="Beer",SUM(LOOKUP(2,1/(SRP!$B$7:$B$9&lt;=E6921)/(SRP!$C$7:$C$9&gt;=E6921),SRP!$D$7:$D$9)*(G6921/100)*(E6921/1000)),IF(C6921="Spirits",SUM(LOOKUP(2,1/(SRP!$B$2:$B$6&lt;=E6921)/(SRP!$C$2:$C$6&gt;=E6921),SRP!$D$2:$D$6)*(G6921/100)*(E6921/1000)),IF(AND(C6921="Wine",D6921="Fortified Wines"),SUM(LOOKUP(2,1/(SRP!$B$20:$B$23&lt;=E6921)/(SRP!$C$20:$C$23&gt;=E6921),SRP!$D$20:$D$23)*(G6921/100)*(E6921/1000)),IF(C6921="Wine",SUM(LOOKUP(2,1/(SRP!$B$15:$B$19&lt;=E6921)/(SRP!$C$15:$C$19&gt;=E6921),SRP!$D$15:$D$19)*(G6921/100)*(E6921/1000)),IF(C6921="Ready to Drink",SUM(LOOKUP(2,1/(SRP!$B$10:$B$14&lt;=E6921)/(SRP!$C$10:$C$14&gt;=E6921),SRP!$D$10:$D$14)*(G6921/100)*(E6921/1000)),0))))),2)</f>
        <v>7.07</v>
      </c>
    </row>
    <row r="6922" spans="1:11" x14ac:dyDescent="0.35">
      <c r="A6922" s="2">
        <v>54004</v>
      </c>
      <c r="B6922" s="76" t="s">
        <v>6471</v>
      </c>
      <c r="C6922" s="76" t="s">
        <v>285</v>
      </c>
      <c r="D6922" s="76" t="s">
        <v>6931</v>
      </c>
      <c r="E6922" s="76">
        <v>750</v>
      </c>
      <c r="F6922" s="76">
        <v>6</v>
      </c>
      <c r="G6922" s="77">
        <v>40</v>
      </c>
      <c r="H6922" s="76" t="s">
        <v>3279</v>
      </c>
      <c r="I6922" s="77">
        <v>31.2</v>
      </c>
      <c r="J6922" s="2">
        <v>1</v>
      </c>
      <c r="K6922" s="119" cm="1">
        <f t="array" ref="K6922">ROUND(IF(C6922="Beer",SUM(LOOKUP(2,1/(SRP!$B$7:$B$9&lt;=E6922)/(SRP!$C$7:$C$9&gt;=E6922),SRP!$D$7:$D$9)*(G6922/100)*(E6922/1000)),IF(C6922="Spirits",SUM(LOOKUP(2,1/(SRP!$B$2:$B$6&lt;=E6922)/(SRP!$C$2:$C$6&gt;=E6922),SRP!$D$2:$D$6)*(G6922/100)*(E6922/1000)),IF(AND(C6922="Wine",D6922="Fortified Wines"),SUM(LOOKUP(2,1/(SRP!$B$20:$B$23&lt;=E6922)/(SRP!$C$20:$C$23&gt;=E6922),SRP!$D$20:$D$23)*(G6922/100)*(E6922/1000)),IF(C6922="Wine",SUM(LOOKUP(2,1/(SRP!$B$15:$B$19&lt;=E6922)/(SRP!$C$15:$C$19&gt;=E6922),SRP!$D$15:$D$19)*(G6922/100)*(E6922/1000)),IF(C6922="Ready to Drink",SUM(LOOKUP(2,1/(SRP!$B$10:$B$14&lt;=E6922)/(SRP!$C$10:$C$14&gt;=E6922),SRP!$D$10:$D$14)*(G6922/100)*(E6922/1000)),0))))),2)</f>
        <v>20.94</v>
      </c>
    </row>
    <row r="6923" spans="1:11" x14ac:dyDescent="0.35">
      <c r="A6923" s="2">
        <v>54018</v>
      </c>
      <c r="B6923" s="76" t="s">
        <v>5495</v>
      </c>
      <c r="C6923" s="76" t="s">
        <v>285</v>
      </c>
      <c r="D6923" s="76" t="s">
        <v>6931</v>
      </c>
      <c r="E6923" s="76">
        <v>750</v>
      </c>
      <c r="F6923" s="76">
        <v>12</v>
      </c>
      <c r="G6923" s="77">
        <v>40</v>
      </c>
      <c r="H6923" s="76" t="s">
        <v>5496</v>
      </c>
      <c r="I6923" s="77">
        <v>39.99</v>
      </c>
      <c r="J6923" s="2">
        <v>1</v>
      </c>
      <c r="K6923" s="119" cm="1">
        <f t="array" ref="K6923">ROUND(IF(C6923="Beer",SUM(LOOKUP(2,1/(SRP!$B$7:$B$9&lt;=E6923)/(SRP!$C$7:$C$9&gt;=E6923),SRP!$D$7:$D$9)*(G6923/100)*(E6923/1000)),IF(C6923="Spirits",SUM(LOOKUP(2,1/(SRP!$B$2:$B$6&lt;=E6923)/(SRP!$C$2:$C$6&gt;=E6923),SRP!$D$2:$D$6)*(G6923/100)*(E6923/1000)),IF(AND(C6923="Wine",D6923="Fortified Wines"),SUM(LOOKUP(2,1/(SRP!$B$20:$B$23&lt;=E6923)/(SRP!$C$20:$C$23&gt;=E6923),SRP!$D$20:$D$23)*(G6923/100)*(E6923/1000)),IF(C6923="Wine",SUM(LOOKUP(2,1/(SRP!$B$15:$B$19&lt;=E6923)/(SRP!$C$15:$C$19&gt;=E6923),SRP!$D$15:$D$19)*(G6923/100)*(E6923/1000)),IF(C6923="Ready to Drink",SUM(LOOKUP(2,1/(SRP!$B$10:$B$14&lt;=E6923)/(SRP!$C$10:$C$14&gt;=E6923),SRP!$D$10:$D$14)*(G6923/100)*(E6923/1000)),0))))),2)</f>
        <v>20.94</v>
      </c>
    </row>
    <row r="6924" spans="1:11" x14ac:dyDescent="0.35">
      <c r="A6924" s="2">
        <v>54020</v>
      </c>
      <c r="B6924" s="76" t="s">
        <v>6994</v>
      </c>
      <c r="C6924" s="76" t="s">
        <v>286</v>
      </c>
      <c r="D6924" s="76" t="s">
        <v>5245</v>
      </c>
      <c r="E6924" s="76">
        <v>750</v>
      </c>
      <c r="F6924" s="76">
        <v>12</v>
      </c>
      <c r="G6924" s="77">
        <v>13.5</v>
      </c>
      <c r="H6924" s="76" t="s">
        <v>3835</v>
      </c>
      <c r="I6924" s="77">
        <v>21.99</v>
      </c>
      <c r="J6924" s="2">
        <v>1</v>
      </c>
      <c r="K6924" s="119" cm="1">
        <f t="array" ref="K6924">ROUND(IF(C6924="Beer",SUM(LOOKUP(2,1/(SRP!$B$7:$B$9&lt;=E6924)/(SRP!$C$7:$C$9&gt;=E6924),SRP!$D$7:$D$9)*(G6924/100)*(E6924/1000)),IF(C6924="Spirits",SUM(LOOKUP(2,1/(SRP!$B$2:$B$6&lt;=E6924)/(SRP!$C$2:$C$6&gt;=E6924),SRP!$D$2:$D$6)*(G6924/100)*(E6924/1000)),IF(AND(C6924="Wine",D6924="Fortified Wines"),SUM(LOOKUP(2,1/(SRP!$B$20:$B$23&lt;=E6924)/(SRP!$C$20:$C$23&gt;=E6924),SRP!$D$20:$D$23)*(G6924/100)*(E6924/1000)),IF(C6924="Wine",SUM(LOOKUP(2,1/(SRP!$B$15:$B$19&lt;=E6924)/(SRP!$C$15:$C$19&gt;=E6924),SRP!$D$15:$D$19)*(G6924/100)*(E6924/1000)),IF(C6924="Ready to Drink",SUM(LOOKUP(2,1/(SRP!$B$10:$B$14&lt;=E6924)/(SRP!$C$10:$C$14&gt;=E6924),SRP!$D$10:$D$14)*(G6924/100)*(E6924/1000)),0))))),2)</f>
        <v>7.07</v>
      </c>
    </row>
    <row r="6925" spans="1:11" x14ac:dyDescent="0.35">
      <c r="A6925" s="2">
        <v>54024</v>
      </c>
      <c r="B6925" s="76" t="s">
        <v>6472</v>
      </c>
      <c r="C6925" s="76" t="s">
        <v>286</v>
      </c>
      <c r="D6925" s="76" t="s">
        <v>5251</v>
      </c>
      <c r="E6925" s="76">
        <v>1000</v>
      </c>
      <c r="F6925" s="76">
        <v>8</v>
      </c>
      <c r="G6925" s="77">
        <v>20</v>
      </c>
      <c r="H6925" s="76" t="s">
        <v>3288</v>
      </c>
      <c r="I6925" s="77">
        <v>66.989999999999995</v>
      </c>
      <c r="J6925" s="2">
        <v>1</v>
      </c>
      <c r="K6925" s="119" cm="1">
        <f t="array" ref="K6925">ROUND(IF(C6925="Beer",SUM(LOOKUP(2,1/(SRP!$B$7:$B$9&lt;=E6925)/(SRP!$C$7:$C$9&gt;=E6925),SRP!$D$7:$D$9)*(G6925/100)*(E6925/1000)),IF(C6925="Spirits",SUM(LOOKUP(2,1/(SRP!$B$2:$B$6&lt;=E6925)/(SRP!$C$2:$C$6&gt;=E6925),SRP!$D$2:$D$6)*(G6925/100)*(E6925/1000)),IF(AND(C6925="Wine",D6925="Fortified Wines"),SUM(LOOKUP(2,1/(SRP!$B$20:$B$23&lt;=E6925)/(SRP!$C$20:$C$23&gt;=E6925),SRP!$D$20:$D$23)*(G6925/100)*(E6925/1000)),IF(C6925="Wine",SUM(LOOKUP(2,1/(SRP!$B$15:$B$19&lt;=E6925)/(SRP!$C$15:$C$19&gt;=E6925),SRP!$D$15:$D$19)*(G6925/100)*(E6925/1000)),IF(C6925="Ready to Drink",SUM(LOOKUP(2,1/(SRP!$B$10:$B$14&lt;=E6925)/(SRP!$C$10:$C$14&gt;=E6925),SRP!$D$10:$D$14)*(G6925/100)*(E6925/1000)),0))))),2)</f>
        <v>13.96</v>
      </c>
    </row>
    <row r="6926" spans="1:11" x14ac:dyDescent="0.35">
      <c r="A6926" s="2">
        <v>54026</v>
      </c>
      <c r="B6926" s="76" t="s">
        <v>5574</v>
      </c>
      <c r="C6926" s="76" t="s">
        <v>286</v>
      </c>
      <c r="D6926" s="76" t="s">
        <v>5289</v>
      </c>
      <c r="E6926" s="76">
        <v>750</v>
      </c>
      <c r="F6926" s="76">
        <v>12</v>
      </c>
      <c r="G6926" s="77">
        <v>5.5</v>
      </c>
      <c r="H6926" s="76" t="s">
        <v>3299</v>
      </c>
      <c r="I6926" s="77">
        <v>19.989999999999998</v>
      </c>
      <c r="J6926" s="2">
        <v>1</v>
      </c>
      <c r="K6926" s="119" cm="1">
        <f t="array" ref="K6926">ROUND(IF(C6926="Beer",SUM(LOOKUP(2,1/(SRP!$B$7:$B$9&lt;=E6926)/(SRP!$C$7:$C$9&gt;=E6926),SRP!$D$7:$D$9)*(G6926/100)*(E6926/1000)),IF(C6926="Spirits",SUM(LOOKUP(2,1/(SRP!$B$2:$B$6&lt;=E6926)/(SRP!$C$2:$C$6&gt;=E6926),SRP!$D$2:$D$6)*(G6926/100)*(E6926/1000)),IF(AND(C6926="Wine",D6926="Fortified Wines"),SUM(LOOKUP(2,1/(SRP!$B$20:$B$23&lt;=E6926)/(SRP!$C$20:$C$23&gt;=E6926),SRP!$D$20:$D$23)*(G6926/100)*(E6926/1000)),IF(C6926="Wine",SUM(LOOKUP(2,1/(SRP!$B$15:$B$19&lt;=E6926)/(SRP!$C$15:$C$19&gt;=E6926),SRP!$D$15:$D$19)*(G6926/100)*(E6926/1000)),IF(C6926="Ready to Drink",SUM(LOOKUP(2,1/(SRP!$B$10:$B$14&lt;=E6926)/(SRP!$C$10:$C$14&gt;=E6926),SRP!$D$10:$D$14)*(G6926/100)*(E6926/1000)),0))))),2)</f>
        <v>2.88</v>
      </c>
    </row>
    <row r="6927" spans="1:11" x14ac:dyDescent="0.35">
      <c r="A6927" s="2">
        <v>54036</v>
      </c>
      <c r="B6927" s="76" t="s">
        <v>5523</v>
      </c>
      <c r="C6927" s="76" t="s">
        <v>286</v>
      </c>
      <c r="D6927" s="76" t="s">
        <v>5247</v>
      </c>
      <c r="E6927" s="76">
        <v>750</v>
      </c>
      <c r="F6927" s="76">
        <v>12</v>
      </c>
      <c r="G6927" s="77">
        <v>13</v>
      </c>
      <c r="H6927" s="76" t="s">
        <v>3308</v>
      </c>
      <c r="I6927" s="77">
        <v>24.99</v>
      </c>
      <c r="J6927" s="2">
        <v>1</v>
      </c>
      <c r="K6927" s="119" cm="1">
        <f t="array" ref="K6927">ROUND(IF(C6927="Beer",SUM(LOOKUP(2,1/(SRP!$B$7:$B$9&lt;=E6927)/(SRP!$C$7:$C$9&gt;=E6927),SRP!$D$7:$D$9)*(G6927/100)*(E6927/1000)),IF(C6927="Spirits",SUM(LOOKUP(2,1/(SRP!$B$2:$B$6&lt;=E6927)/(SRP!$C$2:$C$6&gt;=E6927),SRP!$D$2:$D$6)*(G6927/100)*(E6927/1000)),IF(AND(C6927="Wine",D6927="Fortified Wines"),SUM(LOOKUP(2,1/(SRP!$B$20:$B$23&lt;=E6927)/(SRP!$C$20:$C$23&gt;=E6927),SRP!$D$20:$D$23)*(G6927/100)*(E6927/1000)),IF(C6927="Wine",SUM(LOOKUP(2,1/(SRP!$B$15:$B$19&lt;=E6927)/(SRP!$C$15:$C$19&gt;=E6927),SRP!$D$15:$D$19)*(G6927/100)*(E6927/1000)),IF(C6927="Ready to Drink",SUM(LOOKUP(2,1/(SRP!$B$10:$B$14&lt;=E6927)/(SRP!$C$10:$C$14&gt;=E6927),SRP!$D$10:$D$14)*(G6927/100)*(E6927/1000)),0))))),2)</f>
        <v>6.81</v>
      </c>
    </row>
    <row r="6928" spans="1:11" x14ac:dyDescent="0.35">
      <c r="A6928" s="2">
        <v>54039</v>
      </c>
      <c r="B6928" s="76" t="s">
        <v>5502</v>
      </c>
      <c r="C6928" s="76" t="s">
        <v>285</v>
      </c>
      <c r="D6928" s="76" t="s">
        <v>6949</v>
      </c>
      <c r="E6928" s="76">
        <v>750</v>
      </c>
      <c r="F6928" s="76">
        <v>12</v>
      </c>
      <c r="G6928" s="77">
        <v>35</v>
      </c>
      <c r="H6928" s="76" t="s">
        <v>3282</v>
      </c>
      <c r="I6928" s="77">
        <v>29.99</v>
      </c>
      <c r="J6928" s="2">
        <v>1</v>
      </c>
      <c r="K6928" s="119" cm="1">
        <f t="array" ref="K6928">ROUND(IF(C6928="Beer",SUM(LOOKUP(2,1/(SRP!$B$7:$B$9&lt;=E6928)/(SRP!$C$7:$C$9&gt;=E6928),SRP!$D$7:$D$9)*(G6928/100)*(E6928/1000)),IF(C6928="Spirits",SUM(LOOKUP(2,1/(SRP!$B$2:$B$6&lt;=E6928)/(SRP!$C$2:$C$6&gt;=E6928),SRP!$D$2:$D$6)*(G6928/100)*(E6928/1000)),IF(AND(C6928="Wine",D6928="Fortified Wines"),SUM(LOOKUP(2,1/(SRP!$B$20:$B$23&lt;=E6928)/(SRP!$C$20:$C$23&gt;=E6928),SRP!$D$20:$D$23)*(G6928/100)*(E6928/1000)),IF(C6928="Wine",SUM(LOOKUP(2,1/(SRP!$B$15:$B$19&lt;=E6928)/(SRP!$C$15:$C$19&gt;=E6928),SRP!$D$15:$D$19)*(G6928/100)*(E6928/1000)),IF(C6928="Ready to Drink",SUM(LOOKUP(2,1/(SRP!$B$10:$B$14&lt;=E6928)/(SRP!$C$10:$C$14&gt;=E6928),SRP!$D$10:$D$14)*(G6928/100)*(E6928/1000)),0))))),2)</f>
        <v>18.329999999999998</v>
      </c>
    </row>
    <row r="6929" spans="1:11" x14ac:dyDescent="0.35">
      <c r="A6929" s="2">
        <v>54047</v>
      </c>
      <c r="B6929" s="76" t="s">
        <v>5519</v>
      </c>
      <c r="C6929" s="76" t="s">
        <v>285</v>
      </c>
      <c r="D6929" s="76" t="s">
        <v>6931</v>
      </c>
      <c r="E6929" s="76">
        <v>750</v>
      </c>
      <c r="F6929" s="76">
        <v>6</v>
      </c>
      <c r="G6929" s="77">
        <v>40</v>
      </c>
      <c r="H6929" s="76" t="s">
        <v>3303</v>
      </c>
      <c r="I6929" s="77">
        <v>33.99</v>
      </c>
      <c r="J6929" s="2">
        <v>1</v>
      </c>
      <c r="K6929" s="119" cm="1">
        <f t="array" ref="K6929">ROUND(IF(C6929="Beer",SUM(LOOKUP(2,1/(SRP!$B$7:$B$9&lt;=E6929)/(SRP!$C$7:$C$9&gt;=E6929),SRP!$D$7:$D$9)*(G6929/100)*(E6929/1000)),IF(C6929="Spirits",SUM(LOOKUP(2,1/(SRP!$B$2:$B$6&lt;=E6929)/(SRP!$C$2:$C$6&gt;=E6929),SRP!$D$2:$D$6)*(G6929/100)*(E6929/1000)),IF(AND(C6929="Wine",D6929="Fortified Wines"),SUM(LOOKUP(2,1/(SRP!$B$20:$B$23&lt;=E6929)/(SRP!$C$20:$C$23&gt;=E6929),SRP!$D$20:$D$23)*(G6929/100)*(E6929/1000)),IF(C6929="Wine",SUM(LOOKUP(2,1/(SRP!$B$15:$B$19&lt;=E6929)/(SRP!$C$15:$C$19&gt;=E6929),SRP!$D$15:$D$19)*(G6929/100)*(E6929/1000)),IF(C6929="Ready to Drink",SUM(LOOKUP(2,1/(SRP!$B$10:$B$14&lt;=E6929)/(SRP!$C$10:$C$14&gt;=E6929),SRP!$D$10:$D$14)*(G6929/100)*(E6929/1000)),0))))),2)</f>
        <v>20.94</v>
      </c>
    </row>
    <row r="6930" spans="1:11" x14ac:dyDescent="0.35">
      <c r="A6930" s="2">
        <v>54051</v>
      </c>
      <c r="B6930" s="76" t="s">
        <v>5487</v>
      </c>
      <c r="C6930" s="76" t="s">
        <v>286</v>
      </c>
      <c r="D6930" s="76" t="s">
        <v>300</v>
      </c>
      <c r="E6930" s="76">
        <v>750</v>
      </c>
      <c r="F6930" s="76">
        <v>12</v>
      </c>
      <c r="G6930" s="77">
        <v>13.5</v>
      </c>
      <c r="H6930" s="76" t="s">
        <v>3303</v>
      </c>
      <c r="I6930" s="77">
        <v>22.99</v>
      </c>
      <c r="J6930" s="2">
        <v>1</v>
      </c>
      <c r="K6930" s="119" cm="1">
        <f t="array" ref="K6930">ROUND(IF(C6930="Beer",SUM(LOOKUP(2,1/(SRP!$B$7:$B$9&lt;=E6930)/(SRP!$C$7:$C$9&gt;=E6930),SRP!$D$7:$D$9)*(G6930/100)*(E6930/1000)),IF(C6930="Spirits",SUM(LOOKUP(2,1/(SRP!$B$2:$B$6&lt;=E6930)/(SRP!$C$2:$C$6&gt;=E6930),SRP!$D$2:$D$6)*(G6930/100)*(E6930/1000)),IF(AND(C6930="Wine",D6930="Fortified Wines"),SUM(LOOKUP(2,1/(SRP!$B$20:$B$23&lt;=E6930)/(SRP!$C$20:$C$23&gt;=E6930),SRP!$D$20:$D$23)*(G6930/100)*(E6930/1000)),IF(C6930="Wine",SUM(LOOKUP(2,1/(SRP!$B$15:$B$19&lt;=E6930)/(SRP!$C$15:$C$19&gt;=E6930),SRP!$D$15:$D$19)*(G6930/100)*(E6930/1000)),IF(C6930="Ready to Drink",SUM(LOOKUP(2,1/(SRP!$B$10:$B$14&lt;=E6930)/(SRP!$C$10:$C$14&gt;=E6930),SRP!$D$10:$D$14)*(G6930/100)*(E6930/1000)),0))))),2)</f>
        <v>7.07</v>
      </c>
    </row>
    <row r="6931" spans="1:11" x14ac:dyDescent="0.35">
      <c r="A6931" s="2">
        <v>54056</v>
      </c>
      <c r="B6931" s="76" t="s">
        <v>5575</v>
      </c>
      <c r="C6931" s="76" t="s">
        <v>286</v>
      </c>
      <c r="D6931" s="76" t="s">
        <v>5236</v>
      </c>
      <c r="E6931" s="76">
        <v>750</v>
      </c>
      <c r="F6931" s="76">
        <v>12</v>
      </c>
      <c r="G6931" s="77">
        <v>13.5</v>
      </c>
      <c r="H6931" s="76" t="s">
        <v>3361</v>
      </c>
      <c r="I6931" s="77">
        <v>24.99</v>
      </c>
      <c r="J6931" s="2">
        <v>1</v>
      </c>
      <c r="K6931" s="119" cm="1">
        <f t="array" ref="K6931">ROUND(IF(C6931="Beer",SUM(LOOKUP(2,1/(SRP!$B$7:$B$9&lt;=E6931)/(SRP!$C$7:$C$9&gt;=E6931),SRP!$D$7:$D$9)*(G6931/100)*(E6931/1000)),IF(C6931="Spirits",SUM(LOOKUP(2,1/(SRP!$B$2:$B$6&lt;=E6931)/(SRP!$C$2:$C$6&gt;=E6931),SRP!$D$2:$D$6)*(G6931/100)*(E6931/1000)),IF(AND(C6931="Wine",D6931="Fortified Wines"),SUM(LOOKUP(2,1/(SRP!$B$20:$B$23&lt;=E6931)/(SRP!$C$20:$C$23&gt;=E6931),SRP!$D$20:$D$23)*(G6931/100)*(E6931/1000)),IF(C6931="Wine",SUM(LOOKUP(2,1/(SRP!$B$15:$B$19&lt;=E6931)/(SRP!$C$15:$C$19&gt;=E6931),SRP!$D$15:$D$19)*(G6931/100)*(E6931/1000)),IF(C6931="Ready to Drink",SUM(LOOKUP(2,1/(SRP!$B$10:$B$14&lt;=E6931)/(SRP!$C$10:$C$14&gt;=E6931),SRP!$D$10:$D$14)*(G6931/100)*(E6931/1000)),0))))),2)</f>
        <v>7.07</v>
      </c>
    </row>
    <row r="6932" spans="1:11" x14ac:dyDescent="0.35">
      <c r="A6932" s="2">
        <v>54058</v>
      </c>
      <c r="B6932" s="76" t="s">
        <v>5505</v>
      </c>
      <c r="C6932" s="76" t="s">
        <v>286</v>
      </c>
      <c r="D6932" s="76" t="s">
        <v>5276</v>
      </c>
      <c r="E6932" s="76">
        <v>750</v>
      </c>
      <c r="F6932" s="76">
        <v>12</v>
      </c>
      <c r="G6932" s="77">
        <v>13.5</v>
      </c>
      <c r="H6932" s="76" t="s">
        <v>3303</v>
      </c>
      <c r="I6932" s="77">
        <v>22.99</v>
      </c>
      <c r="J6932" s="2">
        <v>1</v>
      </c>
      <c r="K6932" s="119" cm="1">
        <f t="array" ref="K6932">ROUND(IF(C6932="Beer",SUM(LOOKUP(2,1/(SRP!$B$7:$B$9&lt;=E6932)/(SRP!$C$7:$C$9&gt;=E6932),SRP!$D$7:$D$9)*(G6932/100)*(E6932/1000)),IF(C6932="Spirits",SUM(LOOKUP(2,1/(SRP!$B$2:$B$6&lt;=E6932)/(SRP!$C$2:$C$6&gt;=E6932),SRP!$D$2:$D$6)*(G6932/100)*(E6932/1000)),IF(AND(C6932="Wine",D6932="Fortified Wines"),SUM(LOOKUP(2,1/(SRP!$B$20:$B$23&lt;=E6932)/(SRP!$C$20:$C$23&gt;=E6932),SRP!$D$20:$D$23)*(G6932/100)*(E6932/1000)),IF(C6932="Wine",SUM(LOOKUP(2,1/(SRP!$B$15:$B$19&lt;=E6932)/(SRP!$C$15:$C$19&gt;=E6932),SRP!$D$15:$D$19)*(G6932/100)*(E6932/1000)),IF(C6932="Ready to Drink",SUM(LOOKUP(2,1/(SRP!$B$10:$B$14&lt;=E6932)/(SRP!$C$10:$C$14&gt;=E6932),SRP!$D$10:$D$14)*(G6932/100)*(E6932/1000)),0))))),2)</f>
        <v>7.07</v>
      </c>
    </row>
    <row r="6933" spans="1:11" x14ac:dyDescent="0.35">
      <c r="A6933" s="2">
        <v>54059</v>
      </c>
      <c r="B6933" s="76" t="s">
        <v>5503</v>
      </c>
      <c r="C6933" s="76" t="s">
        <v>286</v>
      </c>
      <c r="D6933" s="76" t="s">
        <v>300</v>
      </c>
      <c r="E6933" s="76">
        <v>750</v>
      </c>
      <c r="F6933" s="76">
        <v>12</v>
      </c>
      <c r="G6933" s="77">
        <v>12.5</v>
      </c>
      <c r="H6933" s="76" t="s">
        <v>3291</v>
      </c>
      <c r="I6933" s="77">
        <v>25.98</v>
      </c>
      <c r="J6933" s="2">
        <v>1</v>
      </c>
      <c r="K6933" s="119" cm="1">
        <f t="array" ref="K6933">ROUND(IF(C6933="Beer",SUM(LOOKUP(2,1/(SRP!$B$7:$B$9&lt;=E6933)/(SRP!$C$7:$C$9&gt;=E6933),SRP!$D$7:$D$9)*(G6933/100)*(E6933/1000)),IF(C6933="Spirits",SUM(LOOKUP(2,1/(SRP!$B$2:$B$6&lt;=E6933)/(SRP!$C$2:$C$6&gt;=E6933),SRP!$D$2:$D$6)*(G6933/100)*(E6933/1000)),IF(AND(C6933="Wine",D6933="Fortified Wines"),SUM(LOOKUP(2,1/(SRP!$B$20:$B$23&lt;=E6933)/(SRP!$C$20:$C$23&gt;=E6933),SRP!$D$20:$D$23)*(G6933/100)*(E6933/1000)),IF(C6933="Wine",SUM(LOOKUP(2,1/(SRP!$B$15:$B$19&lt;=E6933)/(SRP!$C$15:$C$19&gt;=E6933),SRP!$D$15:$D$19)*(G6933/100)*(E6933/1000)),IF(C6933="Ready to Drink",SUM(LOOKUP(2,1/(SRP!$B$10:$B$14&lt;=E6933)/(SRP!$C$10:$C$14&gt;=E6933),SRP!$D$10:$D$14)*(G6933/100)*(E6933/1000)),0))))),2)</f>
        <v>6.54</v>
      </c>
    </row>
    <row r="6934" spans="1:11" x14ac:dyDescent="0.35">
      <c r="A6934" s="2">
        <v>54063</v>
      </c>
      <c r="B6934" s="76" t="s">
        <v>5576</v>
      </c>
      <c r="C6934" s="76" t="s">
        <v>286</v>
      </c>
      <c r="D6934" s="76" t="s">
        <v>5261</v>
      </c>
      <c r="E6934" s="76">
        <v>750</v>
      </c>
      <c r="F6934" s="76">
        <v>12</v>
      </c>
      <c r="G6934" s="77">
        <v>13</v>
      </c>
      <c r="H6934" s="76" t="s">
        <v>3282</v>
      </c>
      <c r="I6934" s="77">
        <v>24.95</v>
      </c>
      <c r="J6934" s="2">
        <v>1</v>
      </c>
      <c r="K6934" s="119" cm="1">
        <f t="array" ref="K6934">ROUND(IF(C6934="Beer",SUM(LOOKUP(2,1/(SRP!$B$7:$B$9&lt;=E6934)/(SRP!$C$7:$C$9&gt;=E6934),SRP!$D$7:$D$9)*(G6934/100)*(E6934/1000)),IF(C6934="Spirits",SUM(LOOKUP(2,1/(SRP!$B$2:$B$6&lt;=E6934)/(SRP!$C$2:$C$6&gt;=E6934),SRP!$D$2:$D$6)*(G6934/100)*(E6934/1000)),IF(AND(C6934="Wine",D6934="Fortified Wines"),SUM(LOOKUP(2,1/(SRP!$B$20:$B$23&lt;=E6934)/(SRP!$C$20:$C$23&gt;=E6934),SRP!$D$20:$D$23)*(G6934/100)*(E6934/1000)),IF(C6934="Wine",SUM(LOOKUP(2,1/(SRP!$B$15:$B$19&lt;=E6934)/(SRP!$C$15:$C$19&gt;=E6934),SRP!$D$15:$D$19)*(G6934/100)*(E6934/1000)),IF(C6934="Ready to Drink",SUM(LOOKUP(2,1/(SRP!$B$10:$B$14&lt;=E6934)/(SRP!$C$10:$C$14&gt;=E6934),SRP!$D$10:$D$14)*(G6934/100)*(E6934/1000)),0))))),2)</f>
        <v>6.81</v>
      </c>
    </row>
    <row r="6935" spans="1:11" x14ac:dyDescent="0.35">
      <c r="A6935" s="2">
        <v>54070</v>
      </c>
      <c r="B6935" s="76" t="s">
        <v>5577</v>
      </c>
      <c r="C6935" s="76" t="s">
        <v>286</v>
      </c>
      <c r="D6935" s="76" t="s">
        <v>5236</v>
      </c>
      <c r="E6935" s="76">
        <v>750</v>
      </c>
      <c r="F6935" s="76">
        <v>12</v>
      </c>
      <c r="G6935" s="77">
        <v>12</v>
      </c>
      <c r="H6935" s="76" t="s">
        <v>3302</v>
      </c>
      <c r="I6935" s="77">
        <v>24.49</v>
      </c>
      <c r="J6935" s="2">
        <v>1</v>
      </c>
      <c r="K6935" s="119" cm="1">
        <f t="array" ref="K6935">ROUND(IF(C6935="Beer",SUM(LOOKUP(2,1/(SRP!$B$7:$B$9&lt;=E6935)/(SRP!$C$7:$C$9&gt;=E6935),SRP!$D$7:$D$9)*(G6935/100)*(E6935/1000)),IF(C6935="Spirits",SUM(LOOKUP(2,1/(SRP!$B$2:$B$6&lt;=E6935)/(SRP!$C$2:$C$6&gt;=E6935),SRP!$D$2:$D$6)*(G6935/100)*(E6935/1000)),IF(AND(C6935="Wine",D6935="Fortified Wines"),SUM(LOOKUP(2,1/(SRP!$B$20:$B$23&lt;=E6935)/(SRP!$C$20:$C$23&gt;=E6935),SRP!$D$20:$D$23)*(G6935/100)*(E6935/1000)),IF(C6935="Wine",SUM(LOOKUP(2,1/(SRP!$B$15:$B$19&lt;=E6935)/(SRP!$C$15:$C$19&gt;=E6935),SRP!$D$15:$D$19)*(G6935/100)*(E6935/1000)),IF(C6935="Ready to Drink",SUM(LOOKUP(2,1/(SRP!$B$10:$B$14&lt;=E6935)/(SRP!$C$10:$C$14&gt;=E6935),SRP!$D$10:$D$14)*(G6935/100)*(E6935/1000)),0))))),2)</f>
        <v>6.28</v>
      </c>
    </row>
    <row r="6936" spans="1:11" x14ac:dyDescent="0.35">
      <c r="A6936" s="2">
        <v>54101</v>
      </c>
      <c r="B6936" s="76" t="s">
        <v>5578</v>
      </c>
      <c r="C6936" s="76" t="s">
        <v>286</v>
      </c>
      <c r="D6936" s="76" t="s">
        <v>300</v>
      </c>
      <c r="E6936" s="76">
        <v>750</v>
      </c>
      <c r="F6936" s="76">
        <v>12</v>
      </c>
      <c r="G6936" s="77">
        <v>12</v>
      </c>
      <c r="H6936" s="76" t="s">
        <v>3302</v>
      </c>
      <c r="I6936" s="77">
        <v>23.99</v>
      </c>
      <c r="J6936" s="2">
        <v>1</v>
      </c>
      <c r="K6936" s="119" cm="1">
        <f t="array" ref="K6936">ROUND(IF(C6936="Beer",SUM(LOOKUP(2,1/(SRP!$B$7:$B$9&lt;=E6936)/(SRP!$C$7:$C$9&gt;=E6936),SRP!$D$7:$D$9)*(G6936/100)*(E6936/1000)),IF(C6936="Spirits",SUM(LOOKUP(2,1/(SRP!$B$2:$B$6&lt;=E6936)/(SRP!$C$2:$C$6&gt;=E6936),SRP!$D$2:$D$6)*(G6936/100)*(E6936/1000)),IF(AND(C6936="Wine",D6936="Fortified Wines"),SUM(LOOKUP(2,1/(SRP!$B$20:$B$23&lt;=E6936)/(SRP!$C$20:$C$23&gt;=E6936),SRP!$D$20:$D$23)*(G6936/100)*(E6936/1000)),IF(C6936="Wine",SUM(LOOKUP(2,1/(SRP!$B$15:$B$19&lt;=E6936)/(SRP!$C$15:$C$19&gt;=E6936),SRP!$D$15:$D$19)*(G6936/100)*(E6936/1000)),IF(C6936="Ready to Drink",SUM(LOOKUP(2,1/(SRP!$B$10:$B$14&lt;=E6936)/(SRP!$C$10:$C$14&gt;=E6936),SRP!$D$10:$D$14)*(G6936/100)*(E6936/1000)),0))))),2)</f>
        <v>6.28</v>
      </c>
    </row>
    <row r="6937" spans="1:11" x14ac:dyDescent="0.35">
      <c r="A6937" s="2">
        <v>54106</v>
      </c>
      <c r="B6937" s="76" t="s">
        <v>2409</v>
      </c>
      <c r="C6937" s="76" t="s">
        <v>285</v>
      </c>
      <c r="D6937" s="76" t="s">
        <v>6931</v>
      </c>
      <c r="E6937" s="76">
        <v>1750</v>
      </c>
      <c r="F6937" s="76">
        <v>6</v>
      </c>
      <c r="G6937" s="77">
        <v>40</v>
      </c>
      <c r="H6937" s="76" t="s">
        <v>3289</v>
      </c>
      <c r="I6937" s="77">
        <v>70.989999999999995</v>
      </c>
      <c r="J6937" s="2">
        <v>1</v>
      </c>
      <c r="K6937" s="119" cm="1">
        <f t="array" ref="K6937">ROUND(IF(C6937="Beer",SUM(LOOKUP(2,1/(SRP!$B$7:$B$9&lt;=E6937)/(SRP!$C$7:$C$9&gt;=E6937),SRP!$D$7:$D$9)*(G6937/100)*(E6937/1000)),IF(C6937="Spirits",SUM(LOOKUP(2,1/(SRP!$B$2:$B$6&lt;=E6937)/(SRP!$C$2:$C$6&gt;=E6937),SRP!$D$2:$D$6)*(G6937/100)*(E6937/1000)),IF(AND(C6937="Wine",D6937="Fortified Wines"),SUM(LOOKUP(2,1/(SRP!$B$20:$B$23&lt;=E6937)/(SRP!$C$20:$C$23&gt;=E6937),SRP!$D$20:$D$23)*(G6937/100)*(E6937/1000)),IF(C6937="Wine",SUM(LOOKUP(2,1/(SRP!$B$15:$B$19&lt;=E6937)/(SRP!$C$15:$C$19&gt;=E6937),SRP!$D$15:$D$19)*(G6937/100)*(E6937/1000)),IF(C6937="Ready to Drink",SUM(LOOKUP(2,1/(SRP!$B$10:$B$14&lt;=E6937)/(SRP!$C$10:$C$14&gt;=E6937),SRP!$D$10:$D$14)*(G6937/100)*(E6937/1000)),0))))),2)</f>
        <v>48.87</v>
      </c>
    </row>
    <row r="6938" spans="1:11" x14ac:dyDescent="0.35">
      <c r="A6938" s="2">
        <v>54109</v>
      </c>
      <c r="B6938" s="76" t="s">
        <v>5511</v>
      </c>
      <c r="C6938" s="76" t="s">
        <v>286</v>
      </c>
      <c r="D6938" s="76" t="s">
        <v>5236</v>
      </c>
      <c r="E6938" s="76">
        <v>750</v>
      </c>
      <c r="F6938" s="76">
        <v>6</v>
      </c>
      <c r="G6938" s="77">
        <v>14.5</v>
      </c>
      <c r="H6938" s="76" t="s">
        <v>6869</v>
      </c>
      <c r="I6938" s="77">
        <v>36.99</v>
      </c>
      <c r="J6938" s="2">
        <v>1</v>
      </c>
      <c r="K6938" s="119" cm="1">
        <f t="array" ref="K6938">ROUND(IF(C6938="Beer",SUM(LOOKUP(2,1/(SRP!$B$7:$B$9&lt;=E6938)/(SRP!$C$7:$C$9&gt;=E6938),SRP!$D$7:$D$9)*(G6938/100)*(E6938/1000)),IF(C6938="Spirits",SUM(LOOKUP(2,1/(SRP!$B$2:$B$6&lt;=E6938)/(SRP!$C$2:$C$6&gt;=E6938),SRP!$D$2:$D$6)*(G6938/100)*(E6938/1000)),IF(AND(C6938="Wine",D6938="Fortified Wines"),SUM(LOOKUP(2,1/(SRP!$B$20:$B$23&lt;=E6938)/(SRP!$C$20:$C$23&gt;=E6938),SRP!$D$20:$D$23)*(G6938/100)*(E6938/1000)),IF(C6938="Wine",SUM(LOOKUP(2,1/(SRP!$B$15:$B$19&lt;=E6938)/(SRP!$C$15:$C$19&gt;=E6938),SRP!$D$15:$D$19)*(G6938/100)*(E6938/1000)),IF(C6938="Ready to Drink",SUM(LOOKUP(2,1/(SRP!$B$10:$B$14&lt;=E6938)/(SRP!$C$10:$C$14&gt;=E6938),SRP!$D$10:$D$14)*(G6938/100)*(E6938/1000)),0))))),2)</f>
        <v>7.59</v>
      </c>
    </row>
    <row r="6939" spans="1:11" x14ac:dyDescent="0.35">
      <c r="A6939" s="2">
        <v>54112</v>
      </c>
      <c r="B6939" s="76" t="s">
        <v>5579</v>
      </c>
      <c r="C6939" s="76" t="s">
        <v>286</v>
      </c>
      <c r="D6939" s="76" t="s">
        <v>5236</v>
      </c>
      <c r="E6939" s="76">
        <v>750</v>
      </c>
      <c r="F6939" s="76">
        <v>6</v>
      </c>
      <c r="G6939" s="77">
        <v>14.5</v>
      </c>
      <c r="H6939" s="76" t="s">
        <v>6938</v>
      </c>
      <c r="I6939" s="77">
        <v>99.99</v>
      </c>
      <c r="J6939" s="2">
        <v>1</v>
      </c>
      <c r="K6939" s="119" cm="1">
        <f t="array" ref="K6939">ROUND(IF(C6939="Beer",SUM(LOOKUP(2,1/(SRP!$B$7:$B$9&lt;=E6939)/(SRP!$C$7:$C$9&gt;=E6939),SRP!$D$7:$D$9)*(G6939/100)*(E6939/1000)),IF(C6939="Spirits",SUM(LOOKUP(2,1/(SRP!$B$2:$B$6&lt;=E6939)/(SRP!$C$2:$C$6&gt;=E6939),SRP!$D$2:$D$6)*(G6939/100)*(E6939/1000)),IF(AND(C6939="Wine",D6939="Fortified Wines"),SUM(LOOKUP(2,1/(SRP!$B$20:$B$23&lt;=E6939)/(SRP!$C$20:$C$23&gt;=E6939),SRP!$D$20:$D$23)*(G6939/100)*(E6939/1000)),IF(C6939="Wine",SUM(LOOKUP(2,1/(SRP!$B$15:$B$19&lt;=E6939)/(SRP!$C$15:$C$19&gt;=E6939),SRP!$D$15:$D$19)*(G6939/100)*(E6939/1000)),IF(C6939="Ready to Drink",SUM(LOOKUP(2,1/(SRP!$B$10:$B$14&lt;=E6939)/(SRP!$C$10:$C$14&gt;=E6939),SRP!$D$10:$D$14)*(G6939/100)*(E6939/1000)),0))))),2)</f>
        <v>7.59</v>
      </c>
    </row>
    <row r="6940" spans="1:11" x14ac:dyDescent="0.35">
      <c r="A6940" s="2">
        <v>54117</v>
      </c>
      <c r="B6940" s="76" t="s">
        <v>5526</v>
      </c>
      <c r="C6940" s="76" t="s">
        <v>286</v>
      </c>
      <c r="D6940" s="76" t="s">
        <v>5236</v>
      </c>
      <c r="E6940" s="76">
        <v>750</v>
      </c>
      <c r="F6940" s="76">
        <v>12</v>
      </c>
      <c r="G6940" s="77">
        <v>12</v>
      </c>
      <c r="H6940" s="76" t="s">
        <v>3992</v>
      </c>
      <c r="I6940" s="77">
        <v>17.989999999999998</v>
      </c>
      <c r="J6940" s="2">
        <v>1</v>
      </c>
      <c r="K6940" s="119" cm="1">
        <f t="array" ref="K6940">ROUND(IF(C6940="Beer",SUM(LOOKUP(2,1/(SRP!$B$7:$B$9&lt;=E6940)/(SRP!$C$7:$C$9&gt;=E6940),SRP!$D$7:$D$9)*(G6940/100)*(E6940/1000)),IF(C6940="Spirits",SUM(LOOKUP(2,1/(SRP!$B$2:$B$6&lt;=E6940)/(SRP!$C$2:$C$6&gt;=E6940),SRP!$D$2:$D$6)*(G6940/100)*(E6940/1000)),IF(AND(C6940="Wine",D6940="Fortified Wines"),SUM(LOOKUP(2,1/(SRP!$B$20:$B$23&lt;=E6940)/(SRP!$C$20:$C$23&gt;=E6940),SRP!$D$20:$D$23)*(G6940/100)*(E6940/1000)),IF(C6940="Wine",SUM(LOOKUP(2,1/(SRP!$B$15:$B$19&lt;=E6940)/(SRP!$C$15:$C$19&gt;=E6940),SRP!$D$15:$D$19)*(G6940/100)*(E6940/1000)),IF(C6940="Ready to Drink",SUM(LOOKUP(2,1/(SRP!$B$10:$B$14&lt;=E6940)/(SRP!$C$10:$C$14&gt;=E6940),SRP!$D$10:$D$14)*(G6940/100)*(E6940/1000)),0))))),2)</f>
        <v>6.28</v>
      </c>
    </row>
    <row r="6941" spans="1:11" x14ac:dyDescent="0.35">
      <c r="A6941" s="2">
        <v>54120</v>
      </c>
      <c r="B6941" s="76" t="s">
        <v>5514</v>
      </c>
      <c r="C6941" s="76" t="s">
        <v>286</v>
      </c>
      <c r="D6941" s="76" t="s">
        <v>5236</v>
      </c>
      <c r="E6941" s="76">
        <v>750</v>
      </c>
      <c r="F6941" s="76">
        <v>12</v>
      </c>
      <c r="G6941" s="77">
        <v>13.5</v>
      </c>
      <c r="H6941" s="76" t="s">
        <v>3992</v>
      </c>
      <c r="I6941" s="77">
        <v>17.989999999999998</v>
      </c>
      <c r="J6941" s="2">
        <v>1</v>
      </c>
      <c r="K6941" s="119" cm="1">
        <f t="array" ref="K6941">ROUND(IF(C6941="Beer",SUM(LOOKUP(2,1/(SRP!$B$7:$B$9&lt;=E6941)/(SRP!$C$7:$C$9&gt;=E6941),SRP!$D$7:$D$9)*(G6941/100)*(E6941/1000)),IF(C6941="Spirits",SUM(LOOKUP(2,1/(SRP!$B$2:$B$6&lt;=E6941)/(SRP!$C$2:$C$6&gt;=E6941),SRP!$D$2:$D$6)*(G6941/100)*(E6941/1000)),IF(AND(C6941="Wine",D6941="Fortified Wines"),SUM(LOOKUP(2,1/(SRP!$B$20:$B$23&lt;=E6941)/(SRP!$C$20:$C$23&gt;=E6941),SRP!$D$20:$D$23)*(G6941/100)*(E6941/1000)),IF(C6941="Wine",SUM(LOOKUP(2,1/(SRP!$B$15:$B$19&lt;=E6941)/(SRP!$C$15:$C$19&gt;=E6941),SRP!$D$15:$D$19)*(G6941/100)*(E6941/1000)),IF(C6941="Ready to Drink",SUM(LOOKUP(2,1/(SRP!$B$10:$B$14&lt;=E6941)/(SRP!$C$10:$C$14&gt;=E6941),SRP!$D$10:$D$14)*(G6941/100)*(E6941/1000)),0))))),2)</f>
        <v>7.07</v>
      </c>
    </row>
    <row r="6942" spans="1:11" x14ac:dyDescent="0.35">
      <c r="A6942" s="2">
        <v>54125</v>
      </c>
      <c r="B6942" s="76" t="s">
        <v>5520</v>
      </c>
      <c r="C6942" s="76" t="s">
        <v>286</v>
      </c>
      <c r="D6942" s="76" t="s">
        <v>5236</v>
      </c>
      <c r="E6942" s="76">
        <v>750</v>
      </c>
      <c r="F6942" s="76">
        <v>6</v>
      </c>
      <c r="G6942" s="77">
        <v>14.5</v>
      </c>
      <c r="H6942" s="76" t="s">
        <v>3303</v>
      </c>
      <c r="I6942" s="77">
        <v>34.99</v>
      </c>
      <c r="J6942" s="2">
        <v>1</v>
      </c>
      <c r="K6942" s="119" cm="1">
        <f t="array" ref="K6942">ROUND(IF(C6942="Beer",SUM(LOOKUP(2,1/(SRP!$B$7:$B$9&lt;=E6942)/(SRP!$C$7:$C$9&gt;=E6942),SRP!$D$7:$D$9)*(G6942/100)*(E6942/1000)),IF(C6942="Spirits",SUM(LOOKUP(2,1/(SRP!$B$2:$B$6&lt;=E6942)/(SRP!$C$2:$C$6&gt;=E6942),SRP!$D$2:$D$6)*(G6942/100)*(E6942/1000)),IF(AND(C6942="Wine",D6942="Fortified Wines"),SUM(LOOKUP(2,1/(SRP!$B$20:$B$23&lt;=E6942)/(SRP!$C$20:$C$23&gt;=E6942),SRP!$D$20:$D$23)*(G6942/100)*(E6942/1000)),IF(C6942="Wine",SUM(LOOKUP(2,1/(SRP!$B$15:$B$19&lt;=E6942)/(SRP!$C$15:$C$19&gt;=E6942),SRP!$D$15:$D$19)*(G6942/100)*(E6942/1000)),IF(C6942="Ready to Drink",SUM(LOOKUP(2,1/(SRP!$B$10:$B$14&lt;=E6942)/(SRP!$C$10:$C$14&gt;=E6942),SRP!$D$10:$D$14)*(G6942/100)*(E6942/1000)),0))))),2)</f>
        <v>7.59</v>
      </c>
    </row>
    <row r="6943" spans="1:11" x14ac:dyDescent="0.35">
      <c r="A6943" s="2">
        <v>54127</v>
      </c>
      <c r="B6943" s="76" t="s">
        <v>5580</v>
      </c>
      <c r="C6943" s="76" t="s">
        <v>286</v>
      </c>
      <c r="D6943" s="76" t="s">
        <v>5236</v>
      </c>
      <c r="E6943" s="76">
        <v>750</v>
      </c>
      <c r="F6943" s="76">
        <v>6</v>
      </c>
      <c r="G6943" s="77">
        <v>14.5</v>
      </c>
      <c r="H6943" s="76" t="s">
        <v>6938</v>
      </c>
      <c r="I6943" s="77">
        <v>69.989999999999995</v>
      </c>
      <c r="J6943" s="2">
        <v>1</v>
      </c>
      <c r="K6943" s="119" cm="1">
        <f t="array" ref="K6943">ROUND(IF(C6943="Beer",SUM(LOOKUP(2,1/(SRP!$B$7:$B$9&lt;=E6943)/(SRP!$C$7:$C$9&gt;=E6943),SRP!$D$7:$D$9)*(G6943/100)*(E6943/1000)),IF(C6943="Spirits",SUM(LOOKUP(2,1/(SRP!$B$2:$B$6&lt;=E6943)/(SRP!$C$2:$C$6&gt;=E6943),SRP!$D$2:$D$6)*(G6943/100)*(E6943/1000)),IF(AND(C6943="Wine",D6943="Fortified Wines"),SUM(LOOKUP(2,1/(SRP!$B$20:$B$23&lt;=E6943)/(SRP!$C$20:$C$23&gt;=E6943),SRP!$D$20:$D$23)*(G6943/100)*(E6943/1000)),IF(C6943="Wine",SUM(LOOKUP(2,1/(SRP!$B$15:$B$19&lt;=E6943)/(SRP!$C$15:$C$19&gt;=E6943),SRP!$D$15:$D$19)*(G6943/100)*(E6943/1000)),IF(C6943="Ready to Drink",SUM(LOOKUP(2,1/(SRP!$B$10:$B$14&lt;=E6943)/(SRP!$C$10:$C$14&gt;=E6943),SRP!$D$10:$D$14)*(G6943/100)*(E6943/1000)),0))))),2)</f>
        <v>7.59</v>
      </c>
    </row>
    <row r="6944" spans="1:11" x14ac:dyDescent="0.35">
      <c r="A6944" s="2">
        <v>54129</v>
      </c>
      <c r="B6944" s="76" t="s">
        <v>5581</v>
      </c>
      <c r="C6944" s="76" t="s">
        <v>286</v>
      </c>
      <c r="D6944" s="76" t="s">
        <v>5236</v>
      </c>
      <c r="E6944" s="76">
        <v>750</v>
      </c>
      <c r="F6944" s="76">
        <v>6</v>
      </c>
      <c r="G6944" s="77">
        <v>14.5</v>
      </c>
      <c r="H6944" s="76" t="s">
        <v>6938</v>
      </c>
      <c r="I6944" s="77">
        <v>99.99</v>
      </c>
      <c r="J6944" s="2">
        <v>1</v>
      </c>
      <c r="K6944" s="119" cm="1">
        <f t="array" ref="K6944">ROUND(IF(C6944="Beer",SUM(LOOKUP(2,1/(SRP!$B$7:$B$9&lt;=E6944)/(SRP!$C$7:$C$9&gt;=E6944),SRP!$D$7:$D$9)*(G6944/100)*(E6944/1000)),IF(C6944="Spirits",SUM(LOOKUP(2,1/(SRP!$B$2:$B$6&lt;=E6944)/(SRP!$C$2:$C$6&gt;=E6944),SRP!$D$2:$D$6)*(G6944/100)*(E6944/1000)),IF(AND(C6944="Wine",D6944="Fortified Wines"),SUM(LOOKUP(2,1/(SRP!$B$20:$B$23&lt;=E6944)/(SRP!$C$20:$C$23&gt;=E6944),SRP!$D$20:$D$23)*(G6944/100)*(E6944/1000)),IF(C6944="Wine",SUM(LOOKUP(2,1/(SRP!$B$15:$B$19&lt;=E6944)/(SRP!$C$15:$C$19&gt;=E6944),SRP!$D$15:$D$19)*(G6944/100)*(E6944/1000)),IF(C6944="Ready to Drink",SUM(LOOKUP(2,1/(SRP!$B$10:$B$14&lt;=E6944)/(SRP!$C$10:$C$14&gt;=E6944),SRP!$D$10:$D$14)*(G6944/100)*(E6944/1000)),0))))),2)</f>
        <v>7.59</v>
      </c>
    </row>
    <row r="6945" spans="1:11" x14ac:dyDescent="0.35">
      <c r="A6945" s="2">
        <v>54130</v>
      </c>
      <c r="B6945" s="76" t="s">
        <v>5500</v>
      </c>
      <c r="C6945" s="76" t="s">
        <v>286</v>
      </c>
      <c r="D6945" s="76" t="s">
        <v>5236</v>
      </c>
      <c r="E6945" s="76">
        <v>750</v>
      </c>
      <c r="F6945" s="76">
        <v>12</v>
      </c>
      <c r="G6945" s="77">
        <v>13.5</v>
      </c>
      <c r="H6945" s="76" t="s">
        <v>6869</v>
      </c>
      <c r="I6945" s="77">
        <v>17.989999999999998</v>
      </c>
      <c r="J6945" s="2">
        <v>1</v>
      </c>
      <c r="K6945" s="119" cm="1">
        <f t="array" ref="K6945">ROUND(IF(C6945="Beer",SUM(LOOKUP(2,1/(SRP!$B$7:$B$9&lt;=E6945)/(SRP!$C$7:$C$9&gt;=E6945),SRP!$D$7:$D$9)*(G6945/100)*(E6945/1000)),IF(C6945="Spirits",SUM(LOOKUP(2,1/(SRP!$B$2:$B$6&lt;=E6945)/(SRP!$C$2:$C$6&gt;=E6945),SRP!$D$2:$D$6)*(G6945/100)*(E6945/1000)),IF(AND(C6945="Wine",D6945="Fortified Wines"),SUM(LOOKUP(2,1/(SRP!$B$20:$B$23&lt;=E6945)/(SRP!$C$20:$C$23&gt;=E6945),SRP!$D$20:$D$23)*(G6945/100)*(E6945/1000)),IF(C6945="Wine",SUM(LOOKUP(2,1/(SRP!$B$15:$B$19&lt;=E6945)/(SRP!$C$15:$C$19&gt;=E6945),SRP!$D$15:$D$19)*(G6945/100)*(E6945/1000)),IF(C6945="Ready to Drink",SUM(LOOKUP(2,1/(SRP!$B$10:$B$14&lt;=E6945)/(SRP!$C$10:$C$14&gt;=E6945),SRP!$D$10:$D$14)*(G6945/100)*(E6945/1000)),0))))),2)</f>
        <v>7.07</v>
      </c>
    </row>
    <row r="6946" spans="1:11" x14ac:dyDescent="0.35">
      <c r="A6946" s="2">
        <v>54133</v>
      </c>
      <c r="B6946" s="76" t="s">
        <v>5582</v>
      </c>
      <c r="C6946" s="76" t="s">
        <v>286</v>
      </c>
      <c r="D6946" s="76" t="s">
        <v>5236</v>
      </c>
      <c r="E6946" s="76">
        <v>750</v>
      </c>
      <c r="F6946" s="76">
        <v>12</v>
      </c>
      <c r="G6946" s="77">
        <v>14.5</v>
      </c>
      <c r="H6946" s="76" t="s">
        <v>6869</v>
      </c>
      <c r="I6946" s="77">
        <v>118.99</v>
      </c>
      <c r="J6946" s="2">
        <v>1</v>
      </c>
      <c r="K6946" s="119" cm="1">
        <f t="array" ref="K6946">ROUND(IF(C6946="Beer",SUM(LOOKUP(2,1/(SRP!$B$7:$B$9&lt;=E6946)/(SRP!$C$7:$C$9&gt;=E6946),SRP!$D$7:$D$9)*(G6946/100)*(E6946/1000)),IF(C6946="Spirits",SUM(LOOKUP(2,1/(SRP!$B$2:$B$6&lt;=E6946)/(SRP!$C$2:$C$6&gt;=E6946),SRP!$D$2:$D$6)*(G6946/100)*(E6946/1000)),IF(AND(C6946="Wine",D6946="Fortified Wines"),SUM(LOOKUP(2,1/(SRP!$B$20:$B$23&lt;=E6946)/(SRP!$C$20:$C$23&gt;=E6946),SRP!$D$20:$D$23)*(G6946/100)*(E6946/1000)),IF(C6946="Wine",SUM(LOOKUP(2,1/(SRP!$B$15:$B$19&lt;=E6946)/(SRP!$C$15:$C$19&gt;=E6946),SRP!$D$15:$D$19)*(G6946/100)*(E6946/1000)),IF(C6946="Ready to Drink",SUM(LOOKUP(2,1/(SRP!$B$10:$B$14&lt;=E6946)/(SRP!$C$10:$C$14&gt;=E6946),SRP!$D$10:$D$14)*(G6946/100)*(E6946/1000)),0))))),2)</f>
        <v>7.59</v>
      </c>
    </row>
    <row r="6947" spans="1:11" x14ac:dyDescent="0.35">
      <c r="A6947" s="2">
        <v>54143</v>
      </c>
      <c r="B6947" s="76" t="s">
        <v>5525</v>
      </c>
      <c r="C6947" s="76" t="s">
        <v>287</v>
      </c>
      <c r="D6947" s="76" t="s">
        <v>5266</v>
      </c>
      <c r="E6947" s="76">
        <v>473</v>
      </c>
      <c r="F6947" s="76">
        <v>24</v>
      </c>
      <c r="G6947" s="77">
        <v>4.5</v>
      </c>
      <c r="H6947" s="76" t="s">
        <v>3409</v>
      </c>
      <c r="I6947" s="77">
        <v>3.89</v>
      </c>
      <c r="J6947" s="2">
        <v>1</v>
      </c>
      <c r="K6947" s="119" cm="1">
        <f t="array" ref="K6947">ROUND(IF(C6947="Beer",SUM(LOOKUP(2,1/(SRP!$B$7:$B$9&lt;=E6947)/(SRP!$C$7:$C$9&gt;=E6947),SRP!$D$7:$D$9)*(G6947/100)*(E6947/1000)),IF(C6947="Spirits",SUM(LOOKUP(2,1/(SRP!$B$2:$B$6&lt;=E6947)/(SRP!$C$2:$C$6&gt;=E6947),SRP!$D$2:$D$6)*(G6947/100)*(E6947/1000)),IF(AND(C6947="Wine",D6947="Fortified Wines"),SUM(LOOKUP(2,1/(SRP!$B$20:$B$23&lt;=E6947)/(SRP!$C$20:$C$23&gt;=E6947),SRP!$D$20:$D$23)*(G6947/100)*(E6947/1000)),IF(C6947="Wine",SUM(LOOKUP(2,1/(SRP!$B$15:$B$19&lt;=E6947)/(SRP!$C$15:$C$19&gt;=E6947),SRP!$D$15:$D$19)*(G6947/100)*(E6947/1000)),IF(C6947="Ready to Drink",SUM(LOOKUP(2,1/(SRP!$B$10:$B$14&lt;=E6947)/(SRP!$C$10:$C$14&gt;=E6947),SRP!$D$10:$D$14)*(G6947/100)*(E6947/1000)),0))))),2)</f>
        <v>1.49</v>
      </c>
    </row>
    <row r="6948" spans="1:11" x14ac:dyDescent="0.35">
      <c r="A6948" s="2">
        <v>54143</v>
      </c>
      <c r="B6948" s="76" t="s">
        <v>5525</v>
      </c>
      <c r="C6948" s="76" t="s">
        <v>287</v>
      </c>
      <c r="D6948" s="76" t="s">
        <v>5266</v>
      </c>
      <c r="E6948" s="76">
        <v>473</v>
      </c>
      <c r="F6948" s="76">
        <v>24</v>
      </c>
      <c r="G6948" s="77">
        <v>4.5</v>
      </c>
      <c r="H6948" s="76" t="s">
        <v>3409</v>
      </c>
      <c r="I6948" s="77">
        <v>3.89</v>
      </c>
      <c r="J6948" s="2">
        <v>1</v>
      </c>
      <c r="K6948" s="119" cm="1">
        <f t="array" ref="K6948">ROUND(IF(C6948="Beer",SUM(LOOKUP(2,1/(SRP!$B$7:$B$9&lt;=E6948)/(SRP!$C$7:$C$9&gt;=E6948),SRP!$D$7:$D$9)*(G6948/100)*(E6948/1000)),IF(C6948="Spirits",SUM(LOOKUP(2,1/(SRP!$B$2:$B$6&lt;=E6948)/(SRP!$C$2:$C$6&gt;=E6948),SRP!$D$2:$D$6)*(G6948/100)*(E6948/1000)),IF(AND(C6948="Wine",D6948="Fortified Wines"),SUM(LOOKUP(2,1/(SRP!$B$20:$B$23&lt;=E6948)/(SRP!$C$20:$C$23&gt;=E6948),SRP!$D$20:$D$23)*(G6948/100)*(E6948/1000)),IF(C6948="Wine",SUM(LOOKUP(2,1/(SRP!$B$15:$B$19&lt;=E6948)/(SRP!$C$15:$C$19&gt;=E6948),SRP!$D$15:$D$19)*(G6948/100)*(E6948/1000)),IF(C6948="Ready to Drink",SUM(LOOKUP(2,1/(SRP!$B$10:$B$14&lt;=E6948)/(SRP!$C$10:$C$14&gt;=E6948),SRP!$D$10:$D$14)*(G6948/100)*(E6948/1000)),0))))),2)</f>
        <v>1.49</v>
      </c>
    </row>
    <row r="6949" spans="1:11" x14ac:dyDescent="0.35">
      <c r="A6949" s="2">
        <v>54145</v>
      </c>
      <c r="B6949" s="76" t="s">
        <v>5498</v>
      </c>
      <c r="C6949" s="76" t="s">
        <v>287</v>
      </c>
      <c r="D6949" s="76" t="s">
        <v>5266</v>
      </c>
      <c r="E6949" s="76">
        <v>355</v>
      </c>
      <c r="F6949" s="76">
        <v>24</v>
      </c>
      <c r="G6949" s="77">
        <v>4.5</v>
      </c>
      <c r="H6949" s="76" t="s">
        <v>3409</v>
      </c>
      <c r="I6949" s="77">
        <v>3.32</v>
      </c>
      <c r="J6949" s="2">
        <v>1</v>
      </c>
      <c r="K6949" s="119" cm="1">
        <f t="array" ref="K6949">ROUND(IF(C6949="Beer",SUM(LOOKUP(2,1/(SRP!$B$7:$B$9&lt;=E6949)/(SRP!$C$7:$C$9&gt;=E6949),SRP!$D$7:$D$9)*(G6949/100)*(E6949/1000)),IF(C6949="Spirits",SUM(LOOKUP(2,1/(SRP!$B$2:$B$6&lt;=E6949)/(SRP!$C$2:$C$6&gt;=E6949),SRP!$D$2:$D$6)*(G6949/100)*(E6949/1000)),IF(AND(C6949="Wine",D6949="Fortified Wines"),SUM(LOOKUP(2,1/(SRP!$B$20:$B$23&lt;=E6949)/(SRP!$C$20:$C$23&gt;=E6949),SRP!$D$20:$D$23)*(G6949/100)*(E6949/1000)),IF(C6949="Wine",SUM(LOOKUP(2,1/(SRP!$B$15:$B$19&lt;=E6949)/(SRP!$C$15:$C$19&gt;=E6949),SRP!$D$15:$D$19)*(G6949/100)*(E6949/1000)),IF(C6949="Ready to Drink",SUM(LOOKUP(2,1/(SRP!$B$10:$B$14&lt;=E6949)/(SRP!$C$10:$C$14&gt;=E6949),SRP!$D$10:$D$14)*(G6949/100)*(E6949/1000)),0))))),2)</f>
        <v>1.1200000000000001</v>
      </c>
    </row>
    <row r="6950" spans="1:11" x14ac:dyDescent="0.35">
      <c r="A6950" s="2">
        <v>54145</v>
      </c>
      <c r="B6950" s="76" t="s">
        <v>5498</v>
      </c>
      <c r="C6950" s="76" t="s">
        <v>287</v>
      </c>
      <c r="D6950" s="76" t="s">
        <v>5266</v>
      </c>
      <c r="E6950" s="76">
        <v>355</v>
      </c>
      <c r="F6950" s="76">
        <v>24</v>
      </c>
      <c r="G6950" s="77">
        <v>4.5</v>
      </c>
      <c r="H6950" s="76" t="s">
        <v>3409</v>
      </c>
      <c r="I6950" s="77">
        <v>3.32</v>
      </c>
      <c r="J6950" s="2">
        <v>1</v>
      </c>
      <c r="K6950" s="119" cm="1">
        <f t="array" ref="K6950">ROUND(IF(C6950="Beer",SUM(LOOKUP(2,1/(SRP!$B$7:$B$9&lt;=E6950)/(SRP!$C$7:$C$9&gt;=E6950),SRP!$D$7:$D$9)*(G6950/100)*(E6950/1000)),IF(C6950="Spirits",SUM(LOOKUP(2,1/(SRP!$B$2:$B$6&lt;=E6950)/(SRP!$C$2:$C$6&gt;=E6950),SRP!$D$2:$D$6)*(G6950/100)*(E6950/1000)),IF(AND(C6950="Wine",D6950="Fortified Wines"),SUM(LOOKUP(2,1/(SRP!$B$20:$B$23&lt;=E6950)/(SRP!$C$20:$C$23&gt;=E6950),SRP!$D$20:$D$23)*(G6950/100)*(E6950/1000)),IF(C6950="Wine",SUM(LOOKUP(2,1/(SRP!$B$15:$B$19&lt;=E6950)/(SRP!$C$15:$C$19&gt;=E6950),SRP!$D$15:$D$19)*(G6950/100)*(E6950/1000)),IF(C6950="Ready to Drink",SUM(LOOKUP(2,1/(SRP!$B$10:$B$14&lt;=E6950)/(SRP!$C$10:$C$14&gt;=E6950),SRP!$D$10:$D$14)*(G6950/100)*(E6950/1000)),0))))),2)</f>
        <v>1.1200000000000001</v>
      </c>
    </row>
    <row r="6951" spans="1:11" x14ac:dyDescent="0.35">
      <c r="A6951" s="2">
        <v>54146</v>
      </c>
      <c r="B6951" s="76" t="s">
        <v>5494</v>
      </c>
      <c r="C6951" s="76" t="s">
        <v>287</v>
      </c>
      <c r="D6951" s="76" t="s">
        <v>5230</v>
      </c>
      <c r="E6951" s="76">
        <v>473</v>
      </c>
      <c r="F6951" s="76">
        <v>24</v>
      </c>
      <c r="G6951" s="77">
        <v>4.5</v>
      </c>
      <c r="H6951" s="76" t="s">
        <v>3382</v>
      </c>
      <c r="I6951" s="77">
        <v>4.5</v>
      </c>
      <c r="J6951" s="2">
        <v>1</v>
      </c>
      <c r="K6951" s="119" cm="1">
        <f t="array" ref="K6951">ROUND(IF(C6951="Beer",SUM(LOOKUP(2,1/(SRP!$B$7:$B$9&lt;=E6951)/(SRP!$C$7:$C$9&gt;=E6951),SRP!$D$7:$D$9)*(G6951/100)*(E6951/1000)),IF(C6951="Spirits",SUM(LOOKUP(2,1/(SRP!$B$2:$B$6&lt;=E6951)/(SRP!$C$2:$C$6&gt;=E6951),SRP!$D$2:$D$6)*(G6951/100)*(E6951/1000)),IF(AND(C6951="Wine",D6951="Fortified Wines"),SUM(LOOKUP(2,1/(SRP!$B$20:$B$23&lt;=E6951)/(SRP!$C$20:$C$23&gt;=E6951),SRP!$D$20:$D$23)*(G6951/100)*(E6951/1000)),IF(C6951="Wine",SUM(LOOKUP(2,1/(SRP!$B$15:$B$19&lt;=E6951)/(SRP!$C$15:$C$19&gt;=E6951),SRP!$D$15:$D$19)*(G6951/100)*(E6951/1000)),IF(C6951="Ready to Drink",SUM(LOOKUP(2,1/(SRP!$B$10:$B$14&lt;=E6951)/(SRP!$C$10:$C$14&gt;=E6951),SRP!$D$10:$D$14)*(G6951/100)*(E6951/1000)),0))))),2)</f>
        <v>1.49</v>
      </c>
    </row>
    <row r="6952" spans="1:11" x14ac:dyDescent="0.35">
      <c r="A6952" s="2">
        <v>54146</v>
      </c>
      <c r="B6952" s="76" t="s">
        <v>5494</v>
      </c>
      <c r="C6952" s="76" t="s">
        <v>287</v>
      </c>
      <c r="D6952" s="76" t="s">
        <v>5230</v>
      </c>
      <c r="E6952" s="76">
        <v>473</v>
      </c>
      <c r="F6952" s="76">
        <v>24</v>
      </c>
      <c r="G6952" s="77">
        <v>4.5</v>
      </c>
      <c r="H6952" s="76" t="s">
        <v>3382</v>
      </c>
      <c r="I6952" s="77">
        <v>4.5</v>
      </c>
      <c r="J6952" s="2">
        <v>1</v>
      </c>
      <c r="K6952" s="119" cm="1">
        <f t="array" ref="K6952">ROUND(IF(C6952="Beer",SUM(LOOKUP(2,1/(SRP!$B$7:$B$9&lt;=E6952)/(SRP!$C$7:$C$9&gt;=E6952),SRP!$D$7:$D$9)*(G6952/100)*(E6952/1000)),IF(C6952="Spirits",SUM(LOOKUP(2,1/(SRP!$B$2:$B$6&lt;=E6952)/(SRP!$C$2:$C$6&gt;=E6952),SRP!$D$2:$D$6)*(G6952/100)*(E6952/1000)),IF(AND(C6952="Wine",D6952="Fortified Wines"),SUM(LOOKUP(2,1/(SRP!$B$20:$B$23&lt;=E6952)/(SRP!$C$20:$C$23&gt;=E6952),SRP!$D$20:$D$23)*(G6952/100)*(E6952/1000)),IF(C6952="Wine",SUM(LOOKUP(2,1/(SRP!$B$15:$B$19&lt;=E6952)/(SRP!$C$15:$C$19&gt;=E6952),SRP!$D$15:$D$19)*(G6952/100)*(E6952/1000)),IF(C6952="Ready to Drink",SUM(LOOKUP(2,1/(SRP!$B$10:$B$14&lt;=E6952)/(SRP!$C$10:$C$14&gt;=E6952),SRP!$D$10:$D$14)*(G6952/100)*(E6952/1000)),0))))),2)</f>
        <v>1.49</v>
      </c>
    </row>
    <row r="6953" spans="1:11" x14ac:dyDescent="0.35">
      <c r="A6953" s="2">
        <v>54149</v>
      </c>
      <c r="B6953" s="76" t="s">
        <v>5515</v>
      </c>
      <c r="C6953" s="76" t="s">
        <v>287</v>
      </c>
      <c r="D6953" s="76" t="s">
        <v>5240</v>
      </c>
      <c r="E6953" s="76">
        <v>473</v>
      </c>
      <c r="F6953" s="76">
        <v>24</v>
      </c>
      <c r="G6953" s="77">
        <v>6.5</v>
      </c>
      <c r="H6953" s="76" t="s">
        <v>3376</v>
      </c>
      <c r="I6953" s="77">
        <v>4.24</v>
      </c>
      <c r="J6953" s="2">
        <v>1</v>
      </c>
      <c r="K6953" s="119" cm="1">
        <f t="array" ref="K6953">ROUND(IF(C6953="Beer",SUM(LOOKUP(2,1/(SRP!$B$7:$B$9&lt;=E6953)/(SRP!$C$7:$C$9&gt;=E6953),SRP!$D$7:$D$9)*(G6953/100)*(E6953/1000)),IF(C6953="Spirits",SUM(LOOKUP(2,1/(SRP!$B$2:$B$6&lt;=E6953)/(SRP!$C$2:$C$6&gt;=E6953),SRP!$D$2:$D$6)*(G6953/100)*(E6953/1000)),IF(AND(C6953="Wine",D6953="Fortified Wines"),SUM(LOOKUP(2,1/(SRP!$B$20:$B$23&lt;=E6953)/(SRP!$C$20:$C$23&gt;=E6953),SRP!$D$20:$D$23)*(G6953/100)*(E6953/1000)),IF(C6953="Wine",SUM(LOOKUP(2,1/(SRP!$B$15:$B$19&lt;=E6953)/(SRP!$C$15:$C$19&gt;=E6953),SRP!$D$15:$D$19)*(G6953/100)*(E6953/1000)),IF(C6953="Ready to Drink",SUM(LOOKUP(2,1/(SRP!$B$10:$B$14&lt;=E6953)/(SRP!$C$10:$C$14&gt;=E6953),SRP!$D$10:$D$14)*(G6953/100)*(E6953/1000)),0))))),2)</f>
        <v>2.15</v>
      </c>
    </row>
    <row r="6954" spans="1:11" x14ac:dyDescent="0.35">
      <c r="A6954" s="2">
        <v>54149</v>
      </c>
      <c r="B6954" s="76" t="s">
        <v>5515</v>
      </c>
      <c r="C6954" s="76" t="s">
        <v>287</v>
      </c>
      <c r="D6954" s="76" t="s">
        <v>5240</v>
      </c>
      <c r="E6954" s="76">
        <v>473</v>
      </c>
      <c r="F6954" s="76">
        <v>24</v>
      </c>
      <c r="G6954" s="77">
        <v>6.5</v>
      </c>
      <c r="H6954" s="76" t="s">
        <v>3376</v>
      </c>
      <c r="I6954" s="77">
        <v>4.24</v>
      </c>
      <c r="J6954" s="2">
        <v>1</v>
      </c>
      <c r="K6954" s="119" cm="1">
        <f t="array" ref="K6954">ROUND(IF(C6954="Beer",SUM(LOOKUP(2,1/(SRP!$B$7:$B$9&lt;=E6954)/(SRP!$C$7:$C$9&gt;=E6954),SRP!$D$7:$D$9)*(G6954/100)*(E6954/1000)),IF(C6954="Spirits",SUM(LOOKUP(2,1/(SRP!$B$2:$B$6&lt;=E6954)/(SRP!$C$2:$C$6&gt;=E6954),SRP!$D$2:$D$6)*(G6954/100)*(E6954/1000)),IF(AND(C6954="Wine",D6954="Fortified Wines"),SUM(LOOKUP(2,1/(SRP!$B$20:$B$23&lt;=E6954)/(SRP!$C$20:$C$23&gt;=E6954),SRP!$D$20:$D$23)*(G6954/100)*(E6954/1000)),IF(C6954="Wine",SUM(LOOKUP(2,1/(SRP!$B$15:$B$19&lt;=E6954)/(SRP!$C$15:$C$19&gt;=E6954),SRP!$D$15:$D$19)*(G6954/100)*(E6954/1000)),IF(C6954="Ready to Drink",SUM(LOOKUP(2,1/(SRP!$B$10:$B$14&lt;=E6954)/(SRP!$C$10:$C$14&gt;=E6954),SRP!$D$10:$D$14)*(G6954/100)*(E6954/1000)),0))))),2)</f>
        <v>2.15</v>
      </c>
    </row>
    <row r="6955" spans="1:11" x14ac:dyDescent="0.35">
      <c r="A6955" s="2">
        <v>54172</v>
      </c>
      <c r="B6955" s="76" t="s">
        <v>5516</v>
      </c>
      <c r="C6955" s="76" t="s">
        <v>287</v>
      </c>
      <c r="D6955" s="76" t="s">
        <v>5266</v>
      </c>
      <c r="E6955" s="76">
        <v>473</v>
      </c>
      <c r="F6955" s="76">
        <v>24</v>
      </c>
      <c r="G6955" s="77">
        <v>5</v>
      </c>
      <c r="H6955" s="76" t="s">
        <v>6374</v>
      </c>
      <c r="I6955" s="77">
        <v>4.29</v>
      </c>
      <c r="J6955" s="2">
        <v>1</v>
      </c>
      <c r="K6955" s="119" cm="1">
        <f t="array" ref="K6955">ROUND(IF(C6955="Beer",SUM(LOOKUP(2,1/(SRP!$B$7:$B$9&lt;=E6955)/(SRP!$C$7:$C$9&gt;=E6955),SRP!$D$7:$D$9)*(G6955/100)*(E6955/1000)),IF(C6955="Spirits",SUM(LOOKUP(2,1/(SRP!$B$2:$B$6&lt;=E6955)/(SRP!$C$2:$C$6&gt;=E6955),SRP!$D$2:$D$6)*(G6955/100)*(E6955/1000)),IF(AND(C6955="Wine",D6955="Fortified Wines"),SUM(LOOKUP(2,1/(SRP!$B$20:$B$23&lt;=E6955)/(SRP!$C$20:$C$23&gt;=E6955),SRP!$D$20:$D$23)*(G6955/100)*(E6955/1000)),IF(C6955="Wine",SUM(LOOKUP(2,1/(SRP!$B$15:$B$19&lt;=E6955)/(SRP!$C$15:$C$19&gt;=E6955),SRP!$D$15:$D$19)*(G6955/100)*(E6955/1000)),IF(C6955="Ready to Drink",SUM(LOOKUP(2,1/(SRP!$B$10:$B$14&lt;=E6955)/(SRP!$C$10:$C$14&gt;=E6955),SRP!$D$10:$D$14)*(G6955/100)*(E6955/1000)),0))))),2)</f>
        <v>1.65</v>
      </c>
    </row>
    <row r="6956" spans="1:11" x14ac:dyDescent="0.35">
      <c r="A6956" s="2">
        <v>54172</v>
      </c>
      <c r="B6956" s="76" t="s">
        <v>5516</v>
      </c>
      <c r="C6956" s="76" t="s">
        <v>287</v>
      </c>
      <c r="D6956" s="76" t="s">
        <v>5266</v>
      </c>
      <c r="E6956" s="76">
        <v>473</v>
      </c>
      <c r="F6956" s="76">
        <v>24</v>
      </c>
      <c r="G6956" s="77">
        <v>5</v>
      </c>
      <c r="H6956" s="76" t="s">
        <v>3377</v>
      </c>
      <c r="I6956" s="77">
        <v>4.29</v>
      </c>
      <c r="J6956" s="2">
        <v>1</v>
      </c>
      <c r="K6956" s="119" cm="1">
        <f t="array" ref="K6956">ROUND(IF(C6956="Beer",SUM(LOOKUP(2,1/(SRP!$B$7:$B$9&lt;=E6956)/(SRP!$C$7:$C$9&gt;=E6956),SRP!$D$7:$D$9)*(G6956/100)*(E6956/1000)),IF(C6956="Spirits",SUM(LOOKUP(2,1/(SRP!$B$2:$B$6&lt;=E6956)/(SRP!$C$2:$C$6&gt;=E6956),SRP!$D$2:$D$6)*(G6956/100)*(E6956/1000)),IF(AND(C6956="Wine",D6956="Fortified Wines"),SUM(LOOKUP(2,1/(SRP!$B$20:$B$23&lt;=E6956)/(SRP!$C$20:$C$23&gt;=E6956),SRP!$D$20:$D$23)*(G6956/100)*(E6956/1000)),IF(C6956="Wine",SUM(LOOKUP(2,1/(SRP!$B$15:$B$19&lt;=E6956)/(SRP!$C$15:$C$19&gt;=E6956),SRP!$D$15:$D$19)*(G6956/100)*(E6956/1000)),IF(C6956="Ready to Drink",SUM(LOOKUP(2,1/(SRP!$B$10:$B$14&lt;=E6956)/(SRP!$C$10:$C$14&gt;=E6956),SRP!$D$10:$D$14)*(G6956/100)*(E6956/1000)),0))))),2)</f>
        <v>1.65</v>
      </c>
    </row>
    <row r="6957" spans="1:11" x14ac:dyDescent="0.35">
      <c r="A6957" s="2">
        <v>54185</v>
      </c>
      <c r="B6957" s="76" t="s">
        <v>599</v>
      </c>
      <c r="C6957" s="76" t="s">
        <v>286</v>
      </c>
      <c r="D6957" s="76" t="s">
        <v>5236</v>
      </c>
      <c r="E6957" s="76">
        <v>750</v>
      </c>
      <c r="F6957" s="76">
        <v>12</v>
      </c>
      <c r="G6957" s="77">
        <v>15</v>
      </c>
      <c r="H6957" s="76" t="s">
        <v>3299</v>
      </c>
      <c r="I6957" s="77">
        <v>24.99</v>
      </c>
      <c r="J6957" s="2">
        <v>1</v>
      </c>
      <c r="K6957" s="119" cm="1">
        <f t="array" ref="K6957">ROUND(IF(C6957="Beer",SUM(LOOKUP(2,1/(SRP!$B$7:$B$9&lt;=E6957)/(SRP!$C$7:$C$9&gt;=E6957),SRP!$D$7:$D$9)*(G6957/100)*(E6957/1000)),IF(C6957="Spirits",SUM(LOOKUP(2,1/(SRP!$B$2:$B$6&lt;=E6957)/(SRP!$C$2:$C$6&gt;=E6957),SRP!$D$2:$D$6)*(G6957/100)*(E6957/1000)),IF(AND(C6957="Wine",D6957="Fortified Wines"),SUM(LOOKUP(2,1/(SRP!$B$20:$B$23&lt;=E6957)/(SRP!$C$20:$C$23&gt;=E6957),SRP!$D$20:$D$23)*(G6957/100)*(E6957/1000)),IF(C6957="Wine",SUM(LOOKUP(2,1/(SRP!$B$15:$B$19&lt;=E6957)/(SRP!$C$15:$C$19&gt;=E6957),SRP!$D$15:$D$19)*(G6957/100)*(E6957/1000)),IF(C6957="Ready to Drink",SUM(LOOKUP(2,1/(SRP!$B$10:$B$14&lt;=E6957)/(SRP!$C$10:$C$14&gt;=E6957),SRP!$D$10:$D$14)*(G6957/100)*(E6957/1000)),0))))),2)</f>
        <v>7.85</v>
      </c>
    </row>
    <row r="6958" spans="1:11" x14ac:dyDescent="0.35">
      <c r="A6958" s="2">
        <v>54200</v>
      </c>
      <c r="B6958" s="76" t="s">
        <v>5482</v>
      </c>
      <c r="C6958" s="76" t="s">
        <v>285</v>
      </c>
      <c r="D6958" s="76" t="s">
        <v>5281</v>
      </c>
      <c r="E6958" s="76">
        <v>100</v>
      </c>
      <c r="F6958" s="76">
        <v>48</v>
      </c>
      <c r="G6958" s="77">
        <v>17</v>
      </c>
      <c r="H6958" s="76" t="s">
        <v>3292</v>
      </c>
      <c r="I6958" s="77">
        <v>4.99</v>
      </c>
      <c r="J6958" s="2">
        <v>1</v>
      </c>
      <c r="K6958" s="119" cm="1">
        <f t="array" ref="K6958">ROUND(IF(C6958="Beer",SUM(LOOKUP(2,1/(SRP!$B$7:$B$9&lt;=E6958)/(SRP!$C$7:$C$9&gt;=E6958),SRP!$D$7:$D$9)*(G6958/100)*(E6958/1000)),IF(C6958="Spirits",SUM(LOOKUP(2,1/(SRP!$B$2:$B$6&lt;=E6958)/(SRP!$C$2:$C$6&gt;=E6958),SRP!$D$2:$D$6)*(G6958/100)*(E6958/1000)),IF(AND(C6958="Wine",D6958="Fortified Wines"),SUM(LOOKUP(2,1/(SRP!$B$20:$B$23&lt;=E6958)/(SRP!$C$20:$C$23&gt;=E6958),SRP!$D$20:$D$23)*(G6958/100)*(E6958/1000)),IF(C6958="Wine",SUM(LOOKUP(2,1/(SRP!$B$15:$B$19&lt;=E6958)/(SRP!$C$15:$C$19&gt;=E6958),SRP!$D$15:$D$19)*(G6958/100)*(E6958/1000)),IF(C6958="Ready to Drink",SUM(LOOKUP(2,1/(SRP!$B$10:$B$14&lt;=E6958)/(SRP!$C$10:$C$14&gt;=E6958),SRP!$D$10:$D$14)*(G6958/100)*(E6958/1000)),0))))),2)</f>
        <v>1.62</v>
      </c>
    </row>
    <row r="6959" spans="1:11" x14ac:dyDescent="0.35">
      <c r="A6959" s="2">
        <v>54205</v>
      </c>
      <c r="B6959" s="76" t="s">
        <v>5489</v>
      </c>
      <c r="C6959" s="76" t="s">
        <v>287</v>
      </c>
      <c r="D6959" s="76" t="s">
        <v>5230</v>
      </c>
      <c r="E6959" s="76">
        <v>11352</v>
      </c>
      <c r="F6959" s="76">
        <v>1</v>
      </c>
      <c r="G6959" s="77">
        <v>4.5</v>
      </c>
      <c r="H6959" s="76" t="s">
        <v>3382</v>
      </c>
      <c r="I6959" s="77">
        <v>96</v>
      </c>
      <c r="J6959" s="2">
        <v>24</v>
      </c>
      <c r="K6959" s="119" cm="1">
        <f t="array" ref="K6959">ROUND(IF(C6959="Beer",SUM(LOOKUP(2,1/(SRP!$B$7:$B$9&lt;=E6959)/(SRP!$C$7:$C$9&gt;=E6959),SRP!$D$7:$D$9)*(G6959/100)*(E6959/1000)),IF(C6959="Spirits",SUM(LOOKUP(2,1/(SRP!$B$2:$B$6&lt;=E6959)/(SRP!$C$2:$C$6&gt;=E6959),SRP!$D$2:$D$6)*(G6959/100)*(E6959/1000)),IF(AND(C6959="Wine",D6959="Fortified Wines"),SUM(LOOKUP(2,1/(SRP!$B$20:$B$23&lt;=E6959)/(SRP!$C$20:$C$23&gt;=E6959),SRP!$D$20:$D$23)*(G6959/100)*(E6959/1000)),IF(C6959="Wine",SUM(LOOKUP(2,1/(SRP!$B$15:$B$19&lt;=E6959)/(SRP!$C$15:$C$19&gt;=E6959),SRP!$D$15:$D$19)*(G6959/100)*(E6959/1000)),IF(C6959="Ready to Drink",SUM(LOOKUP(2,1/(SRP!$B$10:$B$14&lt;=E6959)/(SRP!$C$10:$C$14&gt;=E6959),SRP!$D$10:$D$14)*(G6959/100)*(E6959/1000)),0))))),2)</f>
        <v>32.39</v>
      </c>
    </row>
    <row r="6960" spans="1:11" x14ac:dyDescent="0.35">
      <c r="A6960" s="2">
        <v>54205</v>
      </c>
      <c r="B6960" s="76" t="s">
        <v>5489</v>
      </c>
      <c r="C6960" s="76" t="s">
        <v>287</v>
      </c>
      <c r="D6960" s="76" t="s">
        <v>5230</v>
      </c>
      <c r="E6960" s="76">
        <v>11352</v>
      </c>
      <c r="F6960" s="76">
        <v>1</v>
      </c>
      <c r="G6960" s="77">
        <v>4.5</v>
      </c>
      <c r="H6960" s="76" t="s">
        <v>3382</v>
      </c>
      <c r="I6960" s="77">
        <v>96</v>
      </c>
      <c r="J6960" s="2">
        <v>24</v>
      </c>
      <c r="K6960" s="119" cm="1">
        <f t="array" ref="K6960">ROUND(IF(C6960="Beer",SUM(LOOKUP(2,1/(SRP!$B$7:$B$9&lt;=E6960)/(SRP!$C$7:$C$9&gt;=E6960),SRP!$D$7:$D$9)*(G6960/100)*(E6960/1000)),IF(C6960="Spirits",SUM(LOOKUP(2,1/(SRP!$B$2:$B$6&lt;=E6960)/(SRP!$C$2:$C$6&gt;=E6960),SRP!$D$2:$D$6)*(G6960/100)*(E6960/1000)),IF(AND(C6960="Wine",D6960="Fortified Wines"),SUM(LOOKUP(2,1/(SRP!$B$20:$B$23&lt;=E6960)/(SRP!$C$20:$C$23&gt;=E6960),SRP!$D$20:$D$23)*(G6960/100)*(E6960/1000)),IF(C6960="Wine",SUM(LOOKUP(2,1/(SRP!$B$15:$B$19&lt;=E6960)/(SRP!$C$15:$C$19&gt;=E6960),SRP!$D$15:$D$19)*(G6960/100)*(E6960/1000)),IF(C6960="Ready to Drink",SUM(LOOKUP(2,1/(SRP!$B$10:$B$14&lt;=E6960)/(SRP!$C$10:$C$14&gt;=E6960),SRP!$D$10:$D$14)*(G6960/100)*(E6960/1000)),0))))),2)</f>
        <v>32.39</v>
      </c>
    </row>
    <row r="6961" spans="1:11" x14ac:dyDescent="0.35">
      <c r="A6961" s="2">
        <v>54213</v>
      </c>
      <c r="B6961" s="76" t="s">
        <v>7</v>
      </c>
      <c r="C6961" s="76" t="s">
        <v>285</v>
      </c>
      <c r="D6961" s="76" t="s">
        <v>6933</v>
      </c>
      <c r="E6961" s="76">
        <v>1750</v>
      </c>
      <c r="F6961" s="76">
        <v>6</v>
      </c>
      <c r="G6961" s="77">
        <v>40</v>
      </c>
      <c r="H6961" s="76" t="s">
        <v>6694</v>
      </c>
      <c r="I6961" s="77">
        <v>53.99</v>
      </c>
      <c r="J6961" s="2">
        <v>1</v>
      </c>
      <c r="K6961" s="119" cm="1">
        <f t="array" ref="K6961">ROUND(IF(C6961="Beer",SUM(LOOKUP(2,1/(SRP!$B$7:$B$9&lt;=E6961)/(SRP!$C$7:$C$9&gt;=E6961),SRP!$D$7:$D$9)*(G6961/100)*(E6961/1000)),IF(C6961="Spirits",SUM(LOOKUP(2,1/(SRP!$B$2:$B$6&lt;=E6961)/(SRP!$C$2:$C$6&gt;=E6961),SRP!$D$2:$D$6)*(G6961/100)*(E6961/1000)),IF(AND(C6961="Wine",D6961="Fortified Wines"),SUM(LOOKUP(2,1/(SRP!$B$20:$B$23&lt;=E6961)/(SRP!$C$20:$C$23&gt;=E6961),SRP!$D$20:$D$23)*(G6961/100)*(E6961/1000)),IF(C6961="Wine",SUM(LOOKUP(2,1/(SRP!$B$15:$B$19&lt;=E6961)/(SRP!$C$15:$C$19&gt;=E6961),SRP!$D$15:$D$19)*(G6961/100)*(E6961/1000)),IF(C6961="Ready to Drink",SUM(LOOKUP(2,1/(SRP!$B$10:$B$14&lt;=E6961)/(SRP!$C$10:$C$14&gt;=E6961),SRP!$D$10:$D$14)*(G6961/100)*(E6961/1000)),0))))),2)</f>
        <v>48.87</v>
      </c>
    </row>
    <row r="6962" spans="1:11" x14ac:dyDescent="0.35">
      <c r="A6962" s="2">
        <v>54218</v>
      </c>
      <c r="B6962" s="76" t="s">
        <v>5479</v>
      </c>
      <c r="C6962" s="76" t="s">
        <v>287</v>
      </c>
      <c r="D6962" s="76" t="s">
        <v>5230</v>
      </c>
      <c r="E6962" s="76">
        <v>473</v>
      </c>
      <c r="F6962" s="76">
        <v>24</v>
      </c>
      <c r="G6962" s="77">
        <v>5.0999999999999996</v>
      </c>
      <c r="H6962" s="76" t="s">
        <v>3325</v>
      </c>
      <c r="I6962" s="77">
        <v>4.29</v>
      </c>
      <c r="J6962" s="2">
        <v>1</v>
      </c>
      <c r="K6962" s="119" cm="1">
        <f t="array" ref="K6962">ROUND(IF(C6962="Beer",SUM(LOOKUP(2,1/(SRP!$B$7:$B$9&lt;=E6962)/(SRP!$C$7:$C$9&gt;=E6962),SRP!$D$7:$D$9)*(G6962/100)*(E6962/1000)),IF(C6962="Spirits",SUM(LOOKUP(2,1/(SRP!$B$2:$B$6&lt;=E6962)/(SRP!$C$2:$C$6&gt;=E6962),SRP!$D$2:$D$6)*(G6962/100)*(E6962/1000)),IF(AND(C6962="Wine",D6962="Fortified Wines"),SUM(LOOKUP(2,1/(SRP!$B$20:$B$23&lt;=E6962)/(SRP!$C$20:$C$23&gt;=E6962),SRP!$D$20:$D$23)*(G6962/100)*(E6962/1000)),IF(C6962="Wine",SUM(LOOKUP(2,1/(SRP!$B$15:$B$19&lt;=E6962)/(SRP!$C$15:$C$19&gt;=E6962),SRP!$D$15:$D$19)*(G6962/100)*(E6962/1000)),IF(C6962="Ready to Drink",SUM(LOOKUP(2,1/(SRP!$B$10:$B$14&lt;=E6962)/(SRP!$C$10:$C$14&gt;=E6962),SRP!$D$10:$D$14)*(G6962/100)*(E6962/1000)),0))))),2)</f>
        <v>1.68</v>
      </c>
    </row>
    <row r="6963" spans="1:11" x14ac:dyDescent="0.35">
      <c r="A6963" s="2">
        <v>54218</v>
      </c>
      <c r="B6963" s="76" t="s">
        <v>5479</v>
      </c>
      <c r="C6963" s="76" t="s">
        <v>287</v>
      </c>
      <c r="D6963" s="76" t="s">
        <v>5230</v>
      </c>
      <c r="E6963" s="76">
        <v>473</v>
      </c>
      <c r="F6963" s="76">
        <v>24</v>
      </c>
      <c r="G6963" s="77">
        <v>5.0999999999999996</v>
      </c>
      <c r="H6963" s="76" t="s">
        <v>3325</v>
      </c>
      <c r="I6963" s="77">
        <v>4.29</v>
      </c>
      <c r="J6963" s="2">
        <v>1</v>
      </c>
      <c r="K6963" s="119" cm="1">
        <f t="array" ref="K6963">ROUND(IF(C6963="Beer",SUM(LOOKUP(2,1/(SRP!$B$7:$B$9&lt;=E6963)/(SRP!$C$7:$C$9&gt;=E6963),SRP!$D$7:$D$9)*(G6963/100)*(E6963/1000)),IF(C6963="Spirits",SUM(LOOKUP(2,1/(SRP!$B$2:$B$6&lt;=E6963)/(SRP!$C$2:$C$6&gt;=E6963),SRP!$D$2:$D$6)*(G6963/100)*(E6963/1000)),IF(AND(C6963="Wine",D6963="Fortified Wines"),SUM(LOOKUP(2,1/(SRP!$B$20:$B$23&lt;=E6963)/(SRP!$C$20:$C$23&gt;=E6963),SRP!$D$20:$D$23)*(G6963/100)*(E6963/1000)),IF(C6963="Wine",SUM(LOOKUP(2,1/(SRP!$B$15:$B$19&lt;=E6963)/(SRP!$C$15:$C$19&gt;=E6963),SRP!$D$15:$D$19)*(G6963/100)*(E6963/1000)),IF(C6963="Ready to Drink",SUM(LOOKUP(2,1/(SRP!$B$10:$B$14&lt;=E6963)/(SRP!$C$10:$C$14&gt;=E6963),SRP!$D$10:$D$14)*(G6963/100)*(E6963/1000)),0))))),2)</f>
        <v>1.68</v>
      </c>
    </row>
    <row r="6964" spans="1:11" x14ac:dyDescent="0.35">
      <c r="A6964" s="2">
        <v>54219</v>
      </c>
      <c r="B6964" s="76" t="s">
        <v>5480</v>
      </c>
      <c r="C6964" s="76" t="s">
        <v>287</v>
      </c>
      <c r="D6964" s="76" t="s">
        <v>5230</v>
      </c>
      <c r="E6964" s="76">
        <v>473</v>
      </c>
      <c r="F6964" s="76">
        <v>24</v>
      </c>
      <c r="G6964" s="77">
        <v>5.5</v>
      </c>
      <c r="H6964" s="76" t="s">
        <v>4070</v>
      </c>
      <c r="I6964" s="77">
        <v>4.25</v>
      </c>
      <c r="J6964" s="2">
        <v>1</v>
      </c>
      <c r="K6964" s="119" cm="1">
        <f t="array" ref="K6964">ROUND(IF(C6964="Beer",SUM(LOOKUP(2,1/(SRP!$B$7:$B$9&lt;=E6964)/(SRP!$C$7:$C$9&gt;=E6964),SRP!$D$7:$D$9)*(G6964/100)*(E6964/1000)),IF(C6964="Spirits",SUM(LOOKUP(2,1/(SRP!$B$2:$B$6&lt;=E6964)/(SRP!$C$2:$C$6&gt;=E6964),SRP!$D$2:$D$6)*(G6964/100)*(E6964/1000)),IF(AND(C6964="Wine",D6964="Fortified Wines"),SUM(LOOKUP(2,1/(SRP!$B$20:$B$23&lt;=E6964)/(SRP!$C$20:$C$23&gt;=E6964),SRP!$D$20:$D$23)*(G6964/100)*(E6964/1000)),IF(C6964="Wine",SUM(LOOKUP(2,1/(SRP!$B$15:$B$19&lt;=E6964)/(SRP!$C$15:$C$19&gt;=E6964),SRP!$D$15:$D$19)*(G6964/100)*(E6964/1000)),IF(C6964="Ready to Drink",SUM(LOOKUP(2,1/(SRP!$B$10:$B$14&lt;=E6964)/(SRP!$C$10:$C$14&gt;=E6964),SRP!$D$10:$D$14)*(G6964/100)*(E6964/1000)),0))))),2)</f>
        <v>1.82</v>
      </c>
    </row>
    <row r="6965" spans="1:11" x14ac:dyDescent="0.35">
      <c r="A6965" s="2">
        <v>54219</v>
      </c>
      <c r="B6965" s="76" t="s">
        <v>5480</v>
      </c>
      <c r="C6965" s="76" t="s">
        <v>287</v>
      </c>
      <c r="D6965" s="76" t="s">
        <v>5230</v>
      </c>
      <c r="E6965" s="76">
        <v>473</v>
      </c>
      <c r="F6965" s="76">
        <v>24</v>
      </c>
      <c r="G6965" s="77">
        <v>5.5</v>
      </c>
      <c r="H6965" s="76" t="s">
        <v>4070</v>
      </c>
      <c r="I6965" s="77">
        <v>4.25</v>
      </c>
      <c r="J6965" s="2">
        <v>1</v>
      </c>
      <c r="K6965" s="119" cm="1">
        <f t="array" ref="K6965">ROUND(IF(C6965="Beer",SUM(LOOKUP(2,1/(SRP!$B$7:$B$9&lt;=E6965)/(SRP!$C$7:$C$9&gt;=E6965),SRP!$D$7:$D$9)*(G6965/100)*(E6965/1000)),IF(C6965="Spirits",SUM(LOOKUP(2,1/(SRP!$B$2:$B$6&lt;=E6965)/(SRP!$C$2:$C$6&gt;=E6965),SRP!$D$2:$D$6)*(G6965/100)*(E6965/1000)),IF(AND(C6965="Wine",D6965="Fortified Wines"),SUM(LOOKUP(2,1/(SRP!$B$20:$B$23&lt;=E6965)/(SRP!$C$20:$C$23&gt;=E6965),SRP!$D$20:$D$23)*(G6965/100)*(E6965/1000)),IF(C6965="Wine",SUM(LOOKUP(2,1/(SRP!$B$15:$B$19&lt;=E6965)/(SRP!$C$15:$C$19&gt;=E6965),SRP!$D$15:$D$19)*(G6965/100)*(E6965/1000)),IF(C6965="Ready to Drink",SUM(LOOKUP(2,1/(SRP!$B$10:$B$14&lt;=E6965)/(SRP!$C$10:$C$14&gt;=E6965),SRP!$D$10:$D$14)*(G6965/100)*(E6965/1000)),0))))),2)</f>
        <v>1.82</v>
      </c>
    </row>
    <row r="6966" spans="1:11" x14ac:dyDescent="0.35">
      <c r="A6966" s="2">
        <v>54250</v>
      </c>
      <c r="B6966" s="76" t="s">
        <v>6995</v>
      </c>
      <c r="C6966" s="76" t="s">
        <v>286</v>
      </c>
      <c r="D6966" s="76" t="s">
        <v>5268</v>
      </c>
      <c r="E6966" s="76">
        <v>750</v>
      </c>
      <c r="F6966" s="76">
        <v>12</v>
      </c>
      <c r="G6966" s="77">
        <v>14</v>
      </c>
      <c r="H6966" s="76" t="s">
        <v>3311</v>
      </c>
      <c r="I6966" s="77">
        <v>18.989999999999998</v>
      </c>
      <c r="J6966" s="2">
        <v>1</v>
      </c>
      <c r="K6966" s="119" cm="1">
        <f t="array" ref="K6966">ROUND(IF(C6966="Beer",SUM(LOOKUP(2,1/(SRP!$B$7:$B$9&lt;=E6966)/(SRP!$C$7:$C$9&gt;=E6966),SRP!$D$7:$D$9)*(G6966/100)*(E6966/1000)),IF(C6966="Spirits",SUM(LOOKUP(2,1/(SRP!$B$2:$B$6&lt;=E6966)/(SRP!$C$2:$C$6&gt;=E6966),SRP!$D$2:$D$6)*(G6966/100)*(E6966/1000)),IF(AND(C6966="Wine",D6966="Fortified Wines"),SUM(LOOKUP(2,1/(SRP!$B$20:$B$23&lt;=E6966)/(SRP!$C$20:$C$23&gt;=E6966),SRP!$D$20:$D$23)*(G6966/100)*(E6966/1000)),IF(C6966="Wine",SUM(LOOKUP(2,1/(SRP!$B$15:$B$19&lt;=E6966)/(SRP!$C$15:$C$19&gt;=E6966),SRP!$D$15:$D$19)*(G6966/100)*(E6966/1000)),IF(C6966="Ready to Drink",SUM(LOOKUP(2,1/(SRP!$B$10:$B$14&lt;=E6966)/(SRP!$C$10:$C$14&gt;=E6966),SRP!$D$10:$D$14)*(G6966/100)*(E6966/1000)),0))))),2)</f>
        <v>7.33</v>
      </c>
    </row>
    <row r="6967" spans="1:11" x14ac:dyDescent="0.35">
      <c r="A6967" s="2">
        <v>54252</v>
      </c>
      <c r="B6967" s="76" t="s">
        <v>5584</v>
      </c>
      <c r="C6967" s="76" t="s">
        <v>287</v>
      </c>
      <c r="D6967" s="76" t="s">
        <v>5230</v>
      </c>
      <c r="E6967" s="76">
        <v>8520</v>
      </c>
      <c r="F6967" s="76">
        <v>1</v>
      </c>
      <c r="G6967" s="77">
        <v>4.5</v>
      </c>
      <c r="H6967" s="76" t="s">
        <v>3638</v>
      </c>
      <c r="I6967" s="77">
        <v>71.760000000000005</v>
      </c>
      <c r="J6967" s="2">
        <v>24</v>
      </c>
      <c r="K6967" s="119" cm="1">
        <f t="array" ref="K6967">ROUND(IF(C6967="Beer",SUM(LOOKUP(2,1/(SRP!$B$7:$B$9&lt;=E6967)/(SRP!$C$7:$C$9&gt;=E6967),SRP!$D$7:$D$9)*(G6967/100)*(E6967/1000)),IF(C6967="Spirits",SUM(LOOKUP(2,1/(SRP!$B$2:$B$6&lt;=E6967)/(SRP!$C$2:$C$6&gt;=E6967),SRP!$D$2:$D$6)*(G6967/100)*(E6967/1000)),IF(AND(C6967="Wine",D6967="Fortified Wines"),SUM(LOOKUP(2,1/(SRP!$B$20:$B$23&lt;=E6967)/(SRP!$C$20:$C$23&gt;=E6967),SRP!$D$20:$D$23)*(G6967/100)*(E6967/1000)),IF(C6967="Wine",SUM(LOOKUP(2,1/(SRP!$B$15:$B$19&lt;=E6967)/(SRP!$C$15:$C$19&gt;=E6967),SRP!$D$15:$D$19)*(G6967/100)*(E6967/1000)),IF(C6967="Ready to Drink",SUM(LOOKUP(2,1/(SRP!$B$10:$B$14&lt;=E6967)/(SRP!$C$10:$C$14&gt;=E6967),SRP!$D$10:$D$14)*(G6967/100)*(E6967/1000)),0))))),2)</f>
        <v>26.77</v>
      </c>
    </row>
    <row r="6968" spans="1:11" x14ac:dyDescent="0.35">
      <c r="A6968" s="2">
        <v>54252</v>
      </c>
      <c r="B6968" s="76" t="s">
        <v>5584</v>
      </c>
      <c r="C6968" s="76" t="s">
        <v>287</v>
      </c>
      <c r="D6968" s="76" t="s">
        <v>5230</v>
      </c>
      <c r="E6968" s="76">
        <v>8520</v>
      </c>
      <c r="F6968" s="76">
        <v>1</v>
      </c>
      <c r="G6968" s="77">
        <v>4.5</v>
      </c>
      <c r="H6968" s="76" t="s">
        <v>3638</v>
      </c>
      <c r="I6968" s="77">
        <v>71.760000000000005</v>
      </c>
      <c r="J6968" s="2">
        <v>24</v>
      </c>
      <c r="K6968" s="119" cm="1">
        <f t="array" ref="K6968">ROUND(IF(C6968="Beer",SUM(LOOKUP(2,1/(SRP!$B$7:$B$9&lt;=E6968)/(SRP!$C$7:$C$9&gt;=E6968),SRP!$D$7:$D$9)*(G6968/100)*(E6968/1000)),IF(C6968="Spirits",SUM(LOOKUP(2,1/(SRP!$B$2:$B$6&lt;=E6968)/(SRP!$C$2:$C$6&gt;=E6968),SRP!$D$2:$D$6)*(G6968/100)*(E6968/1000)),IF(AND(C6968="Wine",D6968="Fortified Wines"),SUM(LOOKUP(2,1/(SRP!$B$20:$B$23&lt;=E6968)/(SRP!$C$20:$C$23&gt;=E6968),SRP!$D$20:$D$23)*(G6968/100)*(E6968/1000)),IF(C6968="Wine",SUM(LOOKUP(2,1/(SRP!$B$15:$B$19&lt;=E6968)/(SRP!$C$15:$C$19&gt;=E6968),SRP!$D$15:$D$19)*(G6968/100)*(E6968/1000)),IF(C6968="Ready to Drink",SUM(LOOKUP(2,1/(SRP!$B$10:$B$14&lt;=E6968)/(SRP!$C$10:$C$14&gt;=E6968),SRP!$D$10:$D$14)*(G6968/100)*(E6968/1000)),0))))),2)</f>
        <v>26.77</v>
      </c>
    </row>
    <row r="6969" spans="1:11" x14ac:dyDescent="0.35">
      <c r="A6969" s="2">
        <v>54253</v>
      </c>
      <c r="B6969" s="76" t="s">
        <v>5585</v>
      </c>
      <c r="C6969" s="76" t="s">
        <v>287</v>
      </c>
      <c r="D6969" s="76" t="s">
        <v>5240</v>
      </c>
      <c r="E6969" s="76">
        <v>8520</v>
      </c>
      <c r="F6969" s="76">
        <v>1</v>
      </c>
      <c r="G6969" s="77">
        <v>5</v>
      </c>
      <c r="H6969" s="76" t="s">
        <v>3638</v>
      </c>
      <c r="I6969" s="77">
        <v>78.959999999999994</v>
      </c>
      <c r="J6969" s="2">
        <v>24</v>
      </c>
      <c r="K6969" s="119" cm="1">
        <f t="array" ref="K6969">ROUND(IF(C6969="Beer",SUM(LOOKUP(2,1/(SRP!$B$7:$B$9&lt;=E6969)/(SRP!$C$7:$C$9&gt;=E6969),SRP!$D$7:$D$9)*(G6969/100)*(E6969/1000)),IF(C6969="Spirits",SUM(LOOKUP(2,1/(SRP!$B$2:$B$6&lt;=E6969)/(SRP!$C$2:$C$6&gt;=E6969),SRP!$D$2:$D$6)*(G6969/100)*(E6969/1000)),IF(AND(C6969="Wine",D6969="Fortified Wines"),SUM(LOOKUP(2,1/(SRP!$B$20:$B$23&lt;=E6969)/(SRP!$C$20:$C$23&gt;=E6969),SRP!$D$20:$D$23)*(G6969/100)*(E6969/1000)),IF(C6969="Wine",SUM(LOOKUP(2,1/(SRP!$B$15:$B$19&lt;=E6969)/(SRP!$C$15:$C$19&gt;=E6969),SRP!$D$15:$D$19)*(G6969/100)*(E6969/1000)),IF(C6969="Ready to Drink",SUM(LOOKUP(2,1/(SRP!$B$10:$B$14&lt;=E6969)/(SRP!$C$10:$C$14&gt;=E6969),SRP!$D$10:$D$14)*(G6969/100)*(E6969/1000)),0))))),2)</f>
        <v>29.74</v>
      </c>
    </row>
    <row r="6970" spans="1:11" x14ac:dyDescent="0.35">
      <c r="A6970" s="2">
        <v>54253</v>
      </c>
      <c r="B6970" s="76" t="s">
        <v>5585</v>
      </c>
      <c r="C6970" s="76" t="s">
        <v>287</v>
      </c>
      <c r="D6970" s="76" t="s">
        <v>5240</v>
      </c>
      <c r="E6970" s="76">
        <v>8520</v>
      </c>
      <c r="F6970" s="76">
        <v>1</v>
      </c>
      <c r="G6970" s="77">
        <v>5</v>
      </c>
      <c r="H6970" s="76" t="s">
        <v>3638</v>
      </c>
      <c r="I6970" s="77">
        <v>78.959999999999994</v>
      </c>
      <c r="J6970" s="2">
        <v>24</v>
      </c>
      <c r="K6970" s="119" cm="1">
        <f t="array" ref="K6970">ROUND(IF(C6970="Beer",SUM(LOOKUP(2,1/(SRP!$B$7:$B$9&lt;=E6970)/(SRP!$C$7:$C$9&gt;=E6970),SRP!$D$7:$D$9)*(G6970/100)*(E6970/1000)),IF(C6970="Spirits",SUM(LOOKUP(2,1/(SRP!$B$2:$B$6&lt;=E6970)/(SRP!$C$2:$C$6&gt;=E6970),SRP!$D$2:$D$6)*(G6970/100)*(E6970/1000)),IF(AND(C6970="Wine",D6970="Fortified Wines"),SUM(LOOKUP(2,1/(SRP!$B$20:$B$23&lt;=E6970)/(SRP!$C$20:$C$23&gt;=E6970),SRP!$D$20:$D$23)*(G6970/100)*(E6970/1000)),IF(C6970="Wine",SUM(LOOKUP(2,1/(SRP!$B$15:$B$19&lt;=E6970)/(SRP!$C$15:$C$19&gt;=E6970),SRP!$D$15:$D$19)*(G6970/100)*(E6970/1000)),IF(C6970="Ready to Drink",SUM(LOOKUP(2,1/(SRP!$B$10:$B$14&lt;=E6970)/(SRP!$C$10:$C$14&gt;=E6970),SRP!$D$10:$D$14)*(G6970/100)*(E6970/1000)),0))))),2)</f>
        <v>29.74</v>
      </c>
    </row>
    <row r="6971" spans="1:11" x14ac:dyDescent="0.35">
      <c r="A6971" s="2">
        <v>54254</v>
      </c>
      <c r="B6971" s="76" t="s">
        <v>5586</v>
      </c>
      <c r="C6971" s="76" t="s">
        <v>287</v>
      </c>
      <c r="D6971" s="76" t="s">
        <v>5292</v>
      </c>
      <c r="E6971" s="76">
        <v>8520</v>
      </c>
      <c r="F6971" s="76">
        <v>1</v>
      </c>
      <c r="G6971" s="77">
        <v>5.8</v>
      </c>
      <c r="H6971" s="76" t="s">
        <v>3638</v>
      </c>
      <c r="I6971" s="77">
        <v>76.56</v>
      </c>
      <c r="J6971" s="2">
        <v>24</v>
      </c>
      <c r="K6971" s="119" cm="1">
        <f t="array" ref="K6971">ROUND(IF(C6971="Beer",SUM(LOOKUP(2,1/(SRP!$B$7:$B$9&lt;=E6971)/(SRP!$C$7:$C$9&gt;=E6971),SRP!$D$7:$D$9)*(G6971/100)*(E6971/1000)),IF(C6971="Spirits",SUM(LOOKUP(2,1/(SRP!$B$2:$B$6&lt;=E6971)/(SRP!$C$2:$C$6&gt;=E6971),SRP!$D$2:$D$6)*(G6971/100)*(E6971/1000)),IF(AND(C6971="Wine",D6971="Fortified Wines"),SUM(LOOKUP(2,1/(SRP!$B$20:$B$23&lt;=E6971)/(SRP!$C$20:$C$23&gt;=E6971),SRP!$D$20:$D$23)*(G6971/100)*(E6971/1000)),IF(C6971="Wine",SUM(LOOKUP(2,1/(SRP!$B$15:$B$19&lt;=E6971)/(SRP!$C$15:$C$19&gt;=E6971),SRP!$D$15:$D$19)*(G6971/100)*(E6971/1000)),IF(C6971="Ready to Drink",SUM(LOOKUP(2,1/(SRP!$B$10:$B$14&lt;=E6971)/(SRP!$C$10:$C$14&gt;=E6971),SRP!$D$10:$D$14)*(G6971/100)*(E6971/1000)),0))))),2)</f>
        <v>34.5</v>
      </c>
    </row>
    <row r="6972" spans="1:11" x14ac:dyDescent="0.35">
      <c r="A6972" s="2">
        <v>54254</v>
      </c>
      <c r="B6972" s="76" t="s">
        <v>5586</v>
      </c>
      <c r="C6972" s="76" t="s">
        <v>287</v>
      </c>
      <c r="D6972" s="76" t="s">
        <v>5292</v>
      </c>
      <c r="E6972" s="76">
        <v>8520</v>
      </c>
      <c r="F6972" s="76">
        <v>1</v>
      </c>
      <c r="G6972" s="77">
        <v>5.8</v>
      </c>
      <c r="H6972" s="76" t="s">
        <v>3638</v>
      </c>
      <c r="I6972" s="77">
        <v>76.56</v>
      </c>
      <c r="J6972" s="2">
        <v>24</v>
      </c>
      <c r="K6972" s="119" cm="1">
        <f t="array" ref="K6972">ROUND(IF(C6972="Beer",SUM(LOOKUP(2,1/(SRP!$B$7:$B$9&lt;=E6972)/(SRP!$C$7:$C$9&gt;=E6972),SRP!$D$7:$D$9)*(G6972/100)*(E6972/1000)),IF(C6972="Spirits",SUM(LOOKUP(2,1/(SRP!$B$2:$B$6&lt;=E6972)/(SRP!$C$2:$C$6&gt;=E6972),SRP!$D$2:$D$6)*(G6972/100)*(E6972/1000)),IF(AND(C6972="Wine",D6972="Fortified Wines"),SUM(LOOKUP(2,1/(SRP!$B$20:$B$23&lt;=E6972)/(SRP!$C$20:$C$23&gt;=E6972),SRP!$D$20:$D$23)*(G6972/100)*(E6972/1000)),IF(C6972="Wine",SUM(LOOKUP(2,1/(SRP!$B$15:$B$19&lt;=E6972)/(SRP!$C$15:$C$19&gt;=E6972),SRP!$D$15:$D$19)*(G6972/100)*(E6972/1000)),IF(C6972="Ready to Drink",SUM(LOOKUP(2,1/(SRP!$B$10:$B$14&lt;=E6972)/(SRP!$C$10:$C$14&gt;=E6972),SRP!$D$10:$D$14)*(G6972/100)*(E6972/1000)),0))))),2)</f>
        <v>34.5</v>
      </c>
    </row>
    <row r="6973" spans="1:11" x14ac:dyDescent="0.35">
      <c r="A6973" s="2">
        <v>54255</v>
      </c>
      <c r="B6973" s="76" t="s">
        <v>5587</v>
      </c>
      <c r="C6973" s="76" t="s">
        <v>287</v>
      </c>
      <c r="D6973" s="76" t="s">
        <v>5266</v>
      </c>
      <c r="E6973" s="76">
        <v>8520</v>
      </c>
      <c r="F6973" s="76">
        <v>1</v>
      </c>
      <c r="G6973" s="77">
        <v>4.5999999999999996</v>
      </c>
      <c r="H6973" s="76" t="s">
        <v>3638</v>
      </c>
      <c r="I6973" s="77">
        <v>76.56</v>
      </c>
      <c r="J6973" s="2">
        <v>24</v>
      </c>
      <c r="K6973" s="119" cm="1">
        <f t="array" ref="K6973">ROUND(IF(C6973="Beer",SUM(LOOKUP(2,1/(SRP!$B$7:$B$9&lt;=E6973)/(SRP!$C$7:$C$9&gt;=E6973),SRP!$D$7:$D$9)*(G6973/100)*(E6973/1000)),IF(C6973="Spirits",SUM(LOOKUP(2,1/(SRP!$B$2:$B$6&lt;=E6973)/(SRP!$C$2:$C$6&gt;=E6973),SRP!$D$2:$D$6)*(G6973/100)*(E6973/1000)),IF(AND(C6973="Wine",D6973="Fortified Wines"),SUM(LOOKUP(2,1/(SRP!$B$20:$B$23&lt;=E6973)/(SRP!$C$20:$C$23&gt;=E6973),SRP!$D$20:$D$23)*(G6973/100)*(E6973/1000)),IF(C6973="Wine",SUM(LOOKUP(2,1/(SRP!$B$15:$B$19&lt;=E6973)/(SRP!$C$15:$C$19&gt;=E6973),SRP!$D$15:$D$19)*(G6973/100)*(E6973/1000)),IF(C6973="Ready to Drink",SUM(LOOKUP(2,1/(SRP!$B$10:$B$14&lt;=E6973)/(SRP!$C$10:$C$14&gt;=E6973),SRP!$D$10:$D$14)*(G6973/100)*(E6973/1000)),0))))),2)</f>
        <v>27.36</v>
      </c>
    </row>
    <row r="6974" spans="1:11" x14ac:dyDescent="0.35">
      <c r="A6974" s="2">
        <v>54255</v>
      </c>
      <c r="B6974" s="76" t="s">
        <v>5587</v>
      </c>
      <c r="C6974" s="76" t="s">
        <v>287</v>
      </c>
      <c r="D6974" s="76" t="s">
        <v>5266</v>
      </c>
      <c r="E6974" s="76">
        <v>8520</v>
      </c>
      <c r="F6974" s="76">
        <v>1</v>
      </c>
      <c r="G6974" s="77">
        <v>4.5999999999999996</v>
      </c>
      <c r="H6974" s="76" t="s">
        <v>3638</v>
      </c>
      <c r="I6974" s="77">
        <v>76.56</v>
      </c>
      <c r="J6974" s="2">
        <v>24</v>
      </c>
      <c r="K6974" s="119" cm="1">
        <f t="array" ref="K6974">ROUND(IF(C6974="Beer",SUM(LOOKUP(2,1/(SRP!$B$7:$B$9&lt;=E6974)/(SRP!$C$7:$C$9&gt;=E6974),SRP!$D$7:$D$9)*(G6974/100)*(E6974/1000)),IF(C6974="Spirits",SUM(LOOKUP(2,1/(SRP!$B$2:$B$6&lt;=E6974)/(SRP!$C$2:$C$6&gt;=E6974),SRP!$D$2:$D$6)*(G6974/100)*(E6974/1000)),IF(AND(C6974="Wine",D6974="Fortified Wines"),SUM(LOOKUP(2,1/(SRP!$B$20:$B$23&lt;=E6974)/(SRP!$C$20:$C$23&gt;=E6974),SRP!$D$20:$D$23)*(G6974/100)*(E6974/1000)),IF(C6974="Wine",SUM(LOOKUP(2,1/(SRP!$B$15:$B$19&lt;=E6974)/(SRP!$C$15:$C$19&gt;=E6974),SRP!$D$15:$D$19)*(G6974/100)*(E6974/1000)),IF(C6974="Ready to Drink",SUM(LOOKUP(2,1/(SRP!$B$10:$B$14&lt;=E6974)/(SRP!$C$10:$C$14&gt;=E6974),SRP!$D$10:$D$14)*(G6974/100)*(E6974/1000)),0))))),2)</f>
        <v>27.36</v>
      </c>
    </row>
    <row r="6975" spans="1:11" x14ac:dyDescent="0.35">
      <c r="A6975" s="2">
        <v>54256</v>
      </c>
      <c r="B6975" s="76" t="s">
        <v>5588</v>
      </c>
      <c r="C6975" s="76" t="s">
        <v>287</v>
      </c>
      <c r="D6975" s="76" t="s">
        <v>5230</v>
      </c>
      <c r="E6975" s="76">
        <v>8520</v>
      </c>
      <c r="F6975" s="76">
        <v>1</v>
      </c>
      <c r="G6975" s="77">
        <v>5.4</v>
      </c>
      <c r="H6975" s="76" t="s">
        <v>3638</v>
      </c>
      <c r="I6975" s="77">
        <v>71.77</v>
      </c>
      <c r="J6975" s="2">
        <v>24</v>
      </c>
      <c r="K6975" s="119" cm="1">
        <f t="array" ref="K6975">ROUND(IF(C6975="Beer",SUM(LOOKUP(2,1/(SRP!$B$7:$B$9&lt;=E6975)/(SRP!$C$7:$C$9&gt;=E6975),SRP!$D$7:$D$9)*(G6975/100)*(E6975/1000)),IF(C6975="Spirits",SUM(LOOKUP(2,1/(SRP!$B$2:$B$6&lt;=E6975)/(SRP!$C$2:$C$6&gt;=E6975),SRP!$D$2:$D$6)*(G6975/100)*(E6975/1000)),IF(AND(C6975="Wine",D6975="Fortified Wines"),SUM(LOOKUP(2,1/(SRP!$B$20:$B$23&lt;=E6975)/(SRP!$C$20:$C$23&gt;=E6975),SRP!$D$20:$D$23)*(G6975/100)*(E6975/1000)),IF(C6975="Wine",SUM(LOOKUP(2,1/(SRP!$B$15:$B$19&lt;=E6975)/(SRP!$C$15:$C$19&gt;=E6975),SRP!$D$15:$D$19)*(G6975/100)*(E6975/1000)),IF(C6975="Ready to Drink",SUM(LOOKUP(2,1/(SRP!$B$10:$B$14&lt;=E6975)/(SRP!$C$10:$C$14&gt;=E6975),SRP!$D$10:$D$14)*(G6975/100)*(E6975/1000)),0))))),2)</f>
        <v>32.119999999999997</v>
      </c>
    </row>
    <row r="6976" spans="1:11" x14ac:dyDescent="0.35">
      <c r="A6976" s="2">
        <v>54256</v>
      </c>
      <c r="B6976" s="76" t="s">
        <v>5588</v>
      </c>
      <c r="C6976" s="76" t="s">
        <v>287</v>
      </c>
      <c r="D6976" s="76" t="s">
        <v>5230</v>
      </c>
      <c r="E6976" s="76">
        <v>8520</v>
      </c>
      <c r="F6976" s="76">
        <v>1</v>
      </c>
      <c r="G6976" s="77">
        <v>5.4</v>
      </c>
      <c r="H6976" s="76" t="s">
        <v>3638</v>
      </c>
      <c r="I6976" s="77">
        <v>71.77</v>
      </c>
      <c r="J6976" s="2">
        <v>24</v>
      </c>
      <c r="K6976" s="119" cm="1">
        <f t="array" ref="K6976">ROUND(IF(C6976="Beer",SUM(LOOKUP(2,1/(SRP!$B$7:$B$9&lt;=E6976)/(SRP!$C$7:$C$9&gt;=E6976),SRP!$D$7:$D$9)*(G6976/100)*(E6976/1000)),IF(C6976="Spirits",SUM(LOOKUP(2,1/(SRP!$B$2:$B$6&lt;=E6976)/(SRP!$C$2:$C$6&gt;=E6976),SRP!$D$2:$D$6)*(G6976/100)*(E6976/1000)),IF(AND(C6976="Wine",D6976="Fortified Wines"),SUM(LOOKUP(2,1/(SRP!$B$20:$B$23&lt;=E6976)/(SRP!$C$20:$C$23&gt;=E6976),SRP!$D$20:$D$23)*(G6976/100)*(E6976/1000)),IF(C6976="Wine",SUM(LOOKUP(2,1/(SRP!$B$15:$B$19&lt;=E6976)/(SRP!$C$15:$C$19&gt;=E6976),SRP!$D$15:$D$19)*(G6976/100)*(E6976/1000)),IF(C6976="Ready to Drink",SUM(LOOKUP(2,1/(SRP!$B$10:$B$14&lt;=E6976)/(SRP!$C$10:$C$14&gt;=E6976),SRP!$D$10:$D$14)*(G6976/100)*(E6976/1000)),0))))),2)</f>
        <v>32.119999999999997</v>
      </c>
    </row>
    <row r="6977" spans="1:11" x14ac:dyDescent="0.35">
      <c r="A6977" s="2">
        <v>54257</v>
      </c>
      <c r="B6977" s="76" t="s">
        <v>5589</v>
      </c>
      <c r="C6977" s="76" t="s">
        <v>287</v>
      </c>
      <c r="D6977" s="76" t="s">
        <v>5230</v>
      </c>
      <c r="E6977" s="76">
        <v>473</v>
      </c>
      <c r="F6977" s="76">
        <v>24</v>
      </c>
      <c r="G6977" s="77">
        <v>4.7</v>
      </c>
      <c r="H6977" s="76" t="s">
        <v>5562</v>
      </c>
      <c r="I6977" s="77">
        <v>3.9</v>
      </c>
      <c r="J6977" s="2">
        <v>1</v>
      </c>
      <c r="K6977" s="119" cm="1">
        <f t="array" ref="K6977">ROUND(IF(C6977="Beer",SUM(LOOKUP(2,1/(SRP!$B$7:$B$9&lt;=E6977)/(SRP!$C$7:$C$9&gt;=E6977),SRP!$D$7:$D$9)*(G6977/100)*(E6977/1000)),IF(C6977="Spirits",SUM(LOOKUP(2,1/(SRP!$B$2:$B$6&lt;=E6977)/(SRP!$C$2:$C$6&gt;=E6977),SRP!$D$2:$D$6)*(G6977/100)*(E6977/1000)),IF(AND(C6977="Wine",D6977="Fortified Wines"),SUM(LOOKUP(2,1/(SRP!$B$20:$B$23&lt;=E6977)/(SRP!$C$20:$C$23&gt;=E6977),SRP!$D$20:$D$23)*(G6977/100)*(E6977/1000)),IF(C6977="Wine",SUM(LOOKUP(2,1/(SRP!$B$15:$B$19&lt;=E6977)/(SRP!$C$15:$C$19&gt;=E6977),SRP!$D$15:$D$19)*(G6977/100)*(E6977/1000)),IF(C6977="Ready to Drink",SUM(LOOKUP(2,1/(SRP!$B$10:$B$14&lt;=E6977)/(SRP!$C$10:$C$14&gt;=E6977),SRP!$D$10:$D$14)*(G6977/100)*(E6977/1000)),0))))),2)</f>
        <v>1.55</v>
      </c>
    </row>
    <row r="6978" spans="1:11" x14ac:dyDescent="0.35">
      <c r="A6978" s="2">
        <v>54257</v>
      </c>
      <c r="B6978" s="76" t="s">
        <v>5589</v>
      </c>
      <c r="C6978" s="76" t="s">
        <v>287</v>
      </c>
      <c r="D6978" s="76" t="s">
        <v>5230</v>
      </c>
      <c r="E6978" s="76">
        <v>473</v>
      </c>
      <c r="F6978" s="76">
        <v>24</v>
      </c>
      <c r="G6978" s="77">
        <v>4.7</v>
      </c>
      <c r="H6978" s="76" t="s">
        <v>5562</v>
      </c>
      <c r="I6978" s="77">
        <v>3.9</v>
      </c>
      <c r="J6978" s="2">
        <v>1</v>
      </c>
      <c r="K6978" s="119" cm="1">
        <f t="array" ref="K6978">ROUND(IF(C6978="Beer",SUM(LOOKUP(2,1/(SRP!$B$7:$B$9&lt;=E6978)/(SRP!$C$7:$C$9&gt;=E6978),SRP!$D$7:$D$9)*(G6978/100)*(E6978/1000)),IF(C6978="Spirits",SUM(LOOKUP(2,1/(SRP!$B$2:$B$6&lt;=E6978)/(SRP!$C$2:$C$6&gt;=E6978),SRP!$D$2:$D$6)*(G6978/100)*(E6978/1000)),IF(AND(C6978="Wine",D6978="Fortified Wines"),SUM(LOOKUP(2,1/(SRP!$B$20:$B$23&lt;=E6978)/(SRP!$C$20:$C$23&gt;=E6978),SRP!$D$20:$D$23)*(G6978/100)*(E6978/1000)),IF(C6978="Wine",SUM(LOOKUP(2,1/(SRP!$B$15:$B$19&lt;=E6978)/(SRP!$C$15:$C$19&gt;=E6978),SRP!$D$15:$D$19)*(G6978/100)*(E6978/1000)),IF(C6978="Ready to Drink",SUM(LOOKUP(2,1/(SRP!$B$10:$B$14&lt;=E6978)/(SRP!$C$10:$C$14&gt;=E6978),SRP!$D$10:$D$14)*(G6978/100)*(E6978/1000)),0))))),2)</f>
        <v>1.55</v>
      </c>
    </row>
    <row r="6979" spans="1:11" x14ac:dyDescent="0.35">
      <c r="A6979" s="2">
        <v>54258</v>
      </c>
      <c r="B6979" s="76" t="s">
        <v>5590</v>
      </c>
      <c r="C6979" s="76" t="s">
        <v>287</v>
      </c>
      <c r="D6979" s="76" t="s">
        <v>5266</v>
      </c>
      <c r="E6979" s="76">
        <v>473</v>
      </c>
      <c r="F6979" s="76">
        <v>24</v>
      </c>
      <c r="G6979" s="77">
        <v>5.2</v>
      </c>
      <c r="H6979" s="76" t="s">
        <v>5562</v>
      </c>
      <c r="I6979" s="77">
        <v>4.55</v>
      </c>
      <c r="J6979" s="2">
        <v>1</v>
      </c>
      <c r="K6979" s="119" cm="1">
        <f t="array" ref="K6979">ROUND(IF(C6979="Beer",SUM(LOOKUP(2,1/(SRP!$B$7:$B$9&lt;=E6979)/(SRP!$C$7:$C$9&gt;=E6979),SRP!$D$7:$D$9)*(G6979/100)*(E6979/1000)),IF(C6979="Spirits",SUM(LOOKUP(2,1/(SRP!$B$2:$B$6&lt;=E6979)/(SRP!$C$2:$C$6&gt;=E6979),SRP!$D$2:$D$6)*(G6979/100)*(E6979/1000)),IF(AND(C6979="Wine",D6979="Fortified Wines"),SUM(LOOKUP(2,1/(SRP!$B$20:$B$23&lt;=E6979)/(SRP!$C$20:$C$23&gt;=E6979),SRP!$D$20:$D$23)*(G6979/100)*(E6979/1000)),IF(C6979="Wine",SUM(LOOKUP(2,1/(SRP!$B$15:$B$19&lt;=E6979)/(SRP!$C$15:$C$19&gt;=E6979),SRP!$D$15:$D$19)*(G6979/100)*(E6979/1000)),IF(C6979="Ready to Drink",SUM(LOOKUP(2,1/(SRP!$B$10:$B$14&lt;=E6979)/(SRP!$C$10:$C$14&gt;=E6979),SRP!$D$10:$D$14)*(G6979/100)*(E6979/1000)),0))))),2)</f>
        <v>1.72</v>
      </c>
    </row>
    <row r="6980" spans="1:11" x14ac:dyDescent="0.35">
      <c r="A6980" s="2">
        <v>54258</v>
      </c>
      <c r="B6980" s="76" t="s">
        <v>5590</v>
      </c>
      <c r="C6980" s="76" t="s">
        <v>287</v>
      </c>
      <c r="D6980" s="76" t="s">
        <v>5266</v>
      </c>
      <c r="E6980" s="76">
        <v>473</v>
      </c>
      <c r="F6980" s="76">
        <v>24</v>
      </c>
      <c r="G6980" s="77">
        <v>5.2</v>
      </c>
      <c r="H6980" s="76" t="s">
        <v>5562</v>
      </c>
      <c r="I6980" s="77">
        <v>4.55</v>
      </c>
      <c r="J6980" s="2">
        <v>1</v>
      </c>
      <c r="K6980" s="119" cm="1">
        <f t="array" ref="K6980">ROUND(IF(C6980="Beer",SUM(LOOKUP(2,1/(SRP!$B$7:$B$9&lt;=E6980)/(SRP!$C$7:$C$9&gt;=E6980),SRP!$D$7:$D$9)*(G6980/100)*(E6980/1000)),IF(C6980="Spirits",SUM(LOOKUP(2,1/(SRP!$B$2:$B$6&lt;=E6980)/(SRP!$C$2:$C$6&gt;=E6980),SRP!$D$2:$D$6)*(G6980/100)*(E6980/1000)),IF(AND(C6980="Wine",D6980="Fortified Wines"),SUM(LOOKUP(2,1/(SRP!$B$20:$B$23&lt;=E6980)/(SRP!$C$20:$C$23&gt;=E6980),SRP!$D$20:$D$23)*(G6980/100)*(E6980/1000)),IF(C6980="Wine",SUM(LOOKUP(2,1/(SRP!$B$15:$B$19&lt;=E6980)/(SRP!$C$15:$C$19&gt;=E6980),SRP!$D$15:$D$19)*(G6980/100)*(E6980/1000)),IF(C6980="Ready to Drink",SUM(LOOKUP(2,1/(SRP!$B$10:$B$14&lt;=E6980)/(SRP!$C$10:$C$14&gt;=E6980),SRP!$D$10:$D$14)*(G6980/100)*(E6980/1000)),0))))),2)</f>
        <v>1.72</v>
      </c>
    </row>
    <row r="6981" spans="1:11" x14ac:dyDescent="0.35">
      <c r="A6981" s="2">
        <v>54260</v>
      </c>
      <c r="B6981" s="76" t="s">
        <v>5591</v>
      </c>
      <c r="C6981" s="76" t="s">
        <v>287</v>
      </c>
      <c r="D6981" s="76" t="s">
        <v>5266</v>
      </c>
      <c r="E6981" s="76">
        <v>473</v>
      </c>
      <c r="F6981" s="76">
        <v>24</v>
      </c>
      <c r="G6981" s="77">
        <v>5.2</v>
      </c>
      <c r="H6981" s="76" t="s">
        <v>5562</v>
      </c>
      <c r="I6981" s="77">
        <v>4.55</v>
      </c>
      <c r="J6981" s="2">
        <v>1</v>
      </c>
      <c r="K6981" s="119" cm="1">
        <f t="array" ref="K6981">ROUND(IF(C6981="Beer",SUM(LOOKUP(2,1/(SRP!$B$7:$B$9&lt;=E6981)/(SRP!$C$7:$C$9&gt;=E6981),SRP!$D$7:$D$9)*(G6981/100)*(E6981/1000)),IF(C6981="Spirits",SUM(LOOKUP(2,1/(SRP!$B$2:$B$6&lt;=E6981)/(SRP!$C$2:$C$6&gt;=E6981),SRP!$D$2:$D$6)*(G6981/100)*(E6981/1000)),IF(AND(C6981="Wine",D6981="Fortified Wines"),SUM(LOOKUP(2,1/(SRP!$B$20:$B$23&lt;=E6981)/(SRP!$C$20:$C$23&gt;=E6981),SRP!$D$20:$D$23)*(G6981/100)*(E6981/1000)),IF(C6981="Wine",SUM(LOOKUP(2,1/(SRP!$B$15:$B$19&lt;=E6981)/(SRP!$C$15:$C$19&gt;=E6981),SRP!$D$15:$D$19)*(G6981/100)*(E6981/1000)),IF(C6981="Ready to Drink",SUM(LOOKUP(2,1/(SRP!$B$10:$B$14&lt;=E6981)/(SRP!$C$10:$C$14&gt;=E6981),SRP!$D$10:$D$14)*(G6981/100)*(E6981/1000)),0))))),2)</f>
        <v>1.72</v>
      </c>
    </row>
    <row r="6982" spans="1:11" x14ac:dyDescent="0.35">
      <c r="A6982" s="2">
        <v>54260</v>
      </c>
      <c r="B6982" s="76" t="s">
        <v>5591</v>
      </c>
      <c r="C6982" s="76" t="s">
        <v>287</v>
      </c>
      <c r="D6982" s="76" t="s">
        <v>5266</v>
      </c>
      <c r="E6982" s="76">
        <v>473</v>
      </c>
      <c r="F6982" s="76">
        <v>24</v>
      </c>
      <c r="G6982" s="77">
        <v>5.2</v>
      </c>
      <c r="H6982" s="76" t="s">
        <v>5562</v>
      </c>
      <c r="I6982" s="77">
        <v>4.55</v>
      </c>
      <c r="J6982" s="2">
        <v>1</v>
      </c>
      <c r="K6982" s="119" cm="1">
        <f t="array" ref="K6982">ROUND(IF(C6982="Beer",SUM(LOOKUP(2,1/(SRP!$B$7:$B$9&lt;=E6982)/(SRP!$C$7:$C$9&gt;=E6982),SRP!$D$7:$D$9)*(G6982/100)*(E6982/1000)),IF(C6982="Spirits",SUM(LOOKUP(2,1/(SRP!$B$2:$B$6&lt;=E6982)/(SRP!$C$2:$C$6&gt;=E6982),SRP!$D$2:$D$6)*(G6982/100)*(E6982/1000)),IF(AND(C6982="Wine",D6982="Fortified Wines"),SUM(LOOKUP(2,1/(SRP!$B$20:$B$23&lt;=E6982)/(SRP!$C$20:$C$23&gt;=E6982),SRP!$D$20:$D$23)*(G6982/100)*(E6982/1000)),IF(C6982="Wine",SUM(LOOKUP(2,1/(SRP!$B$15:$B$19&lt;=E6982)/(SRP!$C$15:$C$19&gt;=E6982),SRP!$D$15:$D$19)*(G6982/100)*(E6982/1000)),IF(C6982="Ready to Drink",SUM(LOOKUP(2,1/(SRP!$B$10:$B$14&lt;=E6982)/(SRP!$C$10:$C$14&gt;=E6982),SRP!$D$10:$D$14)*(G6982/100)*(E6982/1000)),0))))),2)</f>
        <v>1.72</v>
      </c>
    </row>
    <row r="6983" spans="1:11" x14ac:dyDescent="0.35">
      <c r="A6983" s="2">
        <v>54267</v>
      </c>
      <c r="B6983" s="76" t="s">
        <v>5592</v>
      </c>
      <c r="C6983" s="76" t="s">
        <v>287</v>
      </c>
      <c r="D6983" s="76" t="s">
        <v>5230</v>
      </c>
      <c r="E6983" s="76">
        <v>473</v>
      </c>
      <c r="F6983" s="76">
        <v>24</v>
      </c>
      <c r="G6983" s="77">
        <v>5.5</v>
      </c>
      <c r="H6983" s="76" t="s">
        <v>5562</v>
      </c>
      <c r="I6983" s="77">
        <v>4.0999999999999996</v>
      </c>
      <c r="J6983" s="2">
        <v>1</v>
      </c>
      <c r="K6983" s="119" cm="1">
        <f t="array" ref="K6983">ROUND(IF(C6983="Beer",SUM(LOOKUP(2,1/(SRP!$B$7:$B$9&lt;=E6983)/(SRP!$C$7:$C$9&gt;=E6983),SRP!$D$7:$D$9)*(G6983/100)*(E6983/1000)),IF(C6983="Spirits",SUM(LOOKUP(2,1/(SRP!$B$2:$B$6&lt;=E6983)/(SRP!$C$2:$C$6&gt;=E6983),SRP!$D$2:$D$6)*(G6983/100)*(E6983/1000)),IF(AND(C6983="Wine",D6983="Fortified Wines"),SUM(LOOKUP(2,1/(SRP!$B$20:$B$23&lt;=E6983)/(SRP!$C$20:$C$23&gt;=E6983),SRP!$D$20:$D$23)*(G6983/100)*(E6983/1000)),IF(C6983="Wine",SUM(LOOKUP(2,1/(SRP!$B$15:$B$19&lt;=E6983)/(SRP!$C$15:$C$19&gt;=E6983),SRP!$D$15:$D$19)*(G6983/100)*(E6983/1000)),IF(C6983="Ready to Drink",SUM(LOOKUP(2,1/(SRP!$B$10:$B$14&lt;=E6983)/(SRP!$C$10:$C$14&gt;=E6983),SRP!$D$10:$D$14)*(G6983/100)*(E6983/1000)),0))))),2)</f>
        <v>1.82</v>
      </c>
    </row>
    <row r="6984" spans="1:11" x14ac:dyDescent="0.35">
      <c r="A6984" s="2">
        <v>54267</v>
      </c>
      <c r="B6984" s="76" t="s">
        <v>5592</v>
      </c>
      <c r="C6984" s="76" t="s">
        <v>287</v>
      </c>
      <c r="D6984" s="76" t="s">
        <v>5230</v>
      </c>
      <c r="E6984" s="76">
        <v>473</v>
      </c>
      <c r="F6984" s="76">
        <v>24</v>
      </c>
      <c r="G6984" s="77">
        <v>5.5</v>
      </c>
      <c r="H6984" s="76" t="s">
        <v>5562</v>
      </c>
      <c r="I6984" s="77">
        <v>4.0999999999999996</v>
      </c>
      <c r="J6984" s="2">
        <v>1</v>
      </c>
      <c r="K6984" s="119" cm="1">
        <f t="array" ref="K6984">ROUND(IF(C6984="Beer",SUM(LOOKUP(2,1/(SRP!$B$7:$B$9&lt;=E6984)/(SRP!$C$7:$C$9&gt;=E6984),SRP!$D$7:$D$9)*(G6984/100)*(E6984/1000)),IF(C6984="Spirits",SUM(LOOKUP(2,1/(SRP!$B$2:$B$6&lt;=E6984)/(SRP!$C$2:$C$6&gt;=E6984),SRP!$D$2:$D$6)*(G6984/100)*(E6984/1000)),IF(AND(C6984="Wine",D6984="Fortified Wines"),SUM(LOOKUP(2,1/(SRP!$B$20:$B$23&lt;=E6984)/(SRP!$C$20:$C$23&gt;=E6984),SRP!$D$20:$D$23)*(G6984/100)*(E6984/1000)),IF(C6984="Wine",SUM(LOOKUP(2,1/(SRP!$B$15:$B$19&lt;=E6984)/(SRP!$C$15:$C$19&gt;=E6984),SRP!$D$15:$D$19)*(G6984/100)*(E6984/1000)),IF(C6984="Ready to Drink",SUM(LOOKUP(2,1/(SRP!$B$10:$B$14&lt;=E6984)/(SRP!$C$10:$C$14&gt;=E6984),SRP!$D$10:$D$14)*(G6984/100)*(E6984/1000)),0))))),2)</f>
        <v>1.82</v>
      </c>
    </row>
    <row r="6985" spans="1:11" x14ac:dyDescent="0.35">
      <c r="A6985" s="2">
        <v>54268</v>
      </c>
      <c r="B6985" s="76" t="s">
        <v>5593</v>
      </c>
      <c r="C6985" s="76" t="s">
        <v>287</v>
      </c>
      <c r="D6985" s="76" t="s">
        <v>5240</v>
      </c>
      <c r="E6985" s="76">
        <v>473</v>
      </c>
      <c r="F6985" s="76">
        <v>24</v>
      </c>
      <c r="G6985" s="77">
        <v>6.8</v>
      </c>
      <c r="H6985" s="76" t="s">
        <v>5562</v>
      </c>
      <c r="I6985" s="77">
        <v>4.55</v>
      </c>
      <c r="J6985" s="2">
        <v>1</v>
      </c>
      <c r="K6985" s="119" cm="1">
        <f t="array" ref="K6985">ROUND(IF(C6985="Beer",SUM(LOOKUP(2,1/(SRP!$B$7:$B$9&lt;=E6985)/(SRP!$C$7:$C$9&gt;=E6985),SRP!$D$7:$D$9)*(G6985/100)*(E6985/1000)),IF(C6985="Spirits",SUM(LOOKUP(2,1/(SRP!$B$2:$B$6&lt;=E6985)/(SRP!$C$2:$C$6&gt;=E6985),SRP!$D$2:$D$6)*(G6985/100)*(E6985/1000)),IF(AND(C6985="Wine",D6985="Fortified Wines"),SUM(LOOKUP(2,1/(SRP!$B$20:$B$23&lt;=E6985)/(SRP!$C$20:$C$23&gt;=E6985),SRP!$D$20:$D$23)*(G6985/100)*(E6985/1000)),IF(C6985="Wine",SUM(LOOKUP(2,1/(SRP!$B$15:$B$19&lt;=E6985)/(SRP!$C$15:$C$19&gt;=E6985),SRP!$D$15:$D$19)*(G6985/100)*(E6985/1000)),IF(C6985="Ready to Drink",SUM(LOOKUP(2,1/(SRP!$B$10:$B$14&lt;=E6985)/(SRP!$C$10:$C$14&gt;=E6985),SRP!$D$10:$D$14)*(G6985/100)*(E6985/1000)),0))))),2)</f>
        <v>2.25</v>
      </c>
    </row>
    <row r="6986" spans="1:11" x14ac:dyDescent="0.35">
      <c r="A6986" s="2">
        <v>54268</v>
      </c>
      <c r="B6986" s="76" t="s">
        <v>5593</v>
      </c>
      <c r="C6986" s="76" t="s">
        <v>287</v>
      </c>
      <c r="D6986" s="76" t="s">
        <v>5240</v>
      </c>
      <c r="E6986" s="76">
        <v>473</v>
      </c>
      <c r="F6986" s="76">
        <v>24</v>
      </c>
      <c r="G6986" s="77">
        <v>6.8</v>
      </c>
      <c r="H6986" s="76" t="s">
        <v>5562</v>
      </c>
      <c r="I6986" s="77">
        <v>4.55</v>
      </c>
      <c r="J6986" s="2">
        <v>1</v>
      </c>
      <c r="K6986" s="119" cm="1">
        <f t="array" ref="K6986">ROUND(IF(C6986="Beer",SUM(LOOKUP(2,1/(SRP!$B$7:$B$9&lt;=E6986)/(SRP!$C$7:$C$9&gt;=E6986),SRP!$D$7:$D$9)*(G6986/100)*(E6986/1000)),IF(C6986="Spirits",SUM(LOOKUP(2,1/(SRP!$B$2:$B$6&lt;=E6986)/(SRP!$C$2:$C$6&gt;=E6986),SRP!$D$2:$D$6)*(G6986/100)*(E6986/1000)),IF(AND(C6986="Wine",D6986="Fortified Wines"),SUM(LOOKUP(2,1/(SRP!$B$20:$B$23&lt;=E6986)/(SRP!$C$20:$C$23&gt;=E6986),SRP!$D$20:$D$23)*(G6986/100)*(E6986/1000)),IF(C6986="Wine",SUM(LOOKUP(2,1/(SRP!$B$15:$B$19&lt;=E6986)/(SRP!$C$15:$C$19&gt;=E6986),SRP!$D$15:$D$19)*(G6986/100)*(E6986/1000)),IF(C6986="Ready to Drink",SUM(LOOKUP(2,1/(SRP!$B$10:$B$14&lt;=E6986)/(SRP!$C$10:$C$14&gt;=E6986),SRP!$D$10:$D$14)*(G6986/100)*(E6986/1000)),0))))),2)</f>
        <v>2.25</v>
      </c>
    </row>
    <row r="6987" spans="1:11" x14ac:dyDescent="0.35">
      <c r="A6987" s="2">
        <v>54269</v>
      </c>
      <c r="B6987" s="76" t="s">
        <v>5594</v>
      </c>
      <c r="C6987" s="76" t="s">
        <v>287</v>
      </c>
      <c r="D6987" s="76" t="s">
        <v>5266</v>
      </c>
      <c r="E6987" s="76">
        <v>473</v>
      </c>
      <c r="F6987" s="76">
        <v>24</v>
      </c>
      <c r="G6987" s="77">
        <v>4.5</v>
      </c>
      <c r="H6987" s="76" t="s">
        <v>3391</v>
      </c>
      <c r="I6987" s="77">
        <v>4.25</v>
      </c>
      <c r="J6987" s="2">
        <v>1</v>
      </c>
      <c r="K6987" s="119" cm="1">
        <f t="array" ref="K6987">ROUND(IF(C6987="Beer",SUM(LOOKUP(2,1/(SRP!$B$7:$B$9&lt;=E6987)/(SRP!$C$7:$C$9&gt;=E6987),SRP!$D$7:$D$9)*(G6987/100)*(E6987/1000)),IF(C6987="Spirits",SUM(LOOKUP(2,1/(SRP!$B$2:$B$6&lt;=E6987)/(SRP!$C$2:$C$6&gt;=E6987),SRP!$D$2:$D$6)*(G6987/100)*(E6987/1000)),IF(AND(C6987="Wine",D6987="Fortified Wines"),SUM(LOOKUP(2,1/(SRP!$B$20:$B$23&lt;=E6987)/(SRP!$C$20:$C$23&gt;=E6987),SRP!$D$20:$D$23)*(G6987/100)*(E6987/1000)),IF(C6987="Wine",SUM(LOOKUP(2,1/(SRP!$B$15:$B$19&lt;=E6987)/(SRP!$C$15:$C$19&gt;=E6987),SRP!$D$15:$D$19)*(G6987/100)*(E6987/1000)),IF(C6987="Ready to Drink",SUM(LOOKUP(2,1/(SRP!$B$10:$B$14&lt;=E6987)/(SRP!$C$10:$C$14&gt;=E6987),SRP!$D$10:$D$14)*(G6987/100)*(E6987/1000)),0))))),2)</f>
        <v>1.49</v>
      </c>
    </row>
    <row r="6988" spans="1:11" x14ac:dyDescent="0.35">
      <c r="A6988" s="2">
        <v>54269</v>
      </c>
      <c r="B6988" s="76" t="s">
        <v>5594</v>
      </c>
      <c r="C6988" s="76" t="s">
        <v>287</v>
      </c>
      <c r="D6988" s="76" t="s">
        <v>5266</v>
      </c>
      <c r="E6988" s="76">
        <v>473</v>
      </c>
      <c r="F6988" s="76">
        <v>24</v>
      </c>
      <c r="G6988" s="77">
        <v>4.5</v>
      </c>
      <c r="H6988" s="76" t="s">
        <v>3391</v>
      </c>
      <c r="I6988" s="77">
        <v>4.25</v>
      </c>
      <c r="J6988" s="2">
        <v>1</v>
      </c>
      <c r="K6988" s="119" cm="1">
        <f t="array" ref="K6988">ROUND(IF(C6988="Beer",SUM(LOOKUP(2,1/(SRP!$B$7:$B$9&lt;=E6988)/(SRP!$C$7:$C$9&gt;=E6988),SRP!$D$7:$D$9)*(G6988/100)*(E6988/1000)),IF(C6988="Spirits",SUM(LOOKUP(2,1/(SRP!$B$2:$B$6&lt;=E6988)/(SRP!$C$2:$C$6&gt;=E6988),SRP!$D$2:$D$6)*(G6988/100)*(E6988/1000)),IF(AND(C6988="Wine",D6988="Fortified Wines"),SUM(LOOKUP(2,1/(SRP!$B$20:$B$23&lt;=E6988)/(SRP!$C$20:$C$23&gt;=E6988),SRP!$D$20:$D$23)*(G6988/100)*(E6988/1000)),IF(C6988="Wine",SUM(LOOKUP(2,1/(SRP!$B$15:$B$19&lt;=E6988)/(SRP!$C$15:$C$19&gt;=E6988),SRP!$D$15:$D$19)*(G6988/100)*(E6988/1000)),IF(C6988="Ready to Drink",SUM(LOOKUP(2,1/(SRP!$B$10:$B$14&lt;=E6988)/(SRP!$C$10:$C$14&gt;=E6988),SRP!$D$10:$D$14)*(G6988/100)*(E6988/1000)),0))))),2)</f>
        <v>1.49</v>
      </c>
    </row>
    <row r="6989" spans="1:11" x14ac:dyDescent="0.35">
      <c r="A6989" s="2">
        <v>54271</v>
      </c>
      <c r="B6989" s="76" t="s">
        <v>5595</v>
      </c>
      <c r="C6989" s="76" t="s">
        <v>287</v>
      </c>
      <c r="D6989" s="76" t="s">
        <v>5230</v>
      </c>
      <c r="E6989" s="76">
        <v>473</v>
      </c>
      <c r="F6989" s="76">
        <v>24</v>
      </c>
      <c r="G6989" s="77">
        <v>5</v>
      </c>
      <c r="H6989" s="76" t="s">
        <v>3391</v>
      </c>
      <c r="I6989" s="77">
        <v>4.25</v>
      </c>
      <c r="J6989" s="2">
        <v>1</v>
      </c>
      <c r="K6989" s="119" cm="1">
        <f t="array" ref="K6989">ROUND(IF(C6989="Beer",SUM(LOOKUP(2,1/(SRP!$B$7:$B$9&lt;=E6989)/(SRP!$C$7:$C$9&gt;=E6989),SRP!$D$7:$D$9)*(G6989/100)*(E6989/1000)),IF(C6989="Spirits",SUM(LOOKUP(2,1/(SRP!$B$2:$B$6&lt;=E6989)/(SRP!$C$2:$C$6&gt;=E6989),SRP!$D$2:$D$6)*(G6989/100)*(E6989/1000)),IF(AND(C6989="Wine",D6989="Fortified Wines"),SUM(LOOKUP(2,1/(SRP!$B$20:$B$23&lt;=E6989)/(SRP!$C$20:$C$23&gt;=E6989),SRP!$D$20:$D$23)*(G6989/100)*(E6989/1000)),IF(C6989="Wine",SUM(LOOKUP(2,1/(SRP!$B$15:$B$19&lt;=E6989)/(SRP!$C$15:$C$19&gt;=E6989),SRP!$D$15:$D$19)*(G6989/100)*(E6989/1000)),IF(C6989="Ready to Drink",SUM(LOOKUP(2,1/(SRP!$B$10:$B$14&lt;=E6989)/(SRP!$C$10:$C$14&gt;=E6989),SRP!$D$10:$D$14)*(G6989/100)*(E6989/1000)),0))))),2)</f>
        <v>1.65</v>
      </c>
    </row>
    <row r="6990" spans="1:11" x14ac:dyDescent="0.35">
      <c r="A6990" s="2">
        <v>54271</v>
      </c>
      <c r="B6990" s="76" t="s">
        <v>5595</v>
      </c>
      <c r="C6990" s="76" t="s">
        <v>287</v>
      </c>
      <c r="D6990" s="76" t="s">
        <v>5230</v>
      </c>
      <c r="E6990" s="76">
        <v>473</v>
      </c>
      <c r="F6990" s="76">
        <v>24</v>
      </c>
      <c r="G6990" s="77">
        <v>5</v>
      </c>
      <c r="H6990" s="76" t="s">
        <v>3391</v>
      </c>
      <c r="I6990" s="77">
        <v>4.25</v>
      </c>
      <c r="J6990" s="2">
        <v>1</v>
      </c>
      <c r="K6990" s="119" cm="1">
        <f t="array" ref="K6990">ROUND(IF(C6990="Beer",SUM(LOOKUP(2,1/(SRP!$B$7:$B$9&lt;=E6990)/(SRP!$C$7:$C$9&gt;=E6990),SRP!$D$7:$D$9)*(G6990/100)*(E6990/1000)),IF(C6990="Spirits",SUM(LOOKUP(2,1/(SRP!$B$2:$B$6&lt;=E6990)/(SRP!$C$2:$C$6&gt;=E6990),SRP!$D$2:$D$6)*(G6990/100)*(E6990/1000)),IF(AND(C6990="Wine",D6990="Fortified Wines"),SUM(LOOKUP(2,1/(SRP!$B$20:$B$23&lt;=E6990)/(SRP!$C$20:$C$23&gt;=E6990),SRP!$D$20:$D$23)*(G6990/100)*(E6990/1000)),IF(C6990="Wine",SUM(LOOKUP(2,1/(SRP!$B$15:$B$19&lt;=E6990)/(SRP!$C$15:$C$19&gt;=E6990),SRP!$D$15:$D$19)*(G6990/100)*(E6990/1000)),IF(C6990="Ready to Drink",SUM(LOOKUP(2,1/(SRP!$B$10:$B$14&lt;=E6990)/(SRP!$C$10:$C$14&gt;=E6990),SRP!$D$10:$D$14)*(G6990/100)*(E6990/1000)),0))))),2)</f>
        <v>1.65</v>
      </c>
    </row>
    <row r="6991" spans="1:11" x14ac:dyDescent="0.35">
      <c r="A6991" s="2">
        <v>54272</v>
      </c>
      <c r="B6991" s="76" t="s">
        <v>5596</v>
      </c>
      <c r="C6991" s="76" t="s">
        <v>287</v>
      </c>
      <c r="D6991" s="76" t="s">
        <v>5292</v>
      </c>
      <c r="E6991" s="76">
        <v>473</v>
      </c>
      <c r="F6991" s="76">
        <v>24</v>
      </c>
      <c r="G6991" s="77">
        <v>5</v>
      </c>
      <c r="H6991" s="76" t="s">
        <v>3391</v>
      </c>
      <c r="I6991" s="77">
        <v>4.5</v>
      </c>
      <c r="J6991" s="2">
        <v>1</v>
      </c>
      <c r="K6991" s="119" cm="1">
        <f t="array" ref="K6991">ROUND(IF(C6991="Beer",SUM(LOOKUP(2,1/(SRP!$B$7:$B$9&lt;=E6991)/(SRP!$C$7:$C$9&gt;=E6991),SRP!$D$7:$D$9)*(G6991/100)*(E6991/1000)),IF(C6991="Spirits",SUM(LOOKUP(2,1/(SRP!$B$2:$B$6&lt;=E6991)/(SRP!$C$2:$C$6&gt;=E6991),SRP!$D$2:$D$6)*(G6991/100)*(E6991/1000)),IF(AND(C6991="Wine",D6991="Fortified Wines"),SUM(LOOKUP(2,1/(SRP!$B$20:$B$23&lt;=E6991)/(SRP!$C$20:$C$23&gt;=E6991),SRP!$D$20:$D$23)*(G6991/100)*(E6991/1000)),IF(C6991="Wine",SUM(LOOKUP(2,1/(SRP!$B$15:$B$19&lt;=E6991)/(SRP!$C$15:$C$19&gt;=E6991),SRP!$D$15:$D$19)*(G6991/100)*(E6991/1000)),IF(C6991="Ready to Drink",SUM(LOOKUP(2,1/(SRP!$B$10:$B$14&lt;=E6991)/(SRP!$C$10:$C$14&gt;=E6991),SRP!$D$10:$D$14)*(G6991/100)*(E6991/1000)),0))))),2)</f>
        <v>1.65</v>
      </c>
    </row>
    <row r="6992" spans="1:11" x14ac:dyDescent="0.35">
      <c r="A6992" s="2">
        <v>54272</v>
      </c>
      <c r="B6992" s="76" t="s">
        <v>5596</v>
      </c>
      <c r="C6992" s="76" t="s">
        <v>287</v>
      </c>
      <c r="D6992" s="76" t="s">
        <v>5292</v>
      </c>
      <c r="E6992" s="76">
        <v>473</v>
      </c>
      <c r="F6992" s="76">
        <v>24</v>
      </c>
      <c r="G6992" s="77">
        <v>5</v>
      </c>
      <c r="H6992" s="76" t="s">
        <v>3391</v>
      </c>
      <c r="I6992" s="77">
        <v>4.5</v>
      </c>
      <c r="J6992" s="2">
        <v>1</v>
      </c>
      <c r="K6992" s="119" cm="1">
        <f t="array" ref="K6992">ROUND(IF(C6992="Beer",SUM(LOOKUP(2,1/(SRP!$B$7:$B$9&lt;=E6992)/(SRP!$C$7:$C$9&gt;=E6992),SRP!$D$7:$D$9)*(G6992/100)*(E6992/1000)),IF(C6992="Spirits",SUM(LOOKUP(2,1/(SRP!$B$2:$B$6&lt;=E6992)/(SRP!$C$2:$C$6&gt;=E6992),SRP!$D$2:$D$6)*(G6992/100)*(E6992/1000)),IF(AND(C6992="Wine",D6992="Fortified Wines"),SUM(LOOKUP(2,1/(SRP!$B$20:$B$23&lt;=E6992)/(SRP!$C$20:$C$23&gt;=E6992),SRP!$D$20:$D$23)*(G6992/100)*(E6992/1000)),IF(C6992="Wine",SUM(LOOKUP(2,1/(SRP!$B$15:$B$19&lt;=E6992)/(SRP!$C$15:$C$19&gt;=E6992),SRP!$D$15:$D$19)*(G6992/100)*(E6992/1000)),IF(C6992="Ready to Drink",SUM(LOOKUP(2,1/(SRP!$B$10:$B$14&lt;=E6992)/(SRP!$C$10:$C$14&gt;=E6992),SRP!$D$10:$D$14)*(G6992/100)*(E6992/1000)),0))))),2)</f>
        <v>1.65</v>
      </c>
    </row>
    <row r="6993" spans="1:11" x14ac:dyDescent="0.35">
      <c r="A6993" s="2">
        <v>54274</v>
      </c>
      <c r="B6993" s="76" t="s">
        <v>5597</v>
      </c>
      <c r="C6993" s="76" t="s">
        <v>287</v>
      </c>
      <c r="D6993" s="76" t="s">
        <v>5292</v>
      </c>
      <c r="E6993" s="76">
        <v>473</v>
      </c>
      <c r="F6993" s="76">
        <v>24</v>
      </c>
      <c r="G6993" s="77">
        <v>5</v>
      </c>
      <c r="H6993" s="76" t="s">
        <v>3391</v>
      </c>
      <c r="I6993" s="77">
        <v>4.5</v>
      </c>
      <c r="J6993" s="2">
        <v>1</v>
      </c>
      <c r="K6993" s="119" cm="1">
        <f t="array" ref="K6993">ROUND(IF(C6993="Beer",SUM(LOOKUP(2,1/(SRP!$B$7:$B$9&lt;=E6993)/(SRP!$C$7:$C$9&gt;=E6993),SRP!$D$7:$D$9)*(G6993/100)*(E6993/1000)),IF(C6993="Spirits",SUM(LOOKUP(2,1/(SRP!$B$2:$B$6&lt;=E6993)/(SRP!$C$2:$C$6&gt;=E6993),SRP!$D$2:$D$6)*(G6993/100)*(E6993/1000)),IF(AND(C6993="Wine",D6993="Fortified Wines"),SUM(LOOKUP(2,1/(SRP!$B$20:$B$23&lt;=E6993)/(SRP!$C$20:$C$23&gt;=E6993),SRP!$D$20:$D$23)*(G6993/100)*(E6993/1000)),IF(C6993="Wine",SUM(LOOKUP(2,1/(SRP!$B$15:$B$19&lt;=E6993)/(SRP!$C$15:$C$19&gt;=E6993),SRP!$D$15:$D$19)*(G6993/100)*(E6993/1000)),IF(C6993="Ready to Drink",SUM(LOOKUP(2,1/(SRP!$B$10:$B$14&lt;=E6993)/(SRP!$C$10:$C$14&gt;=E6993),SRP!$D$10:$D$14)*(G6993/100)*(E6993/1000)),0))))),2)</f>
        <v>1.65</v>
      </c>
    </row>
    <row r="6994" spans="1:11" x14ac:dyDescent="0.35">
      <c r="A6994" s="2">
        <v>54274</v>
      </c>
      <c r="B6994" s="76" t="s">
        <v>5597</v>
      </c>
      <c r="C6994" s="76" t="s">
        <v>287</v>
      </c>
      <c r="D6994" s="76" t="s">
        <v>5292</v>
      </c>
      <c r="E6994" s="76">
        <v>473</v>
      </c>
      <c r="F6994" s="76">
        <v>24</v>
      </c>
      <c r="G6994" s="77">
        <v>5</v>
      </c>
      <c r="H6994" s="76" t="s">
        <v>3391</v>
      </c>
      <c r="I6994" s="77">
        <v>4.5</v>
      </c>
      <c r="J6994" s="2">
        <v>1</v>
      </c>
      <c r="K6994" s="119" cm="1">
        <f t="array" ref="K6994">ROUND(IF(C6994="Beer",SUM(LOOKUP(2,1/(SRP!$B$7:$B$9&lt;=E6994)/(SRP!$C$7:$C$9&gt;=E6994),SRP!$D$7:$D$9)*(G6994/100)*(E6994/1000)),IF(C6994="Spirits",SUM(LOOKUP(2,1/(SRP!$B$2:$B$6&lt;=E6994)/(SRP!$C$2:$C$6&gt;=E6994),SRP!$D$2:$D$6)*(G6994/100)*(E6994/1000)),IF(AND(C6994="Wine",D6994="Fortified Wines"),SUM(LOOKUP(2,1/(SRP!$B$20:$B$23&lt;=E6994)/(SRP!$C$20:$C$23&gt;=E6994),SRP!$D$20:$D$23)*(G6994/100)*(E6994/1000)),IF(C6994="Wine",SUM(LOOKUP(2,1/(SRP!$B$15:$B$19&lt;=E6994)/(SRP!$C$15:$C$19&gt;=E6994),SRP!$D$15:$D$19)*(G6994/100)*(E6994/1000)),IF(C6994="Ready to Drink",SUM(LOOKUP(2,1/(SRP!$B$10:$B$14&lt;=E6994)/(SRP!$C$10:$C$14&gt;=E6994),SRP!$D$10:$D$14)*(G6994/100)*(E6994/1000)),0))))),2)</f>
        <v>1.65</v>
      </c>
    </row>
    <row r="6995" spans="1:11" x14ac:dyDescent="0.35">
      <c r="A6995" s="2">
        <v>54275</v>
      </c>
      <c r="B6995" s="76" t="s">
        <v>5598</v>
      </c>
      <c r="C6995" s="76" t="s">
        <v>287</v>
      </c>
      <c r="D6995" s="76" t="s">
        <v>5292</v>
      </c>
      <c r="E6995" s="76">
        <v>473</v>
      </c>
      <c r="F6995" s="76">
        <v>24</v>
      </c>
      <c r="G6995" s="77">
        <v>5</v>
      </c>
      <c r="H6995" s="76" t="s">
        <v>3391</v>
      </c>
      <c r="I6995" s="77">
        <v>4.5</v>
      </c>
      <c r="J6995" s="2">
        <v>1</v>
      </c>
      <c r="K6995" s="119" cm="1">
        <f t="array" ref="K6995">ROUND(IF(C6995="Beer",SUM(LOOKUP(2,1/(SRP!$B$7:$B$9&lt;=E6995)/(SRP!$C$7:$C$9&gt;=E6995),SRP!$D$7:$D$9)*(G6995/100)*(E6995/1000)),IF(C6995="Spirits",SUM(LOOKUP(2,1/(SRP!$B$2:$B$6&lt;=E6995)/(SRP!$C$2:$C$6&gt;=E6995),SRP!$D$2:$D$6)*(G6995/100)*(E6995/1000)),IF(AND(C6995="Wine",D6995="Fortified Wines"),SUM(LOOKUP(2,1/(SRP!$B$20:$B$23&lt;=E6995)/(SRP!$C$20:$C$23&gt;=E6995),SRP!$D$20:$D$23)*(G6995/100)*(E6995/1000)),IF(C6995="Wine",SUM(LOOKUP(2,1/(SRP!$B$15:$B$19&lt;=E6995)/(SRP!$C$15:$C$19&gt;=E6995),SRP!$D$15:$D$19)*(G6995/100)*(E6995/1000)),IF(C6995="Ready to Drink",SUM(LOOKUP(2,1/(SRP!$B$10:$B$14&lt;=E6995)/(SRP!$C$10:$C$14&gt;=E6995),SRP!$D$10:$D$14)*(G6995/100)*(E6995/1000)),0))))),2)</f>
        <v>1.65</v>
      </c>
    </row>
    <row r="6996" spans="1:11" x14ac:dyDescent="0.35">
      <c r="A6996" s="2">
        <v>54275</v>
      </c>
      <c r="B6996" s="76" t="s">
        <v>5598</v>
      </c>
      <c r="C6996" s="76" t="s">
        <v>287</v>
      </c>
      <c r="D6996" s="76" t="s">
        <v>5292</v>
      </c>
      <c r="E6996" s="76">
        <v>473</v>
      </c>
      <c r="F6996" s="76">
        <v>24</v>
      </c>
      <c r="G6996" s="77">
        <v>5</v>
      </c>
      <c r="H6996" s="76" t="s">
        <v>3391</v>
      </c>
      <c r="I6996" s="77">
        <v>4.5</v>
      </c>
      <c r="J6996" s="2">
        <v>1</v>
      </c>
      <c r="K6996" s="119" cm="1">
        <f t="array" ref="K6996">ROUND(IF(C6996="Beer",SUM(LOOKUP(2,1/(SRP!$B$7:$B$9&lt;=E6996)/(SRP!$C$7:$C$9&gt;=E6996),SRP!$D$7:$D$9)*(G6996/100)*(E6996/1000)),IF(C6996="Spirits",SUM(LOOKUP(2,1/(SRP!$B$2:$B$6&lt;=E6996)/(SRP!$C$2:$C$6&gt;=E6996),SRP!$D$2:$D$6)*(G6996/100)*(E6996/1000)),IF(AND(C6996="Wine",D6996="Fortified Wines"),SUM(LOOKUP(2,1/(SRP!$B$20:$B$23&lt;=E6996)/(SRP!$C$20:$C$23&gt;=E6996),SRP!$D$20:$D$23)*(G6996/100)*(E6996/1000)),IF(C6996="Wine",SUM(LOOKUP(2,1/(SRP!$B$15:$B$19&lt;=E6996)/(SRP!$C$15:$C$19&gt;=E6996),SRP!$D$15:$D$19)*(G6996/100)*(E6996/1000)),IF(C6996="Ready to Drink",SUM(LOOKUP(2,1/(SRP!$B$10:$B$14&lt;=E6996)/(SRP!$C$10:$C$14&gt;=E6996),SRP!$D$10:$D$14)*(G6996/100)*(E6996/1000)),0))))),2)</f>
        <v>1.65</v>
      </c>
    </row>
    <row r="6997" spans="1:11" x14ac:dyDescent="0.35">
      <c r="A6997" s="2">
        <v>54277</v>
      </c>
      <c r="B6997" s="76" t="s">
        <v>5599</v>
      </c>
      <c r="C6997" s="76" t="s">
        <v>287</v>
      </c>
      <c r="D6997" s="76" t="s">
        <v>5292</v>
      </c>
      <c r="E6997" s="76">
        <v>473</v>
      </c>
      <c r="F6997" s="76">
        <v>24</v>
      </c>
      <c r="G6997" s="77">
        <v>5</v>
      </c>
      <c r="H6997" s="76" t="s">
        <v>3391</v>
      </c>
      <c r="I6997" s="77">
        <v>4.5</v>
      </c>
      <c r="J6997" s="2">
        <v>1</v>
      </c>
      <c r="K6997" s="119" cm="1">
        <f t="array" ref="K6997">ROUND(IF(C6997="Beer",SUM(LOOKUP(2,1/(SRP!$B$7:$B$9&lt;=E6997)/(SRP!$C$7:$C$9&gt;=E6997),SRP!$D$7:$D$9)*(G6997/100)*(E6997/1000)),IF(C6997="Spirits",SUM(LOOKUP(2,1/(SRP!$B$2:$B$6&lt;=E6997)/(SRP!$C$2:$C$6&gt;=E6997),SRP!$D$2:$D$6)*(G6997/100)*(E6997/1000)),IF(AND(C6997="Wine",D6997="Fortified Wines"),SUM(LOOKUP(2,1/(SRP!$B$20:$B$23&lt;=E6997)/(SRP!$C$20:$C$23&gt;=E6997),SRP!$D$20:$D$23)*(G6997/100)*(E6997/1000)),IF(C6997="Wine",SUM(LOOKUP(2,1/(SRP!$B$15:$B$19&lt;=E6997)/(SRP!$C$15:$C$19&gt;=E6997),SRP!$D$15:$D$19)*(G6997/100)*(E6997/1000)),IF(C6997="Ready to Drink",SUM(LOOKUP(2,1/(SRP!$B$10:$B$14&lt;=E6997)/(SRP!$C$10:$C$14&gt;=E6997),SRP!$D$10:$D$14)*(G6997/100)*(E6997/1000)),0))))),2)</f>
        <v>1.65</v>
      </c>
    </row>
    <row r="6998" spans="1:11" x14ac:dyDescent="0.35">
      <c r="A6998" s="2">
        <v>54277</v>
      </c>
      <c r="B6998" s="76" t="s">
        <v>5599</v>
      </c>
      <c r="C6998" s="76" t="s">
        <v>287</v>
      </c>
      <c r="D6998" s="76" t="s">
        <v>5292</v>
      </c>
      <c r="E6998" s="76">
        <v>473</v>
      </c>
      <c r="F6998" s="76">
        <v>24</v>
      </c>
      <c r="G6998" s="77">
        <v>5</v>
      </c>
      <c r="H6998" s="76" t="s">
        <v>3391</v>
      </c>
      <c r="I6998" s="77">
        <v>4.5</v>
      </c>
      <c r="J6998" s="2">
        <v>1</v>
      </c>
      <c r="K6998" s="119" cm="1">
        <f t="array" ref="K6998">ROUND(IF(C6998="Beer",SUM(LOOKUP(2,1/(SRP!$B$7:$B$9&lt;=E6998)/(SRP!$C$7:$C$9&gt;=E6998),SRP!$D$7:$D$9)*(G6998/100)*(E6998/1000)),IF(C6998="Spirits",SUM(LOOKUP(2,1/(SRP!$B$2:$B$6&lt;=E6998)/(SRP!$C$2:$C$6&gt;=E6998),SRP!$D$2:$D$6)*(G6998/100)*(E6998/1000)),IF(AND(C6998="Wine",D6998="Fortified Wines"),SUM(LOOKUP(2,1/(SRP!$B$20:$B$23&lt;=E6998)/(SRP!$C$20:$C$23&gt;=E6998),SRP!$D$20:$D$23)*(G6998/100)*(E6998/1000)),IF(C6998="Wine",SUM(LOOKUP(2,1/(SRP!$B$15:$B$19&lt;=E6998)/(SRP!$C$15:$C$19&gt;=E6998),SRP!$D$15:$D$19)*(G6998/100)*(E6998/1000)),IF(C6998="Ready to Drink",SUM(LOOKUP(2,1/(SRP!$B$10:$B$14&lt;=E6998)/(SRP!$C$10:$C$14&gt;=E6998),SRP!$D$10:$D$14)*(G6998/100)*(E6998/1000)),0))))),2)</f>
        <v>1.65</v>
      </c>
    </row>
    <row r="6999" spans="1:11" x14ac:dyDescent="0.35">
      <c r="A6999" s="2">
        <v>54278</v>
      </c>
      <c r="B6999" s="76" t="s">
        <v>5600</v>
      </c>
      <c r="C6999" s="76" t="s">
        <v>287</v>
      </c>
      <c r="D6999" s="76" t="s">
        <v>5230</v>
      </c>
      <c r="E6999" s="76">
        <v>473</v>
      </c>
      <c r="F6999" s="76">
        <v>24</v>
      </c>
      <c r="G6999" s="77">
        <v>4.5</v>
      </c>
      <c r="H6999" s="76" t="s">
        <v>3391</v>
      </c>
      <c r="I6999" s="77">
        <v>3.75</v>
      </c>
      <c r="J6999" s="2">
        <v>1</v>
      </c>
      <c r="K6999" s="119" cm="1">
        <f t="array" ref="K6999">ROUND(IF(C6999="Beer",SUM(LOOKUP(2,1/(SRP!$B$7:$B$9&lt;=E6999)/(SRP!$C$7:$C$9&gt;=E6999),SRP!$D$7:$D$9)*(G6999/100)*(E6999/1000)),IF(C6999="Spirits",SUM(LOOKUP(2,1/(SRP!$B$2:$B$6&lt;=E6999)/(SRP!$C$2:$C$6&gt;=E6999),SRP!$D$2:$D$6)*(G6999/100)*(E6999/1000)),IF(AND(C6999="Wine",D6999="Fortified Wines"),SUM(LOOKUP(2,1/(SRP!$B$20:$B$23&lt;=E6999)/(SRP!$C$20:$C$23&gt;=E6999),SRP!$D$20:$D$23)*(G6999/100)*(E6999/1000)),IF(C6999="Wine",SUM(LOOKUP(2,1/(SRP!$B$15:$B$19&lt;=E6999)/(SRP!$C$15:$C$19&gt;=E6999),SRP!$D$15:$D$19)*(G6999/100)*(E6999/1000)),IF(C6999="Ready to Drink",SUM(LOOKUP(2,1/(SRP!$B$10:$B$14&lt;=E6999)/(SRP!$C$10:$C$14&gt;=E6999),SRP!$D$10:$D$14)*(G6999/100)*(E6999/1000)),0))))),2)</f>
        <v>1.49</v>
      </c>
    </row>
    <row r="7000" spans="1:11" x14ac:dyDescent="0.35">
      <c r="A7000" s="2">
        <v>54278</v>
      </c>
      <c r="B7000" s="76" t="s">
        <v>5600</v>
      </c>
      <c r="C7000" s="76" t="s">
        <v>287</v>
      </c>
      <c r="D7000" s="76" t="s">
        <v>5230</v>
      </c>
      <c r="E7000" s="76">
        <v>473</v>
      </c>
      <c r="F7000" s="76">
        <v>24</v>
      </c>
      <c r="G7000" s="77">
        <v>4.5</v>
      </c>
      <c r="H7000" s="76" t="s">
        <v>3391</v>
      </c>
      <c r="I7000" s="77">
        <v>3.75</v>
      </c>
      <c r="J7000" s="2">
        <v>1</v>
      </c>
      <c r="K7000" s="119" cm="1">
        <f t="array" ref="K7000">ROUND(IF(C7000="Beer",SUM(LOOKUP(2,1/(SRP!$B$7:$B$9&lt;=E7000)/(SRP!$C$7:$C$9&gt;=E7000),SRP!$D$7:$D$9)*(G7000/100)*(E7000/1000)),IF(C7000="Spirits",SUM(LOOKUP(2,1/(SRP!$B$2:$B$6&lt;=E7000)/(SRP!$C$2:$C$6&gt;=E7000),SRP!$D$2:$D$6)*(G7000/100)*(E7000/1000)),IF(AND(C7000="Wine",D7000="Fortified Wines"),SUM(LOOKUP(2,1/(SRP!$B$20:$B$23&lt;=E7000)/(SRP!$C$20:$C$23&gt;=E7000),SRP!$D$20:$D$23)*(G7000/100)*(E7000/1000)),IF(C7000="Wine",SUM(LOOKUP(2,1/(SRP!$B$15:$B$19&lt;=E7000)/(SRP!$C$15:$C$19&gt;=E7000),SRP!$D$15:$D$19)*(G7000/100)*(E7000/1000)),IF(C7000="Ready to Drink",SUM(LOOKUP(2,1/(SRP!$B$10:$B$14&lt;=E7000)/(SRP!$C$10:$C$14&gt;=E7000),SRP!$D$10:$D$14)*(G7000/100)*(E7000/1000)),0))))),2)</f>
        <v>1.49</v>
      </c>
    </row>
    <row r="7001" spans="1:11" x14ac:dyDescent="0.35">
      <c r="A7001" s="2">
        <v>54279</v>
      </c>
      <c r="B7001" s="76" t="s">
        <v>5601</v>
      </c>
      <c r="C7001" s="76" t="s">
        <v>287</v>
      </c>
      <c r="D7001" s="76" t="s">
        <v>5240</v>
      </c>
      <c r="E7001" s="76">
        <v>473</v>
      </c>
      <c r="F7001" s="76">
        <v>24</v>
      </c>
      <c r="G7001" s="77">
        <v>8</v>
      </c>
      <c r="H7001" s="76" t="s">
        <v>3391</v>
      </c>
      <c r="I7001" s="77">
        <v>4.8499999999999996</v>
      </c>
      <c r="J7001" s="2">
        <v>1</v>
      </c>
      <c r="K7001" s="119" cm="1">
        <f t="array" ref="K7001">ROUND(IF(C7001="Beer",SUM(LOOKUP(2,1/(SRP!$B$7:$B$9&lt;=E7001)/(SRP!$C$7:$C$9&gt;=E7001),SRP!$D$7:$D$9)*(G7001/100)*(E7001/1000)),IF(C7001="Spirits",SUM(LOOKUP(2,1/(SRP!$B$2:$B$6&lt;=E7001)/(SRP!$C$2:$C$6&gt;=E7001),SRP!$D$2:$D$6)*(G7001/100)*(E7001/1000)),IF(AND(C7001="Wine",D7001="Fortified Wines"),SUM(LOOKUP(2,1/(SRP!$B$20:$B$23&lt;=E7001)/(SRP!$C$20:$C$23&gt;=E7001),SRP!$D$20:$D$23)*(G7001/100)*(E7001/1000)),IF(C7001="Wine",SUM(LOOKUP(2,1/(SRP!$B$15:$B$19&lt;=E7001)/(SRP!$C$15:$C$19&gt;=E7001),SRP!$D$15:$D$19)*(G7001/100)*(E7001/1000)),IF(C7001="Ready to Drink",SUM(LOOKUP(2,1/(SRP!$B$10:$B$14&lt;=E7001)/(SRP!$C$10:$C$14&gt;=E7001),SRP!$D$10:$D$14)*(G7001/100)*(E7001/1000)),0))))),2)</f>
        <v>2.64</v>
      </c>
    </row>
    <row r="7002" spans="1:11" x14ac:dyDescent="0.35">
      <c r="A7002" s="2">
        <v>54279</v>
      </c>
      <c r="B7002" s="76" t="s">
        <v>5601</v>
      </c>
      <c r="C7002" s="76" t="s">
        <v>287</v>
      </c>
      <c r="D7002" s="76" t="s">
        <v>5240</v>
      </c>
      <c r="E7002" s="76">
        <v>473</v>
      </c>
      <c r="F7002" s="76">
        <v>24</v>
      </c>
      <c r="G7002" s="77">
        <v>8</v>
      </c>
      <c r="H7002" s="76" t="s">
        <v>3391</v>
      </c>
      <c r="I7002" s="77">
        <v>4.8499999999999996</v>
      </c>
      <c r="J7002" s="2">
        <v>1</v>
      </c>
      <c r="K7002" s="119" cm="1">
        <f t="array" ref="K7002">ROUND(IF(C7002="Beer",SUM(LOOKUP(2,1/(SRP!$B$7:$B$9&lt;=E7002)/(SRP!$C$7:$C$9&gt;=E7002),SRP!$D$7:$D$9)*(G7002/100)*(E7002/1000)),IF(C7002="Spirits",SUM(LOOKUP(2,1/(SRP!$B$2:$B$6&lt;=E7002)/(SRP!$C$2:$C$6&gt;=E7002),SRP!$D$2:$D$6)*(G7002/100)*(E7002/1000)),IF(AND(C7002="Wine",D7002="Fortified Wines"),SUM(LOOKUP(2,1/(SRP!$B$20:$B$23&lt;=E7002)/(SRP!$C$20:$C$23&gt;=E7002),SRP!$D$20:$D$23)*(G7002/100)*(E7002/1000)),IF(C7002="Wine",SUM(LOOKUP(2,1/(SRP!$B$15:$B$19&lt;=E7002)/(SRP!$C$15:$C$19&gt;=E7002),SRP!$D$15:$D$19)*(G7002/100)*(E7002/1000)),IF(C7002="Ready to Drink",SUM(LOOKUP(2,1/(SRP!$B$10:$B$14&lt;=E7002)/(SRP!$C$10:$C$14&gt;=E7002),SRP!$D$10:$D$14)*(G7002/100)*(E7002/1000)),0))))),2)</f>
        <v>2.64</v>
      </c>
    </row>
    <row r="7003" spans="1:11" x14ac:dyDescent="0.35">
      <c r="A7003" s="2">
        <v>54280</v>
      </c>
      <c r="B7003" s="76" t="s">
        <v>5602</v>
      </c>
      <c r="C7003" s="76" t="s">
        <v>287</v>
      </c>
      <c r="D7003" s="76" t="s">
        <v>5230</v>
      </c>
      <c r="E7003" s="76">
        <v>473</v>
      </c>
      <c r="F7003" s="76">
        <v>24</v>
      </c>
      <c r="G7003" s="77">
        <v>5</v>
      </c>
      <c r="H7003" s="76" t="s">
        <v>3391</v>
      </c>
      <c r="I7003" s="77">
        <v>4.1900000000000004</v>
      </c>
      <c r="J7003" s="2">
        <v>1</v>
      </c>
      <c r="K7003" s="119" cm="1">
        <f t="array" ref="K7003">ROUND(IF(C7003="Beer",SUM(LOOKUP(2,1/(SRP!$B$7:$B$9&lt;=E7003)/(SRP!$C$7:$C$9&gt;=E7003),SRP!$D$7:$D$9)*(G7003/100)*(E7003/1000)),IF(C7003="Spirits",SUM(LOOKUP(2,1/(SRP!$B$2:$B$6&lt;=E7003)/(SRP!$C$2:$C$6&gt;=E7003),SRP!$D$2:$D$6)*(G7003/100)*(E7003/1000)),IF(AND(C7003="Wine",D7003="Fortified Wines"),SUM(LOOKUP(2,1/(SRP!$B$20:$B$23&lt;=E7003)/(SRP!$C$20:$C$23&gt;=E7003),SRP!$D$20:$D$23)*(G7003/100)*(E7003/1000)),IF(C7003="Wine",SUM(LOOKUP(2,1/(SRP!$B$15:$B$19&lt;=E7003)/(SRP!$C$15:$C$19&gt;=E7003),SRP!$D$15:$D$19)*(G7003/100)*(E7003/1000)),IF(C7003="Ready to Drink",SUM(LOOKUP(2,1/(SRP!$B$10:$B$14&lt;=E7003)/(SRP!$C$10:$C$14&gt;=E7003),SRP!$D$10:$D$14)*(G7003/100)*(E7003/1000)),0))))),2)</f>
        <v>1.65</v>
      </c>
    </row>
    <row r="7004" spans="1:11" x14ac:dyDescent="0.35">
      <c r="A7004" s="2">
        <v>54280</v>
      </c>
      <c r="B7004" s="76" t="s">
        <v>5602</v>
      </c>
      <c r="C7004" s="76" t="s">
        <v>287</v>
      </c>
      <c r="D7004" s="76" t="s">
        <v>5230</v>
      </c>
      <c r="E7004" s="76">
        <v>473</v>
      </c>
      <c r="F7004" s="76">
        <v>24</v>
      </c>
      <c r="G7004" s="77">
        <v>5</v>
      </c>
      <c r="H7004" s="76" t="s">
        <v>3391</v>
      </c>
      <c r="I7004" s="77">
        <v>4.1900000000000004</v>
      </c>
      <c r="J7004" s="2">
        <v>1</v>
      </c>
      <c r="K7004" s="119" cm="1">
        <f t="array" ref="K7004">ROUND(IF(C7004="Beer",SUM(LOOKUP(2,1/(SRP!$B$7:$B$9&lt;=E7004)/(SRP!$C$7:$C$9&gt;=E7004),SRP!$D$7:$D$9)*(G7004/100)*(E7004/1000)),IF(C7004="Spirits",SUM(LOOKUP(2,1/(SRP!$B$2:$B$6&lt;=E7004)/(SRP!$C$2:$C$6&gt;=E7004),SRP!$D$2:$D$6)*(G7004/100)*(E7004/1000)),IF(AND(C7004="Wine",D7004="Fortified Wines"),SUM(LOOKUP(2,1/(SRP!$B$20:$B$23&lt;=E7004)/(SRP!$C$20:$C$23&gt;=E7004),SRP!$D$20:$D$23)*(G7004/100)*(E7004/1000)),IF(C7004="Wine",SUM(LOOKUP(2,1/(SRP!$B$15:$B$19&lt;=E7004)/(SRP!$C$15:$C$19&gt;=E7004),SRP!$D$15:$D$19)*(G7004/100)*(E7004/1000)),IF(C7004="Ready to Drink",SUM(LOOKUP(2,1/(SRP!$B$10:$B$14&lt;=E7004)/(SRP!$C$10:$C$14&gt;=E7004),SRP!$D$10:$D$14)*(G7004/100)*(E7004/1000)),0))))),2)</f>
        <v>1.65</v>
      </c>
    </row>
    <row r="7005" spans="1:11" x14ac:dyDescent="0.35">
      <c r="A7005" s="2">
        <v>54281</v>
      </c>
      <c r="B7005" s="76" t="s">
        <v>5603</v>
      </c>
      <c r="C7005" s="76" t="s">
        <v>287</v>
      </c>
      <c r="D7005" s="76" t="s">
        <v>5230</v>
      </c>
      <c r="E7005" s="76">
        <v>355</v>
      </c>
      <c r="F7005" s="76">
        <v>24</v>
      </c>
      <c r="G7005" s="77">
        <v>5</v>
      </c>
      <c r="H7005" s="76" t="s">
        <v>3391</v>
      </c>
      <c r="I7005" s="77">
        <v>2.93</v>
      </c>
      <c r="J7005" s="2">
        <v>1</v>
      </c>
      <c r="K7005" s="119" cm="1">
        <f t="array" ref="K7005">ROUND(IF(C7005="Beer",SUM(LOOKUP(2,1/(SRP!$B$7:$B$9&lt;=E7005)/(SRP!$C$7:$C$9&gt;=E7005),SRP!$D$7:$D$9)*(G7005/100)*(E7005/1000)),IF(C7005="Spirits",SUM(LOOKUP(2,1/(SRP!$B$2:$B$6&lt;=E7005)/(SRP!$C$2:$C$6&gt;=E7005),SRP!$D$2:$D$6)*(G7005/100)*(E7005/1000)),IF(AND(C7005="Wine",D7005="Fortified Wines"),SUM(LOOKUP(2,1/(SRP!$B$20:$B$23&lt;=E7005)/(SRP!$C$20:$C$23&gt;=E7005),SRP!$D$20:$D$23)*(G7005/100)*(E7005/1000)),IF(C7005="Wine",SUM(LOOKUP(2,1/(SRP!$B$15:$B$19&lt;=E7005)/(SRP!$C$15:$C$19&gt;=E7005),SRP!$D$15:$D$19)*(G7005/100)*(E7005/1000)),IF(C7005="Ready to Drink",SUM(LOOKUP(2,1/(SRP!$B$10:$B$14&lt;=E7005)/(SRP!$C$10:$C$14&gt;=E7005),SRP!$D$10:$D$14)*(G7005/100)*(E7005/1000)),0))))),2)</f>
        <v>1.24</v>
      </c>
    </row>
    <row r="7006" spans="1:11" x14ac:dyDescent="0.35">
      <c r="A7006" s="2">
        <v>54281</v>
      </c>
      <c r="B7006" s="76" t="s">
        <v>5603</v>
      </c>
      <c r="C7006" s="76" t="s">
        <v>287</v>
      </c>
      <c r="D7006" s="76" t="s">
        <v>5230</v>
      </c>
      <c r="E7006" s="76">
        <v>355</v>
      </c>
      <c r="F7006" s="76">
        <v>24</v>
      </c>
      <c r="G7006" s="77">
        <v>5</v>
      </c>
      <c r="H7006" s="76" t="s">
        <v>3391</v>
      </c>
      <c r="I7006" s="77">
        <v>2.93</v>
      </c>
      <c r="J7006" s="2">
        <v>1</v>
      </c>
      <c r="K7006" s="119" cm="1">
        <f t="array" ref="K7006">ROUND(IF(C7006="Beer",SUM(LOOKUP(2,1/(SRP!$B$7:$B$9&lt;=E7006)/(SRP!$C$7:$C$9&gt;=E7006),SRP!$D$7:$D$9)*(G7006/100)*(E7006/1000)),IF(C7006="Spirits",SUM(LOOKUP(2,1/(SRP!$B$2:$B$6&lt;=E7006)/(SRP!$C$2:$C$6&gt;=E7006),SRP!$D$2:$D$6)*(G7006/100)*(E7006/1000)),IF(AND(C7006="Wine",D7006="Fortified Wines"),SUM(LOOKUP(2,1/(SRP!$B$20:$B$23&lt;=E7006)/(SRP!$C$20:$C$23&gt;=E7006),SRP!$D$20:$D$23)*(G7006/100)*(E7006/1000)),IF(C7006="Wine",SUM(LOOKUP(2,1/(SRP!$B$15:$B$19&lt;=E7006)/(SRP!$C$15:$C$19&gt;=E7006),SRP!$D$15:$D$19)*(G7006/100)*(E7006/1000)),IF(C7006="Ready to Drink",SUM(LOOKUP(2,1/(SRP!$B$10:$B$14&lt;=E7006)/(SRP!$C$10:$C$14&gt;=E7006),SRP!$D$10:$D$14)*(G7006/100)*(E7006/1000)),0))))),2)</f>
        <v>1.24</v>
      </c>
    </row>
    <row r="7007" spans="1:11" x14ac:dyDescent="0.35">
      <c r="A7007" s="2">
        <v>54282</v>
      </c>
      <c r="B7007" s="76" t="s">
        <v>6473</v>
      </c>
      <c r="C7007" s="76" t="s">
        <v>287</v>
      </c>
      <c r="D7007" s="76" t="s">
        <v>5266</v>
      </c>
      <c r="E7007" s="76">
        <v>3784</v>
      </c>
      <c r="F7007" s="76">
        <v>3</v>
      </c>
      <c r="G7007" s="77">
        <v>5</v>
      </c>
      <c r="H7007" s="76" t="s">
        <v>3638</v>
      </c>
      <c r="I7007" s="77">
        <v>31</v>
      </c>
      <c r="J7007" s="2">
        <v>8</v>
      </c>
      <c r="K7007" s="119" cm="1">
        <f t="array" ref="K7007">ROUND(IF(C7007="Beer",SUM(LOOKUP(2,1/(SRP!$B$7:$B$9&lt;=E7007)/(SRP!$C$7:$C$9&gt;=E7007),SRP!$D$7:$D$9)*(G7007/100)*(E7007/1000)),IF(C7007="Spirits",SUM(LOOKUP(2,1/(SRP!$B$2:$B$6&lt;=E7007)/(SRP!$C$2:$C$6&gt;=E7007),SRP!$D$2:$D$6)*(G7007/100)*(E7007/1000)),IF(AND(C7007="Wine",D7007="Fortified Wines"),SUM(LOOKUP(2,1/(SRP!$B$20:$B$23&lt;=E7007)/(SRP!$C$20:$C$23&gt;=E7007),SRP!$D$20:$D$23)*(G7007/100)*(E7007/1000)),IF(C7007="Wine",SUM(LOOKUP(2,1/(SRP!$B$15:$B$19&lt;=E7007)/(SRP!$C$15:$C$19&gt;=E7007),SRP!$D$15:$D$19)*(G7007/100)*(E7007/1000)),IF(C7007="Ready to Drink",SUM(LOOKUP(2,1/(SRP!$B$10:$B$14&lt;=E7007)/(SRP!$C$10:$C$14&gt;=E7007),SRP!$D$10:$D$14)*(G7007/100)*(E7007/1000)),0))))),2)</f>
        <v>13.21</v>
      </c>
    </row>
    <row r="7008" spans="1:11" x14ac:dyDescent="0.35">
      <c r="A7008" s="2">
        <v>54282</v>
      </c>
      <c r="B7008" s="76" t="s">
        <v>6473</v>
      </c>
      <c r="C7008" s="76" t="s">
        <v>287</v>
      </c>
      <c r="D7008" s="76" t="s">
        <v>5266</v>
      </c>
      <c r="E7008" s="76">
        <v>3784</v>
      </c>
      <c r="F7008" s="76">
        <v>3</v>
      </c>
      <c r="G7008" s="77">
        <v>5</v>
      </c>
      <c r="H7008" s="76" t="s">
        <v>3638</v>
      </c>
      <c r="I7008" s="77">
        <v>31</v>
      </c>
      <c r="J7008" s="2">
        <v>8</v>
      </c>
      <c r="K7008" s="119" cm="1">
        <f t="array" ref="K7008">ROUND(IF(C7008="Beer",SUM(LOOKUP(2,1/(SRP!$B$7:$B$9&lt;=E7008)/(SRP!$C$7:$C$9&gt;=E7008),SRP!$D$7:$D$9)*(G7008/100)*(E7008/1000)),IF(C7008="Spirits",SUM(LOOKUP(2,1/(SRP!$B$2:$B$6&lt;=E7008)/(SRP!$C$2:$C$6&gt;=E7008),SRP!$D$2:$D$6)*(G7008/100)*(E7008/1000)),IF(AND(C7008="Wine",D7008="Fortified Wines"),SUM(LOOKUP(2,1/(SRP!$B$20:$B$23&lt;=E7008)/(SRP!$C$20:$C$23&gt;=E7008),SRP!$D$20:$D$23)*(G7008/100)*(E7008/1000)),IF(C7008="Wine",SUM(LOOKUP(2,1/(SRP!$B$15:$B$19&lt;=E7008)/(SRP!$C$15:$C$19&gt;=E7008),SRP!$D$15:$D$19)*(G7008/100)*(E7008/1000)),IF(C7008="Ready to Drink",SUM(LOOKUP(2,1/(SRP!$B$10:$B$14&lt;=E7008)/(SRP!$C$10:$C$14&gt;=E7008),SRP!$D$10:$D$14)*(G7008/100)*(E7008/1000)),0))))),2)</f>
        <v>13.21</v>
      </c>
    </row>
    <row r="7009" spans="1:11" x14ac:dyDescent="0.35">
      <c r="A7009" s="2">
        <v>54283</v>
      </c>
      <c r="B7009" s="76" t="s">
        <v>5604</v>
      </c>
      <c r="C7009" s="76" t="s">
        <v>5938</v>
      </c>
      <c r="D7009" s="76" t="s">
        <v>5279</v>
      </c>
      <c r="E7009" s="76">
        <v>473</v>
      </c>
      <c r="F7009" s="76">
        <v>24</v>
      </c>
      <c r="G7009" s="77">
        <v>6.5</v>
      </c>
      <c r="H7009" s="76" t="s">
        <v>3370</v>
      </c>
      <c r="I7009" s="77">
        <v>4.99</v>
      </c>
      <c r="J7009" s="2">
        <v>1</v>
      </c>
      <c r="K7009" s="119" cm="1">
        <f t="array" ref="K7009">ROUND(IF(C7009="Beer",SUM(LOOKUP(2,1/(SRP!$B$7:$B$9&lt;=E7009)/(SRP!$C$7:$C$9&gt;=E7009),SRP!$D$7:$D$9)*(G7009/100)*(E7009/1000)),IF(C7009="Spirits",SUM(LOOKUP(2,1/(SRP!$B$2:$B$6&lt;=E7009)/(SRP!$C$2:$C$6&gt;=E7009),SRP!$D$2:$D$6)*(G7009/100)*(E7009/1000)),IF(AND(C7009="Wine",D7009="Fortified Wines"),SUM(LOOKUP(2,1/(SRP!$B$20:$B$23&lt;=E7009)/(SRP!$C$20:$C$23&gt;=E7009),SRP!$D$20:$D$23)*(G7009/100)*(E7009/1000)),IF(C7009="Wine",SUM(LOOKUP(2,1/(SRP!$B$15:$B$19&lt;=E7009)/(SRP!$C$15:$C$19&gt;=E7009),SRP!$D$15:$D$19)*(G7009/100)*(E7009/1000)),IF(C7009="Ready to Drink",SUM(LOOKUP(2,1/(SRP!$B$10:$B$14&lt;=E7009)/(SRP!$C$10:$C$14&gt;=E7009),SRP!$D$10:$D$14)*(G7009/100)*(E7009/1000)),0))))),2)</f>
        <v>2.27</v>
      </c>
    </row>
    <row r="7010" spans="1:11" x14ac:dyDescent="0.35">
      <c r="A7010" s="2">
        <v>54283</v>
      </c>
      <c r="B7010" s="76" t="s">
        <v>5604</v>
      </c>
      <c r="C7010" s="76" t="s">
        <v>5938</v>
      </c>
      <c r="D7010" s="76" t="s">
        <v>5279</v>
      </c>
      <c r="E7010" s="76">
        <v>473</v>
      </c>
      <c r="F7010" s="76">
        <v>24</v>
      </c>
      <c r="G7010" s="77">
        <v>6.5</v>
      </c>
      <c r="H7010" s="76" t="s">
        <v>3370</v>
      </c>
      <c r="I7010" s="77">
        <v>4.99</v>
      </c>
      <c r="J7010" s="2">
        <v>1</v>
      </c>
      <c r="K7010" s="119" cm="1">
        <f t="array" ref="K7010">ROUND(IF(C7010="Beer",SUM(LOOKUP(2,1/(SRP!$B$7:$B$9&lt;=E7010)/(SRP!$C$7:$C$9&gt;=E7010),SRP!$D$7:$D$9)*(G7010/100)*(E7010/1000)),IF(C7010="Spirits",SUM(LOOKUP(2,1/(SRP!$B$2:$B$6&lt;=E7010)/(SRP!$C$2:$C$6&gt;=E7010),SRP!$D$2:$D$6)*(G7010/100)*(E7010/1000)),IF(AND(C7010="Wine",D7010="Fortified Wines"),SUM(LOOKUP(2,1/(SRP!$B$20:$B$23&lt;=E7010)/(SRP!$C$20:$C$23&gt;=E7010),SRP!$D$20:$D$23)*(G7010/100)*(E7010/1000)),IF(C7010="Wine",SUM(LOOKUP(2,1/(SRP!$B$15:$B$19&lt;=E7010)/(SRP!$C$15:$C$19&gt;=E7010),SRP!$D$15:$D$19)*(G7010/100)*(E7010/1000)),IF(C7010="Ready to Drink",SUM(LOOKUP(2,1/(SRP!$B$10:$B$14&lt;=E7010)/(SRP!$C$10:$C$14&gt;=E7010),SRP!$D$10:$D$14)*(G7010/100)*(E7010/1000)),0))))),2)</f>
        <v>2.27</v>
      </c>
    </row>
    <row r="7011" spans="1:11" x14ac:dyDescent="0.35">
      <c r="A7011" s="2">
        <v>54285</v>
      </c>
      <c r="B7011" s="76" t="s">
        <v>5605</v>
      </c>
      <c r="C7011" s="76" t="s">
        <v>287</v>
      </c>
      <c r="D7011" s="76" t="s">
        <v>5230</v>
      </c>
      <c r="E7011" s="76">
        <v>473</v>
      </c>
      <c r="F7011" s="76">
        <v>24</v>
      </c>
      <c r="G7011" s="77">
        <v>5</v>
      </c>
      <c r="H7011" s="76" t="s">
        <v>3405</v>
      </c>
      <c r="I7011" s="77">
        <v>4.6900000000000004</v>
      </c>
      <c r="J7011" s="2">
        <v>1</v>
      </c>
      <c r="K7011" s="119" cm="1">
        <f t="array" ref="K7011">ROUND(IF(C7011="Beer",SUM(LOOKUP(2,1/(SRP!$B$7:$B$9&lt;=E7011)/(SRP!$C$7:$C$9&gt;=E7011),SRP!$D$7:$D$9)*(G7011/100)*(E7011/1000)),IF(C7011="Spirits",SUM(LOOKUP(2,1/(SRP!$B$2:$B$6&lt;=E7011)/(SRP!$C$2:$C$6&gt;=E7011),SRP!$D$2:$D$6)*(G7011/100)*(E7011/1000)),IF(AND(C7011="Wine",D7011="Fortified Wines"),SUM(LOOKUP(2,1/(SRP!$B$20:$B$23&lt;=E7011)/(SRP!$C$20:$C$23&gt;=E7011),SRP!$D$20:$D$23)*(G7011/100)*(E7011/1000)),IF(C7011="Wine",SUM(LOOKUP(2,1/(SRP!$B$15:$B$19&lt;=E7011)/(SRP!$C$15:$C$19&gt;=E7011),SRP!$D$15:$D$19)*(G7011/100)*(E7011/1000)),IF(C7011="Ready to Drink",SUM(LOOKUP(2,1/(SRP!$B$10:$B$14&lt;=E7011)/(SRP!$C$10:$C$14&gt;=E7011),SRP!$D$10:$D$14)*(G7011/100)*(E7011/1000)),0))))),2)</f>
        <v>1.65</v>
      </c>
    </row>
    <row r="7012" spans="1:11" x14ac:dyDescent="0.35">
      <c r="A7012" s="2">
        <v>54285</v>
      </c>
      <c r="B7012" s="76" t="s">
        <v>5605</v>
      </c>
      <c r="C7012" s="76" t="s">
        <v>287</v>
      </c>
      <c r="D7012" s="76" t="s">
        <v>5230</v>
      </c>
      <c r="E7012" s="76">
        <v>473</v>
      </c>
      <c r="F7012" s="76">
        <v>24</v>
      </c>
      <c r="G7012" s="77">
        <v>5</v>
      </c>
      <c r="H7012" s="76" t="s">
        <v>3405</v>
      </c>
      <c r="I7012" s="77">
        <v>4.6900000000000004</v>
      </c>
      <c r="J7012" s="2">
        <v>1</v>
      </c>
      <c r="K7012" s="119" cm="1">
        <f t="array" ref="K7012">ROUND(IF(C7012="Beer",SUM(LOOKUP(2,1/(SRP!$B$7:$B$9&lt;=E7012)/(SRP!$C$7:$C$9&gt;=E7012),SRP!$D$7:$D$9)*(G7012/100)*(E7012/1000)),IF(C7012="Spirits",SUM(LOOKUP(2,1/(SRP!$B$2:$B$6&lt;=E7012)/(SRP!$C$2:$C$6&gt;=E7012),SRP!$D$2:$D$6)*(G7012/100)*(E7012/1000)),IF(AND(C7012="Wine",D7012="Fortified Wines"),SUM(LOOKUP(2,1/(SRP!$B$20:$B$23&lt;=E7012)/(SRP!$C$20:$C$23&gt;=E7012),SRP!$D$20:$D$23)*(G7012/100)*(E7012/1000)),IF(C7012="Wine",SUM(LOOKUP(2,1/(SRP!$B$15:$B$19&lt;=E7012)/(SRP!$C$15:$C$19&gt;=E7012),SRP!$D$15:$D$19)*(G7012/100)*(E7012/1000)),IF(C7012="Ready to Drink",SUM(LOOKUP(2,1/(SRP!$B$10:$B$14&lt;=E7012)/(SRP!$C$10:$C$14&gt;=E7012),SRP!$D$10:$D$14)*(G7012/100)*(E7012/1000)),0))))),2)</f>
        <v>1.65</v>
      </c>
    </row>
    <row r="7013" spans="1:11" x14ac:dyDescent="0.35">
      <c r="A7013" s="2">
        <v>54289</v>
      </c>
      <c r="B7013" s="76" t="s">
        <v>5606</v>
      </c>
      <c r="C7013" s="76" t="s">
        <v>287</v>
      </c>
      <c r="D7013" s="76" t="s">
        <v>5240</v>
      </c>
      <c r="E7013" s="76">
        <v>473</v>
      </c>
      <c r="F7013" s="76">
        <v>24</v>
      </c>
      <c r="G7013" s="77">
        <v>6.5</v>
      </c>
      <c r="H7013" s="76" t="s">
        <v>3374</v>
      </c>
      <c r="I7013" s="77">
        <v>4.49</v>
      </c>
      <c r="J7013" s="2">
        <v>1</v>
      </c>
      <c r="K7013" s="119" cm="1">
        <f t="array" ref="K7013">ROUND(IF(C7013="Beer",SUM(LOOKUP(2,1/(SRP!$B$7:$B$9&lt;=E7013)/(SRP!$C$7:$C$9&gt;=E7013),SRP!$D$7:$D$9)*(G7013/100)*(E7013/1000)),IF(C7013="Spirits",SUM(LOOKUP(2,1/(SRP!$B$2:$B$6&lt;=E7013)/(SRP!$C$2:$C$6&gt;=E7013),SRP!$D$2:$D$6)*(G7013/100)*(E7013/1000)),IF(AND(C7013="Wine",D7013="Fortified Wines"),SUM(LOOKUP(2,1/(SRP!$B$20:$B$23&lt;=E7013)/(SRP!$C$20:$C$23&gt;=E7013),SRP!$D$20:$D$23)*(G7013/100)*(E7013/1000)),IF(C7013="Wine",SUM(LOOKUP(2,1/(SRP!$B$15:$B$19&lt;=E7013)/(SRP!$C$15:$C$19&gt;=E7013),SRP!$D$15:$D$19)*(G7013/100)*(E7013/1000)),IF(C7013="Ready to Drink",SUM(LOOKUP(2,1/(SRP!$B$10:$B$14&lt;=E7013)/(SRP!$C$10:$C$14&gt;=E7013),SRP!$D$10:$D$14)*(G7013/100)*(E7013/1000)),0))))),2)</f>
        <v>2.15</v>
      </c>
    </row>
    <row r="7014" spans="1:11" x14ac:dyDescent="0.35">
      <c r="A7014" s="2">
        <v>54289</v>
      </c>
      <c r="B7014" s="76" t="s">
        <v>5606</v>
      </c>
      <c r="C7014" s="76" t="s">
        <v>287</v>
      </c>
      <c r="D7014" s="76" t="s">
        <v>5240</v>
      </c>
      <c r="E7014" s="76">
        <v>473</v>
      </c>
      <c r="F7014" s="76">
        <v>24</v>
      </c>
      <c r="G7014" s="77">
        <v>6.5</v>
      </c>
      <c r="H7014" s="76" t="s">
        <v>3374</v>
      </c>
      <c r="I7014" s="77">
        <v>4.49</v>
      </c>
      <c r="J7014" s="2">
        <v>1</v>
      </c>
      <c r="K7014" s="119" cm="1">
        <f t="array" ref="K7014">ROUND(IF(C7014="Beer",SUM(LOOKUP(2,1/(SRP!$B$7:$B$9&lt;=E7014)/(SRP!$C$7:$C$9&gt;=E7014),SRP!$D$7:$D$9)*(G7014/100)*(E7014/1000)),IF(C7014="Spirits",SUM(LOOKUP(2,1/(SRP!$B$2:$B$6&lt;=E7014)/(SRP!$C$2:$C$6&gt;=E7014),SRP!$D$2:$D$6)*(G7014/100)*(E7014/1000)),IF(AND(C7014="Wine",D7014="Fortified Wines"),SUM(LOOKUP(2,1/(SRP!$B$20:$B$23&lt;=E7014)/(SRP!$C$20:$C$23&gt;=E7014),SRP!$D$20:$D$23)*(G7014/100)*(E7014/1000)),IF(C7014="Wine",SUM(LOOKUP(2,1/(SRP!$B$15:$B$19&lt;=E7014)/(SRP!$C$15:$C$19&gt;=E7014),SRP!$D$15:$D$19)*(G7014/100)*(E7014/1000)),IF(C7014="Ready to Drink",SUM(LOOKUP(2,1/(SRP!$B$10:$B$14&lt;=E7014)/(SRP!$C$10:$C$14&gt;=E7014),SRP!$D$10:$D$14)*(G7014/100)*(E7014/1000)),0))))),2)</f>
        <v>2.15</v>
      </c>
    </row>
    <row r="7015" spans="1:11" x14ac:dyDescent="0.35">
      <c r="A7015" s="2">
        <v>54290</v>
      </c>
      <c r="B7015" s="76" t="s">
        <v>5607</v>
      </c>
      <c r="C7015" s="76" t="s">
        <v>287</v>
      </c>
      <c r="D7015" s="76" t="s">
        <v>5240</v>
      </c>
      <c r="E7015" s="76">
        <v>473</v>
      </c>
      <c r="F7015" s="76">
        <v>24</v>
      </c>
      <c r="G7015" s="77">
        <v>7.5</v>
      </c>
      <c r="H7015" s="76" t="s">
        <v>4999</v>
      </c>
      <c r="I7015" s="77">
        <v>4.49</v>
      </c>
      <c r="J7015" s="2">
        <v>1</v>
      </c>
      <c r="K7015" s="119" cm="1">
        <f t="array" ref="K7015">ROUND(IF(C7015="Beer",SUM(LOOKUP(2,1/(SRP!$B$7:$B$9&lt;=E7015)/(SRP!$C$7:$C$9&gt;=E7015),SRP!$D$7:$D$9)*(G7015/100)*(E7015/1000)),IF(C7015="Spirits",SUM(LOOKUP(2,1/(SRP!$B$2:$B$6&lt;=E7015)/(SRP!$C$2:$C$6&gt;=E7015),SRP!$D$2:$D$6)*(G7015/100)*(E7015/1000)),IF(AND(C7015="Wine",D7015="Fortified Wines"),SUM(LOOKUP(2,1/(SRP!$B$20:$B$23&lt;=E7015)/(SRP!$C$20:$C$23&gt;=E7015),SRP!$D$20:$D$23)*(G7015/100)*(E7015/1000)),IF(C7015="Wine",SUM(LOOKUP(2,1/(SRP!$B$15:$B$19&lt;=E7015)/(SRP!$C$15:$C$19&gt;=E7015),SRP!$D$15:$D$19)*(G7015/100)*(E7015/1000)),IF(C7015="Ready to Drink",SUM(LOOKUP(2,1/(SRP!$B$10:$B$14&lt;=E7015)/(SRP!$C$10:$C$14&gt;=E7015),SRP!$D$10:$D$14)*(G7015/100)*(E7015/1000)),0))))),2)</f>
        <v>2.48</v>
      </c>
    </row>
    <row r="7016" spans="1:11" x14ac:dyDescent="0.35">
      <c r="A7016" s="2">
        <v>54290</v>
      </c>
      <c r="B7016" s="76" t="s">
        <v>5607</v>
      </c>
      <c r="C7016" s="76" t="s">
        <v>287</v>
      </c>
      <c r="D7016" s="76" t="s">
        <v>5240</v>
      </c>
      <c r="E7016" s="76">
        <v>473</v>
      </c>
      <c r="F7016" s="76">
        <v>24</v>
      </c>
      <c r="G7016" s="77">
        <v>7.5</v>
      </c>
      <c r="H7016" s="76" t="s">
        <v>4999</v>
      </c>
      <c r="I7016" s="77">
        <v>4.49</v>
      </c>
      <c r="J7016" s="2">
        <v>1</v>
      </c>
      <c r="K7016" s="119" cm="1">
        <f t="array" ref="K7016">ROUND(IF(C7016="Beer",SUM(LOOKUP(2,1/(SRP!$B$7:$B$9&lt;=E7016)/(SRP!$C$7:$C$9&gt;=E7016),SRP!$D$7:$D$9)*(G7016/100)*(E7016/1000)),IF(C7016="Spirits",SUM(LOOKUP(2,1/(SRP!$B$2:$B$6&lt;=E7016)/(SRP!$C$2:$C$6&gt;=E7016),SRP!$D$2:$D$6)*(G7016/100)*(E7016/1000)),IF(AND(C7016="Wine",D7016="Fortified Wines"),SUM(LOOKUP(2,1/(SRP!$B$20:$B$23&lt;=E7016)/(SRP!$C$20:$C$23&gt;=E7016),SRP!$D$20:$D$23)*(G7016/100)*(E7016/1000)),IF(C7016="Wine",SUM(LOOKUP(2,1/(SRP!$B$15:$B$19&lt;=E7016)/(SRP!$C$15:$C$19&gt;=E7016),SRP!$D$15:$D$19)*(G7016/100)*(E7016/1000)),IF(C7016="Ready to Drink",SUM(LOOKUP(2,1/(SRP!$B$10:$B$14&lt;=E7016)/(SRP!$C$10:$C$14&gt;=E7016),SRP!$D$10:$D$14)*(G7016/100)*(E7016/1000)),0))))),2)</f>
        <v>2.48</v>
      </c>
    </row>
    <row r="7017" spans="1:11" x14ac:dyDescent="0.35">
      <c r="A7017" s="2">
        <v>54291</v>
      </c>
      <c r="B7017" s="76" t="s">
        <v>5608</v>
      </c>
      <c r="C7017" s="76" t="s">
        <v>287</v>
      </c>
      <c r="D7017" s="76" t="s">
        <v>5266</v>
      </c>
      <c r="E7017" s="76">
        <v>473</v>
      </c>
      <c r="F7017" s="76">
        <v>24</v>
      </c>
      <c r="G7017" s="77">
        <v>5.5</v>
      </c>
      <c r="H7017" s="76" t="s">
        <v>4999</v>
      </c>
      <c r="I7017" s="77">
        <v>4.49</v>
      </c>
      <c r="J7017" s="2">
        <v>1</v>
      </c>
      <c r="K7017" s="119" cm="1">
        <f t="array" ref="K7017">ROUND(IF(C7017="Beer",SUM(LOOKUP(2,1/(SRP!$B$7:$B$9&lt;=E7017)/(SRP!$C$7:$C$9&gt;=E7017),SRP!$D$7:$D$9)*(G7017/100)*(E7017/1000)),IF(C7017="Spirits",SUM(LOOKUP(2,1/(SRP!$B$2:$B$6&lt;=E7017)/(SRP!$C$2:$C$6&gt;=E7017),SRP!$D$2:$D$6)*(G7017/100)*(E7017/1000)),IF(AND(C7017="Wine",D7017="Fortified Wines"),SUM(LOOKUP(2,1/(SRP!$B$20:$B$23&lt;=E7017)/(SRP!$C$20:$C$23&gt;=E7017),SRP!$D$20:$D$23)*(G7017/100)*(E7017/1000)),IF(C7017="Wine",SUM(LOOKUP(2,1/(SRP!$B$15:$B$19&lt;=E7017)/(SRP!$C$15:$C$19&gt;=E7017),SRP!$D$15:$D$19)*(G7017/100)*(E7017/1000)),IF(C7017="Ready to Drink",SUM(LOOKUP(2,1/(SRP!$B$10:$B$14&lt;=E7017)/(SRP!$C$10:$C$14&gt;=E7017),SRP!$D$10:$D$14)*(G7017/100)*(E7017/1000)),0))))),2)</f>
        <v>1.82</v>
      </c>
    </row>
    <row r="7018" spans="1:11" x14ac:dyDescent="0.35">
      <c r="A7018" s="2">
        <v>54291</v>
      </c>
      <c r="B7018" s="76" t="s">
        <v>5608</v>
      </c>
      <c r="C7018" s="76" t="s">
        <v>287</v>
      </c>
      <c r="D7018" s="76" t="s">
        <v>5266</v>
      </c>
      <c r="E7018" s="76">
        <v>473</v>
      </c>
      <c r="F7018" s="76">
        <v>24</v>
      </c>
      <c r="G7018" s="77">
        <v>5.5</v>
      </c>
      <c r="H7018" s="76" t="s">
        <v>4999</v>
      </c>
      <c r="I7018" s="77">
        <v>4.49</v>
      </c>
      <c r="J7018" s="2">
        <v>1</v>
      </c>
      <c r="K7018" s="119" cm="1">
        <f t="array" ref="K7018">ROUND(IF(C7018="Beer",SUM(LOOKUP(2,1/(SRP!$B$7:$B$9&lt;=E7018)/(SRP!$C$7:$C$9&gt;=E7018),SRP!$D$7:$D$9)*(G7018/100)*(E7018/1000)),IF(C7018="Spirits",SUM(LOOKUP(2,1/(SRP!$B$2:$B$6&lt;=E7018)/(SRP!$C$2:$C$6&gt;=E7018),SRP!$D$2:$D$6)*(G7018/100)*(E7018/1000)),IF(AND(C7018="Wine",D7018="Fortified Wines"),SUM(LOOKUP(2,1/(SRP!$B$20:$B$23&lt;=E7018)/(SRP!$C$20:$C$23&gt;=E7018),SRP!$D$20:$D$23)*(G7018/100)*(E7018/1000)),IF(C7018="Wine",SUM(LOOKUP(2,1/(SRP!$B$15:$B$19&lt;=E7018)/(SRP!$C$15:$C$19&gt;=E7018),SRP!$D$15:$D$19)*(G7018/100)*(E7018/1000)),IF(C7018="Ready to Drink",SUM(LOOKUP(2,1/(SRP!$B$10:$B$14&lt;=E7018)/(SRP!$C$10:$C$14&gt;=E7018),SRP!$D$10:$D$14)*(G7018/100)*(E7018/1000)),0))))),2)</f>
        <v>1.82</v>
      </c>
    </row>
    <row r="7019" spans="1:11" x14ac:dyDescent="0.35">
      <c r="A7019" s="2">
        <v>54292</v>
      </c>
      <c r="B7019" s="76" t="s">
        <v>5609</v>
      </c>
      <c r="C7019" s="76" t="s">
        <v>287</v>
      </c>
      <c r="D7019" s="76" t="s">
        <v>5240</v>
      </c>
      <c r="E7019" s="76">
        <v>473</v>
      </c>
      <c r="F7019" s="76">
        <v>24</v>
      </c>
      <c r="G7019" s="77">
        <v>6</v>
      </c>
      <c r="H7019" s="76" t="s">
        <v>3377</v>
      </c>
      <c r="I7019" s="77">
        <v>4.4000000000000004</v>
      </c>
      <c r="J7019" s="2">
        <v>1</v>
      </c>
      <c r="K7019" s="119" cm="1">
        <f t="array" ref="K7019">ROUND(IF(C7019="Beer",SUM(LOOKUP(2,1/(SRP!$B$7:$B$9&lt;=E7019)/(SRP!$C$7:$C$9&gt;=E7019),SRP!$D$7:$D$9)*(G7019/100)*(E7019/1000)),IF(C7019="Spirits",SUM(LOOKUP(2,1/(SRP!$B$2:$B$6&lt;=E7019)/(SRP!$C$2:$C$6&gt;=E7019),SRP!$D$2:$D$6)*(G7019/100)*(E7019/1000)),IF(AND(C7019="Wine",D7019="Fortified Wines"),SUM(LOOKUP(2,1/(SRP!$B$20:$B$23&lt;=E7019)/(SRP!$C$20:$C$23&gt;=E7019),SRP!$D$20:$D$23)*(G7019/100)*(E7019/1000)),IF(C7019="Wine",SUM(LOOKUP(2,1/(SRP!$B$15:$B$19&lt;=E7019)/(SRP!$C$15:$C$19&gt;=E7019),SRP!$D$15:$D$19)*(G7019/100)*(E7019/1000)),IF(C7019="Ready to Drink",SUM(LOOKUP(2,1/(SRP!$B$10:$B$14&lt;=E7019)/(SRP!$C$10:$C$14&gt;=E7019),SRP!$D$10:$D$14)*(G7019/100)*(E7019/1000)),0))))),2)</f>
        <v>1.98</v>
      </c>
    </row>
    <row r="7020" spans="1:11" x14ac:dyDescent="0.35">
      <c r="A7020" s="2">
        <v>54292</v>
      </c>
      <c r="B7020" s="76" t="s">
        <v>5609</v>
      </c>
      <c r="C7020" s="76" t="s">
        <v>287</v>
      </c>
      <c r="D7020" s="76" t="s">
        <v>5240</v>
      </c>
      <c r="E7020" s="76">
        <v>473</v>
      </c>
      <c r="F7020" s="76">
        <v>24</v>
      </c>
      <c r="G7020" s="77">
        <v>6</v>
      </c>
      <c r="H7020" s="76" t="s">
        <v>3377</v>
      </c>
      <c r="I7020" s="77">
        <v>4.4000000000000004</v>
      </c>
      <c r="J7020" s="2">
        <v>1</v>
      </c>
      <c r="K7020" s="119" cm="1">
        <f t="array" ref="K7020">ROUND(IF(C7020="Beer",SUM(LOOKUP(2,1/(SRP!$B$7:$B$9&lt;=E7020)/(SRP!$C$7:$C$9&gt;=E7020),SRP!$D$7:$D$9)*(G7020/100)*(E7020/1000)),IF(C7020="Spirits",SUM(LOOKUP(2,1/(SRP!$B$2:$B$6&lt;=E7020)/(SRP!$C$2:$C$6&gt;=E7020),SRP!$D$2:$D$6)*(G7020/100)*(E7020/1000)),IF(AND(C7020="Wine",D7020="Fortified Wines"),SUM(LOOKUP(2,1/(SRP!$B$20:$B$23&lt;=E7020)/(SRP!$C$20:$C$23&gt;=E7020),SRP!$D$20:$D$23)*(G7020/100)*(E7020/1000)),IF(C7020="Wine",SUM(LOOKUP(2,1/(SRP!$B$15:$B$19&lt;=E7020)/(SRP!$C$15:$C$19&gt;=E7020),SRP!$D$15:$D$19)*(G7020/100)*(E7020/1000)),IF(C7020="Ready to Drink",SUM(LOOKUP(2,1/(SRP!$B$10:$B$14&lt;=E7020)/(SRP!$C$10:$C$14&gt;=E7020),SRP!$D$10:$D$14)*(G7020/100)*(E7020/1000)),0))))),2)</f>
        <v>1.98</v>
      </c>
    </row>
    <row r="7021" spans="1:11" x14ac:dyDescent="0.35">
      <c r="A7021" s="2">
        <v>54293</v>
      </c>
      <c r="B7021" s="76" t="s">
        <v>5610</v>
      </c>
      <c r="C7021" s="76" t="s">
        <v>287</v>
      </c>
      <c r="D7021" s="76" t="s">
        <v>5266</v>
      </c>
      <c r="E7021" s="76">
        <v>355</v>
      </c>
      <c r="F7021" s="76">
        <v>24</v>
      </c>
      <c r="G7021" s="77">
        <v>5</v>
      </c>
      <c r="H7021" s="76" t="s">
        <v>4854</v>
      </c>
      <c r="I7021" s="77">
        <v>3</v>
      </c>
      <c r="J7021" s="2">
        <v>1</v>
      </c>
      <c r="K7021" s="119" cm="1">
        <f t="array" ref="K7021">ROUND(IF(C7021="Beer",SUM(LOOKUP(2,1/(SRP!$B$7:$B$9&lt;=E7021)/(SRP!$C$7:$C$9&gt;=E7021),SRP!$D$7:$D$9)*(G7021/100)*(E7021/1000)),IF(C7021="Spirits",SUM(LOOKUP(2,1/(SRP!$B$2:$B$6&lt;=E7021)/(SRP!$C$2:$C$6&gt;=E7021),SRP!$D$2:$D$6)*(G7021/100)*(E7021/1000)),IF(AND(C7021="Wine",D7021="Fortified Wines"),SUM(LOOKUP(2,1/(SRP!$B$20:$B$23&lt;=E7021)/(SRP!$C$20:$C$23&gt;=E7021),SRP!$D$20:$D$23)*(G7021/100)*(E7021/1000)),IF(C7021="Wine",SUM(LOOKUP(2,1/(SRP!$B$15:$B$19&lt;=E7021)/(SRP!$C$15:$C$19&gt;=E7021),SRP!$D$15:$D$19)*(G7021/100)*(E7021/1000)),IF(C7021="Ready to Drink",SUM(LOOKUP(2,1/(SRP!$B$10:$B$14&lt;=E7021)/(SRP!$C$10:$C$14&gt;=E7021),SRP!$D$10:$D$14)*(G7021/100)*(E7021/1000)),0))))),2)</f>
        <v>1.24</v>
      </c>
    </row>
    <row r="7022" spans="1:11" x14ac:dyDescent="0.35">
      <c r="A7022" s="2">
        <v>54293</v>
      </c>
      <c r="B7022" s="76" t="s">
        <v>5610</v>
      </c>
      <c r="C7022" s="76" t="s">
        <v>287</v>
      </c>
      <c r="D7022" s="76" t="s">
        <v>5266</v>
      </c>
      <c r="E7022" s="76">
        <v>355</v>
      </c>
      <c r="F7022" s="76">
        <v>24</v>
      </c>
      <c r="G7022" s="77">
        <v>5</v>
      </c>
      <c r="H7022" s="76" t="s">
        <v>4854</v>
      </c>
      <c r="I7022" s="77">
        <v>3</v>
      </c>
      <c r="J7022" s="2">
        <v>1</v>
      </c>
      <c r="K7022" s="119" cm="1">
        <f t="array" ref="K7022">ROUND(IF(C7022="Beer",SUM(LOOKUP(2,1/(SRP!$B$7:$B$9&lt;=E7022)/(SRP!$C$7:$C$9&gt;=E7022),SRP!$D$7:$D$9)*(G7022/100)*(E7022/1000)),IF(C7022="Spirits",SUM(LOOKUP(2,1/(SRP!$B$2:$B$6&lt;=E7022)/(SRP!$C$2:$C$6&gt;=E7022),SRP!$D$2:$D$6)*(G7022/100)*(E7022/1000)),IF(AND(C7022="Wine",D7022="Fortified Wines"),SUM(LOOKUP(2,1/(SRP!$B$20:$B$23&lt;=E7022)/(SRP!$C$20:$C$23&gt;=E7022),SRP!$D$20:$D$23)*(G7022/100)*(E7022/1000)),IF(C7022="Wine",SUM(LOOKUP(2,1/(SRP!$B$15:$B$19&lt;=E7022)/(SRP!$C$15:$C$19&gt;=E7022),SRP!$D$15:$D$19)*(G7022/100)*(E7022/1000)),IF(C7022="Ready to Drink",SUM(LOOKUP(2,1/(SRP!$B$10:$B$14&lt;=E7022)/(SRP!$C$10:$C$14&gt;=E7022),SRP!$D$10:$D$14)*(G7022/100)*(E7022/1000)),0))))),2)</f>
        <v>1.24</v>
      </c>
    </row>
    <row r="7023" spans="1:11" x14ac:dyDescent="0.35">
      <c r="A7023" s="2">
        <v>54294</v>
      </c>
      <c r="B7023" s="76" t="s">
        <v>5611</v>
      </c>
      <c r="C7023" s="76" t="s">
        <v>287</v>
      </c>
      <c r="D7023" s="76" t="s">
        <v>5240</v>
      </c>
      <c r="E7023" s="76">
        <v>355</v>
      </c>
      <c r="F7023" s="76">
        <v>24</v>
      </c>
      <c r="G7023" s="77">
        <v>5.8</v>
      </c>
      <c r="H7023" s="76" t="s">
        <v>4854</v>
      </c>
      <c r="I7023" s="77">
        <v>3</v>
      </c>
      <c r="J7023" s="2">
        <v>1</v>
      </c>
      <c r="K7023" s="119" cm="1">
        <f t="array" ref="K7023">ROUND(IF(C7023="Beer",SUM(LOOKUP(2,1/(SRP!$B$7:$B$9&lt;=E7023)/(SRP!$C$7:$C$9&gt;=E7023),SRP!$D$7:$D$9)*(G7023/100)*(E7023/1000)),IF(C7023="Spirits",SUM(LOOKUP(2,1/(SRP!$B$2:$B$6&lt;=E7023)/(SRP!$C$2:$C$6&gt;=E7023),SRP!$D$2:$D$6)*(G7023/100)*(E7023/1000)),IF(AND(C7023="Wine",D7023="Fortified Wines"),SUM(LOOKUP(2,1/(SRP!$B$20:$B$23&lt;=E7023)/(SRP!$C$20:$C$23&gt;=E7023),SRP!$D$20:$D$23)*(G7023/100)*(E7023/1000)),IF(C7023="Wine",SUM(LOOKUP(2,1/(SRP!$B$15:$B$19&lt;=E7023)/(SRP!$C$15:$C$19&gt;=E7023),SRP!$D$15:$D$19)*(G7023/100)*(E7023/1000)),IF(C7023="Ready to Drink",SUM(LOOKUP(2,1/(SRP!$B$10:$B$14&lt;=E7023)/(SRP!$C$10:$C$14&gt;=E7023),SRP!$D$10:$D$14)*(G7023/100)*(E7023/1000)),0))))),2)</f>
        <v>1.44</v>
      </c>
    </row>
    <row r="7024" spans="1:11" x14ac:dyDescent="0.35">
      <c r="A7024" s="2">
        <v>54294</v>
      </c>
      <c r="B7024" s="76" t="s">
        <v>5611</v>
      </c>
      <c r="C7024" s="76" t="s">
        <v>287</v>
      </c>
      <c r="D7024" s="76" t="s">
        <v>5240</v>
      </c>
      <c r="E7024" s="76">
        <v>355</v>
      </c>
      <c r="F7024" s="76">
        <v>24</v>
      </c>
      <c r="G7024" s="77">
        <v>5.8</v>
      </c>
      <c r="H7024" s="76" t="s">
        <v>4854</v>
      </c>
      <c r="I7024" s="77">
        <v>3</v>
      </c>
      <c r="J7024" s="2">
        <v>1</v>
      </c>
      <c r="K7024" s="119" cm="1">
        <f t="array" ref="K7024">ROUND(IF(C7024="Beer",SUM(LOOKUP(2,1/(SRP!$B$7:$B$9&lt;=E7024)/(SRP!$C$7:$C$9&gt;=E7024),SRP!$D$7:$D$9)*(G7024/100)*(E7024/1000)),IF(C7024="Spirits",SUM(LOOKUP(2,1/(SRP!$B$2:$B$6&lt;=E7024)/(SRP!$C$2:$C$6&gt;=E7024),SRP!$D$2:$D$6)*(G7024/100)*(E7024/1000)),IF(AND(C7024="Wine",D7024="Fortified Wines"),SUM(LOOKUP(2,1/(SRP!$B$20:$B$23&lt;=E7024)/(SRP!$C$20:$C$23&gt;=E7024),SRP!$D$20:$D$23)*(G7024/100)*(E7024/1000)),IF(C7024="Wine",SUM(LOOKUP(2,1/(SRP!$B$15:$B$19&lt;=E7024)/(SRP!$C$15:$C$19&gt;=E7024),SRP!$D$15:$D$19)*(G7024/100)*(E7024/1000)),IF(C7024="Ready to Drink",SUM(LOOKUP(2,1/(SRP!$B$10:$B$14&lt;=E7024)/(SRP!$C$10:$C$14&gt;=E7024),SRP!$D$10:$D$14)*(G7024/100)*(E7024/1000)),0))))),2)</f>
        <v>1.44</v>
      </c>
    </row>
    <row r="7025" spans="1:11" x14ac:dyDescent="0.35">
      <c r="A7025" s="2">
        <v>54296</v>
      </c>
      <c r="B7025" s="76" t="s">
        <v>5612</v>
      </c>
      <c r="C7025" s="76" t="s">
        <v>287</v>
      </c>
      <c r="D7025" s="76" t="s">
        <v>5266</v>
      </c>
      <c r="E7025" s="76">
        <v>355</v>
      </c>
      <c r="F7025" s="76">
        <v>24</v>
      </c>
      <c r="G7025" s="77">
        <v>4.5</v>
      </c>
      <c r="H7025" s="76" t="s">
        <v>4854</v>
      </c>
      <c r="I7025" s="77">
        <v>2.8</v>
      </c>
      <c r="J7025" s="2">
        <v>1</v>
      </c>
      <c r="K7025" s="119" cm="1">
        <f t="array" ref="K7025">ROUND(IF(C7025="Beer",SUM(LOOKUP(2,1/(SRP!$B$7:$B$9&lt;=E7025)/(SRP!$C$7:$C$9&gt;=E7025),SRP!$D$7:$D$9)*(G7025/100)*(E7025/1000)),IF(C7025="Spirits",SUM(LOOKUP(2,1/(SRP!$B$2:$B$6&lt;=E7025)/(SRP!$C$2:$C$6&gt;=E7025),SRP!$D$2:$D$6)*(G7025/100)*(E7025/1000)),IF(AND(C7025="Wine",D7025="Fortified Wines"),SUM(LOOKUP(2,1/(SRP!$B$20:$B$23&lt;=E7025)/(SRP!$C$20:$C$23&gt;=E7025),SRP!$D$20:$D$23)*(G7025/100)*(E7025/1000)),IF(C7025="Wine",SUM(LOOKUP(2,1/(SRP!$B$15:$B$19&lt;=E7025)/(SRP!$C$15:$C$19&gt;=E7025),SRP!$D$15:$D$19)*(G7025/100)*(E7025/1000)),IF(C7025="Ready to Drink",SUM(LOOKUP(2,1/(SRP!$B$10:$B$14&lt;=E7025)/(SRP!$C$10:$C$14&gt;=E7025),SRP!$D$10:$D$14)*(G7025/100)*(E7025/1000)),0))))),2)</f>
        <v>1.1200000000000001</v>
      </c>
    </row>
    <row r="7026" spans="1:11" x14ac:dyDescent="0.35">
      <c r="A7026" s="2">
        <v>54296</v>
      </c>
      <c r="B7026" s="76" t="s">
        <v>5612</v>
      </c>
      <c r="C7026" s="76" t="s">
        <v>287</v>
      </c>
      <c r="D7026" s="76" t="s">
        <v>5266</v>
      </c>
      <c r="E7026" s="76">
        <v>355</v>
      </c>
      <c r="F7026" s="76">
        <v>24</v>
      </c>
      <c r="G7026" s="77">
        <v>4.5</v>
      </c>
      <c r="H7026" s="76" t="s">
        <v>4854</v>
      </c>
      <c r="I7026" s="77">
        <v>2.8</v>
      </c>
      <c r="J7026" s="2">
        <v>1</v>
      </c>
      <c r="K7026" s="119" cm="1">
        <f t="array" ref="K7026">ROUND(IF(C7026="Beer",SUM(LOOKUP(2,1/(SRP!$B$7:$B$9&lt;=E7026)/(SRP!$C$7:$C$9&gt;=E7026),SRP!$D$7:$D$9)*(G7026/100)*(E7026/1000)),IF(C7026="Spirits",SUM(LOOKUP(2,1/(SRP!$B$2:$B$6&lt;=E7026)/(SRP!$C$2:$C$6&gt;=E7026),SRP!$D$2:$D$6)*(G7026/100)*(E7026/1000)),IF(AND(C7026="Wine",D7026="Fortified Wines"),SUM(LOOKUP(2,1/(SRP!$B$20:$B$23&lt;=E7026)/(SRP!$C$20:$C$23&gt;=E7026),SRP!$D$20:$D$23)*(G7026/100)*(E7026/1000)),IF(C7026="Wine",SUM(LOOKUP(2,1/(SRP!$B$15:$B$19&lt;=E7026)/(SRP!$C$15:$C$19&gt;=E7026),SRP!$D$15:$D$19)*(G7026/100)*(E7026/1000)),IF(C7026="Ready to Drink",SUM(LOOKUP(2,1/(SRP!$B$10:$B$14&lt;=E7026)/(SRP!$C$10:$C$14&gt;=E7026),SRP!$D$10:$D$14)*(G7026/100)*(E7026/1000)),0))))),2)</f>
        <v>1.1200000000000001</v>
      </c>
    </row>
    <row r="7027" spans="1:11" x14ac:dyDescent="0.35">
      <c r="A7027" s="2">
        <v>54304</v>
      </c>
      <c r="B7027" s="76" t="s">
        <v>5613</v>
      </c>
      <c r="C7027" s="76" t="s">
        <v>287</v>
      </c>
      <c r="D7027" s="76" t="s">
        <v>5266</v>
      </c>
      <c r="E7027" s="76">
        <v>500</v>
      </c>
      <c r="F7027" s="76">
        <v>12</v>
      </c>
      <c r="G7027" s="77">
        <v>4.5999999999999996</v>
      </c>
      <c r="H7027" s="76" t="s">
        <v>3376</v>
      </c>
      <c r="I7027" s="77">
        <v>5.24</v>
      </c>
      <c r="J7027" s="2">
        <v>1</v>
      </c>
      <c r="K7027" s="119" cm="1">
        <f t="array" ref="K7027">ROUND(IF(C7027="Beer",SUM(LOOKUP(2,1/(SRP!$B$7:$B$9&lt;=E7027)/(SRP!$C$7:$C$9&gt;=E7027),SRP!$D$7:$D$9)*(G7027/100)*(E7027/1000)),IF(C7027="Spirits",SUM(LOOKUP(2,1/(SRP!$B$2:$B$6&lt;=E7027)/(SRP!$C$2:$C$6&gt;=E7027),SRP!$D$2:$D$6)*(G7027/100)*(E7027/1000)),IF(AND(C7027="Wine",D7027="Fortified Wines"),SUM(LOOKUP(2,1/(SRP!$B$20:$B$23&lt;=E7027)/(SRP!$C$20:$C$23&gt;=E7027),SRP!$D$20:$D$23)*(G7027/100)*(E7027/1000)),IF(C7027="Wine",SUM(LOOKUP(2,1/(SRP!$B$15:$B$19&lt;=E7027)/(SRP!$C$15:$C$19&gt;=E7027),SRP!$D$15:$D$19)*(G7027/100)*(E7027/1000)),IF(C7027="Ready to Drink",SUM(LOOKUP(2,1/(SRP!$B$10:$B$14&lt;=E7027)/(SRP!$C$10:$C$14&gt;=E7027),SRP!$D$10:$D$14)*(G7027/100)*(E7027/1000)),0))))),2)</f>
        <v>1.61</v>
      </c>
    </row>
    <row r="7028" spans="1:11" x14ac:dyDescent="0.35">
      <c r="A7028" s="2">
        <v>54304</v>
      </c>
      <c r="B7028" s="76" t="s">
        <v>5613</v>
      </c>
      <c r="C7028" s="76" t="s">
        <v>287</v>
      </c>
      <c r="D7028" s="76" t="s">
        <v>5266</v>
      </c>
      <c r="E7028" s="76">
        <v>500</v>
      </c>
      <c r="F7028" s="76">
        <v>12</v>
      </c>
      <c r="G7028" s="77">
        <v>4.5999999999999996</v>
      </c>
      <c r="H7028" s="76" t="s">
        <v>3376</v>
      </c>
      <c r="I7028" s="77">
        <v>5.24</v>
      </c>
      <c r="J7028" s="2">
        <v>1</v>
      </c>
      <c r="K7028" s="119" cm="1">
        <f t="array" ref="K7028">ROUND(IF(C7028="Beer",SUM(LOOKUP(2,1/(SRP!$B$7:$B$9&lt;=E7028)/(SRP!$C$7:$C$9&gt;=E7028),SRP!$D$7:$D$9)*(G7028/100)*(E7028/1000)),IF(C7028="Spirits",SUM(LOOKUP(2,1/(SRP!$B$2:$B$6&lt;=E7028)/(SRP!$C$2:$C$6&gt;=E7028),SRP!$D$2:$D$6)*(G7028/100)*(E7028/1000)),IF(AND(C7028="Wine",D7028="Fortified Wines"),SUM(LOOKUP(2,1/(SRP!$B$20:$B$23&lt;=E7028)/(SRP!$C$20:$C$23&gt;=E7028),SRP!$D$20:$D$23)*(G7028/100)*(E7028/1000)),IF(C7028="Wine",SUM(LOOKUP(2,1/(SRP!$B$15:$B$19&lt;=E7028)/(SRP!$C$15:$C$19&gt;=E7028),SRP!$D$15:$D$19)*(G7028/100)*(E7028/1000)),IF(C7028="Ready to Drink",SUM(LOOKUP(2,1/(SRP!$B$10:$B$14&lt;=E7028)/(SRP!$C$10:$C$14&gt;=E7028),SRP!$D$10:$D$14)*(G7028/100)*(E7028/1000)),0))))),2)</f>
        <v>1.61</v>
      </c>
    </row>
    <row r="7029" spans="1:11" x14ac:dyDescent="0.35">
      <c r="A7029" s="2">
        <v>54305</v>
      </c>
      <c r="B7029" s="76" t="s">
        <v>5614</v>
      </c>
      <c r="C7029" s="76" t="s">
        <v>287</v>
      </c>
      <c r="D7029" s="76" t="s">
        <v>5240</v>
      </c>
      <c r="E7029" s="76">
        <v>355</v>
      </c>
      <c r="F7029" s="76">
        <v>24</v>
      </c>
      <c r="G7029" s="77">
        <v>6</v>
      </c>
      <c r="H7029" s="76" t="s">
        <v>3900</v>
      </c>
      <c r="I7029" s="77">
        <v>3.89</v>
      </c>
      <c r="J7029" s="2">
        <v>1</v>
      </c>
      <c r="K7029" s="119" cm="1">
        <f t="array" ref="K7029">ROUND(IF(C7029="Beer",SUM(LOOKUP(2,1/(SRP!$B$7:$B$9&lt;=E7029)/(SRP!$C$7:$C$9&gt;=E7029),SRP!$D$7:$D$9)*(G7029/100)*(E7029/1000)),IF(C7029="Spirits",SUM(LOOKUP(2,1/(SRP!$B$2:$B$6&lt;=E7029)/(SRP!$C$2:$C$6&gt;=E7029),SRP!$D$2:$D$6)*(G7029/100)*(E7029/1000)),IF(AND(C7029="Wine",D7029="Fortified Wines"),SUM(LOOKUP(2,1/(SRP!$B$20:$B$23&lt;=E7029)/(SRP!$C$20:$C$23&gt;=E7029),SRP!$D$20:$D$23)*(G7029/100)*(E7029/1000)),IF(C7029="Wine",SUM(LOOKUP(2,1/(SRP!$B$15:$B$19&lt;=E7029)/(SRP!$C$15:$C$19&gt;=E7029),SRP!$D$15:$D$19)*(G7029/100)*(E7029/1000)),IF(C7029="Ready to Drink",SUM(LOOKUP(2,1/(SRP!$B$10:$B$14&lt;=E7029)/(SRP!$C$10:$C$14&gt;=E7029),SRP!$D$10:$D$14)*(G7029/100)*(E7029/1000)),0))))),2)</f>
        <v>1.49</v>
      </c>
    </row>
    <row r="7030" spans="1:11" x14ac:dyDescent="0.35">
      <c r="A7030" s="2">
        <v>54305</v>
      </c>
      <c r="B7030" s="76" t="s">
        <v>5614</v>
      </c>
      <c r="C7030" s="76" t="s">
        <v>287</v>
      </c>
      <c r="D7030" s="76" t="s">
        <v>5240</v>
      </c>
      <c r="E7030" s="76">
        <v>355</v>
      </c>
      <c r="F7030" s="76">
        <v>24</v>
      </c>
      <c r="G7030" s="77">
        <v>6</v>
      </c>
      <c r="H7030" s="76" t="s">
        <v>3900</v>
      </c>
      <c r="I7030" s="77">
        <v>3.89</v>
      </c>
      <c r="J7030" s="2">
        <v>1</v>
      </c>
      <c r="K7030" s="119" cm="1">
        <f t="array" ref="K7030">ROUND(IF(C7030="Beer",SUM(LOOKUP(2,1/(SRP!$B$7:$B$9&lt;=E7030)/(SRP!$C$7:$C$9&gt;=E7030),SRP!$D$7:$D$9)*(G7030/100)*(E7030/1000)),IF(C7030="Spirits",SUM(LOOKUP(2,1/(SRP!$B$2:$B$6&lt;=E7030)/(SRP!$C$2:$C$6&gt;=E7030),SRP!$D$2:$D$6)*(G7030/100)*(E7030/1000)),IF(AND(C7030="Wine",D7030="Fortified Wines"),SUM(LOOKUP(2,1/(SRP!$B$20:$B$23&lt;=E7030)/(SRP!$C$20:$C$23&gt;=E7030),SRP!$D$20:$D$23)*(G7030/100)*(E7030/1000)),IF(C7030="Wine",SUM(LOOKUP(2,1/(SRP!$B$15:$B$19&lt;=E7030)/(SRP!$C$15:$C$19&gt;=E7030),SRP!$D$15:$D$19)*(G7030/100)*(E7030/1000)),IF(C7030="Ready to Drink",SUM(LOOKUP(2,1/(SRP!$B$10:$B$14&lt;=E7030)/(SRP!$C$10:$C$14&gt;=E7030),SRP!$D$10:$D$14)*(G7030/100)*(E7030/1000)),0))))),2)</f>
        <v>1.49</v>
      </c>
    </row>
    <row r="7031" spans="1:11" x14ac:dyDescent="0.35">
      <c r="A7031" s="2">
        <v>54316</v>
      </c>
      <c r="B7031" s="76" t="s">
        <v>1416</v>
      </c>
      <c r="C7031" s="76" t="s">
        <v>287</v>
      </c>
      <c r="D7031" s="76" t="s">
        <v>5266</v>
      </c>
      <c r="E7031" s="76">
        <v>11352</v>
      </c>
      <c r="F7031" s="76">
        <v>1</v>
      </c>
      <c r="G7031" s="77">
        <v>5</v>
      </c>
      <c r="H7031" s="76" t="s">
        <v>3374</v>
      </c>
      <c r="I7031" s="77">
        <v>26.48</v>
      </c>
      <c r="J7031" s="2">
        <v>24</v>
      </c>
      <c r="K7031" s="119" cm="1">
        <f t="array" ref="K7031">ROUND(IF(C7031="Beer",SUM(LOOKUP(2,1/(SRP!$B$7:$B$9&lt;=E7031)/(SRP!$C$7:$C$9&gt;=E7031),SRP!$D$7:$D$9)*(G7031/100)*(E7031/1000)),IF(C7031="Spirits",SUM(LOOKUP(2,1/(SRP!$B$2:$B$6&lt;=E7031)/(SRP!$C$2:$C$6&gt;=E7031),SRP!$D$2:$D$6)*(G7031/100)*(E7031/1000)),IF(AND(C7031="Wine",D7031="Fortified Wines"),SUM(LOOKUP(2,1/(SRP!$B$20:$B$23&lt;=E7031)/(SRP!$C$20:$C$23&gt;=E7031),SRP!$D$20:$D$23)*(G7031/100)*(E7031/1000)),IF(C7031="Wine",SUM(LOOKUP(2,1/(SRP!$B$15:$B$19&lt;=E7031)/(SRP!$C$15:$C$19&gt;=E7031),SRP!$D$15:$D$19)*(G7031/100)*(E7031/1000)),IF(C7031="Ready to Drink",SUM(LOOKUP(2,1/(SRP!$B$10:$B$14&lt;=E7031)/(SRP!$C$10:$C$14&gt;=E7031),SRP!$D$10:$D$14)*(G7031/100)*(E7031/1000)),0))))),2)</f>
        <v>35.99</v>
      </c>
    </row>
    <row r="7032" spans="1:11" x14ac:dyDescent="0.35">
      <c r="A7032" s="2">
        <v>54316</v>
      </c>
      <c r="B7032" s="76" t="s">
        <v>1416</v>
      </c>
      <c r="C7032" s="76" t="s">
        <v>287</v>
      </c>
      <c r="D7032" s="76" t="s">
        <v>5266</v>
      </c>
      <c r="E7032" s="76">
        <v>11352</v>
      </c>
      <c r="F7032" s="76">
        <v>1</v>
      </c>
      <c r="G7032" s="77">
        <v>5</v>
      </c>
      <c r="H7032" s="76" t="s">
        <v>3374</v>
      </c>
      <c r="I7032" s="77">
        <v>26.48</v>
      </c>
      <c r="J7032" s="2">
        <v>24</v>
      </c>
      <c r="K7032" s="119" cm="1">
        <f t="array" ref="K7032">ROUND(IF(C7032="Beer",SUM(LOOKUP(2,1/(SRP!$B$7:$B$9&lt;=E7032)/(SRP!$C$7:$C$9&gt;=E7032),SRP!$D$7:$D$9)*(G7032/100)*(E7032/1000)),IF(C7032="Spirits",SUM(LOOKUP(2,1/(SRP!$B$2:$B$6&lt;=E7032)/(SRP!$C$2:$C$6&gt;=E7032),SRP!$D$2:$D$6)*(G7032/100)*(E7032/1000)),IF(AND(C7032="Wine",D7032="Fortified Wines"),SUM(LOOKUP(2,1/(SRP!$B$20:$B$23&lt;=E7032)/(SRP!$C$20:$C$23&gt;=E7032),SRP!$D$20:$D$23)*(G7032/100)*(E7032/1000)),IF(C7032="Wine",SUM(LOOKUP(2,1/(SRP!$B$15:$B$19&lt;=E7032)/(SRP!$C$15:$C$19&gt;=E7032),SRP!$D$15:$D$19)*(G7032/100)*(E7032/1000)),IF(C7032="Ready to Drink",SUM(LOOKUP(2,1/(SRP!$B$10:$B$14&lt;=E7032)/(SRP!$C$10:$C$14&gt;=E7032),SRP!$D$10:$D$14)*(G7032/100)*(E7032/1000)),0))))),2)</f>
        <v>35.99</v>
      </c>
    </row>
    <row r="7033" spans="1:11" x14ac:dyDescent="0.35">
      <c r="A7033" s="2">
        <v>54318</v>
      </c>
      <c r="B7033" s="76" t="s">
        <v>5615</v>
      </c>
      <c r="C7033" s="76" t="s">
        <v>287</v>
      </c>
      <c r="D7033" s="76" t="s">
        <v>5230</v>
      </c>
      <c r="E7033" s="76">
        <v>11352</v>
      </c>
      <c r="F7033" s="76">
        <v>1</v>
      </c>
      <c r="G7033" s="77">
        <v>4.5</v>
      </c>
      <c r="H7033" s="76" t="s">
        <v>3374</v>
      </c>
      <c r="I7033" s="77">
        <v>76.56</v>
      </c>
      <c r="J7033" s="2">
        <v>24</v>
      </c>
      <c r="K7033" s="119" cm="1">
        <f t="array" ref="K7033">ROUND(IF(C7033="Beer",SUM(LOOKUP(2,1/(SRP!$B$7:$B$9&lt;=E7033)/(SRP!$C$7:$C$9&gt;=E7033),SRP!$D$7:$D$9)*(G7033/100)*(E7033/1000)),IF(C7033="Spirits",SUM(LOOKUP(2,1/(SRP!$B$2:$B$6&lt;=E7033)/(SRP!$C$2:$C$6&gt;=E7033),SRP!$D$2:$D$6)*(G7033/100)*(E7033/1000)),IF(AND(C7033="Wine",D7033="Fortified Wines"),SUM(LOOKUP(2,1/(SRP!$B$20:$B$23&lt;=E7033)/(SRP!$C$20:$C$23&gt;=E7033),SRP!$D$20:$D$23)*(G7033/100)*(E7033/1000)),IF(C7033="Wine",SUM(LOOKUP(2,1/(SRP!$B$15:$B$19&lt;=E7033)/(SRP!$C$15:$C$19&gt;=E7033),SRP!$D$15:$D$19)*(G7033/100)*(E7033/1000)),IF(C7033="Ready to Drink",SUM(LOOKUP(2,1/(SRP!$B$10:$B$14&lt;=E7033)/(SRP!$C$10:$C$14&gt;=E7033),SRP!$D$10:$D$14)*(G7033/100)*(E7033/1000)),0))))),2)</f>
        <v>32.39</v>
      </c>
    </row>
    <row r="7034" spans="1:11" x14ac:dyDescent="0.35">
      <c r="A7034" s="2">
        <v>54318</v>
      </c>
      <c r="B7034" s="76" t="s">
        <v>5615</v>
      </c>
      <c r="C7034" s="76" t="s">
        <v>287</v>
      </c>
      <c r="D7034" s="76" t="s">
        <v>5230</v>
      </c>
      <c r="E7034" s="76">
        <v>11352</v>
      </c>
      <c r="F7034" s="76">
        <v>1</v>
      </c>
      <c r="G7034" s="77">
        <v>4.5</v>
      </c>
      <c r="H7034" s="76" t="s">
        <v>3374</v>
      </c>
      <c r="I7034" s="77">
        <v>76.56</v>
      </c>
      <c r="J7034" s="2">
        <v>24</v>
      </c>
      <c r="K7034" s="119" cm="1">
        <f t="array" ref="K7034">ROUND(IF(C7034="Beer",SUM(LOOKUP(2,1/(SRP!$B$7:$B$9&lt;=E7034)/(SRP!$C$7:$C$9&gt;=E7034),SRP!$D$7:$D$9)*(G7034/100)*(E7034/1000)),IF(C7034="Spirits",SUM(LOOKUP(2,1/(SRP!$B$2:$B$6&lt;=E7034)/(SRP!$C$2:$C$6&gt;=E7034),SRP!$D$2:$D$6)*(G7034/100)*(E7034/1000)),IF(AND(C7034="Wine",D7034="Fortified Wines"),SUM(LOOKUP(2,1/(SRP!$B$20:$B$23&lt;=E7034)/(SRP!$C$20:$C$23&gt;=E7034),SRP!$D$20:$D$23)*(G7034/100)*(E7034/1000)),IF(C7034="Wine",SUM(LOOKUP(2,1/(SRP!$B$15:$B$19&lt;=E7034)/(SRP!$C$15:$C$19&gt;=E7034),SRP!$D$15:$D$19)*(G7034/100)*(E7034/1000)),IF(C7034="Ready to Drink",SUM(LOOKUP(2,1/(SRP!$B$10:$B$14&lt;=E7034)/(SRP!$C$10:$C$14&gt;=E7034),SRP!$D$10:$D$14)*(G7034/100)*(E7034/1000)),0))))),2)</f>
        <v>32.39</v>
      </c>
    </row>
    <row r="7035" spans="1:11" x14ac:dyDescent="0.35">
      <c r="A7035" s="2">
        <v>54319</v>
      </c>
      <c r="B7035" s="76" t="s">
        <v>5616</v>
      </c>
      <c r="C7035" s="76" t="s">
        <v>287</v>
      </c>
      <c r="D7035" s="76" t="s">
        <v>5266</v>
      </c>
      <c r="E7035" s="76">
        <v>473</v>
      </c>
      <c r="F7035" s="76">
        <v>24</v>
      </c>
      <c r="G7035" s="77">
        <v>4.8</v>
      </c>
      <c r="H7035" s="76" t="s">
        <v>5562</v>
      </c>
      <c r="I7035" s="77">
        <v>4.0999999999999996</v>
      </c>
      <c r="J7035" s="2">
        <v>1</v>
      </c>
      <c r="K7035" s="119" cm="1">
        <f t="array" ref="K7035">ROUND(IF(C7035="Beer",SUM(LOOKUP(2,1/(SRP!$B$7:$B$9&lt;=E7035)/(SRP!$C$7:$C$9&gt;=E7035),SRP!$D$7:$D$9)*(G7035/100)*(E7035/1000)),IF(C7035="Spirits",SUM(LOOKUP(2,1/(SRP!$B$2:$B$6&lt;=E7035)/(SRP!$C$2:$C$6&gt;=E7035),SRP!$D$2:$D$6)*(G7035/100)*(E7035/1000)),IF(AND(C7035="Wine",D7035="Fortified Wines"),SUM(LOOKUP(2,1/(SRP!$B$20:$B$23&lt;=E7035)/(SRP!$C$20:$C$23&gt;=E7035),SRP!$D$20:$D$23)*(G7035/100)*(E7035/1000)),IF(C7035="Wine",SUM(LOOKUP(2,1/(SRP!$B$15:$B$19&lt;=E7035)/(SRP!$C$15:$C$19&gt;=E7035),SRP!$D$15:$D$19)*(G7035/100)*(E7035/1000)),IF(C7035="Ready to Drink",SUM(LOOKUP(2,1/(SRP!$B$10:$B$14&lt;=E7035)/(SRP!$C$10:$C$14&gt;=E7035),SRP!$D$10:$D$14)*(G7035/100)*(E7035/1000)),0))))),2)</f>
        <v>1.58</v>
      </c>
    </row>
    <row r="7036" spans="1:11" x14ac:dyDescent="0.35">
      <c r="A7036" s="2">
        <v>54319</v>
      </c>
      <c r="B7036" s="76" t="s">
        <v>5616</v>
      </c>
      <c r="C7036" s="76" t="s">
        <v>287</v>
      </c>
      <c r="D7036" s="76" t="s">
        <v>5266</v>
      </c>
      <c r="E7036" s="76">
        <v>473</v>
      </c>
      <c r="F7036" s="76">
        <v>24</v>
      </c>
      <c r="G7036" s="77">
        <v>4.8</v>
      </c>
      <c r="H7036" s="76" t="s">
        <v>5562</v>
      </c>
      <c r="I7036" s="77">
        <v>4.0999999999999996</v>
      </c>
      <c r="J7036" s="2">
        <v>1</v>
      </c>
      <c r="K7036" s="119" cm="1">
        <f t="array" ref="K7036">ROUND(IF(C7036="Beer",SUM(LOOKUP(2,1/(SRP!$B$7:$B$9&lt;=E7036)/(SRP!$C$7:$C$9&gt;=E7036),SRP!$D$7:$D$9)*(G7036/100)*(E7036/1000)),IF(C7036="Spirits",SUM(LOOKUP(2,1/(SRP!$B$2:$B$6&lt;=E7036)/(SRP!$C$2:$C$6&gt;=E7036),SRP!$D$2:$D$6)*(G7036/100)*(E7036/1000)),IF(AND(C7036="Wine",D7036="Fortified Wines"),SUM(LOOKUP(2,1/(SRP!$B$20:$B$23&lt;=E7036)/(SRP!$C$20:$C$23&gt;=E7036),SRP!$D$20:$D$23)*(G7036/100)*(E7036/1000)),IF(C7036="Wine",SUM(LOOKUP(2,1/(SRP!$B$15:$B$19&lt;=E7036)/(SRP!$C$15:$C$19&gt;=E7036),SRP!$D$15:$D$19)*(G7036/100)*(E7036/1000)),IF(C7036="Ready to Drink",SUM(LOOKUP(2,1/(SRP!$B$10:$B$14&lt;=E7036)/(SRP!$C$10:$C$14&gt;=E7036),SRP!$D$10:$D$14)*(G7036/100)*(E7036/1000)),0))))),2)</f>
        <v>1.58</v>
      </c>
    </row>
    <row r="7037" spans="1:11" x14ac:dyDescent="0.35">
      <c r="A7037" s="2">
        <v>54321</v>
      </c>
      <c r="B7037" s="76" t="s">
        <v>5617</v>
      </c>
      <c r="C7037" s="76" t="s">
        <v>287</v>
      </c>
      <c r="D7037" s="76" t="s">
        <v>5240</v>
      </c>
      <c r="E7037" s="76">
        <v>473</v>
      </c>
      <c r="F7037" s="76">
        <v>24</v>
      </c>
      <c r="G7037" s="77">
        <v>7</v>
      </c>
      <c r="H7037" s="76" t="s">
        <v>5562</v>
      </c>
      <c r="I7037" s="77">
        <v>4.55</v>
      </c>
      <c r="J7037" s="2">
        <v>1</v>
      </c>
      <c r="K7037" s="119" cm="1">
        <f t="array" ref="K7037">ROUND(IF(C7037="Beer",SUM(LOOKUP(2,1/(SRP!$B$7:$B$9&lt;=E7037)/(SRP!$C$7:$C$9&gt;=E7037),SRP!$D$7:$D$9)*(G7037/100)*(E7037/1000)),IF(C7037="Spirits",SUM(LOOKUP(2,1/(SRP!$B$2:$B$6&lt;=E7037)/(SRP!$C$2:$C$6&gt;=E7037),SRP!$D$2:$D$6)*(G7037/100)*(E7037/1000)),IF(AND(C7037="Wine",D7037="Fortified Wines"),SUM(LOOKUP(2,1/(SRP!$B$20:$B$23&lt;=E7037)/(SRP!$C$20:$C$23&gt;=E7037),SRP!$D$20:$D$23)*(G7037/100)*(E7037/1000)),IF(C7037="Wine",SUM(LOOKUP(2,1/(SRP!$B$15:$B$19&lt;=E7037)/(SRP!$C$15:$C$19&gt;=E7037),SRP!$D$15:$D$19)*(G7037/100)*(E7037/1000)),IF(C7037="Ready to Drink",SUM(LOOKUP(2,1/(SRP!$B$10:$B$14&lt;=E7037)/(SRP!$C$10:$C$14&gt;=E7037),SRP!$D$10:$D$14)*(G7037/100)*(E7037/1000)),0))))),2)</f>
        <v>2.31</v>
      </c>
    </row>
    <row r="7038" spans="1:11" x14ac:dyDescent="0.35">
      <c r="A7038" s="2">
        <v>54321</v>
      </c>
      <c r="B7038" s="76" t="s">
        <v>5617</v>
      </c>
      <c r="C7038" s="76" t="s">
        <v>287</v>
      </c>
      <c r="D7038" s="76" t="s">
        <v>5240</v>
      </c>
      <c r="E7038" s="76">
        <v>473</v>
      </c>
      <c r="F7038" s="76">
        <v>24</v>
      </c>
      <c r="G7038" s="77">
        <v>7</v>
      </c>
      <c r="H7038" s="76" t="s">
        <v>5562</v>
      </c>
      <c r="I7038" s="77">
        <v>4.55</v>
      </c>
      <c r="J7038" s="2">
        <v>1</v>
      </c>
      <c r="K7038" s="119" cm="1">
        <f t="array" ref="K7038">ROUND(IF(C7038="Beer",SUM(LOOKUP(2,1/(SRP!$B$7:$B$9&lt;=E7038)/(SRP!$C$7:$C$9&gt;=E7038),SRP!$D$7:$D$9)*(G7038/100)*(E7038/1000)),IF(C7038="Spirits",SUM(LOOKUP(2,1/(SRP!$B$2:$B$6&lt;=E7038)/(SRP!$C$2:$C$6&gt;=E7038),SRP!$D$2:$D$6)*(G7038/100)*(E7038/1000)),IF(AND(C7038="Wine",D7038="Fortified Wines"),SUM(LOOKUP(2,1/(SRP!$B$20:$B$23&lt;=E7038)/(SRP!$C$20:$C$23&gt;=E7038),SRP!$D$20:$D$23)*(G7038/100)*(E7038/1000)),IF(C7038="Wine",SUM(LOOKUP(2,1/(SRP!$B$15:$B$19&lt;=E7038)/(SRP!$C$15:$C$19&gt;=E7038),SRP!$D$15:$D$19)*(G7038/100)*(E7038/1000)),IF(C7038="Ready to Drink",SUM(LOOKUP(2,1/(SRP!$B$10:$B$14&lt;=E7038)/(SRP!$C$10:$C$14&gt;=E7038),SRP!$D$10:$D$14)*(G7038/100)*(E7038/1000)),0))))),2)</f>
        <v>2.31</v>
      </c>
    </row>
    <row r="7039" spans="1:11" x14ac:dyDescent="0.35">
      <c r="A7039" s="2">
        <v>54322</v>
      </c>
      <c r="B7039" s="76" t="s">
        <v>5618</v>
      </c>
      <c r="C7039" s="76" t="s">
        <v>286</v>
      </c>
      <c r="D7039" s="76" t="s">
        <v>5258</v>
      </c>
      <c r="E7039" s="76">
        <v>750</v>
      </c>
      <c r="F7039" s="76">
        <v>12</v>
      </c>
      <c r="G7039" s="77">
        <v>5</v>
      </c>
      <c r="H7039" s="76" t="s">
        <v>3306</v>
      </c>
      <c r="I7039" s="77">
        <v>15.99</v>
      </c>
      <c r="J7039" s="2">
        <v>1</v>
      </c>
      <c r="K7039" s="119" cm="1">
        <f t="array" ref="K7039">ROUND(IF(C7039="Beer",SUM(LOOKUP(2,1/(SRP!$B$7:$B$9&lt;=E7039)/(SRP!$C$7:$C$9&gt;=E7039),SRP!$D$7:$D$9)*(G7039/100)*(E7039/1000)),IF(C7039="Spirits",SUM(LOOKUP(2,1/(SRP!$B$2:$B$6&lt;=E7039)/(SRP!$C$2:$C$6&gt;=E7039),SRP!$D$2:$D$6)*(G7039/100)*(E7039/1000)),IF(AND(C7039="Wine",D7039="Fortified Wines"),SUM(LOOKUP(2,1/(SRP!$B$20:$B$23&lt;=E7039)/(SRP!$C$20:$C$23&gt;=E7039),SRP!$D$20:$D$23)*(G7039/100)*(E7039/1000)),IF(C7039="Wine",SUM(LOOKUP(2,1/(SRP!$B$15:$B$19&lt;=E7039)/(SRP!$C$15:$C$19&gt;=E7039),SRP!$D$15:$D$19)*(G7039/100)*(E7039/1000)),IF(C7039="Ready to Drink",SUM(LOOKUP(2,1/(SRP!$B$10:$B$14&lt;=E7039)/(SRP!$C$10:$C$14&gt;=E7039),SRP!$D$10:$D$14)*(G7039/100)*(E7039/1000)),0))))),2)</f>
        <v>2.62</v>
      </c>
    </row>
    <row r="7040" spans="1:11" x14ac:dyDescent="0.35">
      <c r="A7040" s="2">
        <v>54325</v>
      </c>
      <c r="B7040" s="76" t="s">
        <v>5619</v>
      </c>
      <c r="C7040" s="76" t="s">
        <v>287</v>
      </c>
      <c r="D7040" s="76" t="s">
        <v>5240</v>
      </c>
      <c r="E7040" s="76">
        <v>473</v>
      </c>
      <c r="F7040" s="76">
        <v>24</v>
      </c>
      <c r="G7040" s="77">
        <v>10</v>
      </c>
      <c r="H7040" s="76" t="s">
        <v>5562</v>
      </c>
      <c r="I7040" s="77">
        <v>4.55</v>
      </c>
      <c r="J7040" s="2">
        <v>1</v>
      </c>
      <c r="K7040" s="119" cm="1">
        <f t="array" ref="K7040">ROUND(IF(C7040="Beer",SUM(LOOKUP(2,1/(SRP!$B$7:$B$9&lt;=E7040)/(SRP!$C$7:$C$9&gt;=E7040),SRP!$D$7:$D$9)*(G7040/100)*(E7040/1000)),IF(C7040="Spirits",SUM(LOOKUP(2,1/(SRP!$B$2:$B$6&lt;=E7040)/(SRP!$C$2:$C$6&gt;=E7040),SRP!$D$2:$D$6)*(G7040/100)*(E7040/1000)),IF(AND(C7040="Wine",D7040="Fortified Wines"),SUM(LOOKUP(2,1/(SRP!$B$20:$B$23&lt;=E7040)/(SRP!$C$20:$C$23&gt;=E7040),SRP!$D$20:$D$23)*(G7040/100)*(E7040/1000)),IF(C7040="Wine",SUM(LOOKUP(2,1/(SRP!$B$15:$B$19&lt;=E7040)/(SRP!$C$15:$C$19&gt;=E7040),SRP!$D$15:$D$19)*(G7040/100)*(E7040/1000)),IF(C7040="Ready to Drink",SUM(LOOKUP(2,1/(SRP!$B$10:$B$14&lt;=E7040)/(SRP!$C$10:$C$14&gt;=E7040),SRP!$D$10:$D$14)*(G7040/100)*(E7040/1000)),0))))),2)</f>
        <v>3.3</v>
      </c>
    </row>
    <row r="7041" spans="1:11" x14ac:dyDescent="0.35">
      <c r="A7041" s="2">
        <v>54325</v>
      </c>
      <c r="B7041" s="76" t="s">
        <v>5619</v>
      </c>
      <c r="C7041" s="76" t="s">
        <v>287</v>
      </c>
      <c r="D7041" s="76" t="s">
        <v>5240</v>
      </c>
      <c r="E7041" s="76">
        <v>473</v>
      </c>
      <c r="F7041" s="76">
        <v>24</v>
      </c>
      <c r="G7041" s="77">
        <v>10</v>
      </c>
      <c r="H7041" s="76" t="s">
        <v>5562</v>
      </c>
      <c r="I7041" s="77">
        <v>4.55</v>
      </c>
      <c r="J7041" s="2">
        <v>1</v>
      </c>
      <c r="K7041" s="119" cm="1">
        <f t="array" ref="K7041">ROUND(IF(C7041="Beer",SUM(LOOKUP(2,1/(SRP!$B$7:$B$9&lt;=E7041)/(SRP!$C$7:$C$9&gt;=E7041),SRP!$D$7:$D$9)*(G7041/100)*(E7041/1000)),IF(C7041="Spirits",SUM(LOOKUP(2,1/(SRP!$B$2:$B$6&lt;=E7041)/(SRP!$C$2:$C$6&gt;=E7041),SRP!$D$2:$D$6)*(G7041/100)*(E7041/1000)),IF(AND(C7041="Wine",D7041="Fortified Wines"),SUM(LOOKUP(2,1/(SRP!$B$20:$B$23&lt;=E7041)/(SRP!$C$20:$C$23&gt;=E7041),SRP!$D$20:$D$23)*(G7041/100)*(E7041/1000)),IF(C7041="Wine",SUM(LOOKUP(2,1/(SRP!$B$15:$B$19&lt;=E7041)/(SRP!$C$15:$C$19&gt;=E7041),SRP!$D$15:$D$19)*(G7041/100)*(E7041/1000)),IF(C7041="Ready to Drink",SUM(LOOKUP(2,1/(SRP!$B$10:$B$14&lt;=E7041)/(SRP!$C$10:$C$14&gt;=E7041),SRP!$D$10:$D$14)*(G7041/100)*(E7041/1000)),0))))),2)</f>
        <v>3.3</v>
      </c>
    </row>
    <row r="7042" spans="1:11" x14ac:dyDescent="0.35">
      <c r="A7042" s="2">
        <v>54328</v>
      </c>
      <c r="B7042" s="76" t="s">
        <v>5620</v>
      </c>
      <c r="C7042" s="76" t="s">
        <v>287</v>
      </c>
      <c r="D7042" s="76" t="s">
        <v>5266</v>
      </c>
      <c r="E7042" s="76">
        <v>473</v>
      </c>
      <c r="F7042" s="76">
        <v>24</v>
      </c>
      <c r="G7042" s="77">
        <v>4.8</v>
      </c>
      <c r="H7042" s="76" t="s">
        <v>5562</v>
      </c>
      <c r="I7042" s="77">
        <v>4.25</v>
      </c>
      <c r="J7042" s="2">
        <v>1</v>
      </c>
      <c r="K7042" s="119" cm="1">
        <f t="array" ref="K7042">ROUND(IF(C7042="Beer",SUM(LOOKUP(2,1/(SRP!$B$7:$B$9&lt;=E7042)/(SRP!$C$7:$C$9&gt;=E7042),SRP!$D$7:$D$9)*(G7042/100)*(E7042/1000)),IF(C7042="Spirits",SUM(LOOKUP(2,1/(SRP!$B$2:$B$6&lt;=E7042)/(SRP!$C$2:$C$6&gt;=E7042),SRP!$D$2:$D$6)*(G7042/100)*(E7042/1000)),IF(AND(C7042="Wine",D7042="Fortified Wines"),SUM(LOOKUP(2,1/(SRP!$B$20:$B$23&lt;=E7042)/(SRP!$C$20:$C$23&gt;=E7042),SRP!$D$20:$D$23)*(G7042/100)*(E7042/1000)),IF(C7042="Wine",SUM(LOOKUP(2,1/(SRP!$B$15:$B$19&lt;=E7042)/(SRP!$C$15:$C$19&gt;=E7042),SRP!$D$15:$D$19)*(G7042/100)*(E7042/1000)),IF(C7042="Ready to Drink",SUM(LOOKUP(2,1/(SRP!$B$10:$B$14&lt;=E7042)/(SRP!$C$10:$C$14&gt;=E7042),SRP!$D$10:$D$14)*(G7042/100)*(E7042/1000)),0))))),2)</f>
        <v>1.58</v>
      </c>
    </row>
    <row r="7043" spans="1:11" x14ac:dyDescent="0.35">
      <c r="A7043" s="2">
        <v>54328</v>
      </c>
      <c r="B7043" s="76" t="s">
        <v>5620</v>
      </c>
      <c r="C7043" s="76" t="s">
        <v>287</v>
      </c>
      <c r="D7043" s="76" t="s">
        <v>5266</v>
      </c>
      <c r="E7043" s="76">
        <v>473</v>
      </c>
      <c r="F7043" s="76">
        <v>24</v>
      </c>
      <c r="G7043" s="77">
        <v>4.8</v>
      </c>
      <c r="H7043" s="76" t="s">
        <v>5562</v>
      </c>
      <c r="I7043" s="77">
        <v>4.25</v>
      </c>
      <c r="J7043" s="2">
        <v>1</v>
      </c>
      <c r="K7043" s="119" cm="1">
        <f t="array" ref="K7043">ROUND(IF(C7043="Beer",SUM(LOOKUP(2,1/(SRP!$B$7:$B$9&lt;=E7043)/(SRP!$C$7:$C$9&gt;=E7043),SRP!$D$7:$D$9)*(G7043/100)*(E7043/1000)),IF(C7043="Spirits",SUM(LOOKUP(2,1/(SRP!$B$2:$B$6&lt;=E7043)/(SRP!$C$2:$C$6&gt;=E7043),SRP!$D$2:$D$6)*(G7043/100)*(E7043/1000)),IF(AND(C7043="Wine",D7043="Fortified Wines"),SUM(LOOKUP(2,1/(SRP!$B$20:$B$23&lt;=E7043)/(SRP!$C$20:$C$23&gt;=E7043),SRP!$D$20:$D$23)*(G7043/100)*(E7043/1000)),IF(C7043="Wine",SUM(LOOKUP(2,1/(SRP!$B$15:$B$19&lt;=E7043)/(SRP!$C$15:$C$19&gt;=E7043),SRP!$D$15:$D$19)*(G7043/100)*(E7043/1000)),IF(C7043="Ready to Drink",SUM(LOOKUP(2,1/(SRP!$B$10:$B$14&lt;=E7043)/(SRP!$C$10:$C$14&gt;=E7043),SRP!$D$10:$D$14)*(G7043/100)*(E7043/1000)),0))))),2)</f>
        <v>1.58</v>
      </c>
    </row>
    <row r="7044" spans="1:11" x14ac:dyDescent="0.35">
      <c r="A7044" s="2">
        <v>54333</v>
      </c>
      <c r="B7044" s="76" t="s">
        <v>5621</v>
      </c>
      <c r="C7044" s="76" t="s">
        <v>286</v>
      </c>
      <c r="D7044" s="76" t="s">
        <v>5258</v>
      </c>
      <c r="E7044" s="76">
        <v>750</v>
      </c>
      <c r="F7044" s="76">
        <v>12</v>
      </c>
      <c r="G7044" s="77">
        <v>5</v>
      </c>
      <c r="H7044" s="76" t="s">
        <v>3306</v>
      </c>
      <c r="I7044" s="77">
        <v>15.99</v>
      </c>
      <c r="J7044" s="2">
        <v>1</v>
      </c>
      <c r="K7044" s="119" cm="1">
        <f t="array" ref="K7044">ROUND(IF(C7044="Beer",SUM(LOOKUP(2,1/(SRP!$B$7:$B$9&lt;=E7044)/(SRP!$C$7:$C$9&gt;=E7044),SRP!$D$7:$D$9)*(G7044/100)*(E7044/1000)),IF(C7044="Spirits",SUM(LOOKUP(2,1/(SRP!$B$2:$B$6&lt;=E7044)/(SRP!$C$2:$C$6&gt;=E7044),SRP!$D$2:$D$6)*(G7044/100)*(E7044/1000)),IF(AND(C7044="Wine",D7044="Fortified Wines"),SUM(LOOKUP(2,1/(SRP!$B$20:$B$23&lt;=E7044)/(SRP!$C$20:$C$23&gt;=E7044),SRP!$D$20:$D$23)*(G7044/100)*(E7044/1000)),IF(C7044="Wine",SUM(LOOKUP(2,1/(SRP!$B$15:$B$19&lt;=E7044)/(SRP!$C$15:$C$19&gt;=E7044),SRP!$D$15:$D$19)*(G7044/100)*(E7044/1000)),IF(C7044="Ready to Drink",SUM(LOOKUP(2,1/(SRP!$B$10:$B$14&lt;=E7044)/(SRP!$C$10:$C$14&gt;=E7044),SRP!$D$10:$D$14)*(G7044/100)*(E7044/1000)),0))))),2)</f>
        <v>2.62</v>
      </c>
    </row>
    <row r="7045" spans="1:11" x14ac:dyDescent="0.35">
      <c r="A7045" s="2">
        <v>54353</v>
      </c>
      <c r="B7045" s="76" t="s">
        <v>5622</v>
      </c>
      <c r="C7045" s="76" t="s">
        <v>287</v>
      </c>
      <c r="D7045" s="76" t="s">
        <v>5240</v>
      </c>
      <c r="E7045" s="76">
        <v>473</v>
      </c>
      <c r="F7045" s="76">
        <v>24</v>
      </c>
      <c r="G7045" s="77">
        <v>11</v>
      </c>
      <c r="H7045" s="76" t="s">
        <v>4409</v>
      </c>
      <c r="I7045" s="77">
        <v>7.99</v>
      </c>
      <c r="J7045" s="2">
        <v>1</v>
      </c>
      <c r="K7045" s="119" cm="1">
        <f t="array" ref="K7045">ROUND(IF(C7045="Beer",SUM(LOOKUP(2,1/(SRP!$B$7:$B$9&lt;=E7045)/(SRP!$C$7:$C$9&gt;=E7045),SRP!$D$7:$D$9)*(G7045/100)*(E7045/1000)),IF(C7045="Spirits",SUM(LOOKUP(2,1/(SRP!$B$2:$B$6&lt;=E7045)/(SRP!$C$2:$C$6&gt;=E7045),SRP!$D$2:$D$6)*(G7045/100)*(E7045/1000)),IF(AND(C7045="Wine",D7045="Fortified Wines"),SUM(LOOKUP(2,1/(SRP!$B$20:$B$23&lt;=E7045)/(SRP!$C$20:$C$23&gt;=E7045),SRP!$D$20:$D$23)*(G7045/100)*(E7045/1000)),IF(C7045="Wine",SUM(LOOKUP(2,1/(SRP!$B$15:$B$19&lt;=E7045)/(SRP!$C$15:$C$19&gt;=E7045),SRP!$D$15:$D$19)*(G7045/100)*(E7045/1000)),IF(C7045="Ready to Drink",SUM(LOOKUP(2,1/(SRP!$B$10:$B$14&lt;=E7045)/(SRP!$C$10:$C$14&gt;=E7045),SRP!$D$10:$D$14)*(G7045/100)*(E7045/1000)),0))))),2)</f>
        <v>3.63</v>
      </c>
    </row>
    <row r="7046" spans="1:11" x14ac:dyDescent="0.35">
      <c r="A7046" s="2">
        <v>54353</v>
      </c>
      <c r="B7046" s="76" t="s">
        <v>5622</v>
      </c>
      <c r="C7046" s="76" t="s">
        <v>287</v>
      </c>
      <c r="D7046" s="76" t="s">
        <v>5240</v>
      </c>
      <c r="E7046" s="76">
        <v>473</v>
      </c>
      <c r="F7046" s="76">
        <v>24</v>
      </c>
      <c r="G7046" s="77">
        <v>11</v>
      </c>
      <c r="H7046" s="76" t="s">
        <v>4409</v>
      </c>
      <c r="I7046" s="77">
        <v>7.99</v>
      </c>
      <c r="J7046" s="2">
        <v>1</v>
      </c>
      <c r="K7046" s="119" cm="1">
        <f t="array" ref="K7046">ROUND(IF(C7046="Beer",SUM(LOOKUP(2,1/(SRP!$B$7:$B$9&lt;=E7046)/(SRP!$C$7:$C$9&gt;=E7046),SRP!$D$7:$D$9)*(G7046/100)*(E7046/1000)),IF(C7046="Spirits",SUM(LOOKUP(2,1/(SRP!$B$2:$B$6&lt;=E7046)/(SRP!$C$2:$C$6&gt;=E7046),SRP!$D$2:$D$6)*(G7046/100)*(E7046/1000)),IF(AND(C7046="Wine",D7046="Fortified Wines"),SUM(LOOKUP(2,1/(SRP!$B$20:$B$23&lt;=E7046)/(SRP!$C$20:$C$23&gt;=E7046),SRP!$D$20:$D$23)*(G7046/100)*(E7046/1000)),IF(C7046="Wine",SUM(LOOKUP(2,1/(SRP!$B$15:$B$19&lt;=E7046)/(SRP!$C$15:$C$19&gt;=E7046),SRP!$D$15:$D$19)*(G7046/100)*(E7046/1000)),IF(C7046="Ready to Drink",SUM(LOOKUP(2,1/(SRP!$B$10:$B$14&lt;=E7046)/(SRP!$C$10:$C$14&gt;=E7046),SRP!$D$10:$D$14)*(G7046/100)*(E7046/1000)),0))))),2)</f>
        <v>3.63</v>
      </c>
    </row>
    <row r="7047" spans="1:11" x14ac:dyDescent="0.35">
      <c r="A7047" s="2">
        <v>54357</v>
      </c>
      <c r="B7047" s="76" t="s">
        <v>5623</v>
      </c>
      <c r="C7047" s="76" t="s">
        <v>287</v>
      </c>
      <c r="D7047" s="76" t="s">
        <v>5240</v>
      </c>
      <c r="E7047" s="76">
        <v>473</v>
      </c>
      <c r="F7047" s="76">
        <v>24</v>
      </c>
      <c r="G7047" s="77">
        <v>6.8</v>
      </c>
      <c r="H7047" s="76" t="s">
        <v>5562</v>
      </c>
      <c r="I7047" s="77">
        <v>4.55</v>
      </c>
      <c r="J7047" s="2">
        <v>1</v>
      </c>
      <c r="K7047" s="119" cm="1">
        <f t="array" ref="K7047">ROUND(IF(C7047="Beer",SUM(LOOKUP(2,1/(SRP!$B$7:$B$9&lt;=E7047)/(SRP!$C$7:$C$9&gt;=E7047),SRP!$D$7:$D$9)*(G7047/100)*(E7047/1000)),IF(C7047="Spirits",SUM(LOOKUP(2,1/(SRP!$B$2:$B$6&lt;=E7047)/(SRP!$C$2:$C$6&gt;=E7047),SRP!$D$2:$D$6)*(G7047/100)*(E7047/1000)),IF(AND(C7047="Wine",D7047="Fortified Wines"),SUM(LOOKUP(2,1/(SRP!$B$20:$B$23&lt;=E7047)/(SRP!$C$20:$C$23&gt;=E7047),SRP!$D$20:$D$23)*(G7047/100)*(E7047/1000)),IF(C7047="Wine",SUM(LOOKUP(2,1/(SRP!$B$15:$B$19&lt;=E7047)/(SRP!$C$15:$C$19&gt;=E7047),SRP!$D$15:$D$19)*(G7047/100)*(E7047/1000)),IF(C7047="Ready to Drink",SUM(LOOKUP(2,1/(SRP!$B$10:$B$14&lt;=E7047)/(SRP!$C$10:$C$14&gt;=E7047),SRP!$D$10:$D$14)*(G7047/100)*(E7047/1000)),0))))),2)</f>
        <v>2.25</v>
      </c>
    </row>
    <row r="7048" spans="1:11" x14ac:dyDescent="0.35">
      <c r="A7048" s="2">
        <v>54357</v>
      </c>
      <c r="B7048" s="76" t="s">
        <v>5623</v>
      </c>
      <c r="C7048" s="76" t="s">
        <v>287</v>
      </c>
      <c r="D7048" s="76" t="s">
        <v>5240</v>
      </c>
      <c r="E7048" s="76">
        <v>473</v>
      </c>
      <c r="F7048" s="76">
        <v>24</v>
      </c>
      <c r="G7048" s="77">
        <v>6.8</v>
      </c>
      <c r="H7048" s="76" t="s">
        <v>5562</v>
      </c>
      <c r="I7048" s="77">
        <v>4.55</v>
      </c>
      <c r="J7048" s="2">
        <v>1</v>
      </c>
      <c r="K7048" s="119" cm="1">
        <f t="array" ref="K7048">ROUND(IF(C7048="Beer",SUM(LOOKUP(2,1/(SRP!$B$7:$B$9&lt;=E7048)/(SRP!$C$7:$C$9&gt;=E7048),SRP!$D$7:$D$9)*(G7048/100)*(E7048/1000)),IF(C7048="Spirits",SUM(LOOKUP(2,1/(SRP!$B$2:$B$6&lt;=E7048)/(SRP!$C$2:$C$6&gt;=E7048),SRP!$D$2:$D$6)*(G7048/100)*(E7048/1000)),IF(AND(C7048="Wine",D7048="Fortified Wines"),SUM(LOOKUP(2,1/(SRP!$B$20:$B$23&lt;=E7048)/(SRP!$C$20:$C$23&gt;=E7048),SRP!$D$20:$D$23)*(G7048/100)*(E7048/1000)),IF(C7048="Wine",SUM(LOOKUP(2,1/(SRP!$B$15:$B$19&lt;=E7048)/(SRP!$C$15:$C$19&gt;=E7048),SRP!$D$15:$D$19)*(G7048/100)*(E7048/1000)),IF(C7048="Ready to Drink",SUM(LOOKUP(2,1/(SRP!$B$10:$B$14&lt;=E7048)/(SRP!$C$10:$C$14&gt;=E7048),SRP!$D$10:$D$14)*(G7048/100)*(E7048/1000)),0))))),2)</f>
        <v>2.25</v>
      </c>
    </row>
    <row r="7049" spans="1:11" x14ac:dyDescent="0.35">
      <c r="A7049" s="2">
        <v>54366</v>
      </c>
      <c r="B7049" s="76" t="s">
        <v>5624</v>
      </c>
      <c r="C7049" s="76" t="s">
        <v>287</v>
      </c>
      <c r="D7049" s="76" t="s">
        <v>5292</v>
      </c>
      <c r="E7049" s="76">
        <v>11352</v>
      </c>
      <c r="F7049" s="76">
        <v>1</v>
      </c>
      <c r="G7049" s="77">
        <v>5.3</v>
      </c>
      <c r="H7049" s="76" t="s">
        <v>3382</v>
      </c>
      <c r="I7049" s="77">
        <v>108</v>
      </c>
      <c r="J7049" s="2">
        <v>24</v>
      </c>
      <c r="K7049" s="119" cm="1">
        <f t="array" ref="K7049">ROUND(IF(C7049="Beer",SUM(LOOKUP(2,1/(SRP!$B$7:$B$9&lt;=E7049)/(SRP!$C$7:$C$9&gt;=E7049),SRP!$D$7:$D$9)*(G7049/100)*(E7049/1000)),IF(C7049="Spirits",SUM(LOOKUP(2,1/(SRP!$B$2:$B$6&lt;=E7049)/(SRP!$C$2:$C$6&gt;=E7049),SRP!$D$2:$D$6)*(G7049/100)*(E7049/1000)),IF(AND(C7049="Wine",D7049="Fortified Wines"),SUM(LOOKUP(2,1/(SRP!$B$20:$B$23&lt;=E7049)/(SRP!$C$20:$C$23&gt;=E7049),SRP!$D$20:$D$23)*(G7049/100)*(E7049/1000)),IF(C7049="Wine",SUM(LOOKUP(2,1/(SRP!$B$15:$B$19&lt;=E7049)/(SRP!$C$15:$C$19&gt;=E7049),SRP!$D$15:$D$19)*(G7049/100)*(E7049/1000)),IF(C7049="Ready to Drink",SUM(LOOKUP(2,1/(SRP!$B$10:$B$14&lt;=E7049)/(SRP!$C$10:$C$14&gt;=E7049),SRP!$D$10:$D$14)*(G7049/100)*(E7049/1000)),0))))),2)</f>
        <v>38.15</v>
      </c>
    </row>
    <row r="7050" spans="1:11" x14ac:dyDescent="0.35">
      <c r="A7050" s="2">
        <v>54366</v>
      </c>
      <c r="B7050" s="76" t="s">
        <v>5624</v>
      </c>
      <c r="C7050" s="76" t="s">
        <v>287</v>
      </c>
      <c r="D7050" s="76" t="s">
        <v>5292</v>
      </c>
      <c r="E7050" s="76">
        <v>11352</v>
      </c>
      <c r="F7050" s="76">
        <v>1</v>
      </c>
      <c r="G7050" s="77">
        <v>5.3</v>
      </c>
      <c r="H7050" s="76" t="s">
        <v>3382</v>
      </c>
      <c r="I7050" s="77">
        <v>108</v>
      </c>
      <c r="J7050" s="2">
        <v>24</v>
      </c>
      <c r="K7050" s="119" cm="1">
        <f t="array" ref="K7050">ROUND(IF(C7050="Beer",SUM(LOOKUP(2,1/(SRP!$B$7:$B$9&lt;=E7050)/(SRP!$C$7:$C$9&gt;=E7050),SRP!$D$7:$D$9)*(G7050/100)*(E7050/1000)),IF(C7050="Spirits",SUM(LOOKUP(2,1/(SRP!$B$2:$B$6&lt;=E7050)/(SRP!$C$2:$C$6&gt;=E7050),SRP!$D$2:$D$6)*(G7050/100)*(E7050/1000)),IF(AND(C7050="Wine",D7050="Fortified Wines"),SUM(LOOKUP(2,1/(SRP!$B$20:$B$23&lt;=E7050)/(SRP!$C$20:$C$23&gt;=E7050),SRP!$D$20:$D$23)*(G7050/100)*(E7050/1000)),IF(C7050="Wine",SUM(LOOKUP(2,1/(SRP!$B$15:$B$19&lt;=E7050)/(SRP!$C$15:$C$19&gt;=E7050),SRP!$D$15:$D$19)*(G7050/100)*(E7050/1000)),IF(C7050="Ready to Drink",SUM(LOOKUP(2,1/(SRP!$B$10:$B$14&lt;=E7050)/(SRP!$C$10:$C$14&gt;=E7050),SRP!$D$10:$D$14)*(G7050/100)*(E7050/1000)),0))))),2)</f>
        <v>38.15</v>
      </c>
    </row>
    <row r="7051" spans="1:11" x14ac:dyDescent="0.35">
      <c r="A7051" s="2">
        <v>54381</v>
      </c>
      <c r="B7051" s="76" t="s">
        <v>5625</v>
      </c>
      <c r="C7051" s="76" t="s">
        <v>287</v>
      </c>
      <c r="D7051" s="76" t="s">
        <v>300</v>
      </c>
      <c r="E7051" s="76">
        <v>1892</v>
      </c>
      <c r="F7051" s="76">
        <v>6</v>
      </c>
      <c r="G7051" s="77">
        <v>5</v>
      </c>
      <c r="H7051" s="76" t="s">
        <v>3355</v>
      </c>
      <c r="I7051" s="77">
        <v>19.95</v>
      </c>
      <c r="J7051" s="2">
        <v>4</v>
      </c>
      <c r="K7051" s="119" cm="1">
        <f t="array" ref="K7051">ROUND(IF(C7051="Beer",SUM(LOOKUP(2,1/(SRP!$B$7:$B$9&lt;=E7051)/(SRP!$C$7:$C$9&gt;=E7051),SRP!$D$7:$D$9)*(G7051/100)*(E7051/1000)),IF(C7051="Spirits",SUM(LOOKUP(2,1/(SRP!$B$2:$B$6&lt;=E7051)/(SRP!$C$2:$C$6&gt;=E7051),SRP!$D$2:$D$6)*(G7051/100)*(E7051/1000)),IF(AND(C7051="Wine",D7051="Fortified Wines"),SUM(LOOKUP(2,1/(SRP!$B$20:$B$23&lt;=E7051)/(SRP!$C$20:$C$23&gt;=E7051),SRP!$D$20:$D$23)*(G7051/100)*(E7051/1000)),IF(C7051="Wine",SUM(LOOKUP(2,1/(SRP!$B$15:$B$19&lt;=E7051)/(SRP!$C$15:$C$19&gt;=E7051),SRP!$D$15:$D$19)*(G7051/100)*(E7051/1000)),IF(C7051="Ready to Drink",SUM(LOOKUP(2,1/(SRP!$B$10:$B$14&lt;=E7051)/(SRP!$C$10:$C$14&gt;=E7051),SRP!$D$10:$D$14)*(G7051/100)*(E7051/1000)),0))))),2)</f>
        <v>6.6</v>
      </c>
    </row>
    <row r="7052" spans="1:11" x14ac:dyDescent="0.35">
      <c r="A7052" s="2">
        <v>54381</v>
      </c>
      <c r="B7052" s="76" t="s">
        <v>5625</v>
      </c>
      <c r="C7052" s="76" t="s">
        <v>287</v>
      </c>
      <c r="D7052" s="76" t="s">
        <v>300</v>
      </c>
      <c r="E7052" s="76">
        <v>1892</v>
      </c>
      <c r="F7052" s="76">
        <v>6</v>
      </c>
      <c r="G7052" s="77">
        <v>5</v>
      </c>
      <c r="H7052" s="76" t="s">
        <v>3355</v>
      </c>
      <c r="I7052" s="77">
        <v>19.95</v>
      </c>
      <c r="J7052" s="2">
        <v>4</v>
      </c>
      <c r="K7052" s="119" cm="1">
        <f t="array" ref="K7052">ROUND(IF(C7052="Beer",SUM(LOOKUP(2,1/(SRP!$B$7:$B$9&lt;=E7052)/(SRP!$C$7:$C$9&gt;=E7052),SRP!$D$7:$D$9)*(G7052/100)*(E7052/1000)),IF(C7052="Spirits",SUM(LOOKUP(2,1/(SRP!$B$2:$B$6&lt;=E7052)/(SRP!$C$2:$C$6&gt;=E7052),SRP!$D$2:$D$6)*(G7052/100)*(E7052/1000)),IF(AND(C7052="Wine",D7052="Fortified Wines"),SUM(LOOKUP(2,1/(SRP!$B$20:$B$23&lt;=E7052)/(SRP!$C$20:$C$23&gt;=E7052),SRP!$D$20:$D$23)*(G7052/100)*(E7052/1000)),IF(C7052="Wine",SUM(LOOKUP(2,1/(SRP!$B$15:$B$19&lt;=E7052)/(SRP!$C$15:$C$19&gt;=E7052),SRP!$D$15:$D$19)*(G7052/100)*(E7052/1000)),IF(C7052="Ready to Drink",SUM(LOOKUP(2,1/(SRP!$B$10:$B$14&lt;=E7052)/(SRP!$C$10:$C$14&gt;=E7052),SRP!$D$10:$D$14)*(G7052/100)*(E7052/1000)),0))))),2)</f>
        <v>6.6</v>
      </c>
    </row>
    <row r="7053" spans="1:11" x14ac:dyDescent="0.35">
      <c r="A7053" s="2">
        <v>54482</v>
      </c>
      <c r="B7053" s="76" t="s">
        <v>5626</v>
      </c>
      <c r="C7053" s="76" t="s">
        <v>286</v>
      </c>
      <c r="D7053" s="76" t="s">
        <v>5236</v>
      </c>
      <c r="E7053" s="76">
        <v>750</v>
      </c>
      <c r="F7053" s="76">
        <v>6</v>
      </c>
      <c r="G7053" s="77">
        <v>12.5</v>
      </c>
      <c r="H7053" s="76" t="s">
        <v>4439</v>
      </c>
      <c r="I7053" s="77">
        <v>24.99</v>
      </c>
      <c r="J7053" s="2">
        <v>1</v>
      </c>
      <c r="K7053" s="119" cm="1">
        <f t="array" ref="K7053">ROUND(IF(C7053="Beer",SUM(LOOKUP(2,1/(SRP!$B$7:$B$9&lt;=E7053)/(SRP!$C$7:$C$9&gt;=E7053),SRP!$D$7:$D$9)*(G7053/100)*(E7053/1000)),IF(C7053="Spirits",SUM(LOOKUP(2,1/(SRP!$B$2:$B$6&lt;=E7053)/(SRP!$C$2:$C$6&gt;=E7053),SRP!$D$2:$D$6)*(G7053/100)*(E7053/1000)),IF(AND(C7053="Wine",D7053="Fortified Wines"),SUM(LOOKUP(2,1/(SRP!$B$20:$B$23&lt;=E7053)/(SRP!$C$20:$C$23&gt;=E7053),SRP!$D$20:$D$23)*(G7053/100)*(E7053/1000)),IF(C7053="Wine",SUM(LOOKUP(2,1/(SRP!$B$15:$B$19&lt;=E7053)/(SRP!$C$15:$C$19&gt;=E7053),SRP!$D$15:$D$19)*(G7053/100)*(E7053/1000)),IF(C7053="Ready to Drink",SUM(LOOKUP(2,1/(SRP!$B$10:$B$14&lt;=E7053)/(SRP!$C$10:$C$14&gt;=E7053),SRP!$D$10:$D$14)*(G7053/100)*(E7053/1000)),0))))),2)</f>
        <v>6.54</v>
      </c>
    </row>
    <row r="7054" spans="1:11" x14ac:dyDescent="0.35">
      <c r="A7054" s="2">
        <v>54491</v>
      </c>
      <c r="B7054" s="76" t="s">
        <v>5627</v>
      </c>
      <c r="C7054" s="76" t="s">
        <v>287</v>
      </c>
      <c r="D7054" s="76" t="s">
        <v>5266</v>
      </c>
      <c r="E7054" s="76">
        <v>473</v>
      </c>
      <c r="F7054" s="76">
        <v>24</v>
      </c>
      <c r="G7054" s="77">
        <v>5</v>
      </c>
      <c r="H7054" s="76" t="s">
        <v>3374</v>
      </c>
      <c r="I7054" s="77">
        <v>4.1100000000000003</v>
      </c>
      <c r="J7054" s="2">
        <v>1</v>
      </c>
      <c r="K7054" s="119" cm="1">
        <f t="array" ref="K7054">ROUND(IF(C7054="Beer",SUM(LOOKUP(2,1/(SRP!$B$7:$B$9&lt;=E7054)/(SRP!$C$7:$C$9&gt;=E7054),SRP!$D$7:$D$9)*(G7054/100)*(E7054/1000)),IF(C7054="Spirits",SUM(LOOKUP(2,1/(SRP!$B$2:$B$6&lt;=E7054)/(SRP!$C$2:$C$6&gt;=E7054),SRP!$D$2:$D$6)*(G7054/100)*(E7054/1000)),IF(AND(C7054="Wine",D7054="Fortified Wines"),SUM(LOOKUP(2,1/(SRP!$B$20:$B$23&lt;=E7054)/(SRP!$C$20:$C$23&gt;=E7054),SRP!$D$20:$D$23)*(G7054/100)*(E7054/1000)),IF(C7054="Wine",SUM(LOOKUP(2,1/(SRP!$B$15:$B$19&lt;=E7054)/(SRP!$C$15:$C$19&gt;=E7054),SRP!$D$15:$D$19)*(G7054/100)*(E7054/1000)),IF(C7054="Ready to Drink",SUM(LOOKUP(2,1/(SRP!$B$10:$B$14&lt;=E7054)/(SRP!$C$10:$C$14&gt;=E7054),SRP!$D$10:$D$14)*(G7054/100)*(E7054/1000)),0))))),2)</f>
        <v>1.65</v>
      </c>
    </row>
    <row r="7055" spans="1:11" x14ac:dyDescent="0.35">
      <c r="A7055" s="2">
        <v>54491</v>
      </c>
      <c r="B7055" s="76" t="s">
        <v>5627</v>
      </c>
      <c r="C7055" s="76" t="s">
        <v>287</v>
      </c>
      <c r="D7055" s="76" t="s">
        <v>5266</v>
      </c>
      <c r="E7055" s="76">
        <v>473</v>
      </c>
      <c r="F7055" s="76">
        <v>24</v>
      </c>
      <c r="G7055" s="77">
        <v>5</v>
      </c>
      <c r="H7055" s="76" t="s">
        <v>3374</v>
      </c>
      <c r="I7055" s="77">
        <v>4.1100000000000003</v>
      </c>
      <c r="J7055" s="2">
        <v>1</v>
      </c>
      <c r="K7055" s="119" cm="1">
        <f t="array" ref="K7055">ROUND(IF(C7055="Beer",SUM(LOOKUP(2,1/(SRP!$B$7:$B$9&lt;=E7055)/(SRP!$C$7:$C$9&gt;=E7055),SRP!$D$7:$D$9)*(G7055/100)*(E7055/1000)),IF(C7055="Spirits",SUM(LOOKUP(2,1/(SRP!$B$2:$B$6&lt;=E7055)/(SRP!$C$2:$C$6&gt;=E7055),SRP!$D$2:$D$6)*(G7055/100)*(E7055/1000)),IF(AND(C7055="Wine",D7055="Fortified Wines"),SUM(LOOKUP(2,1/(SRP!$B$20:$B$23&lt;=E7055)/(SRP!$C$20:$C$23&gt;=E7055),SRP!$D$20:$D$23)*(G7055/100)*(E7055/1000)),IF(C7055="Wine",SUM(LOOKUP(2,1/(SRP!$B$15:$B$19&lt;=E7055)/(SRP!$C$15:$C$19&gt;=E7055),SRP!$D$15:$D$19)*(G7055/100)*(E7055/1000)),IF(C7055="Ready to Drink",SUM(LOOKUP(2,1/(SRP!$B$10:$B$14&lt;=E7055)/(SRP!$C$10:$C$14&gt;=E7055),SRP!$D$10:$D$14)*(G7055/100)*(E7055/1000)),0))))),2)</f>
        <v>1.65</v>
      </c>
    </row>
    <row r="7056" spans="1:11" x14ac:dyDescent="0.35">
      <c r="A7056" s="2">
        <v>54494</v>
      </c>
      <c r="B7056" s="76" t="s">
        <v>5628</v>
      </c>
      <c r="C7056" s="76" t="s">
        <v>287</v>
      </c>
      <c r="D7056" s="76" t="s">
        <v>5292</v>
      </c>
      <c r="E7056" s="76">
        <v>473</v>
      </c>
      <c r="F7056" s="76">
        <v>24</v>
      </c>
      <c r="G7056" s="77">
        <v>4.5</v>
      </c>
      <c r="H7056" s="76" t="s">
        <v>3325</v>
      </c>
      <c r="I7056" s="77">
        <v>4.29</v>
      </c>
      <c r="J7056" s="2">
        <v>1</v>
      </c>
      <c r="K7056" s="119" cm="1">
        <f t="array" ref="K7056">ROUND(IF(C7056="Beer",SUM(LOOKUP(2,1/(SRP!$B$7:$B$9&lt;=E7056)/(SRP!$C$7:$C$9&gt;=E7056),SRP!$D$7:$D$9)*(G7056/100)*(E7056/1000)),IF(C7056="Spirits",SUM(LOOKUP(2,1/(SRP!$B$2:$B$6&lt;=E7056)/(SRP!$C$2:$C$6&gt;=E7056),SRP!$D$2:$D$6)*(G7056/100)*(E7056/1000)),IF(AND(C7056="Wine",D7056="Fortified Wines"),SUM(LOOKUP(2,1/(SRP!$B$20:$B$23&lt;=E7056)/(SRP!$C$20:$C$23&gt;=E7056),SRP!$D$20:$D$23)*(G7056/100)*(E7056/1000)),IF(C7056="Wine",SUM(LOOKUP(2,1/(SRP!$B$15:$B$19&lt;=E7056)/(SRP!$C$15:$C$19&gt;=E7056),SRP!$D$15:$D$19)*(G7056/100)*(E7056/1000)),IF(C7056="Ready to Drink",SUM(LOOKUP(2,1/(SRP!$B$10:$B$14&lt;=E7056)/(SRP!$C$10:$C$14&gt;=E7056),SRP!$D$10:$D$14)*(G7056/100)*(E7056/1000)),0))))),2)</f>
        <v>1.49</v>
      </c>
    </row>
    <row r="7057" spans="1:11" x14ac:dyDescent="0.35">
      <c r="A7057" s="2">
        <v>54494</v>
      </c>
      <c r="B7057" s="76" t="s">
        <v>5628</v>
      </c>
      <c r="C7057" s="76" t="s">
        <v>287</v>
      </c>
      <c r="D7057" s="76" t="s">
        <v>5292</v>
      </c>
      <c r="E7057" s="76">
        <v>473</v>
      </c>
      <c r="F7057" s="76">
        <v>24</v>
      </c>
      <c r="G7057" s="77">
        <v>4.5</v>
      </c>
      <c r="H7057" s="76" t="s">
        <v>3325</v>
      </c>
      <c r="I7057" s="77">
        <v>4.29</v>
      </c>
      <c r="J7057" s="2">
        <v>1</v>
      </c>
      <c r="K7057" s="119" cm="1">
        <f t="array" ref="K7057">ROUND(IF(C7057="Beer",SUM(LOOKUP(2,1/(SRP!$B$7:$B$9&lt;=E7057)/(SRP!$C$7:$C$9&gt;=E7057),SRP!$D$7:$D$9)*(G7057/100)*(E7057/1000)),IF(C7057="Spirits",SUM(LOOKUP(2,1/(SRP!$B$2:$B$6&lt;=E7057)/(SRP!$C$2:$C$6&gt;=E7057),SRP!$D$2:$D$6)*(G7057/100)*(E7057/1000)),IF(AND(C7057="Wine",D7057="Fortified Wines"),SUM(LOOKUP(2,1/(SRP!$B$20:$B$23&lt;=E7057)/(SRP!$C$20:$C$23&gt;=E7057),SRP!$D$20:$D$23)*(G7057/100)*(E7057/1000)),IF(C7057="Wine",SUM(LOOKUP(2,1/(SRP!$B$15:$B$19&lt;=E7057)/(SRP!$C$15:$C$19&gt;=E7057),SRP!$D$15:$D$19)*(G7057/100)*(E7057/1000)),IF(C7057="Ready to Drink",SUM(LOOKUP(2,1/(SRP!$B$10:$B$14&lt;=E7057)/(SRP!$C$10:$C$14&gt;=E7057),SRP!$D$10:$D$14)*(G7057/100)*(E7057/1000)),0))))),2)</f>
        <v>1.49</v>
      </c>
    </row>
    <row r="7058" spans="1:11" x14ac:dyDescent="0.35">
      <c r="A7058" s="2">
        <v>54499</v>
      </c>
      <c r="B7058" s="76" t="s">
        <v>5629</v>
      </c>
      <c r="C7058" s="76" t="s">
        <v>287</v>
      </c>
      <c r="D7058" s="76" t="s">
        <v>5230</v>
      </c>
      <c r="E7058" s="76">
        <v>473</v>
      </c>
      <c r="F7058" s="76">
        <v>24</v>
      </c>
      <c r="G7058" s="77">
        <v>5</v>
      </c>
      <c r="H7058" s="76" t="s">
        <v>3380</v>
      </c>
      <c r="I7058" s="77">
        <v>4.29</v>
      </c>
      <c r="J7058" s="2">
        <v>1</v>
      </c>
      <c r="K7058" s="119" cm="1">
        <f t="array" ref="K7058">ROUND(IF(C7058="Beer",SUM(LOOKUP(2,1/(SRP!$B$7:$B$9&lt;=E7058)/(SRP!$C$7:$C$9&gt;=E7058),SRP!$D$7:$D$9)*(G7058/100)*(E7058/1000)),IF(C7058="Spirits",SUM(LOOKUP(2,1/(SRP!$B$2:$B$6&lt;=E7058)/(SRP!$C$2:$C$6&gt;=E7058),SRP!$D$2:$D$6)*(G7058/100)*(E7058/1000)),IF(AND(C7058="Wine",D7058="Fortified Wines"),SUM(LOOKUP(2,1/(SRP!$B$20:$B$23&lt;=E7058)/(SRP!$C$20:$C$23&gt;=E7058),SRP!$D$20:$D$23)*(G7058/100)*(E7058/1000)),IF(C7058="Wine",SUM(LOOKUP(2,1/(SRP!$B$15:$B$19&lt;=E7058)/(SRP!$C$15:$C$19&gt;=E7058),SRP!$D$15:$D$19)*(G7058/100)*(E7058/1000)),IF(C7058="Ready to Drink",SUM(LOOKUP(2,1/(SRP!$B$10:$B$14&lt;=E7058)/(SRP!$C$10:$C$14&gt;=E7058),SRP!$D$10:$D$14)*(G7058/100)*(E7058/1000)),0))))),2)</f>
        <v>1.65</v>
      </c>
    </row>
    <row r="7059" spans="1:11" x14ac:dyDescent="0.35">
      <c r="A7059" s="2">
        <v>54499</v>
      </c>
      <c r="B7059" s="76" t="s">
        <v>5629</v>
      </c>
      <c r="C7059" s="76" t="s">
        <v>287</v>
      </c>
      <c r="D7059" s="76" t="s">
        <v>5230</v>
      </c>
      <c r="E7059" s="76">
        <v>473</v>
      </c>
      <c r="F7059" s="76">
        <v>24</v>
      </c>
      <c r="G7059" s="77">
        <v>5</v>
      </c>
      <c r="H7059" s="76" t="s">
        <v>3380</v>
      </c>
      <c r="I7059" s="77">
        <v>4.29</v>
      </c>
      <c r="J7059" s="2">
        <v>1</v>
      </c>
      <c r="K7059" s="119" cm="1">
        <f t="array" ref="K7059">ROUND(IF(C7059="Beer",SUM(LOOKUP(2,1/(SRP!$B$7:$B$9&lt;=E7059)/(SRP!$C$7:$C$9&gt;=E7059),SRP!$D$7:$D$9)*(G7059/100)*(E7059/1000)),IF(C7059="Spirits",SUM(LOOKUP(2,1/(SRP!$B$2:$B$6&lt;=E7059)/(SRP!$C$2:$C$6&gt;=E7059),SRP!$D$2:$D$6)*(G7059/100)*(E7059/1000)),IF(AND(C7059="Wine",D7059="Fortified Wines"),SUM(LOOKUP(2,1/(SRP!$B$20:$B$23&lt;=E7059)/(SRP!$C$20:$C$23&gt;=E7059),SRP!$D$20:$D$23)*(G7059/100)*(E7059/1000)),IF(C7059="Wine",SUM(LOOKUP(2,1/(SRP!$B$15:$B$19&lt;=E7059)/(SRP!$C$15:$C$19&gt;=E7059),SRP!$D$15:$D$19)*(G7059/100)*(E7059/1000)),IF(C7059="Ready to Drink",SUM(LOOKUP(2,1/(SRP!$B$10:$B$14&lt;=E7059)/(SRP!$C$10:$C$14&gt;=E7059),SRP!$D$10:$D$14)*(G7059/100)*(E7059/1000)),0))))),2)</f>
        <v>1.65</v>
      </c>
    </row>
    <row r="7060" spans="1:11" x14ac:dyDescent="0.35">
      <c r="A7060" s="2">
        <v>54593</v>
      </c>
      <c r="B7060" s="76" t="s">
        <v>2488</v>
      </c>
      <c r="C7060" s="76" t="s">
        <v>285</v>
      </c>
      <c r="D7060" s="76" t="s">
        <v>5231</v>
      </c>
      <c r="E7060" s="76">
        <v>1750</v>
      </c>
      <c r="F7060" s="76">
        <v>6</v>
      </c>
      <c r="G7060" s="77">
        <v>40</v>
      </c>
      <c r="H7060" s="76" t="s">
        <v>3280</v>
      </c>
      <c r="I7060" s="77">
        <v>53.49</v>
      </c>
      <c r="J7060" s="2">
        <v>1</v>
      </c>
      <c r="K7060" s="119" cm="1">
        <f t="array" ref="K7060">ROUND(IF(C7060="Beer",SUM(LOOKUP(2,1/(SRP!$B$7:$B$9&lt;=E7060)/(SRP!$C$7:$C$9&gt;=E7060),SRP!$D$7:$D$9)*(G7060/100)*(E7060/1000)),IF(C7060="Spirits",SUM(LOOKUP(2,1/(SRP!$B$2:$B$6&lt;=E7060)/(SRP!$C$2:$C$6&gt;=E7060),SRP!$D$2:$D$6)*(G7060/100)*(E7060/1000)),IF(AND(C7060="Wine",D7060="Fortified Wines"),SUM(LOOKUP(2,1/(SRP!$B$20:$B$23&lt;=E7060)/(SRP!$C$20:$C$23&gt;=E7060),SRP!$D$20:$D$23)*(G7060/100)*(E7060/1000)),IF(C7060="Wine",SUM(LOOKUP(2,1/(SRP!$B$15:$B$19&lt;=E7060)/(SRP!$C$15:$C$19&gt;=E7060),SRP!$D$15:$D$19)*(G7060/100)*(E7060/1000)),IF(C7060="Ready to Drink",SUM(LOOKUP(2,1/(SRP!$B$10:$B$14&lt;=E7060)/(SRP!$C$10:$C$14&gt;=E7060),SRP!$D$10:$D$14)*(G7060/100)*(E7060/1000)),0))))),2)</f>
        <v>48.87</v>
      </c>
    </row>
    <row r="7061" spans="1:11" x14ac:dyDescent="0.35">
      <c r="A7061" s="2">
        <v>54616</v>
      </c>
      <c r="B7061" s="76" t="s">
        <v>5630</v>
      </c>
      <c r="C7061" s="76" t="s">
        <v>287</v>
      </c>
      <c r="D7061" s="76" t="s">
        <v>5240</v>
      </c>
      <c r="E7061" s="76">
        <v>473</v>
      </c>
      <c r="F7061" s="76">
        <v>24</v>
      </c>
      <c r="G7061" s="77">
        <v>6.8</v>
      </c>
      <c r="H7061" s="76" t="s">
        <v>5562</v>
      </c>
      <c r="I7061" s="77">
        <v>4.25</v>
      </c>
      <c r="J7061" s="2">
        <v>1</v>
      </c>
      <c r="K7061" s="119" cm="1">
        <f t="array" ref="K7061">ROUND(IF(C7061="Beer",SUM(LOOKUP(2,1/(SRP!$B$7:$B$9&lt;=E7061)/(SRP!$C$7:$C$9&gt;=E7061),SRP!$D$7:$D$9)*(G7061/100)*(E7061/1000)),IF(C7061="Spirits",SUM(LOOKUP(2,1/(SRP!$B$2:$B$6&lt;=E7061)/(SRP!$C$2:$C$6&gt;=E7061),SRP!$D$2:$D$6)*(G7061/100)*(E7061/1000)),IF(AND(C7061="Wine",D7061="Fortified Wines"),SUM(LOOKUP(2,1/(SRP!$B$20:$B$23&lt;=E7061)/(SRP!$C$20:$C$23&gt;=E7061),SRP!$D$20:$D$23)*(G7061/100)*(E7061/1000)),IF(C7061="Wine",SUM(LOOKUP(2,1/(SRP!$B$15:$B$19&lt;=E7061)/(SRP!$C$15:$C$19&gt;=E7061),SRP!$D$15:$D$19)*(G7061/100)*(E7061/1000)),IF(C7061="Ready to Drink",SUM(LOOKUP(2,1/(SRP!$B$10:$B$14&lt;=E7061)/(SRP!$C$10:$C$14&gt;=E7061),SRP!$D$10:$D$14)*(G7061/100)*(E7061/1000)),0))))),2)</f>
        <v>2.25</v>
      </c>
    </row>
    <row r="7062" spans="1:11" x14ac:dyDescent="0.35">
      <c r="A7062" s="2">
        <v>54616</v>
      </c>
      <c r="B7062" s="76" t="s">
        <v>5630</v>
      </c>
      <c r="C7062" s="76" t="s">
        <v>287</v>
      </c>
      <c r="D7062" s="76" t="s">
        <v>5240</v>
      </c>
      <c r="E7062" s="76">
        <v>473</v>
      </c>
      <c r="F7062" s="76">
        <v>24</v>
      </c>
      <c r="G7062" s="77">
        <v>6.8</v>
      </c>
      <c r="H7062" s="76" t="s">
        <v>5562</v>
      </c>
      <c r="I7062" s="77">
        <v>4.25</v>
      </c>
      <c r="J7062" s="2">
        <v>1</v>
      </c>
      <c r="K7062" s="119" cm="1">
        <f t="array" ref="K7062">ROUND(IF(C7062="Beer",SUM(LOOKUP(2,1/(SRP!$B$7:$B$9&lt;=E7062)/(SRP!$C$7:$C$9&gt;=E7062),SRP!$D$7:$D$9)*(G7062/100)*(E7062/1000)),IF(C7062="Spirits",SUM(LOOKUP(2,1/(SRP!$B$2:$B$6&lt;=E7062)/(SRP!$C$2:$C$6&gt;=E7062),SRP!$D$2:$D$6)*(G7062/100)*(E7062/1000)),IF(AND(C7062="Wine",D7062="Fortified Wines"),SUM(LOOKUP(2,1/(SRP!$B$20:$B$23&lt;=E7062)/(SRP!$C$20:$C$23&gt;=E7062),SRP!$D$20:$D$23)*(G7062/100)*(E7062/1000)),IF(C7062="Wine",SUM(LOOKUP(2,1/(SRP!$B$15:$B$19&lt;=E7062)/(SRP!$C$15:$C$19&gt;=E7062),SRP!$D$15:$D$19)*(G7062/100)*(E7062/1000)),IF(C7062="Ready to Drink",SUM(LOOKUP(2,1/(SRP!$B$10:$B$14&lt;=E7062)/(SRP!$C$10:$C$14&gt;=E7062),SRP!$D$10:$D$14)*(G7062/100)*(E7062/1000)),0))))),2)</f>
        <v>2.25</v>
      </c>
    </row>
    <row r="7063" spans="1:11" x14ac:dyDescent="0.35">
      <c r="A7063" s="2">
        <v>54716</v>
      </c>
      <c r="B7063" s="76" t="s">
        <v>6996</v>
      </c>
      <c r="C7063" s="76" t="s">
        <v>286</v>
      </c>
      <c r="D7063" s="76" t="s">
        <v>5236</v>
      </c>
      <c r="E7063" s="76">
        <v>750</v>
      </c>
      <c r="F7063" s="76">
        <v>12</v>
      </c>
      <c r="G7063" s="77">
        <v>13</v>
      </c>
      <c r="H7063" s="76" t="s">
        <v>3294</v>
      </c>
      <c r="I7063" s="77">
        <v>19.989999999999998</v>
      </c>
      <c r="J7063" s="2">
        <v>1</v>
      </c>
      <c r="K7063" s="119" cm="1">
        <f t="array" ref="K7063">ROUND(IF(C7063="Beer",SUM(LOOKUP(2,1/(SRP!$B$7:$B$9&lt;=E7063)/(SRP!$C$7:$C$9&gt;=E7063),SRP!$D$7:$D$9)*(G7063/100)*(E7063/1000)),IF(C7063="Spirits",SUM(LOOKUP(2,1/(SRP!$B$2:$B$6&lt;=E7063)/(SRP!$C$2:$C$6&gt;=E7063),SRP!$D$2:$D$6)*(G7063/100)*(E7063/1000)),IF(AND(C7063="Wine",D7063="Fortified Wines"),SUM(LOOKUP(2,1/(SRP!$B$20:$B$23&lt;=E7063)/(SRP!$C$20:$C$23&gt;=E7063),SRP!$D$20:$D$23)*(G7063/100)*(E7063/1000)),IF(C7063="Wine",SUM(LOOKUP(2,1/(SRP!$B$15:$B$19&lt;=E7063)/(SRP!$C$15:$C$19&gt;=E7063),SRP!$D$15:$D$19)*(G7063/100)*(E7063/1000)),IF(C7063="Ready to Drink",SUM(LOOKUP(2,1/(SRP!$B$10:$B$14&lt;=E7063)/(SRP!$C$10:$C$14&gt;=E7063),SRP!$D$10:$D$14)*(G7063/100)*(E7063/1000)),0))))),2)</f>
        <v>6.81</v>
      </c>
    </row>
    <row r="7064" spans="1:11" x14ac:dyDescent="0.35">
      <c r="A7064" s="2">
        <v>54717</v>
      </c>
      <c r="B7064" s="76" t="s">
        <v>5631</v>
      </c>
      <c r="C7064" s="76" t="s">
        <v>286</v>
      </c>
      <c r="D7064" s="76" t="s">
        <v>5236</v>
      </c>
      <c r="E7064" s="76">
        <v>750</v>
      </c>
      <c r="F7064" s="76">
        <v>12</v>
      </c>
      <c r="G7064" s="77">
        <v>12</v>
      </c>
      <c r="H7064" s="76" t="s">
        <v>3302</v>
      </c>
      <c r="I7064" s="77">
        <v>53.13</v>
      </c>
      <c r="J7064" s="2">
        <v>1</v>
      </c>
      <c r="K7064" s="119" cm="1">
        <f t="array" ref="K7064">ROUND(IF(C7064="Beer",SUM(LOOKUP(2,1/(SRP!$B$7:$B$9&lt;=E7064)/(SRP!$C$7:$C$9&gt;=E7064),SRP!$D$7:$D$9)*(G7064/100)*(E7064/1000)),IF(C7064="Spirits",SUM(LOOKUP(2,1/(SRP!$B$2:$B$6&lt;=E7064)/(SRP!$C$2:$C$6&gt;=E7064),SRP!$D$2:$D$6)*(G7064/100)*(E7064/1000)),IF(AND(C7064="Wine",D7064="Fortified Wines"),SUM(LOOKUP(2,1/(SRP!$B$20:$B$23&lt;=E7064)/(SRP!$C$20:$C$23&gt;=E7064),SRP!$D$20:$D$23)*(G7064/100)*(E7064/1000)),IF(C7064="Wine",SUM(LOOKUP(2,1/(SRP!$B$15:$B$19&lt;=E7064)/(SRP!$C$15:$C$19&gt;=E7064),SRP!$D$15:$D$19)*(G7064/100)*(E7064/1000)),IF(C7064="Ready to Drink",SUM(LOOKUP(2,1/(SRP!$B$10:$B$14&lt;=E7064)/(SRP!$C$10:$C$14&gt;=E7064),SRP!$D$10:$D$14)*(G7064/100)*(E7064/1000)),0))))),2)</f>
        <v>6.28</v>
      </c>
    </row>
    <row r="7065" spans="1:11" x14ac:dyDescent="0.35">
      <c r="A7065" s="2">
        <v>54718</v>
      </c>
      <c r="B7065" s="76" t="s">
        <v>5632</v>
      </c>
      <c r="C7065" s="76" t="s">
        <v>5938</v>
      </c>
      <c r="D7065" s="76" t="s">
        <v>5283</v>
      </c>
      <c r="E7065" s="76">
        <v>750</v>
      </c>
      <c r="F7065" s="76">
        <v>12</v>
      </c>
      <c r="G7065" s="77">
        <v>12.5</v>
      </c>
      <c r="H7065" s="76" t="s">
        <v>3283</v>
      </c>
      <c r="I7065" s="77">
        <v>15.99</v>
      </c>
      <c r="J7065" s="2">
        <v>1</v>
      </c>
      <c r="K7065" s="119" cm="1">
        <f t="array" ref="K7065">ROUND(IF(C7065="Beer",SUM(LOOKUP(2,1/(SRP!$B$7:$B$9&lt;=E7065)/(SRP!$C$7:$C$9&gt;=E7065),SRP!$D$7:$D$9)*(G7065/100)*(E7065/1000)),IF(C7065="Spirits",SUM(LOOKUP(2,1/(SRP!$B$2:$B$6&lt;=E7065)/(SRP!$C$2:$C$6&gt;=E7065),SRP!$D$2:$D$6)*(G7065/100)*(E7065/1000)),IF(AND(C7065="Wine",D7065="Fortified Wines"),SUM(LOOKUP(2,1/(SRP!$B$20:$B$23&lt;=E7065)/(SRP!$C$20:$C$23&gt;=E7065),SRP!$D$20:$D$23)*(G7065/100)*(E7065/1000)),IF(C7065="Wine",SUM(LOOKUP(2,1/(SRP!$B$15:$B$19&lt;=E7065)/(SRP!$C$15:$C$19&gt;=E7065),SRP!$D$15:$D$19)*(G7065/100)*(E7065/1000)),IF(C7065="Ready to Drink",SUM(LOOKUP(2,1/(SRP!$B$10:$B$14&lt;=E7065)/(SRP!$C$10:$C$14&gt;=E7065),SRP!$D$10:$D$14)*(G7065/100)*(E7065/1000)),0))))),2)</f>
        <v>6.54</v>
      </c>
    </row>
    <row r="7066" spans="1:11" x14ac:dyDescent="0.35">
      <c r="A7066" s="2">
        <v>54725</v>
      </c>
      <c r="B7066" s="76" t="s">
        <v>5633</v>
      </c>
      <c r="C7066" s="76" t="s">
        <v>286</v>
      </c>
      <c r="D7066" s="76" t="s">
        <v>5236</v>
      </c>
      <c r="E7066" s="76">
        <v>750</v>
      </c>
      <c r="F7066" s="76">
        <v>6</v>
      </c>
      <c r="G7066" s="77">
        <v>13</v>
      </c>
      <c r="H7066" s="76" t="s">
        <v>3302</v>
      </c>
      <c r="I7066" s="77">
        <v>198.96</v>
      </c>
      <c r="J7066" s="2">
        <v>1</v>
      </c>
      <c r="K7066" s="119" cm="1">
        <f t="array" ref="K7066">ROUND(IF(C7066="Beer",SUM(LOOKUP(2,1/(SRP!$B$7:$B$9&lt;=E7066)/(SRP!$C$7:$C$9&gt;=E7066),SRP!$D$7:$D$9)*(G7066/100)*(E7066/1000)),IF(C7066="Spirits",SUM(LOOKUP(2,1/(SRP!$B$2:$B$6&lt;=E7066)/(SRP!$C$2:$C$6&gt;=E7066),SRP!$D$2:$D$6)*(G7066/100)*(E7066/1000)),IF(AND(C7066="Wine",D7066="Fortified Wines"),SUM(LOOKUP(2,1/(SRP!$B$20:$B$23&lt;=E7066)/(SRP!$C$20:$C$23&gt;=E7066),SRP!$D$20:$D$23)*(G7066/100)*(E7066/1000)),IF(C7066="Wine",SUM(LOOKUP(2,1/(SRP!$B$15:$B$19&lt;=E7066)/(SRP!$C$15:$C$19&gt;=E7066),SRP!$D$15:$D$19)*(G7066/100)*(E7066/1000)),IF(C7066="Ready to Drink",SUM(LOOKUP(2,1/(SRP!$B$10:$B$14&lt;=E7066)/(SRP!$C$10:$C$14&gt;=E7066),SRP!$D$10:$D$14)*(G7066/100)*(E7066/1000)),0))))),2)</f>
        <v>6.81</v>
      </c>
    </row>
    <row r="7067" spans="1:11" x14ac:dyDescent="0.35">
      <c r="A7067" s="2">
        <v>54728</v>
      </c>
      <c r="B7067" s="76" t="s">
        <v>5634</v>
      </c>
      <c r="C7067" s="76" t="s">
        <v>286</v>
      </c>
      <c r="D7067" s="76" t="s">
        <v>5236</v>
      </c>
      <c r="E7067" s="76">
        <v>750</v>
      </c>
      <c r="F7067" s="76">
        <v>6</v>
      </c>
      <c r="G7067" s="77">
        <v>13</v>
      </c>
      <c r="H7067" s="76" t="s">
        <v>3302</v>
      </c>
      <c r="I7067" s="77">
        <v>198.96</v>
      </c>
      <c r="J7067" s="2">
        <v>1</v>
      </c>
      <c r="K7067" s="119" cm="1">
        <f t="array" ref="K7067">ROUND(IF(C7067="Beer",SUM(LOOKUP(2,1/(SRP!$B$7:$B$9&lt;=E7067)/(SRP!$C$7:$C$9&gt;=E7067),SRP!$D$7:$D$9)*(G7067/100)*(E7067/1000)),IF(C7067="Spirits",SUM(LOOKUP(2,1/(SRP!$B$2:$B$6&lt;=E7067)/(SRP!$C$2:$C$6&gt;=E7067),SRP!$D$2:$D$6)*(G7067/100)*(E7067/1000)),IF(AND(C7067="Wine",D7067="Fortified Wines"),SUM(LOOKUP(2,1/(SRP!$B$20:$B$23&lt;=E7067)/(SRP!$C$20:$C$23&gt;=E7067),SRP!$D$20:$D$23)*(G7067/100)*(E7067/1000)),IF(C7067="Wine",SUM(LOOKUP(2,1/(SRP!$B$15:$B$19&lt;=E7067)/(SRP!$C$15:$C$19&gt;=E7067),SRP!$D$15:$D$19)*(G7067/100)*(E7067/1000)),IF(C7067="Ready to Drink",SUM(LOOKUP(2,1/(SRP!$B$10:$B$14&lt;=E7067)/(SRP!$C$10:$C$14&gt;=E7067),SRP!$D$10:$D$14)*(G7067/100)*(E7067/1000)),0))))),2)</f>
        <v>6.81</v>
      </c>
    </row>
    <row r="7068" spans="1:11" x14ac:dyDescent="0.35">
      <c r="A7068" s="2">
        <v>54738</v>
      </c>
      <c r="B7068" s="76" t="s">
        <v>5635</v>
      </c>
      <c r="C7068" s="76" t="s">
        <v>286</v>
      </c>
      <c r="D7068" s="76" t="s">
        <v>5236</v>
      </c>
      <c r="E7068" s="76">
        <v>750</v>
      </c>
      <c r="F7068" s="76">
        <v>6</v>
      </c>
      <c r="G7068" s="77">
        <v>13</v>
      </c>
      <c r="H7068" s="76" t="s">
        <v>3302</v>
      </c>
      <c r="I7068" s="77">
        <v>248.75</v>
      </c>
      <c r="J7068" s="2">
        <v>1</v>
      </c>
      <c r="K7068" s="119" cm="1">
        <f t="array" ref="K7068">ROUND(IF(C7068="Beer",SUM(LOOKUP(2,1/(SRP!$B$7:$B$9&lt;=E7068)/(SRP!$C$7:$C$9&gt;=E7068),SRP!$D$7:$D$9)*(G7068/100)*(E7068/1000)),IF(C7068="Spirits",SUM(LOOKUP(2,1/(SRP!$B$2:$B$6&lt;=E7068)/(SRP!$C$2:$C$6&gt;=E7068),SRP!$D$2:$D$6)*(G7068/100)*(E7068/1000)),IF(AND(C7068="Wine",D7068="Fortified Wines"),SUM(LOOKUP(2,1/(SRP!$B$20:$B$23&lt;=E7068)/(SRP!$C$20:$C$23&gt;=E7068),SRP!$D$20:$D$23)*(G7068/100)*(E7068/1000)),IF(C7068="Wine",SUM(LOOKUP(2,1/(SRP!$B$15:$B$19&lt;=E7068)/(SRP!$C$15:$C$19&gt;=E7068),SRP!$D$15:$D$19)*(G7068/100)*(E7068/1000)),IF(C7068="Ready to Drink",SUM(LOOKUP(2,1/(SRP!$B$10:$B$14&lt;=E7068)/(SRP!$C$10:$C$14&gt;=E7068),SRP!$D$10:$D$14)*(G7068/100)*(E7068/1000)),0))))),2)</f>
        <v>6.81</v>
      </c>
    </row>
    <row r="7069" spans="1:11" x14ac:dyDescent="0.35">
      <c r="A7069" s="2">
        <v>54744</v>
      </c>
      <c r="B7069" s="76" t="s">
        <v>5636</v>
      </c>
      <c r="C7069" s="76" t="s">
        <v>286</v>
      </c>
      <c r="D7069" s="76" t="s">
        <v>5236</v>
      </c>
      <c r="E7069" s="76">
        <v>750</v>
      </c>
      <c r="F7069" s="76">
        <v>6</v>
      </c>
      <c r="G7069" s="77">
        <v>13</v>
      </c>
      <c r="H7069" s="76" t="s">
        <v>3302</v>
      </c>
      <c r="I7069" s="77">
        <v>124.12</v>
      </c>
      <c r="J7069" s="2">
        <v>1</v>
      </c>
      <c r="K7069" s="119" cm="1">
        <f t="array" ref="K7069">ROUND(IF(C7069="Beer",SUM(LOOKUP(2,1/(SRP!$B$7:$B$9&lt;=E7069)/(SRP!$C$7:$C$9&gt;=E7069),SRP!$D$7:$D$9)*(G7069/100)*(E7069/1000)),IF(C7069="Spirits",SUM(LOOKUP(2,1/(SRP!$B$2:$B$6&lt;=E7069)/(SRP!$C$2:$C$6&gt;=E7069),SRP!$D$2:$D$6)*(G7069/100)*(E7069/1000)),IF(AND(C7069="Wine",D7069="Fortified Wines"),SUM(LOOKUP(2,1/(SRP!$B$20:$B$23&lt;=E7069)/(SRP!$C$20:$C$23&gt;=E7069),SRP!$D$20:$D$23)*(G7069/100)*(E7069/1000)),IF(C7069="Wine",SUM(LOOKUP(2,1/(SRP!$B$15:$B$19&lt;=E7069)/(SRP!$C$15:$C$19&gt;=E7069),SRP!$D$15:$D$19)*(G7069/100)*(E7069/1000)),IF(C7069="Ready to Drink",SUM(LOOKUP(2,1/(SRP!$B$10:$B$14&lt;=E7069)/(SRP!$C$10:$C$14&gt;=E7069),SRP!$D$10:$D$14)*(G7069/100)*(E7069/1000)),0))))),2)</f>
        <v>6.81</v>
      </c>
    </row>
    <row r="7070" spans="1:11" x14ac:dyDescent="0.35">
      <c r="A7070" s="2">
        <v>54745</v>
      </c>
      <c r="B7070" s="76" t="s">
        <v>5637</v>
      </c>
      <c r="C7070" s="76" t="s">
        <v>287</v>
      </c>
      <c r="D7070" s="76" t="s">
        <v>5230</v>
      </c>
      <c r="E7070" s="76">
        <v>473</v>
      </c>
      <c r="F7070" s="76">
        <v>24</v>
      </c>
      <c r="G7070" s="77">
        <v>5</v>
      </c>
      <c r="H7070" s="76" t="s">
        <v>3315</v>
      </c>
      <c r="I7070" s="77">
        <v>4.74</v>
      </c>
      <c r="J7070" s="2">
        <v>1</v>
      </c>
      <c r="K7070" s="119" cm="1">
        <f t="array" ref="K7070">ROUND(IF(C7070="Beer",SUM(LOOKUP(2,1/(SRP!$B$7:$B$9&lt;=E7070)/(SRP!$C$7:$C$9&gt;=E7070),SRP!$D$7:$D$9)*(G7070/100)*(E7070/1000)),IF(C7070="Spirits",SUM(LOOKUP(2,1/(SRP!$B$2:$B$6&lt;=E7070)/(SRP!$C$2:$C$6&gt;=E7070),SRP!$D$2:$D$6)*(G7070/100)*(E7070/1000)),IF(AND(C7070="Wine",D7070="Fortified Wines"),SUM(LOOKUP(2,1/(SRP!$B$20:$B$23&lt;=E7070)/(SRP!$C$20:$C$23&gt;=E7070),SRP!$D$20:$D$23)*(G7070/100)*(E7070/1000)),IF(C7070="Wine",SUM(LOOKUP(2,1/(SRP!$B$15:$B$19&lt;=E7070)/(SRP!$C$15:$C$19&gt;=E7070),SRP!$D$15:$D$19)*(G7070/100)*(E7070/1000)),IF(C7070="Ready to Drink",SUM(LOOKUP(2,1/(SRP!$B$10:$B$14&lt;=E7070)/(SRP!$C$10:$C$14&gt;=E7070),SRP!$D$10:$D$14)*(G7070/100)*(E7070/1000)),0))))),2)</f>
        <v>1.65</v>
      </c>
    </row>
    <row r="7071" spans="1:11" x14ac:dyDescent="0.35">
      <c r="A7071" s="2">
        <v>54747</v>
      </c>
      <c r="B7071" s="76" t="s">
        <v>5638</v>
      </c>
      <c r="C7071" s="76" t="s">
        <v>286</v>
      </c>
      <c r="D7071" s="76" t="s">
        <v>5236</v>
      </c>
      <c r="E7071" s="76">
        <v>750</v>
      </c>
      <c r="F7071" s="76">
        <v>12</v>
      </c>
      <c r="G7071" s="77">
        <v>13.5</v>
      </c>
      <c r="H7071" s="76" t="s">
        <v>3302</v>
      </c>
      <c r="I7071" s="77">
        <v>158.05000000000001</v>
      </c>
      <c r="J7071" s="2">
        <v>1</v>
      </c>
      <c r="K7071" s="119" cm="1">
        <f t="array" ref="K7071">ROUND(IF(C7071="Beer",SUM(LOOKUP(2,1/(SRP!$B$7:$B$9&lt;=E7071)/(SRP!$C$7:$C$9&gt;=E7071),SRP!$D$7:$D$9)*(G7071/100)*(E7071/1000)),IF(C7071="Spirits",SUM(LOOKUP(2,1/(SRP!$B$2:$B$6&lt;=E7071)/(SRP!$C$2:$C$6&gt;=E7071),SRP!$D$2:$D$6)*(G7071/100)*(E7071/1000)),IF(AND(C7071="Wine",D7071="Fortified Wines"),SUM(LOOKUP(2,1/(SRP!$B$20:$B$23&lt;=E7071)/(SRP!$C$20:$C$23&gt;=E7071),SRP!$D$20:$D$23)*(G7071/100)*(E7071/1000)),IF(C7071="Wine",SUM(LOOKUP(2,1/(SRP!$B$15:$B$19&lt;=E7071)/(SRP!$C$15:$C$19&gt;=E7071),SRP!$D$15:$D$19)*(G7071/100)*(E7071/1000)),IF(C7071="Ready to Drink",SUM(LOOKUP(2,1/(SRP!$B$10:$B$14&lt;=E7071)/(SRP!$C$10:$C$14&gt;=E7071),SRP!$D$10:$D$14)*(G7071/100)*(E7071/1000)),0))))),2)</f>
        <v>7.07</v>
      </c>
    </row>
    <row r="7072" spans="1:11" x14ac:dyDescent="0.35">
      <c r="A7072" s="2">
        <v>54748</v>
      </c>
      <c r="B7072" s="76" t="s">
        <v>5639</v>
      </c>
      <c r="C7072" s="76" t="s">
        <v>286</v>
      </c>
      <c r="D7072" s="76" t="s">
        <v>5236</v>
      </c>
      <c r="E7072" s="76">
        <v>750</v>
      </c>
      <c r="F7072" s="76">
        <v>12</v>
      </c>
      <c r="G7072" s="77">
        <v>13</v>
      </c>
      <c r="H7072" s="76" t="s">
        <v>3302</v>
      </c>
      <c r="I7072" s="77">
        <v>124.26</v>
      </c>
      <c r="J7072" s="2">
        <v>1</v>
      </c>
      <c r="K7072" s="119" cm="1">
        <f t="array" ref="K7072">ROUND(IF(C7072="Beer",SUM(LOOKUP(2,1/(SRP!$B$7:$B$9&lt;=E7072)/(SRP!$C$7:$C$9&gt;=E7072),SRP!$D$7:$D$9)*(G7072/100)*(E7072/1000)),IF(C7072="Spirits",SUM(LOOKUP(2,1/(SRP!$B$2:$B$6&lt;=E7072)/(SRP!$C$2:$C$6&gt;=E7072),SRP!$D$2:$D$6)*(G7072/100)*(E7072/1000)),IF(AND(C7072="Wine",D7072="Fortified Wines"),SUM(LOOKUP(2,1/(SRP!$B$20:$B$23&lt;=E7072)/(SRP!$C$20:$C$23&gt;=E7072),SRP!$D$20:$D$23)*(G7072/100)*(E7072/1000)),IF(C7072="Wine",SUM(LOOKUP(2,1/(SRP!$B$15:$B$19&lt;=E7072)/(SRP!$C$15:$C$19&gt;=E7072),SRP!$D$15:$D$19)*(G7072/100)*(E7072/1000)),IF(C7072="Ready to Drink",SUM(LOOKUP(2,1/(SRP!$B$10:$B$14&lt;=E7072)/(SRP!$C$10:$C$14&gt;=E7072),SRP!$D$10:$D$14)*(G7072/100)*(E7072/1000)),0))))),2)</f>
        <v>6.81</v>
      </c>
    </row>
    <row r="7073" spans="1:11" x14ac:dyDescent="0.35">
      <c r="A7073" s="2">
        <v>54749</v>
      </c>
      <c r="B7073" s="76" t="s">
        <v>5640</v>
      </c>
      <c r="C7073" s="76" t="s">
        <v>286</v>
      </c>
      <c r="D7073" s="76" t="s">
        <v>5236</v>
      </c>
      <c r="E7073" s="76">
        <v>750</v>
      </c>
      <c r="F7073" s="76">
        <v>6</v>
      </c>
      <c r="G7073" s="77">
        <v>13</v>
      </c>
      <c r="H7073" s="76" t="s">
        <v>3302</v>
      </c>
      <c r="I7073" s="77">
        <v>319.89</v>
      </c>
      <c r="J7073" s="2">
        <v>1</v>
      </c>
      <c r="K7073" s="119" cm="1">
        <f t="array" ref="K7073">ROUND(IF(C7073="Beer",SUM(LOOKUP(2,1/(SRP!$B$7:$B$9&lt;=E7073)/(SRP!$C$7:$C$9&gt;=E7073),SRP!$D$7:$D$9)*(G7073/100)*(E7073/1000)),IF(C7073="Spirits",SUM(LOOKUP(2,1/(SRP!$B$2:$B$6&lt;=E7073)/(SRP!$C$2:$C$6&gt;=E7073),SRP!$D$2:$D$6)*(G7073/100)*(E7073/1000)),IF(AND(C7073="Wine",D7073="Fortified Wines"),SUM(LOOKUP(2,1/(SRP!$B$20:$B$23&lt;=E7073)/(SRP!$C$20:$C$23&gt;=E7073),SRP!$D$20:$D$23)*(G7073/100)*(E7073/1000)),IF(C7073="Wine",SUM(LOOKUP(2,1/(SRP!$B$15:$B$19&lt;=E7073)/(SRP!$C$15:$C$19&gt;=E7073),SRP!$D$15:$D$19)*(G7073/100)*(E7073/1000)),IF(C7073="Ready to Drink",SUM(LOOKUP(2,1/(SRP!$B$10:$B$14&lt;=E7073)/(SRP!$C$10:$C$14&gt;=E7073),SRP!$D$10:$D$14)*(G7073/100)*(E7073/1000)),0))))),2)</f>
        <v>6.81</v>
      </c>
    </row>
    <row r="7074" spans="1:11" x14ac:dyDescent="0.35">
      <c r="A7074" s="2">
        <v>54750</v>
      </c>
      <c r="B7074" s="76" t="s">
        <v>5641</v>
      </c>
      <c r="C7074" s="76" t="s">
        <v>286</v>
      </c>
      <c r="D7074" s="76" t="s">
        <v>5236</v>
      </c>
      <c r="E7074" s="76">
        <v>750</v>
      </c>
      <c r="F7074" s="76">
        <v>12</v>
      </c>
      <c r="G7074" s="77">
        <v>13</v>
      </c>
      <c r="H7074" s="76" t="s">
        <v>3302</v>
      </c>
      <c r="I7074" s="77">
        <v>90.87</v>
      </c>
      <c r="J7074" s="2">
        <v>1</v>
      </c>
      <c r="K7074" s="119" cm="1">
        <f t="array" ref="K7074">ROUND(IF(C7074="Beer",SUM(LOOKUP(2,1/(SRP!$B$7:$B$9&lt;=E7074)/(SRP!$C$7:$C$9&gt;=E7074),SRP!$D$7:$D$9)*(G7074/100)*(E7074/1000)),IF(C7074="Spirits",SUM(LOOKUP(2,1/(SRP!$B$2:$B$6&lt;=E7074)/(SRP!$C$2:$C$6&gt;=E7074),SRP!$D$2:$D$6)*(G7074/100)*(E7074/1000)),IF(AND(C7074="Wine",D7074="Fortified Wines"),SUM(LOOKUP(2,1/(SRP!$B$20:$B$23&lt;=E7074)/(SRP!$C$20:$C$23&gt;=E7074),SRP!$D$20:$D$23)*(G7074/100)*(E7074/1000)),IF(C7074="Wine",SUM(LOOKUP(2,1/(SRP!$B$15:$B$19&lt;=E7074)/(SRP!$C$15:$C$19&gt;=E7074),SRP!$D$15:$D$19)*(G7074/100)*(E7074/1000)),IF(C7074="Ready to Drink",SUM(LOOKUP(2,1/(SRP!$B$10:$B$14&lt;=E7074)/(SRP!$C$10:$C$14&gt;=E7074),SRP!$D$10:$D$14)*(G7074/100)*(E7074/1000)),0))))),2)</f>
        <v>6.81</v>
      </c>
    </row>
    <row r="7075" spans="1:11" x14ac:dyDescent="0.35">
      <c r="A7075" s="2">
        <v>54751</v>
      </c>
      <c r="B7075" s="76" t="s">
        <v>5642</v>
      </c>
      <c r="C7075" s="76" t="s">
        <v>286</v>
      </c>
      <c r="D7075" s="76" t="s">
        <v>5236</v>
      </c>
      <c r="E7075" s="76">
        <v>750</v>
      </c>
      <c r="F7075" s="76">
        <v>12</v>
      </c>
      <c r="G7075" s="77">
        <v>13</v>
      </c>
      <c r="H7075" s="76" t="s">
        <v>3302</v>
      </c>
      <c r="I7075" s="77">
        <v>54.31</v>
      </c>
      <c r="J7075" s="2">
        <v>1</v>
      </c>
      <c r="K7075" s="119" cm="1">
        <f t="array" ref="K7075">ROUND(IF(C7075="Beer",SUM(LOOKUP(2,1/(SRP!$B$7:$B$9&lt;=E7075)/(SRP!$C$7:$C$9&gt;=E7075),SRP!$D$7:$D$9)*(G7075/100)*(E7075/1000)),IF(C7075="Spirits",SUM(LOOKUP(2,1/(SRP!$B$2:$B$6&lt;=E7075)/(SRP!$C$2:$C$6&gt;=E7075),SRP!$D$2:$D$6)*(G7075/100)*(E7075/1000)),IF(AND(C7075="Wine",D7075="Fortified Wines"),SUM(LOOKUP(2,1/(SRP!$B$20:$B$23&lt;=E7075)/(SRP!$C$20:$C$23&gt;=E7075),SRP!$D$20:$D$23)*(G7075/100)*(E7075/1000)),IF(C7075="Wine",SUM(LOOKUP(2,1/(SRP!$B$15:$B$19&lt;=E7075)/(SRP!$C$15:$C$19&gt;=E7075),SRP!$D$15:$D$19)*(G7075/100)*(E7075/1000)),IF(C7075="Ready to Drink",SUM(LOOKUP(2,1/(SRP!$B$10:$B$14&lt;=E7075)/(SRP!$C$10:$C$14&gt;=E7075),SRP!$D$10:$D$14)*(G7075/100)*(E7075/1000)),0))))),2)</f>
        <v>6.81</v>
      </c>
    </row>
    <row r="7076" spans="1:11" x14ac:dyDescent="0.35">
      <c r="A7076" s="2">
        <v>54752</v>
      </c>
      <c r="B7076" s="76" t="s">
        <v>5643</v>
      </c>
      <c r="C7076" s="76" t="s">
        <v>287</v>
      </c>
      <c r="D7076" s="76" t="s">
        <v>5266</v>
      </c>
      <c r="E7076" s="76">
        <v>473</v>
      </c>
      <c r="F7076" s="76">
        <v>24</v>
      </c>
      <c r="G7076" s="77">
        <v>5.2</v>
      </c>
      <c r="H7076" s="76" t="s">
        <v>3367</v>
      </c>
      <c r="I7076" s="77">
        <v>4.75</v>
      </c>
      <c r="J7076" s="2">
        <v>1</v>
      </c>
      <c r="K7076" s="119" cm="1">
        <f t="array" ref="K7076">ROUND(IF(C7076="Beer",SUM(LOOKUP(2,1/(SRP!$B$7:$B$9&lt;=E7076)/(SRP!$C$7:$C$9&gt;=E7076),SRP!$D$7:$D$9)*(G7076/100)*(E7076/1000)),IF(C7076="Spirits",SUM(LOOKUP(2,1/(SRP!$B$2:$B$6&lt;=E7076)/(SRP!$C$2:$C$6&gt;=E7076),SRP!$D$2:$D$6)*(G7076/100)*(E7076/1000)),IF(AND(C7076="Wine",D7076="Fortified Wines"),SUM(LOOKUP(2,1/(SRP!$B$20:$B$23&lt;=E7076)/(SRP!$C$20:$C$23&gt;=E7076),SRP!$D$20:$D$23)*(G7076/100)*(E7076/1000)),IF(C7076="Wine",SUM(LOOKUP(2,1/(SRP!$B$15:$B$19&lt;=E7076)/(SRP!$C$15:$C$19&gt;=E7076),SRP!$D$15:$D$19)*(G7076/100)*(E7076/1000)),IF(C7076="Ready to Drink",SUM(LOOKUP(2,1/(SRP!$B$10:$B$14&lt;=E7076)/(SRP!$C$10:$C$14&gt;=E7076),SRP!$D$10:$D$14)*(G7076/100)*(E7076/1000)),0))))),2)</f>
        <v>1.72</v>
      </c>
    </row>
    <row r="7077" spans="1:11" x14ac:dyDescent="0.35">
      <c r="A7077" s="2">
        <v>54752</v>
      </c>
      <c r="B7077" s="76" t="s">
        <v>5643</v>
      </c>
      <c r="C7077" s="76" t="s">
        <v>287</v>
      </c>
      <c r="D7077" s="76" t="s">
        <v>5266</v>
      </c>
      <c r="E7077" s="76">
        <v>473</v>
      </c>
      <c r="F7077" s="76">
        <v>24</v>
      </c>
      <c r="G7077" s="77">
        <v>5.2</v>
      </c>
      <c r="H7077" s="76" t="s">
        <v>3367</v>
      </c>
      <c r="I7077" s="77">
        <v>4.75</v>
      </c>
      <c r="J7077" s="2">
        <v>1</v>
      </c>
      <c r="K7077" s="119" cm="1">
        <f t="array" ref="K7077">ROUND(IF(C7077="Beer",SUM(LOOKUP(2,1/(SRP!$B$7:$B$9&lt;=E7077)/(SRP!$C$7:$C$9&gt;=E7077),SRP!$D$7:$D$9)*(G7077/100)*(E7077/1000)),IF(C7077="Spirits",SUM(LOOKUP(2,1/(SRP!$B$2:$B$6&lt;=E7077)/(SRP!$C$2:$C$6&gt;=E7077),SRP!$D$2:$D$6)*(G7077/100)*(E7077/1000)),IF(AND(C7077="Wine",D7077="Fortified Wines"),SUM(LOOKUP(2,1/(SRP!$B$20:$B$23&lt;=E7077)/(SRP!$C$20:$C$23&gt;=E7077),SRP!$D$20:$D$23)*(G7077/100)*(E7077/1000)),IF(C7077="Wine",SUM(LOOKUP(2,1/(SRP!$B$15:$B$19&lt;=E7077)/(SRP!$C$15:$C$19&gt;=E7077),SRP!$D$15:$D$19)*(G7077/100)*(E7077/1000)),IF(C7077="Ready to Drink",SUM(LOOKUP(2,1/(SRP!$B$10:$B$14&lt;=E7077)/(SRP!$C$10:$C$14&gt;=E7077),SRP!$D$10:$D$14)*(G7077/100)*(E7077/1000)),0))))),2)</f>
        <v>1.72</v>
      </c>
    </row>
    <row r="7078" spans="1:11" x14ac:dyDescent="0.35">
      <c r="A7078" s="2">
        <v>54753</v>
      </c>
      <c r="B7078" s="76" t="s">
        <v>5644</v>
      </c>
      <c r="C7078" s="76" t="s">
        <v>286</v>
      </c>
      <c r="D7078" s="76" t="s">
        <v>5236</v>
      </c>
      <c r="E7078" s="76">
        <v>750</v>
      </c>
      <c r="F7078" s="76">
        <v>6</v>
      </c>
      <c r="G7078" s="77">
        <v>13</v>
      </c>
      <c r="H7078" s="76" t="s">
        <v>3302</v>
      </c>
      <c r="I7078" s="77">
        <v>1536.31</v>
      </c>
      <c r="J7078" s="2">
        <v>1</v>
      </c>
      <c r="K7078" s="119" cm="1">
        <f t="array" ref="K7078">ROUND(IF(C7078="Beer",SUM(LOOKUP(2,1/(SRP!$B$7:$B$9&lt;=E7078)/(SRP!$C$7:$C$9&gt;=E7078),SRP!$D$7:$D$9)*(G7078/100)*(E7078/1000)),IF(C7078="Spirits",SUM(LOOKUP(2,1/(SRP!$B$2:$B$6&lt;=E7078)/(SRP!$C$2:$C$6&gt;=E7078),SRP!$D$2:$D$6)*(G7078/100)*(E7078/1000)),IF(AND(C7078="Wine",D7078="Fortified Wines"),SUM(LOOKUP(2,1/(SRP!$B$20:$B$23&lt;=E7078)/(SRP!$C$20:$C$23&gt;=E7078),SRP!$D$20:$D$23)*(G7078/100)*(E7078/1000)),IF(C7078="Wine",SUM(LOOKUP(2,1/(SRP!$B$15:$B$19&lt;=E7078)/(SRP!$C$15:$C$19&gt;=E7078),SRP!$D$15:$D$19)*(G7078/100)*(E7078/1000)),IF(C7078="Ready to Drink",SUM(LOOKUP(2,1/(SRP!$B$10:$B$14&lt;=E7078)/(SRP!$C$10:$C$14&gt;=E7078),SRP!$D$10:$D$14)*(G7078/100)*(E7078/1000)),0))))),2)</f>
        <v>6.81</v>
      </c>
    </row>
    <row r="7079" spans="1:11" x14ac:dyDescent="0.35">
      <c r="A7079" s="2">
        <v>54755</v>
      </c>
      <c r="B7079" s="76" t="s">
        <v>5645</v>
      </c>
      <c r="C7079" s="76" t="s">
        <v>286</v>
      </c>
      <c r="D7079" s="76" t="s">
        <v>5236</v>
      </c>
      <c r="E7079" s="76">
        <v>750</v>
      </c>
      <c r="F7079" s="76">
        <v>12</v>
      </c>
      <c r="G7079" s="77">
        <v>13</v>
      </c>
      <c r="H7079" s="76" t="s">
        <v>3302</v>
      </c>
      <c r="I7079" s="77">
        <v>117.15</v>
      </c>
      <c r="J7079" s="2">
        <v>1</v>
      </c>
      <c r="K7079" s="119" cm="1">
        <f t="array" ref="K7079">ROUND(IF(C7079="Beer",SUM(LOOKUP(2,1/(SRP!$B$7:$B$9&lt;=E7079)/(SRP!$C$7:$C$9&gt;=E7079),SRP!$D$7:$D$9)*(G7079/100)*(E7079/1000)),IF(C7079="Spirits",SUM(LOOKUP(2,1/(SRP!$B$2:$B$6&lt;=E7079)/(SRP!$C$2:$C$6&gt;=E7079),SRP!$D$2:$D$6)*(G7079/100)*(E7079/1000)),IF(AND(C7079="Wine",D7079="Fortified Wines"),SUM(LOOKUP(2,1/(SRP!$B$20:$B$23&lt;=E7079)/(SRP!$C$20:$C$23&gt;=E7079),SRP!$D$20:$D$23)*(G7079/100)*(E7079/1000)),IF(C7079="Wine",SUM(LOOKUP(2,1/(SRP!$B$15:$B$19&lt;=E7079)/(SRP!$C$15:$C$19&gt;=E7079),SRP!$D$15:$D$19)*(G7079/100)*(E7079/1000)),IF(C7079="Ready to Drink",SUM(LOOKUP(2,1/(SRP!$B$10:$B$14&lt;=E7079)/(SRP!$C$10:$C$14&gt;=E7079),SRP!$D$10:$D$14)*(G7079/100)*(E7079/1000)),0))))),2)</f>
        <v>6.81</v>
      </c>
    </row>
    <row r="7080" spans="1:11" x14ac:dyDescent="0.35">
      <c r="A7080" s="2">
        <v>54757</v>
      </c>
      <c r="B7080" s="76" t="s">
        <v>5646</v>
      </c>
      <c r="C7080" s="76" t="s">
        <v>286</v>
      </c>
      <c r="D7080" s="76" t="s">
        <v>5236</v>
      </c>
      <c r="E7080" s="76">
        <v>750</v>
      </c>
      <c r="F7080" s="76">
        <v>12</v>
      </c>
      <c r="G7080" s="77">
        <v>13</v>
      </c>
      <c r="H7080" s="76" t="s">
        <v>3302</v>
      </c>
      <c r="I7080" s="77">
        <v>40.229999999999997</v>
      </c>
      <c r="J7080" s="2">
        <v>1</v>
      </c>
      <c r="K7080" s="119" cm="1">
        <f t="array" ref="K7080">ROUND(IF(C7080="Beer",SUM(LOOKUP(2,1/(SRP!$B$7:$B$9&lt;=E7080)/(SRP!$C$7:$C$9&gt;=E7080),SRP!$D$7:$D$9)*(G7080/100)*(E7080/1000)),IF(C7080="Spirits",SUM(LOOKUP(2,1/(SRP!$B$2:$B$6&lt;=E7080)/(SRP!$C$2:$C$6&gt;=E7080),SRP!$D$2:$D$6)*(G7080/100)*(E7080/1000)),IF(AND(C7080="Wine",D7080="Fortified Wines"),SUM(LOOKUP(2,1/(SRP!$B$20:$B$23&lt;=E7080)/(SRP!$C$20:$C$23&gt;=E7080),SRP!$D$20:$D$23)*(G7080/100)*(E7080/1000)),IF(C7080="Wine",SUM(LOOKUP(2,1/(SRP!$B$15:$B$19&lt;=E7080)/(SRP!$C$15:$C$19&gt;=E7080),SRP!$D$15:$D$19)*(G7080/100)*(E7080/1000)),IF(C7080="Ready to Drink",SUM(LOOKUP(2,1/(SRP!$B$10:$B$14&lt;=E7080)/(SRP!$C$10:$C$14&gt;=E7080),SRP!$D$10:$D$14)*(G7080/100)*(E7080/1000)),0))))),2)</f>
        <v>6.81</v>
      </c>
    </row>
    <row r="7081" spans="1:11" x14ac:dyDescent="0.35">
      <c r="A7081" s="2">
        <v>54759</v>
      </c>
      <c r="B7081" s="76" t="s">
        <v>4903</v>
      </c>
      <c r="C7081" s="76" t="s">
        <v>5938</v>
      </c>
      <c r="D7081" s="76" t="s">
        <v>5308</v>
      </c>
      <c r="E7081" s="76">
        <v>355</v>
      </c>
      <c r="F7081" s="76">
        <v>24</v>
      </c>
      <c r="G7081" s="77">
        <v>5</v>
      </c>
      <c r="H7081" s="76" t="s">
        <v>3393</v>
      </c>
      <c r="I7081" s="77">
        <v>3.98</v>
      </c>
      <c r="J7081" s="2">
        <v>1</v>
      </c>
      <c r="K7081" s="119" cm="1">
        <f t="array" ref="K7081">ROUND(IF(C7081="Beer",SUM(LOOKUP(2,1/(SRP!$B$7:$B$9&lt;=E7081)/(SRP!$C$7:$C$9&gt;=E7081),SRP!$D$7:$D$9)*(G7081/100)*(E7081/1000)),IF(C7081="Spirits",SUM(LOOKUP(2,1/(SRP!$B$2:$B$6&lt;=E7081)/(SRP!$C$2:$C$6&gt;=E7081),SRP!$D$2:$D$6)*(G7081/100)*(E7081/1000)),IF(AND(C7081="Wine",D7081="Fortified Wines"),SUM(LOOKUP(2,1/(SRP!$B$20:$B$23&lt;=E7081)/(SRP!$C$20:$C$23&gt;=E7081),SRP!$D$20:$D$23)*(G7081/100)*(E7081/1000)),IF(C7081="Wine",SUM(LOOKUP(2,1/(SRP!$B$15:$B$19&lt;=E7081)/(SRP!$C$15:$C$19&gt;=E7081),SRP!$D$15:$D$19)*(G7081/100)*(E7081/1000)),IF(C7081="Ready to Drink",SUM(LOOKUP(2,1/(SRP!$B$10:$B$14&lt;=E7081)/(SRP!$C$10:$C$14&gt;=E7081),SRP!$D$10:$D$14)*(G7081/100)*(E7081/1000)),0))))),2)</f>
        <v>1.41</v>
      </c>
    </row>
    <row r="7082" spans="1:11" x14ac:dyDescent="0.35">
      <c r="A7082" s="2">
        <v>54760</v>
      </c>
      <c r="B7082" s="76" t="s">
        <v>5647</v>
      </c>
      <c r="C7082" s="76" t="s">
        <v>286</v>
      </c>
      <c r="D7082" s="76" t="s">
        <v>5236</v>
      </c>
      <c r="E7082" s="76">
        <v>750</v>
      </c>
      <c r="F7082" s="76">
        <v>12</v>
      </c>
      <c r="G7082" s="77">
        <v>13</v>
      </c>
      <c r="H7082" s="76" t="s">
        <v>3302</v>
      </c>
      <c r="I7082" s="77">
        <v>149.16</v>
      </c>
      <c r="J7082" s="2">
        <v>1</v>
      </c>
      <c r="K7082" s="119" cm="1">
        <f t="array" ref="K7082">ROUND(IF(C7082="Beer",SUM(LOOKUP(2,1/(SRP!$B$7:$B$9&lt;=E7082)/(SRP!$C$7:$C$9&gt;=E7082),SRP!$D$7:$D$9)*(G7082/100)*(E7082/1000)),IF(C7082="Spirits",SUM(LOOKUP(2,1/(SRP!$B$2:$B$6&lt;=E7082)/(SRP!$C$2:$C$6&gt;=E7082),SRP!$D$2:$D$6)*(G7082/100)*(E7082/1000)),IF(AND(C7082="Wine",D7082="Fortified Wines"),SUM(LOOKUP(2,1/(SRP!$B$20:$B$23&lt;=E7082)/(SRP!$C$20:$C$23&gt;=E7082),SRP!$D$20:$D$23)*(G7082/100)*(E7082/1000)),IF(C7082="Wine",SUM(LOOKUP(2,1/(SRP!$B$15:$B$19&lt;=E7082)/(SRP!$C$15:$C$19&gt;=E7082),SRP!$D$15:$D$19)*(G7082/100)*(E7082/1000)),IF(C7082="Ready to Drink",SUM(LOOKUP(2,1/(SRP!$B$10:$B$14&lt;=E7082)/(SRP!$C$10:$C$14&gt;=E7082),SRP!$D$10:$D$14)*(G7082/100)*(E7082/1000)),0))))),2)</f>
        <v>6.81</v>
      </c>
    </row>
    <row r="7083" spans="1:11" x14ac:dyDescent="0.35">
      <c r="A7083" s="2">
        <v>54761</v>
      </c>
      <c r="B7083" s="76" t="s">
        <v>5648</v>
      </c>
      <c r="C7083" s="76" t="s">
        <v>286</v>
      </c>
      <c r="D7083" s="76" t="s">
        <v>5236</v>
      </c>
      <c r="E7083" s="76">
        <v>750</v>
      </c>
      <c r="F7083" s="76">
        <v>12</v>
      </c>
      <c r="G7083" s="77">
        <v>13</v>
      </c>
      <c r="H7083" s="76" t="s">
        <v>3302</v>
      </c>
      <c r="I7083" s="77">
        <v>99.36</v>
      </c>
      <c r="J7083" s="2">
        <v>1</v>
      </c>
      <c r="K7083" s="119" cm="1">
        <f t="array" ref="K7083">ROUND(IF(C7083="Beer",SUM(LOOKUP(2,1/(SRP!$B$7:$B$9&lt;=E7083)/(SRP!$C$7:$C$9&gt;=E7083),SRP!$D$7:$D$9)*(G7083/100)*(E7083/1000)),IF(C7083="Spirits",SUM(LOOKUP(2,1/(SRP!$B$2:$B$6&lt;=E7083)/(SRP!$C$2:$C$6&gt;=E7083),SRP!$D$2:$D$6)*(G7083/100)*(E7083/1000)),IF(AND(C7083="Wine",D7083="Fortified Wines"),SUM(LOOKUP(2,1/(SRP!$B$20:$B$23&lt;=E7083)/(SRP!$C$20:$C$23&gt;=E7083),SRP!$D$20:$D$23)*(G7083/100)*(E7083/1000)),IF(C7083="Wine",SUM(LOOKUP(2,1/(SRP!$B$15:$B$19&lt;=E7083)/(SRP!$C$15:$C$19&gt;=E7083),SRP!$D$15:$D$19)*(G7083/100)*(E7083/1000)),IF(C7083="Ready to Drink",SUM(LOOKUP(2,1/(SRP!$B$10:$B$14&lt;=E7083)/(SRP!$C$10:$C$14&gt;=E7083),SRP!$D$10:$D$14)*(G7083/100)*(E7083/1000)),0))))),2)</f>
        <v>6.81</v>
      </c>
    </row>
    <row r="7084" spans="1:11" x14ac:dyDescent="0.35">
      <c r="A7084" s="2">
        <v>54762</v>
      </c>
      <c r="B7084" s="76" t="s">
        <v>5649</v>
      </c>
      <c r="C7084" s="76" t="s">
        <v>286</v>
      </c>
      <c r="D7084" s="76" t="s">
        <v>5236</v>
      </c>
      <c r="E7084" s="76">
        <v>750</v>
      </c>
      <c r="F7084" s="76">
        <v>6</v>
      </c>
      <c r="G7084" s="77">
        <v>13</v>
      </c>
      <c r="H7084" s="76" t="s">
        <v>3302</v>
      </c>
      <c r="I7084" s="77">
        <v>58.46</v>
      </c>
      <c r="J7084" s="2">
        <v>1</v>
      </c>
      <c r="K7084" s="119" cm="1">
        <f t="array" ref="K7084">ROUND(IF(C7084="Beer",SUM(LOOKUP(2,1/(SRP!$B$7:$B$9&lt;=E7084)/(SRP!$C$7:$C$9&gt;=E7084),SRP!$D$7:$D$9)*(G7084/100)*(E7084/1000)),IF(C7084="Spirits",SUM(LOOKUP(2,1/(SRP!$B$2:$B$6&lt;=E7084)/(SRP!$C$2:$C$6&gt;=E7084),SRP!$D$2:$D$6)*(G7084/100)*(E7084/1000)),IF(AND(C7084="Wine",D7084="Fortified Wines"),SUM(LOOKUP(2,1/(SRP!$B$20:$B$23&lt;=E7084)/(SRP!$C$20:$C$23&gt;=E7084),SRP!$D$20:$D$23)*(G7084/100)*(E7084/1000)),IF(C7084="Wine",SUM(LOOKUP(2,1/(SRP!$B$15:$B$19&lt;=E7084)/(SRP!$C$15:$C$19&gt;=E7084),SRP!$D$15:$D$19)*(G7084/100)*(E7084/1000)),IF(C7084="Ready to Drink",SUM(LOOKUP(2,1/(SRP!$B$10:$B$14&lt;=E7084)/(SRP!$C$10:$C$14&gt;=E7084),SRP!$D$10:$D$14)*(G7084/100)*(E7084/1000)),0))))),2)</f>
        <v>6.81</v>
      </c>
    </row>
    <row r="7085" spans="1:11" x14ac:dyDescent="0.35">
      <c r="A7085" s="2">
        <v>54763</v>
      </c>
      <c r="B7085" s="76" t="s">
        <v>5650</v>
      </c>
      <c r="C7085" s="76" t="s">
        <v>287</v>
      </c>
      <c r="D7085" s="76" t="s">
        <v>5240</v>
      </c>
      <c r="E7085" s="76">
        <v>473</v>
      </c>
      <c r="F7085" s="76">
        <v>24</v>
      </c>
      <c r="G7085" s="77">
        <v>6</v>
      </c>
      <c r="H7085" s="76" t="s">
        <v>3900</v>
      </c>
      <c r="I7085" s="77">
        <v>4.79</v>
      </c>
      <c r="J7085" s="2">
        <v>1</v>
      </c>
      <c r="K7085" s="119" cm="1">
        <f t="array" ref="K7085">ROUND(IF(C7085="Beer",SUM(LOOKUP(2,1/(SRP!$B$7:$B$9&lt;=E7085)/(SRP!$C$7:$C$9&gt;=E7085),SRP!$D$7:$D$9)*(G7085/100)*(E7085/1000)),IF(C7085="Spirits",SUM(LOOKUP(2,1/(SRP!$B$2:$B$6&lt;=E7085)/(SRP!$C$2:$C$6&gt;=E7085),SRP!$D$2:$D$6)*(G7085/100)*(E7085/1000)),IF(AND(C7085="Wine",D7085="Fortified Wines"),SUM(LOOKUP(2,1/(SRP!$B$20:$B$23&lt;=E7085)/(SRP!$C$20:$C$23&gt;=E7085),SRP!$D$20:$D$23)*(G7085/100)*(E7085/1000)),IF(C7085="Wine",SUM(LOOKUP(2,1/(SRP!$B$15:$B$19&lt;=E7085)/(SRP!$C$15:$C$19&gt;=E7085),SRP!$D$15:$D$19)*(G7085/100)*(E7085/1000)),IF(C7085="Ready to Drink",SUM(LOOKUP(2,1/(SRP!$B$10:$B$14&lt;=E7085)/(SRP!$C$10:$C$14&gt;=E7085),SRP!$D$10:$D$14)*(G7085/100)*(E7085/1000)),0))))),2)</f>
        <v>1.98</v>
      </c>
    </row>
    <row r="7086" spans="1:11" x14ac:dyDescent="0.35">
      <c r="A7086" s="2">
        <v>54763</v>
      </c>
      <c r="B7086" s="76" t="s">
        <v>5650</v>
      </c>
      <c r="C7086" s="76" t="s">
        <v>287</v>
      </c>
      <c r="D7086" s="76" t="s">
        <v>5240</v>
      </c>
      <c r="E7086" s="76">
        <v>473</v>
      </c>
      <c r="F7086" s="76">
        <v>24</v>
      </c>
      <c r="G7086" s="77">
        <v>6</v>
      </c>
      <c r="H7086" s="76" t="s">
        <v>3900</v>
      </c>
      <c r="I7086" s="77">
        <v>4.79</v>
      </c>
      <c r="J7086" s="2">
        <v>1</v>
      </c>
      <c r="K7086" s="119" cm="1">
        <f t="array" ref="K7086">ROUND(IF(C7086="Beer",SUM(LOOKUP(2,1/(SRP!$B$7:$B$9&lt;=E7086)/(SRP!$C$7:$C$9&gt;=E7086),SRP!$D$7:$D$9)*(G7086/100)*(E7086/1000)),IF(C7086="Spirits",SUM(LOOKUP(2,1/(SRP!$B$2:$B$6&lt;=E7086)/(SRP!$C$2:$C$6&gt;=E7086),SRP!$D$2:$D$6)*(G7086/100)*(E7086/1000)),IF(AND(C7086="Wine",D7086="Fortified Wines"),SUM(LOOKUP(2,1/(SRP!$B$20:$B$23&lt;=E7086)/(SRP!$C$20:$C$23&gt;=E7086),SRP!$D$20:$D$23)*(G7086/100)*(E7086/1000)),IF(C7086="Wine",SUM(LOOKUP(2,1/(SRP!$B$15:$B$19&lt;=E7086)/(SRP!$C$15:$C$19&gt;=E7086),SRP!$D$15:$D$19)*(G7086/100)*(E7086/1000)),IF(C7086="Ready to Drink",SUM(LOOKUP(2,1/(SRP!$B$10:$B$14&lt;=E7086)/(SRP!$C$10:$C$14&gt;=E7086),SRP!$D$10:$D$14)*(G7086/100)*(E7086/1000)),0))))),2)</f>
        <v>1.98</v>
      </c>
    </row>
    <row r="7087" spans="1:11" x14ac:dyDescent="0.35">
      <c r="A7087" s="2">
        <v>54764</v>
      </c>
      <c r="B7087" s="76" t="s">
        <v>5651</v>
      </c>
      <c r="C7087" s="76" t="s">
        <v>286</v>
      </c>
      <c r="D7087" s="76" t="s">
        <v>5236</v>
      </c>
      <c r="E7087" s="76">
        <v>750</v>
      </c>
      <c r="F7087" s="76">
        <v>6</v>
      </c>
      <c r="G7087" s="77">
        <v>13</v>
      </c>
      <c r="H7087" s="76" t="s">
        <v>3302</v>
      </c>
      <c r="I7087" s="77">
        <v>206.96</v>
      </c>
      <c r="J7087" s="2">
        <v>1</v>
      </c>
      <c r="K7087" s="119" cm="1">
        <f t="array" ref="K7087">ROUND(IF(C7087="Beer",SUM(LOOKUP(2,1/(SRP!$B$7:$B$9&lt;=E7087)/(SRP!$C$7:$C$9&gt;=E7087),SRP!$D$7:$D$9)*(G7087/100)*(E7087/1000)),IF(C7087="Spirits",SUM(LOOKUP(2,1/(SRP!$B$2:$B$6&lt;=E7087)/(SRP!$C$2:$C$6&gt;=E7087),SRP!$D$2:$D$6)*(G7087/100)*(E7087/1000)),IF(AND(C7087="Wine",D7087="Fortified Wines"),SUM(LOOKUP(2,1/(SRP!$B$20:$B$23&lt;=E7087)/(SRP!$C$20:$C$23&gt;=E7087),SRP!$D$20:$D$23)*(G7087/100)*(E7087/1000)),IF(C7087="Wine",SUM(LOOKUP(2,1/(SRP!$B$15:$B$19&lt;=E7087)/(SRP!$C$15:$C$19&gt;=E7087),SRP!$D$15:$D$19)*(G7087/100)*(E7087/1000)),IF(C7087="Ready to Drink",SUM(LOOKUP(2,1/(SRP!$B$10:$B$14&lt;=E7087)/(SRP!$C$10:$C$14&gt;=E7087),SRP!$D$10:$D$14)*(G7087/100)*(E7087/1000)),0))))),2)</f>
        <v>6.81</v>
      </c>
    </row>
    <row r="7088" spans="1:11" x14ac:dyDescent="0.35">
      <c r="A7088" s="2">
        <v>54766</v>
      </c>
      <c r="B7088" s="76" t="s">
        <v>5652</v>
      </c>
      <c r="C7088" s="76" t="s">
        <v>286</v>
      </c>
      <c r="D7088" s="76" t="s">
        <v>5236</v>
      </c>
      <c r="E7088" s="76">
        <v>750</v>
      </c>
      <c r="F7088" s="76">
        <v>6</v>
      </c>
      <c r="G7088" s="77">
        <v>12</v>
      </c>
      <c r="H7088" s="76" t="s">
        <v>3302</v>
      </c>
      <c r="I7088" s="77">
        <v>53.72</v>
      </c>
      <c r="J7088" s="2">
        <v>1</v>
      </c>
      <c r="K7088" s="119" cm="1">
        <f t="array" ref="K7088">ROUND(IF(C7088="Beer",SUM(LOOKUP(2,1/(SRP!$B$7:$B$9&lt;=E7088)/(SRP!$C$7:$C$9&gt;=E7088),SRP!$D$7:$D$9)*(G7088/100)*(E7088/1000)),IF(C7088="Spirits",SUM(LOOKUP(2,1/(SRP!$B$2:$B$6&lt;=E7088)/(SRP!$C$2:$C$6&gt;=E7088),SRP!$D$2:$D$6)*(G7088/100)*(E7088/1000)),IF(AND(C7088="Wine",D7088="Fortified Wines"),SUM(LOOKUP(2,1/(SRP!$B$20:$B$23&lt;=E7088)/(SRP!$C$20:$C$23&gt;=E7088),SRP!$D$20:$D$23)*(G7088/100)*(E7088/1000)),IF(C7088="Wine",SUM(LOOKUP(2,1/(SRP!$B$15:$B$19&lt;=E7088)/(SRP!$C$15:$C$19&gt;=E7088),SRP!$D$15:$D$19)*(G7088/100)*(E7088/1000)),IF(C7088="Ready to Drink",SUM(LOOKUP(2,1/(SRP!$B$10:$B$14&lt;=E7088)/(SRP!$C$10:$C$14&gt;=E7088),SRP!$D$10:$D$14)*(G7088/100)*(E7088/1000)),0))))),2)</f>
        <v>6.28</v>
      </c>
    </row>
    <row r="7089" spans="1:11" x14ac:dyDescent="0.35">
      <c r="A7089" s="2">
        <v>54768</v>
      </c>
      <c r="B7089" s="76" t="s">
        <v>5653</v>
      </c>
      <c r="C7089" s="76" t="s">
        <v>286</v>
      </c>
      <c r="D7089" s="76" t="s">
        <v>5236</v>
      </c>
      <c r="E7089" s="76">
        <v>750</v>
      </c>
      <c r="F7089" s="76">
        <v>6</v>
      </c>
      <c r="G7089" s="77">
        <v>13</v>
      </c>
      <c r="H7089" s="76" t="s">
        <v>3302</v>
      </c>
      <c r="I7089" s="77">
        <v>48.09</v>
      </c>
      <c r="J7089" s="2">
        <v>1</v>
      </c>
      <c r="K7089" s="119" cm="1">
        <f t="array" ref="K7089">ROUND(IF(C7089="Beer",SUM(LOOKUP(2,1/(SRP!$B$7:$B$9&lt;=E7089)/(SRP!$C$7:$C$9&gt;=E7089),SRP!$D$7:$D$9)*(G7089/100)*(E7089/1000)),IF(C7089="Spirits",SUM(LOOKUP(2,1/(SRP!$B$2:$B$6&lt;=E7089)/(SRP!$C$2:$C$6&gt;=E7089),SRP!$D$2:$D$6)*(G7089/100)*(E7089/1000)),IF(AND(C7089="Wine",D7089="Fortified Wines"),SUM(LOOKUP(2,1/(SRP!$B$20:$B$23&lt;=E7089)/(SRP!$C$20:$C$23&gt;=E7089),SRP!$D$20:$D$23)*(G7089/100)*(E7089/1000)),IF(C7089="Wine",SUM(LOOKUP(2,1/(SRP!$B$15:$B$19&lt;=E7089)/(SRP!$C$15:$C$19&gt;=E7089),SRP!$D$15:$D$19)*(G7089/100)*(E7089/1000)),IF(C7089="Ready to Drink",SUM(LOOKUP(2,1/(SRP!$B$10:$B$14&lt;=E7089)/(SRP!$C$10:$C$14&gt;=E7089),SRP!$D$10:$D$14)*(G7089/100)*(E7089/1000)),0))))),2)</f>
        <v>6.81</v>
      </c>
    </row>
    <row r="7090" spans="1:11" x14ac:dyDescent="0.35">
      <c r="A7090" s="2">
        <v>54777</v>
      </c>
      <c r="B7090" s="76" t="s">
        <v>5767</v>
      </c>
      <c r="C7090" s="76" t="s">
        <v>287</v>
      </c>
      <c r="D7090" s="76" t="s">
        <v>5292</v>
      </c>
      <c r="E7090" s="76">
        <v>473</v>
      </c>
      <c r="F7090" s="76">
        <v>24</v>
      </c>
      <c r="G7090" s="77">
        <v>6.5</v>
      </c>
      <c r="H7090" s="76" t="s">
        <v>3374</v>
      </c>
      <c r="I7090" s="77">
        <v>4.8600000000000003</v>
      </c>
      <c r="J7090" s="2">
        <v>1</v>
      </c>
      <c r="K7090" s="119" cm="1">
        <f t="array" ref="K7090">ROUND(IF(C7090="Beer",SUM(LOOKUP(2,1/(SRP!$B$7:$B$9&lt;=E7090)/(SRP!$C$7:$C$9&gt;=E7090),SRP!$D$7:$D$9)*(G7090/100)*(E7090/1000)),IF(C7090="Spirits",SUM(LOOKUP(2,1/(SRP!$B$2:$B$6&lt;=E7090)/(SRP!$C$2:$C$6&gt;=E7090),SRP!$D$2:$D$6)*(G7090/100)*(E7090/1000)),IF(AND(C7090="Wine",D7090="Fortified Wines"),SUM(LOOKUP(2,1/(SRP!$B$20:$B$23&lt;=E7090)/(SRP!$C$20:$C$23&gt;=E7090),SRP!$D$20:$D$23)*(G7090/100)*(E7090/1000)),IF(C7090="Wine",SUM(LOOKUP(2,1/(SRP!$B$15:$B$19&lt;=E7090)/(SRP!$C$15:$C$19&gt;=E7090),SRP!$D$15:$D$19)*(G7090/100)*(E7090/1000)),IF(C7090="Ready to Drink",SUM(LOOKUP(2,1/(SRP!$B$10:$B$14&lt;=E7090)/(SRP!$C$10:$C$14&gt;=E7090),SRP!$D$10:$D$14)*(G7090/100)*(E7090/1000)),0))))),2)</f>
        <v>2.15</v>
      </c>
    </row>
    <row r="7091" spans="1:11" x14ac:dyDescent="0.35">
      <c r="A7091" s="2">
        <v>54777</v>
      </c>
      <c r="B7091" s="76" t="s">
        <v>5767</v>
      </c>
      <c r="C7091" s="76" t="s">
        <v>287</v>
      </c>
      <c r="D7091" s="76" t="s">
        <v>5292</v>
      </c>
      <c r="E7091" s="76">
        <v>473</v>
      </c>
      <c r="F7091" s="76">
        <v>24</v>
      </c>
      <c r="G7091" s="77">
        <v>6.5</v>
      </c>
      <c r="H7091" s="76" t="s">
        <v>3374</v>
      </c>
      <c r="I7091" s="77">
        <v>4.8600000000000003</v>
      </c>
      <c r="J7091" s="2">
        <v>1</v>
      </c>
      <c r="K7091" s="119" cm="1">
        <f t="array" ref="K7091">ROUND(IF(C7091="Beer",SUM(LOOKUP(2,1/(SRP!$B$7:$B$9&lt;=E7091)/(SRP!$C$7:$C$9&gt;=E7091),SRP!$D$7:$D$9)*(G7091/100)*(E7091/1000)),IF(C7091="Spirits",SUM(LOOKUP(2,1/(SRP!$B$2:$B$6&lt;=E7091)/(SRP!$C$2:$C$6&gt;=E7091),SRP!$D$2:$D$6)*(G7091/100)*(E7091/1000)),IF(AND(C7091="Wine",D7091="Fortified Wines"),SUM(LOOKUP(2,1/(SRP!$B$20:$B$23&lt;=E7091)/(SRP!$C$20:$C$23&gt;=E7091),SRP!$D$20:$D$23)*(G7091/100)*(E7091/1000)),IF(C7091="Wine",SUM(LOOKUP(2,1/(SRP!$B$15:$B$19&lt;=E7091)/(SRP!$C$15:$C$19&gt;=E7091),SRP!$D$15:$D$19)*(G7091/100)*(E7091/1000)),IF(C7091="Ready to Drink",SUM(LOOKUP(2,1/(SRP!$B$10:$B$14&lt;=E7091)/(SRP!$C$10:$C$14&gt;=E7091),SRP!$D$10:$D$14)*(G7091/100)*(E7091/1000)),0))))),2)</f>
        <v>2.15</v>
      </c>
    </row>
    <row r="7092" spans="1:11" x14ac:dyDescent="0.35">
      <c r="A7092" s="2">
        <v>54778</v>
      </c>
      <c r="B7092" s="76" t="s">
        <v>5654</v>
      </c>
      <c r="C7092" s="76" t="s">
        <v>287</v>
      </c>
      <c r="D7092" s="76" t="s">
        <v>5230</v>
      </c>
      <c r="E7092" s="76">
        <v>473</v>
      </c>
      <c r="F7092" s="76">
        <v>24</v>
      </c>
      <c r="G7092" s="77">
        <v>4.5</v>
      </c>
      <c r="H7092" s="76" t="s">
        <v>3374</v>
      </c>
      <c r="I7092" s="77">
        <v>4.46</v>
      </c>
      <c r="J7092" s="2">
        <v>1</v>
      </c>
      <c r="K7092" s="119" cm="1">
        <f t="array" ref="K7092">ROUND(IF(C7092="Beer",SUM(LOOKUP(2,1/(SRP!$B$7:$B$9&lt;=E7092)/(SRP!$C$7:$C$9&gt;=E7092),SRP!$D$7:$D$9)*(G7092/100)*(E7092/1000)),IF(C7092="Spirits",SUM(LOOKUP(2,1/(SRP!$B$2:$B$6&lt;=E7092)/(SRP!$C$2:$C$6&gt;=E7092),SRP!$D$2:$D$6)*(G7092/100)*(E7092/1000)),IF(AND(C7092="Wine",D7092="Fortified Wines"),SUM(LOOKUP(2,1/(SRP!$B$20:$B$23&lt;=E7092)/(SRP!$C$20:$C$23&gt;=E7092),SRP!$D$20:$D$23)*(G7092/100)*(E7092/1000)),IF(C7092="Wine",SUM(LOOKUP(2,1/(SRP!$B$15:$B$19&lt;=E7092)/(SRP!$C$15:$C$19&gt;=E7092),SRP!$D$15:$D$19)*(G7092/100)*(E7092/1000)),IF(C7092="Ready to Drink",SUM(LOOKUP(2,1/(SRP!$B$10:$B$14&lt;=E7092)/(SRP!$C$10:$C$14&gt;=E7092),SRP!$D$10:$D$14)*(G7092/100)*(E7092/1000)),0))))),2)</f>
        <v>1.49</v>
      </c>
    </row>
    <row r="7093" spans="1:11" x14ac:dyDescent="0.35">
      <c r="A7093" s="2">
        <v>54778</v>
      </c>
      <c r="B7093" s="76" t="s">
        <v>5654</v>
      </c>
      <c r="C7093" s="76" t="s">
        <v>287</v>
      </c>
      <c r="D7093" s="76" t="s">
        <v>5230</v>
      </c>
      <c r="E7093" s="76">
        <v>473</v>
      </c>
      <c r="F7093" s="76">
        <v>24</v>
      </c>
      <c r="G7093" s="77">
        <v>4.5</v>
      </c>
      <c r="H7093" s="76" t="s">
        <v>3374</v>
      </c>
      <c r="I7093" s="77">
        <v>4.46</v>
      </c>
      <c r="J7093" s="2">
        <v>1</v>
      </c>
      <c r="K7093" s="119" cm="1">
        <f t="array" ref="K7093">ROUND(IF(C7093="Beer",SUM(LOOKUP(2,1/(SRP!$B$7:$B$9&lt;=E7093)/(SRP!$C$7:$C$9&gt;=E7093),SRP!$D$7:$D$9)*(G7093/100)*(E7093/1000)),IF(C7093="Spirits",SUM(LOOKUP(2,1/(SRP!$B$2:$B$6&lt;=E7093)/(SRP!$C$2:$C$6&gt;=E7093),SRP!$D$2:$D$6)*(G7093/100)*(E7093/1000)),IF(AND(C7093="Wine",D7093="Fortified Wines"),SUM(LOOKUP(2,1/(SRP!$B$20:$B$23&lt;=E7093)/(SRP!$C$20:$C$23&gt;=E7093),SRP!$D$20:$D$23)*(G7093/100)*(E7093/1000)),IF(C7093="Wine",SUM(LOOKUP(2,1/(SRP!$B$15:$B$19&lt;=E7093)/(SRP!$C$15:$C$19&gt;=E7093),SRP!$D$15:$D$19)*(G7093/100)*(E7093/1000)),IF(C7093="Ready to Drink",SUM(LOOKUP(2,1/(SRP!$B$10:$B$14&lt;=E7093)/(SRP!$C$10:$C$14&gt;=E7093),SRP!$D$10:$D$14)*(G7093/100)*(E7093/1000)),0))))),2)</f>
        <v>1.49</v>
      </c>
    </row>
    <row r="7094" spans="1:11" x14ac:dyDescent="0.35">
      <c r="A7094" s="2">
        <v>54785</v>
      </c>
      <c r="B7094" s="76" t="s">
        <v>5655</v>
      </c>
      <c r="C7094" s="76" t="s">
        <v>287</v>
      </c>
      <c r="D7094" s="76" t="s">
        <v>5292</v>
      </c>
      <c r="E7094" s="76">
        <v>473</v>
      </c>
      <c r="F7094" s="76">
        <v>24</v>
      </c>
      <c r="G7094" s="77">
        <v>5</v>
      </c>
      <c r="H7094" s="76" t="s">
        <v>4070</v>
      </c>
      <c r="I7094" s="77">
        <v>4.79</v>
      </c>
      <c r="J7094" s="2">
        <v>1</v>
      </c>
      <c r="K7094" s="119" cm="1">
        <f t="array" ref="K7094">ROUND(IF(C7094="Beer",SUM(LOOKUP(2,1/(SRP!$B$7:$B$9&lt;=E7094)/(SRP!$C$7:$C$9&gt;=E7094),SRP!$D$7:$D$9)*(G7094/100)*(E7094/1000)),IF(C7094="Spirits",SUM(LOOKUP(2,1/(SRP!$B$2:$B$6&lt;=E7094)/(SRP!$C$2:$C$6&gt;=E7094),SRP!$D$2:$D$6)*(G7094/100)*(E7094/1000)),IF(AND(C7094="Wine",D7094="Fortified Wines"),SUM(LOOKUP(2,1/(SRP!$B$20:$B$23&lt;=E7094)/(SRP!$C$20:$C$23&gt;=E7094),SRP!$D$20:$D$23)*(G7094/100)*(E7094/1000)),IF(C7094="Wine",SUM(LOOKUP(2,1/(SRP!$B$15:$B$19&lt;=E7094)/(SRP!$C$15:$C$19&gt;=E7094),SRP!$D$15:$D$19)*(G7094/100)*(E7094/1000)),IF(C7094="Ready to Drink",SUM(LOOKUP(2,1/(SRP!$B$10:$B$14&lt;=E7094)/(SRP!$C$10:$C$14&gt;=E7094),SRP!$D$10:$D$14)*(G7094/100)*(E7094/1000)),0))))),2)</f>
        <v>1.65</v>
      </c>
    </row>
    <row r="7095" spans="1:11" x14ac:dyDescent="0.35">
      <c r="A7095" s="2">
        <v>54785</v>
      </c>
      <c r="B7095" s="76" t="s">
        <v>5655</v>
      </c>
      <c r="C7095" s="76" t="s">
        <v>287</v>
      </c>
      <c r="D7095" s="76" t="s">
        <v>5292</v>
      </c>
      <c r="E7095" s="76">
        <v>473</v>
      </c>
      <c r="F7095" s="76">
        <v>24</v>
      </c>
      <c r="G7095" s="77">
        <v>5</v>
      </c>
      <c r="H7095" s="76" t="s">
        <v>4070</v>
      </c>
      <c r="I7095" s="77">
        <v>4.79</v>
      </c>
      <c r="J7095" s="2">
        <v>1</v>
      </c>
      <c r="K7095" s="119" cm="1">
        <f t="array" ref="K7095">ROUND(IF(C7095="Beer",SUM(LOOKUP(2,1/(SRP!$B$7:$B$9&lt;=E7095)/(SRP!$C$7:$C$9&gt;=E7095),SRP!$D$7:$D$9)*(G7095/100)*(E7095/1000)),IF(C7095="Spirits",SUM(LOOKUP(2,1/(SRP!$B$2:$B$6&lt;=E7095)/(SRP!$C$2:$C$6&gt;=E7095),SRP!$D$2:$D$6)*(G7095/100)*(E7095/1000)),IF(AND(C7095="Wine",D7095="Fortified Wines"),SUM(LOOKUP(2,1/(SRP!$B$20:$B$23&lt;=E7095)/(SRP!$C$20:$C$23&gt;=E7095),SRP!$D$20:$D$23)*(G7095/100)*(E7095/1000)),IF(C7095="Wine",SUM(LOOKUP(2,1/(SRP!$B$15:$B$19&lt;=E7095)/(SRP!$C$15:$C$19&gt;=E7095),SRP!$D$15:$D$19)*(G7095/100)*(E7095/1000)),IF(C7095="Ready to Drink",SUM(LOOKUP(2,1/(SRP!$B$10:$B$14&lt;=E7095)/(SRP!$C$10:$C$14&gt;=E7095),SRP!$D$10:$D$14)*(G7095/100)*(E7095/1000)),0))))),2)</f>
        <v>1.65</v>
      </c>
    </row>
    <row r="7096" spans="1:11" x14ac:dyDescent="0.35">
      <c r="A7096" s="2">
        <v>54823</v>
      </c>
      <c r="B7096" s="76" t="s">
        <v>5656</v>
      </c>
      <c r="C7096" s="76" t="s">
        <v>285</v>
      </c>
      <c r="D7096" s="76" t="s">
        <v>6931</v>
      </c>
      <c r="E7096" s="76">
        <v>750</v>
      </c>
      <c r="F7096" s="76">
        <v>12</v>
      </c>
      <c r="G7096" s="77">
        <v>40</v>
      </c>
      <c r="H7096" s="76" t="s">
        <v>3279</v>
      </c>
      <c r="I7096" s="77">
        <v>30.99</v>
      </c>
      <c r="J7096" s="2">
        <v>1</v>
      </c>
      <c r="K7096" s="119" cm="1">
        <f t="array" ref="K7096">ROUND(IF(C7096="Beer",SUM(LOOKUP(2,1/(SRP!$B$7:$B$9&lt;=E7096)/(SRP!$C$7:$C$9&gt;=E7096),SRP!$D$7:$D$9)*(G7096/100)*(E7096/1000)),IF(C7096="Spirits",SUM(LOOKUP(2,1/(SRP!$B$2:$B$6&lt;=E7096)/(SRP!$C$2:$C$6&gt;=E7096),SRP!$D$2:$D$6)*(G7096/100)*(E7096/1000)),IF(AND(C7096="Wine",D7096="Fortified Wines"),SUM(LOOKUP(2,1/(SRP!$B$20:$B$23&lt;=E7096)/(SRP!$C$20:$C$23&gt;=E7096),SRP!$D$20:$D$23)*(G7096/100)*(E7096/1000)),IF(C7096="Wine",SUM(LOOKUP(2,1/(SRP!$B$15:$B$19&lt;=E7096)/(SRP!$C$15:$C$19&gt;=E7096),SRP!$D$15:$D$19)*(G7096/100)*(E7096/1000)),IF(C7096="Ready to Drink",SUM(LOOKUP(2,1/(SRP!$B$10:$B$14&lt;=E7096)/(SRP!$C$10:$C$14&gt;=E7096),SRP!$D$10:$D$14)*(G7096/100)*(E7096/1000)),0))))),2)</f>
        <v>20.94</v>
      </c>
    </row>
    <row r="7097" spans="1:11" x14ac:dyDescent="0.35">
      <c r="A7097" s="2">
        <v>54824</v>
      </c>
      <c r="B7097" s="76" t="s">
        <v>5657</v>
      </c>
      <c r="C7097" s="76" t="s">
        <v>287</v>
      </c>
      <c r="D7097" s="76" t="s">
        <v>5240</v>
      </c>
      <c r="E7097" s="76">
        <v>355</v>
      </c>
      <c r="F7097" s="76">
        <v>24</v>
      </c>
      <c r="G7097" s="77">
        <v>10.5</v>
      </c>
      <c r="H7097" s="76" t="s">
        <v>3387</v>
      </c>
      <c r="I7097" s="77">
        <v>5.25</v>
      </c>
      <c r="J7097" s="2">
        <v>1</v>
      </c>
      <c r="K7097" s="119" cm="1">
        <f t="array" ref="K7097">ROUND(IF(C7097="Beer",SUM(LOOKUP(2,1/(SRP!$B$7:$B$9&lt;=E7097)/(SRP!$C$7:$C$9&gt;=E7097),SRP!$D$7:$D$9)*(G7097/100)*(E7097/1000)),IF(C7097="Spirits",SUM(LOOKUP(2,1/(SRP!$B$2:$B$6&lt;=E7097)/(SRP!$C$2:$C$6&gt;=E7097),SRP!$D$2:$D$6)*(G7097/100)*(E7097/1000)),IF(AND(C7097="Wine",D7097="Fortified Wines"),SUM(LOOKUP(2,1/(SRP!$B$20:$B$23&lt;=E7097)/(SRP!$C$20:$C$23&gt;=E7097),SRP!$D$20:$D$23)*(G7097/100)*(E7097/1000)),IF(C7097="Wine",SUM(LOOKUP(2,1/(SRP!$B$15:$B$19&lt;=E7097)/(SRP!$C$15:$C$19&gt;=E7097),SRP!$D$15:$D$19)*(G7097/100)*(E7097/1000)),IF(C7097="Ready to Drink",SUM(LOOKUP(2,1/(SRP!$B$10:$B$14&lt;=E7097)/(SRP!$C$10:$C$14&gt;=E7097),SRP!$D$10:$D$14)*(G7097/100)*(E7097/1000)),0))))),2)</f>
        <v>2.6</v>
      </c>
    </row>
    <row r="7098" spans="1:11" x14ac:dyDescent="0.35">
      <c r="A7098" s="2">
        <v>54824</v>
      </c>
      <c r="B7098" s="76" t="s">
        <v>5657</v>
      </c>
      <c r="C7098" s="76" t="s">
        <v>287</v>
      </c>
      <c r="D7098" s="76" t="s">
        <v>5240</v>
      </c>
      <c r="E7098" s="76">
        <v>355</v>
      </c>
      <c r="F7098" s="76">
        <v>24</v>
      </c>
      <c r="G7098" s="77">
        <v>10.5</v>
      </c>
      <c r="H7098" s="76" t="s">
        <v>3387</v>
      </c>
      <c r="I7098" s="77">
        <v>5.25</v>
      </c>
      <c r="J7098" s="2">
        <v>1</v>
      </c>
      <c r="K7098" s="119" cm="1">
        <f t="array" ref="K7098">ROUND(IF(C7098="Beer",SUM(LOOKUP(2,1/(SRP!$B$7:$B$9&lt;=E7098)/(SRP!$C$7:$C$9&gt;=E7098),SRP!$D$7:$D$9)*(G7098/100)*(E7098/1000)),IF(C7098="Spirits",SUM(LOOKUP(2,1/(SRP!$B$2:$B$6&lt;=E7098)/(SRP!$C$2:$C$6&gt;=E7098),SRP!$D$2:$D$6)*(G7098/100)*(E7098/1000)),IF(AND(C7098="Wine",D7098="Fortified Wines"),SUM(LOOKUP(2,1/(SRP!$B$20:$B$23&lt;=E7098)/(SRP!$C$20:$C$23&gt;=E7098),SRP!$D$20:$D$23)*(G7098/100)*(E7098/1000)),IF(C7098="Wine",SUM(LOOKUP(2,1/(SRP!$B$15:$B$19&lt;=E7098)/(SRP!$C$15:$C$19&gt;=E7098),SRP!$D$15:$D$19)*(G7098/100)*(E7098/1000)),IF(C7098="Ready to Drink",SUM(LOOKUP(2,1/(SRP!$B$10:$B$14&lt;=E7098)/(SRP!$C$10:$C$14&gt;=E7098),SRP!$D$10:$D$14)*(G7098/100)*(E7098/1000)),0))))),2)</f>
        <v>2.6</v>
      </c>
    </row>
    <row r="7099" spans="1:11" x14ac:dyDescent="0.35">
      <c r="A7099" s="2">
        <v>54835</v>
      </c>
      <c r="B7099" s="76" t="s">
        <v>5658</v>
      </c>
      <c r="C7099" s="76" t="s">
        <v>287</v>
      </c>
      <c r="D7099" s="76" t="s">
        <v>5266</v>
      </c>
      <c r="E7099" s="76">
        <v>473</v>
      </c>
      <c r="F7099" s="76">
        <v>24</v>
      </c>
      <c r="G7099" s="77">
        <v>5</v>
      </c>
      <c r="H7099" s="76" t="s">
        <v>6874</v>
      </c>
      <c r="I7099" s="77">
        <v>4.25</v>
      </c>
      <c r="J7099" s="2">
        <v>1</v>
      </c>
      <c r="K7099" s="119" cm="1">
        <f t="array" ref="K7099">ROUND(IF(C7099="Beer",SUM(LOOKUP(2,1/(SRP!$B$7:$B$9&lt;=E7099)/(SRP!$C$7:$C$9&gt;=E7099),SRP!$D$7:$D$9)*(G7099/100)*(E7099/1000)),IF(C7099="Spirits",SUM(LOOKUP(2,1/(SRP!$B$2:$B$6&lt;=E7099)/(SRP!$C$2:$C$6&gt;=E7099),SRP!$D$2:$D$6)*(G7099/100)*(E7099/1000)),IF(AND(C7099="Wine",D7099="Fortified Wines"),SUM(LOOKUP(2,1/(SRP!$B$20:$B$23&lt;=E7099)/(SRP!$C$20:$C$23&gt;=E7099),SRP!$D$20:$D$23)*(G7099/100)*(E7099/1000)),IF(C7099="Wine",SUM(LOOKUP(2,1/(SRP!$B$15:$B$19&lt;=E7099)/(SRP!$C$15:$C$19&gt;=E7099),SRP!$D$15:$D$19)*(G7099/100)*(E7099/1000)),IF(C7099="Ready to Drink",SUM(LOOKUP(2,1/(SRP!$B$10:$B$14&lt;=E7099)/(SRP!$C$10:$C$14&gt;=E7099),SRP!$D$10:$D$14)*(G7099/100)*(E7099/1000)),0))))),2)</f>
        <v>1.65</v>
      </c>
    </row>
    <row r="7100" spans="1:11" x14ac:dyDescent="0.35">
      <c r="A7100" s="2">
        <v>54835</v>
      </c>
      <c r="B7100" s="76" t="s">
        <v>5658</v>
      </c>
      <c r="C7100" s="76" t="s">
        <v>287</v>
      </c>
      <c r="D7100" s="76" t="s">
        <v>5266</v>
      </c>
      <c r="E7100" s="76">
        <v>473</v>
      </c>
      <c r="F7100" s="76">
        <v>24</v>
      </c>
      <c r="G7100" s="77">
        <v>5</v>
      </c>
      <c r="H7100" s="76" t="s">
        <v>3377</v>
      </c>
      <c r="I7100" s="77">
        <v>4.25</v>
      </c>
      <c r="J7100" s="2">
        <v>1</v>
      </c>
      <c r="K7100" s="119" cm="1">
        <f t="array" ref="K7100">ROUND(IF(C7100="Beer",SUM(LOOKUP(2,1/(SRP!$B$7:$B$9&lt;=E7100)/(SRP!$C$7:$C$9&gt;=E7100),SRP!$D$7:$D$9)*(G7100/100)*(E7100/1000)),IF(C7100="Spirits",SUM(LOOKUP(2,1/(SRP!$B$2:$B$6&lt;=E7100)/(SRP!$C$2:$C$6&gt;=E7100),SRP!$D$2:$D$6)*(G7100/100)*(E7100/1000)),IF(AND(C7100="Wine",D7100="Fortified Wines"),SUM(LOOKUP(2,1/(SRP!$B$20:$B$23&lt;=E7100)/(SRP!$C$20:$C$23&gt;=E7100),SRP!$D$20:$D$23)*(G7100/100)*(E7100/1000)),IF(C7100="Wine",SUM(LOOKUP(2,1/(SRP!$B$15:$B$19&lt;=E7100)/(SRP!$C$15:$C$19&gt;=E7100),SRP!$D$15:$D$19)*(G7100/100)*(E7100/1000)),IF(C7100="Ready to Drink",SUM(LOOKUP(2,1/(SRP!$B$10:$B$14&lt;=E7100)/(SRP!$C$10:$C$14&gt;=E7100),SRP!$D$10:$D$14)*(G7100/100)*(E7100/1000)),0))))),2)</f>
        <v>1.65</v>
      </c>
    </row>
    <row r="7101" spans="1:11" x14ac:dyDescent="0.35">
      <c r="A7101" s="2">
        <v>54838</v>
      </c>
      <c r="B7101" s="76" t="s">
        <v>5659</v>
      </c>
      <c r="C7101" s="76" t="s">
        <v>286</v>
      </c>
      <c r="D7101" s="76" t="s">
        <v>5284</v>
      </c>
      <c r="E7101" s="76">
        <v>375</v>
      </c>
      <c r="F7101" s="76">
        <v>6</v>
      </c>
      <c r="G7101" s="77">
        <v>12</v>
      </c>
      <c r="H7101" s="76" t="s">
        <v>3292</v>
      </c>
      <c r="I7101" s="77">
        <v>39.99</v>
      </c>
      <c r="J7101" s="2">
        <v>1</v>
      </c>
      <c r="K7101" s="119" cm="1">
        <f t="array" ref="K7101">ROUND(IF(C7101="Beer",SUM(LOOKUP(2,1/(SRP!$B$7:$B$9&lt;=E7101)/(SRP!$C$7:$C$9&gt;=E7101),SRP!$D$7:$D$9)*(G7101/100)*(E7101/1000)),IF(C7101="Spirits",SUM(LOOKUP(2,1/(SRP!$B$2:$B$6&lt;=E7101)/(SRP!$C$2:$C$6&gt;=E7101),SRP!$D$2:$D$6)*(G7101/100)*(E7101/1000)),IF(AND(C7101="Wine",D7101="Fortified Wines"),SUM(LOOKUP(2,1/(SRP!$B$20:$B$23&lt;=E7101)/(SRP!$C$20:$C$23&gt;=E7101),SRP!$D$20:$D$23)*(G7101/100)*(E7101/1000)),IF(C7101="Wine",SUM(LOOKUP(2,1/(SRP!$B$15:$B$19&lt;=E7101)/(SRP!$C$15:$C$19&gt;=E7101),SRP!$D$15:$D$19)*(G7101/100)*(E7101/1000)),IF(C7101="Ready to Drink",SUM(LOOKUP(2,1/(SRP!$B$10:$B$14&lt;=E7101)/(SRP!$C$10:$C$14&gt;=E7101),SRP!$D$10:$D$14)*(G7101/100)*(E7101/1000)),0))))),2)</f>
        <v>3.33</v>
      </c>
    </row>
    <row r="7102" spans="1:11" x14ac:dyDescent="0.35">
      <c r="A7102" s="2">
        <v>54841</v>
      </c>
      <c r="B7102" s="76" t="s">
        <v>1</v>
      </c>
      <c r="C7102" s="76" t="s">
        <v>285</v>
      </c>
      <c r="D7102" s="76" t="s">
        <v>5262</v>
      </c>
      <c r="E7102" s="76">
        <v>1750</v>
      </c>
      <c r="F7102" s="76">
        <v>6</v>
      </c>
      <c r="G7102" s="77">
        <v>40</v>
      </c>
      <c r="H7102" s="76" t="s">
        <v>3279</v>
      </c>
      <c r="I7102" s="77">
        <v>58.29</v>
      </c>
      <c r="J7102" s="2">
        <v>1</v>
      </c>
      <c r="K7102" s="119" cm="1">
        <f t="array" ref="K7102">ROUND(IF(C7102="Beer",SUM(LOOKUP(2,1/(SRP!$B$7:$B$9&lt;=E7102)/(SRP!$C$7:$C$9&gt;=E7102),SRP!$D$7:$D$9)*(G7102/100)*(E7102/1000)),IF(C7102="Spirits",SUM(LOOKUP(2,1/(SRP!$B$2:$B$6&lt;=E7102)/(SRP!$C$2:$C$6&gt;=E7102),SRP!$D$2:$D$6)*(G7102/100)*(E7102/1000)),IF(AND(C7102="Wine",D7102="Fortified Wines"),SUM(LOOKUP(2,1/(SRP!$B$20:$B$23&lt;=E7102)/(SRP!$C$20:$C$23&gt;=E7102),SRP!$D$20:$D$23)*(G7102/100)*(E7102/1000)),IF(C7102="Wine",SUM(LOOKUP(2,1/(SRP!$B$15:$B$19&lt;=E7102)/(SRP!$C$15:$C$19&gt;=E7102),SRP!$D$15:$D$19)*(G7102/100)*(E7102/1000)),IF(C7102="Ready to Drink",SUM(LOOKUP(2,1/(SRP!$B$10:$B$14&lt;=E7102)/(SRP!$C$10:$C$14&gt;=E7102),SRP!$D$10:$D$14)*(G7102/100)*(E7102/1000)),0))))),2)</f>
        <v>48.87</v>
      </c>
    </row>
    <row r="7103" spans="1:11" x14ac:dyDescent="0.35">
      <c r="A7103" s="2">
        <v>54878</v>
      </c>
      <c r="B7103" s="76" t="s">
        <v>5660</v>
      </c>
      <c r="C7103" s="76" t="s">
        <v>287</v>
      </c>
      <c r="D7103" s="76" t="s">
        <v>5240</v>
      </c>
      <c r="E7103" s="76">
        <v>473</v>
      </c>
      <c r="F7103" s="76">
        <v>24</v>
      </c>
      <c r="G7103" s="77">
        <v>6.5</v>
      </c>
      <c r="H7103" s="76" t="s">
        <v>3349</v>
      </c>
      <c r="I7103" s="77">
        <v>4</v>
      </c>
      <c r="J7103" s="2">
        <v>1</v>
      </c>
      <c r="K7103" s="119" cm="1">
        <f t="array" ref="K7103">ROUND(IF(C7103="Beer",SUM(LOOKUP(2,1/(SRP!$B$7:$B$9&lt;=E7103)/(SRP!$C$7:$C$9&gt;=E7103),SRP!$D$7:$D$9)*(G7103/100)*(E7103/1000)),IF(C7103="Spirits",SUM(LOOKUP(2,1/(SRP!$B$2:$B$6&lt;=E7103)/(SRP!$C$2:$C$6&gt;=E7103),SRP!$D$2:$D$6)*(G7103/100)*(E7103/1000)),IF(AND(C7103="Wine",D7103="Fortified Wines"),SUM(LOOKUP(2,1/(SRP!$B$20:$B$23&lt;=E7103)/(SRP!$C$20:$C$23&gt;=E7103),SRP!$D$20:$D$23)*(G7103/100)*(E7103/1000)),IF(C7103="Wine",SUM(LOOKUP(2,1/(SRP!$B$15:$B$19&lt;=E7103)/(SRP!$C$15:$C$19&gt;=E7103),SRP!$D$15:$D$19)*(G7103/100)*(E7103/1000)),IF(C7103="Ready to Drink",SUM(LOOKUP(2,1/(SRP!$B$10:$B$14&lt;=E7103)/(SRP!$C$10:$C$14&gt;=E7103),SRP!$D$10:$D$14)*(G7103/100)*(E7103/1000)),0))))),2)</f>
        <v>2.15</v>
      </c>
    </row>
    <row r="7104" spans="1:11" x14ac:dyDescent="0.35">
      <c r="A7104" s="2">
        <v>54878</v>
      </c>
      <c r="B7104" s="76" t="s">
        <v>5660</v>
      </c>
      <c r="C7104" s="76" t="s">
        <v>287</v>
      </c>
      <c r="D7104" s="76" t="s">
        <v>5240</v>
      </c>
      <c r="E7104" s="76">
        <v>473</v>
      </c>
      <c r="F7104" s="76">
        <v>24</v>
      </c>
      <c r="G7104" s="77">
        <v>6.5</v>
      </c>
      <c r="H7104" s="76" t="s">
        <v>3349</v>
      </c>
      <c r="I7104" s="77">
        <v>4</v>
      </c>
      <c r="J7104" s="2">
        <v>1</v>
      </c>
      <c r="K7104" s="119" cm="1">
        <f t="array" ref="K7104">ROUND(IF(C7104="Beer",SUM(LOOKUP(2,1/(SRP!$B$7:$B$9&lt;=E7104)/(SRP!$C$7:$C$9&gt;=E7104),SRP!$D$7:$D$9)*(G7104/100)*(E7104/1000)),IF(C7104="Spirits",SUM(LOOKUP(2,1/(SRP!$B$2:$B$6&lt;=E7104)/(SRP!$C$2:$C$6&gt;=E7104),SRP!$D$2:$D$6)*(G7104/100)*(E7104/1000)),IF(AND(C7104="Wine",D7104="Fortified Wines"),SUM(LOOKUP(2,1/(SRP!$B$20:$B$23&lt;=E7104)/(SRP!$C$20:$C$23&gt;=E7104),SRP!$D$20:$D$23)*(G7104/100)*(E7104/1000)),IF(C7104="Wine",SUM(LOOKUP(2,1/(SRP!$B$15:$B$19&lt;=E7104)/(SRP!$C$15:$C$19&gt;=E7104),SRP!$D$15:$D$19)*(G7104/100)*(E7104/1000)),IF(C7104="Ready to Drink",SUM(LOOKUP(2,1/(SRP!$B$10:$B$14&lt;=E7104)/(SRP!$C$10:$C$14&gt;=E7104),SRP!$D$10:$D$14)*(G7104/100)*(E7104/1000)),0))))),2)</f>
        <v>2.15</v>
      </c>
    </row>
    <row r="7105" spans="1:11" x14ac:dyDescent="0.35">
      <c r="A7105" s="2">
        <v>54899</v>
      </c>
      <c r="B7105" s="76" t="s">
        <v>6474</v>
      </c>
      <c r="C7105" s="76" t="s">
        <v>285</v>
      </c>
      <c r="D7105" s="76" t="s">
        <v>5243</v>
      </c>
      <c r="E7105" s="76">
        <v>700</v>
      </c>
      <c r="F7105" s="76">
        <v>6</v>
      </c>
      <c r="G7105" s="77">
        <v>40</v>
      </c>
      <c r="H7105" s="76" t="s">
        <v>3379</v>
      </c>
      <c r="I7105" s="77">
        <v>44.95</v>
      </c>
      <c r="J7105" s="2">
        <v>1</v>
      </c>
      <c r="K7105" s="119" cm="1">
        <f t="array" ref="K7105">ROUND(IF(C7105="Beer",SUM(LOOKUP(2,1/(SRP!$B$7:$B$9&lt;=E7105)/(SRP!$C$7:$C$9&gt;=E7105),SRP!$D$7:$D$9)*(G7105/100)*(E7105/1000)),IF(C7105="Spirits",SUM(LOOKUP(2,1/(SRP!$B$2:$B$6&lt;=E7105)/(SRP!$C$2:$C$6&gt;=E7105),SRP!$D$2:$D$6)*(G7105/100)*(E7105/1000)),IF(AND(C7105="Wine",D7105="Fortified Wines"),SUM(LOOKUP(2,1/(SRP!$B$20:$B$23&lt;=E7105)/(SRP!$C$20:$C$23&gt;=E7105),SRP!$D$20:$D$23)*(G7105/100)*(E7105/1000)),IF(C7105="Wine",SUM(LOOKUP(2,1/(SRP!$B$15:$B$19&lt;=E7105)/(SRP!$C$15:$C$19&gt;=E7105),SRP!$D$15:$D$19)*(G7105/100)*(E7105/1000)),IF(C7105="Ready to Drink",SUM(LOOKUP(2,1/(SRP!$B$10:$B$14&lt;=E7105)/(SRP!$C$10:$C$14&gt;=E7105),SRP!$D$10:$D$14)*(G7105/100)*(E7105/1000)),0))))),2)</f>
        <v>19.55</v>
      </c>
    </row>
    <row r="7106" spans="1:11" x14ac:dyDescent="0.35">
      <c r="A7106" s="2">
        <v>54907</v>
      </c>
      <c r="B7106" s="76" t="s">
        <v>5661</v>
      </c>
      <c r="C7106" s="76" t="s">
        <v>287</v>
      </c>
      <c r="D7106" s="76" t="s">
        <v>5240</v>
      </c>
      <c r="E7106" s="76">
        <v>3784</v>
      </c>
      <c r="F7106" s="76">
        <v>3</v>
      </c>
      <c r="G7106" s="77">
        <v>5.5</v>
      </c>
      <c r="H7106" s="76" t="s">
        <v>3301</v>
      </c>
      <c r="I7106" s="77">
        <v>25.73</v>
      </c>
      <c r="J7106" s="2">
        <v>8</v>
      </c>
      <c r="K7106" s="119" cm="1">
        <f t="array" ref="K7106">ROUND(IF(C7106="Beer",SUM(LOOKUP(2,1/(SRP!$B$7:$B$9&lt;=E7106)/(SRP!$C$7:$C$9&gt;=E7106),SRP!$D$7:$D$9)*(G7106/100)*(E7106/1000)),IF(C7106="Spirits",SUM(LOOKUP(2,1/(SRP!$B$2:$B$6&lt;=E7106)/(SRP!$C$2:$C$6&gt;=E7106),SRP!$D$2:$D$6)*(G7106/100)*(E7106/1000)),IF(AND(C7106="Wine",D7106="Fortified Wines"),SUM(LOOKUP(2,1/(SRP!$B$20:$B$23&lt;=E7106)/(SRP!$C$20:$C$23&gt;=E7106),SRP!$D$20:$D$23)*(G7106/100)*(E7106/1000)),IF(C7106="Wine",SUM(LOOKUP(2,1/(SRP!$B$15:$B$19&lt;=E7106)/(SRP!$C$15:$C$19&gt;=E7106),SRP!$D$15:$D$19)*(G7106/100)*(E7106/1000)),IF(C7106="Ready to Drink",SUM(LOOKUP(2,1/(SRP!$B$10:$B$14&lt;=E7106)/(SRP!$C$10:$C$14&gt;=E7106),SRP!$D$10:$D$14)*(G7106/100)*(E7106/1000)),0))))),2)</f>
        <v>14.53</v>
      </c>
    </row>
    <row r="7107" spans="1:11" x14ac:dyDescent="0.35">
      <c r="A7107" s="2">
        <v>54907</v>
      </c>
      <c r="B7107" s="76" t="s">
        <v>5661</v>
      </c>
      <c r="C7107" s="76" t="s">
        <v>287</v>
      </c>
      <c r="D7107" s="76" t="s">
        <v>5240</v>
      </c>
      <c r="E7107" s="76">
        <v>3784</v>
      </c>
      <c r="F7107" s="76">
        <v>3</v>
      </c>
      <c r="G7107" s="77">
        <v>5.5</v>
      </c>
      <c r="H7107" s="76" t="s">
        <v>3301</v>
      </c>
      <c r="I7107" s="77">
        <v>25.73</v>
      </c>
      <c r="J7107" s="2">
        <v>8</v>
      </c>
      <c r="K7107" s="119" cm="1">
        <f t="array" ref="K7107">ROUND(IF(C7107="Beer",SUM(LOOKUP(2,1/(SRP!$B$7:$B$9&lt;=E7107)/(SRP!$C$7:$C$9&gt;=E7107),SRP!$D$7:$D$9)*(G7107/100)*(E7107/1000)),IF(C7107="Spirits",SUM(LOOKUP(2,1/(SRP!$B$2:$B$6&lt;=E7107)/(SRP!$C$2:$C$6&gt;=E7107),SRP!$D$2:$D$6)*(G7107/100)*(E7107/1000)),IF(AND(C7107="Wine",D7107="Fortified Wines"),SUM(LOOKUP(2,1/(SRP!$B$20:$B$23&lt;=E7107)/(SRP!$C$20:$C$23&gt;=E7107),SRP!$D$20:$D$23)*(G7107/100)*(E7107/1000)),IF(C7107="Wine",SUM(LOOKUP(2,1/(SRP!$B$15:$B$19&lt;=E7107)/(SRP!$C$15:$C$19&gt;=E7107),SRP!$D$15:$D$19)*(G7107/100)*(E7107/1000)),IF(C7107="Ready to Drink",SUM(LOOKUP(2,1/(SRP!$B$10:$B$14&lt;=E7107)/(SRP!$C$10:$C$14&gt;=E7107),SRP!$D$10:$D$14)*(G7107/100)*(E7107/1000)),0))))),2)</f>
        <v>14.53</v>
      </c>
    </row>
    <row r="7108" spans="1:11" x14ac:dyDescent="0.35">
      <c r="A7108" s="2">
        <v>54919</v>
      </c>
      <c r="B7108" s="76" t="s">
        <v>5662</v>
      </c>
      <c r="C7108" s="76" t="s">
        <v>287</v>
      </c>
      <c r="D7108" s="76" t="s">
        <v>5266</v>
      </c>
      <c r="E7108" s="76">
        <v>473</v>
      </c>
      <c r="F7108" s="76">
        <v>24</v>
      </c>
      <c r="G7108" s="77">
        <v>5.25</v>
      </c>
      <c r="H7108" s="76" t="s">
        <v>3380</v>
      </c>
      <c r="I7108" s="77">
        <v>4.5</v>
      </c>
      <c r="J7108" s="2">
        <v>1</v>
      </c>
      <c r="K7108" s="119" cm="1">
        <f t="array" ref="K7108">ROUND(IF(C7108="Beer",SUM(LOOKUP(2,1/(SRP!$B$7:$B$9&lt;=E7108)/(SRP!$C$7:$C$9&gt;=E7108),SRP!$D$7:$D$9)*(G7108/100)*(E7108/1000)),IF(C7108="Spirits",SUM(LOOKUP(2,1/(SRP!$B$2:$B$6&lt;=E7108)/(SRP!$C$2:$C$6&gt;=E7108),SRP!$D$2:$D$6)*(G7108/100)*(E7108/1000)),IF(AND(C7108="Wine",D7108="Fortified Wines"),SUM(LOOKUP(2,1/(SRP!$B$20:$B$23&lt;=E7108)/(SRP!$C$20:$C$23&gt;=E7108),SRP!$D$20:$D$23)*(G7108/100)*(E7108/1000)),IF(C7108="Wine",SUM(LOOKUP(2,1/(SRP!$B$15:$B$19&lt;=E7108)/(SRP!$C$15:$C$19&gt;=E7108),SRP!$D$15:$D$19)*(G7108/100)*(E7108/1000)),IF(C7108="Ready to Drink",SUM(LOOKUP(2,1/(SRP!$B$10:$B$14&lt;=E7108)/(SRP!$C$10:$C$14&gt;=E7108),SRP!$D$10:$D$14)*(G7108/100)*(E7108/1000)),0))))),2)</f>
        <v>1.73</v>
      </c>
    </row>
    <row r="7109" spans="1:11" x14ac:dyDescent="0.35">
      <c r="A7109" s="2">
        <v>54919</v>
      </c>
      <c r="B7109" s="76" t="s">
        <v>5662</v>
      </c>
      <c r="C7109" s="76" t="s">
        <v>287</v>
      </c>
      <c r="D7109" s="76" t="s">
        <v>5266</v>
      </c>
      <c r="E7109" s="76">
        <v>473</v>
      </c>
      <c r="F7109" s="76">
        <v>24</v>
      </c>
      <c r="G7109" s="77">
        <v>5.25</v>
      </c>
      <c r="H7109" s="76" t="s">
        <v>3380</v>
      </c>
      <c r="I7109" s="77">
        <v>4.5</v>
      </c>
      <c r="J7109" s="2">
        <v>1</v>
      </c>
      <c r="K7109" s="119" cm="1">
        <f t="array" ref="K7109">ROUND(IF(C7109="Beer",SUM(LOOKUP(2,1/(SRP!$B$7:$B$9&lt;=E7109)/(SRP!$C$7:$C$9&gt;=E7109),SRP!$D$7:$D$9)*(G7109/100)*(E7109/1000)),IF(C7109="Spirits",SUM(LOOKUP(2,1/(SRP!$B$2:$B$6&lt;=E7109)/(SRP!$C$2:$C$6&gt;=E7109),SRP!$D$2:$D$6)*(G7109/100)*(E7109/1000)),IF(AND(C7109="Wine",D7109="Fortified Wines"),SUM(LOOKUP(2,1/(SRP!$B$20:$B$23&lt;=E7109)/(SRP!$C$20:$C$23&gt;=E7109),SRP!$D$20:$D$23)*(G7109/100)*(E7109/1000)),IF(C7109="Wine",SUM(LOOKUP(2,1/(SRP!$B$15:$B$19&lt;=E7109)/(SRP!$C$15:$C$19&gt;=E7109),SRP!$D$15:$D$19)*(G7109/100)*(E7109/1000)),IF(C7109="Ready to Drink",SUM(LOOKUP(2,1/(SRP!$B$10:$B$14&lt;=E7109)/(SRP!$C$10:$C$14&gt;=E7109),SRP!$D$10:$D$14)*(G7109/100)*(E7109/1000)),0))))),2)</f>
        <v>1.73</v>
      </c>
    </row>
    <row r="7110" spans="1:11" x14ac:dyDescent="0.35">
      <c r="A7110" s="2">
        <v>54927</v>
      </c>
      <c r="B7110" s="76" t="s">
        <v>5663</v>
      </c>
      <c r="C7110" s="76" t="s">
        <v>287</v>
      </c>
      <c r="D7110" s="76" t="s">
        <v>5310</v>
      </c>
      <c r="E7110" s="76">
        <v>1980</v>
      </c>
      <c r="F7110" s="76">
        <v>4</v>
      </c>
      <c r="H7110" s="76" t="s">
        <v>3328</v>
      </c>
      <c r="I7110" s="77">
        <v>10.9</v>
      </c>
      <c r="J7110" s="2">
        <v>6</v>
      </c>
      <c r="K7110" s="119" cm="1">
        <f t="array" ref="K7110">ROUND(IF(C7110="Beer",SUM(LOOKUP(2,1/(SRP!$B$7:$B$9&lt;=E7110)/(SRP!$C$7:$C$9&gt;=E7110),SRP!$D$7:$D$9)*(G7110/100)*(E7110/1000)),IF(C7110="Spirits",SUM(LOOKUP(2,1/(SRP!$B$2:$B$6&lt;=E7110)/(SRP!$C$2:$C$6&gt;=E7110),SRP!$D$2:$D$6)*(G7110/100)*(E7110/1000)),IF(AND(C7110="Wine",D7110="Fortified Wines"),SUM(LOOKUP(2,1/(SRP!$B$20:$B$23&lt;=E7110)/(SRP!$C$20:$C$23&gt;=E7110),SRP!$D$20:$D$23)*(G7110/100)*(E7110/1000)),IF(C7110="Wine",SUM(LOOKUP(2,1/(SRP!$B$15:$B$19&lt;=E7110)/(SRP!$C$15:$C$19&gt;=E7110),SRP!$D$15:$D$19)*(G7110/100)*(E7110/1000)),IF(C7110="Ready to Drink",SUM(LOOKUP(2,1/(SRP!$B$10:$B$14&lt;=E7110)/(SRP!$C$10:$C$14&gt;=E7110),SRP!$D$10:$D$14)*(G7110/100)*(E7110/1000)),0))))),2)</f>
        <v>0</v>
      </c>
    </row>
    <row r="7111" spans="1:11" x14ac:dyDescent="0.35">
      <c r="A7111" s="2">
        <v>54927</v>
      </c>
      <c r="B7111" s="76" t="s">
        <v>5663</v>
      </c>
      <c r="C7111" s="76" t="s">
        <v>287</v>
      </c>
      <c r="D7111" s="76" t="s">
        <v>5310</v>
      </c>
      <c r="E7111" s="76">
        <v>1980</v>
      </c>
      <c r="F7111" s="76">
        <v>4</v>
      </c>
      <c r="H7111" s="76" t="s">
        <v>3328</v>
      </c>
      <c r="I7111" s="77">
        <v>10.9</v>
      </c>
      <c r="J7111" s="2">
        <v>6</v>
      </c>
      <c r="K7111" s="119" cm="1">
        <f t="array" ref="K7111">ROUND(IF(C7111="Beer",SUM(LOOKUP(2,1/(SRP!$B$7:$B$9&lt;=E7111)/(SRP!$C$7:$C$9&gt;=E7111),SRP!$D$7:$D$9)*(G7111/100)*(E7111/1000)),IF(C7111="Spirits",SUM(LOOKUP(2,1/(SRP!$B$2:$B$6&lt;=E7111)/(SRP!$C$2:$C$6&gt;=E7111),SRP!$D$2:$D$6)*(G7111/100)*(E7111/1000)),IF(AND(C7111="Wine",D7111="Fortified Wines"),SUM(LOOKUP(2,1/(SRP!$B$20:$B$23&lt;=E7111)/(SRP!$C$20:$C$23&gt;=E7111),SRP!$D$20:$D$23)*(G7111/100)*(E7111/1000)),IF(C7111="Wine",SUM(LOOKUP(2,1/(SRP!$B$15:$B$19&lt;=E7111)/(SRP!$C$15:$C$19&gt;=E7111),SRP!$D$15:$D$19)*(G7111/100)*(E7111/1000)),IF(C7111="Ready to Drink",SUM(LOOKUP(2,1/(SRP!$B$10:$B$14&lt;=E7111)/(SRP!$C$10:$C$14&gt;=E7111),SRP!$D$10:$D$14)*(G7111/100)*(E7111/1000)),0))))),2)</f>
        <v>0</v>
      </c>
    </row>
    <row r="7112" spans="1:11" x14ac:dyDescent="0.35">
      <c r="A7112" s="2">
        <v>54931</v>
      </c>
      <c r="B7112" s="76" t="s">
        <v>5664</v>
      </c>
      <c r="C7112" s="76" t="s">
        <v>287</v>
      </c>
      <c r="D7112" s="76" t="s">
        <v>5271</v>
      </c>
      <c r="E7112" s="76">
        <v>500</v>
      </c>
      <c r="F7112" s="76">
        <v>24</v>
      </c>
      <c r="G7112" s="77">
        <v>3.8</v>
      </c>
      <c r="H7112" s="76" t="s">
        <v>3328</v>
      </c>
      <c r="I7112" s="77">
        <v>3.49</v>
      </c>
      <c r="J7112" s="2">
        <v>1</v>
      </c>
      <c r="K7112" s="119" cm="1">
        <f t="array" ref="K7112">ROUND(IF(C7112="Beer",SUM(LOOKUP(2,1/(SRP!$B$7:$B$9&lt;=E7112)/(SRP!$C$7:$C$9&gt;=E7112),SRP!$D$7:$D$9)*(G7112/100)*(E7112/1000)),IF(C7112="Spirits",SUM(LOOKUP(2,1/(SRP!$B$2:$B$6&lt;=E7112)/(SRP!$C$2:$C$6&gt;=E7112),SRP!$D$2:$D$6)*(G7112/100)*(E7112/1000)),IF(AND(C7112="Wine",D7112="Fortified Wines"),SUM(LOOKUP(2,1/(SRP!$B$20:$B$23&lt;=E7112)/(SRP!$C$20:$C$23&gt;=E7112),SRP!$D$20:$D$23)*(G7112/100)*(E7112/1000)),IF(C7112="Wine",SUM(LOOKUP(2,1/(SRP!$B$15:$B$19&lt;=E7112)/(SRP!$C$15:$C$19&gt;=E7112),SRP!$D$15:$D$19)*(G7112/100)*(E7112/1000)),IF(C7112="Ready to Drink",SUM(LOOKUP(2,1/(SRP!$B$10:$B$14&lt;=E7112)/(SRP!$C$10:$C$14&gt;=E7112),SRP!$D$10:$D$14)*(G7112/100)*(E7112/1000)),0))))),2)</f>
        <v>1.33</v>
      </c>
    </row>
    <row r="7113" spans="1:11" x14ac:dyDescent="0.35">
      <c r="A7113" s="2">
        <v>54931</v>
      </c>
      <c r="B7113" s="76" t="s">
        <v>5664</v>
      </c>
      <c r="C7113" s="76" t="s">
        <v>287</v>
      </c>
      <c r="D7113" s="76" t="s">
        <v>5271</v>
      </c>
      <c r="E7113" s="76">
        <v>500</v>
      </c>
      <c r="F7113" s="76">
        <v>24</v>
      </c>
      <c r="G7113" s="77">
        <v>3.8</v>
      </c>
      <c r="H7113" s="76" t="s">
        <v>3328</v>
      </c>
      <c r="I7113" s="77">
        <v>3.49</v>
      </c>
      <c r="J7113" s="2">
        <v>1</v>
      </c>
      <c r="K7113" s="119" cm="1">
        <f t="array" ref="K7113">ROUND(IF(C7113="Beer",SUM(LOOKUP(2,1/(SRP!$B$7:$B$9&lt;=E7113)/(SRP!$C$7:$C$9&gt;=E7113),SRP!$D$7:$D$9)*(G7113/100)*(E7113/1000)),IF(C7113="Spirits",SUM(LOOKUP(2,1/(SRP!$B$2:$B$6&lt;=E7113)/(SRP!$C$2:$C$6&gt;=E7113),SRP!$D$2:$D$6)*(G7113/100)*(E7113/1000)),IF(AND(C7113="Wine",D7113="Fortified Wines"),SUM(LOOKUP(2,1/(SRP!$B$20:$B$23&lt;=E7113)/(SRP!$C$20:$C$23&gt;=E7113),SRP!$D$20:$D$23)*(G7113/100)*(E7113/1000)),IF(C7113="Wine",SUM(LOOKUP(2,1/(SRP!$B$15:$B$19&lt;=E7113)/(SRP!$C$15:$C$19&gt;=E7113),SRP!$D$15:$D$19)*(G7113/100)*(E7113/1000)),IF(C7113="Ready to Drink",SUM(LOOKUP(2,1/(SRP!$B$10:$B$14&lt;=E7113)/(SRP!$C$10:$C$14&gt;=E7113),SRP!$D$10:$D$14)*(G7113/100)*(E7113/1000)),0))))),2)</f>
        <v>1.33</v>
      </c>
    </row>
    <row r="7114" spans="1:11" x14ac:dyDescent="0.35">
      <c r="A7114" s="2">
        <v>55009</v>
      </c>
      <c r="B7114" s="76" t="s">
        <v>5665</v>
      </c>
      <c r="C7114" s="76" t="s">
        <v>287</v>
      </c>
      <c r="D7114" s="76" t="s">
        <v>5230</v>
      </c>
      <c r="E7114" s="76">
        <v>473</v>
      </c>
      <c r="F7114" s="76">
        <v>24</v>
      </c>
      <c r="G7114" s="77">
        <v>5</v>
      </c>
      <c r="H7114" s="76" t="s">
        <v>3376</v>
      </c>
      <c r="I7114" s="77">
        <v>4.24</v>
      </c>
      <c r="J7114" s="2">
        <v>1</v>
      </c>
      <c r="K7114" s="119" cm="1">
        <f t="array" ref="K7114">ROUND(IF(C7114="Beer",SUM(LOOKUP(2,1/(SRP!$B$7:$B$9&lt;=E7114)/(SRP!$C$7:$C$9&gt;=E7114),SRP!$D$7:$D$9)*(G7114/100)*(E7114/1000)),IF(C7114="Spirits",SUM(LOOKUP(2,1/(SRP!$B$2:$B$6&lt;=E7114)/(SRP!$C$2:$C$6&gt;=E7114),SRP!$D$2:$D$6)*(G7114/100)*(E7114/1000)),IF(AND(C7114="Wine",D7114="Fortified Wines"),SUM(LOOKUP(2,1/(SRP!$B$20:$B$23&lt;=E7114)/(SRP!$C$20:$C$23&gt;=E7114),SRP!$D$20:$D$23)*(G7114/100)*(E7114/1000)),IF(C7114="Wine",SUM(LOOKUP(2,1/(SRP!$B$15:$B$19&lt;=E7114)/(SRP!$C$15:$C$19&gt;=E7114),SRP!$D$15:$D$19)*(G7114/100)*(E7114/1000)),IF(C7114="Ready to Drink",SUM(LOOKUP(2,1/(SRP!$B$10:$B$14&lt;=E7114)/(SRP!$C$10:$C$14&gt;=E7114),SRP!$D$10:$D$14)*(G7114/100)*(E7114/1000)),0))))),2)</f>
        <v>1.65</v>
      </c>
    </row>
    <row r="7115" spans="1:11" x14ac:dyDescent="0.35">
      <c r="A7115" s="2">
        <v>55009</v>
      </c>
      <c r="B7115" s="76" t="s">
        <v>5665</v>
      </c>
      <c r="C7115" s="76" t="s">
        <v>287</v>
      </c>
      <c r="D7115" s="76" t="s">
        <v>5230</v>
      </c>
      <c r="E7115" s="76">
        <v>473</v>
      </c>
      <c r="F7115" s="76">
        <v>24</v>
      </c>
      <c r="G7115" s="77">
        <v>5</v>
      </c>
      <c r="H7115" s="76" t="s">
        <v>3376</v>
      </c>
      <c r="I7115" s="77">
        <v>4.24</v>
      </c>
      <c r="J7115" s="2">
        <v>1</v>
      </c>
      <c r="K7115" s="119" cm="1">
        <f t="array" ref="K7115">ROUND(IF(C7115="Beer",SUM(LOOKUP(2,1/(SRP!$B$7:$B$9&lt;=E7115)/(SRP!$C$7:$C$9&gt;=E7115),SRP!$D$7:$D$9)*(G7115/100)*(E7115/1000)),IF(C7115="Spirits",SUM(LOOKUP(2,1/(SRP!$B$2:$B$6&lt;=E7115)/(SRP!$C$2:$C$6&gt;=E7115),SRP!$D$2:$D$6)*(G7115/100)*(E7115/1000)),IF(AND(C7115="Wine",D7115="Fortified Wines"),SUM(LOOKUP(2,1/(SRP!$B$20:$B$23&lt;=E7115)/(SRP!$C$20:$C$23&gt;=E7115),SRP!$D$20:$D$23)*(G7115/100)*(E7115/1000)),IF(C7115="Wine",SUM(LOOKUP(2,1/(SRP!$B$15:$B$19&lt;=E7115)/(SRP!$C$15:$C$19&gt;=E7115),SRP!$D$15:$D$19)*(G7115/100)*(E7115/1000)),IF(C7115="Ready to Drink",SUM(LOOKUP(2,1/(SRP!$B$10:$B$14&lt;=E7115)/(SRP!$C$10:$C$14&gt;=E7115),SRP!$D$10:$D$14)*(G7115/100)*(E7115/1000)),0))))),2)</f>
        <v>1.65</v>
      </c>
    </row>
    <row r="7116" spans="1:11" x14ac:dyDescent="0.35">
      <c r="A7116" s="2">
        <v>55010</v>
      </c>
      <c r="B7116" s="76" t="s">
        <v>5666</v>
      </c>
      <c r="C7116" s="76" t="s">
        <v>287</v>
      </c>
      <c r="D7116" s="76" t="s">
        <v>5310</v>
      </c>
      <c r="E7116" s="76">
        <v>330</v>
      </c>
      <c r="F7116" s="76">
        <v>24</v>
      </c>
      <c r="H7116" s="76" t="s">
        <v>3328</v>
      </c>
      <c r="I7116" s="77">
        <v>2.29</v>
      </c>
      <c r="J7116" s="2">
        <v>1</v>
      </c>
      <c r="K7116" s="119" cm="1">
        <f t="array" ref="K7116">ROUND(IF(C7116="Beer",SUM(LOOKUP(2,1/(SRP!$B$7:$B$9&lt;=E7116)/(SRP!$C$7:$C$9&gt;=E7116),SRP!$D$7:$D$9)*(G7116/100)*(E7116/1000)),IF(C7116="Spirits",SUM(LOOKUP(2,1/(SRP!$B$2:$B$6&lt;=E7116)/(SRP!$C$2:$C$6&gt;=E7116),SRP!$D$2:$D$6)*(G7116/100)*(E7116/1000)),IF(AND(C7116="Wine",D7116="Fortified Wines"),SUM(LOOKUP(2,1/(SRP!$B$20:$B$23&lt;=E7116)/(SRP!$C$20:$C$23&gt;=E7116),SRP!$D$20:$D$23)*(G7116/100)*(E7116/1000)),IF(C7116="Wine",SUM(LOOKUP(2,1/(SRP!$B$15:$B$19&lt;=E7116)/(SRP!$C$15:$C$19&gt;=E7116),SRP!$D$15:$D$19)*(G7116/100)*(E7116/1000)),IF(C7116="Ready to Drink",SUM(LOOKUP(2,1/(SRP!$B$10:$B$14&lt;=E7116)/(SRP!$C$10:$C$14&gt;=E7116),SRP!$D$10:$D$14)*(G7116/100)*(E7116/1000)),0))))),2)</f>
        <v>0</v>
      </c>
    </row>
    <row r="7117" spans="1:11" x14ac:dyDescent="0.35">
      <c r="A7117" s="2">
        <v>55010</v>
      </c>
      <c r="B7117" s="76" t="s">
        <v>5666</v>
      </c>
      <c r="C7117" s="76" t="s">
        <v>287</v>
      </c>
      <c r="D7117" s="76" t="s">
        <v>5310</v>
      </c>
      <c r="E7117" s="76">
        <v>330</v>
      </c>
      <c r="F7117" s="76">
        <v>24</v>
      </c>
      <c r="H7117" s="76" t="s">
        <v>3328</v>
      </c>
      <c r="I7117" s="77">
        <v>2.29</v>
      </c>
      <c r="J7117" s="2">
        <v>1</v>
      </c>
      <c r="K7117" s="119" cm="1">
        <f t="array" ref="K7117">ROUND(IF(C7117="Beer",SUM(LOOKUP(2,1/(SRP!$B$7:$B$9&lt;=E7117)/(SRP!$C$7:$C$9&gt;=E7117),SRP!$D$7:$D$9)*(G7117/100)*(E7117/1000)),IF(C7117="Spirits",SUM(LOOKUP(2,1/(SRP!$B$2:$B$6&lt;=E7117)/(SRP!$C$2:$C$6&gt;=E7117),SRP!$D$2:$D$6)*(G7117/100)*(E7117/1000)),IF(AND(C7117="Wine",D7117="Fortified Wines"),SUM(LOOKUP(2,1/(SRP!$B$20:$B$23&lt;=E7117)/(SRP!$C$20:$C$23&gt;=E7117),SRP!$D$20:$D$23)*(G7117/100)*(E7117/1000)),IF(C7117="Wine",SUM(LOOKUP(2,1/(SRP!$B$15:$B$19&lt;=E7117)/(SRP!$C$15:$C$19&gt;=E7117),SRP!$D$15:$D$19)*(G7117/100)*(E7117/1000)),IF(C7117="Ready to Drink",SUM(LOOKUP(2,1/(SRP!$B$10:$B$14&lt;=E7117)/(SRP!$C$10:$C$14&gt;=E7117),SRP!$D$10:$D$14)*(G7117/100)*(E7117/1000)),0))))),2)</f>
        <v>0</v>
      </c>
    </row>
    <row r="7118" spans="1:11" x14ac:dyDescent="0.35">
      <c r="A7118" s="2">
        <v>55019</v>
      </c>
      <c r="B7118" s="76" t="s">
        <v>5667</v>
      </c>
      <c r="C7118" s="76" t="s">
        <v>287</v>
      </c>
      <c r="D7118" s="76" t="s">
        <v>5266</v>
      </c>
      <c r="E7118" s="76">
        <v>473</v>
      </c>
      <c r="F7118" s="76">
        <v>24</v>
      </c>
      <c r="G7118" s="77">
        <v>5.5</v>
      </c>
      <c r="H7118" s="76" t="s">
        <v>3349</v>
      </c>
      <c r="I7118" s="77">
        <v>5.59</v>
      </c>
      <c r="J7118" s="2">
        <v>1</v>
      </c>
      <c r="K7118" s="119" cm="1">
        <f t="array" ref="K7118">ROUND(IF(C7118="Beer",SUM(LOOKUP(2,1/(SRP!$B$7:$B$9&lt;=E7118)/(SRP!$C$7:$C$9&gt;=E7118),SRP!$D$7:$D$9)*(G7118/100)*(E7118/1000)),IF(C7118="Spirits",SUM(LOOKUP(2,1/(SRP!$B$2:$B$6&lt;=E7118)/(SRP!$C$2:$C$6&gt;=E7118),SRP!$D$2:$D$6)*(G7118/100)*(E7118/1000)),IF(AND(C7118="Wine",D7118="Fortified Wines"),SUM(LOOKUP(2,1/(SRP!$B$20:$B$23&lt;=E7118)/(SRP!$C$20:$C$23&gt;=E7118),SRP!$D$20:$D$23)*(G7118/100)*(E7118/1000)),IF(C7118="Wine",SUM(LOOKUP(2,1/(SRP!$B$15:$B$19&lt;=E7118)/(SRP!$C$15:$C$19&gt;=E7118),SRP!$D$15:$D$19)*(G7118/100)*(E7118/1000)),IF(C7118="Ready to Drink",SUM(LOOKUP(2,1/(SRP!$B$10:$B$14&lt;=E7118)/(SRP!$C$10:$C$14&gt;=E7118),SRP!$D$10:$D$14)*(G7118/100)*(E7118/1000)),0))))),2)</f>
        <v>1.82</v>
      </c>
    </row>
    <row r="7119" spans="1:11" x14ac:dyDescent="0.35">
      <c r="A7119" s="2">
        <v>55019</v>
      </c>
      <c r="B7119" s="76" t="s">
        <v>5667</v>
      </c>
      <c r="C7119" s="76" t="s">
        <v>287</v>
      </c>
      <c r="D7119" s="76" t="s">
        <v>5266</v>
      </c>
      <c r="E7119" s="76">
        <v>473</v>
      </c>
      <c r="F7119" s="76">
        <v>24</v>
      </c>
      <c r="G7119" s="77">
        <v>5.5</v>
      </c>
      <c r="H7119" s="76" t="s">
        <v>3349</v>
      </c>
      <c r="I7119" s="77">
        <v>5.59</v>
      </c>
      <c r="J7119" s="2">
        <v>1</v>
      </c>
      <c r="K7119" s="119" cm="1">
        <f t="array" ref="K7119">ROUND(IF(C7119="Beer",SUM(LOOKUP(2,1/(SRP!$B$7:$B$9&lt;=E7119)/(SRP!$C$7:$C$9&gt;=E7119),SRP!$D$7:$D$9)*(G7119/100)*(E7119/1000)),IF(C7119="Spirits",SUM(LOOKUP(2,1/(SRP!$B$2:$B$6&lt;=E7119)/(SRP!$C$2:$C$6&gt;=E7119),SRP!$D$2:$D$6)*(G7119/100)*(E7119/1000)),IF(AND(C7119="Wine",D7119="Fortified Wines"),SUM(LOOKUP(2,1/(SRP!$B$20:$B$23&lt;=E7119)/(SRP!$C$20:$C$23&gt;=E7119),SRP!$D$20:$D$23)*(G7119/100)*(E7119/1000)),IF(C7119="Wine",SUM(LOOKUP(2,1/(SRP!$B$15:$B$19&lt;=E7119)/(SRP!$C$15:$C$19&gt;=E7119),SRP!$D$15:$D$19)*(G7119/100)*(E7119/1000)),IF(C7119="Ready to Drink",SUM(LOOKUP(2,1/(SRP!$B$10:$B$14&lt;=E7119)/(SRP!$C$10:$C$14&gt;=E7119),SRP!$D$10:$D$14)*(G7119/100)*(E7119/1000)),0))))),2)</f>
        <v>1.82</v>
      </c>
    </row>
    <row r="7120" spans="1:11" x14ac:dyDescent="0.35">
      <c r="A7120" s="2">
        <v>55042</v>
      </c>
      <c r="B7120" s="76" t="s">
        <v>5668</v>
      </c>
      <c r="C7120" s="76" t="s">
        <v>287</v>
      </c>
      <c r="D7120" s="76" t="s">
        <v>5240</v>
      </c>
      <c r="E7120" s="76">
        <v>500</v>
      </c>
      <c r="F7120" s="76">
        <v>12</v>
      </c>
      <c r="G7120" s="77">
        <v>7</v>
      </c>
      <c r="H7120" s="76" t="s">
        <v>3376</v>
      </c>
      <c r="I7120" s="77">
        <v>6.94</v>
      </c>
      <c r="J7120" s="2">
        <v>1</v>
      </c>
      <c r="K7120" s="119" cm="1">
        <f t="array" ref="K7120">ROUND(IF(C7120="Beer",SUM(LOOKUP(2,1/(SRP!$B$7:$B$9&lt;=E7120)/(SRP!$C$7:$C$9&gt;=E7120),SRP!$D$7:$D$9)*(G7120/100)*(E7120/1000)),IF(C7120="Spirits",SUM(LOOKUP(2,1/(SRP!$B$2:$B$6&lt;=E7120)/(SRP!$C$2:$C$6&gt;=E7120),SRP!$D$2:$D$6)*(G7120/100)*(E7120/1000)),IF(AND(C7120="Wine",D7120="Fortified Wines"),SUM(LOOKUP(2,1/(SRP!$B$20:$B$23&lt;=E7120)/(SRP!$C$20:$C$23&gt;=E7120),SRP!$D$20:$D$23)*(G7120/100)*(E7120/1000)),IF(C7120="Wine",SUM(LOOKUP(2,1/(SRP!$B$15:$B$19&lt;=E7120)/(SRP!$C$15:$C$19&gt;=E7120),SRP!$D$15:$D$19)*(G7120/100)*(E7120/1000)),IF(C7120="Ready to Drink",SUM(LOOKUP(2,1/(SRP!$B$10:$B$14&lt;=E7120)/(SRP!$C$10:$C$14&gt;=E7120),SRP!$D$10:$D$14)*(G7120/100)*(E7120/1000)),0))))),2)</f>
        <v>2.44</v>
      </c>
    </row>
    <row r="7121" spans="1:11" x14ac:dyDescent="0.35">
      <c r="A7121" s="2">
        <v>55042</v>
      </c>
      <c r="B7121" s="76" t="s">
        <v>5668</v>
      </c>
      <c r="C7121" s="76" t="s">
        <v>287</v>
      </c>
      <c r="D7121" s="76" t="s">
        <v>5240</v>
      </c>
      <c r="E7121" s="76">
        <v>500</v>
      </c>
      <c r="F7121" s="76">
        <v>12</v>
      </c>
      <c r="G7121" s="77">
        <v>7</v>
      </c>
      <c r="H7121" s="76" t="s">
        <v>3376</v>
      </c>
      <c r="I7121" s="77">
        <v>6.94</v>
      </c>
      <c r="J7121" s="2">
        <v>1</v>
      </c>
      <c r="K7121" s="119" cm="1">
        <f t="array" ref="K7121">ROUND(IF(C7121="Beer",SUM(LOOKUP(2,1/(SRP!$B$7:$B$9&lt;=E7121)/(SRP!$C$7:$C$9&gt;=E7121),SRP!$D$7:$D$9)*(G7121/100)*(E7121/1000)),IF(C7121="Spirits",SUM(LOOKUP(2,1/(SRP!$B$2:$B$6&lt;=E7121)/(SRP!$C$2:$C$6&gt;=E7121),SRP!$D$2:$D$6)*(G7121/100)*(E7121/1000)),IF(AND(C7121="Wine",D7121="Fortified Wines"),SUM(LOOKUP(2,1/(SRP!$B$20:$B$23&lt;=E7121)/(SRP!$C$20:$C$23&gt;=E7121),SRP!$D$20:$D$23)*(G7121/100)*(E7121/1000)),IF(C7121="Wine",SUM(LOOKUP(2,1/(SRP!$B$15:$B$19&lt;=E7121)/(SRP!$C$15:$C$19&gt;=E7121),SRP!$D$15:$D$19)*(G7121/100)*(E7121/1000)),IF(C7121="Ready to Drink",SUM(LOOKUP(2,1/(SRP!$B$10:$B$14&lt;=E7121)/(SRP!$C$10:$C$14&gt;=E7121),SRP!$D$10:$D$14)*(G7121/100)*(E7121/1000)),0))))),2)</f>
        <v>2.44</v>
      </c>
    </row>
    <row r="7122" spans="1:11" x14ac:dyDescent="0.35">
      <c r="A7122" s="2">
        <v>55043</v>
      </c>
      <c r="B7122" s="76" t="s">
        <v>5669</v>
      </c>
      <c r="C7122" s="76" t="s">
        <v>287</v>
      </c>
      <c r="D7122" s="76" t="s">
        <v>5266</v>
      </c>
      <c r="E7122" s="76">
        <v>500</v>
      </c>
      <c r="F7122" s="76">
        <v>12</v>
      </c>
      <c r="G7122" s="77">
        <v>5.2</v>
      </c>
      <c r="H7122" s="76" t="s">
        <v>3376</v>
      </c>
      <c r="I7122" s="77">
        <v>5.24</v>
      </c>
      <c r="J7122" s="2">
        <v>1</v>
      </c>
      <c r="K7122" s="119" cm="1">
        <f t="array" ref="K7122">ROUND(IF(C7122="Beer",SUM(LOOKUP(2,1/(SRP!$B$7:$B$9&lt;=E7122)/(SRP!$C$7:$C$9&gt;=E7122),SRP!$D$7:$D$9)*(G7122/100)*(E7122/1000)),IF(C7122="Spirits",SUM(LOOKUP(2,1/(SRP!$B$2:$B$6&lt;=E7122)/(SRP!$C$2:$C$6&gt;=E7122),SRP!$D$2:$D$6)*(G7122/100)*(E7122/1000)),IF(AND(C7122="Wine",D7122="Fortified Wines"),SUM(LOOKUP(2,1/(SRP!$B$20:$B$23&lt;=E7122)/(SRP!$C$20:$C$23&gt;=E7122),SRP!$D$20:$D$23)*(G7122/100)*(E7122/1000)),IF(C7122="Wine",SUM(LOOKUP(2,1/(SRP!$B$15:$B$19&lt;=E7122)/(SRP!$C$15:$C$19&gt;=E7122),SRP!$D$15:$D$19)*(G7122/100)*(E7122/1000)),IF(C7122="Ready to Drink",SUM(LOOKUP(2,1/(SRP!$B$10:$B$14&lt;=E7122)/(SRP!$C$10:$C$14&gt;=E7122),SRP!$D$10:$D$14)*(G7122/100)*(E7122/1000)),0))))),2)</f>
        <v>1.82</v>
      </c>
    </row>
    <row r="7123" spans="1:11" x14ac:dyDescent="0.35">
      <c r="A7123" s="2">
        <v>55043</v>
      </c>
      <c r="B7123" s="76" t="s">
        <v>5669</v>
      </c>
      <c r="C7123" s="76" t="s">
        <v>287</v>
      </c>
      <c r="D7123" s="76" t="s">
        <v>5266</v>
      </c>
      <c r="E7123" s="76">
        <v>500</v>
      </c>
      <c r="F7123" s="76">
        <v>12</v>
      </c>
      <c r="G7123" s="77">
        <v>5.2</v>
      </c>
      <c r="H7123" s="76" t="s">
        <v>3376</v>
      </c>
      <c r="I7123" s="77">
        <v>5.24</v>
      </c>
      <c r="J7123" s="2">
        <v>1</v>
      </c>
      <c r="K7123" s="119" cm="1">
        <f t="array" ref="K7123">ROUND(IF(C7123="Beer",SUM(LOOKUP(2,1/(SRP!$B$7:$B$9&lt;=E7123)/(SRP!$C$7:$C$9&gt;=E7123),SRP!$D$7:$D$9)*(G7123/100)*(E7123/1000)),IF(C7123="Spirits",SUM(LOOKUP(2,1/(SRP!$B$2:$B$6&lt;=E7123)/(SRP!$C$2:$C$6&gt;=E7123),SRP!$D$2:$D$6)*(G7123/100)*(E7123/1000)),IF(AND(C7123="Wine",D7123="Fortified Wines"),SUM(LOOKUP(2,1/(SRP!$B$20:$B$23&lt;=E7123)/(SRP!$C$20:$C$23&gt;=E7123),SRP!$D$20:$D$23)*(G7123/100)*(E7123/1000)),IF(C7123="Wine",SUM(LOOKUP(2,1/(SRP!$B$15:$B$19&lt;=E7123)/(SRP!$C$15:$C$19&gt;=E7123),SRP!$D$15:$D$19)*(G7123/100)*(E7123/1000)),IF(C7123="Ready to Drink",SUM(LOOKUP(2,1/(SRP!$B$10:$B$14&lt;=E7123)/(SRP!$C$10:$C$14&gt;=E7123),SRP!$D$10:$D$14)*(G7123/100)*(E7123/1000)),0))))),2)</f>
        <v>1.82</v>
      </c>
    </row>
    <row r="7124" spans="1:11" x14ac:dyDescent="0.35">
      <c r="A7124" s="2">
        <v>55093</v>
      </c>
      <c r="B7124" s="76" t="s">
        <v>5670</v>
      </c>
      <c r="C7124" s="76" t="s">
        <v>287</v>
      </c>
      <c r="D7124" s="76" t="s">
        <v>5240</v>
      </c>
      <c r="E7124" s="76">
        <v>473</v>
      </c>
      <c r="F7124" s="76">
        <v>24</v>
      </c>
      <c r="G7124" s="77">
        <v>11.1</v>
      </c>
      <c r="H7124" s="76" t="s">
        <v>3376</v>
      </c>
      <c r="I7124" s="77">
        <v>5.44</v>
      </c>
      <c r="J7124" s="2">
        <v>1</v>
      </c>
      <c r="K7124" s="119" cm="1">
        <f t="array" ref="K7124">ROUND(IF(C7124="Beer",SUM(LOOKUP(2,1/(SRP!$B$7:$B$9&lt;=E7124)/(SRP!$C$7:$C$9&gt;=E7124),SRP!$D$7:$D$9)*(G7124/100)*(E7124/1000)),IF(C7124="Spirits",SUM(LOOKUP(2,1/(SRP!$B$2:$B$6&lt;=E7124)/(SRP!$C$2:$C$6&gt;=E7124),SRP!$D$2:$D$6)*(G7124/100)*(E7124/1000)),IF(AND(C7124="Wine",D7124="Fortified Wines"),SUM(LOOKUP(2,1/(SRP!$B$20:$B$23&lt;=E7124)/(SRP!$C$20:$C$23&gt;=E7124),SRP!$D$20:$D$23)*(G7124/100)*(E7124/1000)),IF(C7124="Wine",SUM(LOOKUP(2,1/(SRP!$B$15:$B$19&lt;=E7124)/(SRP!$C$15:$C$19&gt;=E7124),SRP!$D$15:$D$19)*(G7124/100)*(E7124/1000)),IF(C7124="Ready to Drink",SUM(LOOKUP(2,1/(SRP!$B$10:$B$14&lt;=E7124)/(SRP!$C$10:$C$14&gt;=E7124),SRP!$D$10:$D$14)*(G7124/100)*(E7124/1000)),0))))),2)</f>
        <v>3.67</v>
      </c>
    </row>
    <row r="7125" spans="1:11" x14ac:dyDescent="0.35">
      <c r="A7125" s="2">
        <v>55093</v>
      </c>
      <c r="B7125" s="76" t="s">
        <v>5670</v>
      </c>
      <c r="C7125" s="76" t="s">
        <v>287</v>
      </c>
      <c r="D7125" s="76" t="s">
        <v>5240</v>
      </c>
      <c r="E7125" s="76">
        <v>473</v>
      </c>
      <c r="F7125" s="76">
        <v>24</v>
      </c>
      <c r="G7125" s="77">
        <v>11.1</v>
      </c>
      <c r="H7125" s="76" t="s">
        <v>3376</v>
      </c>
      <c r="I7125" s="77">
        <v>5.44</v>
      </c>
      <c r="J7125" s="2">
        <v>1</v>
      </c>
      <c r="K7125" s="119" cm="1">
        <f t="array" ref="K7125">ROUND(IF(C7125="Beer",SUM(LOOKUP(2,1/(SRP!$B$7:$B$9&lt;=E7125)/(SRP!$C$7:$C$9&gt;=E7125),SRP!$D$7:$D$9)*(G7125/100)*(E7125/1000)),IF(C7125="Spirits",SUM(LOOKUP(2,1/(SRP!$B$2:$B$6&lt;=E7125)/(SRP!$C$2:$C$6&gt;=E7125),SRP!$D$2:$D$6)*(G7125/100)*(E7125/1000)),IF(AND(C7125="Wine",D7125="Fortified Wines"),SUM(LOOKUP(2,1/(SRP!$B$20:$B$23&lt;=E7125)/(SRP!$C$20:$C$23&gt;=E7125),SRP!$D$20:$D$23)*(G7125/100)*(E7125/1000)),IF(C7125="Wine",SUM(LOOKUP(2,1/(SRP!$B$15:$B$19&lt;=E7125)/(SRP!$C$15:$C$19&gt;=E7125),SRP!$D$15:$D$19)*(G7125/100)*(E7125/1000)),IF(C7125="Ready to Drink",SUM(LOOKUP(2,1/(SRP!$B$10:$B$14&lt;=E7125)/(SRP!$C$10:$C$14&gt;=E7125),SRP!$D$10:$D$14)*(G7125/100)*(E7125/1000)),0))))),2)</f>
        <v>3.67</v>
      </c>
    </row>
    <row r="7126" spans="1:11" x14ac:dyDescent="0.35">
      <c r="A7126" s="2">
        <v>55095</v>
      </c>
      <c r="B7126" s="76" t="s">
        <v>5671</v>
      </c>
      <c r="C7126" s="76" t="s">
        <v>287</v>
      </c>
      <c r="D7126" s="76" t="s">
        <v>5240</v>
      </c>
      <c r="E7126" s="76">
        <v>473</v>
      </c>
      <c r="F7126" s="76">
        <v>24</v>
      </c>
      <c r="G7126" s="77">
        <v>6.3</v>
      </c>
      <c r="H7126" s="76" t="s">
        <v>3367</v>
      </c>
      <c r="I7126" s="77">
        <v>5</v>
      </c>
      <c r="J7126" s="2">
        <v>1</v>
      </c>
      <c r="K7126" s="119" cm="1">
        <f t="array" ref="K7126">ROUND(IF(C7126="Beer",SUM(LOOKUP(2,1/(SRP!$B$7:$B$9&lt;=E7126)/(SRP!$C$7:$C$9&gt;=E7126),SRP!$D$7:$D$9)*(G7126/100)*(E7126/1000)),IF(C7126="Spirits",SUM(LOOKUP(2,1/(SRP!$B$2:$B$6&lt;=E7126)/(SRP!$C$2:$C$6&gt;=E7126),SRP!$D$2:$D$6)*(G7126/100)*(E7126/1000)),IF(AND(C7126="Wine",D7126="Fortified Wines"),SUM(LOOKUP(2,1/(SRP!$B$20:$B$23&lt;=E7126)/(SRP!$C$20:$C$23&gt;=E7126),SRP!$D$20:$D$23)*(G7126/100)*(E7126/1000)),IF(C7126="Wine",SUM(LOOKUP(2,1/(SRP!$B$15:$B$19&lt;=E7126)/(SRP!$C$15:$C$19&gt;=E7126),SRP!$D$15:$D$19)*(G7126/100)*(E7126/1000)),IF(C7126="Ready to Drink",SUM(LOOKUP(2,1/(SRP!$B$10:$B$14&lt;=E7126)/(SRP!$C$10:$C$14&gt;=E7126),SRP!$D$10:$D$14)*(G7126/100)*(E7126/1000)),0))))),2)</f>
        <v>2.08</v>
      </c>
    </row>
    <row r="7127" spans="1:11" x14ac:dyDescent="0.35">
      <c r="A7127" s="2">
        <v>55095</v>
      </c>
      <c r="B7127" s="76" t="s">
        <v>5671</v>
      </c>
      <c r="C7127" s="76" t="s">
        <v>287</v>
      </c>
      <c r="D7127" s="76" t="s">
        <v>5240</v>
      </c>
      <c r="E7127" s="76">
        <v>473</v>
      </c>
      <c r="F7127" s="76">
        <v>24</v>
      </c>
      <c r="G7127" s="77">
        <v>6.3</v>
      </c>
      <c r="H7127" s="76" t="s">
        <v>3367</v>
      </c>
      <c r="I7127" s="77">
        <v>5</v>
      </c>
      <c r="J7127" s="2">
        <v>1</v>
      </c>
      <c r="K7127" s="119" cm="1">
        <f t="array" ref="K7127">ROUND(IF(C7127="Beer",SUM(LOOKUP(2,1/(SRP!$B$7:$B$9&lt;=E7127)/(SRP!$C$7:$C$9&gt;=E7127),SRP!$D$7:$D$9)*(G7127/100)*(E7127/1000)),IF(C7127="Spirits",SUM(LOOKUP(2,1/(SRP!$B$2:$B$6&lt;=E7127)/(SRP!$C$2:$C$6&gt;=E7127),SRP!$D$2:$D$6)*(G7127/100)*(E7127/1000)),IF(AND(C7127="Wine",D7127="Fortified Wines"),SUM(LOOKUP(2,1/(SRP!$B$20:$B$23&lt;=E7127)/(SRP!$C$20:$C$23&gt;=E7127),SRP!$D$20:$D$23)*(G7127/100)*(E7127/1000)),IF(C7127="Wine",SUM(LOOKUP(2,1/(SRP!$B$15:$B$19&lt;=E7127)/(SRP!$C$15:$C$19&gt;=E7127),SRP!$D$15:$D$19)*(G7127/100)*(E7127/1000)),IF(C7127="Ready to Drink",SUM(LOOKUP(2,1/(SRP!$B$10:$B$14&lt;=E7127)/(SRP!$C$10:$C$14&gt;=E7127),SRP!$D$10:$D$14)*(G7127/100)*(E7127/1000)),0))))),2)</f>
        <v>2.08</v>
      </c>
    </row>
    <row r="7128" spans="1:11" x14ac:dyDescent="0.35">
      <c r="A7128" s="2">
        <v>55116</v>
      </c>
      <c r="B7128" s="76" t="s">
        <v>5672</v>
      </c>
      <c r="C7128" s="76" t="s">
        <v>285</v>
      </c>
      <c r="D7128" s="76" t="s">
        <v>6942</v>
      </c>
      <c r="E7128" s="76">
        <v>750</v>
      </c>
      <c r="F7128" s="76">
        <v>6</v>
      </c>
      <c r="G7128" s="77">
        <v>45.5</v>
      </c>
      <c r="H7128" s="76" t="s">
        <v>3280</v>
      </c>
      <c r="I7128" s="77">
        <v>79.95</v>
      </c>
      <c r="J7128" s="2">
        <v>1</v>
      </c>
      <c r="K7128" s="119" cm="1">
        <f t="array" ref="K7128">ROUND(IF(C7128="Beer",SUM(LOOKUP(2,1/(SRP!$B$7:$B$9&lt;=E7128)/(SRP!$C$7:$C$9&gt;=E7128),SRP!$D$7:$D$9)*(G7128/100)*(E7128/1000)),IF(C7128="Spirits",SUM(LOOKUP(2,1/(SRP!$B$2:$B$6&lt;=E7128)/(SRP!$C$2:$C$6&gt;=E7128),SRP!$D$2:$D$6)*(G7128/100)*(E7128/1000)),IF(AND(C7128="Wine",D7128="Fortified Wines"),SUM(LOOKUP(2,1/(SRP!$B$20:$B$23&lt;=E7128)/(SRP!$C$20:$C$23&gt;=E7128),SRP!$D$20:$D$23)*(G7128/100)*(E7128/1000)),IF(C7128="Wine",SUM(LOOKUP(2,1/(SRP!$B$15:$B$19&lt;=E7128)/(SRP!$C$15:$C$19&gt;=E7128),SRP!$D$15:$D$19)*(G7128/100)*(E7128/1000)),IF(C7128="Ready to Drink",SUM(LOOKUP(2,1/(SRP!$B$10:$B$14&lt;=E7128)/(SRP!$C$10:$C$14&gt;=E7128),SRP!$D$10:$D$14)*(G7128/100)*(E7128/1000)),0))))),2)</f>
        <v>23.82</v>
      </c>
    </row>
    <row r="7129" spans="1:11" x14ac:dyDescent="0.35">
      <c r="A7129" s="2">
        <v>55182</v>
      </c>
      <c r="B7129" s="76" t="s">
        <v>5673</v>
      </c>
      <c r="C7129" s="76" t="s">
        <v>287</v>
      </c>
      <c r="D7129" s="76" t="s">
        <v>5266</v>
      </c>
      <c r="E7129" s="76">
        <v>473</v>
      </c>
      <c r="F7129" s="76">
        <v>24</v>
      </c>
      <c r="G7129" s="77">
        <v>5.3</v>
      </c>
      <c r="H7129" s="76" t="s">
        <v>5562</v>
      </c>
      <c r="I7129" s="77">
        <v>4.0999999999999996</v>
      </c>
      <c r="J7129" s="2">
        <v>1</v>
      </c>
      <c r="K7129" s="119" cm="1">
        <f t="array" ref="K7129">ROUND(IF(C7129="Beer",SUM(LOOKUP(2,1/(SRP!$B$7:$B$9&lt;=E7129)/(SRP!$C$7:$C$9&gt;=E7129),SRP!$D$7:$D$9)*(G7129/100)*(E7129/1000)),IF(C7129="Spirits",SUM(LOOKUP(2,1/(SRP!$B$2:$B$6&lt;=E7129)/(SRP!$C$2:$C$6&gt;=E7129),SRP!$D$2:$D$6)*(G7129/100)*(E7129/1000)),IF(AND(C7129="Wine",D7129="Fortified Wines"),SUM(LOOKUP(2,1/(SRP!$B$20:$B$23&lt;=E7129)/(SRP!$C$20:$C$23&gt;=E7129),SRP!$D$20:$D$23)*(G7129/100)*(E7129/1000)),IF(C7129="Wine",SUM(LOOKUP(2,1/(SRP!$B$15:$B$19&lt;=E7129)/(SRP!$C$15:$C$19&gt;=E7129),SRP!$D$15:$D$19)*(G7129/100)*(E7129/1000)),IF(C7129="Ready to Drink",SUM(LOOKUP(2,1/(SRP!$B$10:$B$14&lt;=E7129)/(SRP!$C$10:$C$14&gt;=E7129),SRP!$D$10:$D$14)*(G7129/100)*(E7129/1000)),0))))),2)</f>
        <v>1.75</v>
      </c>
    </row>
    <row r="7130" spans="1:11" x14ac:dyDescent="0.35">
      <c r="A7130" s="2">
        <v>55182</v>
      </c>
      <c r="B7130" s="76" t="s">
        <v>5673</v>
      </c>
      <c r="C7130" s="76" t="s">
        <v>287</v>
      </c>
      <c r="D7130" s="76" t="s">
        <v>5266</v>
      </c>
      <c r="E7130" s="76">
        <v>473</v>
      </c>
      <c r="F7130" s="76">
        <v>24</v>
      </c>
      <c r="G7130" s="77">
        <v>5.3</v>
      </c>
      <c r="H7130" s="76" t="s">
        <v>5562</v>
      </c>
      <c r="I7130" s="77">
        <v>4.0999999999999996</v>
      </c>
      <c r="J7130" s="2">
        <v>1</v>
      </c>
      <c r="K7130" s="119" cm="1">
        <f t="array" ref="K7130">ROUND(IF(C7130="Beer",SUM(LOOKUP(2,1/(SRP!$B$7:$B$9&lt;=E7130)/(SRP!$C$7:$C$9&gt;=E7130),SRP!$D$7:$D$9)*(G7130/100)*(E7130/1000)),IF(C7130="Spirits",SUM(LOOKUP(2,1/(SRP!$B$2:$B$6&lt;=E7130)/(SRP!$C$2:$C$6&gt;=E7130),SRP!$D$2:$D$6)*(G7130/100)*(E7130/1000)),IF(AND(C7130="Wine",D7130="Fortified Wines"),SUM(LOOKUP(2,1/(SRP!$B$20:$B$23&lt;=E7130)/(SRP!$C$20:$C$23&gt;=E7130),SRP!$D$20:$D$23)*(G7130/100)*(E7130/1000)),IF(C7130="Wine",SUM(LOOKUP(2,1/(SRP!$B$15:$B$19&lt;=E7130)/(SRP!$C$15:$C$19&gt;=E7130),SRP!$D$15:$D$19)*(G7130/100)*(E7130/1000)),IF(C7130="Ready to Drink",SUM(LOOKUP(2,1/(SRP!$B$10:$B$14&lt;=E7130)/(SRP!$C$10:$C$14&gt;=E7130),SRP!$D$10:$D$14)*(G7130/100)*(E7130/1000)),0))))),2)</f>
        <v>1.75</v>
      </c>
    </row>
    <row r="7131" spans="1:11" x14ac:dyDescent="0.35">
      <c r="A7131" s="2">
        <v>55184</v>
      </c>
      <c r="B7131" s="76" t="s">
        <v>5674</v>
      </c>
      <c r="C7131" s="76" t="s">
        <v>287</v>
      </c>
      <c r="D7131" s="76" t="s">
        <v>5266</v>
      </c>
      <c r="E7131" s="76">
        <v>473</v>
      </c>
      <c r="F7131" s="76">
        <v>24</v>
      </c>
      <c r="G7131" s="77">
        <v>5.3</v>
      </c>
      <c r="H7131" s="76" t="s">
        <v>5562</v>
      </c>
      <c r="I7131" s="77">
        <v>4.25</v>
      </c>
      <c r="J7131" s="2">
        <v>1</v>
      </c>
      <c r="K7131" s="119" cm="1">
        <f t="array" ref="K7131">ROUND(IF(C7131="Beer",SUM(LOOKUP(2,1/(SRP!$B$7:$B$9&lt;=E7131)/(SRP!$C$7:$C$9&gt;=E7131),SRP!$D$7:$D$9)*(G7131/100)*(E7131/1000)),IF(C7131="Spirits",SUM(LOOKUP(2,1/(SRP!$B$2:$B$6&lt;=E7131)/(SRP!$C$2:$C$6&gt;=E7131),SRP!$D$2:$D$6)*(G7131/100)*(E7131/1000)),IF(AND(C7131="Wine",D7131="Fortified Wines"),SUM(LOOKUP(2,1/(SRP!$B$20:$B$23&lt;=E7131)/(SRP!$C$20:$C$23&gt;=E7131),SRP!$D$20:$D$23)*(G7131/100)*(E7131/1000)),IF(C7131="Wine",SUM(LOOKUP(2,1/(SRP!$B$15:$B$19&lt;=E7131)/(SRP!$C$15:$C$19&gt;=E7131),SRP!$D$15:$D$19)*(G7131/100)*(E7131/1000)),IF(C7131="Ready to Drink",SUM(LOOKUP(2,1/(SRP!$B$10:$B$14&lt;=E7131)/(SRP!$C$10:$C$14&gt;=E7131),SRP!$D$10:$D$14)*(G7131/100)*(E7131/1000)),0))))),2)</f>
        <v>1.75</v>
      </c>
    </row>
    <row r="7132" spans="1:11" x14ac:dyDescent="0.35">
      <c r="A7132" s="2">
        <v>55184</v>
      </c>
      <c r="B7132" s="76" t="s">
        <v>5674</v>
      </c>
      <c r="C7132" s="76" t="s">
        <v>287</v>
      </c>
      <c r="D7132" s="76" t="s">
        <v>5266</v>
      </c>
      <c r="E7132" s="76">
        <v>473</v>
      </c>
      <c r="F7132" s="76">
        <v>24</v>
      </c>
      <c r="G7132" s="77">
        <v>5.3</v>
      </c>
      <c r="H7132" s="76" t="s">
        <v>5562</v>
      </c>
      <c r="I7132" s="77">
        <v>4.25</v>
      </c>
      <c r="J7132" s="2">
        <v>1</v>
      </c>
      <c r="K7132" s="119" cm="1">
        <f t="array" ref="K7132">ROUND(IF(C7132="Beer",SUM(LOOKUP(2,1/(SRP!$B$7:$B$9&lt;=E7132)/(SRP!$C$7:$C$9&gt;=E7132),SRP!$D$7:$D$9)*(G7132/100)*(E7132/1000)),IF(C7132="Spirits",SUM(LOOKUP(2,1/(SRP!$B$2:$B$6&lt;=E7132)/(SRP!$C$2:$C$6&gt;=E7132),SRP!$D$2:$D$6)*(G7132/100)*(E7132/1000)),IF(AND(C7132="Wine",D7132="Fortified Wines"),SUM(LOOKUP(2,1/(SRP!$B$20:$B$23&lt;=E7132)/(SRP!$C$20:$C$23&gt;=E7132),SRP!$D$20:$D$23)*(G7132/100)*(E7132/1000)),IF(C7132="Wine",SUM(LOOKUP(2,1/(SRP!$B$15:$B$19&lt;=E7132)/(SRP!$C$15:$C$19&gt;=E7132),SRP!$D$15:$D$19)*(G7132/100)*(E7132/1000)),IF(C7132="Ready to Drink",SUM(LOOKUP(2,1/(SRP!$B$10:$B$14&lt;=E7132)/(SRP!$C$10:$C$14&gt;=E7132),SRP!$D$10:$D$14)*(G7132/100)*(E7132/1000)),0))))),2)</f>
        <v>1.75</v>
      </c>
    </row>
    <row r="7133" spans="1:11" x14ac:dyDescent="0.35">
      <c r="A7133" s="2">
        <v>55206</v>
      </c>
      <c r="B7133" s="76" t="s">
        <v>5675</v>
      </c>
      <c r="C7133" s="76" t="s">
        <v>287</v>
      </c>
      <c r="D7133" s="76" t="s">
        <v>5292</v>
      </c>
      <c r="E7133" s="76">
        <v>4260</v>
      </c>
      <c r="F7133" s="76">
        <v>2</v>
      </c>
      <c r="G7133" s="77">
        <v>8.43</v>
      </c>
      <c r="H7133" s="76" t="s">
        <v>3330</v>
      </c>
      <c r="I7133" s="77">
        <v>30.5</v>
      </c>
      <c r="J7133" s="2">
        <v>12</v>
      </c>
      <c r="K7133" s="119" cm="1">
        <f t="array" ref="K7133">ROUND(IF(C7133="Beer",SUM(LOOKUP(2,1/(SRP!$B$7:$B$9&lt;=E7133)/(SRP!$C$7:$C$9&gt;=E7133),SRP!$D$7:$D$9)*(G7133/100)*(E7133/1000)),IF(C7133="Spirits",SUM(LOOKUP(2,1/(SRP!$B$2:$B$6&lt;=E7133)/(SRP!$C$2:$C$6&gt;=E7133),SRP!$D$2:$D$6)*(G7133/100)*(E7133/1000)),IF(AND(C7133="Wine",D7133="Fortified Wines"),SUM(LOOKUP(2,1/(SRP!$B$20:$B$23&lt;=E7133)/(SRP!$C$20:$C$23&gt;=E7133),SRP!$D$20:$D$23)*(G7133/100)*(E7133/1000)),IF(C7133="Wine",SUM(LOOKUP(2,1/(SRP!$B$15:$B$19&lt;=E7133)/(SRP!$C$15:$C$19&gt;=E7133),SRP!$D$15:$D$19)*(G7133/100)*(E7133/1000)),IF(C7133="Ready to Drink",SUM(LOOKUP(2,1/(SRP!$B$10:$B$14&lt;=E7133)/(SRP!$C$10:$C$14&gt;=E7133),SRP!$D$10:$D$14)*(G7133/100)*(E7133/1000)),0))))),2)</f>
        <v>25.07</v>
      </c>
    </row>
    <row r="7134" spans="1:11" x14ac:dyDescent="0.35">
      <c r="A7134" s="2">
        <v>55206</v>
      </c>
      <c r="B7134" s="76" t="s">
        <v>5675</v>
      </c>
      <c r="C7134" s="76" t="s">
        <v>287</v>
      </c>
      <c r="D7134" s="76" t="s">
        <v>5292</v>
      </c>
      <c r="E7134" s="76">
        <v>4260</v>
      </c>
      <c r="F7134" s="76">
        <v>2</v>
      </c>
      <c r="G7134" s="77">
        <v>8.43</v>
      </c>
      <c r="H7134" s="76" t="s">
        <v>3330</v>
      </c>
      <c r="I7134" s="77">
        <v>30.5</v>
      </c>
      <c r="J7134" s="2">
        <v>12</v>
      </c>
      <c r="K7134" s="119" cm="1">
        <f t="array" ref="K7134">ROUND(IF(C7134="Beer",SUM(LOOKUP(2,1/(SRP!$B$7:$B$9&lt;=E7134)/(SRP!$C$7:$C$9&gt;=E7134),SRP!$D$7:$D$9)*(G7134/100)*(E7134/1000)),IF(C7134="Spirits",SUM(LOOKUP(2,1/(SRP!$B$2:$B$6&lt;=E7134)/(SRP!$C$2:$C$6&gt;=E7134),SRP!$D$2:$D$6)*(G7134/100)*(E7134/1000)),IF(AND(C7134="Wine",D7134="Fortified Wines"),SUM(LOOKUP(2,1/(SRP!$B$20:$B$23&lt;=E7134)/(SRP!$C$20:$C$23&gt;=E7134),SRP!$D$20:$D$23)*(G7134/100)*(E7134/1000)),IF(C7134="Wine",SUM(LOOKUP(2,1/(SRP!$B$15:$B$19&lt;=E7134)/(SRP!$C$15:$C$19&gt;=E7134),SRP!$D$15:$D$19)*(G7134/100)*(E7134/1000)),IF(C7134="Ready to Drink",SUM(LOOKUP(2,1/(SRP!$B$10:$B$14&lt;=E7134)/(SRP!$C$10:$C$14&gt;=E7134),SRP!$D$10:$D$14)*(G7134/100)*(E7134/1000)),0))))),2)</f>
        <v>25.07</v>
      </c>
    </row>
    <row r="7135" spans="1:11" x14ac:dyDescent="0.35">
      <c r="A7135" s="2">
        <v>55239</v>
      </c>
      <c r="B7135" s="76" t="s">
        <v>5676</v>
      </c>
      <c r="C7135" s="76" t="s">
        <v>285</v>
      </c>
      <c r="D7135" s="76" t="s">
        <v>6935</v>
      </c>
      <c r="E7135" s="76">
        <v>700</v>
      </c>
      <c r="F7135" s="76">
        <v>6</v>
      </c>
      <c r="G7135" s="77">
        <v>43</v>
      </c>
      <c r="H7135" s="76" t="s">
        <v>3306</v>
      </c>
      <c r="I7135" s="77">
        <v>94.99</v>
      </c>
      <c r="J7135" s="2">
        <v>1</v>
      </c>
      <c r="K7135" s="119" cm="1">
        <f t="array" ref="K7135">ROUND(IF(C7135="Beer",SUM(LOOKUP(2,1/(SRP!$B$7:$B$9&lt;=E7135)/(SRP!$C$7:$C$9&gt;=E7135),SRP!$D$7:$D$9)*(G7135/100)*(E7135/1000)),IF(C7135="Spirits",SUM(LOOKUP(2,1/(SRP!$B$2:$B$6&lt;=E7135)/(SRP!$C$2:$C$6&gt;=E7135),SRP!$D$2:$D$6)*(G7135/100)*(E7135/1000)),IF(AND(C7135="Wine",D7135="Fortified Wines"),SUM(LOOKUP(2,1/(SRP!$B$20:$B$23&lt;=E7135)/(SRP!$C$20:$C$23&gt;=E7135),SRP!$D$20:$D$23)*(G7135/100)*(E7135/1000)),IF(C7135="Wine",SUM(LOOKUP(2,1/(SRP!$B$15:$B$19&lt;=E7135)/(SRP!$C$15:$C$19&gt;=E7135),SRP!$D$15:$D$19)*(G7135/100)*(E7135/1000)),IF(C7135="Ready to Drink",SUM(LOOKUP(2,1/(SRP!$B$10:$B$14&lt;=E7135)/(SRP!$C$10:$C$14&gt;=E7135),SRP!$D$10:$D$14)*(G7135/100)*(E7135/1000)),0))))),2)</f>
        <v>21.01</v>
      </c>
    </row>
    <row r="7136" spans="1:11" x14ac:dyDescent="0.35">
      <c r="A7136" s="2">
        <v>55241</v>
      </c>
      <c r="B7136" s="76" t="s">
        <v>5677</v>
      </c>
      <c r="C7136" s="76" t="s">
        <v>287</v>
      </c>
      <c r="D7136" s="76" t="s">
        <v>5240</v>
      </c>
      <c r="E7136" s="76">
        <v>1000</v>
      </c>
      <c r="F7136" s="76">
        <v>16</v>
      </c>
      <c r="G7136" s="77">
        <v>10</v>
      </c>
      <c r="H7136" s="76" t="s">
        <v>3354</v>
      </c>
      <c r="I7136" s="77">
        <v>7.44</v>
      </c>
      <c r="J7136" s="2">
        <v>1</v>
      </c>
      <c r="K7136" s="119" cm="1">
        <f t="array" ref="K7136">ROUND(IF(C7136="Beer",SUM(LOOKUP(2,1/(SRP!$B$7:$B$9&lt;=E7136)/(SRP!$C$7:$C$9&gt;=E7136),SRP!$D$7:$D$9)*(G7136/100)*(E7136/1000)),IF(C7136="Spirits",SUM(LOOKUP(2,1/(SRP!$B$2:$B$6&lt;=E7136)/(SRP!$C$2:$C$6&gt;=E7136),SRP!$D$2:$D$6)*(G7136/100)*(E7136/1000)),IF(AND(C7136="Wine",D7136="Fortified Wines"),SUM(LOOKUP(2,1/(SRP!$B$20:$B$23&lt;=E7136)/(SRP!$C$20:$C$23&gt;=E7136),SRP!$D$20:$D$23)*(G7136/100)*(E7136/1000)),IF(C7136="Wine",SUM(LOOKUP(2,1/(SRP!$B$15:$B$19&lt;=E7136)/(SRP!$C$15:$C$19&gt;=E7136),SRP!$D$15:$D$19)*(G7136/100)*(E7136/1000)),IF(C7136="Ready to Drink",SUM(LOOKUP(2,1/(SRP!$B$10:$B$14&lt;=E7136)/(SRP!$C$10:$C$14&gt;=E7136),SRP!$D$10:$D$14)*(G7136/100)*(E7136/1000)),0))))),2)</f>
        <v>6.98</v>
      </c>
    </row>
    <row r="7137" spans="1:11" x14ac:dyDescent="0.35">
      <c r="A7137" s="2">
        <v>55241</v>
      </c>
      <c r="B7137" s="76" t="s">
        <v>5677</v>
      </c>
      <c r="C7137" s="76" t="s">
        <v>287</v>
      </c>
      <c r="D7137" s="76" t="s">
        <v>5240</v>
      </c>
      <c r="E7137" s="76">
        <v>1000</v>
      </c>
      <c r="F7137" s="76">
        <v>16</v>
      </c>
      <c r="G7137" s="77">
        <v>10</v>
      </c>
      <c r="H7137" s="76" t="s">
        <v>3354</v>
      </c>
      <c r="I7137" s="77">
        <v>7.44</v>
      </c>
      <c r="J7137" s="2">
        <v>1</v>
      </c>
      <c r="K7137" s="119" cm="1">
        <f t="array" ref="K7137">ROUND(IF(C7137="Beer",SUM(LOOKUP(2,1/(SRP!$B$7:$B$9&lt;=E7137)/(SRP!$C$7:$C$9&gt;=E7137),SRP!$D$7:$D$9)*(G7137/100)*(E7137/1000)),IF(C7137="Spirits",SUM(LOOKUP(2,1/(SRP!$B$2:$B$6&lt;=E7137)/(SRP!$C$2:$C$6&gt;=E7137),SRP!$D$2:$D$6)*(G7137/100)*(E7137/1000)),IF(AND(C7137="Wine",D7137="Fortified Wines"),SUM(LOOKUP(2,1/(SRP!$B$20:$B$23&lt;=E7137)/(SRP!$C$20:$C$23&gt;=E7137),SRP!$D$20:$D$23)*(G7137/100)*(E7137/1000)),IF(C7137="Wine",SUM(LOOKUP(2,1/(SRP!$B$15:$B$19&lt;=E7137)/(SRP!$C$15:$C$19&gt;=E7137),SRP!$D$15:$D$19)*(G7137/100)*(E7137/1000)),IF(C7137="Ready to Drink",SUM(LOOKUP(2,1/(SRP!$B$10:$B$14&lt;=E7137)/(SRP!$C$10:$C$14&gt;=E7137),SRP!$D$10:$D$14)*(G7137/100)*(E7137/1000)),0))))),2)</f>
        <v>6.98</v>
      </c>
    </row>
    <row r="7138" spans="1:11" x14ac:dyDescent="0.35">
      <c r="A7138" s="2">
        <v>55256</v>
      </c>
      <c r="B7138" s="76" t="s">
        <v>4580</v>
      </c>
      <c r="C7138" s="76" t="s">
        <v>285</v>
      </c>
      <c r="D7138" s="76" t="s">
        <v>5243</v>
      </c>
      <c r="E7138" s="76">
        <v>750</v>
      </c>
      <c r="F7138" s="76">
        <v>6</v>
      </c>
      <c r="G7138" s="77">
        <v>43</v>
      </c>
      <c r="H7138" s="76" t="s">
        <v>6938</v>
      </c>
      <c r="I7138" s="77">
        <v>49.99</v>
      </c>
      <c r="J7138" s="2">
        <v>1</v>
      </c>
      <c r="K7138" s="119" cm="1">
        <f t="array" ref="K7138">ROUND(IF(C7138="Beer",SUM(LOOKUP(2,1/(SRP!$B$7:$B$9&lt;=E7138)/(SRP!$C$7:$C$9&gt;=E7138),SRP!$D$7:$D$9)*(G7138/100)*(E7138/1000)),IF(C7138="Spirits",SUM(LOOKUP(2,1/(SRP!$B$2:$B$6&lt;=E7138)/(SRP!$C$2:$C$6&gt;=E7138),SRP!$D$2:$D$6)*(G7138/100)*(E7138/1000)),IF(AND(C7138="Wine",D7138="Fortified Wines"),SUM(LOOKUP(2,1/(SRP!$B$20:$B$23&lt;=E7138)/(SRP!$C$20:$C$23&gt;=E7138),SRP!$D$20:$D$23)*(G7138/100)*(E7138/1000)),IF(C7138="Wine",SUM(LOOKUP(2,1/(SRP!$B$15:$B$19&lt;=E7138)/(SRP!$C$15:$C$19&gt;=E7138),SRP!$D$15:$D$19)*(G7138/100)*(E7138/1000)),IF(C7138="Ready to Drink",SUM(LOOKUP(2,1/(SRP!$B$10:$B$14&lt;=E7138)/(SRP!$C$10:$C$14&gt;=E7138),SRP!$D$10:$D$14)*(G7138/100)*(E7138/1000)),0))))),2)</f>
        <v>22.51</v>
      </c>
    </row>
    <row r="7139" spans="1:11" x14ac:dyDescent="0.35">
      <c r="A7139" s="2">
        <v>55265</v>
      </c>
      <c r="B7139" s="76" t="s">
        <v>5678</v>
      </c>
      <c r="C7139" s="76" t="s">
        <v>286</v>
      </c>
      <c r="D7139" s="76" t="s">
        <v>5247</v>
      </c>
      <c r="E7139" s="76">
        <v>750</v>
      </c>
      <c r="F7139" s="76">
        <v>12</v>
      </c>
      <c r="G7139" s="77">
        <v>14.5</v>
      </c>
      <c r="H7139" s="76" t="s">
        <v>3992</v>
      </c>
      <c r="I7139" s="77">
        <v>55.99</v>
      </c>
      <c r="J7139" s="2">
        <v>1</v>
      </c>
      <c r="K7139" s="119" cm="1">
        <f t="array" ref="K7139">ROUND(IF(C7139="Beer",SUM(LOOKUP(2,1/(SRP!$B$7:$B$9&lt;=E7139)/(SRP!$C$7:$C$9&gt;=E7139),SRP!$D$7:$D$9)*(G7139/100)*(E7139/1000)),IF(C7139="Spirits",SUM(LOOKUP(2,1/(SRP!$B$2:$B$6&lt;=E7139)/(SRP!$C$2:$C$6&gt;=E7139),SRP!$D$2:$D$6)*(G7139/100)*(E7139/1000)),IF(AND(C7139="Wine",D7139="Fortified Wines"),SUM(LOOKUP(2,1/(SRP!$B$20:$B$23&lt;=E7139)/(SRP!$C$20:$C$23&gt;=E7139),SRP!$D$20:$D$23)*(G7139/100)*(E7139/1000)),IF(C7139="Wine",SUM(LOOKUP(2,1/(SRP!$B$15:$B$19&lt;=E7139)/(SRP!$C$15:$C$19&gt;=E7139),SRP!$D$15:$D$19)*(G7139/100)*(E7139/1000)),IF(C7139="Ready to Drink",SUM(LOOKUP(2,1/(SRP!$B$10:$B$14&lt;=E7139)/(SRP!$C$10:$C$14&gt;=E7139),SRP!$D$10:$D$14)*(G7139/100)*(E7139/1000)),0))))),2)</f>
        <v>7.59</v>
      </c>
    </row>
    <row r="7140" spans="1:11" x14ac:dyDescent="0.35">
      <c r="A7140" s="2">
        <v>55278</v>
      </c>
      <c r="B7140" s="76" t="s">
        <v>5679</v>
      </c>
      <c r="C7140" s="76" t="s">
        <v>287</v>
      </c>
      <c r="D7140" s="76" t="s">
        <v>5240</v>
      </c>
      <c r="E7140" s="76">
        <v>1000</v>
      </c>
      <c r="F7140" s="76">
        <v>16</v>
      </c>
      <c r="G7140" s="77">
        <v>8</v>
      </c>
      <c r="H7140" s="76" t="s">
        <v>3354</v>
      </c>
      <c r="I7140" s="77">
        <v>5.95</v>
      </c>
      <c r="J7140" s="2">
        <v>1</v>
      </c>
      <c r="K7140" s="119" cm="1">
        <f t="array" ref="K7140">ROUND(IF(C7140="Beer",SUM(LOOKUP(2,1/(SRP!$B$7:$B$9&lt;=E7140)/(SRP!$C$7:$C$9&gt;=E7140),SRP!$D$7:$D$9)*(G7140/100)*(E7140/1000)),IF(C7140="Spirits",SUM(LOOKUP(2,1/(SRP!$B$2:$B$6&lt;=E7140)/(SRP!$C$2:$C$6&gt;=E7140),SRP!$D$2:$D$6)*(G7140/100)*(E7140/1000)),IF(AND(C7140="Wine",D7140="Fortified Wines"),SUM(LOOKUP(2,1/(SRP!$B$20:$B$23&lt;=E7140)/(SRP!$C$20:$C$23&gt;=E7140),SRP!$D$20:$D$23)*(G7140/100)*(E7140/1000)),IF(C7140="Wine",SUM(LOOKUP(2,1/(SRP!$B$15:$B$19&lt;=E7140)/(SRP!$C$15:$C$19&gt;=E7140),SRP!$D$15:$D$19)*(G7140/100)*(E7140/1000)),IF(C7140="Ready to Drink",SUM(LOOKUP(2,1/(SRP!$B$10:$B$14&lt;=E7140)/(SRP!$C$10:$C$14&gt;=E7140),SRP!$D$10:$D$14)*(G7140/100)*(E7140/1000)),0))))),2)</f>
        <v>5.58</v>
      </c>
    </row>
    <row r="7141" spans="1:11" x14ac:dyDescent="0.35">
      <c r="A7141" s="2">
        <v>55278</v>
      </c>
      <c r="B7141" s="76" t="s">
        <v>5679</v>
      </c>
      <c r="C7141" s="76" t="s">
        <v>287</v>
      </c>
      <c r="D7141" s="76" t="s">
        <v>5240</v>
      </c>
      <c r="E7141" s="76">
        <v>1000</v>
      </c>
      <c r="F7141" s="76">
        <v>16</v>
      </c>
      <c r="G7141" s="77">
        <v>8</v>
      </c>
      <c r="H7141" s="76" t="s">
        <v>3354</v>
      </c>
      <c r="I7141" s="77">
        <v>5.95</v>
      </c>
      <c r="J7141" s="2">
        <v>1</v>
      </c>
      <c r="K7141" s="119" cm="1">
        <f t="array" ref="K7141">ROUND(IF(C7141="Beer",SUM(LOOKUP(2,1/(SRP!$B$7:$B$9&lt;=E7141)/(SRP!$C$7:$C$9&gt;=E7141),SRP!$D$7:$D$9)*(G7141/100)*(E7141/1000)),IF(C7141="Spirits",SUM(LOOKUP(2,1/(SRP!$B$2:$B$6&lt;=E7141)/(SRP!$C$2:$C$6&gt;=E7141),SRP!$D$2:$D$6)*(G7141/100)*(E7141/1000)),IF(AND(C7141="Wine",D7141="Fortified Wines"),SUM(LOOKUP(2,1/(SRP!$B$20:$B$23&lt;=E7141)/(SRP!$C$20:$C$23&gt;=E7141),SRP!$D$20:$D$23)*(G7141/100)*(E7141/1000)),IF(C7141="Wine",SUM(LOOKUP(2,1/(SRP!$B$15:$B$19&lt;=E7141)/(SRP!$C$15:$C$19&gt;=E7141),SRP!$D$15:$D$19)*(G7141/100)*(E7141/1000)),IF(C7141="Ready to Drink",SUM(LOOKUP(2,1/(SRP!$B$10:$B$14&lt;=E7141)/(SRP!$C$10:$C$14&gt;=E7141),SRP!$D$10:$D$14)*(G7141/100)*(E7141/1000)),0))))),2)</f>
        <v>5.58</v>
      </c>
    </row>
    <row r="7142" spans="1:11" x14ac:dyDescent="0.35">
      <c r="A7142" s="2">
        <v>55281</v>
      </c>
      <c r="B7142" s="76" t="s">
        <v>1885</v>
      </c>
      <c r="C7142" s="76" t="s">
        <v>285</v>
      </c>
      <c r="D7142" s="76" t="s">
        <v>6935</v>
      </c>
      <c r="E7142" s="76">
        <v>750</v>
      </c>
      <c r="F7142" s="76">
        <v>6</v>
      </c>
      <c r="G7142" s="77">
        <v>40</v>
      </c>
      <c r="H7142" s="76" t="s">
        <v>3284</v>
      </c>
      <c r="I7142" s="77">
        <v>209.99</v>
      </c>
      <c r="J7142" s="2">
        <v>1</v>
      </c>
      <c r="K7142" s="119" cm="1">
        <f t="array" ref="K7142">ROUND(IF(C7142="Beer",SUM(LOOKUP(2,1/(SRP!$B$7:$B$9&lt;=E7142)/(SRP!$C$7:$C$9&gt;=E7142),SRP!$D$7:$D$9)*(G7142/100)*(E7142/1000)),IF(C7142="Spirits",SUM(LOOKUP(2,1/(SRP!$B$2:$B$6&lt;=E7142)/(SRP!$C$2:$C$6&gt;=E7142),SRP!$D$2:$D$6)*(G7142/100)*(E7142/1000)),IF(AND(C7142="Wine",D7142="Fortified Wines"),SUM(LOOKUP(2,1/(SRP!$B$20:$B$23&lt;=E7142)/(SRP!$C$20:$C$23&gt;=E7142),SRP!$D$20:$D$23)*(G7142/100)*(E7142/1000)),IF(C7142="Wine",SUM(LOOKUP(2,1/(SRP!$B$15:$B$19&lt;=E7142)/(SRP!$C$15:$C$19&gt;=E7142),SRP!$D$15:$D$19)*(G7142/100)*(E7142/1000)),IF(C7142="Ready to Drink",SUM(LOOKUP(2,1/(SRP!$B$10:$B$14&lt;=E7142)/(SRP!$C$10:$C$14&gt;=E7142),SRP!$D$10:$D$14)*(G7142/100)*(E7142/1000)),0))))),2)</f>
        <v>20.94</v>
      </c>
    </row>
    <row r="7143" spans="1:11" x14ac:dyDescent="0.35">
      <c r="A7143" s="2">
        <v>55302</v>
      </c>
      <c r="B7143" s="76" t="s">
        <v>5680</v>
      </c>
      <c r="C7143" s="76" t="s">
        <v>287</v>
      </c>
      <c r="D7143" s="76" t="s">
        <v>5292</v>
      </c>
      <c r="E7143" s="76">
        <v>473</v>
      </c>
      <c r="F7143" s="76">
        <v>24</v>
      </c>
      <c r="G7143" s="77">
        <v>5</v>
      </c>
      <c r="H7143" s="76" t="s">
        <v>3391</v>
      </c>
      <c r="I7143" s="77">
        <v>4.5</v>
      </c>
      <c r="J7143" s="2">
        <v>1</v>
      </c>
      <c r="K7143" s="119" cm="1">
        <f t="array" ref="K7143">ROUND(IF(C7143="Beer",SUM(LOOKUP(2,1/(SRP!$B$7:$B$9&lt;=E7143)/(SRP!$C$7:$C$9&gt;=E7143),SRP!$D$7:$D$9)*(G7143/100)*(E7143/1000)),IF(C7143="Spirits",SUM(LOOKUP(2,1/(SRP!$B$2:$B$6&lt;=E7143)/(SRP!$C$2:$C$6&gt;=E7143),SRP!$D$2:$D$6)*(G7143/100)*(E7143/1000)),IF(AND(C7143="Wine",D7143="Fortified Wines"),SUM(LOOKUP(2,1/(SRP!$B$20:$B$23&lt;=E7143)/(SRP!$C$20:$C$23&gt;=E7143),SRP!$D$20:$D$23)*(G7143/100)*(E7143/1000)),IF(C7143="Wine",SUM(LOOKUP(2,1/(SRP!$B$15:$B$19&lt;=E7143)/(SRP!$C$15:$C$19&gt;=E7143),SRP!$D$15:$D$19)*(G7143/100)*(E7143/1000)),IF(C7143="Ready to Drink",SUM(LOOKUP(2,1/(SRP!$B$10:$B$14&lt;=E7143)/(SRP!$C$10:$C$14&gt;=E7143),SRP!$D$10:$D$14)*(G7143/100)*(E7143/1000)),0))))),2)</f>
        <v>1.65</v>
      </c>
    </row>
    <row r="7144" spans="1:11" x14ac:dyDescent="0.35">
      <c r="A7144" s="2">
        <v>55302</v>
      </c>
      <c r="B7144" s="76" t="s">
        <v>5680</v>
      </c>
      <c r="C7144" s="76" t="s">
        <v>287</v>
      </c>
      <c r="D7144" s="76" t="s">
        <v>5292</v>
      </c>
      <c r="E7144" s="76">
        <v>473</v>
      </c>
      <c r="F7144" s="76">
        <v>24</v>
      </c>
      <c r="G7144" s="77">
        <v>5</v>
      </c>
      <c r="H7144" s="76" t="s">
        <v>3391</v>
      </c>
      <c r="I7144" s="77">
        <v>4.5</v>
      </c>
      <c r="J7144" s="2">
        <v>1</v>
      </c>
      <c r="K7144" s="119" cm="1">
        <f t="array" ref="K7144">ROUND(IF(C7144="Beer",SUM(LOOKUP(2,1/(SRP!$B$7:$B$9&lt;=E7144)/(SRP!$C$7:$C$9&gt;=E7144),SRP!$D$7:$D$9)*(G7144/100)*(E7144/1000)),IF(C7144="Spirits",SUM(LOOKUP(2,1/(SRP!$B$2:$B$6&lt;=E7144)/(SRP!$C$2:$C$6&gt;=E7144),SRP!$D$2:$D$6)*(G7144/100)*(E7144/1000)),IF(AND(C7144="Wine",D7144="Fortified Wines"),SUM(LOOKUP(2,1/(SRP!$B$20:$B$23&lt;=E7144)/(SRP!$C$20:$C$23&gt;=E7144),SRP!$D$20:$D$23)*(G7144/100)*(E7144/1000)),IF(C7144="Wine",SUM(LOOKUP(2,1/(SRP!$B$15:$B$19&lt;=E7144)/(SRP!$C$15:$C$19&gt;=E7144),SRP!$D$15:$D$19)*(G7144/100)*(E7144/1000)),IF(C7144="Ready to Drink",SUM(LOOKUP(2,1/(SRP!$B$10:$B$14&lt;=E7144)/(SRP!$C$10:$C$14&gt;=E7144),SRP!$D$10:$D$14)*(G7144/100)*(E7144/1000)),0))))),2)</f>
        <v>1.65</v>
      </c>
    </row>
    <row r="7145" spans="1:11" x14ac:dyDescent="0.35">
      <c r="A7145" s="2">
        <v>55331</v>
      </c>
      <c r="B7145" s="76" t="s">
        <v>5681</v>
      </c>
      <c r="C7145" s="76" t="s">
        <v>287</v>
      </c>
      <c r="D7145" s="76" t="s">
        <v>5230</v>
      </c>
      <c r="E7145" s="76">
        <v>355</v>
      </c>
      <c r="F7145" s="76">
        <v>24</v>
      </c>
      <c r="G7145" s="77">
        <v>4.8</v>
      </c>
      <c r="H7145" s="76" t="s">
        <v>5682</v>
      </c>
      <c r="I7145" s="77">
        <v>4.17</v>
      </c>
      <c r="J7145" s="2">
        <v>1</v>
      </c>
      <c r="K7145" s="119" cm="1">
        <f t="array" ref="K7145">ROUND(IF(C7145="Beer",SUM(LOOKUP(2,1/(SRP!$B$7:$B$9&lt;=E7145)/(SRP!$C$7:$C$9&gt;=E7145),SRP!$D$7:$D$9)*(G7145/100)*(E7145/1000)),IF(C7145="Spirits",SUM(LOOKUP(2,1/(SRP!$B$2:$B$6&lt;=E7145)/(SRP!$C$2:$C$6&gt;=E7145),SRP!$D$2:$D$6)*(G7145/100)*(E7145/1000)),IF(AND(C7145="Wine",D7145="Fortified Wines"),SUM(LOOKUP(2,1/(SRP!$B$20:$B$23&lt;=E7145)/(SRP!$C$20:$C$23&gt;=E7145),SRP!$D$20:$D$23)*(G7145/100)*(E7145/1000)),IF(C7145="Wine",SUM(LOOKUP(2,1/(SRP!$B$15:$B$19&lt;=E7145)/(SRP!$C$15:$C$19&gt;=E7145),SRP!$D$15:$D$19)*(G7145/100)*(E7145/1000)),IF(C7145="Ready to Drink",SUM(LOOKUP(2,1/(SRP!$B$10:$B$14&lt;=E7145)/(SRP!$C$10:$C$14&gt;=E7145),SRP!$D$10:$D$14)*(G7145/100)*(E7145/1000)),0))))),2)</f>
        <v>1.19</v>
      </c>
    </row>
    <row r="7146" spans="1:11" x14ac:dyDescent="0.35">
      <c r="A7146" s="2">
        <v>55331</v>
      </c>
      <c r="B7146" s="76" t="s">
        <v>5681</v>
      </c>
      <c r="C7146" s="76" t="s">
        <v>287</v>
      </c>
      <c r="D7146" s="76" t="s">
        <v>5230</v>
      </c>
      <c r="E7146" s="76">
        <v>355</v>
      </c>
      <c r="F7146" s="76">
        <v>24</v>
      </c>
      <c r="G7146" s="77">
        <v>4.8</v>
      </c>
      <c r="H7146" s="76" t="s">
        <v>5682</v>
      </c>
      <c r="I7146" s="77">
        <v>4.17</v>
      </c>
      <c r="J7146" s="2">
        <v>1</v>
      </c>
      <c r="K7146" s="119" cm="1">
        <f t="array" ref="K7146">ROUND(IF(C7146="Beer",SUM(LOOKUP(2,1/(SRP!$B$7:$B$9&lt;=E7146)/(SRP!$C$7:$C$9&gt;=E7146),SRP!$D$7:$D$9)*(G7146/100)*(E7146/1000)),IF(C7146="Spirits",SUM(LOOKUP(2,1/(SRP!$B$2:$B$6&lt;=E7146)/(SRP!$C$2:$C$6&gt;=E7146),SRP!$D$2:$D$6)*(G7146/100)*(E7146/1000)),IF(AND(C7146="Wine",D7146="Fortified Wines"),SUM(LOOKUP(2,1/(SRP!$B$20:$B$23&lt;=E7146)/(SRP!$C$20:$C$23&gt;=E7146),SRP!$D$20:$D$23)*(G7146/100)*(E7146/1000)),IF(C7146="Wine",SUM(LOOKUP(2,1/(SRP!$B$15:$B$19&lt;=E7146)/(SRP!$C$15:$C$19&gt;=E7146),SRP!$D$15:$D$19)*(G7146/100)*(E7146/1000)),IF(C7146="Ready to Drink",SUM(LOOKUP(2,1/(SRP!$B$10:$B$14&lt;=E7146)/(SRP!$C$10:$C$14&gt;=E7146),SRP!$D$10:$D$14)*(G7146/100)*(E7146/1000)),0))))),2)</f>
        <v>1.19</v>
      </c>
    </row>
    <row r="7147" spans="1:11" x14ac:dyDescent="0.35">
      <c r="A7147" s="2">
        <v>55337</v>
      </c>
      <c r="B7147" s="76" t="s">
        <v>5683</v>
      </c>
      <c r="C7147" s="76" t="s">
        <v>287</v>
      </c>
      <c r="D7147" s="76" t="s">
        <v>5240</v>
      </c>
      <c r="E7147" s="76">
        <v>473</v>
      </c>
      <c r="F7147" s="76">
        <v>24</v>
      </c>
      <c r="G7147" s="77">
        <v>7.5</v>
      </c>
      <c r="H7147" s="76" t="s">
        <v>3349</v>
      </c>
      <c r="I7147" s="77">
        <v>4.25</v>
      </c>
      <c r="J7147" s="2">
        <v>1</v>
      </c>
      <c r="K7147" s="119" cm="1">
        <f t="array" ref="K7147">ROUND(IF(C7147="Beer",SUM(LOOKUP(2,1/(SRP!$B$7:$B$9&lt;=E7147)/(SRP!$C$7:$C$9&gt;=E7147),SRP!$D$7:$D$9)*(G7147/100)*(E7147/1000)),IF(C7147="Spirits",SUM(LOOKUP(2,1/(SRP!$B$2:$B$6&lt;=E7147)/(SRP!$C$2:$C$6&gt;=E7147),SRP!$D$2:$D$6)*(G7147/100)*(E7147/1000)),IF(AND(C7147="Wine",D7147="Fortified Wines"),SUM(LOOKUP(2,1/(SRP!$B$20:$B$23&lt;=E7147)/(SRP!$C$20:$C$23&gt;=E7147),SRP!$D$20:$D$23)*(G7147/100)*(E7147/1000)),IF(C7147="Wine",SUM(LOOKUP(2,1/(SRP!$B$15:$B$19&lt;=E7147)/(SRP!$C$15:$C$19&gt;=E7147),SRP!$D$15:$D$19)*(G7147/100)*(E7147/1000)),IF(C7147="Ready to Drink",SUM(LOOKUP(2,1/(SRP!$B$10:$B$14&lt;=E7147)/(SRP!$C$10:$C$14&gt;=E7147),SRP!$D$10:$D$14)*(G7147/100)*(E7147/1000)),0))))),2)</f>
        <v>2.48</v>
      </c>
    </row>
    <row r="7148" spans="1:11" x14ac:dyDescent="0.35">
      <c r="A7148" s="2">
        <v>55337</v>
      </c>
      <c r="B7148" s="76" t="s">
        <v>5683</v>
      </c>
      <c r="C7148" s="76" t="s">
        <v>287</v>
      </c>
      <c r="D7148" s="76" t="s">
        <v>5240</v>
      </c>
      <c r="E7148" s="76">
        <v>473</v>
      </c>
      <c r="F7148" s="76">
        <v>24</v>
      </c>
      <c r="G7148" s="77">
        <v>7.5</v>
      </c>
      <c r="H7148" s="76" t="s">
        <v>3349</v>
      </c>
      <c r="I7148" s="77">
        <v>4.25</v>
      </c>
      <c r="J7148" s="2">
        <v>1</v>
      </c>
      <c r="K7148" s="119" cm="1">
        <f t="array" ref="K7148">ROUND(IF(C7148="Beer",SUM(LOOKUP(2,1/(SRP!$B$7:$B$9&lt;=E7148)/(SRP!$C$7:$C$9&gt;=E7148),SRP!$D$7:$D$9)*(G7148/100)*(E7148/1000)),IF(C7148="Spirits",SUM(LOOKUP(2,1/(SRP!$B$2:$B$6&lt;=E7148)/(SRP!$C$2:$C$6&gt;=E7148),SRP!$D$2:$D$6)*(G7148/100)*(E7148/1000)),IF(AND(C7148="Wine",D7148="Fortified Wines"),SUM(LOOKUP(2,1/(SRP!$B$20:$B$23&lt;=E7148)/(SRP!$C$20:$C$23&gt;=E7148),SRP!$D$20:$D$23)*(G7148/100)*(E7148/1000)),IF(C7148="Wine",SUM(LOOKUP(2,1/(SRP!$B$15:$B$19&lt;=E7148)/(SRP!$C$15:$C$19&gt;=E7148),SRP!$D$15:$D$19)*(G7148/100)*(E7148/1000)),IF(C7148="Ready to Drink",SUM(LOOKUP(2,1/(SRP!$B$10:$B$14&lt;=E7148)/(SRP!$C$10:$C$14&gt;=E7148),SRP!$D$10:$D$14)*(G7148/100)*(E7148/1000)),0))))),2)</f>
        <v>2.48</v>
      </c>
    </row>
    <row r="7149" spans="1:11" x14ac:dyDescent="0.35">
      <c r="A7149" s="2">
        <v>55377</v>
      </c>
      <c r="B7149" s="76" t="s">
        <v>5684</v>
      </c>
      <c r="C7149" s="76" t="s">
        <v>287</v>
      </c>
      <c r="D7149" s="76" t="s">
        <v>5271</v>
      </c>
      <c r="E7149" s="76">
        <v>355</v>
      </c>
      <c r="F7149" s="76">
        <v>24</v>
      </c>
      <c r="G7149" s="77">
        <v>3.8</v>
      </c>
      <c r="H7149" s="76" t="s">
        <v>5682</v>
      </c>
      <c r="I7149" s="77">
        <v>4.17</v>
      </c>
      <c r="J7149" s="2">
        <v>1</v>
      </c>
      <c r="K7149" s="119" cm="1">
        <f t="array" ref="K7149">ROUND(IF(C7149="Beer",SUM(LOOKUP(2,1/(SRP!$B$7:$B$9&lt;=E7149)/(SRP!$C$7:$C$9&gt;=E7149),SRP!$D$7:$D$9)*(G7149/100)*(E7149/1000)),IF(C7149="Spirits",SUM(LOOKUP(2,1/(SRP!$B$2:$B$6&lt;=E7149)/(SRP!$C$2:$C$6&gt;=E7149),SRP!$D$2:$D$6)*(G7149/100)*(E7149/1000)),IF(AND(C7149="Wine",D7149="Fortified Wines"),SUM(LOOKUP(2,1/(SRP!$B$20:$B$23&lt;=E7149)/(SRP!$C$20:$C$23&gt;=E7149),SRP!$D$20:$D$23)*(G7149/100)*(E7149/1000)),IF(C7149="Wine",SUM(LOOKUP(2,1/(SRP!$B$15:$B$19&lt;=E7149)/(SRP!$C$15:$C$19&gt;=E7149),SRP!$D$15:$D$19)*(G7149/100)*(E7149/1000)),IF(C7149="Ready to Drink",SUM(LOOKUP(2,1/(SRP!$B$10:$B$14&lt;=E7149)/(SRP!$C$10:$C$14&gt;=E7149),SRP!$D$10:$D$14)*(G7149/100)*(E7149/1000)),0))))),2)</f>
        <v>0.94</v>
      </c>
    </row>
    <row r="7150" spans="1:11" x14ac:dyDescent="0.35">
      <c r="A7150" s="2">
        <v>55377</v>
      </c>
      <c r="B7150" s="76" t="s">
        <v>5684</v>
      </c>
      <c r="C7150" s="76" t="s">
        <v>287</v>
      </c>
      <c r="D7150" s="76" t="s">
        <v>5271</v>
      </c>
      <c r="E7150" s="76">
        <v>355</v>
      </c>
      <c r="F7150" s="76">
        <v>24</v>
      </c>
      <c r="G7150" s="77">
        <v>3.8</v>
      </c>
      <c r="H7150" s="76" t="s">
        <v>5682</v>
      </c>
      <c r="I7150" s="77">
        <v>4.17</v>
      </c>
      <c r="J7150" s="2">
        <v>1</v>
      </c>
      <c r="K7150" s="119" cm="1">
        <f t="array" ref="K7150">ROUND(IF(C7150="Beer",SUM(LOOKUP(2,1/(SRP!$B$7:$B$9&lt;=E7150)/(SRP!$C$7:$C$9&gt;=E7150),SRP!$D$7:$D$9)*(G7150/100)*(E7150/1000)),IF(C7150="Spirits",SUM(LOOKUP(2,1/(SRP!$B$2:$B$6&lt;=E7150)/(SRP!$C$2:$C$6&gt;=E7150),SRP!$D$2:$D$6)*(G7150/100)*(E7150/1000)),IF(AND(C7150="Wine",D7150="Fortified Wines"),SUM(LOOKUP(2,1/(SRP!$B$20:$B$23&lt;=E7150)/(SRP!$C$20:$C$23&gt;=E7150),SRP!$D$20:$D$23)*(G7150/100)*(E7150/1000)),IF(C7150="Wine",SUM(LOOKUP(2,1/(SRP!$B$15:$B$19&lt;=E7150)/(SRP!$C$15:$C$19&gt;=E7150),SRP!$D$15:$D$19)*(G7150/100)*(E7150/1000)),IF(C7150="Ready to Drink",SUM(LOOKUP(2,1/(SRP!$B$10:$B$14&lt;=E7150)/(SRP!$C$10:$C$14&gt;=E7150),SRP!$D$10:$D$14)*(G7150/100)*(E7150/1000)),0))))),2)</f>
        <v>0.94</v>
      </c>
    </row>
    <row r="7151" spans="1:11" x14ac:dyDescent="0.35">
      <c r="A7151" s="2">
        <v>55379</v>
      </c>
      <c r="B7151" s="76" t="s">
        <v>5685</v>
      </c>
      <c r="C7151" s="76" t="s">
        <v>287</v>
      </c>
      <c r="D7151" s="76" t="s">
        <v>5266</v>
      </c>
      <c r="E7151" s="76">
        <v>355</v>
      </c>
      <c r="F7151" s="76">
        <v>24</v>
      </c>
      <c r="G7151" s="77">
        <v>4.8</v>
      </c>
      <c r="H7151" s="76" t="s">
        <v>5682</v>
      </c>
      <c r="I7151" s="77">
        <v>4.17</v>
      </c>
      <c r="J7151" s="2">
        <v>1</v>
      </c>
      <c r="K7151" s="119" cm="1">
        <f t="array" ref="K7151">ROUND(IF(C7151="Beer",SUM(LOOKUP(2,1/(SRP!$B$7:$B$9&lt;=E7151)/(SRP!$C$7:$C$9&gt;=E7151),SRP!$D$7:$D$9)*(G7151/100)*(E7151/1000)),IF(C7151="Spirits",SUM(LOOKUP(2,1/(SRP!$B$2:$B$6&lt;=E7151)/(SRP!$C$2:$C$6&gt;=E7151),SRP!$D$2:$D$6)*(G7151/100)*(E7151/1000)),IF(AND(C7151="Wine",D7151="Fortified Wines"),SUM(LOOKUP(2,1/(SRP!$B$20:$B$23&lt;=E7151)/(SRP!$C$20:$C$23&gt;=E7151),SRP!$D$20:$D$23)*(G7151/100)*(E7151/1000)),IF(C7151="Wine",SUM(LOOKUP(2,1/(SRP!$B$15:$B$19&lt;=E7151)/(SRP!$C$15:$C$19&gt;=E7151),SRP!$D$15:$D$19)*(G7151/100)*(E7151/1000)),IF(C7151="Ready to Drink",SUM(LOOKUP(2,1/(SRP!$B$10:$B$14&lt;=E7151)/(SRP!$C$10:$C$14&gt;=E7151),SRP!$D$10:$D$14)*(G7151/100)*(E7151/1000)),0))))),2)</f>
        <v>1.19</v>
      </c>
    </row>
    <row r="7152" spans="1:11" x14ac:dyDescent="0.35">
      <c r="A7152" s="2">
        <v>55379</v>
      </c>
      <c r="B7152" s="76" t="s">
        <v>5685</v>
      </c>
      <c r="C7152" s="76" t="s">
        <v>287</v>
      </c>
      <c r="D7152" s="76" t="s">
        <v>5266</v>
      </c>
      <c r="E7152" s="76">
        <v>355</v>
      </c>
      <c r="F7152" s="76">
        <v>24</v>
      </c>
      <c r="G7152" s="77">
        <v>4.8</v>
      </c>
      <c r="H7152" s="76" t="s">
        <v>5682</v>
      </c>
      <c r="I7152" s="77">
        <v>4.17</v>
      </c>
      <c r="J7152" s="2">
        <v>1</v>
      </c>
      <c r="K7152" s="119" cm="1">
        <f t="array" ref="K7152">ROUND(IF(C7152="Beer",SUM(LOOKUP(2,1/(SRP!$B$7:$B$9&lt;=E7152)/(SRP!$C$7:$C$9&gt;=E7152),SRP!$D$7:$D$9)*(G7152/100)*(E7152/1000)),IF(C7152="Spirits",SUM(LOOKUP(2,1/(SRP!$B$2:$B$6&lt;=E7152)/(SRP!$C$2:$C$6&gt;=E7152),SRP!$D$2:$D$6)*(G7152/100)*(E7152/1000)),IF(AND(C7152="Wine",D7152="Fortified Wines"),SUM(LOOKUP(2,1/(SRP!$B$20:$B$23&lt;=E7152)/(SRP!$C$20:$C$23&gt;=E7152),SRP!$D$20:$D$23)*(G7152/100)*(E7152/1000)),IF(C7152="Wine",SUM(LOOKUP(2,1/(SRP!$B$15:$B$19&lt;=E7152)/(SRP!$C$15:$C$19&gt;=E7152),SRP!$D$15:$D$19)*(G7152/100)*(E7152/1000)),IF(C7152="Ready to Drink",SUM(LOOKUP(2,1/(SRP!$B$10:$B$14&lt;=E7152)/(SRP!$C$10:$C$14&gt;=E7152),SRP!$D$10:$D$14)*(G7152/100)*(E7152/1000)),0))))),2)</f>
        <v>1.19</v>
      </c>
    </row>
    <row r="7153" spans="1:11" x14ac:dyDescent="0.35">
      <c r="A7153" s="2">
        <v>55403</v>
      </c>
      <c r="B7153" s="76" t="s">
        <v>5686</v>
      </c>
      <c r="C7153" s="76" t="s">
        <v>285</v>
      </c>
      <c r="D7153" s="76" t="s">
        <v>6956</v>
      </c>
      <c r="E7153" s="76">
        <v>750</v>
      </c>
      <c r="F7153" s="76">
        <v>12</v>
      </c>
      <c r="G7153" s="77">
        <v>42.8</v>
      </c>
      <c r="H7153" s="76" t="s">
        <v>3326</v>
      </c>
      <c r="I7153" s="77">
        <v>29.49</v>
      </c>
      <c r="J7153" s="2">
        <v>1</v>
      </c>
      <c r="K7153" s="119" cm="1">
        <f t="array" ref="K7153">ROUND(IF(C7153="Beer",SUM(LOOKUP(2,1/(SRP!$B$7:$B$9&lt;=E7153)/(SRP!$C$7:$C$9&gt;=E7153),SRP!$D$7:$D$9)*(G7153/100)*(E7153/1000)),IF(C7153="Spirits",SUM(LOOKUP(2,1/(SRP!$B$2:$B$6&lt;=E7153)/(SRP!$C$2:$C$6&gt;=E7153),SRP!$D$2:$D$6)*(G7153/100)*(E7153/1000)),IF(AND(C7153="Wine",D7153="Fortified Wines"),SUM(LOOKUP(2,1/(SRP!$B$20:$B$23&lt;=E7153)/(SRP!$C$20:$C$23&gt;=E7153),SRP!$D$20:$D$23)*(G7153/100)*(E7153/1000)),IF(C7153="Wine",SUM(LOOKUP(2,1/(SRP!$B$15:$B$19&lt;=E7153)/(SRP!$C$15:$C$19&gt;=E7153),SRP!$D$15:$D$19)*(G7153/100)*(E7153/1000)),IF(C7153="Ready to Drink",SUM(LOOKUP(2,1/(SRP!$B$10:$B$14&lt;=E7153)/(SRP!$C$10:$C$14&gt;=E7153),SRP!$D$10:$D$14)*(G7153/100)*(E7153/1000)),0))))),2)</f>
        <v>22.41</v>
      </c>
    </row>
    <row r="7154" spans="1:11" x14ac:dyDescent="0.35">
      <c r="A7154" s="2">
        <v>55408</v>
      </c>
      <c r="B7154" s="76" t="s">
        <v>5687</v>
      </c>
      <c r="C7154" s="76" t="s">
        <v>285</v>
      </c>
      <c r="D7154" s="76" t="s">
        <v>6935</v>
      </c>
      <c r="E7154" s="76">
        <v>750</v>
      </c>
      <c r="F7154" s="76">
        <v>6</v>
      </c>
      <c r="G7154" s="77">
        <v>40</v>
      </c>
      <c r="H7154" s="76" t="s">
        <v>3288</v>
      </c>
      <c r="I7154" s="77">
        <v>54.95</v>
      </c>
      <c r="J7154" s="2">
        <v>1</v>
      </c>
      <c r="K7154" s="119" cm="1">
        <f t="array" ref="K7154">ROUND(IF(C7154="Beer",SUM(LOOKUP(2,1/(SRP!$B$7:$B$9&lt;=E7154)/(SRP!$C$7:$C$9&gt;=E7154),SRP!$D$7:$D$9)*(G7154/100)*(E7154/1000)),IF(C7154="Spirits",SUM(LOOKUP(2,1/(SRP!$B$2:$B$6&lt;=E7154)/(SRP!$C$2:$C$6&gt;=E7154),SRP!$D$2:$D$6)*(G7154/100)*(E7154/1000)),IF(AND(C7154="Wine",D7154="Fortified Wines"),SUM(LOOKUP(2,1/(SRP!$B$20:$B$23&lt;=E7154)/(SRP!$C$20:$C$23&gt;=E7154),SRP!$D$20:$D$23)*(G7154/100)*(E7154/1000)),IF(C7154="Wine",SUM(LOOKUP(2,1/(SRP!$B$15:$B$19&lt;=E7154)/(SRP!$C$15:$C$19&gt;=E7154),SRP!$D$15:$D$19)*(G7154/100)*(E7154/1000)),IF(C7154="Ready to Drink",SUM(LOOKUP(2,1/(SRP!$B$10:$B$14&lt;=E7154)/(SRP!$C$10:$C$14&gt;=E7154),SRP!$D$10:$D$14)*(G7154/100)*(E7154/1000)),0))))),2)</f>
        <v>20.94</v>
      </c>
    </row>
    <row r="7155" spans="1:11" x14ac:dyDescent="0.35">
      <c r="A7155" s="2">
        <v>55411</v>
      </c>
      <c r="B7155" s="76" t="s">
        <v>5688</v>
      </c>
      <c r="C7155" s="76" t="s">
        <v>286</v>
      </c>
      <c r="D7155" s="76" t="s">
        <v>5236</v>
      </c>
      <c r="E7155" s="76">
        <v>750</v>
      </c>
      <c r="F7155" s="76">
        <v>12</v>
      </c>
      <c r="G7155" s="77">
        <v>14</v>
      </c>
      <c r="H7155" s="76" t="s">
        <v>3288</v>
      </c>
      <c r="I7155" s="77">
        <v>18.690000000000001</v>
      </c>
      <c r="J7155" s="2">
        <v>1</v>
      </c>
      <c r="K7155" s="119" cm="1">
        <f t="array" ref="K7155">ROUND(IF(C7155="Beer",SUM(LOOKUP(2,1/(SRP!$B$7:$B$9&lt;=E7155)/(SRP!$C$7:$C$9&gt;=E7155),SRP!$D$7:$D$9)*(G7155/100)*(E7155/1000)),IF(C7155="Spirits",SUM(LOOKUP(2,1/(SRP!$B$2:$B$6&lt;=E7155)/(SRP!$C$2:$C$6&gt;=E7155),SRP!$D$2:$D$6)*(G7155/100)*(E7155/1000)),IF(AND(C7155="Wine",D7155="Fortified Wines"),SUM(LOOKUP(2,1/(SRP!$B$20:$B$23&lt;=E7155)/(SRP!$C$20:$C$23&gt;=E7155),SRP!$D$20:$D$23)*(G7155/100)*(E7155/1000)),IF(C7155="Wine",SUM(LOOKUP(2,1/(SRP!$B$15:$B$19&lt;=E7155)/(SRP!$C$15:$C$19&gt;=E7155),SRP!$D$15:$D$19)*(G7155/100)*(E7155/1000)),IF(C7155="Ready to Drink",SUM(LOOKUP(2,1/(SRP!$B$10:$B$14&lt;=E7155)/(SRP!$C$10:$C$14&gt;=E7155),SRP!$D$10:$D$14)*(G7155/100)*(E7155/1000)),0))))),2)</f>
        <v>7.33</v>
      </c>
    </row>
    <row r="7156" spans="1:11" x14ac:dyDescent="0.35">
      <c r="A7156" s="2">
        <v>55414</v>
      </c>
      <c r="B7156" s="76" t="s">
        <v>5689</v>
      </c>
      <c r="C7156" s="76" t="s">
        <v>286</v>
      </c>
      <c r="D7156" s="76" t="s">
        <v>5247</v>
      </c>
      <c r="E7156" s="76">
        <v>750</v>
      </c>
      <c r="F7156" s="76">
        <v>12</v>
      </c>
      <c r="G7156" s="77">
        <v>14</v>
      </c>
      <c r="H7156" s="76" t="s">
        <v>3288</v>
      </c>
      <c r="I7156" s="77">
        <v>19.690000000000001</v>
      </c>
      <c r="J7156" s="2">
        <v>1</v>
      </c>
      <c r="K7156" s="119" cm="1">
        <f t="array" ref="K7156">ROUND(IF(C7156="Beer",SUM(LOOKUP(2,1/(SRP!$B$7:$B$9&lt;=E7156)/(SRP!$C$7:$C$9&gt;=E7156),SRP!$D$7:$D$9)*(G7156/100)*(E7156/1000)),IF(C7156="Spirits",SUM(LOOKUP(2,1/(SRP!$B$2:$B$6&lt;=E7156)/(SRP!$C$2:$C$6&gt;=E7156),SRP!$D$2:$D$6)*(G7156/100)*(E7156/1000)),IF(AND(C7156="Wine",D7156="Fortified Wines"),SUM(LOOKUP(2,1/(SRP!$B$20:$B$23&lt;=E7156)/(SRP!$C$20:$C$23&gt;=E7156),SRP!$D$20:$D$23)*(G7156/100)*(E7156/1000)),IF(C7156="Wine",SUM(LOOKUP(2,1/(SRP!$B$15:$B$19&lt;=E7156)/(SRP!$C$15:$C$19&gt;=E7156),SRP!$D$15:$D$19)*(G7156/100)*(E7156/1000)),IF(C7156="Ready to Drink",SUM(LOOKUP(2,1/(SRP!$B$10:$B$14&lt;=E7156)/(SRP!$C$10:$C$14&gt;=E7156),SRP!$D$10:$D$14)*(G7156/100)*(E7156/1000)),0))))),2)</f>
        <v>7.33</v>
      </c>
    </row>
    <row r="7157" spans="1:11" x14ac:dyDescent="0.35">
      <c r="A7157" s="2">
        <v>55434</v>
      </c>
      <c r="B7157" s="76" t="s">
        <v>5690</v>
      </c>
      <c r="C7157" s="76" t="s">
        <v>286</v>
      </c>
      <c r="D7157" s="76" t="s">
        <v>5236</v>
      </c>
      <c r="E7157" s="76">
        <v>750</v>
      </c>
      <c r="F7157" s="76">
        <v>6</v>
      </c>
      <c r="G7157" s="77">
        <v>14.5</v>
      </c>
      <c r="H7157" s="76" t="s">
        <v>6869</v>
      </c>
      <c r="I7157" s="77">
        <v>87.99</v>
      </c>
      <c r="J7157" s="2">
        <v>1</v>
      </c>
      <c r="K7157" s="119" cm="1">
        <f t="array" ref="K7157">ROUND(IF(C7157="Beer",SUM(LOOKUP(2,1/(SRP!$B$7:$B$9&lt;=E7157)/(SRP!$C$7:$C$9&gt;=E7157),SRP!$D$7:$D$9)*(G7157/100)*(E7157/1000)),IF(C7157="Spirits",SUM(LOOKUP(2,1/(SRP!$B$2:$B$6&lt;=E7157)/(SRP!$C$2:$C$6&gt;=E7157),SRP!$D$2:$D$6)*(G7157/100)*(E7157/1000)),IF(AND(C7157="Wine",D7157="Fortified Wines"),SUM(LOOKUP(2,1/(SRP!$B$20:$B$23&lt;=E7157)/(SRP!$C$20:$C$23&gt;=E7157),SRP!$D$20:$D$23)*(G7157/100)*(E7157/1000)),IF(C7157="Wine",SUM(LOOKUP(2,1/(SRP!$B$15:$B$19&lt;=E7157)/(SRP!$C$15:$C$19&gt;=E7157),SRP!$D$15:$D$19)*(G7157/100)*(E7157/1000)),IF(C7157="Ready to Drink",SUM(LOOKUP(2,1/(SRP!$B$10:$B$14&lt;=E7157)/(SRP!$C$10:$C$14&gt;=E7157),SRP!$D$10:$D$14)*(G7157/100)*(E7157/1000)),0))))),2)</f>
        <v>7.59</v>
      </c>
    </row>
    <row r="7158" spans="1:11" x14ac:dyDescent="0.35">
      <c r="A7158" s="2">
        <v>55437</v>
      </c>
      <c r="B7158" s="76" t="s">
        <v>5691</v>
      </c>
      <c r="C7158" s="76" t="s">
        <v>286</v>
      </c>
      <c r="D7158" s="76" t="s">
        <v>5247</v>
      </c>
      <c r="E7158" s="76">
        <v>750</v>
      </c>
      <c r="F7158" s="76">
        <v>6</v>
      </c>
      <c r="G7158" s="77">
        <v>14.5</v>
      </c>
      <c r="H7158" s="76" t="s">
        <v>6869</v>
      </c>
      <c r="I7158" s="77">
        <v>233.14</v>
      </c>
      <c r="J7158" s="2">
        <v>1</v>
      </c>
      <c r="K7158" s="119" cm="1">
        <f t="array" ref="K7158">ROUND(IF(C7158="Beer",SUM(LOOKUP(2,1/(SRP!$B$7:$B$9&lt;=E7158)/(SRP!$C$7:$C$9&gt;=E7158),SRP!$D$7:$D$9)*(G7158/100)*(E7158/1000)),IF(C7158="Spirits",SUM(LOOKUP(2,1/(SRP!$B$2:$B$6&lt;=E7158)/(SRP!$C$2:$C$6&gt;=E7158),SRP!$D$2:$D$6)*(G7158/100)*(E7158/1000)),IF(AND(C7158="Wine",D7158="Fortified Wines"),SUM(LOOKUP(2,1/(SRP!$B$20:$B$23&lt;=E7158)/(SRP!$C$20:$C$23&gt;=E7158),SRP!$D$20:$D$23)*(G7158/100)*(E7158/1000)),IF(C7158="Wine",SUM(LOOKUP(2,1/(SRP!$B$15:$B$19&lt;=E7158)/(SRP!$C$15:$C$19&gt;=E7158),SRP!$D$15:$D$19)*(G7158/100)*(E7158/1000)),IF(C7158="Ready to Drink",SUM(LOOKUP(2,1/(SRP!$B$10:$B$14&lt;=E7158)/(SRP!$C$10:$C$14&gt;=E7158),SRP!$D$10:$D$14)*(G7158/100)*(E7158/1000)),0))))),2)</f>
        <v>7.59</v>
      </c>
    </row>
    <row r="7159" spans="1:11" x14ac:dyDescent="0.35">
      <c r="A7159" s="2">
        <v>55453</v>
      </c>
      <c r="B7159" s="76" t="s">
        <v>6032</v>
      </c>
      <c r="C7159" s="76" t="s">
        <v>287</v>
      </c>
      <c r="D7159" s="76" t="s">
        <v>5240</v>
      </c>
      <c r="E7159" s="76">
        <v>473</v>
      </c>
      <c r="F7159" s="76">
        <v>24</v>
      </c>
      <c r="G7159" s="77">
        <v>8</v>
      </c>
      <c r="H7159" s="76" t="s">
        <v>3638</v>
      </c>
      <c r="I7159" s="77">
        <v>4.95</v>
      </c>
      <c r="J7159" s="2">
        <v>1</v>
      </c>
      <c r="K7159" s="119" cm="1">
        <f t="array" ref="K7159">ROUND(IF(C7159="Beer",SUM(LOOKUP(2,1/(SRP!$B$7:$B$9&lt;=E7159)/(SRP!$C$7:$C$9&gt;=E7159),SRP!$D$7:$D$9)*(G7159/100)*(E7159/1000)),IF(C7159="Spirits",SUM(LOOKUP(2,1/(SRP!$B$2:$B$6&lt;=E7159)/(SRP!$C$2:$C$6&gt;=E7159),SRP!$D$2:$D$6)*(G7159/100)*(E7159/1000)),IF(AND(C7159="Wine",D7159="Fortified Wines"),SUM(LOOKUP(2,1/(SRP!$B$20:$B$23&lt;=E7159)/(SRP!$C$20:$C$23&gt;=E7159),SRP!$D$20:$D$23)*(G7159/100)*(E7159/1000)),IF(C7159="Wine",SUM(LOOKUP(2,1/(SRP!$B$15:$B$19&lt;=E7159)/(SRP!$C$15:$C$19&gt;=E7159),SRP!$D$15:$D$19)*(G7159/100)*(E7159/1000)),IF(C7159="Ready to Drink",SUM(LOOKUP(2,1/(SRP!$B$10:$B$14&lt;=E7159)/(SRP!$C$10:$C$14&gt;=E7159),SRP!$D$10:$D$14)*(G7159/100)*(E7159/1000)),0))))),2)</f>
        <v>2.64</v>
      </c>
    </row>
    <row r="7160" spans="1:11" x14ac:dyDescent="0.35">
      <c r="A7160" s="2">
        <v>55453</v>
      </c>
      <c r="B7160" s="76" t="s">
        <v>6032</v>
      </c>
      <c r="C7160" s="76" t="s">
        <v>287</v>
      </c>
      <c r="D7160" s="76" t="s">
        <v>5240</v>
      </c>
      <c r="E7160" s="76">
        <v>473</v>
      </c>
      <c r="F7160" s="76">
        <v>24</v>
      </c>
      <c r="G7160" s="77">
        <v>8</v>
      </c>
      <c r="H7160" s="76" t="s">
        <v>3638</v>
      </c>
      <c r="I7160" s="77">
        <v>4.95</v>
      </c>
      <c r="J7160" s="2">
        <v>1</v>
      </c>
      <c r="K7160" s="119" cm="1">
        <f t="array" ref="K7160">ROUND(IF(C7160="Beer",SUM(LOOKUP(2,1/(SRP!$B$7:$B$9&lt;=E7160)/(SRP!$C$7:$C$9&gt;=E7160),SRP!$D$7:$D$9)*(G7160/100)*(E7160/1000)),IF(C7160="Spirits",SUM(LOOKUP(2,1/(SRP!$B$2:$B$6&lt;=E7160)/(SRP!$C$2:$C$6&gt;=E7160),SRP!$D$2:$D$6)*(G7160/100)*(E7160/1000)),IF(AND(C7160="Wine",D7160="Fortified Wines"),SUM(LOOKUP(2,1/(SRP!$B$20:$B$23&lt;=E7160)/(SRP!$C$20:$C$23&gt;=E7160),SRP!$D$20:$D$23)*(G7160/100)*(E7160/1000)),IF(C7160="Wine",SUM(LOOKUP(2,1/(SRP!$B$15:$B$19&lt;=E7160)/(SRP!$C$15:$C$19&gt;=E7160),SRP!$D$15:$D$19)*(G7160/100)*(E7160/1000)),IF(C7160="Ready to Drink",SUM(LOOKUP(2,1/(SRP!$B$10:$B$14&lt;=E7160)/(SRP!$C$10:$C$14&gt;=E7160),SRP!$D$10:$D$14)*(G7160/100)*(E7160/1000)),0))))),2)</f>
        <v>2.64</v>
      </c>
    </row>
    <row r="7161" spans="1:11" x14ac:dyDescent="0.35">
      <c r="A7161" s="2">
        <v>55464</v>
      </c>
      <c r="B7161" s="76" t="s">
        <v>5692</v>
      </c>
      <c r="C7161" s="76" t="s">
        <v>287</v>
      </c>
      <c r="D7161" s="76" t="s">
        <v>5230</v>
      </c>
      <c r="E7161" s="76">
        <v>473</v>
      </c>
      <c r="F7161" s="76">
        <v>24</v>
      </c>
      <c r="G7161" s="77">
        <v>5.5</v>
      </c>
      <c r="H7161" s="76" t="s">
        <v>3326</v>
      </c>
      <c r="I7161" s="77">
        <v>3.29</v>
      </c>
      <c r="J7161" s="2">
        <v>1</v>
      </c>
      <c r="K7161" s="119" cm="1">
        <f t="array" ref="K7161">ROUND(IF(C7161="Beer",SUM(LOOKUP(2,1/(SRP!$B$7:$B$9&lt;=E7161)/(SRP!$C$7:$C$9&gt;=E7161),SRP!$D$7:$D$9)*(G7161/100)*(E7161/1000)),IF(C7161="Spirits",SUM(LOOKUP(2,1/(SRP!$B$2:$B$6&lt;=E7161)/(SRP!$C$2:$C$6&gt;=E7161),SRP!$D$2:$D$6)*(G7161/100)*(E7161/1000)),IF(AND(C7161="Wine",D7161="Fortified Wines"),SUM(LOOKUP(2,1/(SRP!$B$20:$B$23&lt;=E7161)/(SRP!$C$20:$C$23&gt;=E7161),SRP!$D$20:$D$23)*(G7161/100)*(E7161/1000)),IF(C7161="Wine",SUM(LOOKUP(2,1/(SRP!$B$15:$B$19&lt;=E7161)/(SRP!$C$15:$C$19&gt;=E7161),SRP!$D$15:$D$19)*(G7161/100)*(E7161/1000)),IF(C7161="Ready to Drink",SUM(LOOKUP(2,1/(SRP!$B$10:$B$14&lt;=E7161)/(SRP!$C$10:$C$14&gt;=E7161),SRP!$D$10:$D$14)*(G7161/100)*(E7161/1000)),0))))),2)</f>
        <v>1.82</v>
      </c>
    </row>
    <row r="7162" spans="1:11" x14ac:dyDescent="0.35">
      <c r="A7162" s="2">
        <v>55464</v>
      </c>
      <c r="B7162" s="76" t="s">
        <v>5692</v>
      </c>
      <c r="C7162" s="76" t="s">
        <v>287</v>
      </c>
      <c r="D7162" s="76" t="s">
        <v>5230</v>
      </c>
      <c r="E7162" s="76">
        <v>473</v>
      </c>
      <c r="F7162" s="76">
        <v>24</v>
      </c>
      <c r="G7162" s="77">
        <v>5.5</v>
      </c>
      <c r="H7162" s="76" t="s">
        <v>3326</v>
      </c>
      <c r="I7162" s="77">
        <v>3.29</v>
      </c>
      <c r="J7162" s="2">
        <v>1</v>
      </c>
      <c r="K7162" s="119" cm="1">
        <f t="array" ref="K7162">ROUND(IF(C7162="Beer",SUM(LOOKUP(2,1/(SRP!$B$7:$B$9&lt;=E7162)/(SRP!$C$7:$C$9&gt;=E7162),SRP!$D$7:$D$9)*(G7162/100)*(E7162/1000)),IF(C7162="Spirits",SUM(LOOKUP(2,1/(SRP!$B$2:$B$6&lt;=E7162)/(SRP!$C$2:$C$6&gt;=E7162),SRP!$D$2:$D$6)*(G7162/100)*(E7162/1000)),IF(AND(C7162="Wine",D7162="Fortified Wines"),SUM(LOOKUP(2,1/(SRP!$B$20:$B$23&lt;=E7162)/(SRP!$C$20:$C$23&gt;=E7162),SRP!$D$20:$D$23)*(G7162/100)*(E7162/1000)),IF(C7162="Wine",SUM(LOOKUP(2,1/(SRP!$B$15:$B$19&lt;=E7162)/(SRP!$C$15:$C$19&gt;=E7162),SRP!$D$15:$D$19)*(G7162/100)*(E7162/1000)),IF(C7162="Ready to Drink",SUM(LOOKUP(2,1/(SRP!$B$10:$B$14&lt;=E7162)/(SRP!$C$10:$C$14&gt;=E7162),SRP!$D$10:$D$14)*(G7162/100)*(E7162/1000)),0))))),2)</f>
        <v>1.82</v>
      </c>
    </row>
    <row r="7163" spans="1:11" x14ac:dyDescent="0.35">
      <c r="A7163" s="2">
        <v>55466</v>
      </c>
      <c r="B7163" s="76" t="s">
        <v>5693</v>
      </c>
      <c r="C7163" s="76" t="s">
        <v>287</v>
      </c>
      <c r="D7163" s="76" t="s">
        <v>5266</v>
      </c>
      <c r="E7163" s="76">
        <v>473</v>
      </c>
      <c r="F7163" s="76">
        <v>24</v>
      </c>
      <c r="G7163" s="77">
        <v>4.5</v>
      </c>
      <c r="H7163" s="76" t="s">
        <v>3380</v>
      </c>
      <c r="I7163" s="77">
        <v>4.1500000000000004</v>
      </c>
      <c r="J7163" s="2">
        <v>1</v>
      </c>
      <c r="K7163" s="119" cm="1">
        <f t="array" ref="K7163">ROUND(IF(C7163="Beer",SUM(LOOKUP(2,1/(SRP!$B$7:$B$9&lt;=E7163)/(SRP!$C$7:$C$9&gt;=E7163),SRP!$D$7:$D$9)*(G7163/100)*(E7163/1000)),IF(C7163="Spirits",SUM(LOOKUP(2,1/(SRP!$B$2:$B$6&lt;=E7163)/(SRP!$C$2:$C$6&gt;=E7163),SRP!$D$2:$D$6)*(G7163/100)*(E7163/1000)),IF(AND(C7163="Wine",D7163="Fortified Wines"),SUM(LOOKUP(2,1/(SRP!$B$20:$B$23&lt;=E7163)/(SRP!$C$20:$C$23&gt;=E7163),SRP!$D$20:$D$23)*(G7163/100)*(E7163/1000)),IF(C7163="Wine",SUM(LOOKUP(2,1/(SRP!$B$15:$B$19&lt;=E7163)/(SRP!$C$15:$C$19&gt;=E7163),SRP!$D$15:$D$19)*(G7163/100)*(E7163/1000)),IF(C7163="Ready to Drink",SUM(LOOKUP(2,1/(SRP!$B$10:$B$14&lt;=E7163)/(SRP!$C$10:$C$14&gt;=E7163),SRP!$D$10:$D$14)*(G7163/100)*(E7163/1000)),0))))),2)</f>
        <v>1.49</v>
      </c>
    </row>
    <row r="7164" spans="1:11" x14ac:dyDescent="0.35">
      <c r="A7164" s="2">
        <v>55466</v>
      </c>
      <c r="B7164" s="76" t="s">
        <v>5693</v>
      </c>
      <c r="C7164" s="76" t="s">
        <v>287</v>
      </c>
      <c r="D7164" s="76" t="s">
        <v>5266</v>
      </c>
      <c r="E7164" s="76">
        <v>473</v>
      </c>
      <c r="F7164" s="76">
        <v>24</v>
      </c>
      <c r="G7164" s="77">
        <v>4.5</v>
      </c>
      <c r="H7164" s="76" t="s">
        <v>3380</v>
      </c>
      <c r="I7164" s="77">
        <v>4.1500000000000004</v>
      </c>
      <c r="J7164" s="2">
        <v>1</v>
      </c>
      <c r="K7164" s="119" cm="1">
        <f t="array" ref="K7164">ROUND(IF(C7164="Beer",SUM(LOOKUP(2,1/(SRP!$B$7:$B$9&lt;=E7164)/(SRP!$C$7:$C$9&gt;=E7164),SRP!$D$7:$D$9)*(G7164/100)*(E7164/1000)),IF(C7164="Spirits",SUM(LOOKUP(2,1/(SRP!$B$2:$B$6&lt;=E7164)/(SRP!$C$2:$C$6&gt;=E7164),SRP!$D$2:$D$6)*(G7164/100)*(E7164/1000)),IF(AND(C7164="Wine",D7164="Fortified Wines"),SUM(LOOKUP(2,1/(SRP!$B$20:$B$23&lt;=E7164)/(SRP!$C$20:$C$23&gt;=E7164),SRP!$D$20:$D$23)*(G7164/100)*(E7164/1000)),IF(C7164="Wine",SUM(LOOKUP(2,1/(SRP!$B$15:$B$19&lt;=E7164)/(SRP!$C$15:$C$19&gt;=E7164),SRP!$D$15:$D$19)*(G7164/100)*(E7164/1000)),IF(C7164="Ready to Drink",SUM(LOOKUP(2,1/(SRP!$B$10:$B$14&lt;=E7164)/(SRP!$C$10:$C$14&gt;=E7164),SRP!$D$10:$D$14)*(G7164/100)*(E7164/1000)),0))))),2)</f>
        <v>1.49</v>
      </c>
    </row>
    <row r="7165" spans="1:11" x14ac:dyDescent="0.35">
      <c r="A7165" s="2">
        <v>55484</v>
      </c>
      <c r="B7165" s="76" t="s">
        <v>5694</v>
      </c>
      <c r="C7165" s="76" t="s">
        <v>287</v>
      </c>
      <c r="D7165" s="76" t="s">
        <v>5240</v>
      </c>
      <c r="E7165" s="76">
        <v>473</v>
      </c>
      <c r="F7165" s="76">
        <v>24</v>
      </c>
      <c r="G7165" s="77">
        <v>5.7</v>
      </c>
      <c r="H7165" s="76" t="s">
        <v>3387</v>
      </c>
      <c r="I7165" s="77">
        <v>4.3899999999999997</v>
      </c>
      <c r="J7165" s="2">
        <v>1</v>
      </c>
      <c r="K7165" s="119" cm="1">
        <f t="array" ref="K7165">ROUND(IF(C7165="Beer",SUM(LOOKUP(2,1/(SRP!$B$7:$B$9&lt;=E7165)/(SRP!$C$7:$C$9&gt;=E7165),SRP!$D$7:$D$9)*(G7165/100)*(E7165/1000)),IF(C7165="Spirits",SUM(LOOKUP(2,1/(SRP!$B$2:$B$6&lt;=E7165)/(SRP!$C$2:$C$6&gt;=E7165),SRP!$D$2:$D$6)*(G7165/100)*(E7165/1000)),IF(AND(C7165="Wine",D7165="Fortified Wines"),SUM(LOOKUP(2,1/(SRP!$B$20:$B$23&lt;=E7165)/(SRP!$C$20:$C$23&gt;=E7165),SRP!$D$20:$D$23)*(G7165/100)*(E7165/1000)),IF(C7165="Wine",SUM(LOOKUP(2,1/(SRP!$B$15:$B$19&lt;=E7165)/(SRP!$C$15:$C$19&gt;=E7165),SRP!$D$15:$D$19)*(G7165/100)*(E7165/1000)),IF(C7165="Ready to Drink",SUM(LOOKUP(2,1/(SRP!$B$10:$B$14&lt;=E7165)/(SRP!$C$10:$C$14&gt;=E7165),SRP!$D$10:$D$14)*(G7165/100)*(E7165/1000)),0))))),2)</f>
        <v>1.88</v>
      </c>
    </row>
    <row r="7166" spans="1:11" x14ac:dyDescent="0.35">
      <c r="A7166" s="2">
        <v>55484</v>
      </c>
      <c r="B7166" s="76" t="s">
        <v>5694</v>
      </c>
      <c r="C7166" s="76" t="s">
        <v>287</v>
      </c>
      <c r="D7166" s="76" t="s">
        <v>5240</v>
      </c>
      <c r="E7166" s="76">
        <v>473</v>
      </c>
      <c r="F7166" s="76">
        <v>24</v>
      </c>
      <c r="G7166" s="77">
        <v>5.7</v>
      </c>
      <c r="H7166" s="76" t="s">
        <v>3387</v>
      </c>
      <c r="I7166" s="77">
        <v>4.3899999999999997</v>
      </c>
      <c r="J7166" s="2">
        <v>1</v>
      </c>
      <c r="K7166" s="119" cm="1">
        <f t="array" ref="K7166">ROUND(IF(C7166="Beer",SUM(LOOKUP(2,1/(SRP!$B$7:$B$9&lt;=E7166)/(SRP!$C$7:$C$9&gt;=E7166),SRP!$D$7:$D$9)*(G7166/100)*(E7166/1000)),IF(C7166="Spirits",SUM(LOOKUP(2,1/(SRP!$B$2:$B$6&lt;=E7166)/(SRP!$C$2:$C$6&gt;=E7166),SRP!$D$2:$D$6)*(G7166/100)*(E7166/1000)),IF(AND(C7166="Wine",D7166="Fortified Wines"),SUM(LOOKUP(2,1/(SRP!$B$20:$B$23&lt;=E7166)/(SRP!$C$20:$C$23&gt;=E7166),SRP!$D$20:$D$23)*(G7166/100)*(E7166/1000)),IF(C7166="Wine",SUM(LOOKUP(2,1/(SRP!$B$15:$B$19&lt;=E7166)/(SRP!$C$15:$C$19&gt;=E7166),SRP!$D$15:$D$19)*(G7166/100)*(E7166/1000)),IF(C7166="Ready to Drink",SUM(LOOKUP(2,1/(SRP!$B$10:$B$14&lt;=E7166)/(SRP!$C$10:$C$14&gt;=E7166),SRP!$D$10:$D$14)*(G7166/100)*(E7166/1000)),0))))),2)</f>
        <v>1.88</v>
      </c>
    </row>
    <row r="7167" spans="1:11" x14ac:dyDescent="0.35">
      <c r="A7167" s="2">
        <v>55487</v>
      </c>
      <c r="B7167" s="76" t="s">
        <v>5695</v>
      </c>
      <c r="C7167" s="76" t="s">
        <v>287</v>
      </c>
      <c r="D7167" s="76" t="s">
        <v>5240</v>
      </c>
      <c r="E7167" s="76">
        <v>473</v>
      </c>
      <c r="F7167" s="76">
        <v>24</v>
      </c>
      <c r="G7167" s="77">
        <v>6</v>
      </c>
      <c r="H7167" s="76" t="s">
        <v>3387</v>
      </c>
      <c r="I7167" s="77">
        <v>4.75</v>
      </c>
      <c r="J7167" s="2">
        <v>1</v>
      </c>
      <c r="K7167" s="119" cm="1">
        <f t="array" ref="K7167">ROUND(IF(C7167="Beer",SUM(LOOKUP(2,1/(SRP!$B$7:$B$9&lt;=E7167)/(SRP!$C$7:$C$9&gt;=E7167),SRP!$D$7:$D$9)*(G7167/100)*(E7167/1000)),IF(C7167="Spirits",SUM(LOOKUP(2,1/(SRP!$B$2:$B$6&lt;=E7167)/(SRP!$C$2:$C$6&gt;=E7167),SRP!$D$2:$D$6)*(G7167/100)*(E7167/1000)),IF(AND(C7167="Wine",D7167="Fortified Wines"),SUM(LOOKUP(2,1/(SRP!$B$20:$B$23&lt;=E7167)/(SRP!$C$20:$C$23&gt;=E7167),SRP!$D$20:$D$23)*(G7167/100)*(E7167/1000)),IF(C7167="Wine",SUM(LOOKUP(2,1/(SRP!$B$15:$B$19&lt;=E7167)/(SRP!$C$15:$C$19&gt;=E7167),SRP!$D$15:$D$19)*(G7167/100)*(E7167/1000)),IF(C7167="Ready to Drink",SUM(LOOKUP(2,1/(SRP!$B$10:$B$14&lt;=E7167)/(SRP!$C$10:$C$14&gt;=E7167),SRP!$D$10:$D$14)*(G7167/100)*(E7167/1000)),0))))),2)</f>
        <v>1.98</v>
      </c>
    </row>
    <row r="7168" spans="1:11" x14ac:dyDescent="0.35">
      <c r="A7168" s="2">
        <v>55487</v>
      </c>
      <c r="B7168" s="76" t="s">
        <v>5695</v>
      </c>
      <c r="C7168" s="76" t="s">
        <v>287</v>
      </c>
      <c r="D7168" s="76" t="s">
        <v>5240</v>
      </c>
      <c r="E7168" s="76">
        <v>473</v>
      </c>
      <c r="F7168" s="76">
        <v>24</v>
      </c>
      <c r="G7168" s="77">
        <v>6</v>
      </c>
      <c r="H7168" s="76" t="s">
        <v>3387</v>
      </c>
      <c r="I7168" s="77">
        <v>4.75</v>
      </c>
      <c r="J7168" s="2">
        <v>1</v>
      </c>
      <c r="K7168" s="119" cm="1">
        <f t="array" ref="K7168">ROUND(IF(C7168="Beer",SUM(LOOKUP(2,1/(SRP!$B$7:$B$9&lt;=E7168)/(SRP!$C$7:$C$9&gt;=E7168),SRP!$D$7:$D$9)*(G7168/100)*(E7168/1000)),IF(C7168="Spirits",SUM(LOOKUP(2,1/(SRP!$B$2:$B$6&lt;=E7168)/(SRP!$C$2:$C$6&gt;=E7168),SRP!$D$2:$D$6)*(G7168/100)*(E7168/1000)),IF(AND(C7168="Wine",D7168="Fortified Wines"),SUM(LOOKUP(2,1/(SRP!$B$20:$B$23&lt;=E7168)/(SRP!$C$20:$C$23&gt;=E7168),SRP!$D$20:$D$23)*(G7168/100)*(E7168/1000)),IF(C7168="Wine",SUM(LOOKUP(2,1/(SRP!$B$15:$B$19&lt;=E7168)/(SRP!$C$15:$C$19&gt;=E7168),SRP!$D$15:$D$19)*(G7168/100)*(E7168/1000)),IF(C7168="Ready to Drink",SUM(LOOKUP(2,1/(SRP!$B$10:$B$14&lt;=E7168)/(SRP!$C$10:$C$14&gt;=E7168),SRP!$D$10:$D$14)*(G7168/100)*(E7168/1000)),0))))),2)</f>
        <v>1.98</v>
      </c>
    </row>
    <row r="7169" spans="1:11" x14ac:dyDescent="0.35">
      <c r="A7169" s="2">
        <v>55499</v>
      </c>
      <c r="B7169" s="76" t="s">
        <v>5696</v>
      </c>
      <c r="C7169" s="76" t="s">
        <v>285</v>
      </c>
      <c r="D7169" s="76" t="s">
        <v>6935</v>
      </c>
      <c r="E7169" s="76">
        <v>750</v>
      </c>
      <c r="F7169" s="76">
        <v>6</v>
      </c>
      <c r="G7169" s="77">
        <v>60.5</v>
      </c>
      <c r="H7169" s="76" t="s">
        <v>3279</v>
      </c>
      <c r="I7169" s="77">
        <v>129.99</v>
      </c>
      <c r="J7169" s="2">
        <v>1</v>
      </c>
      <c r="K7169" s="119" cm="1">
        <f t="array" ref="K7169">ROUND(IF(C7169="Beer",SUM(LOOKUP(2,1/(SRP!$B$7:$B$9&lt;=E7169)/(SRP!$C$7:$C$9&gt;=E7169),SRP!$D$7:$D$9)*(G7169/100)*(E7169/1000)),IF(C7169="Spirits",SUM(LOOKUP(2,1/(SRP!$B$2:$B$6&lt;=E7169)/(SRP!$C$2:$C$6&gt;=E7169),SRP!$D$2:$D$6)*(G7169/100)*(E7169/1000)),IF(AND(C7169="Wine",D7169="Fortified Wines"),SUM(LOOKUP(2,1/(SRP!$B$20:$B$23&lt;=E7169)/(SRP!$C$20:$C$23&gt;=E7169),SRP!$D$20:$D$23)*(G7169/100)*(E7169/1000)),IF(C7169="Wine",SUM(LOOKUP(2,1/(SRP!$B$15:$B$19&lt;=E7169)/(SRP!$C$15:$C$19&gt;=E7169),SRP!$D$15:$D$19)*(G7169/100)*(E7169/1000)),IF(C7169="Ready to Drink",SUM(LOOKUP(2,1/(SRP!$B$10:$B$14&lt;=E7169)/(SRP!$C$10:$C$14&gt;=E7169),SRP!$D$10:$D$14)*(G7169/100)*(E7169/1000)),0))))),2)</f>
        <v>31.68</v>
      </c>
    </row>
    <row r="7170" spans="1:11" x14ac:dyDescent="0.35">
      <c r="A7170" s="2">
        <v>55519</v>
      </c>
      <c r="B7170" s="76" t="s">
        <v>5697</v>
      </c>
      <c r="C7170" s="76" t="s">
        <v>5938</v>
      </c>
      <c r="D7170" s="76" t="s">
        <v>5279</v>
      </c>
      <c r="E7170" s="76">
        <v>2000</v>
      </c>
      <c r="F7170" s="76">
        <v>8</v>
      </c>
      <c r="G7170" s="77">
        <v>7</v>
      </c>
      <c r="H7170" s="76" t="s">
        <v>3292</v>
      </c>
      <c r="I7170" s="77">
        <v>11.57</v>
      </c>
      <c r="J7170" s="2">
        <v>1</v>
      </c>
      <c r="K7170" s="119" cm="1">
        <f t="array" ref="K7170">ROUND(IF(C7170="Beer",SUM(LOOKUP(2,1/(SRP!$B$7:$B$9&lt;=E7170)/(SRP!$C$7:$C$9&gt;=E7170),SRP!$D$7:$D$9)*(G7170/100)*(E7170/1000)),IF(C7170="Spirits",SUM(LOOKUP(2,1/(SRP!$B$2:$B$6&lt;=E7170)/(SRP!$C$2:$C$6&gt;=E7170),SRP!$D$2:$D$6)*(G7170/100)*(E7170/1000)),IF(AND(C7170="Wine",D7170="Fortified Wines"),SUM(LOOKUP(2,1/(SRP!$B$20:$B$23&lt;=E7170)/(SRP!$C$20:$C$23&gt;=E7170),SRP!$D$20:$D$23)*(G7170/100)*(E7170/1000)),IF(C7170="Wine",SUM(LOOKUP(2,1/(SRP!$B$15:$B$19&lt;=E7170)/(SRP!$C$15:$C$19&gt;=E7170),SRP!$D$15:$D$19)*(G7170/100)*(E7170/1000)),IF(C7170="Ready to Drink",SUM(LOOKUP(2,1/(SRP!$B$10:$B$14&lt;=E7170)/(SRP!$C$10:$C$14&gt;=E7170),SRP!$D$10:$D$14)*(G7170/100)*(E7170/1000)),0))))),2)</f>
        <v>9.77</v>
      </c>
    </row>
    <row r="7171" spans="1:11" x14ac:dyDescent="0.35">
      <c r="A7171" s="2">
        <v>55519</v>
      </c>
      <c r="B7171" s="76" t="s">
        <v>5697</v>
      </c>
      <c r="C7171" s="76" t="s">
        <v>5938</v>
      </c>
      <c r="D7171" s="76" t="s">
        <v>5279</v>
      </c>
      <c r="E7171" s="76">
        <v>2000</v>
      </c>
      <c r="F7171" s="76">
        <v>8</v>
      </c>
      <c r="G7171" s="77">
        <v>7</v>
      </c>
      <c r="H7171" s="76" t="s">
        <v>3292</v>
      </c>
      <c r="I7171" s="77">
        <v>11.57</v>
      </c>
      <c r="J7171" s="2">
        <v>1</v>
      </c>
      <c r="K7171" s="119" cm="1">
        <f t="array" ref="K7171">ROUND(IF(C7171="Beer",SUM(LOOKUP(2,1/(SRP!$B$7:$B$9&lt;=E7171)/(SRP!$C$7:$C$9&gt;=E7171),SRP!$D$7:$D$9)*(G7171/100)*(E7171/1000)),IF(C7171="Spirits",SUM(LOOKUP(2,1/(SRP!$B$2:$B$6&lt;=E7171)/(SRP!$C$2:$C$6&gt;=E7171),SRP!$D$2:$D$6)*(G7171/100)*(E7171/1000)),IF(AND(C7171="Wine",D7171="Fortified Wines"),SUM(LOOKUP(2,1/(SRP!$B$20:$B$23&lt;=E7171)/(SRP!$C$20:$C$23&gt;=E7171),SRP!$D$20:$D$23)*(G7171/100)*(E7171/1000)),IF(C7171="Wine",SUM(LOOKUP(2,1/(SRP!$B$15:$B$19&lt;=E7171)/(SRP!$C$15:$C$19&gt;=E7171),SRP!$D$15:$D$19)*(G7171/100)*(E7171/1000)),IF(C7171="Ready to Drink",SUM(LOOKUP(2,1/(SRP!$B$10:$B$14&lt;=E7171)/(SRP!$C$10:$C$14&gt;=E7171),SRP!$D$10:$D$14)*(G7171/100)*(E7171/1000)),0))))),2)</f>
        <v>9.77</v>
      </c>
    </row>
    <row r="7172" spans="1:11" x14ac:dyDescent="0.35">
      <c r="A7172" s="2">
        <v>55520</v>
      </c>
      <c r="B7172" s="76" t="s">
        <v>5698</v>
      </c>
      <c r="C7172" s="76" t="s">
        <v>5938</v>
      </c>
      <c r="D7172" s="76" t="s">
        <v>5279</v>
      </c>
      <c r="E7172" s="76">
        <v>8520</v>
      </c>
      <c r="F7172" s="76">
        <v>1</v>
      </c>
      <c r="G7172" s="77">
        <v>7</v>
      </c>
      <c r="H7172" s="76" t="s">
        <v>4999</v>
      </c>
      <c r="I7172" s="77">
        <v>55.99</v>
      </c>
      <c r="J7172" s="2">
        <v>24</v>
      </c>
      <c r="K7172" s="119" cm="1">
        <f t="array" ref="K7172">ROUND(IF(C7172="Beer",SUM(LOOKUP(2,1/(SRP!$B$7:$B$9&lt;=E7172)/(SRP!$C$7:$C$9&gt;=E7172),SRP!$D$7:$D$9)*(G7172/100)*(E7172/1000)),IF(C7172="Spirits",SUM(LOOKUP(2,1/(SRP!$B$2:$B$6&lt;=E7172)/(SRP!$C$2:$C$6&gt;=E7172),SRP!$D$2:$D$6)*(G7172/100)*(E7172/1000)),IF(AND(C7172="Wine",D7172="Fortified Wines"),SUM(LOOKUP(2,1/(SRP!$B$20:$B$23&lt;=E7172)/(SRP!$C$20:$C$23&gt;=E7172),SRP!$D$20:$D$23)*(G7172/100)*(E7172/1000)),IF(C7172="Wine",SUM(LOOKUP(2,1/(SRP!$B$15:$B$19&lt;=E7172)/(SRP!$C$15:$C$19&gt;=E7172),SRP!$D$15:$D$19)*(G7172/100)*(E7172/1000)),IF(C7172="Ready to Drink",SUM(LOOKUP(2,1/(SRP!$B$10:$B$14&lt;=E7172)/(SRP!$C$10:$C$14&gt;=E7172),SRP!$D$10:$D$14)*(G7172/100)*(E7172/1000)),0))))),2)</f>
        <v>41.63</v>
      </c>
    </row>
    <row r="7173" spans="1:11" x14ac:dyDescent="0.35">
      <c r="A7173" s="2">
        <v>55520</v>
      </c>
      <c r="B7173" s="76" t="s">
        <v>5698</v>
      </c>
      <c r="C7173" s="76" t="s">
        <v>5938</v>
      </c>
      <c r="D7173" s="76" t="s">
        <v>5279</v>
      </c>
      <c r="E7173" s="76">
        <v>8520</v>
      </c>
      <c r="F7173" s="76">
        <v>1</v>
      </c>
      <c r="G7173" s="77">
        <v>7</v>
      </c>
      <c r="H7173" s="76" t="s">
        <v>4999</v>
      </c>
      <c r="I7173" s="77">
        <v>55.99</v>
      </c>
      <c r="J7173" s="2">
        <v>24</v>
      </c>
      <c r="K7173" s="119" cm="1">
        <f t="array" ref="K7173">ROUND(IF(C7173="Beer",SUM(LOOKUP(2,1/(SRP!$B$7:$B$9&lt;=E7173)/(SRP!$C$7:$C$9&gt;=E7173),SRP!$D$7:$D$9)*(G7173/100)*(E7173/1000)),IF(C7173="Spirits",SUM(LOOKUP(2,1/(SRP!$B$2:$B$6&lt;=E7173)/(SRP!$C$2:$C$6&gt;=E7173),SRP!$D$2:$D$6)*(G7173/100)*(E7173/1000)),IF(AND(C7173="Wine",D7173="Fortified Wines"),SUM(LOOKUP(2,1/(SRP!$B$20:$B$23&lt;=E7173)/(SRP!$C$20:$C$23&gt;=E7173),SRP!$D$20:$D$23)*(G7173/100)*(E7173/1000)),IF(C7173="Wine",SUM(LOOKUP(2,1/(SRP!$B$15:$B$19&lt;=E7173)/(SRP!$C$15:$C$19&gt;=E7173),SRP!$D$15:$D$19)*(G7173/100)*(E7173/1000)),IF(C7173="Ready to Drink",SUM(LOOKUP(2,1/(SRP!$B$10:$B$14&lt;=E7173)/(SRP!$C$10:$C$14&gt;=E7173),SRP!$D$10:$D$14)*(G7173/100)*(E7173/1000)),0))))),2)</f>
        <v>41.63</v>
      </c>
    </row>
    <row r="7174" spans="1:11" x14ac:dyDescent="0.35">
      <c r="A7174" s="2">
        <v>55526</v>
      </c>
      <c r="B7174" s="76" t="s">
        <v>5699</v>
      </c>
      <c r="C7174" s="76" t="s">
        <v>5938</v>
      </c>
      <c r="D7174" s="76" t="s">
        <v>5279</v>
      </c>
      <c r="E7174" s="76">
        <v>2130</v>
      </c>
      <c r="F7174" s="76">
        <v>4</v>
      </c>
      <c r="G7174" s="77">
        <v>5</v>
      </c>
      <c r="H7174" s="76" t="s">
        <v>6033</v>
      </c>
      <c r="I7174" s="77">
        <v>17.989999999999998</v>
      </c>
      <c r="J7174" s="2">
        <v>6</v>
      </c>
      <c r="K7174" s="119" cm="1">
        <f t="array" ref="K7174">ROUND(IF(C7174="Beer",SUM(LOOKUP(2,1/(SRP!$B$7:$B$9&lt;=E7174)/(SRP!$C$7:$C$9&gt;=E7174),SRP!$D$7:$D$9)*(G7174/100)*(E7174/1000)),IF(C7174="Spirits",SUM(LOOKUP(2,1/(SRP!$B$2:$B$6&lt;=E7174)/(SRP!$C$2:$C$6&gt;=E7174),SRP!$D$2:$D$6)*(G7174/100)*(E7174/1000)),IF(AND(C7174="Wine",D7174="Fortified Wines"),SUM(LOOKUP(2,1/(SRP!$B$20:$B$23&lt;=E7174)/(SRP!$C$20:$C$23&gt;=E7174),SRP!$D$20:$D$23)*(G7174/100)*(E7174/1000)),IF(C7174="Wine",SUM(LOOKUP(2,1/(SRP!$B$15:$B$19&lt;=E7174)/(SRP!$C$15:$C$19&gt;=E7174),SRP!$D$15:$D$19)*(G7174/100)*(E7174/1000)),IF(C7174="Ready to Drink",SUM(LOOKUP(2,1/(SRP!$B$10:$B$14&lt;=E7174)/(SRP!$C$10:$C$14&gt;=E7174),SRP!$D$10:$D$14)*(G7174/100)*(E7174/1000)),0))))),2)</f>
        <v>7.43</v>
      </c>
    </row>
    <row r="7175" spans="1:11" x14ac:dyDescent="0.35">
      <c r="A7175" s="2">
        <v>55526</v>
      </c>
      <c r="B7175" s="76" t="s">
        <v>5699</v>
      </c>
      <c r="C7175" s="76" t="s">
        <v>5938</v>
      </c>
      <c r="D7175" s="76" t="s">
        <v>5279</v>
      </c>
      <c r="E7175" s="76">
        <v>2130</v>
      </c>
      <c r="F7175" s="76">
        <v>4</v>
      </c>
      <c r="G7175" s="77">
        <v>5</v>
      </c>
      <c r="H7175" s="76" t="s">
        <v>6033</v>
      </c>
      <c r="I7175" s="77">
        <v>17.989999999999998</v>
      </c>
      <c r="J7175" s="2">
        <v>6</v>
      </c>
      <c r="K7175" s="119" cm="1">
        <f t="array" ref="K7175">ROUND(IF(C7175="Beer",SUM(LOOKUP(2,1/(SRP!$B$7:$B$9&lt;=E7175)/(SRP!$C$7:$C$9&gt;=E7175),SRP!$D$7:$D$9)*(G7175/100)*(E7175/1000)),IF(C7175="Spirits",SUM(LOOKUP(2,1/(SRP!$B$2:$B$6&lt;=E7175)/(SRP!$C$2:$C$6&gt;=E7175),SRP!$D$2:$D$6)*(G7175/100)*(E7175/1000)),IF(AND(C7175="Wine",D7175="Fortified Wines"),SUM(LOOKUP(2,1/(SRP!$B$20:$B$23&lt;=E7175)/(SRP!$C$20:$C$23&gt;=E7175),SRP!$D$20:$D$23)*(G7175/100)*(E7175/1000)),IF(C7175="Wine",SUM(LOOKUP(2,1/(SRP!$B$15:$B$19&lt;=E7175)/(SRP!$C$15:$C$19&gt;=E7175),SRP!$D$15:$D$19)*(G7175/100)*(E7175/1000)),IF(C7175="Ready to Drink",SUM(LOOKUP(2,1/(SRP!$B$10:$B$14&lt;=E7175)/(SRP!$C$10:$C$14&gt;=E7175),SRP!$D$10:$D$14)*(G7175/100)*(E7175/1000)),0))))),2)</f>
        <v>7.43</v>
      </c>
    </row>
    <row r="7176" spans="1:11" x14ac:dyDescent="0.35">
      <c r="A7176" s="2">
        <v>55529</v>
      </c>
      <c r="B7176" s="76" t="s">
        <v>5700</v>
      </c>
      <c r="C7176" s="76" t="s">
        <v>5938</v>
      </c>
      <c r="D7176" s="76" t="s">
        <v>5279</v>
      </c>
      <c r="E7176" s="76">
        <v>2130</v>
      </c>
      <c r="F7176" s="76">
        <v>4</v>
      </c>
      <c r="G7176" s="77">
        <v>5</v>
      </c>
      <c r="H7176" s="76" t="s">
        <v>6033</v>
      </c>
      <c r="I7176" s="77">
        <v>17.989999999999998</v>
      </c>
      <c r="J7176" s="2">
        <v>6</v>
      </c>
      <c r="K7176" s="119" cm="1">
        <f t="array" ref="K7176">ROUND(IF(C7176="Beer",SUM(LOOKUP(2,1/(SRP!$B$7:$B$9&lt;=E7176)/(SRP!$C$7:$C$9&gt;=E7176),SRP!$D$7:$D$9)*(G7176/100)*(E7176/1000)),IF(C7176="Spirits",SUM(LOOKUP(2,1/(SRP!$B$2:$B$6&lt;=E7176)/(SRP!$C$2:$C$6&gt;=E7176),SRP!$D$2:$D$6)*(G7176/100)*(E7176/1000)),IF(AND(C7176="Wine",D7176="Fortified Wines"),SUM(LOOKUP(2,1/(SRP!$B$20:$B$23&lt;=E7176)/(SRP!$C$20:$C$23&gt;=E7176),SRP!$D$20:$D$23)*(G7176/100)*(E7176/1000)),IF(C7176="Wine",SUM(LOOKUP(2,1/(SRP!$B$15:$B$19&lt;=E7176)/(SRP!$C$15:$C$19&gt;=E7176),SRP!$D$15:$D$19)*(G7176/100)*(E7176/1000)),IF(C7176="Ready to Drink",SUM(LOOKUP(2,1/(SRP!$B$10:$B$14&lt;=E7176)/(SRP!$C$10:$C$14&gt;=E7176),SRP!$D$10:$D$14)*(G7176/100)*(E7176/1000)),0))))),2)</f>
        <v>7.43</v>
      </c>
    </row>
    <row r="7177" spans="1:11" x14ac:dyDescent="0.35">
      <c r="A7177" s="2">
        <v>55529</v>
      </c>
      <c r="B7177" s="76" t="s">
        <v>5700</v>
      </c>
      <c r="C7177" s="76" t="s">
        <v>5938</v>
      </c>
      <c r="D7177" s="76" t="s">
        <v>5279</v>
      </c>
      <c r="E7177" s="76">
        <v>2130</v>
      </c>
      <c r="F7177" s="76">
        <v>4</v>
      </c>
      <c r="G7177" s="77">
        <v>5</v>
      </c>
      <c r="H7177" s="76" t="s">
        <v>6033</v>
      </c>
      <c r="I7177" s="77">
        <v>17.989999999999998</v>
      </c>
      <c r="J7177" s="2">
        <v>6</v>
      </c>
      <c r="K7177" s="119" cm="1">
        <f t="array" ref="K7177">ROUND(IF(C7177="Beer",SUM(LOOKUP(2,1/(SRP!$B$7:$B$9&lt;=E7177)/(SRP!$C$7:$C$9&gt;=E7177),SRP!$D$7:$D$9)*(G7177/100)*(E7177/1000)),IF(C7177="Spirits",SUM(LOOKUP(2,1/(SRP!$B$2:$B$6&lt;=E7177)/(SRP!$C$2:$C$6&gt;=E7177),SRP!$D$2:$D$6)*(G7177/100)*(E7177/1000)),IF(AND(C7177="Wine",D7177="Fortified Wines"),SUM(LOOKUP(2,1/(SRP!$B$20:$B$23&lt;=E7177)/(SRP!$C$20:$C$23&gt;=E7177),SRP!$D$20:$D$23)*(G7177/100)*(E7177/1000)),IF(C7177="Wine",SUM(LOOKUP(2,1/(SRP!$B$15:$B$19&lt;=E7177)/(SRP!$C$15:$C$19&gt;=E7177),SRP!$D$15:$D$19)*(G7177/100)*(E7177/1000)),IF(C7177="Ready to Drink",SUM(LOOKUP(2,1/(SRP!$B$10:$B$14&lt;=E7177)/(SRP!$C$10:$C$14&gt;=E7177),SRP!$D$10:$D$14)*(G7177/100)*(E7177/1000)),0))))),2)</f>
        <v>7.43</v>
      </c>
    </row>
    <row r="7178" spans="1:11" x14ac:dyDescent="0.35">
      <c r="A7178" s="2">
        <v>55530</v>
      </c>
      <c r="B7178" s="76" t="s">
        <v>5701</v>
      </c>
      <c r="C7178" s="76" t="s">
        <v>285</v>
      </c>
      <c r="D7178" s="76" t="s">
        <v>6936</v>
      </c>
      <c r="E7178" s="76">
        <v>750</v>
      </c>
      <c r="F7178" s="76">
        <v>6</v>
      </c>
      <c r="G7178" s="77">
        <v>43</v>
      </c>
      <c r="H7178" s="76" t="s">
        <v>3292</v>
      </c>
      <c r="I7178" s="77">
        <v>74.95</v>
      </c>
      <c r="J7178" s="2">
        <v>1</v>
      </c>
      <c r="K7178" s="119" cm="1">
        <f t="array" ref="K7178">ROUND(IF(C7178="Beer",SUM(LOOKUP(2,1/(SRP!$B$7:$B$9&lt;=E7178)/(SRP!$C$7:$C$9&gt;=E7178),SRP!$D$7:$D$9)*(G7178/100)*(E7178/1000)),IF(C7178="Spirits",SUM(LOOKUP(2,1/(SRP!$B$2:$B$6&lt;=E7178)/(SRP!$C$2:$C$6&gt;=E7178),SRP!$D$2:$D$6)*(G7178/100)*(E7178/1000)),IF(AND(C7178="Wine",D7178="Fortified Wines"),SUM(LOOKUP(2,1/(SRP!$B$20:$B$23&lt;=E7178)/(SRP!$C$20:$C$23&gt;=E7178),SRP!$D$20:$D$23)*(G7178/100)*(E7178/1000)),IF(C7178="Wine",SUM(LOOKUP(2,1/(SRP!$B$15:$B$19&lt;=E7178)/(SRP!$C$15:$C$19&gt;=E7178),SRP!$D$15:$D$19)*(G7178/100)*(E7178/1000)),IF(C7178="Ready to Drink",SUM(LOOKUP(2,1/(SRP!$B$10:$B$14&lt;=E7178)/(SRP!$C$10:$C$14&gt;=E7178),SRP!$D$10:$D$14)*(G7178/100)*(E7178/1000)),0))))),2)</f>
        <v>22.51</v>
      </c>
    </row>
    <row r="7179" spans="1:11" x14ac:dyDescent="0.35">
      <c r="A7179" s="2">
        <v>55531</v>
      </c>
      <c r="B7179" s="76" t="s">
        <v>5702</v>
      </c>
      <c r="C7179" s="76" t="s">
        <v>5938</v>
      </c>
      <c r="D7179" s="76" t="s">
        <v>5746</v>
      </c>
      <c r="E7179" s="76">
        <v>4260</v>
      </c>
      <c r="F7179" s="76">
        <v>2</v>
      </c>
      <c r="G7179" s="77">
        <v>5</v>
      </c>
      <c r="H7179" s="76" t="s">
        <v>6033</v>
      </c>
      <c r="I7179" s="77">
        <v>31.99</v>
      </c>
      <c r="J7179" s="2">
        <v>12</v>
      </c>
      <c r="K7179" s="119" cm="1">
        <f t="array" ref="K7179">ROUND(IF(C7179="Beer",SUM(LOOKUP(2,1/(SRP!$B$7:$B$9&lt;=E7179)/(SRP!$C$7:$C$9&gt;=E7179),SRP!$D$7:$D$9)*(G7179/100)*(E7179/1000)),IF(C7179="Spirits",SUM(LOOKUP(2,1/(SRP!$B$2:$B$6&lt;=E7179)/(SRP!$C$2:$C$6&gt;=E7179),SRP!$D$2:$D$6)*(G7179/100)*(E7179/1000)),IF(AND(C7179="Wine",D7179="Fortified Wines"),SUM(LOOKUP(2,1/(SRP!$B$20:$B$23&lt;=E7179)/(SRP!$C$20:$C$23&gt;=E7179),SRP!$D$20:$D$23)*(G7179/100)*(E7179/1000)),IF(C7179="Wine",SUM(LOOKUP(2,1/(SRP!$B$15:$B$19&lt;=E7179)/(SRP!$C$15:$C$19&gt;=E7179),SRP!$D$15:$D$19)*(G7179/100)*(E7179/1000)),IF(C7179="Ready to Drink",SUM(LOOKUP(2,1/(SRP!$B$10:$B$14&lt;=E7179)/(SRP!$C$10:$C$14&gt;=E7179),SRP!$D$10:$D$14)*(G7179/100)*(E7179/1000)),0))))),2)</f>
        <v>14.87</v>
      </c>
    </row>
    <row r="7180" spans="1:11" x14ac:dyDescent="0.35">
      <c r="A7180" s="2">
        <v>55531</v>
      </c>
      <c r="B7180" s="76" t="s">
        <v>5702</v>
      </c>
      <c r="C7180" s="76" t="s">
        <v>5938</v>
      </c>
      <c r="D7180" s="76" t="s">
        <v>5746</v>
      </c>
      <c r="E7180" s="76">
        <v>4260</v>
      </c>
      <c r="F7180" s="76">
        <v>2</v>
      </c>
      <c r="G7180" s="77">
        <v>5</v>
      </c>
      <c r="H7180" s="76" t="s">
        <v>6033</v>
      </c>
      <c r="I7180" s="77">
        <v>31.99</v>
      </c>
      <c r="J7180" s="2">
        <v>12</v>
      </c>
      <c r="K7180" s="119" cm="1">
        <f t="array" ref="K7180">ROUND(IF(C7180="Beer",SUM(LOOKUP(2,1/(SRP!$B$7:$B$9&lt;=E7180)/(SRP!$C$7:$C$9&gt;=E7180),SRP!$D$7:$D$9)*(G7180/100)*(E7180/1000)),IF(C7180="Spirits",SUM(LOOKUP(2,1/(SRP!$B$2:$B$6&lt;=E7180)/(SRP!$C$2:$C$6&gt;=E7180),SRP!$D$2:$D$6)*(G7180/100)*(E7180/1000)),IF(AND(C7180="Wine",D7180="Fortified Wines"),SUM(LOOKUP(2,1/(SRP!$B$20:$B$23&lt;=E7180)/(SRP!$C$20:$C$23&gt;=E7180),SRP!$D$20:$D$23)*(G7180/100)*(E7180/1000)),IF(C7180="Wine",SUM(LOOKUP(2,1/(SRP!$B$15:$B$19&lt;=E7180)/(SRP!$C$15:$C$19&gt;=E7180),SRP!$D$15:$D$19)*(G7180/100)*(E7180/1000)),IF(C7180="Ready to Drink",SUM(LOOKUP(2,1/(SRP!$B$10:$B$14&lt;=E7180)/(SRP!$C$10:$C$14&gt;=E7180),SRP!$D$10:$D$14)*(G7180/100)*(E7180/1000)),0))))),2)</f>
        <v>14.87</v>
      </c>
    </row>
    <row r="7181" spans="1:11" x14ac:dyDescent="0.35">
      <c r="A7181" s="2">
        <v>55532</v>
      </c>
      <c r="B7181" s="76" t="s">
        <v>5703</v>
      </c>
      <c r="C7181" s="76" t="s">
        <v>5938</v>
      </c>
      <c r="D7181" s="76" t="s">
        <v>300</v>
      </c>
      <c r="E7181" s="76">
        <v>3960</v>
      </c>
      <c r="F7181" s="76">
        <v>2</v>
      </c>
      <c r="G7181" s="77">
        <v>4.5</v>
      </c>
      <c r="H7181" s="76" t="s">
        <v>3324</v>
      </c>
      <c r="I7181" s="77">
        <v>36.99</v>
      </c>
      <c r="J7181" s="2">
        <v>12</v>
      </c>
      <c r="K7181" s="119" cm="1">
        <f t="array" ref="K7181">ROUND(IF(C7181="Beer",SUM(LOOKUP(2,1/(SRP!$B$7:$B$9&lt;=E7181)/(SRP!$C$7:$C$9&gt;=E7181),SRP!$D$7:$D$9)*(G7181/100)*(E7181/1000)),IF(C7181="Spirits",SUM(LOOKUP(2,1/(SRP!$B$2:$B$6&lt;=E7181)/(SRP!$C$2:$C$6&gt;=E7181),SRP!$D$2:$D$6)*(G7181/100)*(E7181/1000)),IF(AND(C7181="Wine",D7181="Fortified Wines"),SUM(LOOKUP(2,1/(SRP!$B$20:$B$23&lt;=E7181)/(SRP!$C$20:$C$23&gt;=E7181),SRP!$D$20:$D$23)*(G7181/100)*(E7181/1000)),IF(C7181="Wine",SUM(LOOKUP(2,1/(SRP!$B$15:$B$19&lt;=E7181)/(SRP!$C$15:$C$19&gt;=E7181),SRP!$D$15:$D$19)*(G7181/100)*(E7181/1000)),IF(C7181="Ready to Drink",SUM(LOOKUP(2,1/(SRP!$B$10:$B$14&lt;=E7181)/(SRP!$C$10:$C$14&gt;=E7181),SRP!$D$10:$D$14)*(G7181/100)*(E7181/1000)),0))))),2)</f>
        <v>12.44</v>
      </c>
    </row>
    <row r="7182" spans="1:11" x14ac:dyDescent="0.35">
      <c r="A7182" s="2">
        <v>55532</v>
      </c>
      <c r="B7182" s="76" t="s">
        <v>5703</v>
      </c>
      <c r="C7182" s="76" t="s">
        <v>5938</v>
      </c>
      <c r="D7182" s="76" t="s">
        <v>300</v>
      </c>
      <c r="E7182" s="76">
        <v>3960</v>
      </c>
      <c r="F7182" s="76">
        <v>2</v>
      </c>
      <c r="G7182" s="77">
        <v>4.5</v>
      </c>
      <c r="H7182" s="76" t="s">
        <v>3324</v>
      </c>
      <c r="I7182" s="77">
        <v>36.99</v>
      </c>
      <c r="J7182" s="2">
        <v>12</v>
      </c>
      <c r="K7182" s="119" cm="1">
        <f t="array" ref="K7182">ROUND(IF(C7182="Beer",SUM(LOOKUP(2,1/(SRP!$B$7:$B$9&lt;=E7182)/(SRP!$C$7:$C$9&gt;=E7182),SRP!$D$7:$D$9)*(G7182/100)*(E7182/1000)),IF(C7182="Spirits",SUM(LOOKUP(2,1/(SRP!$B$2:$B$6&lt;=E7182)/(SRP!$C$2:$C$6&gt;=E7182),SRP!$D$2:$D$6)*(G7182/100)*(E7182/1000)),IF(AND(C7182="Wine",D7182="Fortified Wines"),SUM(LOOKUP(2,1/(SRP!$B$20:$B$23&lt;=E7182)/(SRP!$C$20:$C$23&gt;=E7182),SRP!$D$20:$D$23)*(G7182/100)*(E7182/1000)),IF(C7182="Wine",SUM(LOOKUP(2,1/(SRP!$B$15:$B$19&lt;=E7182)/(SRP!$C$15:$C$19&gt;=E7182),SRP!$D$15:$D$19)*(G7182/100)*(E7182/1000)),IF(C7182="Ready to Drink",SUM(LOOKUP(2,1/(SRP!$B$10:$B$14&lt;=E7182)/(SRP!$C$10:$C$14&gt;=E7182),SRP!$D$10:$D$14)*(G7182/100)*(E7182/1000)),0))))),2)</f>
        <v>12.44</v>
      </c>
    </row>
    <row r="7183" spans="1:11" x14ac:dyDescent="0.35">
      <c r="A7183" s="2">
        <v>55537</v>
      </c>
      <c r="B7183" s="76" t="s">
        <v>5704</v>
      </c>
      <c r="C7183" s="76" t="s">
        <v>5938</v>
      </c>
      <c r="D7183" s="76" t="s">
        <v>5279</v>
      </c>
      <c r="E7183" s="76">
        <v>4260</v>
      </c>
      <c r="F7183" s="76">
        <v>2</v>
      </c>
      <c r="G7183" s="77">
        <v>5</v>
      </c>
      <c r="H7183" s="76" t="s">
        <v>6033</v>
      </c>
      <c r="I7183" s="77">
        <v>31.99</v>
      </c>
      <c r="J7183" s="2">
        <v>12</v>
      </c>
      <c r="K7183" s="119" cm="1">
        <f t="array" ref="K7183">ROUND(IF(C7183="Beer",SUM(LOOKUP(2,1/(SRP!$B$7:$B$9&lt;=E7183)/(SRP!$C$7:$C$9&gt;=E7183),SRP!$D$7:$D$9)*(G7183/100)*(E7183/1000)),IF(C7183="Spirits",SUM(LOOKUP(2,1/(SRP!$B$2:$B$6&lt;=E7183)/(SRP!$C$2:$C$6&gt;=E7183),SRP!$D$2:$D$6)*(G7183/100)*(E7183/1000)),IF(AND(C7183="Wine",D7183="Fortified Wines"),SUM(LOOKUP(2,1/(SRP!$B$20:$B$23&lt;=E7183)/(SRP!$C$20:$C$23&gt;=E7183),SRP!$D$20:$D$23)*(G7183/100)*(E7183/1000)),IF(C7183="Wine",SUM(LOOKUP(2,1/(SRP!$B$15:$B$19&lt;=E7183)/(SRP!$C$15:$C$19&gt;=E7183),SRP!$D$15:$D$19)*(G7183/100)*(E7183/1000)),IF(C7183="Ready to Drink",SUM(LOOKUP(2,1/(SRP!$B$10:$B$14&lt;=E7183)/(SRP!$C$10:$C$14&gt;=E7183),SRP!$D$10:$D$14)*(G7183/100)*(E7183/1000)),0))))),2)</f>
        <v>14.87</v>
      </c>
    </row>
    <row r="7184" spans="1:11" x14ac:dyDescent="0.35">
      <c r="A7184" s="2">
        <v>55537</v>
      </c>
      <c r="B7184" s="76" t="s">
        <v>5704</v>
      </c>
      <c r="C7184" s="76" t="s">
        <v>5938</v>
      </c>
      <c r="D7184" s="76" t="s">
        <v>5279</v>
      </c>
      <c r="E7184" s="76">
        <v>4260</v>
      </c>
      <c r="F7184" s="76">
        <v>2</v>
      </c>
      <c r="G7184" s="77">
        <v>5</v>
      </c>
      <c r="H7184" s="76" t="s">
        <v>6033</v>
      </c>
      <c r="I7184" s="77">
        <v>31.99</v>
      </c>
      <c r="J7184" s="2">
        <v>12</v>
      </c>
      <c r="K7184" s="119" cm="1">
        <f t="array" ref="K7184">ROUND(IF(C7184="Beer",SUM(LOOKUP(2,1/(SRP!$B$7:$B$9&lt;=E7184)/(SRP!$C$7:$C$9&gt;=E7184),SRP!$D$7:$D$9)*(G7184/100)*(E7184/1000)),IF(C7184="Spirits",SUM(LOOKUP(2,1/(SRP!$B$2:$B$6&lt;=E7184)/(SRP!$C$2:$C$6&gt;=E7184),SRP!$D$2:$D$6)*(G7184/100)*(E7184/1000)),IF(AND(C7184="Wine",D7184="Fortified Wines"),SUM(LOOKUP(2,1/(SRP!$B$20:$B$23&lt;=E7184)/(SRP!$C$20:$C$23&gt;=E7184),SRP!$D$20:$D$23)*(G7184/100)*(E7184/1000)),IF(C7184="Wine",SUM(LOOKUP(2,1/(SRP!$B$15:$B$19&lt;=E7184)/(SRP!$C$15:$C$19&gt;=E7184),SRP!$D$15:$D$19)*(G7184/100)*(E7184/1000)),IF(C7184="Ready to Drink",SUM(LOOKUP(2,1/(SRP!$B$10:$B$14&lt;=E7184)/(SRP!$C$10:$C$14&gt;=E7184),SRP!$D$10:$D$14)*(G7184/100)*(E7184/1000)),0))))),2)</f>
        <v>14.87</v>
      </c>
    </row>
    <row r="7185" spans="1:11" x14ac:dyDescent="0.35">
      <c r="A7185" s="2">
        <v>55538</v>
      </c>
      <c r="B7185" s="76" t="s">
        <v>5705</v>
      </c>
      <c r="C7185" s="76" t="s">
        <v>286</v>
      </c>
      <c r="D7185" s="76" t="s">
        <v>5236</v>
      </c>
      <c r="E7185" s="76">
        <v>3000</v>
      </c>
      <c r="F7185" s="76">
        <v>4</v>
      </c>
      <c r="G7185" s="77">
        <v>11.5</v>
      </c>
      <c r="H7185" s="76" t="s">
        <v>3297</v>
      </c>
      <c r="I7185" s="77">
        <v>49.99</v>
      </c>
      <c r="J7185" s="2">
        <v>1</v>
      </c>
      <c r="K7185" s="119" cm="1">
        <f t="array" ref="K7185">ROUND(IF(C7185="Beer",SUM(LOOKUP(2,1/(SRP!$B$7:$B$9&lt;=E7185)/(SRP!$C$7:$C$9&gt;=E7185),SRP!$D$7:$D$9)*(G7185/100)*(E7185/1000)),IF(C7185="Spirits",SUM(LOOKUP(2,1/(SRP!$B$2:$B$6&lt;=E7185)/(SRP!$C$2:$C$6&gt;=E7185),SRP!$D$2:$D$6)*(G7185/100)*(E7185/1000)),IF(AND(C7185="Wine",D7185="Fortified Wines"),SUM(LOOKUP(2,1/(SRP!$B$20:$B$23&lt;=E7185)/(SRP!$C$20:$C$23&gt;=E7185),SRP!$D$20:$D$23)*(G7185/100)*(E7185/1000)),IF(C7185="Wine",SUM(LOOKUP(2,1/(SRP!$B$15:$B$19&lt;=E7185)/(SRP!$C$15:$C$19&gt;=E7185),SRP!$D$15:$D$19)*(G7185/100)*(E7185/1000)),IF(C7185="Ready to Drink",SUM(LOOKUP(2,1/(SRP!$B$10:$B$14&lt;=E7185)/(SRP!$C$10:$C$14&gt;=E7185),SRP!$D$10:$D$14)*(G7185/100)*(E7185/1000)),0))))),2)</f>
        <v>24.08</v>
      </c>
    </row>
    <row r="7186" spans="1:11" x14ac:dyDescent="0.35">
      <c r="A7186" s="2">
        <v>55581</v>
      </c>
      <c r="B7186" s="76" t="s">
        <v>6997</v>
      </c>
      <c r="C7186" s="76" t="s">
        <v>285</v>
      </c>
      <c r="D7186" s="76" t="s">
        <v>5252</v>
      </c>
      <c r="E7186" s="76">
        <v>375</v>
      </c>
      <c r="F7186" s="76">
        <v>12</v>
      </c>
      <c r="G7186" s="77">
        <v>24</v>
      </c>
      <c r="H7186" s="76" t="s">
        <v>3302</v>
      </c>
      <c r="I7186" s="77">
        <v>27.99</v>
      </c>
      <c r="J7186" s="2">
        <v>1</v>
      </c>
      <c r="K7186" s="119" cm="1">
        <f t="array" ref="K7186">ROUND(IF(C7186="Beer",SUM(LOOKUP(2,1/(SRP!$B$7:$B$9&lt;=E7186)/(SRP!$C$7:$C$9&gt;=E7186),SRP!$D$7:$D$9)*(G7186/100)*(E7186/1000)),IF(C7186="Spirits",SUM(LOOKUP(2,1/(SRP!$B$2:$B$6&lt;=E7186)/(SRP!$C$2:$C$6&gt;=E7186),SRP!$D$2:$D$6)*(G7186/100)*(E7186/1000)),IF(AND(C7186="Wine",D7186="Fortified Wines"),SUM(LOOKUP(2,1/(SRP!$B$20:$B$23&lt;=E7186)/(SRP!$C$20:$C$23&gt;=E7186),SRP!$D$20:$D$23)*(G7186/100)*(E7186/1000)),IF(C7186="Wine",SUM(LOOKUP(2,1/(SRP!$B$15:$B$19&lt;=E7186)/(SRP!$C$15:$C$19&gt;=E7186),SRP!$D$15:$D$19)*(G7186/100)*(E7186/1000)),IF(C7186="Ready to Drink",SUM(LOOKUP(2,1/(SRP!$B$10:$B$14&lt;=E7186)/(SRP!$C$10:$C$14&gt;=E7186),SRP!$D$10:$D$14)*(G7186/100)*(E7186/1000)),0))))),2)</f>
        <v>7.13</v>
      </c>
    </row>
    <row r="7187" spans="1:11" x14ac:dyDescent="0.35">
      <c r="A7187" s="2">
        <v>55590</v>
      </c>
      <c r="B7187" s="76" t="s">
        <v>5706</v>
      </c>
      <c r="C7187" s="76" t="s">
        <v>286</v>
      </c>
      <c r="D7187" s="76" t="s">
        <v>5236</v>
      </c>
      <c r="E7187" s="76">
        <v>750</v>
      </c>
      <c r="F7187" s="76">
        <v>6</v>
      </c>
      <c r="G7187" s="77">
        <v>14.5</v>
      </c>
      <c r="H7187" s="76" t="s">
        <v>3288</v>
      </c>
      <c r="I7187" s="77">
        <v>89.99</v>
      </c>
      <c r="J7187" s="2">
        <v>1</v>
      </c>
      <c r="K7187" s="119" cm="1">
        <f t="array" ref="K7187">ROUND(IF(C7187="Beer",SUM(LOOKUP(2,1/(SRP!$B$7:$B$9&lt;=E7187)/(SRP!$C$7:$C$9&gt;=E7187),SRP!$D$7:$D$9)*(G7187/100)*(E7187/1000)),IF(C7187="Spirits",SUM(LOOKUP(2,1/(SRP!$B$2:$B$6&lt;=E7187)/(SRP!$C$2:$C$6&gt;=E7187),SRP!$D$2:$D$6)*(G7187/100)*(E7187/1000)),IF(AND(C7187="Wine",D7187="Fortified Wines"),SUM(LOOKUP(2,1/(SRP!$B$20:$B$23&lt;=E7187)/(SRP!$C$20:$C$23&gt;=E7187),SRP!$D$20:$D$23)*(G7187/100)*(E7187/1000)),IF(C7187="Wine",SUM(LOOKUP(2,1/(SRP!$B$15:$B$19&lt;=E7187)/(SRP!$C$15:$C$19&gt;=E7187),SRP!$D$15:$D$19)*(G7187/100)*(E7187/1000)),IF(C7187="Ready to Drink",SUM(LOOKUP(2,1/(SRP!$B$10:$B$14&lt;=E7187)/(SRP!$C$10:$C$14&gt;=E7187),SRP!$D$10:$D$14)*(G7187/100)*(E7187/1000)),0))))),2)</f>
        <v>7.59</v>
      </c>
    </row>
    <row r="7188" spans="1:11" x14ac:dyDescent="0.35">
      <c r="A7188" s="2">
        <v>55605</v>
      </c>
      <c r="B7188" s="76" t="s">
        <v>5707</v>
      </c>
      <c r="C7188" s="76" t="s">
        <v>286</v>
      </c>
      <c r="D7188" s="76" t="s">
        <v>5236</v>
      </c>
      <c r="E7188" s="76">
        <v>750</v>
      </c>
      <c r="F7188" s="76">
        <v>6</v>
      </c>
      <c r="G7188" s="77">
        <v>14.5</v>
      </c>
      <c r="H7188" s="76" t="s">
        <v>3288</v>
      </c>
      <c r="I7188" s="77">
        <v>89.99</v>
      </c>
      <c r="J7188" s="2">
        <v>1</v>
      </c>
      <c r="K7188" s="119" cm="1">
        <f t="array" ref="K7188">ROUND(IF(C7188="Beer",SUM(LOOKUP(2,1/(SRP!$B$7:$B$9&lt;=E7188)/(SRP!$C$7:$C$9&gt;=E7188),SRP!$D$7:$D$9)*(G7188/100)*(E7188/1000)),IF(C7188="Spirits",SUM(LOOKUP(2,1/(SRP!$B$2:$B$6&lt;=E7188)/(SRP!$C$2:$C$6&gt;=E7188),SRP!$D$2:$D$6)*(G7188/100)*(E7188/1000)),IF(AND(C7188="Wine",D7188="Fortified Wines"),SUM(LOOKUP(2,1/(SRP!$B$20:$B$23&lt;=E7188)/(SRP!$C$20:$C$23&gt;=E7188),SRP!$D$20:$D$23)*(G7188/100)*(E7188/1000)),IF(C7188="Wine",SUM(LOOKUP(2,1/(SRP!$B$15:$B$19&lt;=E7188)/(SRP!$C$15:$C$19&gt;=E7188),SRP!$D$15:$D$19)*(G7188/100)*(E7188/1000)),IF(C7188="Ready to Drink",SUM(LOOKUP(2,1/(SRP!$B$10:$B$14&lt;=E7188)/(SRP!$C$10:$C$14&gt;=E7188),SRP!$D$10:$D$14)*(G7188/100)*(E7188/1000)),0))))),2)</f>
        <v>7.59</v>
      </c>
    </row>
    <row r="7189" spans="1:11" x14ac:dyDescent="0.35">
      <c r="A7189" s="2">
        <v>55606</v>
      </c>
      <c r="B7189" s="76" t="s">
        <v>5708</v>
      </c>
      <c r="C7189" s="76" t="s">
        <v>286</v>
      </c>
      <c r="D7189" s="76" t="s">
        <v>5246</v>
      </c>
      <c r="E7189" s="76">
        <v>750</v>
      </c>
      <c r="F7189" s="76">
        <v>6</v>
      </c>
      <c r="G7189" s="77">
        <v>12.9</v>
      </c>
      <c r="H7189" s="76" t="s">
        <v>3288</v>
      </c>
      <c r="I7189" s="77">
        <v>69.989999999999995</v>
      </c>
      <c r="J7189" s="2">
        <v>1</v>
      </c>
      <c r="K7189" s="119" cm="1">
        <f t="array" ref="K7189">ROUND(IF(C7189="Beer",SUM(LOOKUP(2,1/(SRP!$B$7:$B$9&lt;=E7189)/(SRP!$C$7:$C$9&gt;=E7189),SRP!$D$7:$D$9)*(G7189/100)*(E7189/1000)),IF(C7189="Spirits",SUM(LOOKUP(2,1/(SRP!$B$2:$B$6&lt;=E7189)/(SRP!$C$2:$C$6&gt;=E7189),SRP!$D$2:$D$6)*(G7189/100)*(E7189/1000)),IF(AND(C7189="Wine",D7189="Fortified Wines"),SUM(LOOKUP(2,1/(SRP!$B$20:$B$23&lt;=E7189)/(SRP!$C$20:$C$23&gt;=E7189),SRP!$D$20:$D$23)*(G7189/100)*(E7189/1000)),IF(C7189="Wine",SUM(LOOKUP(2,1/(SRP!$B$15:$B$19&lt;=E7189)/(SRP!$C$15:$C$19&gt;=E7189),SRP!$D$15:$D$19)*(G7189/100)*(E7189/1000)),IF(C7189="Ready to Drink",SUM(LOOKUP(2,1/(SRP!$B$10:$B$14&lt;=E7189)/(SRP!$C$10:$C$14&gt;=E7189),SRP!$D$10:$D$14)*(G7189/100)*(E7189/1000)),0))))),2)</f>
        <v>6.75</v>
      </c>
    </row>
    <row r="7190" spans="1:11" x14ac:dyDescent="0.35">
      <c r="A7190" s="2">
        <v>55607</v>
      </c>
      <c r="B7190" s="76" t="s">
        <v>5709</v>
      </c>
      <c r="C7190" s="76" t="s">
        <v>287</v>
      </c>
      <c r="D7190" s="76" t="s">
        <v>5292</v>
      </c>
      <c r="E7190" s="76">
        <v>473</v>
      </c>
      <c r="F7190" s="76">
        <v>24</v>
      </c>
      <c r="G7190" s="77">
        <v>5</v>
      </c>
      <c r="H7190" s="76" t="s">
        <v>3387</v>
      </c>
      <c r="I7190" s="77">
        <v>4.75</v>
      </c>
      <c r="J7190" s="2">
        <v>1</v>
      </c>
      <c r="K7190" s="119" cm="1">
        <f t="array" ref="K7190">ROUND(IF(C7190="Beer",SUM(LOOKUP(2,1/(SRP!$B$7:$B$9&lt;=E7190)/(SRP!$C$7:$C$9&gt;=E7190),SRP!$D$7:$D$9)*(G7190/100)*(E7190/1000)),IF(C7190="Spirits",SUM(LOOKUP(2,1/(SRP!$B$2:$B$6&lt;=E7190)/(SRP!$C$2:$C$6&gt;=E7190),SRP!$D$2:$D$6)*(G7190/100)*(E7190/1000)),IF(AND(C7190="Wine",D7190="Fortified Wines"),SUM(LOOKUP(2,1/(SRP!$B$20:$B$23&lt;=E7190)/(SRP!$C$20:$C$23&gt;=E7190),SRP!$D$20:$D$23)*(G7190/100)*(E7190/1000)),IF(C7190="Wine",SUM(LOOKUP(2,1/(SRP!$B$15:$B$19&lt;=E7190)/(SRP!$C$15:$C$19&gt;=E7190),SRP!$D$15:$D$19)*(G7190/100)*(E7190/1000)),IF(C7190="Ready to Drink",SUM(LOOKUP(2,1/(SRP!$B$10:$B$14&lt;=E7190)/(SRP!$C$10:$C$14&gt;=E7190),SRP!$D$10:$D$14)*(G7190/100)*(E7190/1000)),0))))),2)</f>
        <v>1.65</v>
      </c>
    </row>
    <row r="7191" spans="1:11" x14ac:dyDescent="0.35">
      <c r="A7191" s="2">
        <v>55607</v>
      </c>
      <c r="B7191" s="76" t="s">
        <v>5709</v>
      </c>
      <c r="C7191" s="76" t="s">
        <v>287</v>
      </c>
      <c r="D7191" s="76" t="s">
        <v>5292</v>
      </c>
      <c r="E7191" s="76">
        <v>473</v>
      </c>
      <c r="F7191" s="76">
        <v>24</v>
      </c>
      <c r="G7191" s="77">
        <v>5</v>
      </c>
      <c r="H7191" s="76" t="s">
        <v>3387</v>
      </c>
      <c r="I7191" s="77">
        <v>4.75</v>
      </c>
      <c r="J7191" s="2">
        <v>1</v>
      </c>
      <c r="K7191" s="119" cm="1">
        <f t="array" ref="K7191">ROUND(IF(C7191="Beer",SUM(LOOKUP(2,1/(SRP!$B$7:$B$9&lt;=E7191)/(SRP!$C$7:$C$9&gt;=E7191),SRP!$D$7:$D$9)*(G7191/100)*(E7191/1000)),IF(C7191="Spirits",SUM(LOOKUP(2,1/(SRP!$B$2:$B$6&lt;=E7191)/(SRP!$C$2:$C$6&gt;=E7191),SRP!$D$2:$D$6)*(G7191/100)*(E7191/1000)),IF(AND(C7191="Wine",D7191="Fortified Wines"),SUM(LOOKUP(2,1/(SRP!$B$20:$B$23&lt;=E7191)/(SRP!$C$20:$C$23&gt;=E7191),SRP!$D$20:$D$23)*(G7191/100)*(E7191/1000)),IF(C7191="Wine",SUM(LOOKUP(2,1/(SRP!$B$15:$B$19&lt;=E7191)/(SRP!$C$15:$C$19&gt;=E7191),SRP!$D$15:$D$19)*(G7191/100)*(E7191/1000)),IF(C7191="Ready to Drink",SUM(LOOKUP(2,1/(SRP!$B$10:$B$14&lt;=E7191)/(SRP!$C$10:$C$14&gt;=E7191),SRP!$D$10:$D$14)*(G7191/100)*(E7191/1000)),0))))),2)</f>
        <v>1.65</v>
      </c>
    </row>
    <row r="7192" spans="1:11" x14ac:dyDescent="0.35">
      <c r="A7192" s="2">
        <v>55610</v>
      </c>
      <c r="B7192" s="76" t="s">
        <v>5710</v>
      </c>
      <c r="C7192" s="76" t="s">
        <v>286</v>
      </c>
      <c r="D7192" s="76" t="s">
        <v>5236</v>
      </c>
      <c r="E7192" s="76">
        <v>750</v>
      </c>
      <c r="F7192" s="76">
        <v>6</v>
      </c>
      <c r="G7192" s="77">
        <v>14.5</v>
      </c>
      <c r="H7192" s="76" t="s">
        <v>3288</v>
      </c>
      <c r="I7192" s="77">
        <v>189.99</v>
      </c>
      <c r="J7192" s="2">
        <v>1</v>
      </c>
      <c r="K7192" s="119" cm="1">
        <f t="array" ref="K7192">ROUND(IF(C7192="Beer",SUM(LOOKUP(2,1/(SRP!$B$7:$B$9&lt;=E7192)/(SRP!$C$7:$C$9&gt;=E7192),SRP!$D$7:$D$9)*(G7192/100)*(E7192/1000)),IF(C7192="Spirits",SUM(LOOKUP(2,1/(SRP!$B$2:$B$6&lt;=E7192)/(SRP!$C$2:$C$6&gt;=E7192),SRP!$D$2:$D$6)*(G7192/100)*(E7192/1000)),IF(AND(C7192="Wine",D7192="Fortified Wines"),SUM(LOOKUP(2,1/(SRP!$B$20:$B$23&lt;=E7192)/(SRP!$C$20:$C$23&gt;=E7192),SRP!$D$20:$D$23)*(G7192/100)*(E7192/1000)),IF(C7192="Wine",SUM(LOOKUP(2,1/(SRP!$B$15:$B$19&lt;=E7192)/(SRP!$C$15:$C$19&gt;=E7192),SRP!$D$15:$D$19)*(G7192/100)*(E7192/1000)),IF(C7192="Ready to Drink",SUM(LOOKUP(2,1/(SRP!$B$10:$B$14&lt;=E7192)/(SRP!$C$10:$C$14&gt;=E7192),SRP!$D$10:$D$14)*(G7192/100)*(E7192/1000)),0))))),2)</f>
        <v>7.59</v>
      </c>
    </row>
    <row r="7193" spans="1:11" x14ac:dyDescent="0.35">
      <c r="A7193" s="2">
        <v>55671</v>
      </c>
      <c r="B7193" s="76" t="s">
        <v>5711</v>
      </c>
      <c r="C7193" s="76" t="s">
        <v>287</v>
      </c>
      <c r="D7193" s="76" t="s">
        <v>5292</v>
      </c>
      <c r="E7193" s="76">
        <v>473</v>
      </c>
      <c r="F7193" s="76">
        <v>24</v>
      </c>
      <c r="G7193" s="77">
        <v>5.3</v>
      </c>
      <c r="H7193" s="76" t="s">
        <v>3382</v>
      </c>
      <c r="I7193" s="77">
        <v>4.8</v>
      </c>
      <c r="J7193" s="2">
        <v>1</v>
      </c>
      <c r="K7193" s="119" cm="1">
        <f t="array" ref="K7193">ROUND(IF(C7193="Beer",SUM(LOOKUP(2,1/(SRP!$B$7:$B$9&lt;=E7193)/(SRP!$C$7:$C$9&gt;=E7193),SRP!$D$7:$D$9)*(G7193/100)*(E7193/1000)),IF(C7193="Spirits",SUM(LOOKUP(2,1/(SRP!$B$2:$B$6&lt;=E7193)/(SRP!$C$2:$C$6&gt;=E7193),SRP!$D$2:$D$6)*(G7193/100)*(E7193/1000)),IF(AND(C7193="Wine",D7193="Fortified Wines"),SUM(LOOKUP(2,1/(SRP!$B$20:$B$23&lt;=E7193)/(SRP!$C$20:$C$23&gt;=E7193),SRP!$D$20:$D$23)*(G7193/100)*(E7193/1000)),IF(C7193="Wine",SUM(LOOKUP(2,1/(SRP!$B$15:$B$19&lt;=E7193)/(SRP!$C$15:$C$19&gt;=E7193),SRP!$D$15:$D$19)*(G7193/100)*(E7193/1000)),IF(C7193="Ready to Drink",SUM(LOOKUP(2,1/(SRP!$B$10:$B$14&lt;=E7193)/(SRP!$C$10:$C$14&gt;=E7193),SRP!$D$10:$D$14)*(G7193/100)*(E7193/1000)),0))))),2)</f>
        <v>1.75</v>
      </c>
    </row>
    <row r="7194" spans="1:11" x14ac:dyDescent="0.35">
      <c r="A7194" s="2">
        <v>55671</v>
      </c>
      <c r="B7194" s="76" t="s">
        <v>5711</v>
      </c>
      <c r="C7194" s="76" t="s">
        <v>287</v>
      </c>
      <c r="D7194" s="76" t="s">
        <v>5292</v>
      </c>
      <c r="E7194" s="76">
        <v>473</v>
      </c>
      <c r="F7194" s="76">
        <v>24</v>
      </c>
      <c r="G7194" s="77">
        <v>5.3</v>
      </c>
      <c r="H7194" s="76" t="s">
        <v>3382</v>
      </c>
      <c r="I7194" s="77">
        <v>4.8</v>
      </c>
      <c r="J7194" s="2">
        <v>1</v>
      </c>
      <c r="K7194" s="119" cm="1">
        <f t="array" ref="K7194">ROUND(IF(C7194="Beer",SUM(LOOKUP(2,1/(SRP!$B$7:$B$9&lt;=E7194)/(SRP!$C$7:$C$9&gt;=E7194),SRP!$D$7:$D$9)*(G7194/100)*(E7194/1000)),IF(C7194="Spirits",SUM(LOOKUP(2,1/(SRP!$B$2:$B$6&lt;=E7194)/(SRP!$C$2:$C$6&gt;=E7194),SRP!$D$2:$D$6)*(G7194/100)*(E7194/1000)),IF(AND(C7194="Wine",D7194="Fortified Wines"),SUM(LOOKUP(2,1/(SRP!$B$20:$B$23&lt;=E7194)/(SRP!$C$20:$C$23&gt;=E7194),SRP!$D$20:$D$23)*(G7194/100)*(E7194/1000)),IF(C7194="Wine",SUM(LOOKUP(2,1/(SRP!$B$15:$B$19&lt;=E7194)/(SRP!$C$15:$C$19&gt;=E7194),SRP!$D$15:$D$19)*(G7194/100)*(E7194/1000)),IF(C7194="Ready to Drink",SUM(LOOKUP(2,1/(SRP!$B$10:$B$14&lt;=E7194)/(SRP!$C$10:$C$14&gt;=E7194),SRP!$D$10:$D$14)*(G7194/100)*(E7194/1000)),0))))),2)</f>
        <v>1.75</v>
      </c>
    </row>
    <row r="7195" spans="1:11" x14ac:dyDescent="0.35">
      <c r="A7195" s="2">
        <v>55697</v>
      </c>
      <c r="B7195" s="76" t="s">
        <v>5712</v>
      </c>
      <c r="C7195" s="76" t="s">
        <v>287</v>
      </c>
      <c r="D7195" s="76" t="s">
        <v>5240</v>
      </c>
      <c r="E7195" s="76">
        <v>750</v>
      </c>
      <c r="F7195" s="76">
        <v>12</v>
      </c>
      <c r="G7195" s="77">
        <v>9.1999999999999993</v>
      </c>
      <c r="H7195" s="76" t="s">
        <v>3382</v>
      </c>
      <c r="I7195" s="77">
        <v>17</v>
      </c>
      <c r="J7195" s="2">
        <v>1</v>
      </c>
      <c r="K7195" s="119" cm="1">
        <f t="array" ref="K7195">ROUND(IF(C7195="Beer",SUM(LOOKUP(2,1/(SRP!$B$7:$B$9&lt;=E7195)/(SRP!$C$7:$C$9&gt;=E7195),SRP!$D$7:$D$9)*(G7195/100)*(E7195/1000)),IF(C7195="Spirits",SUM(LOOKUP(2,1/(SRP!$B$2:$B$6&lt;=E7195)/(SRP!$C$2:$C$6&gt;=E7195),SRP!$D$2:$D$6)*(G7195/100)*(E7195/1000)),IF(AND(C7195="Wine",D7195="Fortified Wines"),SUM(LOOKUP(2,1/(SRP!$B$20:$B$23&lt;=E7195)/(SRP!$C$20:$C$23&gt;=E7195),SRP!$D$20:$D$23)*(G7195/100)*(E7195/1000)),IF(C7195="Wine",SUM(LOOKUP(2,1/(SRP!$B$15:$B$19&lt;=E7195)/(SRP!$C$15:$C$19&gt;=E7195),SRP!$D$15:$D$19)*(G7195/100)*(E7195/1000)),IF(C7195="Ready to Drink",SUM(LOOKUP(2,1/(SRP!$B$10:$B$14&lt;=E7195)/(SRP!$C$10:$C$14&gt;=E7195),SRP!$D$10:$D$14)*(G7195/100)*(E7195/1000)),0))))),2)</f>
        <v>4.82</v>
      </c>
    </row>
    <row r="7196" spans="1:11" x14ac:dyDescent="0.35">
      <c r="A7196" s="2">
        <v>55697</v>
      </c>
      <c r="B7196" s="76" t="s">
        <v>5712</v>
      </c>
      <c r="C7196" s="76" t="s">
        <v>287</v>
      </c>
      <c r="D7196" s="76" t="s">
        <v>5240</v>
      </c>
      <c r="E7196" s="76">
        <v>750</v>
      </c>
      <c r="F7196" s="76">
        <v>12</v>
      </c>
      <c r="G7196" s="77">
        <v>9.1999999999999993</v>
      </c>
      <c r="H7196" s="76" t="s">
        <v>3382</v>
      </c>
      <c r="I7196" s="77">
        <v>17</v>
      </c>
      <c r="J7196" s="2">
        <v>1</v>
      </c>
      <c r="K7196" s="119" cm="1">
        <f t="array" ref="K7196">ROUND(IF(C7196="Beer",SUM(LOOKUP(2,1/(SRP!$B$7:$B$9&lt;=E7196)/(SRP!$C$7:$C$9&gt;=E7196),SRP!$D$7:$D$9)*(G7196/100)*(E7196/1000)),IF(C7196="Spirits",SUM(LOOKUP(2,1/(SRP!$B$2:$B$6&lt;=E7196)/(SRP!$C$2:$C$6&gt;=E7196),SRP!$D$2:$D$6)*(G7196/100)*(E7196/1000)),IF(AND(C7196="Wine",D7196="Fortified Wines"),SUM(LOOKUP(2,1/(SRP!$B$20:$B$23&lt;=E7196)/(SRP!$C$20:$C$23&gt;=E7196),SRP!$D$20:$D$23)*(G7196/100)*(E7196/1000)),IF(C7196="Wine",SUM(LOOKUP(2,1/(SRP!$B$15:$B$19&lt;=E7196)/(SRP!$C$15:$C$19&gt;=E7196),SRP!$D$15:$D$19)*(G7196/100)*(E7196/1000)),IF(C7196="Ready to Drink",SUM(LOOKUP(2,1/(SRP!$B$10:$B$14&lt;=E7196)/(SRP!$C$10:$C$14&gt;=E7196),SRP!$D$10:$D$14)*(G7196/100)*(E7196/1000)),0))))),2)</f>
        <v>4.82</v>
      </c>
    </row>
    <row r="7197" spans="1:11" x14ac:dyDescent="0.35">
      <c r="A7197" s="2">
        <v>55699</v>
      </c>
      <c r="B7197" s="76" t="s">
        <v>5713</v>
      </c>
      <c r="C7197" s="76" t="s">
        <v>287</v>
      </c>
      <c r="D7197" s="76" t="s">
        <v>5240</v>
      </c>
      <c r="E7197" s="76">
        <v>355</v>
      </c>
      <c r="F7197" s="76">
        <v>24</v>
      </c>
      <c r="G7197" s="77">
        <v>10.5</v>
      </c>
      <c r="H7197" s="76" t="s">
        <v>3367</v>
      </c>
      <c r="I7197" s="77">
        <v>5.0999999999999996</v>
      </c>
      <c r="J7197" s="2">
        <v>1</v>
      </c>
      <c r="K7197" s="119" cm="1">
        <f t="array" ref="K7197">ROUND(IF(C7197="Beer",SUM(LOOKUP(2,1/(SRP!$B$7:$B$9&lt;=E7197)/(SRP!$C$7:$C$9&gt;=E7197),SRP!$D$7:$D$9)*(G7197/100)*(E7197/1000)),IF(C7197="Spirits",SUM(LOOKUP(2,1/(SRP!$B$2:$B$6&lt;=E7197)/(SRP!$C$2:$C$6&gt;=E7197),SRP!$D$2:$D$6)*(G7197/100)*(E7197/1000)),IF(AND(C7197="Wine",D7197="Fortified Wines"),SUM(LOOKUP(2,1/(SRP!$B$20:$B$23&lt;=E7197)/(SRP!$C$20:$C$23&gt;=E7197),SRP!$D$20:$D$23)*(G7197/100)*(E7197/1000)),IF(C7197="Wine",SUM(LOOKUP(2,1/(SRP!$B$15:$B$19&lt;=E7197)/(SRP!$C$15:$C$19&gt;=E7197),SRP!$D$15:$D$19)*(G7197/100)*(E7197/1000)),IF(C7197="Ready to Drink",SUM(LOOKUP(2,1/(SRP!$B$10:$B$14&lt;=E7197)/(SRP!$C$10:$C$14&gt;=E7197),SRP!$D$10:$D$14)*(G7197/100)*(E7197/1000)),0))))),2)</f>
        <v>2.6</v>
      </c>
    </row>
    <row r="7198" spans="1:11" x14ac:dyDescent="0.35">
      <c r="A7198" s="2">
        <v>55699</v>
      </c>
      <c r="B7198" s="76" t="s">
        <v>5713</v>
      </c>
      <c r="C7198" s="76" t="s">
        <v>287</v>
      </c>
      <c r="D7198" s="76" t="s">
        <v>5240</v>
      </c>
      <c r="E7198" s="76">
        <v>355</v>
      </c>
      <c r="F7198" s="76">
        <v>24</v>
      </c>
      <c r="G7198" s="77">
        <v>10.5</v>
      </c>
      <c r="H7198" s="76" t="s">
        <v>3367</v>
      </c>
      <c r="I7198" s="77">
        <v>5.0999999999999996</v>
      </c>
      <c r="J7198" s="2">
        <v>1</v>
      </c>
      <c r="K7198" s="119" cm="1">
        <f t="array" ref="K7198">ROUND(IF(C7198="Beer",SUM(LOOKUP(2,1/(SRP!$B$7:$B$9&lt;=E7198)/(SRP!$C$7:$C$9&gt;=E7198),SRP!$D$7:$D$9)*(G7198/100)*(E7198/1000)),IF(C7198="Spirits",SUM(LOOKUP(2,1/(SRP!$B$2:$B$6&lt;=E7198)/(SRP!$C$2:$C$6&gt;=E7198),SRP!$D$2:$D$6)*(G7198/100)*(E7198/1000)),IF(AND(C7198="Wine",D7198="Fortified Wines"),SUM(LOOKUP(2,1/(SRP!$B$20:$B$23&lt;=E7198)/(SRP!$C$20:$C$23&gt;=E7198),SRP!$D$20:$D$23)*(G7198/100)*(E7198/1000)),IF(C7198="Wine",SUM(LOOKUP(2,1/(SRP!$B$15:$B$19&lt;=E7198)/(SRP!$C$15:$C$19&gt;=E7198),SRP!$D$15:$D$19)*(G7198/100)*(E7198/1000)),IF(C7198="Ready to Drink",SUM(LOOKUP(2,1/(SRP!$B$10:$B$14&lt;=E7198)/(SRP!$C$10:$C$14&gt;=E7198),SRP!$D$10:$D$14)*(G7198/100)*(E7198/1000)),0))))),2)</f>
        <v>2.6</v>
      </c>
    </row>
    <row r="7199" spans="1:11" x14ac:dyDescent="0.35">
      <c r="A7199" s="2">
        <v>55707</v>
      </c>
      <c r="B7199" s="76" t="s">
        <v>5714</v>
      </c>
      <c r="C7199" s="76" t="s">
        <v>5938</v>
      </c>
      <c r="D7199" s="76" t="s">
        <v>5279</v>
      </c>
      <c r="E7199" s="76">
        <v>275</v>
      </c>
      <c r="F7199" s="76">
        <v>24</v>
      </c>
      <c r="G7199" s="77">
        <v>4.0999999999999996</v>
      </c>
      <c r="H7199" s="76" t="s">
        <v>3326</v>
      </c>
      <c r="I7199" s="77">
        <v>2.99</v>
      </c>
      <c r="J7199" s="2">
        <v>1</v>
      </c>
      <c r="K7199" s="119" cm="1">
        <f t="array" ref="K7199">ROUND(IF(C7199="Beer",SUM(LOOKUP(2,1/(SRP!$B$7:$B$9&lt;=E7199)/(SRP!$C$7:$C$9&gt;=E7199),SRP!$D$7:$D$9)*(G7199/100)*(E7199/1000)),IF(C7199="Spirits",SUM(LOOKUP(2,1/(SRP!$B$2:$B$6&lt;=E7199)/(SRP!$C$2:$C$6&gt;=E7199),SRP!$D$2:$D$6)*(G7199/100)*(E7199/1000)),IF(AND(C7199="Wine",D7199="Fortified Wines"),SUM(LOOKUP(2,1/(SRP!$B$20:$B$23&lt;=E7199)/(SRP!$C$20:$C$23&gt;=E7199),SRP!$D$20:$D$23)*(G7199/100)*(E7199/1000)),IF(C7199="Wine",SUM(LOOKUP(2,1/(SRP!$B$15:$B$19&lt;=E7199)/(SRP!$C$15:$C$19&gt;=E7199),SRP!$D$15:$D$19)*(G7199/100)*(E7199/1000)),IF(C7199="Ready to Drink",SUM(LOOKUP(2,1/(SRP!$B$10:$B$14&lt;=E7199)/(SRP!$C$10:$C$14&gt;=E7199),SRP!$D$10:$D$14)*(G7199/100)*(E7199/1000)),0))))),2)</f>
        <v>0.89</v>
      </c>
    </row>
    <row r="7200" spans="1:11" x14ac:dyDescent="0.35">
      <c r="A7200" s="2">
        <v>55707</v>
      </c>
      <c r="B7200" s="76" t="s">
        <v>5714</v>
      </c>
      <c r="C7200" s="76" t="s">
        <v>5938</v>
      </c>
      <c r="D7200" s="76" t="s">
        <v>5279</v>
      </c>
      <c r="E7200" s="76">
        <v>275</v>
      </c>
      <c r="F7200" s="76">
        <v>24</v>
      </c>
      <c r="G7200" s="77">
        <v>4.0999999999999996</v>
      </c>
      <c r="H7200" s="76" t="s">
        <v>3326</v>
      </c>
      <c r="I7200" s="77">
        <v>2.99</v>
      </c>
      <c r="J7200" s="2">
        <v>1</v>
      </c>
      <c r="K7200" s="119" cm="1">
        <f t="array" ref="K7200">ROUND(IF(C7200="Beer",SUM(LOOKUP(2,1/(SRP!$B$7:$B$9&lt;=E7200)/(SRP!$C$7:$C$9&gt;=E7200),SRP!$D$7:$D$9)*(G7200/100)*(E7200/1000)),IF(C7200="Spirits",SUM(LOOKUP(2,1/(SRP!$B$2:$B$6&lt;=E7200)/(SRP!$C$2:$C$6&gt;=E7200),SRP!$D$2:$D$6)*(G7200/100)*(E7200/1000)),IF(AND(C7200="Wine",D7200="Fortified Wines"),SUM(LOOKUP(2,1/(SRP!$B$20:$B$23&lt;=E7200)/(SRP!$C$20:$C$23&gt;=E7200),SRP!$D$20:$D$23)*(G7200/100)*(E7200/1000)),IF(C7200="Wine",SUM(LOOKUP(2,1/(SRP!$B$15:$B$19&lt;=E7200)/(SRP!$C$15:$C$19&gt;=E7200),SRP!$D$15:$D$19)*(G7200/100)*(E7200/1000)),IF(C7200="Ready to Drink",SUM(LOOKUP(2,1/(SRP!$B$10:$B$14&lt;=E7200)/(SRP!$C$10:$C$14&gt;=E7200),SRP!$D$10:$D$14)*(G7200/100)*(E7200/1000)),0))))),2)</f>
        <v>0.89</v>
      </c>
    </row>
    <row r="7201" spans="1:11" x14ac:dyDescent="0.35">
      <c r="A7201" s="2">
        <v>55717</v>
      </c>
      <c r="B7201" s="76" t="s">
        <v>5715</v>
      </c>
      <c r="C7201" s="76" t="s">
        <v>5938</v>
      </c>
      <c r="D7201" s="76" t="s">
        <v>5283</v>
      </c>
      <c r="E7201" s="76">
        <v>1183</v>
      </c>
      <c r="F7201" s="76">
        <v>6</v>
      </c>
      <c r="G7201" s="77">
        <v>6.9</v>
      </c>
      <c r="H7201" s="76" t="s">
        <v>3349</v>
      </c>
      <c r="I7201" s="77">
        <v>14.99</v>
      </c>
      <c r="J7201" s="2">
        <v>1</v>
      </c>
      <c r="K7201" s="119" cm="1">
        <f t="array" ref="K7201">ROUND(IF(C7201="Beer",SUM(LOOKUP(2,1/(SRP!$B$7:$B$9&lt;=E7201)/(SRP!$C$7:$C$9&gt;=E7201),SRP!$D$7:$D$9)*(G7201/100)*(E7201/1000)),IF(C7201="Spirits",SUM(LOOKUP(2,1/(SRP!$B$2:$B$6&lt;=E7201)/(SRP!$C$2:$C$6&gt;=E7201),SRP!$D$2:$D$6)*(G7201/100)*(E7201/1000)),IF(AND(C7201="Wine",D7201="Fortified Wines"),SUM(LOOKUP(2,1/(SRP!$B$20:$B$23&lt;=E7201)/(SRP!$C$20:$C$23&gt;=E7201),SRP!$D$20:$D$23)*(G7201/100)*(E7201/1000)),IF(C7201="Wine",SUM(LOOKUP(2,1/(SRP!$B$15:$B$19&lt;=E7201)/(SRP!$C$15:$C$19&gt;=E7201),SRP!$D$15:$D$19)*(G7201/100)*(E7201/1000)),IF(C7201="Ready to Drink",SUM(LOOKUP(2,1/(SRP!$B$10:$B$14&lt;=E7201)/(SRP!$C$10:$C$14&gt;=E7201),SRP!$D$10:$D$14)*(G7201/100)*(E7201/1000)),0))))),2)</f>
        <v>5.7</v>
      </c>
    </row>
    <row r="7202" spans="1:11" x14ac:dyDescent="0.35">
      <c r="A7202" s="2">
        <v>55742</v>
      </c>
      <c r="B7202" s="76" t="s">
        <v>5716</v>
      </c>
      <c r="C7202" s="76" t="s">
        <v>285</v>
      </c>
      <c r="D7202" s="76" t="s">
        <v>5252</v>
      </c>
      <c r="E7202" s="76">
        <v>500</v>
      </c>
      <c r="F7202" s="76">
        <v>6</v>
      </c>
      <c r="G7202" s="77">
        <v>41</v>
      </c>
      <c r="H7202" s="76" t="s">
        <v>3326</v>
      </c>
      <c r="I7202" s="77">
        <v>118.99</v>
      </c>
      <c r="J7202" s="2">
        <v>1</v>
      </c>
      <c r="K7202" s="119" cm="1">
        <f t="array" ref="K7202">ROUND(IF(C7202="Beer",SUM(LOOKUP(2,1/(SRP!$B$7:$B$9&lt;=E7202)/(SRP!$C$7:$C$9&gt;=E7202),SRP!$D$7:$D$9)*(G7202/100)*(E7202/1000)),IF(C7202="Spirits",SUM(LOOKUP(2,1/(SRP!$B$2:$B$6&lt;=E7202)/(SRP!$C$2:$C$6&gt;=E7202),SRP!$D$2:$D$6)*(G7202/100)*(E7202/1000)),IF(AND(C7202="Wine",D7202="Fortified Wines"),SUM(LOOKUP(2,1/(SRP!$B$20:$B$23&lt;=E7202)/(SRP!$C$20:$C$23&gt;=E7202),SRP!$D$20:$D$23)*(G7202/100)*(E7202/1000)),IF(C7202="Wine",SUM(LOOKUP(2,1/(SRP!$B$15:$B$19&lt;=E7202)/(SRP!$C$15:$C$19&gt;=E7202),SRP!$D$15:$D$19)*(G7202/100)*(E7202/1000)),IF(C7202="Ready to Drink",SUM(LOOKUP(2,1/(SRP!$B$10:$B$14&lt;=E7202)/(SRP!$C$10:$C$14&gt;=E7202),SRP!$D$10:$D$14)*(G7202/100)*(E7202/1000)),0))))),2)</f>
        <v>15.17</v>
      </c>
    </row>
    <row r="7203" spans="1:11" x14ac:dyDescent="0.35">
      <c r="A7203" s="2">
        <v>55743</v>
      </c>
      <c r="B7203" s="76" t="s">
        <v>933</v>
      </c>
      <c r="C7203" s="76" t="s">
        <v>285</v>
      </c>
      <c r="D7203" s="76" t="s">
        <v>5231</v>
      </c>
      <c r="E7203" s="76">
        <v>750</v>
      </c>
      <c r="F7203" s="76">
        <v>6</v>
      </c>
      <c r="G7203" s="77">
        <v>40</v>
      </c>
      <c r="H7203" s="76" t="s">
        <v>3283</v>
      </c>
      <c r="I7203" s="77">
        <v>49.99</v>
      </c>
      <c r="J7203" s="2">
        <v>1</v>
      </c>
      <c r="K7203" s="119" cm="1">
        <f t="array" ref="K7203">ROUND(IF(C7203="Beer",SUM(LOOKUP(2,1/(SRP!$B$7:$B$9&lt;=E7203)/(SRP!$C$7:$C$9&gt;=E7203),SRP!$D$7:$D$9)*(G7203/100)*(E7203/1000)),IF(C7203="Spirits",SUM(LOOKUP(2,1/(SRP!$B$2:$B$6&lt;=E7203)/(SRP!$C$2:$C$6&gt;=E7203),SRP!$D$2:$D$6)*(G7203/100)*(E7203/1000)),IF(AND(C7203="Wine",D7203="Fortified Wines"),SUM(LOOKUP(2,1/(SRP!$B$20:$B$23&lt;=E7203)/(SRP!$C$20:$C$23&gt;=E7203),SRP!$D$20:$D$23)*(G7203/100)*(E7203/1000)),IF(C7203="Wine",SUM(LOOKUP(2,1/(SRP!$B$15:$B$19&lt;=E7203)/(SRP!$C$15:$C$19&gt;=E7203),SRP!$D$15:$D$19)*(G7203/100)*(E7203/1000)),IF(C7203="Ready to Drink",SUM(LOOKUP(2,1/(SRP!$B$10:$B$14&lt;=E7203)/(SRP!$C$10:$C$14&gt;=E7203),SRP!$D$10:$D$14)*(G7203/100)*(E7203/1000)),0))))),2)</f>
        <v>20.94</v>
      </c>
    </row>
    <row r="7204" spans="1:11" x14ac:dyDescent="0.35">
      <c r="A7204" s="2">
        <v>55765</v>
      </c>
      <c r="B7204" s="76" t="s">
        <v>5717</v>
      </c>
      <c r="C7204" s="76" t="s">
        <v>286</v>
      </c>
      <c r="D7204" s="76" t="s">
        <v>5246</v>
      </c>
      <c r="E7204" s="76">
        <v>750</v>
      </c>
      <c r="F7204" s="76">
        <v>12</v>
      </c>
      <c r="G7204" s="77">
        <v>13</v>
      </c>
      <c r="H7204" s="76" t="s">
        <v>3297</v>
      </c>
      <c r="I7204" s="77">
        <v>19.989999999999998</v>
      </c>
      <c r="J7204" s="2">
        <v>1</v>
      </c>
      <c r="K7204" s="119" cm="1">
        <f t="array" ref="K7204">ROUND(IF(C7204="Beer",SUM(LOOKUP(2,1/(SRP!$B$7:$B$9&lt;=E7204)/(SRP!$C$7:$C$9&gt;=E7204),SRP!$D$7:$D$9)*(G7204/100)*(E7204/1000)),IF(C7204="Spirits",SUM(LOOKUP(2,1/(SRP!$B$2:$B$6&lt;=E7204)/(SRP!$C$2:$C$6&gt;=E7204),SRP!$D$2:$D$6)*(G7204/100)*(E7204/1000)),IF(AND(C7204="Wine",D7204="Fortified Wines"),SUM(LOOKUP(2,1/(SRP!$B$20:$B$23&lt;=E7204)/(SRP!$C$20:$C$23&gt;=E7204),SRP!$D$20:$D$23)*(G7204/100)*(E7204/1000)),IF(C7204="Wine",SUM(LOOKUP(2,1/(SRP!$B$15:$B$19&lt;=E7204)/(SRP!$C$15:$C$19&gt;=E7204),SRP!$D$15:$D$19)*(G7204/100)*(E7204/1000)),IF(C7204="Ready to Drink",SUM(LOOKUP(2,1/(SRP!$B$10:$B$14&lt;=E7204)/(SRP!$C$10:$C$14&gt;=E7204),SRP!$D$10:$D$14)*(G7204/100)*(E7204/1000)),0))))),2)</f>
        <v>6.81</v>
      </c>
    </row>
    <row r="7205" spans="1:11" x14ac:dyDescent="0.35">
      <c r="A7205" s="2">
        <v>55767</v>
      </c>
      <c r="B7205" s="76" t="s">
        <v>5718</v>
      </c>
      <c r="C7205" s="76" t="s">
        <v>286</v>
      </c>
      <c r="D7205" s="76" t="s">
        <v>5247</v>
      </c>
      <c r="E7205" s="76">
        <v>750</v>
      </c>
      <c r="F7205" s="76">
        <v>12</v>
      </c>
      <c r="G7205" s="77">
        <v>13</v>
      </c>
      <c r="H7205" s="76" t="s">
        <v>3297</v>
      </c>
      <c r="I7205" s="77">
        <v>19.989999999999998</v>
      </c>
      <c r="J7205" s="2">
        <v>1</v>
      </c>
      <c r="K7205" s="119" cm="1">
        <f t="array" ref="K7205">ROUND(IF(C7205="Beer",SUM(LOOKUP(2,1/(SRP!$B$7:$B$9&lt;=E7205)/(SRP!$C$7:$C$9&gt;=E7205),SRP!$D$7:$D$9)*(G7205/100)*(E7205/1000)),IF(C7205="Spirits",SUM(LOOKUP(2,1/(SRP!$B$2:$B$6&lt;=E7205)/(SRP!$C$2:$C$6&gt;=E7205),SRP!$D$2:$D$6)*(G7205/100)*(E7205/1000)),IF(AND(C7205="Wine",D7205="Fortified Wines"),SUM(LOOKUP(2,1/(SRP!$B$20:$B$23&lt;=E7205)/(SRP!$C$20:$C$23&gt;=E7205),SRP!$D$20:$D$23)*(G7205/100)*(E7205/1000)),IF(C7205="Wine",SUM(LOOKUP(2,1/(SRP!$B$15:$B$19&lt;=E7205)/(SRP!$C$15:$C$19&gt;=E7205),SRP!$D$15:$D$19)*(G7205/100)*(E7205/1000)),IF(C7205="Ready to Drink",SUM(LOOKUP(2,1/(SRP!$B$10:$B$14&lt;=E7205)/(SRP!$C$10:$C$14&gt;=E7205),SRP!$D$10:$D$14)*(G7205/100)*(E7205/1000)),0))))),2)</f>
        <v>6.81</v>
      </c>
    </row>
    <row r="7206" spans="1:11" x14ac:dyDescent="0.35">
      <c r="A7206" s="2">
        <v>55768</v>
      </c>
      <c r="B7206" s="76" t="s">
        <v>5719</v>
      </c>
      <c r="C7206" s="76" t="s">
        <v>286</v>
      </c>
      <c r="D7206" s="76" t="s">
        <v>5264</v>
      </c>
      <c r="E7206" s="76">
        <v>750</v>
      </c>
      <c r="F7206" s="76">
        <v>12</v>
      </c>
      <c r="G7206" s="77">
        <v>12</v>
      </c>
      <c r="H7206" s="76" t="s">
        <v>3297</v>
      </c>
      <c r="I7206" s="77">
        <v>14.99</v>
      </c>
      <c r="J7206" s="2">
        <v>1</v>
      </c>
      <c r="K7206" s="119" cm="1">
        <f t="array" ref="K7206">ROUND(IF(C7206="Beer",SUM(LOOKUP(2,1/(SRP!$B$7:$B$9&lt;=E7206)/(SRP!$C$7:$C$9&gt;=E7206),SRP!$D$7:$D$9)*(G7206/100)*(E7206/1000)),IF(C7206="Spirits",SUM(LOOKUP(2,1/(SRP!$B$2:$B$6&lt;=E7206)/(SRP!$C$2:$C$6&gt;=E7206),SRP!$D$2:$D$6)*(G7206/100)*(E7206/1000)),IF(AND(C7206="Wine",D7206="Fortified Wines"),SUM(LOOKUP(2,1/(SRP!$B$20:$B$23&lt;=E7206)/(SRP!$C$20:$C$23&gt;=E7206),SRP!$D$20:$D$23)*(G7206/100)*(E7206/1000)),IF(C7206="Wine",SUM(LOOKUP(2,1/(SRP!$B$15:$B$19&lt;=E7206)/(SRP!$C$15:$C$19&gt;=E7206),SRP!$D$15:$D$19)*(G7206/100)*(E7206/1000)),IF(C7206="Ready to Drink",SUM(LOOKUP(2,1/(SRP!$B$10:$B$14&lt;=E7206)/(SRP!$C$10:$C$14&gt;=E7206),SRP!$D$10:$D$14)*(G7206/100)*(E7206/1000)),0))))),2)</f>
        <v>6.28</v>
      </c>
    </row>
    <row r="7207" spans="1:11" x14ac:dyDescent="0.35">
      <c r="A7207" s="2">
        <v>55769</v>
      </c>
      <c r="B7207" s="76" t="s">
        <v>5720</v>
      </c>
      <c r="C7207" s="76" t="s">
        <v>286</v>
      </c>
      <c r="D7207" s="76" t="s">
        <v>5276</v>
      </c>
      <c r="E7207" s="76">
        <v>750</v>
      </c>
      <c r="F7207" s="76">
        <v>12</v>
      </c>
      <c r="G7207" s="77">
        <v>13</v>
      </c>
      <c r="H7207" s="76" t="s">
        <v>3297</v>
      </c>
      <c r="I7207" s="77">
        <v>14.99</v>
      </c>
      <c r="J7207" s="2">
        <v>1</v>
      </c>
      <c r="K7207" s="119" cm="1">
        <f t="array" ref="K7207">ROUND(IF(C7207="Beer",SUM(LOOKUP(2,1/(SRP!$B$7:$B$9&lt;=E7207)/(SRP!$C$7:$C$9&gt;=E7207),SRP!$D$7:$D$9)*(G7207/100)*(E7207/1000)),IF(C7207="Spirits",SUM(LOOKUP(2,1/(SRP!$B$2:$B$6&lt;=E7207)/(SRP!$C$2:$C$6&gt;=E7207),SRP!$D$2:$D$6)*(G7207/100)*(E7207/1000)),IF(AND(C7207="Wine",D7207="Fortified Wines"),SUM(LOOKUP(2,1/(SRP!$B$20:$B$23&lt;=E7207)/(SRP!$C$20:$C$23&gt;=E7207),SRP!$D$20:$D$23)*(G7207/100)*(E7207/1000)),IF(C7207="Wine",SUM(LOOKUP(2,1/(SRP!$B$15:$B$19&lt;=E7207)/(SRP!$C$15:$C$19&gt;=E7207),SRP!$D$15:$D$19)*(G7207/100)*(E7207/1000)),IF(C7207="Ready to Drink",SUM(LOOKUP(2,1/(SRP!$B$10:$B$14&lt;=E7207)/(SRP!$C$10:$C$14&gt;=E7207),SRP!$D$10:$D$14)*(G7207/100)*(E7207/1000)),0))))),2)</f>
        <v>6.81</v>
      </c>
    </row>
    <row r="7208" spans="1:11" x14ac:dyDescent="0.35">
      <c r="A7208" s="2">
        <v>55781</v>
      </c>
      <c r="B7208" s="76" t="s">
        <v>6475</v>
      </c>
      <c r="C7208" s="76" t="s">
        <v>285</v>
      </c>
      <c r="D7208" s="76" t="s">
        <v>6936</v>
      </c>
      <c r="E7208" s="76">
        <v>750</v>
      </c>
      <c r="F7208" s="76">
        <v>6</v>
      </c>
      <c r="G7208" s="77">
        <v>43</v>
      </c>
      <c r="H7208" s="76" t="s">
        <v>3292</v>
      </c>
      <c r="I7208" s="77">
        <v>124.95</v>
      </c>
      <c r="J7208" s="2">
        <v>1</v>
      </c>
      <c r="K7208" s="119" cm="1">
        <f t="array" ref="K7208">ROUND(IF(C7208="Beer",SUM(LOOKUP(2,1/(SRP!$B$7:$B$9&lt;=E7208)/(SRP!$C$7:$C$9&gt;=E7208),SRP!$D$7:$D$9)*(G7208/100)*(E7208/1000)),IF(C7208="Spirits",SUM(LOOKUP(2,1/(SRP!$B$2:$B$6&lt;=E7208)/(SRP!$C$2:$C$6&gt;=E7208),SRP!$D$2:$D$6)*(G7208/100)*(E7208/1000)),IF(AND(C7208="Wine",D7208="Fortified Wines"),SUM(LOOKUP(2,1/(SRP!$B$20:$B$23&lt;=E7208)/(SRP!$C$20:$C$23&gt;=E7208),SRP!$D$20:$D$23)*(G7208/100)*(E7208/1000)),IF(C7208="Wine",SUM(LOOKUP(2,1/(SRP!$B$15:$B$19&lt;=E7208)/(SRP!$C$15:$C$19&gt;=E7208),SRP!$D$15:$D$19)*(G7208/100)*(E7208/1000)),IF(C7208="Ready to Drink",SUM(LOOKUP(2,1/(SRP!$B$10:$B$14&lt;=E7208)/(SRP!$C$10:$C$14&gt;=E7208),SRP!$D$10:$D$14)*(G7208/100)*(E7208/1000)),0))))),2)</f>
        <v>22.51</v>
      </c>
    </row>
    <row r="7209" spans="1:11" x14ac:dyDescent="0.35">
      <c r="A7209" s="2">
        <v>55797</v>
      </c>
      <c r="B7209" s="76" t="s">
        <v>5721</v>
      </c>
      <c r="C7209" s="76" t="s">
        <v>287</v>
      </c>
      <c r="D7209" s="76" t="s">
        <v>5266</v>
      </c>
      <c r="E7209" s="76">
        <v>473</v>
      </c>
      <c r="F7209" s="76">
        <v>24</v>
      </c>
      <c r="G7209" s="77">
        <v>5</v>
      </c>
      <c r="H7209" s="76" t="s">
        <v>3391</v>
      </c>
      <c r="I7209" s="77">
        <v>4.1900000000000004</v>
      </c>
      <c r="J7209" s="2">
        <v>1</v>
      </c>
      <c r="K7209" s="119" cm="1">
        <f t="array" ref="K7209">ROUND(IF(C7209="Beer",SUM(LOOKUP(2,1/(SRP!$B$7:$B$9&lt;=E7209)/(SRP!$C$7:$C$9&gt;=E7209),SRP!$D$7:$D$9)*(G7209/100)*(E7209/1000)),IF(C7209="Spirits",SUM(LOOKUP(2,1/(SRP!$B$2:$B$6&lt;=E7209)/(SRP!$C$2:$C$6&gt;=E7209),SRP!$D$2:$D$6)*(G7209/100)*(E7209/1000)),IF(AND(C7209="Wine",D7209="Fortified Wines"),SUM(LOOKUP(2,1/(SRP!$B$20:$B$23&lt;=E7209)/(SRP!$C$20:$C$23&gt;=E7209),SRP!$D$20:$D$23)*(G7209/100)*(E7209/1000)),IF(C7209="Wine",SUM(LOOKUP(2,1/(SRP!$B$15:$B$19&lt;=E7209)/(SRP!$C$15:$C$19&gt;=E7209),SRP!$D$15:$D$19)*(G7209/100)*(E7209/1000)),IF(C7209="Ready to Drink",SUM(LOOKUP(2,1/(SRP!$B$10:$B$14&lt;=E7209)/(SRP!$C$10:$C$14&gt;=E7209),SRP!$D$10:$D$14)*(G7209/100)*(E7209/1000)),0))))),2)</f>
        <v>1.65</v>
      </c>
    </row>
    <row r="7210" spans="1:11" x14ac:dyDescent="0.35">
      <c r="A7210" s="2">
        <v>55797</v>
      </c>
      <c r="B7210" s="76" t="s">
        <v>5721</v>
      </c>
      <c r="C7210" s="76" t="s">
        <v>287</v>
      </c>
      <c r="D7210" s="76" t="s">
        <v>5266</v>
      </c>
      <c r="E7210" s="76">
        <v>473</v>
      </c>
      <c r="F7210" s="76">
        <v>24</v>
      </c>
      <c r="G7210" s="77">
        <v>5</v>
      </c>
      <c r="H7210" s="76" t="s">
        <v>3391</v>
      </c>
      <c r="I7210" s="77">
        <v>4.1900000000000004</v>
      </c>
      <c r="J7210" s="2">
        <v>1</v>
      </c>
      <c r="K7210" s="119" cm="1">
        <f t="array" ref="K7210">ROUND(IF(C7210="Beer",SUM(LOOKUP(2,1/(SRP!$B$7:$B$9&lt;=E7210)/(SRP!$C$7:$C$9&gt;=E7210),SRP!$D$7:$D$9)*(G7210/100)*(E7210/1000)),IF(C7210="Spirits",SUM(LOOKUP(2,1/(SRP!$B$2:$B$6&lt;=E7210)/(SRP!$C$2:$C$6&gt;=E7210),SRP!$D$2:$D$6)*(G7210/100)*(E7210/1000)),IF(AND(C7210="Wine",D7210="Fortified Wines"),SUM(LOOKUP(2,1/(SRP!$B$20:$B$23&lt;=E7210)/(SRP!$C$20:$C$23&gt;=E7210),SRP!$D$20:$D$23)*(G7210/100)*(E7210/1000)),IF(C7210="Wine",SUM(LOOKUP(2,1/(SRP!$B$15:$B$19&lt;=E7210)/(SRP!$C$15:$C$19&gt;=E7210),SRP!$D$15:$D$19)*(G7210/100)*(E7210/1000)),IF(C7210="Ready to Drink",SUM(LOOKUP(2,1/(SRP!$B$10:$B$14&lt;=E7210)/(SRP!$C$10:$C$14&gt;=E7210),SRP!$D$10:$D$14)*(G7210/100)*(E7210/1000)),0))))),2)</f>
        <v>1.65</v>
      </c>
    </row>
    <row r="7211" spans="1:11" x14ac:dyDescent="0.35">
      <c r="A7211" s="2">
        <v>55807</v>
      </c>
      <c r="B7211" s="76" t="s">
        <v>5722</v>
      </c>
      <c r="C7211" s="76" t="s">
        <v>287</v>
      </c>
      <c r="D7211" s="76" t="s">
        <v>5310</v>
      </c>
      <c r="E7211" s="76">
        <v>2130</v>
      </c>
      <c r="F7211" s="76">
        <v>4</v>
      </c>
      <c r="G7211" s="77">
        <v>0.5</v>
      </c>
      <c r="H7211" s="76" t="s">
        <v>3301</v>
      </c>
      <c r="I7211" s="77">
        <v>10.75</v>
      </c>
      <c r="J7211" s="2">
        <v>6</v>
      </c>
      <c r="K7211" s="119" cm="1">
        <f t="array" ref="K7211">ROUND(IF(C7211="Beer",SUM(LOOKUP(2,1/(SRP!$B$7:$B$9&lt;=E7211)/(SRP!$C$7:$C$9&gt;=E7211),SRP!$D$7:$D$9)*(G7211/100)*(E7211/1000)),IF(C7211="Spirits",SUM(LOOKUP(2,1/(SRP!$B$2:$B$6&lt;=E7211)/(SRP!$C$2:$C$6&gt;=E7211),SRP!$D$2:$D$6)*(G7211/100)*(E7211/1000)),IF(AND(C7211="Wine",D7211="Fortified Wines"),SUM(LOOKUP(2,1/(SRP!$B$20:$B$23&lt;=E7211)/(SRP!$C$20:$C$23&gt;=E7211),SRP!$D$20:$D$23)*(G7211/100)*(E7211/1000)),IF(C7211="Wine",SUM(LOOKUP(2,1/(SRP!$B$15:$B$19&lt;=E7211)/(SRP!$C$15:$C$19&gt;=E7211),SRP!$D$15:$D$19)*(G7211/100)*(E7211/1000)),IF(C7211="Ready to Drink",SUM(LOOKUP(2,1/(SRP!$B$10:$B$14&lt;=E7211)/(SRP!$C$10:$C$14&gt;=E7211),SRP!$D$10:$D$14)*(G7211/100)*(E7211/1000)),0))))),2)</f>
        <v>0.74</v>
      </c>
    </row>
    <row r="7212" spans="1:11" x14ac:dyDescent="0.35">
      <c r="A7212" s="2">
        <v>55807</v>
      </c>
      <c r="B7212" s="76" t="s">
        <v>5722</v>
      </c>
      <c r="C7212" s="76" t="s">
        <v>287</v>
      </c>
      <c r="D7212" s="76" t="s">
        <v>5310</v>
      </c>
      <c r="E7212" s="76">
        <v>2130</v>
      </c>
      <c r="F7212" s="76">
        <v>4</v>
      </c>
      <c r="G7212" s="77">
        <v>0.5</v>
      </c>
      <c r="H7212" s="76" t="s">
        <v>3301</v>
      </c>
      <c r="I7212" s="77">
        <v>10.75</v>
      </c>
      <c r="J7212" s="2">
        <v>6</v>
      </c>
      <c r="K7212" s="119" cm="1">
        <f t="array" ref="K7212">ROUND(IF(C7212="Beer",SUM(LOOKUP(2,1/(SRP!$B$7:$B$9&lt;=E7212)/(SRP!$C$7:$C$9&gt;=E7212),SRP!$D$7:$D$9)*(G7212/100)*(E7212/1000)),IF(C7212="Spirits",SUM(LOOKUP(2,1/(SRP!$B$2:$B$6&lt;=E7212)/(SRP!$C$2:$C$6&gt;=E7212),SRP!$D$2:$D$6)*(G7212/100)*(E7212/1000)),IF(AND(C7212="Wine",D7212="Fortified Wines"),SUM(LOOKUP(2,1/(SRP!$B$20:$B$23&lt;=E7212)/(SRP!$C$20:$C$23&gt;=E7212),SRP!$D$20:$D$23)*(G7212/100)*(E7212/1000)),IF(C7212="Wine",SUM(LOOKUP(2,1/(SRP!$B$15:$B$19&lt;=E7212)/(SRP!$C$15:$C$19&gt;=E7212),SRP!$D$15:$D$19)*(G7212/100)*(E7212/1000)),IF(C7212="Ready to Drink",SUM(LOOKUP(2,1/(SRP!$B$10:$B$14&lt;=E7212)/(SRP!$C$10:$C$14&gt;=E7212),SRP!$D$10:$D$14)*(G7212/100)*(E7212/1000)),0))))),2)</f>
        <v>0.74</v>
      </c>
    </row>
    <row r="7213" spans="1:11" x14ac:dyDescent="0.35">
      <c r="A7213" s="2">
        <v>55828</v>
      </c>
      <c r="B7213" s="76" t="s">
        <v>5723</v>
      </c>
      <c r="C7213" s="76" t="s">
        <v>5938</v>
      </c>
      <c r="D7213" s="76" t="s">
        <v>5283</v>
      </c>
      <c r="E7213" s="76">
        <v>1420</v>
      </c>
      <c r="F7213" s="76">
        <v>6</v>
      </c>
      <c r="G7213" s="77">
        <v>12.5</v>
      </c>
      <c r="H7213" s="76" t="s">
        <v>3321</v>
      </c>
      <c r="I7213" s="77">
        <v>16.989999999999998</v>
      </c>
      <c r="J7213" s="2">
        <v>4</v>
      </c>
      <c r="K7213" s="119" cm="1">
        <f t="array" ref="K7213">ROUND(IF(C7213="Beer",SUM(LOOKUP(2,1/(SRP!$B$7:$B$9&lt;=E7213)/(SRP!$C$7:$C$9&gt;=E7213),SRP!$D$7:$D$9)*(G7213/100)*(E7213/1000)),IF(C7213="Spirits",SUM(LOOKUP(2,1/(SRP!$B$2:$B$6&lt;=E7213)/(SRP!$C$2:$C$6&gt;=E7213),SRP!$D$2:$D$6)*(G7213/100)*(E7213/1000)),IF(AND(C7213="Wine",D7213="Fortified Wines"),SUM(LOOKUP(2,1/(SRP!$B$20:$B$23&lt;=E7213)/(SRP!$C$20:$C$23&gt;=E7213),SRP!$D$20:$D$23)*(G7213/100)*(E7213/1000)),IF(C7213="Wine",SUM(LOOKUP(2,1/(SRP!$B$15:$B$19&lt;=E7213)/(SRP!$C$15:$C$19&gt;=E7213),SRP!$D$15:$D$19)*(G7213/100)*(E7213/1000)),IF(C7213="Ready to Drink",SUM(LOOKUP(2,1/(SRP!$B$10:$B$14&lt;=E7213)/(SRP!$C$10:$C$14&gt;=E7213),SRP!$D$10:$D$14)*(G7213/100)*(E7213/1000)),0))))),2)</f>
        <v>12.39</v>
      </c>
    </row>
    <row r="7214" spans="1:11" x14ac:dyDescent="0.35">
      <c r="A7214" s="2">
        <v>55834</v>
      </c>
      <c r="B7214" s="76" t="s">
        <v>6034</v>
      </c>
      <c r="C7214" s="76" t="s">
        <v>285</v>
      </c>
      <c r="D7214" s="76" t="s">
        <v>300</v>
      </c>
      <c r="E7214" s="76">
        <v>720</v>
      </c>
      <c r="F7214" s="76">
        <v>6</v>
      </c>
      <c r="G7214" s="77">
        <v>10.5</v>
      </c>
      <c r="H7214" s="76" t="s">
        <v>4849</v>
      </c>
      <c r="I7214" s="77">
        <v>29.69</v>
      </c>
      <c r="J7214" s="2">
        <v>1</v>
      </c>
      <c r="K7214" s="119" cm="1">
        <f t="array" ref="K7214">ROUND(IF(C7214="Beer",SUM(LOOKUP(2,1/(SRP!$B$7:$B$9&lt;=E7214)/(SRP!$C$7:$C$9&gt;=E7214),SRP!$D$7:$D$9)*(G7214/100)*(E7214/1000)),IF(C7214="Spirits",SUM(LOOKUP(2,1/(SRP!$B$2:$B$6&lt;=E7214)/(SRP!$C$2:$C$6&gt;=E7214),SRP!$D$2:$D$6)*(G7214/100)*(E7214/1000)),IF(AND(C7214="Wine",D7214="Fortified Wines"),SUM(LOOKUP(2,1/(SRP!$B$20:$B$23&lt;=E7214)/(SRP!$C$20:$C$23&gt;=E7214),SRP!$D$20:$D$23)*(G7214/100)*(E7214/1000)),IF(C7214="Wine",SUM(LOOKUP(2,1/(SRP!$B$15:$B$19&lt;=E7214)/(SRP!$C$15:$C$19&gt;=E7214),SRP!$D$15:$D$19)*(G7214/100)*(E7214/1000)),IF(C7214="Ready to Drink",SUM(LOOKUP(2,1/(SRP!$B$10:$B$14&lt;=E7214)/(SRP!$C$10:$C$14&gt;=E7214),SRP!$D$10:$D$14)*(G7214/100)*(E7214/1000)),0))))),2)</f>
        <v>5.28</v>
      </c>
    </row>
    <row r="7215" spans="1:11" x14ac:dyDescent="0.35">
      <c r="A7215" s="2">
        <v>55845</v>
      </c>
      <c r="B7215" s="76" t="s">
        <v>5724</v>
      </c>
      <c r="C7215" s="76" t="s">
        <v>287</v>
      </c>
      <c r="D7215" s="76" t="s">
        <v>5240</v>
      </c>
      <c r="E7215" s="76">
        <v>473</v>
      </c>
      <c r="F7215" s="76">
        <v>24</v>
      </c>
      <c r="G7215" s="77">
        <v>5.9</v>
      </c>
      <c r="H7215" s="76" t="s">
        <v>3405</v>
      </c>
      <c r="I7215" s="77">
        <v>4.6900000000000004</v>
      </c>
      <c r="J7215" s="2">
        <v>1</v>
      </c>
      <c r="K7215" s="119" cm="1">
        <f t="array" ref="K7215">ROUND(IF(C7215="Beer",SUM(LOOKUP(2,1/(SRP!$B$7:$B$9&lt;=E7215)/(SRP!$C$7:$C$9&gt;=E7215),SRP!$D$7:$D$9)*(G7215/100)*(E7215/1000)),IF(C7215="Spirits",SUM(LOOKUP(2,1/(SRP!$B$2:$B$6&lt;=E7215)/(SRP!$C$2:$C$6&gt;=E7215),SRP!$D$2:$D$6)*(G7215/100)*(E7215/1000)),IF(AND(C7215="Wine",D7215="Fortified Wines"),SUM(LOOKUP(2,1/(SRP!$B$20:$B$23&lt;=E7215)/(SRP!$C$20:$C$23&gt;=E7215),SRP!$D$20:$D$23)*(G7215/100)*(E7215/1000)),IF(C7215="Wine",SUM(LOOKUP(2,1/(SRP!$B$15:$B$19&lt;=E7215)/(SRP!$C$15:$C$19&gt;=E7215),SRP!$D$15:$D$19)*(G7215/100)*(E7215/1000)),IF(C7215="Ready to Drink",SUM(LOOKUP(2,1/(SRP!$B$10:$B$14&lt;=E7215)/(SRP!$C$10:$C$14&gt;=E7215),SRP!$D$10:$D$14)*(G7215/100)*(E7215/1000)),0))))),2)</f>
        <v>1.95</v>
      </c>
    </row>
    <row r="7216" spans="1:11" x14ac:dyDescent="0.35">
      <c r="A7216" s="2">
        <v>55845</v>
      </c>
      <c r="B7216" s="76" t="s">
        <v>5724</v>
      </c>
      <c r="C7216" s="76" t="s">
        <v>287</v>
      </c>
      <c r="D7216" s="76" t="s">
        <v>5240</v>
      </c>
      <c r="E7216" s="76">
        <v>473</v>
      </c>
      <c r="F7216" s="76">
        <v>24</v>
      </c>
      <c r="G7216" s="77">
        <v>5.9</v>
      </c>
      <c r="H7216" s="76" t="s">
        <v>3405</v>
      </c>
      <c r="I7216" s="77">
        <v>4.6900000000000004</v>
      </c>
      <c r="J7216" s="2">
        <v>1</v>
      </c>
      <c r="K7216" s="119" cm="1">
        <f t="array" ref="K7216">ROUND(IF(C7216="Beer",SUM(LOOKUP(2,1/(SRP!$B$7:$B$9&lt;=E7216)/(SRP!$C$7:$C$9&gt;=E7216),SRP!$D$7:$D$9)*(G7216/100)*(E7216/1000)),IF(C7216="Spirits",SUM(LOOKUP(2,1/(SRP!$B$2:$B$6&lt;=E7216)/(SRP!$C$2:$C$6&gt;=E7216),SRP!$D$2:$D$6)*(G7216/100)*(E7216/1000)),IF(AND(C7216="Wine",D7216="Fortified Wines"),SUM(LOOKUP(2,1/(SRP!$B$20:$B$23&lt;=E7216)/(SRP!$C$20:$C$23&gt;=E7216),SRP!$D$20:$D$23)*(G7216/100)*(E7216/1000)),IF(C7216="Wine",SUM(LOOKUP(2,1/(SRP!$B$15:$B$19&lt;=E7216)/(SRP!$C$15:$C$19&gt;=E7216),SRP!$D$15:$D$19)*(G7216/100)*(E7216/1000)),IF(C7216="Ready to Drink",SUM(LOOKUP(2,1/(SRP!$B$10:$B$14&lt;=E7216)/(SRP!$C$10:$C$14&gt;=E7216),SRP!$D$10:$D$14)*(G7216/100)*(E7216/1000)),0))))),2)</f>
        <v>1.95</v>
      </c>
    </row>
    <row r="7217" spans="1:11" x14ac:dyDescent="0.35">
      <c r="A7217" s="2">
        <v>55846</v>
      </c>
      <c r="B7217" s="76" t="s">
        <v>5768</v>
      </c>
      <c r="C7217" s="76" t="s">
        <v>287</v>
      </c>
      <c r="D7217" s="76" t="s">
        <v>5230</v>
      </c>
      <c r="E7217" s="76">
        <v>355</v>
      </c>
      <c r="F7217" s="76">
        <v>24</v>
      </c>
      <c r="G7217" s="77">
        <v>4.2</v>
      </c>
      <c r="H7217" s="76" t="s">
        <v>3376</v>
      </c>
      <c r="I7217" s="77">
        <v>2.74</v>
      </c>
      <c r="J7217" s="2">
        <v>1</v>
      </c>
      <c r="K7217" s="119" cm="1">
        <f t="array" ref="K7217">ROUND(IF(C7217="Beer",SUM(LOOKUP(2,1/(SRP!$B$7:$B$9&lt;=E7217)/(SRP!$C$7:$C$9&gt;=E7217),SRP!$D$7:$D$9)*(G7217/100)*(E7217/1000)),IF(C7217="Spirits",SUM(LOOKUP(2,1/(SRP!$B$2:$B$6&lt;=E7217)/(SRP!$C$2:$C$6&gt;=E7217),SRP!$D$2:$D$6)*(G7217/100)*(E7217/1000)),IF(AND(C7217="Wine",D7217="Fortified Wines"),SUM(LOOKUP(2,1/(SRP!$B$20:$B$23&lt;=E7217)/(SRP!$C$20:$C$23&gt;=E7217),SRP!$D$20:$D$23)*(G7217/100)*(E7217/1000)),IF(C7217="Wine",SUM(LOOKUP(2,1/(SRP!$B$15:$B$19&lt;=E7217)/(SRP!$C$15:$C$19&gt;=E7217),SRP!$D$15:$D$19)*(G7217/100)*(E7217/1000)),IF(C7217="Ready to Drink",SUM(LOOKUP(2,1/(SRP!$B$10:$B$14&lt;=E7217)/(SRP!$C$10:$C$14&gt;=E7217),SRP!$D$10:$D$14)*(G7217/100)*(E7217/1000)),0))))),2)</f>
        <v>1.04</v>
      </c>
    </row>
    <row r="7218" spans="1:11" x14ac:dyDescent="0.35">
      <c r="A7218" s="2">
        <v>55846</v>
      </c>
      <c r="B7218" s="76" t="s">
        <v>5768</v>
      </c>
      <c r="C7218" s="76" t="s">
        <v>287</v>
      </c>
      <c r="D7218" s="76" t="s">
        <v>5230</v>
      </c>
      <c r="E7218" s="76">
        <v>355</v>
      </c>
      <c r="F7218" s="76">
        <v>24</v>
      </c>
      <c r="G7218" s="77">
        <v>4.2</v>
      </c>
      <c r="H7218" s="76" t="s">
        <v>3376</v>
      </c>
      <c r="I7218" s="77">
        <v>2.74</v>
      </c>
      <c r="J7218" s="2">
        <v>1</v>
      </c>
      <c r="K7218" s="119" cm="1">
        <f t="array" ref="K7218">ROUND(IF(C7218="Beer",SUM(LOOKUP(2,1/(SRP!$B$7:$B$9&lt;=E7218)/(SRP!$C$7:$C$9&gt;=E7218),SRP!$D$7:$D$9)*(G7218/100)*(E7218/1000)),IF(C7218="Spirits",SUM(LOOKUP(2,1/(SRP!$B$2:$B$6&lt;=E7218)/(SRP!$C$2:$C$6&gt;=E7218),SRP!$D$2:$D$6)*(G7218/100)*(E7218/1000)),IF(AND(C7218="Wine",D7218="Fortified Wines"),SUM(LOOKUP(2,1/(SRP!$B$20:$B$23&lt;=E7218)/(SRP!$C$20:$C$23&gt;=E7218),SRP!$D$20:$D$23)*(G7218/100)*(E7218/1000)),IF(C7218="Wine",SUM(LOOKUP(2,1/(SRP!$B$15:$B$19&lt;=E7218)/(SRP!$C$15:$C$19&gt;=E7218),SRP!$D$15:$D$19)*(G7218/100)*(E7218/1000)),IF(C7218="Ready to Drink",SUM(LOOKUP(2,1/(SRP!$B$10:$B$14&lt;=E7218)/(SRP!$C$10:$C$14&gt;=E7218),SRP!$D$10:$D$14)*(G7218/100)*(E7218/1000)),0))))),2)</f>
        <v>1.04</v>
      </c>
    </row>
    <row r="7219" spans="1:11" x14ac:dyDescent="0.35">
      <c r="A7219" s="2">
        <v>55852</v>
      </c>
      <c r="B7219" s="76" t="s">
        <v>5725</v>
      </c>
      <c r="C7219" s="76" t="s">
        <v>287</v>
      </c>
      <c r="D7219" s="76" t="s">
        <v>5266</v>
      </c>
      <c r="E7219" s="76">
        <v>355</v>
      </c>
      <c r="F7219" s="76">
        <v>24</v>
      </c>
      <c r="G7219" s="77">
        <v>5.2</v>
      </c>
      <c r="H7219" s="76" t="s">
        <v>3370</v>
      </c>
      <c r="I7219" s="77">
        <v>2.99</v>
      </c>
      <c r="J7219" s="2">
        <v>1</v>
      </c>
      <c r="K7219" s="119" cm="1">
        <f t="array" ref="K7219">ROUND(IF(C7219="Beer",SUM(LOOKUP(2,1/(SRP!$B$7:$B$9&lt;=E7219)/(SRP!$C$7:$C$9&gt;=E7219),SRP!$D$7:$D$9)*(G7219/100)*(E7219/1000)),IF(C7219="Spirits",SUM(LOOKUP(2,1/(SRP!$B$2:$B$6&lt;=E7219)/(SRP!$C$2:$C$6&gt;=E7219),SRP!$D$2:$D$6)*(G7219/100)*(E7219/1000)),IF(AND(C7219="Wine",D7219="Fortified Wines"),SUM(LOOKUP(2,1/(SRP!$B$20:$B$23&lt;=E7219)/(SRP!$C$20:$C$23&gt;=E7219),SRP!$D$20:$D$23)*(G7219/100)*(E7219/1000)),IF(C7219="Wine",SUM(LOOKUP(2,1/(SRP!$B$15:$B$19&lt;=E7219)/(SRP!$C$15:$C$19&gt;=E7219),SRP!$D$15:$D$19)*(G7219/100)*(E7219/1000)),IF(C7219="Ready to Drink",SUM(LOOKUP(2,1/(SRP!$B$10:$B$14&lt;=E7219)/(SRP!$C$10:$C$14&gt;=E7219),SRP!$D$10:$D$14)*(G7219/100)*(E7219/1000)),0))))),2)</f>
        <v>1.29</v>
      </c>
    </row>
    <row r="7220" spans="1:11" x14ac:dyDescent="0.35">
      <c r="A7220" s="2">
        <v>55852</v>
      </c>
      <c r="B7220" s="76" t="s">
        <v>5725</v>
      </c>
      <c r="C7220" s="76" t="s">
        <v>287</v>
      </c>
      <c r="D7220" s="76" t="s">
        <v>5266</v>
      </c>
      <c r="E7220" s="76">
        <v>355</v>
      </c>
      <c r="F7220" s="76">
        <v>24</v>
      </c>
      <c r="G7220" s="77">
        <v>5.2</v>
      </c>
      <c r="H7220" s="76" t="s">
        <v>3370</v>
      </c>
      <c r="I7220" s="77">
        <v>2.99</v>
      </c>
      <c r="J7220" s="2">
        <v>1</v>
      </c>
      <c r="K7220" s="119" cm="1">
        <f t="array" ref="K7220">ROUND(IF(C7220="Beer",SUM(LOOKUP(2,1/(SRP!$B$7:$B$9&lt;=E7220)/(SRP!$C$7:$C$9&gt;=E7220),SRP!$D$7:$D$9)*(G7220/100)*(E7220/1000)),IF(C7220="Spirits",SUM(LOOKUP(2,1/(SRP!$B$2:$B$6&lt;=E7220)/(SRP!$C$2:$C$6&gt;=E7220),SRP!$D$2:$D$6)*(G7220/100)*(E7220/1000)),IF(AND(C7220="Wine",D7220="Fortified Wines"),SUM(LOOKUP(2,1/(SRP!$B$20:$B$23&lt;=E7220)/(SRP!$C$20:$C$23&gt;=E7220),SRP!$D$20:$D$23)*(G7220/100)*(E7220/1000)),IF(C7220="Wine",SUM(LOOKUP(2,1/(SRP!$B$15:$B$19&lt;=E7220)/(SRP!$C$15:$C$19&gt;=E7220),SRP!$D$15:$D$19)*(G7220/100)*(E7220/1000)),IF(C7220="Ready to Drink",SUM(LOOKUP(2,1/(SRP!$B$10:$B$14&lt;=E7220)/(SRP!$C$10:$C$14&gt;=E7220),SRP!$D$10:$D$14)*(G7220/100)*(E7220/1000)),0))))),2)</f>
        <v>1.29</v>
      </c>
    </row>
    <row r="7221" spans="1:11" x14ac:dyDescent="0.35">
      <c r="A7221" s="2">
        <v>55853</v>
      </c>
      <c r="B7221" s="76" t="s">
        <v>5726</v>
      </c>
      <c r="C7221" s="76" t="s">
        <v>287</v>
      </c>
      <c r="D7221" s="76" t="s">
        <v>5292</v>
      </c>
      <c r="E7221" s="76">
        <v>473</v>
      </c>
      <c r="F7221" s="76">
        <v>24</v>
      </c>
      <c r="G7221" s="77">
        <v>4.5</v>
      </c>
      <c r="H7221" s="76" t="s">
        <v>3370</v>
      </c>
      <c r="I7221" s="77">
        <v>4.49</v>
      </c>
      <c r="J7221" s="2">
        <v>1</v>
      </c>
      <c r="K7221" s="119" cm="1">
        <f t="array" ref="K7221">ROUND(IF(C7221="Beer",SUM(LOOKUP(2,1/(SRP!$B$7:$B$9&lt;=E7221)/(SRP!$C$7:$C$9&gt;=E7221),SRP!$D$7:$D$9)*(G7221/100)*(E7221/1000)),IF(C7221="Spirits",SUM(LOOKUP(2,1/(SRP!$B$2:$B$6&lt;=E7221)/(SRP!$C$2:$C$6&gt;=E7221),SRP!$D$2:$D$6)*(G7221/100)*(E7221/1000)),IF(AND(C7221="Wine",D7221="Fortified Wines"),SUM(LOOKUP(2,1/(SRP!$B$20:$B$23&lt;=E7221)/(SRP!$C$20:$C$23&gt;=E7221),SRP!$D$20:$D$23)*(G7221/100)*(E7221/1000)),IF(C7221="Wine",SUM(LOOKUP(2,1/(SRP!$B$15:$B$19&lt;=E7221)/(SRP!$C$15:$C$19&gt;=E7221),SRP!$D$15:$D$19)*(G7221/100)*(E7221/1000)),IF(C7221="Ready to Drink",SUM(LOOKUP(2,1/(SRP!$B$10:$B$14&lt;=E7221)/(SRP!$C$10:$C$14&gt;=E7221),SRP!$D$10:$D$14)*(G7221/100)*(E7221/1000)),0))))),2)</f>
        <v>1.49</v>
      </c>
    </row>
    <row r="7222" spans="1:11" x14ac:dyDescent="0.35">
      <c r="A7222" s="2">
        <v>55853</v>
      </c>
      <c r="B7222" s="76" t="s">
        <v>5726</v>
      </c>
      <c r="C7222" s="76" t="s">
        <v>287</v>
      </c>
      <c r="D7222" s="76" t="s">
        <v>5292</v>
      </c>
      <c r="E7222" s="76">
        <v>473</v>
      </c>
      <c r="F7222" s="76">
        <v>24</v>
      </c>
      <c r="G7222" s="77">
        <v>4.5</v>
      </c>
      <c r="H7222" s="76" t="s">
        <v>3370</v>
      </c>
      <c r="I7222" s="77">
        <v>4.49</v>
      </c>
      <c r="J7222" s="2">
        <v>1</v>
      </c>
      <c r="K7222" s="119" cm="1">
        <f t="array" ref="K7222">ROUND(IF(C7222="Beer",SUM(LOOKUP(2,1/(SRP!$B$7:$B$9&lt;=E7222)/(SRP!$C$7:$C$9&gt;=E7222),SRP!$D$7:$D$9)*(G7222/100)*(E7222/1000)),IF(C7222="Spirits",SUM(LOOKUP(2,1/(SRP!$B$2:$B$6&lt;=E7222)/(SRP!$C$2:$C$6&gt;=E7222),SRP!$D$2:$D$6)*(G7222/100)*(E7222/1000)),IF(AND(C7222="Wine",D7222="Fortified Wines"),SUM(LOOKUP(2,1/(SRP!$B$20:$B$23&lt;=E7222)/(SRP!$C$20:$C$23&gt;=E7222),SRP!$D$20:$D$23)*(G7222/100)*(E7222/1000)),IF(C7222="Wine",SUM(LOOKUP(2,1/(SRP!$B$15:$B$19&lt;=E7222)/(SRP!$C$15:$C$19&gt;=E7222),SRP!$D$15:$D$19)*(G7222/100)*(E7222/1000)),IF(C7222="Ready to Drink",SUM(LOOKUP(2,1/(SRP!$B$10:$B$14&lt;=E7222)/(SRP!$C$10:$C$14&gt;=E7222),SRP!$D$10:$D$14)*(G7222/100)*(E7222/1000)),0))))),2)</f>
        <v>1.49</v>
      </c>
    </row>
    <row r="7223" spans="1:11" x14ac:dyDescent="0.35">
      <c r="A7223" s="2">
        <v>55856</v>
      </c>
      <c r="B7223" s="76" t="s">
        <v>5727</v>
      </c>
      <c r="C7223" s="76" t="s">
        <v>287</v>
      </c>
      <c r="D7223" s="76" t="s">
        <v>5230</v>
      </c>
      <c r="E7223" s="76">
        <v>2840</v>
      </c>
      <c r="F7223" s="76">
        <v>3</v>
      </c>
      <c r="G7223" s="77">
        <v>5</v>
      </c>
      <c r="H7223" s="76" t="s">
        <v>3377</v>
      </c>
      <c r="I7223" s="77">
        <v>14.25</v>
      </c>
      <c r="J7223" s="2">
        <v>8</v>
      </c>
      <c r="K7223" s="119" cm="1">
        <f t="array" ref="K7223">ROUND(IF(C7223="Beer",SUM(LOOKUP(2,1/(SRP!$B$7:$B$9&lt;=E7223)/(SRP!$C$7:$C$9&gt;=E7223),SRP!$D$7:$D$9)*(G7223/100)*(E7223/1000)),IF(C7223="Spirits",SUM(LOOKUP(2,1/(SRP!$B$2:$B$6&lt;=E7223)/(SRP!$C$2:$C$6&gt;=E7223),SRP!$D$2:$D$6)*(G7223/100)*(E7223/1000)),IF(AND(C7223="Wine",D7223="Fortified Wines"),SUM(LOOKUP(2,1/(SRP!$B$20:$B$23&lt;=E7223)/(SRP!$C$20:$C$23&gt;=E7223),SRP!$D$20:$D$23)*(G7223/100)*(E7223/1000)),IF(C7223="Wine",SUM(LOOKUP(2,1/(SRP!$B$15:$B$19&lt;=E7223)/(SRP!$C$15:$C$19&gt;=E7223),SRP!$D$15:$D$19)*(G7223/100)*(E7223/1000)),IF(C7223="Ready to Drink",SUM(LOOKUP(2,1/(SRP!$B$10:$B$14&lt;=E7223)/(SRP!$C$10:$C$14&gt;=E7223),SRP!$D$10:$D$14)*(G7223/100)*(E7223/1000)),0))))),2)</f>
        <v>9.91</v>
      </c>
    </row>
    <row r="7224" spans="1:11" x14ac:dyDescent="0.35">
      <c r="A7224" s="2">
        <v>55856</v>
      </c>
      <c r="B7224" s="76" t="s">
        <v>5727</v>
      </c>
      <c r="C7224" s="76" t="s">
        <v>287</v>
      </c>
      <c r="D7224" s="76" t="s">
        <v>5230</v>
      </c>
      <c r="E7224" s="76">
        <v>2840</v>
      </c>
      <c r="F7224" s="76">
        <v>3</v>
      </c>
      <c r="G7224" s="77">
        <v>5</v>
      </c>
      <c r="H7224" s="76" t="s">
        <v>3377</v>
      </c>
      <c r="I7224" s="77">
        <v>14.25</v>
      </c>
      <c r="J7224" s="2">
        <v>8</v>
      </c>
      <c r="K7224" s="119" cm="1">
        <f t="array" ref="K7224">ROUND(IF(C7224="Beer",SUM(LOOKUP(2,1/(SRP!$B$7:$B$9&lt;=E7224)/(SRP!$C$7:$C$9&gt;=E7224),SRP!$D$7:$D$9)*(G7224/100)*(E7224/1000)),IF(C7224="Spirits",SUM(LOOKUP(2,1/(SRP!$B$2:$B$6&lt;=E7224)/(SRP!$C$2:$C$6&gt;=E7224),SRP!$D$2:$D$6)*(G7224/100)*(E7224/1000)),IF(AND(C7224="Wine",D7224="Fortified Wines"),SUM(LOOKUP(2,1/(SRP!$B$20:$B$23&lt;=E7224)/(SRP!$C$20:$C$23&gt;=E7224),SRP!$D$20:$D$23)*(G7224/100)*(E7224/1000)),IF(C7224="Wine",SUM(LOOKUP(2,1/(SRP!$B$15:$B$19&lt;=E7224)/(SRP!$C$15:$C$19&gt;=E7224),SRP!$D$15:$D$19)*(G7224/100)*(E7224/1000)),IF(C7224="Ready to Drink",SUM(LOOKUP(2,1/(SRP!$B$10:$B$14&lt;=E7224)/(SRP!$C$10:$C$14&gt;=E7224),SRP!$D$10:$D$14)*(G7224/100)*(E7224/1000)),0))))),2)</f>
        <v>9.91</v>
      </c>
    </row>
    <row r="7225" spans="1:11" x14ac:dyDescent="0.35">
      <c r="A7225" s="2">
        <v>55860</v>
      </c>
      <c r="B7225" s="76" t="s">
        <v>5729</v>
      </c>
      <c r="C7225" s="76" t="s">
        <v>287</v>
      </c>
      <c r="D7225" s="76" t="s">
        <v>5230</v>
      </c>
      <c r="E7225" s="76">
        <v>473</v>
      </c>
      <c r="F7225" s="76">
        <v>24</v>
      </c>
      <c r="G7225" s="77">
        <v>4.8</v>
      </c>
      <c r="H7225" s="76" t="s">
        <v>3382</v>
      </c>
      <c r="I7225" s="77">
        <v>4</v>
      </c>
      <c r="J7225" s="2">
        <v>1</v>
      </c>
      <c r="K7225" s="119" cm="1">
        <f t="array" ref="K7225">ROUND(IF(C7225="Beer",SUM(LOOKUP(2,1/(SRP!$B$7:$B$9&lt;=E7225)/(SRP!$C$7:$C$9&gt;=E7225),SRP!$D$7:$D$9)*(G7225/100)*(E7225/1000)),IF(C7225="Spirits",SUM(LOOKUP(2,1/(SRP!$B$2:$B$6&lt;=E7225)/(SRP!$C$2:$C$6&gt;=E7225),SRP!$D$2:$D$6)*(G7225/100)*(E7225/1000)),IF(AND(C7225="Wine",D7225="Fortified Wines"),SUM(LOOKUP(2,1/(SRP!$B$20:$B$23&lt;=E7225)/(SRP!$C$20:$C$23&gt;=E7225),SRP!$D$20:$D$23)*(G7225/100)*(E7225/1000)),IF(C7225="Wine",SUM(LOOKUP(2,1/(SRP!$B$15:$B$19&lt;=E7225)/(SRP!$C$15:$C$19&gt;=E7225),SRP!$D$15:$D$19)*(G7225/100)*(E7225/1000)),IF(C7225="Ready to Drink",SUM(LOOKUP(2,1/(SRP!$B$10:$B$14&lt;=E7225)/(SRP!$C$10:$C$14&gt;=E7225),SRP!$D$10:$D$14)*(G7225/100)*(E7225/1000)),0))))),2)</f>
        <v>1.58</v>
      </c>
    </row>
    <row r="7226" spans="1:11" x14ac:dyDescent="0.35">
      <c r="A7226" s="2">
        <v>55860</v>
      </c>
      <c r="B7226" s="76" t="s">
        <v>5729</v>
      </c>
      <c r="C7226" s="76" t="s">
        <v>287</v>
      </c>
      <c r="D7226" s="76" t="s">
        <v>5230</v>
      </c>
      <c r="E7226" s="76">
        <v>473</v>
      </c>
      <c r="F7226" s="76">
        <v>24</v>
      </c>
      <c r="G7226" s="77">
        <v>4.8</v>
      </c>
      <c r="H7226" s="76" t="s">
        <v>3382</v>
      </c>
      <c r="I7226" s="77">
        <v>4</v>
      </c>
      <c r="J7226" s="2">
        <v>1</v>
      </c>
      <c r="K7226" s="119" cm="1">
        <f t="array" ref="K7226">ROUND(IF(C7226="Beer",SUM(LOOKUP(2,1/(SRP!$B$7:$B$9&lt;=E7226)/(SRP!$C$7:$C$9&gt;=E7226),SRP!$D$7:$D$9)*(G7226/100)*(E7226/1000)),IF(C7226="Spirits",SUM(LOOKUP(2,1/(SRP!$B$2:$B$6&lt;=E7226)/(SRP!$C$2:$C$6&gt;=E7226),SRP!$D$2:$D$6)*(G7226/100)*(E7226/1000)),IF(AND(C7226="Wine",D7226="Fortified Wines"),SUM(LOOKUP(2,1/(SRP!$B$20:$B$23&lt;=E7226)/(SRP!$C$20:$C$23&gt;=E7226),SRP!$D$20:$D$23)*(G7226/100)*(E7226/1000)),IF(C7226="Wine",SUM(LOOKUP(2,1/(SRP!$B$15:$B$19&lt;=E7226)/(SRP!$C$15:$C$19&gt;=E7226),SRP!$D$15:$D$19)*(G7226/100)*(E7226/1000)),IF(C7226="Ready to Drink",SUM(LOOKUP(2,1/(SRP!$B$10:$B$14&lt;=E7226)/(SRP!$C$10:$C$14&gt;=E7226),SRP!$D$10:$D$14)*(G7226/100)*(E7226/1000)),0))))),2)</f>
        <v>1.58</v>
      </c>
    </row>
    <row r="7227" spans="1:11" x14ac:dyDescent="0.35">
      <c r="A7227" s="2">
        <v>55861</v>
      </c>
      <c r="B7227" s="76" t="s">
        <v>5769</v>
      </c>
      <c r="C7227" s="76" t="s">
        <v>287</v>
      </c>
      <c r="D7227" s="76" t="s">
        <v>5292</v>
      </c>
      <c r="E7227" s="76">
        <v>500</v>
      </c>
      <c r="F7227" s="76">
        <v>12</v>
      </c>
      <c r="G7227" s="77">
        <v>7</v>
      </c>
      <c r="H7227" s="76" t="s">
        <v>3900</v>
      </c>
      <c r="I7227" s="77">
        <v>8.9499999999999993</v>
      </c>
      <c r="J7227" s="2">
        <v>1</v>
      </c>
      <c r="K7227" s="119" cm="1">
        <f t="array" ref="K7227">ROUND(IF(C7227="Beer",SUM(LOOKUP(2,1/(SRP!$B$7:$B$9&lt;=E7227)/(SRP!$C$7:$C$9&gt;=E7227),SRP!$D$7:$D$9)*(G7227/100)*(E7227/1000)),IF(C7227="Spirits",SUM(LOOKUP(2,1/(SRP!$B$2:$B$6&lt;=E7227)/(SRP!$C$2:$C$6&gt;=E7227),SRP!$D$2:$D$6)*(G7227/100)*(E7227/1000)),IF(AND(C7227="Wine",D7227="Fortified Wines"),SUM(LOOKUP(2,1/(SRP!$B$20:$B$23&lt;=E7227)/(SRP!$C$20:$C$23&gt;=E7227),SRP!$D$20:$D$23)*(G7227/100)*(E7227/1000)),IF(C7227="Wine",SUM(LOOKUP(2,1/(SRP!$B$15:$B$19&lt;=E7227)/(SRP!$C$15:$C$19&gt;=E7227),SRP!$D$15:$D$19)*(G7227/100)*(E7227/1000)),IF(C7227="Ready to Drink",SUM(LOOKUP(2,1/(SRP!$B$10:$B$14&lt;=E7227)/(SRP!$C$10:$C$14&gt;=E7227),SRP!$D$10:$D$14)*(G7227/100)*(E7227/1000)),0))))),2)</f>
        <v>2.44</v>
      </c>
    </row>
    <row r="7228" spans="1:11" x14ac:dyDescent="0.35">
      <c r="A7228" s="2">
        <v>55861</v>
      </c>
      <c r="B7228" s="76" t="s">
        <v>5769</v>
      </c>
      <c r="C7228" s="76" t="s">
        <v>287</v>
      </c>
      <c r="D7228" s="76" t="s">
        <v>5292</v>
      </c>
      <c r="E7228" s="76">
        <v>500</v>
      </c>
      <c r="F7228" s="76">
        <v>12</v>
      </c>
      <c r="G7228" s="77">
        <v>7</v>
      </c>
      <c r="H7228" s="76" t="s">
        <v>3900</v>
      </c>
      <c r="I7228" s="77">
        <v>8.9499999999999993</v>
      </c>
      <c r="J7228" s="2">
        <v>1</v>
      </c>
      <c r="K7228" s="119" cm="1">
        <f t="array" ref="K7228">ROUND(IF(C7228="Beer",SUM(LOOKUP(2,1/(SRP!$B$7:$B$9&lt;=E7228)/(SRP!$C$7:$C$9&gt;=E7228),SRP!$D$7:$D$9)*(G7228/100)*(E7228/1000)),IF(C7228="Spirits",SUM(LOOKUP(2,1/(SRP!$B$2:$B$6&lt;=E7228)/(SRP!$C$2:$C$6&gt;=E7228),SRP!$D$2:$D$6)*(G7228/100)*(E7228/1000)),IF(AND(C7228="Wine",D7228="Fortified Wines"),SUM(LOOKUP(2,1/(SRP!$B$20:$B$23&lt;=E7228)/(SRP!$C$20:$C$23&gt;=E7228),SRP!$D$20:$D$23)*(G7228/100)*(E7228/1000)),IF(C7228="Wine",SUM(LOOKUP(2,1/(SRP!$B$15:$B$19&lt;=E7228)/(SRP!$C$15:$C$19&gt;=E7228),SRP!$D$15:$D$19)*(G7228/100)*(E7228/1000)),IF(C7228="Ready to Drink",SUM(LOOKUP(2,1/(SRP!$B$10:$B$14&lt;=E7228)/(SRP!$C$10:$C$14&gt;=E7228),SRP!$D$10:$D$14)*(G7228/100)*(E7228/1000)),0))))),2)</f>
        <v>2.44</v>
      </c>
    </row>
    <row r="7229" spans="1:11" x14ac:dyDescent="0.35">
      <c r="A7229" s="2">
        <v>55864</v>
      </c>
      <c r="B7229" s="76" t="s">
        <v>5770</v>
      </c>
      <c r="C7229" s="76" t="s">
        <v>287</v>
      </c>
      <c r="D7229" s="76" t="s">
        <v>5292</v>
      </c>
      <c r="E7229" s="76">
        <v>500</v>
      </c>
      <c r="F7229" s="76">
        <v>12</v>
      </c>
      <c r="G7229" s="77">
        <v>7.2</v>
      </c>
      <c r="H7229" s="76" t="s">
        <v>3900</v>
      </c>
      <c r="I7229" s="77">
        <v>8.9499999999999993</v>
      </c>
      <c r="J7229" s="2">
        <v>1</v>
      </c>
      <c r="K7229" s="119" cm="1">
        <f t="array" ref="K7229">ROUND(IF(C7229="Beer",SUM(LOOKUP(2,1/(SRP!$B$7:$B$9&lt;=E7229)/(SRP!$C$7:$C$9&gt;=E7229),SRP!$D$7:$D$9)*(G7229/100)*(E7229/1000)),IF(C7229="Spirits",SUM(LOOKUP(2,1/(SRP!$B$2:$B$6&lt;=E7229)/(SRP!$C$2:$C$6&gt;=E7229),SRP!$D$2:$D$6)*(G7229/100)*(E7229/1000)),IF(AND(C7229="Wine",D7229="Fortified Wines"),SUM(LOOKUP(2,1/(SRP!$B$20:$B$23&lt;=E7229)/(SRP!$C$20:$C$23&gt;=E7229),SRP!$D$20:$D$23)*(G7229/100)*(E7229/1000)),IF(C7229="Wine",SUM(LOOKUP(2,1/(SRP!$B$15:$B$19&lt;=E7229)/(SRP!$C$15:$C$19&gt;=E7229),SRP!$D$15:$D$19)*(G7229/100)*(E7229/1000)),IF(C7229="Ready to Drink",SUM(LOOKUP(2,1/(SRP!$B$10:$B$14&lt;=E7229)/(SRP!$C$10:$C$14&gt;=E7229),SRP!$D$10:$D$14)*(G7229/100)*(E7229/1000)),0))))),2)</f>
        <v>2.5099999999999998</v>
      </c>
    </row>
    <row r="7230" spans="1:11" x14ac:dyDescent="0.35">
      <c r="A7230" s="2">
        <v>55864</v>
      </c>
      <c r="B7230" s="76" t="s">
        <v>5770</v>
      </c>
      <c r="C7230" s="76" t="s">
        <v>287</v>
      </c>
      <c r="D7230" s="76" t="s">
        <v>5292</v>
      </c>
      <c r="E7230" s="76">
        <v>500</v>
      </c>
      <c r="F7230" s="76">
        <v>12</v>
      </c>
      <c r="G7230" s="77">
        <v>7.2</v>
      </c>
      <c r="H7230" s="76" t="s">
        <v>3900</v>
      </c>
      <c r="I7230" s="77">
        <v>8.9499999999999993</v>
      </c>
      <c r="J7230" s="2">
        <v>1</v>
      </c>
      <c r="K7230" s="119" cm="1">
        <f t="array" ref="K7230">ROUND(IF(C7230="Beer",SUM(LOOKUP(2,1/(SRP!$B$7:$B$9&lt;=E7230)/(SRP!$C$7:$C$9&gt;=E7230),SRP!$D$7:$D$9)*(G7230/100)*(E7230/1000)),IF(C7230="Spirits",SUM(LOOKUP(2,1/(SRP!$B$2:$B$6&lt;=E7230)/(SRP!$C$2:$C$6&gt;=E7230),SRP!$D$2:$D$6)*(G7230/100)*(E7230/1000)),IF(AND(C7230="Wine",D7230="Fortified Wines"),SUM(LOOKUP(2,1/(SRP!$B$20:$B$23&lt;=E7230)/(SRP!$C$20:$C$23&gt;=E7230),SRP!$D$20:$D$23)*(G7230/100)*(E7230/1000)),IF(C7230="Wine",SUM(LOOKUP(2,1/(SRP!$B$15:$B$19&lt;=E7230)/(SRP!$C$15:$C$19&gt;=E7230),SRP!$D$15:$D$19)*(G7230/100)*(E7230/1000)),IF(C7230="Ready to Drink",SUM(LOOKUP(2,1/(SRP!$B$10:$B$14&lt;=E7230)/(SRP!$C$10:$C$14&gt;=E7230),SRP!$D$10:$D$14)*(G7230/100)*(E7230/1000)),0))))),2)</f>
        <v>2.5099999999999998</v>
      </c>
    </row>
    <row r="7231" spans="1:11" x14ac:dyDescent="0.35">
      <c r="A7231" s="2">
        <v>55913</v>
      </c>
      <c r="B7231" s="76" t="s">
        <v>5730</v>
      </c>
      <c r="C7231" s="76" t="s">
        <v>5938</v>
      </c>
      <c r="D7231" s="76" t="s">
        <v>5279</v>
      </c>
      <c r="E7231" s="76">
        <v>270</v>
      </c>
      <c r="F7231" s="76">
        <v>24</v>
      </c>
      <c r="G7231" s="77">
        <v>5</v>
      </c>
      <c r="H7231" s="76" t="s">
        <v>3314</v>
      </c>
      <c r="I7231" s="77">
        <v>3.99</v>
      </c>
      <c r="J7231" s="2">
        <v>1</v>
      </c>
      <c r="K7231" s="119" cm="1">
        <f t="array" ref="K7231">ROUND(IF(C7231="Beer",SUM(LOOKUP(2,1/(SRP!$B$7:$B$9&lt;=E7231)/(SRP!$C$7:$C$9&gt;=E7231),SRP!$D$7:$D$9)*(G7231/100)*(E7231/1000)),IF(C7231="Spirits",SUM(LOOKUP(2,1/(SRP!$B$2:$B$6&lt;=E7231)/(SRP!$C$2:$C$6&gt;=E7231),SRP!$D$2:$D$6)*(G7231/100)*(E7231/1000)),IF(AND(C7231="Wine",D7231="Fortified Wines"),SUM(LOOKUP(2,1/(SRP!$B$20:$B$23&lt;=E7231)/(SRP!$C$20:$C$23&gt;=E7231),SRP!$D$20:$D$23)*(G7231/100)*(E7231/1000)),IF(C7231="Wine",SUM(LOOKUP(2,1/(SRP!$B$15:$B$19&lt;=E7231)/(SRP!$C$15:$C$19&gt;=E7231),SRP!$D$15:$D$19)*(G7231/100)*(E7231/1000)),IF(C7231="Ready to Drink",SUM(LOOKUP(2,1/(SRP!$B$10:$B$14&lt;=E7231)/(SRP!$C$10:$C$14&gt;=E7231),SRP!$D$10:$D$14)*(G7231/100)*(E7231/1000)),0))))),2)</f>
        <v>1.07</v>
      </c>
    </row>
    <row r="7232" spans="1:11" x14ac:dyDescent="0.35">
      <c r="A7232" s="2">
        <v>55913</v>
      </c>
      <c r="B7232" s="76" t="s">
        <v>5730</v>
      </c>
      <c r="C7232" s="76" t="s">
        <v>5938</v>
      </c>
      <c r="D7232" s="76" t="s">
        <v>5279</v>
      </c>
      <c r="E7232" s="76">
        <v>270</v>
      </c>
      <c r="F7232" s="76">
        <v>24</v>
      </c>
      <c r="G7232" s="77">
        <v>5</v>
      </c>
      <c r="H7232" s="76" t="s">
        <v>3314</v>
      </c>
      <c r="I7232" s="77">
        <v>3.99</v>
      </c>
      <c r="J7232" s="2">
        <v>1</v>
      </c>
      <c r="K7232" s="119" cm="1">
        <f t="array" ref="K7232">ROUND(IF(C7232="Beer",SUM(LOOKUP(2,1/(SRP!$B$7:$B$9&lt;=E7232)/(SRP!$C$7:$C$9&gt;=E7232),SRP!$D$7:$D$9)*(G7232/100)*(E7232/1000)),IF(C7232="Spirits",SUM(LOOKUP(2,1/(SRP!$B$2:$B$6&lt;=E7232)/(SRP!$C$2:$C$6&gt;=E7232),SRP!$D$2:$D$6)*(G7232/100)*(E7232/1000)),IF(AND(C7232="Wine",D7232="Fortified Wines"),SUM(LOOKUP(2,1/(SRP!$B$20:$B$23&lt;=E7232)/(SRP!$C$20:$C$23&gt;=E7232),SRP!$D$20:$D$23)*(G7232/100)*(E7232/1000)),IF(C7232="Wine",SUM(LOOKUP(2,1/(SRP!$B$15:$B$19&lt;=E7232)/(SRP!$C$15:$C$19&gt;=E7232),SRP!$D$15:$D$19)*(G7232/100)*(E7232/1000)),IF(C7232="Ready to Drink",SUM(LOOKUP(2,1/(SRP!$B$10:$B$14&lt;=E7232)/(SRP!$C$10:$C$14&gt;=E7232),SRP!$D$10:$D$14)*(G7232/100)*(E7232/1000)),0))))),2)</f>
        <v>1.07</v>
      </c>
    </row>
    <row r="7233" spans="1:11" x14ac:dyDescent="0.35">
      <c r="A7233" s="2">
        <v>55914</v>
      </c>
      <c r="B7233" s="76" t="s">
        <v>5731</v>
      </c>
      <c r="C7233" s="76" t="s">
        <v>5938</v>
      </c>
      <c r="D7233" s="76" t="s">
        <v>5283</v>
      </c>
      <c r="E7233" s="76">
        <v>440</v>
      </c>
      <c r="F7233" s="76">
        <v>12</v>
      </c>
      <c r="G7233" s="77">
        <v>7</v>
      </c>
      <c r="H7233" s="76" t="s">
        <v>3314</v>
      </c>
      <c r="I7233" s="77">
        <v>4.29</v>
      </c>
      <c r="J7233" s="2">
        <v>1</v>
      </c>
      <c r="K7233" s="119" cm="1">
        <f t="array" ref="K7233">ROUND(IF(C7233="Beer",SUM(LOOKUP(2,1/(SRP!$B$7:$B$9&lt;=E7233)/(SRP!$C$7:$C$9&gt;=E7233),SRP!$D$7:$D$9)*(G7233/100)*(E7233/1000)),IF(C7233="Spirits",SUM(LOOKUP(2,1/(SRP!$B$2:$B$6&lt;=E7233)/(SRP!$C$2:$C$6&gt;=E7233),SRP!$D$2:$D$6)*(G7233/100)*(E7233/1000)),IF(AND(C7233="Wine",D7233="Fortified Wines"),SUM(LOOKUP(2,1/(SRP!$B$20:$B$23&lt;=E7233)/(SRP!$C$20:$C$23&gt;=E7233),SRP!$D$20:$D$23)*(G7233/100)*(E7233/1000)),IF(C7233="Wine",SUM(LOOKUP(2,1/(SRP!$B$15:$B$19&lt;=E7233)/(SRP!$C$15:$C$19&gt;=E7233),SRP!$D$15:$D$19)*(G7233/100)*(E7233/1000)),IF(C7233="Ready to Drink",SUM(LOOKUP(2,1/(SRP!$B$10:$B$14&lt;=E7233)/(SRP!$C$10:$C$14&gt;=E7233),SRP!$D$10:$D$14)*(G7233/100)*(E7233/1000)),0))))),2)</f>
        <v>2.2799999999999998</v>
      </c>
    </row>
    <row r="7234" spans="1:11" x14ac:dyDescent="0.35">
      <c r="A7234" s="2">
        <v>55914</v>
      </c>
      <c r="B7234" s="76" t="s">
        <v>5731</v>
      </c>
      <c r="C7234" s="76" t="s">
        <v>5938</v>
      </c>
      <c r="D7234" s="76" t="s">
        <v>5283</v>
      </c>
      <c r="E7234" s="76">
        <v>440</v>
      </c>
      <c r="F7234" s="76">
        <v>12</v>
      </c>
      <c r="G7234" s="77">
        <v>7</v>
      </c>
      <c r="H7234" s="76" t="s">
        <v>3314</v>
      </c>
      <c r="I7234" s="77">
        <v>4.29</v>
      </c>
      <c r="J7234" s="2">
        <v>1</v>
      </c>
      <c r="K7234" s="119" cm="1">
        <f t="array" ref="K7234">ROUND(IF(C7234="Beer",SUM(LOOKUP(2,1/(SRP!$B$7:$B$9&lt;=E7234)/(SRP!$C$7:$C$9&gt;=E7234),SRP!$D$7:$D$9)*(G7234/100)*(E7234/1000)),IF(C7234="Spirits",SUM(LOOKUP(2,1/(SRP!$B$2:$B$6&lt;=E7234)/(SRP!$C$2:$C$6&gt;=E7234),SRP!$D$2:$D$6)*(G7234/100)*(E7234/1000)),IF(AND(C7234="Wine",D7234="Fortified Wines"),SUM(LOOKUP(2,1/(SRP!$B$20:$B$23&lt;=E7234)/(SRP!$C$20:$C$23&gt;=E7234),SRP!$D$20:$D$23)*(G7234/100)*(E7234/1000)),IF(C7234="Wine",SUM(LOOKUP(2,1/(SRP!$B$15:$B$19&lt;=E7234)/(SRP!$C$15:$C$19&gt;=E7234),SRP!$D$15:$D$19)*(G7234/100)*(E7234/1000)),IF(C7234="Ready to Drink",SUM(LOOKUP(2,1/(SRP!$B$10:$B$14&lt;=E7234)/(SRP!$C$10:$C$14&gt;=E7234),SRP!$D$10:$D$14)*(G7234/100)*(E7234/1000)),0))))),2)</f>
        <v>2.2799999999999998</v>
      </c>
    </row>
    <row r="7235" spans="1:11" x14ac:dyDescent="0.35">
      <c r="A7235" s="2">
        <v>55915</v>
      </c>
      <c r="B7235" s="76" t="s">
        <v>5732</v>
      </c>
      <c r="C7235" s="76" t="s">
        <v>5938</v>
      </c>
      <c r="D7235" s="76" t="s">
        <v>5746</v>
      </c>
      <c r="E7235" s="76">
        <v>1200</v>
      </c>
      <c r="F7235" s="76">
        <v>6</v>
      </c>
      <c r="G7235" s="77">
        <v>4.5</v>
      </c>
      <c r="H7235" s="76" t="s">
        <v>3314</v>
      </c>
      <c r="I7235" s="77">
        <v>11.99</v>
      </c>
      <c r="J7235" s="2">
        <v>4</v>
      </c>
      <c r="K7235" s="119" cm="1">
        <f t="array" ref="K7235">ROUND(IF(C7235="Beer",SUM(LOOKUP(2,1/(SRP!$B$7:$B$9&lt;=E7235)/(SRP!$C$7:$C$9&gt;=E7235),SRP!$D$7:$D$9)*(G7235/100)*(E7235/1000)),IF(C7235="Spirits",SUM(LOOKUP(2,1/(SRP!$B$2:$B$6&lt;=E7235)/(SRP!$C$2:$C$6&gt;=E7235),SRP!$D$2:$D$6)*(G7235/100)*(E7235/1000)),IF(AND(C7235="Wine",D7235="Fortified Wines"),SUM(LOOKUP(2,1/(SRP!$B$20:$B$23&lt;=E7235)/(SRP!$C$20:$C$23&gt;=E7235),SRP!$D$20:$D$23)*(G7235/100)*(E7235/1000)),IF(C7235="Wine",SUM(LOOKUP(2,1/(SRP!$B$15:$B$19&lt;=E7235)/(SRP!$C$15:$C$19&gt;=E7235),SRP!$D$15:$D$19)*(G7235/100)*(E7235/1000)),IF(C7235="Ready to Drink",SUM(LOOKUP(2,1/(SRP!$B$10:$B$14&lt;=E7235)/(SRP!$C$10:$C$14&gt;=E7235),SRP!$D$10:$D$14)*(G7235/100)*(E7235/1000)),0))))),2)</f>
        <v>3.77</v>
      </c>
    </row>
    <row r="7236" spans="1:11" x14ac:dyDescent="0.35">
      <c r="A7236" s="2">
        <v>55915</v>
      </c>
      <c r="B7236" s="76" t="s">
        <v>5732</v>
      </c>
      <c r="C7236" s="76" t="s">
        <v>5938</v>
      </c>
      <c r="D7236" s="76" t="s">
        <v>5746</v>
      </c>
      <c r="E7236" s="76">
        <v>1200</v>
      </c>
      <c r="F7236" s="76">
        <v>6</v>
      </c>
      <c r="G7236" s="77">
        <v>4.5</v>
      </c>
      <c r="H7236" s="76" t="s">
        <v>3314</v>
      </c>
      <c r="I7236" s="77">
        <v>11.99</v>
      </c>
      <c r="J7236" s="2">
        <v>4</v>
      </c>
      <c r="K7236" s="119" cm="1">
        <f t="array" ref="K7236">ROUND(IF(C7236="Beer",SUM(LOOKUP(2,1/(SRP!$B$7:$B$9&lt;=E7236)/(SRP!$C$7:$C$9&gt;=E7236),SRP!$D$7:$D$9)*(G7236/100)*(E7236/1000)),IF(C7236="Spirits",SUM(LOOKUP(2,1/(SRP!$B$2:$B$6&lt;=E7236)/(SRP!$C$2:$C$6&gt;=E7236),SRP!$D$2:$D$6)*(G7236/100)*(E7236/1000)),IF(AND(C7236="Wine",D7236="Fortified Wines"),SUM(LOOKUP(2,1/(SRP!$B$20:$B$23&lt;=E7236)/(SRP!$C$20:$C$23&gt;=E7236),SRP!$D$20:$D$23)*(G7236/100)*(E7236/1000)),IF(C7236="Wine",SUM(LOOKUP(2,1/(SRP!$B$15:$B$19&lt;=E7236)/(SRP!$C$15:$C$19&gt;=E7236),SRP!$D$15:$D$19)*(G7236/100)*(E7236/1000)),IF(C7236="Ready to Drink",SUM(LOOKUP(2,1/(SRP!$B$10:$B$14&lt;=E7236)/(SRP!$C$10:$C$14&gt;=E7236),SRP!$D$10:$D$14)*(G7236/100)*(E7236/1000)),0))))),2)</f>
        <v>3.77</v>
      </c>
    </row>
    <row r="7237" spans="1:11" x14ac:dyDescent="0.35">
      <c r="A7237" s="2">
        <v>55916</v>
      </c>
      <c r="B7237" s="76" t="s">
        <v>5733</v>
      </c>
      <c r="C7237" s="76" t="s">
        <v>5938</v>
      </c>
      <c r="D7237" s="76" t="s">
        <v>5746</v>
      </c>
      <c r="E7237" s="76">
        <v>1200</v>
      </c>
      <c r="F7237" s="76">
        <v>6</v>
      </c>
      <c r="G7237" s="77">
        <v>4.5</v>
      </c>
      <c r="H7237" s="76" t="s">
        <v>3314</v>
      </c>
      <c r="I7237" s="77">
        <v>11.99</v>
      </c>
      <c r="J7237" s="2">
        <v>4</v>
      </c>
      <c r="K7237" s="119" cm="1">
        <f t="array" ref="K7237">ROUND(IF(C7237="Beer",SUM(LOOKUP(2,1/(SRP!$B$7:$B$9&lt;=E7237)/(SRP!$C$7:$C$9&gt;=E7237),SRP!$D$7:$D$9)*(G7237/100)*(E7237/1000)),IF(C7237="Spirits",SUM(LOOKUP(2,1/(SRP!$B$2:$B$6&lt;=E7237)/(SRP!$C$2:$C$6&gt;=E7237),SRP!$D$2:$D$6)*(G7237/100)*(E7237/1000)),IF(AND(C7237="Wine",D7237="Fortified Wines"),SUM(LOOKUP(2,1/(SRP!$B$20:$B$23&lt;=E7237)/(SRP!$C$20:$C$23&gt;=E7237),SRP!$D$20:$D$23)*(G7237/100)*(E7237/1000)),IF(C7237="Wine",SUM(LOOKUP(2,1/(SRP!$B$15:$B$19&lt;=E7237)/(SRP!$C$15:$C$19&gt;=E7237),SRP!$D$15:$D$19)*(G7237/100)*(E7237/1000)),IF(C7237="Ready to Drink",SUM(LOOKUP(2,1/(SRP!$B$10:$B$14&lt;=E7237)/(SRP!$C$10:$C$14&gt;=E7237),SRP!$D$10:$D$14)*(G7237/100)*(E7237/1000)),0))))),2)</f>
        <v>3.77</v>
      </c>
    </row>
    <row r="7238" spans="1:11" x14ac:dyDescent="0.35">
      <c r="A7238" s="2">
        <v>55916</v>
      </c>
      <c r="B7238" s="76" t="s">
        <v>5733</v>
      </c>
      <c r="C7238" s="76" t="s">
        <v>5938</v>
      </c>
      <c r="D7238" s="76" t="s">
        <v>5746</v>
      </c>
      <c r="E7238" s="76">
        <v>1200</v>
      </c>
      <c r="F7238" s="76">
        <v>6</v>
      </c>
      <c r="G7238" s="77">
        <v>4.5</v>
      </c>
      <c r="H7238" s="76" t="s">
        <v>3314</v>
      </c>
      <c r="I7238" s="77">
        <v>11.99</v>
      </c>
      <c r="J7238" s="2">
        <v>4</v>
      </c>
      <c r="K7238" s="119" cm="1">
        <f t="array" ref="K7238">ROUND(IF(C7238="Beer",SUM(LOOKUP(2,1/(SRP!$B$7:$B$9&lt;=E7238)/(SRP!$C$7:$C$9&gt;=E7238),SRP!$D$7:$D$9)*(G7238/100)*(E7238/1000)),IF(C7238="Spirits",SUM(LOOKUP(2,1/(SRP!$B$2:$B$6&lt;=E7238)/(SRP!$C$2:$C$6&gt;=E7238),SRP!$D$2:$D$6)*(G7238/100)*(E7238/1000)),IF(AND(C7238="Wine",D7238="Fortified Wines"),SUM(LOOKUP(2,1/(SRP!$B$20:$B$23&lt;=E7238)/(SRP!$C$20:$C$23&gt;=E7238),SRP!$D$20:$D$23)*(G7238/100)*(E7238/1000)),IF(C7238="Wine",SUM(LOOKUP(2,1/(SRP!$B$15:$B$19&lt;=E7238)/(SRP!$C$15:$C$19&gt;=E7238),SRP!$D$15:$D$19)*(G7238/100)*(E7238/1000)),IF(C7238="Ready to Drink",SUM(LOOKUP(2,1/(SRP!$B$10:$B$14&lt;=E7238)/(SRP!$C$10:$C$14&gt;=E7238),SRP!$D$10:$D$14)*(G7238/100)*(E7238/1000)),0))))),2)</f>
        <v>3.77</v>
      </c>
    </row>
    <row r="7239" spans="1:11" x14ac:dyDescent="0.35">
      <c r="A7239" s="2">
        <v>55917</v>
      </c>
      <c r="B7239" s="76" t="s">
        <v>5734</v>
      </c>
      <c r="C7239" s="76" t="s">
        <v>5938</v>
      </c>
      <c r="D7239" s="76" t="s">
        <v>5746</v>
      </c>
      <c r="E7239" s="76">
        <v>2130</v>
      </c>
      <c r="F7239" s="76">
        <v>4</v>
      </c>
      <c r="G7239" s="77">
        <v>4.5</v>
      </c>
      <c r="I7239" s="77">
        <v>17.190000000000001</v>
      </c>
      <c r="J7239" s="2">
        <v>6</v>
      </c>
      <c r="K7239" s="119" cm="1">
        <f t="array" ref="K7239">ROUND(IF(C7239="Beer",SUM(LOOKUP(2,1/(SRP!$B$7:$B$9&lt;=E7239)/(SRP!$C$7:$C$9&gt;=E7239),SRP!$D$7:$D$9)*(G7239/100)*(E7239/1000)),IF(C7239="Spirits",SUM(LOOKUP(2,1/(SRP!$B$2:$B$6&lt;=E7239)/(SRP!$C$2:$C$6&gt;=E7239),SRP!$D$2:$D$6)*(G7239/100)*(E7239/1000)),IF(AND(C7239="Wine",D7239="Fortified Wines"),SUM(LOOKUP(2,1/(SRP!$B$20:$B$23&lt;=E7239)/(SRP!$C$20:$C$23&gt;=E7239),SRP!$D$20:$D$23)*(G7239/100)*(E7239/1000)),IF(C7239="Wine",SUM(LOOKUP(2,1/(SRP!$B$15:$B$19&lt;=E7239)/(SRP!$C$15:$C$19&gt;=E7239),SRP!$D$15:$D$19)*(G7239/100)*(E7239/1000)),IF(C7239="Ready to Drink",SUM(LOOKUP(2,1/(SRP!$B$10:$B$14&lt;=E7239)/(SRP!$C$10:$C$14&gt;=E7239),SRP!$D$10:$D$14)*(G7239/100)*(E7239/1000)),0))))),2)</f>
        <v>6.69</v>
      </c>
    </row>
    <row r="7240" spans="1:11" x14ac:dyDescent="0.35">
      <c r="A7240" s="2">
        <v>55917</v>
      </c>
      <c r="B7240" s="76" t="s">
        <v>5734</v>
      </c>
      <c r="C7240" s="76" t="s">
        <v>5938</v>
      </c>
      <c r="D7240" s="76" t="s">
        <v>5746</v>
      </c>
      <c r="E7240" s="76">
        <v>2130</v>
      </c>
      <c r="F7240" s="76">
        <v>4</v>
      </c>
      <c r="G7240" s="77">
        <v>4.5</v>
      </c>
      <c r="I7240" s="77">
        <v>17.190000000000001</v>
      </c>
      <c r="J7240" s="2">
        <v>6</v>
      </c>
      <c r="K7240" s="119" cm="1">
        <f t="array" ref="K7240">ROUND(IF(C7240="Beer",SUM(LOOKUP(2,1/(SRP!$B$7:$B$9&lt;=E7240)/(SRP!$C$7:$C$9&gt;=E7240),SRP!$D$7:$D$9)*(G7240/100)*(E7240/1000)),IF(C7240="Spirits",SUM(LOOKUP(2,1/(SRP!$B$2:$B$6&lt;=E7240)/(SRP!$C$2:$C$6&gt;=E7240),SRP!$D$2:$D$6)*(G7240/100)*(E7240/1000)),IF(AND(C7240="Wine",D7240="Fortified Wines"),SUM(LOOKUP(2,1/(SRP!$B$20:$B$23&lt;=E7240)/(SRP!$C$20:$C$23&gt;=E7240),SRP!$D$20:$D$23)*(G7240/100)*(E7240/1000)),IF(C7240="Wine",SUM(LOOKUP(2,1/(SRP!$B$15:$B$19&lt;=E7240)/(SRP!$C$15:$C$19&gt;=E7240),SRP!$D$15:$D$19)*(G7240/100)*(E7240/1000)),IF(C7240="Ready to Drink",SUM(LOOKUP(2,1/(SRP!$B$10:$B$14&lt;=E7240)/(SRP!$C$10:$C$14&gt;=E7240),SRP!$D$10:$D$14)*(G7240/100)*(E7240/1000)),0))))),2)</f>
        <v>6.69</v>
      </c>
    </row>
    <row r="7241" spans="1:11" x14ac:dyDescent="0.35">
      <c r="A7241" s="2">
        <v>55918</v>
      </c>
      <c r="B7241" s="76" t="s">
        <v>5735</v>
      </c>
      <c r="C7241" s="76" t="s">
        <v>5938</v>
      </c>
      <c r="D7241" s="76" t="s">
        <v>5746</v>
      </c>
      <c r="E7241" s="76">
        <v>2130</v>
      </c>
      <c r="F7241" s="76">
        <v>4</v>
      </c>
      <c r="G7241" s="77">
        <v>7</v>
      </c>
      <c r="I7241" s="77">
        <v>19.190000000000001</v>
      </c>
      <c r="J7241" s="2">
        <v>6</v>
      </c>
      <c r="K7241" s="119" cm="1">
        <f t="array" ref="K7241">ROUND(IF(C7241="Beer",SUM(LOOKUP(2,1/(SRP!$B$7:$B$9&lt;=E7241)/(SRP!$C$7:$C$9&gt;=E7241),SRP!$D$7:$D$9)*(G7241/100)*(E7241/1000)),IF(C7241="Spirits",SUM(LOOKUP(2,1/(SRP!$B$2:$B$6&lt;=E7241)/(SRP!$C$2:$C$6&gt;=E7241),SRP!$D$2:$D$6)*(G7241/100)*(E7241/1000)),IF(AND(C7241="Wine",D7241="Fortified Wines"),SUM(LOOKUP(2,1/(SRP!$B$20:$B$23&lt;=E7241)/(SRP!$C$20:$C$23&gt;=E7241),SRP!$D$20:$D$23)*(G7241/100)*(E7241/1000)),IF(C7241="Wine",SUM(LOOKUP(2,1/(SRP!$B$15:$B$19&lt;=E7241)/(SRP!$C$15:$C$19&gt;=E7241),SRP!$D$15:$D$19)*(G7241/100)*(E7241/1000)),IF(C7241="Ready to Drink",SUM(LOOKUP(2,1/(SRP!$B$10:$B$14&lt;=E7241)/(SRP!$C$10:$C$14&gt;=E7241),SRP!$D$10:$D$14)*(G7241/100)*(E7241/1000)),0))))),2)</f>
        <v>10.41</v>
      </c>
    </row>
    <row r="7242" spans="1:11" x14ac:dyDescent="0.35">
      <c r="A7242" s="2">
        <v>55918</v>
      </c>
      <c r="B7242" s="76" t="s">
        <v>5735</v>
      </c>
      <c r="C7242" s="76" t="s">
        <v>5938</v>
      </c>
      <c r="D7242" s="76" t="s">
        <v>5746</v>
      </c>
      <c r="E7242" s="76">
        <v>2130</v>
      </c>
      <c r="F7242" s="76">
        <v>4</v>
      </c>
      <c r="G7242" s="77">
        <v>7</v>
      </c>
      <c r="I7242" s="77">
        <v>19.190000000000001</v>
      </c>
      <c r="J7242" s="2">
        <v>6</v>
      </c>
      <c r="K7242" s="119" cm="1">
        <f t="array" ref="K7242">ROUND(IF(C7242="Beer",SUM(LOOKUP(2,1/(SRP!$B$7:$B$9&lt;=E7242)/(SRP!$C$7:$C$9&gt;=E7242),SRP!$D$7:$D$9)*(G7242/100)*(E7242/1000)),IF(C7242="Spirits",SUM(LOOKUP(2,1/(SRP!$B$2:$B$6&lt;=E7242)/(SRP!$C$2:$C$6&gt;=E7242),SRP!$D$2:$D$6)*(G7242/100)*(E7242/1000)),IF(AND(C7242="Wine",D7242="Fortified Wines"),SUM(LOOKUP(2,1/(SRP!$B$20:$B$23&lt;=E7242)/(SRP!$C$20:$C$23&gt;=E7242),SRP!$D$20:$D$23)*(G7242/100)*(E7242/1000)),IF(C7242="Wine",SUM(LOOKUP(2,1/(SRP!$B$15:$B$19&lt;=E7242)/(SRP!$C$15:$C$19&gt;=E7242),SRP!$D$15:$D$19)*(G7242/100)*(E7242/1000)),IF(C7242="Ready to Drink",SUM(LOOKUP(2,1/(SRP!$B$10:$B$14&lt;=E7242)/(SRP!$C$10:$C$14&gt;=E7242),SRP!$D$10:$D$14)*(G7242/100)*(E7242/1000)),0))))),2)</f>
        <v>10.41</v>
      </c>
    </row>
    <row r="7243" spans="1:11" x14ac:dyDescent="0.35">
      <c r="A7243" s="2">
        <v>55919</v>
      </c>
      <c r="B7243" s="76" t="s">
        <v>5736</v>
      </c>
      <c r="C7243" s="76" t="s">
        <v>5938</v>
      </c>
      <c r="D7243" s="76" t="s">
        <v>5279</v>
      </c>
      <c r="E7243" s="76">
        <v>2130</v>
      </c>
      <c r="F7243" s="76">
        <v>4</v>
      </c>
      <c r="G7243" s="77">
        <v>5</v>
      </c>
      <c r="I7243" s="77">
        <v>19.190000000000001</v>
      </c>
      <c r="J7243" s="2">
        <v>6</v>
      </c>
      <c r="K7243" s="119" cm="1">
        <f t="array" ref="K7243">ROUND(IF(C7243="Beer",SUM(LOOKUP(2,1/(SRP!$B$7:$B$9&lt;=E7243)/(SRP!$C$7:$C$9&gt;=E7243),SRP!$D$7:$D$9)*(G7243/100)*(E7243/1000)),IF(C7243="Spirits",SUM(LOOKUP(2,1/(SRP!$B$2:$B$6&lt;=E7243)/(SRP!$C$2:$C$6&gt;=E7243),SRP!$D$2:$D$6)*(G7243/100)*(E7243/1000)),IF(AND(C7243="Wine",D7243="Fortified Wines"),SUM(LOOKUP(2,1/(SRP!$B$20:$B$23&lt;=E7243)/(SRP!$C$20:$C$23&gt;=E7243),SRP!$D$20:$D$23)*(G7243/100)*(E7243/1000)),IF(C7243="Wine",SUM(LOOKUP(2,1/(SRP!$B$15:$B$19&lt;=E7243)/(SRP!$C$15:$C$19&gt;=E7243),SRP!$D$15:$D$19)*(G7243/100)*(E7243/1000)),IF(C7243="Ready to Drink",SUM(LOOKUP(2,1/(SRP!$B$10:$B$14&lt;=E7243)/(SRP!$C$10:$C$14&gt;=E7243),SRP!$D$10:$D$14)*(G7243/100)*(E7243/1000)),0))))),2)</f>
        <v>7.43</v>
      </c>
    </row>
    <row r="7244" spans="1:11" x14ac:dyDescent="0.35">
      <c r="A7244" s="2">
        <v>55919</v>
      </c>
      <c r="B7244" s="76" t="s">
        <v>5736</v>
      </c>
      <c r="C7244" s="76" t="s">
        <v>5938</v>
      </c>
      <c r="D7244" s="76" t="s">
        <v>5279</v>
      </c>
      <c r="E7244" s="76">
        <v>2130</v>
      </c>
      <c r="F7244" s="76">
        <v>4</v>
      </c>
      <c r="G7244" s="77">
        <v>5</v>
      </c>
      <c r="I7244" s="77">
        <v>19.190000000000001</v>
      </c>
      <c r="J7244" s="2">
        <v>6</v>
      </c>
      <c r="K7244" s="119" cm="1">
        <f t="array" ref="K7244">ROUND(IF(C7244="Beer",SUM(LOOKUP(2,1/(SRP!$B$7:$B$9&lt;=E7244)/(SRP!$C$7:$C$9&gt;=E7244),SRP!$D$7:$D$9)*(G7244/100)*(E7244/1000)),IF(C7244="Spirits",SUM(LOOKUP(2,1/(SRP!$B$2:$B$6&lt;=E7244)/(SRP!$C$2:$C$6&gt;=E7244),SRP!$D$2:$D$6)*(G7244/100)*(E7244/1000)),IF(AND(C7244="Wine",D7244="Fortified Wines"),SUM(LOOKUP(2,1/(SRP!$B$20:$B$23&lt;=E7244)/(SRP!$C$20:$C$23&gt;=E7244),SRP!$D$20:$D$23)*(G7244/100)*(E7244/1000)),IF(C7244="Wine",SUM(LOOKUP(2,1/(SRP!$B$15:$B$19&lt;=E7244)/(SRP!$C$15:$C$19&gt;=E7244),SRP!$D$15:$D$19)*(G7244/100)*(E7244/1000)),IF(C7244="Ready to Drink",SUM(LOOKUP(2,1/(SRP!$B$10:$B$14&lt;=E7244)/(SRP!$C$10:$C$14&gt;=E7244),SRP!$D$10:$D$14)*(G7244/100)*(E7244/1000)),0))))),2)</f>
        <v>7.43</v>
      </c>
    </row>
    <row r="7245" spans="1:11" x14ac:dyDescent="0.35">
      <c r="A7245" s="2">
        <v>55921</v>
      </c>
      <c r="B7245" s="76" t="s">
        <v>5737</v>
      </c>
      <c r="C7245" s="76" t="s">
        <v>5938</v>
      </c>
      <c r="D7245" s="76" t="s">
        <v>5279</v>
      </c>
      <c r="E7245" s="76">
        <v>355</v>
      </c>
      <c r="F7245" s="76">
        <v>24</v>
      </c>
      <c r="G7245" s="77">
        <v>5</v>
      </c>
      <c r="I7245" s="77">
        <v>3.49</v>
      </c>
      <c r="J7245" s="2">
        <v>1</v>
      </c>
      <c r="K7245" s="119" cm="1">
        <f t="array" ref="K7245">ROUND(IF(C7245="Beer",SUM(LOOKUP(2,1/(SRP!$B$7:$B$9&lt;=E7245)/(SRP!$C$7:$C$9&gt;=E7245),SRP!$D$7:$D$9)*(G7245/100)*(E7245/1000)),IF(C7245="Spirits",SUM(LOOKUP(2,1/(SRP!$B$2:$B$6&lt;=E7245)/(SRP!$C$2:$C$6&gt;=E7245),SRP!$D$2:$D$6)*(G7245/100)*(E7245/1000)),IF(AND(C7245="Wine",D7245="Fortified Wines"),SUM(LOOKUP(2,1/(SRP!$B$20:$B$23&lt;=E7245)/(SRP!$C$20:$C$23&gt;=E7245),SRP!$D$20:$D$23)*(G7245/100)*(E7245/1000)),IF(C7245="Wine",SUM(LOOKUP(2,1/(SRP!$B$15:$B$19&lt;=E7245)/(SRP!$C$15:$C$19&gt;=E7245),SRP!$D$15:$D$19)*(G7245/100)*(E7245/1000)),IF(C7245="Ready to Drink",SUM(LOOKUP(2,1/(SRP!$B$10:$B$14&lt;=E7245)/(SRP!$C$10:$C$14&gt;=E7245),SRP!$D$10:$D$14)*(G7245/100)*(E7245/1000)),0))))),2)</f>
        <v>1.41</v>
      </c>
    </row>
    <row r="7246" spans="1:11" x14ac:dyDescent="0.35">
      <c r="A7246" s="2">
        <v>55921</v>
      </c>
      <c r="B7246" s="76" t="s">
        <v>5737</v>
      </c>
      <c r="C7246" s="76" t="s">
        <v>5938</v>
      </c>
      <c r="D7246" s="76" t="s">
        <v>5279</v>
      </c>
      <c r="E7246" s="76">
        <v>355</v>
      </c>
      <c r="F7246" s="76">
        <v>24</v>
      </c>
      <c r="G7246" s="77">
        <v>5</v>
      </c>
      <c r="I7246" s="77">
        <v>3.49</v>
      </c>
      <c r="J7246" s="2">
        <v>1</v>
      </c>
      <c r="K7246" s="119" cm="1">
        <f t="array" ref="K7246">ROUND(IF(C7246="Beer",SUM(LOOKUP(2,1/(SRP!$B$7:$B$9&lt;=E7246)/(SRP!$C$7:$C$9&gt;=E7246),SRP!$D$7:$D$9)*(G7246/100)*(E7246/1000)),IF(C7246="Spirits",SUM(LOOKUP(2,1/(SRP!$B$2:$B$6&lt;=E7246)/(SRP!$C$2:$C$6&gt;=E7246),SRP!$D$2:$D$6)*(G7246/100)*(E7246/1000)),IF(AND(C7246="Wine",D7246="Fortified Wines"),SUM(LOOKUP(2,1/(SRP!$B$20:$B$23&lt;=E7246)/(SRP!$C$20:$C$23&gt;=E7246),SRP!$D$20:$D$23)*(G7246/100)*(E7246/1000)),IF(C7246="Wine",SUM(LOOKUP(2,1/(SRP!$B$15:$B$19&lt;=E7246)/(SRP!$C$15:$C$19&gt;=E7246),SRP!$D$15:$D$19)*(G7246/100)*(E7246/1000)),IF(C7246="Ready to Drink",SUM(LOOKUP(2,1/(SRP!$B$10:$B$14&lt;=E7246)/(SRP!$C$10:$C$14&gt;=E7246),SRP!$D$10:$D$14)*(G7246/100)*(E7246/1000)),0))))),2)</f>
        <v>1.41</v>
      </c>
    </row>
    <row r="7247" spans="1:11" x14ac:dyDescent="0.35">
      <c r="A7247" s="2">
        <v>55923</v>
      </c>
      <c r="B7247" s="76" t="s">
        <v>5771</v>
      </c>
      <c r="C7247" s="76" t="s">
        <v>287</v>
      </c>
      <c r="D7247" s="76" t="s">
        <v>5240</v>
      </c>
      <c r="E7247" s="76">
        <v>473</v>
      </c>
      <c r="F7247" s="76">
        <v>24</v>
      </c>
      <c r="G7247" s="77">
        <v>9.25</v>
      </c>
      <c r="I7247" s="77">
        <v>4.25</v>
      </c>
      <c r="J7247" s="2">
        <v>1</v>
      </c>
      <c r="K7247" s="119" cm="1">
        <f t="array" ref="K7247">ROUND(IF(C7247="Beer",SUM(LOOKUP(2,1/(SRP!$B$7:$B$9&lt;=E7247)/(SRP!$C$7:$C$9&gt;=E7247),SRP!$D$7:$D$9)*(G7247/100)*(E7247/1000)),IF(C7247="Spirits",SUM(LOOKUP(2,1/(SRP!$B$2:$B$6&lt;=E7247)/(SRP!$C$2:$C$6&gt;=E7247),SRP!$D$2:$D$6)*(G7247/100)*(E7247/1000)),IF(AND(C7247="Wine",D7247="Fortified Wines"),SUM(LOOKUP(2,1/(SRP!$B$20:$B$23&lt;=E7247)/(SRP!$C$20:$C$23&gt;=E7247),SRP!$D$20:$D$23)*(G7247/100)*(E7247/1000)),IF(C7247="Wine",SUM(LOOKUP(2,1/(SRP!$B$15:$B$19&lt;=E7247)/(SRP!$C$15:$C$19&gt;=E7247),SRP!$D$15:$D$19)*(G7247/100)*(E7247/1000)),IF(C7247="Ready to Drink",SUM(LOOKUP(2,1/(SRP!$B$10:$B$14&lt;=E7247)/(SRP!$C$10:$C$14&gt;=E7247),SRP!$D$10:$D$14)*(G7247/100)*(E7247/1000)),0))))),2)</f>
        <v>3.05</v>
      </c>
    </row>
    <row r="7248" spans="1:11" x14ac:dyDescent="0.35">
      <c r="A7248" s="2">
        <v>55923</v>
      </c>
      <c r="B7248" s="76" t="s">
        <v>5771</v>
      </c>
      <c r="C7248" s="76" t="s">
        <v>287</v>
      </c>
      <c r="D7248" s="76" t="s">
        <v>5240</v>
      </c>
      <c r="E7248" s="76">
        <v>473</v>
      </c>
      <c r="F7248" s="76">
        <v>24</v>
      </c>
      <c r="G7248" s="77">
        <v>9.25</v>
      </c>
      <c r="I7248" s="77">
        <v>4.25</v>
      </c>
      <c r="J7248" s="2">
        <v>1</v>
      </c>
      <c r="K7248" s="119" cm="1">
        <f t="array" ref="K7248">ROUND(IF(C7248="Beer",SUM(LOOKUP(2,1/(SRP!$B$7:$B$9&lt;=E7248)/(SRP!$C$7:$C$9&gt;=E7248),SRP!$D$7:$D$9)*(G7248/100)*(E7248/1000)),IF(C7248="Spirits",SUM(LOOKUP(2,1/(SRP!$B$2:$B$6&lt;=E7248)/(SRP!$C$2:$C$6&gt;=E7248),SRP!$D$2:$D$6)*(G7248/100)*(E7248/1000)),IF(AND(C7248="Wine",D7248="Fortified Wines"),SUM(LOOKUP(2,1/(SRP!$B$20:$B$23&lt;=E7248)/(SRP!$C$20:$C$23&gt;=E7248),SRP!$D$20:$D$23)*(G7248/100)*(E7248/1000)),IF(C7248="Wine",SUM(LOOKUP(2,1/(SRP!$B$15:$B$19&lt;=E7248)/(SRP!$C$15:$C$19&gt;=E7248),SRP!$D$15:$D$19)*(G7248/100)*(E7248/1000)),IF(C7248="Ready to Drink",SUM(LOOKUP(2,1/(SRP!$B$10:$B$14&lt;=E7248)/(SRP!$C$10:$C$14&gt;=E7248),SRP!$D$10:$D$14)*(G7248/100)*(E7248/1000)),0))))),2)</f>
        <v>3.05</v>
      </c>
    </row>
    <row r="7249" spans="1:11" x14ac:dyDescent="0.35">
      <c r="A7249" s="2">
        <v>55924</v>
      </c>
      <c r="B7249" s="76" t="s">
        <v>5772</v>
      </c>
      <c r="C7249" s="76" t="s">
        <v>287</v>
      </c>
      <c r="D7249" s="76" t="s">
        <v>5240</v>
      </c>
      <c r="E7249" s="76">
        <v>473</v>
      </c>
      <c r="F7249" s="76">
        <v>24</v>
      </c>
      <c r="G7249" s="77">
        <v>6</v>
      </c>
      <c r="I7249" s="77">
        <v>4.25</v>
      </c>
      <c r="J7249" s="2">
        <v>1</v>
      </c>
      <c r="K7249" s="119" cm="1">
        <f t="array" ref="K7249">ROUND(IF(C7249="Beer",SUM(LOOKUP(2,1/(SRP!$B$7:$B$9&lt;=E7249)/(SRP!$C$7:$C$9&gt;=E7249),SRP!$D$7:$D$9)*(G7249/100)*(E7249/1000)),IF(C7249="Spirits",SUM(LOOKUP(2,1/(SRP!$B$2:$B$6&lt;=E7249)/(SRP!$C$2:$C$6&gt;=E7249),SRP!$D$2:$D$6)*(G7249/100)*(E7249/1000)),IF(AND(C7249="Wine",D7249="Fortified Wines"),SUM(LOOKUP(2,1/(SRP!$B$20:$B$23&lt;=E7249)/(SRP!$C$20:$C$23&gt;=E7249),SRP!$D$20:$D$23)*(G7249/100)*(E7249/1000)),IF(C7249="Wine",SUM(LOOKUP(2,1/(SRP!$B$15:$B$19&lt;=E7249)/(SRP!$C$15:$C$19&gt;=E7249),SRP!$D$15:$D$19)*(G7249/100)*(E7249/1000)),IF(C7249="Ready to Drink",SUM(LOOKUP(2,1/(SRP!$B$10:$B$14&lt;=E7249)/(SRP!$C$10:$C$14&gt;=E7249),SRP!$D$10:$D$14)*(G7249/100)*(E7249/1000)),0))))),2)</f>
        <v>1.98</v>
      </c>
    </row>
    <row r="7250" spans="1:11" x14ac:dyDescent="0.35">
      <c r="A7250" s="2">
        <v>55924</v>
      </c>
      <c r="B7250" s="76" t="s">
        <v>5772</v>
      </c>
      <c r="C7250" s="76" t="s">
        <v>287</v>
      </c>
      <c r="D7250" s="76" t="s">
        <v>5240</v>
      </c>
      <c r="E7250" s="76">
        <v>473</v>
      </c>
      <c r="F7250" s="76">
        <v>24</v>
      </c>
      <c r="G7250" s="77">
        <v>6</v>
      </c>
      <c r="I7250" s="77">
        <v>4.25</v>
      </c>
      <c r="J7250" s="2">
        <v>1</v>
      </c>
      <c r="K7250" s="119" cm="1">
        <f t="array" ref="K7250">ROUND(IF(C7250="Beer",SUM(LOOKUP(2,1/(SRP!$B$7:$B$9&lt;=E7250)/(SRP!$C$7:$C$9&gt;=E7250),SRP!$D$7:$D$9)*(G7250/100)*(E7250/1000)),IF(C7250="Spirits",SUM(LOOKUP(2,1/(SRP!$B$2:$B$6&lt;=E7250)/(SRP!$C$2:$C$6&gt;=E7250),SRP!$D$2:$D$6)*(G7250/100)*(E7250/1000)),IF(AND(C7250="Wine",D7250="Fortified Wines"),SUM(LOOKUP(2,1/(SRP!$B$20:$B$23&lt;=E7250)/(SRP!$C$20:$C$23&gt;=E7250),SRP!$D$20:$D$23)*(G7250/100)*(E7250/1000)),IF(C7250="Wine",SUM(LOOKUP(2,1/(SRP!$B$15:$B$19&lt;=E7250)/(SRP!$C$15:$C$19&gt;=E7250),SRP!$D$15:$D$19)*(G7250/100)*(E7250/1000)),IF(C7250="Ready to Drink",SUM(LOOKUP(2,1/(SRP!$B$10:$B$14&lt;=E7250)/(SRP!$C$10:$C$14&gt;=E7250),SRP!$D$10:$D$14)*(G7250/100)*(E7250/1000)),0))))),2)</f>
        <v>1.98</v>
      </c>
    </row>
    <row r="7251" spans="1:11" x14ac:dyDescent="0.35">
      <c r="A7251" s="2">
        <v>55932</v>
      </c>
      <c r="B7251" s="76" t="s">
        <v>5773</v>
      </c>
      <c r="C7251" s="76" t="s">
        <v>5938</v>
      </c>
      <c r="D7251" s="76" t="s">
        <v>5307</v>
      </c>
      <c r="E7251" s="76">
        <v>750</v>
      </c>
      <c r="F7251" s="76">
        <v>12</v>
      </c>
      <c r="G7251" s="77">
        <v>6.5</v>
      </c>
      <c r="I7251" s="77">
        <v>16.989999999999998</v>
      </c>
      <c r="J7251" s="2">
        <v>1</v>
      </c>
      <c r="K7251" s="119" cm="1">
        <f t="array" ref="K7251">ROUND(IF(C7251="Beer",SUM(LOOKUP(2,1/(SRP!$B$7:$B$9&lt;=E7251)/(SRP!$C$7:$C$9&gt;=E7251),SRP!$D$7:$D$9)*(G7251/100)*(E7251/1000)),IF(C7251="Spirits",SUM(LOOKUP(2,1/(SRP!$B$2:$B$6&lt;=E7251)/(SRP!$C$2:$C$6&gt;=E7251),SRP!$D$2:$D$6)*(G7251/100)*(E7251/1000)),IF(AND(C7251="Wine",D7251="Fortified Wines"),SUM(LOOKUP(2,1/(SRP!$B$20:$B$23&lt;=E7251)/(SRP!$C$20:$C$23&gt;=E7251),SRP!$D$20:$D$23)*(G7251/100)*(E7251/1000)),IF(C7251="Wine",SUM(LOOKUP(2,1/(SRP!$B$15:$B$19&lt;=E7251)/(SRP!$C$15:$C$19&gt;=E7251),SRP!$D$15:$D$19)*(G7251/100)*(E7251/1000)),IF(C7251="Ready to Drink",SUM(LOOKUP(2,1/(SRP!$B$10:$B$14&lt;=E7251)/(SRP!$C$10:$C$14&gt;=E7251),SRP!$D$10:$D$14)*(G7251/100)*(E7251/1000)),0))))),2)</f>
        <v>3.4</v>
      </c>
    </row>
    <row r="7252" spans="1:11" x14ac:dyDescent="0.35">
      <c r="A7252" s="2">
        <v>55932</v>
      </c>
      <c r="B7252" s="76" t="s">
        <v>5773</v>
      </c>
      <c r="C7252" s="76" t="s">
        <v>5938</v>
      </c>
      <c r="D7252" s="76" t="s">
        <v>5307</v>
      </c>
      <c r="E7252" s="76">
        <v>750</v>
      </c>
      <c r="F7252" s="76">
        <v>12</v>
      </c>
      <c r="G7252" s="77">
        <v>6.5</v>
      </c>
      <c r="I7252" s="77">
        <v>16.989999999999998</v>
      </c>
      <c r="J7252" s="2">
        <v>1</v>
      </c>
      <c r="K7252" s="119" cm="1">
        <f t="array" ref="K7252">ROUND(IF(C7252="Beer",SUM(LOOKUP(2,1/(SRP!$B$7:$B$9&lt;=E7252)/(SRP!$C$7:$C$9&gt;=E7252),SRP!$D$7:$D$9)*(G7252/100)*(E7252/1000)),IF(C7252="Spirits",SUM(LOOKUP(2,1/(SRP!$B$2:$B$6&lt;=E7252)/(SRP!$C$2:$C$6&gt;=E7252),SRP!$D$2:$D$6)*(G7252/100)*(E7252/1000)),IF(AND(C7252="Wine",D7252="Fortified Wines"),SUM(LOOKUP(2,1/(SRP!$B$20:$B$23&lt;=E7252)/(SRP!$C$20:$C$23&gt;=E7252),SRP!$D$20:$D$23)*(G7252/100)*(E7252/1000)),IF(C7252="Wine",SUM(LOOKUP(2,1/(SRP!$B$15:$B$19&lt;=E7252)/(SRP!$C$15:$C$19&gt;=E7252),SRP!$D$15:$D$19)*(G7252/100)*(E7252/1000)),IF(C7252="Ready to Drink",SUM(LOOKUP(2,1/(SRP!$B$10:$B$14&lt;=E7252)/(SRP!$C$10:$C$14&gt;=E7252),SRP!$D$10:$D$14)*(G7252/100)*(E7252/1000)),0))))),2)</f>
        <v>3.4</v>
      </c>
    </row>
    <row r="7253" spans="1:11" x14ac:dyDescent="0.35">
      <c r="A7253" s="2">
        <v>55935</v>
      </c>
      <c r="B7253" s="76" t="s">
        <v>5774</v>
      </c>
      <c r="C7253" s="76" t="s">
        <v>287</v>
      </c>
      <c r="D7253" s="76" t="s">
        <v>5266</v>
      </c>
      <c r="E7253" s="76">
        <v>473</v>
      </c>
      <c r="F7253" s="76">
        <v>24</v>
      </c>
      <c r="G7253" s="77">
        <v>4.7</v>
      </c>
      <c r="I7253" s="77">
        <v>4.3499999999999996</v>
      </c>
      <c r="J7253" s="2">
        <v>1</v>
      </c>
      <c r="K7253" s="119" cm="1">
        <f t="array" ref="K7253">ROUND(IF(C7253="Beer",SUM(LOOKUP(2,1/(SRP!$B$7:$B$9&lt;=E7253)/(SRP!$C$7:$C$9&gt;=E7253),SRP!$D$7:$D$9)*(G7253/100)*(E7253/1000)),IF(C7253="Spirits",SUM(LOOKUP(2,1/(SRP!$B$2:$B$6&lt;=E7253)/(SRP!$C$2:$C$6&gt;=E7253),SRP!$D$2:$D$6)*(G7253/100)*(E7253/1000)),IF(AND(C7253="Wine",D7253="Fortified Wines"),SUM(LOOKUP(2,1/(SRP!$B$20:$B$23&lt;=E7253)/(SRP!$C$20:$C$23&gt;=E7253),SRP!$D$20:$D$23)*(G7253/100)*(E7253/1000)),IF(C7253="Wine",SUM(LOOKUP(2,1/(SRP!$B$15:$B$19&lt;=E7253)/(SRP!$C$15:$C$19&gt;=E7253),SRP!$D$15:$D$19)*(G7253/100)*(E7253/1000)),IF(C7253="Ready to Drink",SUM(LOOKUP(2,1/(SRP!$B$10:$B$14&lt;=E7253)/(SRP!$C$10:$C$14&gt;=E7253),SRP!$D$10:$D$14)*(G7253/100)*(E7253/1000)),0))))),2)</f>
        <v>1.55</v>
      </c>
    </row>
    <row r="7254" spans="1:11" x14ac:dyDescent="0.35">
      <c r="A7254" s="2">
        <v>55935</v>
      </c>
      <c r="B7254" s="76" t="s">
        <v>5774</v>
      </c>
      <c r="C7254" s="76" t="s">
        <v>287</v>
      </c>
      <c r="D7254" s="76" t="s">
        <v>5266</v>
      </c>
      <c r="E7254" s="76">
        <v>473</v>
      </c>
      <c r="F7254" s="76">
        <v>24</v>
      </c>
      <c r="G7254" s="77">
        <v>4.7</v>
      </c>
      <c r="I7254" s="77">
        <v>4.3499999999999996</v>
      </c>
      <c r="J7254" s="2">
        <v>1</v>
      </c>
      <c r="K7254" s="119" cm="1">
        <f t="array" ref="K7254">ROUND(IF(C7254="Beer",SUM(LOOKUP(2,1/(SRP!$B$7:$B$9&lt;=E7254)/(SRP!$C$7:$C$9&gt;=E7254),SRP!$D$7:$D$9)*(G7254/100)*(E7254/1000)),IF(C7254="Spirits",SUM(LOOKUP(2,1/(SRP!$B$2:$B$6&lt;=E7254)/(SRP!$C$2:$C$6&gt;=E7254),SRP!$D$2:$D$6)*(G7254/100)*(E7254/1000)),IF(AND(C7254="Wine",D7254="Fortified Wines"),SUM(LOOKUP(2,1/(SRP!$B$20:$B$23&lt;=E7254)/(SRP!$C$20:$C$23&gt;=E7254),SRP!$D$20:$D$23)*(G7254/100)*(E7254/1000)),IF(C7254="Wine",SUM(LOOKUP(2,1/(SRP!$B$15:$B$19&lt;=E7254)/(SRP!$C$15:$C$19&gt;=E7254),SRP!$D$15:$D$19)*(G7254/100)*(E7254/1000)),IF(C7254="Ready to Drink",SUM(LOOKUP(2,1/(SRP!$B$10:$B$14&lt;=E7254)/(SRP!$C$10:$C$14&gt;=E7254),SRP!$D$10:$D$14)*(G7254/100)*(E7254/1000)),0))))),2)</f>
        <v>1.55</v>
      </c>
    </row>
    <row r="7255" spans="1:11" x14ac:dyDescent="0.35">
      <c r="A7255" s="2">
        <v>55938</v>
      </c>
      <c r="B7255" s="76" t="s">
        <v>5775</v>
      </c>
      <c r="C7255" s="76" t="s">
        <v>5938</v>
      </c>
      <c r="D7255" s="76" t="s">
        <v>5283</v>
      </c>
      <c r="E7255" s="76">
        <v>4260</v>
      </c>
      <c r="F7255" s="76">
        <v>2</v>
      </c>
      <c r="G7255" s="77">
        <v>7</v>
      </c>
      <c r="I7255" s="77">
        <v>29.99</v>
      </c>
      <c r="J7255" s="2">
        <v>12</v>
      </c>
      <c r="K7255" s="119" cm="1">
        <f t="array" ref="K7255">ROUND(IF(C7255="Beer",SUM(LOOKUP(2,1/(SRP!$B$7:$B$9&lt;=E7255)/(SRP!$C$7:$C$9&gt;=E7255),SRP!$D$7:$D$9)*(G7255/100)*(E7255/1000)),IF(C7255="Spirits",SUM(LOOKUP(2,1/(SRP!$B$2:$B$6&lt;=E7255)/(SRP!$C$2:$C$6&gt;=E7255),SRP!$D$2:$D$6)*(G7255/100)*(E7255/1000)),IF(AND(C7255="Wine",D7255="Fortified Wines"),SUM(LOOKUP(2,1/(SRP!$B$20:$B$23&lt;=E7255)/(SRP!$C$20:$C$23&gt;=E7255),SRP!$D$20:$D$23)*(G7255/100)*(E7255/1000)),IF(C7255="Wine",SUM(LOOKUP(2,1/(SRP!$B$15:$B$19&lt;=E7255)/(SRP!$C$15:$C$19&gt;=E7255),SRP!$D$15:$D$19)*(G7255/100)*(E7255/1000)),IF(C7255="Ready to Drink",SUM(LOOKUP(2,1/(SRP!$B$10:$B$14&lt;=E7255)/(SRP!$C$10:$C$14&gt;=E7255),SRP!$D$10:$D$14)*(G7255/100)*(E7255/1000)),0))))),2)</f>
        <v>20.82</v>
      </c>
    </row>
    <row r="7256" spans="1:11" x14ac:dyDescent="0.35">
      <c r="A7256" s="2">
        <v>55938</v>
      </c>
      <c r="B7256" s="76" t="s">
        <v>5775</v>
      </c>
      <c r="C7256" s="76" t="s">
        <v>5938</v>
      </c>
      <c r="D7256" s="76" t="s">
        <v>5283</v>
      </c>
      <c r="E7256" s="76">
        <v>4260</v>
      </c>
      <c r="F7256" s="76">
        <v>2</v>
      </c>
      <c r="G7256" s="77">
        <v>7</v>
      </c>
      <c r="I7256" s="77">
        <v>29.99</v>
      </c>
      <c r="J7256" s="2">
        <v>12</v>
      </c>
      <c r="K7256" s="119" cm="1">
        <f t="array" ref="K7256">ROUND(IF(C7256="Beer",SUM(LOOKUP(2,1/(SRP!$B$7:$B$9&lt;=E7256)/(SRP!$C$7:$C$9&gt;=E7256),SRP!$D$7:$D$9)*(G7256/100)*(E7256/1000)),IF(C7256="Spirits",SUM(LOOKUP(2,1/(SRP!$B$2:$B$6&lt;=E7256)/(SRP!$C$2:$C$6&gt;=E7256),SRP!$D$2:$D$6)*(G7256/100)*(E7256/1000)),IF(AND(C7256="Wine",D7256="Fortified Wines"),SUM(LOOKUP(2,1/(SRP!$B$20:$B$23&lt;=E7256)/(SRP!$C$20:$C$23&gt;=E7256),SRP!$D$20:$D$23)*(G7256/100)*(E7256/1000)),IF(C7256="Wine",SUM(LOOKUP(2,1/(SRP!$B$15:$B$19&lt;=E7256)/(SRP!$C$15:$C$19&gt;=E7256),SRP!$D$15:$D$19)*(G7256/100)*(E7256/1000)),IF(C7256="Ready to Drink",SUM(LOOKUP(2,1/(SRP!$B$10:$B$14&lt;=E7256)/(SRP!$C$10:$C$14&gt;=E7256),SRP!$D$10:$D$14)*(G7256/100)*(E7256/1000)),0))))),2)</f>
        <v>20.82</v>
      </c>
    </row>
    <row r="7257" spans="1:11" x14ac:dyDescent="0.35">
      <c r="A7257" s="2">
        <v>55952</v>
      </c>
      <c r="B7257" s="76" t="s">
        <v>5776</v>
      </c>
      <c r="C7257" s="76" t="s">
        <v>286</v>
      </c>
      <c r="D7257" s="76" t="s">
        <v>5244</v>
      </c>
      <c r="E7257" s="76">
        <v>200</v>
      </c>
      <c r="F7257" s="76">
        <v>24</v>
      </c>
      <c r="G7257" s="77">
        <v>12</v>
      </c>
      <c r="I7257" s="77">
        <v>3.49</v>
      </c>
      <c r="J7257" s="2">
        <v>1</v>
      </c>
      <c r="K7257" s="119" cm="1">
        <f t="array" ref="K7257">ROUND(IF(C7257="Beer",SUM(LOOKUP(2,1/(SRP!$B$7:$B$9&lt;=E7257)/(SRP!$C$7:$C$9&gt;=E7257),SRP!$D$7:$D$9)*(G7257/100)*(E7257/1000)),IF(C7257="Spirits",SUM(LOOKUP(2,1/(SRP!$B$2:$B$6&lt;=E7257)/(SRP!$C$2:$C$6&gt;=E7257),SRP!$D$2:$D$6)*(G7257/100)*(E7257/1000)),IF(AND(C7257="Wine",D7257="Fortified Wines"),SUM(LOOKUP(2,1/(SRP!$B$20:$B$23&lt;=E7257)/(SRP!$C$20:$C$23&gt;=E7257),SRP!$D$20:$D$23)*(G7257/100)*(E7257/1000)),IF(C7257="Wine",SUM(LOOKUP(2,1/(SRP!$B$15:$B$19&lt;=E7257)/(SRP!$C$15:$C$19&gt;=E7257),SRP!$D$15:$D$19)*(G7257/100)*(E7257/1000)),IF(C7257="Ready to Drink",SUM(LOOKUP(2,1/(SRP!$B$10:$B$14&lt;=E7257)/(SRP!$C$10:$C$14&gt;=E7257),SRP!$D$10:$D$14)*(G7257/100)*(E7257/1000)),0))))),2)</f>
        <v>2.41</v>
      </c>
    </row>
    <row r="7258" spans="1:11" x14ac:dyDescent="0.35">
      <c r="A7258" s="2">
        <v>55960</v>
      </c>
      <c r="B7258" s="76" t="s">
        <v>5777</v>
      </c>
      <c r="C7258" s="76" t="s">
        <v>286</v>
      </c>
      <c r="D7258" s="76" t="s">
        <v>5247</v>
      </c>
      <c r="E7258" s="76">
        <v>200</v>
      </c>
      <c r="F7258" s="76">
        <v>24</v>
      </c>
      <c r="G7258" s="77">
        <v>12.5</v>
      </c>
      <c r="I7258" s="77">
        <v>3.49</v>
      </c>
      <c r="J7258" s="2">
        <v>1</v>
      </c>
      <c r="K7258" s="119" cm="1">
        <f t="array" ref="K7258">ROUND(IF(C7258="Beer",SUM(LOOKUP(2,1/(SRP!$B$7:$B$9&lt;=E7258)/(SRP!$C$7:$C$9&gt;=E7258),SRP!$D$7:$D$9)*(G7258/100)*(E7258/1000)),IF(C7258="Spirits",SUM(LOOKUP(2,1/(SRP!$B$2:$B$6&lt;=E7258)/(SRP!$C$2:$C$6&gt;=E7258),SRP!$D$2:$D$6)*(G7258/100)*(E7258/1000)),IF(AND(C7258="Wine",D7258="Fortified Wines"),SUM(LOOKUP(2,1/(SRP!$B$20:$B$23&lt;=E7258)/(SRP!$C$20:$C$23&gt;=E7258),SRP!$D$20:$D$23)*(G7258/100)*(E7258/1000)),IF(C7258="Wine",SUM(LOOKUP(2,1/(SRP!$B$15:$B$19&lt;=E7258)/(SRP!$C$15:$C$19&gt;=E7258),SRP!$D$15:$D$19)*(G7258/100)*(E7258/1000)),IF(C7258="Ready to Drink",SUM(LOOKUP(2,1/(SRP!$B$10:$B$14&lt;=E7258)/(SRP!$C$10:$C$14&gt;=E7258),SRP!$D$10:$D$14)*(G7258/100)*(E7258/1000)),0))))),2)</f>
        <v>2.5099999999999998</v>
      </c>
    </row>
    <row r="7259" spans="1:11" x14ac:dyDescent="0.35">
      <c r="A7259" s="2">
        <v>55976</v>
      </c>
      <c r="B7259" s="76" t="s">
        <v>5778</v>
      </c>
      <c r="C7259" s="76" t="s">
        <v>287</v>
      </c>
      <c r="D7259" s="76" t="s">
        <v>5266</v>
      </c>
      <c r="E7259" s="76">
        <v>473</v>
      </c>
      <c r="F7259" s="76">
        <v>24</v>
      </c>
      <c r="G7259" s="77">
        <v>4.5</v>
      </c>
      <c r="I7259" s="77">
        <v>4.25</v>
      </c>
      <c r="J7259" s="2">
        <v>1</v>
      </c>
      <c r="K7259" s="119" cm="1">
        <f t="array" ref="K7259">ROUND(IF(C7259="Beer",SUM(LOOKUP(2,1/(SRP!$B$7:$B$9&lt;=E7259)/(SRP!$C$7:$C$9&gt;=E7259),SRP!$D$7:$D$9)*(G7259/100)*(E7259/1000)),IF(C7259="Spirits",SUM(LOOKUP(2,1/(SRP!$B$2:$B$6&lt;=E7259)/(SRP!$C$2:$C$6&gt;=E7259),SRP!$D$2:$D$6)*(G7259/100)*(E7259/1000)),IF(AND(C7259="Wine",D7259="Fortified Wines"),SUM(LOOKUP(2,1/(SRP!$B$20:$B$23&lt;=E7259)/(SRP!$C$20:$C$23&gt;=E7259),SRP!$D$20:$D$23)*(G7259/100)*(E7259/1000)),IF(C7259="Wine",SUM(LOOKUP(2,1/(SRP!$B$15:$B$19&lt;=E7259)/(SRP!$C$15:$C$19&gt;=E7259),SRP!$D$15:$D$19)*(G7259/100)*(E7259/1000)),IF(C7259="Ready to Drink",SUM(LOOKUP(2,1/(SRP!$B$10:$B$14&lt;=E7259)/(SRP!$C$10:$C$14&gt;=E7259),SRP!$D$10:$D$14)*(G7259/100)*(E7259/1000)),0))))),2)</f>
        <v>1.49</v>
      </c>
    </row>
    <row r="7260" spans="1:11" x14ac:dyDescent="0.35">
      <c r="A7260" s="2">
        <v>55976</v>
      </c>
      <c r="B7260" s="76" t="s">
        <v>5778</v>
      </c>
      <c r="C7260" s="76" t="s">
        <v>287</v>
      </c>
      <c r="D7260" s="76" t="s">
        <v>5266</v>
      </c>
      <c r="E7260" s="76">
        <v>473</v>
      </c>
      <c r="F7260" s="76">
        <v>24</v>
      </c>
      <c r="G7260" s="77">
        <v>4.5</v>
      </c>
      <c r="I7260" s="77">
        <v>4.25</v>
      </c>
      <c r="J7260" s="2">
        <v>1</v>
      </c>
      <c r="K7260" s="119" cm="1">
        <f t="array" ref="K7260">ROUND(IF(C7260="Beer",SUM(LOOKUP(2,1/(SRP!$B$7:$B$9&lt;=E7260)/(SRP!$C$7:$C$9&gt;=E7260),SRP!$D$7:$D$9)*(G7260/100)*(E7260/1000)),IF(C7260="Spirits",SUM(LOOKUP(2,1/(SRP!$B$2:$B$6&lt;=E7260)/(SRP!$C$2:$C$6&gt;=E7260),SRP!$D$2:$D$6)*(G7260/100)*(E7260/1000)),IF(AND(C7260="Wine",D7260="Fortified Wines"),SUM(LOOKUP(2,1/(SRP!$B$20:$B$23&lt;=E7260)/(SRP!$C$20:$C$23&gt;=E7260),SRP!$D$20:$D$23)*(G7260/100)*(E7260/1000)),IF(C7260="Wine",SUM(LOOKUP(2,1/(SRP!$B$15:$B$19&lt;=E7260)/(SRP!$C$15:$C$19&gt;=E7260),SRP!$D$15:$D$19)*(G7260/100)*(E7260/1000)),IF(C7260="Ready to Drink",SUM(LOOKUP(2,1/(SRP!$B$10:$B$14&lt;=E7260)/(SRP!$C$10:$C$14&gt;=E7260),SRP!$D$10:$D$14)*(G7260/100)*(E7260/1000)),0))))),2)</f>
        <v>1.49</v>
      </c>
    </row>
    <row r="7261" spans="1:11" x14ac:dyDescent="0.35">
      <c r="A7261" s="2">
        <v>55978</v>
      </c>
      <c r="B7261" s="76" t="s">
        <v>6476</v>
      </c>
      <c r="C7261" s="76" t="s">
        <v>287</v>
      </c>
      <c r="D7261" s="76" t="s">
        <v>5266</v>
      </c>
      <c r="E7261" s="76">
        <v>990</v>
      </c>
      <c r="F7261" s="76">
        <v>8</v>
      </c>
      <c r="G7261" s="77">
        <v>9</v>
      </c>
      <c r="I7261" s="77">
        <v>20.99</v>
      </c>
      <c r="J7261" s="2">
        <v>3</v>
      </c>
      <c r="K7261" s="119" cm="1">
        <f t="array" ref="K7261">ROUND(IF(C7261="Beer",SUM(LOOKUP(2,1/(SRP!$B$7:$B$9&lt;=E7261)/(SRP!$C$7:$C$9&gt;=E7261),SRP!$D$7:$D$9)*(G7261/100)*(E7261/1000)),IF(C7261="Spirits",SUM(LOOKUP(2,1/(SRP!$B$2:$B$6&lt;=E7261)/(SRP!$C$2:$C$6&gt;=E7261),SRP!$D$2:$D$6)*(G7261/100)*(E7261/1000)),IF(AND(C7261="Wine",D7261="Fortified Wines"),SUM(LOOKUP(2,1/(SRP!$B$20:$B$23&lt;=E7261)/(SRP!$C$20:$C$23&gt;=E7261),SRP!$D$20:$D$23)*(G7261/100)*(E7261/1000)),IF(C7261="Wine",SUM(LOOKUP(2,1/(SRP!$B$15:$B$19&lt;=E7261)/(SRP!$C$15:$C$19&gt;=E7261),SRP!$D$15:$D$19)*(G7261/100)*(E7261/1000)),IF(C7261="Ready to Drink",SUM(LOOKUP(2,1/(SRP!$B$10:$B$14&lt;=E7261)/(SRP!$C$10:$C$14&gt;=E7261),SRP!$D$10:$D$14)*(G7261/100)*(E7261/1000)),0))))),2)</f>
        <v>6.22</v>
      </c>
    </row>
    <row r="7262" spans="1:11" x14ac:dyDescent="0.35">
      <c r="A7262" s="2">
        <v>55992</v>
      </c>
      <c r="B7262" s="76" t="s">
        <v>5779</v>
      </c>
      <c r="C7262" s="76" t="s">
        <v>5938</v>
      </c>
      <c r="D7262" s="76" t="s">
        <v>5279</v>
      </c>
      <c r="E7262" s="76">
        <v>473</v>
      </c>
      <c r="F7262" s="76">
        <v>24</v>
      </c>
      <c r="G7262" s="77">
        <v>7</v>
      </c>
      <c r="I7262" s="77">
        <v>3.99</v>
      </c>
      <c r="J7262" s="2">
        <v>1</v>
      </c>
      <c r="K7262" s="119" cm="1">
        <f t="array" ref="K7262">ROUND(IF(C7262="Beer",SUM(LOOKUP(2,1/(SRP!$B$7:$B$9&lt;=E7262)/(SRP!$C$7:$C$9&gt;=E7262),SRP!$D$7:$D$9)*(G7262/100)*(E7262/1000)),IF(C7262="Spirits",SUM(LOOKUP(2,1/(SRP!$B$2:$B$6&lt;=E7262)/(SRP!$C$2:$C$6&gt;=E7262),SRP!$D$2:$D$6)*(G7262/100)*(E7262/1000)),IF(AND(C7262="Wine",D7262="Fortified Wines"),SUM(LOOKUP(2,1/(SRP!$B$20:$B$23&lt;=E7262)/(SRP!$C$20:$C$23&gt;=E7262),SRP!$D$20:$D$23)*(G7262/100)*(E7262/1000)),IF(C7262="Wine",SUM(LOOKUP(2,1/(SRP!$B$15:$B$19&lt;=E7262)/(SRP!$C$15:$C$19&gt;=E7262),SRP!$D$15:$D$19)*(G7262/100)*(E7262/1000)),IF(C7262="Ready to Drink",SUM(LOOKUP(2,1/(SRP!$B$10:$B$14&lt;=E7262)/(SRP!$C$10:$C$14&gt;=E7262),SRP!$D$10:$D$14)*(G7262/100)*(E7262/1000)),0))))),2)</f>
        <v>2.4500000000000002</v>
      </c>
    </row>
    <row r="7263" spans="1:11" x14ac:dyDescent="0.35">
      <c r="A7263" s="2">
        <v>55992</v>
      </c>
      <c r="B7263" s="76" t="s">
        <v>5779</v>
      </c>
      <c r="C7263" s="76" t="s">
        <v>5938</v>
      </c>
      <c r="D7263" s="76" t="s">
        <v>5279</v>
      </c>
      <c r="E7263" s="76">
        <v>473</v>
      </c>
      <c r="F7263" s="76">
        <v>24</v>
      </c>
      <c r="G7263" s="77">
        <v>7</v>
      </c>
      <c r="I7263" s="77">
        <v>3.99</v>
      </c>
      <c r="J7263" s="2">
        <v>1</v>
      </c>
      <c r="K7263" s="119" cm="1">
        <f t="array" ref="K7263">ROUND(IF(C7263="Beer",SUM(LOOKUP(2,1/(SRP!$B$7:$B$9&lt;=E7263)/(SRP!$C$7:$C$9&gt;=E7263),SRP!$D$7:$D$9)*(G7263/100)*(E7263/1000)),IF(C7263="Spirits",SUM(LOOKUP(2,1/(SRP!$B$2:$B$6&lt;=E7263)/(SRP!$C$2:$C$6&gt;=E7263),SRP!$D$2:$D$6)*(G7263/100)*(E7263/1000)),IF(AND(C7263="Wine",D7263="Fortified Wines"),SUM(LOOKUP(2,1/(SRP!$B$20:$B$23&lt;=E7263)/(SRP!$C$20:$C$23&gt;=E7263),SRP!$D$20:$D$23)*(G7263/100)*(E7263/1000)),IF(C7263="Wine",SUM(LOOKUP(2,1/(SRP!$B$15:$B$19&lt;=E7263)/(SRP!$C$15:$C$19&gt;=E7263),SRP!$D$15:$D$19)*(G7263/100)*(E7263/1000)),IF(C7263="Ready to Drink",SUM(LOOKUP(2,1/(SRP!$B$10:$B$14&lt;=E7263)/(SRP!$C$10:$C$14&gt;=E7263),SRP!$D$10:$D$14)*(G7263/100)*(E7263/1000)),0))))),2)</f>
        <v>2.4500000000000002</v>
      </c>
    </row>
    <row r="7264" spans="1:11" x14ac:dyDescent="0.35">
      <c r="A7264" s="2">
        <v>55993</v>
      </c>
      <c r="B7264" s="76" t="s">
        <v>5780</v>
      </c>
      <c r="C7264" s="76" t="s">
        <v>5938</v>
      </c>
      <c r="D7264" s="76" t="s">
        <v>5279</v>
      </c>
      <c r="E7264" s="76">
        <v>473</v>
      </c>
      <c r="F7264" s="76">
        <v>24</v>
      </c>
      <c r="G7264" s="77">
        <v>5</v>
      </c>
      <c r="I7264" s="77">
        <v>4.6900000000000004</v>
      </c>
      <c r="J7264" s="2">
        <v>1</v>
      </c>
      <c r="K7264" s="119" cm="1">
        <f t="array" ref="K7264">ROUND(IF(C7264="Beer",SUM(LOOKUP(2,1/(SRP!$B$7:$B$9&lt;=E7264)/(SRP!$C$7:$C$9&gt;=E7264),SRP!$D$7:$D$9)*(G7264/100)*(E7264/1000)),IF(C7264="Spirits",SUM(LOOKUP(2,1/(SRP!$B$2:$B$6&lt;=E7264)/(SRP!$C$2:$C$6&gt;=E7264),SRP!$D$2:$D$6)*(G7264/100)*(E7264/1000)),IF(AND(C7264="Wine",D7264="Fortified Wines"),SUM(LOOKUP(2,1/(SRP!$B$20:$B$23&lt;=E7264)/(SRP!$C$20:$C$23&gt;=E7264),SRP!$D$20:$D$23)*(G7264/100)*(E7264/1000)),IF(C7264="Wine",SUM(LOOKUP(2,1/(SRP!$B$15:$B$19&lt;=E7264)/(SRP!$C$15:$C$19&gt;=E7264),SRP!$D$15:$D$19)*(G7264/100)*(E7264/1000)),IF(C7264="Ready to Drink",SUM(LOOKUP(2,1/(SRP!$B$10:$B$14&lt;=E7264)/(SRP!$C$10:$C$14&gt;=E7264),SRP!$D$10:$D$14)*(G7264/100)*(E7264/1000)),0))))),2)</f>
        <v>1.75</v>
      </c>
    </row>
    <row r="7265" spans="1:11" x14ac:dyDescent="0.35">
      <c r="A7265" s="2">
        <v>55994</v>
      </c>
      <c r="B7265" s="76" t="s">
        <v>4822</v>
      </c>
      <c r="C7265" s="76" t="s">
        <v>286</v>
      </c>
      <c r="D7265" s="76" t="s">
        <v>5258</v>
      </c>
      <c r="E7265" s="76">
        <v>750</v>
      </c>
      <c r="F7265" s="76">
        <v>12</v>
      </c>
      <c r="G7265" s="77">
        <v>17</v>
      </c>
      <c r="I7265" s="77">
        <v>22.99</v>
      </c>
      <c r="J7265" s="2">
        <v>1</v>
      </c>
      <c r="K7265" s="119" cm="1">
        <f t="array" ref="K7265">ROUND(IF(C7265="Beer",SUM(LOOKUP(2,1/(SRP!$B$7:$B$9&lt;=E7265)/(SRP!$C$7:$C$9&gt;=E7265),SRP!$D$7:$D$9)*(G7265/100)*(E7265/1000)),IF(C7265="Spirits",SUM(LOOKUP(2,1/(SRP!$B$2:$B$6&lt;=E7265)/(SRP!$C$2:$C$6&gt;=E7265),SRP!$D$2:$D$6)*(G7265/100)*(E7265/1000)),IF(AND(C7265="Wine",D7265="Fortified Wines"),SUM(LOOKUP(2,1/(SRP!$B$20:$B$23&lt;=E7265)/(SRP!$C$20:$C$23&gt;=E7265),SRP!$D$20:$D$23)*(G7265/100)*(E7265/1000)),IF(C7265="Wine",SUM(LOOKUP(2,1/(SRP!$B$15:$B$19&lt;=E7265)/(SRP!$C$15:$C$19&gt;=E7265),SRP!$D$15:$D$19)*(G7265/100)*(E7265/1000)),IF(C7265="Ready to Drink",SUM(LOOKUP(2,1/(SRP!$B$10:$B$14&lt;=E7265)/(SRP!$C$10:$C$14&gt;=E7265),SRP!$D$10:$D$14)*(G7265/100)*(E7265/1000)),0))))),2)</f>
        <v>8.9</v>
      </c>
    </row>
    <row r="7266" spans="1:11" x14ac:dyDescent="0.35">
      <c r="A7266" s="2">
        <v>55995</v>
      </c>
      <c r="B7266" s="76" t="s">
        <v>5781</v>
      </c>
      <c r="C7266" s="76" t="s">
        <v>5938</v>
      </c>
      <c r="D7266" s="76" t="s">
        <v>5746</v>
      </c>
      <c r="E7266" s="76">
        <v>4260</v>
      </c>
      <c r="F7266" s="76">
        <v>2</v>
      </c>
      <c r="G7266" s="77">
        <v>5</v>
      </c>
      <c r="I7266" s="77">
        <v>29.99</v>
      </c>
      <c r="J7266" s="2">
        <v>12</v>
      </c>
      <c r="K7266" s="119" cm="1">
        <f t="array" ref="K7266">ROUND(IF(C7266="Beer",SUM(LOOKUP(2,1/(SRP!$B$7:$B$9&lt;=E7266)/(SRP!$C$7:$C$9&gt;=E7266),SRP!$D$7:$D$9)*(G7266/100)*(E7266/1000)),IF(C7266="Spirits",SUM(LOOKUP(2,1/(SRP!$B$2:$B$6&lt;=E7266)/(SRP!$C$2:$C$6&gt;=E7266),SRP!$D$2:$D$6)*(G7266/100)*(E7266/1000)),IF(AND(C7266="Wine",D7266="Fortified Wines"),SUM(LOOKUP(2,1/(SRP!$B$20:$B$23&lt;=E7266)/(SRP!$C$20:$C$23&gt;=E7266),SRP!$D$20:$D$23)*(G7266/100)*(E7266/1000)),IF(C7266="Wine",SUM(LOOKUP(2,1/(SRP!$B$15:$B$19&lt;=E7266)/(SRP!$C$15:$C$19&gt;=E7266),SRP!$D$15:$D$19)*(G7266/100)*(E7266/1000)),IF(C7266="Ready to Drink",SUM(LOOKUP(2,1/(SRP!$B$10:$B$14&lt;=E7266)/(SRP!$C$10:$C$14&gt;=E7266),SRP!$D$10:$D$14)*(G7266/100)*(E7266/1000)),0))))),2)</f>
        <v>14.87</v>
      </c>
    </row>
    <row r="7267" spans="1:11" x14ac:dyDescent="0.35">
      <c r="A7267" s="2">
        <v>55997</v>
      </c>
      <c r="B7267" s="76" t="s">
        <v>4819</v>
      </c>
      <c r="C7267" s="76" t="s">
        <v>286</v>
      </c>
      <c r="D7267" s="76" t="s">
        <v>5258</v>
      </c>
      <c r="E7267" s="76">
        <v>750</v>
      </c>
      <c r="F7267" s="76">
        <v>12</v>
      </c>
      <c r="G7267" s="77">
        <v>17</v>
      </c>
      <c r="I7267" s="77">
        <v>22.99</v>
      </c>
      <c r="J7267" s="2">
        <v>1</v>
      </c>
      <c r="K7267" s="119" cm="1">
        <f t="array" ref="K7267">ROUND(IF(C7267="Beer",SUM(LOOKUP(2,1/(SRP!$B$7:$B$9&lt;=E7267)/(SRP!$C$7:$C$9&gt;=E7267),SRP!$D$7:$D$9)*(G7267/100)*(E7267/1000)),IF(C7267="Spirits",SUM(LOOKUP(2,1/(SRP!$B$2:$B$6&lt;=E7267)/(SRP!$C$2:$C$6&gt;=E7267),SRP!$D$2:$D$6)*(G7267/100)*(E7267/1000)),IF(AND(C7267="Wine",D7267="Fortified Wines"),SUM(LOOKUP(2,1/(SRP!$B$20:$B$23&lt;=E7267)/(SRP!$C$20:$C$23&gt;=E7267),SRP!$D$20:$D$23)*(G7267/100)*(E7267/1000)),IF(C7267="Wine",SUM(LOOKUP(2,1/(SRP!$B$15:$B$19&lt;=E7267)/(SRP!$C$15:$C$19&gt;=E7267),SRP!$D$15:$D$19)*(G7267/100)*(E7267/1000)),IF(C7267="Ready to Drink",SUM(LOOKUP(2,1/(SRP!$B$10:$B$14&lt;=E7267)/(SRP!$C$10:$C$14&gt;=E7267),SRP!$D$10:$D$14)*(G7267/100)*(E7267/1000)),0))))),2)</f>
        <v>8.9</v>
      </c>
    </row>
    <row r="7268" spans="1:11" x14ac:dyDescent="0.35">
      <c r="A7268" s="2">
        <v>56005</v>
      </c>
      <c r="B7268" s="76" t="s">
        <v>6360</v>
      </c>
      <c r="C7268" s="76" t="s">
        <v>285</v>
      </c>
      <c r="D7268" s="76" t="s">
        <v>6942</v>
      </c>
      <c r="E7268" s="76">
        <v>750</v>
      </c>
      <c r="F7268" s="76">
        <v>6</v>
      </c>
      <c r="G7268" s="77">
        <v>49.5</v>
      </c>
      <c r="I7268" s="77">
        <v>46.99</v>
      </c>
      <c r="J7268" s="2">
        <v>1</v>
      </c>
      <c r="K7268" s="119" cm="1">
        <f t="array" ref="K7268">ROUND(IF(C7268="Beer",SUM(LOOKUP(2,1/(SRP!$B$7:$B$9&lt;=E7268)/(SRP!$C$7:$C$9&gt;=E7268),SRP!$D$7:$D$9)*(G7268/100)*(E7268/1000)),IF(C7268="Spirits",SUM(LOOKUP(2,1/(SRP!$B$2:$B$6&lt;=E7268)/(SRP!$C$2:$C$6&gt;=E7268),SRP!$D$2:$D$6)*(G7268/100)*(E7268/1000)),IF(AND(C7268="Wine",D7268="Fortified Wines"),SUM(LOOKUP(2,1/(SRP!$B$20:$B$23&lt;=E7268)/(SRP!$C$20:$C$23&gt;=E7268),SRP!$D$20:$D$23)*(G7268/100)*(E7268/1000)),IF(C7268="Wine",SUM(LOOKUP(2,1/(SRP!$B$15:$B$19&lt;=E7268)/(SRP!$C$15:$C$19&gt;=E7268),SRP!$D$15:$D$19)*(G7268/100)*(E7268/1000)),IF(C7268="Ready to Drink",SUM(LOOKUP(2,1/(SRP!$B$10:$B$14&lt;=E7268)/(SRP!$C$10:$C$14&gt;=E7268),SRP!$D$10:$D$14)*(G7268/100)*(E7268/1000)),0))))),2)</f>
        <v>25.92</v>
      </c>
    </row>
    <row r="7269" spans="1:11" x14ac:dyDescent="0.35">
      <c r="A7269" s="2">
        <v>56015</v>
      </c>
      <c r="B7269" s="76" t="s">
        <v>535</v>
      </c>
      <c r="C7269" s="76" t="s">
        <v>285</v>
      </c>
      <c r="D7269" s="76" t="s">
        <v>5287</v>
      </c>
      <c r="E7269" s="76">
        <v>375</v>
      </c>
      <c r="F7269" s="76">
        <v>24</v>
      </c>
      <c r="G7269" s="77">
        <v>40</v>
      </c>
      <c r="H7269" s="76" t="s">
        <v>3283</v>
      </c>
      <c r="I7269" s="77">
        <v>21.99</v>
      </c>
      <c r="J7269" s="2">
        <v>1</v>
      </c>
      <c r="K7269" s="119" cm="1">
        <f t="array" ref="K7269">ROUND(IF(C7269="Beer",SUM(LOOKUP(2,1/(SRP!$B$7:$B$9&lt;=E7269)/(SRP!$C$7:$C$9&gt;=E7269),SRP!$D$7:$D$9)*(G7269/100)*(E7269/1000)),IF(C7269="Spirits",SUM(LOOKUP(2,1/(SRP!$B$2:$B$6&lt;=E7269)/(SRP!$C$2:$C$6&gt;=E7269),SRP!$D$2:$D$6)*(G7269/100)*(E7269/1000)),IF(AND(C7269="Wine",D7269="Fortified Wines"),SUM(LOOKUP(2,1/(SRP!$B$20:$B$23&lt;=E7269)/(SRP!$C$20:$C$23&gt;=E7269),SRP!$D$20:$D$23)*(G7269/100)*(E7269/1000)),IF(C7269="Wine",SUM(LOOKUP(2,1/(SRP!$B$15:$B$19&lt;=E7269)/(SRP!$C$15:$C$19&gt;=E7269),SRP!$D$15:$D$19)*(G7269/100)*(E7269/1000)),IF(C7269="Ready to Drink",SUM(LOOKUP(2,1/(SRP!$B$10:$B$14&lt;=E7269)/(SRP!$C$10:$C$14&gt;=E7269),SRP!$D$10:$D$14)*(G7269/100)*(E7269/1000)),0))))),2)</f>
        <v>11.89</v>
      </c>
    </row>
    <row r="7270" spans="1:11" x14ac:dyDescent="0.35">
      <c r="A7270" s="2">
        <v>56018</v>
      </c>
      <c r="B7270" s="76" t="s">
        <v>5782</v>
      </c>
      <c r="C7270" s="76" t="s">
        <v>286</v>
      </c>
      <c r="D7270" s="76" t="s">
        <v>5236</v>
      </c>
      <c r="E7270" s="76">
        <v>750</v>
      </c>
      <c r="F7270" s="76">
        <v>12</v>
      </c>
      <c r="G7270" s="77">
        <v>13</v>
      </c>
      <c r="I7270" s="77">
        <v>26.99</v>
      </c>
      <c r="J7270" s="2">
        <v>1</v>
      </c>
      <c r="K7270" s="119" cm="1">
        <f t="array" ref="K7270">ROUND(IF(C7270="Beer",SUM(LOOKUP(2,1/(SRP!$B$7:$B$9&lt;=E7270)/(SRP!$C$7:$C$9&gt;=E7270),SRP!$D$7:$D$9)*(G7270/100)*(E7270/1000)),IF(C7270="Spirits",SUM(LOOKUP(2,1/(SRP!$B$2:$B$6&lt;=E7270)/(SRP!$C$2:$C$6&gt;=E7270),SRP!$D$2:$D$6)*(G7270/100)*(E7270/1000)),IF(AND(C7270="Wine",D7270="Fortified Wines"),SUM(LOOKUP(2,1/(SRP!$B$20:$B$23&lt;=E7270)/(SRP!$C$20:$C$23&gt;=E7270),SRP!$D$20:$D$23)*(G7270/100)*(E7270/1000)),IF(C7270="Wine",SUM(LOOKUP(2,1/(SRP!$B$15:$B$19&lt;=E7270)/(SRP!$C$15:$C$19&gt;=E7270),SRP!$D$15:$D$19)*(G7270/100)*(E7270/1000)),IF(C7270="Ready to Drink",SUM(LOOKUP(2,1/(SRP!$B$10:$B$14&lt;=E7270)/(SRP!$C$10:$C$14&gt;=E7270),SRP!$D$10:$D$14)*(G7270/100)*(E7270/1000)),0))))),2)</f>
        <v>6.81</v>
      </c>
    </row>
    <row r="7271" spans="1:11" x14ac:dyDescent="0.35">
      <c r="A7271" s="2">
        <v>56019</v>
      </c>
      <c r="B7271" s="76" t="s">
        <v>5783</v>
      </c>
      <c r="C7271" s="76" t="s">
        <v>286</v>
      </c>
      <c r="D7271" s="76" t="s">
        <v>5248</v>
      </c>
      <c r="E7271" s="76">
        <v>750</v>
      </c>
      <c r="F7271" s="76">
        <v>12</v>
      </c>
      <c r="G7271" s="77">
        <v>14.5</v>
      </c>
      <c r="I7271" s="77">
        <v>16.989999999999998</v>
      </c>
      <c r="J7271" s="2">
        <v>1</v>
      </c>
      <c r="K7271" s="119" cm="1">
        <f t="array" ref="K7271">ROUND(IF(C7271="Beer",SUM(LOOKUP(2,1/(SRP!$B$7:$B$9&lt;=E7271)/(SRP!$C$7:$C$9&gt;=E7271),SRP!$D$7:$D$9)*(G7271/100)*(E7271/1000)),IF(C7271="Spirits",SUM(LOOKUP(2,1/(SRP!$B$2:$B$6&lt;=E7271)/(SRP!$C$2:$C$6&gt;=E7271),SRP!$D$2:$D$6)*(G7271/100)*(E7271/1000)),IF(AND(C7271="Wine",D7271="Fortified Wines"),SUM(LOOKUP(2,1/(SRP!$B$20:$B$23&lt;=E7271)/(SRP!$C$20:$C$23&gt;=E7271),SRP!$D$20:$D$23)*(G7271/100)*(E7271/1000)),IF(C7271="Wine",SUM(LOOKUP(2,1/(SRP!$B$15:$B$19&lt;=E7271)/(SRP!$C$15:$C$19&gt;=E7271),SRP!$D$15:$D$19)*(G7271/100)*(E7271/1000)),IF(C7271="Ready to Drink",SUM(LOOKUP(2,1/(SRP!$B$10:$B$14&lt;=E7271)/(SRP!$C$10:$C$14&gt;=E7271),SRP!$D$10:$D$14)*(G7271/100)*(E7271/1000)),0))))),2)</f>
        <v>7.59</v>
      </c>
    </row>
    <row r="7272" spans="1:11" x14ac:dyDescent="0.35">
      <c r="A7272" s="2">
        <v>56020</v>
      </c>
      <c r="B7272" s="76" t="s">
        <v>5784</v>
      </c>
      <c r="C7272" s="76" t="s">
        <v>286</v>
      </c>
      <c r="D7272" s="76" t="s">
        <v>5244</v>
      </c>
      <c r="E7272" s="76">
        <v>750</v>
      </c>
      <c r="F7272" s="76">
        <v>12</v>
      </c>
      <c r="G7272" s="77">
        <v>12</v>
      </c>
      <c r="I7272" s="77">
        <v>16.989999999999998</v>
      </c>
      <c r="J7272" s="2">
        <v>1</v>
      </c>
      <c r="K7272" s="119" cm="1">
        <f t="array" ref="K7272">ROUND(IF(C7272="Beer",SUM(LOOKUP(2,1/(SRP!$B$7:$B$9&lt;=E7272)/(SRP!$C$7:$C$9&gt;=E7272),SRP!$D$7:$D$9)*(G7272/100)*(E7272/1000)),IF(C7272="Spirits",SUM(LOOKUP(2,1/(SRP!$B$2:$B$6&lt;=E7272)/(SRP!$C$2:$C$6&gt;=E7272),SRP!$D$2:$D$6)*(G7272/100)*(E7272/1000)),IF(AND(C7272="Wine",D7272="Fortified Wines"),SUM(LOOKUP(2,1/(SRP!$B$20:$B$23&lt;=E7272)/(SRP!$C$20:$C$23&gt;=E7272),SRP!$D$20:$D$23)*(G7272/100)*(E7272/1000)),IF(C7272="Wine",SUM(LOOKUP(2,1/(SRP!$B$15:$B$19&lt;=E7272)/(SRP!$C$15:$C$19&gt;=E7272),SRP!$D$15:$D$19)*(G7272/100)*(E7272/1000)),IF(C7272="Ready to Drink",SUM(LOOKUP(2,1/(SRP!$B$10:$B$14&lt;=E7272)/(SRP!$C$10:$C$14&gt;=E7272),SRP!$D$10:$D$14)*(G7272/100)*(E7272/1000)),0))))),2)</f>
        <v>6.28</v>
      </c>
    </row>
    <row r="7273" spans="1:11" x14ac:dyDescent="0.35">
      <c r="A7273" s="2">
        <v>56022</v>
      </c>
      <c r="B7273" s="76" t="s">
        <v>5785</v>
      </c>
      <c r="C7273" s="76" t="s">
        <v>5938</v>
      </c>
      <c r="D7273" s="76" t="s">
        <v>5283</v>
      </c>
      <c r="E7273" s="76">
        <v>473</v>
      </c>
      <c r="F7273" s="76">
        <v>24</v>
      </c>
      <c r="G7273" s="77">
        <v>7</v>
      </c>
      <c r="I7273" s="77">
        <v>3.99</v>
      </c>
      <c r="J7273" s="2">
        <v>1</v>
      </c>
      <c r="K7273" s="119" cm="1">
        <f t="array" ref="K7273">ROUND(IF(C7273="Beer",SUM(LOOKUP(2,1/(SRP!$B$7:$B$9&lt;=E7273)/(SRP!$C$7:$C$9&gt;=E7273),SRP!$D$7:$D$9)*(G7273/100)*(E7273/1000)),IF(C7273="Spirits",SUM(LOOKUP(2,1/(SRP!$B$2:$B$6&lt;=E7273)/(SRP!$C$2:$C$6&gt;=E7273),SRP!$D$2:$D$6)*(G7273/100)*(E7273/1000)),IF(AND(C7273="Wine",D7273="Fortified Wines"),SUM(LOOKUP(2,1/(SRP!$B$20:$B$23&lt;=E7273)/(SRP!$C$20:$C$23&gt;=E7273),SRP!$D$20:$D$23)*(G7273/100)*(E7273/1000)),IF(C7273="Wine",SUM(LOOKUP(2,1/(SRP!$B$15:$B$19&lt;=E7273)/(SRP!$C$15:$C$19&gt;=E7273),SRP!$D$15:$D$19)*(G7273/100)*(E7273/1000)),IF(C7273="Ready to Drink",SUM(LOOKUP(2,1/(SRP!$B$10:$B$14&lt;=E7273)/(SRP!$C$10:$C$14&gt;=E7273),SRP!$D$10:$D$14)*(G7273/100)*(E7273/1000)),0))))),2)</f>
        <v>2.4500000000000002</v>
      </c>
    </row>
    <row r="7274" spans="1:11" x14ac:dyDescent="0.35">
      <c r="A7274" s="2">
        <v>56022</v>
      </c>
      <c r="B7274" s="76" t="s">
        <v>5785</v>
      </c>
      <c r="C7274" s="76" t="s">
        <v>5938</v>
      </c>
      <c r="D7274" s="76" t="s">
        <v>5283</v>
      </c>
      <c r="E7274" s="76">
        <v>473</v>
      </c>
      <c r="F7274" s="76">
        <v>24</v>
      </c>
      <c r="G7274" s="77">
        <v>7</v>
      </c>
      <c r="I7274" s="77">
        <v>3.99</v>
      </c>
      <c r="J7274" s="2">
        <v>1</v>
      </c>
      <c r="K7274" s="119" cm="1">
        <f t="array" ref="K7274">ROUND(IF(C7274="Beer",SUM(LOOKUP(2,1/(SRP!$B$7:$B$9&lt;=E7274)/(SRP!$C$7:$C$9&gt;=E7274),SRP!$D$7:$D$9)*(G7274/100)*(E7274/1000)),IF(C7274="Spirits",SUM(LOOKUP(2,1/(SRP!$B$2:$B$6&lt;=E7274)/(SRP!$C$2:$C$6&gt;=E7274),SRP!$D$2:$D$6)*(G7274/100)*(E7274/1000)),IF(AND(C7274="Wine",D7274="Fortified Wines"),SUM(LOOKUP(2,1/(SRP!$B$20:$B$23&lt;=E7274)/(SRP!$C$20:$C$23&gt;=E7274),SRP!$D$20:$D$23)*(G7274/100)*(E7274/1000)),IF(C7274="Wine",SUM(LOOKUP(2,1/(SRP!$B$15:$B$19&lt;=E7274)/(SRP!$C$15:$C$19&gt;=E7274),SRP!$D$15:$D$19)*(G7274/100)*(E7274/1000)),IF(C7274="Ready to Drink",SUM(LOOKUP(2,1/(SRP!$B$10:$B$14&lt;=E7274)/(SRP!$C$10:$C$14&gt;=E7274),SRP!$D$10:$D$14)*(G7274/100)*(E7274/1000)),0))))),2)</f>
        <v>2.4500000000000002</v>
      </c>
    </row>
    <row r="7275" spans="1:11" x14ac:dyDescent="0.35">
      <c r="A7275" s="2">
        <v>56026</v>
      </c>
      <c r="B7275" s="76" t="s">
        <v>5786</v>
      </c>
      <c r="C7275" s="76" t="s">
        <v>5938</v>
      </c>
      <c r="D7275" s="76" t="s">
        <v>5283</v>
      </c>
      <c r="E7275" s="76">
        <v>473</v>
      </c>
      <c r="F7275" s="76">
        <v>24</v>
      </c>
      <c r="G7275" s="77">
        <v>7</v>
      </c>
      <c r="I7275" s="77">
        <v>3.99</v>
      </c>
      <c r="J7275" s="2">
        <v>1</v>
      </c>
      <c r="K7275" s="119" cm="1">
        <f t="array" ref="K7275">ROUND(IF(C7275="Beer",SUM(LOOKUP(2,1/(SRP!$B$7:$B$9&lt;=E7275)/(SRP!$C$7:$C$9&gt;=E7275),SRP!$D$7:$D$9)*(G7275/100)*(E7275/1000)),IF(C7275="Spirits",SUM(LOOKUP(2,1/(SRP!$B$2:$B$6&lt;=E7275)/(SRP!$C$2:$C$6&gt;=E7275),SRP!$D$2:$D$6)*(G7275/100)*(E7275/1000)),IF(AND(C7275="Wine",D7275="Fortified Wines"),SUM(LOOKUP(2,1/(SRP!$B$20:$B$23&lt;=E7275)/(SRP!$C$20:$C$23&gt;=E7275),SRP!$D$20:$D$23)*(G7275/100)*(E7275/1000)),IF(C7275="Wine",SUM(LOOKUP(2,1/(SRP!$B$15:$B$19&lt;=E7275)/(SRP!$C$15:$C$19&gt;=E7275),SRP!$D$15:$D$19)*(G7275/100)*(E7275/1000)),IF(C7275="Ready to Drink",SUM(LOOKUP(2,1/(SRP!$B$10:$B$14&lt;=E7275)/(SRP!$C$10:$C$14&gt;=E7275),SRP!$D$10:$D$14)*(G7275/100)*(E7275/1000)),0))))),2)</f>
        <v>2.4500000000000002</v>
      </c>
    </row>
    <row r="7276" spans="1:11" x14ac:dyDescent="0.35">
      <c r="A7276" s="2">
        <v>56026</v>
      </c>
      <c r="B7276" s="76" t="s">
        <v>5786</v>
      </c>
      <c r="C7276" s="76" t="s">
        <v>5938</v>
      </c>
      <c r="D7276" s="76" t="s">
        <v>5283</v>
      </c>
      <c r="E7276" s="76">
        <v>473</v>
      </c>
      <c r="F7276" s="76">
        <v>24</v>
      </c>
      <c r="G7276" s="77">
        <v>7</v>
      </c>
      <c r="I7276" s="77">
        <v>3.99</v>
      </c>
      <c r="J7276" s="2">
        <v>1</v>
      </c>
      <c r="K7276" s="119" cm="1">
        <f t="array" ref="K7276">ROUND(IF(C7276="Beer",SUM(LOOKUP(2,1/(SRP!$B$7:$B$9&lt;=E7276)/(SRP!$C$7:$C$9&gt;=E7276),SRP!$D$7:$D$9)*(G7276/100)*(E7276/1000)),IF(C7276="Spirits",SUM(LOOKUP(2,1/(SRP!$B$2:$B$6&lt;=E7276)/(SRP!$C$2:$C$6&gt;=E7276),SRP!$D$2:$D$6)*(G7276/100)*(E7276/1000)),IF(AND(C7276="Wine",D7276="Fortified Wines"),SUM(LOOKUP(2,1/(SRP!$B$20:$B$23&lt;=E7276)/(SRP!$C$20:$C$23&gt;=E7276),SRP!$D$20:$D$23)*(G7276/100)*(E7276/1000)),IF(C7276="Wine",SUM(LOOKUP(2,1/(SRP!$B$15:$B$19&lt;=E7276)/(SRP!$C$15:$C$19&gt;=E7276),SRP!$D$15:$D$19)*(G7276/100)*(E7276/1000)),IF(C7276="Ready to Drink",SUM(LOOKUP(2,1/(SRP!$B$10:$B$14&lt;=E7276)/(SRP!$C$10:$C$14&gt;=E7276),SRP!$D$10:$D$14)*(G7276/100)*(E7276/1000)),0))))),2)</f>
        <v>2.4500000000000002</v>
      </c>
    </row>
    <row r="7277" spans="1:11" x14ac:dyDescent="0.35">
      <c r="A7277" s="2">
        <v>56046</v>
      </c>
      <c r="B7277" s="76" t="s">
        <v>5787</v>
      </c>
      <c r="C7277" s="76" t="s">
        <v>5938</v>
      </c>
      <c r="D7277" s="76" t="s">
        <v>5283</v>
      </c>
      <c r="E7277" s="76">
        <v>473</v>
      </c>
      <c r="F7277" s="76">
        <v>24</v>
      </c>
      <c r="G7277" s="77">
        <v>7</v>
      </c>
      <c r="I7277" s="77">
        <v>3.99</v>
      </c>
      <c r="J7277" s="2">
        <v>1</v>
      </c>
      <c r="K7277" s="119" cm="1">
        <f t="array" ref="K7277">ROUND(IF(C7277="Beer",SUM(LOOKUP(2,1/(SRP!$B$7:$B$9&lt;=E7277)/(SRP!$C$7:$C$9&gt;=E7277),SRP!$D$7:$D$9)*(G7277/100)*(E7277/1000)),IF(C7277="Spirits",SUM(LOOKUP(2,1/(SRP!$B$2:$B$6&lt;=E7277)/(SRP!$C$2:$C$6&gt;=E7277),SRP!$D$2:$D$6)*(G7277/100)*(E7277/1000)),IF(AND(C7277="Wine",D7277="Fortified Wines"),SUM(LOOKUP(2,1/(SRP!$B$20:$B$23&lt;=E7277)/(SRP!$C$20:$C$23&gt;=E7277),SRP!$D$20:$D$23)*(G7277/100)*(E7277/1000)),IF(C7277="Wine",SUM(LOOKUP(2,1/(SRP!$B$15:$B$19&lt;=E7277)/(SRP!$C$15:$C$19&gt;=E7277),SRP!$D$15:$D$19)*(G7277/100)*(E7277/1000)),IF(C7277="Ready to Drink",SUM(LOOKUP(2,1/(SRP!$B$10:$B$14&lt;=E7277)/(SRP!$C$10:$C$14&gt;=E7277),SRP!$D$10:$D$14)*(G7277/100)*(E7277/1000)),0))))),2)</f>
        <v>2.4500000000000002</v>
      </c>
    </row>
    <row r="7278" spans="1:11" x14ac:dyDescent="0.35">
      <c r="A7278" s="2">
        <v>56046</v>
      </c>
      <c r="B7278" s="76" t="s">
        <v>5787</v>
      </c>
      <c r="C7278" s="76" t="s">
        <v>5938</v>
      </c>
      <c r="D7278" s="76" t="s">
        <v>5283</v>
      </c>
      <c r="E7278" s="76">
        <v>473</v>
      </c>
      <c r="F7278" s="76">
        <v>24</v>
      </c>
      <c r="G7278" s="77">
        <v>7</v>
      </c>
      <c r="I7278" s="77">
        <v>3.99</v>
      </c>
      <c r="J7278" s="2">
        <v>1</v>
      </c>
      <c r="K7278" s="119" cm="1">
        <f t="array" ref="K7278">ROUND(IF(C7278="Beer",SUM(LOOKUP(2,1/(SRP!$B$7:$B$9&lt;=E7278)/(SRP!$C$7:$C$9&gt;=E7278),SRP!$D$7:$D$9)*(G7278/100)*(E7278/1000)),IF(C7278="Spirits",SUM(LOOKUP(2,1/(SRP!$B$2:$B$6&lt;=E7278)/(SRP!$C$2:$C$6&gt;=E7278),SRP!$D$2:$D$6)*(G7278/100)*(E7278/1000)),IF(AND(C7278="Wine",D7278="Fortified Wines"),SUM(LOOKUP(2,1/(SRP!$B$20:$B$23&lt;=E7278)/(SRP!$C$20:$C$23&gt;=E7278),SRP!$D$20:$D$23)*(G7278/100)*(E7278/1000)),IF(C7278="Wine",SUM(LOOKUP(2,1/(SRP!$B$15:$B$19&lt;=E7278)/(SRP!$C$15:$C$19&gt;=E7278),SRP!$D$15:$D$19)*(G7278/100)*(E7278/1000)),IF(C7278="Ready to Drink",SUM(LOOKUP(2,1/(SRP!$B$10:$B$14&lt;=E7278)/(SRP!$C$10:$C$14&gt;=E7278),SRP!$D$10:$D$14)*(G7278/100)*(E7278/1000)),0))))),2)</f>
        <v>2.4500000000000002</v>
      </c>
    </row>
    <row r="7279" spans="1:11" x14ac:dyDescent="0.35">
      <c r="A7279" s="2">
        <v>56060</v>
      </c>
      <c r="B7279" s="76" t="s">
        <v>5788</v>
      </c>
      <c r="C7279" s="76" t="s">
        <v>5938</v>
      </c>
      <c r="D7279" s="76" t="s">
        <v>5746</v>
      </c>
      <c r="E7279" s="76">
        <v>355</v>
      </c>
      <c r="F7279" s="76">
        <v>24</v>
      </c>
      <c r="G7279" s="77">
        <v>5</v>
      </c>
      <c r="I7279" s="77">
        <v>4.42</v>
      </c>
      <c r="J7279" s="2">
        <v>1</v>
      </c>
      <c r="K7279" s="119" cm="1">
        <f t="array" ref="K7279">ROUND(IF(C7279="Beer",SUM(LOOKUP(2,1/(SRP!$B$7:$B$9&lt;=E7279)/(SRP!$C$7:$C$9&gt;=E7279),SRP!$D$7:$D$9)*(G7279/100)*(E7279/1000)),IF(C7279="Spirits",SUM(LOOKUP(2,1/(SRP!$B$2:$B$6&lt;=E7279)/(SRP!$C$2:$C$6&gt;=E7279),SRP!$D$2:$D$6)*(G7279/100)*(E7279/1000)),IF(AND(C7279="Wine",D7279="Fortified Wines"),SUM(LOOKUP(2,1/(SRP!$B$20:$B$23&lt;=E7279)/(SRP!$C$20:$C$23&gt;=E7279),SRP!$D$20:$D$23)*(G7279/100)*(E7279/1000)),IF(C7279="Wine",SUM(LOOKUP(2,1/(SRP!$B$15:$B$19&lt;=E7279)/(SRP!$C$15:$C$19&gt;=E7279),SRP!$D$15:$D$19)*(G7279/100)*(E7279/1000)),IF(C7279="Ready to Drink",SUM(LOOKUP(2,1/(SRP!$B$10:$B$14&lt;=E7279)/(SRP!$C$10:$C$14&gt;=E7279),SRP!$D$10:$D$14)*(G7279/100)*(E7279/1000)),0))))),2)</f>
        <v>1.41</v>
      </c>
    </row>
    <row r="7280" spans="1:11" x14ac:dyDescent="0.35">
      <c r="A7280" s="2">
        <v>56060</v>
      </c>
      <c r="B7280" s="76" t="s">
        <v>5788</v>
      </c>
      <c r="C7280" s="76" t="s">
        <v>5938</v>
      </c>
      <c r="D7280" s="76" t="s">
        <v>5746</v>
      </c>
      <c r="E7280" s="76">
        <v>355</v>
      </c>
      <c r="F7280" s="76">
        <v>24</v>
      </c>
      <c r="G7280" s="77">
        <v>5</v>
      </c>
      <c r="I7280" s="77">
        <v>4.42</v>
      </c>
      <c r="J7280" s="2">
        <v>1</v>
      </c>
      <c r="K7280" s="119" cm="1">
        <f t="array" ref="K7280">ROUND(IF(C7280="Beer",SUM(LOOKUP(2,1/(SRP!$B$7:$B$9&lt;=E7280)/(SRP!$C$7:$C$9&gt;=E7280),SRP!$D$7:$D$9)*(G7280/100)*(E7280/1000)),IF(C7280="Spirits",SUM(LOOKUP(2,1/(SRP!$B$2:$B$6&lt;=E7280)/(SRP!$C$2:$C$6&gt;=E7280),SRP!$D$2:$D$6)*(G7280/100)*(E7280/1000)),IF(AND(C7280="Wine",D7280="Fortified Wines"),SUM(LOOKUP(2,1/(SRP!$B$20:$B$23&lt;=E7280)/(SRP!$C$20:$C$23&gt;=E7280),SRP!$D$20:$D$23)*(G7280/100)*(E7280/1000)),IF(C7280="Wine",SUM(LOOKUP(2,1/(SRP!$B$15:$B$19&lt;=E7280)/(SRP!$C$15:$C$19&gt;=E7280),SRP!$D$15:$D$19)*(G7280/100)*(E7280/1000)),IF(C7280="Ready to Drink",SUM(LOOKUP(2,1/(SRP!$B$10:$B$14&lt;=E7280)/(SRP!$C$10:$C$14&gt;=E7280),SRP!$D$10:$D$14)*(G7280/100)*(E7280/1000)),0))))),2)</f>
        <v>1.41</v>
      </c>
    </row>
    <row r="7281" spans="1:11" x14ac:dyDescent="0.35">
      <c r="A7281" s="2">
        <v>56076</v>
      </c>
      <c r="B7281" s="76" t="s">
        <v>5789</v>
      </c>
      <c r="C7281" s="76" t="s">
        <v>5938</v>
      </c>
      <c r="D7281" s="76" t="s">
        <v>5746</v>
      </c>
      <c r="E7281" s="76">
        <v>355</v>
      </c>
      <c r="F7281" s="76">
        <v>24</v>
      </c>
      <c r="G7281" s="77">
        <v>5</v>
      </c>
      <c r="I7281" s="77">
        <v>4.42</v>
      </c>
      <c r="J7281" s="2">
        <v>1</v>
      </c>
      <c r="K7281" s="119" cm="1">
        <f t="array" ref="K7281">ROUND(IF(C7281="Beer",SUM(LOOKUP(2,1/(SRP!$B$7:$B$9&lt;=E7281)/(SRP!$C$7:$C$9&gt;=E7281),SRP!$D$7:$D$9)*(G7281/100)*(E7281/1000)),IF(C7281="Spirits",SUM(LOOKUP(2,1/(SRP!$B$2:$B$6&lt;=E7281)/(SRP!$C$2:$C$6&gt;=E7281),SRP!$D$2:$D$6)*(G7281/100)*(E7281/1000)),IF(AND(C7281="Wine",D7281="Fortified Wines"),SUM(LOOKUP(2,1/(SRP!$B$20:$B$23&lt;=E7281)/(SRP!$C$20:$C$23&gt;=E7281),SRP!$D$20:$D$23)*(G7281/100)*(E7281/1000)),IF(C7281="Wine",SUM(LOOKUP(2,1/(SRP!$B$15:$B$19&lt;=E7281)/(SRP!$C$15:$C$19&gt;=E7281),SRP!$D$15:$D$19)*(G7281/100)*(E7281/1000)),IF(C7281="Ready to Drink",SUM(LOOKUP(2,1/(SRP!$B$10:$B$14&lt;=E7281)/(SRP!$C$10:$C$14&gt;=E7281),SRP!$D$10:$D$14)*(G7281/100)*(E7281/1000)),0))))),2)</f>
        <v>1.41</v>
      </c>
    </row>
    <row r="7282" spans="1:11" x14ac:dyDescent="0.35">
      <c r="A7282" s="2">
        <v>56076</v>
      </c>
      <c r="B7282" s="76" t="s">
        <v>5789</v>
      </c>
      <c r="C7282" s="76" t="s">
        <v>5938</v>
      </c>
      <c r="D7282" s="76" t="s">
        <v>5746</v>
      </c>
      <c r="E7282" s="76">
        <v>355</v>
      </c>
      <c r="F7282" s="76">
        <v>24</v>
      </c>
      <c r="G7282" s="77">
        <v>5</v>
      </c>
      <c r="I7282" s="77">
        <v>4.42</v>
      </c>
      <c r="J7282" s="2">
        <v>1</v>
      </c>
      <c r="K7282" s="119" cm="1">
        <f t="array" ref="K7282">ROUND(IF(C7282="Beer",SUM(LOOKUP(2,1/(SRP!$B$7:$B$9&lt;=E7282)/(SRP!$C$7:$C$9&gt;=E7282),SRP!$D$7:$D$9)*(G7282/100)*(E7282/1000)),IF(C7282="Spirits",SUM(LOOKUP(2,1/(SRP!$B$2:$B$6&lt;=E7282)/(SRP!$C$2:$C$6&gt;=E7282),SRP!$D$2:$D$6)*(G7282/100)*(E7282/1000)),IF(AND(C7282="Wine",D7282="Fortified Wines"),SUM(LOOKUP(2,1/(SRP!$B$20:$B$23&lt;=E7282)/(SRP!$C$20:$C$23&gt;=E7282),SRP!$D$20:$D$23)*(G7282/100)*(E7282/1000)),IF(C7282="Wine",SUM(LOOKUP(2,1/(SRP!$B$15:$B$19&lt;=E7282)/(SRP!$C$15:$C$19&gt;=E7282),SRP!$D$15:$D$19)*(G7282/100)*(E7282/1000)),IF(C7282="Ready to Drink",SUM(LOOKUP(2,1/(SRP!$B$10:$B$14&lt;=E7282)/(SRP!$C$10:$C$14&gt;=E7282),SRP!$D$10:$D$14)*(G7282/100)*(E7282/1000)),0))))),2)</f>
        <v>1.41</v>
      </c>
    </row>
    <row r="7283" spans="1:11" x14ac:dyDescent="0.35">
      <c r="A7283" s="2">
        <v>56077</v>
      </c>
      <c r="B7283" s="76" t="s">
        <v>5790</v>
      </c>
      <c r="C7283" s="76" t="s">
        <v>287</v>
      </c>
      <c r="D7283" s="76" t="s">
        <v>5240</v>
      </c>
      <c r="E7283" s="76">
        <v>473</v>
      </c>
      <c r="F7283" s="76">
        <v>24</v>
      </c>
      <c r="G7283" s="77">
        <v>5.8</v>
      </c>
      <c r="I7283" s="77">
        <v>4.95</v>
      </c>
      <c r="J7283" s="2">
        <v>1</v>
      </c>
      <c r="K7283" s="119" cm="1">
        <f t="array" ref="K7283">ROUND(IF(C7283="Beer",SUM(LOOKUP(2,1/(SRP!$B$7:$B$9&lt;=E7283)/(SRP!$C$7:$C$9&gt;=E7283),SRP!$D$7:$D$9)*(G7283/100)*(E7283/1000)),IF(C7283="Spirits",SUM(LOOKUP(2,1/(SRP!$B$2:$B$6&lt;=E7283)/(SRP!$C$2:$C$6&gt;=E7283),SRP!$D$2:$D$6)*(G7283/100)*(E7283/1000)),IF(AND(C7283="Wine",D7283="Fortified Wines"),SUM(LOOKUP(2,1/(SRP!$B$20:$B$23&lt;=E7283)/(SRP!$C$20:$C$23&gt;=E7283),SRP!$D$20:$D$23)*(G7283/100)*(E7283/1000)),IF(C7283="Wine",SUM(LOOKUP(2,1/(SRP!$B$15:$B$19&lt;=E7283)/(SRP!$C$15:$C$19&gt;=E7283),SRP!$D$15:$D$19)*(G7283/100)*(E7283/1000)),IF(C7283="Ready to Drink",SUM(LOOKUP(2,1/(SRP!$B$10:$B$14&lt;=E7283)/(SRP!$C$10:$C$14&gt;=E7283),SRP!$D$10:$D$14)*(G7283/100)*(E7283/1000)),0))))),2)</f>
        <v>1.92</v>
      </c>
    </row>
    <row r="7284" spans="1:11" x14ac:dyDescent="0.35">
      <c r="A7284" s="2">
        <v>56077</v>
      </c>
      <c r="B7284" s="76" t="s">
        <v>5790</v>
      </c>
      <c r="C7284" s="76" t="s">
        <v>287</v>
      </c>
      <c r="D7284" s="76" t="s">
        <v>5240</v>
      </c>
      <c r="E7284" s="76">
        <v>473</v>
      </c>
      <c r="F7284" s="76">
        <v>24</v>
      </c>
      <c r="G7284" s="77">
        <v>5.8</v>
      </c>
      <c r="I7284" s="77">
        <v>4.95</v>
      </c>
      <c r="J7284" s="2">
        <v>1</v>
      </c>
      <c r="K7284" s="119" cm="1">
        <f t="array" ref="K7284">ROUND(IF(C7284="Beer",SUM(LOOKUP(2,1/(SRP!$B$7:$B$9&lt;=E7284)/(SRP!$C$7:$C$9&gt;=E7284),SRP!$D$7:$D$9)*(G7284/100)*(E7284/1000)),IF(C7284="Spirits",SUM(LOOKUP(2,1/(SRP!$B$2:$B$6&lt;=E7284)/(SRP!$C$2:$C$6&gt;=E7284),SRP!$D$2:$D$6)*(G7284/100)*(E7284/1000)),IF(AND(C7284="Wine",D7284="Fortified Wines"),SUM(LOOKUP(2,1/(SRP!$B$20:$B$23&lt;=E7284)/(SRP!$C$20:$C$23&gt;=E7284),SRP!$D$20:$D$23)*(G7284/100)*(E7284/1000)),IF(C7284="Wine",SUM(LOOKUP(2,1/(SRP!$B$15:$B$19&lt;=E7284)/(SRP!$C$15:$C$19&gt;=E7284),SRP!$D$15:$D$19)*(G7284/100)*(E7284/1000)),IF(C7284="Ready to Drink",SUM(LOOKUP(2,1/(SRP!$B$10:$B$14&lt;=E7284)/(SRP!$C$10:$C$14&gt;=E7284),SRP!$D$10:$D$14)*(G7284/100)*(E7284/1000)),0))))),2)</f>
        <v>1.92</v>
      </c>
    </row>
    <row r="7285" spans="1:11" x14ac:dyDescent="0.35">
      <c r="A7285" s="2">
        <v>56079</v>
      </c>
      <c r="B7285" s="76" t="s">
        <v>5791</v>
      </c>
      <c r="C7285" s="76" t="s">
        <v>287</v>
      </c>
      <c r="D7285" s="76" t="s">
        <v>5240</v>
      </c>
      <c r="E7285" s="76">
        <v>355</v>
      </c>
      <c r="F7285" s="76">
        <v>12</v>
      </c>
      <c r="G7285" s="77">
        <v>6.6</v>
      </c>
      <c r="I7285" s="77">
        <v>8.9499999999999993</v>
      </c>
      <c r="J7285" s="2">
        <v>1</v>
      </c>
      <c r="K7285" s="119" cm="1">
        <f t="array" ref="K7285">ROUND(IF(C7285="Beer",SUM(LOOKUP(2,1/(SRP!$B$7:$B$9&lt;=E7285)/(SRP!$C$7:$C$9&gt;=E7285),SRP!$D$7:$D$9)*(G7285/100)*(E7285/1000)),IF(C7285="Spirits",SUM(LOOKUP(2,1/(SRP!$B$2:$B$6&lt;=E7285)/(SRP!$C$2:$C$6&gt;=E7285),SRP!$D$2:$D$6)*(G7285/100)*(E7285/1000)),IF(AND(C7285="Wine",D7285="Fortified Wines"),SUM(LOOKUP(2,1/(SRP!$B$20:$B$23&lt;=E7285)/(SRP!$C$20:$C$23&gt;=E7285),SRP!$D$20:$D$23)*(G7285/100)*(E7285/1000)),IF(C7285="Wine",SUM(LOOKUP(2,1/(SRP!$B$15:$B$19&lt;=E7285)/(SRP!$C$15:$C$19&gt;=E7285),SRP!$D$15:$D$19)*(G7285/100)*(E7285/1000)),IF(C7285="Ready to Drink",SUM(LOOKUP(2,1/(SRP!$B$10:$B$14&lt;=E7285)/(SRP!$C$10:$C$14&gt;=E7285),SRP!$D$10:$D$14)*(G7285/100)*(E7285/1000)),0))))),2)</f>
        <v>1.64</v>
      </c>
    </row>
    <row r="7286" spans="1:11" x14ac:dyDescent="0.35">
      <c r="A7286" s="2">
        <v>56079</v>
      </c>
      <c r="B7286" s="76" t="s">
        <v>5791</v>
      </c>
      <c r="C7286" s="76" t="s">
        <v>287</v>
      </c>
      <c r="D7286" s="76" t="s">
        <v>5240</v>
      </c>
      <c r="E7286" s="76">
        <v>355</v>
      </c>
      <c r="F7286" s="76">
        <v>12</v>
      </c>
      <c r="G7286" s="77">
        <v>6.6</v>
      </c>
      <c r="I7286" s="77">
        <v>8.9499999999999993</v>
      </c>
      <c r="J7286" s="2">
        <v>1</v>
      </c>
      <c r="K7286" s="119" cm="1">
        <f t="array" ref="K7286">ROUND(IF(C7286="Beer",SUM(LOOKUP(2,1/(SRP!$B$7:$B$9&lt;=E7286)/(SRP!$C$7:$C$9&gt;=E7286),SRP!$D$7:$D$9)*(G7286/100)*(E7286/1000)),IF(C7286="Spirits",SUM(LOOKUP(2,1/(SRP!$B$2:$B$6&lt;=E7286)/(SRP!$C$2:$C$6&gt;=E7286),SRP!$D$2:$D$6)*(G7286/100)*(E7286/1000)),IF(AND(C7286="Wine",D7286="Fortified Wines"),SUM(LOOKUP(2,1/(SRP!$B$20:$B$23&lt;=E7286)/(SRP!$C$20:$C$23&gt;=E7286),SRP!$D$20:$D$23)*(G7286/100)*(E7286/1000)),IF(C7286="Wine",SUM(LOOKUP(2,1/(SRP!$B$15:$B$19&lt;=E7286)/(SRP!$C$15:$C$19&gt;=E7286),SRP!$D$15:$D$19)*(G7286/100)*(E7286/1000)),IF(C7286="Ready to Drink",SUM(LOOKUP(2,1/(SRP!$B$10:$B$14&lt;=E7286)/(SRP!$C$10:$C$14&gt;=E7286),SRP!$D$10:$D$14)*(G7286/100)*(E7286/1000)),0))))),2)</f>
        <v>1.64</v>
      </c>
    </row>
    <row r="7287" spans="1:11" x14ac:dyDescent="0.35">
      <c r="A7287" s="2">
        <v>56082</v>
      </c>
      <c r="B7287" s="76" t="s">
        <v>5792</v>
      </c>
      <c r="C7287" s="76" t="s">
        <v>287</v>
      </c>
      <c r="D7287" s="76" t="s">
        <v>5266</v>
      </c>
      <c r="E7287" s="76">
        <v>473</v>
      </c>
      <c r="F7287" s="76">
        <v>24</v>
      </c>
      <c r="G7287" s="77">
        <v>5</v>
      </c>
      <c r="I7287" s="77">
        <v>4.49</v>
      </c>
      <c r="J7287" s="2">
        <v>1</v>
      </c>
      <c r="K7287" s="119" cm="1">
        <f t="array" ref="K7287">ROUND(IF(C7287="Beer",SUM(LOOKUP(2,1/(SRP!$B$7:$B$9&lt;=E7287)/(SRP!$C$7:$C$9&gt;=E7287),SRP!$D$7:$D$9)*(G7287/100)*(E7287/1000)),IF(C7287="Spirits",SUM(LOOKUP(2,1/(SRP!$B$2:$B$6&lt;=E7287)/(SRP!$C$2:$C$6&gt;=E7287),SRP!$D$2:$D$6)*(G7287/100)*(E7287/1000)),IF(AND(C7287="Wine",D7287="Fortified Wines"),SUM(LOOKUP(2,1/(SRP!$B$20:$B$23&lt;=E7287)/(SRP!$C$20:$C$23&gt;=E7287),SRP!$D$20:$D$23)*(G7287/100)*(E7287/1000)),IF(C7287="Wine",SUM(LOOKUP(2,1/(SRP!$B$15:$B$19&lt;=E7287)/(SRP!$C$15:$C$19&gt;=E7287),SRP!$D$15:$D$19)*(G7287/100)*(E7287/1000)),IF(C7287="Ready to Drink",SUM(LOOKUP(2,1/(SRP!$B$10:$B$14&lt;=E7287)/(SRP!$C$10:$C$14&gt;=E7287),SRP!$D$10:$D$14)*(G7287/100)*(E7287/1000)),0))))),2)</f>
        <v>1.65</v>
      </c>
    </row>
    <row r="7288" spans="1:11" x14ac:dyDescent="0.35">
      <c r="A7288" s="2">
        <v>56082</v>
      </c>
      <c r="B7288" s="76" t="s">
        <v>5792</v>
      </c>
      <c r="C7288" s="76" t="s">
        <v>287</v>
      </c>
      <c r="D7288" s="76" t="s">
        <v>5266</v>
      </c>
      <c r="E7288" s="76">
        <v>473</v>
      </c>
      <c r="F7288" s="76">
        <v>24</v>
      </c>
      <c r="G7288" s="77">
        <v>5</v>
      </c>
      <c r="I7288" s="77">
        <v>4.49</v>
      </c>
      <c r="J7288" s="2">
        <v>1</v>
      </c>
      <c r="K7288" s="119" cm="1">
        <f t="array" ref="K7288">ROUND(IF(C7288="Beer",SUM(LOOKUP(2,1/(SRP!$B$7:$B$9&lt;=E7288)/(SRP!$C$7:$C$9&gt;=E7288),SRP!$D$7:$D$9)*(G7288/100)*(E7288/1000)),IF(C7288="Spirits",SUM(LOOKUP(2,1/(SRP!$B$2:$B$6&lt;=E7288)/(SRP!$C$2:$C$6&gt;=E7288),SRP!$D$2:$D$6)*(G7288/100)*(E7288/1000)),IF(AND(C7288="Wine",D7288="Fortified Wines"),SUM(LOOKUP(2,1/(SRP!$B$20:$B$23&lt;=E7288)/(SRP!$C$20:$C$23&gt;=E7288),SRP!$D$20:$D$23)*(G7288/100)*(E7288/1000)),IF(C7288="Wine",SUM(LOOKUP(2,1/(SRP!$B$15:$B$19&lt;=E7288)/(SRP!$C$15:$C$19&gt;=E7288),SRP!$D$15:$D$19)*(G7288/100)*(E7288/1000)),IF(C7288="Ready to Drink",SUM(LOOKUP(2,1/(SRP!$B$10:$B$14&lt;=E7288)/(SRP!$C$10:$C$14&gt;=E7288),SRP!$D$10:$D$14)*(G7288/100)*(E7288/1000)),0))))),2)</f>
        <v>1.65</v>
      </c>
    </row>
    <row r="7289" spans="1:11" x14ac:dyDescent="0.35">
      <c r="A7289" s="2">
        <v>56084</v>
      </c>
      <c r="B7289" s="76" t="s">
        <v>6477</v>
      </c>
      <c r="C7289" s="76" t="s">
        <v>285</v>
      </c>
      <c r="D7289" s="76" t="s">
        <v>5274</v>
      </c>
      <c r="E7289" s="76">
        <v>750</v>
      </c>
      <c r="F7289" s="76">
        <v>6</v>
      </c>
      <c r="G7289" s="77">
        <v>40</v>
      </c>
      <c r="I7289" s="77">
        <v>91.99</v>
      </c>
      <c r="J7289" s="2">
        <v>1</v>
      </c>
      <c r="K7289" s="119" cm="1">
        <f t="array" ref="K7289">ROUND(IF(C7289="Beer",SUM(LOOKUP(2,1/(SRP!$B$7:$B$9&lt;=E7289)/(SRP!$C$7:$C$9&gt;=E7289),SRP!$D$7:$D$9)*(G7289/100)*(E7289/1000)),IF(C7289="Spirits",SUM(LOOKUP(2,1/(SRP!$B$2:$B$6&lt;=E7289)/(SRP!$C$2:$C$6&gt;=E7289),SRP!$D$2:$D$6)*(G7289/100)*(E7289/1000)),IF(AND(C7289="Wine",D7289="Fortified Wines"),SUM(LOOKUP(2,1/(SRP!$B$20:$B$23&lt;=E7289)/(SRP!$C$20:$C$23&gt;=E7289),SRP!$D$20:$D$23)*(G7289/100)*(E7289/1000)),IF(C7289="Wine",SUM(LOOKUP(2,1/(SRP!$B$15:$B$19&lt;=E7289)/(SRP!$C$15:$C$19&gt;=E7289),SRP!$D$15:$D$19)*(G7289/100)*(E7289/1000)),IF(C7289="Ready to Drink",SUM(LOOKUP(2,1/(SRP!$B$10:$B$14&lt;=E7289)/(SRP!$C$10:$C$14&gt;=E7289),SRP!$D$10:$D$14)*(G7289/100)*(E7289/1000)),0))))),2)</f>
        <v>20.94</v>
      </c>
    </row>
    <row r="7290" spans="1:11" x14ac:dyDescent="0.35">
      <c r="A7290" s="2">
        <v>56085</v>
      </c>
      <c r="B7290" s="76" t="s">
        <v>5793</v>
      </c>
      <c r="C7290" s="76" t="s">
        <v>287</v>
      </c>
      <c r="D7290" s="76" t="s">
        <v>5292</v>
      </c>
      <c r="E7290" s="76">
        <v>473</v>
      </c>
      <c r="F7290" s="76">
        <v>24</v>
      </c>
      <c r="G7290" s="77">
        <v>5</v>
      </c>
      <c r="I7290" s="77">
        <v>5.99</v>
      </c>
      <c r="J7290" s="2">
        <v>1</v>
      </c>
      <c r="K7290" s="119" cm="1">
        <f t="array" ref="K7290">ROUND(IF(C7290="Beer",SUM(LOOKUP(2,1/(SRP!$B$7:$B$9&lt;=E7290)/(SRP!$C$7:$C$9&gt;=E7290),SRP!$D$7:$D$9)*(G7290/100)*(E7290/1000)),IF(C7290="Spirits",SUM(LOOKUP(2,1/(SRP!$B$2:$B$6&lt;=E7290)/(SRP!$C$2:$C$6&gt;=E7290),SRP!$D$2:$D$6)*(G7290/100)*(E7290/1000)),IF(AND(C7290="Wine",D7290="Fortified Wines"),SUM(LOOKUP(2,1/(SRP!$B$20:$B$23&lt;=E7290)/(SRP!$C$20:$C$23&gt;=E7290),SRP!$D$20:$D$23)*(G7290/100)*(E7290/1000)),IF(C7290="Wine",SUM(LOOKUP(2,1/(SRP!$B$15:$B$19&lt;=E7290)/(SRP!$C$15:$C$19&gt;=E7290),SRP!$D$15:$D$19)*(G7290/100)*(E7290/1000)),IF(C7290="Ready to Drink",SUM(LOOKUP(2,1/(SRP!$B$10:$B$14&lt;=E7290)/(SRP!$C$10:$C$14&gt;=E7290),SRP!$D$10:$D$14)*(G7290/100)*(E7290/1000)),0))))),2)</f>
        <v>1.65</v>
      </c>
    </row>
    <row r="7291" spans="1:11" x14ac:dyDescent="0.35">
      <c r="A7291" s="2">
        <v>56085</v>
      </c>
      <c r="B7291" s="76" t="s">
        <v>5793</v>
      </c>
      <c r="C7291" s="76" t="s">
        <v>287</v>
      </c>
      <c r="D7291" s="76" t="s">
        <v>5292</v>
      </c>
      <c r="E7291" s="76">
        <v>473</v>
      </c>
      <c r="F7291" s="76">
        <v>24</v>
      </c>
      <c r="G7291" s="77">
        <v>5</v>
      </c>
      <c r="I7291" s="77">
        <v>5.99</v>
      </c>
      <c r="J7291" s="2">
        <v>1</v>
      </c>
      <c r="K7291" s="119" cm="1">
        <f t="array" ref="K7291">ROUND(IF(C7291="Beer",SUM(LOOKUP(2,1/(SRP!$B$7:$B$9&lt;=E7291)/(SRP!$C$7:$C$9&gt;=E7291),SRP!$D$7:$D$9)*(G7291/100)*(E7291/1000)),IF(C7291="Spirits",SUM(LOOKUP(2,1/(SRP!$B$2:$B$6&lt;=E7291)/(SRP!$C$2:$C$6&gt;=E7291),SRP!$D$2:$D$6)*(G7291/100)*(E7291/1000)),IF(AND(C7291="Wine",D7291="Fortified Wines"),SUM(LOOKUP(2,1/(SRP!$B$20:$B$23&lt;=E7291)/(SRP!$C$20:$C$23&gt;=E7291),SRP!$D$20:$D$23)*(G7291/100)*(E7291/1000)),IF(C7291="Wine",SUM(LOOKUP(2,1/(SRP!$B$15:$B$19&lt;=E7291)/(SRP!$C$15:$C$19&gt;=E7291),SRP!$D$15:$D$19)*(G7291/100)*(E7291/1000)),IF(C7291="Ready to Drink",SUM(LOOKUP(2,1/(SRP!$B$10:$B$14&lt;=E7291)/(SRP!$C$10:$C$14&gt;=E7291),SRP!$D$10:$D$14)*(G7291/100)*(E7291/1000)),0))))),2)</f>
        <v>1.65</v>
      </c>
    </row>
    <row r="7292" spans="1:11" x14ac:dyDescent="0.35">
      <c r="A7292" s="2">
        <v>56093</v>
      </c>
      <c r="B7292" s="76" t="s">
        <v>5794</v>
      </c>
      <c r="C7292" s="76" t="s">
        <v>5938</v>
      </c>
      <c r="D7292" s="76" t="s">
        <v>5746</v>
      </c>
      <c r="E7292" s="76">
        <v>355</v>
      </c>
      <c r="F7292" s="76">
        <v>24</v>
      </c>
      <c r="G7292" s="77">
        <v>5</v>
      </c>
      <c r="I7292" s="77">
        <v>4.42</v>
      </c>
      <c r="J7292" s="2">
        <v>1</v>
      </c>
      <c r="K7292" s="119" cm="1">
        <f t="array" ref="K7292">ROUND(IF(C7292="Beer",SUM(LOOKUP(2,1/(SRP!$B$7:$B$9&lt;=E7292)/(SRP!$C$7:$C$9&gt;=E7292),SRP!$D$7:$D$9)*(G7292/100)*(E7292/1000)),IF(C7292="Spirits",SUM(LOOKUP(2,1/(SRP!$B$2:$B$6&lt;=E7292)/(SRP!$C$2:$C$6&gt;=E7292),SRP!$D$2:$D$6)*(G7292/100)*(E7292/1000)),IF(AND(C7292="Wine",D7292="Fortified Wines"),SUM(LOOKUP(2,1/(SRP!$B$20:$B$23&lt;=E7292)/(SRP!$C$20:$C$23&gt;=E7292),SRP!$D$20:$D$23)*(G7292/100)*(E7292/1000)),IF(C7292="Wine",SUM(LOOKUP(2,1/(SRP!$B$15:$B$19&lt;=E7292)/(SRP!$C$15:$C$19&gt;=E7292),SRP!$D$15:$D$19)*(G7292/100)*(E7292/1000)),IF(C7292="Ready to Drink",SUM(LOOKUP(2,1/(SRP!$B$10:$B$14&lt;=E7292)/(SRP!$C$10:$C$14&gt;=E7292),SRP!$D$10:$D$14)*(G7292/100)*(E7292/1000)),0))))),2)</f>
        <v>1.41</v>
      </c>
    </row>
    <row r="7293" spans="1:11" x14ac:dyDescent="0.35">
      <c r="A7293" s="2">
        <v>56093</v>
      </c>
      <c r="B7293" s="76" t="s">
        <v>5794</v>
      </c>
      <c r="C7293" s="76" t="s">
        <v>5938</v>
      </c>
      <c r="D7293" s="76" t="s">
        <v>5746</v>
      </c>
      <c r="E7293" s="76">
        <v>355</v>
      </c>
      <c r="F7293" s="76">
        <v>24</v>
      </c>
      <c r="G7293" s="77">
        <v>5</v>
      </c>
      <c r="I7293" s="77">
        <v>4.42</v>
      </c>
      <c r="J7293" s="2">
        <v>1</v>
      </c>
      <c r="K7293" s="119" cm="1">
        <f t="array" ref="K7293">ROUND(IF(C7293="Beer",SUM(LOOKUP(2,1/(SRP!$B$7:$B$9&lt;=E7293)/(SRP!$C$7:$C$9&gt;=E7293),SRP!$D$7:$D$9)*(G7293/100)*(E7293/1000)),IF(C7293="Spirits",SUM(LOOKUP(2,1/(SRP!$B$2:$B$6&lt;=E7293)/(SRP!$C$2:$C$6&gt;=E7293),SRP!$D$2:$D$6)*(G7293/100)*(E7293/1000)),IF(AND(C7293="Wine",D7293="Fortified Wines"),SUM(LOOKUP(2,1/(SRP!$B$20:$B$23&lt;=E7293)/(SRP!$C$20:$C$23&gt;=E7293),SRP!$D$20:$D$23)*(G7293/100)*(E7293/1000)),IF(C7293="Wine",SUM(LOOKUP(2,1/(SRP!$B$15:$B$19&lt;=E7293)/(SRP!$C$15:$C$19&gt;=E7293),SRP!$D$15:$D$19)*(G7293/100)*(E7293/1000)),IF(C7293="Ready to Drink",SUM(LOOKUP(2,1/(SRP!$B$10:$B$14&lt;=E7293)/(SRP!$C$10:$C$14&gt;=E7293),SRP!$D$10:$D$14)*(G7293/100)*(E7293/1000)),0))))),2)</f>
        <v>1.41</v>
      </c>
    </row>
    <row r="7294" spans="1:11" x14ac:dyDescent="0.35">
      <c r="A7294" s="2">
        <v>56094</v>
      </c>
      <c r="B7294" s="76" t="s">
        <v>5795</v>
      </c>
      <c r="C7294" s="76" t="s">
        <v>5938</v>
      </c>
      <c r="D7294" s="76" t="s">
        <v>5748</v>
      </c>
      <c r="E7294" s="76">
        <v>2130</v>
      </c>
      <c r="F7294" s="76">
        <v>4</v>
      </c>
      <c r="G7294" s="77">
        <v>5</v>
      </c>
      <c r="I7294" s="77">
        <v>9.2100000000000009</v>
      </c>
      <c r="J7294" s="2">
        <v>6</v>
      </c>
      <c r="K7294" s="119" cm="1">
        <f t="array" ref="K7294">ROUND(IF(C7294="Beer",SUM(LOOKUP(2,1/(SRP!$B$7:$B$9&lt;=E7294)/(SRP!$C$7:$C$9&gt;=E7294),SRP!$D$7:$D$9)*(G7294/100)*(E7294/1000)),IF(C7294="Spirits",SUM(LOOKUP(2,1/(SRP!$B$2:$B$6&lt;=E7294)/(SRP!$C$2:$C$6&gt;=E7294),SRP!$D$2:$D$6)*(G7294/100)*(E7294/1000)),IF(AND(C7294="Wine",D7294="Fortified Wines"),SUM(LOOKUP(2,1/(SRP!$B$20:$B$23&lt;=E7294)/(SRP!$C$20:$C$23&gt;=E7294),SRP!$D$20:$D$23)*(G7294/100)*(E7294/1000)),IF(C7294="Wine",SUM(LOOKUP(2,1/(SRP!$B$15:$B$19&lt;=E7294)/(SRP!$C$15:$C$19&gt;=E7294),SRP!$D$15:$D$19)*(G7294/100)*(E7294/1000)),IF(C7294="Ready to Drink",SUM(LOOKUP(2,1/(SRP!$B$10:$B$14&lt;=E7294)/(SRP!$C$10:$C$14&gt;=E7294),SRP!$D$10:$D$14)*(G7294/100)*(E7294/1000)),0))))),2)</f>
        <v>7.43</v>
      </c>
    </row>
    <row r="7295" spans="1:11" x14ac:dyDescent="0.35">
      <c r="A7295" s="2">
        <v>56101</v>
      </c>
      <c r="B7295" s="76" t="s">
        <v>5796</v>
      </c>
      <c r="C7295" s="76" t="s">
        <v>285</v>
      </c>
      <c r="D7295" s="76" t="s">
        <v>6931</v>
      </c>
      <c r="E7295" s="76">
        <v>750</v>
      </c>
      <c r="F7295" s="76">
        <v>12</v>
      </c>
      <c r="G7295" s="77">
        <v>42.5</v>
      </c>
      <c r="I7295" s="77">
        <v>39.99</v>
      </c>
      <c r="J7295" s="2">
        <v>1</v>
      </c>
      <c r="K7295" s="119" cm="1">
        <f t="array" ref="K7295">ROUND(IF(C7295="Beer",SUM(LOOKUP(2,1/(SRP!$B$7:$B$9&lt;=E7295)/(SRP!$C$7:$C$9&gt;=E7295),SRP!$D$7:$D$9)*(G7295/100)*(E7295/1000)),IF(C7295="Spirits",SUM(LOOKUP(2,1/(SRP!$B$2:$B$6&lt;=E7295)/(SRP!$C$2:$C$6&gt;=E7295),SRP!$D$2:$D$6)*(G7295/100)*(E7295/1000)),IF(AND(C7295="Wine",D7295="Fortified Wines"),SUM(LOOKUP(2,1/(SRP!$B$20:$B$23&lt;=E7295)/(SRP!$C$20:$C$23&gt;=E7295),SRP!$D$20:$D$23)*(G7295/100)*(E7295/1000)),IF(C7295="Wine",SUM(LOOKUP(2,1/(SRP!$B$15:$B$19&lt;=E7295)/(SRP!$C$15:$C$19&gt;=E7295),SRP!$D$15:$D$19)*(G7295/100)*(E7295/1000)),IF(C7295="Ready to Drink",SUM(LOOKUP(2,1/(SRP!$B$10:$B$14&lt;=E7295)/(SRP!$C$10:$C$14&gt;=E7295),SRP!$D$10:$D$14)*(G7295/100)*(E7295/1000)),0))))),2)</f>
        <v>22.25</v>
      </c>
    </row>
    <row r="7296" spans="1:11" x14ac:dyDescent="0.35">
      <c r="A7296" s="2">
        <v>56102</v>
      </c>
      <c r="B7296" s="76" t="s">
        <v>5797</v>
      </c>
      <c r="C7296" s="76" t="s">
        <v>287</v>
      </c>
      <c r="D7296" s="76" t="s">
        <v>5310</v>
      </c>
      <c r="E7296" s="76">
        <v>473</v>
      </c>
      <c r="F7296" s="76">
        <v>24</v>
      </c>
      <c r="G7296" s="77">
        <v>0.5</v>
      </c>
      <c r="I7296" s="77">
        <v>3.39</v>
      </c>
      <c r="J7296" s="2">
        <v>1</v>
      </c>
      <c r="K7296" s="119" cm="1">
        <f t="array" ref="K7296">ROUND(IF(C7296="Beer",SUM(LOOKUP(2,1/(SRP!$B$7:$B$9&lt;=E7296)/(SRP!$C$7:$C$9&gt;=E7296),SRP!$D$7:$D$9)*(G7296/100)*(E7296/1000)),IF(C7296="Spirits",SUM(LOOKUP(2,1/(SRP!$B$2:$B$6&lt;=E7296)/(SRP!$C$2:$C$6&gt;=E7296),SRP!$D$2:$D$6)*(G7296/100)*(E7296/1000)),IF(AND(C7296="Wine",D7296="Fortified Wines"),SUM(LOOKUP(2,1/(SRP!$B$20:$B$23&lt;=E7296)/(SRP!$C$20:$C$23&gt;=E7296),SRP!$D$20:$D$23)*(G7296/100)*(E7296/1000)),IF(C7296="Wine",SUM(LOOKUP(2,1/(SRP!$B$15:$B$19&lt;=E7296)/(SRP!$C$15:$C$19&gt;=E7296),SRP!$D$15:$D$19)*(G7296/100)*(E7296/1000)),IF(C7296="Ready to Drink",SUM(LOOKUP(2,1/(SRP!$B$10:$B$14&lt;=E7296)/(SRP!$C$10:$C$14&gt;=E7296),SRP!$D$10:$D$14)*(G7296/100)*(E7296/1000)),0))))),2)</f>
        <v>0.17</v>
      </c>
    </row>
    <row r="7297" spans="1:11" x14ac:dyDescent="0.35">
      <c r="A7297" s="2">
        <v>56102</v>
      </c>
      <c r="B7297" s="76" t="s">
        <v>5797</v>
      </c>
      <c r="C7297" s="76" t="s">
        <v>287</v>
      </c>
      <c r="D7297" s="76" t="s">
        <v>5310</v>
      </c>
      <c r="E7297" s="76">
        <v>473</v>
      </c>
      <c r="F7297" s="76">
        <v>24</v>
      </c>
      <c r="G7297" s="77">
        <v>0.5</v>
      </c>
      <c r="I7297" s="77">
        <v>3.39</v>
      </c>
      <c r="J7297" s="2">
        <v>1</v>
      </c>
      <c r="K7297" s="119" cm="1">
        <f t="array" ref="K7297">ROUND(IF(C7297="Beer",SUM(LOOKUP(2,1/(SRP!$B$7:$B$9&lt;=E7297)/(SRP!$C$7:$C$9&gt;=E7297),SRP!$D$7:$D$9)*(G7297/100)*(E7297/1000)),IF(C7297="Spirits",SUM(LOOKUP(2,1/(SRP!$B$2:$B$6&lt;=E7297)/(SRP!$C$2:$C$6&gt;=E7297),SRP!$D$2:$D$6)*(G7297/100)*(E7297/1000)),IF(AND(C7297="Wine",D7297="Fortified Wines"),SUM(LOOKUP(2,1/(SRP!$B$20:$B$23&lt;=E7297)/(SRP!$C$20:$C$23&gt;=E7297),SRP!$D$20:$D$23)*(G7297/100)*(E7297/1000)),IF(C7297="Wine",SUM(LOOKUP(2,1/(SRP!$B$15:$B$19&lt;=E7297)/(SRP!$C$15:$C$19&gt;=E7297),SRP!$D$15:$D$19)*(G7297/100)*(E7297/1000)),IF(C7297="Ready to Drink",SUM(LOOKUP(2,1/(SRP!$B$10:$B$14&lt;=E7297)/(SRP!$C$10:$C$14&gt;=E7297),SRP!$D$10:$D$14)*(G7297/100)*(E7297/1000)),0))))),2)</f>
        <v>0.17</v>
      </c>
    </row>
    <row r="7298" spans="1:11" x14ac:dyDescent="0.35">
      <c r="A7298" s="2">
        <v>56103</v>
      </c>
      <c r="B7298" s="76" t="s">
        <v>1341</v>
      </c>
      <c r="C7298" s="76" t="s">
        <v>285</v>
      </c>
      <c r="D7298" s="76" t="s">
        <v>5231</v>
      </c>
      <c r="E7298" s="76">
        <v>200</v>
      </c>
      <c r="F7298" s="76">
        <v>24</v>
      </c>
      <c r="G7298" s="77">
        <v>40</v>
      </c>
      <c r="I7298" s="77">
        <v>11.99</v>
      </c>
      <c r="J7298" s="2">
        <v>1</v>
      </c>
      <c r="K7298" s="119" cm="1">
        <f t="array" ref="K7298">ROUND(IF(C7298="Beer",SUM(LOOKUP(2,1/(SRP!$B$7:$B$9&lt;=E7298)/(SRP!$C$7:$C$9&gt;=E7298),SRP!$D$7:$D$9)*(G7298/100)*(E7298/1000)),IF(C7298="Spirits",SUM(LOOKUP(2,1/(SRP!$B$2:$B$6&lt;=E7298)/(SRP!$C$2:$C$6&gt;=E7298),SRP!$D$2:$D$6)*(G7298/100)*(E7298/1000)),IF(AND(C7298="Wine",D7298="Fortified Wines"),SUM(LOOKUP(2,1/(SRP!$B$20:$B$23&lt;=E7298)/(SRP!$C$20:$C$23&gt;=E7298),SRP!$D$20:$D$23)*(G7298/100)*(E7298/1000)),IF(C7298="Wine",SUM(LOOKUP(2,1/(SRP!$B$15:$B$19&lt;=E7298)/(SRP!$C$15:$C$19&gt;=E7298),SRP!$D$15:$D$19)*(G7298/100)*(E7298/1000)),IF(C7298="Ready to Drink",SUM(LOOKUP(2,1/(SRP!$B$10:$B$14&lt;=E7298)/(SRP!$C$10:$C$14&gt;=E7298),SRP!$D$10:$D$14)*(G7298/100)*(E7298/1000)),0))))),2)</f>
        <v>7.61</v>
      </c>
    </row>
    <row r="7299" spans="1:11" x14ac:dyDescent="0.35">
      <c r="A7299" s="2">
        <v>56104</v>
      </c>
      <c r="B7299" s="76" t="s">
        <v>5798</v>
      </c>
      <c r="C7299" s="76" t="s">
        <v>287</v>
      </c>
      <c r="D7299" s="76" t="s">
        <v>5310</v>
      </c>
      <c r="E7299" s="76">
        <v>473</v>
      </c>
      <c r="F7299" s="76">
        <v>24</v>
      </c>
      <c r="G7299" s="77">
        <v>0.5</v>
      </c>
      <c r="I7299" s="77">
        <v>3.39</v>
      </c>
      <c r="J7299" s="2">
        <v>1</v>
      </c>
      <c r="K7299" s="119" cm="1">
        <f t="array" ref="K7299">ROUND(IF(C7299="Beer",SUM(LOOKUP(2,1/(SRP!$B$7:$B$9&lt;=E7299)/(SRP!$C$7:$C$9&gt;=E7299),SRP!$D$7:$D$9)*(G7299/100)*(E7299/1000)),IF(C7299="Spirits",SUM(LOOKUP(2,1/(SRP!$B$2:$B$6&lt;=E7299)/(SRP!$C$2:$C$6&gt;=E7299),SRP!$D$2:$D$6)*(G7299/100)*(E7299/1000)),IF(AND(C7299="Wine",D7299="Fortified Wines"),SUM(LOOKUP(2,1/(SRP!$B$20:$B$23&lt;=E7299)/(SRP!$C$20:$C$23&gt;=E7299),SRP!$D$20:$D$23)*(G7299/100)*(E7299/1000)),IF(C7299="Wine",SUM(LOOKUP(2,1/(SRP!$B$15:$B$19&lt;=E7299)/(SRP!$C$15:$C$19&gt;=E7299),SRP!$D$15:$D$19)*(G7299/100)*(E7299/1000)),IF(C7299="Ready to Drink",SUM(LOOKUP(2,1/(SRP!$B$10:$B$14&lt;=E7299)/(SRP!$C$10:$C$14&gt;=E7299),SRP!$D$10:$D$14)*(G7299/100)*(E7299/1000)),0))))),2)</f>
        <v>0.17</v>
      </c>
    </row>
    <row r="7300" spans="1:11" x14ac:dyDescent="0.35">
      <c r="A7300" s="2">
        <v>56104</v>
      </c>
      <c r="B7300" s="76" t="s">
        <v>5798</v>
      </c>
      <c r="C7300" s="76" t="s">
        <v>287</v>
      </c>
      <c r="D7300" s="76" t="s">
        <v>5310</v>
      </c>
      <c r="E7300" s="76">
        <v>473</v>
      </c>
      <c r="F7300" s="76">
        <v>24</v>
      </c>
      <c r="G7300" s="77">
        <v>0.5</v>
      </c>
      <c r="I7300" s="77">
        <v>3.39</v>
      </c>
      <c r="J7300" s="2">
        <v>1</v>
      </c>
      <c r="K7300" s="119" cm="1">
        <f t="array" ref="K7300">ROUND(IF(C7300="Beer",SUM(LOOKUP(2,1/(SRP!$B$7:$B$9&lt;=E7300)/(SRP!$C$7:$C$9&gt;=E7300),SRP!$D$7:$D$9)*(G7300/100)*(E7300/1000)),IF(C7300="Spirits",SUM(LOOKUP(2,1/(SRP!$B$2:$B$6&lt;=E7300)/(SRP!$C$2:$C$6&gt;=E7300),SRP!$D$2:$D$6)*(G7300/100)*(E7300/1000)),IF(AND(C7300="Wine",D7300="Fortified Wines"),SUM(LOOKUP(2,1/(SRP!$B$20:$B$23&lt;=E7300)/(SRP!$C$20:$C$23&gt;=E7300),SRP!$D$20:$D$23)*(G7300/100)*(E7300/1000)),IF(C7300="Wine",SUM(LOOKUP(2,1/(SRP!$B$15:$B$19&lt;=E7300)/(SRP!$C$15:$C$19&gt;=E7300),SRP!$D$15:$D$19)*(G7300/100)*(E7300/1000)),IF(C7300="Ready to Drink",SUM(LOOKUP(2,1/(SRP!$B$10:$B$14&lt;=E7300)/(SRP!$C$10:$C$14&gt;=E7300),SRP!$D$10:$D$14)*(G7300/100)*(E7300/1000)),0))))),2)</f>
        <v>0.17</v>
      </c>
    </row>
    <row r="7301" spans="1:11" x14ac:dyDescent="0.35">
      <c r="A7301" s="2">
        <v>56105</v>
      </c>
      <c r="B7301" s="76" t="s">
        <v>5799</v>
      </c>
      <c r="C7301" s="76" t="s">
        <v>287</v>
      </c>
      <c r="D7301" s="76" t="s">
        <v>5310</v>
      </c>
      <c r="E7301" s="76">
        <v>473</v>
      </c>
      <c r="F7301" s="76">
        <v>24</v>
      </c>
      <c r="G7301" s="77">
        <v>0.5</v>
      </c>
      <c r="I7301" s="77">
        <v>3.39</v>
      </c>
      <c r="J7301" s="2">
        <v>1</v>
      </c>
      <c r="K7301" s="119" cm="1">
        <f t="array" ref="K7301">ROUND(IF(C7301="Beer",SUM(LOOKUP(2,1/(SRP!$B$7:$B$9&lt;=E7301)/(SRP!$C$7:$C$9&gt;=E7301),SRP!$D$7:$D$9)*(G7301/100)*(E7301/1000)),IF(C7301="Spirits",SUM(LOOKUP(2,1/(SRP!$B$2:$B$6&lt;=E7301)/(SRP!$C$2:$C$6&gt;=E7301),SRP!$D$2:$D$6)*(G7301/100)*(E7301/1000)),IF(AND(C7301="Wine",D7301="Fortified Wines"),SUM(LOOKUP(2,1/(SRP!$B$20:$B$23&lt;=E7301)/(SRP!$C$20:$C$23&gt;=E7301),SRP!$D$20:$D$23)*(G7301/100)*(E7301/1000)),IF(C7301="Wine",SUM(LOOKUP(2,1/(SRP!$B$15:$B$19&lt;=E7301)/(SRP!$C$15:$C$19&gt;=E7301),SRP!$D$15:$D$19)*(G7301/100)*(E7301/1000)),IF(C7301="Ready to Drink",SUM(LOOKUP(2,1/(SRP!$B$10:$B$14&lt;=E7301)/(SRP!$C$10:$C$14&gt;=E7301),SRP!$D$10:$D$14)*(G7301/100)*(E7301/1000)),0))))),2)</f>
        <v>0.17</v>
      </c>
    </row>
    <row r="7302" spans="1:11" x14ac:dyDescent="0.35">
      <c r="A7302" s="2">
        <v>56105</v>
      </c>
      <c r="B7302" s="76" t="s">
        <v>5799</v>
      </c>
      <c r="C7302" s="76" t="s">
        <v>287</v>
      </c>
      <c r="D7302" s="76" t="s">
        <v>5310</v>
      </c>
      <c r="E7302" s="76">
        <v>473</v>
      </c>
      <c r="F7302" s="76">
        <v>24</v>
      </c>
      <c r="G7302" s="77">
        <v>0.5</v>
      </c>
      <c r="I7302" s="77">
        <v>3.39</v>
      </c>
      <c r="J7302" s="2">
        <v>1</v>
      </c>
      <c r="K7302" s="119" cm="1">
        <f t="array" ref="K7302">ROUND(IF(C7302="Beer",SUM(LOOKUP(2,1/(SRP!$B$7:$B$9&lt;=E7302)/(SRP!$C$7:$C$9&gt;=E7302),SRP!$D$7:$D$9)*(G7302/100)*(E7302/1000)),IF(C7302="Spirits",SUM(LOOKUP(2,1/(SRP!$B$2:$B$6&lt;=E7302)/(SRP!$C$2:$C$6&gt;=E7302),SRP!$D$2:$D$6)*(G7302/100)*(E7302/1000)),IF(AND(C7302="Wine",D7302="Fortified Wines"),SUM(LOOKUP(2,1/(SRP!$B$20:$B$23&lt;=E7302)/(SRP!$C$20:$C$23&gt;=E7302),SRP!$D$20:$D$23)*(G7302/100)*(E7302/1000)),IF(C7302="Wine",SUM(LOOKUP(2,1/(SRP!$B$15:$B$19&lt;=E7302)/(SRP!$C$15:$C$19&gt;=E7302),SRP!$D$15:$D$19)*(G7302/100)*(E7302/1000)),IF(C7302="Ready to Drink",SUM(LOOKUP(2,1/(SRP!$B$10:$B$14&lt;=E7302)/(SRP!$C$10:$C$14&gt;=E7302),SRP!$D$10:$D$14)*(G7302/100)*(E7302/1000)),0))))),2)</f>
        <v>0.17</v>
      </c>
    </row>
    <row r="7303" spans="1:11" x14ac:dyDescent="0.35">
      <c r="A7303" s="2">
        <v>56106</v>
      </c>
      <c r="B7303" s="76" t="s">
        <v>5800</v>
      </c>
      <c r="C7303" s="76" t="s">
        <v>287</v>
      </c>
      <c r="D7303" s="76" t="s">
        <v>5310</v>
      </c>
      <c r="E7303" s="76">
        <v>473</v>
      </c>
      <c r="F7303" s="76">
        <v>24</v>
      </c>
      <c r="G7303" s="77">
        <v>0.5</v>
      </c>
      <c r="I7303" s="77">
        <v>3.39</v>
      </c>
      <c r="J7303" s="2">
        <v>1</v>
      </c>
      <c r="K7303" s="119" cm="1">
        <f t="array" ref="K7303">ROUND(IF(C7303="Beer",SUM(LOOKUP(2,1/(SRP!$B$7:$B$9&lt;=E7303)/(SRP!$C$7:$C$9&gt;=E7303),SRP!$D$7:$D$9)*(G7303/100)*(E7303/1000)),IF(C7303="Spirits",SUM(LOOKUP(2,1/(SRP!$B$2:$B$6&lt;=E7303)/(SRP!$C$2:$C$6&gt;=E7303),SRP!$D$2:$D$6)*(G7303/100)*(E7303/1000)),IF(AND(C7303="Wine",D7303="Fortified Wines"),SUM(LOOKUP(2,1/(SRP!$B$20:$B$23&lt;=E7303)/(SRP!$C$20:$C$23&gt;=E7303),SRP!$D$20:$D$23)*(G7303/100)*(E7303/1000)),IF(C7303="Wine",SUM(LOOKUP(2,1/(SRP!$B$15:$B$19&lt;=E7303)/(SRP!$C$15:$C$19&gt;=E7303),SRP!$D$15:$D$19)*(G7303/100)*(E7303/1000)),IF(C7303="Ready to Drink",SUM(LOOKUP(2,1/(SRP!$B$10:$B$14&lt;=E7303)/(SRP!$C$10:$C$14&gt;=E7303),SRP!$D$10:$D$14)*(G7303/100)*(E7303/1000)),0))))),2)</f>
        <v>0.17</v>
      </c>
    </row>
    <row r="7304" spans="1:11" x14ac:dyDescent="0.35">
      <c r="A7304" s="2">
        <v>56106</v>
      </c>
      <c r="B7304" s="76" t="s">
        <v>5800</v>
      </c>
      <c r="C7304" s="76" t="s">
        <v>287</v>
      </c>
      <c r="D7304" s="76" t="s">
        <v>5310</v>
      </c>
      <c r="E7304" s="76">
        <v>473</v>
      </c>
      <c r="F7304" s="76">
        <v>24</v>
      </c>
      <c r="G7304" s="77">
        <v>0.5</v>
      </c>
      <c r="I7304" s="77">
        <v>3.39</v>
      </c>
      <c r="J7304" s="2">
        <v>1</v>
      </c>
      <c r="K7304" s="119" cm="1">
        <f t="array" ref="K7304">ROUND(IF(C7304="Beer",SUM(LOOKUP(2,1/(SRP!$B$7:$B$9&lt;=E7304)/(SRP!$C$7:$C$9&gt;=E7304),SRP!$D$7:$D$9)*(G7304/100)*(E7304/1000)),IF(C7304="Spirits",SUM(LOOKUP(2,1/(SRP!$B$2:$B$6&lt;=E7304)/(SRP!$C$2:$C$6&gt;=E7304),SRP!$D$2:$D$6)*(G7304/100)*(E7304/1000)),IF(AND(C7304="Wine",D7304="Fortified Wines"),SUM(LOOKUP(2,1/(SRP!$B$20:$B$23&lt;=E7304)/(SRP!$C$20:$C$23&gt;=E7304),SRP!$D$20:$D$23)*(G7304/100)*(E7304/1000)),IF(C7304="Wine",SUM(LOOKUP(2,1/(SRP!$B$15:$B$19&lt;=E7304)/(SRP!$C$15:$C$19&gt;=E7304),SRP!$D$15:$D$19)*(G7304/100)*(E7304/1000)),IF(C7304="Ready to Drink",SUM(LOOKUP(2,1/(SRP!$B$10:$B$14&lt;=E7304)/(SRP!$C$10:$C$14&gt;=E7304),SRP!$D$10:$D$14)*(G7304/100)*(E7304/1000)),0))))),2)</f>
        <v>0.17</v>
      </c>
    </row>
    <row r="7305" spans="1:11" x14ac:dyDescent="0.35">
      <c r="A7305" s="2">
        <v>56109</v>
      </c>
      <c r="B7305" s="76" t="s">
        <v>5801</v>
      </c>
      <c r="C7305" s="76" t="s">
        <v>285</v>
      </c>
      <c r="D7305" s="76" t="s">
        <v>5281</v>
      </c>
      <c r="E7305" s="76">
        <v>50</v>
      </c>
      <c r="F7305" s="76">
        <v>120</v>
      </c>
      <c r="G7305" s="77">
        <v>49.5</v>
      </c>
      <c r="I7305" s="77">
        <v>3.29</v>
      </c>
      <c r="J7305" s="2">
        <v>1</v>
      </c>
      <c r="K7305" s="119" cm="1">
        <f t="array" ref="K7305">ROUND(IF(C7305="Beer",SUM(LOOKUP(2,1/(SRP!$B$7:$B$9&lt;=E7305)/(SRP!$C$7:$C$9&gt;=E7305),SRP!$D$7:$D$9)*(G7305/100)*(E7305/1000)),IF(C7305="Spirits",SUM(LOOKUP(2,1/(SRP!$B$2:$B$6&lt;=E7305)/(SRP!$C$2:$C$6&gt;=E7305),SRP!$D$2:$D$6)*(G7305/100)*(E7305/1000)),IF(AND(C7305="Wine",D7305="Fortified Wines"),SUM(LOOKUP(2,1/(SRP!$B$20:$B$23&lt;=E7305)/(SRP!$C$20:$C$23&gt;=E7305),SRP!$D$20:$D$23)*(G7305/100)*(E7305/1000)),IF(C7305="Wine",SUM(LOOKUP(2,1/(SRP!$B$15:$B$19&lt;=E7305)/(SRP!$C$15:$C$19&gt;=E7305),SRP!$D$15:$D$19)*(G7305/100)*(E7305/1000)),IF(C7305="Ready to Drink",SUM(LOOKUP(2,1/(SRP!$B$10:$B$14&lt;=E7305)/(SRP!$C$10:$C$14&gt;=E7305),SRP!$D$10:$D$14)*(G7305/100)*(E7305/1000)),0))))),2)</f>
        <v>2.88</v>
      </c>
    </row>
    <row r="7306" spans="1:11" x14ac:dyDescent="0.35">
      <c r="A7306" s="2">
        <v>56158</v>
      </c>
      <c r="B7306" s="76" t="s">
        <v>5802</v>
      </c>
      <c r="C7306" s="76" t="s">
        <v>5938</v>
      </c>
      <c r="D7306" s="76" t="s">
        <v>5283</v>
      </c>
      <c r="E7306" s="76">
        <v>473</v>
      </c>
      <c r="F7306" s="76">
        <v>24</v>
      </c>
      <c r="G7306" s="77">
        <v>0.5</v>
      </c>
      <c r="I7306" s="77">
        <v>3.59</v>
      </c>
      <c r="J7306" s="2">
        <v>1</v>
      </c>
      <c r="K7306" s="119" cm="1">
        <f t="array" ref="K7306">ROUND(IF(C7306="Beer",SUM(LOOKUP(2,1/(SRP!$B$7:$B$9&lt;=E7306)/(SRP!$C$7:$C$9&gt;=E7306),SRP!$D$7:$D$9)*(G7306/100)*(E7306/1000)),IF(C7306="Spirits",SUM(LOOKUP(2,1/(SRP!$B$2:$B$6&lt;=E7306)/(SRP!$C$2:$C$6&gt;=E7306),SRP!$D$2:$D$6)*(G7306/100)*(E7306/1000)),IF(AND(C7306="Wine",D7306="Fortified Wines"),SUM(LOOKUP(2,1/(SRP!$B$20:$B$23&lt;=E7306)/(SRP!$C$20:$C$23&gt;=E7306),SRP!$D$20:$D$23)*(G7306/100)*(E7306/1000)),IF(C7306="Wine",SUM(LOOKUP(2,1/(SRP!$B$15:$B$19&lt;=E7306)/(SRP!$C$15:$C$19&gt;=E7306),SRP!$D$15:$D$19)*(G7306/100)*(E7306/1000)),IF(C7306="Ready to Drink",SUM(LOOKUP(2,1/(SRP!$B$10:$B$14&lt;=E7306)/(SRP!$C$10:$C$14&gt;=E7306),SRP!$D$10:$D$14)*(G7306/100)*(E7306/1000)),0))))),2)</f>
        <v>0.17</v>
      </c>
    </row>
    <row r="7307" spans="1:11" x14ac:dyDescent="0.35">
      <c r="A7307" s="2">
        <v>56158</v>
      </c>
      <c r="B7307" s="76" t="s">
        <v>5802</v>
      </c>
      <c r="C7307" s="76" t="s">
        <v>5938</v>
      </c>
      <c r="D7307" s="76" t="s">
        <v>5283</v>
      </c>
      <c r="E7307" s="76">
        <v>473</v>
      </c>
      <c r="F7307" s="76">
        <v>24</v>
      </c>
      <c r="G7307" s="77">
        <v>0.5</v>
      </c>
      <c r="I7307" s="77">
        <v>3.59</v>
      </c>
      <c r="J7307" s="2">
        <v>1</v>
      </c>
      <c r="K7307" s="119" cm="1">
        <f t="array" ref="K7307">ROUND(IF(C7307="Beer",SUM(LOOKUP(2,1/(SRP!$B$7:$B$9&lt;=E7307)/(SRP!$C$7:$C$9&gt;=E7307),SRP!$D$7:$D$9)*(G7307/100)*(E7307/1000)),IF(C7307="Spirits",SUM(LOOKUP(2,1/(SRP!$B$2:$B$6&lt;=E7307)/(SRP!$C$2:$C$6&gt;=E7307),SRP!$D$2:$D$6)*(G7307/100)*(E7307/1000)),IF(AND(C7307="Wine",D7307="Fortified Wines"),SUM(LOOKUP(2,1/(SRP!$B$20:$B$23&lt;=E7307)/(SRP!$C$20:$C$23&gt;=E7307),SRP!$D$20:$D$23)*(G7307/100)*(E7307/1000)),IF(C7307="Wine",SUM(LOOKUP(2,1/(SRP!$B$15:$B$19&lt;=E7307)/(SRP!$C$15:$C$19&gt;=E7307),SRP!$D$15:$D$19)*(G7307/100)*(E7307/1000)),IF(C7307="Ready to Drink",SUM(LOOKUP(2,1/(SRP!$B$10:$B$14&lt;=E7307)/(SRP!$C$10:$C$14&gt;=E7307),SRP!$D$10:$D$14)*(G7307/100)*(E7307/1000)),0))))),2)</f>
        <v>0.17</v>
      </c>
    </row>
    <row r="7308" spans="1:11" x14ac:dyDescent="0.35">
      <c r="A7308" s="2">
        <v>56159</v>
      </c>
      <c r="B7308" s="76" t="s">
        <v>5803</v>
      </c>
      <c r="C7308" s="76" t="s">
        <v>5938</v>
      </c>
      <c r="D7308" s="76" t="s">
        <v>5283</v>
      </c>
      <c r="E7308" s="76">
        <v>473</v>
      </c>
      <c r="F7308" s="76">
        <v>24</v>
      </c>
      <c r="G7308" s="77">
        <v>0.5</v>
      </c>
      <c r="I7308" s="77">
        <v>3.59</v>
      </c>
      <c r="J7308" s="2">
        <v>1</v>
      </c>
      <c r="K7308" s="119" cm="1">
        <f t="array" ref="K7308">ROUND(IF(C7308="Beer",SUM(LOOKUP(2,1/(SRP!$B$7:$B$9&lt;=E7308)/(SRP!$C$7:$C$9&gt;=E7308),SRP!$D$7:$D$9)*(G7308/100)*(E7308/1000)),IF(C7308="Spirits",SUM(LOOKUP(2,1/(SRP!$B$2:$B$6&lt;=E7308)/(SRP!$C$2:$C$6&gt;=E7308),SRP!$D$2:$D$6)*(G7308/100)*(E7308/1000)),IF(AND(C7308="Wine",D7308="Fortified Wines"),SUM(LOOKUP(2,1/(SRP!$B$20:$B$23&lt;=E7308)/(SRP!$C$20:$C$23&gt;=E7308),SRP!$D$20:$D$23)*(G7308/100)*(E7308/1000)),IF(C7308="Wine",SUM(LOOKUP(2,1/(SRP!$B$15:$B$19&lt;=E7308)/(SRP!$C$15:$C$19&gt;=E7308),SRP!$D$15:$D$19)*(G7308/100)*(E7308/1000)),IF(C7308="Ready to Drink",SUM(LOOKUP(2,1/(SRP!$B$10:$B$14&lt;=E7308)/(SRP!$C$10:$C$14&gt;=E7308),SRP!$D$10:$D$14)*(G7308/100)*(E7308/1000)),0))))),2)</f>
        <v>0.17</v>
      </c>
    </row>
    <row r="7309" spans="1:11" x14ac:dyDescent="0.35">
      <c r="A7309" s="2">
        <v>56159</v>
      </c>
      <c r="B7309" s="76" t="s">
        <v>5803</v>
      </c>
      <c r="C7309" s="76" t="s">
        <v>5938</v>
      </c>
      <c r="D7309" s="76" t="s">
        <v>5283</v>
      </c>
      <c r="E7309" s="76">
        <v>473</v>
      </c>
      <c r="F7309" s="76">
        <v>24</v>
      </c>
      <c r="G7309" s="77">
        <v>0.5</v>
      </c>
      <c r="I7309" s="77">
        <v>3.59</v>
      </c>
      <c r="J7309" s="2">
        <v>1</v>
      </c>
      <c r="K7309" s="119" cm="1">
        <f t="array" ref="K7309">ROUND(IF(C7309="Beer",SUM(LOOKUP(2,1/(SRP!$B$7:$B$9&lt;=E7309)/(SRP!$C$7:$C$9&gt;=E7309),SRP!$D$7:$D$9)*(G7309/100)*(E7309/1000)),IF(C7309="Spirits",SUM(LOOKUP(2,1/(SRP!$B$2:$B$6&lt;=E7309)/(SRP!$C$2:$C$6&gt;=E7309),SRP!$D$2:$D$6)*(G7309/100)*(E7309/1000)),IF(AND(C7309="Wine",D7309="Fortified Wines"),SUM(LOOKUP(2,1/(SRP!$B$20:$B$23&lt;=E7309)/(SRP!$C$20:$C$23&gt;=E7309),SRP!$D$20:$D$23)*(G7309/100)*(E7309/1000)),IF(C7309="Wine",SUM(LOOKUP(2,1/(SRP!$B$15:$B$19&lt;=E7309)/(SRP!$C$15:$C$19&gt;=E7309),SRP!$D$15:$D$19)*(G7309/100)*(E7309/1000)),IF(C7309="Ready to Drink",SUM(LOOKUP(2,1/(SRP!$B$10:$B$14&lt;=E7309)/(SRP!$C$10:$C$14&gt;=E7309),SRP!$D$10:$D$14)*(G7309/100)*(E7309/1000)),0))))),2)</f>
        <v>0.17</v>
      </c>
    </row>
    <row r="7310" spans="1:11" x14ac:dyDescent="0.35">
      <c r="A7310" s="2">
        <v>56160</v>
      </c>
      <c r="B7310" s="76" t="s">
        <v>5804</v>
      </c>
      <c r="C7310" s="76" t="s">
        <v>5938</v>
      </c>
      <c r="D7310" s="76" t="s">
        <v>5283</v>
      </c>
      <c r="E7310" s="76">
        <v>473</v>
      </c>
      <c r="F7310" s="76">
        <v>24</v>
      </c>
      <c r="G7310" s="77">
        <v>0.5</v>
      </c>
      <c r="I7310" s="77">
        <v>3.59</v>
      </c>
      <c r="J7310" s="2">
        <v>1</v>
      </c>
      <c r="K7310" s="119" cm="1">
        <f t="array" ref="K7310">ROUND(IF(C7310="Beer",SUM(LOOKUP(2,1/(SRP!$B$7:$B$9&lt;=E7310)/(SRP!$C$7:$C$9&gt;=E7310),SRP!$D$7:$D$9)*(G7310/100)*(E7310/1000)),IF(C7310="Spirits",SUM(LOOKUP(2,1/(SRP!$B$2:$B$6&lt;=E7310)/(SRP!$C$2:$C$6&gt;=E7310),SRP!$D$2:$D$6)*(G7310/100)*(E7310/1000)),IF(AND(C7310="Wine",D7310="Fortified Wines"),SUM(LOOKUP(2,1/(SRP!$B$20:$B$23&lt;=E7310)/(SRP!$C$20:$C$23&gt;=E7310),SRP!$D$20:$D$23)*(G7310/100)*(E7310/1000)),IF(C7310="Wine",SUM(LOOKUP(2,1/(SRP!$B$15:$B$19&lt;=E7310)/(SRP!$C$15:$C$19&gt;=E7310),SRP!$D$15:$D$19)*(G7310/100)*(E7310/1000)),IF(C7310="Ready to Drink",SUM(LOOKUP(2,1/(SRP!$B$10:$B$14&lt;=E7310)/(SRP!$C$10:$C$14&gt;=E7310),SRP!$D$10:$D$14)*(G7310/100)*(E7310/1000)),0))))),2)</f>
        <v>0.17</v>
      </c>
    </row>
    <row r="7311" spans="1:11" x14ac:dyDescent="0.35">
      <c r="A7311" s="2">
        <v>56160</v>
      </c>
      <c r="B7311" s="76" t="s">
        <v>5804</v>
      </c>
      <c r="C7311" s="76" t="s">
        <v>5938</v>
      </c>
      <c r="D7311" s="76" t="s">
        <v>5283</v>
      </c>
      <c r="E7311" s="76">
        <v>473</v>
      </c>
      <c r="F7311" s="76">
        <v>24</v>
      </c>
      <c r="G7311" s="77">
        <v>0.5</v>
      </c>
      <c r="I7311" s="77">
        <v>3.59</v>
      </c>
      <c r="J7311" s="2">
        <v>1</v>
      </c>
      <c r="K7311" s="119" cm="1">
        <f t="array" ref="K7311">ROUND(IF(C7311="Beer",SUM(LOOKUP(2,1/(SRP!$B$7:$B$9&lt;=E7311)/(SRP!$C$7:$C$9&gt;=E7311),SRP!$D$7:$D$9)*(G7311/100)*(E7311/1000)),IF(C7311="Spirits",SUM(LOOKUP(2,1/(SRP!$B$2:$B$6&lt;=E7311)/(SRP!$C$2:$C$6&gt;=E7311),SRP!$D$2:$D$6)*(G7311/100)*(E7311/1000)),IF(AND(C7311="Wine",D7311="Fortified Wines"),SUM(LOOKUP(2,1/(SRP!$B$20:$B$23&lt;=E7311)/(SRP!$C$20:$C$23&gt;=E7311),SRP!$D$20:$D$23)*(G7311/100)*(E7311/1000)),IF(C7311="Wine",SUM(LOOKUP(2,1/(SRP!$B$15:$B$19&lt;=E7311)/(SRP!$C$15:$C$19&gt;=E7311),SRP!$D$15:$D$19)*(G7311/100)*(E7311/1000)),IF(C7311="Ready to Drink",SUM(LOOKUP(2,1/(SRP!$B$10:$B$14&lt;=E7311)/(SRP!$C$10:$C$14&gt;=E7311),SRP!$D$10:$D$14)*(G7311/100)*(E7311/1000)),0))))),2)</f>
        <v>0.17</v>
      </c>
    </row>
    <row r="7312" spans="1:11" x14ac:dyDescent="0.35">
      <c r="A7312" s="2">
        <v>56165</v>
      </c>
      <c r="B7312" s="76" t="s">
        <v>6035</v>
      </c>
      <c r="C7312" s="76" t="s">
        <v>285</v>
      </c>
      <c r="D7312" s="76" t="s">
        <v>5315</v>
      </c>
      <c r="E7312" s="76">
        <v>750</v>
      </c>
      <c r="F7312" s="76">
        <v>12</v>
      </c>
      <c r="G7312" s="77">
        <v>30</v>
      </c>
      <c r="I7312" s="77">
        <v>35.99</v>
      </c>
      <c r="J7312" s="2">
        <v>1</v>
      </c>
      <c r="K7312" s="119" cm="1">
        <f t="array" ref="K7312">ROUND(IF(C7312="Beer",SUM(LOOKUP(2,1/(SRP!$B$7:$B$9&lt;=E7312)/(SRP!$C$7:$C$9&gt;=E7312),SRP!$D$7:$D$9)*(G7312/100)*(E7312/1000)),IF(C7312="Spirits",SUM(LOOKUP(2,1/(SRP!$B$2:$B$6&lt;=E7312)/(SRP!$C$2:$C$6&gt;=E7312),SRP!$D$2:$D$6)*(G7312/100)*(E7312/1000)),IF(AND(C7312="Wine",D7312="Fortified Wines"),SUM(LOOKUP(2,1/(SRP!$B$20:$B$23&lt;=E7312)/(SRP!$C$20:$C$23&gt;=E7312),SRP!$D$20:$D$23)*(G7312/100)*(E7312/1000)),IF(C7312="Wine",SUM(LOOKUP(2,1/(SRP!$B$15:$B$19&lt;=E7312)/(SRP!$C$15:$C$19&gt;=E7312),SRP!$D$15:$D$19)*(G7312/100)*(E7312/1000)),IF(C7312="Ready to Drink",SUM(LOOKUP(2,1/(SRP!$B$10:$B$14&lt;=E7312)/(SRP!$C$10:$C$14&gt;=E7312),SRP!$D$10:$D$14)*(G7312/100)*(E7312/1000)),0))))),2)</f>
        <v>15.71</v>
      </c>
    </row>
    <row r="7313" spans="1:11" x14ac:dyDescent="0.35">
      <c r="A7313" s="2">
        <v>56168</v>
      </c>
      <c r="B7313" s="76" t="s">
        <v>5805</v>
      </c>
      <c r="C7313" s="76" t="s">
        <v>287</v>
      </c>
      <c r="D7313" s="76" t="s">
        <v>5266</v>
      </c>
      <c r="E7313" s="76">
        <v>473</v>
      </c>
      <c r="F7313" s="76">
        <v>24</v>
      </c>
      <c r="G7313" s="77">
        <v>4.3</v>
      </c>
      <c r="I7313" s="77">
        <v>4.55</v>
      </c>
      <c r="J7313" s="2">
        <v>1</v>
      </c>
      <c r="K7313" s="119" cm="1">
        <f t="array" ref="K7313">ROUND(IF(C7313="Beer",SUM(LOOKUP(2,1/(SRP!$B$7:$B$9&lt;=E7313)/(SRP!$C$7:$C$9&gt;=E7313),SRP!$D$7:$D$9)*(G7313/100)*(E7313/1000)),IF(C7313="Spirits",SUM(LOOKUP(2,1/(SRP!$B$2:$B$6&lt;=E7313)/(SRP!$C$2:$C$6&gt;=E7313),SRP!$D$2:$D$6)*(G7313/100)*(E7313/1000)),IF(AND(C7313="Wine",D7313="Fortified Wines"),SUM(LOOKUP(2,1/(SRP!$B$20:$B$23&lt;=E7313)/(SRP!$C$20:$C$23&gt;=E7313),SRP!$D$20:$D$23)*(G7313/100)*(E7313/1000)),IF(C7313="Wine",SUM(LOOKUP(2,1/(SRP!$B$15:$B$19&lt;=E7313)/(SRP!$C$15:$C$19&gt;=E7313),SRP!$D$15:$D$19)*(G7313/100)*(E7313/1000)),IF(C7313="Ready to Drink",SUM(LOOKUP(2,1/(SRP!$B$10:$B$14&lt;=E7313)/(SRP!$C$10:$C$14&gt;=E7313),SRP!$D$10:$D$14)*(G7313/100)*(E7313/1000)),0))))),2)</f>
        <v>1.42</v>
      </c>
    </row>
    <row r="7314" spans="1:11" x14ac:dyDescent="0.35">
      <c r="A7314" s="2">
        <v>56168</v>
      </c>
      <c r="B7314" s="76" t="s">
        <v>5805</v>
      </c>
      <c r="C7314" s="76" t="s">
        <v>287</v>
      </c>
      <c r="D7314" s="76" t="s">
        <v>5266</v>
      </c>
      <c r="E7314" s="76">
        <v>473</v>
      </c>
      <c r="F7314" s="76">
        <v>24</v>
      </c>
      <c r="G7314" s="77">
        <v>4.3</v>
      </c>
      <c r="I7314" s="77">
        <v>4.55</v>
      </c>
      <c r="J7314" s="2">
        <v>1</v>
      </c>
      <c r="K7314" s="119" cm="1">
        <f t="array" ref="K7314">ROUND(IF(C7314="Beer",SUM(LOOKUP(2,1/(SRP!$B$7:$B$9&lt;=E7314)/(SRP!$C$7:$C$9&gt;=E7314),SRP!$D$7:$D$9)*(G7314/100)*(E7314/1000)),IF(C7314="Spirits",SUM(LOOKUP(2,1/(SRP!$B$2:$B$6&lt;=E7314)/(SRP!$C$2:$C$6&gt;=E7314),SRP!$D$2:$D$6)*(G7314/100)*(E7314/1000)),IF(AND(C7314="Wine",D7314="Fortified Wines"),SUM(LOOKUP(2,1/(SRP!$B$20:$B$23&lt;=E7314)/(SRP!$C$20:$C$23&gt;=E7314),SRP!$D$20:$D$23)*(G7314/100)*(E7314/1000)),IF(C7314="Wine",SUM(LOOKUP(2,1/(SRP!$B$15:$B$19&lt;=E7314)/(SRP!$C$15:$C$19&gt;=E7314),SRP!$D$15:$D$19)*(G7314/100)*(E7314/1000)),IF(C7314="Ready to Drink",SUM(LOOKUP(2,1/(SRP!$B$10:$B$14&lt;=E7314)/(SRP!$C$10:$C$14&gt;=E7314),SRP!$D$10:$D$14)*(G7314/100)*(E7314/1000)),0))))),2)</f>
        <v>1.42</v>
      </c>
    </row>
    <row r="7315" spans="1:11" x14ac:dyDescent="0.35">
      <c r="A7315" s="2">
        <v>56169</v>
      </c>
      <c r="B7315" s="76" t="s">
        <v>5806</v>
      </c>
      <c r="C7315" s="76" t="s">
        <v>287</v>
      </c>
      <c r="D7315" s="76" t="s">
        <v>5240</v>
      </c>
      <c r="E7315" s="76">
        <v>473</v>
      </c>
      <c r="F7315" s="76">
        <v>24</v>
      </c>
      <c r="G7315" s="77">
        <v>7</v>
      </c>
      <c r="I7315" s="77">
        <v>4.25</v>
      </c>
      <c r="J7315" s="2">
        <v>1</v>
      </c>
      <c r="K7315" s="119" cm="1">
        <f t="array" ref="K7315">ROUND(IF(C7315="Beer",SUM(LOOKUP(2,1/(SRP!$B$7:$B$9&lt;=E7315)/(SRP!$C$7:$C$9&gt;=E7315),SRP!$D$7:$D$9)*(G7315/100)*(E7315/1000)),IF(C7315="Spirits",SUM(LOOKUP(2,1/(SRP!$B$2:$B$6&lt;=E7315)/(SRP!$C$2:$C$6&gt;=E7315),SRP!$D$2:$D$6)*(G7315/100)*(E7315/1000)),IF(AND(C7315="Wine",D7315="Fortified Wines"),SUM(LOOKUP(2,1/(SRP!$B$20:$B$23&lt;=E7315)/(SRP!$C$20:$C$23&gt;=E7315),SRP!$D$20:$D$23)*(G7315/100)*(E7315/1000)),IF(C7315="Wine",SUM(LOOKUP(2,1/(SRP!$B$15:$B$19&lt;=E7315)/(SRP!$C$15:$C$19&gt;=E7315),SRP!$D$15:$D$19)*(G7315/100)*(E7315/1000)),IF(C7315="Ready to Drink",SUM(LOOKUP(2,1/(SRP!$B$10:$B$14&lt;=E7315)/(SRP!$C$10:$C$14&gt;=E7315),SRP!$D$10:$D$14)*(G7315/100)*(E7315/1000)),0))))),2)</f>
        <v>2.31</v>
      </c>
    </row>
    <row r="7316" spans="1:11" x14ac:dyDescent="0.35">
      <c r="A7316" s="2">
        <v>56169</v>
      </c>
      <c r="B7316" s="76" t="s">
        <v>5806</v>
      </c>
      <c r="C7316" s="76" t="s">
        <v>287</v>
      </c>
      <c r="D7316" s="76" t="s">
        <v>5240</v>
      </c>
      <c r="E7316" s="76">
        <v>473</v>
      </c>
      <c r="F7316" s="76">
        <v>24</v>
      </c>
      <c r="G7316" s="77">
        <v>7</v>
      </c>
      <c r="I7316" s="77">
        <v>4.25</v>
      </c>
      <c r="J7316" s="2">
        <v>1</v>
      </c>
      <c r="K7316" s="119" cm="1">
        <f t="array" ref="K7316">ROUND(IF(C7316="Beer",SUM(LOOKUP(2,1/(SRP!$B$7:$B$9&lt;=E7316)/(SRP!$C$7:$C$9&gt;=E7316),SRP!$D$7:$D$9)*(G7316/100)*(E7316/1000)),IF(C7316="Spirits",SUM(LOOKUP(2,1/(SRP!$B$2:$B$6&lt;=E7316)/(SRP!$C$2:$C$6&gt;=E7316),SRP!$D$2:$D$6)*(G7316/100)*(E7316/1000)),IF(AND(C7316="Wine",D7316="Fortified Wines"),SUM(LOOKUP(2,1/(SRP!$B$20:$B$23&lt;=E7316)/(SRP!$C$20:$C$23&gt;=E7316),SRP!$D$20:$D$23)*(G7316/100)*(E7316/1000)),IF(C7316="Wine",SUM(LOOKUP(2,1/(SRP!$B$15:$B$19&lt;=E7316)/(SRP!$C$15:$C$19&gt;=E7316),SRP!$D$15:$D$19)*(G7316/100)*(E7316/1000)),IF(C7316="Ready to Drink",SUM(LOOKUP(2,1/(SRP!$B$10:$B$14&lt;=E7316)/(SRP!$C$10:$C$14&gt;=E7316),SRP!$D$10:$D$14)*(G7316/100)*(E7316/1000)),0))))),2)</f>
        <v>2.31</v>
      </c>
    </row>
    <row r="7317" spans="1:11" x14ac:dyDescent="0.35">
      <c r="A7317" s="2">
        <v>56170</v>
      </c>
      <c r="B7317" s="76" t="s">
        <v>5807</v>
      </c>
      <c r="C7317" s="76" t="s">
        <v>287</v>
      </c>
      <c r="D7317" s="76" t="s">
        <v>5240</v>
      </c>
      <c r="E7317" s="76">
        <v>473</v>
      </c>
      <c r="F7317" s="76">
        <v>24</v>
      </c>
      <c r="G7317" s="77">
        <v>11</v>
      </c>
      <c r="I7317" s="77">
        <v>5.98</v>
      </c>
      <c r="J7317" s="2">
        <v>1</v>
      </c>
      <c r="K7317" s="119" cm="1">
        <f t="array" ref="K7317">ROUND(IF(C7317="Beer",SUM(LOOKUP(2,1/(SRP!$B$7:$B$9&lt;=E7317)/(SRP!$C$7:$C$9&gt;=E7317),SRP!$D$7:$D$9)*(G7317/100)*(E7317/1000)),IF(C7317="Spirits",SUM(LOOKUP(2,1/(SRP!$B$2:$B$6&lt;=E7317)/(SRP!$C$2:$C$6&gt;=E7317),SRP!$D$2:$D$6)*(G7317/100)*(E7317/1000)),IF(AND(C7317="Wine",D7317="Fortified Wines"),SUM(LOOKUP(2,1/(SRP!$B$20:$B$23&lt;=E7317)/(SRP!$C$20:$C$23&gt;=E7317),SRP!$D$20:$D$23)*(G7317/100)*(E7317/1000)),IF(C7317="Wine",SUM(LOOKUP(2,1/(SRP!$B$15:$B$19&lt;=E7317)/(SRP!$C$15:$C$19&gt;=E7317),SRP!$D$15:$D$19)*(G7317/100)*(E7317/1000)),IF(C7317="Ready to Drink",SUM(LOOKUP(2,1/(SRP!$B$10:$B$14&lt;=E7317)/(SRP!$C$10:$C$14&gt;=E7317),SRP!$D$10:$D$14)*(G7317/100)*(E7317/1000)),0))))),2)</f>
        <v>3.63</v>
      </c>
    </row>
    <row r="7318" spans="1:11" x14ac:dyDescent="0.35">
      <c r="A7318" s="2">
        <v>56170</v>
      </c>
      <c r="B7318" s="76" t="s">
        <v>5807</v>
      </c>
      <c r="C7318" s="76" t="s">
        <v>287</v>
      </c>
      <c r="D7318" s="76" t="s">
        <v>5240</v>
      </c>
      <c r="E7318" s="76">
        <v>473</v>
      </c>
      <c r="F7318" s="76">
        <v>24</v>
      </c>
      <c r="G7318" s="77">
        <v>11</v>
      </c>
      <c r="I7318" s="77">
        <v>5.98</v>
      </c>
      <c r="J7318" s="2">
        <v>1</v>
      </c>
      <c r="K7318" s="119" cm="1">
        <f t="array" ref="K7318">ROUND(IF(C7318="Beer",SUM(LOOKUP(2,1/(SRP!$B$7:$B$9&lt;=E7318)/(SRP!$C$7:$C$9&gt;=E7318),SRP!$D$7:$D$9)*(G7318/100)*(E7318/1000)),IF(C7318="Spirits",SUM(LOOKUP(2,1/(SRP!$B$2:$B$6&lt;=E7318)/(SRP!$C$2:$C$6&gt;=E7318),SRP!$D$2:$D$6)*(G7318/100)*(E7318/1000)),IF(AND(C7318="Wine",D7318="Fortified Wines"),SUM(LOOKUP(2,1/(SRP!$B$20:$B$23&lt;=E7318)/(SRP!$C$20:$C$23&gt;=E7318),SRP!$D$20:$D$23)*(G7318/100)*(E7318/1000)),IF(C7318="Wine",SUM(LOOKUP(2,1/(SRP!$B$15:$B$19&lt;=E7318)/(SRP!$C$15:$C$19&gt;=E7318),SRP!$D$15:$D$19)*(G7318/100)*(E7318/1000)),IF(C7318="Ready to Drink",SUM(LOOKUP(2,1/(SRP!$B$10:$B$14&lt;=E7318)/(SRP!$C$10:$C$14&gt;=E7318),SRP!$D$10:$D$14)*(G7318/100)*(E7318/1000)),0))))),2)</f>
        <v>3.63</v>
      </c>
    </row>
    <row r="7319" spans="1:11" x14ac:dyDescent="0.35">
      <c r="A7319" s="2">
        <v>56215</v>
      </c>
      <c r="B7319" s="76" t="s">
        <v>5808</v>
      </c>
      <c r="C7319" s="76" t="s">
        <v>5938</v>
      </c>
      <c r="D7319" s="76" t="s">
        <v>5279</v>
      </c>
      <c r="E7319" s="76">
        <v>270</v>
      </c>
      <c r="F7319" s="76">
        <v>24</v>
      </c>
      <c r="G7319" s="77">
        <v>5</v>
      </c>
      <c r="I7319" s="77">
        <v>3.99</v>
      </c>
      <c r="J7319" s="2">
        <v>1</v>
      </c>
      <c r="K7319" s="119" cm="1">
        <f t="array" ref="K7319">ROUND(IF(C7319="Beer",SUM(LOOKUP(2,1/(SRP!$B$7:$B$9&lt;=E7319)/(SRP!$C$7:$C$9&gt;=E7319),SRP!$D$7:$D$9)*(G7319/100)*(E7319/1000)),IF(C7319="Spirits",SUM(LOOKUP(2,1/(SRP!$B$2:$B$6&lt;=E7319)/(SRP!$C$2:$C$6&gt;=E7319),SRP!$D$2:$D$6)*(G7319/100)*(E7319/1000)),IF(AND(C7319="Wine",D7319="Fortified Wines"),SUM(LOOKUP(2,1/(SRP!$B$20:$B$23&lt;=E7319)/(SRP!$C$20:$C$23&gt;=E7319),SRP!$D$20:$D$23)*(G7319/100)*(E7319/1000)),IF(C7319="Wine",SUM(LOOKUP(2,1/(SRP!$B$15:$B$19&lt;=E7319)/(SRP!$C$15:$C$19&gt;=E7319),SRP!$D$15:$D$19)*(G7319/100)*(E7319/1000)),IF(C7319="Ready to Drink",SUM(LOOKUP(2,1/(SRP!$B$10:$B$14&lt;=E7319)/(SRP!$C$10:$C$14&gt;=E7319),SRP!$D$10:$D$14)*(G7319/100)*(E7319/1000)),0))))),2)</f>
        <v>1.07</v>
      </c>
    </row>
    <row r="7320" spans="1:11" x14ac:dyDescent="0.35">
      <c r="A7320" s="2">
        <v>56215</v>
      </c>
      <c r="B7320" s="76" t="s">
        <v>5808</v>
      </c>
      <c r="C7320" s="76" t="s">
        <v>5938</v>
      </c>
      <c r="D7320" s="76" t="s">
        <v>5279</v>
      </c>
      <c r="E7320" s="76">
        <v>270</v>
      </c>
      <c r="F7320" s="76">
        <v>24</v>
      </c>
      <c r="G7320" s="77">
        <v>5</v>
      </c>
      <c r="I7320" s="77">
        <v>3.99</v>
      </c>
      <c r="J7320" s="2">
        <v>1</v>
      </c>
      <c r="K7320" s="119" cm="1">
        <f t="array" ref="K7320">ROUND(IF(C7320="Beer",SUM(LOOKUP(2,1/(SRP!$B$7:$B$9&lt;=E7320)/(SRP!$C$7:$C$9&gt;=E7320),SRP!$D$7:$D$9)*(G7320/100)*(E7320/1000)),IF(C7320="Spirits",SUM(LOOKUP(2,1/(SRP!$B$2:$B$6&lt;=E7320)/(SRP!$C$2:$C$6&gt;=E7320),SRP!$D$2:$D$6)*(G7320/100)*(E7320/1000)),IF(AND(C7320="Wine",D7320="Fortified Wines"),SUM(LOOKUP(2,1/(SRP!$B$20:$B$23&lt;=E7320)/(SRP!$C$20:$C$23&gt;=E7320),SRP!$D$20:$D$23)*(G7320/100)*(E7320/1000)),IF(C7320="Wine",SUM(LOOKUP(2,1/(SRP!$B$15:$B$19&lt;=E7320)/(SRP!$C$15:$C$19&gt;=E7320),SRP!$D$15:$D$19)*(G7320/100)*(E7320/1000)),IF(C7320="Ready to Drink",SUM(LOOKUP(2,1/(SRP!$B$10:$B$14&lt;=E7320)/(SRP!$C$10:$C$14&gt;=E7320),SRP!$D$10:$D$14)*(G7320/100)*(E7320/1000)),0))))),2)</f>
        <v>1.07</v>
      </c>
    </row>
    <row r="7321" spans="1:11" x14ac:dyDescent="0.35">
      <c r="A7321" s="2">
        <v>56216</v>
      </c>
      <c r="B7321" s="76" t="s">
        <v>5809</v>
      </c>
      <c r="C7321" s="76" t="s">
        <v>5938</v>
      </c>
      <c r="D7321" s="76" t="s">
        <v>5279</v>
      </c>
      <c r="E7321" s="76">
        <v>270</v>
      </c>
      <c r="F7321" s="76">
        <v>24</v>
      </c>
      <c r="G7321" s="77">
        <v>5</v>
      </c>
      <c r="I7321" s="77">
        <v>3.99</v>
      </c>
      <c r="J7321" s="2">
        <v>1</v>
      </c>
      <c r="K7321" s="119" cm="1">
        <f t="array" ref="K7321">ROUND(IF(C7321="Beer",SUM(LOOKUP(2,1/(SRP!$B$7:$B$9&lt;=E7321)/(SRP!$C$7:$C$9&gt;=E7321),SRP!$D$7:$D$9)*(G7321/100)*(E7321/1000)),IF(C7321="Spirits",SUM(LOOKUP(2,1/(SRP!$B$2:$B$6&lt;=E7321)/(SRP!$C$2:$C$6&gt;=E7321),SRP!$D$2:$D$6)*(G7321/100)*(E7321/1000)),IF(AND(C7321="Wine",D7321="Fortified Wines"),SUM(LOOKUP(2,1/(SRP!$B$20:$B$23&lt;=E7321)/(SRP!$C$20:$C$23&gt;=E7321),SRP!$D$20:$D$23)*(G7321/100)*(E7321/1000)),IF(C7321="Wine",SUM(LOOKUP(2,1/(SRP!$B$15:$B$19&lt;=E7321)/(SRP!$C$15:$C$19&gt;=E7321),SRP!$D$15:$D$19)*(G7321/100)*(E7321/1000)),IF(C7321="Ready to Drink",SUM(LOOKUP(2,1/(SRP!$B$10:$B$14&lt;=E7321)/(SRP!$C$10:$C$14&gt;=E7321),SRP!$D$10:$D$14)*(G7321/100)*(E7321/1000)),0))))),2)</f>
        <v>1.07</v>
      </c>
    </row>
    <row r="7322" spans="1:11" x14ac:dyDescent="0.35">
      <c r="A7322" s="2">
        <v>56216</v>
      </c>
      <c r="B7322" s="76" t="s">
        <v>5809</v>
      </c>
      <c r="C7322" s="76" t="s">
        <v>5938</v>
      </c>
      <c r="D7322" s="76" t="s">
        <v>5279</v>
      </c>
      <c r="E7322" s="76">
        <v>270</v>
      </c>
      <c r="F7322" s="76">
        <v>24</v>
      </c>
      <c r="G7322" s="77">
        <v>5</v>
      </c>
      <c r="I7322" s="77">
        <v>3.99</v>
      </c>
      <c r="J7322" s="2">
        <v>1</v>
      </c>
      <c r="K7322" s="119" cm="1">
        <f t="array" ref="K7322">ROUND(IF(C7322="Beer",SUM(LOOKUP(2,1/(SRP!$B$7:$B$9&lt;=E7322)/(SRP!$C$7:$C$9&gt;=E7322),SRP!$D$7:$D$9)*(G7322/100)*(E7322/1000)),IF(C7322="Spirits",SUM(LOOKUP(2,1/(SRP!$B$2:$B$6&lt;=E7322)/(SRP!$C$2:$C$6&gt;=E7322),SRP!$D$2:$D$6)*(G7322/100)*(E7322/1000)),IF(AND(C7322="Wine",D7322="Fortified Wines"),SUM(LOOKUP(2,1/(SRP!$B$20:$B$23&lt;=E7322)/(SRP!$C$20:$C$23&gt;=E7322),SRP!$D$20:$D$23)*(G7322/100)*(E7322/1000)),IF(C7322="Wine",SUM(LOOKUP(2,1/(SRP!$B$15:$B$19&lt;=E7322)/(SRP!$C$15:$C$19&gt;=E7322),SRP!$D$15:$D$19)*(G7322/100)*(E7322/1000)),IF(C7322="Ready to Drink",SUM(LOOKUP(2,1/(SRP!$B$10:$B$14&lt;=E7322)/(SRP!$C$10:$C$14&gt;=E7322),SRP!$D$10:$D$14)*(G7322/100)*(E7322/1000)),0))))),2)</f>
        <v>1.07</v>
      </c>
    </row>
    <row r="7323" spans="1:11" x14ac:dyDescent="0.35">
      <c r="A7323" s="2">
        <v>56217</v>
      </c>
      <c r="B7323" s="76" t="s">
        <v>5810</v>
      </c>
      <c r="C7323" s="76" t="s">
        <v>5938</v>
      </c>
      <c r="D7323" s="76" t="s">
        <v>5279</v>
      </c>
      <c r="E7323" s="76">
        <v>270</v>
      </c>
      <c r="F7323" s="76">
        <v>24</v>
      </c>
      <c r="G7323" s="77">
        <v>5</v>
      </c>
      <c r="I7323" s="77">
        <v>3.99</v>
      </c>
      <c r="J7323" s="2">
        <v>1</v>
      </c>
      <c r="K7323" s="119" cm="1">
        <f t="array" ref="K7323">ROUND(IF(C7323="Beer",SUM(LOOKUP(2,1/(SRP!$B$7:$B$9&lt;=E7323)/(SRP!$C$7:$C$9&gt;=E7323),SRP!$D$7:$D$9)*(G7323/100)*(E7323/1000)),IF(C7323="Spirits",SUM(LOOKUP(2,1/(SRP!$B$2:$B$6&lt;=E7323)/(SRP!$C$2:$C$6&gt;=E7323),SRP!$D$2:$D$6)*(G7323/100)*(E7323/1000)),IF(AND(C7323="Wine",D7323="Fortified Wines"),SUM(LOOKUP(2,1/(SRP!$B$20:$B$23&lt;=E7323)/(SRP!$C$20:$C$23&gt;=E7323),SRP!$D$20:$D$23)*(G7323/100)*(E7323/1000)),IF(C7323="Wine",SUM(LOOKUP(2,1/(SRP!$B$15:$B$19&lt;=E7323)/(SRP!$C$15:$C$19&gt;=E7323),SRP!$D$15:$D$19)*(G7323/100)*(E7323/1000)),IF(C7323="Ready to Drink",SUM(LOOKUP(2,1/(SRP!$B$10:$B$14&lt;=E7323)/(SRP!$C$10:$C$14&gt;=E7323),SRP!$D$10:$D$14)*(G7323/100)*(E7323/1000)),0))))),2)</f>
        <v>1.07</v>
      </c>
    </row>
    <row r="7324" spans="1:11" x14ac:dyDescent="0.35">
      <c r="A7324" s="2">
        <v>56217</v>
      </c>
      <c r="B7324" s="76" t="s">
        <v>5810</v>
      </c>
      <c r="C7324" s="76" t="s">
        <v>5938</v>
      </c>
      <c r="D7324" s="76" t="s">
        <v>5279</v>
      </c>
      <c r="E7324" s="76">
        <v>270</v>
      </c>
      <c r="F7324" s="76">
        <v>24</v>
      </c>
      <c r="G7324" s="77">
        <v>5</v>
      </c>
      <c r="I7324" s="77">
        <v>3.99</v>
      </c>
      <c r="J7324" s="2">
        <v>1</v>
      </c>
      <c r="K7324" s="119" cm="1">
        <f t="array" ref="K7324">ROUND(IF(C7324="Beer",SUM(LOOKUP(2,1/(SRP!$B$7:$B$9&lt;=E7324)/(SRP!$C$7:$C$9&gt;=E7324),SRP!$D$7:$D$9)*(G7324/100)*(E7324/1000)),IF(C7324="Spirits",SUM(LOOKUP(2,1/(SRP!$B$2:$B$6&lt;=E7324)/(SRP!$C$2:$C$6&gt;=E7324),SRP!$D$2:$D$6)*(G7324/100)*(E7324/1000)),IF(AND(C7324="Wine",D7324="Fortified Wines"),SUM(LOOKUP(2,1/(SRP!$B$20:$B$23&lt;=E7324)/(SRP!$C$20:$C$23&gt;=E7324),SRP!$D$20:$D$23)*(G7324/100)*(E7324/1000)),IF(C7324="Wine",SUM(LOOKUP(2,1/(SRP!$B$15:$B$19&lt;=E7324)/(SRP!$C$15:$C$19&gt;=E7324),SRP!$D$15:$D$19)*(G7324/100)*(E7324/1000)),IF(C7324="Ready to Drink",SUM(LOOKUP(2,1/(SRP!$B$10:$B$14&lt;=E7324)/(SRP!$C$10:$C$14&gt;=E7324),SRP!$D$10:$D$14)*(G7324/100)*(E7324/1000)),0))))),2)</f>
        <v>1.07</v>
      </c>
    </row>
    <row r="7325" spans="1:11" x14ac:dyDescent="0.35">
      <c r="A7325" s="2">
        <v>56218</v>
      </c>
      <c r="B7325" s="76" t="s">
        <v>5811</v>
      </c>
      <c r="C7325" s="76" t="s">
        <v>5938</v>
      </c>
      <c r="D7325" s="76" t="s">
        <v>5279</v>
      </c>
      <c r="E7325" s="76">
        <v>270</v>
      </c>
      <c r="F7325" s="76">
        <v>24</v>
      </c>
      <c r="G7325" s="77">
        <v>5</v>
      </c>
      <c r="I7325" s="77">
        <v>3.99</v>
      </c>
      <c r="J7325" s="2">
        <v>1</v>
      </c>
      <c r="K7325" s="119" cm="1">
        <f t="array" ref="K7325">ROUND(IF(C7325="Beer",SUM(LOOKUP(2,1/(SRP!$B$7:$B$9&lt;=E7325)/(SRP!$C$7:$C$9&gt;=E7325),SRP!$D$7:$D$9)*(G7325/100)*(E7325/1000)),IF(C7325="Spirits",SUM(LOOKUP(2,1/(SRP!$B$2:$B$6&lt;=E7325)/(SRP!$C$2:$C$6&gt;=E7325),SRP!$D$2:$D$6)*(G7325/100)*(E7325/1000)),IF(AND(C7325="Wine",D7325="Fortified Wines"),SUM(LOOKUP(2,1/(SRP!$B$20:$B$23&lt;=E7325)/(SRP!$C$20:$C$23&gt;=E7325),SRP!$D$20:$D$23)*(G7325/100)*(E7325/1000)),IF(C7325="Wine",SUM(LOOKUP(2,1/(SRP!$B$15:$B$19&lt;=E7325)/(SRP!$C$15:$C$19&gt;=E7325),SRP!$D$15:$D$19)*(G7325/100)*(E7325/1000)),IF(C7325="Ready to Drink",SUM(LOOKUP(2,1/(SRP!$B$10:$B$14&lt;=E7325)/(SRP!$C$10:$C$14&gt;=E7325),SRP!$D$10:$D$14)*(G7325/100)*(E7325/1000)),0))))),2)</f>
        <v>1.07</v>
      </c>
    </row>
    <row r="7326" spans="1:11" x14ac:dyDescent="0.35">
      <c r="A7326" s="2">
        <v>56218</v>
      </c>
      <c r="B7326" s="76" t="s">
        <v>5811</v>
      </c>
      <c r="C7326" s="76" t="s">
        <v>5938</v>
      </c>
      <c r="D7326" s="76" t="s">
        <v>5279</v>
      </c>
      <c r="E7326" s="76">
        <v>270</v>
      </c>
      <c r="F7326" s="76">
        <v>24</v>
      </c>
      <c r="G7326" s="77">
        <v>5</v>
      </c>
      <c r="I7326" s="77">
        <v>3.99</v>
      </c>
      <c r="J7326" s="2">
        <v>1</v>
      </c>
      <c r="K7326" s="119" cm="1">
        <f t="array" ref="K7326">ROUND(IF(C7326="Beer",SUM(LOOKUP(2,1/(SRP!$B$7:$B$9&lt;=E7326)/(SRP!$C$7:$C$9&gt;=E7326),SRP!$D$7:$D$9)*(G7326/100)*(E7326/1000)),IF(C7326="Spirits",SUM(LOOKUP(2,1/(SRP!$B$2:$B$6&lt;=E7326)/(SRP!$C$2:$C$6&gt;=E7326),SRP!$D$2:$D$6)*(G7326/100)*(E7326/1000)),IF(AND(C7326="Wine",D7326="Fortified Wines"),SUM(LOOKUP(2,1/(SRP!$B$20:$B$23&lt;=E7326)/(SRP!$C$20:$C$23&gt;=E7326),SRP!$D$20:$D$23)*(G7326/100)*(E7326/1000)),IF(C7326="Wine",SUM(LOOKUP(2,1/(SRP!$B$15:$B$19&lt;=E7326)/(SRP!$C$15:$C$19&gt;=E7326),SRP!$D$15:$D$19)*(G7326/100)*(E7326/1000)),IF(C7326="Ready to Drink",SUM(LOOKUP(2,1/(SRP!$B$10:$B$14&lt;=E7326)/(SRP!$C$10:$C$14&gt;=E7326),SRP!$D$10:$D$14)*(G7326/100)*(E7326/1000)),0))))),2)</f>
        <v>1.07</v>
      </c>
    </row>
    <row r="7327" spans="1:11" x14ac:dyDescent="0.35">
      <c r="A7327" s="2">
        <v>56219</v>
      </c>
      <c r="B7327" s="76" t="s">
        <v>5812</v>
      </c>
      <c r="C7327" s="76" t="s">
        <v>5938</v>
      </c>
      <c r="D7327" s="76" t="s">
        <v>5279</v>
      </c>
      <c r="E7327" s="76">
        <v>270</v>
      </c>
      <c r="F7327" s="76">
        <v>24</v>
      </c>
      <c r="G7327" s="77">
        <v>5</v>
      </c>
      <c r="I7327" s="77">
        <v>3.99</v>
      </c>
      <c r="J7327" s="2">
        <v>1</v>
      </c>
      <c r="K7327" s="119" cm="1">
        <f t="array" ref="K7327">ROUND(IF(C7327="Beer",SUM(LOOKUP(2,1/(SRP!$B$7:$B$9&lt;=E7327)/(SRP!$C$7:$C$9&gt;=E7327),SRP!$D$7:$D$9)*(G7327/100)*(E7327/1000)),IF(C7327="Spirits",SUM(LOOKUP(2,1/(SRP!$B$2:$B$6&lt;=E7327)/(SRP!$C$2:$C$6&gt;=E7327),SRP!$D$2:$D$6)*(G7327/100)*(E7327/1000)),IF(AND(C7327="Wine",D7327="Fortified Wines"),SUM(LOOKUP(2,1/(SRP!$B$20:$B$23&lt;=E7327)/(SRP!$C$20:$C$23&gt;=E7327),SRP!$D$20:$D$23)*(G7327/100)*(E7327/1000)),IF(C7327="Wine",SUM(LOOKUP(2,1/(SRP!$B$15:$B$19&lt;=E7327)/(SRP!$C$15:$C$19&gt;=E7327),SRP!$D$15:$D$19)*(G7327/100)*(E7327/1000)),IF(C7327="Ready to Drink",SUM(LOOKUP(2,1/(SRP!$B$10:$B$14&lt;=E7327)/(SRP!$C$10:$C$14&gt;=E7327),SRP!$D$10:$D$14)*(G7327/100)*(E7327/1000)),0))))),2)</f>
        <v>1.07</v>
      </c>
    </row>
    <row r="7328" spans="1:11" x14ac:dyDescent="0.35">
      <c r="A7328" s="2">
        <v>56219</v>
      </c>
      <c r="B7328" s="76" t="s">
        <v>5812</v>
      </c>
      <c r="C7328" s="76" t="s">
        <v>5938</v>
      </c>
      <c r="D7328" s="76" t="s">
        <v>5279</v>
      </c>
      <c r="E7328" s="76">
        <v>270</v>
      </c>
      <c r="F7328" s="76">
        <v>24</v>
      </c>
      <c r="G7328" s="77">
        <v>5</v>
      </c>
      <c r="I7328" s="77">
        <v>3.99</v>
      </c>
      <c r="J7328" s="2">
        <v>1</v>
      </c>
      <c r="K7328" s="119" cm="1">
        <f t="array" ref="K7328">ROUND(IF(C7328="Beer",SUM(LOOKUP(2,1/(SRP!$B$7:$B$9&lt;=E7328)/(SRP!$C$7:$C$9&gt;=E7328),SRP!$D$7:$D$9)*(G7328/100)*(E7328/1000)),IF(C7328="Spirits",SUM(LOOKUP(2,1/(SRP!$B$2:$B$6&lt;=E7328)/(SRP!$C$2:$C$6&gt;=E7328),SRP!$D$2:$D$6)*(G7328/100)*(E7328/1000)),IF(AND(C7328="Wine",D7328="Fortified Wines"),SUM(LOOKUP(2,1/(SRP!$B$20:$B$23&lt;=E7328)/(SRP!$C$20:$C$23&gt;=E7328),SRP!$D$20:$D$23)*(G7328/100)*(E7328/1000)),IF(C7328="Wine",SUM(LOOKUP(2,1/(SRP!$B$15:$B$19&lt;=E7328)/(SRP!$C$15:$C$19&gt;=E7328),SRP!$D$15:$D$19)*(G7328/100)*(E7328/1000)),IF(C7328="Ready to Drink",SUM(LOOKUP(2,1/(SRP!$B$10:$B$14&lt;=E7328)/(SRP!$C$10:$C$14&gt;=E7328),SRP!$D$10:$D$14)*(G7328/100)*(E7328/1000)),0))))),2)</f>
        <v>1.07</v>
      </c>
    </row>
    <row r="7329" spans="1:11" x14ac:dyDescent="0.35">
      <c r="A7329" s="2">
        <v>56220</v>
      </c>
      <c r="B7329" s="76" t="s">
        <v>6998</v>
      </c>
      <c r="C7329" s="76" t="s">
        <v>5938</v>
      </c>
      <c r="D7329" s="76" t="s">
        <v>5279</v>
      </c>
      <c r="E7329" s="76">
        <v>270</v>
      </c>
      <c r="F7329" s="76">
        <v>24</v>
      </c>
      <c r="G7329" s="77">
        <v>5</v>
      </c>
      <c r="H7329" s="76" t="s">
        <v>3314</v>
      </c>
      <c r="I7329" s="77">
        <v>3.99</v>
      </c>
      <c r="J7329" s="2">
        <v>1</v>
      </c>
      <c r="K7329" s="119" cm="1">
        <f t="array" ref="K7329">ROUND(IF(C7329="Beer",SUM(LOOKUP(2,1/(SRP!$B$7:$B$9&lt;=E7329)/(SRP!$C$7:$C$9&gt;=E7329),SRP!$D$7:$D$9)*(G7329/100)*(E7329/1000)),IF(C7329="Spirits",SUM(LOOKUP(2,1/(SRP!$B$2:$B$6&lt;=E7329)/(SRP!$C$2:$C$6&gt;=E7329),SRP!$D$2:$D$6)*(G7329/100)*(E7329/1000)),IF(AND(C7329="Wine",D7329="Fortified Wines"),SUM(LOOKUP(2,1/(SRP!$B$20:$B$23&lt;=E7329)/(SRP!$C$20:$C$23&gt;=E7329),SRP!$D$20:$D$23)*(G7329/100)*(E7329/1000)),IF(C7329="Wine",SUM(LOOKUP(2,1/(SRP!$B$15:$B$19&lt;=E7329)/(SRP!$C$15:$C$19&gt;=E7329),SRP!$D$15:$D$19)*(G7329/100)*(E7329/1000)),IF(C7329="Ready to Drink",SUM(LOOKUP(2,1/(SRP!$B$10:$B$14&lt;=E7329)/(SRP!$C$10:$C$14&gt;=E7329),SRP!$D$10:$D$14)*(G7329/100)*(E7329/1000)),0))))),2)</f>
        <v>1.07</v>
      </c>
    </row>
    <row r="7330" spans="1:11" x14ac:dyDescent="0.35">
      <c r="A7330" s="2">
        <v>56220</v>
      </c>
      <c r="B7330" s="76" t="s">
        <v>6998</v>
      </c>
      <c r="C7330" s="76" t="s">
        <v>5938</v>
      </c>
      <c r="D7330" s="76" t="s">
        <v>5279</v>
      </c>
      <c r="E7330" s="76">
        <v>270</v>
      </c>
      <c r="F7330" s="76">
        <v>24</v>
      </c>
      <c r="G7330" s="77">
        <v>5</v>
      </c>
      <c r="H7330" s="76" t="s">
        <v>3314</v>
      </c>
      <c r="I7330" s="77">
        <v>3.99</v>
      </c>
      <c r="J7330" s="2">
        <v>1</v>
      </c>
      <c r="K7330" s="119" cm="1">
        <f t="array" ref="K7330">ROUND(IF(C7330="Beer",SUM(LOOKUP(2,1/(SRP!$B$7:$B$9&lt;=E7330)/(SRP!$C$7:$C$9&gt;=E7330),SRP!$D$7:$D$9)*(G7330/100)*(E7330/1000)),IF(C7330="Spirits",SUM(LOOKUP(2,1/(SRP!$B$2:$B$6&lt;=E7330)/(SRP!$C$2:$C$6&gt;=E7330),SRP!$D$2:$D$6)*(G7330/100)*(E7330/1000)),IF(AND(C7330="Wine",D7330="Fortified Wines"),SUM(LOOKUP(2,1/(SRP!$B$20:$B$23&lt;=E7330)/(SRP!$C$20:$C$23&gt;=E7330),SRP!$D$20:$D$23)*(G7330/100)*(E7330/1000)),IF(C7330="Wine",SUM(LOOKUP(2,1/(SRP!$B$15:$B$19&lt;=E7330)/(SRP!$C$15:$C$19&gt;=E7330),SRP!$D$15:$D$19)*(G7330/100)*(E7330/1000)),IF(C7330="Ready to Drink",SUM(LOOKUP(2,1/(SRP!$B$10:$B$14&lt;=E7330)/(SRP!$C$10:$C$14&gt;=E7330),SRP!$D$10:$D$14)*(G7330/100)*(E7330/1000)),0))))),2)</f>
        <v>1.07</v>
      </c>
    </row>
    <row r="7331" spans="1:11" x14ac:dyDescent="0.35">
      <c r="A7331" s="2">
        <v>56224</v>
      </c>
      <c r="B7331" s="76" t="s">
        <v>5813</v>
      </c>
      <c r="C7331" s="76" t="s">
        <v>5938</v>
      </c>
      <c r="D7331" s="76" t="s">
        <v>5283</v>
      </c>
      <c r="E7331" s="76">
        <v>440</v>
      </c>
      <c r="F7331" s="76">
        <v>12</v>
      </c>
      <c r="G7331" s="77">
        <v>7</v>
      </c>
      <c r="H7331" s="76" t="s">
        <v>3314</v>
      </c>
      <c r="I7331" s="77">
        <v>4.29</v>
      </c>
      <c r="J7331" s="2">
        <v>1</v>
      </c>
      <c r="K7331" s="119" cm="1">
        <f t="array" ref="K7331">ROUND(IF(C7331="Beer",SUM(LOOKUP(2,1/(SRP!$B$7:$B$9&lt;=E7331)/(SRP!$C$7:$C$9&gt;=E7331),SRP!$D$7:$D$9)*(G7331/100)*(E7331/1000)),IF(C7331="Spirits",SUM(LOOKUP(2,1/(SRP!$B$2:$B$6&lt;=E7331)/(SRP!$C$2:$C$6&gt;=E7331),SRP!$D$2:$D$6)*(G7331/100)*(E7331/1000)),IF(AND(C7331="Wine",D7331="Fortified Wines"),SUM(LOOKUP(2,1/(SRP!$B$20:$B$23&lt;=E7331)/(SRP!$C$20:$C$23&gt;=E7331),SRP!$D$20:$D$23)*(G7331/100)*(E7331/1000)),IF(C7331="Wine",SUM(LOOKUP(2,1/(SRP!$B$15:$B$19&lt;=E7331)/(SRP!$C$15:$C$19&gt;=E7331),SRP!$D$15:$D$19)*(G7331/100)*(E7331/1000)),IF(C7331="Ready to Drink",SUM(LOOKUP(2,1/(SRP!$B$10:$B$14&lt;=E7331)/(SRP!$C$10:$C$14&gt;=E7331),SRP!$D$10:$D$14)*(G7331/100)*(E7331/1000)),0))))),2)</f>
        <v>2.2799999999999998</v>
      </c>
    </row>
    <row r="7332" spans="1:11" x14ac:dyDescent="0.35">
      <c r="A7332" s="2">
        <v>56224</v>
      </c>
      <c r="B7332" s="76" t="s">
        <v>5813</v>
      </c>
      <c r="C7332" s="76" t="s">
        <v>5938</v>
      </c>
      <c r="D7332" s="76" t="s">
        <v>5283</v>
      </c>
      <c r="E7332" s="76">
        <v>440</v>
      </c>
      <c r="F7332" s="76">
        <v>12</v>
      </c>
      <c r="G7332" s="77">
        <v>7</v>
      </c>
      <c r="H7332" s="76" t="s">
        <v>3314</v>
      </c>
      <c r="I7332" s="77">
        <v>4.29</v>
      </c>
      <c r="J7332" s="2">
        <v>1</v>
      </c>
      <c r="K7332" s="119" cm="1">
        <f t="array" ref="K7332">ROUND(IF(C7332="Beer",SUM(LOOKUP(2,1/(SRP!$B$7:$B$9&lt;=E7332)/(SRP!$C$7:$C$9&gt;=E7332),SRP!$D$7:$D$9)*(G7332/100)*(E7332/1000)),IF(C7332="Spirits",SUM(LOOKUP(2,1/(SRP!$B$2:$B$6&lt;=E7332)/(SRP!$C$2:$C$6&gt;=E7332),SRP!$D$2:$D$6)*(G7332/100)*(E7332/1000)),IF(AND(C7332="Wine",D7332="Fortified Wines"),SUM(LOOKUP(2,1/(SRP!$B$20:$B$23&lt;=E7332)/(SRP!$C$20:$C$23&gt;=E7332),SRP!$D$20:$D$23)*(G7332/100)*(E7332/1000)),IF(C7332="Wine",SUM(LOOKUP(2,1/(SRP!$B$15:$B$19&lt;=E7332)/(SRP!$C$15:$C$19&gt;=E7332),SRP!$D$15:$D$19)*(G7332/100)*(E7332/1000)),IF(C7332="Ready to Drink",SUM(LOOKUP(2,1/(SRP!$B$10:$B$14&lt;=E7332)/(SRP!$C$10:$C$14&gt;=E7332),SRP!$D$10:$D$14)*(G7332/100)*(E7332/1000)),0))))),2)</f>
        <v>2.2799999999999998</v>
      </c>
    </row>
    <row r="7333" spans="1:11" x14ac:dyDescent="0.35">
      <c r="A7333" s="2">
        <v>56246</v>
      </c>
      <c r="B7333" s="76" t="s">
        <v>5814</v>
      </c>
      <c r="C7333" s="76" t="s">
        <v>287</v>
      </c>
      <c r="D7333" s="76" t="s">
        <v>5240</v>
      </c>
      <c r="E7333" s="76">
        <v>11352</v>
      </c>
      <c r="F7333" s="76">
        <v>1</v>
      </c>
      <c r="G7333" s="77">
        <v>6.5</v>
      </c>
      <c r="H7333" s="76" t="s">
        <v>3374</v>
      </c>
      <c r="I7333" s="77">
        <v>104.64</v>
      </c>
      <c r="J7333" s="2">
        <v>24</v>
      </c>
      <c r="K7333" s="119" cm="1">
        <f t="array" ref="K7333">ROUND(IF(C7333="Beer",SUM(LOOKUP(2,1/(SRP!$B$7:$B$9&lt;=E7333)/(SRP!$C$7:$C$9&gt;=E7333),SRP!$D$7:$D$9)*(G7333/100)*(E7333/1000)),IF(C7333="Spirits",SUM(LOOKUP(2,1/(SRP!$B$2:$B$6&lt;=E7333)/(SRP!$C$2:$C$6&gt;=E7333),SRP!$D$2:$D$6)*(G7333/100)*(E7333/1000)),IF(AND(C7333="Wine",D7333="Fortified Wines"),SUM(LOOKUP(2,1/(SRP!$B$20:$B$23&lt;=E7333)/(SRP!$C$20:$C$23&gt;=E7333),SRP!$D$20:$D$23)*(G7333/100)*(E7333/1000)),IF(C7333="Wine",SUM(LOOKUP(2,1/(SRP!$B$15:$B$19&lt;=E7333)/(SRP!$C$15:$C$19&gt;=E7333),SRP!$D$15:$D$19)*(G7333/100)*(E7333/1000)),IF(C7333="Ready to Drink",SUM(LOOKUP(2,1/(SRP!$B$10:$B$14&lt;=E7333)/(SRP!$C$10:$C$14&gt;=E7333),SRP!$D$10:$D$14)*(G7333/100)*(E7333/1000)),0))))),2)</f>
        <v>46.79</v>
      </c>
    </row>
    <row r="7334" spans="1:11" x14ac:dyDescent="0.35">
      <c r="A7334" s="2">
        <v>56246</v>
      </c>
      <c r="B7334" s="76" t="s">
        <v>5814</v>
      </c>
      <c r="C7334" s="76" t="s">
        <v>287</v>
      </c>
      <c r="D7334" s="76" t="s">
        <v>5240</v>
      </c>
      <c r="E7334" s="76">
        <v>11352</v>
      </c>
      <c r="F7334" s="76">
        <v>1</v>
      </c>
      <c r="G7334" s="77">
        <v>6.5</v>
      </c>
      <c r="H7334" s="76" t="s">
        <v>3374</v>
      </c>
      <c r="I7334" s="77">
        <v>104.64</v>
      </c>
      <c r="J7334" s="2">
        <v>24</v>
      </c>
      <c r="K7334" s="119" cm="1">
        <f t="array" ref="K7334">ROUND(IF(C7334="Beer",SUM(LOOKUP(2,1/(SRP!$B$7:$B$9&lt;=E7334)/(SRP!$C$7:$C$9&gt;=E7334),SRP!$D$7:$D$9)*(G7334/100)*(E7334/1000)),IF(C7334="Spirits",SUM(LOOKUP(2,1/(SRP!$B$2:$B$6&lt;=E7334)/(SRP!$C$2:$C$6&gt;=E7334),SRP!$D$2:$D$6)*(G7334/100)*(E7334/1000)),IF(AND(C7334="Wine",D7334="Fortified Wines"),SUM(LOOKUP(2,1/(SRP!$B$20:$B$23&lt;=E7334)/(SRP!$C$20:$C$23&gt;=E7334),SRP!$D$20:$D$23)*(G7334/100)*(E7334/1000)),IF(C7334="Wine",SUM(LOOKUP(2,1/(SRP!$B$15:$B$19&lt;=E7334)/(SRP!$C$15:$C$19&gt;=E7334),SRP!$D$15:$D$19)*(G7334/100)*(E7334/1000)),IF(C7334="Ready to Drink",SUM(LOOKUP(2,1/(SRP!$B$10:$B$14&lt;=E7334)/(SRP!$C$10:$C$14&gt;=E7334),SRP!$D$10:$D$14)*(G7334/100)*(E7334/1000)),0))))),2)</f>
        <v>46.79</v>
      </c>
    </row>
    <row r="7335" spans="1:11" x14ac:dyDescent="0.35">
      <c r="A7335" s="2">
        <v>56254</v>
      </c>
      <c r="B7335" s="76" t="s">
        <v>5815</v>
      </c>
      <c r="C7335" s="76" t="s">
        <v>287</v>
      </c>
      <c r="D7335" s="76" t="s">
        <v>5230</v>
      </c>
      <c r="E7335" s="76">
        <v>11352</v>
      </c>
      <c r="F7335" s="76">
        <v>1</v>
      </c>
      <c r="G7335" s="77">
        <v>5</v>
      </c>
      <c r="H7335" s="76" t="s">
        <v>3374</v>
      </c>
      <c r="I7335" s="77">
        <v>95.76</v>
      </c>
      <c r="J7335" s="2">
        <v>24</v>
      </c>
      <c r="K7335" s="119" cm="1">
        <f t="array" ref="K7335">ROUND(IF(C7335="Beer",SUM(LOOKUP(2,1/(SRP!$B$7:$B$9&lt;=E7335)/(SRP!$C$7:$C$9&gt;=E7335),SRP!$D$7:$D$9)*(G7335/100)*(E7335/1000)),IF(C7335="Spirits",SUM(LOOKUP(2,1/(SRP!$B$2:$B$6&lt;=E7335)/(SRP!$C$2:$C$6&gt;=E7335),SRP!$D$2:$D$6)*(G7335/100)*(E7335/1000)),IF(AND(C7335="Wine",D7335="Fortified Wines"),SUM(LOOKUP(2,1/(SRP!$B$20:$B$23&lt;=E7335)/(SRP!$C$20:$C$23&gt;=E7335),SRP!$D$20:$D$23)*(G7335/100)*(E7335/1000)),IF(C7335="Wine",SUM(LOOKUP(2,1/(SRP!$B$15:$B$19&lt;=E7335)/(SRP!$C$15:$C$19&gt;=E7335),SRP!$D$15:$D$19)*(G7335/100)*(E7335/1000)),IF(C7335="Ready to Drink",SUM(LOOKUP(2,1/(SRP!$B$10:$B$14&lt;=E7335)/(SRP!$C$10:$C$14&gt;=E7335),SRP!$D$10:$D$14)*(G7335/100)*(E7335/1000)),0))))),2)</f>
        <v>35.99</v>
      </c>
    </row>
    <row r="7336" spans="1:11" x14ac:dyDescent="0.35">
      <c r="A7336" s="2">
        <v>56254</v>
      </c>
      <c r="B7336" s="76" t="s">
        <v>5815</v>
      </c>
      <c r="C7336" s="76" t="s">
        <v>287</v>
      </c>
      <c r="D7336" s="76" t="s">
        <v>5230</v>
      </c>
      <c r="E7336" s="76">
        <v>11352</v>
      </c>
      <c r="F7336" s="76">
        <v>1</v>
      </c>
      <c r="G7336" s="77">
        <v>5</v>
      </c>
      <c r="H7336" s="76" t="s">
        <v>3374</v>
      </c>
      <c r="I7336" s="77">
        <v>95.76</v>
      </c>
      <c r="J7336" s="2">
        <v>24</v>
      </c>
      <c r="K7336" s="119" cm="1">
        <f t="array" ref="K7336">ROUND(IF(C7336="Beer",SUM(LOOKUP(2,1/(SRP!$B$7:$B$9&lt;=E7336)/(SRP!$C$7:$C$9&gt;=E7336),SRP!$D$7:$D$9)*(G7336/100)*(E7336/1000)),IF(C7336="Spirits",SUM(LOOKUP(2,1/(SRP!$B$2:$B$6&lt;=E7336)/(SRP!$C$2:$C$6&gt;=E7336),SRP!$D$2:$D$6)*(G7336/100)*(E7336/1000)),IF(AND(C7336="Wine",D7336="Fortified Wines"),SUM(LOOKUP(2,1/(SRP!$B$20:$B$23&lt;=E7336)/(SRP!$C$20:$C$23&gt;=E7336),SRP!$D$20:$D$23)*(G7336/100)*(E7336/1000)),IF(C7336="Wine",SUM(LOOKUP(2,1/(SRP!$B$15:$B$19&lt;=E7336)/(SRP!$C$15:$C$19&gt;=E7336),SRP!$D$15:$D$19)*(G7336/100)*(E7336/1000)),IF(C7336="Ready to Drink",SUM(LOOKUP(2,1/(SRP!$B$10:$B$14&lt;=E7336)/(SRP!$C$10:$C$14&gt;=E7336),SRP!$D$10:$D$14)*(G7336/100)*(E7336/1000)),0))))),2)</f>
        <v>35.99</v>
      </c>
    </row>
    <row r="7337" spans="1:11" x14ac:dyDescent="0.35">
      <c r="A7337" s="2">
        <v>56271</v>
      </c>
      <c r="B7337" s="76" t="s">
        <v>5816</v>
      </c>
      <c r="C7337" s="76" t="s">
        <v>287</v>
      </c>
      <c r="D7337" s="76" t="s">
        <v>5230</v>
      </c>
      <c r="E7337" s="76">
        <v>473</v>
      </c>
      <c r="F7337" s="76">
        <v>24</v>
      </c>
      <c r="G7337" s="77">
        <v>5</v>
      </c>
      <c r="H7337" s="76" t="s">
        <v>3301</v>
      </c>
      <c r="I7337" s="77">
        <v>4.29</v>
      </c>
      <c r="J7337" s="2">
        <v>1</v>
      </c>
      <c r="K7337" s="119" cm="1">
        <f t="array" ref="K7337">ROUND(IF(C7337="Beer",SUM(LOOKUP(2,1/(SRP!$B$7:$B$9&lt;=E7337)/(SRP!$C$7:$C$9&gt;=E7337),SRP!$D$7:$D$9)*(G7337/100)*(E7337/1000)),IF(C7337="Spirits",SUM(LOOKUP(2,1/(SRP!$B$2:$B$6&lt;=E7337)/(SRP!$C$2:$C$6&gt;=E7337),SRP!$D$2:$D$6)*(G7337/100)*(E7337/1000)),IF(AND(C7337="Wine",D7337="Fortified Wines"),SUM(LOOKUP(2,1/(SRP!$B$20:$B$23&lt;=E7337)/(SRP!$C$20:$C$23&gt;=E7337),SRP!$D$20:$D$23)*(G7337/100)*(E7337/1000)),IF(C7337="Wine",SUM(LOOKUP(2,1/(SRP!$B$15:$B$19&lt;=E7337)/(SRP!$C$15:$C$19&gt;=E7337),SRP!$D$15:$D$19)*(G7337/100)*(E7337/1000)),IF(C7337="Ready to Drink",SUM(LOOKUP(2,1/(SRP!$B$10:$B$14&lt;=E7337)/(SRP!$C$10:$C$14&gt;=E7337),SRP!$D$10:$D$14)*(G7337/100)*(E7337/1000)),0))))),2)</f>
        <v>1.65</v>
      </c>
    </row>
    <row r="7338" spans="1:11" x14ac:dyDescent="0.35">
      <c r="A7338" s="2">
        <v>56271</v>
      </c>
      <c r="B7338" s="76" t="s">
        <v>5816</v>
      </c>
      <c r="C7338" s="76" t="s">
        <v>287</v>
      </c>
      <c r="D7338" s="76" t="s">
        <v>5230</v>
      </c>
      <c r="E7338" s="76">
        <v>473</v>
      </c>
      <c r="F7338" s="76">
        <v>24</v>
      </c>
      <c r="G7338" s="77">
        <v>5</v>
      </c>
      <c r="H7338" s="76" t="s">
        <v>3301</v>
      </c>
      <c r="I7338" s="77">
        <v>4.29</v>
      </c>
      <c r="J7338" s="2">
        <v>1</v>
      </c>
      <c r="K7338" s="119" cm="1">
        <f t="array" ref="K7338">ROUND(IF(C7338="Beer",SUM(LOOKUP(2,1/(SRP!$B$7:$B$9&lt;=E7338)/(SRP!$C$7:$C$9&gt;=E7338),SRP!$D$7:$D$9)*(G7338/100)*(E7338/1000)),IF(C7338="Spirits",SUM(LOOKUP(2,1/(SRP!$B$2:$B$6&lt;=E7338)/(SRP!$C$2:$C$6&gt;=E7338),SRP!$D$2:$D$6)*(G7338/100)*(E7338/1000)),IF(AND(C7338="Wine",D7338="Fortified Wines"),SUM(LOOKUP(2,1/(SRP!$B$20:$B$23&lt;=E7338)/(SRP!$C$20:$C$23&gt;=E7338),SRP!$D$20:$D$23)*(G7338/100)*(E7338/1000)),IF(C7338="Wine",SUM(LOOKUP(2,1/(SRP!$B$15:$B$19&lt;=E7338)/(SRP!$C$15:$C$19&gt;=E7338),SRP!$D$15:$D$19)*(G7338/100)*(E7338/1000)),IF(C7338="Ready to Drink",SUM(LOOKUP(2,1/(SRP!$B$10:$B$14&lt;=E7338)/(SRP!$C$10:$C$14&gt;=E7338),SRP!$D$10:$D$14)*(G7338/100)*(E7338/1000)),0))))),2)</f>
        <v>1.65</v>
      </c>
    </row>
    <row r="7339" spans="1:11" x14ac:dyDescent="0.35">
      <c r="A7339" s="2">
        <v>56272</v>
      </c>
      <c r="B7339" s="76" t="s">
        <v>5817</v>
      </c>
      <c r="C7339" s="76" t="s">
        <v>287</v>
      </c>
      <c r="D7339" s="76" t="s">
        <v>5230</v>
      </c>
      <c r="E7339" s="76">
        <v>473</v>
      </c>
      <c r="F7339" s="76">
        <v>24</v>
      </c>
      <c r="G7339" s="77">
        <v>5.5</v>
      </c>
      <c r="H7339" s="76" t="s">
        <v>3301</v>
      </c>
      <c r="I7339" s="77">
        <v>3.99</v>
      </c>
      <c r="J7339" s="2">
        <v>1</v>
      </c>
      <c r="K7339" s="119" cm="1">
        <f t="array" ref="K7339">ROUND(IF(C7339="Beer",SUM(LOOKUP(2,1/(SRP!$B$7:$B$9&lt;=E7339)/(SRP!$C$7:$C$9&gt;=E7339),SRP!$D$7:$D$9)*(G7339/100)*(E7339/1000)),IF(C7339="Spirits",SUM(LOOKUP(2,1/(SRP!$B$2:$B$6&lt;=E7339)/(SRP!$C$2:$C$6&gt;=E7339),SRP!$D$2:$D$6)*(G7339/100)*(E7339/1000)),IF(AND(C7339="Wine",D7339="Fortified Wines"),SUM(LOOKUP(2,1/(SRP!$B$20:$B$23&lt;=E7339)/(SRP!$C$20:$C$23&gt;=E7339),SRP!$D$20:$D$23)*(G7339/100)*(E7339/1000)),IF(C7339="Wine",SUM(LOOKUP(2,1/(SRP!$B$15:$B$19&lt;=E7339)/(SRP!$C$15:$C$19&gt;=E7339),SRP!$D$15:$D$19)*(G7339/100)*(E7339/1000)),IF(C7339="Ready to Drink",SUM(LOOKUP(2,1/(SRP!$B$10:$B$14&lt;=E7339)/(SRP!$C$10:$C$14&gt;=E7339),SRP!$D$10:$D$14)*(G7339/100)*(E7339/1000)),0))))),2)</f>
        <v>1.82</v>
      </c>
    </row>
    <row r="7340" spans="1:11" x14ac:dyDescent="0.35">
      <c r="A7340" s="2">
        <v>56272</v>
      </c>
      <c r="B7340" s="76" t="s">
        <v>5817</v>
      </c>
      <c r="C7340" s="76" t="s">
        <v>287</v>
      </c>
      <c r="D7340" s="76" t="s">
        <v>5230</v>
      </c>
      <c r="E7340" s="76">
        <v>473</v>
      </c>
      <c r="F7340" s="76">
        <v>24</v>
      </c>
      <c r="G7340" s="77">
        <v>5.5</v>
      </c>
      <c r="H7340" s="76" t="s">
        <v>3301</v>
      </c>
      <c r="I7340" s="77">
        <v>3.99</v>
      </c>
      <c r="J7340" s="2">
        <v>1</v>
      </c>
      <c r="K7340" s="119" cm="1">
        <f t="array" ref="K7340">ROUND(IF(C7340="Beer",SUM(LOOKUP(2,1/(SRP!$B$7:$B$9&lt;=E7340)/(SRP!$C$7:$C$9&gt;=E7340),SRP!$D$7:$D$9)*(G7340/100)*(E7340/1000)),IF(C7340="Spirits",SUM(LOOKUP(2,1/(SRP!$B$2:$B$6&lt;=E7340)/(SRP!$C$2:$C$6&gt;=E7340),SRP!$D$2:$D$6)*(G7340/100)*(E7340/1000)),IF(AND(C7340="Wine",D7340="Fortified Wines"),SUM(LOOKUP(2,1/(SRP!$B$20:$B$23&lt;=E7340)/(SRP!$C$20:$C$23&gt;=E7340),SRP!$D$20:$D$23)*(G7340/100)*(E7340/1000)),IF(C7340="Wine",SUM(LOOKUP(2,1/(SRP!$B$15:$B$19&lt;=E7340)/(SRP!$C$15:$C$19&gt;=E7340),SRP!$D$15:$D$19)*(G7340/100)*(E7340/1000)),IF(C7340="Ready to Drink",SUM(LOOKUP(2,1/(SRP!$B$10:$B$14&lt;=E7340)/(SRP!$C$10:$C$14&gt;=E7340),SRP!$D$10:$D$14)*(G7340/100)*(E7340/1000)),0))))),2)</f>
        <v>1.82</v>
      </c>
    </row>
    <row r="7341" spans="1:11" x14ac:dyDescent="0.35">
      <c r="A7341" s="2">
        <v>56274</v>
      </c>
      <c r="B7341" s="76" t="s">
        <v>5818</v>
      </c>
      <c r="C7341" s="76" t="s">
        <v>287</v>
      </c>
      <c r="D7341" s="76" t="s">
        <v>5292</v>
      </c>
      <c r="E7341" s="76">
        <v>473</v>
      </c>
      <c r="F7341" s="76">
        <v>24</v>
      </c>
      <c r="G7341" s="77">
        <v>4.2</v>
      </c>
      <c r="H7341" s="76" t="s">
        <v>3301</v>
      </c>
      <c r="I7341" s="77">
        <v>3.99</v>
      </c>
      <c r="J7341" s="2">
        <v>1</v>
      </c>
      <c r="K7341" s="119" cm="1">
        <f t="array" ref="K7341">ROUND(IF(C7341="Beer",SUM(LOOKUP(2,1/(SRP!$B$7:$B$9&lt;=E7341)/(SRP!$C$7:$C$9&gt;=E7341),SRP!$D$7:$D$9)*(G7341/100)*(E7341/1000)),IF(C7341="Spirits",SUM(LOOKUP(2,1/(SRP!$B$2:$B$6&lt;=E7341)/(SRP!$C$2:$C$6&gt;=E7341),SRP!$D$2:$D$6)*(G7341/100)*(E7341/1000)),IF(AND(C7341="Wine",D7341="Fortified Wines"),SUM(LOOKUP(2,1/(SRP!$B$20:$B$23&lt;=E7341)/(SRP!$C$20:$C$23&gt;=E7341),SRP!$D$20:$D$23)*(G7341/100)*(E7341/1000)),IF(C7341="Wine",SUM(LOOKUP(2,1/(SRP!$B$15:$B$19&lt;=E7341)/(SRP!$C$15:$C$19&gt;=E7341),SRP!$D$15:$D$19)*(G7341/100)*(E7341/1000)),IF(C7341="Ready to Drink",SUM(LOOKUP(2,1/(SRP!$B$10:$B$14&lt;=E7341)/(SRP!$C$10:$C$14&gt;=E7341),SRP!$D$10:$D$14)*(G7341/100)*(E7341/1000)),0))))),2)</f>
        <v>1.39</v>
      </c>
    </row>
    <row r="7342" spans="1:11" x14ac:dyDescent="0.35">
      <c r="A7342" s="2">
        <v>56274</v>
      </c>
      <c r="B7342" s="76" t="s">
        <v>5818</v>
      </c>
      <c r="C7342" s="76" t="s">
        <v>287</v>
      </c>
      <c r="D7342" s="76" t="s">
        <v>5292</v>
      </c>
      <c r="E7342" s="76">
        <v>473</v>
      </c>
      <c r="F7342" s="76">
        <v>24</v>
      </c>
      <c r="G7342" s="77">
        <v>4.2</v>
      </c>
      <c r="H7342" s="76" t="s">
        <v>3301</v>
      </c>
      <c r="I7342" s="77">
        <v>3.99</v>
      </c>
      <c r="J7342" s="2">
        <v>1</v>
      </c>
      <c r="K7342" s="119" cm="1">
        <f t="array" ref="K7342">ROUND(IF(C7342="Beer",SUM(LOOKUP(2,1/(SRP!$B$7:$B$9&lt;=E7342)/(SRP!$C$7:$C$9&gt;=E7342),SRP!$D$7:$D$9)*(G7342/100)*(E7342/1000)),IF(C7342="Spirits",SUM(LOOKUP(2,1/(SRP!$B$2:$B$6&lt;=E7342)/(SRP!$C$2:$C$6&gt;=E7342),SRP!$D$2:$D$6)*(G7342/100)*(E7342/1000)),IF(AND(C7342="Wine",D7342="Fortified Wines"),SUM(LOOKUP(2,1/(SRP!$B$20:$B$23&lt;=E7342)/(SRP!$C$20:$C$23&gt;=E7342),SRP!$D$20:$D$23)*(G7342/100)*(E7342/1000)),IF(C7342="Wine",SUM(LOOKUP(2,1/(SRP!$B$15:$B$19&lt;=E7342)/(SRP!$C$15:$C$19&gt;=E7342),SRP!$D$15:$D$19)*(G7342/100)*(E7342/1000)),IF(C7342="Ready to Drink",SUM(LOOKUP(2,1/(SRP!$B$10:$B$14&lt;=E7342)/(SRP!$C$10:$C$14&gt;=E7342),SRP!$D$10:$D$14)*(G7342/100)*(E7342/1000)),0))))),2)</f>
        <v>1.39</v>
      </c>
    </row>
    <row r="7343" spans="1:11" x14ac:dyDescent="0.35">
      <c r="A7343" s="2">
        <v>56276</v>
      </c>
      <c r="B7343" s="76" t="s">
        <v>5819</v>
      </c>
      <c r="C7343" s="76" t="s">
        <v>287</v>
      </c>
      <c r="D7343" s="76" t="s">
        <v>5266</v>
      </c>
      <c r="E7343" s="76">
        <v>1892</v>
      </c>
      <c r="F7343" s="76">
        <v>6</v>
      </c>
      <c r="G7343" s="77">
        <v>5</v>
      </c>
      <c r="H7343" s="76" t="s">
        <v>3301</v>
      </c>
      <c r="I7343" s="77">
        <v>15.49</v>
      </c>
      <c r="J7343" s="2">
        <v>4</v>
      </c>
      <c r="K7343" s="119" cm="1">
        <f t="array" ref="K7343">ROUND(IF(C7343="Beer",SUM(LOOKUP(2,1/(SRP!$B$7:$B$9&lt;=E7343)/(SRP!$C$7:$C$9&gt;=E7343),SRP!$D$7:$D$9)*(G7343/100)*(E7343/1000)),IF(C7343="Spirits",SUM(LOOKUP(2,1/(SRP!$B$2:$B$6&lt;=E7343)/(SRP!$C$2:$C$6&gt;=E7343),SRP!$D$2:$D$6)*(G7343/100)*(E7343/1000)),IF(AND(C7343="Wine",D7343="Fortified Wines"),SUM(LOOKUP(2,1/(SRP!$B$20:$B$23&lt;=E7343)/(SRP!$C$20:$C$23&gt;=E7343),SRP!$D$20:$D$23)*(G7343/100)*(E7343/1000)),IF(C7343="Wine",SUM(LOOKUP(2,1/(SRP!$B$15:$B$19&lt;=E7343)/(SRP!$C$15:$C$19&gt;=E7343),SRP!$D$15:$D$19)*(G7343/100)*(E7343/1000)),IF(C7343="Ready to Drink",SUM(LOOKUP(2,1/(SRP!$B$10:$B$14&lt;=E7343)/(SRP!$C$10:$C$14&gt;=E7343),SRP!$D$10:$D$14)*(G7343/100)*(E7343/1000)),0))))),2)</f>
        <v>6.6</v>
      </c>
    </row>
    <row r="7344" spans="1:11" x14ac:dyDescent="0.35">
      <c r="A7344" s="2">
        <v>56276</v>
      </c>
      <c r="B7344" s="76" t="s">
        <v>5819</v>
      </c>
      <c r="C7344" s="76" t="s">
        <v>287</v>
      </c>
      <c r="D7344" s="76" t="s">
        <v>5266</v>
      </c>
      <c r="E7344" s="76">
        <v>1892</v>
      </c>
      <c r="F7344" s="76">
        <v>6</v>
      </c>
      <c r="G7344" s="77">
        <v>5</v>
      </c>
      <c r="H7344" s="76" t="s">
        <v>3301</v>
      </c>
      <c r="I7344" s="77">
        <v>15.49</v>
      </c>
      <c r="J7344" s="2">
        <v>4</v>
      </c>
      <c r="K7344" s="119" cm="1">
        <f t="array" ref="K7344">ROUND(IF(C7344="Beer",SUM(LOOKUP(2,1/(SRP!$B$7:$B$9&lt;=E7344)/(SRP!$C$7:$C$9&gt;=E7344),SRP!$D$7:$D$9)*(G7344/100)*(E7344/1000)),IF(C7344="Spirits",SUM(LOOKUP(2,1/(SRP!$B$2:$B$6&lt;=E7344)/(SRP!$C$2:$C$6&gt;=E7344),SRP!$D$2:$D$6)*(G7344/100)*(E7344/1000)),IF(AND(C7344="Wine",D7344="Fortified Wines"),SUM(LOOKUP(2,1/(SRP!$B$20:$B$23&lt;=E7344)/(SRP!$C$20:$C$23&gt;=E7344),SRP!$D$20:$D$23)*(G7344/100)*(E7344/1000)),IF(C7344="Wine",SUM(LOOKUP(2,1/(SRP!$B$15:$B$19&lt;=E7344)/(SRP!$C$15:$C$19&gt;=E7344),SRP!$D$15:$D$19)*(G7344/100)*(E7344/1000)),IF(C7344="Ready to Drink",SUM(LOOKUP(2,1/(SRP!$B$10:$B$14&lt;=E7344)/(SRP!$C$10:$C$14&gt;=E7344),SRP!$D$10:$D$14)*(G7344/100)*(E7344/1000)),0))))),2)</f>
        <v>6.6</v>
      </c>
    </row>
    <row r="7345" spans="1:11" x14ac:dyDescent="0.35">
      <c r="A7345" s="2">
        <v>56278</v>
      </c>
      <c r="B7345" s="76" t="s">
        <v>5820</v>
      </c>
      <c r="C7345" s="76" t="s">
        <v>287</v>
      </c>
      <c r="D7345" s="76" t="s">
        <v>5240</v>
      </c>
      <c r="E7345" s="76">
        <v>11352</v>
      </c>
      <c r="F7345" s="76">
        <v>1</v>
      </c>
      <c r="G7345" s="77">
        <v>6.5</v>
      </c>
      <c r="H7345" s="76" t="s">
        <v>3374</v>
      </c>
      <c r="I7345" s="77">
        <v>116.64</v>
      </c>
      <c r="J7345" s="2">
        <v>24</v>
      </c>
      <c r="K7345" s="119" cm="1">
        <f t="array" ref="K7345">ROUND(IF(C7345="Beer",SUM(LOOKUP(2,1/(SRP!$B$7:$B$9&lt;=E7345)/(SRP!$C$7:$C$9&gt;=E7345),SRP!$D$7:$D$9)*(G7345/100)*(E7345/1000)),IF(C7345="Spirits",SUM(LOOKUP(2,1/(SRP!$B$2:$B$6&lt;=E7345)/(SRP!$C$2:$C$6&gt;=E7345),SRP!$D$2:$D$6)*(G7345/100)*(E7345/1000)),IF(AND(C7345="Wine",D7345="Fortified Wines"),SUM(LOOKUP(2,1/(SRP!$B$20:$B$23&lt;=E7345)/(SRP!$C$20:$C$23&gt;=E7345),SRP!$D$20:$D$23)*(G7345/100)*(E7345/1000)),IF(C7345="Wine",SUM(LOOKUP(2,1/(SRP!$B$15:$B$19&lt;=E7345)/(SRP!$C$15:$C$19&gt;=E7345),SRP!$D$15:$D$19)*(G7345/100)*(E7345/1000)),IF(C7345="Ready to Drink",SUM(LOOKUP(2,1/(SRP!$B$10:$B$14&lt;=E7345)/(SRP!$C$10:$C$14&gt;=E7345),SRP!$D$10:$D$14)*(G7345/100)*(E7345/1000)),0))))),2)</f>
        <v>46.79</v>
      </c>
    </row>
    <row r="7346" spans="1:11" x14ac:dyDescent="0.35">
      <c r="A7346" s="2">
        <v>56278</v>
      </c>
      <c r="B7346" s="76" t="s">
        <v>5820</v>
      </c>
      <c r="C7346" s="76" t="s">
        <v>287</v>
      </c>
      <c r="D7346" s="76" t="s">
        <v>5240</v>
      </c>
      <c r="E7346" s="76">
        <v>11352</v>
      </c>
      <c r="F7346" s="76">
        <v>1</v>
      </c>
      <c r="G7346" s="77">
        <v>6.5</v>
      </c>
      <c r="H7346" s="76" t="s">
        <v>3374</v>
      </c>
      <c r="I7346" s="77">
        <v>116.64</v>
      </c>
      <c r="J7346" s="2">
        <v>24</v>
      </c>
      <c r="K7346" s="119" cm="1">
        <f t="array" ref="K7346">ROUND(IF(C7346="Beer",SUM(LOOKUP(2,1/(SRP!$B$7:$B$9&lt;=E7346)/(SRP!$C$7:$C$9&gt;=E7346),SRP!$D$7:$D$9)*(G7346/100)*(E7346/1000)),IF(C7346="Spirits",SUM(LOOKUP(2,1/(SRP!$B$2:$B$6&lt;=E7346)/(SRP!$C$2:$C$6&gt;=E7346),SRP!$D$2:$D$6)*(G7346/100)*(E7346/1000)),IF(AND(C7346="Wine",D7346="Fortified Wines"),SUM(LOOKUP(2,1/(SRP!$B$20:$B$23&lt;=E7346)/(SRP!$C$20:$C$23&gt;=E7346),SRP!$D$20:$D$23)*(G7346/100)*(E7346/1000)),IF(C7346="Wine",SUM(LOOKUP(2,1/(SRP!$B$15:$B$19&lt;=E7346)/(SRP!$C$15:$C$19&gt;=E7346),SRP!$D$15:$D$19)*(G7346/100)*(E7346/1000)),IF(C7346="Ready to Drink",SUM(LOOKUP(2,1/(SRP!$B$10:$B$14&lt;=E7346)/(SRP!$C$10:$C$14&gt;=E7346),SRP!$D$10:$D$14)*(G7346/100)*(E7346/1000)),0))))),2)</f>
        <v>46.79</v>
      </c>
    </row>
    <row r="7347" spans="1:11" x14ac:dyDescent="0.35">
      <c r="A7347" s="2">
        <v>56290</v>
      </c>
      <c r="B7347" s="76" t="s">
        <v>5821</v>
      </c>
      <c r="C7347" s="76" t="s">
        <v>287</v>
      </c>
      <c r="D7347" s="76" t="s">
        <v>5310</v>
      </c>
      <c r="E7347" s="76">
        <v>2130</v>
      </c>
      <c r="F7347" s="76">
        <v>4</v>
      </c>
      <c r="G7347" s="77">
        <v>0.5</v>
      </c>
      <c r="H7347" s="76" t="s">
        <v>3301</v>
      </c>
      <c r="I7347" s="77">
        <v>10.75</v>
      </c>
      <c r="J7347" s="2">
        <v>6</v>
      </c>
      <c r="K7347" s="119" cm="1">
        <f t="array" ref="K7347">ROUND(IF(C7347="Beer",SUM(LOOKUP(2,1/(SRP!$B$7:$B$9&lt;=E7347)/(SRP!$C$7:$C$9&gt;=E7347),SRP!$D$7:$D$9)*(G7347/100)*(E7347/1000)),IF(C7347="Spirits",SUM(LOOKUP(2,1/(SRP!$B$2:$B$6&lt;=E7347)/(SRP!$C$2:$C$6&gt;=E7347),SRP!$D$2:$D$6)*(G7347/100)*(E7347/1000)),IF(AND(C7347="Wine",D7347="Fortified Wines"),SUM(LOOKUP(2,1/(SRP!$B$20:$B$23&lt;=E7347)/(SRP!$C$20:$C$23&gt;=E7347),SRP!$D$20:$D$23)*(G7347/100)*(E7347/1000)),IF(C7347="Wine",SUM(LOOKUP(2,1/(SRP!$B$15:$B$19&lt;=E7347)/(SRP!$C$15:$C$19&gt;=E7347),SRP!$D$15:$D$19)*(G7347/100)*(E7347/1000)),IF(C7347="Ready to Drink",SUM(LOOKUP(2,1/(SRP!$B$10:$B$14&lt;=E7347)/(SRP!$C$10:$C$14&gt;=E7347),SRP!$D$10:$D$14)*(G7347/100)*(E7347/1000)),0))))),2)</f>
        <v>0.74</v>
      </c>
    </row>
    <row r="7348" spans="1:11" x14ac:dyDescent="0.35">
      <c r="A7348" s="2">
        <v>56290</v>
      </c>
      <c r="B7348" s="76" t="s">
        <v>5821</v>
      </c>
      <c r="C7348" s="76" t="s">
        <v>287</v>
      </c>
      <c r="D7348" s="76" t="s">
        <v>5310</v>
      </c>
      <c r="E7348" s="76">
        <v>2130</v>
      </c>
      <c r="F7348" s="76">
        <v>4</v>
      </c>
      <c r="G7348" s="77">
        <v>0.5</v>
      </c>
      <c r="H7348" s="76" t="s">
        <v>3301</v>
      </c>
      <c r="I7348" s="77">
        <v>10.75</v>
      </c>
      <c r="J7348" s="2">
        <v>6</v>
      </c>
      <c r="K7348" s="119" cm="1">
        <f t="array" ref="K7348">ROUND(IF(C7348="Beer",SUM(LOOKUP(2,1/(SRP!$B$7:$B$9&lt;=E7348)/(SRP!$C$7:$C$9&gt;=E7348),SRP!$D$7:$D$9)*(G7348/100)*(E7348/1000)),IF(C7348="Spirits",SUM(LOOKUP(2,1/(SRP!$B$2:$B$6&lt;=E7348)/(SRP!$C$2:$C$6&gt;=E7348),SRP!$D$2:$D$6)*(G7348/100)*(E7348/1000)),IF(AND(C7348="Wine",D7348="Fortified Wines"),SUM(LOOKUP(2,1/(SRP!$B$20:$B$23&lt;=E7348)/(SRP!$C$20:$C$23&gt;=E7348),SRP!$D$20:$D$23)*(G7348/100)*(E7348/1000)),IF(C7348="Wine",SUM(LOOKUP(2,1/(SRP!$B$15:$B$19&lt;=E7348)/(SRP!$C$15:$C$19&gt;=E7348),SRP!$D$15:$D$19)*(G7348/100)*(E7348/1000)),IF(C7348="Ready to Drink",SUM(LOOKUP(2,1/(SRP!$B$10:$B$14&lt;=E7348)/(SRP!$C$10:$C$14&gt;=E7348),SRP!$D$10:$D$14)*(G7348/100)*(E7348/1000)),0))))),2)</f>
        <v>0.74</v>
      </c>
    </row>
    <row r="7349" spans="1:11" x14ac:dyDescent="0.35">
      <c r="A7349" s="2">
        <v>56296</v>
      </c>
      <c r="B7349" s="76" t="s">
        <v>5822</v>
      </c>
      <c r="C7349" s="76" t="s">
        <v>5938</v>
      </c>
      <c r="D7349" s="76" t="s">
        <v>5283</v>
      </c>
      <c r="E7349" s="76">
        <v>473</v>
      </c>
      <c r="F7349" s="76">
        <v>24</v>
      </c>
      <c r="G7349" s="77">
        <v>4</v>
      </c>
      <c r="H7349" s="76" t="s">
        <v>3354</v>
      </c>
      <c r="I7349" s="77">
        <v>4.29</v>
      </c>
      <c r="J7349" s="2">
        <v>1</v>
      </c>
      <c r="K7349" s="119" cm="1">
        <f t="array" ref="K7349">ROUND(IF(C7349="Beer",SUM(LOOKUP(2,1/(SRP!$B$7:$B$9&lt;=E7349)/(SRP!$C$7:$C$9&gt;=E7349),SRP!$D$7:$D$9)*(G7349/100)*(E7349/1000)),IF(C7349="Spirits",SUM(LOOKUP(2,1/(SRP!$B$2:$B$6&lt;=E7349)/(SRP!$C$2:$C$6&gt;=E7349),SRP!$D$2:$D$6)*(G7349/100)*(E7349/1000)),IF(AND(C7349="Wine",D7349="Fortified Wines"),SUM(LOOKUP(2,1/(SRP!$B$20:$B$23&lt;=E7349)/(SRP!$C$20:$C$23&gt;=E7349),SRP!$D$20:$D$23)*(G7349/100)*(E7349/1000)),IF(C7349="Wine",SUM(LOOKUP(2,1/(SRP!$B$15:$B$19&lt;=E7349)/(SRP!$C$15:$C$19&gt;=E7349),SRP!$D$15:$D$19)*(G7349/100)*(E7349/1000)),IF(C7349="Ready to Drink",SUM(LOOKUP(2,1/(SRP!$B$10:$B$14&lt;=E7349)/(SRP!$C$10:$C$14&gt;=E7349),SRP!$D$10:$D$14)*(G7349/100)*(E7349/1000)),0))))),2)</f>
        <v>1.4</v>
      </c>
    </row>
    <row r="7350" spans="1:11" x14ac:dyDescent="0.35">
      <c r="A7350" s="2">
        <v>56296</v>
      </c>
      <c r="B7350" s="76" t="s">
        <v>5822</v>
      </c>
      <c r="C7350" s="76" t="s">
        <v>5938</v>
      </c>
      <c r="D7350" s="76" t="s">
        <v>5283</v>
      </c>
      <c r="E7350" s="76">
        <v>473</v>
      </c>
      <c r="F7350" s="76">
        <v>24</v>
      </c>
      <c r="G7350" s="77">
        <v>4</v>
      </c>
      <c r="H7350" s="76" t="s">
        <v>3354</v>
      </c>
      <c r="I7350" s="77">
        <v>4.29</v>
      </c>
      <c r="J7350" s="2">
        <v>1</v>
      </c>
      <c r="K7350" s="119" cm="1">
        <f t="array" ref="K7350">ROUND(IF(C7350="Beer",SUM(LOOKUP(2,1/(SRP!$B$7:$B$9&lt;=E7350)/(SRP!$C$7:$C$9&gt;=E7350),SRP!$D$7:$D$9)*(G7350/100)*(E7350/1000)),IF(C7350="Spirits",SUM(LOOKUP(2,1/(SRP!$B$2:$B$6&lt;=E7350)/(SRP!$C$2:$C$6&gt;=E7350),SRP!$D$2:$D$6)*(G7350/100)*(E7350/1000)),IF(AND(C7350="Wine",D7350="Fortified Wines"),SUM(LOOKUP(2,1/(SRP!$B$20:$B$23&lt;=E7350)/(SRP!$C$20:$C$23&gt;=E7350),SRP!$D$20:$D$23)*(G7350/100)*(E7350/1000)),IF(C7350="Wine",SUM(LOOKUP(2,1/(SRP!$B$15:$B$19&lt;=E7350)/(SRP!$C$15:$C$19&gt;=E7350),SRP!$D$15:$D$19)*(G7350/100)*(E7350/1000)),IF(C7350="Ready to Drink",SUM(LOOKUP(2,1/(SRP!$B$10:$B$14&lt;=E7350)/(SRP!$C$10:$C$14&gt;=E7350),SRP!$D$10:$D$14)*(G7350/100)*(E7350/1000)),0))))),2)</f>
        <v>1.4</v>
      </c>
    </row>
    <row r="7351" spans="1:11" x14ac:dyDescent="0.35">
      <c r="A7351" s="2">
        <v>56311</v>
      </c>
      <c r="B7351" s="76" t="s">
        <v>5823</v>
      </c>
      <c r="C7351" s="76" t="s">
        <v>286</v>
      </c>
      <c r="D7351" s="76" t="s">
        <v>5237</v>
      </c>
      <c r="E7351" s="76">
        <v>750</v>
      </c>
      <c r="F7351" s="76">
        <v>12</v>
      </c>
      <c r="G7351" s="77">
        <v>14</v>
      </c>
      <c r="H7351" s="76" t="s">
        <v>3368</v>
      </c>
      <c r="I7351" s="77">
        <v>24.99</v>
      </c>
      <c r="J7351" s="2">
        <v>1</v>
      </c>
      <c r="K7351" s="119" cm="1">
        <f t="array" ref="K7351">ROUND(IF(C7351="Beer",SUM(LOOKUP(2,1/(SRP!$B$7:$B$9&lt;=E7351)/(SRP!$C$7:$C$9&gt;=E7351),SRP!$D$7:$D$9)*(G7351/100)*(E7351/1000)),IF(C7351="Spirits",SUM(LOOKUP(2,1/(SRP!$B$2:$B$6&lt;=E7351)/(SRP!$C$2:$C$6&gt;=E7351),SRP!$D$2:$D$6)*(G7351/100)*(E7351/1000)),IF(AND(C7351="Wine",D7351="Fortified Wines"),SUM(LOOKUP(2,1/(SRP!$B$20:$B$23&lt;=E7351)/(SRP!$C$20:$C$23&gt;=E7351),SRP!$D$20:$D$23)*(G7351/100)*(E7351/1000)),IF(C7351="Wine",SUM(LOOKUP(2,1/(SRP!$B$15:$B$19&lt;=E7351)/(SRP!$C$15:$C$19&gt;=E7351),SRP!$D$15:$D$19)*(G7351/100)*(E7351/1000)),IF(C7351="Ready to Drink",SUM(LOOKUP(2,1/(SRP!$B$10:$B$14&lt;=E7351)/(SRP!$C$10:$C$14&gt;=E7351),SRP!$D$10:$D$14)*(G7351/100)*(E7351/1000)),0))))),2)</f>
        <v>7.33</v>
      </c>
    </row>
    <row r="7352" spans="1:11" x14ac:dyDescent="0.35">
      <c r="A7352" s="2">
        <v>56314</v>
      </c>
      <c r="B7352" s="76" t="s">
        <v>5824</v>
      </c>
      <c r="C7352" s="76" t="s">
        <v>5938</v>
      </c>
      <c r="D7352" s="76" t="s">
        <v>5279</v>
      </c>
      <c r="E7352" s="76">
        <v>473</v>
      </c>
      <c r="F7352" s="76">
        <v>24</v>
      </c>
      <c r="G7352" s="77">
        <v>7</v>
      </c>
      <c r="H7352" s="76" t="s">
        <v>3321</v>
      </c>
      <c r="I7352" s="77">
        <v>3.99</v>
      </c>
      <c r="J7352" s="2">
        <v>1</v>
      </c>
      <c r="K7352" s="119" cm="1">
        <f t="array" ref="K7352">ROUND(IF(C7352="Beer",SUM(LOOKUP(2,1/(SRP!$B$7:$B$9&lt;=E7352)/(SRP!$C$7:$C$9&gt;=E7352),SRP!$D$7:$D$9)*(G7352/100)*(E7352/1000)),IF(C7352="Spirits",SUM(LOOKUP(2,1/(SRP!$B$2:$B$6&lt;=E7352)/(SRP!$C$2:$C$6&gt;=E7352),SRP!$D$2:$D$6)*(G7352/100)*(E7352/1000)),IF(AND(C7352="Wine",D7352="Fortified Wines"),SUM(LOOKUP(2,1/(SRP!$B$20:$B$23&lt;=E7352)/(SRP!$C$20:$C$23&gt;=E7352),SRP!$D$20:$D$23)*(G7352/100)*(E7352/1000)),IF(C7352="Wine",SUM(LOOKUP(2,1/(SRP!$B$15:$B$19&lt;=E7352)/(SRP!$C$15:$C$19&gt;=E7352),SRP!$D$15:$D$19)*(G7352/100)*(E7352/1000)),IF(C7352="Ready to Drink",SUM(LOOKUP(2,1/(SRP!$B$10:$B$14&lt;=E7352)/(SRP!$C$10:$C$14&gt;=E7352),SRP!$D$10:$D$14)*(G7352/100)*(E7352/1000)),0))))),2)</f>
        <v>2.4500000000000002</v>
      </c>
    </row>
    <row r="7353" spans="1:11" x14ac:dyDescent="0.35">
      <c r="A7353" s="2">
        <v>56316</v>
      </c>
      <c r="B7353" s="76" t="s">
        <v>5825</v>
      </c>
      <c r="C7353" s="76" t="s">
        <v>5938</v>
      </c>
      <c r="D7353" s="76" t="s">
        <v>5279</v>
      </c>
      <c r="E7353" s="76">
        <v>4260</v>
      </c>
      <c r="F7353" s="76">
        <v>1</v>
      </c>
      <c r="G7353" s="77">
        <v>5</v>
      </c>
      <c r="H7353" s="76" t="s">
        <v>3321</v>
      </c>
      <c r="I7353" s="77">
        <v>31.49</v>
      </c>
      <c r="J7353" s="2">
        <v>12</v>
      </c>
      <c r="K7353" s="119" cm="1">
        <f t="array" ref="K7353">ROUND(IF(C7353="Beer",SUM(LOOKUP(2,1/(SRP!$B$7:$B$9&lt;=E7353)/(SRP!$C$7:$C$9&gt;=E7353),SRP!$D$7:$D$9)*(G7353/100)*(E7353/1000)),IF(C7353="Spirits",SUM(LOOKUP(2,1/(SRP!$B$2:$B$6&lt;=E7353)/(SRP!$C$2:$C$6&gt;=E7353),SRP!$D$2:$D$6)*(G7353/100)*(E7353/1000)),IF(AND(C7353="Wine",D7353="Fortified Wines"),SUM(LOOKUP(2,1/(SRP!$B$20:$B$23&lt;=E7353)/(SRP!$C$20:$C$23&gt;=E7353),SRP!$D$20:$D$23)*(G7353/100)*(E7353/1000)),IF(C7353="Wine",SUM(LOOKUP(2,1/(SRP!$B$15:$B$19&lt;=E7353)/(SRP!$C$15:$C$19&gt;=E7353),SRP!$D$15:$D$19)*(G7353/100)*(E7353/1000)),IF(C7353="Ready to Drink",SUM(LOOKUP(2,1/(SRP!$B$10:$B$14&lt;=E7353)/(SRP!$C$10:$C$14&gt;=E7353),SRP!$D$10:$D$14)*(G7353/100)*(E7353/1000)),0))))),2)</f>
        <v>14.87</v>
      </c>
    </row>
    <row r="7354" spans="1:11" x14ac:dyDescent="0.35">
      <c r="A7354" s="2">
        <v>56318</v>
      </c>
      <c r="B7354" s="76" t="s">
        <v>5826</v>
      </c>
      <c r="C7354" s="76" t="s">
        <v>286</v>
      </c>
      <c r="D7354" s="76" t="s">
        <v>5236</v>
      </c>
      <c r="E7354" s="76">
        <v>200</v>
      </c>
      <c r="F7354" s="76">
        <v>24</v>
      </c>
      <c r="G7354" s="77">
        <v>11</v>
      </c>
      <c r="H7354" s="76" t="s">
        <v>6869</v>
      </c>
      <c r="I7354" s="77">
        <v>6.99</v>
      </c>
      <c r="J7354" s="2">
        <v>1</v>
      </c>
      <c r="K7354" s="119" cm="1">
        <f t="array" ref="K7354">ROUND(IF(C7354="Beer",SUM(LOOKUP(2,1/(SRP!$B$7:$B$9&lt;=E7354)/(SRP!$C$7:$C$9&gt;=E7354),SRP!$D$7:$D$9)*(G7354/100)*(E7354/1000)),IF(C7354="Spirits",SUM(LOOKUP(2,1/(SRP!$B$2:$B$6&lt;=E7354)/(SRP!$C$2:$C$6&gt;=E7354),SRP!$D$2:$D$6)*(G7354/100)*(E7354/1000)),IF(AND(C7354="Wine",D7354="Fortified Wines"),SUM(LOOKUP(2,1/(SRP!$B$20:$B$23&lt;=E7354)/(SRP!$C$20:$C$23&gt;=E7354),SRP!$D$20:$D$23)*(G7354/100)*(E7354/1000)),IF(C7354="Wine",SUM(LOOKUP(2,1/(SRP!$B$15:$B$19&lt;=E7354)/(SRP!$C$15:$C$19&gt;=E7354),SRP!$D$15:$D$19)*(G7354/100)*(E7354/1000)),IF(C7354="Ready to Drink",SUM(LOOKUP(2,1/(SRP!$B$10:$B$14&lt;=E7354)/(SRP!$C$10:$C$14&gt;=E7354),SRP!$D$10:$D$14)*(G7354/100)*(E7354/1000)),0))))),2)</f>
        <v>2.21</v>
      </c>
    </row>
    <row r="7355" spans="1:11" x14ac:dyDescent="0.35">
      <c r="A7355" s="2">
        <v>56319</v>
      </c>
      <c r="B7355" s="76" t="s">
        <v>5827</v>
      </c>
      <c r="C7355" s="76" t="s">
        <v>5938</v>
      </c>
      <c r="D7355" s="76" t="s">
        <v>5279</v>
      </c>
      <c r="E7355" s="76">
        <v>473</v>
      </c>
      <c r="F7355" s="76">
        <v>24</v>
      </c>
      <c r="G7355" s="77">
        <v>7</v>
      </c>
      <c r="H7355" s="76" t="s">
        <v>5360</v>
      </c>
      <c r="I7355" s="77">
        <v>3.99</v>
      </c>
      <c r="J7355" s="2">
        <v>1</v>
      </c>
      <c r="K7355" s="119" cm="1">
        <f t="array" ref="K7355">ROUND(IF(C7355="Beer",SUM(LOOKUP(2,1/(SRP!$B$7:$B$9&lt;=E7355)/(SRP!$C$7:$C$9&gt;=E7355),SRP!$D$7:$D$9)*(G7355/100)*(E7355/1000)),IF(C7355="Spirits",SUM(LOOKUP(2,1/(SRP!$B$2:$B$6&lt;=E7355)/(SRP!$C$2:$C$6&gt;=E7355),SRP!$D$2:$D$6)*(G7355/100)*(E7355/1000)),IF(AND(C7355="Wine",D7355="Fortified Wines"),SUM(LOOKUP(2,1/(SRP!$B$20:$B$23&lt;=E7355)/(SRP!$C$20:$C$23&gt;=E7355),SRP!$D$20:$D$23)*(G7355/100)*(E7355/1000)),IF(C7355="Wine",SUM(LOOKUP(2,1/(SRP!$B$15:$B$19&lt;=E7355)/(SRP!$C$15:$C$19&gt;=E7355),SRP!$D$15:$D$19)*(G7355/100)*(E7355/1000)),IF(C7355="Ready to Drink",SUM(LOOKUP(2,1/(SRP!$B$10:$B$14&lt;=E7355)/(SRP!$C$10:$C$14&gt;=E7355),SRP!$D$10:$D$14)*(G7355/100)*(E7355/1000)),0))))),2)</f>
        <v>2.4500000000000002</v>
      </c>
    </row>
    <row r="7356" spans="1:11" x14ac:dyDescent="0.35">
      <c r="A7356" s="2">
        <v>56319</v>
      </c>
      <c r="B7356" s="76" t="s">
        <v>5827</v>
      </c>
      <c r="C7356" s="76" t="s">
        <v>5938</v>
      </c>
      <c r="D7356" s="76" t="s">
        <v>5279</v>
      </c>
      <c r="E7356" s="76">
        <v>473</v>
      </c>
      <c r="F7356" s="76">
        <v>24</v>
      </c>
      <c r="G7356" s="77">
        <v>7</v>
      </c>
      <c r="H7356" s="76" t="s">
        <v>5360</v>
      </c>
      <c r="I7356" s="77">
        <v>3.99</v>
      </c>
      <c r="J7356" s="2">
        <v>1</v>
      </c>
      <c r="K7356" s="119" cm="1">
        <f t="array" ref="K7356">ROUND(IF(C7356="Beer",SUM(LOOKUP(2,1/(SRP!$B$7:$B$9&lt;=E7356)/(SRP!$C$7:$C$9&gt;=E7356),SRP!$D$7:$D$9)*(G7356/100)*(E7356/1000)),IF(C7356="Spirits",SUM(LOOKUP(2,1/(SRP!$B$2:$B$6&lt;=E7356)/(SRP!$C$2:$C$6&gt;=E7356),SRP!$D$2:$D$6)*(G7356/100)*(E7356/1000)),IF(AND(C7356="Wine",D7356="Fortified Wines"),SUM(LOOKUP(2,1/(SRP!$B$20:$B$23&lt;=E7356)/(SRP!$C$20:$C$23&gt;=E7356),SRP!$D$20:$D$23)*(G7356/100)*(E7356/1000)),IF(C7356="Wine",SUM(LOOKUP(2,1/(SRP!$B$15:$B$19&lt;=E7356)/(SRP!$C$15:$C$19&gt;=E7356),SRP!$D$15:$D$19)*(G7356/100)*(E7356/1000)),IF(C7356="Ready to Drink",SUM(LOOKUP(2,1/(SRP!$B$10:$B$14&lt;=E7356)/(SRP!$C$10:$C$14&gt;=E7356),SRP!$D$10:$D$14)*(G7356/100)*(E7356/1000)),0))))),2)</f>
        <v>2.4500000000000002</v>
      </c>
    </row>
    <row r="7357" spans="1:11" x14ac:dyDescent="0.35">
      <c r="A7357" s="2">
        <v>56322</v>
      </c>
      <c r="B7357" s="76" t="s">
        <v>5828</v>
      </c>
      <c r="C7357" s="76" t="s">
        <v>5938</v>
      </c>
      <c r="D7357" s="76" t="s">
        <v>5307</v>
      </c>
      <c r="E7357" s="76">
        <v>473</v>
      </c>
      <c r="F7357" s="76">
        <v>24</v>
      </c>
      <c r="G7357" s="77">
        <v>7</v>
      </c>
      <c r="H7357" s="76" t="s">
        <v>3301</v>
      </c>
      <c r="I7357" s="77">
        <v>3.49</v>
      </c>
      <c r="J7357" s="2">
        <v>1</v>
      </c>
      <c r="K7357" s="119" cm="1">
        <f t="array" ref="K7357">ROUND(IF(C7357="Beer",SUM(LOOKUP(2,1/(SRP!$B$7:$B$9&lt;=E7357)/(SRP!$C$7:$C$9&gt;=E7357),SRP!$D$7:$D$9)*(G7357/100)*(E7357/1000)),IF(C7357="Spirits",SUM(LOOKUP(2,1/(SRP!$B$2:$B$6&lt;=E7357)/(SRP!$C$2:$C$6&gt;=E7357),SRP!$D$2:$D$6)*(G7357/100)*(E7357/1000)),IF(AND(C7357="Wine",D7357="Fortified Wines"),SUM(LOOKUP(2,1/(SRP!$B$20:$B$23&lt;=E7357)/(SRP!$C$20:$C$23&gt;=E7357),SRP!$D$20:$D$23)*(G7357/100)*(E7357/1000)),IF(C7357="Wine",SUM(LOOKUP(2,1/(SRP!$B$15:$B$19&lt;=E7357)/(SRP!$C$15:$C$19&gt;=E7357),SRP!$D$15:$D$19)*(G7357/100)*(E7357/1000)),IF(C7357="Ready to Drink",SUM(LOOKUP(2,1/(SRP!$B$10:$B$14&lt;=E7357)/(SRP!$C$10:$C$14&gt;=E7357),SRP!$D$10:$D$14)*(G7357/100)*(E7357/1000)),0))))),2)</f>
        <v>2.4500000000000002</v>
      </c>
    </row>
    <row r="7358" spans="1:11" x14ac:dyDescent="0.35">
      <c r="A7358" s="2">
        <v>56322</v>
      </c>
      <c r="B7358" s="76" t="s">
        <v>5828</v>
      </c>
      <c r="C7358" s="76" t="s">
        <v>5938</v>
      </c>
      <c r="D7358" s="76" t="s">
        <v>5307</v>
      </c>
      <c r="E7358" s="76">
        <v>473</v>
      </c>
      <c r="F7358" s="76">
        <v>24</v>
      </c>
      <c r="G7358" s="77">
        <v>7</v>
      </c>
      <c r="H7358" s="76" t="s">
        <v>3301</v>
      </c>
      <c r="I7358" s="77">
        <v>3.49</v>
      </c>
      <c r="J7358" s="2">
        <v>1</v>
      </c>
      <c r="K7358" s="119" cm="1">
        <f t="array" ref="K7358">ROUND(IF(C7358="Beer",SUM(LOOKUP(2,1/(SRP!$B$7:$B$9&lt;=E7358)/(SRP!$C$7:$C$9&gt;=E7358),SRP!$D$7:$D$9)*(G7358/100)*(E7358/1000)),IF(C7358="Spirits",SUM(LOOKUP(2,1/(SRP!$B$2:$B$6&lt;=E7358)/(SRP!$C$2:$C$6&gt;=E7358),SRP!$D$2:$D$6)*(G7358/100)*(E7358/1000)),IF(AND(C7358="Wine",D7358="Fortified Wines"),SUM(LOOKUP(2,1/(SRP!$B$20:$B$23&lt;=E7358)/(SRP!$C$20:$C$23&gt;=E7358),SRP!$D$20:$D$23)*(G7358/100)*(E7358/1000)),IF(C7358="Wine",SUM(LOOKUP(2,1/(SRP!$B$15:$B$19&lt;=E7358)/(SRP!$C$15:$C$19&gt;=E7358),SRP!$D$15:$D$19)*(G7358/100)*(E7358/1000)),IF(C7358="Ready to Drink",SUM(LOOKUP(2,1/(SRP!$B$10:$B$14&lt;=E7358)/(SRP!$C$10:$C$14&gt;=E7358),SRP!$D$10:$D$14)*(G7358/100)*(E7358/1000)),0))))),2)</f>
        <v>2.4500000000000002</v>
      </c>
    </row>
    <row r="7359" spans="1:11" x14ac:dyDescent="0.35">
      <c r="A7359" s="2">
        <v>56323</v>
      </c>
      <c r="B7359" s="76" t="s">
        <v>5829</v>
      </c>
      <c r="C7359" s="76" t="s">
        <v>285</v>
      </c>
      <c r="D7359" s="76" t="s">
        <v>5315</v>
      </c>
      <c r="E7359" s="76">
        <v>700</v>
      </c>
      <c r="F7359" s="76">
        <v>6</v>
      </c>
      <c r="G7359" s="77">
        <v>43</v>
      </c>
      <c r="H7359" s="76" t="s">
        <v>3992</v>
      </c>
      <c r="I7359" s="77">
        <v>59.99</v>
      </c>
      <c r="J7359" s="2">
        <v>1</v>
      </c>
      <c r="K7359" s="119" cm="1">
        <f t="array" ref="K7359">ROUND(IF(C7359="Beer",SUM(LOOKUP(2,1/(SRP!$B$7:$B$9&lt;=E7359)/(SRP!$C$7:$C$9&gt;=E7359),SRP!$D$7:$D$9)*(G7359/100)*(E7359/1000)),IF(C7359="Spirits",SUM(LOOKUP(2,1/(SRP!$B$2:$B$6&lt;=E7359)/(SRP!$C$2:$C$6&gt;=E7359),SRP!$D$2:$D$6)*(G7359/100)*(E7359/1000)),IF(AND(C7359="Wine",D7359="Fortified Wines"),SUM(LOOKUP(2,1/(SRP!$B$20:$B$23&lt;=E7359)/(SRP!$C$20:$C$23&gt;=E7359),SRP!$D$20:$D$23)*(G7359/100)*(E7359/1000)),IF(C7359="Wine",SUM(LOOKUP(2,1/(SRP!$B$15:$B$19&lt;=E7359)/(SRP!$C$15:$C$19&gt;=E7359),SRP!$D$15:$D$19)*(G7359/100)*(E7359/1000)),IF(C7359="Ready to Drink",SUM(LOOKUP(2,1/(SRP!$B$10:$B$14&lt;=E7359)/(SRP!$C$10:$C$14&gt;=E7359),SRP!$D$10:$D$14)*(G7359/100)*(E7359/1000)),0))))),2)</f>
        <v>21.01</v>
      </c>
    </row>
    <row r="7360" spans="1:11" x14ac:dyDescent="0.35">
      <c r="A7360" s="2">
        <v>56333</v>
      </c>
      <c r="B7360" s="76" t="s">
        <v>5830</v>
      </c>
      <c r="C7360" s="76" t="s">
        <v>285</v>
      </c>
      <c r="D7360" s="76" t="s">
        <v>5315</v>
      </c>
      <c r="E7360" s="76">
        <v>700</v>
      </c>
      <c r="F7360" s="76">
        <v>6</v>
      </c>
      <c r="G7360" s="77">
        <v>38</v>
      </c>
      <c r="H7360" s="76" t="s">
        <v>3294</v>
      </c>
      <c r="I7360" s="77">
        <v>86.99</v>
      </c>
      <c r="J7360" s="2">
        <v>1</v>
      </c>
      <c r="K7360" s="119" cm="1">
        <f t="array" ref="K7360">ROUND(IF(C7360="Beer",SUM(LOOKUP(2,1/(SRP!$B$7:$B$9&lt;=E7360)/(SRP!$C$7:$C$9&gt;=E7360),SRP!$D$7:$D$9)*(G7360/100)*(E7360/1000)),IF(C7360="Spirits",SUM(LOOKUP(2,1/(SRP!$B$2:$B$6&lt;=E7360)/(SRP!$C$2:$C$6&gt;=E7360),SRP!$D$2:$D$6)*(G7360/100)*(E7360/1000)),IF(AND(C7360="Wine",D7360="Fortified Wines"),SUM(LOOKUP(2,1/(SRP!$B$20:$B$23&lt;=E7360)/(SRP!$C$20:$C$23&gt;=E7360),SRP!$D$20:$D$23)*(G7360/100)*(E7360/1000)),IF(C7360="Wine",SUM(LOOKUP(2,1/(SRP!$B$15:$B$19&lt;=E7360)/(SRP!$C$15:$C$19&gt;=E7360),SRP!$D$15:$D$19)*(G7360/100)*(E7360/1000)),IF(C7360="Ready to Drink",SUM(LOOKUP(2,1/(SRP!$B$10:$B$14&lt;=E7360)/(SRP!$C$10:$C$14&gt;=E7360),SRP!$D$10:$D$14)*(G7360/100)*(E7360/1000)),0))))),2)</f>
        <v>18.57</v>
      </c>
    </row>
    <row r="7361" spans="1:11" x14ac:dyDescent="0.35">
      <c r="A7361" s="2">
        <v>56348</v>
      </c>
      <c r="B7361" s="76" t="s">
        <v>5831</v>
      </c>
      <c r="C7361" s="76" t="s">
        <v>286</v>
      </c>
      <c r="D7361" s="76" t="s">
        <v>5244</v>
      </c>
      <c r="E7361" s="76">
        <v>750</v>
      </c>
      <c r="F7361" s="76">
        <v>12</v>
      </c>
      <c r="G7361" s="77">
        <v>13</v>
      </c>
      <c r="H7361" s="76" t="s">
        <v>3363</v>
      </c>
      <c r="I7361" s="77">
        <v>20.99</v>
      </c>
      <c r="J7361" s="2">
        <v>1</v>
      </c>
      <c r="K7361" s="119" cm="1">
        <f t="array" ref="K7361">ROUND(IF(C7361="Beer",SUM(LOOKUP(2,1/(SRP!$B$7:$B$9&lt;=E7361)/(SRP!$C$7:$C$9&gt;=E7361),SRP!$D$7:$D$9)*(G7361/100)*(E7361/1000)),IF(C7361="Spirits",SUM(LOOKUP(2,1/(SRP!$B$2:$B$6&lt;=E7361)/(SRP!$C$2:$C$6&gt;=E7361),SRP!$D$2:$D$6)*(G7361/100)*(E7361/1000)),IF(AND(C7361="Wine",D7361="Fortified Wines"),SUM(LOOKUP(2,1/(SRP!$B$20:$B$23&lt;=E7361)/(SRP!$C$20:$C$23&gt;=E7361),SRP!$D$20:$D$23)*(G7361/100)*(E7361/1000)),IF(C7361="Wine",SUM(LOOKUP(2,1/(SRP!$B$15:$B$19&lt;=E7361)/(SRP!$C$15:$C$19&gt;=E7361),SRP!$D$15:$D$19)*(G7361/100)*(E7361/1000)),IF(C7361="Ready to Drink",SUM(LOOKUP(2,1/(SRP!$B$10:$B$14&lt;=E7361)/(SRP!$C$10:$C$14&gt;=E7361),SRP!$D$10:$D$14)*(G7361/100)*(E7361/1000)),0))))),2)</f>
        <v>6.81</v>
      </c>
    </row>
    <row r="7362" spans="1:11" x14ac:dyDescent="0.35">
      <c r="A7362" s="2">
        <v>56353</v>
      </c>
      <c r="B7362" s="76" t="s">
        <v>5832</v>
      </c>
      <c r="C7362" s="76" t="s">
        <v>287</v>
      </c>
      <c r="D7362" s="76" t="s">
        <v>5292</v>
      </c>
      <c r="E7362" s="76">
        <v>473</v>
      </c>
      <c r="F7362" s="76">
        <v>24</v>
      </c>
      <c r="G7362" s="77">
        <v>5.5</v>
      </c>
      <c r="H7362" s="76" t="s">
        <v>3391</v>
      </c>
      <c r="I7362" s="77">
        <v>4.8499999999999996</v>
      </c>
      <c r="J7362" s="2">
        <v>1</v>
      </c>
      <c r="K7362" s="119" cm="1">
        <f t="array" ref="K7362">ROUND(IF(C7362="Beer",SUM(LOOKUP(2,1/(SRP!$B$7:$B$9&lt;=E7362)/(SRP!$C$7:$C$9&gt;=E7362),SRP!$D$7:$D$9)*(G7362/100)*(E7362/1000)),IF(C7362="Spirits",SUM(LOOKUP(2,1/(SRP!$B$2:$B$6&lt;=E7362)/(SRP!$C$2:$C$6&gt;=E7362),SRP!$D$2:$D$6)*(G7362/100)*(E7362/1000)),IF(AND(C7362="Wine",D7362="Fortified Wines"),SUM(LOOKUP(2,1/(SRP!$B$20:$B$23&lt;=E7362)/(SRP!$C$20:$C$23&gt;=E7362),SRP!$D$20:$D$23)*(G7362/100)*(E7362/1000)),IF(C7362="Wine",SUM(LOOKUP(2,1/(SRP!$B$15:$B$19&lt;=E7362)/(SRP!$C$15:$C$19&gt;=E7362),SRP!$D$15:$D$19)*(G7362/100)*(E7362/1000)),IF(C7362="Ready to Drink",SUM(LOOKUP(2,1/(SRP!$B$10:$B$14&lt;=E7362)/(SRP!$C$10:$C$14&gt;=E7362),SRP!$D$10:$D$14)*(G7362/100)*(E7362/1000)),0))))),2)</f>
        <v>1.82</v>
      </c>
    </row>
    <row r="7363" spans="1:11" x14ac:dyDescent="0.35">
      <c r="A7363" s="2">
        <v>56353</v>
      </c>
      <c r="B7363" s="76" t="s">
        <v>5832</v>
      </c>
      <c r="C7363" s="76" t="s">
        <v>287</v>
      </c>
      <c r="D7363" s="76" t="s">
        <v>5292</v>
      </c>
      <c r="E7363" s="76">
        <v>473</v>
      </c>
      <c r="F7363" s="76">
        <v>24</v>
      </c>
      <c r="G7363" s="77">
        <v>5.5</v>
      </c>
      <c r="H7363" s="76" t="s">
        <v>3391</v>
      </c>
      <c r="I7363" s="77">
        <v>4.8499999999999996</v>
      </c>
      <c r="J7363" s="2">
        <v>1</v>
      </c>
      <c r="K7363" s="119" cm="1">
        <f t="array" ref="K7363">ROUND(IF(C7363="Beer",SUM(LOOKUP(2,1/(SRP!$B$7:$B$9&lt;=E7363)/(SRP!$C$7:$C$9&gt;=E7363),SRP!$D$7:$D$9)*(G7363/100)*(E7363/1000)),IF(C7363="Spirits",SUM(LOOKUP(2,1/(SRP!$B$2:$B$6&lt;=E7363)/(SRP!$C$2:$C$6&gt;=E7363),SRP!$D$2:$D$6)*(G7363/100)*(E7363/1000)),IF(AND(C7363="Wine",D7363="Fortified Wines"),SUM(LOOKUP(2,1/(SRP!$B$20:$B$23&lt;=E7363)/(SRP!$C$20:$C$23&gt;=E7363),SRP!$D$20:$D$23)*(G7363/100)*(E7363/1000)),IF(C7363="Wine",SUM(LOOKUP(2,1/(SRP!$B$15:$B$19&lt;=E7363)/(SRP!$C$15:$C$19&gt;=E7363),SRP!$D$15:$D$19)*(G7363/100)*(E7363/1000)),IF(C7363="Ready to Drink",SUM(LOOKUP(2,1/(SRP!$B$10:$B$14&lt;=E7363)/(SRP!$C$10:$C$14&gt;=E7363),SRP!$D$10:$D$14)*(G7363/100)*(E7363/1000)),0))))),2)</f>
        <v>1.82</v>
      </c>
    </row>
    <row r="7364" spans="1:11" x14ac:dyDescent="0.35">
      <c r="A7364" s="2">
        <v>56356</v>
      </c>
      <c r="B7364" s="76" t="s">
        <v>5833</v>
      </c>
      <c r="C7364" s="76" t="s">
        <v>286</v>
      </c>
      <c r="D7364" s="76" t="s">
        <v>5244</v>
      </c>
      <c r="E7364" s="76">
        <v>750</v>
      </c>
      <c r="F7364" s="76">
        <v>12</v>
      </c>
      <c r="G7364" s="77">
        <v>13</v>
      </c>
      <c r="H7364" s="76" t="s">
        <v>3282</v>
      </c>
      <c r="I7364" s="77">
        <v>21.99</v>
      </c>
      <c r="J7364" s="2">
        <v>1</v>
      </c>
      <c r="K7364" s="119" cm="1">
        <f t="array" ref="K7364">ROUND(IF(C7364="Beer",SUM(LOOKUP(2,1/(SRP!$B$7:$B$9&lt;=E7364)/(SRP!$C$7:$C$9&gt;=E7364),SRP!$D$7:$D$9)*(G7364/100)*(E7364/1000)),IF(C7364="Spirits",SUM(LOOKUP(2,1/(SRP!$B$2:$B$6&lt;=E7364)/(SRP!$C$2:$C$6&gt;=E7364),SRP!$D$2:$D$6)*(G7364/100)*(E7364/1000)),IF(AND(C7364="Wine",D7364="Fortified Wines"),SUM(LOOKUP(2,1/(SRP!$B$20:$B$23&lt;=E7364)/(SRP!$C$20:$C$23&gt;=E7364),SRP!$D$20:$D$23)*(G7364/100)*(E7364/1000)),IF(C7364="Wine",SUM(LOOKUP(2,1/(SRP!$B$15:$B$19&lt;=E7364)/(SRP!$C$15:$C$19&gt;=E7364),SRP!$D$15:$D$19)*(G7364/100)*(E7364/1000)),IF(C7364="Ready to Drink",SUM(LOOKUP(2,1/(SRP!$B$10:$B$14&lt;=E7364)/(SRP!$C$10:$C$14&gt;=E7364),SRP!$D$10:$D$14)*(G7364/100)*(E7364/1000)),0))))),2)</f>
        <v>6.81</v>
      </c>
    </row>
    <row r="7365" spans="1:11" x14ac:dyDescent="0.35">
      <c r="A7365" s="2">
        <v>56374</v>
      </c>
      <c r="B7365" s="76" t="s">
        <v>5834</v>
      </c>
      <c r="C7365" s="76" t="s">
        <v>5938</v>
      </c>
      <c r="D7365" s="76" t="s">
        <v>5283</v>
      </c>
      <c r="E7365" s="76">
        <v>1750</v>
      </c>
      <c r="F7365" s="76">
        <v>6</v>
      </c>
      <c r="G7365" s="77">
        <v>9.9499999999999993</v>
      </c>
      <c r="H7365" s="76" t="s">
        <v>3282</v>
      </c>
      <c r="I7365" s="77">
        <v>22.99</v>
      </c>
      <c r="J7365" s="2">
        <v>1</v>
      </c>
      <c r="K7365" s="119" cm="1">
        <f t="array" ref="K7365">ROUND(IF(C7365="Beer",SUM(LOOKUP(2,1/(SRP!$B$7:$B$9&lt;=E7365)/(SRP!$C$7:$C$9&gt;=E7365),SRP!$D$7:$D$9)*(G7365/100)*(E7365/1000)),IF(C7365="Spirits",SUM(LOOKUP(2,1/(SRP!$B$2:$B$6&lt;=E7365)/(SRP!$C$2:$C$6&gt;=E7365),SRP!$D$2:$D$6)*(G7365/100)*(E7365/1000)),IF(AND(C7365="Wine",D7365="Fortified Wines"),SUM(LOOKUP(2,1/(SRP!$B$20:$B$23&lt;=E7365)/(SRP!$C$20:$C$23&gt;=E7365),SRP!$D$20:$D$23)*(G7365/100)*(E7365/1000)),IF(C7365="Wine",SUM(LOOKUP(2,1/(SRP!$B$15:$B$19&lt;=E7365)/(SRP!$C$15:$C$19&gt;=E7365),SRP!$D$15:$D$19)*(G7365/100)*(E7365/1000)),IF(C7365="Ready to Drink",SUM(LOOKUP(2,1/(SRP!$B$10:$B$14&lt;=E7365)/(SRP!$C$10:$C$14&gt;=E7365),SRP!$D$10:$D$14)*(G7365/100)*(E7365/1000)),0))))),2)</f>
        <v>12.16</v>
      </c>
    </row>
    <row r="7366" spans="1:11" x14ac:dyDescent="0.35">
      <c r="A7366" s="2">
        <v>56396</v>
      </c>
      <c r="B7366" s="76" t="s">
        <v>5835</v>
      </c>
      <c r="C7366" s="76" t="s">
        <v>5938</v>
      </c>
      <c r="D7366" s="76" t="s">
        <v>5298</v>
      </c>
      <c r="E7366" s="76">
        <v>4092</v>
      </c>
      <c r="F7366" s="76">
        <v>2</v>
      </c>
      <c r="G7366" s="77">
        <v>5.5</v>
      </c>
      <c r="H7366" s="76" t="s">
        <v>6870</v>
      </c>
      <c r="I7366" s="77">
        <v>31.99</v>
      </c>
      <c r="J7366" s="2">
        <v>12</v>
      </c>
      <c r="K7366" s="119" cm="1">
        <f t="array" ref="K7366">ROUND(IF(C7366="Beer",SUM(LOOKUP(2,1/(SRP!$B$7:$B$9&lt;=E7366)/(SRP!$C$7:$C$9&gt;=E7366),SRP!$D$7:$D$9)*(G7366/100)*(E7366/1000)),IF(C7366="Spirits",SUM(LOOKUP(2,1/(SRP!$B$2:$B$6&lt;=E7366)/(SRP!$C$2:$C$6&gt;=E7366),SRP!$D$2:$D$6)*(G7366/100)*(E7366/1000)),IF(AND(C7366="Wine",D7366="Fortified Wines"),SUM(LOOKUP(2,1/(SRP!$B$20:$B$23&lt;=E7366)/(SRP!$C$20:$C$23&gt;=E7366),SRP!$D$20:$D$23)*(G7366/100)*(E7366/1000)),IF(C7366="Wine",SUM(LOOKUP(2,1/(SRP!$B$15:$B$19&lt;=E7366)/(SRP!$C$15:$C$19&gt;=E7366),SRP!$D$15:$D$19)*(G7366/100)*(E7366/1000)),IF(C7366="Ready to Drink",SUM(LOOKUP(2,1/(SRP!$B$10:$B$14&lt;=E7366)/(SRP!$C$10:$C$14&gt;=E7366),SRP!$D$10:$D$14)*(G7366/100)*(E7366/1000)),0))))),2)</f>
        <v>15.71</v>
      </c>
    </row>
    <row r="7367" spans="1:11" x14ac:dyDescent="0.35">
      <c r="A7367" s="2">
        <v>56413</v>
      </c>
      <c r="B7367" s="76" t="s">
        <v>5836</v>
      </c>
      <c r="C7367" s="76" t="s">
        <v>5938</v>
      </c>
      <c r="D7367" s="76" t="s">
        <v>5279</v>
      </c>
      <c r="E7367" s="76">
        <v>1420</v>
      </c>
      <c r="F7367" s="76">
        <v>6</v>
      </c>
      <c r="G7367" s="77">
        <v>7</v>
      </c>
      <c r="H7367" s="76" t="s">
        <v>3321</v>
      </c>
      <c r="I7367" s="77">
        <v>13.99</v>
      </c>
      <c r="J7367" s="2">
        <v>4</v>
      </c>
      <c r="K7367" s="119" cm="1">
        <f t="array" ref="K7367">ROUND(IF(C7367="Beer",SUM(LOOKUP(2,1/(SRP!$B$7:$B$9&lt;=E7367)/(SRP!$C$7:$C$9&gt;=E7367),SRP!$D$7:$D$9)*(G7367/100)*(E7367/1000)),IF(C7367="Spirits",SUM(LOOKUP(2,1/(SRP!$B$2:$B$6&lt;=E7367)/(SRP!$C$2:$C$6&gt;=E7367),SRP!$D$2:$D$6)*(G7367/100)*(E7367/1000)),IF(AND(C7367="Wine",D7367="Fortified Wines"),SUM(LOOKUP(2,1/(SRP!$B$20:$B$23&lt;=E7367)/(SRP!$C$20:$C$23&gt;=E7367),SRP!$D$20:$D$23)*(G7367/100)*(E7367/1000)),IF(C7367="Wine",SUM(LOOKUP(2,1/(SRP!$B$15:$B$19&lt;=E7367)/(SRP!$C$15:$C$19&gt;=E7367),SRP!$D$15:$D$19)*(G7367/100)*(E7367/1000)),IF(C7367="Ready to Drink",SUM(LOOKUP(2,1/(SRP!$B$10:$B$14&lt;=E7367)/(SRP!$C$10:$C$14&gt;=E7367),SRP!$D$10:$D$14)*(G7367/100)*(E7367/1000)),0))))),2)</f>
        <v>6.94</v>
      </c>
    </row>
    <row r="7368" spans="1:11" x14ac:dyDescent="0.35">
      <c r="A7368" s="2">
        <v>56415</v>
      </c>
      <c r="B7368" s="76" t="s">
        <v>5837</v>
      </c>
      <c r="C7368" s="76" t="s">
        <v>5938</v>
      </c>
      <c r="D7368" s="76" t="s">
        <v>5298</v>
      </c>
      <c r="E7368" s="76">
        <v>4260</v>
      </c>
      <c r="F7368" s="76">
        <v>1</v>
      </c>
      <c r="G7368" s="77">
        <v>5</v>
      </c>
      <c r="H7368" s="76" t="s">
        <v>3321</v>
      </c>
      <c r="I7368" s="77">
        <v>31.98</v>
      </c>
      <c r="J7368" s="2">
        <v>12</v>
      </c>
      <c r="K7368" s="119" cm="1">
        <f t="array" ref="K7368">ROUND(IF(C7368="Beer",SUM(LOOKUP(2,1/(SRP!$B$7:$B$9&lt;=E7368)/(SRP!$C$7:$C$9&gt;=E7368),SRP!$D$7:$D$9)*(G7368/100)*(E7368/1000)),IF(C7368="Spirits",SUM(LOOKUP(2,1/(SRP!$B$2:$B$6&lt;=E7368)/(SRP!$C$2:$C$6&gt;=E7368),SRP!$D$2:$D$6)*(G7368/100)*(E7368/1000)),IF(AND(C7368="Wine",D7368="Fortified Wines"),SUM(LOOKUP(2,1/(SRP!$B$20:$B$23&lt;=E7368)/(SRP!$C$20:$C$23&gt;=E7368),SRP!$D$20:$D$23)*(G7368/100)*(E7368/1000)),IF(C7368="Wine",SUM(LOOKUP(2,1/(SRP!$B$15:$B$19&lt;=E7368)/(SRP!$C$15:$C$19&gt;=E7368),SRP!$D$15:$D$19)*(G7368/100)*(E7368/1000)),IF(C7368="Ready to Drink",SUM(LOOKUP(2,1/(SRP!$B$10:$B$14&lt;=E7368)/(SRP!$C$10:$C$14&gt;=E7368),SRP!$D$10:$D$14)*(G7368/100)*(E7368/1000)),0))))),2)</f>
        <v>14.87</v>
      </c>
    </row>
    <row r="7369" spans="1:11" x14ac:dyDescent="0.35">
      <c r="A7369" s="2">
        <v>56416</v>
      </c>
      <c r="B7369" s="76" t="s">
        <v>5838</v>
      </c>
      <c r="C7369" s="76" t="s">
        <v>5938</v>
      </c>
      <c r="D7369" s="76" t="s">
        <v>5748</v>
      </c>
      <c r="E7369" s="76">
        <v>2130</v>
      </c>
      <c r="F7369" s="76">
        <v>4</v>
      </c>
      <c r="G7369" s="77">
        <v>7</v>
      </c>
      <c r="H7369" s="76" t="s">
        <v>3321</v>
      </c>
      <c r="I7369" s="77">
        <v>18.79</v>
      </c>
      <c r="J7369" s="2">
        <v>6</v>
      </c>
      <c r="K7369" s="119" cm="1">
        <f t="array" ref="K7369">ROUND(IF(C7369="Beer",SUM(LOOKUP(2,1/(SRP!$B$7:$B$9&lt;=E7369)/(SRP!$C$7:$C$9&gt;=E7369),SRP!$D$7:$D$9)*(G7369/100)*(E7369/1000)),IF(C7369="Spirits",SUM(LOOKUP(2,1/(SRP!$B$2:$B$6&lt;=E7369)/(SRP!$C$2:$C$6&gt;=E7369),SRP!$D$2:$D$6)*(G7369/100)*(E7369/1000)),IF(AND(C7369="Wine",D7369="Fortified Wines"),SUM(LOOKUP(2,1/(SRP!$B$20:$B$23&lt;=E7369)/(SRP!$C$20:$C$23&gt;=E7369),SRP!$D$20:$D$23)*(G7369/100)*(E7369/1000)),IF(C7369="Wine",SUM(LOOKUP(2,1/(SRP!$B$15:$B$19&lt;=E7369)/(SRP!$C$15:$C$19&gt;=E7369),SRP!$D$15:$D$19)*(G7369/100)*(E7369/1000)),IF(C7369="Ready to Drink",SUM(LOOKUP(2,1/(SRP!$B$10:$B$14&lt;=E7369)/(SRP!$C$10:$C$14&gt;=E7369),SRP!$D$10:$D$14)*(G7369/100)*(E7369/1000)),0))))),2)</f>
        <v>10.41</v>
      </c>
    </row>
    <row r="7370" spans="1:11" x14ac:dyDescent="0.35">
      <c r="A7370" s="2">
        <v>56418</v>
      </c>
      <c r="B7370" s="76" t="s">
        <v>5839</v>
      </c>
      <c r="C7370" s="76" t="s">
        <v>5938</v>
      </c>
      <c r="D7370" s="76" t="s">
        <v>5748</v>
      </c>
      <c r="E7370" s="76">
        <v>2130</v>
      </c>
      <c r="F7370" s="76">
        <v>4</v>
      </c>
      <c r="G7370" s="77">
        <v>7</v>
      </c>
      <c r="H7370" s="76" t="s">
        <v>3321</v>
      </c>
      <c r="I7370" s="77">
        <v>18.79</v>
      </c>
      <c r="J7370" s="2">
        <v>6</v>
      </c>
      <c r="K7370" s="119" cm="1">
        <f t="array" ref="K7370">ROUND(IF(C7370="Beer",SUM(LOOKUP(2,1/(SRP!$B$7:$B$9&lt;=E7370)/(SRP!$C$7:$C$9&gt;=E7370),SRP!$D$7:$D$9)*(G7370/100)*(E7370/1000)),IF(C7370="Spirits",SUM(LOOKUP(2,1/(SRP!$B$2:$B$6&lt;=E7370)/(SRP!$C$2:$C$6&gt;=E7370),SRP!$D$2:$D$6)*(G7370/100)*(E7370/1000)),IF(AND(C7370="Wine",D7370="Fortified Wines"),SUM(LOOKUP(2,1/(SRP!$B$20:$B$23&lt;=E7370)/(SRP!$C$20:$C$23&gt;=E7370),SRP!$D$20:$D$23)*(G7370/100)*(E7370/1000)),IF(C7370="Wine",SUM(LOOKUP(2,1/(SRP!$B$15:$B$19&lt;=E7370)/(SRP!$C$15:$C$19&gt;=E7370),SRP!$D$15:$D$19)*(G7370/100)*(E7370/1000)),IF(C7370="Ready to Drink",SUM(LOOKUP(2,1/(SRP!$B$10:$B$14&lt;=E7370)/(SRP!$C$10:$C$14&gt;=E7370),SRP!$D$10:$D$14)*(G7370/100)*(E7370/1000)),0))))),2)</f>
        <v>10.41</v>
      </c>
    </row>
    <row r="7371" spans="1:11" x14ac:dyDescent="0.35">
      <c r="A7371" s="2">
        <v>56419</v>
      </c>
      <c r="B7371" s="76" t="s">
        <v>5840</v>
      </c>
      <c r="C7371" s="76" t="s">
        <v>5938</v>
      </c>
      <c r="D7371" s="76" t="s">
        <v>5283</v>
      </c>
      <c r="E7371" s="76">
        <v>1420</v>
      </c>
      <c r="F7371" s="76">
        <v>6</v>
      </c>
      <c r="G7371" s="77">
        <v>5.9</v>
      </c>
      <c r="H7371" s="76" t="s">
        <v>3321</v>
      </c>
      <c r="I7371" s="77">
        <v>14.99</v>
      </c>
      <c r="J7371" s="2">
        <v>4</v>
      </c>
      <c r="K7371" s="119" cm="1">
        <f t="array" ref="K7371">ROUND(IF(C7371="Beer",SUM(LOOKUP(2,1/(SRP!$B$7:$B$9&lt;=E7371)/(SRP!$C$7:$C$9&gt;=E7371),SRP!$D$7:$D$9)*(G7371/100)*(E7371/1000)),IF(C7371="Spirits",SUM(LOOKUP(2,1/(SRP!$B$2:$B$6&lt;=E7371)/(SRP!$C$2:$C$6&gt;=E7371),SRP!$D$2:$D$6)*(G7371/100)*(E7371/1000)),IF(AND(C7371="Wine",D7371="Fortified Wines"),SUM(LOOKUP(2,1/(SRP!$B$20:$B$23&lt;=E7371)/(SRP!$C$20:$C$23&gt;=E7371),SRP!$D$20:$D$23)*(G7371/100)*(E7371/1000)),IF(C7371="Wine",SUM(LOOKUP(2,1/(SRP!$B$15:$B$19&lt;=E7371)/(SRP!$C$15:$C$19&gt;=E7371),SRP!$D$15:$D$19)*(G7371/100)*(E7371/1000)),IF(C7371="Ready to Drink",SUM(LOOKUP(2,1/(SRP!$B$10:$B$14&lt;=E7371)/(SRP!$C$10:$C$14&gt;=E7371),SRP!$D$10:$D$14)*(G7371/100)*(E7371/1000)),0))))),2)</f>
        <v>5.85</v>
      </c>
    </row>
    <row r="7372" spans="1:11" x14ac:dyDescent="0.35">
      <c r="A7372" s="2">
        <v>56422</v>
      </c>
      <c r="B7372" s="76" t="s">
        <v>5841</v>
      </c>
      <c r="C7372" s="76" t="s">
        <v>285</v>
      </c>
      <c r="D7372" s="76" t="s">
        <v>5315</v>
      </c>
      <c r="E7372" s="76">
        <v>750</v>
      </c>
      <c r="F7372" s="76">
        <v>6</v>
      </c>
      <c r="G7372" s="77">
        <v>43.4</v>
      </c>
      <c r="H7372" s="76" t="s">
        <v>3284</v>
      </c>
      <c r="I7372" s="77">
        <v>59.95</v>
      </c>
      <c r="J7372" s="2">
        <v>1</v>
      </c>
      <c r="K7372" s="119" cm="1">
        <f t="array" ref="K7372">ROUND(IF(C7372="Beer",SUM(LOOKUP(2,1/(SRP!$B$7:$B$9&lt;=E7372)/(SRP!$C$7:$C$9&gt;=E7372),SRP!$D$7:$D$9)*(G7372/100)*(E7372/1000)),IF(C7372="Spirits",SUM(LOOKUP(2,1/(SRP!$B$2:$B$6&lt;=E7372)/(SRP!$C$2:$C$6&gt;=E7372),SRP!$D$2:$D$6)*(G7372/100)*(E7372/1000)),IF(AND(C7372="Wine",D7372="Fortified Wines"),SUM(LOOKUP(2,1/(SRP!$B$20:$B$23&lt;=E7372)/(SRP!$C$20:$C$23&gt;=E7372),SRP!$D$20:$D$23)*(G7372/100)*(E7372/1000)),IF(C7372="Wine",SUM(LOOKUP(2,1/(SRP!$B$15:$B$19&lt;=E7372)/(SRP!$C$15:$C$19&gt;=E7372),SRP!$D$15:$D$19)*(G7372/100)*(E7372/1000)),IF(C7372="Ready to Drink",SUM(LOOKUP(2,1/(SRP!$B$10:$B$14&lt;=E7372)/(SRP!$C$10:$C$14&gt;=E7372),SRP!$D$10:$D$14)*(G7372/100)*(E7372/1000)),0))))),2)</f>
        <v>22.72</v>
      </c>
    </row>
    <row r="7373" spans="1:11" x14ac:dyDescent="0.35">
      <c r="A7373" s="2">
        <v>56423</v>
      </c>
      <c r="B7373" s="76" t="s">
        <v>5842</v>
      </c>
      <c r="C7373" s="76" t="s">
        <v>5938</v>
      </c>
      <c r="D7373" s="76" t="s">
        <v>5283</v>
      </c>
      <c r="E7373" s="76">
        <v>1420</v>
      </c>
      <c r="F7373" s="76">
        <v>6</v>
      </c>
      <c r="G7373" s="77">
        <v>7</v>
      </c>
      <c r="H7373" s="76" t="s">
        <v>3321</v>
      </c>
      <c r="I7373" s="77">
        <v>14.99</v>
      </c>
      <c r="J7373" s="2">
        <v>4</v>
      </c>
      <c r="K7373" s="119" cm="1">
        <f t="array" ref="K7373">ROUND(IF(C7373="Beer",SUM(LOOKUP(2,1/(SRP!$B$7:$B$9&lt;=E7373)/(SRP!$C$7:$C$9&gt;=E7373),SRP!$D$7:$D$9)*(G7373/100)*(E7373/1000)),IF(C7373="Spirits",SUM(LOOKUP(2,1/(SRP!$B$2:$B$6&lt;=E7373)/(SRP!$C$2:$C$6&gt;=E7373),SRP!$D$2:$D$6)*(G7373/100)*(E7373/1000)),IF(AND(C7373="Wine",D7373="Fortified Wines"),SUM(LOOKUP(2,1/(SRP!$B$20:$B$23&lt;=E7373)/(SRP!$C$20:$C$23&gt;=E7373),SRP!$D$20:$D$23)*(G7373/100)*(E7373/1000)),IF(C7373="Wine",SUM(LOOKUP(2,1/(SRP!$B$15:$B$19&lt;=E7373)/(SRP!$C$15:$C$19&gt;=E7373),SRP!$D$15:$D$19)*(G7373/100)*(E7373/1000)),IF(C7373="Ready to Drink",SUM(LOOKUP(2,1/(SRP!$B$10:$B$14&lt;=E7373)/(SRP!$C$10:$C$14&gt;=E7373),SRP!$D$10:$D$14)*(G7373/100)*(E7373/1000)),0))))),2)</f>
        <v>6.94</v>
      </c>
    </row>
    <row r="7374" spans="1:11" x14ac:dyDescent="0.35">
      <c r="A7374" s="2">
        <v>56440</v>
      </c>
      <c r="B7374" s="76" t="s">
        <v>2489</v>
      </c>
      <c r="C7374" s="76" t="s">
        <v>285</v>
      </c>
      <c r="D7374" s="76" t="s">
        <v>6934</v>
      </c>
      <c r="E7374" s="76">
        <v>750</v>
      </c>
      <c r="F7374" s="76">
        <v>6</v>
      </c>
      <c r="G7374" s="77">
        <v>40</v>
      </c>
      <c r="H7374" s="76" t="s">
        <v>3279</v>
      </c>
      <c r="I7374" s="77">
        <v>234.99</v>
      </c>
      <c r="J7374" s="2">
        <v>1</v>
      </c>
      <c r="K7374" s="119" cm="1">
        <f t="array" ref="K7374">ROUND(IF(C7374="Beer",SUM(LOOKUP(2,1/(SRP!$B$7:$B$9&lt;=E7374)/(SRP!$C$7:$C$9&gt;=E7374),SRP!$D$7:$D$9)*(G7374/100)*(E7374/1000)),IF(C7374="Spirits",SUM(LOOKUP(2,1/(SRP!$B$2:$B$6&lt;=E7374)/(SRP!$C$2:$C$6&gt;=E7374),SRP!$D$2:$D$6)*(G7374/100)*(E7374/1000)),IF(AND(C7374="Wine",D7374="Fortified Wines"),SUM(LOOKUP(2,1/(SRP!$B$20:$B$23&lt;=E7374)/(SRP!$C$20:$C$23&gt;=E7374),SRP!$D$20:$D$23)*(G7374/100)*(E7374/1000)),IF(C7374="Wine",SUM(LOOKUP(2,1/(SRP!$B$15:$B$19&lt;=E7374)/(SRP!$C$15:$C$19&gt;=E7374),SRP!$D$15:$D$19)*(G7374/100)*(E7374/1000)),IF(C7374="Ready to Drink",SUM(LOOKUP(2,1/(SRP!$B$10:$B$14&lt;=E7374)/(SRP!$C$10:$C$14&gt;=E7374),SRP!$D$10:$D$14)*(G7374/100)*(E7374/1000)),0))))),2)</f>
        <v>20.94</v>
      </c>
    </row>
    <row r="7375" spans="1:11" x14ac:dyDescent="0.35">
      <c r="A7375" s="2">
        <v>56445</v>
      </c>
      <c r="B7375" s="76" t="s">
        <v>5521</v>
      </c>
      <c r="C7375" s="76" t="s">
        <v>286</v>
      </c>
      <c r="D7375" s="76" t="s">
        <v>5245</v>
      </c>
      <c r="E7375" s="76">
        <v>750</v>
      </c>
      <c r="F7375" s="76">
        <v>6</v>
      </c>
      <c r="G7375" s="77">
        <v>13.5</v>
      </c>
      <c r="H7375" s="76" t="s">
        <v>3288</v>
      </c>
      <c r="I7375" s="77">
        <v>38.92</v>
      </c>
      <c r="J7375" s="2">
        <v>1</v>
      </c>
      <c r="K7375" s="119" cm="1">
        <f t="array" ref="K7375">ROUND(IF(C7375="Beer",SUM(LOOKUP(2,1/(SRP!$B$7:$B$9&lt;=E7375)/(SRP!$C$7:$C$9&gt;=E7375),SRP!$D$7:$D$9)*(G7375/100)*(E7375/1000)),IF(C7375="Spirits",SUM(LOOKUP(2,1/(SRP!$B$2:$B$6&lt;=E7375)/(SRP!$C$2:$C$6&gt;=E7375),SRP!$D$2:$D$6)*(G7375/100)*(E7375/1000)),IF(AND(C7375="Wine",D7375="Fortified Wines"),SUM(LOOKUP(2,1/(SRP!$B$20:$B$23&lt;=E7375)/(SRP!$C$20:$C$23&gt;=E7375),SRP!$D$20:$D$23)*(G7375/100)*(E7375/1000)),IF(C7375="Wine",SUM(LOOKUP(2,1/(SRP!$B$15:$B$19&lt;=E7375)/(SRP!$C$15:$C$19&gt;=E7375),SRP!$D$15:$D$19)*(G7375/100)*(E7375/1000)),IF(C7375="Ready to Drink",SUM(LOOKUP(2,1/(SRP!$B$10:$B$14&lt;=E7375)/(SRP!$C$10:$C$14&gt;=E7375),SRP!$D$10:$D$14)*(G7375/100)*(E7375/1000)),0))))),2)</f>
        <v>7.07</v>
      </c>
    </row>
    <row r="7376" spans="1:11" x14ac:dyDescent="0.35">
      <c r="A7376" s="2">
        <v>56446</v>
      </c>
      <c r="B7376" s="76" t="s">
        <v>6478</v>
      </c>
      <c r="C7376" s="76" t="s">
        <v>285</v>
      </c>
      <c r="D7376" s="76" t="s">
        <v>6942</v>
      </c>
      <c r="E7376" s="76">
        <v>750</v>
      </c>
      <c r="F7376" s="76">
        <v>6</v>
      </c>
      <c r="G7376" s="77">
        <v>45</v>
      </c>
      <c r="H7376" s="76" t="s">
        <v>3279</v>
      </c>
      <c r="I7376" s="77">
        <v>137.99</v>
      </c>
      <c r="J7376" s="2">
        <v>1</v>
      </c>
      <c r="K7376" s="119" cm="1">
        <f t="array" ref="K7376">ROUND(IF(C7376="Beer",SUM(LOOKUP(2,1/(SRP!$B$7:$B$9&lt;=E7376)/(SRP!$C$7:$C$9&gt;=E7376),SRP!$D$7:$D$9)*(G7376/100)*(E7376/1000)),IF(C7376="Spirits",SUM(LOOKUP(2,1/(SRP!$B$2:$B$6&lt;=E7376)/(SRP!$C$2:$C$6&gt;=E7376),SRP!$D$2:$D$6)*(G7376/100)*(E7376/1000)),IF(AND(C7376="Wine",D7376="Fortified Wines"),SUM(LOOKUP(2,1/(SRP!$B$20:$B$23&lt;=E7376)/(SRP!$C$20:$C$23&gt;=E7376),SRP!$D$20:$D$23)*(G7376/100)*(E7376/1000)),IF(C7376="Wine",SUM(LOOKUP(2,1/(SRP!$B$15:$B$19&lt;=E7376)/(SRP!$C$15:$C$19&gt;=E7376),SRP!$D$15:$D$19)*(G7376/100)*(E7376/1000)),IF(C7376="Ready to Drink",SUM(LOOKUP(2,1/(SRP!$B$10:$B$14&lt;=E7376)/(SRP!$C$10:$C$14&gt;=E7376),SRP!$D$10:$D$14)*(G7376/100)*(E7376/1000)),0))))),2)</f>
        <v>23.56</v>
      </c>
    </row>
    <row r="7377" spans="1:11" x14ac:dyDescent="0.35">
      <c r="A7377" s="2">
        <v>56447</v>
      </c>
      <c r="B7377" s="76" t="s">
        <v>5843</v>
      </c>
      <c r="C7377" s="76" t="s">
        <v>287</v>
      </c>
      <c r="D7377" s="76" t="s">
        <v>5240</v>
      </c>
      <c r="E7377" s="76">
        <v>500</v>
      </c>
      <c r="F7377" s="76">
        <v>12</v>
      </c>
      <c r="G7377" s="77">
        <v>9.5</v>
      </c>
      <c r="H7377" s="76" t="s">
        <v>3391</v>
      </c>
      <c r="I7377" s="77">
        <v>15</v>
      </c>
      <c r="J7377" s="2">
        <v>1</v>
      </c>
      <c r="K7377" s="119" cm="1">
        <f t="array" ref="K7377">ROUND(IF(C7377="Beer",SUM(LOOKUP(2,1/(SRP!$B$7:$B$9&lt;=E7377)/(SRP!$C$7:$C$9&gt;=E7377),SRP!$D$7:$D$9)*(G7377/100)*(E7377/1000)),IF(C7377="Spirits",SUM(LOOKUP(2,1/(SRP!$B$2:$B$6&lt;=E7377)/(SRP!$C$2:$C$6&gt;=E7377),SRP!$D$2:$D$6)*(G7377/100)*(E7377/1000)),IF(AND(C7377="Wine",D7377="Fortified Wines"),SUM(LOOKUP(2,1/(SRP!$B$20:$B$23&lt;=E7377)/(SRP!$C$20:$C$23&gt;=E7377),SRP!$D$20:$D$23)*(G7377/100)*(E7377/1000)),IF(C7377="Wine",SUM(LOOKUP(2,1/(SRP!$B$15:$B$19&lt;=E7377)/(SRP!$C$15:$C$19&gt;=E7377),SRP!$D$15:$D$19)*(G7377/100)*(E7377/1000)),IF(C7377="Ready to Drink",SUM(LOOKUP(2,1/(SRP!$B$10:$B$14&lt;=E7377)/(SRP!$C$10:$C$14&gt;=E7377),SRP!$D$10:$D$14)*(G7377/100)*(E7377/1000)),0))))),2)</f>
        <v>3.32</v>
      </c>
    </row>
    <row r="7378" spans="1:11" x14ac:dyDescent="0.35">
      <c r="A7378" s="2">
        <v>56447</v>
      </c>
      <c r="B7378" s="76" t="s">
        <v>5843</v>
      </c>
      <c r="C7378" s="76" t="s">
        <v>287</v>
      </c>
      <c r="D7378" s="76" t="s">
        <v>5240</v>
      </c>
      <c r="E7378" s="76">
        <v>500</v>
      </c>
      <c r="F7378" s="76">
        <v>12</v>
      </c>
      <c r="G7378" s="77">
        <v>9.5</v>
      </c>
      <c r="H7378" s="76" t="s">
        <v>3391</v>
      </c>
      <c r="I7378" s="77">
        <v>15</v>
      </c>
      <c r="J7378" s="2">
        <v>1</v>
      </c>
      <c r="K7378" s="119" cm="1">
        <f t="array" ref="K7378">ROUND(IF(C7378="Beer",SUM(LOOKUP(2,1/(SRP!$B$7:$B$9&lt;=E7378)/(SRP!$C$7:$C$9&gt;=E7378),SRP!$D$7:$D$9)*(G7378/100)*(E7378/1000)),IF(C7378="Spirits",SUM(LOOKUP(2,1/(SRP!$B$2:$B$6&lt;=E7378)/(SRP!$C$2:$C$6&gt;=E7378),SRP!$D$2:$D$6)*(G7378/100)*(E7378/1000)),IF(AND(C7378="Wine",D7378="Fortified Wines"),SUM(LOOKUP(2,1/(SRP!$B$20:$B$23&lt;=E7378)/(SRP!$C$20:$C$23&gt;=E7378),SRP!$D$20:$D$23)*(G7378/100)*(E7378/1000)),IF(C7378="Wine",SUM(LOOKUP(2,1/(SRP!$B$15:$B$19&lt;=E7378)/(SRP!$C$15:$C$19&gt;=E7378),SRP!$D$15:$D$19)*(G7378/100)*(E7378/1000)),IF(C7378="Ready to Drink",SUM(LOOKUP(2,1/(SRP!$B$10:$B$14&lt;=E7378)/(SRP!$C$10:$C$14&gt;=E7378),SRP!$D$10:$D$14)*(G7378/100)*(E7378/1000)),0))))),2)</f>
        <v>3.32</v>
      </c>
    </row>
    <row r="7379" spans="1:11" x14ac:dyDescent="0.35">
      <c r="A7379" s="2">
        <v>56453</v>
      </c>
      <c r="B7379" s="76" t="s">
        <v>5844</v>
      </c>
      <c r="C7379" s="76" t="s">
        <v>5938</v>
      </c>
      <c r="D7379" s="76" t="s">
        <v>5283</v>
      </c>
      <c r="E7379" s="76">
        <v>1420</v>
      </c>
      <c r="F7379" s="76">
        <v>6</v>
      </c>
      <c r="G7379" s="77">
        <v>5.2</v>
      </c>
      <c r="H7379" s="76" t="s">
        <v>6870</v>
      </c>
      <c r="I7379" s="77">
        <v>14.99</v>
      </c>
      <c r="J7379" s="2">
        <v>4</v>
      </c>
      <c r="K7379" s="119" cm="1">
        <f t="array" ref="K7379">ROUND(IF(C7379="Beer",SUM(LOOKUP(2,1/(SRP!$B$7:$B$9&lt;=E7379)/(SRP!$C$7:$C$9&gt;=E7379),SRP!$D$7:$D$9)*(G7379/100)*(E7379/1000)),IF(C7379="Spirits",SUM(LOOKUP(2,1/(SRP!$B$2:$B$6&lt;=E7379)/(SRP!$C$2:$C$6&gt;=E7379),SRP!$D$2:$D$6)*(G7379/100)*(E7379/1000)),IF(AND(C7379="Wine",D7379="Fortified Wines"),SUM(LOOKUP(2,1/(SRP!$B$20:$B$23&lt;=E7379)/(SRP!$C$20:$C$23&gt;=E7379),SRP!$D$20:$D$23)*(G7379/100)*(E7379/1000)),IF(C7379="Wine",SUM(LOOKUP(2,1/(SRP!$B$15:$B$19&lt;=E7379)/(SRP!$C$15:$C$19&gt;=E7379),SRP!$D$15:$D$19)*(G7379/100)*(E7379/1000)),IF(C7379="Ready to Drink",SUM(LOOKUP(2,1/(SRP!$B$10:$B$14&lt;=E7379)/(SRP!$C$10:$C$14&gt;=E7379),SRP!$D$10:$D$14)*(G7379/100)*(E7379/1000)),0))))),2)</f>
        <v>5.15</v>
      </c>
    </row>
    <row r="7380" spans="1:11" x14ac:dyDescent="0.35">
      <c r="A7380" s="2">
        <v>56453</v>
      </c>
      <c r="B7380" s="76" t="s">
        <v>5844</v>
      </c>
      <c r="C7380" s="76" t="s">
        <v>5938</v>
      </c>
      <c r="D7380" s="76" t="s">
        <v>5283</v>
      </c>
      <c r="E7380" s="76">
        <v>1420</v>
      </c>
      <c r="F7380" s="76">
        <v>6</v>
      </c>
      <c r="G7380" s="77">
        <v>5.2</v>
      </c>
      <c r="H7380" s="76" t="s">
        <v>6870</v>
      </c>
      <c r="I7380" s="77">
        <v>14.99</v>
      </c>
      <c r="J7380" s="2">
        <v>4</v>
      </c>
      <c r="K7380" s="119" cm="1">
        <f t="array" ref="K7380">ROUND(IF(C7380="Beer",SUM(LOOKUP(2,1/(SRP!$B$7:$B$9&lt;=E7380)/(SRP!$C$7:$C$9&gt;=E7380),SRP!$D$7:$D$9)*(G7380/100)*(E7380/1000)),IF(C7380="Spirits",SUM(LOOKUP(2,1/(SRP!$B$2:$B$6&lt;=E7380)/(SRP!$C$2:$C$6&gt;=E7380),SRP!$D$2:$D$6)*(G7380/100)*(E7380/1000)),IF(AND(C7380="Wine",D7380="Fortified Wines"),SUM(LOOKUP(2,1/(SRP!$B$20:$B$23&lt;=E7380)/(SRP!$C$20:$C$23&gt;=E7380),SRP!$D$20:$D$23)*(G7380/100)*(E7380/1000)),IF(C7380="Wine",SUM(LOOKUP(2,1/(SRP!$B$15:$B$19&lt;=E7380)/(SRP!$C$15:$C$19&gt;=E7380),SRP!$D$15:$D$19)*(G7380/100)*(E7380/1000)),IF(C7380="Ready to Drink",SUM(LOOKUP(2,1/(SRP!$B$10:$B$14&lt;=E7380)/(SRP!$C$10:$C$14&gt;=E7380),SRP!$D$10:$D$14)*(G7380/100)*(E7380/1000)),0))))),2)</f>
        <v>5.15</v>
      </c>
    </row>
    <row r="7381" spans="1:11" x14ac:dyDescent="0.35">
      <c r="A7381" s="2">
        <v>56466</v>
      </c>
      <c r="B7381" s="76" t="s">
        <v>5845</v>
      </c>
      <c r="C7381" s="76" t="s">
        <v>285</v>
      </c>
      <c r="D7381" s="76" t="s">
        <v>5270</v>
      </c>
      <c r="E7381" s="76">
        <v>28.4</v>
      </c>
      <c r="F7381" s="76">
        <v>106</v>
      </c>
      <c r="G7381" s="77">
        <v>16</v>
      </c>
      <c r="H7381" s="76" t="s">
        <v>6869</v>
      </c>
      <c r="I7381" s="77">
        <v>1.99</v>
      </c>
      <c r="J7381" s="2">
        <v>1</v>
      </c>
      <c r="K7381" s="119" cm="1">
        <f t="array" ref="K7381">ROUND(IF(C7381="Beer",SUM(LOOKUP(2,1/(SRP!$B$7:$B$9&lt;=E7381)/(SRP!$C$7:$C$9&gt;=E7381),SRP!$D$7:$D$9)*(G7381/100)*(E7381/1000)),IF(C7381="Spirits",SUM(LOOKUP(2,1/(SRP!$B$2:$B$6&lt;=E7381)/(SRP!$C$2:$C$6&gt;=E7381),SRP!$D$2:$D$6)*(G7381/100)*(E7381/1000)),IF(AND(C7381="Wine",D7381="Fortified Wines"),SUM(LOOKUP(2,1/(SRP!$B$20:$B$23&lt;=E7381)/(SRP!$C$20:$C$23&gt;=E7381),SRP!$D$20:$D$23)*(G7381/100)*(E7381/1000)),IF(C7381="Wine",SUM(LOOKUP(2,1/(SRP!$B$15:$B$19&lt;=E7381)/(SRP!$C$15:$C$19&gt;=E7381),SRP!$D$15:$D$19)*(G7381/100)*(E7381/1000)),IF(C7381="Ready to Drink",SUM(LOOKUP(2,1/(SRP!$B$10:$B$14&lt;=E7381)/(SRP!$C$10:$C$14&gt;=E7381),SRP!$D$10:$D$14)*(G7381/100)*(E7381/1000)),0))))),2)</f>
        <v>0.53</v>
      </c>
    </row>
    <row r="7382" spans="1:11" x14ac:dyDescent="0.35">
      <c r="A7382" s="2">
        <v>56472</v>
      </c>
      <c r="B7382" s="76" t="s">
        <v>6036</v>
      </c>
      <c r="C7382" s="76" t="s">
        <v>287</v>
      </c>
      <c r="D7382" s="76" t="s">
        <v>5240</v>
      </c>
      <c r="E7382" s="76">
        <v>473</v>
      </c>
      <c r="F7382" s="76">
        <v>24</v>
      </c>
      <c r="G7382" s="77">
        <v>6</v>
      </c>
      <c r="H7382" s="76" t="s">
        <v>5562</v>
      </c>
      <c r="I7382" s="77">
        <v>4.3499999999999996</v>
      </c>
      <c r="J7382" s="2">
        <v>1</v>
      </c>
      <c r="K7382" s="119" cm="1">
        <f t="array" ref="K7382">ROUND(IF(C7382="Beer",SUM(LOOKUP(2,1/(SRP!$B$7:$B$9&lt;=E7382)/(SRP!$C$7:$C$9&gt;=E7382),SRP!$D$7:$D$9)*(G7382/100)*(E7382/1000)),IF(C7382="Spirits",SUM(LOOKUP(2,1/(SRP!$B$2:$B$6&lt;=E7382)/(SRP!$C$2:$C$6&gt;=E7382),SRP!$D$2:$D$6)*(G7382/100)*(E7382/1000)),IF(AND(C7382="Wine",D7382="Fortified Wines"),SUM(LOOKUP(2,1/(SRP!$B$20:$B$23&lt;=E7382)/(SRP!$C$20:$C$23&gt;=E7382),SRP!$D$20:$D$23)*(G7382/100)*(E7382/1000)),IF(C7382="Wine",SUM(LOOKUP(2,1/(SRP!$B$15:$B$19&lt;=E7382)/(SRP!$C$15:$C$19&gt;=E7382),SRP!$D$15:$D$19)*(G7382/100)*(E7382/1000)),IF(C7382="Ready to Drink",SUM(LOOKUP(2,1/(SRP!$B$10:$B$14&lt;=E7382)/(SRP!$C$10:$C$14&gt;=E7382),SRP!$D$10:$D$14)*(G7382/100)*(E7382/1000)),0))))),2)</f>
        <v>1.98</v>
      </c>
    </row>
    <row r="7383" spans="1:11" x14ac:dyDescent="0.35">
      <c r="A7383" s="2">
        <v>56472</v>
      </c>
      <c r="B7383" s="76" t="s">
        <v>6036</v>
      </c>
      <c r="C7383" s="76" t="s">
        <v>287</v>
      </c>
      <c r="D7383" s="76" t="s">
        <v>5240</v>
      </c>
      <c r="E7383" s="76">
        <v>473</v>
      </c>
      <c r="F7383" s="76">
        <v>24</v>
      </c>
      <c r="G7383" s="77">
        <v>6</v>
      </c>
      <c r="H7383" s="76" t="s">
        <v>5562</v>
      </c>
      <c r="I7383" s="77">
        <v>4.3499999999999996</v>
      </c>
      <c r="J7383" s="2">
        <v>1</v>
      </c>
      <c r="K7383" s="119" cm="1">
        <f t="array" ref="K7383">ROUND(IF(C7383="Beer",SUM(LOOKUP(2,1/(SRP!$B$7:$B$9&lt;=E7383)/(SRP!$C$7:$C$9&gt;=E7383),SRP!$D$7:$D$9)*(G7383/100)*(E7383/1000)),IF(C7383="Spirits",SUM(LOOKUP(2,1/(SRP!$B$2:$B$6&lt;=E7383)/(SRP!$C$2:$C$6&gt;=E7383),SRP!$D$2:$D$6)*(G7383/100)*(E7383/1000)),IF(AND(C7383="Wine",D7383="Fortified Wines"),SUM(LOOKUP(2,1/(SRP!$B$20:$B$23&lt;=E7383)/(SRP!$C$20:$C$23&gt;=E7383),SRP!$D$20:$D$23)*(G7383/100)*(E7383/1000)),IF(C7383="Wine",SUM(LOOKUP(2,1/(SRP!$B$15:$B$19&lt;=E7383)/(SRP!$C$15:$C$19&gt;=E7383),SRP!$D$15:$D$19)*(G7383/100)*(E7383/1000)),IF(C7383="Ready to Drink",SUM(LOOKUP(2,1/(SRP!$B$10:$B$14&lt;=E7383)/(SRP!$C$10:$C$14&gt;=E7383),SRP!$D$10:$D$14)*(G7383/100)*(E7383/1000)),0))))),2)</f>
        <v>1.98</v>
      </c>
    </row>
    <row r="7384" spans="1:11" x14ac:dyDescent="0.35">
      <c r="A7384" s="2">
        <v>56482</v>
      </c>
      <c r="B7384" s="76" t="s">
        <v>5846</v>
      </c>
      <c r="C7384" s="76" t="s">
        <v>287</v>
      </c>
      <c r="D7384" s="76" t="s">
        <v>5230</v>
      </c>
      <c r="E7384" s="76">
        <v>500</v>
      </c>
      <c r="F7384" s="76">
        <v>24</v>
      </c>
      <c r="G7384" s="77">
        <v>4.5</v>
      </c>
      <c r="H7384" s="76" t="s">
        <v>3326</v>
      </c>
      <c r="I7384" s="77">
        <v>3.39</v>
      </c>
      <c r="J7384" s="2">
        <v>1</v>
      </c>
      <c r="K7384" s="119" cm="1">
        <f t="array" ref="K7384">ROUND(IF(C7384="Beer",SUM(LOOKUP(2,1/(SRP!$B$7:$B$9&lt;=E7384)/(SRP!$C$7:$C$9&gt;=E7384),SRP!$D$7:$D$9)*(G7384/100)*(E7384/1000)),IF(C7384="Spirits",SUM(LOOKUP(2,1/(SRP!$B$2:$B$6&lt;=E7384)/(SRP!$C$2:$C$6&gt;=E7384),SRP!$D$2:$D$6)*(G7384/100)*(E7384/1000)),IF(AND(C7384="Wine",D7384="Fortified Wines"),SUM(LOOKUP(2,1/(SRP!$B$20:$B$23&lt;=E7384)/(SRP!$C$20:$C$23&gt;=E7384),SRP!$D$20:$D$23)*(G7384/100)*(E7384/1000)),IF(C7384="Wine",SUM(LOOKUP(2,1/(SRP!$B$15:$B$19&lt;=E7384)/(SRP!$C$15:$C$19&gt;=E7384),SRP!$D$15:$D$19)*(G7384/100)*(E7384/1000)),IF(C7384="Ready to Drink",SUM(LOOKUP(2,1/(SRP!$B$10:$B$14&lt;=E7384)/(SRP!$C$10:$C$14&gt;=E7384),SRP!$D$10:$D$14)*(G7384/100)*(E7384/1000)),0))))),2)</f>
        <v>1.57</v>
      </c>
    </row>
    <row r="7385" spans="1:11" x14ac:dyDescent="0.35">
      <c r="A7385" s="2">
        <v>56482</v>
      </c>
      <c r="B7385" s="76" t="s">
        <v>5846</v>
      </c>
      <c r="C7385" s="76" t="s">
        <v>287</v>
      </c>
      <c r="D7385" s="76" t="s">
        <v>5230</v>
      </c>
      <c r="E7385" s="76">
        <v>500</v>
      </c>
      <c r="F7385" s="76">
        <v>24</v>
      </c>
      <c r="G7385" s="77">
        <v>4.5</v>
      </c>
      <c r="H7385" s="76" t="s">
        <v>3326</v>
      </c>
      <c r="I7385" s="77">
        <v>3.39</v>
      </c>
      <c r="J7385" s="2">
        <v>1</v>
      </c>
      <c r="K7385" s="119" cm="1">
        <f t="array" ref="K7385">ROUND(IF(C7385="Beer",SUM(LOOKUP(2,1/(SRP!$B$7:$B$9&lt;=E7385)/(SRP!$C$7:$C$9&gt;=E7385),SRP!$D$7:$D$9)*(G7385/100)*(E7385/1000)),IF(C7385="Spirits",SUM(LOOKUP(2,1/(SRP!$B$2:$B$6&lt;=E7385)/(SRP!$C$2:$C$6&gt;=E7385),SRP!$D$2:$D$6)*(G7385/100)*(E7385/1000)),IF(AND(C7385="Wine",D7385="Fortified Wines"),SUM(LOOKUP(2,1/(SRP!$B$20:$B$23&lt;=E7385)/(SRP!$C$20:$C$23&gt;=E7385),SRP!$D$20:$D$23)*(G7385/100)*(E7385/1000)),IF(C7385="Wine",SUM(LOOKUP(2,1/(SRP!$B$15:$B$19&lt;=E7385)/(SRP!$C$15:$C$19&gt;=E7385),SRP!$D$15:$D$19)*(G7385/100)*(E7385/1000)),IF(C7385="Ready to Drink",SUM(LOOKUP(2,1/(SRP!$B$10:$B$14&lt;=E7385)/(SRP!$C$10:$C$14&gt;=E7385),SRP!$D$10:$D$14)*(G7385/100)*(E7385/1000)),0))))),2)</f>
        <v>1.57</v>
      </c>
    </row>
    <row r="7386" spans="1:11" x14ac:dyDescent="0.35">
      <c r="A7386" s="2">
        <v>56486</v>
      </c>
      <c r="B7386" s="76" t="s">
        <v>5847</v>
      </c>
      <c r="C7386" s="76" t="s">
        <v>287</v>
      </c>
      <c r="D7386" s="76" t="s">
        <v>5230</v>
      </c>
      <c r="E7386" s="76">
        <v>330</v>
      </c>
      <c r="F7386" s="76">
        <v>24</v>
      </c>
      <c r="G7386" s="77">
        <v>4.5</v>
      </c>
      <c r="H7386" s="76" t="s">
        <v>3326</v>
      </c>
      <c r="I7386" s="77">
        <v>2.99</v>
      </c>
      <c r="J7386" s="2">
        <v>1</v>
      </c>
      <c r="K7386" s="119" cm="1">
        <f t="array" ref="K7386">ROUND(IF(C7386="Beer",SUM(LOOKUP(2,1/(SRP!$B$7:$B$9&lt;=E7386)/(SRP!$C$7:$C$9&gt;=E7386),SRP!$D$7:$D$9)*(G7386/100)*(E7386/1000)),IF(C7386="Spirits",SUM(LOOKUP(2,1/(SRP!$B$2:$B$6&lt;=E7386)/(SRP!$C$2:$C$6&gt;=E7386),SRP!$D$2:$D$6)*(G7386/100)*(E7386/1000)),IF(AND(C7386="Wine",D7386="Fortified Wines"),SUM(LOOKUP(2,1/(SRP!$B$20:$B$23&lt;=E7386)/(SRP!$C$20:$C$23&gt;=E7386),SRP!$D$20:$D$23)*(G7386/100)*(E7386/1000)),IF(C7386="Wine",SUM(LOOKUP(2,1/(SRP!$B$15:$B$19&lt;=E7386)/(SRP!$C$15:$C$19&gt;=E7386),SRP!$D$15:$D$19)*(G7386/100)*(E7386/1000)),IF(C7386="Ready to Drink",SUM(LOOKUP(2,1/(SRP!$B$10:$B$14&lt;=E7386)/(SRP!$C$10:$C$14&gt;=E7386),SRP!$D$10:$D$14)*(G7386/100)*(E7386/1000)),0))))),2)</f>
        <v>1.04</v>
      </c>
    </row>
    <row r="7387" spans="1:11" x14ac:dyDescent="0.35">
      <c r="A7387" s="2">
        <v>56486</v>
      </c>
      <c r="B7387" s="76" t="s">
        <v>5847</v>
      </c>
      <c r="C7387" s="76" t="s">
        <v>287</v>
      </c>
      <c r="D7387" s="76" t="s">
        <v>5230</v>
      </c>
      <c r="E7387" s="76">
        <v>330</v>
      </c>
      <c r="F7387" s="76">
        <v>24</v>
      </c>
      <c r="G7387" s="77">
        <v>4.5</v>
      </c>
      <c r="H7387" s="76" t="s">
        <v>3326</v>
      </c>
      <c r="I7387" s="77">
        <v>2.99</v>
      </c>
      <c r="J7387" s="2">
        <v>1</v>
      </c>
      <c r="K7387" s="119" cm="1">
        <f t="array" ref="K7387">ROUND(IF(C7387="Beer",SUM(LOOKUP(2,1/(SRP!$B$7:$B$9&lt;=E7387)/(SRP!$C$7:$C$9&gt;=E7387),SRP!$D$7:$D$9)*(G7387/100)*(E7387/1000)),IF(C7387="Spirits",SUM(LOOKUP(2,1/(SRP!$B$2:$B$6&lt;=E7387)/(SRP!$C$2:$C$6&gt;=E7387),SRP!$D$2:$D$6)*(G7387/100)*(E7387/1000)),IF(AND(C7387="Wine",D7387="Fortified Wines"),SUM(LOOKUP(2,1/(SRP!$B$20:$B$23&lt;=E7387)/(SRP!$C$20:$C$23&gt;=E7387),SRP!$D$20:$D$23)*(G7387/100)*(E7387/1000)),IF(C7387="Wine",SUM(LOOKUP(2,1/(SRP!$B$15:$B$19&lt;=E7387)/(SRP!$C$15:$C$19&gt;=E7387),SRP!$D$15:$D$19)*(G7387/100)*(E7387/1000)),IF(C7387="Ready to Drink",SUM(LOOKUP(2,1/(SRP!$B$10:$B$14&lt;=E7387)/(SRP!$C$10:$C$14&gt;=E7387),SRP!$D$10:$D$14)*(G7387/100)*(E7387/1000)),0))))),2)</f>
        <v>1.04</v>
      </c>
    </row>
    <row r="7388" spans="1:11" x14ac:dyDescent="0.35">
      <c r="A7388" s="2">
        <v>56497</v>
      </c>
      <c r="B7388" s="76" t="s">
        <v>5848</v>
      </c>
      <c r="C7388" s="76" t="s">
        <v>286</v>
      </c>
      <c r="D7388" s="76" t="s">
        <v>5264</v>
      </c>
      <c r="E7388" s="76">
        <v>750</v>
      </c>
      <c r="F7388" s="76">
        <v>12</v>
      </c>
      <c r="G7388" s="77">
        <v>13</v>
      </c>
      <c r="H7388" s="76" t="s">
        <v>6695</v>
      </c>
      <c r="I7388" s="77">
        <v>18.989999999999998</v>
      </c>
      <c r="J7388" s="2">
        <v>1</v>
      </c>
      <c r="K7388" s="119" cm="1">
        <f t="array" ref="K7388">ROUND(IF(C7388="Beer",SUM(LOOKUP(2,1/(SRP!$B$7:$B$9&lt;=E7388)/(SRP!$C$7:$C$9&gt;=E7388),SRP!$D$7:$D$9)*(G7388/100)*(E7388/1000)),IF(C7388="Spirits",SUM(LOOKUP(2,1/(SRP!$B$2:$B$6&lt;=E7388)/(SRP!$C$2:$C$6&gt;=E7388),SRP!$D$2:$D$6)*(G7388/100)*(E7388/1000)),IF(AND(C7388="Wine",D7388="Fortified Wines"),SUM(LOOKUP(2,1/(SRP!$B$20:$B$23&lt;=E7388)/(SRP!$C$20:$C$23&gt;=E7388),SRP!$D$20:$D$23)*(G7388/100)*(E7388/1000)),IF(C7388="Wine",SUM(LOOKUP(2,1/(SRP!$B$15:$B$19&lt;=E7388)/(SRP!$C$15:$C$19&gt;=E7388),SRP!$D$15:$D$19)*(G7388/100)*(E7388/1000)),IF(C7388="Ready to Drink",SUM(LOOKUP(2,1/(SRP!$B$10:$B$14&lt;=E7388)/(SRP!$C$10:$C$14&gt;=E7388),SRP!$D$10:$D$14)*(G7388/100)*(E7388/1000)),0))))),2)</f>
        <v>6.81</v>
      </c>
    </row>
    <row r="7389" spans="1:11" x14ac:dyDescent="0.35">
      <c r="A7389" s="2">
        <v>56498</v>
      </c>
      <c r="B7389" s="76" t="s">
        <v>5849</v>
      </c>
      <c r="C7389" s="76" t="s">
        <v>287</v>
      </c>
      <c r="D7389" s="76" t="s">
        <v>5306</v>
      </c>
      <c r="E7389" s="76">
        <v>473</v>
      </c>
      <c r="F7389" s="76">
        <v>24</v>
      </c>
      <c r="G7389" s="77">
        <v>5.2</v>
      </c>
      <c r="H7389" s="76" t="s">
        <v>3367</v>
      </c>
      <c r="I7389" s="77">
        <v>5</v>
      </c>
      <c r="J7389" s="2">
        <v>1</v>
      </c>
      <c r="K7389" s="119" cm="1">
        <f t="array" ref="K7389">ROUND(IF(C7389="Beer",SUM(LOOKUP(2,1/(SRP!$B$7:$B$9&lt;=E7389)/(SRP!$C$7:$C$9&gt;=E7389),SRP!$D$7:$D$9)*(G7389/100)*(E7389/1000)),IF(C7389="Spirits",SUM(LOOKUP(2,1/(SRP!$B$2:$B$6&lt;=E7389)/(SRP!$C$2:$C$6&gt;=E7389),SRP!$D$2:$D$6)*(G7389/100)*(E7389/1000)),IF(AND(C7389="Wine",D7389="Fortified Wines"),SUM(LOOKUP(2,1/(SRP!$B$20:$B$23&lt;=E7389)/(SRP!$C$20:$C$23&gt;=E7389),SRP!$D$20:$D$23)*(G7389/100)*(E7389/1000)),IF(C7389="Wine",SUM(LOOKUP(2,1/(SRP!$B$15:$B$19&lt;=E7389)/(SRP!$C$15:$C$19&gt;=E7389),SRP!$D$15:$D$19)*(G7389/100)*(E7389/1000)),IF(C7389="Ready to Drink",SUM(LOOKUP(2,1/(SRP!$B$10:$B$14&lt;=E7389)/(SRP!$C$10:$C$14&gt;=E7389),SRP!$D$10:$D$14)*(G7389/100)*(E7389/1000)),0))))),2)</f>
        <v>1.72</v>
      </c>
    </row>
    <row r="7390" spans="1:11" x14ac:dyDescent="0.35">
      <c r="A7390" s="2">
        <v>56498</v>
      </c>
      <c r="B7390" s="76" t="s">
        <v>5849</v>
      </c>
      <c r="C7390" s="76" t="s">
        <v>287</v>
      </c>
      <c r="D7390" s="76" t="s">
        <v>5306</v>
      </c>
      <c r="E7390" s="76">
        <v>473</v>
      </c>
      <c r="F7390" s="76">
        <v>24</v>
      </c>
      <c r="G7390" s="77">
        <v>5.2</v>
      </c>
      <c r="H7390" s="76" t="s">
        <v>3367</v>
      </c>
      <c r="I7390" s="77">
        <v>5</v>
      </c>
      <c r="J7390" s="2">
        <v>1</v>
      </c>
      <c r="K7390" s="119" cm="1">
        <f t="array" ref="K7390">ROUND(IF(C7390="Beer",SUM(LOOKUP(2,1/(SRP!$B$7:$B$9&lt;=E7390)/(SRP!$C$7:$C$9&gt;=E7390),SRP!$D$7:$D$9)*(G7390/100)*(E7390/1000)),IF(C7390="Spirits",SUM(LOOKUP(2,1/(SRP!$B$2:$B$6&lt;=E7390)/(SRP!$C$2:$C$6&gt;=E7390),SRP!$D$2:$D$6)*(G7390/100)*(E7390/1000)),IF(AND(C7390="Wine",D7390="Fortified Wines"),SUM(LOOKUP(2,1/(SRP!$B$20:$B$23&lt;=E7390)/(SRP!$C$20:$C$23&gt;=E7390),SRP!$D$20:$D$23)*(G7390/100)*(E7390/1000)),IF(C7390="Wine",SUM(LOOKUP(2,1/(SRP!$B$15:$B$19&lt;=E7390)/(SRP!$C$15:$C$19&gt;=E7390),SRP!$D$15:$D$19)*(G7390/100)*(E7390/1000)),IF(C7390="Ready to Drink",SUM(LOOKUP(2,1/(SRP!$B$10:$B$14&lt;=E7390)/(SRP!$C$10:$C$14&gt;=E7390),SRP!$D$10:$D$14)*(G7390/100)*(E7390/1000)),0))))),2)</f>
        <v>1.72</v>
      </c>
    </row>
    <row r="7391" spans="1:11" x14ac:dyDescent="0.35">
      <c r="A7391" s="2">
        <v>56510</v>
      </c>
      <c r="B7391" s="76" t="s">
        <v>5850</v>
      </c>
      <c r="C7391" s="76" t="s">
        <v>5938</v>
      </c>
      <c r="D7391" s="76" t="s">
        <v>5748</v>
      </c>
      <c r="E7391" s="76">
        <v>2840</v>
      </c>
      <c r="F7391" s="76">
        <v>3</v>
      </c>
      <c r="G7391" s="77">
        <v>7</v>
      </c>
      <c r="H7391" s="76" t="s">
        <v>3279</v>
      </c>
      <c r="I7391" s="77">
        <v>24.99</v>
      </c>
      <c r="J7391" s="2">
        <v>8</v>
      </c>
      <c r="K7391" s="119" cm="1">
        <f t="array" ref="K7391">ROUND(IF(C7391="Beer",SUM(LOOKUP(2,1/(SRP!$B$7:$B$9&lt;=E7391)/(SRP!$C$7:$C$9&gt;=E7391),SRP!$D$7:$D$9)*(G7391/100)*(E7391/1000)),IF(C7391="Spirits",SUM(LOOKUP(2,1/(SRP!$B$2:$B$6&lt;=E7391)/(SRP!$C$2:$C$6&gt;=E7391),SRP!$D$2:$D$6)*(G7391/100)*(E7391/1000)),IF(AND(C7391="Wine",D7391="Fortified Wines"),SUM(LOOKUP(2,1/(SRP!$B$20:$B$23&lt;=E7391)/(SRP!$C$20:$C$23&gt;=E7391),SRP!$D$20:$D$23)*(G7391/100)*(E7391/1000)),IF(C7391="Wine",SUM(LOOKUP(2,1/(SRP!$B$15:$B$19&lt;=E7391)/(SRP!$C$15:$C$19&gt;=E7391),SRP!$D$15:$D$19)*(G7391/100)*(E7391/1000)),IF(C7391="Ready to Drink",SUM(LOOKUP(2,1/(SRP!$B$10:$B$14&lt;=E7391)/(SRP!$C$10:$C$14&gt;=E7391),SRP!$D$10:$D$14)*(G7391/100)*(E7391/1000)),0))))),2)</f>
        <v>13.88</v>
      </c>
    </row>
    <row r="7392" spans="1:11" x14ac:dyDescent="0.35">
      <c r="A7392" s="2">
        <v>56510</v>
      </c>
      <c r="B7392" s="76" t="s">
        <v>5850</v>
      </c>
      <c r="C7392" s="76" t="s">
        <v>5938</v>
      </c>
      <c r="D7392" s="76" t="s">
        <v>5748</v>
      </c>
      <c r="E7392" s="76">
        <v>2840</v>
      </c>
      <c r="F7392" s="76">
        <v>3</v>
      </c>
      <c r="G7392" s="77">
        <v>7</v>
      </c>
      <c r="H7392" s="76" t="s">
        <v>3279</v>
      </c>
      <c r="I7392" s="77">
        <v>24.99</v>
      </c>
      <c r="J7392" s="2">
        <v>8</v>
      </c>
      <c r="K7392" s="119" cm="1">
        <f t="array" ref="K7392">ROUND(IF(C7392="Beer",SUM(LOOKUP(2,1/(SRP!$B$7:$B$9&lt;=E7392)/(SRP!$C$7:$C$9&gt;=E7392),SRP!$D$7:$D$9)*(G7392/100)*(E7392/1000)),IF(C7392="Spirits",SUM(LOOKUP(2,1/(SRP!$B$2:$B$6&lt;=E7392)/(SRP!$C$2:$C$6&gt;=E7392),SRP!$D$2:$D$6)*(G7392/100)*(E7392/1000)),IF(AND(C7392="Wine",D7392="Fortified Wines"),SUM(LOOKUP(2,1/(SRP!$B$20:$B$23&lt;=E7392)/(SRP!$C$20:$C$23&gt;=E7392),SRP!$D$20:$D$23)*(G7392/100)*(E7392/1000)),IF(C7392="Wine",SUM(LOOKUP(2,1/(SRP!$B$15:$B$19&lt;=E7392)/(SRP!$C$15:$C$19&gt;=E7392),SRP!$D$15:$D$19)*(G7392/100)*(E7392/1000)),IF(C7392="Ready to Drink",SUM(LOOKUP(2,1/(SRP!$B$10:$B$14&lt;=E7392)/(SRP!$C$10:$C$14&gt;=E7392),SRP!$D$10:$D$14)*(G7392/100)*(E7392/1000)),0))))),2)</f>
        <v>13.88</v>
      </c>
    </row>
    <row r="7393" spans="1:11" x14ac:dyDescent="0.35">
      <c r="A7393" s="2">
        <v>56517</v>
      </c>
      <c r="B7393" s="76" t="s">
        <v>5851</v>
      </c>
      <c r="C7393" s="76" t="s">
        <v>287</v>
      </c>
      <c r="D7393" s="76" t="s">
        <v>5266</v>
      </c>
      <c r="E7393" s="76">
        <v>1892</v>
      </c>
      <c r="F7393" s="76">
        <v>6</v>
      </c>
      <c r="G7393" s="77">
        <v>5.5</v>
      </c>
      <c r="H7393" s="76" t="s">
        <v>4409</v>
      </c>
      <c r="I7393" s="77">
        <v>24.99</v>
      </c>
      <c r="J7393" s="2">
        <v>4</v>
      </c>
      <c r="K7393" s="119" cm="1">
        <f t="array" ref="K7393">ROUND(IF(C7393="Beer",SUM(LOOKUP(2,1/(SRP!$B$7:$B$9&lt;=E7393)/(SRP!$C$7:$C$9&gt;=E7393),SRP!$D$7:$D$9)*(G7393/100)*(E7393/1000)),IF(C7393="Spirits",SUM(LOOKUP(2,1/(SRP!$B$2:$B$6&lt;=E7393)/(SRP!$C$2:$C$6&gt;=E7393),SRP!$D$2:$D$6)*(G7393/100)*(E7393/1000)),IF(AND(C7393="Wine",D7393="Fortified Wines"),SUM(LOOKUP(2,1/(SRP!$B$20:$B$23&lt;=E7393)/(SRP!$C$20:$C$23&gt;=E7393),SRP!$D$20:$D$23)*(G7393/100)*(E7393/1000)),IF(C7393="Wine",SUM(LOOKUP(2,1/(SRP!$B$15:$B$19&lt;=E7393)/(SRP!$C$15:$C$19&gt;=E7393),SRP!$D$15:$D$19)*(G7393/100)*(E7393/1000)),IF(C7393="Ready to Drink",SUM(LOOKUP(2,1/(SRP!$B$10:$B$14&lt;=E7393)/(SRP!$C$10:$C$14&gt;=E7393),SRP!$D$10:$D$14)*(G7393/100)*(E7393/1000)),0))))),2)</f>
        <v>7.26</v>
      </c>
    </row>
    <row r="7394" spans="1:11" x14ac:dyDescent="0.35">
      <c r="A7394" s="2">
        <v>56517</v>
      </c>
      <c r="B7394" s="76" t="s">
        <v>5851</v>
      </c>
      <c r="C7394" s="76" t="s">
        <v>287</v>
      </c>
      <c r="D7394" s="76" t="s">
        <v>5266</v>
      </c>
      <c r="E7394" s="76">
        <v>1892</v>
      </c>
      <c r="F7394" s="76">
        <v>6</v>
      </c>
      <c r="G7394" s="77">
        <v>5.5</v>
      </c>
      <c r="H7394" s="76" t="s">
        <v>4409</v>
      </c>
      <c r="I7394" s="77">
        <v>24.99</v>
      </c>
      <c r="J7394" s="2">
        <v>4</v>
      </c>
      <c r="K7394" s="119" cm="1">
        <f t="array" ref="K7394">ROUND(IF(C7394="Beer",SUM(LOOKUP(2,1/(SRP!$B$7:$B$9&lt;=E7394)/(SRP!$C$7:$C$9&gt;=E7394),SRP!$D$7:$D$9)*(G7394/100)*(E7394/1000)),IF(C7394="Spirits",SUM(LOOKUP(2,1/(SRP!$B$2:$B$6&lt;=E7394)/(SRP!$C$2:$C$6&gt;=E7394),SRP!$D$2:$D$6)*(G7394/100)*(E7394/1000)),IF(AND(C7394="Wine",D7394="Fortified Wines"),SUM(LOOKUP(2,1/(SRP!$B$20:$B$23&lt;=E7394)/(SRP!$C$20:$C$23&gt;=E7394),SRP!$D$20:$D$23)*(G7394/100)*(E7394/1000)),IF(C7394="Wine",SUM(LOOKUP(2,1/(SRP!$B$15:$B$19&lt;=E7394)/(SRP!$C$15:$C$19&gt;=E7394),SRP!$D$15:$D$19)*(G7394/100)*(E7394/1000)),IF(C7394="Ready to Drink",SUM(LOOKUP(2,1/(SRP!$B$10:$B$14&lt;=E7394)/(SRP!$C$10:$C$14&gt;=E7394),SRP!$D$10:$D$14)*(G7394/100)*(E7394/1000)),0))))),2)</f>
        <v>7.26</v>
      </c>
    </row>
    <row r="7395" spans="1:11" x14ac:dyDescent="0.35">
      <c r="A7395" s="2">
        <v>56521</v>
      </c>
      <c r="B7395" s="76" t="s">
        <v>5852</v>
      </c>
      <c r="C7395" s="76" t="s">
        <v>5938</v>
      </c>
      <c r="D7395" s="76" t="s">
        <v>5279</v>
      </c>
      <c r="E7395" s="76">
        <v>4260</v>
      </c>
      <c r="F7395" s="76">
        <v>1</v>
      </c>
      <c r="G7395" s="77">
        <v>5</v>
      </c>
      <c r="H7395" s="76" t="s">
        <v>3324</v>
      </c>
      <c r="I7395" s="77">
        <v>33.29</v>
      </c>
      <c r="J7395" s="2">
        <v>12</v>
      </c>
      <c r="K7395" s="119" cm="1">
        <f t="array" ref="K7395">ROUND(IF(C7395="Beer",SUM(LOOKUP(2,1/(SRP!$B$7:$B$9&lt;=E7395)/(SRP!$C$7:$C$9&gt;=E7395),SRP!$D$7:$D$9)*(G7395/100)*(E7395/1000)),IF(C7395="Spirits",SUM(LOOKUP(2,1/(SRP!$B$2:$B$6&lt;=E7395)/(SRP!$C$2:$C$6&gt;=E7395),SRP!$D$2:$D$6)*(G7395/100)*(E7395/1000)),IF(AND(C7395="Wine",D7395="Fortified Wines"),SUM(LOOKUP(2,1/(SRP!$B$20:$B$23&lt;=E7395)/(SRP!$C$20:$C$23&gt;=E7395),SRP!$D$20:$D$23)*(G7395/100)*(E7395/1000)),IF(C7395="Wine",SUM(LOOKUP(2,1/(SRP!$B$15:$B$19&lt;=E7395)/(SRP!$C$15:$C$19&gt;=E7395),SRP!$D$15:$D$19)*(G7395/100)*(E7395/1000)),IF(C7395="Ready to Drink",SUM(LOOKUP(2,1/(SRP!$B$10:$B$14&lt;=E7395)/(SRP!$C$10:$C$14&gt;=E7395),SRP!$D$10:$D$14)*(G7395/100)*(E7395/1000)),0))))),2)</f>
        <v>14.87</v>
      </c>
    </row>
    <row r="7396" spans="1:11" x14ac:dyDescent="0.35">
      <c r="A7396" s="2">
        <v>56521</v>
      </c>
      <c r="B7396" s="76" t="s">
        <v>5852</v>
      </c>
      <c r="C7396" s="76" t="s">
        <v>5938</v>
      </c>
      <c r="D7396" s="76" t="s">
        <v>5279</v>
      </c>
      <c r="E7396" s="76">
        <v>4260</v>
      </c>
      <c r="F7396" s="76">
        <v>1</v>
      </c>
      <c r="G7396" s="77">
        <v>5</v>
      </c>
      <c r="H7396" s="76" t="s">
        <v>3324</v>
      </c>
      <c r="I7396" s="77">
        <v>33.29</v>
      </c>
      <c r="J7396" s="2">
        <v>12</v>
      </c>
      <c r="K7396" s="119" cm="1">
        <f t="array" ref="K7396">ROUND(IF(C7396="Beer",SUM(LOOKUP(2,1/(SRP!$B$7:$B$9&lt;=E7396)/(SRP!$C$7:$C$9&gt;=E7396),SRP!$D$7:$D$9)*(G7396/100)*(E7396/1000)),IF(C7396="Spirits",SUM(LOOKUP(2,1/(SRP!$B$2:$B$6&lt;=E7396)/(SRP!$C$2:$C$6&gt;=E7396),SRP!$D$2:$D$6)*(G7396/100)*(E7396/1000)),IF(AND(C7396="Wine",D7396="Fortified Wines"),SUM(LOOKUP(2,1/(SRP!$B$20:$B$23&lt;=E7396)/(SRP!$C$20:$C$23&gt;=E7396),SRP!$D$20:$D$23)*(G7396/100)*(E7396/1000)),IF(C7396="Wine",SUM(LOOKUP(2,1/(SRP!$B$15:$B$19&lt;=E7396)/(SRP!$C$15:$C$19&gt;=E7396),SRP!$D$15:$D$19)*(G7396/100)*(E7396/1000)),IF(C7396="Ready to Drink",SUM(LOOKUP(2,1/(SRP!$B$10:$B$14&lt;=E7396)/(SRP!$C$10:$C$14&gt;=E7396),SRP!$D$10:$D$14)*(G7396/100)*(E7396/1000)),0))))),2)</f>
        <v>14.87</v>
      </c>
    </row>
    <row r="7397" spans="1:11" x14ac:dyDescent="0.35">
      <c r="A7397" s="2">
        <v>56541</v>
      </c>
      <c r="B7397" s="76" t="s">
        <v>5853</v>
      </c>
      <c r="C7397" s="76" t="s">
        <v>5938</v>
      </c>
      <c r="D7397" s="76" t="s">
        <v>5746</v>
      </c>
      <c r="E7397" s="76">
        <v>473</v>
      </c>
      <c r="F7397" s="76">
        <v>24</v>
      </c>
      <c r="G7397" s="77">
        <v>7</v>
      </c>
      <c r="H7397" s="76" t="s">
        <v>3324</v>
      </c>
      <c r="I7397" s="77">
        <v>3.99</v>
      </c>
      <c r="J7397" s="2">
        <v>1</v>
      </c>
      <c r="K7397" s="119" cm="1">
        <f t="array" ref="K7397">ROUND(IF(C7397="Beer",SUM(LOOKUP(2,1/(SRP!$B$7:$B$9&lt;=E7397)/(SRP!$C$7:$C$9&gt;=E7397),SRP!$D$7:$D$9)*(G7397/100)*(E7397/1000)),IF(C7397="Spirits",SUM(LOOKUP(2,1/(SRP!$B$2:$B$6&lt;=E7397)/(SRP!$C$2:$C$6&gt;=E7397),SRP!$D$2:$D$6)*(G7397/100)*(E7397/1000)),IF(AND(C7397="Wine",D7397="Fortified Wines"),SUM(LOOKUP(2,1/(SRP!$B$20:$B$23&lt;=E7397)/(SRP!$C$20:$C$23&gt;=E7397),SRP!$D$20:$D$23)*(G7397/100)*(E7397/1000)),IF(C7397="Wine",SUM(LOOKUP(2,1/(SRP!$B$15:$B$19&lt;=E7397)/(SRP!$C$15:$C$19&gt;=E7397),SRP!$D$15:$D$19)*(G7397/100)*(E7397/1000)),IF(C7397="Ready to Drink",SUM(LOOKUP(2,1/(SRP!$B$10:$B$14&lt;=E7397)/(SRP!$C$10:$C$14&gt;=E7397),SRP!$D$10:$D$14)*(G7397/100)*(E7397/1000)),0))))),2)</f>
        <v>2.4500000000000002</v>
      </c>
    </row>
    <row r="7398" spans="1:11" x14ac:dyDescent="0.35">
      <c r="A7398" s="2">
        <v>56541</v>
      </c>
      <c r="B7398" s="76" t="s">
        <v>5853</v>
      </c>
      <c r="C7398" s="76" t="s">
        <v>5938</v>
      </c>
      <c r="D7398" s="76" t="s">
        <v>5746</v>
      </c>
      <c r="E7398" s="76">
        <v>473</v>
      </c>
      <c r="F7398" s="76">
        <v>24</v>
      </c>
      <c r="G7398" s="77">
        <v>7</v>
      </c>
      <c r="H7398" s="76" t="s">
        <v>3324</v>
      </c>
      <c r="I7398" s="77">
        <v>3.99</v>
      </c>
      <c r="J7398" s="2">
        <v>1</v>
      </c>
      <c r="K7398" s="119" cm="1">
        <f t="array" ref="K7398">ROUND(IF(C7398="Beer",SUM(LOOKUP(2,1/(SRP!$B$7:$B$9&lt;=E7398)/(SRP!$C$7:$C$9&gt;=E7398),SRP!$D$7:$D$9)*(G7398/100)*(E7398/1000)),IF(C7398="Spirits",SUM(LOOKUP(2,1/(SRP!$B$2:$B$6&lt;=E7398)/(SRP!$C$2:$C$6&gt;=E7398),SRP!$D$2:$D$6)*(G7398/100)*(E7398/1000)),IF(AND(C7398="Wine",D7398="Fortified Wines"),SUM(LOOKUP(2,1/(SRP!$B$20:$B$23&lt;=E7398)/(SRP!$C$20:$C$23&gt;=E7398),SRP!$D$20:$D$23)*(G7398/100)*(E7398/1000)),IF(C7398="Wine",SUM(LOOKUP(2,1/(SRP!$B$15:$B$19&lt;=E7398)/(SRP!$C$15:$C$19&gt;=E7398),SRP!$D$15:$D$19)*(G7398/100)*(E7398/1000)),IF(C7398="Ready to Drink",SUM(LOOKUP(2,1/(SRP!$B$10:$B$14&lt;=E7398)/(SRP!$C$10:$C$14&gt;=E7398),SRP!$D$10:$D$14)*(G7398/100)*(E7398/1000)),0))))),2)</f>
        <v>2.4500000000000002</v>
      </c>
    </row>
    <row r="7399" spans="1:11" x14ac:dyDescent="0.35">
      <c r="A7399" s="2">
        <v>56552</v>
      </c>
      <c r="B7399" s="76" t="s">
        <v>5854</v>
      </c>
      <c r="C7399" s="76" t="s">
        <v>5938</v>
      </c>
      <c r="D7399" s="76" t="s">
        <v>5283</v>
      </c>
      <c r="E7399" s="76">
        <v>1420</v>
      </c>
      <c r="F7399" s="76">
        <v>6</v>
      </c>
      <c r="G7399" s="77">
        <v>5</v>
      </c>
      <c r="H7399" s="76" t="s">
        <v>3303</v>
      </c>
      <c r="I7399" s="77">
        <v>14.99</v>
      </c>
      <c r="J7399" s="2">
        <v>4</v>
      </c>
      <c r="K7399" s="119" cm="1">
        <f t="array" ref="K7399">ROUND(IF(C7399="Beer",SUM(LOOKUP(2,1/(SRP!$B$7:$B$9&lt;=E7399)/(SRP!$C$7:$C$9&gt;=E7399),SRP!$D$7:$D$9)*(G7399/100)*(E7399/1000)),IF(C7399="Spirits",SUM(LOOKUP(2,1/(SRP!$B$2:$B$6&lt;=E7399)/(SRP!$C$2:$C$6&gt;=E7399),SRP!$D$2:$D$6)*(G7399/100)*(E7399/1000)),IF(AND(C7399="Wine",D7399="Fortified Wines"),SUM(LOOKUP(2,1/(SRP!$B$20:$B$23&lt;=E7399)/(SRP!$C$20:$C$23&gt;=E7399),SRP!$D$20:$D$23)*(G7399/100)*(E7399/1000)),IF(C7399="Wine",SUM(LOOKUP(2,1/(SRP!$B$15:$B$19&lt;=E7399)/(SRP!$C$15:$C$19&gt;=E7399),SRP!$D$15:$D$19)*(G7399/100)*(E7399/1000)),IF(C7399="Ready to Drink",SUM(LOOKUP(2,1/(SRP!$B$10:$B$14&lt;=E7399)/(SRP!$C$10:$C$14&gt;=E7399),SRP!$D$10:$D$14)*(G7399/100)*(E7399/1000)),0))))),2)</f>
        <v>4.96</v>
      </c>
    </row>
    <row r="7400" spans="1:11" x14ac:dyDescent="0.35">
      <c r="A7400" s="2">
        <v>56591</v>
      </c>
      <c r="B7400" s="76" t="s">
        <v>5855</v>
      </c>
      <c r="C7400" s="76" t="s">
        <v>286</v>
      </c>
      <c r="D7400" s="76" t="s">
        <v>300</v>
      </c>
      <c r="E7400" s="76">
        <v>720</v>
      </c>
      <c r="F7400" s="76">
        <v>12</v>
      </c>
      <c r="G7400" s="77">
        <v>15</v>
      </c>
      <c r="H7400" s="76" t="s">
        <v>6869</v>
      </c>
      <c r="I7400" s="77">
        <v>39.99</v>
      </c>
      <c r="J7400" s="2">
        <v>1</v>
      </c>
      <c r="K7400" s="119" cm="1">
        <f t="array" ref="K7400">ROUND(IF(C7400="Beer",SUM(LOOKUP(2,1/(SRP!$B$7:$B$9&lt;=E7400)/(SRP!$C$7:$C$9&gt;=E7400),SRP!$D$7:$D$9)*(G7400/100)*(E7400/1000)),IF(C7400="Spirits",SUM(LOOKUP(2,1/(SRP!$B$2:$B$6&lt;=E7400)/(SRP!$C$2:$C$6&gt;=E7400),SRP!$D$2:$D$6)*(G7400/100)*(E7400/1000)),IF(AND(C7400="Wine",D7400="Fortified Wines"),SUM(LOOKUP(2,1/(SRP!$B$20:$B$23&lt;=E7400)/(SRP!$C$20:$C$23&gt;=E7400),SRP!$D$20:$D$23)*(G7400/100)*(E7400/1000)),IF(C7400="Wine",SUM(LOOKUP(2,1/(SRP!$B$15:$B$19&lt;=E7400)/(SRP!$C$15:$C$19&gt;=E7400),SRP!$D$15:$D$19)*(G7400/100)*(E7400/1000)),IF(C7400="Ready to Drink",SUM(LOOKUP(2,1/(SRP!$B$10:$B$14&lt;=E7400)/(SRP!$C$10:$C$14&gt;=E7400),SRP!$D$10:$D$14)*(G7400/100)*(E7400/1000)),0))))),2)</f>
        <v>7.54</v>
      </c>
    </row>
    <row r="7401" spans="1:11" x14ac:dyDescent="0.35">
      <c r="A7401" s="2">
        <v>56601</v>
      </c>
      <c r="B7401" s="76" t="s">
        <v>5856</v>
      </c>
      <c r="C7401" s="76" t="s">
        <v>287</v>
      </c>
      <c r="D7401" s="76" t="s">
        <v>5310</v>
      </c>
      <c r="E7401" s="76">
        <v>2130</v>
      </c>
      <c r="F7401" s="76">
        <v>4</v>
      </c>
      <c r="G7401" s="77">
        <v>1E-4</v>
      </c>
      <c r="H7401" s="76" t="s">
        <v>3327</v>
      </c>
      <c r="I7401" s="77">
        <v>11.54</v>
      </c>
      <c r="J7401" s="2">
        <v>6</v>
      </c>
      <c r="K7401" s="119" cm="1">
        <f t="array" ref="K7401">ROUND(IF(C7401="Beer",SUM(LOOKUP(2,1/(SRP!$B$7:$B$9&lt;=E7401)/(SRP!$C$7:$C$9&gt;=E7401),SRP!$D$7:$D$9)*(G7401/100)*(E7401/1000)),IF(C7401="Spirits",SUM(LOOKUP(2,1/(SRP!$B$2:$B$6&lt;=E7401)/(SRP!$C$2:$C$6&gt;=E7401),SRP!$D$2:$D$6)*(G7401/100)*(E7401/1000)),IF(AND(C7401="Wine",D7401="Fortified Wines"),SUM(LOOKUP(2,1/(SRP!$B$20:$B$23&lt;=E7401)/(SRP!$C$20:$C$23&gt;=E7401),SRP!$D$20:$D$23)*(G7401/100)*(E7401/1000)),IF(C7401="Wine",SUM(LOOKUP(2,1/(SRP!$B$15:$B$19&lt;=E7401)/(SRP!$C$15:$C$19&gt;=E7401),SRP!$D$15:$D$19)*(G7401/100)*(E7401/1000)),IF(C7401="Ready to Drink",SUM(LOOKUP(2,1/(SRP!$B$10:$B$14&lt;=E7401)/(SRP!$C$10:$C$14&gt;=E7401),SRP!$D$10:$D$14)*(G7401/100)*(E7401/1000)),0))))),2)</f>
        <v>0</v>
      </c>
    </row>
    <row r="7402" spans="1:11" x14ac:dyDescent="0.35">
      <c r="A7402" s="2">
        <v>56601</v>
      </c>
      <c r="B7402" s="76" t="s">
        <v>5856</v>
      </c>
      <c r="C7402" s="76" t="s">
        <v>287</v>
      </c>
      <c r="D7402" s="76" t="s">
        <v>5310</v>
      </c>
      <c r="E7402" s="76">
        <v>2130</v>
      </c>
      <c r="F7402" s="76">
        <v>4</v>
      </c>
      <c r="G7402" s="77">
        <v>1E-4</v>
      </c>
      <c r="H7402" s="76" t="s">
        <v>3327</v>
      </c>
      <c r="I7402" s="77">
        <v>11.54</v>
      </c>
      <c r="J7402" s="2">
        <v>6</v>
      </c>
      <c r="K7402" s="119" cm="1">
        <f t="array" ref="K7402">ROUND(IF(C7402="Beer",SUM(LOOKUP(2,1/(SRP!$B$7:$B$9&lt;=E7402)/(SRP!$C$7:$C$9&gt;=E7402),SRP!$D$7:$D$9)*(G7402/100)*(E7402/1000)),IF(C7402="Spirits",SUM(LOOKUP(2,1/(SRP!$B$2:$B$6&lt;=E7402)/(SRP!$C$2:$C$6&gt;=E7402),SRP!$D$2:$D$6)*(G7402/100)*(E7402/1000)),IF(AND(C7402="Wine",D7402="Fortified Wines"),SUM(LOOKUP(2,1/(SRP!$B$20:$B$23&lt;=E7402)/(SRP!$C$20:$C$23&gt;=E7402),SRP!$D$20:$D$23)*(G7402/100)*(E7402/1000)),IF(C7402="Wine",SUM(LOOKUP(2,1/(SRP!$B$15:$B$19&lt;=E7402)/(SRP!$C$15:$C$19&gt;=E7402),SRP!$D$15:$D$19)*(G7402/100)*(E7402/1000)),IF(C7402="Ready to Drink",SUM(LOOKUP(2,1/(SRP!$B$10:$B$14&lt;=E7402)/(SRP!$C$10:$C$14&gt;=E7402),SRP!$D$10:$D$14)*(G7402/100)*(E7402/1000)),0))))),2)</f>
        <v>0</v>
      </c>
    </row>
    <row r="7403" spans="1:11" x14ac:dyDescent="0.35">
      <c r="A7403" s="2">
        <v>56612</v>
      </c>
      <c r="B7403" s="76" t="s">
        <v>5857</v>
      </c>
      <c r="C7403" s="76" t="s">
        <v>286</v>
      </c>
      <c r="D7403" s="76" t="s">
        <v>300</v>
      </c>
      <c r="E7403" s="76">
        <v>720</v>
      </c>
      <c r="F7403" s="76">
        <v>12</v>
      </c>
      <c r="G7403" s="77">
        <v>15.5</v>
      </c>
      <c r="H7403" s="76" t="s">
        <v>3359</v>
      </c>
      <c r="I7403" s="77">
        <v>23.09</v>
      </c>
      <c r="J7403" s="2">
        <v>1</v>
      </c>
      <c r="K7403" s="119" cm="1">
        <f t="array" ref="K7403">ROUND(IF(C7403="Beer",SUM(LOOKUP(2,1/(SRP!$B$7:$B$9&lt;=E7403)/(SRP!$C$7:$C$9&gt;=E7403),SRP!$D$7:$D$9)*(G7403/100)*(E7403/1000)),IF(C7403="Spirits",SUM(LOOKUP(2,1/(SRP!$B$2:$B$6&lt;=E7403)/(SRP!$C$2:$C$6&gt;=E7403),SRP!$D$2:$D$6)*(G7403/100)*(E7403/1000)),IF(AND(C7403="Wine",D7403="Fortified Wines"),SUM(LOOKUP(2,1/(SRP!$B$20:$B$23&lt;=E7403)/(SRP!$C$20:$C$23&gt;=E7403),SRP!$D$20:$D$23)*(G7403/100)*(E7403/1000)),IF(C7403="Wine",SUM(LOOKUP(2,1/(SRP!$B$15:$B$19&lt;=E7403)/(SRP!$C$15:$C$19&gt;=E7403),SRP!$D$15:$D$19)*(G7403/100)*(E7403/1000)),IF(C7403="Ready to Drink",SUM(LOOKUP(2,1/(SRP!$B$10:$B$14&lt;=E7403)/(SRP!$C$10:$C$14&gt;=E7403),SRP!$D$10:$D$14)*(G7403/100)*(E7403/1000)),0))))),2)</f>
        <v>7.79</v>
      </c>
    </row>
    <row r="7404" spans="1:11" x14ac:dyDescent="0.35">
      <c r="A7404" s="2">
        <v>56613</v>
      </c>
      <c r="B7404" s="76" t="s">
        <v>6359</v>
      </c>
      <c r="C7404" s="76" t="s">
        <v>286</v>
      </c>
      <c r="D7404" s="76" t="s">
        <v>5244</v>
      </c>
      <c r="E7404" s="76">
        <v>4000</v>
      </c>
      <c r="F7404" s="76">
        <v>4</v>
      </c>
      <c r="G7404" s="77">
        <v>13</v>
      </c>
      <c r="H7404" s="76" t="s">
        <v>3297</v>
      </c>
      <c r="I7404" s="77">
        <v>45.99</v>
      </c>
      <c r="J7404" s="2">
        <v>1</v>
      </c>
      <c r="K7404" s="119" cm="1">
        <f t="array" ref="K7404">ROUND(IF(C7404="Beer",SUM(LOOKUP(2,1/(SRP!$B$7:$B$9&lt;=E7404)/(SRP!$C$7:$C$9&gt;=E7404),SRP!$D$7:$D$9)*(G7404/100)*(E7404/1000)),IF(C7404="Spirits",SUM(LOOKUP(2,1/(SRP!$B$2:$B$6&lt;=E7404)/(SRP!$C$2:$C$6&gt;=E7404),SRP!$D$2:$D$6)*(G7404/100)*(E7404/1000)),IF(AND(C7404="Wine",D7404="Fortified Wines"),SUM(LOOKUP(2,1/(SRP!$B$20:$B$23&lt;=E7404)/(SRP!$C$20:$C$23&gt;=E7404),SRP!$D$20:$D$23)*(G7404/100)*(E7404/1000)),IF(C7404="Wine",SUM(LOOKUP(2,1/(SRP!$B$15:$B$19&lt;=E7404)/(SRP!$C$15:$C$19&gt;=E7404),SRP!$D$15:$D$19)*(G7404/100)*(E7404/1000)),IF(C7404="Ready to Drink",SUM(LOOKUP(2,1/(SRP!$B$10:$B$14&lt;=E7404)/(SRP!$C$10:$C$14&gt;=E7404),SRP!$D$10:$D$14)*(G7404/100)*(E7404/1000)),0))))),2)</f>
        <v>30.23</v>
      </c>
    </row>
    <row r="7405" spans="1:11" x14ac:dyDescent="0.35">
      <c r="A7405" s="2">
        <v>56614</v>
      </c>
      <c r="B7405" s="76" t="s">
        <v>6358</v>
      </c>
      <c r="C7405" s="76" t="s">
        <v>286</v>
      </c>
      <c r="D7405" s="76" t="s">
        <v>5247</v>
      </c>
      <c r="E7405" s="76">
        <v>4000</v>
      </c>
      <c r="F7405" s="76">
        <v>4</v>
      </c>
      <c r="G7405" s="77">
        <v>13</v>
      </c>
      <c r="H7405" s="76" t="s">
        <v>3297</v>
      </c>
      <c r="I7405" s="77">
        <v>45.99</v>
      </c>
      <c r="J7405" s="2">
        <v>1</v>
      </c>
      <c r="K7405" s="119" cm="1">
        <f t="array" ref="K7405">ROUND(IF(C7405="Beer",SUM(LOOKUP(2,1/(SRP!$B$7:$B$9&lt;=E7405)/(SRP!$C$7:$C$9&gt;=E7405),SRP!$D$7:$D$9)*(G7405/100)*(E7405/1000)),IF(C7405="Spirits",SUM(LOOKUP(2,1/(SRP!$B$2:$B$6&lt;=E7405)/(SRP!$C$2:$C$6&gt;=E7405),SRP!$D$2:$D$6)*(G7405/100)*(E7405/1000)),IF(AND(C7405="Wine",D7405="Fortified Wines"),SUM(LOOKUP(2,1/(SRP!$B$20:$B$23&lt;=E7405)/(SRP!$C$20:$C$23&gt;=E7405),SRP!$D$20:$D$23)*(G7405/100)*(E7405/1000)),IF(C7405="Wine",SUM(LOOKUP(2,1/(SRP!$B$15:$B$19&lt;=E7405)/(SRP!$C$15:$C$19&gt;=E7405),SRP!$D$15:$D$19)*(G7405/100)*(E7405/1000)),IF(C7405="Ready to Drink",SUM(LOOKUP(2,1/(SRP!$B$10:$B$14&lt;=E7405)/(SRP!$C$10:$C$14&gt;=E7405),SRP!$D$10:$D$14)*(G7405/100)*(E7405/1000)),0))))),2)</f>
        <v>30.23</v>
      </c>
    </row>
    <row r="7406" spans="1:11" x14ac:dyDescent="0.35">
      <c r="A7406" s="2">
        <v>56622</v>
      </c>
      <c r="B7406" s="76" t="s">
        <v>318</v>
      </c>
      <c r="C7406" s="76" t="s">
        <v>285</v>
      </c>
      <c r="D7406" s="76" t="s">
        <v>5243</v>
      </c>
      <c r="E7406" s="76">
        <v>1750</v>
      </c>
      <c r="F7406" s="76">
        <v>6</v>
      </c>
      <c r="G7406" s="77">
        <v>40</v>
      </c>
      <c r="H7406" s="76" t="s">
        <v>3279</v>
      </c>
      <c r="I7406" s="77">
        <v>60.79</v>
      </c>
      <c r="J7406" s="2">
        <v>1</v>
      </c>
      <c r="K7406" s="119" cm="1">
        <f t="array" ref="K7406">ROUND(IF(C7406="Beer",SUM(LOOKUP(2,1/(SRP!$B$7:$B$9&lt;=E7406)/(SRP!$C$7:$C$9&gt;=E7406),SRP!$D$7:$D$9)*(G7406/100)*(E7406/1000)),IF(C7406="Spirits",SUM(LOOKUP(2,1/(SRP!$B$2:$B$6&lt;=E7406)/(SRP!$C$2:$C$6&gt;=E7406),SRP!$D$2:$D$6)*(G7406/100)*(E7406/1000)),IF(AND(C7406="Wine",D7406="Fortified Wines"),SUM(LOOKUP(2,1/(SRP!$B$20:$B$23&lt;=E7406)/(SRP!$C$20:$C$23&gt;=E7406),SRP!$D$20:$D$23)*(G7406/100)*(E7406/1000)),IF(C7406="Wine",SUM(LOOKUP(2,1/(SRP!$B$15:$B$19&lt;=E7406)/(SRP!$C$15:$C$19&gt;=E7406),SRP!$D$15:$D$19)*(G7406/100)*(E7406/1000)),IF(C7406="Ready to Drink",SUM(LOOKUP(2,1/(SRP!$B$10:$B$14&lt;=E7406)/(SRP!$C$10:$C$14&gt;=E7406),SRP!$D$10:$D$14)*(G7406/100)*(E7406/1000)),0))))),2)</f>
        <v>48.87</v>
      </c>
    </row>
    <row r="7407" spans="1:11" x14ac:dyDescent="0.35">
      <c r="A7407" s="2">
        <v>56624</v>
      </c>
      <c r="B7407" s="76" t="s">
        <v>6479</v>
      </c>
      <c r="C7407" s="76" t="s">
        <v>286</v>
      </c>
      <c r="D7407" s="76" t="s">
        <v>5236</v>
      </c>
      <c r="E7407" s="76">
        <v>750</v>
      </c>
      <c r="F7407" s="76">
        <v>12</v>
      </c>
      <c r="G7407" s="77">
        <v>12.5</v>
      </c>
      <c r="H7407" s="76" t="s">
        <v>3302</v>
      </c>
      <c r="I7407" s="77">
        <v>21.99</v>
      </c>
      <c r="J7407" s="2">
        <v>1</v>
      </c>
      <c r="K7407" s="119" cm="1">
        <f t="array" ref="K7407">ROUND(IF(C7407="Beer",SUM(LOOKUP(2,1/(SRP!$B$7:$B$9&lt;=E7407)/(SRP!$C$7:$C$9&gt;=E7407),SRP!$D$7:$D$9)*(G7407/100)*(E7407/1000)),IF(C7407="Spirits",SUM(LOOKUP(2,1/(SRP!$B$2:$B$6&lt;=E7407)/(SRP!$C$2:$C$6&gt;=E7407),SRP!$D$2:$D$6)*(G7407/100)*(E7407/1000)),IF(AND(C7407="Wine",D7407="Fortified Wines"),SUM(LOOKUP(2,1/(SRP!$B$20:$B$23&lt;=E7407)/(SRP!$C$20:$C$23&gt;=E7407),SRP!$D$20:$D$23)*(G7407/100)*(E7407/1000)),IF(C7407="Wine",SUM(LOOKUP(2,1/(SRP!$B$15:$B$19&lt;=E7407)/(SRP!$C$15:$C$19&gt;=E7407),SRP!$D$15:$D$19)*(G7407/100)*(E7407/1000)),IF(C7407="Ready to Drink",SUM(LOOKUP(2,1/(SRP!$B$10:$B$14&lt;=E7407)/(SRP!$C$10:$C$14&gt;=E7407),SRP!$D$10:$D$14)*(G7407/100)*(E7407/1000)),0))))),2)</f>
        <v>6.54</v>
      </c>
    </row>
    <row r="7408" spans="1:11" x14ac:dyDescent="0.35">
      <c r="A7408" s="2">
        <v>56625</v>
      </c>
      <c r="B7408" s="76" t="s">
        <v>6480</v>
      </c>
      <c r="C7408" s="76" t="s">
        <v>286</v>
      </c>
      <c r="D7408" s="76" t="s">
        <v>5247</v>
      </c>
      <c r="E7408" s="76">
        <v>750</v>
      </c>
      <c r="F7408" s="76">
        <v>12</v>
      </c>
      <c r="G7408" s="77">
        <v>14</v>
      </c>
      <c r="H7408" s="76" t="s">
        <v>3302</v>
      </c>
      <c r="I7408" s="77">
        <v>21.99</v>
      </c>
      <c r="J7408" s="2">
        <v>1</v>
      </c>
      <c r="K7408" s="119" cm="1">
        <f t="array" ref="K7408">ROUND(IF(C7408="Beer",SUM(LOOKUP(2,1/(SRP!$B$7:$B$9&lt;=E7408)/(SRP!$C$7:$C$9&gt;=E7408),SRP!$D$7:$D$9)*(G7408/100)*(E7408/1000)),IF(C7408="Spirits",SUM(LOOKUP(2,1/(SRP!$B$2:$B$6&lt;=E7408)/(SRP!$C$2:$C$6&gt;=E7408),SRP!$D$2:$D$6)*(G7408/100)*(E7408/1000)),IF(AND(C7408="Wine",D7408="Fortified Wines"),SUM(LOOKUP(2,1/(SRP!$B$20:$B$23&lt;=E7408)/(SRP!$C$20:$C$23&gt;=E7408),SRP!$D$20:$D$23)*(G7408/100)*(E7408/1000)),IF(C7408="Wine",SUM(LOOKUP(2,1/(SRP!$B$15:$B$19&lt;=E7408)/(SRP!$C$15:$C$19&gt;=E7408),SRP!$D$15:$D$19)*(G7408/100)*(E7408/1000)),IF(C7408="Ready to Drink",SUM(LOOKUP(2,1/(SRP!$B$10:$B$14&lt;=E7408)/(SRP!$C$10:$C$14&gt;=E7408),SRP!$D$10:$D$14)*(G7408/100)*(E7408/1000)),0))))),2)</f>
        <v>7.33</v>
      </c>
    </row>
    <row r="7409" spans="1:11" x14ac:dyDescent="0.35">
      <c r="A7409" s="2">
        <v>56631</v>
      </c>
      <c r="B7409" s="76" t="s">
        <v>5858</v>
      </c>
      <c r="C7409" s="76" t="s">
        <v>286</v>
      </c>
      <c r="D7409" s="76" t="s">
        <v>5249</v>
      </c>
      <c r="E7409" s="76">
        <v>750</v>
      </c>
      <c r="F7409" s="76">
        <v>6</v>
      </c>
      <c r="G7409" s="77">
        <v>14.5</v>
      </c>
      <c r="H7409" s="76" t="s">
        <v>3302</v>
      </c>
      <c r="I7409" s="77">
        <v>19.989999999999998</v>
      </c>
      <c r="J7409" s="2">
        <v>1</v>
      </c>
      <c r="K7409" s="119" cm="1">
        <f t="array" ref="K7409">ROUND(IF(C7409="Beer",SUM(LOOKUP(2,1/(SRP!$B$7:$B$9&lt;=E7409)/(SRP!$C$7:$C$9&gt;=E7409),SRP!$D$7:$D$9)*(G7409/100)*(E7409/1000)),IF(C7409="Spirits",SUM(LOOKUP(2,1/(SRP!$B$2:$B$6&lt;=E7409)/(SRP!$C$2:$C$6&gt;=E7409),SRP!$D$2:$D$6)*(G7409/100)*(E7409/1000)),IF(AND(C7409="Wine",D7409="Fortified Wines"),SUM(LOOKUP(2,1/(SRP!$B$20:$B$23&lt;=E7409)/(SRP!$C$20:$C$23&gt;=E7409),SRP!$D$20:$D$23)*(G7409/100)*(E7409/1000)),IF(C7409="Wine",SUM(LOOKUP(2,1/(SRP!$B$15:$B$19&lt;=E7409)/(SRP!$C$15:$C$19&gt;=E7409),SRP!$D$15:$D$19)*(G7409/100)*(E7409/1000)),IF(C7409="Ready to Drink",SUM(LOOKUP(2,1/(SRP!$B$10:$B$14&lt;=E7409)/(SRP!$C$10:$C$14&gt;=E7409),SRP!$D$10:$D$14)*(G7409/100)*(E7409/1000)),0))))),2)</f>
        <v>7.59</v>
      </c>
    </row>
    <row r="7410" spans="1:11" x14ac:dyDescent="0.35">
      <c r="A7410" s="2">
        <v>56632</v>
      </c>
      <c r="B7410" s="76" t="s">
        <v>5859</v>
      </c>
      <c r="C7410" s="76" t="s">
        <v>286</v>
      </c>
      <c r="D7410" s="76" t="s">
        <v>5244</v>
      </c>
      <c r="E7410" s="76">
        <v>750</v>
      </c>
      <c r="F7410" s="76">
        <v>6</v>
      </c>
      <c r="G7410" s="77">
        <v>13</v>
      </c>
      <c r="H7410" s="76" t="s">
        <v>3302</v>
      </c>
      <c r="I7410" s="77">
        <v>19.989999999999998</v>
      </c>
      <c r="J7410" s="2">
        <v>1</v>
      </c>
      <c r="K7410" s="119" cm="1">
        <f t="array" ref="K7410">ROUND(IF(C7410="Beer",SUM(LOOKUP(2,1/(SRP!$B$7:$B$9&lt;=E7410)/(SRP!$C$7:$C$9&gt;=E7410),SRP!$D$7:$D$9)*(G7410/100)*(E7410/1000)),IF(C7410="Spirits",SUM(LOOKUP(2,1/(SRP!$B$2:$B$6&lt;=E7410)/(SRP!$C$2:$C$6&gt;=E7410),SRP!$D$2:$D$6)*(G7410/100)*(E7410/1000)),IF(AND(C7410="Wine",D7410="Fortified Wines"),SUM(LOOKUP(2,1/(SRP!$B$20:$B$23&lt;=E7410)/(SRP!$C$20:$C$23&gt;=E7410),SRP!$D$20:$D$23)*(G7410/100)*(E7410/1000)),IF(C7410="Wine",SUM(LOOKUP(2,1/(SRP!$B$15:$B$19&lt;=E7410)/(SRP!$C$15:$C$19&gt;=E7410),SRP!$D$15:$D$19)*(G7410/100)*(E7410/1000)),IF(C7410="Ready to Drink",SUM(LOOKUP(2,1/(SRP!$B$10:$B$14&lt;=E7410)/(SRP!$C$10:$C$14&gt;=E7410),SRP!$D$10:$D$14)*(G7410/100)*(E7410/1000)),0))))),2)</f>
        <v>6.81</v>
      </c>
    </row>
    <row r="7411" spans="1:11" x14ac:dyDescent="0.35">
      <c r="A7411" s="2">
        <v>56633</v>
      </c>
      <c r="B7411" s="76" t="s">
        <v>5860</v>
      </c>
      <c r="C7411" s="76" t="s">
        <v>286</v>
      </c>
      <c r="D7411" s="76" t="s">
        <v>5269</v>
      </c>
      <c r="E7411" s="76">
        <v>750</v>
      </c>
      <c r="F7411" s="76">
        <v>12</v>
      </c>
      <c r="G7411" s="77">
        <v>12.5</v>
      </c>
      <c r="H7411" s="76" t="s">
        <v>3288</v>
      </c>
      <c r="I7411" s="77">
        <v>20.96</v>
      </c>
      <c r="J7411" s="2">
        <v>1</v>
      </c>
      <c r="K7411" s="119" cm="1">
        <f t="array" ref="K7411">ROUND(IF(C7411="Beer",SUM(LOOKUP(2,1/(SRP!$B$7:$B$9&lt;=E7411)/(SRP!$C$7:$C$9&gt;=E7411),SRP!$D$7:$D$9)*(G7411/100)*(E7411/1000)),IF(C7411="Spirits",SUM(LOOKUP(2,1/(SRP!$B$2:$B$6&lt;=E7411)/(SRP!$C$2:$C$6&gt;=E7411),SRP!$D$2:$D$6)*(G7411/100)*(E7411/1000)),IF(AND(C7411="Wine",D7411="Fortified Wines"),SUM(LOOKUP(2,1/(SRP!$B$20:$B$23&lt;=E7411)/(SRP!$C$20:$C$23&gt;=E7411),SRP!$D$20:$D$23)*(G7411/100)*(E7411/1000)),IF(C7411="Wine",SUM(LOOKUP(2,1/(SRP!$B$15:$B$19&lt;=E7411)/(SRP!$C$15:$C$19&gt;=E7411),SRP!$D$15:$D$19)*(G7411/100)*(E7411/1000)),IF(C7411="Ready to Drink",SUM(LOOKUP(2,1/(SRP!$B$10:$B$14&lt;=E7411)/(SRP!$C$10:$C$14&gt;=E7411),SRP!$D$10:$D$14)*(G7411/100)*(E7411/1000)),0))))),2)</f>
        <v>6.54</v>
      </c>
    </row>
    <row r="7412" spans="1:11" x14ac:dyDescent="0.35">
      <c r="A7412" s="2">
        <v>56634</v>
      </c>
      <c r="B7412" s="76" t="s">
        <v>6037</v>
      </c>
      <c r="C7412" s="76" t="s">
        <v>5938</v>
      </c>
      <c r="D7412" s="76" t="s">
        <v>5283</v>
      </c>
      <c r="E7412" s="76">
        <v>750</v>
      </c>
      <c r="F7412" s="76">
        <v>12</v>
      </c>
      <c r="G7412" s="77">
        <v>12.5</v>
      </c>
      <c r="H7412" s="76" t="s">
        <v>3282</v>
      </c>
      <c r="I7412" s="77">
        <v>22.99</v>
      </c>
      <c r="J7412" s="2">
        <v>1</v>
      </c>
      <c r="K7412" s="119" cm="1">
        <f t="array" ref="K7412">ROUND(IF(C7412="Beer",SUM(LOOKUP(2,1/(SRP!$B$7:$B$9&lt;=E7412)/(SRP!$C$7:$C$9&gt;=E7412),SRP!$D$7:$D$9)*(G7412/100)*(E7412/1000)),IF(C7412="Spirits",SUM(LOOKUP(2,1/(SRP!$B$2:$B$6&lt;=E7412)/(SRP!$C$2:$C$6&gt;=E7412),SRP!$D$2:$D$6)*(G7412/100)*(E7412/1000)),IF(AND(C7412="Wine",D7412="Fortified Wines"),SUM(LOOKUP(2,1/(SRP!$B$20:$B$23&lt;=E7412)/(SRP!$C$20:$C$23&gt;=E7412),SRP!$D$20:$D$23)*(G7412/100)*(E7412/1000)),IF(C7412="Wine",SUM(LOOKUP(2,1/(SRP!$B$15:$B$19&lt;=E7412)/(SRP!$C$15:$C$19&gt;=E7412),SRP!$D$15:$D$19)*(G7412/100)*(E7412/1000)),IF(C7412="Ready to Drink",SUM(LOOKUP(2,1/(SRP!$B$10:$B$14&lt;=E7412)/(SRP!$C$10:$C$14&gt;=E7412),SRP!$D$10:$D$14)*(G7412/100)*(E7412/1000)),0))))),2)</f>
        <v>6.54</v>
      </c>
    </row>
    <row r="7413" spans="1:11" x14ac:dyDescent="0.35">
      <c r="A7413" s="2">
        <v>56635</v>
      </c>
      <c r="B7413" s="76" t="s">
        <v>6038</v>
      </c>
      <c r="C7413" s="76" t="s">
        <v>5938</v>
      </c>
      <c r="D7413" s="76" t="s">
        <v>5283</v>
      </c>
      <c r="E7413" s="76">
        <v>750</v>
      </c>
      <c r="F7413" s="76">
        <v>12</v>
      </c>
      <c r="G7413" s="77">
        <v>12.5</v>
      </c>
      <c r="H7413" s="76" t="s">
        <v>3282</v>
      </c>
      <c r="I7413" s="77">
        <v>22.99</v>
      </c>
      <c r="J7413" s="2">
        <v>1</v>
      </c>
      <c r="K7413" s="119" cm="1">
        <f t="array" ref="K7413">ROUND(IF(C7413="Beer",SUM(LOOKUP(2,1/(SRP!$B$7:$B$9&lt;=E7413)/(SRP!$C$7:$C$9&gt;=E7413),SRP!$D$7:$D$9)*(G7413/100)*(E7413/1000)),IF(C7413="Spirits",SUM(LOOKUP(2,1/(SRP!$B$2:$B$6&lt;=E7413)/(SRP!$C$2:$C$6&gt;=E7413),SRP!$D$2:$D$6)*(G7413/100)*(E7413/1000)),IF(AND(C7413="Wine",D7413="Fortified Wines"),SUM(LOOKUP(2,1/(SRP!$B$20:$B$23&lt;=E7413)/(SRP!$C$20:$C$23&gt;=E7413),SRP!$D$20:$D$23)*(G7413/100)*(E7413/1000)),IF(C7413="Wine",SUM(LOOKUP(2,1/(SRP!$B$15:$B$19&lt;=E7413)/(SRP!$C$15:$C$19&gt;=E7413),SRP!$D$15:$D$19)*(G7413/100)*(E7413/1000)),IF(C7413="Ready to Drink",SUM(LOOKUP(2,1/(SRP!$B$10:$B$14&lt;=E7413)/(SRP!$C$10:$C$14&gt;=E7413),SRP!$D$10:$D$14)*(G7413/100)*(E7413/1000)),0))))),2)</f>
        <v>6.54</v>
      </c>
    </row>
    <row r="7414" spans="1:11" x14ac:dyDescent="0.35">
      <c r="A7414" s="2">
        <v>56636</v>
      </c>
      <c r="B7414" s="76" t="s">
        <v>5861</v>
      </c>
      <c r="C7414" s="76" t="s">
        <v>5938</v>
      </c>
      <c r="D7414" s="76" t="s">
        <v>5746</v>
      </c>
      <c r="E7414" s="76">
        <v>2840</v>
      </c>
      <c r="F7414" s="76">
        <v>3</v>
      </c>
      <c r="G7414" s="77">
        <v>5</v>
      </c>
      <c r="H7414" s="76" t="s">
        <v>3326</v>
      </c>
      <c r="I7414" s="77">
        <v>24.39</v>
      </c>
      <c r="J7414" s="2">
        <v>8</v>
      </c>
      <c r="K7414" s="119" cm="1">
        <f t="array" ref="K7414">ROUND(IF(C7414="Beer",SUM(LOOKUP(2,1/(SRP!$B$7:$B$9&lt;=E7414)/(SRP!$C$7:$C$9&gt;=E7414),SRP!$D$7:$D$9)*(G7414/100)*(E7414/1000)),IF(C7414="Spirits",SUM(LOOKUP(2,1/(SRP!$B$2:$B$6&lt;=E7414)/(SRP!$C$2:$C$6&gt;=E7414),SRP!$D$2:$D$6)*(G7414/100)*(E7414/1000)),IF(AND(C7414="Wine",D7414="Fortified Wines"),SUM(LOOKUP(2,1/(SRP!$B$20:$B$23&lt;=E7414)/(SRP!$C$20:$C$23&gt;=E7414),SRP!$D$20:$D$23)*(G7414/100)*(E7414/1000)),IF(C7414="Wine",SUM(LOOKUP(2,1/(SRP!$B$15:$B$19&lt;=E7414)/(SRP!$C$15:$C$19&gt;=E7414),SRP!$D$15:$D$19)*(G7414/100)*(E7414/1000)),IF(C7414="Ready to Drink",SUM(LOOKUP(2,1/(SRP!$B$10:$B$14&lt;=E7414)/(SRP!$C$10:$C$14&gt;=E7414),SRP!$D$10:$D$14)*(G7414/100)*(E7414/1000)),0))))),2)</f>
        <v>9.91</v>
      </c>
    </row>
    <row r="7415" spans="1:11" x14ac:dyDescent="0.35">
      <c r="A7415" s="2">
        <v>56636</v>
      </c>
      <c r="B7415" s="76" t="s">
        <v>5861</v>
      </c>
      <c r="C7415" s="76" t="s">
        <v>5938</v>
      </c>
      <c r="D7415" s="76" t="s">
        <v>5746</v>
      </c>
      <c r="E7415" s="76">
        <v>2840</v>
      </c>
      <c r="F7415" s="76">
        <v>3</v>
      </c>
      <c r="G7415" s="77">
        <v>5</v>
      </c>
      <c r="H7415" s="76" t="s">
        <v>3326</v>
      </c>
      <c r="I7415" s="77">
        <v>24.39</v>
      </c>
      <c r="J7415" s="2">
        <v>8</v>
      </c>
      <c r="K7415" s="119" cm="1">
        <f t="array" ref="K7415">ROUND(IF(C7415="Beer",SUM(LOOKUP(2,1/(SRP!$B$7:$B$9&lt;=E7415)/(SRP!$C$7:$C$9&gt;=E7415),SRP!$D$7:$D$9)*(G7415/100)*(E7415/1000)),IF(C7415="Spirits",SUM(LOOKUP(2,1/(SRP!$B$2:$B$6&lt;=E7415)/(SRP!$C$2:$C$6&gt;=E7415),SRP!$D$2:$D$6)*(G7415/100)*(E7415/1000)),IF(AND(C7415="Wine",D7415="Fortified Wines"),SUM(LOOKUP(2,1/(SRP!$B$20:$B$23&lt;=E7415)/(SRP!$C$20:$C$23&gt;=E7415),SRP!$D$20:$D$23)*(G7415/100)*(E7415/1000)),IF(C7415="Wine",SUM(LOOKUP(2,1/(SRP!$B$15:$B$19&lt;=E7415)/(SRP!$C$15:$C$19&gt;=E7415),SRP!$D$15:$D$19)*(G7415/100)*(E7415/1000)),IF(C7415="Ready to Drink",SUM(LOOKUP(2,1/(SRP!$B$10:$B$14&lt;=E7415)/(SRP!$C$10:$C$14&gt;=E7415),SRP!$D$10:$D$14)*(G7415/100)*(E7415/1000)),0))))),2)</f>
        <v>9.91</v>
      </c>
    </row>
    <row r="7416" spans="1:11" x14ac:dyDescent="0.35">
      <c r="A7416" s="2">
        <v>56639</v>
      </c>
      <c r="B7416" s="76" t="s">
        <v>6039</v>
      </c>
      <c r="C7416" s="76" t="s">
        <v>5938</v>
      </c>
      <c r="D7416" s="76" t="s">
        <v>5298</v>
      </c>
      <c r="E7416" s="76">
        <v>4260</v>
      </c>
      <c r="F7416" s="76">
        <v>2</v>
      </c>
      <c r="G7416" s="77">
        <v>5</v>
      </c>
      <c r="H7416" s="76" t="s">
        <v>3324</v>
      </c>
      <c r="I7416" s="77">
        <v>31.29</v>
      </c>
      <c r="J7416" s="2">
        <v>12</v>
      </c>
      <c r="K7416" s="119" cm="1">
        <f t="array" ref="K7416">ROUND(IF(C7416="Beer",SUM(LOOKUP(2,1/(SRP!$B$7:$B$9&lt;=E7416)/(SRP!$C$7:$C$9&gt;=E7416),SRP!$D$7:$D$9)*(G7416/100)*(E7416/1000)),IF(C7416="Spirits",SUM(LOOKUP(2,1/(SRP!$B$2:$B$6&lt;=E7416)/(SRP!$C$2:$C$6&gt;=E7416),SRP!$D$2:$D$6)*(G7416/100)*(E7416/1000)),IF(AND(C7416="Wine",D7416="Fortified Wines"),SUM(LOOKUP(2,1/(SRP!$B$20:$B$23&lt;=E7416)/(SRP!$C$20:$C$23&gt;=E7416),SRP!$D$20:$D$23)*(G7416/100)*(E7416/1000)),IF(C7416="Wine",SUM(LOOKUP(2,1/(SRP!$B$15:$B$19&lt;=E7416)/(SRP!$C$15:$C$19&gt;=E7416),SRP!$D$15:$D$19)*(G7416/100)*(E7416/1000)),IF(C7416="Ready to Drink",SUM(LOOKUP(2,1/(SRP!$B$10:$B$14&lt;=E7416)/(SRP!$C$10:$C$14&gt;=E7416),SRP!$D$10:$D$14)*(G7416/100)*(E7416/1000)),0))))),2)</f>
        <v>14.87</v>
      </c>
    </row>
    <row r="7417" spans="1:11" x14ac:dyDescent="0.35">
      <c r="A7417" s="2">
        <v>56639</v>
      </c>
      <c r="B7417" s="76" t="s">
        <v>6039</v>
      </c>
      <c r="C7417" s="76" t="s">
        <v>5938</v>
      </c>
      <c r="D7417" s="76" t="s">
        <v>5298</v>
      </c>
      <c r="E7417" s="76">
        <v>4260</v>
      </c>
      <c r="F7417" s="76">
        <v>2</v>
      </c>
      <c r="G7417" s="77">
        <v>5</v>
      </c>
      <c r="H7417" s="76" t="s">
        <v>3324</v>
      </c>
      <c r="I7417" s="77">
        <v>31.29</v>
      </c>
      <c r="J7417" s="2">
        <v>12</v>
      </c>
      <c r="K7417" s="119" cm="1">
        <f t="array" ref="K7417">ROUND(IF(C7417="Beer",SUM(LOOKUP(2,1/(SRP!$B$7:$B$9&lt;=E7417)/(SRP!$C$7:$C$9&gt;=E7417),SRP!$D$7:$D$9)*(G7417/100)*(E7417/1000)),IF(C7417="Spirits",SUM(LOOKUP(2,1/(SRP!$B$2:$B$6&lt;=E7417)/(SRP!$C$2:$C$6&gt;=E7417),SRP!$D$2:$D$6)*(G7417/100)*(E7417/1000)),IF(AND(C7417="Wine",D7417="Fortified Wines"),SUM(LOOKUP(2,1/(SRP!$B$20:$B$23&lt;=E7417)/(SRP!$C$20:$C$23&gt;=E7417),SRP!$D$20:$D$23)*(G7417/100)*(E7417/1000)),IF(C7417="Wine",SUM(LOOKUP(2,1/(SRP!$B$15:$B$19&lt;=E7417)/(SRP!$C$15:$C$19&gt;=E7417),SRP!$D$15:$D$19)*(G7417/100)*(E7417/1000)),IF(C7417="Ready to Drink",SUM(LOOKUP(2,1/(SRP!$B$10:$B$14&lt;=E7417)/(SRP!$C$10:$C$14&gt;=E7417),SRP!$D$10:$D$14)*(G7417/100)*(E7417/1000)),0))))),2)</f>
        <v>14.87</v>
      </c>
    </row>
    <row r="7418" spans="1:11" x14ac:dyDescent="0.35">
      <c r="A7418" s="2">
        <v>56640</v>
      </c>
      <c r="B7418" s="76" t="s">
        <v>5862</v>
      </c>
      <c r="C7418" s="76" t="s">
        <v>5938</v>
      </c>
      <c r="D7418" s="76" t="s">
        <v>5279</v>
      </c>
      <c r="E7418" s="76">
        <v>4260</v>
      </c>
      <c r="F7418" s="76">
        <v>2</v>
      </c>
      <c r="G7418" s="77">
        <v>5</v>
      </c>
      <c r="H7418" s="76" t="s">
        <v>3324</v>
      </c>
      <c r="I7418" s="77">
        <v>33.29</v>
      </c>
      <c r="J7418" s="2">
        <v>12</v>
      </c>
      <c r="K7418" s="119" cm="1">
        <f t="array" ref="K7418">ROUND(IF(C7418="Beer",SUM(LOOKUP(2,1/(SRP!$B$7:$B$9&lt;=E7418)/(SRP!$C$7:$C$9&gt;=E7418),SRP!$D$7:$D$9)*(G7418/100)*(E7418/1000)),IF(C7418="Spirits",SUM(LOOKUP(2,1/(SRP!$B$2:$B$6&lt;=E7418)/(SRP!$C$2:$C$6&gt;=E7418),SRP!$D$2:$D$6)*(G7418/100)*(E7418/1000)),IF(AND(C7418="Wine",D7418="Fortified Wines"),SUM(LOOKUP(2,1/(SRP!$B$20:$B$23&lt;=E7418)/(SRP!$C$20:$C$23&gt;=E7418),SRP!$D$20:$D$23)*(G7418/100)*(E7418/1000)),IF(C7418="Wine",SUM(LOOKUP(2,1/(SRP!$B$15:$B$19&lt;=E7418)/(SRP!$C$15:$C$19&gt;=E7418),SRP!$D$15:$D$19)*(G7418/100)*(E7418/1000)),IF(C7418="Ready to Drink",SUM(LOOKUP(2,1/(SRP!$B$10:$B$14&lt;=E7418)/(SRP!$C$10:$C$14&gt;=E7418),SRP!$D$10:$D$14)*(G7418/100)*(E7418/1000)),0))))),2)</f>
        <v>14.87</v>
      </c>
    </row>
    <row r="7419" spans="1:11" x14ac:dyDescent="0.35">
      <c r="A7419" s="2">
        <v>56640</v>
      </c>
      <c r="B7419" s="76" t="s">
        <v>5862</v>
      </c>
      <c r="C7419" s="76" t="s">
        <v>5938</v>
      </c>
      <c r="D7419" s="76" t="s">
        <v>5279</v>
      </c>
      <c r="E7419" s="76">
        <v>4260</v>
      </c>
      <c r="F7419" s="76">
        <v>2</v>
      </c>
      <c r="G7419" s="77">
        <v>5</v>
      </c>
      <c r="H7419" s="76" t="s">
        <v>3324</v>
      </c>
      <c r="I7419" s="77">
        <v>33.29</v>
      </c>
      <c r="J7419" s="2">
        <v>12</v>
      </c>
      <c r="K7419" s="119" cm="1">
        <f t="array" ref="K7419">ROUND(IF(C7419="Beer",SUM(LOOKUP(2,1/(SRP!$B$7:$B$9&lt;=E7419)/(SRP!$C$7:$C$9&gt;=E7419),SRP!$D$7:$D$9)*(G7419/100)*(E7419/1000)),IF(C7419="Spirits",SUM(LOOKUP(2,1/(SRP!$B$2:$B$6&lt;=E7419)/(SRP!$C$2:$C$6&gt;=E7419),SRP!$D$2:$D$6)*(G7419/100)*(E7419/1000)),IF(AND(C7419="Wine",D7419="Fortified Wines"),SUM(LOOKUP(2,1/(SRP!$B$20:$B$23&lt;=E7419)/(SRP!$C$20:$C$23&gt;=E7419),SRP!$D$20:$D$23)*(G7419/100)*(E7419/1000)),IF(C7419="Wine",SUM(LOOKUP(2,1/(SRP!$B$15:$B$19&lt;=E7419)/(SRP!$C$15:$C$19&gt;=E7419),SRP!$D$15:$D$19)*(G7419/100)*(E7419/1000)),IF(C7419="Ready to Drink",SUM(LOOKUP(2,1/(SRP!$B$10:$B$14&lt;=E7419)/(SRP!$C$10:$C$14&gt;=E7419),SRP!$D$10:$D$14)*(G7419/100)*(E7419/1000)),0))))),2)</f>
        <v>14.87</v>
      </c>
    </row>
    <row r="7420" spans="1:11" x14ac:dyDescent="0.35">
      <c r="A7420" s="2">
        <v>56647</v>
      </c>
      <c r="B7420" s="76" t="s">
        <v>5863</v>
      </c>
      <c r="C7420" s="76" t="s">
        <v>5938</v>
      </c>
      <c r="D7420" s="76" t="s">
        <v>5746</v>
      </c>
      <c r="E7420" s="76">
        <v>4260</v>
      </c>
      <c r="F7420" s="76">
        <v>2</v>
      </c>
      <c r="G7420" s="77">
        <v>7</v>
      </c>
      <c r="H7420" s="76" t="s">
        <v>3324</v>
      </c>
      <c r="I7420" s="77">
        <v>35.29</v>
      </c>
      <c r="J7420" s="2">
        <v>12</v>
      </c>
      <c r="K7420" s="119" cm="1">
        <f t="array" ref="K7420">ROUND(IF(C7420="Beer",SUM(LOOKUP(2,1/(SRP!$B$7:$B$9&lt;=E7420)/(SRP!$C$7:$C$9&gt;=E7420),SRP!$D$7:$D$9)*(G7420/100)*(E7420/1000)),IF(C7420="Spirits",SUM(LOOKUP(2,1/(SRP!$B$2:$B$6&lt;=E7420)/(SRP!$C$2:$C$6&gt;=E7420),SRP!$D$2:$D$6)*(G7420/100)*(E7420/1000)),IF(AND(C7420="Wine",D7420="Fortified Wines"),SUM(LOOKUP(2,1/(SRP!$B$20:$B$23&lt;=E7420)/(SRP!$C$20:$C$23&gt;=E7420),SRP!$D$20:$D$23)*(G7420/100)*(E7420/1000)),IF(C7420="Wine",SUM(LOOKUP(2,1/(SRP!$B$15:$B$19&lt;=E7420)/(SRP!$C$15:$C$19&gt;=E7420),SRP!$D$15:$D$19)*(G7420/100)*(E7420/1000)),IF(C7420="Ready to Drink",SUM(LOOKUP(2,1/(SRP!$B$10:$B$14&lt;=E7420)/(SRP!$C$10:$C$14&gt;=E7420),SRP!$D$10:$D$14)*(G7420/100)*(E7420/1000)),0))))),2)</f>
        <v>20.82</v>
      </c>
    </row>
    <row r="7421" spans="1:11" x14ac:dyDescent="0.35">
      <c r="A7421" s="2">
        <v>56647</v>
      </c>
      <c r="B7421" s="76" t="s">
        <v>5863</v>
      </c>
      <c r="C7421" s="76" t="s">
        <v>5938</v>
      </c>
      <c r="D7421" s="76" t="s">
        <v>5746</v>
      </c>
      <c r="E7421" s="76">
        <v>4260</v>
      </c>
      <c r="F7421" s="76">
        <v>2</v>
      </c>
      <c r="G7421" s="77">
        <v>7</v>
      </c>
      <c r="H7421" s="76" t="s">
        <v>3324</v>
      </c>
      <c r="I7421" s="77">
        <v>35.29</v>
      </c>
      <c r="J7421" s="2">
        <v>12</v>
      </c>
      <c r="K7421" s="119" cm="1">
        <f t="array" ref="K7421">ROUND(IF(C7421="Beer",SUM(LOOKUP(2,1/(SRP!$B$7:$B$9&lt;=E7421)/(SRP!$C$7:$C$9&gt;=E7421),SRP!$D$7:$D$9)*(G7421/100)*(E7421/1000)),IF(C7421="Spirits",SUM(LOOKUP(2,1/(SRP!$B$2:$B$6&lt;=E7421)/(SRP!$C$2:$C$6&gt;=E7421),SRP!$D$2:$D$6)*(G7421/100)*(E7421/1000)),IF(AND(C7421="Wine",D7421="Fortified Wines"),SUM(LOOKUP(2,1/(SRP!$B$20:$B$23&lt;=E7421)/(SRP!$C$20:$C$23&gt;=E7421),SRP!$D$20:$D$23)*(G7421/100)*(E7421/1000)),IF(C7421="Wine",SUM(LOOKUP(2,1/(SRP!$B$15:$B$19&lt;=E7421)/(SRP!$C$15:$C$19&gt;=E7421),SRP!$D$15:$D$19)*(G7421/100)*(E7421/1000)),IF(C7421="Ready to Drink",SUM(LOOKUP(2,1/(SRP!$B$10:$B$14&lt;=E7421)/(SRP!$C$10:$C$14&gt;=E7421),SRP!$D$10:$D$14)*(G7421/100)*(E7421/1000)),0))))),2)</f>
        <v>20.82</v>
      </c>
    </row>
    <row r="7422" spans="1:11" x14ac:dyDescent="0.35">
      <c r="A7422" s="2">
        <v>56657</v>
      </c>
      <c r="B7422" s="76" t="s">
        <v>5864</v>
      </c>
      <c r="C7422" s="76" t="s">
        <v>286</v>
      </c>
      <c r="D7422" s="76" t="s">
        <v>5245</v>
      </c>
      <c r="E7422" s="76">
        <v>750</v>
      </c>
      <c r="F7422" s="76">
        <v>12</v>
      </c>
      <c r="G7422" s="77">
        <v>12</v>
      </c>
      <c r="H7422" s="76" t="s">
        <v>5939</v>
      </c>
      <c r="I7422" s="77">
        <v>13.49</v>
      </c>
      <c r="J7422" s="2">
        <v>1</v>
      </c>
      <c r="K7422" s="119" cm="1">
        <f t="array" ref="K7422">ROUND(IF(C7422="Beer",SUM(LOOKUP(2,1/(SRP!$B$7:$B$9&lt;=E7422)/(SRP!$C$7:$C$9&gt;=E7422),SRP!$D$7:$D$9)*(G7422/100)*(E7422/1000)),IF(C7422="Spirits",SUM(LOOKUP(2,1/(SRP!$B$2:$B$6&lt;=E7422)/(SRP!$C$2:$C$6&gt;=E7422),SRP!$D$2:$D$6)*(G7422/100)*(E7422/1000)),IF(AND(C7422="Wine",D7422="Fortified Wines"),SUM(LOOKUP(2,1/(SRP!$B$20:$B$23&lt;=E7422)/(SRP!$C$20:$C$23&gt;=E7422),SRP!$D$20:$D$23)*(G7422/100)*(E7422/1000)),IF(C7422="Wine",SUM(LOOKUP(2,1/(SRP!$B$15:$B$19&lt;=E7422)/(SRP!$C$15:$C$19&gt;=E7422),SRP!$D$15:$D$19)*(G7422/100)*(E7422/1000)),IF(C7422="Ready to Drink",SUM(LOOKUP(2,1/(SRP!$B$10:$B$14&lt;=E7422)/(SRP!$C$10:$C$14&gt;=E7422),SRP!$D$10:$D$14)*(G7422/100)*(E7422/1000)),0))))),2)</f>
        <v>6.28</v>
      </c>
    </row>
    <row r="7423" spans="1:11" x14ac:dyDescent="0.35">
      <c r="A7423" s="2">
        <v>56658</v>
      </c>
      <c r="B7423" s="76" t="s">
        <v>5865</v>
      </c>
      <c r="C7423" s="76" t="s">
        <v>286</v>
      </c>
      <c r="D7423" s="76" t="s">
        <v>5236</v>
      </c>
      <c r="E7423" s="76">
        <v>750</v>
      </c>
      <c r="F7423" s="76">
        <v>12</v>
      </c>
      <c r="G7423" s="77">
        <v>13</v>
      </c>
      <c r="H7423" s="76" t="s">
        <v>5939</v>
      </c>
      <c r="I7423" s="77">
        <v>13.49</v>
      </c>
      <c r="J7423" s="2">
        <v>1</v>
      </c>
      <c r="K7423" s="119" cm="1">
        <f t="array" ref="K7423">ROUND(IF(C7423="Beer",SUM(LOOKUP(2,1/(SRP!$B$7:$B$9&lt;=E7423)/(SRP!$C$7:$C$9&gt;=E7423),SRP!$D$7:$D$9)*(G7423/100)*(E7423/1000)),IF(C7423="Spirits",SUM(LOOKUP(2,1/(SRP!$B$2:$B$6&lt;=E7423)/(SRP!$C$2:$C$6&gt;=E7423),SRP!$D$2:$D$6)*(G7423/100)*(E7423/1000)),IF(AND(C7423="Wine",D7423="Fortified Wines"),SUM(LOOKUP(2,1/(SRP!$B$20:$B$23&lt;=E7423)/(SRP!$C$20:$C$23&gt;=E7423),SRP!$D$20:$D$23)*(G7423/100)*(E7423/1000)),IF(C7423="Wine",SUM(LOOKUP(2,1/(SRP!$B$15:$B$19&lt;=E7423)/(SRP!$C$15:$C$19&gt;=E7423),SRP!$D$15:$D$19)*(G7423/100)*(E7423/1000)),IF(C7423="Ready to Drink",SUM(LOOKUP(2,1/(SRP!$B$10:$B$14&lt;=E7423)/(SRP!$C$10:$C$14&gt;=E7423),SRP!$D$10:$D$14)*(G7423/100)*(E7423/1000)),0))))),2)</f>
        <v>6.81</v>
      </c>
    </row>
    <row r="7424" spans="1:11" x14ac:dyDescent="0.35">
      <c r="A7424" s="2">
        <v>56662</v>
      </c>
      <c r="B7424" s="76" t="s">
        <v>5866</v>
      </c>
      <c r="C7424" s="76" t="s">
        <v>286</v>
      </c>
      <c r="D7424" s="76" t="s">
        <v>5245</v>
      </c>
      <c r="E7424" s="76">
        <v>750</v>
      </c>
      <c r="F7424" s="76">
        <v>12</v>
      </c>
      <c r="G7424" s="77">
        <v>13</v>
      </c>
      <c r="H7424" s="76" t="s">
        <v>5939</v>
      </c>
      <c r="I7424" s="77">
        <v>13.49</v>
      </c>
      <c r="J7424" s="2">
        <v>1</v>
      </c>
      <c r="K7424" s="119" cm="1">
        <f t="array" ref="K7424">ROUND(IF(C7424="Beer",SUM(LOOKUP(2,1/(SRP!$B$7:$B$9&lt;=E7424)/(SRP!$C$7:$C$9&gt;=E7424),SRP!$D$7:$D$9)*(G7424/100)*(E7424/1000)),IF(C7424="Spirits",SUM(LOOKUP(2,1/(SRP!$B$2:$B$6&lt;=E7424)/(SRP!$C$2:$C$6&gt;=E7424),SRP!$D$2:$D$6)*(G7424/100)*(E7424/1000)),IF(AND(C7424="Wine",D7424="Fortified Wines"),SUM(LOOKUP(2,1/(SRP!$B$20:$B$23&lt;=E7424)/(SRP!$C$20:$C$23&gt;=E7424),SRP!$D$20:$D$23)*(G7424/100)*(E7424/1000)),IF(C7424="Wine",SUM(LOOKUP(2,1/(SRP!$B$15:$B$19&lt;=E7424)/(SRP!$C$15:$C$19&gt;=E7424),SRP!$D$15:$D$19)*(G7424/100)*(E7424/1000)),IF(C7424="Ready to Drink",SUM(LOOKUP(2,1/(SRP!$B$10:$B$14&lt;=E7424)/(SRP!$C$10:$C$14&gt;=E7424),SRP!$D$10:$D$14)*(G7424/100)*(E7424/1000)),0))))),2)</f>
        <v>6.81</v>
      </c>
    </row>
    <row r="7425" spans="1:11" x14ac:dyDescent="0.35">
      <c r="A7425" s="2">
        <v>56664</v>
      </c>
      <c r="B7425" s="76" t="s">
        <v>5867</v>
      </c>
      <c r="C7425" s="76" t="s">
        <v>5938</v>
      </c>
      <c r="D7425" s="76" t="s">
        <v>5746</v>
      </c>
      <c r="E7425" s="76">
        <v>4260</v>
      </c>
      <c r="F7425" s="76">
        <v>2</v>
      </c>
      <c r="G7425" s="77">
        <v>4.5</v>
      </c>
      <c r="H7425" s="76" t="s">
        <v>3324</v>
      </c>
      <c r="I7425" s="77">
        <v>33.29</v>
      </c>
      <c r="J7425" s="2">
        <v>12</v>
      </c>
      <c r="K7425" s="119" cm="1">
        <f t="array" ref="K7425">ROUND(IF(C7425="Beer",SUM(LOOKUP(2,1/(SRP!$B$7:$B$9&lt;=E7425)/(SRP!$C$7:$C$9&gt;=E7425),SRP!$D$7:$D$9)*(G7425/100)*(E7425/1000)),IF(C7425="Spirits",SUM(LOOKUP(2,1/(SRP!$B$2:$B$6&lt;=E7425)/(SRP!$C$2:$C$6&gt;=E7425),SRP!$D$2:$D$6)*(G7425/100)*(E7425/1000)),IF(AND(C7425="Wine",D7425="Fortified Wines"),SUM(LOOKUP(2,1/(SRP!$B$20:$B$23&lt;=E7425)/(SRP!$C$20:$C$23&gt;=E7425),SRP!$D$20:$D$23)*(G7425/100)*(E7425/1000)),IF(C7425="Wine",SUM(LOOKUP(2,1/(SRP!$B$15:$B$19&lt;=E7425)/(SRP!$C$15:$C$19&gt;=E7425),SRP!$D$15:$D$19)*(G7425/100)*(E7425/1000)),IF(C7425="Ready to Drink",SUM(LOOKUP(2,1/(SRP!$B$10:$B$14&lt;=E7425)/(SRP!$C$10:$C$14&gt;=E7425),SRP!$D$10:$D$14)*(G7425/100)*(E7425/1000)),0))))),2)</f>
        <v>13.38</v>
      </c>
    </row>
    <row r="7426" spans="1:11" x14ac:dyDescent="0.35">
      <c r="A7426" s="2">
        <v>56664</v>
      </c>
      <c r="B7426" s="76" t="s">
        <v>5867</v>
      </c>
      <c r="C7426" s="76" t="s">
        <v>5938</v>
      </c>
      <c r="D7426" s="76" t="s">
        <v>5746</v>
      </c>
      <c r="E7426" s="76">
        <v>4260</v>
      </c>
      <c r="F7426" s="76">
        <v>2</v>
      </c>
      <c r="G7426" s="77">
        <v>4.5</v>
      </c>
      <c r="H7426" s="76" t="s">
        <v>3324</v>
      </c>
      <c r="I7426" s="77">
        <v>33.29</v>
      </c>
      <c r="J7426" s="2">
        <v>12</v>
      </c>
      <c r="K7426" s="119" cm="1">
        <f t="array" ref="K7426">ROUND(IF(C7426="Beer",SUM(LOOKUP(2,1/(SRP!$B$7:$B$9&lt;=E7426)/(SRP!$C$7:$C$9&gt;=E7426),SRP!$D$7:$D$9)*(G7426/100)*(E7426/1000)),IF(C7426="Spirits",SUM(LOOKUP(2,1/(SRP!$B$2:$B$6&lt;=E7426)/(SRP!$C$2:$C$6&gt;=E7426),SRP!$D$2:$D$6)*(G7426/100)*(E7426/1000)),IF(AND(C7426="Wine",D7426="Fortified Wines"),SUM(LOOKUP(2,1/(SRP!$B$20:$B$23&lt;=E7426)/(SRP!$C$20:$C$23&gt;=E7426),SRP!$D$20:$D$23)*(G7426/100)*(E7426/1000)),IF(C7426="Wine",SUM(LOOKUP(2,1/(SRP!$B$15:$B$19&lt;=E7426)/(SRP!$C$15:$C$19&gt;=E7426),SRP!$D$15:$D$19)*(G7426/100)*(E7426/1000)),IF(C7426="Ready to Drink",SUM(LOOKUP(2,1/(SRP!$B$10:$B$14&lt;=E7426)/(SRP!$C$10:$C$14&gt;=E7426),SRP!$D$10:$D$14)*(G7426/100)*(E7426/1000)),0))))),2)</f>
        <v>13.38</v>
      </c>
    </row>
    <row r="7427" spans="1:11" x14ac:dyDescent="0.35">
      <c r="A7427" s="2">
        <v>56665</v>
      </c>
      <c r="B7427" s="76" t="s">
        <v>5868</v>
      </c>
      <c r="C7427" s="76" t="s">
        <v>5938</v>
      </c>
      <c r="D7427" s="76" t="s">
        <v>5746</v>
      </c>
      <c r="E7427" s="76">
        <v>473</v>
      </c>
      <c r="F7427" s="76">
        <v>24</v>
      </c>
      <c r="G7427" s="77">
        <v>4.5</v>
      </c>
      <c r="H7427" s="76" t="s">
        <v>3324</v>
      </c>
      <c r="I7427" s="77">
        <v>3.79</v>
      </c>
      <c r="J7427" s="2">
        <v>1</v>
      </c>
      <c r="K7427" s="119" cm="1">
        <f t="array" ref="K7427">ROUND(IF(C7427="Beer",SUM(LOOKUP(2,1/(SRP!$B$7:$B$9&lt;=E7427)/(SRP!$C$7:$C$9&gt;=E7427),SRP!$D$7:$D$9)*(G7427/100)*(E7427/1000)),IF(C7427="Spirits",SUM(LOOKUP(2,1/(SRP!$B$2:$B$6&lt;=E7427)/(SRP!$C$2:$C$6&gt;=E7427),SRP!$D$2:$D$6)*(G7427/100)*(E7427/1000)),IF(AND(C7427="Wine",D7427="Fortified Wines"),SUM(LOOKUP(2,1/(SRP!$B$20:$B$23&lt;=E7427)/(SRP!$C$20:$C$23&gt;=E7427),SRP!$D$20:$D$23)*(G7427/100)*(E7427/1000)),IF(C7427="Wine",SUM(LOOKUP(2,1/(SRP!$B$15:$B$19&lt;=E7427)/(SRP!$C$15:$C$19&gt;=E7427),SRP!$D$15:$D$19)*(G7427/100)*(E7427/1000)),IF(C7427="Ready to Drink",SUM(LOOKUP(2,1/(SRP!$B$10:$B$14&lt;=E7427)/(SRP!$C$10:$C$14&gt;=E7427),SRP!$D$10:$D$14)*(G7427/100)*(E7427/1000)),0))))),2)</f>
        <v>1.57</v>
      </c>
    </row>
    <row r="7428" spans="1:11" x14ac:dyDescent="0.35">
      <c r="A7428" s="2">
        <v>56665</v>
      </c>
      <c r="B7428" s="76" t="s">
        <v>5868</v>
      </c>
      <c r="C7428" s="76" t="s">
        <v>5938</v>
      </c>
      <c r="D7428" s="76" t="s">
        <v>5746</v>
      </c>
      <c r="E7428" s="76">
        <v>473</v>
      </c>
      <c r="F7428" s="76">
        <v>24</v>
      </c>
      <c r="G7428" s="77">
        <v>4.5</v>
      </c>
      <c r="H7428" s="76" t="s">
        <v>3324</v>
      </c>
      <c r="I7428" s="77">
        <v>3.79</v>
      </c>
      <c r="J7428" s="2">
        <v>1</v>
      </c>
      <c r="K7428" s="119" cm="1">
        <f t="array" ref="K7428">ROUND(IF(C7428="Beer",SUM(LOOKUP(2,1/(SRP!$B$7:$B$9&lt;=E7428)/(SRP!$C$7:$C$9&gt;=E7428),SRP!$D$7:$D$9)*(G7428/100)*(E7428/1000)),IF(C7428="Spirits",SUM(LOOKUP(2,1/(SRP!$B$2:$B$6&lt;=E7428)/(SRP!$C$2:$C$6&gt;=E7428),SRP!$D$2:$D$6)*(G7428/100)*(E7428/1000)),IF(AND(C7428="Wine",D7428="Fortified Wines"),SUM(LOOKUP(2,1/(SRP!$B$20:$B$23&lt;=E7428)/(SRP!$C$20:$C$23&gt;=E7428),SRP!$D$20:$D$23)*(G7428/100)*(E7428/1000)),IF(C7428="Wine",SUM(LOOKUP(2,1/(SRP!$B$15:$B$19&lt;=E7428)/(SRP!$C$15:$C$19&gt;=E7428),SRP!$D$15:$D$19)*(G7428/100)*(E7428/1000)),IF(C7428="Ready to Drink",SUM(LOOKUP(2,1/(SRP!$B$10:$B$14&lt;=E7428)/(SRP!$C$10:$C$14&gt;=E7428),SRP!$D$10:$D$14)*(G7428/100)*(E7428/1000)),0))))),2)</f>
        <v>1.57</v>
      </c>
    </row>
    <row r="7429" spans="1:11" x14ac:dyDescent="0.35">
      <c r="A7429" s="2">
        <v>56679</v>
      </c>
      <c r="B7429" s="76" t="s">
        <v>5869</v>
      </c>
      <c r="C7429" s="76" t="s">
        <v>287</v>
      </c>
      <c r="D7429" s="76" t="s">
        <v>5230</v>
      </c>
      <c r="E7429" s="76">
        <v>473</v>
      </c>
      <c r="F7429" s="76">
        <v>24</v>
      </c>
      <c r="G7429" s="77">
        <v>4.5</v>
      </c>
      <c r="H7429" s="76" t="s">
        <v>3387</v>
      </c>
      <c r="I7429" s="77">
        <v>3.99</v>
      </c>
      <c r="J7429" s="2">
        <v>1</v>
      </c>
      <c r="K7429" s="119" cm="1">
        <f t="array" ref="K7429">ROUND(IF(C7429="Beer",SUM(LOOKUP(2,1/(SRP!$B$7:$B$9&lt;=E7429)/(SRP!$C$7:$C$9&gt;=E7429),SRP!$D$7:$D$9)*(G7429/100)*(E7429/1000)),IF(C7429="Spirits",SUM(LOOKUP(2,1/(SRP!$B$2:$B$6&lt;=E7429)/(SRP!$C$2:$C$6&gt;=E7429),SRP!$D$2:$D$6)*(G7429/100)*(E7429/1000)),IF(AND(C7429="Wine",D7429="Fortified Wines"),SUM(LOOKUP(2,1/(SRP!$B$20:$B$23&lt;=E7429)/(SRP!$C$20:$C$23&gt;=E7429),SRP!$D$20:$D$23)*(G7429/100)*(E7429/1000)),IF(C7429="Wine",SUM(LOOKUP(2,1/(SRP!$B$15:$B$19&lt;=E7429)/(SRP!$C$15:$C$19&gt;=E7429),SRP!$D$15:$D$19)*(G7429/100)*(E7429/1000)),IF(C7429="Ready to Drink",SUM(LOOKUP(2,1/(SRP!$B$10:$B$14&lt;=E7429)/(SRP!$C$10:$C$14&gt;=E7429),SRP!$D$10:$D$14)*(G7429/100)*(E7429/1000)),0))))),2)</f>
        <v>1.49</v>
      </c>
    </row>
    <row r="7430" spans="1:11" x14ac:dyDescent="0.35">
      <c r="A7430" s="2">
        <v>56679</v>
      </c>
      <c r="B7430" s="76" t="s">
        <v>5869</v>
      </c>
      <c r="C7430" s="76" t="s">
        <v>287</v>
      </c>
      <c r="D7430" s="76" t="s">
        <v>5230</v>
      </c>
      <c r="E7430" s="76">
        <v>473</v>
      </c>
      <c r="F7430" s="76">
        <v>24</v>
      </c>
      <c r="G7430" s="77">
        <v>4.5</v>
      </c>
      <c r="H7430" s="76" t="s">
        <v>3387</v>
      </c>
      <c r="I7430" s="77">
        <v>3.99</v>
      </c>
      <c r="J7430" s="2">
        <v>1</v>
      </c>
      <c r="K7430" s="119" cm="1">
        <f t="array" ref="K7430">ROUND(IF(C7430="Beer",SUM(LOOKUP(2,1/(SRP!$B$7:$B$9&lt;=E7430)/(SRP!$C$7:$C$9&gt;=E7430),SRP!$D$7:$D$9)*(G7430/100)*(E7430/1000)),IF(C7430="Spirits",SUM(LOOKUP(2,1/(SRP!$B$2:$B$6&lt;=E7430)/(SRP!$C$2:$C$6&gt;=E7430),SRP!$D$2:$D$6)*(G7430/100)*(E7430/1000)),IF(AND(C7430="Wine",D7430="Fortified Wines"),SUM(LOOKUP(2,1/(SRP!$B$20:$B$23&lt;=E7430)/(SRP!$C$20:$C$23&gt;=E7430),SRP!$D$20:$D$23)*(G7430/100)*(E7430/1000)),IF(C7430="Wine",SUM(LOOKUP(2,1/(SRP!$B$15:$B$19&lt;=E7430)/(SRP!$C$15:$C$19&gt;=E7430),SRP!$D$15:$D$19)*(G7430/100)*(E7430/1000)),IF(C7430="Ready to Drink",SUM(LOOKUP(2,1/(SRP!$B$10:$B$14&lt;=E7430)/(SRP!$C$10:$C$14&gt;=E7430),SRP!$D$10:$D$14)*(G7430/100)*(E7430/1000)),0))))),2)</f>
        <v>1.49</v>
      </c>
    </row>
    <row r="7431" spans="1:11" x14ac:dyDescent="0.35">
      <c r="A7431" s="2">
        <v>56684</v>
      </c>
      <c r="B7431" s="76" t="s">
        <v>5870</v>
      </c>
      <c r="C7431" s="76" t="s">
        <v>287</v>
      </c>
      <c r="D7431" s="76" t="s">
        <v>5292</v>
      </c>
      <c r="E7431" s="76">
        <v>4260</v>
      </c>
      <c r="F7431" s="76">
        <v>1</v>
      </c>
      <c r="G7431" s="77">
        <v>4.5</v>
      </c>
      <c r="H7431" s="76" t="s">
        <v>3324</v>
      </c>
      <c r="I7431" s="77">
        <v>26.99</v>
      </c>
      <c r="J7431" s="2">
        <v>12</v>
      </c>
      <c r="K7431" s="119" cm="1">
        <f t="array" ref="K7431">ROUND(IF(C7431="Beer",SUM(LOOKUP(2,1/(SRP!$B$7:$B$9&lt;=E7431)/(SRP!$C$7:$C$9&gt;=E7431),SRP!$D$7:$D$9)*(G7431/100)*(E7431/1000)),IF(C7431="Spirits",SUM(LOOKUP(2,1/(SRP!$B$2:$B$6&lt;=E7431)/(SRP!$C$2:$C$6&gt;=E7431),SRP!$D$2:$D$6)*(G7431/100)*(E7431/1000)),IF(AND(C7431="Wine",D7431="Fortified Wines"),SUM(LOOKUP(2,1/(SRP!$B$20:$B$23&lt;=E7431)/(SRP!$C$20:$C$23&gt;=E7431),SRP!$D$20:$D$23)*(G7431/100)*(E7431/1000)),IF(C7431="Wine",SUM(LOOKUP(2,1/(SRP!$B$15:$B$19&lt;=E7431)/(SRP!$C$15:$C$19&gt;=E7431),SRP!$D$15:$D$19)*(G7431/100)*(E7431/1000)),IF(C7431="Ready to Drink",SUM(LOOKUP(2,1/(SRP!$B$10:$B$14&lt;=E7431)/(SRP!$C$10:$C$14&gt;=E7431),SRP!$D$10:$D$14)*(G7431/100)*(E7431/1000)),0))))),2)</f>
        <v>13.38</v>
      </c>
    </row>
    <row r="7432" spans="1:11" x14ac:dyDescent="0.35">
      <c r="A7432" s="2">
        <v>56684</v>
      </c>
      <c r="B7432" s="76" t="s">
        <v>5870</v>
      </c>
      <c r="C7432" s="76" t="s">
        <v>287</v>
      </c>
      <c r="D7432" s="76" t="s">
        <v>5292</v>
      </c>
      <c r="E7432" s="76">
        <v>4260</v>
      </c>
      <c r="F7432" s="76">
        <v>1</v>
      </c>
      <c r="G7432" s="77">
        <v>4.5</v>
      </c>
      <c r="H7432" s="76" t="s">
        <v>3324</v>
      </c>
      <c r="I7432" s="77">
        <v>26.99</v>
      </c>
      <c r="J7432" s="2">
        <v>12</v>
      </c>
      <c r="K7432" s="119" cm="1">
        <f t="array" ref="K7432">ROUND(IF(C7432="Beer",SUM(LOOKUP(2,1/(SRP!$B$7:$B$9&lt;=E7432)/(SRP!$C$7:$C$9&gt;=E7432),SRP!$D$7:$D$9)*(G7432/100)*(E7432/1000)),IF(C7432="Spirits",SUM(LOOKUP(2,1/(SRP!$B$2:$B$6&lt;=E7432)/(SRP!$C$2:$C$6&gt;=E7432),SRP!$D$2:$D$6)*(G7432/100)*(E7432/1000)),IF(AND(C7432="Wine",D7432="Fortified Wines"),SUM(LOOKUP(2,1/(SRP!$B$20:$B$23&lt;=E7432)/(SRP!$C$20:$C$23&gt;=E7432),SRP!$D$20:$D$23)*(G7432/100)*(E7432/1000)),IF(C7432="Wine",SUM(LOOKUP(2,1/(SRP!$B$15:$B$19&lt;=E7432)/(SRP!$C$15:$C$19&gt;=E7432),SRP!$D$15:$D$19)*(G7432/100)*(E7432/1000)),IF(C7432="Ready to Drink",SUM(LOOKUP(2,1/(SRP!$B$10:$B$14&lt;=E7432)/(SRP!$C$10:$C$14&gt;=E7432),SRP!$D$10:$D$14)*(G7432/100)*(E7432/1000)),0))))),2)</f>
        <v>13.38</v>
      </c>
    </row>
    <row r="7433" spans="1:11" x14ac:dyDescent="0.35">
      <c r="A7433" s="2">
        <v>56687</v>
      </c>
      <c r="B7433" s="76" t="s">
        <v>5871</v>
      </c>
      <c r="C7433" s="76" t="s">
        <v>287</v>
      </c>
      <c r="D7433" s="76" t="s">
        <v>5240</v>
      </c>
      <c r="E7433" s="76">
        <v>500</v>
      </c>
      <c r="F7433" s="76">
        <v>12</v>
      </c>
      <c r="G7433" s="77">
        <v>9</v>
      </c>
      <c r="H7433" s="76" t="s">
        <v>3380</v>
      </c>
      <c r="I7433" s="77">
        <v>8.99</v>
      </c>
      <c r="J7433" s="2">
        <v>1</v>
      </c>
      <c r="K7433" s="119" cm="1">
        <f t="array" ref="K7433">ROUND(IF(C7433="Beer",SUM(LOOKUP(2,1/(SRP!$B$7:$B$9&lt;=E7433)/(SRP!$C$7:$C$9&gt;=E7433),SRP!$D$7:$D$9)*(G7433/100)*(E7433/1000)),IF(C7433="Spirits",SUM(LOOKUP(2,1/(SRP!$B$2:$B$6&lt;=E7433)/(SRP!$C$2:$C$6&gt;=E7433),SRP!$D$2:$D$6)*(G7433/100)*(E7433/1000)),IF(AND(C7433="Wine",D7433="Fortified Wines"),SUM(LOOKUP(2,1/(SRP!$B$20:$B$23&lt;=E7433)/(SRP!$C$20:$C$23&gt;=E7433),SRP!$D$20:$D$23)*(G7433/100)*(E7433/1000)),IF(C7433="Wine",SUM(LOOKUP(2,1/(SRP!$B$15:$B$19&lt;=E7433)/(SRP!$C$15:$C$19&gt;=E7433),SRP!$D$15:$D$19)*(G7433/100)*(E7433/1000)),IF(C7433="Ready to Drink",SUM(LOOKUP(2,1/(SRP!$B$10:$B$14&lt;=E7433)/(SRP!$C$10:$C$14&gt;=E7433),SRP!$D$10:$D$14)*(G7433/100)*(E7433/1000)),0))))),2)</f>
        <v>3.14</v>
      </c>
    </row>
    <row r="7434" spans="1:11" x14ac:dyDescent="0.35">
      <c r="A7434" s="2">
        <v>56687</v>
      </c>
      <c r="B7434" s="76" t="s">
        <v>5871</v>
      </c>
      <c r="C7434" s="76" t="s">
        <v>287</v>
      </c>
      <c r="D7434" s="76" t="s">
        <v>5240</v>
      </c>
      <c r="E7434" s="76">
        <v>500</v>
      </c>
      <c r="F7434" s="76">
        <v>12</v>
      </c>
      <c r="G7434" s="77">
        <v>9</v>
      </c>
      <c r="H7434" s="76" t="s">
        <v>3380</v>
      </c>
      <c r="I7434" s="77">
        <v>8.99</v>
      </c>
      <c r="J7434" s="2">
        <v>1</v>
      </c>
      <c r="K7434" s="119" cm="1">
        <f t="array" ref="K7434">ROUND(IF(C7434="Beer",SUM(LOOKUP(2,1/(SRP!$B$7:$B$9&lt;=E7434)/(SRP!$C$7:$C$9&gt;=E7434),SRP!$D$7:$D$9)*(G7434/100)*(E7434/1000)),IF(C7434="Spirits",SUM(LOOKUP(2,1/(SRP!$B$2:$B$6&lt;=E7434)/(SRP!$C$2:$C$6&gt;=E7434),SRP!$D$2:$D$6)*(G7434/100)*(E7434/1000)),IF(AND(C7434="Wine",D7434="Fortified Wines"),SUM(LOOKUP(2,1/(SRP!$B$20:$B$23&lt;=E7434)/(SRP!$C$20:$C$23&gt;=E7434),SRP!$D$20:$D$23)*(G7434/100)*(E7434/1000)),IF(C7434="Wine",SUM(LOOKUP(2,1/(SRP!$B$15:$B$19&lt;=E7434)/(SRP!$C$15:$C$19&gt;=E7434),SRP!$D$15:$D$19)*(G7434/100)*(E7434/1000)),IF(C7434="Ready to Drink",SUM(LOOKUP(2,1/(SRP!$B$10:$B$14&lt;=E7434)/(SRP!$C$10:$C$14&gt;=E7434),SRP!$D$10:$D$14)*(G7434/100)*(E7434/1000)),0))))),2)</f>
        <v>3.14</v>
      </c>
    </row>
    <row r="7435" spans="1:11" x14ac:dyDescent="0.35">
      <c r="A7435" s="2">
        <v>56688</v>
      </c>
      <c r="B7435" s="76" t="s">
        <v>5872</v>
      </c>
      <c r="C7435" s="76" t="s">
        <v>287</v>
      </c>
      <c r="D7435" s="76" t="s">
        <v>5306</v>
      </c>
      <c r="E7435" s="76">
        <v>473</v>
      </c>
      <c r="F7435" s="76">
        <v>24</v>
      </c>
      <c r="G7435" s="77">
        <v>5</v>
      </c>
      <c r="H7435" s="76" t="s">
        <v>4070</v>
      </c>
      <c r="I7435" s="77">
        <v>4.79</v>
      </c>
      <c r="J7435" s="2">
        <v>1</v>
      </c>
      <c r="K7435" s="119" cm="1">
        <f t="array" ref="K7435">ROUND(IF(C7435="Beer",SUM(LOOKUP(2,1/(SRP!$B$7:$B$9&lt;=E7435)/(SRP!$C$7:$C$9&gt;=E7435),SRP!$D$7:$D$9)*(G7435/100)*(E7435/1000)),IF(C7435="Spirits",SUM(LOOKUP(2,1/(SRP!$B$2:$B$6&lt;=E7435)/(SRP!$C$2:$C$6&gt;=E7435),SRP!$D$2:$D$6)*(G7435/100)*(E7435/1000)),IF(AND(C7435="Wine",D7435="Fortified Wines"),SUM(LOOKUP(2,1/(SRP!$B$20:$B$23&lt;=E7435)/(SRP!$C$20:$C$23&gt;=E7435),SRP!$D$20:$D$23)*(G7435/100)*(E7435/1000)),IF(C7435="Wine",SUM(LOOKUP(2,1/(SRP!$B$15:$B$19&lt;=E7435)/(SRP!$C$15:$C$19&gt;=E7435),SRP!$D$15:$D$19)*(G7435/100)*(E7435/1000)),IF(C7435="Ready to Drink",SUM(LOOKUP(2,1/(SRP!$B$10:$B$14&lt;=E7435)/(SRP!$C$10:$C$14&gt;=E7435),SRP!$D$10:$D$14)*(G7435/100)*(E7435/1000)),0))))),2)</f>
        <v>1.65</v>
      </c>
    </row>
    <row r="7436" spans="1:11" x14ac:dyDescent="0.35">
      <c r="A7436" s="2">
        <v>56688</v>
      </c>
      <c r="B7436" s="76" t="s">
        <v>5872</v>
      </c>
      <c r="C7436" s="76" t="s">
        <v>287</v>
      </c>
      <c r="D7436" s="76" t="s">
        <v>5306</v>
      </c>
      <c r="E7436" s="76">
        <v>473</v>
      </c>
      <c r="F7436" s="76">
        <v>24</v>
      </c>
      <c r="G7436" s="77">
        <v>5</v>
      </c>
      <c r="H7436" s="76" t="s">
        <v>4070</v>
      </c>
      <c r="I7436" s="77">
        <v>4.79</v>
      </c>
      <c r="J7436" s="2">
        <v>1</v>
      </c>
      <c r="K7436" s="119" cm="1">
        <f t="array" ref="K7436">ROUND(IF(C7436="Beer",SUM(LOOKUP(2,1/(SRP!$B$7:$B$9&lt;=E7436)/(SRP!$C$7:$C$9&gt;=E7436),SRP!$D$7:$D$9)*(G7436/100)*(E7436/1000)),IF(C7436="Spirits",SUM(LOOKUP(2,1/(SRP!$B$2:$B$6&lt;=E7436)/(SRP!$C$2:$C$6&gt;=E7436),SRP!$D$2:$D$6)*(G7436/100)*(E7436/1000)),IF(AND(C7436="Wine",D7436="Fortified Wines"),SUM(LOOKUP(2,1/(SRP!$B$20:$B$23&lt;=E7436)/(SRP!$C$20:$C$23&gt;=E7436),SRP!$D$20:$D$23)*(G7436/100)*(E7436/1000)),IF(C7436="Wine",SUM(LOOKUP(2,1/(SRP!$B$15:$B$19&lt;=E7436)/(SRP!$C$15:$C$19&gt;=E7436),SRP!$D$15:$D$19)*(G7436/100)*(E7436/1000)),IF(C7436="Ready to Drink",SUM(LOOKUP(2,1/(SRP!$B$10:$B$14&lt;=E7436)/(SRP!$C$10:$C$14&gt;=E7436),SRP!$D$10:$D$14)*(G7436/100)*(E7436/1000)),0))))),2)</f>
        <v>1.65</v>
      </c>
    </row>
    <row r="7437" spans="1:11" x14ac:dyDescent="0.35">
      <c r="A7437" s="2">
        <v>56691</v>
      </c>
      <c r="B7437" s="76" t="s">
        <v>6040</v>
      </c>
      <c r="C7437" s="76" t="s">
        <v>5938</v>
      </c>
      <c r="D7437" s="76" t="s">
        <v>5279</v>
      </c>
      <c r="E7437" s="76">
        <v>1420</v>
      </c>
      <c r="F7437" s="76">
        <v>6</v>
      </c>
      <c r="G7437" s="77">
        <v>5</v>
      </c>
      <c r="H7437" s="76" t="s">
        <v>3363</v>
      </c>
      <c r="I7437" s="77">
        <v>13.99</v>
      </c>
      <c r="J7437" s="2">
        <v>4</v>
      </c>
      <c r="K7437" s="119" cm="1">
        <f t="array" ref="K7437">ROUND(IF(C7437="Beer",SUM(LOOKUP(2,1/(SRP!$B$7:$B$9&lt;=E7437)/(SRP!$C$7:$C$9&gt;=E7437),SRP!$D$7:$D$9)*(G7437/100)*(E7437/1000)),IF(C7437="Spirits",SUM(LOOKUP(2,1/(SRP!$B$2:$B$6&lt;=E7437)/(SRP!$C$2:$C$6&gt;=E7437),SRP!$D$2:$D$6)*(G7437/100)*(E7437/1000)),IF(AND(C7437="Wine",D7437="Fortified Wines"),SUM(LOOKUP(2,1/(SRP!$B$20:$B$23&lt;=E7437)/(SRP!$C$20:$C$23&gt;=E7437),SRP!$D$20:$D$23)*(G7437/100)*(E7437/1000)),IF(C7437="Wine",SUM(LOOKUP(2,1/(SRP!$B$15:$B$19&lt;=E7437)/(SRP!$C$15:$C$19&gt;=E7437),SRP!$D$15:$D$19)*(G7437/100)*(E7437/1000)),IF(C7437="Ready to Drink",SUM(LOOKUP(2,1/(SRP!$B$10:$B$14&lt;=E7437)/(SRP!$C$10:$C$14&gt;=E7437),SRP!$D$10:$D$14)*(G7437/100)*(E7437/1000)),0))))),2)</f>
        <v>4.96</v>
      </c>
    </row>
    <row r="7438" spans="1:11" x14ac:dyDescent="0.35">
      <c r="A7438" s="2">
        <v>56704</v>
      </c>
      <c r="B7438" s="76" t="s">
        <v>6041</v>
      </c>
      <c r="C7438" s="76" t="s">
        <v>5938</v>
      </c>
      <c r="D7438" s="76" t="s">
        <v>5283</v>
      </c>
      <c r="E7438" s="76">
        <v>1750</v>
      </c>
      <c r="F7438" s="76">
        <v>6</v>
      </c>
      <c r="G7438" s="77">
        <v>9.9499999999999993</v>
      </c>
      <c r="H7438" s="76" t="s">
        <v>3289</v>
      </c>
      <c r="I7438" s="77">
        <v>23.49</v>
      </c>
      <c r="J7438" s="2">
        <v>1</v>
      </c>
      <c r="K7438" s="119" cm="1">
        <f t="array" ref="K7438">ROUND(IF(C7438="Beer",SUM(LOOKUP(2,1/(SRP!$B$7:$B$9&lt;=E7438)/(SRP!$C$7:$C$9&gt;=E7438),SRP!$D$7:$D$9)*(G7438/100)*(E7438/1000)),IF(C7438="Spirits",SUM(LOOKUP(2,1/(SRP!$B$2:$B$6&lt;=E7438)/(SRP!$C$2:$C$6&gt;=E7438),SRP!$D$2:$D$6)*(G7438/100)*(E7438/1000)),IF(AND(C7438="Wine",D7438="Fortified Wines"),SUM(LOOKUP(2,1/(SRP!$B$20:$B$23&lt;=E7438)/(SRP!$C$20:$C$23&gt;=E7438),SRP!$D$20:$D$23)*(G7438/100)*(E7438/1000)),IF(C7438="Wine",SUM(LOOKUP(2,1/(SRP!$B$15:$B$19&lt;=E7438)/(SRP!$C$15:$C$19&gt;=E7438),SRP!$D$15:$D$19)*(G7438/100)*(E7438/1000)),IF(C7438="Ready to Drink",SUM(LOOKUP(2,1/(SRP!$B$10:$B$14&lt;=E7438)/(SRP!$C$10:$C$14&gt;=E7438),SRP!$D$10:$D$14)*(G7438/100)*(E7438/1000)),0))))),2)</f>
        <v>12.16</v>
      </c>
    </row>
    <row r="7439" spans="1:11" x14ac:dyDescent="0.35">
      <c r="A7439" s="2">
        <v>56707</v>
      </c>
      <c r="B7439" s="76" t="s">
        <v>6042</v>
      </c>
      <c r="C7439" s="76" t="s">
        <v>5938</v>
      </c>
      <c r="D7439" s="76" t="s">
        <v>5283</v>
      </c>
      <c r="E7439" s="76">
        <v>2840</v>
      </c>
      <c r="F7439" s="76">
        <v>3</v>
      </c>
      <c r="G7439" s="77">
        <v>7</v>
      </c>
      <c r="H7439" s="76" t="s">
        <v>3279</v>
      </c>
      <c r="I7439" s="77">
        <v>24.99</v>
      </c>
      <c r="J7439" s="2">
        <v>8</v>
      </c>
      <c r="K7439" s="119" cm="1">
        <f t="array" ref="K7439">ROUND(IF(C7439="Beer",SUM(LOOKUP(2,1/(SRP!$B$7:$B$9&lt;=E7439)/(SRP!$C$7:$C$9&gt;=E7439),SRP!$D$7:$D$9)*(G7439/100)*(E7439/1000)),IF(C7439="Spirits",SUM(LOOKUP(2,1/(SRP!$B$2:$B$6&lt;=E7439)/(SRP!$C$2:$C$6&gt;=E7439),SRP!$D$2:$D$6)*(G7439/100)*(E7439/1000)),IF(AND(C7439="Wine",D7439="Fortified Wines"),SUM(LOOKUP(2,1/(SRP!$B$20:$B$23&lt;=E7439)/(SRP!$C$20:$C$23&gt;=E7439),SRP!$D$20:$D$23)*(G7439/100)*(E7439/1000)),IF(C7439="Wine",SUM(LOOKUP(2,1/(SRP!$B$15:$B$19&lt;=E7439)/(SRP!$C$15:$C$19&gt;=E7439),SRP!$D$15:$D$19)*(G7439/100)*(E7439/1000)),IF(C7439="Ready to Drink",SUM(LOOKUP(2,1/(SRP!$B$10:$B$14&lt;=E7439)/(SRP!$C$10:$C$14&gt;=E7439),SRP!$D$10:$D$14)*(G7439/100)*(E7439/1000)),0))))),2)</f>
        <v>13.88</v>
      </c>
    </row>
    <row r="7440" spans="1:11" x14ac:dyDescent="0.35">
      <c r="A7440" s="2">
        <v>56709</v>
      </c>
      <c r="B7440" s="76" t="s">
        <v>6043</v>
      </c>
      <c r="C7440" s="76" t="s">
        <v>5938</v>
      </c>
      <c r="D7440" s="76" t="s">
        <v>5283</v>
      </c>
      <c r="E7440" s="76">
        <v>2840</v>
      </c>
      <c r="F7440" s="76">
        <v>3</v>
      </c>
      <c r="G7440" s="77">
        <v>7</v>
      </c>
      <c r="H7440" s="76" t="s">
        <v>3279</v>
      </c>
      <c r="I7440" s="77">
        <v>24.99</v>
      </c>
      <c r="J7440" s="2">
        <v>8</v>
      </c>
      <c r="K7440" s="119" cm="1">
        <f t="array" ref="K7440">ROUND(IF(C7440="Beer",SUM(LOOKUP(2,1/(SRP!$B$7:$B$9&lt;=E7440)/(SRP!$C$7:$C$9&gt;=E7440),SRP!$D$7:$D$9)*(G7440/100)*(E7440/1000)),IF(C7440="Spirits",SUM(LOOKUP(2,1/(SRP!$B$2:$B$6&lt;=E7440)/(SRP!$C$2:$C$6&gt;=E7440),SRP!$D$2:$D$6)*(G7440/100)*(E7440/1000)),IF(AND(C7440="Wine",D7440="Fortified Wines"),SUM(LOOKUP(2,1/(SRP!$B$20:$B$23&lt;=E7440)/(SRP!$C$20:$C$23&gt;=E7440),SRP!$D$20:$D$23)*(G7440/100)*(E7440/1000)),IF(C7440="Wine",SUM(LOOKUP(2,1/(SRP!$B$15:$B$19&lt;=E7440)/(SRP!$C$15:$C$19&gt;=E7440),SRP!$D$15:$D$19)*(G7440/100)*(E7440/1000)),IF(C7440="Ready to Drink",SUM(LOOKUP(2,1/(SRP!$B$10:$B$14&lt;=E7440)/(SRP!$C$10:$C$14&gt;=E7440),SRP!$D$10:$D$14)*(G7440/100)*(E7440/1000)),0))))),2)</f>
        <v>13.88</v>
      </c>
    </row>
    <row r="7441" spans="1:11" x14ac:dyDescent="0.35">
      <c r="A7441" s="2">
        <v>56718</v>
      </c>
      <c r="B7441" s="76" t="s">
        <v>5873</v>
      </c>
      <c r="C7441" s="76" t="s">
        <v>5938</v>
      </c>
      <c r="D7441" s="76" t="s">
        <v>5279</v>
      </c>
      <c r="E7441" s="76">
        <v>255</v>
      </c>
      <c r="F7441" s="76">
        <v>24</v>
      </c>
      <c r="G7441" s="77">
        <v>5</v>
      </c>
      <c r="H7441" s="76" t="s">
        <v>5874</v>
      </c>
      <c r="I7441" s="77">
        <v>4.6900000000000004</v>
      </c>
      <c r="J7441" s="2">
        <v>1</v>
      </c>
      <c r="K7441" s="119" cm="1">
        <f t="array" ref="K7441">ROUND(IF(C7441="Beer",SUM(LOOKUP(2,1/(SRP!$B$7:$B$9&lt;=E7441)/(SRP!$C$7:$C$9&gt;=E7441),SRP!$D$7:$D$9)*(G7441/100)*(E7441/1000)),IF(C7441="Spirits",SUM(LOOKUP(2,1/(SRP!$B$2:$B$6&lt;=E7441)/(SRP!$C$2:$C$6&gt;=E7441),SRP!$D$2:$D$6)*(G7441/100)*(E7441/1000)),IF(AND(C7441="Wine",D7441="Fortified Wines"),SUM(LOOKUP(2,1/(SRP!$B$20:$B$23&lt;=E7441)/(SRP!$C$20:$C$23&gt;=E7441),SRP!$D$20:$D$23)*(G7441/100)*(E7441/1000)),IF(C7441="Wine",SUM(LOOKUP(2,1/(SRP!$B$15:$B$19&lt;=E7441)/(SRP!$C$15:$C$19&gt;=E7441),SRP!$D$15:$D$19)*(G7441/100)*(E7441/1000)),IF(C7441="Ready to Drink",SUM(LOOKUP(2,1/(SRP!$B$10:$B$14&lt;=E7441)/(SRP!$C$10:$C$14&gt;=E7441),SRP!$D$10:$D$14)*(G7441/100)*(E7441/1000)),0))))),2)</f>
        <v>1.01</v>
      </c>
    </row>
    <row r="7442" spans="1:11" x14ac:dyDescent="0.35">
      <c r="A7442" s="2">
        <v>56719</v>
      </c>
      <c r="B7442" s="76" t="s">
        <v>5875</v>
      </c>
      <c r="C7442" s="76" t="s">
        <v>5938</v>
      </c>
      <c r="D7442" s="76" t="s">
        <v>5279</v>
      </c>
      <c r="E7442" s="76">
        <v>473</v>
      </c>
      <c r="F7442" s="76">
        <v>24</v>
      </c>
      <c r="G7442" s="77">
        <v>5</v>
      </c>
      <c r="H7442" s="76" t="s">
        <v>6879</v>
      </c>
      <c r="I7442" s="77">
        <v>5.5</v>
      </c>
      <c r="J7442" s="2">
        <v>1</v>
      </c>
      <c r="K7442" s="119" cm="1">
        <f t="array" ref="K7442">ROUND(IF(C7442="Beer",SUM(LOOKUP(2,1/(SRP!$B$7:$B$9&lt;=E7442)/(SRP!$C$7:$C$9&gt;=E7442),SRP!$D$7:$D$9)*(G7442/100)*(E7442/1000)),IF(C7442="Spirits",SUM(LOOKUP(2,1/(SRP!$B$2:$B$6&lt;=E7442)/(SRP!$C$2:$C$6&gt;=E7442),SRP!$D$2:$D$6)*(G7442/100)*(E7442/1000)),IF(AND(C7442="Wine",D7442="Fortified Wines"),SUM(LOOKUP(2,1/(SRP!$B$20:$B$23&lt;=E7442)/(SRP!$C$20:$C$23&gt;=E7442),SRP!$D$20:$D$23)*(G7442/100)*(E7442/1000)),IF(C7442="Wine",SUM(LOOKUP(2,1/(SRP!$B$15:$B$19&lt;=E7442)/(SRP!$C$15:$C$19&gt;=E7442),SRP!$D$15:$D$19)*(G7442/100)*(E7442/1000)),IF(C7442="Ready to Drink",SUM(LOOKUP(2,1/(SRP!$B$10:$B$14&lt;=E7442)/(SRP!$C$10:$C$14&gt;=E7442),SRP!$D$10:$D$14)*(G7442/100)*(E7442/1000)),0))))),2)</f>
        <v>1.75</v>
      </c>
    </row>
    <row r="7443" spans="1:11" x14ac:dyDescent="0.35">
      <c r="A7443" s="2">
        <v>56719</v>
      </c>
      <c r="B7443" s="76" t="s">
        <v>5875</v>
      </c>
      <c r="C7443" s="76" t="s">
        <v>5938</v>
      </c>
      <c r="D7443" s="76" t="s">
        <v>5279</v>
      </c>
      <c r="E7443" s="76">
        <v>473</v>
      </c>
      <c r="F7443" s="76">
        <v>24</v>
      </c>
      <c r="G7443" s="77">
        <v>5</v>
      </c>
      <c r="H7443" s="76" t="s">
        <v>4409</v>
      </c>
      <c r="I7443" s="77">
        <v>5.5</v>
      </c>
      <c r="J7443" s="2">
        <v>1</v>
      </c>
      <c r="K7443" s="119" cm="1">
        <f t="array" ref="K7443">ROUND(IF(C7443="Beer",SUM(LOOKUP(2,1/(SRP!$B$7:$B$9&lt;=E7443)/(SRP!$C$7:$C$9&gt;=E7443),SRP!$D$7:$D$9)*(G7443/100)*(E7443/1000)),IF(C7443="Spirits",SUM(LOOKUP(2,1/(SRP!$B$2:$B$6&lt;=E7443)/(SRP!$C$2:$C$6&gt;=E7443),SRP!$D$2:$D$6)*(G7443/100)*(E7443/1000)),IF(AND(C7443="Wine",D7443="Fortified Wines"),SUM(LOOKUP(2,1/(SRP!$B$20:$B$23&lt;=E7443)/(SRP!$C$20:$C$23&gt;=E7443),SRP!$D$20:$D$23)*(G7443/100)*(E7443/1000)),IF(C7443="Wine",SUM(LOOKUP(2,1/(SRP!$B$15:$B$19&lt;=E7443)/(SRP!$C$15:$C$19&gt;=E7443),SRP!$D$15:$D$19)*(G7443/100)*(E7443/1000)),IF(C7443="Ready to Drink",SUM(LOOKUP(2,1/(SRP!$B$10:$B$14&lt;=E7443)/(SRP!$C$10:$C$14&gt;=E7443),SRP!$D$10:$D$14)*(G7443/100)*(E7443/1000)),0))))),2)</f>
        <v>1.75</v>
      </c>
    </row>
    <row r="7444" spans="1:11" x14ac:dyDescent="0.35">
      <c r="A7444" s="2">
        <v>56720</v>
      </c>
      <c r="B7444" s="76" t="s">
        <v>5876</v>
      </c>
      <c r="C7444" s="76" t="s">
        <v>5938</v>
      </c>
      <c r="D7444" s="76" t="s">
        <v>5279</v>
      </c>
      <c r="E7444" s="76">
        <v>473</v>
      </c>
      <c r="F7444" s="76">
        <v>24</v>
      </c>
      <c r="G7444" s="77">
        <v>5.5</v>
      </c>
      <c r="H7444" s="76" t="s">
        <v>6879</v>
      </c>
      <c r="I7444" s="77">
        <v>5.5</v>
      </c>
      <c r="J7444" s="2">
        <v>1</v>
      </c>
      <c r="K7444" s="119" cm="1">
        <f t="array" ref="K7444">ROUND(IF(C7444="Beer",SUM(LOOKUP(2,1/(SRP!$B$7:$B$9&lt;=E7444)/(SRP!$C$7:$C$9&gt;=E7444),SRP!$D$7:$D$9)*(G7444/100)*(E7444/1000)),IF(C7444="Spirits",SUM(LOOKUP(2,1/(SRP!$B$2:$B$6&lt;=E7444)/(SRP!$C$2:$C$6&gt;=E7444),SRP!$D$2:$D$6)*(G7444/100)*(E7444/1000)),IF(AND(C7444="Wine",D7444="Fortified Wines"),SUM(LOOKUP(2,1/(SRP!$B$20:$B$23&lt;=E7444)/(SRP!$C$20:$C$23&gt;=E7444),SRP!$D$20:$D$23)*(G7444/100)*(E7444/1000)),IF(C7444="Wine",SUM(LOOKUP(2,1/(SRP!$B$15:$B$19&lt;=E7444)/(SRP!$C$15:$C$19&gt;=E7444),SRP!$D$15:$D$19)*(G7444/100)*(E7444/1000)),IF(C7444="Ready to Drink",SUM(LOOKUP(2,1/(SRP!$B$10:$B$14&lt;=E7444)/(SRP!$C$10:$C$14&gt;=E7444),SRP!$D$10:$D$14)*(G7444/100)*(E7444/1000)),0))))),2)</f>
        <v>1.92</v>
      </c>
    </row>
    <row r="7445" spans="1:11" x14ac:dyDescent="0.35">
      <c r="A7445" s="2">
        <v>56720</v>
      </c>
      <c r="B7445" s="76" t="s">
        <v>5876</v>
      </c>
      <c r="C7445" s="76" t="s">
        <v>5938</v>
      </c>
      <c r="D7445" s="76" t="s">
        <v>5279</v>
      </c>
      <c r="E7445" s="76">
        <v>473</v>
      </c>
      <c r="F7445" s="76">
        <v>24</v>
      </c>
      <c r="G7445" s="77">
        <v>5.5</v>
      </c>
      <c r="H7445" s="76" t="s">
        <v>4409</v>
      </c>
      <c r="I7445" s="77">
        <v>5.5</v>
      </c>
      <c r="J7445" s="2">
        <v>1</v>
      </c>
      <c r="K7445" s="119" cm="1">
        <f t="array" ref="K7445">ROUND(IF(C7445="Beer",SUM(LOOKUP(2,1/(SRP!$B$7:$B$9&lt;=E7445)/(SRP!$C$7:$C$9&gt;=E7445),SRP!$D$7:$D$9)*(G7445/100)*(E7445/1000)),IF(C7445="Spirits",SUM(LOOKUP(2,1/(SRP!$B$2:$B$6&lt;=E7445)/(SRP!$C$2:$C$6&gt;=E7445),SRP!$D$2:$D$6)*(G7445/100)*(E7445/1000)),IF(AND(C7445="Wine",D7445="Fortified Wines"),SUM(LOOKUP(2,1/(SRP!$B$20:$B$23&lt;=E7445)/(SRP!$C$20:$C$23&gt;=E7445),SRP!$D$20:$D$23)*(G7445/100)*(E7445/1000)),IF(C7445="Wine",SUM(LOOKUP(2,1/(SRP!$B$15:$B$19&lt;=E7445)/(SRP!$C$15:$C$19&gt;=E7445),SRP!$D$15:$D$19)*(G7445/100)*(E7445/1000)),IF(C7445="Ready to Drink",SUM(LOOKUP(2,1/(SRP!$B$10:$B$14&lt;=E7445)/(SRP!$C$10:$C$14&gt;=E7445),SRP!$D$10:$D$14)*(G7445/100)*(E7445/1000)),0))))),2)</f>
        <v>1.92</v>
      </c>
    </row>
    <row r="7446" spans="1:11" x14ac:dyDescent="0.35">
      <c r="A7446" s="2">
        <v>56723</v>
      </c>
      <c r="B7446" s="76" t="s">
        <v>5877</v>
      </c>
      <c r="C7446" s="76" t="s">
        <v>5938</v>
      </c>
      <c r="D7446" s="76" t="s">
        <v>5279</v>
      </c>
      <c r="E7446" s="76">
        <v>473</v>
      </c>
      <c r="F7446" s="76">
        <v>24</v>
      </c>
      <c r="G7446" s="77">
        <v>5</v>
      </c>
      <c r="H7446" s="76" t="s">
        <v>6879</v>
      </c>
      <c r="I7446" s="77">
        <v>5.5</v>
      </c>
      <c r="J7446" s="2">
        <v>1</v>
      </c>
      <c r="K7446" s="119" cm="1">
        <f t="array" ref="K7446">ROUND(IF(C7446="Beer",SUM(LOOKUP(2,1/(SRP!$B$7:$B$9&lt;=E7446)/(SRP!$C$7:$C$9&gt;=E7446),SRP!$D$7:$D$9)*(G7446/100)*(E7446/1000)),IF(C7446="Spirits",SUM(LOOKUP(2,1/(SRP!$B$2:$B$6&lt;=E7446)/(SRP!$C$2:$C$6&gt;=E7446),SRP!$D$2:$D$6)*(G7446/100)*(E7446/1000)),IF(AND(C7446="Wine",D7446="Fortified Wines"),SUM(LOOKUP(2,1/(SRP!$B$20:$B$23&lt;=E7446)/(SRP!$C$20:$C$23&gt;=E7446),SRP!$D$20:$D$23)*(G7446/100)*(E7446/1000)),IF(C7446="Wine",SUM(LOOKUP(2,1/(SRP!$B$15:$B$19&lt;=E7446)/(SRP!$C$15:$C$19&gt;=E7446),SRP!$D$15:$D$19)*(G7446/100)*(E7446/1000)),IF(C7446="Ready to Drink",SUM(LOOKUP(2,1/(SRP!$B$10:$B$14&lt;=E7446)/(SRP!$C$10:$C$14&gt;=E7446),SRP!$D$10:$D$14)*(G7446/100)*(E7446/1000)),0))))),2)</f>
        <v>1.75</v>
      </c>
    </row>
    <row r="7447" spans="1:11" x14ac:dyDescent="0.35">
      <c r="A7447" s="2">
        <v>56723</v>
      </c>
      <c r="B7447" s="76" t="s">
        <v>5877</v>
      </c>
      <c r="C7447" s="76" t="s">
        <v>5938</v>
      </c>
      <c r="D7447" s="76" t="s">
        <v>5279</v>
      </c>
      <c r="E7447" s="76">
        <v>473</v>
      </c>
      <c r="F7447" s="76">
        <v>24</v>
      </c>
      <c r="G7447" s="77">
        <v>5</v>
      </c>
      <c r="H7447" s="76" t="s">
        <v>4409</v>
      </c>
      <c r="I7447" s="77">
        <v>5.5</v>
      </c>
      <c r="J7447" s="2">
        <v>1</v>
      </c>
      <c r="K7447" s="119" cm="1">
        <f t="array" ref="K7447">ROUND(IF(C7447="Beer",SUM(LOOKUP(2,1/(SRP!$B$7:$B$9&lt;=E7447)/(SRP!$C$7:$C$9&gt;=E7447),SRP!$D$7:$D$9)*(G7447/100)*(E7447/1000)),IF(C7447="Spirits",SUM(LOOKUP(2,1/(SRP!$B$2:$B$6&lt;=E7447)/(SRP!$C$2:$C$6&gt;=E7447),SRP!$D$2:$D$6)*(G7447/100)*(E7447/1000)),IF(AND(C7447="Wine",D7447="Fortified Wines"),SUM(LOOKUP(2,1/(SRP!$B$20:$B$23&lt;=E7447)/(SRP!$C$20:$C$23&gt;=E7447),SRP!$D$20:$D$23)*(G7447/100)*(E7447/1000)),IF(C7447="Wine",SUM(LOOKUP(2,1/(SRP!$B$15:$B$19&lt;=E7447)/(SRP!$C$15:$C$19&gt;=E7447),SRP!$D$15:$D$19)*(G7447/100)*(E7447/1000)),IF(C7447="Ready to Drink",SUM(LOOKUP(2,1/(SRP!$B$10:$B$14&lt;=E7447)/(SRP!$C$10:$C$14&gt;=E7447),SRP!$D$10:$D$14)*(G7447/100)*(E7447/1000)),0))))),2)</f>
        <v>1.75</v>
      </c>
    </row>
    <row r="7448" spans="1:11" x14ac:dyDescent="0.35">
      <c r="A7448" s="2">
        <v>56726</v>
      </c>
      <c r="B7448" s="76" t="s">
        <v>5878</v>
      </c>
      <c r="C7448" s="76" t="s">
        <v>5938</v>
      </c>
      <c r="D7448" s="76" t="s">
        <v>5279</v>
      </c>
      <c r="E7448" s="76">
        <v>473</v>
      </c>
      <c r="F7448" s="76">
        <v>24</v>
      </c>
      <c r="G7448" s="77">
        <v>5</v>
      </c>
      <c r="H7448" s="76" t="s">
        <v>6879</v>
      </c>
      <c r="I7448" s="77">
        <v>5.5</v>
      </c>
      <c r="J7448" s="2">
        <v>1</v>
      </c>
      <c r="K7448" s="119" cm="1">
        <f t="array" ref="K7448">ROUND(IF(C7448="Beer",SUM(LOOKUP(2,1/(SRP!$B$7:$B$9&lt;=E7448)/(SRP!$C$7:$C$9&gt;=E7448),SRP!$D$7:$D$9)*(G7448/100)*(E7448/1000)),IF(C7448="Spirits",SUM(LOOKUP(2,1/(SRP!$B$2:$B$6&lt;=E7448)/(SRP!$C$2:$C$6&gt;=E7448),SRP!$D$2:$D$6)*(G7448/100)*(E7448/1000)),IF(AND(C7448="Wine",D7448="Fortified Wines"),SUM(LOOKUP(2,1/(SRP!$B$20:$B$23&lt;=E7448)/(SRP!$C$20:$C$23&gt;=E7448),SRP!$D$20:$D$23)*(G7448/100)*(E7448/1000)),IF(C7448="Wine",SUM(LOOKUP(2,1/(SRP!$B$15:$B$19&lt;=E7448)/(SRP!$C$15:$C$19&gt;=E7448),SRP!$D$15:$D$19)*(G7448/100)*(E7448/1000)),IF(C7448="Ready to Drink",SUM(LOOKUP(2,1/(SRP!$B$10:$B$14&lt;=E7448)/(SRP!$C$10:$C$14&gt;=E7448),SRP!$D$10:$D$14)*(G7448/100)*(E7448/1000)),0))))),2)</f>
        <v>1.75</v>
      </c>
    </row>
    <row r="7449" spans="1:11" x14ac:dyDescent="0.35">
      <c r="A7449" s="2">
        <v>56726</v>
      </c>
      <c r="B7449" s="76" t="s">
        <v>5878</v>
      </c>
      <c r="C7449" s="76" t="s">
        <v>5938</v>
      </c>
      <c r="D7449" s="76" t="s">
        <v>5279</v>
      </c>
      <c r="E7449" s="76">
        <v>473</v>
      </c>
      <c r="F7449" s="76">
        <v>24</v>
      </c>
      <c r="G7449" s="77">
        <v>5</v>
      </c>
      <c r="H7449" s="76" t="s">
        <v>4409</v>
      </c>
      <c r="I7449" s="77">
        <v>5.5</v>
      </c>
      <c r="J7449" s="2">
        <v>1</v>
      </c>
      <c r="K7449" s="119" cm="1">
        <f t="array" ref="K7449">ROUND(IF(C7449="Beer",SUM(LOOKUP(2,1/(SRP!$B$7:$B$9&lt;=E7449)/(SRP!$C$7:$C$9&gt;=E7449),SRP!$D$7:$D$9)*(G7449/100)*(E7449/1000)),IF(C7449="Spirits",SUM(LOOKUP(2,1/(SRP!$B$2:$B$6&lt;=E7449)/(SRP!$C$2:$C$6&gt;=E7449),SRP!$D$2:$D$6)*(G7449/100)*(E7449/1000)),IF(AND(C7449="Wine",D7449="Fortified Wines"),SUM(LOOKUP(2,1/(SRP!$B$20:$B$23&lt;=E7449)/(SRP!$C$20:$C$23&gt;=E7449),SRP!$D$20:$D$23)*(G7449/100)*(E7449/1000)),IF(C7449="Wine",SUM(LOOKUP(2,1/(SRP!$B$15:$B$19&lt;=E7449)/(SRP!$C$15:$C$19&gt;=E7449),SRP!$D$15:$D$19)*(G7449/100)*(E7449/1000)),IF(C7449="Ready to Drink",SUM(LOOKUP(2,1/(SRP!$B$10:$B$14&lt;=E7449)/(SRP!$C$10:$C$14&gt;=E7449),SRP!$D$10:$D$14)*(G7449/100)*(E7449/1000)),0))))),2)</f>
        <v>1.75</v>
      </c>
    </row>
    <row r="7450" spans="1:11" x14ac:dyDescent="0.35">
      <c r="A7450" s="2">
        <v>56730</v>
      </c>
      <c r="B7450" s="76" t="s">
        <v>5879</v>
      </c>
      <c r="C7450" s="76" t="s">
        <v>5938</v>
      </c>
      <c r="D7450" s="76" t="s">
        <v>5279</v>
      </c>
      <c r="E7450" s="76">
        <v>473</v>
      </c>
      <c r="F7450" s="76">
        <v>24</v>
      </c>
      <c r="G7450" s="77">
        <v>5</v>
      </c>
      <c r="H7450" s="76" t="s">
        <v>6879</v>
      </c>
      <c r="I7450" s="77">
        <v>5.75</v>
      </c>
      <c r="J7450" s="2">
        <v>1</v>
      </c>
      <c r="K7450" s="119" cm="1">
        <f t="array" ref="K7450">ROUND(IF(C7450="Beer",SUM(LOOKUP(2,1/(SRP!$B$7:$B$9&lt;=E7450)/(SRP!$C$7:$C$9&gt;=E7450),SRP!$D$7:$D$9)*(G7450/100)*(E7450/1000)),IF(C7450="Spirits",SUM(LOOKUP(2,1/(SRP!$B$2:$B$6&lt;=E7450)/(SRP!$C$2:$C$6&gt;=E7450),SRP!$D$2:$D$6)*(G7450/100)*(E7450/1000)),IF(AND(C7450="Wine",D7450="Fortified Wines"),SUM(LOOKUP(2,1/(SRP!$B$20:$B$23&lt;=E7450)/(SRP!$C$20:$C$23&gt;=E7450),SRP!$D$20:$D$23)*(G7450/100)*(E7450/1000)),IF(C7450="Wine",SUM(LOOKUP(2,1/(SRP!$B$15:$B$19&lt;=E7450)/(SRP!$C$15:$C$19&gt;=E7450),SRP!$D$15:$D$19)*(G7450/100)*(E7450/1000)),IF(C7450="Ready to Drink",SUM(LOOKUP(2,1/(SRP!$B$10:$B$14&lt;=E7450)/(SRP!$C$10:$C$14&gt;=E7450),SRP!$D$10:$D$14)*(G7450/100)*(E7450/1000)),0))))),2)</f>
        <v>1.75</v>
      </c>
    </row>
    <row r="7451" spans="1:11" x14ac:dyDescent="0.35">
      <c r="A7451" s="2">
        <v>56730</v>
      </c>
      <c r="B7451" s="76" t="s">
        <v>5879</v>
      </c>
      <c r="C7451" s="76" t="s">
        <v>5938</v>
      </c>
      <c r="D7451" s="76" t="s">
        <v>5279</v>
      </c>
      <c r="E7451" s="76">
        <v>473</v>
      </c>
      <c r="F7451" s="76">
        <v>24</v>
      </c>
      <c r="G7451" s="77">
        <v>5</v>
      </c>
      <c r="H7451" s="76" t="s">
        <v>4409</v>
      </c>
      <c r="I7451" s="77">
        <v>5.75</v>
      </c>
      <c r="J7451" s="2">
        <v>1</v>
      </c>
      <c r="K7451" s="119" cm="1">
        <f t="array" ref="K7451">ROUND(IF(C7451="Beer",SUM(LOOKUP(2,1/(SRP!$B$7:$B$9&lt;=E7451)/(SRP!$C$7:$C$9&gt;=E7451),SRP!$D$7:$D$9)*(G7451/100)*(E7451/1000)),IF(C7451="Spirits",SUM(LOOKUP(2,1/(SRP!$B$2:$B$6&lt;=E7451)/(SRP!$C$2:$C$6&gt;=E7451),SRP!$D$2:$D$6)*(G7451/100)*(E7451/1000)),IF(AND(C7451="Wine",D7451="Fortified Wines"),SUM(LOOKUP(2,1/(SRP!$B$20:$B$23&lt;=E7451)/(SRP!$C$20:$C$23&gt;=E7451),SRP!$D$20:$D$23)*(G7451/100)*(E7451/1000)),IF(C7451="Wine",SUM(LOOKUP(2,1/(SRP!$B$15:$B$19&lt;=E7451)/(SRP!$C$15:$C$19&gt;=E7451),SRP!$D$15:$D$19)*(G7451/100)*(E7451/1000)),IF(C7451="Ready to Drink",SUM(LOOKUP(2,1/(SRP!$B$10:$B$14&lt;=E7451)/(SRP!$C$10:$C$14&gt;=E7451),SRP!$D$10:$D$14)*(G7451/100)*(E7451/1000)),0))))),2)</f>
        <v>1.75</v>
      </c>
    </row>
    <row r="7452" spans="1:11" x14ac:dyDescent="0.35">
      <c r="A7452" s="2">
        <v>56734</v>
      </c>
      <c r="B7452" s="76" t="s">
        <v>5880</v>
      </c>
      <c r="C7452" s="76" t="s">
        <v>5938</v>
      </c>
      <c r="D7452" s="76" t="s">
        <v>5279</v>
      </c>
      <c r="E7452" s="76">
        <v>473</v>
      </c>
      <c r="F7452" s="76">
        <v>24</v>
      </c>
      <c r="G7452" s="77">
        <v>7</v>
      </c>
      <c r="H7452" s="76" t="s">
        <v>4999</v>
      </c>
      <c r="I7452" s="77">
        <v>4.6900000000000004</v>
      </c>
      <c r="J7452" s="2">
        <v>1</v>
      </c>
      <c r="K7452" s="119" cm="1">
        <f t="array" ref="K7452">ROUND(IF(C7452="Beer",SUM(LOOKUP(2,1/(SRP!$B$7:$B$9&lt;=E7452)/(SRP!$C$7:$C$9&gt;=E7452),SRP!$D$7:$D$9)*(G7452/100)*(E7452/1000)),IF(C7452="Spirits",SUM(LOOKUP(2,1/(SRP!$B$2:$B$6&lt;=E7452)/(SRP!$C$2:$C$6&gt;=E7452),SRP!$D$2:$D$6)*(G7452/100)*(E7452/1000)),IF(AND(C7452="Wine",D7452="Fortified Wines"),SUM(LOOKUP(2,1/(SRP!$B$20:$B$23&lt;=E7452)/(SRP!$C$20:$C$23&gt;=E7452),SRP!$D$20:$D$23)*(G7452/100)*(E7452/1000)),IF(C7452="Wine",SUM(LOOKUP(2,1/(SRP!$B$15:$B$19&lt;=E7452)/(SRP!$C$15:$C$19&gt;=E7452),SRP!$D$15:$D$19)*(G7452/100)*(E7452/1000)),IF(C7452="Ready to Drink",SUM(LOOKUP(2,1/(SRP!$B$10:$B$14&lt;=E7452)/(SRP!$C$10:$C$14&gt;=E7452),SRP!$D$10:$D$14)*(G7452/100)*(E7452/1000)),0))))),2)</f>
        <v>2.4500000000000002</v>
      </c>
    </row>
    <row r="7453" spans="1:11" x14ac:dyDescent="0.35">
      <c r="A7453" s="2">
        <v>56734</v>
      </c>
      <c r="B7453" s="76" t="s">
        <v>5880</v>
      </c>
      <c r="C7453" s="76" t="s">
        <v>5938</v>
      </c>
      <c r="D7453" s="76" t="s">
        <v>5279</v>
      </c>
      <c r="E7453" s="76">
        <v>473</v>
      </c>
      <c r="F7453" s="76">
        <v>24</v>
      </c>
      <c r="G7453" s="77">
        <v>7</v>
      </c>
      <c r="H7453" s="76" t="s">
        <v>4999</v>
      </c>
      <c r="I7453" s="77">
        <v>4.6900000000000004</v>
      </c>
      <c r="J7453" s="2">
        <v>1</v>
      </c>
      <c r="K7453" s="119" cm="1">
        <f t="array" ref="K7453">ROUND(IF(C7453="Beer",SUM(LOOKUP(2,1/(SRP!$B$7:$B$9&lt;=E7453)/(SRP!$C$7:$C$9&gt;=E7453),SRP!$D$7:$D$9)*(G7453/100)*(E7453/1000)),IF(C7453="Spirits",SUM(LOOKUP(2,1/(SRP!$B$2:$B$6&lt;=E7453)/(SRP!$C$2:$C$6&gt;=E7453),SRP!$D$2:$D$6)*(G7453/100)*(E7453/1000)),IF(AND(C7453="Wine",D7453="Fortified Wines"),SUM(LOOKUP(2,1/(SRP!$B$20:$B$23&lt;=E7453)/(SRP!$C$20:$C$23&gt;=E7453),SRP!$D$20:$D$23)*(G7453/100)*(E7453/1000)),IF(C7453="Wine",SUM(LOOKUP(2,1/(SRP!$B$15:$B$19&lt;=E7453)/(SRP!$C$15:$C$19&gt;=E7453),SRP!$D$15:$D$19)*(G7453/100)*(E7453/1000)),IF(C7453="Ready to Drink",SUM(LOOKUP(2,1/(SRP!$B$10:$B$14&lt;=E7453)/(SRP!$C$10:$C$14&gt;=E7453),SRP!$D$10:$D$14)*(G7453/100)*(E7453/1000)),0))))),2)</f>
        <v>2.4500000000000002</v>
      </c>
    </row>
    <row r="7454" spans="1:11" x14ac:dyDescent="0.35">
      <c r="A7454" s="2">
        <v>56735</v>
      </c>
      <c r="B7454" s="76" t="s">
        <v>5881</v>
      </c>
      <c r="C7454" s="76" t="s">
        <v>5938</v>
      </c>
      <c r="D7454" s="76" t="s">
        <v>5746</v>
      </c>
      <c r="E7454" s="76">
        <v>8520</v>
      </c>
      <c r="F7454" s="76">
        <v>1</v>
      </c>
      <c r="G7454" s="77">
        <v>4.5</v>
      </c>
      <c r="H7454" s="76" t="s">
        <v>3324</v>
      </c>
      <c r="I7454" s="77">
        <v>60.99</v>
      </c>
      <c r="J7454" s="2">
        <v>24</v>
      </c>
      <c r="K7454" s="119" cm="1">
        <f t="array" ref="K7454">ROUND(IF(C7454="Beer",SUM(LOOKUP(2,1/(SRP!$B$7:$B$9&lt;=E7454)/(SRP!$C$7:$C$9&gt;=E7454),SRP!$D$7:$D$9)*(G7454/100)*(E7454/1000)),IF(C7454="Spirits",SUM(LOOKUP(2,1/(SRP!$B$2:$B$6&lt;=E7454)/(SRP!$C$2:$C$6&gt;=E7454),SRP!$D$2:$D$6)*(G7454/100)*(E7454/1000)),IF(AND(C7454="Wine",D7454="Fortified Wines"),SUM(LOOKUP(2,1/(SRP!$B$20:$B$23&lt;=E7454)/(SRP!$C$20:$C$23&gt;=E7454),SRP!$D$20:$D$23)*(G7454/100)*(E7454/1000)),IF(C7454="Wine",SUM(LOOKUP(2,1/(SRP!$B$15:$B$19&lt;=E7454)/(SRP!$C$15:$C$19&gt;=E7454),SRP!$D$15:$D$19)*(G7454/100)*(E7454/1000)),IF(C7454="Ready to Drink",SUM(LOOKUP(2,1/(SRP!$B$10:$B$14&lt;=E7454)/(SRP!$C$10:$C$14&gt;=E7454),SRP!$D$10:$D$14)*(G7454/100)*(E7454/1000)),0))))),2)</f>
        <v>26.77</v>
      </c>
    </row>
    <row r="7455" spans="1:11" x14ac:dyDescent="0.35">
      <c r="A7455" s="2">
        <v>56735</v>
      </c>
      <c r="B7455" s="76" t="s">
        <v>5881</v>
      </c>
      <c r="C7455" s="76" t="s">
        <v>5938</v>
      </c>
      <c r="D7455" s="76" t="s">
        <v>5746</v>
      </c>
      <c r="E7455" s="76">
        <v>8520</v>
      </c>
      <c r="F7455" s="76">
        <v>1</v>
      </c>
      <c r="G7455" s="77">
        <v>4.5</v>
      </c>
      <c r="H7455" s="76" t="s">
        <v>3324</v>
      </c>
      <c r="I7455" s="77">
        <v>60.99</v>
      </c>
      <c r="J7455" s="2">
        <v>24</v>
      </c>
      <c r="K7455" s="119" cm="1">
        <f t="array" ref="K7455">ROUND(IF(C7455="Beer",SUM(LOOKUP(2,1/(SRP!$B$7:$B$9&lt;=E7455)/(SRP!$C$7:$C$9&gt;=E7455),SRP!$D$7:$D$9)*(G7455/100)*(E7455/1000)),IF(C7455="Spirits",SUM(LOOKUP(2,1/(SRP!$B$2:$B$6&lt;=E7455)/(SRP!$C$2:$C$6&gt;=E7455),SRP!$D$2:$D$6)*(G7455/100)*(E7455/1000)),IF(AND(C7455="Wine",D7455="Fortified Wines"),SUM(LOOKUP(2,1/(SRP!$B$20:$B$23&lt;=E7455)/(SRP!$C$20:$C$23&gt;=E7455),SRP!$D$20:$D$23)*(G7455/100)*(E7455/1000)),IF(C7455="Wine",SUM(LOOKUP(2,1/(SRP!$B$15:$B$19&lt;=E7455)/(SRP!$C$15:$C$19&gt;=E7455),SRP!$D$15:$D$19)*(G7455/100)*(E7455/1000)),IF(C7455="Ready to Drink",SUM(LOOKUP(2,1/(SRP!$B$10:$B$14&lt;=E7455)/(SRP!$C$10:$C$14&gt;=E7455),SRP!$D$10:$D$14)*(G7455/100)*(E7455/1000)),0))))),2)</f>
        <v>26.77</v>
      </c>
    </row>
    <row r="7456" spans="1:11" x14ac:dyDescent="0.35">
      <c r="A7456" s="2">
        <v>56736</v>
      </c>
      <c r="B7456" s="76" t="s">
        <v>6044</v>
      </c>
      <c r="C7456" s="76" t="s">
        <v>5938</v>
      </c>
      <c r="D7456" s="76" t="s">
        <v>5283</v>
      </c>
      <c r="E7456" s="76">
        <v>1420</v>
      </c>
      <c r="F7456" s="76">
        <v>6</v>
      </c>
      <c r="G7456" s="77">
        <v>7</v>
      </c>
      <c r="H7456" s="76" t="s">
        <v>3279</v>
      </c>
      <c r="I7456" s="77">
        <v>13.99</v>
      </c>
      <c r="J7456" s="2">
        <v>4</v>
      </c>
      <c r="K7456" s="119" cm="1">
        <f t="array" ref="K7456">ROUND(IF(C7456="Beer",SUM(LOOKUP(2,1/(SRP!$B$7:$B$9&lt;=E7456)/(SRP!$C$7:$C$9&gt;=E7456),SRP!$D$7:$D$9)*(G7456/100)*(E7456/1000)),IF(C7456="Spirits",SUM(LOOKUP(2,1/(SRP!$B$2:$B$6&lt;=E7456)/(SRP!$C$2:$C$6&gt;=E7456),SRP!$D$2:$D$6)*(G7456/100)*(E7456/1000)),IF(AND(C7456="Wine",D7456="Fortified Wines"),SUM(LOOKUP(2,1/(SRP!$B$20:$B$23&lt;=E7456)/(SRP!$C$20:$C$23&gt;=E7456),SRP!$D$20:$D$23)*(G7456/100)*(E7456/1000)),IF(C7456="Wine",SUM(LOOKUP(2,1/(SRP!$B$15:$B$19&lt;=E7456)/(SRP!$C$15:$C$19&gt;=E7456),SRP!$D$15:$D$19)*(G7456/100)*(E7456/1000)),IF(C7456="Ready to Drink",SUM(LOOKUP(2,1/(SRP!$B$10:$B$14&lt;=E7456)/(SRP!$C$10:$C$14&gt;=E7456),SRP!$D$10:$D$14)*(G7456/100)*(E7456/1000)),0))))),2)</f>
        <v>6.94</v>
      </c>
    </row>
    <row r="7457" spans="1:11" x14ac:dyDescent="0.35">
      <c r="A7457" s="2">
        <v>56739</v>
      </c>
      <c r="B7457" s="76" t="s">
        <v>5882</v>
      </c>
      <c r="C7457" s="76" t="s">
        <v>287</v>
      </c>
      <c r="D7457" s="76" t="s">
        <v>5240</v>
      </c>
      <c r="E7457" s="76">
        <v>3784</v>
      </c>
      <c r="F7457" s="76">
        <v>3</v>
      </c>
      <c r="G7457" s="77">
        <v>8</v>
      </c>
      <c r="H7457" s="76" t="s">
        <v>4070</v>
      </c>
      <c r="I7457" s="77">
        <v>34.99</v>
      </c>
      <c r="J7457" s="2">
        <v>8</v>
      </c>
      <c r="K7457" s="119" cm="1">
        <f t="array" ref="K7457">ROUND(IF(C7457="Beer",SUM(LOOKUP(2,1/(SRP!$B$7:$B$9&lt;=E7457)/(SRP!$C$7:$C$9&gt;=E7457),SRP!$D$7:$D$9)*(G7457/100)*(E7457/1000)),IF(C7457="Spirits",SUM(LOOKUP(2,1/(SRP!$B$2:$B$6&lt;=E7457)/(SRP!$C$2:$C$6&gt;=E7457),SRP!$D$2:$D$6)*(G7457/100)*(E7457/1000)),IF(AND(C7457="Wine",D7457="Fortified Wines"),SUM(LOOKUP(2,1/(SRP!$B$20:$B$23&lt;=E7457)/(SRP!$C$20:$C$23&gt;=E7457),SRP!$D$20:$D$23)*(G7457/100)*(E7457/1000)),IF(C7457="Wine",SUM(LOOKUP(2,1/(SRP!$B$15:$B$19&lt;=E7457)/(SRP!$C$15:$C$19&gt;=E7457),SRP!$D$15:$D$19)*(G7457/100)*(E7457/1000)),IF(C7457="Ready to Drink",SUM(LOOKUP(2,1/(SRP!$B$10:$B$14&lt;=E7457)/(SRP!$C$10:$C$14&gt;=E7457),SRP!$D$10:$D$14)*(G7457/100)*(E7457/1000)),0))))),2)</f>
        <v>21.13</v>
      </c>
    </row>
    <row r="7458" spans="1:11" x14ac:dyDescent="0.35">
      <c r="A7458" s="2">
        <v>56739</v>
      </c>
      <c r="B7458" s="76" t="s">
        <v>5882</v>
      </c>
      <c r="C7458" s="76" t="s">
        <v>287</v>
      </c>
      <c r="D7458" s="76" t="s">
        <v>5240</v>
      </c>
      <c r="E7458" s="76">
        <v>3784</v>
      </c>
      <c r="F7458" s="76">
        <v>3</v>
      </c>
      <c r="G7458" s="77">
        <v>8</v>
      </c>
      <c r="H7458" s="76" t="s">
        <v>4070</v>
      </c>
      <c r="I7458" s="77">
        <v>34.99</v>
      </c>
      <c r="J7458" s="2">
        <v>8</v>
      </c>
      <c r="K7458" s="119" cm="1">
        <f t="array" ref="K7458">ROUND(IF(C7458="Beer",SUM(LOOKUP(2,1/(SRP!$B$7:$B$9&lt;=E7458)/(SRP!$C$7:$C$9&gt;=E7458),SRP!$D$7:$D$9)*(G7458/100)*(E7458/1000)),IF(C7458="Spirits",SUM(LOOKUP(2,1/(SRP!$B$2:$B$6&lt;=E7458)/(SRP!$C$2:$C$6&gt;=E7458),SRP!$D$2:$D$6)*(G7458/100)*(E7458/1000)),IF(AND(C7458="Wine",D7458="Fortified Wines"),SUM(LOOKUP(2,1/(SRP!$B$20:$B$23&lt;=E7458)/(SRP!$C$20:$C$23&gt;=E7458),SRP!$D$20:$D$23)*(G7458/100)*(E7458/1000)),IF(C7458="Wine",SUM(LOOKUP(2,1/(SRP!$B$15:$B$19&lt;=E7458)/(SRP!$C$15:$C$19&gt;=E7458),SRP!$D$15:$D$19)*(G7458/100)*(E7458/1000)),IF(C7458="Ready to Drink",SUM(LOOKUP(2,1/(SRP!$B$10:$B$14&lt;=E7458)/(SRP!$C$10:$C$14&gt;=E7458),SRP!$D$10:$D$14)*(G7458/100)*(E7458/1000)),0))))),2)</f>
        <v>21.13</v>
      </c>
    </row>
    <row r="7459" spans="1:11" x14ac:dyDescent="0.35">
      <c r="A7459" s="2">
        <v>56743</v>
      </c>
      <c r="B7459" s="76" t="s">
        <v>6045</v>
      </c>
      <c r="C7459" s="76" t="s">
        <v>5938</v>
      </c>
      <c r="D7459" s="76" t="s">
        <v>5283</v>
      </c>
      <c r="E7459" s="76">
        <v>473</v>
      </c>
      <c r="F7459" s="76">
        <v>24</v>
      </c>
      <c r="G7459" s="77">
        <v>5</v>
      </c>
      <c r="H7459" s="76" t="s">
        <v>3279</v>
      </c>
      <c r="I7459" s="77">
        <v>4.29</v>
      </c>
      <c r="J7459" s="2">
        <v>1</v>
      </c>
      <c r="K7459" s="119" cm="1">
        <f t="array" ref="K7459">ROUND(IF(C7459="Beer",SUM(LOOKUP(2,1/(SRP!$B$7:$B$9&lt;=E7459)/(SRP!$C$7:$C$9&gt;=E7459),SRP!$D$7:$D$9)*(G7459/100)*(E7459/1000)),IF(C7459="Spirits",SUM(LOOKUP(2,1/(SRP!$B$2:$B$6&lt;=E7459)/(SRP!$C$2:$C$6&gt;=E7459),SRP!$D$2:$D$6)*(G7459/100)*(E7459/1000)),IF(AND(C7459="Wine",D7459="Fortified Wines"),SUM(LOOKUP(2,1/(SRP!$B$20:$B$23&lt;=E7459)/(SRP!$C$20:$C$23&gt;=E7459),SRP!$D$20:$D$23)*(G7459/100)*(E7459/1000)),IF(C7459="Wine",SUM(LOOKUP(2,1/(SRP!$B$15:$B$19&lt;=E7459)/(SRP!$C$15:$C$19&gt;=E7459),SRP!$D$15:$D$19)*(G7459/100)*(E7459/1000)),IF(C7459="Ready to Drink",SUM(LOOKUP(2,1/(SRP!$B$10:$B$14&lt;=E7459)/(SRP!$C$10:$C$14&gt;=E7459),SRP!$D$10:$D$14)*(G7459/100)*(E7459/1000)),0))))),2)</f>
        <v>1.75</v>
      </c>
    </row>
    <row r="7460" spans="1:11" x14ac:dyDescent="0.35">
      <c r="A7460" s="2">
        <v>56751</v>
      </c>
      <c r="B7460" s="76" t="s">
        <v>5883</v>
      </c>
      <c r="C7460" s="76" t="s">
        <v>5938</v>
      </c>
      <c r="D7460" s="76" t="s">
        <v>5279</v>
      </c>
      <c r="E7460" s="76">
        <v>255</v>
      </c>
      <c r="F7460" s="76">
        <v>24</v>
      </c>
      <c r="G7460" s="77">
        <v>5</v>
      </c>
      <c r="H7460" s="76" t="s">
        <v>5874</v>
      </c>
      <c r="I7460" s="77">
        <v>4.6900000000000004</v>
      </c>
      <c r="J7460" s="2">
        <v>1</v>
      </c>
      <c r="K7460" s="119" cm="1">
        <f t="array" ref="K7460">ROUND(IF(C7460="Beer",SUM(LOOKUP(2,1/(SRP!$B$7:$B$9&lt;=E7460)/(SRP!$C$7:$C$9&gt;=E7460),SRP!$D$7:$D$9)*(G7460/100)*(E7460/1000)),IF(C7460="Spirits",SUM(LOOKUP(2,1/(SRP!$B$2:$B$6&lt;=E7460)/(SRP!$C$2:$C$6&gt;=E7460),SRP!$D$2:$D$6)*(G7460/100)*(E7460/1000)),IF(AND(C7460="Wine",D7460="Fortified Wines"),SUM(LOOKUP(2,1/(SRP!$B$20:$B$23&lt;=E7460)/(SRP!$C$20:$C$23&gt;=E7460),SRP!$D$20:$D$23)*(G7460/100)*(E7460/1000)),IF(C7460="Wine",SUM(LOOKUP(2,1/(SRP!$B$15:$B$19&lt;=E7460)/(SRP!$C$15:$C$19&gt;=E7460),SRP!$D$15:$D$19)*(G7460/100)*(E7460/1000)),IF(C7460="Ready to Drink",SUM(LOOKUP(2,1/(SRP!$B$10:$B$14&lt;=E7460)/(SRP!$C$10:$C$14&gt;=E7460),SRP!$D$10:$D$14)*(G7460/100)*(E7460/1000)),0))))),2)</f>
        <v>1.01</v>
      </c>
    </row>
    <row r="7461" spans="1:11" x14ac:dyDescent="0.35">
      <c r="A7461" s="2">
        <v>56752</v>
      </c>
      <c r="B7461" s="76" t="s">
        <v>6046</v>
      </c>
      <c r="C7461" s="76" t="s">
        <v>5938</v>
      </c>
      <c r="D7461" s="76" t="s">
        <v>5746</v>
      </c>
      <c r="E7461" s="76">
        <v>2840</v>
      </c>
      <c r="F7461" s="76">
        <v>3</v>
      </c>
      <c r="G7461" s="77">
        <v>5</v>
      </c>
      <c r="H7461" s="76" t="s">
        <v>6870</v>
      </c>
      <c r="I7461" s="77">
        <v>24.99</v>
      </c>
      <c r="J7461" s="2">
        <v>8</v>
      </c>
      <c r="K7461" s="119" cm="1">
        <f t="array" ref="K7461">ROUND(IF(C7461="Beer",SUM(LOOKUP(2,1/(SRP!$B$7:$B$9&lt;=E7461)/(SRP!$C$7:$C$9&gt;=E7461),SRP!$D$7:$D$9)*(G7461/100)*(E7461/1000)),IF(C7461="Spirits",SUM(LOOKUP(2,1/(SRP!$B$2:$B$6&lt;=E7461)/(SRP!$C$2:$C$6&gt;=E7461),SRP!$D$2:$D$6)*(G7461/100)*(E7461/1000)),IF(AND(C7461="Wine",D7461="Fortified Wines"),SUM(LOOKUP(2,1/(SRP!$B$20:$B$23&lt;=E7461)/(SRP!$C$20:$C$23&gt;=E7461),SRP!$D$20:$D$23)*(G7461/100)*(E7461/1000)),IF(C7461="Wine",SUM(LOOKUP(2,1/(SRP!$B$15:$B$19&lt;=E7461)/(SRP!$C$15:$C$19&gt;=E7461),SRP!$D$15:$D$19)*(G7461/100)*(E7461/1000)),IF(C7461="Ready to Drink",SUM(LOOKUP(2,1/(SRP!$B$10:$B$14&lt;=E7461)/(SRP!$C$10:$C$14&gt;=E7461),SRP!$D$10:$D$14)*(G7461/100)*(E7461/1000)),0))))),2)</f>
        <v>9.91</v>
      </c>
    </row>
    <row r="7462" spans="1:11" x14ac:dyDescent="0.35">
      <c r="A7462" s="2">
        <v>56788</v>
      </c>
      <c r="B7462" s="76" t="s">
        <v>6047</v>
      </c>
      <c r="C7462" s="76" t="s">
        <v>5938</v>
      </c>
      <c r="D7462" s="76" t="s">
        <v>5308</v>
      </c>
      <c r="E7462" s="76">
        <v>2000</v>
      </c>
      <c r="F7462" s="76">
        <v>8</v>
      </c>
      <c r="G7462" s="77">
        <v>7</v>
      </c>
      <c r="H7462" s="76" t="s">
        <v>3321</v>
      </c>
      <c r="I7462" s="77">
        <v>12.95</v>
      </c>
      <c r="J7462" s="2">
        <v>1</v>
      </c>
      <c r="K7462" s="119" cm="1">
        <f t="array" ref="K7462">ROUND(IF(C7462="Beer",SUM(LOOKUP(2,1/(SRP!$B$7:$B$9&lt;=E7462)/(SRP!$C$7:$C$9&gt;=E7462),SRP!$D$7:$D$9)*(G7462/100)*(E7462/1000)),IF(C7462="Spirits",SUM(LOOKUP(2,1/(SRP!$B$2:$B$6&lt;=E7462)/(SRP!$C$2:$C$6&gt;=E7462),SRP!$D$2:$D$6)*(G7462/100)*(E7462/1000)),IF(AND(C7462="Wine",D7462="Fortified Wines"),SUM(LOOKUP(2,1/(SRP!$B$20:$B$23&lt;=E7462)/(SRP!$C$20:$C$23&gt;=E7462),SRP!$D$20:$D$23)*(G7462/100)*(E7462/1000)),IF(C7462="Wine",SUM(LOOKUP(2,1/(SRP!$B$15:$B$19&lt;=E7462)/(SRP!$C$15:$C$19&gt;=E7462),SRP!$D$15:$D$19)*(G7462/100)*(E7462/1000)),IF(C7462="Ready to Drink",SUM(LOOKUP(2,1/(SRP!$B$10:$B$14&lt;=E7462)/(SRP!$C$10:$C$14&gt;=E7462),SRP!$D$10:$D$14)*(G7462/100)*(E7462/1000)),0))))),2)</f>
        <v>9.77</v>
      </c>
    </row>
    <row r="7463" spans="1:11" x14ac:dyDescent="0.35">
      <c r="A7463" s="2">
        <v>56788</v>
      </c>
      <c r="B7463" s="76" t="s">
        <v>6047</v>
      </c>
      <c r="C7463" s="76" t="s">
        <v>5938</v>
      </c>
      <c r="D7463" s="76" t="s">
        <v>5308</v>
      </c>
      <c r="E7463" s="76">
        <v>2000</v>
      </c>
      <c r="F7463" s="76">
        <v>8</v>
      </c>
      <c r="G7463" s="77">
        <v>7</v>
      </c>
      <c r="H7463" s="76" t="s">
        <v>3321</v>
      </c>
      <c r="I7463" s="77">
        <v>12.95</v>
      </c>
      <c r="J7463" s="2">
        <v>1</v>
      </c>
      <c r="K7463" s="119" cm="1">
        <f t="array" ref="K7463">ROUND(IF(C7463="Beer",SUM(LOOKUP(2,1/(SRP!$B$7:$B$9&lt;=E7463)/(SRP!$C$7:$C$9&gt;=E7463),SRP!$D$7:$D$9)*(G7463/100)*(E7463/1000)),IF(C7463="Spirits",SUM(LOOKUP(2,1/(SRP!$B$2:$B$6&lt;=E7463)/(SRP!$C$2:$C$6&gt;=E7463),SRP!$D$2:$D$6)*(G7463/100)*(E7463/1000)),IF(AND(C7463="Wine",D7463="Fortified Wines"),SUM(LOOKUP(2,1/(SRP!$B$20:$B$23&lt;=E7463)/(SRP!$C$20:$C$23&gt;=E7463),SRP!$D$20:$D$23)*(G7463/100)*(E7463/1000)),IF(C7463="Wine",SUM(LOOKUP(2,1/(SRP!$B$15:$B$19&lt;=E7463)/(SRP!$C$15:$C$19&gt;=E7463),SRP!$D$15:$D$19)*(G7463/100)*(E7463/1000)),IF(C7463="Ready to Drink",SUM(LOOKUP(2,1/(SRP!$B$10:$B$14&lt;=E7463)/(SRP!$C$10:$C$14&gt;=E7463),SRP!$D$10:$D$14)*(G7463/100)*(E7463/1000)),0))))),2)</f>
        <v>9.77</v>
      </c>
    </row>
    <row r="7464" spans="1:11" x14ac:dyDescent="0.35">
      <c r="A7464" s="2">
        <v>56789</v>
      </c>
      <c r="B7464" s="76" t="s">
        <v>6048</v>
      </c>
      <c r="C7464" s="76" t="s">
        <v>285</v>
      </c>
      <c r="D7464" s="76" t="s">
        <v>5267</v>
      </c>
      <c r="E7464" s="76">
        <v>750</v>
      </c>
      <c r="F7464" s="76">
        <v>12</v>
      </c>
      <c r="G7464" s="77">
        <v>30</v>
      </c>
      <c r="H7464" s="76" t="s">
        <v>3279</v>
      </c>
      <c r="I7464" s="77">
        <v>25.49</v>
      </c>
      <c r="J7464" s="2">
        <v>1</v>
      </c>
      <c r="K7464" s="119" cm="1">
        <f t="array" ref="K7464">ROUND(IF(C7464="Beer",SUM(LOOKUP(2,1/(SRP!$B$7:$B$9&lt;=E7464)/(SRP!$C$7:$C$9&gt;=E7464),SRP!$D$7:$D$9)*(G7464/100)*(E7464/1000)),IF(C7464="Spirits",SUM(LOOKUP(2,1/(SRP!$B$2:$B$6&lt;=E7464)/(SRP!$C$2:$C$6&gt;=E7464),SRP!$D$2:$D$6)*(G7464/100)*(E7464/1000)),IF(AND(C7464="Wine",D7464="Fortified Wines"),SUM(LOOKUP(2,1/(SRP!$B$20:$B$23&lt;=E7464)/(SRP!$C$20:$C$23&gt;=E7464),SRP!$D$20:$D$23)*(G7464/100)*(E7464/1000)),IF(C7464="Wine",SUM(LOOKUP(2,1/(SRP!$B$15:$B$19&lt;=E7464)/(SRP!$C$15:$C$19&gt;=E7464),SRP!$D$15:$D$19)*(G7464/100)*(E7464/1000)),IF(C7464="Ready to Drink",SUM(LOOKUP(2,1/(SRP!$B$10:$B$14&lt;=E7464)/(SRP!$C$10:$C$14&gt;=E7464),SRP!$D$10:$D$14)*(G7464/100)*(E7464/1000)),0))))),2)</f>
        <v>15.71</v>
      </c>
    </row>
    <row r="7465" spans="1:11" x14ac:dyDescent="0.35">
      <c r="A7465" s="2">
        <v>56793</v>
      </c>
      <c r="B7465" s="76" t="s">
        <v>6999</v>
      </c>
      <c r="C7465" s="76" t="s">
        <v>285</v>
      </c>
      <c r="D7465" s="76" t="s">
        <v>5267</v>
      </c>
      <c r="E7465" s="76">
        <v>750</v>
      </c>
      <c r="F7465" s="76">
        <v>12</v>
      </c>
      <c r="G7465" s="77">
        <v>15</v>
      </c>
      <c r="H7465" s="76" t="s">
        <v>3279</v>
      </c>
      <c r="I7465" s="77">
        <v>26.99</v>
      </c>
      <c r="J7465" s="2">
        <v>1</v>
      </c>
      <c r="K7465" s="119" cm="1">
        <f t="array" ref="K7465">ROUND(IF(C7465="Beer",SUM(LOOKUP(2,1/(SRP!$B$7:$B$9&lt;=E7465)/(SRP!$C$7:$C$9&gt;=E7465),SRP!$D$7:$D$9)*(G7465/100)*(E7465/1000)),IF(C7465="Spirits",SUM(LOOKUP(2,1/(SRP!$B$2:$B$6&lt;=E7465)/(SRP!$C$2:$C$6&gt;=E7465),SRP!$D$2:$D$6)*(G7465/100)*(E7465/1000)),IF(AND(C7465="Wine",D7465="Fortified Wines"),SUM(LOOKUP(2,1/(SRP!$B$20:$B$23&lt;=E7465)/(SRP!$C$20:$C$23&gt;=E7465),SRP!$D$20:$D$23)*(G7465/100)*(E7465/1000)),IF(C7465="Wine",SUM(LOOKUP(2,1/(SRP!$B$15:$B$19&lt;=E7465)/(SRP!$C$15:$C$19&gt;=E7465),SRP!$D$15:$D$19)*(G7465/100)*(E7465/1000)),IF(C7465="Ready to Drink",SUM(LOOKUP(2,1/(SRP!$B$10:$B$14&lt;=E7465)/(SRP!$C$10:$C$14&gt;=E7465),SRP!$D$10:$D$14)*(G7465/100)*(E7465/1000)),0))))),2)</f>
        <v>7.85</v>
      </c>
    </row>
    <row r="7466" spans="1:11" x14ac:dyDescent="0.35">
      <c r="A7466" s="2">
        <v>56799</v>
      </c>
      <c r="B7466" s="76" t="s">
        <v>7000</v>
      </c>
      <c r="C7466" s="76" t="s">
        <v>285</v>
      </c>
      <c r="D7466" s="76" t="s">
        <v>5267</v>
      </c>
      <c r="E7466" s="76">
        <v>750</v>
      </c>
      <c r="F7466" s="76">
        <v>12</v>
      </c>
      <c r="G7466" s="77">
        <v>15</v>
      </c>
      <c r="H7466" s="76" t="s">
        <v>3279</v>
      </c>
      <c r="I7466" s="77">
        <v>26.99</v>
      </c>
      <c r="J7466" s="2">
        <v>1</v>
      </c>
      <c r="K7466" s="119" cm="1">
        <f t="array" ref="K7466">ROUND(IF(C7466="Beer",SUM(LOOKUP(2,1/(SRP!$B$7:$B$9&lt;=E7466)/(SRP!$C$7:$C$9&gt;=E7466),SRP!$D$7:$D$9)*(G7466/100)*(E7466/1000)),IF(C7466="Spirits",SUM(LOOKUP(2,1/(SRP!$B$2:$B$6&lt;=E7466)/(SRP!$C$2:$C$6&gt;=E7466),SRP!$D$2:$D$6)*(G7466/100)*(E7466/1000)),IF(AND(C7466="Wine",D7466="Fortified Wines"),SUM(LOOKUP(2,1/(SRP!$B$20:$B$23&lt;=E7466)/(SRP!$C$20:$C$23&gt;=E7466),SRP!$D$20:$D$23)*(G7466/100)*(E7466/1000)),IF(C7466="Wine",SUM(LOOKUP(2,1/(SRP!$B$15:$B$19&lt;=E7466)/(SRP!$C$15:$C$19&gt;=E7466),SRP!$D$15:$D$19)*(G7466/100)*(E7466/1000)),IF(C7466="Ready to Drink",SUM(LOOKUP(2,1/(SRP!$B$10:$B$14&lt;=E7466)/(SRP!$C$10:$C$14&gt;=E7466),SRP!$D$10:$D$14)*(G7466/100)*(E7466/1000)),0))))),2)</f>
        <v>7.85</v>
      </c>
    </row>
    <row r="7467" spans="1:11" x14ac:dyDescent="0.35">
      <c r="A7467" s="2">
        <v>56806</v>
      </c>
      <c r="B7467" s="76" t="s">
        <v>6049</v>
      </c>
      <c r="C7467" s="76" t="s">
        <v>285</v>
      </c>
      <c r="D7467" s="76" t="s">
        <v>5267</v>
      </c>
      <c r="E7467" s="76">
        <v>750</v>
      </c>
      <c r="F7467" s="76">
        <v>12</v>
      </c>
      <c r="G7467" s="77">
        <v>30</v>
      </c>
      <c r="H7467" s="76" t="s">
        <v>3288</v>
      </c>
      <c r="I7467" s="77">
        <v>29.99</v>
      </c>
      <c r="J7467" s="2">
        <v>1</v>
      </c>
      <c r="K7467" s="119" cm="1">
        <f t="array" ref="K7467">ROUND(IF(C7467="Beer",SUM(LOOKUP(2,1/(SRP!$B$7:$B$9&lt;=E7467)/(SRP!$C$7:$C$9&gt;=E7467),SRP!$D$7:$D$9)*(G7467/100)*(E7467/1000)),IF(C7467="Spirits",SUM(LOOKUP(2,1/(SRP!$B$2:$B$6&lt;=E7467)/(SRP!$C$2:$C$6&gt;=E7467),SRP!$D$2:$D$6)*(G7467/100)*(E7467/1000)),IF(AND(C7467="Wine",D7467="Fortified Wines"),SUM(LOOKUP(2,1/(SRP!$B$20:$B$23&lt;=E7467)/(SRP!$C$20:$C$23&gt;=E7467),SRP!$D$20:$D$23)*(G7467/100)*(E7467/1000)),IF(C7467="Wine",SUM(LOOKUP(2,1/(SRP!$B$15:$B$19&lt;=E7467)/(SRP!$C$15:$C$19&gt;=E7467),SRP!$D$15:$D$19)*(G7467/100)*(E7467/1000)),IF(C7467="Ready to Drink",SUM(LOOKUP(2,1/(SRP!$B$10:$B$14&lt;=E7467)/(SRP!$C$10:$C$14&gt;=E7467),SRP!$D$10:$D$14)*(G7467/100)*(E7467/1000)),0))))),2)</f>
        <v>15.71</v>
      </c>
    </row>
    <row r="7468" spans="1:11" x14ac:dyDescent="0.35">
      <c r="A7468" s="2">
        <v>56818</v>
      </c>
      <c r="B7468" s="76" t="s">
        <v>6050</v>
      </c>
      <c r="C7468" s="76" t="s">
        <v>5938</v>
      </c>
      <c r="D7468" s="76" t="s">
        <v>5308</v>
      </c>
      <c r="E7468" s="76">
        <v>750</v>
      </c>
      <c r="F7468" s="76">
        <v>12</v>
      </c>
      <c r="G7468" s="77">
        <v>5.7</v>
      </c>
      <c r="H7468" s="76" t="s">
        <v>5760</v>
      </c>
      <c r="I7468" s="77">
        <v>18.989999999999998</v>
      </c>
      <c r="J7468" s="2">
        <v>1</v>
      </c>
      <c r="K7468" s="119" cm="1">
        <f t="array" ref="K7468">ROUND(IF(C7468="Beer",SUM(LOOKUP(2,1/(SRP!$B$7:$B$9&lt;=E7468)/(SRP!$C$7:$C$9&gt;=E7468),SRP!$D$7:$D$9)*(G7468/100)*(E7468/1000)),IF(C7468="Spirits",SUM(LOOKUP(2,1/(SRP!$B$2:$B$6&lt;=E7468)/(SRP!$C$2:$C$6&gt;=E7468),SRP!$D$2:$D$6)*(G7468/100)*(E7468/1000)),IF(AND(C7468="Wine",D7468="Fortified Wines"),SUM(LOOKUP(2,1/(SRP!$B$20:$B$23&lt;=E7468)/(SRP!$C$20:$C$23&gt;=E7468),SRP!$D$20:$D$23)*(G7468/100)*(E7468/1000)),IF(C7468="Wine",SUM(LOOKUP(2,1/(SRP!$B$15:$B$19&lt;=E7468)/(SRP!$C$15:$C$19&gt;=E7468),SRP!$D$15:$D$19)*(G7468/100)*(E7468/1000)),IF(C7468="Ready to Drink",SUM(LOOKUP(2,1/(SRP!$B$10:$B$14&lt;=E7468)/(SRP!$C$10:$C$14&gt;=E7468),SRP!$D$10:$D$14)*(G7468/100)*(E7468/1000)),0))))),2)</f>
        <v>2.98</v>
      </c>
    </row>
    <row r="7469" spans="1:11" x14ac:dyDescent="0.35">
      <c r="A7469" s="2">
        <v>56818</v>
      </c>
      <c r="B7469" s="76" t="s">
        <v>6050</v>
      </c>
      <c r="C7469" s="76" t="s">
        <v>5938</v>
      </c>
      <c r="D7469" s="76" t="s">
        <v>5308</v>
      </c>
      <c r="E7469" s="76">
        <v>750</v>
      </c>
      <c r="F7469" s="76">
        <v>12</v>
      </c>
      <c r="G7469" s="77">
        <v>5.7</v>
      </c>
      <c r="H7469" s="76" t="s">
        <v>5760</v>
      </c>
      <c r="I7469" s="77">
        <v>18.989999999999998</v>
      </c>
      <c r="J7469" s="2">
        <v>1</v>
      </c>
      <c r="K7469" s="119" cm="1">
        <f t="array" ref="K7469">ROUND(IF(C7469="Beer",SUM(LOOKUP(2,1/(SRP!$B$7:$B$9&lt;=E7469)/(SRP!$C$7:$C$9&gt;=E7469),SRP!$D$7:$D$9)*(G7469/100)*(E7469/1000)),IF(C7469="Spirits",SUM(LOOKUP(2,1/(SRP!$B$2:$B$6&lt;=E7469)/(SRP!$C$2:$C$6&gt;=E7469),SRP!$D$2:$D$6)*(G7469/100)*(E7469/1000)),IF(AND(C7469="Wine",D7469="Fortified Wines"),SUM(LOOKUP(2,1/(SRP!$B$20:$B$23&lt;=E7469)/(SRP!$C$20:$C$23&gt;=E7469),SRP!$D$20:$D$23)*(G7469/100)*(E7469/1000)),IF(C7469="Wine",SUM(LOOKUP(2,1/(SRP!$B$15:$B$19&lt;=E7469)/(SRP!$C$15:$C$19&gt;=E7469),SRP!$D$15:$D$19)*(G7469/100)*(E7469/1000)),IF(C7469="Ready to Drink",SUM(LOOKUP(2,1/(SRP!$B$10:$B$14&lt;=E7469)/(SRP!$C$10:$C$14&gt;=E7469),SRP!$D$10:$D$14)*(G7469/100)*(E7469/1000)),0))))),2)</f>
        <v>2.98</v>
      </c>
    </row>
    <row r="7470" spans="1:11" x14ac:dyDescent="0.35">
      <c r="A7470" s="2">
        <v>56828</v>
      </c>
      <c r="B7470" s="76" t="s">
        <v>6051</v>
      </c>
      <c r="C7470" s="76" t="s">
        <v>285</v>
      </c>
      <c r="D7470" s="76" t="s">
        <v>5243</v>
      </c>
      <c r="E7470" s="76">
        <v>700</v>
      </c>
      <c r="F7470" s="76">
        <v>12</v>
      </c>
      <c r="G7470" s="77">
        <v>42</v>
      </c>
      <c r="H7470" s="76" t="s">
        <v>6869</v>
      </c>
      <c r="I7470" s="77">
        <v>59.99</v>
      </c>
      <c r="J7470" s="2">
        <v>1</v>
      </c>
      <c r="K7470" s="119" cm="1">
        <f t="array" ref="K7470">ROUND(IF(C7470="Beer",SUM(LOOKUP(2,1/(SRP!$B$7:$B$9&lt;=E7470)/(SRP!$C$7:$C$9&gt;=E7470),SRP!$D$7:$D$9)*(G7470/100)*(E7470/1000)),IF(C7470="Spirits",SUM(LOOKUP(2,1/(SRP!$B$2:$B$6&lt;=E7470)/(SRP!$C$2:$C$6&gt;=E7470),SRP!$D$2:$D$6)*(G7470/100)*(E7470/1000)),IF(AND(C7470="Wine",D7470="Fortified Wines"),SUM(LOOKUP(2,1/(SRP!$B$20:$B$23&lt;=E7470)/(SRP!$C$20:$C$23&gt;=E7470),SRP!$D$20:$D$23)*(G7470/100)*(E7470/1000)),IF(C7470="Wine",SUM(LOOKUP(2,1/(SRP!$B$15:$B$19&lt;=E7470)/(SRP!$C$15:$C$19&gt;=E7470),SRP!$D$15:$D$19)*(G7470/100)*(E7470/1000)),IF(C7470="Ready to Drink",SUM(LOOKUP(2,1/(SRP!$B$10:$B$14&lt;=E7470)/(SRP!$C$10:$C$14&gt;=E7470),SRP!$D$10:$D$14)*(G7470/100)*(E7470/1000)),0))))),2)</f>
        <v>20.52</v>
      </c>
    </row>
    <row r="7471" spans="1:11" x14ac:dyDescent="0.35">
      <c r="A7471" s="2">
        <v>56829</v>
      </c>
      <c r="B7471" s="76" t="s">
        <v>5884</v>
      </c>
      <c r="C7471" s="76" t="s">
        <v>285</v>
      </c>
      <c r="D7471" s="76" t="s">
        <v>5303</v>
      </c>
      <c r="E7471" s="76">
        <v>375</v>
      </c>
      <c r="F7471" s="76">
        <v>12</v>
      </c>
      <c r="G7471" s="77">
        <v>20</v>
      </c>
      <c r="H7471" s="76" t="s">
        <v>6694</v>
      </c>
      <c r="I7471" s="77">
        <v>20.49</v>
      </c>
      <c r="J7471" s="2">
        <v>1</v>
      </c>
      <c r="K7471" s="119" cm="1">
        <f t="array" ref="K7471">ROUND(IF(C7471="Beer",SUM(LOOKUP(2,1/(SRP!$B$7:$B$9&lt;=E7471)/(SRP!$C$7:$C$9&gt;=E7471),SRP!$D$7:$D$9)*(G7471/100)*(E7471/1000)),IF(C7471="Spirits",SUM(LOOKUP(2,1/(SRP!$B$2:$B$6&lt;=E7471)/(SRP!$C$2:$C$6&gt;=E7471),SRP!$D$2:$D$6)*(G7471/100)*(E7471/1000)),IF(AND(C7471="Wine",D7471="Fortified Wines"),SUM(LOOKUP(2,1/(SRP!$B$20:$B$23&lt;=E7471)/(SRP!$C$20:$C$23&gt;=E7471),SRP!$D$20:$D$23)*(G7471/100)*(E7471/1000)),IF(C7471="Wine",SUM(LOOKUP(2,1/(SRP!$B$15:$B$19&lt;=E7471)/(SRP!$C$15:$C$19&gt;=E7471),SRP!$D$15:$D$19)*(G7471/100)*(E7471/1000)),IF(C7471="Ready to Drink",SUM(LOOKUP(2,1/(SRP!$B$10:$B$14&lt;=E7471)/(SRP!$C$10:$C$14&gt;=E7471),SRP!$D$10:$D$14)*(G7471/100)*(E7471/1000)),0))))),2)</f>
        <v>5.95</v>
      </c>
    </row>
    <row r="7472" spans="1:11" x14ac:dyDescent="0.35">
      <c r="A7472" s="2">
        <v>56831</v>
      </c>
      <c r="B7472" s="76" t="s">
        <v>1363</v>
      </c>
      <c r="C7472" s="76" t="s">
        <v>286</v>
      </c>
      <c r="D7472" s="76" t="s">
        <v>5236</v>
      </c>
      <c r="E7472" s="76">
        <v>3000</v>
      </c>
      <c r="F7472" s="76">
        <v>6</v>
      </c>
      <c r="G7472" s="77">
        <v>13.5</v>
      </c>
      <c r="H7472" s="76" t="s">
        <v>6695</v>
      </c>
      <c r="I7472" s="77">
        <v>55.99</v>
      </c>
      <c r="J7472" s="2">
        <v>1</v>
      </c>
      <c r="K7472" s="119" cm="1">
        <f t="array" ref="K7472">ROUND(IF(C7472="Beer",SUM(LOOKUP(2,1/(SRP!$B$7:$B$9&lt;=E7472)/(SRP!$C$7:$C$9&gt;=E7472),SRP!$D$7:$D$9)*(G7472/100)*(E7472/1000)),IF(C7472="Spirits",SUM(LOOKUP(2,1/(SRP!$B$2:$B$6&lt;=E7472)/(SRP!$C$2:$C$6&gt;=E7472),SRP!$D$2:$D$6)*(G7472/100)*(E7472/1000)),IF(AND(C7472="Wine",D7472="Fortified Wines"),SUM(LOOKUP(2,1/(SRP!$B$20:$B$23&lt;=E7472)/(SRP!$C$20:$C$23&gt;=E7472),SRP!$D$20:$D$23)*(G7472/100)*(E7472/1000)),IF(C7472="Wine",SUM(LOOKUP(2,1/(SRP!$B$15:$B$19&lt;=E7472)/(SRP!$C$15:$C$19&gt;=E7472),SRP!$D$15:$D$19)*(G7472/100)*(E7472/1000)),IF(C7472="Ready to Drink",SUM(LOOKUP(2,1/(SRP!$B$10:$B$14&lt;=E7472)/(SRP!$C$10:$C$14&gt;=E7472),SRP!$D$10:$D$14)*(G7472/100)*(E7472/1000)),0))))),2)</f>
        <v>28.27</v>
      </c>
    </row>
    <row r="7473" spans="1:11" x14ac:dyDescent="0.35">
      <c r="A7473" s="2">
        <v>56846</v>
      </c>
      <c r="B7473" s="76" t="s">
        <v>6052</v>
      </c>
      <c r="C7473" s="76" t="s">
        <v>285</v>
      </c>
      <c r="D7473" s="76" t="s">
        <v>5267</v>
      </c>
      <c r="E7473" s="76">
        <v>750</v>
      </c>
      <c r="F7473" s="76">
        <v>12</v>
      </c>
      <c r="G7473" s="77">
        <v>35</v>
      </c>
      <c r="H7473" s="76" t="s">
        <v>3279</v>
      </c>
      <c r="I7473" s="77">
        <v>29.99</v>
      </c>
      <c r="J7473" s="2">
        <v>1</v>
      </c>
      <c r="K7473" s="119" cm="1">
        <f t="array" ref="K7473">ROUND(IF(C7473="Beer",SUM(LOOKUP(2,1/(SRP!$B$7:$B$9&lt;=E7473)/(SRP!$C$7:$C$9&gt;=E7473),SRP!$D$7:$D$9)*(G7473/100)*(E7473/1000)),IF(C7473="Spirits",SUM(LOOKUP(2,1/(SRP!$B$2:$B$6&lt;=E7473)/(SRP!$C$2:$C$6&gt;=E7473),SRP!$D$2:$D$6)*(G7473/100)*(E7473/1000)),IF(AND(C7473="Wine",D7473="Fortified Wines"),SUM(LOOKUP(2,1/(SRP!$B$20:$B$23&lt;=E7473)/(SRP!$C$20:$C$23&gt;=E7473),SRP!$D$20:$D$23)*(G7473/100)*(E7473/1000)),IF(C7473="Wine",SUM(LOOKUP(2,1/(SRP!$B$15:$B$19&lt;=E7473)/(SRP!$C$15:$C$19&gt;=E7473),SRP!$D$15:$D$19)*(G7473/100)*(E7473/1000)),IF(C7473="Ready to Drink",SUM(LOOKUP(2,1/(SRP!$B$10:$B$14&lt;=E7473)/(SRP!$C$10:$C$14&gt;=E7473),SRP!$D$10:$D$14)*(G7473/100)*(E7473/1000)),0))))),2)</f>
        <v>18.329999999999998</v>
      </c>
    </row>
    <row r="7474" spans="1:11" x14ac:dyDescent="0.35">
      <c r="A7474" s="2">
        <v>56849</v>
      </c>
      <c r="B7474" s="76" t="s">
        <v>6053</v>
      </c>
      <c r="C7474" s="76" t="s">
        <v>285</v>
      </c>
      <c r="D7474" s="76" t="s">
        <v>5267</v>
      </c>
      <c r="E7474" s="76">
        <v>750</v>
      </c>
      <c r="F7474" s="76">
        <v>12</v>
      </c>
      <c r="G7474" s="77">
        <v>35</v>
      </c>
      <c r="H7474" s="76" t="s">
        <v>3279</v>
      </c>
      <c r="I7474" s="77">
        <v>29.99</v>
      </c>
      <c r="J7474" s="2">
        <v>1</v>
      </c>
      <c r="K7474" s="119" cm="1">
        <f t="array" ref="K7474">ROUND(IF(C7474="Beer",SUM(LOOKUP(2,1/(SRP!$B$7:$B$9&lt;=E7474)/(SRP!$C$7:$C$9&gt;=E7474),SRP!$D$7:$D$9)*(G7474/100)*(E7474/1000)),IF(C7474="Spirits",SUM(LOOKUP(2,1/(SRP!$B$2:$B$6&lt;=E7474)/(SRP!$C$2:$C$6&gt;=E7474),SRP!$D$2:$D$6)*(G7474/100)*(E7474/1000)),IF(AND(C7474="Wine",D7474="Fortified Wines"),SUM(LOOKUP(2,1/(SRP!$B$20:$B$23&lt;=E7474)/(SRP!$C$20:$C$23&gt;=E7474),SRP!$D$20:$D$23)*(G7474/100)*(E7474/1000)),IF(C7474="Wine",SUM(LOOKUP(2,1/(SRP!$B$15:$B$19&lt;=E7474)/(SRP!$C$15:$C$19&gt;=E7474),SRP!$D$15:$D$19)*(G7474/100)*(E7474/1000)),IF(C7474="Ready to Drink",SUM(LOOKUP(2,1/(SRP!$B$10:$B$14&lt;=E7474)/(SRP!$C$10:$C$14&gt;=E7474),SRP!$D$10:$D$14)*(G7474/100)*(E7474/1000)),0))))),2)</f>
        <v>18.329999999999998</v>
      </c>
    </row>
    <row r="7475" spans="1:11" x14ac:dyDescent="0.35">
      <c r="A7475" s="2">
        <v>56884</v>
      </c>
      <c r="B7475" s="76" t="s">
        <v>6054</v>
      </c>
      <c r="C7475" s="76" t="s">
        <v>285</v>
      </c>
      <c r="D7475" s="76" t="s">
        <v>6944</v>
      </c>
      <c r="E7475" s="76">
        <v>750</v>
      </c>
      <c r="F7475" s="76">
        <v>6</v>
      </c>
      <c r="G7475" s="77">
        <v>46</v>
      </c>
      <c r="H7475" s="76" t="s">
        <v>3279</v>
      </c>
      <c r="I7475" s="77">
        <v>85.99</v>
      </c>
      <c r="J7475" s="2">
        <v>1</v>
      </c>
      <c r="K7475" s="119" cm="1">
        <f t="array" ref="K7475">ROUND(IF(C7475="Beer",SUM(LOOKUP(2,1/(SRP!$B$7:$B$9&lt;=E7475)/(SRP!$C$7:$C$9&gt;=E7475),SRP!$D$7:$D$9)*(G7475/100)*(E7475/1000)),IF(C7475="Spirits",SUM(LOOKUP(2,1/(SRP!$B$2:$B$6&lt;=E7475)/(SRP!$C$2:$C$6&gt;=E7475),SRP!$D$2:$D$6)*(G7475/100)*(E7475/1000)),IF(AND(C7475="Wine",D7475="Fortified Wines"),SUM(LOOKUP(2,1/(SRP!$B$20:$B$23&lt;=E7475)/(SRP!$C$20:$C$23&gt;=E7475),SRP!$D$20:$D$23)*(G7475/100)*(E7475/1000)),IF(C7475="Wine",SUM(LOOKUP(2,1/(SRP!$B$15:$B$19&lt;=E7475)/(SRP!$C$15:$C$19&gt;=E7475),SRP!$D$15:$D$19)*(G7475/100)*(E7475/1000)),IF(C7475="Ready to Drink",SUM(LOOKUP(2,1/(SRP!$B$10:$B$14&lt;=E7475)/(SRP!$C$10:$C$14&gt;=E7475),SRP!$D$10:$D$14)*(G7475/100)*(E7475/1000)),0))))),2)</f>
        <v>24.08</v>
      </c>
    </row>
    <row r="7476" spans="1:11" x14ac:dyDescent="0.35">
      <c r="A7476" s="2">
        <v>56909</v>
      </c>
      <c r="B7476" s="76" t="s">
        <v>6055</v>
      </c>
      <c r="C7476" s="76" t="s">
        <v>287</v>
      </c>
      <c r="D7476" s="76" t="s">
        <v>5271</v>
      </c>
      <c r="E7476" s="76">
        <v>4260</v>
      </c>
      <c r="F7476" s="76">
        <v>2</v>
      </c>
      <c r="G7476" s="77">
        <v>4</v>
      </c>
      <c r="H7476" s="76" t="s">
        <v>3376</v>
      </c>
      <c r="I7476" s="77">
        <v>24.94</v>
      </c>
      <c r="J7476" s="2">
        <v>12</v>
      </c>
      <c r="K7476" s="119" cm="1">
        <f t="array" ref="K7476">ROUND(IF(C7476="Beer",SUM(LOOKUP(2,1/(SRP!$B$7:$B$9&lt;=E7476)/(SRP!$C$7:$C$9&gt;=E7476),SRP!$D$7:$D$9)*(G7476/100)*(E7476/1000)),IF(C7476="Spirits",SUM(LOOKUP(2,1/(SRP!$B$2:$B$6&lt;=E7476)/(SRP!$C$2:$C$6&gt;=E7476),SRP!$D$2:$D$6)*(G7476/100)*(E7476/1000)),IF(AND(C7476="Wine",D7476="Fortified Wines"),SUM(LOOKUP(2,1/(SRP!$B$20:$B$23&lt;=E7476)/(SRP!$C$20:$C$23&gt;=E7476),SRP!$D$20:$D$23)*(G7476/100)*(E7476/1000)),IF(C7476="Wine",SUM(LOOKUP(2,1/(SRP!$B$15:$B$19&lt;=E7476)/(SRP!$C$15:$C$19&gt;=E7476),SRP!$D$15:$D$19)*(G7476/100)*(E7476/1000)),IF(C7476="Ready to Drink",SUM(LOOKUP(2,1/(SRP!$B$10:$B$14&lt;=E7476)/(SRP!$C$10:$C$14&gt;=E7476),SRP!$D$10:$D$14)*(G7476/100)*(E7476/1000)),0))))),2)</f>
        <v>11.9</v>
      </c>
    </row>
    <row r="7477" spans="1:11" x14ac:dyDescent="0.35">
      <c r="A7477" s="2">
        <v>56909</v>
      </c>
      <c r="B7477" s="76" t="s">
        <v>6055</v>
      </c>
      <c r="C7477" s="76" t="s">
        <v>287</v>
      </c>
      <c r="D7477" s="76" t="s">
        <v>5271</v>
      </c>
      <c r="E7477" s="76">
        <v>4260</v>
      </c>
      <c r="F7477" s="76">
        <v>2</v>
      </c>
      <c r="G7477" s="77">
        <v>4</v>
      </c>
      <c r="H7477" s="76" t="s">
        <v>3376</v>
      </c>
      <c r="I7477" s="77">
        <v>24.94</v>
      </c>
      <c r="J7477" s="2">
        <v>12</v>
      </c>
      <c r="K7477" s="119" cm="1">
        <f t="array" ref="K7477">ROUND(IF(C7477="Beer",SUM(LOOKUP(2,1/(SRP!$B$7:$B$9&lt;=E7477)/(SRP!$C$7:$C$9&gt;=E7477),SRP!$D$7:$D$9)*(G7477/100)*(E7477/1000)),IF(C7477="Spirits",SUM(LOOKUP(2,1/(SRP!$B$2:$B$6&lt;=E7477)/(SRP!$C$2:$C$6&gt;=E7477),SRP!$D$2:$D$6)*(G7477/100)*(E7477/1000)),IF(AND(C7477="Wine",D7477="Fortified Wines"),SUM(LOOKUP(2,1/(SRP!$B$20:$B$23&lt;=E7477)/(SRP!$C$20:$C$23&gt;=E7477),SRP!$D$20:$D$23)*(G7477/100)*(E7477/1000)),IF(C7477="Wine",SUM(LOOKUP(2,1/(SRP!$B$15:$B$19&lt;=E7477)/(SRP!$C$15:$C$19&gt;=E7477),SRP!$D$15:$D$19)*(G7477/100)*(E7477/1000)),IF(C7477="Ready to Drink",SUM(LOOKUP(2,1/(SRP!$B$10:$B$14&lt;=E7477)/(SRP!$C$10:$C$14&gt;=E7477),SRP!$D$10:$D$14)*(G7477/100)*(E7477/1000)),0))))),2)</f>
        <v>11.9</v>
      </c>
    </row>
    <row r="7478" spans="1:11" x14ac:dyDescent="0.35">
      <c r="A7478" s="2">
        <v>56910</v>
      </c>
      <c r="B7478" s="76" t="s">
        <v>6056</v>
      </c>
      <c r="C7478" s="76" t="s">
        <v>287</v>
      </c>
      <c r="D7478" s="76" t="s">
        <v>5271</v>
      </c>
      <c r="E7478" s="76">
        <v>473</v>
      </c>
      <c r="F7478" s="76">
        <v>24</v>
      </c>
      <c r="G7478" s="77">
        <v>4</v>
      </c>
      <c r="H7478" s="76" t="s">
        <v>3376</v>
      </c>
      <c r="I7478" s="77">
        <v>3.44</v>
      </c>
      <c r="J7478" s="2">
        <v>1</v>
      </c>
      <c r="K7478" s="119" cm="1">
        <f t="array" ref="K7478">ROUND(IF(C7478="Beer",SUM(LOOKUP(2,1/(SRP!$B$7:$B$9&lt;=E7478)/(SRP!$C$7:$C$9&gt;=E7478),SRP!$D$7:$D$9)*(G7478/100)*(E7478/1000)),IF(C7478="Spirits",SUM(LOOKUP(2,1/(SRP!$B$2:$B$6&lt;=E7478)/(SRP!$C$2:$C$6&gt;=E7478),SRP!$D$2:$D$6)*(G7478/100)*(E7478/1000)),IF(AND(C7478="Wine",D7478="Fortified Wines"),SUM(LOOKUP(2,1/(SRP!$B$20:$B$23&lt;=E7478)/(SRP!$C$20:$C$23&gt;=E7478),SRP!$D$20:$D$23)*(G7478/100)*(E7478/1000)),IF(C7478="Wine",SUM(LOOKUP(2,1/(SRP!$B$15:$B$19&lt;=E7478)/(SRP!$C$15:$C$19&gt;=E7478),SRP!$D$15:$D$19)*(G7478/100)*(E7478/1000)),IF(C7478="Ready to Drink",SUM(LOOKUP(2,1/(SRP!$B$10:$B$14&lt;=E7478)/(SRP!$C$10:$C$14&gt;=E7478),SRP!$D$10:$D$14)*(G7478/100)*(E7478/1000)),0))))),2)</f>
        <v>1.32</v>
      </c>
    </row>
    <row r="7479" spans="1:11" x14ac:dyDescent="0.35">
      <c r="A7479" s="2">
        <v>56910</v>
      </c>
      <c r="B7479" s="76" t="s">
        <v>6056</v>
      </c>
      <c r="C7479" s="76" t="s">
        <v>287</v>
      </c>
      <c r="D7479" s="76" t="s">
        <v>5271</v>
      </c>
      <c r="E7479" s="76">
        <v>473</v>
      </c>
      <c r="F7479" s="76">
        <v>24</v>
      </c>
      <c r="G7479" s="77">
        <v>4</v>
      </c>
      <c r="H7479" s="76" t="s">
        <v>3376</v>
      </c>
      <c r="I7479" s="77">
        <v>3.44</v>
      </c>
      <c r="J7479" s="2">
        <v>1</v>
      </c>
      <c r="K7479" s="119" cm="1">
        <f t="array" ref="K7479">ROUND(IF(C7479="Beer",SUM(LOOKUP(2,1/(SRP!$B$7:$B$9&lt;=E7479)/(SRP!$C$7:$C$9&gt;=E7479),SRP!$D$7:$D$9)*(G7479/100)*(E7479/1000)),IF(C7479="Spirits",SUM(LOOKUP(2,1/(SRP!$B$2:$B$6&lt;=E7479)/(SRP!$C$2:$C$6&gt;=E7479),SRP!$D$2:$D$6)*(G7479/100)*(E7479/1000)),IF(AND(C7479="Wine",D7479="Fortified Wines"),SUM(LOOKUP(2,1/(SRP!$B$20:$B$23&lt;=E7479)/(SRP!$C$20:$C$23&gt;=E7479),SRP!$D$20:$D$23)*(G7479/100)*(E7479/1000)),IF(C7479="Wine",SUM(LOOKUP(2,1/(SRP!$B$15:$B$19&lt;=E7479)/(SRP!$C$15:$C$19&gt;=E7479),SRP!$D$15:$D$19)*(G7479/100)*(E7479/1000)),IF(C7479="Ready to Drink",SUM(LOOKUP(2,1/(SRP!$B$10:$B$14&lt;=E7479)/(SRP!$C$10:$C$14&gt;=E7479),SRP!$D$10:$D$14)*(G7479/100)*(E7479/1000)),0))))),2)</f>
        <v>1.32</v>
      </c>
    </row>
    <row r="7480" spans="1:11" x14ac:dyDescent="0.35">
      <c r="A7480" s="2">
        <v>56913</v>
      </c>
      <c r="B7480" s="76" t="s">
        <v>6057</v>
      </c>
      <c r="C7480" s="76" t="s">
        <v>287</v>
      </c>
      <c r="D7480" s="76" t="s">
        <v>5240</v>
      </c>
      <c r="E7480" s="76">
        <v>5325</v>
      </c>
      <c r="F7480" s="76">
        <v>1</v>
      </c>
      <c r="G7480" s="77">
        <v>6</v>
      </c>
      <c r="H7480" s="76" t="s">
        <v>3325</v>
      </c>
      <c r="I7480" s="77">
        <v>28.99</v>
      </c>
      <c r="J7480" s="2">
        <v>15</v>
      </c>
      <c r="K7480" s="119" cm="1">
        <f t="array" ref="K7480">ROUND(IF(C7480="Beer",SUM(LOOKUP(2,1/(SRP!$B$7:$B$9&lt;=E7480)/(SRP!$C$7:$C$9&gt;=E7480),SRP!$D$7:$D$9)*(G7480/100)*(E7480/1000)),IF(C7480="Spirits",SUM(LOOKUP(2,1/(SRP!$B$2:$B$6&lt;=E7480)/(SRP!$C$2:$C$6&gt;=E7480),SRP!$D$2:$D$6)*(G7480/100)*(E7480/1000)),IF(AND(C7480="Wine",D7480="Fortified Wines"),SUM(LOOKUP(2,1/(SRP!$B$20:$B$23&lt;=E7480)/(SRP!$C$20:$C$23&gt;=E7480),SRP!$D$20:$D$23)*(G7480/100)*(E7480/1000)),IF(C7480="Wine",SUM(LOOKUP(2,1/(SRP!$B$15:$B$19&lt;=E7480)/(SRP!$C$15:$C$19&gt;=E7480),SRP!$D$15:$D$19)*(G7480/100)*(E7480/1000)),IF(C7480="Ready to Drink",SUM(LOOKUP(2,1/(SRP!$B$10:$B$14&lt;=E7480)/(SRP!$C$10:$C$14&gt;=E7480),SRP!$D$10:$D$14)*(G7480/100)*(E7480/1000)),0))))),2)</f>
        <v>22.3</v>
      </c>
    </row>
    <row r="7481" spans="1:11" x14ac:dyDescent="0.35">
      <c r="A7481" s="2">
        <v>56913</v>
      </c>
      <c r="B7481" s="76" t="s">
        <v>6057</v>
      </c>
      <c r="C7481" s="76" t="s">
        <v>287</v>
      </c>
      <c r="D7481" s="76" t="s">
        <v>5240</v>
      </c>
      <c r="E7481" s="76">
        <v>5325</v>
      </c>
      <c r="F7481" s="76">
        <v>1</v>
      </c>
      <c r="G7481" s="77">
        <v>6</v>
      </c>
      <c r="H7481" s="76" t="s">
        <v>3325</v>
      </c>
      <c r="I7481" s="77">
        <v>28.99</v>
      </c>
      <c r="J7481" s="2">
        <v>15</v>
      </c>
      <c r="K7481" s="119" cm="1">
        <f t="array" ref="K7481">ROUND(IF(C7481="Beer",SUM(LOOKUP(2,1/(SRP!$B$7:$B$9&lt;=E7481)/(SRP!$C$7:$C$9&gt;=E7481),SRP!$D$7:$D$9)*(G7481/100)*(E7481/1000)),IF(C7481="Spirits",SUM(LOOKUP(2,1/(SRP!$B$2:$B$6&lt;=E7481)/(SRP!$C$2:$C$6&gt;=E7481),SRP!$D$2:$D$6)*(G7481/100)*(E7481/1000)),IF(AND(C7481="Wine",D7481="Fortified Wines"),SUM(LOOKUP(2,1/(SRP!$B$20:$B$23&lt;=E7481)/(SRP!$C$20:$C$23&gt;=E7481),SRP!$D$20:$D$23)*(G7481/100)*(E7481/1000)),IF(C7481="Wine",SUM(LOOKUP(2,1/(SRP!$B$15:$B$19&lt;=E7481)/(SRP!$C$15:$C$19&gt;=E7481),SRP!$D$15:$D$19)*(G7481/100)*(E7481/1000)),IF(C7481="Ready to Drink",SUM(LOOKUP(2,1/(SRP!$B$10:$B$14&lt;=E7481)/(SRP!$C$10:$C$14&gt;=E7481),SRP!$D$10:$D$14)*(G7481/100)*(E7481/1000)),0))))),2)</f>
        <v>22.3</v>
      </c>
    </row>
    <row r="7482" spans="1:11" x14ac:dyDescent="0.35">
      <c r="A7482" s="2">
        <v>56914</v>
      </c>
      <c r="B7482" s="76" t="s">
        <v>6481</v>
      </c>
      <c r="C7482" s="76" t="s">
        <v>285</v>
      </c>
      <c r="D7482" s="76" t="s">
        <v>6942</v>
      </c>
      <c r="E7482" s="76">
        <v>750</v>
      </c>
      <c r="F7482" s="76">
        <v>6</v>
      </c>
      <c r="G7482" s="77">
        <v>41.15</v>
      </c>
      <c r="H7482" s="76" t="s">
        <v>3279</v>
      </c>
      <c r="I7482" s="77">
        <v>60.99</v>
      </c>
      <c r="J7482" s="2">
        <v>1</v>
      </c>
      <c r="K7482" s="119" cm="1">
        <f t="array" ref="K7482">ROUND(IF(C7482="Beer",SUM(LOOKUP(2,1/(SRP!$B$7:$B$9&lt;=E7482)/(SRP!$C$7:$C$9&gt;=E7482),SRP!$D$7:$D$9)*(G7482/100)*(E7482/1000)),IF(C7482="Spirits",SUM(LOOKUP(2,1/(SRP!$B$2:$B$6&lt;=E7482)/(SRP!$C$2:$C$6&gt;=E7482),SRP!$D$2:$D$6)*(G7482/100)*(E7482/1000)),IF(AND(C7482="Wine",D7482="Fortified Wines"),SUM(LOOKUP(2,1/(SRP!$B$20:$B$23&lt;=E7482)/(SRP!$C$20:$C$23&gt;=E7482),SRP!$D$20:$D$23)*(G7482/100)*(E7482/1000)),IF(C7482="Wine",SUM(LOOKUP(2,1/(SRP!$B$15:$B$19&lt;=E7482)/(SRP!$C$15:$C$19&gt;=E7482),SRP!$D$15:$D$19)*(G7482/100)*(E7482/1000)),IF(C7482="Ready to Drink",SUM(LOOKUP(2,1/(SRP!$B$10:$B$14&lt;=E7482)/(SRP!$C$10:$C$14&gt;=E7482),SRP!$D$10:$D$14)*(G7482/100)*(E7482/1000)),0))))),2)</f>
        <v>21.55</v>
      </c>
    </row>
    <row r="7483" spans="1:11" x14ac:dyDescent="0.35">
      <c r="A7483" s="2">
        <v>56918</v>
      </c>
      <c r="B7483" s="76" t="s">
        <v>6058</v>
      </c>
      <c r="C7483" s="76" t="s">
        <v>286</v>
      </c>
      <c r="D7483" s="76" t="s">
        <v>5244</v>
      </c>
      <c r="E7483" s="76">
        <v>750</v>
      </c>
      <c r="F7483" s="76">
        <v>12</v>
      </c>
      <c r="G7483" s="77">
        <v>12.5</v>
      </c>
      <c r="H7483" s="76" t="s">
        <v>4356</v>
      </c>
      <c r="I7483" s="77">
        <v>24.99</v>
      </c>
      <c r="J7483" s="2">
        <v>1</v>
      </c>
      <c r="K7483" s="119" cm="1">
        <f t="array" ref="K7483">ROUND(IF(C7483="Beer",SUM(LOOKUP(2,1/(SRP!$B$7:$B$9&lt;=E7483)/(SRP!$C$7:$C$9&gt;=E7483),SRP!$D$7:$D$9)*(G7483/100)*(E7483/1000)),IF(C7483="Spirits",SUM(LOOKUP(2,1/(SRP!$B$2:$B$6&lt;=E7483)/(SRP!$C$2:$C$6&gt;=E7483),SRP!$D$2:$D$6)*(G7483/100)*(E7483/1000)),IF(AND(C7483="Wine",D7483="Fortified Wines"),SUM(LOOKUP(2,1/(SRP!$B$20:$B$23&lt;=E7483)/(SRP!$C$20:$C$23&gt;=E7483),SRP!$D$20:$D$23)*(G7483/100)*(E7483/1000)),IF(C7483="Wine",SUM(LOOKUP(2,1/(SRP!$B$15:$B$19&lt;=E7483)/(SRP!$C$15:$C$19&gt;=E7483),SRP!$D$15:$D$19)*(G7483/100)*(E7483/1000)),IF(C7483="Ready to Drink",SUM(LOOKUP(2,1/(SRP!$B$10:$B$14&lt;=E7483)/(SRP!$C$10:$C$14&gt;=E7483),SRP!$D$10:$D$14)*(G7483/100)*(E7483/1000)),0))))),2)</f>
        <v>6.54</v>
      </c>
    </row>
    <row r="7484" spans="1:11" x14ac:dyDescent="0.35">
      <c r="A7484" s="2">
        <v>56930</v>
      </c>
      <c r="B7484" s="76" t="s">
        <v>6059</v>
      </c>
      <c r="C7484" s="76" t="s">
        <v>5938</v>
      </c>
      <c r="D7484" s="76" t="s">
        <v>5283</v>
      </c>
      <c r="E7484" s="76">
        <v>4260</v>
      </c>
      <c r="F7484" s="76">
        <v>2</v>
      </c>
      <c r="G7484" s="77">
        <v>6</v>
      </c>
      <c r="H7484" s="76" t="s">
        <v>3280</v>
      </c>
      <c r="I7484" s="77">
        <v>30.99</v>
      </c>
      <c r="J7484" s="2">
        <v>12</v>
      </c>
      <c r="K7484" s="119" cm="1">
        <f t="array" ref="K7484">ROUND(IF(C7484="Beer",SUM(LOOKUP(2,1/(SRP!$B$7:$B$9&lt;=E7484)/(SRP!$C$7:$C$9&gt;=E7484),SRP!$D$7:$D$9)*(G7484/100)*(E7484/1000)),IF(C7484="Spirits",SUM(LOOKUP(2,1/(SRP!$B$2:$B$6&lt;=E7484)/(SRP!$C$2:$C$6&gt;=E7484),SRP!$D$2:$D$6)*(G7484/100)*(E7484/1000)),IF(AND(C7484="Wine",D7484="Fortified Wines"),SUM(LOOKUP(2,1/(SRP!$B$20:$B$23&lt;=E7484)/(SRP!$C$20:$C$23&gt;=E7484),SRP!$D$20:$D$23)*(G7484/100)*(E7484/1000)),IF(C7484="Wine",SUM(LOOKUP(2,1/(SRP!$B$15:$B$19&lt;=E7484)/(SRP!$C$15:$C$19&gt;=E7484),SRP!$D$15:$D$19)*(G7484/100)*(E7484/1000)),IF(C7484="Ready to Drink",SUM(LOOKUP(2,1/(SRP!$B$10:$B$14&lt;=E7484)/(SRP!$C$10:$C$14&gt;=E7484),SRP!$D$10:$D$14)*(G7484/100)*(E7484/1000)),0))))),2)</f>
        <v>17.84</v>
      </c>
    </row>
    <row r="7485" spans="1:11" x14ac:dyDescent="0.35">
      <c r="A7485" s="2">
        <v>56932</v>
      </c>
      <c r="B7485" s="76" t="s">
        <v>6060</v>
      </c>
      <c r="C7485" s="76" t="s">
        <v>5938</v>
      </c>
      <c r="D7485" s="76" t="s">
        <v>5748</v>
      </c>
      <c r="E7485" s="76">
        <v>4260</v>
      </c>
      <c r="F7485" s="76">
        <v>2</v>
      </c>
      <c r="G7485" s="77">
        <v>4.5</v>
      </c>
      <c r="H7485" s="76" t="s">
        <v>3280</v>
      </c>
      <c r="I7485" s="77">
        <v>30.99</v>
      </c>
      <c r="J7485" s="2">
        <v>12</v>
      </c>
      <c r="K7485" s="119" cm="1">
        <f t="array" ref="K7485">ROUND(IF(C7485="Beer",SUM(LOOKUP(2,1/(SRP!$B$7:$B$9&lt;=E7485)/(SRP!$C$7:$C$9&gt;=E7485),SRP!$D$7:$D$9)*(G7485/100)*(E7485/1000)),IF(C7485="Spirits",SUM(LOOKUP(2,1/(SRP!$B$2:$B$6&lt;=E7485)/(SRP!$C$2:$C$6&gt;=E7485),SRP!$D$2:$D$6)*(G7485/100)*(E7485/1000)),IF(AND(C7485="Wine",D7485="Fortified Wines"),SUM(LOOKUP(2,1/(SRP!$B$20:$B$23&lt;=E7485)/(SRP!$C$20:$C$23&gt;=E7485),SRP!$D$20:$D$23)*(G7485/100)*(E7485/1000)),IF(C7485="Wine",SUM(LOOKUP(2,1/(SRP!$B$15:$B$19&lt;=E7485)/(SRP!$C$15:$C$19&gt;=E7485),SRP!$D$15:$D$19)*(G7485/100)*(E7485/1000)),IF(C7485="Ready to Drink",SUM(LOOKUP(2,1/(SRP!$B$10:$B$14&lt;=E7485)/(SRP!$C$10:$C$14&gt;=E7485),SRP!$D$10:$D$14)*(G7485/100)*(E7485/1000)),0))))),2)</f>
        <v>13.38</v>
      </c>
    </row>
    <row r="7486" spans="1:11" x14ac:dyDescent="0.35">
      <c r="A7486" s="2">
        <v>56935</v>
      </c>
      <c r="B7486" s="76" t="s">
        <v>6061</v>
      </c>
      <c r="C7486" s="76" t="s">
        <v>5938</v>
      </c>
      <c r="D7486" s="76" t="s">
        <v>5746</v>
      </c>
      <c r="E7486" s="76">
        <v>2840</v>
      </c>
      <c r="F7486" s="76">
        <v>3</v>
      </c>
      <c r="G7486" s="77">
        <v>4.5</v>
      </c>
      <c r="H7486" s="76" t="s">
        <v>6695</v>
      </c>
      <c r="I7486" s="77">
        <v>28.99</v>
      </c>
      <c r="J7486" s="2">
        <v>8</v>
      </c>
      <c r="K7486" s="119" cm="1">
        <f t="array" ref="K7486">ROUND(IF(C7486="Beer",SUM(LOOKUP(2,1/(SRP!$B$7:$B$9&lt;=E7486)/(SRP!$C$7:$C$9&gt;=E7486),SRP!$D$7:$D$9)*(G7486/100)*(E7486/1000)),IF(C7486="Spirits",SUM(LOOKUP(2,1/(SRP!$B$2:$B$6&lt;=E7486)/(SRP!$C$2:$C$6&gt;=E7486),SRP!$D$2:$D$6)*(G7486/100)*(E7486/1000)),IF(AND(C7486="Wine",D7486="Fortified Wines"),SUM(LOOKUP(2,1/(SRP!$B$20:$B$23&lt;=E7486)/(SRP!$C$20:$C$23&gt;=E7486),SRP!$D$20:$D$23)*(G7486/100)*(E7486/1000)),IF(C7486="Wine",SUM(LOOKUP(2,1/(SRP!$B$15:$B$19&lt;=E7486)/(SRP!$C$15:$C$19&gt;=E7486),SRP!$D$15:$D$19)*(G7486/100)*(E7486/1000)),IF(C7486="Ready to Drink",SUM(LOOKUP(2,1/(SRP!$B$10:$B$14&lt;=E7486)/(SRP!$C$10:$C$14&gt;=E7486),SRP!$D$10:$D$14)*(G7486/100)*(E7486/1000)),0))))),2)</f>
        <v>8.92</v>
      </c>
    </row>
    <row r="7487" spans="1:11" x14ac:dyDescent="0.35">
      <c r="A7487" s="2">
        <v>56936</v>
      </c>
      <c r="B7487" s="76" t="s">
        <v>6062</v>
      </c>
      <c r="C7487" s="76" t="s">
        <v>5938</v>
      </c>
      <c r="D7487" s="76" t="s">
        <v>5746</v>
      </c>
      <c r="E7487" s="76">
        <v>2840</v>
      </c>
      <c r="F7487" s="76">
        <v>3</v>
      </c>
      <c r="G7487" s="77">
        <v>4.5</v>
      </c>
      <c r="H7487" s="76" t="s">
        <v>6695</v>
      </c>
      <c r="I7487" s="77">
        <v>29.99</v>
      </c>
      <c r="J7487" s="2">
        <v>8</v>
      </c>
      <c r="K7487" s="119" cm="1">
        <f t="array" ref="K7487">ROUND(IF(C7487="Beer",SUM(LOOKUP(2,1/(SRP!$B$7:$B$9&lt;=E7487)/(SRP!$C$7:$C$9&gt;=E7487),SRP!$D$7:$D$9)*(G7487/100)*(E7487/1000)),IF(C7487="Spirits",SUM(LOOKUP(2,1/(SRP!$B$2:$B$6&lt;=E7487)/(SRP!$C$2:$C$6&gt;=E7487),SRP!$D$2:$D$6)*(G7487/100)*(E7487/1000)),IF(AND(C7487="Wine",D7487="Fortified Wines"),SUM(LOOKUP(2,1/(SRP!$B$20:$B$23&lt;=E7487)/(SRP!$C$20:$C$23&gt;=E7487),SRP!$D$20:$D$23)*(G7487/100)*(E7487/1000)),IF(C7487="Wine",SUM(LOOKUP(2,1/(SRP!$B$15:$B$19&lt;=E7487)/(SRP!$C$15:$C$19&gt;=E7487),SRP!$D$15:$D$19)*(G7487/100)*(E7487/1000)),IF(C7487="Ready to Drink",SUM(LOOKUP(2,1/(SRP!$B$10:$B$14&lt;=E7487)/(SRP!$C$10:$C$14&gt;=E7487),SRP!$D$10:$D$14)*(G7487/100)*(E7487/1000)),0))))),2)</f>
        <v>8.92</v>
      </c>
    </row>
    <row r="7488" spans="1:11" x14ac:dyDescent="0.35">
      <c r="A7488" s="2">
        <v>56938</v>
      </c>
      <c r="B7488" s="76" t="s">
        <v>6063</v>
      </c>
      <c r="C7488" s="76" t="s">
        <v>5938</v>
      </c>
      <c r="D7488" s="76" t="s">
        <v>5748</v>
      </c>
      <c r="E7488" s="76">
        <v>2130</v>
      </c>
      <c r="F7488" s="76">
        <v>4</v>
      </c>
      <c r="G7488" s="77">
        <v>4.5</v>
      </c>
      <c r="H7488" s="76" t="s">
        <v>3280</v>
      </c>
      <c r="I7488" s="77">
        <v>17.989999999999998</v>
      </c>
      <c r="J7488" s="2">
        <v>6</v>
      </c>
      <c r="K7488" s="119" cm="1">
        <f t="array" ref="K7488">ROUND(IF(C7488="Beer",SUM(LOOKUP(2,1/(SRP!$B$7:$B$9&lt;=E7488)/(SRP!$C$7:$C$9&gt;=E7488),SRP!$D$7:$D$9)*(G7488/100)*(E7488/1000)),IF(C7488="Spirits",SUM(LOOKUP(2,1/(SRP!$B$2:$B$6&lt;=E7488)/(SRP!$C$2:$C$6&gt;=E7488),SRP!$D$2:$D$6)*(G7488/100)*(E7488/1000)),IF(AND(C7488="Wine",D7488="Fortified Wines"),SUM(LOOKUP(2,1/(SRP!$B$20:$B$23&lt;=E7488)/(SRP!$C$20:$C$23&gt;=E7488),SRP!$D$20:$D$23)*(G7488/100)*(E7488/1000)),IF(C7488="Wine",SUM(LOOKUP(2,1/(SRP!$B$15:$B$19&lt;=E7488)/(SRP!$C$15:$C$19&gt;=E7488),SRP!$D$15:$D$19)*(G7488/100)*(E7488/1000)),IF(C7488="Ready to Drink",SUM(LOOKUP(2,1/(SRP!$B$10:$B$14&lt;=E7488)/(SRP!$C$10:$C$14&gt;=E7488),SRP!$D$10:$D$14)*(G7488/100)*(E7488/1000)),0))))),2)</f>
        <v>6.69</v>
      </c>
    </row>
    <row r="7489" spans="1:11" x14ac:dyDescent="0.35">
      <c r="A7489" s="2">
        <v>56940</v>
      </c>
      <c r="B7489" s="76" t="s">
        <v>6064</v>
      </c>
      <c r="C7489" s="76" t="s">
        <v>5938</v>
      </c>
      <c r="D7489" s="76" t="s">
        <v>5298</v>
      </c>
      <c r="E7489" s="76">
        <v>473</v>
      </c>
      <c r="F7489" s="76">
        <v>24</v>
      </c>
      <c r="G7489" s="77">
        <v>5</v>
      </c>
      <c r="H7489" s="76" t="s">
        <v>3280</v>
      </c>
      <c r="I7489" s="77">
        <v>2.5099999999999998</v>
      </c>
      <c r="J7489" s="2">
        <v>1</v>
      </c>
      <c r="K7489" s="119" cm="1">
        <f t="array" ref="K7489">ROUND(IF(C7489="Beer",SUM(LOOKUP(2,1/(SRP!$B$7:$B$9&lt;=E7489)/(SRP!$C$7:$C$9&gt;=E7489),SRP!$D$7:$D$9)*(G7489/100)*(E7489/1000)),IF(C7489="Spirits",SUM(LOOKUP(2,1/(SRP!$B$2:$B$6&lt;=E7489)/(SRP!$C$2:$C$6&gt;=E7489),SRP!$D$2:$D$6)*(G7489/100)*(E7489/1000)),IF(AND(C7489="Wine",D7489="Fortified Wines"),SUM(LOOKUP(2,1/(SRP!$B$20:$B$23&lt;=E7489)/(SRP!$C$20:$C$23&gt;=E7489),SRP!$D$20:$D$23)*(G7489/100)*(E7489/1000)),IF(C7489="Wine",SUM(LOOKUP(2,1/(SRP!$B$15:$B$19&lt;=E7489)/(SRP!$C$15:$C$19&gt;=E7489),SRP!$D$15:$D$19)*(G7489/100)*(E7489/1000)),IF(C7489="Ready to Drink",SUM(LOOKUP(2,1/(SRP!$B$10:$B$14&lt;=E7489)/(SRP!$C$10:$C$14&gt;=E7489),SRP!$D$10:$D$14)*(G7489/100)*(E7489/1000)),0))))),2)</f>
        <v>1.75</v>
      </c>
    </row>
    <row r="7490" spans="1:11" x14ac:dyDescent="0.35">
      <c r="A7490" s="2">
        <v>56945</v>
      </c>
      <c r="B7490" s="76" t="s">
        <v>6065</v>
      </c>
      <c r="C7490" s="76" t="s">
        <v>5938</v>
      </c>
      <c r="D7490" s="76" t="s">
        <v>5298</v>
      </c>
      <c r="E7490" s="76">
        <v>473</v>
      </c>
      <c r="F7490" s="76">
        <v>24</v>
      </c>
      <c r="G7490" s="77">
        <v>5</v>
      </c>
      <c r="H7490" s="76" t="s">
        <v>3280</v>
      </c>
      <c r="I7490" s="77">
        <v>2.5099999999999998</v>
      </c>
      <c r="J7490" s="2">
        <v>1</v>
      </c>
      <c r="K7490" s="119" cm="1">
        <f t="array" ref="K7490">ROUND(IF(C7490="Beer",SUM(LOOKUP(2,1/(SRP!$B$7:$B$9&lt;=E7490)/(SRP!$C$7:$C$9&gt;=E7490),SRP!$D$7:$D$9)*(G7490/100)*(E7490/1000)),IF(C7490="Spirits",SUM(LOOKUP(2,1/(SRP!$B$2:$B$6&lt;=E7490)/(SRP!$C$2:$C$6&gt;=E7490),SRP!$D$2:$D$6)*(G7490/100)*(E7490/1000)),IF(AND(C7490="Wine",D7490="Fortified Wines"),SUM(LOOKUP(2,1/(SRP!$B$20:$B$23&lt;=E7490)/(SRP!$C$20:$C$23&gt;=E7490),SRP!$D$20:$D$23)*(G7490/100)*(E7490/1000)),IF(C7490="Wine",SUM(LOOKUP(2,1/(SRP!$B$15:$B$19&lt;=E7490)/(SRP!$C$15:$C$19&gt;=E7490),SRP!$D$15:$D$19)*(G7490/100)*(E7490/1000)),IF(C7490="Ready to Drink",SUM(LOOKUP(2,1/(SRP!$B$10:$B$14&lt;=E7490)/(SRP!$C$10:$C$14&gt;=E7490),SRP!$D$10:$D$14)*(G7490/100)*(E7490/1000)),0))))),2)</f>
        <v>1.75</v>
      </c>
    </row>
    <row r="7491" spans="1:11" x14ac:dyDescent="0.35">
      <c r="A7491" s="2">
        <v>56948</v>
      </c>
      <c r="B7491" s="76" t="s">
        <v>6066</v>
      </c>
      <c r="C7491" s="76" t="s">
        <v>5938</v>
      </c>
      <c r="D7491" s="76" t="s">
        <v>5748</v>
      </c>
      <c r="E7491" s="76">
        <v>4260</v>
      </c>
      <c r="F7491" s="76">
        <v>2</v>
      </c>
      <c r="G7491" s="77">
        <v>5</v>
      </c>
      <c r="H7491" s="76" t="s">
        <v>6701</v>
      </c>
      <c r="I7491" s="77">
        <v>32.99</v>
      </c>
      <c r="J7491" s="2">
        <v>12</v>
      </c>
      <c r="K7491" s="119" cm="1">
        <f t="array" ref="K7491">ROUND(IF(C7491="Beer",SUM(LOOKUP(2,1/(SRP!$B$7:$B$9&lt;=E7491)/(SRP!$C$7:$C$9&gt;=E7491),SRP!$D$7:$D$9)*(G7491/100)*(E7491/1000)),IF(C7491="Spirits",SUM(LOOKUP(2,1/(SRP!$B$2:$B$6&lt;=E7491)/(SRP!$C$2:$C$6&gt;=E7491),SRP!$D$2:$D$6)*(G7491/100)*(E7491/1000)),IF(AND(C7491="Wine",D7491="Fortified Wines"),SUM(LOOKUP(2,1/(SRP!$B$20:$B$23&lt;=E7491)/(SRP!$C$20:$C$23&gt;=E7491),SRP!$D$20:$D$23)*(G7491/100)*(E7491/1000)),IF(C7491="Wine",SUM(LOOKUP(2,1/(SRP!$B$15:$B$19&lt;=E7491)/(SRP!$C$15:$C$19&gt;=E7491),SRP!$D$15:$D$19)*(G7491/100)*(E7491/1000)),IF(C7491="Ready to Drink",SUM(LOOKUP(2,1/(SRP!$B$10:$B$14&lt;=E7491)/(SRP!$C$10:$C$14&gt;=E7491),SRP!$D$10:$D$14)*(G7491/100)*(E7491/1000)),0))))),2)</f>
        <v>14.87</v>
      </c>
    </row>
    <row r="7492" spans="1:11" x14ac:dyDescent="0.35">
      <c r="A7492" s="2">
        <v>56948</v>
      </c>
      <c r="B7492" s="76" t="s">
        <v>6066</v>
      </c>
      <c r="C7492" s="76" t="s">
        <v>5938</v>
      </c>
      <c r="D7492" s="76" t="s">
        <v>5748</v>
      </c>
      <c r="E7492" s="76">
        <v>4260</v>
      </c>
      <c r="F7492" s="76">
        <v>2</v>
      </c>
      <c r="G7492" s="77">
        <v>5</v>
      </c>
      <c r="H7492" s="76" t="s">
        <v>6701</v>
      </c>
      <c r="I7492" s="77">
        <v>32.99</v>
      </c>
      <c r="J7492" s="2">
        <v>12</v>
      </c>
      <c r="K7492" s="119" cm="1">
        <f t="array" ref="K7492">ROUND(IF(C7492="Beer",SUM(LOOKUP(2,1/(SRP!$B$7:$B$9&lt;=E7492)/(SRP!$C$7:$C$9&gt;=E7492),SRP!$D$7:$D$9)*(G7492/100)*(E7492/1000)),IF(C7492="Spirits",SUM(LOOKUP(2,1/(SRP!$B$2:$B$6&lt;=E7492)/(SRP!$C$2:$C$6&gt;=E7492),SRP!$D$2:$D$6)*(G7492/100)*(E7492/1000)),IF(AND(C7492="Wine",D7492="Fortified Wines"),SUM(LOOKUP(2,1/(SRP!$B$20:$B$23&lt;=E7492)/(SRP!$C$20:$C$23&gt;=E7492),SRP!$D$20:$D$23)*(G7492/100)*(E7492/1000)),IF(C7492="Wine",SUM(LOOKUP(2,1/(SRP!$B$15:$B$19&lt;=E7492)/(SRP!$C$15:$C$19&gt;=E7492),SRP!$D$15:$D$19)*(G7492/100)*(E7492/1000)),IF(C7492="Ready to Drink",SUM(LOOKUP(2,1/(SRP!$B$10:$B$14&lt;=E7492)/(SRP!$C$10:$C$14&gt;=E7492),SRP!$D$10:$D$14)*(G7492/100)*(E7492/1000)),0))))),2)</f>
        <v>14.87</v>
      </c>
    </row>
    <row r="7493" spans="1:11" x14ac:dyDescent="0.35">
      <c r="A7493" s="2">
        <v>56953</v>
      </c>
      <c r="B7493" s="76" t="s">
        <v>6067</v>
      </c>
      <c r="C7493" s="76" t="s">
        <v>5938</v>
      </c>
      <c r="D7493" s="76" t="s">
        <v>5746</v>
      </c>
      <c r="E7493" s="76">
        <v>4260</v>
      </c>
      <c r="F7493" s="76">
        <v>2</v>
      </c>
      <c r="G7493" s="77">
        <v>5</v>
      </c>
      <c r="H7493" s="76" t="s">
        <v>3379</v>
      </c>
      <c r="I7493" s="77">
        <v>31.99</v>
      </c>
      <c r="J7493" s="2">
        <v>12</v>
      </c>
      <c r="K7493" s="119" cm="1">
        <f t="array" ref="K7493">ROUND(IF(C7493="Beer",SUM(LOOKUP(2,1/(SRP!$B$7:$B$9&lt;=E7493)/(SRP!$C$7:$C$9&gt;=E7493),SRP!$D$7:$D$9)*(G7493/100)*(E7493/1000)),IF(C7493="Spirits",SUM(LOOKUP(2,1/(SRP!$B$2:$B$6&lt;=E7493)/(SRP!$C$2:$C$6&gt;=E7493),SRP!$D$2:$D$6)*(G7493/100)*(E7493/1000)),IF(AND(C7493="Wine",D7493="Fortified Wines"),SUM(LOOKUP(2,1/(SRP!$B$20:$B$23&lt;=E7493)/(SRP!$C$20:$C$23&gt;=E7493),SRP!$D$20:$D$23)*(G7493/100)*(E7493/1000)),IF(C7493="Wine",SUM(LOOKUP(2,1/(SRP!$B$15:$B$19&lt;=E7493)/(SRP!$C$15:$C$19&gt;=E7493),SRP!$D$15:$D$19)*(G7493/100)*(E7493/1000)),IF(C7493="Ready to Drink",SUM(LOOKUP(2,1/(SRP!$B$10:$B$14&lt;=E7493)/(SRP!$C$10:$C$14&gt;=E7493),SRP!$D$10:$D$14)*(G7493/100)*(E7493/1000)),0))))),2)</f>
        <v>14.87</v>
      </c>
    </row>
    <row r="7494" spans="1:11" x14ac:dyDescent="0.35">
      <c r="A7494" s="2">
        <v>56968</v>
      </c>
      <c r="B7494" s="76" t="s">
        <v>6482</v>
      </c>
      <c r="C7494" s="76" t="s">
        <v>285</v>
      </c>
      <c r="D7494" s="76" t="s">
        <v>6942</v>
      </c>
      <c r="E7494" s="76">
        <v>750</v>
      </c>
      <c r="F7494" s="76">
        <v>6</v>
      </c>
      <c r="G7494" s="77">
        <v>44</v>
      </c>
      <c r="H7494" s="76" t="s">
        <v>6283</v>
      </c>
      <c r="I7494" s="77">
        <v>99.99</v>
      </c>
      <c r="J7494" s="2">
        <v>1</v>
      </c>
      <c r="K7494" s="119" cm="1">
        <f t="array" ref="K7494">ROUND(IF(C7494="Beer",SUM(LOOKUP(2,1/(SRP!$B$7:$B$9&lt;=E7494)/(SRP!$C$7:$C$9&gt;=E7494),SRP!$D$7:$D$9)*(G7494/100)*(E7494/1000)),IF(C7494="Spirits",SUM(LOOKUP(2,1/(SRP!$B$2:$B$6&lt;=E7494)/(SRP!$C$2:$C$6&gt;=E7494),SRP!$D$2:$D$6)*(G7494/100)*(E7494/1000)),IF(AND(C7494="Wine",D7494="Fortified Wines"),SUM(LOOKUP(2,1/(SRP!$B$20:$B$23&lt;=E7494)/(SRP!$C$20:$C$23&gt;=E7494),SRP!$D$20:$D$23)*(G7494/100)*(E7494/1000)),IF(C7494="Wine",SUM(LOOKUP(2,1/(SRP!$B$15:$B$19&lt;=E7494)/(SRP!$C$15:$C$19&gt;=E7494),SRP!$D$15:$D$19)*(G7494/100)*(E7494/1000)),IF(C7494="Ready to Drink",SUM(LOOKUP(2,1/(SRP!$B$10:$B$14&lt;=E7494)/(SRP!$C$10:$C$14&gt;=E7494),SRP!$D$10:$D$14)*(G7494/100)*(E7494/1000)),0))))),2)</f>
        <v>23.04</v>
      </c>
    </row>
    <row r="7495" spans="1:11" x14ac:dyDescent="0.35">
      <c r="A7495" s="2">
        <v>56971</v>
      </c>
      <c r="B7495" s="76" t="s">
        <v>6068</v>
      </c>
      <c r="C7495" s="76" t="s">
        <v>5938</v>
      </c>
      <c r="D7495" s="76" t="s">
        <v>5748</v>
      </c>
      <c r="E7495" s="76">
        <v>2130</v>
      </c>
      <c r="F7495" s="76">
        <v>4</v>
      </c>
      <c r="G7495" s="77">
        <v>5</v>
      </c>
      <c r="H7495" s="76" t="s">
        <v>6701</v>
      </c>
      <c r="I7495" s="77">
        <v>17.989999999999998</v>
      </c>
      <c r="J7495" s="2">
        <v>6</v>
      </c>
      <c r="K7495" s="119" cm="1">
        <f t="array" ref="K7495">ROUND(IF(C7495="Beer",SUM(LOOKUP(2,1/(SRP!$B$7:$B$9&lt;=E7495)/(SRP!$C$7:$C$9&gt;=E7495),SRP!$D$7:$D$9)*(G7495/100)*(E7495/1000)),IF(C7495="Spirits",SUM(LOOKUP(2,1/(SRP!$B$2:$B$6&lt;=E7495)/(SRP!$C$2:$C$6&gt;=E7495),SRP!$D$2:$D$6)*(G7495/100)*(E7495/1000)),IF(AND(C7495="Wine",D7495="Fortified Wines"),SUM(LOOKUP(2,1/(SRP!$B$20:$B$23&lt;=E7495)/(SRP!$C$20:$C$23&gt;=E7495),SRP!$D$20:$D$23)*(G7495/100)*(E7495/1000)),IF(C7495="Wine",SUM(LOOKUP(2,1/(SRP!$B$15:$B$19&lt;=E7495)/(SRP!$C$15:$C$19&gt;=E7495),SRP!$D$15:$D$19)*(G7495/100)*(E7495/1000)),IF(C7495="Ready to Drink",SUM(LOOKUP(2,1/(SRP!$B$10:$B$14&lt;=E7495)/(SRP!$C$10:$C$14&gt;=E7495),SRP!$D$10:$D$14)*(G7495/100)*(E7495/1000)),0))))),2)</f>
        <v>7.43</v>
      </c>
    </row>
    <row r="7496" spans="1:11" x14ac:dyDescent="0.35">
      <c r="A7496" s="2">
        <v>56971</v>
      </c>
      <c r="B7496" s="76" t="s">
        <v>6068</v>
      </c>
      <c r="C7496" s="76" t="s">
        <v>5938</v>
      </c>
      <c r="D7496" s="76" t="s">
        <v>5748</v>
      </c>
      <c r="E7496" s="76">
        <v>2130</v>
      </c>
      <c r="F7496" s="76">
        <v>4</v>
      </c>
      <c r="G7496" s="77">
        <v>5</v>
      </c>
      <c r="H7496" s="76" t="s">
        <v>6701</v>
      </c>
      <c r="I7496" s="77">
        <v>17.989999999999998</v>
      </c>
      <c r="J7496" s="2">
        <v>6</v>
      </c>
      <c r="K7496" s="119" cm="1">
        <f t="array" ref="K7496">ROUND(IF(C7496="Beer",SUM(LOOKUP(2,1/(SRP!$B$7:$B$9&lt;=E7496)/(SRP!$C$7:$C$9&gt;=E7496),SRP!$D$7:$D$9)*(G7496/100)*(E7496/1000)),IF(C7496="Spirits",SUM(LOOKUP(2,1/(SRP!$B$2:$B$6&lt;=E7496)/(SRP!$C$2:$C$6&gt;=E7496),SRP!$D$2:$D$6)*(G7496/100)*(E7496/1000)),IF(AND(C7496="Wine",D7496="Fortified Wines"),SUM(LOOKUP(2,1/(SRP!$B$20:$B$23&lt;=E7496)/(SRP!$C$20:$C$23&gt;=E7496),SRP!$D$20:$D$23)*(G7496/100)*(E7496/1000)),IF(C7496="Wine",SUM(LOOKUP(2,1/(SRP!$B$15:$B$19&lt;=E7496)/(SRP!$C$15:$C$19&gt;=E7496),SRP!$D$15:$D$19)*(G7496/100)*(E7496/1000)),IF(C7496="Ready to Drink",SUM(LOOKUP(2,1/(SRP!$B$10:$B$14&lt;=E7496)/(SRP!$C$10:$C$14&gt;=E7496),SRP!$D$10:$D$14)*(G7496/100)*(E7496/1000)),0))))),2)</f>
        <v>7.43</v>
      </c>
    </row>
    <row r="7497" spans="1:11" x14ac:dyDescent="0.35">
      <c r="A7497" s="2">
        <v>56972</v>
      </c>
      <c r="B7497" s="76" t="s">
        <v>6069</v>
      </c>
      <c r="C7497" s="76" t="s">
        <v>5938</v>
      </c>
      <c r="D7497" s="76" t="s">
        <v>5279</v>
      </c>
      <c r="E7497" s="76">
        <v>473</v>
      </c>
      <c r="F7497" s="76">
        <v>24</v>
      </c>
      <c r="G7497" s="77">
        <v>7</v>
      </c>
      <c r="H7497" s="76" t="s">
        <v>3379</v>
      </c>
      <c r="I7497" s="77">
        <v>3.99</v>
      </c>
      <c r="J7497" s="2">
        <v>1</v>
      </c>
      <c r="K7497" s="119" cm="1">
        <f t="array" ref="K7497">ROUND(IF(C7497="Beer",SUM(LOOKUP(2,1/(SRP!$B$7:$B$9&lt;=E7497)/(SRP!$C$7:$C$9&gt;=E7497),SRP!$D$7:$D$9)*(G7497/100)*(E7497/1000)),IF(C7497="Spirits",SUM(LOOKUP(2,1/(SRP!$B$2:$B$6&lt;=E7497)/(SRP!$C$2:$C$6&gt;=E7497),SRP!$D$2:$D$6)*(G7497/100)*(E7497/1000)),IF(AND(C7497="Wine",D7497="Fortified Wines"),SUM(LOOKUP(2,1/(SRP!$B$20:$B$23&lt;=E7497)/(SRP!$C$20:$C$23&gt;=E7497),SRP!$D$20:$D$23)*(G7497/100)*(E7497/1000)),IF(C7497="Wine",SUM(LOOKUP(2,1/(SRP!$B$15:$B$19&lt;=E7497)/(SRP!$C$15:$C$19&gt;=E7497),SRP!$D$15:$D$19)*(G7497/100)*(E7497/1000)),IF(C7497="Ready to Drink",SUM(LOOKUP(2,1/(SRP!$B$10:$B$14&lt;=E7497)/(SRP!$C$10:$C$14&gt;=E7497),SRP!$D$10:$D$14)*(G7497/100)*(E7497/1000)),0))))),2)</f>
        <v>2.4500000000000002</v>
      </c>
    </row>
    <row r="7498" spans="1:11" x14ac:dyDescent="0.35">
      <c r="A7498" s="2">
        <v>56986</v>
      </c>
      <c r="B7498" s="76" t="s">
        <v>6070</v>
      </c>
      <c r="C7498" s="76" t="s">
        <v>287</v>
      </c>
      <c r="D7498" s="76" t="s">
        <v>5240</v>
      </c>
      <c r="E7498" s="76">
        <v>4260</v>
      </c>
      <c r="F7498" s="76">
        <v>1</v>
      </c>
      <c r="G7498" s="77">
        <v>6.2</v>
      </c>
      <c r="H7498" s="76" t="s">
        <v>3324</v>
      </c>
      <c r="I7498" s="77">
        <v>30.49</v>
      </c>
      <c r="J7498" s="2">
        <v>12</v>
      </c>
      <c r="K7498" s="119" cm="1">
        <f t="array" ref="K7498">ROUND(IF(C7498="Beer",SUM(LOOKUP(2,1/(SRP!$B$7:$B$9&lt;=E7498)/(SRP!$C$7:$C$9&gt;=E7498),SRP!$D$7:$D$9)*(G7498/100)*(E7498/1000)),IF(C7498="Spirits",SUM(LOOKUP(2,1/(SRP!$B$2:$B$6&lt;=E7498)/(SRP!$C$2:$C$6&gt;=E7498),SRP!$D$2:$D$6)*(G7498/100)*(E7498/1000)),IF(AND(C7498="Wine",D7498="Fortified Wines"),SUM(LOOKUP(2,1/(SRP!$B$20:$B$23&lt;=E7498)/(SRP!$C$20:$C$23&gt;=E7498),SRP!$D$20:$D$23)*(G7498/100)*(E7498/1000)),IF(C7498="Wine",SUM(LOOKUP(2,1/(SRP!$B$15:$B$19&lt;=E7498)/(SRP!$C$15:$C$19&gt;=E7498),SRP!$D$15:$D$19)*(G7498/100)*(E7498/1000)),IF(C7498="Ready to Drink",SUM(LOOKUP(2,1/(SRP!$B$10:$B$14&lt;=E7498)/(SRP!$C$10:$C$14&gt;=E7498),SRP!$D$10:$D$14)*(G7498/100)*(E7498/1000)),0))))),2)</f>
        <v>18.440000000000001</v>
      </c>
    </row>
    <row r="7499" spans="1:11" x14ac:dyDescent="0.35">
      <c r="A7499" s="2">
        <v>56986</v>
      </c>
      <c r="B7499" s="76" t="s">
        <v>6070</v>
      </c>
      <c r="C7499" s="76" t="s">
        <v>287</v>
      </c>
      <c r="D7499" s="76" t="s">
        <v>5240</v>
      </c>
      <c r="E7499" s="76">
        <v>4260</v>
      </c>
      <c r="F7499" s="76">
        <v>1</v>
      </c>
      <c r="G7499" s="77">
        <v>6.2</v>
      </c>
      <c r="H7499" s="76" t="s">
        <v>3324</v>
      </c>
      <c r="I7499" s="77">
        <v>30.49</v>
      </c>
      <c r="J7499" s="2">
        <v>12</v>
      </c>
      <c r="K7499" s="119" cm="1">
        <f t="array" ref="K7499">ROUND(IF(C7499="Beer",SUM(LOOKUP(2,1/(SRP!$B$7:$B$9&lt;=E7499)/(SRP!$C$7:$C$9&gt;=E7499),SRP!$D$7:$D$9)*(G7499/100)*(E7499/1000)),IF(C7499="Spirits",SUM(LOOKUP(2,1/(SRP!$B$2:$B$6&lt;=E7499)/(SRP!$C$2:$C$6&gt;=E7499),SRP!$D$2:$D$6)*(G7499/100)*(E7499/1000)),IF(AND(C7499="Wine",D7499="Fortified Wines"),SUM(LOOKUP(2,1/(SRP!$B$20:$B$23&lt;=E7499)/(SRP!$C$20:$C$23&gt;=E7499),SRP!$D$20:$D$23)*(G7499/100)*(E7499/1000)),IF(C7499="Wine",SUM(LOOKUP(2,1/(SRP!$B$15:$B$19&lt;=E7499)/(SRP!$C$15:$C$19&gt;=E7499),SRP!$D$15:$D$19)*(G7499/100)*(E7499/1000)),IF(C7499="Ready to Drink",SUM(LOOKUP(2,1/(SRP!$B$10:$B$14&lt;=E7499)/(SRP!$C$10:$C$14&gt;=E7499),SRP!$D$10:$D$14)*(G7499/100)*(E7499/1000)),0))))),2)</f>
        <v>18.440000000000001</v>
      </c>
    </row>
    <row r="7500" spans="1:11" x14ac:dyDescent="0.35">
      <c r="A7500" s="2">
        <v>57036</v>
      </c>
      <c r="B7500" s="76" t="s">
        <v>6071</v>
      </c>
      <c r="C7500" s="76" t="s">
        <v>287</v>
      </c>
      <c r="D7500" s="76" t="s">
        <v>5240</v>
      </c>
      <c r="E7500" s="76">
        <v>2840</v>
      </c>
      <c r="F7500" s="76">
        <v>3</v>
      </c>
      <c r="G7500" s="77">
        <v>6.2</v>
      </c>
      <c r="H7500" s="76" t="s">
        <v>4999</v>
      </c>
      <c r="I7500" s="77">
        <v>13.1</v>
      </c>
      <c r="J7500" s="2">
        <v>8</v>
      </c>
      <c r="K7500" s="119" cm="1">
        <f t="array" ref="K7500">ROUND(IF(C7500="Beer",SUM(LOOKUP(2,1/(SRP!$B$7:$B$9&lt;=E7500)/(SRP!$C$7:$C$9&gt;=E7500),SRP!$D$7:$D$9)*(G7500/100)*(E7500/1000)),IF(C7500="Spirits",SUM(LOOKUP(2,1/(SRP!$B$2:$B$6&lt;=E7500)/(SRP!$C$2:$C$6&gt;=E7500),SRP!$D$2:$D$6)*(G7500/100)*(E7500/1000)),IF(AND(C7500="Wine",D7500="Fortified Wines"),SUM(LOOKUP(2,1/(SRP!$B$20:$B$23&lt;=E7500)/(SRP!$C$20:$C$23&gt;=E7500),SRP!$D$20:$D$23)*(G7500/100)*(E7500/1000)),IF(C7500="Wine",SUM(LOOKUP(2,1/(SRP!$B$15:$B$19&lt;=E7500)/(SRP!$C$15:$C$19&gt;=E7500),SRP!$D$15:$D$19)*(G7500/100)*(E7500/1000)),IF(C7500="Ready to Drink",SUM(LOOKUP(2,1/(SRP!$B$10:$B$14&lt;=E7500)/(SRP!$C$10:$C$14&gt;=E7500),SRP!$D$10:$D$14)*(G7500/100)*(E7500/1000)),0))))),2)</f>
        <v>12.29</v>
      </c>
    </row>
    <row r="7501" spans="1:11" x14ac:dyDescent="0.35">
      <c r="A7501" s="2">
        <v>57036</v>
      </c>
      <c r="B7501" s="76" t="s">
        <v>6071</v>
      </c>
      <c r="C7501" s="76" t="s">
        <v>287</v>
      </c>
      <c r="D7501" s="76" t="s">
        <v>5240</v>
      </c>
      <c r="E7501" s="76">
        <v>2840</v>
      </c>
      <c r="F7501" s="76">
        <v>3</v>
      </c>
      <c r="G7501" s="77">
        <v>6.2</v>
      </c>
      <c r="H7501" s="76" t="s">
        <v>4999</v>
      </c>
      <c r="I7501" s="77">
        <v>13.1</v>
      </c>
      <c r="J7501" s="2">
        <v>8</v>
      </c>
      <c r="K7501" s="119" cm="1">
        <f t="array" ref="K7501">ROUND(IF(C7501="Beer",SUM(LOOKUP(2,1/(SRP!$B$7:$B$9&lt;=E7501)/(SRP!$C$7:$C$9&gt;=E7501),SRP!$D$7:$D$9)*(G7501/100)*(E7501/1000)),IF(C7501="Spirits",SUM(LOOKUP(2,1/(SRP!$B$2:$B$6&lt;=E7501)/(SRP!$C$2:$C$6&gt;=E7501),SRP!$D$2:$D$6)*(G7501/100)*(E7501/1000)),IF(AND(C7501="Wine",D7501="Fortified Wines"),SUM(LOOKUP(2,1/(SRP!$B$20:$B$23&lt;=E7501)/(SRP!$C$20:$C$23&gt;=E7501),SRP!$D$20:$D$23)*(G7501/100)*(E7501/1000)),IF(C7501="Wine",SUM(LOOKUP(2,1/(SRP!$B$15:$B$19&lt;=E7501)/(SRP!$C$15:$C$19&gt;=E7501),SRP!$D$15:$D$19)*(G7501/100)*(E7501/1000)),IF(C7501="Ready to Drink",SUM(LOOKUP(2,1/(SRP!$B$10:$B$14&lt;=E7501)/(SRP!$C$10:$C$14&gt;=E7501),SRP!$D$10:$D$14)*(G7501/100)*(E7501/1000)),0))))),2)</f>
        <v>12.29</v>
      </c>
    </row>
    <row r="7502" spans="1:11" x14ac:dyDescent="0.35">
      <c r="A7502" s="2">
        <v>57048</v>
      </c>
      <c r="B7502" s="76" t="s">
        <v>6072</v>
      </c>
      <c r="C7502" s="76" t="s">
        <v>5938</v>
      </c>
      <c r="D7502" s="76" t="s">
        <v>5298</v>
      </c>
      <c r="E7502" s="76">
        <v>473</v>
      </c>
      <c r="F7502" s="76">
        <v>24</v>
      </c>
      <c r="G7502" s="77">
        <v>5.9</v>
      </c>
      <c r="H7502" s="76" t="s">
        <v>3330</v>
      </c>
      <c r="I7502" s="77">
        <v>3.69</v>
      </c>
      <c r="J7502" s="2">
        <v>1</v>
      </c>
      <c r="K7502" s="119" cm="1">
        <f t="array" ref="K7502">ROUND(IF(C7502="Beer",SUM(LOOKUP(2,1/(SRP!$B$7:$B$9&lt;=E7502)/(SRP!$C$7:$C$9&gt;=E7502),SRP!$D$7:$D$9)*(G7502/100)*(E7502/1000)),IF(C7502="Spirits",SUM(LOOKUP(2,1/(SRP!$B$2:$B$6&lt;=E7502)/(SRP!$C$2:$C$6&gt;=E7502),SRP!$D$2:$D$6)*(G7502/100)*(E7502/1000)),IF(AND(C7502="Wine",D7502="Fortified Wines"),SUM(LOOKUP(2,1/(SRP!$B$20:$B$23&lt;=E7502)/(SRP!$C$20:$C$23&gt;=E7502),SRP!$D$20:$D$23)*(G7502/100)*(E7502/1000)),IF(C7502="Wine",SUM(LOOKUP(2,1/(SRP!$B$15:$B$19&lt;=E7502)/(SRP!$C$15:$C$19&gt;=E7502),SRP!$D$15:$D$19)*(G7502/100)*(E7502/1000)),IF(C7502="Ready to Drink",SUM(LOOKUP(2,1/(SRP!$B$10:$B$14&lt;=E7502)/(SRP!$C$10:$C$14&gt;=E7502),SRP!$D$10:$D$14)*(G7502/100)*(E7502/1000)),0))))),2)</f>
        <v>2.06</v>
      </c>
    </row>
    <row r="7503" spans="1:11" x14ac:dyDescent="0.35">
      <c r="A7503" s="2">
        <v>57049</v>
      </c>
      <c r="B7503" s="76" t="s">
        <v>6073</v>
      </c>
      <c r="C7503" s="76" t="s">
        <v>286</v>
      </c>
      <c r="D7503" s="76" t="s">
        <v>5269</v>
      </c>
      <c r="E7503" s="76">
        <v>750</v>
      </c>
      <c r="F7503" s="76">
        <v>12</v>
      </c>
      <c r="G7503" s="77">
        <v>13.5</v>
      </c>
      <c r="H7503" s="76" t="s">
        <v>6869</v>
      </c>
      <c r="I7503" s="77">
        <v>39.99</v>
      </c>
      <c r="J7503" s="2">
        <v>1</v>
      </c>
      <c r="K7503" s="119" cm="1">
        <f t="array" ref="K7503">ROUND(IF(C7503="Beer",SUM(LOOKUP(2,1/(SRP!$B$7:$B$9&lt;=E7503)/(SRP!$C$7:$C$9&gt;=E7503),SRP!$D$7:$D$9)*(G7503/100)*(E7503/1000)),IF(C7503="Spirits",SUM(LOOKUP(2,1/(SRP!$B$2:$B$6&lt;=E7503)/(SRP!$C$2:$C$6&gt;=E7503),SRP!$D$2:$D$6)*(G7503/100)*(E7503/1000)),IF(AND(C7503="Wine",D7503="Fortified Wines"),SUM(LOOKUP(2,1/(SRP!$B$20:$B$23&lt;=E7503)/(SRP!$C$20:$C$23&gt;=E7503),SRP!$D$20:$D$23)*(G7503/100)*(E7503/1000)),IF(C7503="Wine",SUM(LOOKUP(2,1/(SRP!$B$15:$B$19&lt;=E7503)/(SRP!$C$15:$C$19&gt;=E7503),SRP!$D$15:$D$19)*(G7503/100)*(E7503/1000)),IF(C7503="Ready to Drink",SUM(LOOKUP(2,1/(SRP!$B$10:$B$14&lt;=E7503)/(SRP!$C$10:$C$14&gt;=E7503),SRP!$D$10:$D$14)*(G7503/100)*(E7503/1000)),0))))),2)</f>
        <v>7.07</v>
      </c>
    </row>
    <row r="7504" spans="1:11" x14ac:dyDescent="0.35">
      <c r="A7504" s="2">
        <v>57051</v>
      </c>
      <c r="B7504" s="76" t="s">
        <v>7001</v>
      </c>
      <c r="C7504" s="76" t="s">
        <v>5938</v>
      </c>
      <c r="D7504" s="76" t="s">
        <v>5746</v>
      </c>
      <c r="E7504" s="76">
        <v>2130</v>
      </c>
      <c r="F7504" s="76">
        <v>4</v>
      </c>
      <c r="G7504" s="77">
        <v>5</v>
      </c>
      <c r="H7504" s="76" t="s">
        <v>3330</v>
      </c>
      <c r="I7504" s="77">
        <v>12.6</v>
      </c>
      <c r="J7504" s="2">
        <v>6</v>
      </c>
      <c r="K7504" s="119" cm="1">
        <f t="array" ref="K7504">ROUND(IF(C7504="Beer",SUM(LOOKUP(2,1/(SRP!$B$7:$B$9&lt;=E7504)/(SRP!$C$7:$C$9&gt;=E7504),SRP!$D$7:$D$9)*(G7504/100)*(E7504/1000)),IF(C7504="Spirits",SUM(LOOKUP(2,1/(SRP!$B$2:$B$6&lt;=E7504)/(SRP!$C$2:$C$6&gt;=E7504),SRP!$D$2:$D$6)*(G7504/100)*(E7504/1000)),IF(AND(C7504="Wine",D7504="Fortified Wines"),SUM(LOOKUP(2,1/(SRP!$B$20:$B$23&lt;=E7504)/(SRP!$C$20:$C$23&gt;=E7504),SRP!$D$20:$D$23)*(G7504/100)*(E7504/1000)),IF(C7504="Wine",SUM(LOOKUP(2,1/(SRP!$B$15:$B$19&lt;=E7504)/(SRP!$C$15:$C$19&gt;=E7504),SRP!$D$15:$D$19)*(G7504/100)*(E7504/1000)),IF(C7504="Ready to Drink",SUM(LOOKUP(2,1/(SRP!$B$10:$B$14&lt;=E7504)/(SRP!$C$10:$C$14&gt;=E7504),SRP!$D$10:$D$14)*(G7504/100)*(E7504/1000)),0))))),2)</f>
        <v>7.43</v>
      </c>
    </row>
    <row r="7505" spans="1:11" x14ac:dyDescent="0.35">
      <c r="A7505" s="2">
        <v>57054</v>
      </c>
      <c r="B7505" s="76" t="s">
        <v>6074</v>
      </c>
      <c r="C7505" s="76" t="s">
        <v>5938</v>
      </c>
      <c r="D7505" s="76" t="s">
        <v>5283</v>
      </c>
      <c r="E7505" s="76">
        <v>473</v>
      </c>
      <c r="F7505" s="76">
        <v>24</v>
      </c>
      <c r="G7505" s="77">
        <v>7</v>
      </c>
      <c r="H7505" s="76" t="s">
        <v>6696</v>
      </c>
      <c r="I7505" s="77">
        <v>3.99</v>
      </c>
      <c r="J7505" s="2">
        <v>1</v>
      </c>
      <c r="K7505" s="119" cm="1">
        <f t="array" ref="K7505">ROUND(IF(C7505="Beer",SUM(LOOKUP(2,1/(SRP!$B$7:$B$9&lt;=E7505)/(SRP!$C$7:$C$9&gt;=E7505),SRP!$D$7:$D$9)*(G7505/100)*(E7505/1000)),IF(C7505="Spirits",SUM(LOOKUP(2,1/(SRP!$B$2:$B$6&lt;=E7505)/(SRP!$C$2:$C$6&gt;=E7505),SRP!$D$2:$D$6)*(G7505/100)*(E7505/1000)),IF(AND(C7505="Wine",D7505="Fortified Wines"),SUM(LOOKUP(2,1/(SRP!$B$20:$B$23&lt;=E7505)/(SRP!$C$20:$C$23&gt;=E7505),SRP!$D$20:$D$23)*(G7505/100)*(E7505/1000)),IF(C7505="Wine",SUM(LOOKUP(2,1/(SRP!$B$15:$B$19&lt;=E7505)/(SRP!$C$15:$C$19&gt;=E7505),SRP!$D$15:$D$19)*(G7505/100)*(E7505/1000)),IF(C7505="Ready to Drink",SUM(LOOKUP(2,1/(SRP!$B$10:$B$14&lt;=E7505)/(SRP!$C$10:$C$14&gt;=E7505),SRP!$D$10:$D$14)*(G7505/100)*(E7505/1000)),0))))),2)</f>
        <v>2.4500000000000002</v>
      </c>
    </row>
    <row r="7506" spans="1:11" x14ac:dyDescent="0.35">
      <c r="A7506" s="2">
        <v>57055</v>
      </c>
      <c r="B7506" s="76" t="s">
        <v>6075</v>
      </c>
      <c r="C7506" s="76" t="s">
        <v>286</v>
      </c>
      <c r="D7506" s="76" t="s">
        <v>5244</v>
      </c>
      <c r="E7506" s="76">
        <v>750</v>
      </c>
      <c r="F7506" s="76">
        <v>12</v>
      </c>
      <c r="G7506" s="77">
        <v>13</v>
      </c>
      <c r="H7506" s="76" t="s">
        <v>6869</v>
      </c>
      <c r="I7506" s="77">
        <v>32.99</v>
      </c>
      <c r="J7506" s="2">
        <v>1</v>
      </c>
      <c r="K7506" s="119" cm="1">
        <f t="array" ref="K7506">ROUND(IF(C7506="Beer",SUM(LOOKUP(2,1/(SRP!$B$7:$B$9&lt;=E7506)/(SRP!$C$7:$C$9&gt;=E7506),SRP!$D$7:$D$9)*(G7506/100)*(E7506/1000)),IF(C7506="Spirits",SUM(LOOKUP(2,1/(SRP!$B$2:$B$6&lt;=E7506)/(SRP!$C$2:$C$6&gt;=E7506),SRP!$D$2:$D$6)*(G7506/100)*(E7506/1000)),IF(AND(C7506="Wine",D7506="Fortified Wines"),SUM(LOOKUP(2,1/(SRP!$B$20:$B$23&lt;=E7506)/(SRP!$C$20:$C$23&gt;=E7506),SRP!$D$20:$D$23)*(G7506/100)*(E7506/1000)),IF(C7506="Wine",SUM(LOOKUP(2,1/(SRP!$B$15:$B$19&lt;=E7506)/(SRP!$C$15:$C$19&gt;=E7506),SRP!$D$15:$D$19)*(G7506/100)*(E7506/1000)),IF(C7506="Ready to Drink",SUM(LOOKUP(2,1/(SRP!$B$10:$B$14&lt;=E7506)/(SRP!$C$10:$C$14&gt;=E7506),SRP!$D$10:$D$14)*(G7506/100)*(E7506/1000)),0))))),2)</f>
        <v>6.81</v>
      </c>
    </row>
    <row r="7507" spans="1:11" x14ac:dyDescent="0.35">
      <c r="A7507" s="2">
        <v>57056</v>
      </c>
      <c r="B7507" s="76" t="s">
        <v>6076</v>
      </c>
      <c r="C7507" s="76" t="s">
        <v>286</v>
      </c>
      <c r="D7507" s="76" t="s">
        <v>5247</v>
      </c>
      <c r="E7507" s="76">
        <v>750</v>
      </c>
      <c r="F7507" s="76">
        <v>12</v>
      </c>
      <c r="G7507" s="77">
        <v>13.8</v>
      </c>
      <c r="H7507" s="76" t="s">
        <v>3303</v>
      </c>
      <c r="I7507" s="77">
        <v>26.99</v>
      </c>
      <c r="J7507" s="2">
        <v>1</v>
      </c>
      <c r="K7507" s="119" cm="1">
        <f t="array" ref="K7507">ROUND(IF(C7507="Beer",SUM(LOOKUP(2,1/(SRP!$B$7:$B$9&lt;=E7507)/(SRP!$C$7:$C$9&gt;=E7507),SRP!$D$7:$D$9)*(G7507/100)*(E7507/1000)),IF(C7507="Spirits",SUM(LOOKUP(2,1/(SRP!$B$2:$B$6&lt;=E7507)/(SRP!$C$2:$C$6&gt;=E7507),SRP!$D$2:$D$6)*(G7507/100)*(E7507/1000)),IF(AND(C7507="Wine",D7507="Fortified Wines"),SUM(LOOKUP(2,1/(SRP!$B$20:$B$23&lt;=E7507)/(SRP!$C$20:$C$23&gt;=E7507),SRP!$D$20:$D$23)*(G7507/100)*(E7507/1000)),IF(C7507="Wine",SUM(LOOKUP(2,1/(SRP!$B$15:$B$19&lt;=E7507)/(SRP!$C$15:$C$19&gt;=E7507),SRP!$D$15:$D$19)*(G7507/100)*(E7507/1000)),IF(C7507="Ready to Drink",SUM(LOOKUP(2,1/(SRP!$B$10:$B$14&lt;=E7507)/(SRP!$C$10:$C$14&gt;=E7507),SRP!$D$10:$D$14)*(G7507/100)*(E7507/1000)),0))))),2)</f>
        <v>7.23</v>
      </c>
    </row>
    <row r="7508" spans="1:11" x14ac:dyDescent="0.35">
      <c r="A7508" s="2">
        <v>57058</v>
      </c>
      <c r="B7508" s="76" t="s">
        <v>6077</v>
      </c>
      <c r="C7508" s="76" t="s">
        <v>5938</v>
      </c>
      <c r="D7508" s="76" t="s">
        <v>5279</v>
      </c>
      <c r="E7508" s="76">
        <v>341</v>
      </c>
      <c r="F7508" s="76">
        <v>24</v>
      </c>
      <c r="G7508" s="77">
        <v>7</v>
      </c>
      <c r="H7508" s="76" t="s">
        <v>3297</v>
      </c>
      <c r="I7508" s="77">
        <v>4.29</v>
      </c>
      <c r="J7508" s="2">
        <v>1</v>
      </c>
      <c r="K7508" s="119" cm="1">
        <f t="array" ref="K7508">ROUND(IF(C7508="Beer",SUM(LOOKUP(2,1/(SRP!$B$7:$B$9&lt;=E7508)/(SRP!$C$7:$C$9&gt;=E7508),SRP!$D$7:$D$9)*(G7508/100)*(E7508/1000)),IF(C7508="Spirits",SUM(LOOKUP(2,1/(SRP!$B$2:$B$6&lt;=E7508)/(SRP!$C$2:$C$6&gt;=E7508),SRP!$D$2:$D$6)*(G7508/100)*(E7508/1000)),IF(AND(C7508="Wine",D7508="Fortified Wines"),SUM(LOOKUP(2,1/(SRP!$B$20:$B$23&lt;=E7508)/(SRP!$C$20:$C$23&gt;=E7508),SRP!$D$20:$D$23)*(G7508/100)*(E7508/1000)),IF(C7508="Wine",SUM(LOOKUP(2,1/(SRP!$B$15:$B$19&lt;=E7508)/(SRP!$C$15:$C$19&gt;=E7508),SRP!$D$15:$D$19)*(G7508/100)*(E7508/1000)),IF(C7508="Ready to Drink",SUM(LOOKUP(2,1/(SRP!$B$10:$B$14&lt;=E7508)/(SRP!$C$10:$C$14&gt;=E7508),SRP!$D$10:$D$14)*(G7508/100)*(E7508/1000)),0))))),2)</f>
        <v>1.89</v>
      </c>
    </row>
    <row r="7509" spans="1:11" x14ac:dyDescent="0.35">
      <c r="A7509" s="2">
        <v>57071</v>
      </c>
      <c r="B7509" s="76" t="s">
        <v>6078</v>
      </c>
      <c r="C7509" s="76" t="s">
        <v>5938</v>
      </c>
      <c r="D7509" s="76" t="s">
        <v>5283</v>
      </c>
      <c r="E7509" s="76">
        <v>4260</v>
      </c>
      <c r="F7509" s="76">
        <v>2</v>
      </c>
      <c r="G7509" s="77">
        <v>5</v>
      </c>
      <c r="H7509" s="76" t="s">
        <v>6870</v>
      </c>
      <c r="I7509" s="77">
        <v>33.99</v>
      </c>
      <c r="J7509" s="2">
        <v>12</v>
      </c>
      <c r="K7509" s="119" cm="1">
        <f t="array" ref="K7509">ROUND(IF(C7509="Beer",SUM(LOOKUP(2,1/(SRP!$B$7:$B$9&lt;=E7509)/(SRP!$C$7:$C$9&gt;=E7509),SRP!$D$7:$D$9)*(G7509/100)*(E7509/1000)),IF(C7509="Spirits",SUM(LOOKUP(2,1/(SRP!$B$2:$B$6&lt;=E7509)/(SRP!$C$2:$C$6&gt;=E7509),SRP!$D$2:$D$6)*(G7509/100)*(E7509/1000)),IF(AND(C7509="Wine",D7509="Fortified Wines"),SUM(LOOKUP(2,1/(SRP!$B$20:$B$23&lt;=E7509)/(SRP!$C$20:$C$23&gt;=E7509),SRP!$D$20:$D$23)*(G7509/100)*(E7509/1000)),IF(C7509="Wine",SUM(LOOKUP(2,1/(SRP!$B$15:$B$19&lt;=E7509)/(SRP!$C$15:$C$19&gt;=E7509),SRP!$D$15:$D$19)*(G7509/100)*(E7509/1000)),IF(C7509="Ready to Drink",SUM(LOOKUP(2,1/(SRP!$B$10:$B$14&lt;=E7509)/(SRP!$C$10:$C$14&gt;=E7509),SRP!$D$10:$D$14)*(G7509/100)*(E7509/1000)),0))))),2)</f>
        <v>14.87</v>
      </c>
    </row>
    <row r="7510" spans="1:11" x14ac:dyDescent="0.35">
      <c r="A7510" s="2">
        <v>57076</v>
      </c>
      <c r="B7510" s="76" t="s">
        <v>6079</v>
      </c>
      <c r="C7510" s="76" t="s">
        <v>5938</v>
      </c>
      <c r="D7510" s="76" t="s">
        <v>5279</v>
      </c>
      <c r="E7510" s="76">
        <v>473</v>
      </c>
      <c r="F7510" s="76">
        <v>24</v>
      </c>
      <c r="G7510" s="77">
        <v>5</v>
      </c>
      <c r="H7510" s="76" t="s">
        <v>3279</v>
      </c>
      <c r="I7510" s="77">
        <v>4.29</v>
      </c>
      <c r="J7510" s="2">
        <v>1</v>
      </c>
      <c r="K7510" s="119" cm="1">
        <f t="array" ref="K7510">ROUND(IF(C7510="Beer",SUM(LOOKUP(2,1/(SRP!$B$7:$B$9&lt;=E7510)/(SRP!$C$7:$C$9&gt;=E7510),SRP!$D$7:$D$9)*(G7510/100)*(E7510/1000)),IF(C7510="Spirits",SUM(LOOKUP(2,1/(SRP!$B$2:$B$6&lt;=E7510)/(SRP!$C$2:$C$6&gt;=E7510),SRP!$D$2:$D$6)*(G7510/100)*(E7510/1000)),IF(AND(C7510="Wine",D7510="Fortified Wines"),SUM(LOOKUP(2,1/(SRP!$B$20:$B$23&lt;=E7510)/(SRP!$C$20:$C$23&gt;=E7510),SRP!$D$20:$D$23)*(G7510/100)*(E7510/1000)),IF(C7510="Wine",SUM(LOOKUP(2,1/(SRP!$B$15:$B$19&lt;=E7510)/(SRP!$C$15:$C$19&gt;=E7510),SRP!$D$15:$D$19)*(G7510/100)*(E7510/1000)),IF(C7510="Ready to Drink",SUM(LOOKUP(2,1/(SRP!$B$10:$B$14&lt;=E7510)/(SRP!$C$10:$C$14&gt;=E7510),SRP!$D$10:$D$14)*(G7510/100)*(E7510/1000)),0))))),2)</f>
        <v>1.75</v>
      </c>
    </row>
    <row r="7511" spans="1:11" x14ac:dyDescent="0.35">
      <c r="A7511" s="2">
        <v>57077</v>
      </c>
      <c r="B7511" s="76" t="s">
        <v>6080</v>
      </c>
      <c r="C7511" s="76" t="s">
        <v>5938</v>
      </c>
      <c r="D7511" s="76" t="s">
        <v>5279</v>
      </c>
      <c r="E7511" s="76">
        <v>473</v>
      </c>
      <c r="F7511" s="76">
        <v>24</v>
      </c>
      <c r="G7511" s="77">
        <v>5</v>
      </c>
      <c r="H7511" s="76" t="s">
        <v>3279</v>
      </c>
      <c r="I7511" s="77">
        <v>4.29</v>
      </c>
      <c r="J7511" s="2">
        <v>1</v>
      </c>
      <c r="K7511" s="119" cm="1">
        <f t="array" ref="K7511">ROUND(IF(C7511="Beer",SUM(LOOKUP(2,1/(SRP!$B$7:$B$9&lt;=E7511)/(SRP!$C$7:$C$9&gt;=E7511),SRP!$D$7:$D$9)*(G7511/100)*(E7511/1000)),IF(C7511="Spirits",SUM(LOOKUP(2,1/(SRP!$B$2:$B$6&lt;=E7511)/(SRP!$C$2:$C$6&gt;=E7511),SRP!$D$2:$D$6)*(G7511/100)*(E7511/1000)),IF(AND(C7511="Wine",D7511="Fortified Wines"),SUM(LOOKUP(2,1/(SRP!$B$20:$B$23&lt;=E7511)/(SRP!$C$20:$C$23&gt;=E7511),SRP!$D$20:$D$23)*(G7511/100)*(E7511/1000)),IF(C7511="Wine",SUM(LOOKUP(2,1/(SRP!$B$15:$B$19&lt;=E7511)/(SRP!$C$15:$C$19&gt;=E7511),SRP!$D$15:$D$19)*(G7511/100)*(E7511/1000)),IF(C7511="Ready to Drink",SUM(LOOKUP(2,1/(SRP!$B$10:$B$14&lt;=E7511)/(SRP!$C$10:$C$14&gt;=E7511),SRP!$D$10:$D$14)*(G7511/100)*(E7511/1000)),0))))),2)</f>
        <v>1.75</v>
      </c>
    </row>
    <row r="7512" spans="1:11" x14ac:dyDescent="0.35">
      <c r="A7512" s="2">
        <v>57110</v>
      </c>
      <c r="B7512" s="76" t="s">
        <v>6081</v>
      </c>
      <c r="C7512" s="76" t="s">
        <v>5938</v>
      </c>
      <c r="D7512" s="76" t="s">
        <v>5283</v>
      </c>
      <c r="E7512" s="76">
        <v>1000</v>
      </c>
      <c r="F7512" s="76">
        <v>12</v>
      </c>
      <c r="G7512" s="77">
        <v>12.5</v>
      </c>
      <c r="H7512" s="76" t="s">
        <v>3279</v>
      </c>
      <c r="I7512" s="77">
        <v>17.989999999999998</v>
      </c>
      <c r="J7512" s="2">
        <v>1</v>
      </c>
      <c r="K7512" s="119" cm="1">
        <f t="array" ref="K7512">ROUND(IF(C7512="Beer",SUM(LOOKUP(2,1/(SRP!$B$7:$B$9&lt;=E7512)/(SRP!$C$7:$C$9&gt;=E7512),SRP!$D$7:$D$9)*(G7512/100)*(E7512/1000)),IF(C7512="Spirits",SUM(LOOKUP(2,1/(SRP!$B$2:$B$6&lt;=E7512)/(SRP!$C$2:$C$6&gt;=E7512),SRP!$D$2:$D$6)*(G7512/100)*(E7512/1000)),IF(AND(C7512="Wine",D7512="Fortified Wines"),SUM(LOOKUP(2,1/(SRP!$B$20:$B$23&lt;=E7512)/(SRP!$C$20:$C$23&gt;=E7512),SRP!$D$20:$D$23)*(G7512/100)*(E7512/1000)),IF(C7512="Wine",SUM(LOOKUP(2,1/(SRP!$B$15:$B$19&lt;=E7512)/(SRP!$C$15:$C$19&gt;=E7512),SRP!$D$15:$D$19)*(G7512/100)*(E7512/1000)),IF(C7512="Ready to Drink",SUM(LOOKUP(2,1/(SRP!$B$10:$B$14&lt;=E7512)/(SRP!$C$10:$C$14&gt;=E7512),SRP!$D$10:$D$14)*(G7512/100)*(E7512/1000)),0))))),2)</f>
        <v>8.73</v>
      </c>
    </row>
    <row r="7513" spans="1:11" x14ac:dyDescent="0.35">
      <c r="A7513" s="2">
        <v>57159</v>
      </c>
      <c r="B7513" s="76" t="s">
        <v>4624</v>
      </c>
      <c r="C7513" s="76" t="s">
        <v>5938</v>
      </c>
      <c r="D7513" s="76" t="s">
        <v>5298</v>
      </c>
      <c r="E7513" s="76">
        <v>4260</v>
      </c>
      <c r="F7513" s="76">
        <v>2</v>
      </c>
      <c r="G7513" s="77">
        <v>5.9</v>
      </c>
      <c r="H7513" s="76" t="s">
        <v>3330</v>
      </c>
      <c r="I7513" s="77">
        <v>30.45</v>
      </c>
      <c r="J7513" s="2">
        <v>12</v>
      </c>
      <c r="K7513" s="119" cm="1">
        <f t="array" ref="K7513">ROUND(IF(C7513="Beer",SUM(LOOKUP(2,1/(SRP!$B$7:$B$9&lt;=E7513)/(SRP!$C$7:$C$9&gt;=E7513),SRP!$D$7:$D$9)*(G7513/100)*(E7513/1000)),IF(C7513="Spirits",SUM(LOOKUP(2,1/(SRP!$B$2:$B$6&lt;=E7513)/(SRP!$C$2:$C$6&gt;=E7513),SRP!$D$2:$D$6)*(G7513/100)*(E7513/1000)),IF(AND(C7513="Wine",D7513="Fortified Wines"),SUM(LOOKUP(2,1/(SRP!$B$20:$B$23&lt;=E7513)/(SRP!$C$20:$C$23&gt;=E7513),SRP!$D$20:$D$23)*(G7513/100)*(E7513/1000)),IF(C7513="Wine",SUM(LOOKUP(2,1/(SRP!$B$15:$B$19&lt;=E7513)/(SRP!$C$15:$C$19&gt;=E7513),SRP!$D$15:$D$19)*(G7513/100)*(E7513/1000)),IF(C7513="Ready to Drink",SUM(LOOKUP(2,1/(SRP!$B$10:$B$14&lt;=E7513)/(SRP!$C$10:$C$14&gt;=E7513),SRP!$D$10:$D$14)*(G7513/100)*(E7513/1000)),0))))),2)</f>
        <v>17.55</v>
      </c>
    </row>
    <row r="7514" spans="1:11" x14ac:dyDescent="0.35">
      <c r="A7514" s="2">
        <v>57163</v>
      </c>
      <c r="B7514" s="76" t="s">
        <v>6082</v>
      </c>
      <c r="C7514" s="76" t="s">
        <v>5938</v>
      </c>
      <c r="D7514" s="76" t="s">
        <v>5283</v>
      </c>
      <c r="E7514" s="76">
        <v>355</v>
      </c>
      <c r="F7514" s="76">
        <v>24</v>
      </c>
      <c r="G7514" s="77">
        <v>7</v>
      </c>
      <c r="H7514" s="76" t="s">
        <v>6083</v>
      </c>
      <c r="I7514" s="77">
        <v>5.5</v>
      </c>
      <c r="J7514" s="2">
        <v>1</v>
      </c>
      <c r="K7514" s="119" cm="1">
        <f t="array" ref="K7514">ROUND(IF(C7514="Beer",SUM(LOOKUP(2,1/(SRP!$B$7:$B$9&lt;=E7514)/(SRP!$C$7:$C$9&gt;=E7514),SRP!$D$7:$D$9)*(G7514/100)*(E7514/1000)),IF(C7514="Spirits",SUM(LOOKUP(2,1/(SRP!$B$2:$B$6&lt;=E7514)/(SRP!$C$2:$C$6&gt;=E7514),SRP!$D$2:$D$6)*(G7514/100)*(E7514/1000)),IF(AND(C7514="Wine",D7514="Fortified Wines"),SUM(LOOKUP(2,1/(SRP!$B$20:$B$23&lt;=E7514)/(SRP!$C$20:$C$23&gt;=E7514),SRP!$D$20:$D$23)*(G7514/100)*(E7514/1000)),IF(C7514="Wine",SUM(LOOKUP(2,1/(SRP!$B$15:$B$19&lt;=E7514)/(SRP!$C$15:$C$19&gt;=E7514),SRP!$D$15:$D$19)*(G7514/100)*(E7514/1000)),IF(C7514="Ready to Drink",SUM(LOOKUP(2,1/(SRP!$B$10:$B$14&lt;=E7514)/(SRP!$C$10:$C$14&gt;=E7514),SRP!$D$10:$D$14)*(G7514/100)*(E7514/1000)),0))))),2)</f>
        <v>1.97</v>
      </c>
    </row>
    <row r="7515" spans="1:11" x14ac:dyDescent="0.35">
      <c r="A7515" s="2">
        <v>57163</v>
      </c>
      <c r="B7515" s="76" t="s">
        <v>6082</v>
      </c>
      <c r="C7515" s="76" t="s">
        <v>5938</v>
      </c>
      <c r="D7515" s="76" t="s">
        <v>5283</v>
      </c>
      <c r="E7515" s="76">
        <v>355</v>
      </c>
      <c r="F7515" s="76">
        <v>24</v>
      </c>
      <c r="G7515" s="77">
        <v>7</v>
      </c>
      <c r="H7515" s="76" t="s">
        <v>6083</v>
      </c>
      <c r="I7515" s="77">
        <v>5.5</v>
      </c>
      <c r="J7515" s="2">
        <v>1</v>
      </c>
      <c r="K7515" s="119" cm="1">
        <f t="array" ref="K7515">ROUND(IF(C7515="Beer",SUM(LOOKUP(2,1/(SRP!$B$7:$B$9&lt;=E7515)/(SRP!$C$7:$C$9&gt;=E7515),SRP!$D$7:$D$9)*(G7515/100)*(E7515/1000)),IF(C7515="Spirits",SUM(LOOKUP(2,1/(SRP!$B$2:$B$6&lt;=E7515)/(SRP!$C$2:$C$6&gt;=E7515),SRP!$D$2:$D$6)*(G7515/100)*(E7515/1000)),IF(AND(C7515="Wine",D7515="Fortified Wines"),SUM(LOOKUP(2,1/(SRP!$B$20:$B$23&lt;=E7515)/(SRP!$C$20:$C$23&gt;=E7515),SRP!$D$20:$D$23)*(G7515/100)*(E7515/1000)),IF(C7515="Wine",SUM(LOOKUP(2,1/(SRP!$B$15:$B$19&lt;=E7515)/(SRP!$C$15:$C$19&gt;=E7515),SRP!$D$15:$D$19)*(G7515/100)*(E7515/1000)),IF(C7515="Ready to Drink",SUM(LOOKUP(2,1/(SRP!$B$10:$B$14&lt;=E7515)/(SRP!$C$10:$C$14&gt;=E7515),SRP!$D$10:$D$14)*(G7515/100)*(E7515/1000)),0))))),2)</f>
        <v>1.97</v>
      </c>
    </row>
    <row r="7516" spans="1:11" x14ac:dyDescent="0.35">
      <c r="A7516" s="2">
        <v>57198</v>
      </c>
      <c r="B7516" s="76" t="s">
        <v>6084</v>
      </c>
      <c r="C7516" s="76" t="s">
        <v>287</v>
      </c>
      <c r="D7516" s="76" t="s">
        <v>5230</v>
      </c>
      <c r="E7516" s="76">
        <v>500</v>
      </c>
      <c r="F7516" s="76">
        <v>24</v>
      </c>
      <c r="G7516" s="77">
        <v>5</v>
      </c>
      <c r="H7516" s="76" t="s">
        <v>3323</v>
      </c>
      <c r="I7516" s="77">
        <v>2.99</v>
      </c>
      <c r="J7516" s="2">
        <v>1</v>
      </c>
      <c r="K7516" s="119" cm="1">
        <f t="array" ref="K7516">ROUND(IF(C7516="Beer",SUM(LOOKUP(2,1/(SRP!$B$7:$B$9&lt;=E7516)/(SRP!$C$7:$C$9&gt;=E7516),SRP!$D$7:$D$9)*(G7516/100)*(E7516/1000)),IF(C7516="Spirits",SUM(LOOKUP(2,1/(SRP!$B$2:$B$6&lt;=E7516)/(SRP!$C$2:$C$6&gt;=E7516),SRP!$D$2:$D$6)*(G7516/100)*(E7516/1000)),IF(AND(C7516="Wine",D7516="Fortified Wines"),SUM(LOOKUP(2,1/(SRP!$B$20:$B$23&lt;=E7516)/(SRP!$C$20:$C$23&gt;=E7516),SRP!$D$20:$D$23)*(G7516/100)*(E7516/1000)),IF(C7516="Wine",SUM(LOOKUP(2,1/(SRP!$B$15:$B$19&lt;=E7516)/(SRP!$C$15:$C$19&gt;=E7516),SRP!$D$15:$D$19)*(G7516/100)*(E7516/1000)),IF(C7516="Ready to Drink",SUM(LOOKUP(2,1/(SRP!$B$10:$B$14&lt;=E7516)/(SRP!$C$10:$C$14&gt;=E7516),SRP!$D$10:$D$14)*(G7516/100)*(E7516/1000)),0))))),2)</f>
        <v>1.75</v>
      </c>
    </row>
    <row r="7517" spans="1:11" x14ac:dyDescent="0.35">
      <c r="A7517" s="2">
        <v>57206</v>
      </c>
      <c r="B7517" s="76" t="s">
        <v>1970</v>
      </c>
      <c r="C7517" s="76" t="s">
        <v>287</v>
      </c>
      <c r="D7517" s="76" t="s">
        <v>5230</v>
      </c>
      <c r="E7517" s="76">
        <v>500</v>
      </c>
      <c r="F7517" s="76">
        <v>24</v>
      </c>
      <c r="G7517" s="77">
        <v>5</v>
      </c>
      <c r="H7517" s="76" t="s">
        <v>3323</v>
      </c>
      <c r="I7517" s="77">
        <v>2.99</v>
      </c>
      <c r="J7517" s="2">
        <v>1</v>
      </c>
      <c r="K7517" s="119" cm="1">
        <f t="array" ref="K7517">ROUND(IF(C7517="Beer",SUM(LOOKUP(2,1/(SRP!$B$7:$B$9&lt;=E7517)/(SRP!$C$7:$C$9&gt;=E7517),SRP!$D$7:$D$9)*(G7517/100)*(E7517/1000)),IF(C7517="Spirits",SUM(LOOKUP(2,1/(SRP!$B$2:$B$6&lt;=E7517)/(SRP!$C$2:$C$6&gt;=E7517),SRP!$D$2:$D$6)*(G7517/100)*(E7517/1000)),IF(AND(C7517="Wine",D7517="Fortified Wines"),SUM(LOOKUP(2,1/(SRP!$B$20:$B$23&lt;=E7517)/(SRP!$C$20:$C$23&gt;=E7517),SRP!$D$20:$D$23)*(G7517/100)*(E7517/1000)),IF(C7517="Wine",SUM(LOOKUP(2,1/(SRP!$B$15:$B$19&lt;=E7517)/(SRP!$C$15:$C$19&gt;=E7517),SRP!$D$15:$D$19)*(G7517/100)*(E7517/1000)),IF(C7517="Ready to Drink",SUM(LOOKUP(2,1/(SRP!$B$10:$B$14&lt;=E7517)/(SRP!$C$10:$C$14&gt;=E7517),SRP!$D$10:$D$14)*(G7517/100)*(E7517/1000)),0))))),2)</f>
        <v>1.75</v>
      </c>
    </row>
    <row r="7518" spans="1:11" x14ac:dyDescent="0.35">
      <c r="A7518" s="2">
        <v>57240</v>
      </c>
      <c r="B7518" s="76" t="s">
        <v>6085</v>
      </c>
      <c r="C7518" s="76" t="s">
        <v>286</v>
      </c>
      <c r="D7518" s="76" t="s">
        <v>5247</v>
      </c>
      <c r="E7518" s="76">
        <v>750</v>
      </c>
      <c r="F7518" s="76">
        <v>12</v>
      </c>
      <c r="G7518" s="77">
        <v>13.5</v>
      </c>
      <c r="H7518" s="76" t="s">
        <v>3303</v>
      </c>
      <c r="I7518" s="77">
        <v>14.99</v>
      </c>
      <c r="J7518" s="2">
        <v>1</v>
      </c>
      <c r="K7518" s="119" cm="1">
        <f t="array" ref="K7518">ROUND(IF(C7518="Beer",SUM(LOOKUP(2,1/(SRP!$B$7:$B$9&lt;=E7518)/(SRP!$C$7:$C$9&gt;=E7518),SRP!$D$7:$D$9)*(G7518/100)*(E7518/1000)),IF(C7518="Spirits",SUM(LOOKUP(2,1/(SRP!$B$2:$B$6&lt;=E7518)/(SRP!$C$2:$C$6&gt;=E7518),SRP!$D$2:$D$6)*(G7518/100)*(E7518/1000)),IF(AND(C7518="Wine",D7518="Fortified Wines"),SUM(LOOKUP(2,1/(SRP!$B$20:$B$23&lt;=E7518)/(SRP!$C$20:$C$23&gt;=E7518),SRP!$D$20:$D$23)*(G7518/100)*(E7518/1000)),IF(C7518="Wine",SUM(LOOKUP(2,1/(SRP!$B$15:$B$19&lt;=E7518)/(SRP!$C$15:$C$19&gt;=E7518),SRP!$D$15:$D$19)*(G7518/100)*(E7518/1000)),IF(C7518="Ready to Drink",SUM(LOOKUP(2,1/(SRP!$B$10:$B$14&lt;=E7518)/(SRP!$C$10:$C$14&gt;=E7518),SRP!$D$10:$D$14)*(G7518/100)*(E7518/1000)),0))))),2)</f>
        <v>7.07</v>
      </c>
    </row>
    <row r="7519" spans="1:11" x14ac:dyDescent="0.35">
      <c r="A7519" s="2">
        <v>57241</v>
      </c>
      <c r="B7519" s="76" t="s">
        <v>6086</v>
      </c>
      <c r="C7519" s="76" t="s">
        <v>286</v>
      </c>
      <c r="D7519" s="76" t="s">
        <v>5269</v>
      </c>
      <c r="E7519" s="76">
        <v>750</v>
      </c>
      <c r="F7519" s="76">
        <v>12</v>
      </c>
      <c r="G7519" s="77">
        <v>13.5</v>
      </c>
      <c r="H7519" s="76" t="s">
        <v>3303</v>
      </c>
      <c r="I7519" s="77">
        <v>21.99</v>
      </c>
      <c r="J7519" s="2">
        <v>1</v>
      </c>
      <c r="K7519" s="119" cm="1">
        <f t="array" ref="K7519">ROUND(IF(C7519="Beer",SUM(LOOKUP(2,1/(SRP!$B$7:$B$9&lt;=E7519)/(SRP!$C$7:$C$9&gt;=E7519),SRP!$D$7:$D$9)*(G7519/100)*(E7519/1000)),IF(C7519="Spirits",SUM(LOOKUP(2,1/(SRP!$B$2:$B$6&lt;=E7519)/(SRP!$C$2:$C$6&gt;=E7519),SRP!$D$2:$D$6)*(G7519/100)*(E7519/1000)),IF(AND(C7519="Wine",D7519="Fortified Wines"),SUM(LOOKUP(2,1/(SRP!$B$20:$B$23&lt;=E7519)/(SRP!$C$20:$C$23&gt;=E7519),SRP!$D$20:$D$23)*(G7519/100)*(E7519/1000)),IF(C7519="Wine",SUM(LOOKUP(2,1/(SRP!$B$15:$B$19&lt;=E7519)/(SRP!$C$15:$C$19&gt;=E7519),SRP!$D$15:$D$19)*(G7519/100)*(E7519/1000)),IF(C7519="Ready to Drink",SUM(LOOKUP(2,1/(SRP!$B$10:$B$14&lt;=E7519)/(SRP!$C$10:$C$14&gt;=E7519),SRP!$D$10:$D$14)*(G7519/100)*(E7519/1000)),0))))),2)</f>
        <v>7.07</v>
      </c>
    </row>
    <row r="7520" spans="1:11" x14ac:dyDescent="0.35">
      <c r="A7520" s="2">
        <v>57274</v>
      </c>
      <c r="B7520" s="76" t="s">
        <v>6087</v>
      </c>
      <c r="C7520" s="76" t="s">
        <v>287</v>
      </c>
      <c r="D7520" s="76" t="s">
        <v>5230</v>
      </c>
      <c r="E7520" s="76">
        <v>500</v>
      </c>
      <c r="F7520" s="76">
        <v>20</v>
      </c>
      <c r="G7520" s="77">
        <v>5.0999999999999996</v>
      </c>
      <c r="H7520" s="76" t="s">
        <v>5961</v>
      </c>
      <c r="I7520" s="77">
        <v>5.5</v>
      </c>
      <c r="J7520" s="2">
        <v>1</v>
      </c>
      <c r="K7520" s="119" cm="1">
        <f t="array" ref="K7520">ROUND(IF(C7520="Beer",SUM(LOOKUP(2,1/(SRP!$B$7:$B$9&lt;=E7520)/(SRP!$C$7:$C$9&gt;=E7520),SRP!$D$7:$D$9)*(G7520/100)*(E7520/1000)),IF(C7520="Spirits",SUM(LOOKUP(2,1/(SRP!$B$2:$B$6&lt;=E7520)/(SRP!$C$2:$C$6&gt;=E7520),SRP!$D$2:$D$6)*(G7520/100)*(E7520/1000)),IF(AND(C7520="Wine",D7520="Fortified Wines"),SUM(LOOKUP(2,1/(SRP!$B$20:$B$23&lt;=E7520)/(SRP!$C$20:$C$23&gt;=E7520),SRP!$D$20:$D$23)*(G7520/100)*(E7520/1000)),IF(C7520="Wine",SUM(LOOKUP(2,1/(SRP!$B$15:$B$19&lt;=E7520)/(SRP!$C$15:$C$19&gt;=E7520),SRP!$D$15:$D$19)*(G7520/100)*(E7520/1000)),IF(C7520="Ready to Drink",SUM(LOOKUP(2,1/(SRP!$B$10:$B$14&lt;=E7520)/(SRP!$C$10:$C$14&gt;=E7520),SRP!$D$10:$D$14)*(G7520/100)*(E7520/1000)),0))))),2)</f>
        <v>1.78</v>
      </c>
    </row>
    <row r="7521" spans="1:11" x14ac:dyDescent="0.35">
      <c r="A7521" s="2">
        <v>57294</v>
      </c>
      <c r="B7521" s="76" t="s">
        <v>6088</v>
      </c>
      <c r="C7521" s="76" t="s">
        <v>286</v>
      </c>
      <c r="D7521" s="76" t="s">
        <v>5249</v>
      </c>
      <c r="E7521" s="76">
        <v>750</v>
      </c>
      <c r="F7521" s="76">
        <v>12</v>
      </c>
      <c r="G7521" s="77">
        <v>13.5</v>
      </c>
      <c r="H7521" s="76" t="s">
        <v>3303</v>
      </c>
      <c r="I7521" s="77">
        <v>16.989999999999998</v>
      </c>
      <c r="J7521" s="2">
        <v>1</v>
      </c>
      <c r="K7521" s="119" cm="1">
        <f t="array" ref="K7521">ROUND(IF(C7521="Beer",SUM(LOOKUP(2,1/(SRP!$B$7:$B$9&lt;=E7521)/(SRP!$C$7:$C$9&gt;=E7521),SRP!$D$7:$D$9)*(G7521/100)*(E7521/1000)),IF(C7521="Spirits",SUM(LOOKUP(2,1/(SRP!$B$2:$B$6&lt;=E7521)/(SRP!$C$2:$C$6&gt;=E7521),SRP!$D$2:$D$6)*(G7521/100)*(E7521/1000)),IF(AND(C7521="Wine",D7521="Fortified Wines"),SUM(LOOKUP(2,1/(SRP!$B$20:$B$23&lt;=E7521)/(SRP!$C$20:$C$23&gt;=E7521),SRP!$D$20:$D$23)*(G7521/100)*(E7521/1000)),IF(C7521="Wine",SUM(LOOKUP(2,1/(SRP!$B$15:$B$19&lt;=E7521)/(SRP!$C$15:$C$19&gt;=E7521),SRP!$D$15:$D$19)*(G7521/100)*(E7521/1000)),IF(C7521="Ready to Drink",SUM(LOOKUP(2,1/(SRP!$B$10:$B$14&lt;=E7521)/(SRP!$C$10:$C$14&gt;=E7521),SRP!$D$10:$D$14)*(G7521/100)*(E7521/1000)),0))))),2)</f>
        <v>7.07</v>
      </c>
    </row>
    <row r="7522" spans="1:11" x14ac:dyDescent="0.35">
      <c r="A7522" s="2">
        <v>57297</v>
      </c>
      <c r="B7522" s="76" t="s">
        <v>6089</v>
      </c>
      <c r="C7522" s="76" t="s">
        <v>287</v>
      </c>
      <c r="D7522" s="76" t="s">
        <v>5271</v>
      </c>
      <c r="E7522" s="76">
        <v>473</v>
      </c>
      <c r="F7522" s="76">
        <v>24</v>
      </c>
      <c r="G7522" s="77">
        <v>4</v>
      </c>
      <c r="H7522" s="76" t="s">
        <v>3360</v>
      </c>
      <c r="I7522" s="77">
        <v>3.45</v>
      </c>
      <c r="J7522" s="2">
        <v>1</v>
      </c>
      <c r="K7522" s="119" cm="1">
        <f t="array" ref="K7522">ROUND(IF(C7522="Beer",SUM(LOOKUP(2,1/(SRP!$B$7:$B$9&lt;=E7522)/(SRP!$C$7:$C$9&gt;=E7522),SRP!$D$7:$D$9)*(G7522/100)*(E7522/1000)),IF(C7522="Spirits",SUM(LOOKUP(2,1/(SRP!$B$2:$B$6&lt;=E7522)/(SRP!$C$2:$C$6&gt;=E7522),SRP!$D$2:$D$6)*(G7522/100)*(E7522/1000)),IF(AND(C7522="Wine",D7522="Fortified Wines"),SUM(LOOKUP(2,1/(SRP!$B$20:$B$23&lt;=E7522)/(SRP!$C$20:$C$23&gt;=E7522),SRP!$D$20:$D$23)*(G7522/100)*(E7522/1000)),IF(C7522="Wine",SUM(LOOKUP(2,1/(SRP!$B$15:$B$19&lt;=E7522)/(SRP!$C$15:$C$19&gt;=E7522),SRP!$D$15:$D$19)*(G7522/100)*(E7522/1000)),IF(C7522="Ready to Drink",SUM(LOOKUP(2,1/(SRP!$B$10:$B$14&lt;=E7522)/(SRP!$C$10:$C$14&gt;=E7522),SRP!$D$10:$D$14)*(G7522/100)*(E7522/1000)),0))))),2)</f>
        <v>1.32</v>
      </c>
    </row>
    <row r="7523" spans="1:11" x14ac:dyDescent="0.35">
      <c r="A7523" s="2">
        <v>57297</v>
      </c>
      <c r="B7523" s="76" t="s">
        <v>6089</v>
      </c>
      <c r="C7523" s="76" t="s">
        <v>287</v>
      </c>
      <c r="D7523" s="76" t="s">
        <v>5271</v>
      </c>
      <c r="E7523" s="76">
        <v>473</v>
      </c>
      <c r="F7523" s="76">
        <v>24</v>
      </c>
      <c r="G7523" s="77">
        <v>4</v>
      </c>
      <c r="H7523" s="76" t="s">
        <v>3360</v>
      </c>
      <c r="I7523" s="77">
        <v>3.45</v>
      </c>
      <c r="J7523" s="2">
        <v>1</v>
      </c>
      <c r="K7523" s="119" cm="1">
        <f t="array" ref="K7523">ROUND(IF(C7523="Beer",SUM(LOOKUP(2,1/(SRP!$B$7:$B$9&lt;=E7523)/(SRP!$C$7:$C$9&gt;=E7523),SRP!$D$7:$D$9)*(G7523/100)*(E7523/1000)),IF(C7523="Spirits",SUM(LOOKUP(2,1/(SRP!$B$2:$B$6&lt;=E7523)/(SRP!$C$2:$C$6&gt;=E7523),SRP!$D$2:$D$6)*(G7523/100)*(E7523/1000)),IF(AND(C7523="Wine",D7523="Fortified Wines"),SUM(LOOKUP(2,1/(SRP!$B$20:$B$23&lt;=E7523)/(SRP!$C$20:$C$23&gt;=E7523),SRP!$D$20:$D$23)*(G7523/100)*(E7523/1000)),IF(C7523="Wine",SUM(LOOKUP(2,1/(SRP!$B$15:$B$19&lt;=E7523)/(SRP!$C$15:$C$19&gt;=E7523),SRP!$D$15:$D$19)*(G7523/100)*(E7523/1000)),IF(C7523="Ready to Drink",SUM(LOOKUP(2,1/(SRP!$B$10:$B$14&lt;=E7523)/(SRP!$C$10:$C$14&gt;=E7523),SRP!$D$10:$D$14)*(G7523/100)*(E7523/1000)),0))))),2)</f>
        <v>1.32</v>
      </c>
    </row>
    <row r="7524" spans="1:11" x14ac:dyDescent="0.35">
      <c r="A7524" s="2">
        <v>57298</v>
      </c>
      <c r="B7524" s="76" t="s">
        <v>6483</v>
      </c>
      <c r="C7524" s="76" t="s">
        <v>285</v>
      </c>
      <c r="D7524" s="76" t="s">
        <v>6942</v>
      </c>
      <c r="E7524" s="76">
        <v>750</v>
      </c>
      <c r="F7524" s="76">
        <v>6</v>
      </c>
      <c r="G7524" s="77">
        <v>46</v>
      </c>
      <c r="H7524" s="76" t="s">
        <v>7264</v>
      </c>
      <c r="I7524" s="77">
        <v>52.99</v>
      </c>
      <c r="J7524" s="2">
        <v>1</v>
      </c>
      <c r="K7524" s="119" cm="1">
        <f t="array" ref="K7524">ROUND(IF(C7524="Beer",SUM(LOOKUP(2,1/(SRP!$B$7:$B$9&lt;=E7524)/(SRP!$C$7:$C$9&gt;=E7524),SRP!$D$7:$D$9)*(G7524/100)*(E7524/1000)),IF(C7524="Spirits",SUM(LOOKUP(2,1/(SRP!$B$2:$B$6&lt;=E7524)/(SRP!$C$2:$C$6&gt;=E7524),SRP!$D$2:$D$6)*(G7524/100)*(E7524/1000)),IF(AND(C7524="Wine",D7524="Fortified Wines"),SUM(LOOKUP(2,1/(SRP!$B$20:$B$23&lt;=E7524)/(SRP!$C$20:$C$23&gt;=E7524),SRP!$D$20:$D$23)*(G7524/100)*(E7524/1000)),IF(C7524="Wine",SUM(LOOKUP(2,1/(SRP!$B$15:$B$19&lt;=E7524)/(SRP!$C$15:$C$19&gt;=E7524),SRP!$D$15:$D$19)*(G7524/100)*(E7524/1000)),IF(C7524="Ready to Drink",SUM(LOOKUP(2,1/(SRP!$B$10:$B$14&lt;=E7524)/(SRP!$C$10:$C$14&gt;=E7524),SRP!$D$10:$D$14)*(G7524/100)*(E7524/1000)),0))))),2)</f>
        <v>24.08</v>
      </c>
    </row>
    <row r="7525" spans="1:11" x14ac:dyDescent="0.35">
      <c r="A7525" s="2">
        <v>57302</v>
      </c>
      <c r="B7525" s="76" t="s">
        <v>6090</v>
      </c>
      <c r="C7525" s="76" t="s">
        <v>287</v>
      </c>
      <c r="D7525" s="76" t="s">
        <v>5230</v>
      </c>
      <c r="E7525" s="76">
        <v>710</v>
      </c>
      <c r="F7525" s="76">
        <v>12</v>
      </c>
      <c r="G7525" s="77">
        <v>4.9000000000000004</v>
      </c>
      <c r="H7525" s="76" t="s">
        <v>3330</v>
      </c>
      <c r="I7525" s="77">
        <v>3.79</v>
      </c>
      <c r="J7525" s="2">
        <v>1</v>
      </c>
      <c r="K7525" s="119" cm="1">
        <f t="array" ref="K7525">ROUND(IF(C7525="Beer",SUM(LOOKUP(2,1/(SRP!$B$7:$B$9&lt;=E7525)/(SRP!$C$7:$C$9&gt;=E7525),SRP!$D$7:$D$9)*(G7525/100)*(E7525/1000)),IF(C7525="Spirits",SUM(LOOKUP(2,1/(SRP!$B$2:$B$6&lt;=E7525)/(SRP!$C$2:$C$6&gt;=E7525),SRP!$D$2:$D$6)*(G7525/100)*(E7525/1000)),IF(AND(C7525="Wine",D7525="Fortified Wines"),SUM(LOOKUP(2,1/(SRP!$B$20:$B$23&lt;=E7525)/(SRP!$C$20:$C$23&gt;=E7525),SRP!$D$20:$D$23)*(G7525/100)*(E7525/1000)),IF(C7525="Wine",SUM(LOOKUP(2,1/(SRP!$B$15:$B$19&lt;=E7525)/(SRP!$C$15:$C$19&gt;=E7525),SRP!$D$15:$D$19)*(G7525/100)*(E7525/1000)),IF(C7525="Ready to Drink",SUM(LOOKUP(2,1/(SRP!$B$10:$B$14&lt;=E7525)/(SRP!$C$10:$C$14&gt;=E7525),SRP!$D$10:$D$14)*(G7525/100)*(E7525/1000)),0))))),2)</f>
        <v>2.4300000000000002</v>
      </c>
    </row>
    <row r="7526" spans="1:11" x14ac:dyDescent="0.35">
      <c r="A7526" s="2">
        <v>57302</v>
      </c>
      <c r="B7526" s="76" t="s">
        <v>6090</v>
      </c>
      <c r="C7526" s="76" t="s">
        <v>287</v>
      </c>
      <c r="D7526" s="76" t="s">
        <v>5230</v>
      </c>
      <c r="E7526" s="76">
        <v>710</v>
      </c>
      <c r="F7526" s="76">
        <v>12</v>
      </c>
      <c r="G7526" s="77">
        <v>4.9000000000000004</v>
      </c>
      <c r="H7526" s="76" t="s">
        <v>3330</v>
      </c>
      <c r="I7526" s="77">
        <v>3.79</v>
      </c>
      <c r="J7526" s="2">
        <v>1</v>
      </c>
      <c r="K7526" s="119" cm="1">
        <f t="array" ref="K7526">ROUND(IF(C7526="Beer",SUM(LOOKUP(2,1/(SRP!$B$7:$B$9&lt;=E7526)/(SRP!$C$7:$C$9&gt;=E7526),SRP!$D$7:$D$9)*(G7526/100)*(E7526/1000)),IF(C7526="Spirits",SUM(LOOKUP(2,1/(SRP!$B$2:$B$6&lt;=E7526)/(SRP!$C$2:$C$6&gt;=E7526),SRP!$D$2:$D$6)*(G7526/100)*(E7526/1000)),IF(AND(C7526="Wine",D7526="Fortified Wines"),SUM(LOOKUP(2,1/(SRP!$B$20:$B$23&lt;=E7526)/(SRP!$C$20:$C$23&gt;=E7526),SRP!$D$20:$D$23)*(G7526/100)*(E7526/1000)),IF(C7526="Wine",SUM(LOOKUP(2,1/(SRP!$B$15:$B$19&lt;=E7526)/(SRP!$C$15:$C$19&gt;=E7526),SRP!$D$15:$D$19)*(G7526/100)*(E7526/1000)),IF(C7526="Ready to Drink",SUM(LOOKUP(2,1/(SRP!$B$10:$B$14&lt;=E7526)/(SRP!$C$10:$C$14&gt;=E7526),SRP!$D$10:$D$14)*(G7526/100)*(E7526/1000)),0))))),2)</f>
        <v>2.4300000000000002</v>
      </c>
    </row>
    <row r="7527" spans="1:11" x14ac:dyDescent="0.35">
      <c r="A7527" s="2">
        <v>57306</v>
      </c>
      <c r="B7527" s="76" t="s">
        <v>6091</v>
      </c>
      <c r="C7527" s="76" t="s">
        <v>286</v>
      </c>
      <c r="D7527" s="76" t="s">
        <v>5244</v>
      </c>
      <c r="E7527" s="76">
        <v>750</v>
      </c>
      <c r="F7527" s="76">
        <v>12</v>
      </c>
      <c r="G7527" s="77">
        <v>11.5</v>
      </c>
      <c r="H7527" s="76" t="s">
        <v>3307</v>
      </c>
      <c r="I7527" s="77">
        <v>15.99</v>
      </c>
      <c r="J7527" s="2">
        <v>1</v>
      </c>
      <c r="K7527" s="119" cm="1">
        <f t="array" ref="K7527">ROUND(IF(C7527="Beer",SUM(LOOKUP(2,1/(SRP!$B$7:$B$9&lt;=E7527)/(SRP!$C$7:$C$9&gt;=E7527),SRP!$D$7:$D$9)*(G7527/100)*(E7527/1000)),IF(C7527="Spirits",SUM(LOOKUP(2,1/(SRP!$B$2:$B$6&lt;=E7527)/(SRP!$C$2:$C$6&gt;=E7527),SRP!$D$2:$D$6)*(G7527/100)*(E7527/1000)),IF(AND(C7527="Wine",D7527="Fortified Wines"),SUM(LOOKUP(2,1/(SRP!$B$20:$B$23&lt;=E7527)/(SRP!$C$20:$C$23&gt;=E7527),SRP!$D$20:$D$23)*(G7527/100)*(E7527/1000)),IF(C7527="Wine",SUM(LOOKUP(2,1/(SRP!$B$15:$B$19&lt;=E7527)/(SRP!$C$15:$C$19&gt;=E7527),SRP!$D$15:$D$19)*(G7527/100)*(E7527/1000)),IF(C7527="Ready to Drink",SUM(LOOKUP(2,1/(SRP!$B$10:$B$14&lt;=E7527)/(SRP!$C$10:$C$14&gt;=E7527),SRP!$D$10:$D$14)*(G7527/100)*(E7527/1000)),0))))),2)</f>
        <v>6.02</v>
      </c>
    </row>
    <row r="7528" spans="1:11" x14ac:dyDescent="0.35">
      <c r="A7528" s="2">
        <v>57319</v>
      </c>
      <c r="B7528" s="76" t="s">
        <v>6092</v>
      </c>
      <c r="C7528" s="76" t="s">
        <v>287</v>
      </c>
      <c r="D7528" s="76" t="s">
        <v>5266</v>
      </c>
      <c r="E7528" s="76">
        <v>473</v>
      </c>
      <c r="F7528" s="76">
        <v>24</v>
      </c>
      <c r="G7528" s="77">
        <v>3.5</v>
      </c>
      <c r="H7528" s="76" t="s">
        <v>6875</v>
      </c>
      <c r="I7528" s="77">
        <v>4.2</v>
      </c>
      <c r="J7528" s="2">
        <v>1</v>
      </c>
      <c r="K7528" s="119" cm="1">
        <f t="array" ref="K7528">ROUND(IF(C7528="Beer",SUM(LOOKUP(2,1/(SRP!$B$7:$B$9&lt;=E7528)/(SRP!$C$7:$C$9&gt;=E7528),SRP!$D$7:$D$9)*(G7528/100)*(E7528/1000)),IF(C7528="Spirits",SUM(LOOKUP(2,1/(SRP!$B$2:$B$6&lt;=E7528)/(SRP!$C$2:$C$6&gt;=E7528),SRP!$D$2:$D$6)*(G7528/100)*(E7528/1000)),IF(AND(C7528="Wine",D7528="Fortified Wines"),SUM(LOOKUP(2,1/(SRP!$B$20:$B$23&lt;=E7528)/(SRP!$C$20:$C$23&gt;=E7528),SRP!$D$20:$D$23)*(G7528/100)*(E7528/1000)),IF(C7528="Wine",SUM(LOOKUP(2,1/(SRP!$B$15:$B$19&lt;=E7528)/(SRP!$C$15:$C$19&gt;=E7528),SRP!$D$15:$D$19)*(G7528/100)*(E7528/1000)),IF(C7528="Ready to Drink",SUM(LOOKUP(2,1/(SRP!$B$10:$B$14&lt;=E7528)/(SRP!$C$10:$C$14&gt;=E7528),SRP!$D$10:$D$14)*(G7528/100)*(E7528/1000)),0))))),2)</f>
        <v>1.1599999999999999</v>
      </c>
    </row>
    <row r="7529" spans="1:11" x14ac:dyDescent="0.35">
      <c r="A7529" s="2">
        <v>57319</v>
      </c>
      <c r="B7529" s="76" t="s">
        <v>6092</v>
      </c>
      <c r="C7529" s="76" t="s">
        <v>287</v>
      </c>
      <c r="D7529" s="76" t="s">
        <v>5266</v>
      </c>
      <c r="E7529" s="76">
        <v>473</v>
      </c>
      <c r="F7529" s="76">
        <v>24</v>
      </c>
      <c r="G7529" s="77">
        <v>3.5</v>
      </c>
      <c r="H7529" s="76" t="s">
        <v>3370</v>
      </c>
      <c r="I7529" s="77">
        <v>4.2</v>
      </c>
      <c r="J7529" s="2">
        <v>1</v>
      </c>
      <c r="K7529" s="119" cm="1">
        <f t="array" ref="K7529">ROUND(IF(C7529="Beer",SUM(LOOKUP(2,1/(SRP!$B$7:$B$9&lt;=E7529)/(SRP!$C$7:$C$9&gt;=E7529),SRP!$D$7:$D$9)*(G7529/100)*(E7529/1000)),IF(C7529="Spirits",SUM(LOOKUP(2,1/(SRP!$B$2:$B$6&lt;=E7529)/(SRP!$C$2:$C$6&gt;=E7529),SRP!$D$2:$D$6)*(G7529/100)*(E7529/1000)),IF(AND(C7529="Wine",D7529="Fortified Wines"),SUM(LOOKUP(2,1/(SRP!$B$20:$B$23&lt;=E7529)/(SRP!$C$20:$C$23&gt;=E7529),SRP!$D$20:$D$23)*(G7529/100)*(E7529/1000)),IF(C7529="Wine",SUM(LOOKUP(2,1/(SRP!$B$15:$B$19&lt;=E7529)/(SRP!$C$15:$C$19&gt;=E7529),SRP!$D$15:$D$19)*(G7529/100)*(E7529/1000)),IF(C7529="Ready to Drink",SUM(LOOKUP(2,1/(SRP!$B$10:$B$14&lt;=E7529)/(SRP!$C$10:$C$14&gt;=E7529),SRP!$D$10:$D$14)*(G7529/100)*(E7529/1000)),0))))),2)</f>
        <v>1.1599999999999999</v>
      </c>
    </row>
    <row r="7530" spans="1:11" x14ac:dyDescent="0.35">
      <c r="A7530" s="2">
        <v>57331</v>
      </c>
      <c r="B7530" s="76" t="s">
        <v>6093</v>
      </c>
      <c r="C7530" s="76" t="s">
        <v>287</v>
      </c>
      <c r="D7530" s="76" t="s">
        <v>5271</v>
      </c>
      <c r="E7530" s="76">
        <v>4260</v>
      </c>
      <c r="F7530" s="76">
        <v>1</v>
      </c>
      <c r="G7530" s="77">
        <v>4</v>
      </c>
      <c r="H7530" s="76" t="s">
        <v>3325</v>
      </c>
      <c r="I7530" s="77">
        <v>27.99</v>
      </c>
      <c r="J7530" s="2">
        <v>12</v>
      </c>
      <c r="K7530" s="119" cm="1">
        <f t="array" ref="K7530">ROUND(IF(C7530="Beer",SUM(LOOKUP(2,1/(SRP!$B$7:$B$9&lt;=E7530)/(SRP!$C$7:$C$9&gt;=E7530),SRP!$D$7:$D$9)*(G7530/100)*(E7530/1000)),IF(C7530="Spirits",SUM(LOOKUP(2,1/(SRP!$B$2:$B$6&lt;=E7530)/(SRP!$C$2:$C$6&gt;=E7530),SRP!$D$2:$D$6)*(G7530/100)*(E7530/1000)),IF(AND(C7530="Wine",D7530="Fortified Wines"),SUM(LOOKUP(2,1/(SRP!$B$20:$B$23&lt;=E7530)/(SRP!$C$20:$C$23&gt;=E7530),SRP!$D$20:$D$23)*(G7530/100)*(E7530/1000)),IF(C7530="Wine",SUM(LOOKUP(2,1/(SRP!$B$15:$B$19&lt;=E7530)/(SRP!$C$15:$C$19&gt;=E7530),SRP!$D$15:$D$19)*(G7530/100)*(E7530/1000)),IF(C7530="Ready to Drink",SUM(LOOKUP(2,1/(SRP!$B$10:$B$14&lt;=E7530)/(SRP!$C$10:$C$14&gt;=E7530),SRP!$D$10:$D$14)*(G7530/100)*(E7530/1000)),0))))),2)</f>
        <v>11.9</v>
      </c>
    </row>
    <row r="7531" spans="1:11" x14ac:dyDescent="0.35">
      <c r="A7531" s="2">
        <v>57331</v>
      </c>
      <c r="B7531" s="76" t="s">
        <v>6093</v>
      </c>
      <c r="C7531" s="76" t="s">
        <v>287</v>
      </c>
      <c r="D7531" s="76" t="s">
        <v>5271</v>
      </c>
      <c r="E7531" s="76">
        <v>4260</v>
      </c>
      <c r="F7531" s="76">
        <v>1</v>
      </c>
      <c r="G7531" s="77">
        <v>4</v>
      </c>
      <c r="H7531" s="76" t="s">
        <v>3325</v>
      </c>
      <c r="I7531" s="77">
        <v>27.99</v>
      </c>
      <c r="J7531" s="2">
        <v>12</v>
      </c>
      <c r="K7531" s="119" cm="1">
        <f t="array" ref="K7531">ROUND(IF(C7531="Beer",SUM(LOOKUP(2,1/(SRP!$B$7:$B$9&lt;=E7531)/(SRP!$C$7:$C$9&gt;=E7531),SRP!$D$7:$D$9)*(G7531/100)*(E7531/1000)),IF(C7531="Spirits",SUM(LOOKUP(2,1/(SRP!$B$2:$B$6&lt;=E7531)/(SRP!$C$2:$C$6&gt;=E7531),SRP!$D$2:$D$6)*(G7531/100)*(E7531/1000)),IF(AND(C7531="Wine",D7531="Fortified Wines"),SUM(LOOKUP(2,1/(SRP!$B$20:$B$23&lt;=E7531)/(SRP!$C$20:$C$23&gt;=E7531),SRP!$D$20:$D$23)*(G7531/100)*(E7531/1000)),IF(C7531="Wine",SUM(LOOKUP(2,1/(SRP!$B$15:$B$19&lt;=E7531)/(SRP!$C$15:$C$19&gt;=E7531),SRP!$D$15:$D$19)*(G7531/100)*(E7531/1000)),IF(C7531="Ready to Drink",SUM(LOOKUP(2,1/(SRP!$B$10:$B$14&lt;=E7531)/(SRP!$C$10:$C$14&gt;=E7531),SRP!$D$10:$D$14)*(G7531/100)*(E7531/1000)),0))))),2)</f>
        <v>11.9</v>
      </c>
    </row>
    <row r="7532" spans="1:11" x14ac:dyDescent="0.35">
      <c r="A7532" s="2">
        <v>57364</v>
      </c>
      <c r="B7532" s="76" t="s">
        <v>6094</v>
      </c>
      <c r="C7532" s="76" t="s">
        <v>287</v>
      </c>
      <c r="D7532" s="76" t="s">
        <v>5266</v>
      </c>
      <c r="E7532" s="76">
        <v>473</v>
      </c>
      <c r="F7532" s="76">
        <v>24</v>
      </c>
      <c r="G7532" s="77">
        <v>4.5</v>
      </c>
      <c r="H7532" s="76" t="s">
        <v>6876</v>
      </c>
      <c r="I7532" s="77">
        <v>3.79</v>
      </c>
      <c r="J7532" s="2">
        <v>1</v>
      </c>
      <c r="K7532" s="119" cm="1">
        <f t="array" ref="K7532">ROUND(IF(C7532="Beer",SUM(LOOKUP(2,1/(SRP!$B$7:$B$9&lt;=E7532)/(SRP!$C$7:$C$9&gt;=E7532),SRP!$D$7:$D$9)*(G7532/100)*(E7532/1000)),IF(C7532="Spirits",SUM(LOOKUP(2,1/(SRP!$B$2:$B$6&lt;=E7532)/(SRP!$C$2:$C$6&gt;=E7532),SRP!$D$2:$D$6)*(G7532/100)*(E7532/1000)),IF(AND(C7532="Wine",D7532="Fortified Wines"),SUM(LOOKUP(2,1/(SRP!$B$20:$B$23&lt;=E7532)/(SRP!$C$20:$C$23&gt;=E7532),SRP!$D$20:$D$23)*(G7532/100)*(E7532/1000)),IF(C7532="Wine",SUM(LOOKUP(2,1/(SRP!$B$15:$B$19&lt;=E7532)/(SRP!$C$15:$C$19&gt;=E7532),SRP!$D$15:$D$19)*(G7532/100)*(E7532/1000)),IF(C7532="Ready to Drink",SUM(LOOKUP(2,1/(SRP!$B$10:$B$14&lt;=E7532)/(SRP!$C$10:$C$14&gt;=E7532),SRP!$D$10:$D$14)*(G7532/100)*(E7532/1000)),0))))),2)</f>
        <v>1.49</v>
      </c>
    </row>
    <row r="7533" spans="1:11" x14ac:dyDescent="0.35">
      <c r="A7533" s="2">
        <v>57364</v>
      </c>
      <c r="B7533" s="76" t="s">
        <v>6094</v>
      </c>
      <c r="C7533" s="76" t="s">
        <v>287</v>
      </c>
      <c r="D7533" s="76" t="s">
        <v>5266</v>
      </c>
      <c r="E7533" s="76">
        <v>473</v>
      </c>
      <c r="F7533" s="76">
        <v>24</v>
      </c>
      <c r="G7533" s="77">
        <v>4.5</v>
      </c>
      <c r="H7533" s="76" t="s">
        <v>3377</v>
      </c>
      <c r="I7533" s="77">
        <v>3.79</v>
      </c>
      <c r="J7533" s="2">
        <v>1</v>
      </c>
      <c r="K7533" s="119" cm="1">
        <f t="array" ref="K7533">ROUND(IF(C7533="Beer",SUM(LOOKUP(2,1/(SRP!$B$7:$B$9&lt;=E7533)/(SRP!$C$7:$C$9&gt;=E7533),SRP!$D$7:$D$9)*(G7533/100)*(E7533/1000)),IF(C7533="Spirits",SUM(LOOKUP(2,1/(SRP!$B$2:$B$6&lt;=E7533)/(SRP!$C$2:$C$6&gt;=E7533),SRP!$D$2:$D$6)*(G7533/100)*(E7533/1000)),IF(AND(C7533="Wine",D7533="Fortified Wines"),SUM(LOOKUP(2,1/(SRP!$B$20:$B$23&lt;=E7533)/(SRP!$C$20:$C$23&gt;=E7533),SRP!$D$20:$D$23)*(G7533/100)*(E7533/1000)),IF(C7533="Wine",SUM(LOOKUP(2,1/(SRP!$B$15:$B$19&lt;=E7533)/(SRP!$C$15:$C$19&gt;=E7533),SRP!$D$15:$D$19)*(G7533/100)*(E7533/1000)),IF(C7533="Ready to Drink",SUM(LOOKUP(2,1/(SRP!$B$10:$B$14&lt;=E7533)/(SRP!$C$10:$C$14&gt;=E7533),SRP!$D$10:$D$14)*(G7533/100)*(E7533/1000)),0))))),2)</f>
        <v>1.49</v>
      </c>
    </row>
    <row r="7534" spans="1:11" x14ac:dyDescent="0.35">
      <c r="A7534" s="2">
        <v>57377</v>
      </c>
      <c r="B7534" s="76" t="s">
        <v>6095</v>
      </c>
      <c r="C7534" s="76" t="s">
        <v>287</v>
      </c>
      <c r="D7534" s="76" t="s">
        <v>5240</v>
      </c>
      <c r="E7534" s="76">
        <v>473</v>
      </c>
      <c r="F7534" s="76">
        <v>24</v>
      </c>
      <c r="G7534" s="77">
        <v>7</v>
      </c>
      <c r="H7534" s="76" t="s">
        <v>3387</v>
      </c>
      <c r="I7534" s="77">
        <v>3.99</v>
      </c>
      <c r="J7534" s="2">
        <v>1</v>
      </c>
      <c r="K7534" s="119" cm="1">
        <f t="array" ref="K7534">ROUND(IF(C7534="Beer",SUM(LOOKUP(2,1/(SRP!$B$7:$B$9&lt;=E7534)/(SRP!$C$7:$C$9&gt;=E7534),SRP!$D$7:$D$9)*(G7534/100)*(E7534/1000)),IF(C7534="Spirits",SUM(LOOKUP(2,1/(SRP!$B$2:$B$6&lt;=E7534)/(SRP!$C$2:$C$6&gt;=E7534),SRP!$D$2:$D$6)*(G7534/100)*(E7534/1000)),IF(AND(C7534="Wine",D7534="Fortified Wines"),SUM(LOOKUP(2,1/(SRP!$B$20:$B$23&lt;=E7534)/(SRP!$C$20:$C$23&gt;=E7534),SRP!$D$20:$D$23)*(G7534/100)*(E7534/1000)),IF(C7534="Wine",SUM(LOOKUP(2,1/(SRP!$B$15:$B$19&lt;=E7534)/(SRP!$C$15:$C$19&gt;=E7534),SRP!$D$15:$D$19)*(G7534/100)*(E7534/1000)),IF(C7534="Ready to Drink",SUM(LOOKUP(2,1/(SRP!$B$10:$B$14&lt;=E7534)/(SRP!$C$10:$C$14&gt;=E7534),SRP!$D$10:$D$14)*(G7534/100)*(E7534/1000)),0))))),2)</f>
        <v>2.31</v>
      </c>
    </row>
    <row r="7535" spans="1:11" x14ac:dyDescent="0.35">
      <c r="A7535" s="2">
        <v>57377</v>
      </c>
      <c r="B7535" s="76" t="s">
        <v>6095</v>
      </c>
      <c r="C7535" s="76" t="s">
        <v>287</v>
      </c>
      <c r="D7535" s="76" t="s">
        <v>5240</v>
      </c>
      <c r="E7535" s="76">
        <v>473</v>
      </c>
      <c r="F7535" s="76">
        <v>24</v>
      </c>
      <c r="G7535" s="77">
        <v>7</v>
      </c>
      <c r="H7535" s="76" t="s">
        <v>3387</v>
      </c>
      <c r="I7535" s="77">
        <v>3.99</v>
      </c>
      <c r="J7535" s="2">
        <v>1</v>
      </c>
      <c r="K7535" s="119" cm="1">
        <f t="array" ref="K7535">ROUND(IF(C7535="Beer",SUM(LOOKUP(2,1/(SRP!$B$7:$B$9&lt;=E7535)/(SRP!$C$7:$C$9&gt;=E7535),SRP!$D$7:$D$9)*(G7535/100)*(E7535/1000)),IF(C7535="Spirits",SUM(LOOKUP(2,1/(SRP!$B$2:$B$6&lt;=E7535)/(SRP!$C$2:$C$6&gt;=E7535),SRP!$D$2:$D$6)*(G7535/100)*(E7535/1000)),IF(AND(C7535="Wine",D7535="Fortified Wines"),SUM(LOOKUP(2,1/(SRP!$B$20:$B$23&lt;=E7535)/(SRP!$C$20:$C$23&gt;=E7535),SRP!$D$20:$D$23)*(G7535/100)*(E7535/1000)),IF(C7535="Wine",SUM(LOOKUP(2,1/(SRP!$B$15:$B$19&lt;=E7535)/(SRP!$C$15:$C$19&gt;=E7535),SRP!$D$15:$D$19)*(G7535/100)*(E7535/1000)),IF(C7535="Ready to Drink",SUM(LOOKUP(2,1/(SRP!$B$10:$B$14&lt;=E7535)/(SRP!$C$10:$C$14&gt;=E7535),SRP!$D$10:$D$14)*(G7535/100)*(E7535/1000)),0))))),2)</f>
        <v>2.31</v>
      </c>
    </row>
    <row r="7536" spans="1:11" x14ac:dyDescent="0.35">
      <c r="A7536" s="2">
        <v>57378</v>
      </c>
      <c r="B7536" s="76" t="s">
        <v>6096</v>
      </c>
      <c r="C7536" s="76" t="s">
        <v>287</v>
      </c>
      <c r="D7536" s="76" t="s">
        <v>5230</v>
      </c>
      <c r="E7536" s="76">
        <v>500</v>
      </c>
      <c r="F7536" s="76">
        <v>24</v>
      </c>
      <c r="G7536" s="77">
        <v>4.8</v>
      </c>
      <c r="H7536" s="76" t="s">
        <v>5534</v>
      </c>
      <c r="I7536" s="77">
        <v>3.34</v>
      </c>
      <c r="J7536" s="2">
        <v>1</v>
      </c>
      <c r="K7536" s="119" cm="1">
        <f t="array" ref="K7536">ROUND(IF(C7536="Beer",SUM(LOOKUP(2,1/(SRP!$B$7:$B$9&lt;=E7536)/(SRP!$C$7:$C$9&gt;=E7536),SRP!$D$7:$D$9)*(G7536/100)*(E7536/1000)),IF(C7536="Spirits",SUM(LOOKUP(2,1/(SRP!$B$2:$B$6&lt;=E7536)/(SRP!$C$2:$C$6&gt;=E7536),SRP!$D$2:$D$6)*(G7536/100)*(E7536/1000)),IF(AND(C7536="Wine",D7536="Fortified Wines"),SUM(LOOKUP(2,1/(SRP!$B$20:$B$23&lt;=E7536)/(SRP!$C$20:$C$23&gt;=E7536),SRP!$D$20:$D$23)*(G7536/100)*(E7536/1000)),IF(C7536="Wine",SUM(LOOKUP(2,1/(SRP!$B$15:$B$19&lt;=E7536)/(SRP!$C$15:$C$19&gt;=E7536),SRP!$D$15:$D$19)*(G7536/100)*(E7536/1000)),IF(C7536="Ready to Drink",SUM(LOOKUP(2,1/(SRP!$B$10:$B$14&lt;=E7536)/(SRP!$C$10:$C$14&gt;=E7536),SRP!$D$10:$D$14)*(G7536/100)*(E7536/1000)),0))))),2)</f>
        <v>1.68</v>
      </c>
    </row>
    <row r="7537" spans="1:11" x14ac:dyDescent="0.35">
      <c r="A7537" s="2">
        <v>57379</v>
      </c>
      <c r="B7537" s="76" t="s">
        <v>6097</v>
      </c>
      <c r="C7537" s="76" t="s">
        <v>287</v>
      </c>
      <c r="D7537" s="76" t="s">
        <v>5240</v>
      </c>
      <c r="E7537" s="76">
        <v>473</v>
      </c>
      <c r="F7537" s="76">
        <v>24</v>
      </c>
      <c r="G7537" s="77">
        <v>7</v>
      </c>
      <c r="H7537" s="76" t="s">
        <v>3387</v>
      </c>
      <c r="I7537" s="77">
        <v>4.99</v>
      </c>
      <c r="J7537" s="2">
        <v>1</v>
      </c>
      <c r="K7537" s="119" cm="1">
        <f t="array" ref="K7537">ROUND(IF(C7537="Beer",SUM(LOOKUP(2,1/(SRP!$B$7:$B$9&lt;=E7537)/(SRP!$C$7:$C$9&gt;=E7537),SRP!$D$7:$D$9)*(G7537/100)*(E7537/1000)),IF(C7537="Spirits",SUM(LOOKUP(2,1/(SRP!$B$2:$B$6&lt;=E7537)/(SRP!$C$2:$C$6&gt;=E7537),SRP!$D$2:$D$6)*(G7537/100)*(E7537/1000)),IF(AND(C7537="Wine",D7537="Fortified Wines"),SUM(LOOKUP(2,1/(SRP!$B$20:$B$23&lt;=E7537)/(SRP!$C$20:$C$23&gt;=E7537),SRP!$D$20:$D$23)*(G7537/100)*(E7537/1000)),IF(C7537="Wine",SUM(LOOKUP(2,1/(SRP!$B$15:$B$19&lt;=E7537)/(SRP!$C$15:$C$19&gt;=E7537),SRP!$D$15:$D$19)*(G7537/100)*(E7537/1000)),IF(C7537="Ready to Drink",SUM(LOOKUP(2,1/(SRP!$B$10:$B$14&lt;=E7537)/(SRP!$C$10:$C$14&gt;=E7537),SRP!$D$10:$D$14)*(G7537/100)*(E7537/1000)),0))))),2)</f>
        <v>2.31</v>
      </c>
    </row>
    <row r="7538" spans="1:11" x14ac:dyDescent="0.35">
      <c r="A7538" s="2">
        <v>57379</v>
      </c>
      <c r="B7538" s="76" t="s">
        <v>6097</v>
      </c>
      <c r="C7538" s="76" t="s">
        <v>287</v>
      </c>
      <c r="D7538" s="76" t="s">
        <v>5240</v>
      </c>
      <c r="E7538" s="76">
        <v>473</v>
      </c>
      <c r="F7538" s="76">
        <v>24</v>
      </c>
      <c r="G7538" s="77">
        <v>7</v>
      </c>
      <c r="H7538" s="76" t="s">
        <v>3387</v>
      </c>
      <c r="I7538" s="77">
        <v>4.99</v>
      </c>
      <c r="J7538" s="2">
        <v>1</v>
      </c>
      <c r="K7538" s="119" cm="1">
        <f t="array" ref="K7538">ROUND(IF(C7538="Beer",SUM(LOOKUP(2,1/(SRP!$B$7:$B$9&lt;=E7538)/(SRP!$C$7:$C$9&gt;=E7538),SRP!$D$7:$D$9)*(G7538/100)*(E7538/1000)),IF(C7538="Spirits",SUM(LOOKUP(2,1/(SRP!$B$2:$B$6&lt;=E7538)/(SRP!$C$2:$C$6&gt;=E7538),SRP!$D$2:$D$6)*(G7538/100)*(E7538/1000)),IF(AND(C7538="Wine",D7538="Fortified Wines"),SUM(LOOKUP(2,1/(SRP!$B$20:$B$23&lt;=E7538)/(SRP!$C$20:$C$23&gt;=E7538),SRP!$D$20:$D$23)*(G7538/100)*(E7538/1000)),IF(C7538="Wine",SUM(LOOKUP(2,1/(SRP!$B$15:$B$19&lt;=E7538)/(SRP!$C$15:$C$19&gt;=E7538),SRP!$D$15:$D$19)*(G7538/100)*(E7538/1000)),IF(C7538="Ready to Drink",SUM(LOOKUP(2,1/(SRP!$B$10:$B$14&lt;=E7538)/(SRP!$C$10:$C$14&gt;=E7538),SRP!$D$10:$D$14)*(G7538/100)*(E7538/1000)),0))))),2)</f>
        <v>2.31</v>
      </c>
    </row>
    <row r="7539" spans="1:11" x14ac:dyDescent="0.35">
      <c r="A7539" s="2">
        <v>57381</v>
      </c>
      <c r="B7539" s="76" t="s">
        <v>6098</v>
      </c>
      <c r="C7539" s="76" t="s">
        <v>287</v>
      </c>
      <c r="D7539" s="76" t="s">
        <v>5266</v>
      </c>
      <c r="E7539" s="76">
        <v>473</v>
      </c>
      <c r="F7539" s="76">
        <v>24</v>
      </c>
      <c r="G7539" s="77">
        <v>4.5</v>
      </c>
      <c r="H7539" s="76" t="s">
        <v>4999</v>
      </c>
      <c r="I7539" s="77">
        <v>4.49</v>
      </c>
      <c r="J7539" s="2">
        <v>1</v>
      </c>
      <c r="K7539" s="119" cm="1">
        <f t="array" ref="K7539">ROUND(IF(C7539="Beer",SUM(LOOKUP(2,1/(SRP!$B$7:$B$9&lt;=E7539)/(SRP!$C$7:$C$9&gt;=E7539),SRP!$D$7:$D$9)*(G7539/100)*(E7539/1000)),IF(C7539="Spirits",SUM(LOOKUP(2,1/(SRP!$B$2:$B$6&lt;=E7539)/(SRP!$C$2:$C$6&gt;=E7539),SRP!$D$2:$D$6)*(G7539/100)*(E7539/1000)),IF(AND(C7539="Wine",D7539="Fortified Wines"),SUM(LOOKUP(2,1/(SRP!$B$20:$B$23&lt;=E7539)/(SRP!$C$20:$C$23&gt;=E7539),SRP!$D$20:$D$23)*(G7539/100)*(E7539/1000)),IF(C7539="Wine",SUM(LOOKUP(2,1/(SRP!$B$15:$B$19&lt;=E7539)/(SRP!$C$15:$C$19&gt;=E7539),SRP!$D$15:$D$19)*(G7539/100)*(E7539/1000)),IF(C7539="Ready to Drink",SUM(LOOKUP(2,1/(SRP!$B$10:$B$14&lt;=E7539)/(SRP!$C$10:$C$14&gt;=E7539),SRP!$D$10:$D$14)*(G7539/100)*(E7539/1000)),0))))),2)</f>
        <v>1.49</v>
      </c>
    </row>
    <row r="7540" spans="1:11" x14ac:dyDescent="0.35">
      <c r="A7540" s="2">
        <v>57381</v>
      </c>
      <c r="B7540" s="76" t="s">
        <v>6098</v>
      </c>
      <c r="C7540" s="76" t="s">
        <v>287</v>
      </c>
      <c r="D7540" s="76" t="s">
        <v>5266</v>
      </c>
      <c r="E7540" s="76">
        <v>473</v>
      </c>
      <c r="F7540" s="76">
        <v>24</v>
      </c>
      <c r="G7540" s="77">
        <v>4.5</v>
      </c>
      <c r="H7540" s="76" t="s">
        <v>4999</v>
      </c>
      <c r="I7540" s="77">
        <v>4.49</v>
      </c>
      <c r="J7540" s="2">
        <v>1</v>
      </c>
      <c r="K7540" s="119" cm="1">
        <f t="array" ref="K7540">ROUND(IF(C7540="Beer",SUM(LOOKUP(2,1/(SRP!$B$7:$B$9&lt;=E7540)/(SRP!$C$7:$C$9&gt;=E7540),SRP!$D$7:$D$9)*(G7540/100)*(E7540/1000)),IF(C7540="Spirits",SUM(LOOKUP(2,1/(SRP!$B$2:$B$6&lt;=E7540)/(SRP!$C$2:$C$6&gt;=E7540),SRP!$D$2:$D$6)*(G7540/100)*(E7540/1000)),IF(AND(C7540="Wine",D7540="Fortified Wines"),SUM(LOOKUP(2,1/(SRP!$B$20:$B$23&lt;=E7540)/(SRP!$C$20:$C$23&gt;=E7540),SRP!$D$20:$D$23)*(G7540/100)*(E7540/1000)),IF(C7540="Wine",SUM(LOOKUP(2,1/(SRP!$B$15:$B$19&lt;=E7540)/(SRP!$C$15:$C$19&gt;=E7540),SRP!$D$15:$D$19)*(G7540/100)*(E7540/1000)),IF(C7540="Ready to Drink",SUM(LOOKUP(2,1/(SRP!$B$10:$B$14&lt;=E7540)/(SRP!$C$10:$C$14&gt;=E7540),SRP!$D$10:$D$14)*(G7540/100)*(E7540/1000)),0))))),2)</f>
        <v>1.49</v>
      </c>
    </row>
    <row r="7541" spans="1:11" x14ac:dyDescent="0.35">
      <c r="A7541" s="2">
        <v>57382</v>
      </c>
      <c r="B7541" s="76" t="s">
        <v>6099</v>
      </c>
      <c r="C7541" s="76" t="s">
        <v>287</v>
      </c>
      <c r="D7541" s="76" t="s">
        <v>5313</v>
      </c>
      <c r="E7541" s="76">
        <v>473</v>
      </c>
      <c r="F7541" s="76">
        <v>24</v>
      </c>
      <c r="G7541" s="77">
        <v>5</v>
      </c>
      <c r="H7541" s="76" t="s">
        <v>4999</v>
      </c>
      <c r="I7541" s="77">
        <v>4.49</v>
      </c>
      <c r="J7541" s="2">
        <v>1</v>
      </c>
      <c r="K7541" s="119" cm="1">
        <f t="array" ref="K7541">ROUND(IF(C7541="Beer",SUM(LOOKUP(2,1/(SRP!$B$7:$B$9&lt;=E7541)/(SRP!$C$7:$C$9&gt;=E7541),SRP!$D$7:$D$9)*(G7541/100)*(E7541/1000)),IF(C7541="Spirits",SUM(LOOKUP(2,1/(SRP!$B$2:$B$6&lt;=E7541)/(SRP!$C$2:$C$6&gt;=E7541),SRP!$D$2:$D$6)*(G7541/100)*(E7541/1000)),IF(AND(C7541="Wine",D7541="Fortified Wines"),SUM(LOOKUP(2,1/(SRP!$B$20:$B$23&lt;=E7541)/(SRP!$C$20:$C$23&gt;=E7541),SRP!$D$20:$D$23)*(G7541/100)*(E7541/1000)),IF(C7541="Wine",SUM(LOOKUP(2,1/(SRP!$B$15:$B$19&lt;=E7541)/(SRP!$C$15:$C$19&gt;=E7541),SRP!$D$15:$D$19)*(G7541/100)*(E7541/1000)),IF(C7541="Ready to Drink",SUM(LOOKUP(2,1/(SRP!$B$10:$B$14&lt;=E7541)/(SRP!$C$10:$C$14&gt;=E7541),SRP!$D$10:$D$14)*(G7541/100)*(E7541/1000)),0))))),2)</f>
        <v>1.65</v>
      </c>
    </row>
    <row r="7542" spans="1:11" x14ac:dyDescent="0.35">
      <c r="A7542" s="2">
        <v>57382</v>
      </c>
      <c r="B7542" s="76" t="s">
        <v>6099</v>
      </c>
      <c r="C7542" s="76" t="s">
        <v>287</v>
      </c>
      <c r="D7542" s="76" t="s">
        <v>5313</v>
      </c>
      <c r="E7542" s="76">
        <v>473</v>
      </c>
      <c r="F7542" s="76">
        <v>24</v>
      </c>
      <c r="G7542" s="77">
        <v>5</v>
      </c>
      <c r="H7542" s="76" t="s">
        <v>4999</v>
      </c>
      <c r="I7542" s="77">
        <v>4.49</v>
      </c>
      <c r="J7542" s="2">
        <v>1</v>
      </c>
      <c r="K7542" s="119" cm="1">
        <f t="array" ref="K7542">ROUND(IF(C7542="Beer",SUM(LOOKUP(2,1/(SRP!$B$7:$B$9&lt;=E7542)/(SRP!$C$7:$C$9&gt;=E7542),SRP!$D$7:$D$9)*(G7542/100)*(E7542/1000)),IF(C7542="Spirits",SUM(LOOKUP(2,1/(SRP!$B$2:$B$6&lt;=E7542)/(SRP!$C$2:$C$6&gt;=E7542),SRP!$D$2:$D$6)*(G7542/100)*(E7542/1000)),IF(AND(C7542="Wine",D7542="Fortified Wines"),SUM(LOOKUP(2,1/(SRP!$B$20:$B$23&lt;=E7542)/(SRP!$C$20:$C$23&gt;=E7542),SRP!$D$20:$D$23)*(G7542/100)*(E7542/1000)),IF(C7542="Wine",SUM(LOOKUP(2,1/(SRP!$B$15:$B$19&lt;=E7542)/(SRP!$C$15:$C$19&gt;=E7542),SRP!$D$15:$D$19)*(G7542/100)*(E7542/1000)),IF(C7542="Ready to Drink",SUM(LOOKUP(2,1/(SRP!$B$10:$B$14&lt;=E7542)/(SRP!$C$10:$C$14&gt;=E7542),SRP!$D$10:$D$14)*(G7542/100)*(E7542/1000)),0))))),2)</f>
        <v>1.65</v>
      </c>
    </row>
    <row r="7543" spans="1:11" x14ac:dyDescent="0.35">
      <c r="A7543" s="2">
        <v>57383</v>
      </c>
      <c r="B7543" s="76" t="s">
        <v>6100</v>
      </c>
      <c r="C7543" s="76" t="s">
        <v>5938</v>
      </c>
      <c r="D7543" s="76" t="s">
        <v>5279</v>
      </c>
      <c r="E7543" s="76">
        <v>2000</v>
      </c>
      <c r="F7543" s="76">
        <v>5</v>
      </c>
      <c r="G7543" s="77">
        <v>5</v>
      </c>
      <c r="H7543" s="76" t="s">
        <v>3279</v>
      </c>
      <c r="I7543" s="77">
        <v>15.99</v>
      </c>
      <c r="J7543" s="2">
        <v>1</v>
      </c>
      <c r="K7543" s="119" cm="1">
        <f t="array" ref="K7543">ROUND(IF(C7543="Beer",SUM(LOOKUP(2,1/(SRP!$B$7:$B$9&lt;=E7543)/(SRP!$C$7:$C$9&gt;=E7543),SRP!$D$7:$D$9)*(G7543/100)*(E7543/1000)),IF(C7543="Spirits",SUM(LOOKUP(2,1/(SRP!$B$2:$B$6&lt;=E7543)/(SRP!$C$2:$C$6&gt;=E7543),SRP!$D$2:$D$6)*(G7543/100)*(E7543/1000)),IF(AND(C7543="Wine",D7543="Fortified Wines"),SUM(LOOKUP(2,1/(SRP!$B$20:$B$23&lt;=E7543)/(SRP!$C$20:$C$23&gt;=E7543),SRP!$D$20:$D$23)*(G7543/100)*(E7543/1000)),IF(C7543="Wine",SUM(LOOKUP(2,1/(SRP!$B$15:$B$19&lt;=E7543)/(SRP!$C$15:$C$19&gt;=E7543),SRP!$D$15:$D$19)*(G7543/100)*(E7543/1000)),IF(C7543="Ready to Drink",SUM(LOOKUP(2,1/(SRP!$B$10:$B$14&lt;=E7543)/(SRP!$C$10:$C$14&gt;=E7543),SRP!$D$10:$D$14)*(G7543/100)*(E7543/1000)),0))))),2)</f>
        <v>6.98</v>
      </c>
    </row>
    <row r="7544" spans="1:11" x14ac:dyDescent="0.35">
      <c r="A7544" s="2">
        <v>57383</v>
      </c>
      <c r="B7544" s="76" t="s">
        <v>6100</v>
      </c>
      <c r="C7544" s="76" t="s">
        <v>5938</v>
      </c>
      <c r="D7544" s="76" t="s">
        <v>5279</v>
      </c>
      <c r="E7544" s="76">
        <v>2000</v>
      </c>
      <c r="F7544" s="76">
        <v>5</v>
      </c>
      <c r="G7544" s="77">
        <v>5</v>
      </c>
      <c r="H7544" s="76" t="s">
        <v>3279</v>
      </c>
      <c r="I7544" s="77">
        <v>15.99</v>
      </c>
      <c r="J7544" s="2">
        <v>1</v>
      </c>
      <c r="K7544" s="119" cm="1">
        <f t="array" ref="K7544">ROUND(IF(C7544="Beer",SUM(LOOKUP(2,1/(SRP!$B$7:$B$9&lt;=E7544)/(SRP!$C$7:$C$9&gt;=E7544),SRP!$D$7:$D$9)*(G7544/100)*(E7544/1000)),IF(C7544="Spirits",SUM(LOOKUP(2,1/(SRP!$B$2:$B$6&lt;=E7544)/(SRP!$C$2:$C$6&gt;=E7544),SRP!$D$2:$D$6)*(G7544/100)*(E7544/1000)),IF(AND(C7544="Wine",D7544="Fortified Wines"),SUM(LOOKUP(2,1/(SRP!$B$20:$B$23&lt;=E7544)/(SRP!$C$20:$C$23&gt;=E7544),SRP!$D$20:$D$23)*(G7544/100)*(E7544/1000)),IF(C7544="Wine",SUM(LOOKUP(2,1/(SRP!$B$15:$B$19&lt;=E7544)/(SRP!$C$15:$C$19&gt;=E7544),SRP!$D$15:$D$19)*(G7544/100)*(E7544/1000)),IF(C7544="Ready to Drink",SUM(LOOKUP(2,1/(SRP!$B$10:$B$14&lt;=E7544)/(SRP!$C$10:$C$14&gt;=E7544),SRP!$D$10:$D$14)*(G7544/100)*(E7544/1000)),0))))),2)</f>
        <v>6.98</v>
      </c>
    </row>
    <row r="7545" spans="1:11" x14ac:dyDescent="0.35">
      <c r="A7545" s="2">
        <v>57387</v>
      </c>
      <c r="B7545" s="76" t="s">
        <v>4505</v>
      </c>
      <c r="C7545" s="76" t="s">
        <v>5938</v>
      </c>
      <c r="D7545" s="76" t="s">
        <v>5279</v>
      </c>
      <c r="E7545" s="76">
        <v>473</v>
      </c>
      <c r="F7545" s="76">
        <v>24</v>
      </c>
      <c r="G7545" s="77">
        <v>7</v>
      </c>
      <c r="H7545" s="76" t="s">
        <v>3321</v>
      </c>
      <c r="I7545" s="77">
        <v>3.99</v>
      </c>
      <c r="J7545" s="2">
        <v>1</v>
      </c>
      <c r="K7545" s="119" cm="1">
        <f t="array" ref="K7545">ROUND(IF(C7545="Beer",SUM(LOOKUP(2,1/(SRP!$B$7:$B$9&lt;=E7545)/(SRP!$C$7:$C$9&gt;=E7545),SRP!$D$7:$D$9)*(G7545/100)*(E7545/1000)),IF(C7545="Spirits",SUM(LOOKUP(2,1/(SRP!$B$2:$B$6&lt;=E7545)/(SRP!$C$2:$C$6&gt;=E7545),SRP!$D$2:$D$6)*(G7545/100)*(E7545/1000)),IF(AND(C7545="Wine",D7545="Fortified Wines"),SUM(LOOKUP(2,1/(SRP!$B$20:$B$23&lt;=E7545)/(SRP!$C$20:$C$23&gt;=E7545),SRP!$D$20:$D$23)*(G7545/100)*(E7545/1000)),IF(C7545="Wine",SUM(LOOKUP(2,1/(SRP!$B$15:$B$19&lt;=E7545)/(SRP!$C$15:$C$19&gt;=E7545),SRP!$D$15:$D$19)*(G7545/100)*(E7545/1000)),IF(C7545="Ready to Drink",SUM(LOOKUP(2,1/(SRP!$B$10:$B$14&lt;=E7545)/(SRP!$C$10:$C$14&gt;=E7545),SRP!$D$10:$D$14)*(G7545/100)*(E7545/1000)),0))))),2)</f>
        <v>2.4500000000000002</v>
      </c>
    </row>
    <row r="7546" spans="1:11" x14ac:dyDescent="0.35">
      <c r="A7546" s="2">
        <v>57392</v>
      </c>
      <c r="B7546" s="76" t="s">
        <v>6101</v>
      </c>
      <c r="C7546" s="76" t="s">
        <v>287</v>
      </c>
      <c r="D7546" s="76" t="s">
        <v>5266</v>
      </c>
      <c r="E7546" s="76">
        <v>473</v>
      </c>
      <c r="F7546" s="76">
        <v>24</v>
      </c>
      <c r="G7546" s="77">
        <v>5</v>
      </c>
      <c r="H7546" s="76" t="s">
        <v>3391</v>
      </c>
      <c r="I7546" s="77">
        <v>4.5</v>
      </c>
      <c r="J7546" s="2">
        <v>1</v>
      </c>
      <c r="K7546" s="119" cm="1">
        <f t="array" ref="K7546">ROUND(IF(C7546="Beer",SUM(LOOKUP(2,1/(SRP!$B$7:$B$9&lt;=E7546)/(SRP!$C$7:$C$9&gt;=E7546),SRP!$D$7:$D$9)*(G7546/100)*(E7546/1000)),IF(C7546="Spirits",SUM(LOOKUP(2,1/(SRP!$B$2:$B$6&lt;=E7546)/(SRP!$C$2:$C$6&gt;=E7546),SRP!$D$2:$D$6)*(G7546/100)*(E7546/1000)),IF(AND(C7546="Wine",D7546="Fortified Wines"),SUM(LOOKUP(2,1/(SRP!$B$20:$B$23&lt;=E7546)/(SRP!$C$20:$C$23&gt;=E7546),SRP!$D$20:$D$23)*(G7546/100)*(E7546/1000)),IF(C7546="Wine",SUM(LOOKUP(2,1/(SRP!$B$15:$B$19&lt;=E7546)/(SRP!$C$15:$C$19&gt;=E7546),SRP!$D$15:$D$19)*(G7546/100)*(E7546/1000)),IF(C7546="Ready to Drink",SUM(LOOKUP(2,1/(SRP!$B$10:$B$14&lt;=E7546)/(SRP!$C$10:$C$14&gt;=E7546),SRP!$D$10:$D$14)*(G7546/100)*(E7546/1000)),0))))),2)</f>
        <v>1.65</v>
      </c>
    </row>
    <row r="7547" spans="1:11" x14ac:dyDescent="0.35">
      <c r="A7547" s="2">
        <v>57392</v>
      </c>
      <c r="B7547" s="76" t="s">
        <v>6101</v>
      </c>
      <c r="C7547" s="76" t="s">
        <v>287</v>
      </c>
      <c r="D7547" s="76" t="s">
        <v>5266</v>
      </c>
      <c r="E7547" s="76">
        <v>473</v>
      </c>
      <c r="F7547" s="76">
        <v>24</v>
      </c>
      <c r="G7547" s="77">
        <v>5</v>
      </c>
      <c r="H7547" s="76" t="s">
        <v>3391</v>
      </c>
      <c r="I7547" s="77">
        <v>4.5</v>
      </c>
      <c r="J7547" s="2">
        <v>1</v>
      </c>
      <c r="K7547" s="119" cm="1">
        <f t="array" ref="K7547">ROUND(IF(C7547="Beer",SUM(LOOKUP(2,1/(SRP!$B$7:$B$9&lt;=E7547)/(SRP!$C$7:$C$9&gt;=E7547),SRP!$D$7:$D$9)*(G7547/100)*(E7547/1000)),IF(C7547="Spirits",SUM(LOOKUP(2,1/(SRP!$B$2:$B$6&lt;=E7547)/(SRP!$C$2:$C$6&gt;=E7547),SRP!$D$2:$D$6)*(G7547/100)*(E7547/1000)),IF(AND(C7547="Wine",D7547="Fortified Wines"),SUM(LOOKUP(2,1/(SRP!$B$20:$B$23&lt;=E7547)/(SRP!$C$20:$C$23&gt;=E7547),SRP!$D$20:$D$23)*(G7547/100)*(E7547/1000)),IF(C7547="Wine",SUM(LOOKUP(2,1/(SRP!$B$15:$B$19&lt;=E7547)/(SRP!$C$15:$C$19&gt;=E7547),SRP!$D$15:$D$19)*(G7547/100)*(E7547/1000)),IF(C7547="Ready to Drink",SUM(LOOKUP(2,1/(SRP!$B$10:$B$14&lt;=E7547)/(SRP!$C$10:$C$14&gt;=E7547),SRP!$D$10:$D$14)*(G7547/100)*(E7547/1000)),0))))),2)</f>
        <v>1.65</v>
      </c>
    </row>
    <row r="7548" spans="1:11" x14ac:dyDescent="0.35">
      <c r="A7548" s="2">
        <v>57393</v>
      </c>
      <c r="B7548" s="76" t="s">
        <v>6102</v>
      </c>
      <c r="C7548" s="76" t="s">
        <v>287</v>
      </c>
      <c r="D7548" s="76" t="s">
        <v>5266</v>
      </c>
      <c r="E7548" s="76">
        <v>473</v>
      </c>
      <c r="F7548" s="76">
        <v>24</v>
      </c>
      <c r="G7548" s="77">
        <v>5.4</v>
      </c>
      <c r="H7548" s="76" t="s">
        <v>3324</v>
      </c>
      <c r="I7548" s="77">
        <v>3.59</v>
      </c>
      <c r="J7548" s="2">
        <v>1</v>
      </c>
      <c r="K7548" s="119" cm="1">
        <f t="array" ref="K7548">ROUND(IF(C7548="Beer",SUM(LOOKUP(2,1/(SRP!$B$7:$B$9&lt;=E7548)/(SRP!$C$7:$C$9&gt;=E7548),SRP!$D$7:$D$9)*(G7548/100)*(E7548/1000)),IF(C7548="Spirits",SUM(LOOKUP(2,1/(SRP!$B$2:$B$6&lt;=E7548)/(SRP!$C$2:$C$6&gt;=E7548),SRP!$D$2:$D$6)*(G7548/100)*(E7548/1000)),IF(AND(C7548="Wine",D7548="Fortified Wines"),SUM(LOOKUP(2,1/(SRP!$B$20:$B$23&lt;=E7548)/(SRP!$C$20:$C$23&gt;=E7548),SRP!$D$20:$D$23)*(G7548/100)*(E7548/1000)),IF(C7548="Wine",SUM(LOOKUP(2,1/(SRP!$B$15:$B$19&lt;=E7548)/(SRP!$C$15:$C$19&gt;=E7548),SRP!$D$15:$D$19)*(G7548/100)*(E7548/1000)),IF(C7548="Ready to Drink",SUM(LOOKUP(2,1/(SRP!$B$10:$B$14&lt;=E7548)/(SRP!$C$10:$C$14&gt;=E7548),SRP!$D$10:$D$14)*(G7548/100)*(E7548/1000)),0))))),2)</f>
        <v>1.78</v>
      </c>
    </row>
    <row r="7549" spans="1:11" x14ac:dyDescent="0.35">
      <c r="A7549" s="2">
        <v>57393</v>
      </c>
      <c r="B7549" s="76" t="s">
        <v>6102</v>
      </c>
      <c r="C7549" s="76" t="s">
        <v>287</v>
      </c>
      <c r="D7549" s="76" t="s">
        <v>5266</v>
      </c>
      <c r="E7549" s="76">
        <v>473</v>
      </c>
      <c r="F7549" s="76">
        <v>24</v>
      </c>
      <c r="G7549" s="77">
        <v>5.4</v>
      </c>
      <c r="H7549" s="76" t="s">
        <v>3324</v>
      </c>
      <c r="I7549" s="77">
        <v>3.59</v>
      </c>
      <c r="J7549" s="2">
        <v>1</v>
      </c>
      <c r="K7549" s="119" cm="1">
        <f t="array" ref="K7549">ROUND(IF(C7549="Beer",SUM(LOOKUP(2,1/(SRP!$B$7:$B$9&lt;=E7549)/(SRP!$C$7:$C$9&gt;=E7549),SRP!$D$7:$D$9)*(G7549/100)*(E7549/1000)),IF(C7549="Spirits",SUM(LOOKUP(2,1/(SRP!$B$2:$B$6&lt;=E7549)/(SRP!$C$2:$C$6&gt;=E7549),SRP!$D$2:$D$6)*(G7549/100)*(E7549/1000)),IF(AND(C7549="Wine",D7549="Fortified Wines"),SUM(LOOKUP(2,1/(SRP!$B$20:$B$23&lt;=E7549)/(SRP!$C$20:$C$23&gt;=E7549),SRP!$D$20:$D$23)*(G7549/100)*(E7549/1000)),IF(C7549="Wine",SUM(LOOKUP(2,1/(SRP!$B$15:$B$19&lt;=E7549)/(SRP!$C$15:$C$19&gt;=E7549),SRP!$D$15:$D$19)*(G7549/100)*(E7549/1000)),IF(C7549="Ready to Drink",SUM(LOOKUP(2,1/(SRP!$B$10:$B$14&lt;=E7549)/(SRP!$C$10:$C$14&gt;=E7549),SRP!$D$10:$D$14)*(G7549/100)*(E7549/1000)),0))))),2)</f>
        <v>1.78</v>
      </c>
    </row>
    <row r="7550" spans="1:11" x14ac:dyDescent="0.35">
      <c r="A7550" s="2">
        <v>57395</v>
      </c>
      <c r="B7550" s="76" t="s">
        <v>6103</v>
      </c>
      <c r="C7550" s="76" t="s">
        <v>287</v>
      </c>
      <c r="D7550" s="76" t="s">
        <v>5266</v>
      </c>
      <c r="E7550" s="76">
        <v>473</v>
      </c>
      <c r="F7550" s="76">
        <v>24</v>
      </c>
      <c r="G7550" s="77">
        <v>4.3</v>
      </c>
      <c r="H7550" s="76" t="s">
        <v>3349</v>
      </c>
      <c r="I7550" s="77">
        <v>4.25</v>
      </c>
      <c r="J7550" s="2">
        <v>1</v>
      </c>
      <c r="K7550" s="119" cm="1">
        <f t="array" ref="K7550">ROUND(IF(C7550="Beer",SUM(LOOKUP(2,1/(SRP!$B$7:$B$9&lt;=E7550)/(SRP!$C$7:$C$9&gt;=E7550),SRP!$D$7:$D$9)*(G7550/100)*(E7550/1000)),IF(C7550="Spirits",SUM(LOOKUP(2,1/(SRP!$B$2:$B$6&lt;=E7550)/(SRP!$C$2:$C$6&gt;=E7550),SRP!$D$2:$D$6)*(G7550/100)*(E7550/1000)),IF(AND(C7550="Wine",D7550="Fortified Wines"),SUM(LOOKUP(2,1/(SRP!$B$20:$B$23&lt;=E7550)/(SRP!$C$20:$C$23&gt;=E7550),SRP!$D$20:$D$23)*(G7550/100)*(E7550/1000)),IF(C7550="Wine",SUM(LOOKUP(2,1/(SRP!$B$15:$B$19&lt;=E7550)/(SRP!$C$15:$C$19&gt;=E7550),SRP!$D$15:$D$19)*(G7550/100)*(E7550/1000)),IF(C7550="Ready to Drink",SUM(LOOKUP(2,1/(SRP!$B$10:$B$14&lt;=E7550)/(SRP!$C$10:$C$14&gt;=E7550),SRP!$D$10:$D$14)*(G7550/100)*(E7550/1000)),0))))),2)</f>
        <v>1.42</v>
      </c>
    </row>
    <row r="7551" spans="1:11" x14ac:dyDescent="0.35">
      <c r="A7551" s="2">
        <v>57395</v>
      </c>
      <c r="B7551" s="76" t="s">
        <v>6103</v>
      </c>
      <c r="C7551" s="76" t="s">
        <v>287</v>
      </c>
      <c r="D7551" s="76" t="s">
        <v>5266</v>
      </c>
      <c r="E7551" s="76">
        <v>473</v>
      </c>
      <c r="F7551" s="76">
        <v>24</v>
      </c>
      <c r="G7551" s="77">
        <v>4.3</v>
      </c>
      <c r="H7551" s="76" t="s">
        <v>3349</v>
      </c>
      <c r="I7551" s="77">
        <v>4.25</v>
      </c>
      <c r="J7551" s="2">
        <v>1</v>
      </c>
      <c r="K7551" s="119" cm="1">
        <f t="array" ref="K7551">ROUND(IF(C7551="Beer",SUM(LOOKUP(2,1/(SRP!$B$7:$B$9&lt;=E7551)/(SRP!$C$7:$C$9&gt;=E7551),SRP!$D$7:$D$9)*(G7551/100)*(E7551/1000)),IF(C7551="Spirits",SUM(LOOKUP(2,1/(SRP!$B$2:$B$6&lt;=E7551)/(SRP!$C$2:$C$6&gt;=E7551),SRP!$D$2:$D$6)*(G7551/100)*(E7551/1000)),IF(AND(C7551="Wine",D7551="Fortified Wines"),SUM(LOOKUP(2,1/(SRP!$B$20:$B$23&lt;=E7551)/(SRP!$C$20:$C$23&gt;=E7551),SRP!$D$20:$D$23)*(G7551/100)*(E7551/1000)),IF(C7551="Wine",SUM(LOOKUP(2,1/(SRP!$B$15:$B$19&lt;=E7551)/(SRP!$C$15:$C$19&gt;=E7551),SRP!$D$15:$D$19)*(G7551/100)*(E7551/1000)),IF(C7551="Ready to Drink",SUM(LOOKUP(2,1/(SRP!$B$10:$B$14&lt;=E7551)/(SRP!$C$10:$C$14&gt;=E7551),SRP!$D$10:$D$14)*(G7551/100)*(E7551/1000)),0))))),2)</f>
        <v>1.42</v>
      </c>
    </row>
    <row r="7552" spans="1:11" x14ac:dyDescent="0.35">
      <c r="A7552" s="2">
        <v>57405</v>
      </c>
      <c r="B7552" s="76" t="s">
        <v>6104</v>
      </c>
      <c r="C7552" s="76" t="s">
        <v>287</v>
      </c>
      <c r="D7552" s="76" t="s">
        <v>5266</v>
      </c>
      <c r="E7552" s="76">
        <v>473</v>
      </c>
      <c r="F7552" s="76">
        <v>24</v>
      </c>
      <c r="G7552" s="77">
        <v>4.8</v>
      </c>
      <c r="H7552" s="76" t="s">
        <v>3376</v>
      </c>
      <c r="I7552" s="77">
        <v>3.74</v>
      </c>
      <c r="J7552" s="2">
        <v>1</v>
      </c>
      <c r="K7552" s="119" cm="1">
        <f t="array" ref="K7552">ROUND(IF(C7552="Beer",SUM(LOOKUP(2,1/(SRP!$B$7:$B$9&lt;=E7552)/(SRP!$C$7:$C$9&gt;=E7552),SRP!$D$7:$D$9)*(G7552/100)*(E7552/1000)),IF(C7552="Spirits",SUM(LOOKUP(2,1/(SRP!$B$2:$B$6&lt;=E7552)/(SRP!$C$2:$C$6&gt;=E7552),SRP!$D$2:$D$6)*(G7552/100)*(E7552/1000)),IF(AND(C7552="Wine",D7552="Fortified Wines"),SUM(LOOKUP(2,1/(SRP!$B$20:$B$23&lt;=E7552)/(SRP!$C$20:$C$23&gt;=E7552),SRP!$D$20:$D$23)*(G7552/100)*(E7552/1000)),IF(C7552="Wine",SUM(LOOKUP(2,1/(SRP!$B$15:$B$19&lt;=E7552)/(SRP!$C$15:$C$19&gt;=E7552),SRP!$D$15:$D$19)*(G7552/100)*(E7552/1000)),IF(C7552="Ready to Drink",SUM(LOOKUP(2,1/(SRP!$B$10:$B$14&lt;=E7552)/(SRP!$C$10:$C$14&gt;=E7552),SRP!$D$10:$D$14)*(G7552/100)*(E7552/1000)),0))))),2)</f>
        <v>1.58</v>
      </c>
    </row>
    <row r="7553" spans="1:11" x14ac:dyDescent="0.35">
      <c r="A7553" s="2">
        <v>57405</v>
      </c>
      <c r="B7553" s="76" t="s">
        <v>6104</v>
      </c>
      <c r="C7553" s="76" t="s">
        <v>287</v>
      </c>
      <c r="D7553" s="76" t="s">
        <v>5266</v>
      </c>
      <c r="E7553" s="76">
        <v>473</v>
      </c>
      <c r="F7553" s="76">
        <v>24</v>
      </c>
      <c r="G7553" s="77">
        <v>4.8</v>
      </c>
      <c r="H7553" s="76" t="s">
        <v>3376</v>
      </c>
      <c r="I7553" s="77">
        <v>3.74</v>
      </c>
      <c r="J7553" s="2">
        <v>1</v>
      </c>
      <c r="K7553" s="119" cm="1">
        <f t="array" ref="K7553">ROUND(IF(C7553="Beer",SUM(LOOKUP(2,1/(SRP!$B$7:$B$9&lt;=E7553)/(SRP!$C$7:$C$9&gt;=E7553),SRP!$D$7:$D$9)*(G7553/100)*(E7553/1000)),IF(C7553="Spirits",SUM(LOOKUP(2,1/(SRP!$B$2:$B$6&lt;=E7553)/(SRP!$C$2:$C$6&gt;=E7553),SRP!$D$2:$D$6)*(G7553/100)*(E7553/1000)),IF(AND(C7553="Wine",D7553="Fortified Wines"),SUM(LOOKUP(2,1/(SRP!$B$20:$B$23&lt;=E7553)/(SRP!$C$20:$C$23&gt;=E7553),SRP!$D$20:$D$23)*(G7553/100)*(E7553/1000)),IF(C7553="Wine",SUM(LOOKUP(2,1/(SRP!$B$15:$B$19&lt;=E7553)/(SRP!$C$15:$C$19&gt;=E7553),SRP!$D$15:$D$19)*(G7553/100)*(E7553/1000)),IF(C7553="Ready to Drink",SUM(LOOKUP(2,1/(SRP!$B$10:$B$14&lt;=E7553)/(SRP!$C$10:$C$14&gt;=E7553),SRP!$D$10:$D$14)*(G7553/100)*(E7553/1000)),0))))),2)</f>
        <v>1.58</v>
      </c>
    </row>
    <row r="7554" spans="1:11" x14ac:dyDescent="0.35">
      <c r="A7554" s="2">
        <v>57406</v>
      </c>
      <c r="B7554" s="76" t="s">
        <v>6105</v>
      </c>
      <c r="C7554" s="76" t="s">
        <v>5938</v>
      </c>
      <c r="D7554" s="76" t="s">
        <v>5748</v>
      </c>
      <c r="E7554" s="76">
        <v>4260</v>
      </c>
      <c r="F7554" s="76">
        <v>2</v>
      </c>
      <c r="G7554" s="77">
        <v>7</v>
      </c>
      <c r="H7554" s="76" t="s">
        <v>3321</v>
      </c>
      <c r="I7554" s="77">
        <v>32.99</v>
      </c>
      <c r="J7554" s="2">
        <v>12</v>
      </c>
      <c r="K7554" s="119" cm="1">
        <f t="array" ref="K7554">ROUND(IF(C7554="Beer",SUM(LOOKUP(2,1/(SRP!$B$7:$B$9&lt;=E7554)/(SRP!$C$7:$C$9&gt;=E7554),SRP!$D$7:$D$9)*(G7554/100)*(E7554/1000)),IF(C7554="Spirits",SUM(LOOKUP(2,1/(SRP!$B$2:$B$6&lt;=E7554)/(SRP!$C$2:$C$6&gt;=E7554),SRP!$D$2:$D$6)*(G7554/100)*(E7554/1000)),IF(AND(C7554="Wine",D7554="Fortified Wines"),SUM(LOOKUP(2,1/(SRP!$B$20:$B$23&lt;=E7554)/(SRP!$C$20:$C$23&gt;=E7554),SRP!$D$20:$D$23)*(G7554/100)*(E7554/1000)),IF(C7554="Wine",SUM(LOOKUP(2,1/(SRP!$B$15:$B$19&lt;=E7554)/(SRP!$C$15:$C$19&gt;=E7554),SRP!$D$15:$D$19)*(G7554/100)*(E7554/1000)),IF(C7554="Ready to Drink",SUM(LOOKUP(2,1/(SRP!$B$10:$B$14&lt;=E7554)/(SRP!$C$10:$C$14&gt;=E7554),SRP!$D$10:$D$14)*(G7554/100)*(E7554/1000)),0))))),2)</f>
        <v>20.82</v>
      </c>
    </row>
    <row r="7555" spans="1:11" x14ac:dyDescent="0.35">
      <c r="A7555" s="2">
        <v>57407</v>
      </c>
      <c r="B7555" s="76" t="s">
        <v>6106</v>
      </c>
      <c r="C7555" s="76" t="s">
        <v>5938</v>
      </c>
      <c r="D7555" s="76" t="s">
        <v>5279</v>
      </c>
      <c r="E7555" s="76">
        <v>1420</v>
      </c>
      <c r="F7555" s="76">
        <v>6</v>
      </c>
      <c r="G7555" s="77">
        <v>7</v>
      </c>
      <c r="H7555" s="76" t="s">
        <v>3321</v>
      </c>
      <c r="I7555" s="77">
        <v>13.99</v>
      </c>
      <c r="J7555" s="2">
        <v>4</v>
      </c>
      <c r="K7555" s="119" cm="1">
        <f t="array" ref="K7555">ROUND(IF(C7555="Beer",SUM(LOOKUP(2,1/(SRP!$B$7:$B$9&lt;=E7555)/(SRP!$C$7:$C$9&gt;=E7555),SRP!$D$7:$D$9)*(G7555/100)*(E7555/1000)),IF(C7555="Spirits",SUM(LOOKUP(2,1/(SRP!$B$2:$B$6&lt;=E7555)/(SRP!$C$2:$C$6&gt;=E7555),SRP!$D$2:$D$6)*(G7555/100)*(E7555/1000)),IF(AND(C7555="Wine",D7555="Fortified Wines"),SUM(LOOKUP(2,1/(SRP!$B$20:$B$23&lt;=E7555)/(SRP!$C$20:$C$23&gt;=E7555),SRP!$D$20:$D$23)*(G7555/100)*(E7555/1000)),IF(C7555="Wine",SUM(LOOKUP(2,1/(SRP!$B$15:$B$19&lt;=E7555)/(SRP!$C$15:$C$19&gt;=E7555),SRP!$D$15:$D$19)*(G7555/100)*(E7555/1000)),IF(C7555="Ready to Drink",SUM(LOOKUP(2,1/(SRP!$B$10:$B$14&lt;=E7555)/(SRP!$C$10:$C$14&gt;=E7555),SRP!$D$10:$D$14)*(G7555/100)*(E7555/1000)),0))))),2)</f>
        <v>6.94</v>
      </c>
    </row>
    <row r="7556" spans="1:11" x14ac:dyDescent="0.35">
      <c r="A7556" s="2">
        <v>57427</v>
      </c>
      <c r="B7556" s="76" t="s">
        <v>6107</v>
      </c>
      <c r="C7556" s="76" t="s">
        <v>5938</v>
      </c>
      <c r="D7556" s="76" t="s">
        <v>5307</v>
      </c>
      <c r="E7556" s="76">
        <v>473</v>
      </c>
      <c r="F7556" s="76">
        <v>24</v>
      </c>
      <c r="G7556" s="77">
        <v>5</v>
      </c>
      <c r="H7556" s="76" t="s">
        <v>3349</v>
      </c>
      <c r="I7556" s="77">
        <v>4.1500000000000004</v>
      </c>
      <c r="J7556" s="2">
        <v>1</v>
      </c>
      <c r="K7556" s="119" cm="1">
        <f t="array" ref="K7556">ROUND(IF(C7556="Beer",SUM(LOOKUP(2,1/(SRP!$B$7:$B$9&lt;=E7556)/(SRP!$C$7:$C$9&gt;=E7556),SRP!$D$7:$D$9)*(G7556/100)*(E7556/1000)),IF(C7556="Spirits",SUM(LOOKUP(2,1/(SRP!$B$2:$B$6&lt;=E7556)/(SRP!$C$2:$C$6&gt;=E7556),SRP!$D$2:$D$6)*(G7556/100)*(E7556/1000)),IF(AND(C7556="Wine",D7556="Fortified Wines"),SUM(LOOKUP(2,1/(SRP!$B$20:$B$23&lt;=E7556)/(SRP!$C$20:$C$23&gt;=E7556),SRP!$D$20:$D$23)*(G7556/100)*(E7556/1000)),IF(C7556="Wine",SUM(LOOKUP(2,1/(SRP!$B$15:$B$19&lt;=E7556)/(SRP!$C$15:$C$19&gt;=E7556),SRP!$D$15:$D$19)*(G7556/100)*(E7556/1000)),IF(C7556="Ready to Drink",SUM(LOOKUP(2,1/(SRP!$B$10:$B$14&lt;=E7556)/(SRP!$C$10:$C$14&gt;=E7556),SRP!$D$10:$D$14)*(G7556/100)*(E7556/1000)),0))))),2)</f>
        <v>1.75</v>
      </c>
    </row>
    <row r="7557" spans="1:11" x14ac:dyDescent="0.35">
      <c r="A7557" s="2">
        <v>57435</v>
      </c>
      <c r="B7557" s="76" t="s">
        <v>6108</v>
      </c>
      <c r="C7557" s="76" t="s">
        <v>5938</v>
      </c>
      <c r="D7557" s="76" t="s">
        <v>5746</v>
      </c>
      <c r="E7557" s="76">
        <v>2840</v>
      </c>
      <c r="F7557" s="76">
        <v>3</v>
      </c>
      <c r="G7557" s="77">
        <v>5</v>
      </c>
      <c r="H7557" s="76" t="s">
        <v>6870</v>
      </c>
      <c r="I7557" s="77">
        <v>24.99</v>
      </c>
      <c r="J7557" s="2">
        <v>8</v>
      </c>
      <c r="K7557" s="119" cm="1">
        <f t="array" ref="K7557">ROUND(IF(C7557="Beer",SUM(LOOKUP(2,1/(SRP!$B$7:$B$9&lt;=E7557)/(SRP!$C$7:$C$9&gt;=E7557),SRP!$D$7:$D$9)*(G7557/100)*(E7557/1000)),IF(C7557="Spirits",SUM(LOOKUP(2,1/(SRP!$B$2:$B$6&lt;=E7557)/(SRP!$C$2:$C$6&gt;=E7557),SRP!$D$2:$D$6)*(G7557/100)*(E7557/1000)),IF(AND(C7557="Wine",D7557="Fortified Wines"),SUM(LOOKUP(2,1/(SRP!$B$20:$B$23&lt;=E7557)/(SRP!$C$20:$C$23&gt;=E7557),SRP!$D$20:$D$23)*(G7557/100)*(E7557/1000)),IF(C7557="Wine",SUM(LOOKUP(2,1/(SRP!$B$15:$B$19&lt;=E7557)/(SRP!$C$15:$C$19&gt;=E7557),SRP!$D$15:$D$19)*(G7557/100)*(E7557/1000)),IF(C7557="Ready to Drink",SUM(LOOKUP(2,1/(SRP!$B$10:$B$14&lt;=E7557)/(SRP!$C$10:$C$14&gt;=E7557),SRP!$D$10:$D$14)*(G7557/100)*(E7557/1000)),0))))),2)</f>
        <v>9.91</v>
      </c>
    </row>
    <row r="7558" spans="1:11" x14ac:dyDescent="0.35">
      <c r="A7558" s="2">
        <v>57436</v>
      </c>
      <c r="B7558" s="76" t="s">
        <v>6109</v>
      </c>
      <c r="C7558" s="76" t="s">
        <v>5938</v>
      </c>
      <c r="D7558" s="76" t="s">
        <v>5298</v>
      </c>
      <c r="E7558" s="76">
        <v>473</v>
      </c>
      <c r="F7558" s="76">
        <v>24</v>
      </c>
      <c r="G7558" s="77">
        <v>5</v>
      </c>
      <c r="H7558" s="76" t="s">
        <v>3326</v>
      </c>
      <c r="I7558" s="77">
        <v>3.79</v>
      </c>
      <c r="J7558" s="2">
        <v>1</v>
      </c>
      <c r="K7558" s="119" cm="1">
        <f t="array" ref="K7558">ROUND(IF(C7558="Beer",SUM(LOOKUP(2,1/(SRP!$B$7:$B$9&lt;=E7558)/(SRP!$C$7:$C$9&gt;=E7558),SRP!$D$7:$D$9)*(G7558/100)*(E7558/1000)),IF(C7558="Spirits",SUM(LOOKUP(2,1/(SRP!$B$2:$B$6&lt;=E7558)/(SRP!$C$2:$C$6&gt;=E7558),SRP!$D$2:$D$6)*(G7558/100)*(E7558/1000)),IF(AND(C7558="Wine",D7558="Fortified Wines"),SUM(LOOKUP(2,1/(SRP!$B$20:$B$23&lt;=E7558)/(SRP!$C$20:$C$23&gt;=E7558),SRP!$D$20:$D$23)*(G7558/100)*(E7558/1000)),IF(C7558="Wine",SUM(LOOKUP(2,1/(SRP!$B$15:$B$19&lt;=E7558)/(SRP!$C$15:$C$19&gt;=E7558),SRP!$D$15:$D$19)*(G7558/100)*(E7558/1000)),IF(C7558="Ready to Drink",SUM(LOOKUP(2,1/(SRP!$B$10:$B$14&lt;=E7558)/(SRP!$C$10:$C$14&gt;=E7558),SRP!$D$10:$D$14)*(G7558/100)*(E7558/1000)),0))))),2)</f>
        <v>1.75</v>
      </c>
    </row>
    <row r="7559" spans="1:11" x14ac:dyDescent="0.35">
      <c r="A7559" s="2">
        <v>57436</v>
      </c>
      <c r="B7559" s="76" t="s">
        <v>6109</v>
      </c>
      <c r="C7559" s="76" t="s">
        <v>5938</v>
      </c>
      <c r="D7559" s="76" t="s">
        <v>5298</v>
      </c>
      <c r="E7559" s="76">
        <v>473</v>
      </c>
      <c r="F7559" s="76">
        <v>24</v>
      </c>
      <c r="G7559" s="77">
        <v>5</v>
      </c>
      <c r="H7559" s="76" t="s">
        <v>3326</v>
      </c>
      <c r="I7559" s="77">
        <v>3.79</v>
      </c>
      <c r="J7559" s="2">
        <v>1</v>
      </c>
      <c r="K7559" s="119" cm="1">
        <f t="array" ref="K7559">ROUND(IF(C7559="Beer",SUM(LOOKUP(2,1/(SRP!$B$7:$B$9&lt;=E7559)/(SRP!$C$7:$C$9&gt;=E7559),SRP!$D$7:$D$9)*(G7559/100)*(E7559/1000)),IF(C7559="Spirits",SUM(LOOKUP(2,1/(SRP!$B$2:$B$6&lt;=E7559)/(SRP!$C$2:$C$6&gt;=E7559),SRP!$D$2:$D$6)*(G7559/100)*(E7559/1000)),IF(AND(C7559="Wine",D7559="Fortified Wines"),SUM(LOOKUP(2,1/(SRP!$B$20:$B$23&lt;=E7559)/(SRP!$C$20:$C$23&gt;=E7559),SRP!$D$20:$D$23)*(G7559/100)*(E7559/1000)),IF(C7559="Wine",SUM(LOOKUP(2,1/(SRP!$B$15:$B$19&lt;=E7559)/(SRP!$C$15:$C$19&gt;=E7559),SRP!$D$15:$D$19)*(G7559/100)*(E7559/1000)),IF(C7559="Ready to Drink",SUM(LOOKUP(2,1/(SRP!$B$10:$B$14&lt;=E7559)/(SRP!$C$10:$C$14&gt;=E7559),SRP!$D$10:$D$14)*(G7559/100)*(E7559/1000)),0))))),2)</f>
        <v>1.75</v>
      </c>
    </row>
    <row r="7560" spans="1:11" x14ac:dyDescent="0.35">
      <c r="A7560" s="2">
        <v>57437</v>
      </c>
      <c r="B7560" s="76" t="s">
        <v>6110</v>
      </c>
      <c r="C7560" s="76" t="s">
        <v>287</v>
      </c>
      <c r="D7560" s="76" t="s">
        <v>5240</v>
      </c>
      <c r="E7560" s="76">
        <v>740</v>
      </c>
      <c r="F7560" s="76">
        <v>12</v>
      </c>
      <c r="G7560" s="77">
        <v>10.1</v>
      </c>
      <c r="H7560" s="76" t="s">
        <v>3325</v>
      </c>
      <c r="I7560" s="77">
        <v>5.56</v>
      </c>
      <c r="J7560" s="2">
        <v>1</v>
      </c>
      <c r="K7560" s="119" cm="1">
        <f t="array" ref="K7560">ROUND(IF(C7560="Beer",SUM(LOOKUP(2,1/(SRP!$B$7:$B$9&lt;=E7560)/(SRP!$C$7:$C$9&gt;=E7560),SRP!$D$7:$D$9)*(G7560/100)*(E7560/1000)),IF(C7560="Spirits",SUM(LOOKUP(2,1/(SRP!$B$2:$B$6&lt;=E7560)/(SRP!$C$2:$C$6&gt;=E7560),SRP!$D$2:$D$6)*(G7560/100)*(E7560/1000)),IF(AND(C7560="Wine",D7560="Fortified Wines"),SUM(LOOKUP(2,1/(SRP!$B$20:$B$23&lt;=E7560)/(SRP!$C$20:$C$23&gt;=E7560),SRP!$D$20:$D$23)*(G7560/100)*(E7560/1000)),IF(C7560="Wine",SUM(LOOKUP(2,1/(SRP!$B$15:$B$19&lt;=E7560)/(SRP!$C$15:$C$19&gt;=E7560),SRP!$D$15:$D$19)*(G7560/100)*(E7560/1000)),IF(C7560="Ready to Drink",SUM(LOOKUP(2,1/(SRP!$B$10:$B$14&lt;=E7560)/(SRP!$C$10:$C$14&gt;=E7560),SRP!$D$10:$D$14)*(G7560/100)*(E7560/1000)),0))))),2)</f>
        <v>5.22</v>
      </c>
    </row>
    <row r="7561" spans="1:11" x14ac:dyDescent="0.35">
      <c r="A7561" s="2">
        <v>57437</v>
      </c>
      <c r="B7561" s="76" t="s">
        <v>6110</v>
      </c>
      <c r="C7561" s="76" t="s">
        <v>287</v>
      </c>
      <c r="D7561" s="76" t="s">
        <v>5240</v>
      </c>
      <c r="E7561" s="76">
        <v>740</v>
      </c>
      <c r="F7561" s="76">
        <v>12</v>
      </c>
      <c r="G7561" s="77">
        <v>10.1</v>
      </c>
      <c r="H7561" s="76" t="s">
        <v>3325</v>
      </c>
      <c r="I7561" s="77">
        <v>5.56</v>
      </c>
      <c r="J7561" s="2">
        <v>1</v>
      </c>
      <c r="K7561" s="119" cm="1">
        <f t="array" ref="K7561">ROUND(IF(C7561="Beer",SUM(LOOKUP(2,1/(SRP!$B$7:$B$9&lt;=E7561)/(SRP!$C$7:$C$9&gt;=E7561),SRP!$D$7:$D$9)*(G7561/100)*(E7561/1000)),IF(C7561="Spirits",SUM(LOOKUP(2,1/(SRP!$B$2:$B$6&lt;=E7561)/(SRP!$C$2:$C$6&gt;=E7561),SRP!$D$2:$D$6)*(G7561/100)*(E7561/1000)),IF(AND(C7561="Wine",D7561="Fortified Wines"),SUM(LOOKUP(2,1/(SRP!$B$20:$B$23&lt;=E7561)/(SRP!$C$20:$C$23&gt;=E7561),SRP!$D$20:$D$23)*(G7561/100)*(E7561/1000)),IF(C7561="Wine",SUM(LOOKUP(2,1/(SRP!$B$15:$B$19&lt;=E7561)/(SRP!$C$15:$C$19&gt;=E7561),SRP!$D$15:$D$19)*(G7561/100)*(E7561/1000)),IF(C7561="Ready to Drink",SUM(LOOKUP(2,1/(SRP!$B$10:$B$14&lt;=E7561)/(SRP!$C$10:$C$14&gt;=E7561),SRP!$D$10:$D$14)*(G7561/100)*(E7561/1000)),0))))),2)</f>
        <v>5.22</v>
      </c>
    </row>
    <row r="7562" spans="1:11" x14ac:dyDescent="0.35">
      <c r="A7562" s="2">
        <v>57438</v>
      </c>
      <c r="B7562" s="76" t="s">
        <v>6111</v>
      </c>
      <c r="C7562" s="76" t="s">
        <v>287</v>
      </c>
      <c r="D7562" s="76" t="s">
        <v>5230</v>
      </c>
      <c r="E7562" s="76">
        <v>473</v>
      </c>
      <c r="F7562" s="76">
        <v>24</v>
      </c>
      <c r="G7562" s="77">
        <v>5</v>
      </c>
      <c r="H7562" s="76" t="s">
        <v>3374</v>
      </c>
      <c r="I7562" s="77">
        <v>4.3600000000000003</v>
      </c>
      <c r="J7562" s="2">
        <v>1</v>
      </c>
      <c r="K7562" s="119" cm="1">
        <f t="array" ref="K7562">ROUND(IF(C7562="Beer",SUM(LOOKUP(2,1/(SRP!$B$7:$B$9&lt;=E7562)/(SRP!$C$7:$C$9&gt;=E7562),SRP!$D$7:$D$9)*(G7562/100)*(E7562/1000)),IF(C7562="Spirits",SUM(LOOKUP(2,1/(SRP!$B$2:$B$6&lt;=E7562)/(SRP!$C$2:$C$6&gt;=E7562),SRP!$D$2:$D$6)*(G7562/100)*(E7562/1000)),IF(AND(C7562="Wine",D7562="Fortified Wines"),SUM(LOOKUP(2,1/(SRP!$B$20:$B$23&lt;=E7562)/(SRP!$C$20:$C$23&gt;=E7562),SRP!$D$20:$D$23)*(G7562/100)*(E7562/1000)),IF(C7562="Wine",SUM(LOOKUP(2,1/(SRP!$B$15:$B$19&lt;=E7562)/(SRP!$C$15:$C$19&gt;=E7562),SRP!$D$15:$D$19)*(G7562/100)*(E7562/1000)),IF(C7562="Ready to Drink",SUM(LOOKUP(2,1/(SRP!$B$10:$B$14&lt;=E7562)/(SRP!$C$10:$C$14&gt;=E7562),SRP!$D$10:$D$14)*(G7562/100)*(E7562/1000)),0))))),2)</f>
        <v>1.65</v>
      </c>
    </row>
    <row r="7563" spans="1:11" x14ac:dyDescent="0.35">
      <c r="A7563" s="2">
        <v>57438</v>
      </c>
      <c r="B7563" s="76" t="s">
        <v>6111</v>
      </c>
      <c r="C7563" s="76" t="s">
        <v>287</v>
      </c>
      <c r="D7563" s="76" t="s">
        <v>5230</v>
      </c>
      <c r="E7563" s="76">
        <v>473</v>
      </c>
      <c r="F7563" s="76">
        <v>24</v>
      </c>
      <c r="G7563" s="77">
        <v>5</v>
      </c>
      <c r="H7563" s="76" t="s">
        <v>3374</v>
      </c>
      <c r="I7563" s="77">
        <v>4.3600000000000003</v>
      </c>
      <c r="J7563" s="2">
        <v>1</v>
      </c>
      <c r="K7563" s="119" cm="1">
        <f t="array" ref="K7563">ROUND(IF(C7563="Beer",SUM(LOOKUP(2,1/(SRP!$B$7:$B$9&lt;=E7563)/(SRP!$C$7:$C$9&gt;=E7563),SRP!$D$7:$D$9)*(G7563/100)*(E7563/1000)),IF(C7563="Spirits",SUM(LOOKUP(2,1/(SRP!$B$2:$B$6&lt;=E7563)/(SRP!$C$2:$C$6&gt;=E7563),SRP!$D$2:$D$6)*(G7563/100)*(E7563/1000)),IF(AND(C7563="Wine",D7563="Fortified Wines"),SUM(LOOKUP(2,1/(SRP!$B$20:$B$23&lt;=E7563)/(SRP!$C$20:$C$23&gt;=E7563),SRP!$D$20:$D$23)*(G7563/100)*(E7563/1000)),IF(C7563="Wine",SUM(LOOKUP(2,1/(SRP!$B$15:$B$19&lt;=E7563)/(SRP!$C$15:$C$19&gt;=E7563),SRP!$D$15:$D$19)*(G7563/100)*(E7563/1000)),IF(C7563="Ready to Drink",SUM(LOOKUP(2,1/(SRP!$B$10:$B$14&lt;=E7563)/(SRP!$C$10:$C$14&gt;=E7563),SRP!$D$10:$D$14)*(G7563/100)*(E7563/1000)),0))))),2)</f>
        <v>1.65</v>
      </c>
    </row>
    <row r="7564" spans="1:11" x14ac:dyDescent="0.35">
      <c r="A7564" s="2">
        <v>57440</v>
      </c>
      <c r="B7564" s="76" t="s">
        <v>6112</v>
      </c>
      <c r="C7564" s="76" t="s">
        <v>5938</v>
      </c>
      <c r="D7564" s="76" t="s">
        <v>5298</v>
      </c>
      <c r="E7564" s="76">
        <v>4260</v>
      </c>
      <c r="F7564" s="76">
        <v>2</v>
      </c>
      <c r="G7564" s="77">
        <v>5</v>
      </c>
      <c r="H7564" s="76" t="s">
        <v>3326</v>
      </c>
      <c r="I7564" s="77">
        <v>31.99</v>
      </c>
      <c r="J7564" s="2">
        <v>12</v>
      </c>
      <c r="K7564" s="119" cm="1">
        <f t="array" ref="K7564">ROUND(IF(C7564="Beer",SUM(LOOKUP(2,1/(SRP!$B$7:$B$9&lt;=E7564)/(SRP!$C$7:$C$9&gt;=E7564),SRP!$D$7:$D$9)*(G7564/100)*(E7564/1000)),IF(C7564="Spirits",SUM(LOOKUP(2,1/(SRP!$B$2:$B$6&lt;=E7564)/(SRP!$C$2:$C$6&gt;=E7564),SRP!$D$2:$D$6)*(G7564/100)*(E7564/1000)),IF(AND(C7564="Wine",D7564="Fortified Wines"),SUM(LOOKUP(2,1/(SRP!$B$20:$B$23&lt;=E7564)/(SRP!$C$20:$C$23&gt;=E7564),SRP!$D$20:$D$23)*(G7564/100)*(E7564/1000)),IF(C7564="Wine",SUM(LOOKUP(2,1/(SRP!$B$15:$B$19&lt;=E7564)/(SRP!$C$15:$C$19&gt;=E7564),SRP!$D$15:$D$19)*(G7564/100)*(E7564/1000)),IF(C7564="Ready to Drink",SUM(LOOKUP(2,1/(SRP!$B$10:$B$14&lt;=E7564)/(SRP!$C$10:$C$14&gt;=E7564),SRP!$D$10:$D$14)*(G7564/100)*(E7564/1000)),0))))),2)</f>
        <v>14.87</v>
      </c>
    </row>
    <row r="7565" spans="1:11" x14ac:dyDescent="0.35">
      <c r="A7565" s="2">
        <v>57440</v>
      </c>
      <c r="B7565" s="76" t="s">
        <v>6112</v>
      </c>
      <c r="C7565" s="76" t="s">
        <v>5938</v>
      </c>
      <c r="D7565" s="76" t="s">
        <v>5298</v>
      </c>
      <c r="E7565" s="76">
        <v>4260</v>
      </c>
      <c r="F7565" s="76">
        <v>2</v>
      </c>
      <c r="G7565" s="77">
        <v>5</v>
      </c>
      <c r="H7565" s="76" t="s">
        <v>3326</v>
      </c>
      <c r="I7565" s="77">
        <v>31.99</v>
      </c>
      <c r="J7565" s="2">
        <v>12</v>
      </c>
      <c r="K7565" s="119" cm="1">
        <f t="array" ref="K7565">ROUND(IF(C7565="Beer",SUM(LOOKUP(2,1/(SRP!$B$7:$B$9&lt;=E7565)/(SRP!$C$7:$C$9&gt;=E7565),SRP!$D$7:$D$9)*(G7565/100)*(E7565/1000)),IF(C7565="Spirits",SUM(LOOKUP(2,1/(SRP!$B$2:$B$6&lt;=E7565)/(SRP!$C$2:$C$6&gt;=E7565),SRP!$D$2:$D$6)*(G7565/100)*(E7565/1000)),IF(AND(C7565="Wine",D7565="Fortified Wines"),SUM(LOOKUP(2,1/(SRP!$B$20:$B$23&lt;=E7565)/(SRP!$C$20:$C$23&gt;=E7565),SRP!$D$20:$D$23)*(G7565/100)*(E7565/1000)),IF(C7565="Wine",SUM(LOOKUP(2,1/(SRP!$B$15:$B$19&lt;=E7565)/(SRP!$C$15:$C$19&gt;=E7565),SRP!$D$15:$D$19)*(G7565/100)*(E7565/1000)),IF(C7565="Ready to Drink",SUM(LOOKUP(2,1/(SRP!$B$10:$B$14&lt;=E7565)/(SRP!$C$10:$C$14&gt;=E7565),SRP!$D$10:$D$14)*(G7565/100)*(E7565/1000)),0))))),2)</f>
        <v>14.87</v>
      </c>
    </row>
    <row r="7566" spans="1:11" x14ac:dyDescent="0.35">
      <c r="A7566" s="2">
        <v>57445</v>
      </c>
      <c r="B7566" s="76" t="s">
        <v>6113</v>
      </c>
      <c r="C7566" s="76" t="s">
        <v>287</v>
      </c>
      <c r="D7566" s="76" t="s">
        <v>5240</v>
      </c>
      <c r="E7566" s="76">
        <v>473</v>
      </c>
      <c r="F7566" s="76">
        <v>24</v>
      </c>
      <c r="G7566" s="77">
        <v>6.3</v>
      </c>
      <c r="H7566" s="76" t="s">
        <v>3367</v>
      </c>
      <c r="I7566" s="77">
        <v>5</v>
      </c>
      <c r="J7566" s="2">
        <v>1</v>
      </c>
      <c r="K7566" s="119" cm="1">
        <f t="array" ref="K7566">ROUND(IF(C7566="Beer",SUM(LOOKUP(2,1/(SRP!$B$7:$B$9&lt;=E7566)/(SRP!$C$7:$C$9&gt;=E7566),SRP!$D$7:$D$9)*(G7566/100)*(E7566/1000)),IF(C7566="Spirits",SUM(LOOKUP(2,1/(SRP!$B$2:$B$6&lt;=E7566)/(SRP!$C$2:$C$6&gt;=E7566),SRP!$D$2:$D$6)*(G7566/100)*(E7566/1000)),IF(AND(C7566="Wine",D7566="Fortified Wines"),SUM(LOOKUP(2,1/(SRP!$B$20:$B$23&lt;=E7566)/(SRP!$C$20:$C$23&gt;=E7566),SRP!$D$20:$D$23)*(G7566/100)*(E7566/1000)),IF(C7566="Wine",SUM(LOOKUP(2,1/(SRP!$B$15:$B$19&lt;=E7566)/(SRP!$C$15:$C$19&gt;=E7566),SRP!$D$15:$D$19)*(G7566/100)*(E7566/1000)),IF(C7566="Ready to Drink",SUM(LOOKUP(2,1/(SRP!$B$10:$B$14&lt;=E7566)/(SRP!$C$10:$C$14&gt;=E7566),SRP!$D$10:$D$14)*(G7566/100)*(E7566/1000)),0))))),2)</f>
        <v>2.08</v>
      </c>
    </row>
    <row r="7567" spans="1:11" x14ac:dyDescent="0.35">
      <c r="A7567" s="2">
        <v>57445</v>
      </c>
      <c r="B7567" s="76" t="s">
        <v>6113</v>
      </c>
      <c r="C7567" s="76" t="s">
        <v>287</v>
      </c>
      <c r="D7567" s="76" t="s">
        <v>5240</v>
      </c>
      <c r="E7567" s="76">
        <v>473</v>
      </c>
      <c r="F7567" s="76">
        <v>24</v>
      </c>
      <c r="G7567" s="77">
        <v>6.3</v>
      </c>
      <c r="H7567" s="76" t="s">
        <v>3367</v>
      </c>
      <c r="I7567" s="77">
        <v>5</v>
      </c>
      <c r="J7567" s="2">
        <v>1</v>
      </c>
      <c r="K7567" s="119" cm="1">
        <f t="array" ref="K7567">ROUND(IF(C7567="Beer",SUM(LOOKUP(2,1/(SRP!$B$7:$B$9&lt;=E7567)/(SRP!$C$7:$C$9&gt;=E7567),SRP!$D$7:$D$9)*(G7567/100)*(E7567/1000)),IF(C7567="Spirits",SUM(LOOKUP(2,1/(SRP!$B$2:$B$6&lt;=E7567)/(SRP!$C$2:$C$6&gt;=E7567),SRP!$D$2:$D$6)*(G7567/100)*(E7567/1000)),IF(AND(C7567="Wine",D7567="Fortified Wines"),SUM(LOOKUP(2,1/(SRP!$B$20:$B$23&lt;=E7567)/(SRP!$C$20:$C$23&gt;=E7567),SRP!$D$20:$D$23)*(G7567/100)*(E7567/1000)),IF(C7567="Wine",SUM(LOOKUP(2,1/(SRP!$B$15:$B$19&lt;=E7567)/(SRP!$C$15:$C$19&gt;=E7567),SRP!$D$15:$D$19)*(G7567/100)*(E7567/1000)),IF(C7567="Ready to Drink",SUM(LOOKUP(2,1/(SRP!$B$10:$B$14&lt;=E7567)/(SRP!$C$10:$C$14&gt;=E7567),SRP!$D$10:$D$14)*(G7567/100)*(E7567/1000)),0))))),2)</f>
        <v>2.08</v>
      </c>
    </row>
    <row r="7568" spans="1:11" x14ac:dyDescent="0.35">
      <c r="A7568" s="2">
        <v>57447</v>
      </c>
      <c r="B7568" s="76" t="s">
        <v>6114</v>
      </c>
      <c r="C7568" s="76" t="s">
        <v>287</v>
      </c>
      <c r="D7568" s="76" t="s">
        <v>5266</v>
      </c>
      <c r="E7568" s="76">
        <v>473</v>
      </c>
      <c r="F7568" s="76">
        <v>24</v>
      </c>
      <c r="G7568" s="77">
        <v>5</v>
      </c>
      <c r="H7568" s="76" t="s">
        <v>4409</v>
      </c>
      <c r="I7568" s="77">
        <v>3.79</v>
      </c>
      <c r="J7568" s="2">
        <v>1</v>
      </c>
      <c r="K7568" s="119" cm="1">
        <f t="array" ref="K7568">ROUND(IF(C7568="Beer",SUM(LOOKUP(2,1/(SRP!$B$7:$B$9&lt;=E7568)/(SRP!$C$7:$C$9&gt;=E7568),SRP!$D$7:$D$9)*(G7568/100)*(E7568/1000)),IF(C7568="Spirits",SUM(LOOKUP(2,1/(SRP!$B$2:$B$6&lt;=E7568)/(SRP!$C$2:$C$6&gt;=E7568),SRP!$D$2:$D$6)*(G7568/100)*(E7568/1000)),IF(AND(C7568="Wine",D7568="Fortified Wines"),SUM(LOOKUP(2,1/(SRP!$B$20:$B$23&lt;=E7568)/(SRP!$C$20:$C$23&gt;=E7568),SRP!$D$20:$D$23)*(G7568/100)*(E7568/1000)),IF(C7568="Wine",SUM(LOOKUP(2,1/(SRP!$B$15:$B$19&lt;=E7568)/(SRP!$C$15:$C$19&gt;=E7568),SRP!$D$15:$D$19)*(G7568/100)*(E7568/1000)),IF(C7568="Ready to Drink",SUM(LOOKUP(2,1/(SRP!$B$10:$B$14&lt;=E7568)/(SRP!$C$10:$C$14&gt;=E7568),SRP!$D$10:$D$14)*(G7568/100)*(E7568/1000)),0))))),2)</f>
        <v>1.65</v>
      </c>
    </row>
    <row r="7569" spans="1:11" x14ac:dyDescent="0.35">
      <c r="A7569" s="2">
        <v>57447</v>
      </c>
      <c r="B7569" s="76" t="s">
        <v>6114</v>
      </c>
      <c r="C7569" s="76" t="s">
        <v>287</v>
      </c>
      <c r="D7569" s="76" t="s">
        <v>5266</v>
      </c>
      <c r="E7569" s="76">
        <v>473</v>
      </c>
      <c r="F7569" s="76">
        <v>24</v>
      </c>
      <c r="G7569" s="77">
        <v>5</v>
      </c>
      <c r="H7569" s="76" t="s">
        <v>4409</v>
      </c>
      <c r="I7569" s="77">
        <v>3.79</v>
      </c>
      <c r="J7569" s="2">
        <v>1</v>
      </c>
      <c r="K7569" s="119" cm="1">
        <f t="array" ref="K7569">ROUND(IF(C7569="Beer",SUM(LOOKUP(2,1/(SRP!$B$7:$B$9&lt;=E7569)/(SRP!$C$7:$C$9&gt;=E7569),SRP!$D$7:$D$9)*(G7569/100)*(E7569/1000)),IF(C7569="Spirits",SUM(LOOKUP(2,1/(SRP!$B$2:$B$6&lt;=E7569)/(SRP!$C$2:$C$6&gt;=E7569),SRP!$D$2:$D$6)*(G7569/100)*(E7569/1000)),IF(AND(C7569="Wine",D7569="Fortified Wines"),SUM(LOOKUP(2,1/(SRP!$B$20:$B$23&lt;=E7569)/(SRP!$C$20:$C$23&gt;=E7569),SRP!$D$20:$D$23)*(G7569/100)*(E7569/1000)),IF(C7569="Wine",SUM(LOOKUP(2,1/(SRP!$B$15:$B$19&lt;=E7569)/(SRP!$C$15:$C$19&gt;=E7569),SRP!$D$15:$D$19)*(G7569/100)*(E7569/1000)),IF(C7569="Ready to Drink",SUM(LOOKUP(2,1/(SRP!$B$10:$B$14&lt;=E7569)/(SRP!$C$10:$C$14&gt;=E7569),SRP!$D$10:$D$14)*(G7569/100)*(E7569/1000)),0))))),2)</f>
        <v>1.65</v>
      </c>
    </row>
    <row r="7570" spans="1:11" x14ac:dyDescent="0.35">
      <c r="A7570" s="2">
        <v>57449</v>
      </c>
      <c r="B7570" s="76" t="s">
        <v>6115</v>
      </c>
      <c r="C7570" s="76" t="s">
        <v>5938</v>
      </c>
      <c r="D7570" s="76" t="s">
        <v>5308</v>
      </c>
      <c r="E7570" s="76">
        <v>473</v>
      </c>
      <c r="F7570" s="76">
        <v>24</v>
      </c>
      <c r="G7570" s="77">
        <v>5</v>
      </c>
      <c r="H7570" s="76" t="s">
        <v>5939</v>
      </c>
      <c r="I7570" s="77">
        <v>3.99</v>
      </c>
      <c r="J7570" s="2">
        <v>1</v>
      </c>
      <c r="K7570" s="119" cm="1">
        <f t="array" ref="K7570">ROUND(IF(C7570="Beer",SUM(LOOKUP(2,1/(SRP!$B$7:$B$9&lt;=E7570)/(SRP!$C$7:$C$9&gt;=E7570),SRP!$D$7:$D$9)*(G7570/100)*(E7570/1000)),IF(C7570="Spirits",SUM(LOOKUP(2,1/(SRP!$B$2:$B$6&lt;=E7570)/(SRP!$C$2:$C$6&gt;=E7570),SRP!$D$2:$D$6)*(G7570/100)*(E7570/1000)),IF(AND(C7570="Wine",D7570="Fortified Wines"),SUM(LOOKUP(2,1/(SRP!$B$20:$B$23&lt;=E7570)/(SRP!$C$20:$C$23&gt;=E7570),SRP!$D$20:$D$23)*(G7570/100)*(E7570/1000)),IF(C7570="Wine",SUM(LOOKUP(2,1/(SRP!$B$15:$B$19&lt;=E7570)/(SRP!$C$15:$C$19&gt;=E7570),SRP!$D$15:$D$19)*(G7570/100)*(E7570/1000)),IF(C7570="Ready to Drink",SUM(LOOKUP(2,1/(SRP!$B$10:$B$14&lt;=E7570)/(SRP!$C$10:$C$14&gt;=E7570),SRP!$D$10:$D$14)*(G7570/100)*(E7570/1000)),0))))),2)</f>
        <v>1.75</v>
      </c>
    </row>
    <row r="7571" spans="1:11" x14ac:dyDescent="0.35">
      <c r="A7571" s="2">
        <v>57468</v>
      </c>
      <c r="B7571" s="76" t="s">
        <v>6116</v>
      </c>
      <c r="C7571" s="76" t="s">
        <v>287</v>
      </c>
      <c r="D7571" s="76" t="s">
        <v>5230</v>
      </c>
      <c r="E7571" s="76">
        <v>473</v>
      </c>
      <c r="F7571" s="76">
        <v>24</v>
      </c>
      <c r="G7571" s="77">
        <v>5.2</v>
      </c>
      <c r="H7571" s="76" t="s">
        <v>4849</v>
      </c>
      <c r="I7571" s="77">
        <v>2.8</v>
      </c>
      <c r="J7571" s="2">
        <v>1</v>
      </c>
      <c r="K7571" s="119" cm="1">
        <f t="array" ref="K7571">ROUND(IF(C7571="Beer",SUM(LOOKUP(2,1/(SRP!$B$7:$B$9&lt;=E7571)/(SRP!$C$7:$C$9&gt;=E7571),SRP!$D$7:$D$9)*(G7571/100)*(E7571/1000)),IF(C7571="Spirits",SUM(LOOKUP(2,1/(SRP!$B$2:$B$6&lt;=E7571)/(SRP!$C$2:$C$6&gt;=E7571),SRP!$D$2:$D$6)*(G7571/100)*(E7571/1000)),IF(AND(C7571="Wine",D7571="Fortified Wines"),SUM(LOOKUP(2,1/(SRP!$B$20:$B$23&lt;=E7571)/(SRP!$C$20:$C$23&gt;=E7571),SRP!$D$20:$D$23)*(G7571/100)*(E7571/1000)),IF(C7571="Wine",SUM(LOOKUP(2,1/(SRP!$B$15:$B$19&lt;=E7571)/(SRP!$C$15:$C$19&gt;=E7571),SRP!$D$15:$D$19)*(G7571/100)*(E7571/1000)),IF(C7571="Ready to Drink",SUM(LOOKUP(2,1/(SRP!$B$10:$B$14&lt;=E7571)/(SRP!$C$10:$C$14&gt;=E7571),SRP!$D$10:$D$14)*(G7571/100)*(E7571/1000)),0))))),2)</f>
        <v>1.72</v>
      </c>
    </row>
    <row r="7572" spans="1:11" x14ac:dyDescent="0.35">
      <c r="A7572" s="2">
        <v>57470</v>
      </c>
      <c r="B7572" s="76" t="s">
        <v>6117</v>
      </c>
      <c r="C7572" s="76" t="s">
        <v>287</v>
      </c>
      <c r="D7572" s="76" t="s">
        <v>5271</v>
      </c>
      <c r="E7572" s="76">
        <v>473</v>
      </c>
      <c r="F7572" s="76">
        <v>24</v>
      </c>
      <c r="G7572" s="77">
        <v>2.5</v>
      </c>
      <c r="H7572" s="76" t="s">
        <v>3326</v>
      </c>
      <c r="I7572" s="77">
        <v>3.89</v>
      </c>
      <c r="J7572" s="2">
        <v>1</v>
      </c>
      <c r="K7572" s="119" cm="1">
        <f t="array" ref="K7572">ROUND(IF(C7572="Beer",SUM(LOOKUP(2,1/(SRP!$B$7:$B$9&lt;=E7572)/(SRP!$C$7:$C$9&gt;=E7572),SRP!$D$7:$D$9)*(G7572/100)*(E7572/1000)),IF(C7572="Spirits",SUM(LOOKUP(2,1/(SRP!$B$2:$B$6&lt;=E7572)/(SRP!$C$2:$C$6&gt;=E7572),SRP!$D$2:$D$6)*(G7572/100)*(E7572/1000)),IF(AND(C7572="Wine",D7572="Fortified Wines"),SUM(LOOKUP(2,1/(SRP!$B$20:$B$23&lt;=E7572)/(SRP!$C$20:$C$23&gt;=E7572),SRP!$D$20:$D$23)*(G7572/100)*(E7572/1000)),IF(C7572="Wine",SUM(LOOKUP(2,1/(SRP!$B$15:$B$19&lt;=E7572)/(SRP!$C$15:$C$19&gt;=E7572),SRP!$D$15:$D$19)*(G7572/100)*(E7572/1000)),IF(C7572="Ready to Drink",SUM(LOOKUP(2,1/(SRP!$B$10:$B$14&lt;=E7572)/(SRP!$C$10:$C$14&gt;=E7572),SRP!$D$10:$D$14)*(G7572/100)*(E7572/1000)),0))))),2)</f>
        <v>0.83</v>
      </c>
    </row>
    <row r="7573" spans="1:11" x14ac:dyDescent="0.35">
      <c r="A7573" s="2">
        <v>57470</v>
      </c>
      <c r="B7573" s="76" t="s">
        <v>6117</v>
      </c>
      <c r="C7573" s="76" t="s">
        <v>287</v>
      </c>
      <c r="D7573" s="76" t="s">
        <v>5271</v>
      </c>
      <c r="E7573" s="76">
        <v>473</v>
      </c>
      <c r="F7573" s="76">
        <v>24</v>
      </c>
      <c r="G7573" s="77">
        <v>2.5</v>
      </c>
      <c r="H7573" s="76" t="s">
        <v>3326</v>
      </c>
      <c r="I7573" s="77">
        <v>3.89</v>
      </c>
      <c r="J7573" s="2">
        <v>1</v>
      </c>
      <c r="K7573" s="119" cm="1">
        <f t="array" ref="K7573">ROUND(IF(C7573="Beer",SUM(LOOKUP(2,1/(SRP!$B$7:$B$9&lt;=E7573)/(SRP!$C$7:$C$9&gt;=E7573),SRP!$D$7:$D$9)*(G7573/100)*(E7573/1000)),IF(C7573="Spirits",SUM(LOOKUP(2,1/(SRP!$B$2:$B$6&lt;=E7573)/(SRP!$C$2:$C$6&gt;=E7573),SRP!$D$2:$D$6)*(G7573/100)*(E7573/1000)),IF(AND(C7573="Wine",D7573="Fortified Wines"),SUM(LOOKUP(2,1/(SRP!$B$20:$B$23&lt;=E7573)/(SRP!$C$20:$C$23&gt;=E7573),SRP!$D$20:$D$23)*(G7573/100)*(E7573/1000)),IF(C7573="Wine",SUM(LOOKUP(2,1/(SRP!$B$15:$B$19&lt;=E7573)/(SRP!$C$15:$C$19&gt;=E7573),SRP!$D$15:$D$19)*(G7573/100)*(E7573/1000)),IF(C7573="Ready to Drink",SUM(LOOKUP(2,1/(SRP!$B$10:$B$14&lt;=E7573)/(SRP!$C$10:$C$14&gt;=E7573),SRP!$D$10:$D$14)*(G7573/100)*(E7573/1000)),0))))),2)</f>
        <v>0.83</v>
      </c>
    </row>
    <row r="7574" spans="1:11" x14ac:dyDescent="0.35">
      <c r="A7574" s="2">
        <v>57497</v>
      </c>
      <c r="B7574" s="76" t="s">
        <v>1590</v>
      </c>
      <c r="C7574" s="76" t="s">
        <v>286</v>
      </c>
      <c r="D7574" s="76" t="s">
        <v>5236</v>
      </c>
      <c r="E7574" s="76">
        <v>750</v>
      </c>
      <c r="F7574" s="76">
        <v>12</v>
      </c>
      <c r="G7574" s="77">
        <v>13</v>
      </c>
      <c r="H7574" s="76" t="s">
        <v>3305</v>
      </c>
      <c r="I7574" s="77">
        <v>38.869999999999997</v>
      </c>
      <c r="J7574" s="2">
        <v>1</v>
      </c>
      <c r="K7574" s="119" cm="1">
        <f t="array" ref="K7574">ROUND(IF(C7574="Beer",SUM(LOOKUP(2,1/(SRP!$B$7:$B$9&lt;=E7574)/(SRP!$C$7:$C$9&gt;=E7574),SRP!$D$7:$D$9)*(G7574/100)*(E7574/1000)),IF(C7574="Spirits",SUM(LOOKUP(2,1/(SRP!$B$2:$B$6&lt;=E7574)/(SRP!$C$2:$C$6&gt;=E7574),SRP!$D$2:$D$6)*(G7574/100)*(E7574/1000)),IF(AND(C7574="Wine",D7574="Fortified Wines"),SUM(LOOKUP(2,1/(SRP!$B$20:$B$23&lt;=E7574)/(SRP!$C$20:$C$23&gt;=E7574),SRP!$D$20:$D$23)*(G7574/100)*(E7574/1000)),IF(C7574="Wine",SUM(LOOKUP(2,1/(SRP!$B$15:$B$19&lt;=E7574)/(SRP!$C$15:$C$19&gt;=E7574),SRP!$D$15:$D$19)*(G7574/100)*(E7574/1000)),IF(C7574="Ready to Drink",SUM(LOOKUP(2,1/(SRP!$B$10:$B$14&lt;=E7574)/(SRP!$C$10:$C$14&gt;=E7574),SRP!$D$10:$D$14)*(G7574/100)*(E7574/1000)),0))))),2)</f>
        <v>6.81</v>
      </c>
    </row>
    <row r="7575" spans="1:11" x14ac:dyDescent="0.35">
      <c r="A7575" s="2">
        <v>57499</v>
      </c>
      <c r="B7575" s="76" t="s">
        <v>6118</v>
      </c>
      <c r="C7575" s="76" t="s">
        <v>287</v>
      </c>
      <c r="D7575" s="76" t="s">
        <v>5271</v>
      </c>
      <c r="E7575" s="76">
        <v>473</v>
      </c>
      <c r="F7575" s="76">
        <v>24</v>
      </c>
      <c r="G7575" s="77">
        <v>4</v>
      </c>
      <c r="H7575" s="76" t="s">
        <v>3326</v>
      </c>
      <c r="I7575" s="77">
        <v>3.89</v>
      </c>
      <c r="J7575" s="2">
        <v>1</v>
      </c>
      <c r="K7575" s="119" cm="1">
        <f t="array" ref="K7575">ROUND(IF(C7575="Beer",SUM(LOOKUP(2,1/(SRP!$B$7:$B$9&lt;=E7575)/(SRP!$C$7:$C$9&gt;=E7575),SRP!$D$7:$D$9)*(G7575/100)*(E7575/1000)),IF(C7575="Spirits",SUM(LOOKUP(2,1/(SRP!$B$2:$B$6&lt;=E7575)/(SRP!$C$2:$C$6&gt;=E7575),SRP!$D$2:$D$6)*(G7575/100)*(E7575/1000)),IF(AND(C7575="Wine",D7575="Fortified Wines"),SUM(LOOKUP(2,1/(SRP!$B$20:$B$23&lt;=E7575)/(SRP!$C$20:$C$23&gt;=E7575),SRP!$D$20:$D$23)*(G7575/100)*(E7575/1000)),IF(C7575="Wine",SUM(LOOKUP(2,1/(SRP!$B$15:$B$19&lt;=E7575)/(SRP!$C$15:$C$19&gt;=E7575),SRP!$D$15:$D$19)*(G7575/100)*(E7575/1000)),IF(C7575="Ready to Drink",SUM(LOOKUP(2,1/(SRP!$B$10:$B$14&lt;=E7575)/(SRP!$C$10:$C$14&gt;=E7575),SRP!$D$10:$D$14)*(G7575/100)*(E7575/1000)),0))))),2)</f>
        <v>1.32</v>
      </c>
    </row>
    <row r="7576" spans="1:11" x14ac:dyDescent="0.35">
      <c r="A7576" s="2">
        <v>57499</v>
      </c>
      <c r="B7576" s="76" t="s">
        <v>6118</v>
      </c>
      <c r="C7576" s="76" t="s">
        <v>287</v>
      </c>
      <c r="D7576" s="76" t="s">
        <v>5271</v>
      </c>
      <c r="E7576" s="76">
        <v>473</v>
      </c>
      <c r="F7576" s="76">
        <v>24</v>
      </c>
      <c r="G7576" s="77">
        <v>4</v>
      </c>
      <c r="H7576" s="76" t="s">
        <v>3326</v>
      </c>
      <c r="I7576" s="77">
        <v>3.89</v>
      </c>
      <c r="J7576" s="2">
        <v>1</v>
      </c>
      <c r="K7576" s="119" cm="1">
        <f t="array" ref="K7576">ROUND(IF(C7576="Beer",SUM(LOOKUP(2,1/(SRP!$B$7:$B$9&lt;=E7576)/(SRP!$C$7:$C$9&gt;=E7576),SRP!$D$7:$D$9)*(G7576/100)*(E7576/1000)),IF(C7576="Spirits",SUM(LOOKUP(2,1/(SRP!$B$2:$B$6&lt;=E7576)/(SRP!$C$2:$C$6&gt;=E7576),SRP!$D$2:$D$6)*(G7576/100)*(E7576/1000)),IF(AND(C7576="Wine",D7576="Fortified Wines"),SUM(LOOKUP(2,1/(SRP!$B$20:$B$23&lt;=E7576)/(SRP!$C$20:$C$23&gt;=E7576),SRP!$D$20:$D$23)*(G7576/100)*(E7576/1000)),IF(C7576="Wine",SUM(LOOKUP(2,1/(SRP!$B$15:$B$19&lt;=E7576)/(SRP!$C$15:$C$19&gt;=E7576),SRP!$D$15:$D$19)*(G7576/100)*(E7576/1000)),IF(C7576="Ready to Drink",SUM(LOOKUP(2,1/(SRP!$B$10:$B$14&lt;=E7576)/(SRP!$C$10:$C$14&gt;=E7576),SRP!$D$10:$D$14)*(G7576/100)*(E7576/1000)),0))))),2)</f>
        <v>1.32</v>
      </c>
    </row>
    <row r="7577" spans="1:11" x14ac:dyDescent="0.35">
      <c r="A7577" s="2">
        <v>57500</v>
      </c>
      <c r="B7577" s="76" t="s">
        <v>6119</v>
      </c>
      <c r="C7577" s="76" t="s">
        <v>287</v>
      </c>
      <c r="D7577" s="76" t="s">
        <v>5266</v>
      </c>
      <c r="E7577" s="76">
        <v>473</v>
      </c>
      <c r="F7577" s="76">
        <v>24</v>
      </c>
      <c r="G7577" s="77">
        <v>5.5</v>
      </c>
      <c r="H7577" s="76" t="s">
        <v>4409</v>
      </c>
      <c r="I7577" s="77">
        <v>4.25</v>
      </c>
      <c r="J7577" s="2">
        <v>1</v>
      </c>
      <c r="K7577" s="119" cm="1">
        <f t="array" ref="K7577">ROUND(IF(C7577="Beer",SUM(LOOKUP(2,1/(SRP!$B$7:$B$9&lt;=E7577)/(SRP!$C$7:$C$9&gt;=E7577),SRP!$D$7:$D$9)*(G7577/100)*(E7577/1000)),IF(C7577="Spirits",SUM(LOOKUP(2,1/(SRP!$B$2:$B$6&lt;=E7577)/(SRP!$C$2:$C$6&gt;=E7577),SRP!$D$2:$D$6)*(G7577/100)*(E7577/1000)),IF(AND(C7577="Wine",D7577="Fortified Wines"),SUM(LOOKUP(2,1/(SRP!$B$20:$B$23&lt;=E7577)/(SRP!$C$20:$C$23&gt;=E7577),SRP!$D$20:$D$23)*(G7577/100)*(E7577/1000)),IF(C7577="Wine",SUM(LOOKUP(2,1/(SRP!$B$15:$B$19&lt;=E7577)/(SRP!$C$15:$C$19&gt;=E7577),SRP!$D$15:$D$19)*(G7577/100)*(E7577/1000)),IF(C7577="Ready to Drink",SUM(LOOKUP(2,1/(SRP!$B$10:$B$14&lt;=E7577)/(SRP!$C$10:$C$14&gt;=E7577),SRP!$D$10:$D$14)*(G7577/100)*(E7577/1000)),0))))),2)</f>
        <v>1.82</v>
      </c>
    </row>
    <row r="7578" spans="1:11" x14ac:dyDescent="0.35">
      <c r="A7578" s="2">
        <v>57500</v>
      </c>
      <c r="B7578" s="76" t="s">
        <v>6119</v>
      </c>
      <c r="C7578" s="76" t="s">
        <v>287</v>
      </c>
      <c r="D7578" s="76" t="s">
        <v>5266</v>
      </c>
      <c r="E7578" s="76">
        <v>473</v>
      </c>
      <c r="F7578" s="76">
        <v>24</v>
      </c>
      <c r="G7578" s="77">
        <v>5.5</v>
      </c>
      <c r="H7578" s="76" t="s">
        <v>4409</v>
      </c>
      <c r="I7578" s="77">
        <v>4.25</v>
      </c>
      <c r="J7578" s="2">
        <v>1</v>
      </c>
      <c r="K7578" s="119" cm="1">
        <f t="array" ref="K7578">ROUND(IF(C7578="Beer",SUM(LOOKUP(2,1/(SRP!$B$7:$B$9&lt;=E7578)/(SRP!$C$7:$C$9&gt;=E7578),SRP!$D$7:$D$9)*(G7578/100)*(E7578/1000)),IF(C7578="Spirits",SUM(LOOKUP(2,1/(SRP!$B$2:$B$6&lt;=E7578)/(SRP!$C$2:$C$6&gt;=E7578),SRP!$D$2:$D$6)*(G7578/100)*(E7578/1000)),IF(AND(C7578="Wine",D7578="Fortified Wines"),SUM(LOOKUP(2,1/(SRP!$B$20:$B$23&lt;=E7578)/(SRP!$C$20:$C$23&gt;=E7578),SRP!$D$20:$D$23)*(G7578/100)*(E7578/1000)),IF(C7578="Wine",SUM(LOOKUP(2,1/(SRP!$B$15:$B$19&lt;=E7578)/(SRP!$C$15:$C$19&gt;=E7578),SRP!$D$15:$D$19)*(G7578/100)*(E7578/1000)),IF(C7578="Ready to Drink",SUM(LOOKUP(2,1/(SRP!$B$10:$B$14&lt;=E7578)/(SRP!$C$10:$C$14&gt;=E7578),SRP!$D$10:$D$14)*(G7578/100)*(E7578/1000)),0))))),2)</f>
        <v>1.82</v>
      </c>
    </row>
    <row r="7579" spans="1:11" x14ac:dyDescent="0.35">
      <c r="A7579" s="2">
        <v>57502</v>
      </c>
      <c r="B7579" s="76" t="s">
        <v>6120</v>
      </c>
      <c r="C7579" s="76" t="s">
        <v>5938</v>
      </c>
      <c r="D7579" s="76" t="s">
        <v>5279</v>
      </c>
      <c r="E7579" s="76">
        <v>2000</v>
      </c>
      <c r="F7579" s="76">
        <v>8</v>
      </c>
      <c r="G7579" s="77">
        <v>7</v>
      </c>
      <c r="H7579" s="76" t="s">
        <v>4999</v>
      </c>
      <c r="I7579" s="77">
        <v>12.95</v>
      </c>
      <c r="J7579" s="2">
        <v>1</v>
      </c>
      <c r="K7579" s="119" cm="1">
        <f t="array" ref="K7579">ROUND(IF(C7579="Beer",SUM(LOOKUP(2,1/(SRP!$B$7:$B$9&lt;=E7579)/(SRP!$C$7:$C$9&gt;=E7579),SRP!$D$7:$D$9)*(G7579/100)*(E7579/1000)),IF(C7579="Spirits",SUM(LOOKUP(2,1/(SRP!$B$2:$B$6&lt;=E7579)/(SRP!$C$2:$C$6&gt;=E7579),SRP!$D$2:$D$6)*(G7579/100)*(E7579/1000)),IF(AND(C7579="Wine",D7579="Fortified Wines"),SUM(LOOKUP(2,1/(SRP!$B$20:$B$23&lt;=E7579)/(SRP!$C$20:$C$23&gt;=E7579),SRP!$D$20:$D$23)*(G7579/100)*(E7579/1000)),IF(C7579="Wine",SUM(LOOKUP(2,1/(SRP!$B$15:$B$19&lt;=E7579)/(SRP!$C$15:$C$19&gt;=E7579),SRP!$D$15:$D$19)*(G7579/100)*(E7579/1000)),IF(C7579="Ready to Drink",SUM(LOOKUP(2,1/(SRP!$B$10:$B$14&lt;=E7579)/(SRP!$C$10:$C$14&gt;=E7579),SRP!$D$10:$D$14)*(G7579/100)*(E7579/1000)),0))))),2)</f>
        <v>9.77</v>
      </c>
    </row>
    <row r="7580" spans="1:11" x14ac:dyDescent="0.35">
      <c r="A7580" s="2">
        <v>57502</v>
      </c>
      <c r="B7580" s="76" t="s">
        <v>6120</v>
      </c>
      <c r="C7580" s="76" t="s">
        <v>5938</v>
      </c>
      <c r="D7580" s="76" t="s">
        <v>5279</v>
      </c>
      <c r="E7580" s="76">
        <v>2000</v>
      </c>
      <c r="F7580" s="76">
        <v>8</v>
      </c>
      <c r="G7580" s="77">
        <v>7</v>
      </c>
      <c r="H7580" s="76" t="s">
        <v>4999</v>
      </c>
      <c r="I7580" s="77">
        <v>12.95</v>
      </c>
      <c r="J7580" s="2">
        <v>1</v>
      </c>
      <c r="K7580" s="119" cm="1">
        <f t="array" ref="K7580">ROUND(IF(C7580="Beer",SUM(LOOKUP(2,1/(SRP!$B$7:$B$9&lt;=E7580)/(SRP!$C$7:$C$9&gt;=E7580),SRP!$D$7:$D$9)*(G7580/100)*(E7580/1000)),IF(C7580="Spirits",SUM(LOOKUP(2,1/(SRP!$B$2:$B$6&lt;=E7580)/(SRP!$C$2:$C$6&gt;=E7580),SRP!$D$2:$D$6)*(G7580/100)*(E7580/1000)),IF(AND(C7580="Wine",D7580="Fortified Wines"),SUM(LOOKUP(2,1/(SRP!$B$20:$B$23&lt;=E7580)/(SRP!$C$20:$C$23&gt;=E7580),SRP!$D$20:$D$23)*(G7580/100)*(E7580/1000)),IF(C7580="Wine",SUM(LOOKUP(2,1/(SRP!$B$15:$B$19&lt;=E7580)/(SRP!$C$15:$C$19&gt;=E7580),SRP!$D$15:$D$19)*(G7580/100)*(E7580/1000)),IF(C7580="Ready to Drink",SUM(LOOKUP(2,1/(SRP!$B$10:$B$14&lt;=E7580)/(SRP!$C$10:$C$14&gt;=E7580),SRP!$D$10:$D$14)*(G7580/100)*(E7580/1000)),0))))),2)</f>
        <v>9.77</v>
      </c>
    </row>
    <row r="7581" spans="1:11" x14ac:dyDescent="0.35">
      <c r="A7581" s="2">
        <v>57503</v>
      </c>
      <c r="B7581" s="76" t="s">
        <v>6121</v>
      </c>
      <c r="C7581" s="76" t="s">
        <v>287</v>
      </c>
      <c r="D7581" s="76" t="s">
        <v>5266</v>
      </c>
      <c r="E7581" s="76">
        <v>473</v>
      </c>
      <c r="F7581" s="76">
        <v>24</v>
      </c>
      <c r="G7581" s="77">
        <v>5.5</v>
      </c>
      <c r="H7581" s="76" t="s">
        <v>3349</v>
      </c>
      <c r="I7581" s="77">
        <v>4.49</v>
      </c>
      <c r="J7581" s="2">
        <v>1</v>
      </c>
      <c r="K7581" s="119" cm="1">
        <f t="array" ref="K7581">ROUND(IF(C7581="Beer",SUM(LOOKUP(2,1/(SRP!$B$7:$B$9&lt;=E7581)/(SRP!$C$7:$C$9&gt;=E7581),SRP!$D$7:$D$9)*(G7581/100)*(E7581/1000)),IF(C7581="Spirits",SUM(LOOKUP(2,1/(SRP!$B$2:$B$6&lt;=E7581)/(SRP!$C$2:$C$6&gt;=E7581),SRP!$D$2:$D$6)*(G7581/100)*(E7581/1000)),IF(AND(C7581="Wine",D7581="Fortified Wines"),SUM(LOOKUP(2,1/(SRP!$B$20:$B$23&lt;=E7581)/(SRP!$C$20:$C$23&gt;=E7581),SRP!$D$20:$D$23)*(G7581/100)*(E7581/1000)),IF(C7581="Wine",SUM(LOOKUP(2,1/(SRP!$B$15:$B$19&lt;=E7581)/(SRP!$C$15:$C$19&gt;=E7581),SRP!$D$15:$D$19)*(G7581/100)*(E7581/1000)),IF(C7581="Ready to Drink",SUM(LOOKUP(2,1/(SRP!$B$10:$B$14&lt;=E7581)/(SRP!$C$10:$C$14&gt;=E7581),SRP!$D$10:$D$14)*(G7581/100)*(E7581/1000)),0))))),2)</f>
        <v>1.82</v>
      </c>
    </row>
    <row r="7582" spans="1:11" x14ac:dyDescent="0.35">
      <c r="A7582" s="2">
        <v>57503</v>
      </c>
      <c r="B7582" s="76" t="s">
        <v>6121</v>
      </c>
      <c r="C7582" s="76" t="s">
        <v>287</v>
      </c>
      <c r="D7582" s="76" t="s">
        <v>5266</v>
      </c>
      <c r="E7582" s="76">
        <v>473</v>
      </c>
      <c r="F7582" s="76">
        <v>24</v>
      </c>
      <c r="G7582" s="77">
        <v>5.5</v>
      </c>
      <c r="H7582" s="76" t="s">
        <v>3349</v>
      </c>
      <c r="I7582" s="77">
        <v>4.49</v>
      </c>
      <c r="J7582" s="2">
        <v>1</v>
      </c>
      <c r="K7582" s="119" cm="1">
        <f t="array" ref="K7582">ROUND(IF(C7582="Beer",SUM(LOOKUP(2,1/(SRP!$B$7:$B$9&lt;=E7582)/(SRP!$C$7:$C$9&gt;=E7582),SRP!$D$7:$D$9)*(G7582/100)*(E7582/1000)),IF(C7582="Spirits",SUM(LOOKUP(2,1/(SRP!$B$2:$B$6&lt;=E7582)/(SRP!$C$2:$C$6&gt;=E7582),SRP!$D$2:$D$6)*(G7582/100)*(E7582/1000)),IF(AND(C7582="Wine",D7582="Fortified Wines"),SUM(LOOKUP(2,1/(SRP!$B$20:$B$23&lt;=E7582)/(SRP!$C$20:$C$23&gt;=E7582),SRP!$D$20:$D$23)*(G7582/100)*(E7582/1000)),IF(C7582="Wine",SUM(LOOKUP(2,1/(SRP!$B$15:$B$19&lt;=E7582)/(SRP!$C$15:$C$19&gt;=E7582),SRP!$D$15:$D$19)*(G7582/100)*(E7582/1000)),IF(C7582="Ready to Drink",SUM(LOOKUP(2,1/(SRP!$B$10:$B$14&lt;=E7582)/(SRP!$C$10:$C$14&gt;=E7582),SRP!$D$10:$D$14)*(G7582/100)*(E7582/1000)),0))))),2)</f>
        <v>1.82</v>
      </c>
    </row>
    <row r="7583" spans="1:11" x14ac:dyDescent="0.35">
      <c r="A7583" s="2">
        <v>57505</v>
      </c>
      <c r="B7583" s="76" t="s">
        <v>6122</v>
      </c>
      <c r="C7583" s="76" t="s">
        <v>5938</v>
      </c>
      <c r="D7583" s="76" t="s">
        <v>5283</v>
      </c>
      <c r="E7583" s="76">
        <v>355</v>
      </c>
      <c r="F7583" s="76">
        <v>24</v>
      </c>
      <c r="G7583" s="77">
        <v>7</v>
      </c>
      <c r="H7583" s="76" t="s">
        <v>6083</v>
      </c>
      <c r="I7583" s="77">
        <v>5.5</v>
      </c>
      <c r="J7583" s="2">
        <v>1</v>
      </c>
      <c r="K7583" s="119" cm="1">
        <f t="array" ref="K7583">ROUND(IF(C7583="Beer",SUM(LOOKUP(2,1/(SRP!$B$7:$B$9&lt;=E7583)/(SRP!$C$7:$C$9&gt;=E7583),SRP!$D$7:$D$9)*(G7583/100)*(E7583/1000)),IF(C7583="Spirits",SUM(LOOKUP(2,1/(SRP!$B$2:$B$6&lt;=E7583)/(SRP!$C$2:$C$6&gt;=E7583),SRP!$D$2:$D$6)*(G7583/100)*(E7583/1000)),IF(AND(C7583="Wine",D7583="Fortified Wines"),SUM(LOOKUP(2,1/(SRP!$B$20:$B$23&lt;=E7583)/(SRP!$C$20:$C$23&gt;=E7583),SRP!$D$20:$D$23)*(G7583/100)*(E7583/1000)),IF(C7583="Wine",SUM(LOOKUP(2,1/(SRP!$B$15:$B$19&lt;=E7583)/(SRP!$C$15:$C$19&gt;=E7583),SRP!$D$15:$D$19)*(G7583/100)*(E7583/1000)),IF(C7583="Ready to Drink",SUM(LOOKUP(2,1/(SRP!$B$10:$B$14&lt;=E7583)/(SRP!$C$10:$C$14&gt;=E7583),SRP!$D$10:$D$14)*(G7583/100)*(E7583/1000)),0))))),2)</f>
        <v>1.97</v>
      </c>
    </row>
    <row r="7584" spans="1:11" x14ac:dyDescent="0.35">
      <c r="A7584" s="2">
        <v>57505</v>
      </c>
      <c r="B7584" s="76" t="s">
        <v>6122</v>
      </c>
      <c r="C7584" s="76" t="s">
        <v>5938</v>
      </c>
      <c r="D7584" s="76" t="s">
        <v>5283</v>
      </c>
      <c r="E7584" s="76">
        <v>355</v>
      </c>
      <c r="F7584" s="76">
        <v>24</v>
      </c>
      <c r="G7584" s="77">
        <v>7</v>
      </c>
      <c r="H7584" s="76" t="s">
        <v>6083</v>
      </c>
      <c r="I7584" s="77">
        <v>5.5</v>
      </c>
      <c r="J7584" s="2">
        <v>1</v>
      </c>
      <c r="K7584" s="119" cm="1">
        <f t="array" ref="K7584">ROUND(IF(C7584="Beer",SUM(LOOKUP(2,1/(SRP!$B$7:$B$9&lt;=E7584)/(SRP!$C$7:$C$9&gt;=E7584),SRP!$D$7:$D$9)*(G7584/100)*(E7584/1000)),IF(C7584="Spirits",SUM(LOOKUP(2,1/(SRP!$B$2:$B$6&lt;=E7584)/(SRP!$C$2:$C$6&gt;=E7584),SRP!$D$2:$D$6)*(G7584/100)*(E7584/1000)),IF(AND(C7584="Wine",D7584="Fortified Wines"),SUM(LOOKUP(2,1/(SRP!$B$20:$B$23&lt;=E7584)/(SRP!$C$20:$C$23&gt;=E7584),SRP!$D$20:$D$23)*(G7584/100)*(E7584/1000)),IF(C7584="Wine",SUM(LOOKUP(2,1/(SRP!$B$15:$B$19&lt;=E7584)/(SRP!$C$15:$C$19&gt;=E7584),SRP!$D$15:$D$19)*(G7584/100)*(E7584/1000)),IF(C7584="Ready to Drink",SUM(LOOKUP(2,1/(SRP!$B$10:$B$14&lt;=E7584)/(SRP!$C$10:$C$14&gt;=E7584),SRP!$D$10:$D$14)*(G7584/100)*(E7584/1000)),0))))),2)</f>
        <v>1.97</v>
      </c>
    </row>
    <row r="7585" spans="1:11" x14ac:dyDescent="0.35">
      <c r="A7585" s="2">
        <v>57506</v>
      </c>
      <c r="B7585" s="76" t="s">
        <v>6123</v>
      </c>
      <c r="C7585" s="76" t="s">
        <v>287</v>
      </c>
      <c r="D7585" s="76" t="s">
        <v>5240</v>
      </c>
      <c r="E7585" s="76">
        <v>473</v>
      </c>
      <c r="F7585" s="76">
        <v>24</v>
      </c>
      <c r="G7585" s="77">
        <v>6.2</v>
      </c>
      <c r="H7585" s="76" t="s">
        <v>3349</v>
      </c>
      <c r="I7585" s="77">
        <v>4.49</v>
      </c>
      <c r="J7585" s="2">
        <v>1</v>
      </c>
      <c r="K7585" s="119" cm="1">
        <f t="array" ref="K7585">ROUND(IF(C7585="Beer",SUM(LOOKUP(2,1/(SRP!$B$7:$B$9&lt;=E7585)/(SRP!$C$7:$C$9&gt;=E7585),SRP!$D$7:$D$9)*(G7585/100)*(E7585/1000)),IF(C7585="Spirits",SUM(LOOKUP(2,1/(SRP!$B$2:$B$6&lt;=E7585)/(SRP!$C$2:$C$6&gt;=E7585),SRP!$D$2:$D$6)*(G7585/100)*(E7585/1000)),IF(AND(C7585="Wine",D7585="Fortified Wines"),SUM(LOOKUP(2,1/(SRP!$B$20:$B$23&lt;=E7585)/(SRP!$C$20:$C$23&gt;=E7585),SRP!$D$20:$D$23)*(G7585/100)*(E7585/1000)),IF(C7585="Wine",SUM(LOOKUP(2,1/(SRP!$B$15:$B$19&lt;=E7585)/(SRP!$C$15:$C$19&gt;=E7585),SRP!$D$15:$D$19)*(G7585/100)*(E7585/1000)),IF(C7585="Ready to Drink",SUM(LOOKUP(2,1/(SRP!$B$10:$B$14&lt;=E7585)/(SRP!$C$10:$C$14&gt;=E7585),SRP!$D$10:$D$14)*(G7585/100)*(E7585/1000)),0))))),2)</f>
        <v>2.0499999999999998</v>
      </c>
    </row>
    <row r="7586" spans="1:11" x14ac:dyDescent="0.35">
      <c r="A7586" s="2">
        <v>57506</v>
      </c>
      <c r="B7586" s="76" t="s">
        <v>6123</v>
      </c>
      <c r="C7586" s="76" t="s">
        <v>287</v>
      </c>
      <c r="D7586" s="76" t="s">
        <v>5240</v>
      </c>
      <c r="E7586" s="76">
        <v>473</v>
      </c>
      <c r="F7586" s="76">
        <v>24</v>
      </c>
      <c r="G7586" s="77">
        <v>6.2</v>
      </c>
      <c r="H7586" s="76" t="s">
        <v>3349</v>
      </c>
      <c r="I7586" s="77">
        <v>4.49</v>
      </c>
      <c r="J7586" s="2">
        <v>1</v>
      </c>
      <c r="K7586" s="119" cm="1">
        <f t="array" ref="K7586">ROUND(IF(C7586="Beer",SUM(LOOKUP(2,1/(SRP!$B$7:$B$9&lt;=E7586)/(SRP!$C$7:$C$9&gt;=E7586),SRP!$D$7:$D$9)*(G7586/100)*(E7586/1000)),IF(C7586="Spirits",SUM(LOOKUP(2,1/(SRP!$B$2:$B$6&lt;=E7586)/(SRP!$C$2:$C$6&gt;=E7586),SRP!$D$2:$D$6)*(G7586/100)*(E7586/1000)),IF(AND(C7586="Wine",D7586="Fortified Wines"),SUM(LOOKUP(2,1/(SRP!$B$20:$B$23&lt;=E7586)/(SRP!$C$20:$C$23&gt;=E7586),SRP!$D$20:$D$23)*(G7586/100)*(E7586/1000)),IF(C7586="Wine",SUM(LOOKUP(2,1/(SRP!$B$15:$B$19&lt;=E7586)/(SRP!$C$15:$C$19&gt;=E7586),SRP!$D$15:$D$19)*(G7586/100)*(E7586/1000)),IF(C7586="Ready to Drink",SUM(LOOKUP(2,1/(SRP!$B$10:$B$14&lt;=E7586)/(SRP!$C$10:$C$14&gt;=E7586),SRP!$D$10:$D$14)*(G7586/100)*(E7586/1000)),0))))),2)</f>
        <v>2.0499999999999998</v>
      </c>
    </row>
    <row r="7587" spans="1:11" x14ac:dyDescent="0.35">
      <c r="A7587" s="2">
        <v>57507</v>
      </c>
      <c r="B7587" s="76" t="s">
        <v>6124</v>
      </c>
      <c r="C7587" s="76" t="s">
        <v>287</v>
      </c>
      <c r="D7587" s="76" t="s">
        <v>5292</v>
      </c>
      <c r="E7587" s="76">
        <v>473</v>
      </c>
      <c r="F7587" s="76">
        <v>24</v>
      </c>
      <c r="G7587" s="77">
        <v>4.5</v>
      </c>
      <c r="H7587" s="76" t="s">
        <v>3324</v>
      </c>
      <c r="I7587" s="77">
        <v>3.59</v>
      </c>
      <c r="J7587" s="2">
        <v>1</v>
      </c>
      <c r="K7587" s="119" cm="1">
        <f t="array" ref="K7587">ROUND(IF(C7587="Beer",SUM(LOOKUP(2,1/(SRP!$B$7:$B$9&lt;=E7587)/(SRP!$C$7:$C$9&gt;=E7587),SRP!$D$7:$D$9)*(G7587/100)*(E7587/1000)),IF(C7587="Spirits",SUM(LOOKUP(2,1/(SRP!$B$2:$B$6&lt;=E7587)/(SRP!$C$2:$C$6&gt;=E7587),SRP!$D$2:$D$6)*(G7587/100)*(E7587/1000)),IF(AND(C7587="Wine",D7587="Fortified Wines"),SUM(LOOKUP(2,1/(SRP!$B$20:$B$23&lt;=E7587)/(SRP!$C$20:$C$23&gt;=E7587),SRP!$D$20:$D$23)*(G7587/100)*(E7587/1000)),IF(C7587="Wine",SUM(LOOKUP(2,1/(SRP!$B$15:$B$19&lt;=E7587)/(SRP!$C$15:$C$19&gt;=E7587),SRP!$D$15:$D$19)*(G7587/100)*(E7587/1000)),IF(C7587="Ready to Drink",SUM(LOOKUP(2,1/(SRP!$B$10:$B$14&lt;=E7587)/(SRP!$C$10:$C$14&gt;=E7587),SRP!$D$10:$D$14)*(G7587/100)*(E7587/1000)),0))))),2)</f>
        <v>1.49</v>
      </c>
    </row>
    <row r="7588" spans="1:11" x14ac:dyDescent="0.35">
      <c r="A7588" s="2">
        <v>57507</v>
      </c>
      <c r="B7588" s="76" t="s">
        <v>6124</v>
      </c>
      <c r="C7588" s="76" t="s">
        <v>287</v>
      </c>
      <c r="D7588" s="76" t="s">
        <v>5292</v>
      </c>
      <c r="E7588" s="76">
        <v>473</v>
      </c>
      <c r="F7588" s="76">
        <v>24</v>
      </c>
      <c r="G7588" s="77">
        <v>4.5</v>
      </c>
      <c r="H7588" s="76" t="s">
        <v>3324</v>
      </c>
      <c r="I7588" s="77">
        <v>3.59</v>
      </c>
      <c r="J7588" s="2">
        <v>1</v>
      </c>
      <c r="K7588" s="119" cm="1">
        <f t="array" ref="K7588">ROUND(IF(C7588="Beer",SUM(LOOKUP(2,1/(SRP!$B$7:$B$9&lt;=E7588)/(SRP!$C$7:$C$9&gt;=E7588),SRP!$D$7:$D$9)*(G7588/100)*(E7588/1000)),IF(C7588="Spirits",SUM(LOOKUP(2,1/(SRP!$B$2:$B$6&lt;=E7588)/(SRP!$C$2:$C$6&gt;=E7588),SRP!$D$2:$D$6)*(G7588/100)*(E7588/1000)),IF(AND(C7588="Wine",D7588="Fortified Wines"),SUM(LOOKUP(2,1/(SRP!$B$20:$B$23&lt;=E7588)/(SRP!$C$20:$C$23&gt;=E7588),SRP!$D$20:$D$23)*(G7588/100)*(E7588/1000)),IF(C7588="Wine",SUM(LOOKUP(2,1/(SRP!$B$15:$B$19&lt;=E7588)/(SRP!$C$15:$C$19&gt;=E7588),SRP!$D$15:$D$19)*(G7588/100)*(E7588/1000)),IF(C7588="Ready to Drink",SUM(LOOKUP(2,1/(SRP!$B$10:$B$14&lt;=E7588)/(SRP!$C$10:$C$14&gt;=E7588),SRP!$D$10:$D$14)*(G7588/100)*(E7588/1000)),0))))),2)</f>
        <v>1.49</v>
      </c>
    </row>
    <row r="7589" spans="1:11" x14ac:dyDescent="0.35">
      <c r="A7589" s="2">
        <v>57509</v>
      </c>
      <c r="B7589" s="76" t="s">
        <v>6125</v>
      </c>
      <c r="C7589" s="76" t="s">
        <v>287</v>
      </c>
      <c r="D7589" s="76" t="s">
        <v>5266</v>
      </c>
      <c r="E7589" s="76">
        <v>473</v>
      </c>
      <c r="F7589" s="76">
        <v>24</v>
      </c>
      <c r="G7589" s="77">
        <v>4.8</v>
      </c>
      <c r="H7589" s="76" t="s">
        <v>3349</v>
      </c>
      <c r="I7589" s="77">
        <v>4.1500000000000004</v>
      </c>
      <c r="J7589" s="2">
        <v>1</v>
      </c>
      <c r="K7589" s="119" cm="1">
        <f t="array" ref="K7589">ROUND(IF(C7589="Beer",SUM(LOOKUP(2,1/(SRP!$B$7:$B$9&lt;=E7589)/(SRP!$C$7:$C$9&gt;=E7589),SRP!$D$7:$D$9)*(G7589/100)*(E7589/1000)),IF(C7589="Spirits",SUM(LOOKUP(2,1/(SRP!$B$2:$B$6&lt;=E7589)/(SRP!$C$2:$C$6&gt;=E7589),SRP!$D$2:$D$6)*(G7589/100)*(E7589/1000)),IF(AND(C7589="Wine",D7589="Fortified Wines"),SUM(LOOKUP(2,1/(SRP!$B$20:$B$23&lt;=E7589)/(SRP!$C$20:$C$23&gt;=E7589),SRP!$D$20:$D$23)*(G7589/100)*(E7589/1000)),IF(C7589="Wine",SUM(LOOKUP(2,1/(SRP!$B$15:$B$19&lt;=E7589)/(SRP!$C$15:$C$19&gt;=E7589),SRP!$D$15:$D$19)*(G7589/100)*(E7589/1000)),IF(C7589="Ready to Drink",SUM(LOOKUP(2,1/(SRP!$B$10:$B$14&lt;=E7589)/(SRP!$C$10:$C$14&gt;=E7589),SRP!$D$10:$D$14)*(G7589/100)*(E7589/1000)),0))))),2)</f>
        <v>1.58</v>
      </c>
    </row>
    <row r="7590" spans="1:11" x14ac:dyDescent="0.35">
      <c r="A7590" s="2">
        <v>57509</v>
      </c>
      <c r="B7590" s="76" t="s">
        <v>6125</v>
      </c>
      <c r="C7590" s="76" t="s">
        <v>287</v>
      </c>
      <c r="D7590" s="76" t="s">
        <v>5266</v>
      </c>
      <c r="E7590" s="76">
        <v>473</v>
      </c>
      <c r="F7590" s="76">
        <v>24</v>
      </c>
      <c r="G7590" s="77">
        <v>4.8</v>
      </c>
      <c r="H7590" s="76" t="s">
        <v>3349</v>
      </c>
      <c r="I7590" s="77">
        <v>4.1500000000000004</v>
      </c>
      <c r="J7590" s="2">
        <v>1</v>
      </c>
      <c r="K7590" s="119" cm="1">
        <f t="array" ref="K7590">ROUND(IF(C7590="Beer",SUM(LOOKUP(2,1/(SRP!$B$7:$B$9&lt;=E7590)/(SRP!$C$7:$C$9&gt;=E7590),SRP!$D$7:$D$9)*(G7590/100)*(E7590/1000)),IF(C7590="Spirits",SUM(LOOKUP(2,1/(SRP!$B$2:$B$6&lt;=E7590)/(SRP!$C$2:$C$6&gt;=E7590),SRP!$D$2:$D$6)*(G7590/100)*(E7590/1000)),IF(AND(C7590="Wine",D7590="Fortified Wines"),SUM(LOOKUP(2,1/(SRP!$B$20:$B$23&lt;=E7590)/(SRP!$C$20:$C$23&gt;=E7590),SRP!$D$20:$D$23)*(G7590/100)*(E7590/1000)),IF(C7590="Wine",SUM(LOOKUP(2,1/(SRP!$B$15:$B$19&lt;=E7590)/(SRP!$C$15:$C$19&gt;=E7590),SRP!$D$15:$D$19)*(G7590/100)*(E7590/1000)),IF(C7590="Ready to Drink",SUM(LOOKUP(2,1/(SRP!$B$10:$B$14&lt;=E7590)/(SRP!$C$10:$C$14&gt;=E7590),SRP!$D$10:$D$14)*(G7590/100)*(E7590/1000)),0))))),2)</f>
        <v>1.58</v>
      </c>
    </row>
    <row r="7591" spans="1:11" x14ac:dyDescent="0.35">
      <c r="A7591" s="2">
        <v>57510</v>
      </c>
      <c r="B7591" s="76" t="s">
        <v>6126</v>
      </c>
      <c r="C7591" s="76" t="s">
        <v>287</v>
      </c>
      <c r="D7591" s="76" t="s">
        <v>5292</v>
      </c>
      <c r="E7591" s="76">
        <v>2130</v>
      </c>
      <c r="F7591" s="76">
        <v>4</v>
      </c>
      <c r="G7591" s="77">
        <v>4.5</v>
      </c>
      <c r="H7591" s="76" t="s">
        <v>3324</v>
      </c>
      <c r="I7591" s="77">
        <v>13.79</v>
      </c>
      <c r="J7591" s="2">
        <v>6</v>
      </c>
      <c r="K7591" s="119" cm="1">
        <f t="array" ref="K7591">ROUND(IF(C7591="Beer",SUM(LOOKUP(2,1/(SRP!$B$7:$B$9&lt;=E7591)/(SRP!$C$7:$C$9&gt;=E7591),SRP!$D$7:$D$9)*(G7591/100)*(E7591/1000)),IF(C7591="Spirits",SUM(LOOKUP(2,1/(SRP!$B$2:$B$6&lt;=E7591)/(SRP!$C$2:$C$6&gt;=E7591),SRP!$D$2:$D$6)*(G7591/100)*(E7591/1000)),IF(AND(C7591="Wine",D7591="Fortified Wines"),SUM(LOOKUP(2,1/(SRP!$B$20:$B$23&lt;=E7591)/(SRP!$C$20:$C$23&gt;=E7591),SRP!$D$20:$D$23)*(G7591/100)*(E7591/1000)),IF(C7591="Wine",SUM(LOOKUP(2,1/(SRP!$B$15:$B$19&lt;=E7591)/(SRP!$C$15:$C$19&gt;=E7591),SRP!$D$15:$D$19)*(G7591/100)*(E7591/1000)),IF(C7591="Ready to Drink",SUM(LOOKUP(2,1/(SRP!$B$10:$B$14&lt;=E7591)/(SRP!$C$10:$C$14&gt;=E7591),SRP!$D$10:$D$14)*(G7591/100)*(E7591/1000)),0))))),2)</f>
        <v>6.69</v>
      </c>
    </row>
    <row r="7592" spans="1:11" x14ac:dyDescent="0.35">
      <c r="A7592" s="2">
        <v>57510</v>
      </c>
      <c r="B7592" s="76" t="s">
        <v>6126</v>
      </c>
      <c r="C7592" s="76" t="s">
        <v>287</v>
      </c>
      <c r="D7592" s="76" t="s">
        <v>5292</v>
      </c>
      <c r="E7592" s="76">
        <v>2130</v>
      </c>
      <c r="F7592" s="76">
        <v>4</v>
      </c>
      <c r="G7592" s="77">
        <v>4.5</v>
      </c>
      <c r="H7592" s="76" t="s">
        <v>3324</v>
      </c>
      <c r="I7592" s="77">
        <v>13.79</v>
      </c>
      <c r="J7592" s="2">
        <v>6</v>
      </c>
      <c r="K7592" s="119" cm="1">
        <f t="array" ref="K7592">ROUND(IF(C7592="Beer",SUM(LOOKUP(2,1/(SRP!$B$7:$B$9&lt;=E7592)/(SRP!$C$7:$C$9&gt;=E7592),SRP!$D$7:$D$9)*(G7592/100)*(E7592/1000)),IF(C7592="Spirits",SUM(LOOKUP(2,1/(SRP!$B$2:$B$6&lt;=E7592)/(SRP!$C$2:$C$6&gt;=E7592),SRP!$D$2:$D$6)*(G7592/100)*(E7592/1000)),IF(AND(C7592="Wine",D7592="Fortified Wines"),SUM(LOOKUP(2,1/(SRP!$B$20:$B$23&lt;=E7592)/(SRP!$C$20:$C$23&gt;=E7592),SRP!$D$20:$D$23)*(G7592/100)*(E7592/1000)),IF(C7592="Wine",SUM(LOOKUP(2,1/(SRP!$B$15:$B$19&lt;=E7592)/(SRP!$C$15:$C$19&gt;=E7592),SRP!$D$15:$D$19)*(G7592/100)*(E7592/1000)),IF(C7592="Ready to Drink",SUM(LOOKUP(2,1/(SRP!$B$10:$B$14&lt;=E7592)/(SRP!$C$10:$C$14&gt;=E7592),SRP!$D$10:$D$14)*(G7592/100)*(E7592/1000)),0))))),2)</f>
        <v>6.69</v>
      </c>
    </row>
    <row r="7593" spans="1:11" x14ac:dyDescent="0.35">
      <c r="A7593" s="2">
        <v>57511</v>
      </c>
      <c r="B7593" s="76" t="s">
        <v>6127</v>
      </c>
      <c r="C7593" s="76" t="s">
        <v>287</v>
      </c>
      <c r="D7593" s="76" t="s">
        <v>5240</v>
      </c>
      <c r="E7593" s="76">
        <v>473</v>
      </c>
      <c r="F7593" s="76">
        <v>24</v>
      </c>
      <c r="G7593" s="77">
        <v>6.7</v>
      </c>
      <c r="H7593" s="76" t="s">
        <v>3349</v>
      </c>
      <c r="I7593" s="77">
        <v>4.6500000000000004</v>
      </c>
      <c r="J7593" s="2">
        <v>1</v>
      </c>
      <c r="K7593" s="119" cm="1">
        <f t="array" ref="K7593">ROUND(IF(C7593="Beer",SUM(LOOKUP(2,1/(SRP!$B$7:$B$9&lt;=E7593)/(SRP!$C$7:$C$9&gt;=E7593),SRP!$D$7:$D$9)*(G7593/100)*(E7593/1000)),IF(C7593="Spirits",SUM(LOOKUP(2,1/(SRP!$B$2:$B$6&lt;=E7593)/(SRP!$C$2:$C$6&gt;=E7593),SRP!$D$2:$D$6)*(G7593/100)*(E7593/1000)),IF(AND(C7593="Wine",D7593="Fortified Wines"),SUM(LOOKUP(2,1/(SRP!$B$20:$B$23&lt;=E7593)/(SRP!$C$20:$C$23&gt;=E7593),SRP!$D$20:$D$23)*(G7593/100)*(E7593/1000)),IF(C7593="Wine",SUM(LOOKUP(2,1/(SRP!$B$15:$B$19&lt;=E7593)/(SRP!$C$15:$C$19&gt;=E7593),SRP!$D$15:$D$19)*(G7593/100)*(E7593/1000)),IF(C7593="Ready to Drink",SUM(LOOKUP(2,1/(SRP!$B$10:$B$14&lt;=E7593)/(SRP!$C$10:$C$14&gt;=E7593),SRP!$D$10:$D$14)*(G7593/100)*(E7593/1000)),0))))),2)</f>
        <v>2.21</v>
      </c>
    </row>
    <row r="7594" spans="1:11" x14ac:dyDescent="0.35">
      <c r="A7594" s="2">
        <v>57511</v>
      </c>
      <c r="B7594" s="76" t="s">
        <v>6127</v>
      </c>
      <c r="C7594" s="76" t="s">
        <v>287</v>
      </c>
      <c r="D7594" s="76" t="s">
        <v>5240</v>
      </c>
      <c r="E7594" s="76">
        <v>473</v>
      </c>
      <c r="F7594" s="76">
        <v>24</v>
      </c>
      <c r="G7594" s="77">
        <v>6.7</v>
      </c>
      <c r="H7594" s="76" t="s">
        <v>3349</v>
      </c>
      <c r="I7594" s="77">
        <v>4.6500000000000004</v>
      </c>
      <c r="J7594" s="2">
        <v>1</v>
      </c>
      <c r="K7594" s="119" cm="1">
        <f t="array" ref="K7594">ROUND(IF(C7594="Beer",SUM(LOOKUP(2,1/(SRP!$B$7:$B$9&lt;=E7594)/(SRP!$C$7:$C$9&gt;=E7594),SRP!$D$7:$D$9)*(G7594/100)*(E7594/1000)),IF(C7594="Spirits",SUM(LOOKUP(2,1/(SRP!$B$2:$B$6&lt;=E7594)/(SRP!$C$2:$C$6&gt;=E7594),SRP!$D$2:$D$6)*(G7594/100)*(E7594/1000)),IF(AND(C7594="Wine",D7594="Fortified Wines"),SUM(LOOKUP(2,1/(SRP!$B$20:$B$23&lt;=E7594)/(SRP!$C$20:$C$23&gt;=E7594),SRP!$D$20:$D$23)*(G7594/100)*(E7594/1000)),IF(C7594="Wine",SUM(LOOKUP(2,1/(SRP!$B$15:$B$19&lt;=E7594)/(SRP!$C$15:$C$19&gt;=E7594),SRP!$D$15:$D$19)*(G7594/100)*(E7594/1000)),IF(C7594="Ready to Drink",SUM(LOOKUP(2,1/(SRP!$B$10:$B$14&lt;=E7594)/(SRP!$C$10:$C$14&gt;=E7594),SRP!$D$10:$D$14)*(G7594/100)*(E7594/1000)),0))))),2)</f>
        <v>2.21</v>
      </c>
    </row>
    <row r="7595" spans="1:11" x14ac:dyDescent="0.35">
      <c r="A7595" s="2">
        <v>57512</v>
      </c>
      <c r="B7595" s="76" t="s">
        <v>6128</v>
      </c>
      <c r="C7595" s="76" t="s">
        <v>287</v>
      </c>
      <c r="D7595" s="76" t="s">
        <v>5240</v>
      </c>
      <c r="E7595" s="76">
        <v>473</v>
      </c>
      <c r="F7595" s="76">
        <v>24</v>
      </c>
      <c r="G7595" s="77">
        <v>6.5</v>
      </c>
      <c r="H7595" s="76" t="s">
        <v>3349</v>
      </c>
      <c r="I7595" s="77">
        <v>4.6500000000000004</v>
      </c>
      <c r="J7595" s="2">
        <v>1</v>
      </c>
      <c r="K7595" s="119" cm="1">
        <f t="array" ref="K7595">ROUND(IF(C7595="Beer",SUM(LOOKUP(2,1/(SRP!$B$7:$B$9&lt;=E7595)/(SRP!$C$7:$C$9&gt;=E7595),SRP!$D$7:$D$9)*(G7595/100)*(E7595/1000)),IF(C7595="Spirits",SUM(LOOKUP(2,1/(SRP!$B$2:$B$6&lt;=E7595)/(SRP!$C$2:$C$6&gt;=E7595),SRP!$D$2:$D$6)*(G7595/100)*(E7595/1000)),IF(AND(C7595="Wine",D7595="Fortified Wines"),SUM(LOOKUP(2,1/(SRP!$B$20:$B$23&lt;=E7595)/(SRP!$C$20:$C$23&gt;=E7595),SRP!$D$20:$D$23)*(G7595/100)*(E7595/1000)),IF(C7595="Wine",SUM(LOOKUP(2,1/(SRP!$B$15:$B$19&lt;=E7595)/(SRP!$C$15:$C$19&gt;=E7595),SRP!$D$15:$D$19)*(G7595/100)*(E7595/1000)),IF(C7595="Ready to Drink",SUM(LOOKUP(2,1/(SRP!$B$10:$B$14&lt;=E7595)/(SRP!$C$10:$C$14&gt;=E7595),SRP!$D$10:$D$14)*(G7595/100)*(E7595/1000)),0))))),2)</f>
        <v>2.15</v>
      </c>
    </row>
    <row r="7596" spans="1:11" x14ac:dyDescent="0.35">
      <c r="A7596" s="2">
        <v>57512</v>
      </c>
      <c r="B7596" s="76" t="s">
        <v>6128</v>
      </c>
      <c r="C7596" s="76" t="s">
        <v>287</v>
      </c>
      <c r="D7596" s="76" t="s">
        <v>5240</v>
      </c>
      <c r="E7596" s="76">
        <v>473</v>
      </c>
      <c r="F7596" s="76">
        <v>24</v>
      </c>
      <c r="G7596" s="77">
        <v>6.5</v>
      </c>
      <c r="H7596" s="76" t="s">
        <v>3349</v>
      </c>
      <c r="I7596" s="77">
        <v>4.6500000000000004</v>
      </c>
      <c r="J7596" s="2">
        <v>1</v>
      </c>
      <c r="K7596" s="119" cm="1">
        <f t="array" ref="K7596">ROUND(IF(C7596="Beer",SUM(LOOKUP(2,1/(SRP!$B$7:$B$9&lt;=E7596)/(SRP!$C$7:$C$9&gt;=E7596),SRP!$D$7:$D$9)*(G7596/100)*(E7596/1000)),IF(C7596="Spirits",SUM(LOOKUP(2,1/(SRP!$B$2:$B$6&lt;=E7596)/(SRP!$C$2:$C$6&gt;=E7596),SRP!$D$2:$D$6)*(G7596/100)*(E7596/1000)),IF(AND(C7596="Wine",D7596="Fortified Wines"),SUM(LOOKUP(2,1/(SRP!$B$20:$B$23&lt;=E7596)/(SRP!$C$20:$C$23&gt;=E7596),SRP!$D$20:$D$23)*(G7596/100)*(E7596/1000)),IF(C7596="Wine",SUM(LOOKUP(2,1/(SRP!$B$15:$B$19&lt;=E7596)/(SRP!$C$15:$C$19&gt;=E7596),SRP!$D$15:$D$19)*(G7596/100)*(E7596/1000)),IF(C7596="Ready to Drink",SUM(LOOKUP(2,1/(SRP!$B$10:$B$14&lt;=E7596)/(SRP!$C$10:$C$14&gt;=E7596),SRP!$D$10:$D$14)*(G7596/100)*(E7596/1000)),0))))),2)</f>
        <v>2.15</v>
      </c>
    </row>
    <row r="7597" spans="1:11" x14ac:dyDescent="0.35">
      <c r="A7597" s="2">
        <v>57513</v>
      </c>
      <c r="B7597" s="76" t="s">
        <v>6129</v>
      </c>
      <c r="C7597" s="76" t="s">
        <v>287</v>
      </c>
      <c r="D7597" s="76" t="s">
        <v>5266</v>
      </c>
      <c r="E7597" s="76">
        <v>473</v>
      </c>
      <c r="F7597" s="76">
        <v>24</v>
      </c>
      <c r="G7597" s="77">
        <v>5</v>
      </c>
      <c r="H7597" s="76" t="s">
        <v>3349</v>
      </c>
      <c r="I7597" s="77">
        <v>4.49</v>
      </c>
      <c r="J7597" s="2">
        <v>1</v>
      </c>
      <c r="K7597" s="119" cm="1">
        <f t="array" ref="K7597">ROUND(IF(C7597="Beer",SUM(LOOKUP(2,1/(SRP!$B$7:$B$9&lt;=E7597)/(SRP!$C$7:$C$9&gt;=E7597),SRP!$D$7:$D$9)*(G7597/100)*(E7597/1000)),IF(C7597="Spirits",SUM(LOOKUP(2,1/(SRP!$B$2:$B$6&lt;=E7597)/(SRP!$C$2:$C$6&gt;=E7597),SRP!$D$2:$D$6)*(G7597/100)*(E7597/1000)),IF(AND(C7597="Wine",D7597="Fortified Wines"),SUM(LOOKUP(2,1/(SRP!$B$20:$B$23&lt;=E7597)/(SRP!$C$20:$C$23&gt;=E7597),SRP!$D$20:$D$23)*(G7597/100)*(E7597/1000)),IF(C7597="Wine",SUM(LOOKUP(2,1/(SRP!$B$15:$B$19&lt;=E7597)/(SRP!$C$15:$C$19&gt;=E7597),SRP!$D$15:$D$19)*(G7597/100)*(E7597/1000)),IF(C7597="Ready to Drink",SUM(LOOKUP(2,1/(SRP!$B$10:$B$14&lt;=E7597)/(SRP!$C$10:$C$14&gt;=E7597),SRP!$D$10:$D$14)*(G7597/100)*(E7597/1000)),0))))),2)</f>
        <v>1.65</v>
      </c>
    </row>
    <row r="7598" spans="1:11" x14ac:dyDescent="0.35">
      <c r="A7598" s="2">
        <v>57513</v>
      </c>
      <c r="B7598" s="76" t="s">
        <v>6129</v>
      </c>
      <c r="C7598" s="76" t="s">
        <v>287</v>
      </c>
      <c r="D7598" s="76" t="s">
        <v>5266</v>
      </c>
      <c r="E7598" s="76">
        <v>473</v>
      </c>
      <c r="F7598" s="76">
        <v>24</v>
      </c>
      <c r="G7598" s="77">
        <v>5</v>
      </c>
      <c r="H7598" s="76" t="s">
        <v>3349</v>
      </c>
      <c r="I7598" s="77">
        <v>4.49</v>
      </c>
      <c r="J7598" s="2">
        <v>1</v>
      </c>
      <c r="K7598" s="119" cm="1">
        <f t="array" ref="K7598">ROUND(IF(C7598="Beer",SUM(LOOKUP(2,1/(SRP!$B$7:$B$9&lt;=E7598)/(SRP!$C$7:$C$9&gt;=E7598),SRP!$D$7:$D$9)*(G7598/100)*(E7598/1000)),IF(C7598="Spirits",SUM(LOOKUP(2,1/(SRP!$B$2:$B$6&lt;=E7598)/(SRP!$C$2:$C$6&gt;=E7598),SRP!$D$2:$D$6)*(G7598/100)*(E7598/1000)),IF(AND(C7598="Wine",D7598="Fortified Wines"),SUM(LOOKUP(2,1/(SRP!$B$20:$B$23&lt;=E7598)/(SRP!$C$20:$C$23&gt;=E7598),SRP!$D$20:$D$23)*(G7598/100)*(E7598/1000)),IF(C7598="Wine",SUM(LOOKUP(2,1/(SRP!$B$15:$B$19&lt;=E7598)/(SRP!$C$15:$C$19&gt;=E7598),SRP!$D$15:$D$19)*(G7598/100)*(E7598/1000)),IF(C7598="Ready to Drink",SUM(LOOKUP(2,1/(SRP!$B$10:$B$14&lt;=E7598)/(SRP!$C$10:$C$14&gt;=E7598),SRP!$D$10:$D$14)*(G7598/100)*(E7598/1000)),0))))),2)</f>
        <v>1.65</v>
      </c>
    </row>
    <row r="7599" spans="1:11" x14ac:dyDescent="0.35">
      <c r="A7599" s="2">
        <v>57514</v>
      </c>
      <c r="B7599" s="76" t="s">
        <v>6130</v>
      </c>
      <c r="C7599" s="76" t="s">
        <v>287</v>
      </c>
      <c r="D7599" s="76" t="s">
        <v>5230</v>
      </c>
      <c r="E7599" s="76">
        <v>473</v>
      </c>
      <c r="F7599" s="76">
        <v>24</v>
      </c>
      <c r="G7599" s="77">
        <v>4.8</v>
      </c>
      <c r="H7599" s="76" t="s">
        <v>3349</v>
      </c>
      <c r="I7599" s="77">
        <v>3.99</v>
      </c>
      <c r="J7599" s="2">
        <v>1</v>
      </c>
      <c r="K7599" s="119" cm="1">
        <f t="array" ref="K7599">ROUND(IF(C7599="Beer",SUM(LOOKUP(2,1/(SRP!$B$7:$B$9&lt;=E7599)/(SRP!$C$7:$C$9&gt;=E7599),SRP!$D$7:$D$9)*(G7599/100)*(E7599/1000)),IF(C7599="Spirits",SUM(LOOKUP(2,1/(SRP!$B$2:$B$6&lt;=E7599)/(SRP!$C$2:$C$6&gt;=E7599),SRP!$D$2:$D$6)*(G7599/100)*(E7599/1000)),IF(AND(C7599="Wine",D7599="Fortified Wines"),SUM(LOOKUP(2,1/(SRP!$B$20:$B$23&lt;=E7599)/(SRP!$C$20:$C$23&gt;=E7599),SRP!$D$20:$D$23)*(G7599/100)*(E7599/1000)),IF(C7599="Wine",SUM(LOOKUP(2,1/(SRP!$B$15:$B$19&lt;=E7599)/(SRP!$C$15:$C$19&gt;=E7599),SRP!$D$15:$D$19)*(G7599/100)*(E7599/1000)),IF(C7599="Ready to Drink",SUM(LOOKUP(2,1/(SRP!$B$10:$B$14&lt;=E7599)/(SRP!$C$10:$C$14&gt;=E7599),SRP!$D$10:$D$14)*(G7599/100)*(E7599/1000)),0))))),2)</f>
        <v>1.58</v>
      </c>
    </row>
    <row r="7600" spans="1:11" x14ac:dyDescent="0.35">
      <c r="A7600" s="2">
        <v>57514</v>
      </c>
      <c r="B7600" s="76" t="s">
        <v>6130</v>
      </c>
      <c r="C7600" s="76" t="s">
        <v>287</v>
      </c>
      <c r="D7600" s="76" t="s">
        <v>5230</v>
      </c>
      <c r="E7600" s="76">
        <v>473</v>
      </c>
      <c r="F7600" s="76">
        <v>24</v>
      </c>
      <c r="G7600" s="77">
        <v>4.8</v>
      </c>
      <c r="H7600" s="76" t="s">
        <v>3349</v>
      </c>
      <c r="I7600" s="77">
        <v>3.99</v>
      </c>
      <c r="J7600" s="2">
        <v>1</v>
      </c>
      <c r="K7600" s="119" cm="1">
        <f t="array" ref="K7600">ROUND(IF(C7600="Beer",SUM(LOOKUP(2,1/(SRP!$B$7:$B$9&lt;=E7600)/(SRP!$C$7:$C$9&gt;=E7600),SRP!$D$7:$D$9)*(G7600/100)*(E7600/1000)),IF(C7600="Spirits",SUM(LOOKUP(2,1/(SRP!$B$2:$B$6&lt;=E7600)/(SRP!$C$2:$C$6&gt;=E7600),SRP!$D$2:$D$6)*(G7600/100)*(E7600/1000)),IF(AND(C7600="Wine",D7600="Fortified Wines"),SUM(LOOKUP(2,1/(SRP!$B$20:$B$23&lt;=E7600)/(SRP!$C$20:$C$23&gt;=E7600),SRP!$D$20:$D$23)*(G7600/100)*(E7600/1000)),IF(C7600="Wine",SUM(LOOKUP(2,1/(SRP!$B$15:$B$19&lt;=E7600)/(SRP!$C$15:$C$19&gt;=E7600),SRP!$D$15:$D$19)*(G7600/100)*(E7600/1000)),IF(C7600="Ready to Drink",SUM(LOOKUP(2,1/(SRP!$B$10:$B$14&lt;=E7600)/(SRP!$C$10:$C$14&gt;=E7600),SRP!$D$10:$D$14)*(G7600/100)*(E7600/1000)),0))))),2)</f>
        <v>1.58</v>
      </c>
    </row>
    <row r="7601" spans="1:11" x14ac:dyDescent="0.35">
      <c r="A7601" s="2">
        <v>57515</v>
      </c>
      <c r="B7601" s="76" t="s">
        <v>6131</v>
      </c>
      <c r="C7601" s="76" t="s">
        <v>287</v>
      </c>
      <c r="D7601" s="76" t="s">
        <v>5240</v>
      </c>
      <c r="E7601" s="76">
        <v>473</v>
      </c>
      <c r="F7601" s="76">
        <v>24</v>
      </c>
      <c r="G7601" s="77">
        <v>8</v>
      </c>
      <c r="H7601" s="76" t="s">
        <v>3349</v>
      </c>
      <c r="I7601" s="77">
        <v>4.99</v>
      </c>
      <c r="J7601" s="2">
        <v>1</v>
      </c>
      <c r="K7601" s="119" cm="1">
        <f t="array" ref="K7601">ROUND(IF(C7601="Beer",SUM(LOOKUP(2,1/(SRP!$B$7:$B$9&lt;=E7601)/(SRP!$C$7:$C$9&gt;=E7601),SRP!$D$7:$D$9)*(G7601/100)*(E7601/1000)),IF(C7601="Spirits",SUM(LOOKUP(2,1/(SRP!$B$2:$B$6&lt;=E7601)/(SRP!$C$2:$C$6&gt;=E7601),SRP!$D$2:$D$6)*(G7601/100)*(E7601/1000)),IF(AND(C7601="Wine",D7601="Fortified Wines"),SUM(LOOKUP(2,1/(SRP!$B$20:$B$23&lt;=E7601)/(SRP!$C$20:$C$23&gt;=E7601),SRP!$D$20:$D$23)*(G7601/100)*(E7601/1000)),IF(C7601="Wine",SUM(LOOKUP(2,1/(SRP!$B$15:$B$19&lt;=E7601)/(SRP!$C$15:$C$19&gt;=E7601),SRP!$D$15:$D$19)*(G7601/100)*(E7601/1000)),IF(C7601="Ready to Drink",SUM(LOOKUP(2,1/(SRP!$B$10:$B$14&lt;=E7601)/(SRP!$C$10:$C$14&gt;=E7601),SRP!$D$10:$D$14)*(G7601/100)*(E7601/1000)),0))))),2)</f>
        <v>2.64</v>
      </c>
    </row>
    <row r="7602" spans="1:11" x14ac:dyDescent="0.35">
      <c r="A7602" s="2">
        <v>57515</v>
      </c>
      <c r="B7602" s="76" t="s">
        <v>6131</v>
      </c>
      <c r="C7602" s="76" t="s">
        <v>287</v>
      </c>
      <c r="D7602" s="76" t="s">
        <v>5240</v>
      </c>
      <c r="E7602" s="76">
        <v>473</v>
      </c>
      <c r="F7602" s="76">
        <v>24</v>
      </c>
      <c r="G7602" s="77">
        <v>8</v>
      </c>
      <c r="H7602" s="76" t="s">
        <v>3349</v>
      </c>
      <c r="I7602" s="77">
        <v>4.99</v>
      </c>
      <c r="J7602" s="2">
        <v>1</v>
      </c>
      <c r="K7602" s="119" cm="1">
        <f t="array" ref="K7602">ROUND(IF(C7602="Beer",SUM(LOOKUP(2,1/(SRP!$B$7:$B$9&lt;=E7602)/(SRP!$C$7:$C$9&gt;=E7602),SRP!$D$7:$D$9)*(G7602/100)*(E7602/1000)),IF(C7602="Spirits",SUM(LOOKUP(2,1/(SRP!$B$2:$B$6&lt;=E7602)/(SRP!$C$2:$C$6&gt;=E7602),SRP!$D$2:$D$6)*(G7602/100)*(E7602/1000)),IF(AND(C7602="Wine",D7602="Fortified Wines"),SUM(LOOKUP(2,1/(SRP!$B$20:$B$23&lt;=E7602)/(SRP!$C$20:$C$23&gt;=E7602),SRP!$D$20:$D$23)*(G7602/100)*(E7602/1000)),IF(C7602="Wine",SUM(LOOKUP(2,1/(SRP!$B$15:$B$19&lt;=E7602)/(SRP!$C$15:$C$19&gt;=E7602),SRP!$D$15:$D$19)*(G7602/100)*(E7602/1000)),IF(C7602="Ready to Drink",SUM(LOOKUP(2,1/(SRP!$B$10:$B$14&lt;=E7602)/(SRP!$C$10:$C$14&gt;=E7602),SRP!$D$10:$D$14)*(G7602/100)*(E7602/1000)),0))))),2)</f>
        <v>2.64</v>
      </c>
    </row>
    <row r="7603" spans="1:11" x14ac:dyDescent="0.35">
      <c r="A7603" s="2">
        <v>57516</v>
      </c>
      <c r="B7603" s="76" t="s">
        <v>6132</v>
      </c>
      <c r="C7603" s="76" t="s">
        <v>287</v>
      </c>
      <c r="D7603" s="76" t="s">
        <v>5230</v>
      </c>
      <c r="E7603" s="76">
        <v>4260</v>
      </c>
      <c r="F7603" s="76">
        <v>2</v>
      </c>
      <c r="G7603" s="77">
        <v>4.8</v>
      </c>
      <c r="H7603" s="76" t="s">
        <v>3349</v>
      </c>
      <c r="I7603" s="77">
        <v>23.99</v>
      </c>
      <c r="J7603" s="2">
        <v>12</v>
      </c>
      <c r="K7603" s="119" cm="1">
        <f t="array" ref="K7603">ROUND(IF(C7603="Beer",SUM(LOOKUP(2,1/(SRP!$B$7:$B$9&lt;=E7603)/(SRP!$C$7:$C$9&gt;=E7603),SRP!$D$7:$D$9)*(G7603/100)*(E7603/1000)),IF(C7603="Spirits",SUM(LOOKUP(2,1/(SRP!$B$2:$B$6&lt;=E7603)/(SRP!$C$2:$C$6&gt;=E7603),SRP!$D$2:$D$6)*(G7603/100)*(E7603/1000)),IF(AND(C7603="Wine",D7603="Fortified Wines"),SUM(LOOKUP(2,1/(SRP!$B$20:$B$23&lt;=E7603)/(SRP!$C$20:$C$23&gt;=E7603),SRP!$D$20:$D$23)*(G7603/100)*(E7603/1000)),IF(C7603="Wine",SUM(LOOKUP(2,1/(SRP!$B$15:$B$19&lt;=E7603)/(SRP!$C$15:$C$19&gt;=E7603),SRP!$D$15:$D$19)*(G7603/100)*(E7603/1000)),IF(C7603="Ready to Drink",SUM(LOOKUP(2,1/(SRP!$B$10:$B$14&lt;=E7603)/(SRP!$C$10:$C$14&gt;=E7603),SRP!$D$10:$D$14)*(G7603/100)*(E7603/1000)),0))))),2)</f>
        <v>14.27</v>
      </c>
    </row>
    <row r="7604" spans="1:11" x14ac:dyDescent="0.35">
      <c r="A7604" s="2">
        <v>57516</v>
      </c>
      <c r="B7604" s="76" t="s">
        <v>6132</v>
      </c>
      <c r="C7604" s="76" t="s">
        <v>287</v>
      </c>
      <c r="D7604" s="76" t="s">
        <v>5230</v>
      </c>
      <c r="E7604" s="76">
        <v>4260</v>
      </c>
      <c r="F7604" s="76">
        <v>2</v>
      </c>
      <c r="G7604" s="77">
        <v>4.8</v>
      </c>
      <c r="H7604" s="76" t="s">
        <v>3349</v>
      </c>
      <c r="I7604" s="77">
        <v>23.99</v>
      </c>
      <c r="J7604" s="2">
        <v>12</v>
      </c>
      <c r="K7604" s="119" cm="1">
        <f t="array" ref="K7604">ROUND(IF(C7604="Beer",SUM(LOOKUP(2,1/(SRP!$B$7:$B$9&lt;=E7604)/(SRP!$C$7:$C$9&gt;=E7604),SRP!$D$7:$D$9)*(G7604/100)*(E7604/1000)),IF(C7604="Spirits",SUM(LOOKUP(2,1/(SRP!$B$2:$B$6&lt;=E7604)/(SRP!$C$2:$C$6&gt;=E7604),SRP!$D$2:$D$6)*(G7604/100)*(E7604/1000)),IF(AND(C7604="Wine",D7604="Fortified Wines"),SUM(LOOKUP(2,1/(SRP!$B$20:$B$23&lt;=E7604)/(SRP!$C$20:$C$23&gt;=E7604),SRP!$D$20:$D$23)*(G7604/100)*(E7604/1000)),IF(C7604="Wine",SUM(LOOKUP(2,1/(SRP!$B$15:$B$19&lt;=E7604)/(SRP!$C$15:$C$19&gt;=E7604),SRP!$D$15:$D$19)*(G7604/100)*(E7604/1000)),IF(C7604="Ready to Drink",SUM(LOOKUP(2,1/(SRP!$B$10:$B$14&lt;=E7604)/(SRP!$C$10:$C$14&gt;=E7604),SRP!$D$10:$D$14)*(G7604/100)*(E7604/1000)),0))))),2)</f>
        <v>14.27</v>
      </c>
    </row>
    <row r="7605" spans="1:11" x14ac:dyDescent="0.35">
      <c r="A7605" s="2">
        <v>57519</v>
      </c>
      <c r="B7605" s="76" t="s">
        <v>6133</v>
      </c>
      <c r="C7605" s="76" t="s">
        <v>285</v>
      </c>
      <c r="D7605" s="76" t="s">
        <v>6949</v>
      </c>
      <c r="E7605" s="76">
        <v>750</v>
      </c>
      <c r="F7605" s="76">
        <v>12</v>
      </c>
      <c r="G7605" s="77">
        <v>35</v>
      </c>
      <c r="H7605" s="76" t="s">
        <v>3280</v>
      </c>
      <c r="I7605" s="77">
        <v>33.99</v>
      </c>
      <c r="J7605" s="2">
        <v>1</v>
      </c>
      <c r="K7605" s="119" cm="1">
        <f t="array" ref="K7605">ROUND(IF(C7605="Beer",SUM(LOOKUP(2,1/(SRP!$B$7:$B$9&lt;=E7605)/(SRP!$C$7:$C$9&gt;=E7605),SRP!$D$7:$D$9)*(G7605/100)*(E7605/1000)),IF(C7605="Spirits",SUM(LOOKUP(2,1/(SRP!$B$2:$B$6&lt;=E7605)/(SRP!$C$2:$C$6&gt;=E7605),SRP!$D$2:$D$6)*(G7605/100)*(E7605/1000)),IF(AND(C7605="Wine",D7605="Fortified Wines"),SUM(LOOKUP(2,1/(SRP!$B$20:$B$23&lt;=E7605)/(SRP!$C$20:$C$23&gt;=E7605),SRP!$D$20:$D$23)*(G7605/100)*(E7605/1000)),IF(C7605="Wine",SUM(LOOKUP(2,1/(SRP!$B$15:$B$19&lt;=E7605)/(SRP!$C$15:$C$19&gt;=E7605),SRP!$D$15:$D$19)*(G7605/100)*(E7605/1000)),IF(C7605="Ready to Drink",SUM(LOOKUP(2,1/(SRP!$B$10:$B$14&lt;=E7605)/(SRP!$C$10:$C$14&gt;=E7605),SRP!$D$10:$D$14)*(G7605/100)*(E7605/1000)),0))))),2)</f>
        <v>18.329999999999998</v>
      </c>
    </row>
    <row r="7606" spans="1:11" x14ac:dyDescent="0.35">
      <c r="A7606" s="2">
        <v>57520</v>
      </c>
      <c r="B7606" s="76" t="s">
        <v>6134</v>
      </c>
      <c r="C7606" s="76" t="s">
        <v>287</v>
      </c>
      <c r="D7606" s="76" t="s">
        <v>5230</v>
      </c>
      <c r="E7606" s="76">
        <v>473</v>
      </c>
      <c r="F7606" s="76">
        <v>24</v>
      </c>
      <c r="G7606" s="77">
        <v>5</v>
      </c>
      <c r="H7606" s="76" t="s">
        <v>3360</v>
      </c>
      <c r="I7606" s="77">
        <v>3.99</v>
      </c>
      <c r="J7606" s="2">
        <v>1</v>
      </c>
      <c r="K7606" s="119" cm="1">
        <f t="array" ref="K7606">ROUND(IF(C7606="Beer",SUM(LOOKUP(2,1/(SRP!$B$7:$B$9&lt;=E7606)/(SRP!$C$7:$C$9&gt;=E7606),SRP!$D$7:$D$9)*(G7606/100)*(E7606/1000)),IF(C7606="Spirits",SUM(LOOKUP(2,1/(SRP!$B$2:$B$6&lt;=E7606)/(SRP!$C$2:$C$6&gt;=E7606),SRP!$D$2:$D$6)*(G7606/100)*(E7606/1000)),IF(AND(C7606="Wine",D7606="Fortified Wines"),SUM(LOOKUP(2,1/(SRP!$B$20:$B$23&lt;=E7606)/(SRP!$C$20:$C$23&gt;=E7606),SRP!$D$20:$D$23)*(G7606/100)*(E7606/1000)),IF(C7606="Wine",SUM(LOOKUP(2,1/(SRP!$B$15:$B$19&lt;=E7606)/(SRP!$C$15:$C$19&gt;=E7606),SRP!$D$15:$D$19)*(G7606/100)*(E7606/1000)),IF(C7606="Ready to Drink",SUM(LOOKUP(2,1/(SRP!$B$10:$B$14&lt;=E7606)/(SRP!$C$10:$C$14&gt;=E7606),SRP!$D$10:$D$14)*(G7606/100)*(E7606/1000)),0))))),2)</f>
        <v>1.65</v>
      </c>
    </row>
    <row r="7607" spans="1:11" x14ac:dyDescent="0.35">
      <c r="A7607" s="2">
        <v>57520</v>
      </c>
      <c r="B7607" s="76" t="s">
        <v>6134</v>
      </c>
      <c r="C7607" s="76" t="s">
        <v>287</v>
      </c>
      <c r="D7607" s="76" t="s">
        <v>5230</v>
      </c>
      <c r="E7607" s="76">
        <v>473</v>
      </c>
      <c r="F7607" s="76">
        <v>24</v>
      </c>
      <c r="G7607" s="77">
        <v>5</v>
      </c>
      <c r="H7607" s="76" t="s">
        <v>3360</v>
      </c>
      <c r="I7607" s="77">
        <v>3.99</v>
      </c>
      <c r="J7607" s="2">
        <v>1</v>
      </c>
      <c r="K7607" s="119" cm="1">
        <f t="array" ref="K7607">ROUND(IF(C7607="Beer",SUM(LOOKUP(2,1/(SRP!$B$7:$B$9&lt;=E7607)/(SRP!$C$7:$C$9&gt;=E7607),SRP!$D$7:$D$9)*(G7607/100)*(E7607/1000)),IF(C7607="Spirits",SUM(LOOKUP(2,1/(SRP!$B$2:$B$6&lt;=E7607)/(SRP!$C$2:$C$6&gt;=E7607),SRP!$D$2:$D$6)*(G7607/100)*(E7607/1000)),IF(AND(C7607="Wine",D7607="Fortified Wines"),SUM(LOOKUP(2,1/(SRP!$B$20:$B$23&lt;=E7607)/(SRP!$C$20:$C$23&gt;=E7607),SRP!$D$20:$D$23)*(G7607/100)*(E7607/1000)),IF(C7607="Wine",SUM(LOOKUP(2,1/(SRP!$B$15:$B$19&lt;=E7607)/(SRP!$C$15:$C$19&gt;=E7607),SRP!$D$15:$D$19)*(G7607/100)*(E7607/1000)),IF(C7607="Ready to Drink",SUM(LOOKUP(2,1/(SRP!$B$10:$B$14&lt;=E7607)/(SRP!$C$10:$C$14&gt;=E7607),SRP!$D$10:$D$14)*(G7607/100)*(E7607/1000)),0))))),2)</f>
        <v>1.65</v>
      </c>
    </row>
    <row r="7608" spans="1:11" x14ac:dyDescent="0.35">
      <c r="A7608" s="2">
        <v>57521</v>
      </c>
      <c r="B7608" s="76" t="s">
        <v>6135</v>
      </c>
      <c r="C7608" s="76" t="s">
        <v>287</v>
      </c>
      <c r="D7608" s="76" t="s">
        <v>5230</v>
      </c>
      <c r="E7608" s="76">
        <v>473</v>
      </c>
      <c r="F7608" s="76">
        <v>24</v>
      </c>
      <c r="G7608" s="77">
        <v>5</v>
      </c>
      <c r="H7608" s="76" t="s">
        <v>3360</v>
      </c>
      <c r="I7608" s="77">
        <v>3.99</v>
      </c>
      <c r="J7608" s="2">
        <v>1</v>
      </c>
      <c r="K7608" s="119" cm="1">
        <f t="array" ref="K7608">ROUND(IF(C7608="Beer",SUM(LOOKUP(2,1/(SRP!$B$7:$B$9&lt;=E7608)/(SRP!$C$7:$C$9&gt;=E7608),SRP!$D$7:$D$9)*(G7608/100)*(E7608/1000)),IF(C7608="Spirits",SUM(LOOKUP(2,1/(SRP!$B$2:$B$6&lt;=E7608)/(SRP!$C$2:$C$6&gt;=E7608),SRP!$D$2:$D$6)*(G7608/100)*(E7608/1000)),IF(AND(C7608="Wine",D7608="Fortified Wines"),SUM(LOOKUP(2,1/(SRP!$B$20:$B$23&lt;=E7608)/(SRP!$C$20:$C$23&gt;=E7608),SRP!$D$20:$D$23)*(G7608/100)*(E7608/1000)),IF(C7608="Wine",SUM(LOOKUP(2,1/(SRP!$B$15:$B$19&lt;=E7608)/(SRP!$C$15:$C$19&gt;=E7608),SRP!$D$15:$D$19)*(G7608/100)*(E7608/1000)),IF(C7608="Ready to Drink",SUM(LOOKUP(2,1/(SRP!$B$10:$B$14&lt;=E7608)/(SRP!$C$10:$C$14&gt;=E7608),SRP!$D$10:$D$14)*(G7608/100)*(E7608/1000)),0))))),2)</f>
        <v>1.65</v>
      </c>
    </row>
    <row r="7609" spans="1:11" x14ac:dyDescent="0.35">
      <c r="A7609" s="2">
        <v>57521</v>
      </c>
      <c r="B7609" s="76" t="s">
        <v>6135</v>
      </c>
      <c r="C7609" s="76" t="s">
        <v>287</v>
      </c>
      <c r="D7609" s="76" t="s">
        <v>5230</v>
      </c>
      <c r="E7609" s="76">
        <v>473</v>
      </c>
      <c r="F7609" s="76">
        <v>24</v>
      </c>
      <c r="G7609" s="77">
        <v>5</v>
      </c>
      <c r="H7609" s="76" t="s">
        <v>3360</v>
      </c>
      <c r="I7609" s="77">
        <v>3.99</v>
      </c>
      <c r="J7609" s="2">
        <v>1</v>
      </c>
      <c r="K7609" s="119" cm="1">
        <f t="array" ref="K7609">ROUND(IF(C7609="Beer",SUM(LOOKUP(2,1/(SRP!$B$7:$B$9&lt;=E7609)/(SRP!$C$7:$C$9&gt;=E7609),SRP!$D$7:$D$9)*(G7609/100)*(E7609/1000)),IF(C7609="Spirits",SUM(LOOKUP(2,1/(SRP!$B$2:$B$6&lt;=E7609)/(SRP!$C$2:$C$6&gt;=E7609),SRP!$D$2:$D$6)*(G7609/100)*(E7609/1000)),IF(AND(C7609="Wine",D7609="Fortified Wines"),SUM(LOOKUP(2,1/(SRP!$B$20:$B$23&lt;=E7609)/(SRP!$C$20:$C$23&gt;=E7609),SRP!$D$20:$D$23)*(G7609/100)*(E7609/1000)),IF(C7609="Wine",SUM(LOOKUP(2,1/(SRP!$B$15:$B$19&lt;=E7609)/(SRP!$C$15:$C$19&gt;=E7609),SRP!$D$15:$D$19)*(G7609/100)*(E7609/1000)),IF(C7609="Ready to Drink",SUM(LOOKUP(2,1/(SRP!$B$10:$B$14&lt;=E7609)/(SRP!$C$10:$C$14&gt;=E7609),SRP!$D$10:$D$14)*(G7609/100)*(E7609/1000)),0))))),2)</f>
        <v>1.65</v>
      </c>
    </row>
    <row r="7610" spans="1:11" x14ac:dyDescent="0.35">
      <c r="A7610" s="2">
        <v>57529</v>
      </c>
      <c r="B7610" s="76" t="s">
        <v>6136</v>
      </c>
      <c r="C7610" s="76" t="s">
        <v>5938</v>
      </c>
      <c r="D7610" s="76" t="s">
        <v>5283</v>
      </c>
      <c r="E7610" s="76">
        <v>473</v>
      </c>
      <c r="F7610" s="76">
        <v>24</v>
      </c>
      <c r="G7610" s="77">
        <v>7</v>
      </c>
      <c r="H7610" s="76" t="s">
        <v>6696</v>
      </c>
      <c r="I7610" s="77">
        <v>3.99</v>
      </c>
      <c r="J7610" s="2">
        <v>1</v>
      </c>
      <c r="K7610" s="119" cm="1">
        <f t="array" ref="K7610">ROUND(IF(C7610="Beer",SUM(LOOKUP(2,1/(SRP!$B$7:$B$9&lt;=E7610)/(SRP!$C$7:$C$9&gt;=E7610),SRP!$D$7:$D$9)*(G7610/100)*(E7610/1000)),IF(C7610="Spirits",SUM(LOOKUP(2,1/(SRP!$B$2:$B$6&lt;=E7610)/(SRP!$C$2:$C$6&gt;=E7610),SRP!$D$2:$D$6)*(G7610/100)*(E7610/1000)),IF(AND(C7610="Wine",D7610="Fortified Wines"),SUM(LOOKUP(2,1/(SRP!$B$20:$B$23&lt;=E7610)/(SRP!$C$20:$C$23&gt;=E7610),SRP!$D$20:$D$23)*(G7610/100)*(E7610/1000)),IF(C7610="Wine",SUM(LOOKUP(2,1/(SRP!$B$15:$B$19&lt;=E7610)/(SRP!$C$15:$C$19&gt;=E7610),SRP!$D$15:$D$19)*(G7610/100)*(E7610/1000)),IF(C7610="Ready to Drink",SUM(LOOKUP(2,1/(SRP!$B$10:$B$14&lt;=E7610)/(SRP!$C$10:$C$14&gt;=E7610),SRP!$D$10:$D$14)*(G7610/100)*(E7610/1000)),0))))),2)</f>
        <v>2.4500000000000002</v>
      </c>
    </row>
    <row r="7611" spans="1:11" x14ac:dyDescent="0.35">
      <c r="A7611" s="2">
        <v>57536</v>
      </c>
      <c r="B7611" s="76" t="s">
        <v>6137</v>
      </c>
      <c r="C7611" s="76" t="s">
        <v>287</v>
      </c>
      <c r="D7611" s="76" t="s">
        <v>5266</v>
      </c>
      <c r="E7611" s="76">
        <v>4260</v>
      </c>
      <c r="F7611" s="76">
        <v>1</v>
      </c>
      <c r="G7611" s="77">
        <v>5</v>
      </c>
      <c r="H7611" s="76" t="s">
        <v>3324</v>
      </c>
      <c r="I7611" s="77">
        <v>26.29</v>
      </c>
      <c r="J7611" s="2">
        <v>12</v>
      </c>
      <c r="K7611" s="119" cm="1">
        <f t="array" ref="K7611">ROUND(IF(C7611="Beer",SUM(LOOKUP(2,1/(SRP!$B$7:$B$9&lt;=E7611)/(SRP!$C$7:$C$9&gt;=E7611),SRP!$D$7:$D$9)*(G7611/100)*(E7611/1000)),IF(C7611="Spirits",SUM(LOOKUP(2,1/(SRP!$B$2:$B$6&lt;=E7611)/(SRP!$C$2:$C$6&gt;=E7611),SRP!$D$2:$D$6)*(G7611/100)*(E7611/1000)),IF(AND(C7611="Wine",D7611="Fortified Wines"),SUM(LOOKUP(2,1/(SRP!$B$20:$B$23&lt;=E7611)/(SRP!$C$20:$C$23&gt;=E7611),SRP!$D$20:$D$23)*(G7611/100)*(E7611/1000)),IF(C7611="Wine",SUM(LOOKUP(2,1/(SRP!$B$15:$B$19&lt;=E7611)/(SRP!$C$15:$C$19&gt;=E7611),SRP!$D$15:$D$19)*(G7611/100)*(E7611/1000)),IF(C7611="Ready to Drink",SUM(LOOKUP(2,1/(SRP!$B$10:$B$14&lt;=E7611)/(SRP!$C$10:$C$14&gt;=E7611),SRP!$D$10:$D$14)*(G7611/100)*(E7611/1000)),0))))),2)</f>
        <v>14.87</v>
      </c>
    </row>
    <row r="7612" spans="1:11" x14ac:dyDescent="0.35">
      <c r="A7612" s="2">
        <v>57536</v>
      </c>
      <c r="B7612" s="76" t="s">
        <v>6137</v>
      </c>
      <c r="C7612" s="76" t="s">
        <v>287</v>
      </c>
      <c r="D7612" s="76" t="s">
        <v>5266</v>
      </c>
      <c r="E7612" s="76">
        <v>4260</v>
      </c>
      <c r="F7612" s="76">
        <v>1</v>
      </c>
      <c r="G7612" s="77">
        <v>5</v>
      </c>
      <c r="H7612" s="76" t="s">
        <v>3324</v>
      </c>
      <c r="I7612" s="77">
        <v>26.29</v>
      </c>
      <c r="J7612" s="2">
        <v>12</v>
      </c>
      <c r="K7612" s="119" cm="1">
        <f t="array" ref="K7612">ROUND(IF(C7612="Beer",SUM(LOOKUP(2,1/(SRP!$B$7:$B$9&lt;=E7612)/(SRP!$C$7:$C$9&gt;=E7612),SRP!$D$7:$D$9)*(G7612/100)*(E7612/1000)),IF(C7612="Spirits",SUM(LOOKUP(2,1/(SRP!$B$2:$B$6&lt;=E7612)/(SRP!$C$2:$C$6&gt;=E7612),SRP!$D$2:$D$6)*(G7612/100)*(E7612/1000)),IF(AND(C7612="Wine",D7612="Fortified Wines"),SUM(LOOKUP(2,1/(SRP!$B$20:$B$23&lt;=E7612)/(SRP!$C$20:$C$23&gt;=E7612),SRP!$D$20:$D$23)*(G7612/100)*(E7612/1000)),IF(C7612="Wine",SUM(LOOKUP(2,1/(SRP!$B$15:$B$19&lt;=E7612)/(SRP!$C$15:$C$19&gt;=E7612),SRP!$D$15:$D$19)*(G7612/100)*(E7612/1000)),IF(C7612="Ready to Drink",SUM(LOOKUP(2,1/(SRP!$B$10:$B$14&lt;=E7612)/(SRP!$C$10:$C$14&gt;=E7612),SRP!$D$10:$D$14)*(G7612/100)*(E7612/1000)),0))))),2)</f>
        <v>14.87</v>
      </c>
    </row>
    <row r="7613" spans="1:11" x14ac:dyDescent="0.35">
      <c r="A7613" s="2">
        <v>57541</v>
      </c>
      <c r="B7613" s="76" t="s">
        <v>6138</v>
      </c>
      <c r="C7613" s="76" t="s">
        <v>285</v>
      </c>
      <c r="D7613" s="76" t="s">
        <v>5319</v>
      </c>
      <c r="E7613" s="76">
        <v>750</v>
      </c>
      <c r="F7613" s="76">
        <v>6</v>
      </c>
      <c r="G7613" s="77">
        <v>15</v>
      </c>
      <c r="H7613" s="76" t="s">
        <v>3279</v>
      </c>
      <c r="I7613" s="77">
        <v>26.99</v>
      </c>
      <c r="J7613" s="2">
        <v>1</v>
      </c>
      <c r="K7613" s="119" cm="1">
        <f t="array" ref="K7613">ROUND(IF(C7613="Beer",SUM(LOOKUP(2,1/(SRP!$B$7:$B$9&lt;=E7613)/(SRP!$C$7:$C$9&gt;=E7613),SRP!$D$7:$D$9)*(G7613/100)*(E7613/1000)),IF(C7613="Spirits",SUM(LOOKUP(2,1/(SRP!$B$2:$B$6&lt;=E7613)/(SRP!$C$2:$C$6&gt;=E7613),SRP!$D$2:$D$6)*(G7613/100)*(E7613/1000)),IF(AND(C7613="Wine",D7613="Fortified Wines"),SUM(LOOKUP(2,1/(SRP!$B$20:$B$23&lt;=E7613)/(SRP!$C$20:$C$23&gt;=E7613),SRP!$D$20:$D$23)*(G7613/100)*(E7613/1000)),IF(C7613="Wine",SUM(LOOKUP(2,1/(SRP!$B$15:$B$19&lt;=E7613)/(SRP!$C$15:$C$19&gt;=E7613),SRP!$D$15:$D$19)*(G7613/100)*(E7613/1000)),IF(C7613="Ready to Drink",SUM(LOOKUP(2,1/(SRP!$B$10:$B$14&lt;=E7613)/(SRP!$C$10:$C$14&gt;=E7613),SRP!$D$10:$D$14)*(G7613/100)*(E7613/1000)),0))))),2)</f>
        <v>7.85</v>
      </c>
    </row>
    <row r="7614" spans="1:11" x14ac:dyDescent="0.35">
      <c r="A7614" s="2">
        <v>57565</v>
      </c>
      <c r="B7614" s="76" t="s">
        <v>6139</v>
      </c>
      <c r="C7614" s="76" t="s">
        <v>286</v>
      </c>
      <c r="D7614" s="76" t="s">
        <v>5269</v>
      </c>
      <c r="E7614" s="76">
        <v>750</v>
      </c>
      <c r="F7614" s="76">
        <v>12</v>
      </c>
      <c r="G7614" s="77">
        <v>12.5</v>
      </c>
      <c r="H7614" s="76" t="s">
        <v>3300</v>
      </c>
      <c r="I7614" s="77">
        <v>20.99</v>
      </c>
      <c r="J7614" s="2">
        <v>1</v>
      </c>
      <c r="K7614" s="119" cm="1">
        <f t="array" ref="K7614">ROUND(IF(C7614="Beer",SUM(LOOKUP(2,1/(SRP!$B$7:$B$9&lt;=E7614)/(SRP!$C$7:$C$9&gt;=E7614),SRP!$D$7:$D$9)*(G7614/100)*(E7614/1000)),IF(C7614="Spirits",SUM(LOOKUP(2,1/(SRP!$B$2:$B$6&lt;=E7614)/(SRP!$C$2:$C$6&gt;=E7614),SRP!$D$2:$D$6)*(G7614/100)*(E7614/1000)),IF(AND(C7614="Wine",D7614="Fortified Wines"),SUM(LOOKUP(2,1/(SRP!$B$20:$B$23&lt;=E7614)/(SRP!$C$20:$C$23&gt;=E7614),SRP!$D$20:$D$23)*(G7614/100)*(E7614/1000)),IF(C7614="Wine",SUM(LOOKUP(2,1/(SRP!$B$15:$B$19&lt;=E7614)/(SRP!$C$15:$C$19&gt;=E7614),SRP!$D$15:$D$19)*(G7614/100)*(E7614/1000)),IF(C7614="Ready to Drink",SUM(LOOKUP(2,1/(SRP!$B$10:$B$14&lt;=E7614)/(SRP!$C$10:$C$14&gt;=E7614),SRP!$D$10:$D$14)*(G7614/100)*(E7614/1000)),0))))),2)</f>
        <v>6.54</v>
      </c>
    </row>
    <row r="7615" spans="1:11" x14ac:dyDescent="0.35">
      <c r="A7615" s="2">
        <v>57570</v>
      </c>
      <c r="B7615" s="76" t="s">
        <v>6140</v>
      </c>
      <c r="C7615" s="76" t="s">
        <v>285</v>
      </c>
      <c r="D7615" s="76" t="s">
        <v>5274</v>
      </c>
      <c r="E7615" s="76">
        <v>1140</v>
      </c>
      <c r="F7615" s="76">
        <v>6</v>
      </c>
      <c r="G7615" s="77">
        <v>40</v>
      </c>
      <c r="H7615" s="76" t="s">
        <v>3289</v>
      </c>
      <c r="I7615" s="77">
        <v>51.49</v>
      </c>
      <c r="J7615" s="2">
        <v>1</v>
      </c>
      <c r="K7615" s="119" cm="1">
        <f t="array" ref="K7615">ROUND(IF(C7615="Beer",SUM(LOOKUP(2,1/(SRP!$B$7:$B$9&lt;=E7615)/(SRP!$C$7:$C$9&gt;=E7615),SRP!$D$7:$D$9)*(G7615/100)*(E7615/1000)),IF(C7615="Spirits",SUM(LOOKUP(2,1/(SRP!$B$2:$B$6&lt;=E7615)/(SRP!$C$2:$C$6&gt;=E7615),SRP!$D$2:$D$6)*(G7615/100)*(E7615/1000)),IF(AND(C7615="Wine",D7615="Fortified Wines"),SUM(LOOKUP(2,1/(SRP!$B$20:$B$23&lt;=E7615)/(SRP!$C$20:$C$23&gt;=E7615),SRP!$D$20:$D$23)*(G7615/100)*(E7615/1000)),IF(C7615="Wine",SUM(LOOKUP(2,1/(SRP!$B$15:$B$19&lt;=E7615)/(SRP!$C$15:$C$19&gt;=E7615),SRP!$D$15:$D$19)*(G7615/100)*(E7615/1000)),IF(C7615="Ready to Drink",SUM(LOOKUP(2,1/(SRP!$B$10:$B$14&lt;=E7615)/(SRP!$C$10:$C$14&gt;=E7615),SRP!$D$10:$D$14)*(G7615/100)*(E7615/1000)),0))))),2)</f>
        <v>31.83</v>
      </c>
    </row>
    <row r="7616" spans="1:11" x14ac:dyDescent="0.35">
      <c r="A7616" s="2">
        <v>57605</v>
      </c>
      <c r="B7616" s="76" t="s">
        <v>6141</v>
      </c>
      <c r="C7616" s="76" t="s">
        <v>286</v>
      </c>
      <c r="D7616" s="76" t="s">
        <v>5245</v>
      </c>
      <c r="E7616" s="76">
        <v>750</v>
      </c>
      <c r="F7616" s="76">
        <v>12</v>
      </c>
      <c r="G7616" s="77">
        <v>12</v>
      </c>
      <c r="H7616" s="76" t="s">
        <v>4439</v>
      </c>
      <c r="I7616" s="77">
        <v>20.99</v>
      </c>
      <c r="J7616" s="2">
        <v>1</v>
      </c>
      <c r="K7616" s="119" cm="1">
        <f t="array" ref="K7616">ROUND(IF(C7616="Beer",SUM(LOOKUP(2,1/(SRP!$B$7:$B$9&lt;=E7616)/(SRP!$C$7:$C$9&gt;=E7616),SRP!$D$7:$D$9)*(G7616/100)*(E7616/1000)),IF(C7616="Spirits",SUM(LOOKUP(2,1/(SRP!$B$2:$B$6&lt;=E7616)/(SRP!$C$2:$C$6&gt;=E7616),SRP!$D$2:$D$6)*(G7616/100)*(E7616/1000)),IF(AND(C7616="Wine",D7616="Fortified Wines"),SUM(LOOKUP(2,1/(SRP!$B$20:$B$23&lt;=E7616)/(SRP!$C$20:$C$23&gt;=E7616),SRP!$D$20:$D$23)*(G7616/100)*(E7616/1000)),IF(C7616="Wine",SUM(LOOKUP(2,1/(SRP!$B$15:$B$19&lt;=E7616)/(SRP!$C$15:$C$19&gt;=E7616),SRP!$D$15:$D$19)*(G7616/100)*(E7616/1000)),IF(C7616="Ready to Drink",SUM(LOOKUP(2,1/(SRP!$B$10:$B$14&lt;=E7616)/(SRP!$C$10:$C$14&gt;=E7616),SRP!$D$10:$D$14)*(G7616/100)*(E7616/1000)),0))))),2)</f>
        <v>6.28</v>
      </c>
    </row>
    <row r="7617" spans="1:11" x14ac:dyDescent="0.35">
      <c r="A7617" s="2">
        <v>57608</v>
      </c>
      <c r="B7617" s="76" t="s">
        <v>6142</v>
      </c>
      <c r="C7617" s="76" t="s">
        <v>285</v>
      </c>
      <c r="D7617" s="76" t="s">
        <v>5274</v>
      </c>
      <c r="E7617" s="76">
        <v>750</v>
      </c>
      <c r="F7617" s="76">
        <v>6</v>
      </c>
      <c r="G7617" s="77">
        <v>40</v>
      </c>
      <c r="H7617" s="76" t="s">
        <v>3279</v>
      </c>
      <c r="I7617" s="77">
        <v>86.99</v>
      </c>
      <c r="J7617" s="2">
        <v>1</v>
      </c>
      <c r="K7617" s="119" cm="1">
        <f t="array" ref="K7617">ROUND(IF(C7617="Beer",SUM(LOOKUP(2,1/(SRP!$B$7:$B$9&lt;=E7617)/(SRP!$C$7:$C$9&gt;=E7617),SRP!$D$7:$D$9)*(G7617/100)*(E7617/1000)),IF(C7617="Spirits",SUM(LOOKUP(2,1/(SRP!$B$2:$B$6&lt;=E7617)/(SRP!$C$2:$C$6&gt;=E7617),SRP!$D$2:$D$6)*(G7617/100)*(E7617/1000)),IF(AND(C7617="Wine",D7617="Fortified Wines"),SUM(LOOKUP(2,1/(SRP!$B$20:$B$23&lt;=E7617)/(SRP!$C$20:$C$23&gt;=E7617),SRP!$D$20:$D$23)*(G7617/100)*(E7617/1000)),IF(C7617="Wine",SUM(LOOKUP(2,1/(SRP!$B$15:$B$19&lt;=E7617)/(SRP!$C$15:$C$19&gt;=E7617),SRP!$D$15:$D$19)*(G7617/100)*(E7617/1000)),IF(C7617="Ready to Drink",SUM(LOOKUP(2,1/(SRP!$B$10:$B$14&lt;=E7617)/(SRP!$C$10:$C$14&gt;=E7617),SRP!$D$10:$D$14)*(G7617/100)*(E7617/1000)),0))))),2)</f>
        <v>20.94</v>
      </c>
    </row>
    <row r="7618" spans="1:11" x14ac:dyDescent="0.35">
      <c r="A7618" s="2">
        <v>57611</v>
      </c>
      <c r="B7618" s="76" t="s">
        <v>6143</v>
      </c>
      <c r="C7618" s="76" t="s">
        <v>287</v>
      </c>
      <c r="D7618" s="76" t="s">
        <v>5230</v>
      </c>
      <c r="E7618" s="76">
        <v>4260</v>
      </c>
      <c r="F7618" s="76">
        <v>1</v>
      </c>
      <c r="G7618" s="77">
        <v>4.5999999999999996</v>
      </c>
      <c r="H7618" s="76" t="s">
        <v>3324</v>
      </c>
      <c r="I7618" s="77">
        <v>32.99</v>
      </c>
      <c r="J7618" s="2">
        <v>12</v>
      </c>
      <c r="K7618" s="119" cm="1">
        <f t="array" ref="K7618">ROUND(IF(C7618="Beer",SUM(LOOKUP(2,1/(SRP!$B$7:$B$9&lt;=E7618)/(SRP!$C$7:$C$9&gt;=E7618),SRP!$D$7:$D$9)*(G7618/100)*(E7618/1000)),IF(C7618="Spirits",SUM(LOOKUP(2,1/(SRP!$B$2:$B$6&lt;=E7618)/(SRP!$C$2:$C$6&gt;=E7618),SRP!$D$2:$D$6)*(G7618/100)*(E7618/1000)),IF(AND(C7618="Wine",D7618="Fortified Wines"),SUM(LOOKUP(2,1/(SRP!$B$20:$B$23&lt;=E7618)/(SRP!$C$20:$C$23&gt;=E7618),SRP!$D$20:$D$23)*(G7618/100)*(E7618/1000)),IF(C7618="Wine",SUM(LOOKUP(2,1/(SRP!$B$15:$B$19&lt;=E7618)/(SRP!$C$15:$C$19&gt;=E7618),SRP!$D$15:$D$19)*(G7618/100)*(E7618/1000)),IF(C7618="Ready to Drink",SUM(LOOKUP(2,1/(SRP!$B$10:$B$14&lt;=E7618)/(SRP!$C$10:$C$14&gt;=E7618),SRP!$D$10:$D$14)*(G7618/100)*(E7618/1000)),0))))),2)</f>
        <v>13.68</v>
      </c>
    </row>
    <row r="7619" spans="1:11" x14ac:dyDescent="0.35">
      <c r="A7619" s="2">
        <v>57611</v>
      </c>
      <c r="B7619" s="76" t="s">
        <v>6143</v>
      </c>
      <c r="C7619" s="76" t="s">
        <v>287</v>
      </c>
      <c r="D7619" s="76" t="s">
        <v>5230</v>
      </c>
      <c r="E7619" s="76">
        <v>4260</v>
      </c>
      <c r="F7619" s="76">
        <v>1</v>
      </c>
      <c r="G7619" s="77">
        <v>4.5999999999999996</v>
      </c>
      <c r="H7619" s="76" t="s">
        <v>3324</v>
      </c>
      <c r="I7619" s="77">
        <v>32.99</v>
      </c>
      <c r="J7619" s="2">
        <v>12</v>
      </c>
      <c r="K7619" s="119" cm="1">
        <f t="array" ref="K7619">ROUND(IF(C7619="Beer",SUM(LOOKUP(2,1/(SRP!$B$7:$B$9&lt;=E7619)/(SRP!$C$7:$C$9&gt;=E7619),SRP!$D$7:$D$9)*(G7619/100)*(E7619/1000)),IF(C7619="Spirits",SUM(LOOKUP(2,1/(SRP!$B$2:$B$6&lt;=E7619)/(SRP!$C$2:$C$6&gt;=E7619),SRP!$D$2:$D$6)*(G7619/100)*(E7619/1000)),IF(AND(C7619="Wine",D7619="Fortified Wines"),SUM(LOOKUP(2,1/(SRP!$B$20:$B$23&lt;=E7619)/(SRP!$C$20:$C$23&gt;=E7619),SRP!$D$20:$D$23)*(G7619/100)*(E7619/1000)),IF(C7619="Wine",SUM(LOOKUP(2,1/(SRP!$B$15:$B$19&lt;=E7619)/(SRP!$C$15:$C$19&gt;=E7619),SRP!$D$15:$D$19)*(G7619/100)*(E7619/1000)),IF(C7619="Ready to Drink",SUM(LOOKUP(2,1/(SRP!$B$10:$B$14&lt;=E7619)/(SRP!$C$10:$C$14&gt;=E7619),SRP!$D$10:$D$14)*(G7619/100)*(E7619/1000)),0))))),2)</f>
        <v>13.68</v>
      </c>
    </row>
    <row r="7620" spans="1:11" x14ac:dyDescent="0.35">
      <c r="A7620" s="2">
        <v>57612</v>
      </c>
      <c r="B7620" s="76" t="s">
        <v>6144</v>
      </c>
      <c r="C7620" s="76" t="s">
        <v>287</v>
      </c>
      <c r="D7620" s="76" t="s">
        <v>5230</v>
      </c>
      <c r="E7620" s="76">
        <v>473</v>
      </c>
      <c r="F7620" s="76">
        <v>24</v>
      </c>
      <c r="G7620" s="77">
        <v>4.5999999999999996</v>
      </c>
      <c r="H7620" s="76" t="s">
        <v>3324</v>
      </c>
      <c r="I7620" s="77">
        <v>4.09</v>
      </c>
      <c r="J7620" s="2">
        <v>1</v>
      </c>
      <c r="K7620" s="119" cm="1">
        <f t="array" ref="K7620">ROUND(IF(C7620="Beer",SUM(LOOKUP(2,1/(SRP!$B$7:$B$9&lt;=E7620)/(SRP!$C$7:$C$9&gt;=E7620),SRP!$D$7:$D$9)*(G7620/100)*(E7620/1000)),IF(C7620="Spirits",SUM(LOOKUP(2,1/(SRP!$B$2:$B$6&lt;=E7620)/(SRP!$C$2:$C$6&gt;=E7620),SRP!$D$2:$D$6)*(G7620/100)*(E7620/1000)),IF(AND(C7620="Wine",D7620="Fortified Wines"),SUM(LOOKUP(2,1/(SRP!$B$20:$B$23&lt;=E7620)/(SRP!$C$20:$C$23&gt;=E7620),SRP!$D$20:$D$23)*(G7620/100)*(E7620/1000)),IF(C7620="Wine",SUM(LOOKUP(2,1/(SRP!$B$15:$B$19&lt;=E7620)/(SRP!$C$15:$C$19&gt;=E7620),SRP!$D$15:$D$19)*(G7620/100)*(E7620/1000)),IF(C7620="Ready to Drink",SUM(LOOKUP(2,1/(SRP!$B$10:$B$14&lt;=E7620)/(SRP!$C$10:$C$14&gt;=E7620),SRP!$D$10:$D$14)*(G7620/100)*(E7620/1000)),0))))),2)</f>
        <v>1.52</v>
      </c>
    </row>
    <row r="7621" spans="1:11" x14ac:dyDescent="0.35">
      <c r="A7621" s="2">
        <v>57612</v>
      </c>
      <c r="B7621" s="76" t="s">
        <v>6144</v>
      </c>
      <c r="C7621" s="76" t="s">
        <v>287</v>
      </c>
      <c r="D7621" s="76" t="s">
        <v>5230</v>
      </c>
      <c r="E7621" s="76">
        <v>473</v>
      </c>
      <c r="F7621" s="76">
        <v>24</v>
      </c>
      <c r="G7621" s="77">
        <v>4.5999999999999996</v>
      </c>
      <c r="H7621" s="76" t="s">
        <v>3324</v>
      </c>
      <c r="I7621" s="77">
        <v>4.09</v>
      </c>
      <c r="J7621" s="2">
        <v>1</v>
      </c>
      <c r="K7621" s="119" cm="1">
        <f t="array" ref="K7621">ROUND(IF(C7621="Beer",SUM(LOOKUP(2,1/(SRP!$B$7:$B$9&lt;=E7621)/(SRP!$C$7:$C$9&gt;=E7621),SRP!$D$7:$D$9)*(G7621/100)*(E7621/1000)),IF(C7621="Spirits",SUM(LOOKUP(2,1/(SRP!$B$2:$B$6&lt;=E7621)/(SRP!$C$2:$C$6&gt;=E7621),SRP!$D$2:$D$6)*(G7621/100)*(E7621/1000)),IF(AND(C7621="Wine",D7621="Fortified Wines"),SUM(LOOKUP(2,1/(SRP!$B$20:$B$23&lt;=E7621)/(SRP!$C$20:$C$23&gt;=E7621),SRP!$D$20:$D$23)*(G7621/100)*(E7621/1000)),IF(C7621="Wine",SUM(LOOKUP(2,1/(SRP!$B$15:$B$19&lt;=E7621)/(SRP!$C$15:$C$19&gt;=E7621),SRP!$D$15:$D$19)*(G7621/100)*(E7621/1000)),IF(C7621="Ready to Drink",SUM(LOOKUP(2,1/(SRP!$B$10:$B$14&lt;=E7621)/(SRP!$C$10:$C$14&gt;=E7621),SRP!$D$10:$D$14)*(G7621/100)*(E7621/1000)),0))))),2)</f>
        <v>1.52</v>
      </c>
    </row>
    <row r="7622" spans="1:11" x14ac:dyDescent="0.35">
      <c r="A7622" s="2">
        <v>57613</v>
      </c>
      <c r="B7622" s="76" t="s">
        <v>6145</v>
      </c>
      <c r="C7622" s="76" t="s">
        <v>287</v>
      </c>
      <c r="D7622" s="76" t="s">
        <v>5230</v>
      </c>
      <c r="E7622" s="76">
        <v>473</v>
      </c>
      <c r="F7622" s="76">
        <v>24</v>
      </c>
      <c r="G7622" s="77">
        <v>5</v>
      </c>
      <c r="H7622" s="76" t="s">
        <v>5682</v>
      </c>
      <c r="I7622" s="77">
        <v>5.52</v>
      </c>
      <c r="J7622" s="2">
        <v>1</v>
      </c>
      <c r="K7622" s="119" cm="1">
        <f t="array" ref="K7622">ROUND(IF(C7622="Beer",SUM(LOOKUP(2,1/(SRP!$B$7:$B$9&lt;=E7622)/(SRP!$C$7:$C$9&gt;=E7622),SRP!$D$7:$D$9)*(G7622/100)*(E7622/1000)),IF(C7622="Spirits",SUM(LOOKUP(2,1/(SRP!$B$2:$B$6&lt;=E7622)/(SRP!$C$2:$C$6&gt;=E7622),SRP!$D$2:$D$6)*(G7622/100)*(E7622/1000)),IF(AND(C7622="Wine",D7622="Fortified Wines"),SUM(LOOKUP(2,1/(SRP!$B$20:$B$23&lt;=E7622)/(SRP!$C$20:$C$23&gt;=E7622),SRP!$D$20:$D$23)*(G7622/100)*(E7622/1000)),IF(C7622="Wine",SUM(LOOKUP(2,1/(SRP!$B$15:$B$19&lt;=E7622)/(SRP!$C$15:$C$19&gt;=E7622),SRP!$D$15:$D$19)*(G7622/100)*(E7622/1000)),IF(C7622="Ready to Drink",SUM(LOOKUP(2,1/(SRP!$B$10:$B$14&lt;=E7622)/(SRP!$C$10:$C$14&gt;=E7622),SRP!$D$10:$D$14)*(G7622/100)*(E7622/1000)),0))))),2)</f>
        <v>1.65</v>
      </c>
    </row>
    <row r="7623" spans="1:11" x14ac:dyDescent="0.35">
      <c r="A7623" s="2">
        <v>57613</v>
      </c>
      <c r="B7623" s="76" t="s">
        <v>6145</v>
      </c>
      <c r="C7623" s="76" t="s">
        <v>287</v>
      </c>
      <c r="D7623" s="76" t="s">
        <v>5230</v>
      </c>
      <c r="E7623" s="76">
        <v>473</v>
      </c>
      <c r="F7623" s="76">
        <v>24</v>
      </c>
      <c r="G7623" s="77">
        <v>5</v>
      </c>
      <c r="H7623" s="76" t="s">
        <v>5682</v>
      </c>
      <c r="I7623" s="77">
        <v>5.52</v>
      </c>
      <c r="J7623" s="2">
        <v>1</v>
      </c>
      <c r="K7623" s="119" cm="1">
        <f t="array" ref="K7623">ROUND(IF(C7623="Beer",SUM(LOOKUP(2,1/(SRP!$B$7:$B$9&lt;=E7623)/(SRP!$C$7:$C$9&gt;=E7623),SRP!$D$7:$D$9)*(G7623/100)*(E7623/1000)),IF(C7623="Spirits",SUM(LOOKUP(2,1/(SRP!$B$2:$B$6&lt;=E7623)/(SRP!$C$2:$C$6&gt;=E7623),SRP!$D$2:$D$6)*(G7623/100)*(E7623/1000)),IF(AND(C7623="Wine",D7623="Fortified Wines"),SUM(LOOKUP(2,1/(SRP!$B$20:$B$23&lt;=E7623)/(SRP!$C$20:$C$23&gt;=E7623),SRP!$D$20:$D$23)*(G7623/100)*(E7623/1000)),IF(C7623="Wine",SUM(LOOKUP(2,1/(SRP!$B$15:$B$19&lt;=E7623)/(SRP!$C$15:$C$19&gt;=E7623),SRP!$D$15:$D$19)*(G7623/100)*(E7623/1000)),IF(C7623="Ready to Drink",SUM(LOOKUP(2,1/(SRP!$B$10:$B$14&lt;=E7623)/(SRP!$C$10:$C$14&gt;=E7623),SRP!$D$10:$D$14)*(G7623/100)*(E7623/1000)),0))))),2)</f>
        <v>1.65</v>
      </c>
    </row>
    <row r="7624" spans="1:11" x14ac:dyDescent="0.35">
      <c r="A7624" s="2">
        <v>57614</v>
      </c>
      <c r="B7624" s="76" t="s">
        <v>6146</v>
      </c>
      <c r="C7624" s="76" t="s">
        <v>286</v>
      </c>
      <c r="D7624" s="76" t="s">
        <v>300</v>
      </c>
      <c r="E7624" s="76">
        <v>750</v>
      </c>
      <c r="F7624" s="76">
        <v>12</v>
      </c>
      <c r="G7624" s="77">
        <v>13</v>
      </c>
      <c r="H7624" s="76" t="s">
        <v>3300</v>
      </c>
      <c r="I7624" s="77">
        <v>15.99</v>
      </c>
      <c r="J7624" s="2">
        <v>1</v>
      </c>
      <c r="K7624" s="119" cm="1">
        <f t="array" ref="K7624">ROUND(IF(C7624="Beer",SUM(LOOKUP(2,1/(SRP!$B$7:$B$9&lt;=E7624)/(SRP!$C$7:$C$9&gt;=E7624),SRP!$D$7:$D$9)*(G7624/100)*(E7624/1000)),IF(C7624="Spirits",SUM(LOOKUP(2,1/(SRP!$B$2:$B$6&lt;=E7624)/(SRP!$C$2:$C$6&gt;=E7624),SRP!$D$2:$D$6)*(G7624/100)*(E7624/1000)),IF(AND(C7624="Wine",D7624="Fortified Wines"),SUM(LOOKUP(2,1/(SRP!$B$20:$B$23&lt;=E7624)/(SRP!$C$20:$C$23&gt;=E7624),SRP!$D$20:$D$23)*(G7624/100)*(E7624/1000)),IF(C7624="Wine",SUM(LOOKUP(2,1/(SRP!$B$15:$B$19&lt;=E7624)/(SRP!$C$15:$C$19&gt;=E7624),SRP!$D$15:$D$19)*(G7624/100)*(E7624/1000)),IF(C7624="Ready to Drink",SUM(LOOKUP(2,1/(SRP!$B$10:$B$14&lt;=E7624)/(SRP!$C$10:$C$14&gt;=E7624),SRP!$D$10:$D$14)*(G7624/100)*(E7624/1000)),0))))),2)</f>
        <v>6.81</v>
      </c>
    </row>
    <row r="7625" spans="1:11" x14ac:dyDescent="0.35">
      <c r="A7625" s="2">
        <v>57632</v>
      </c>
      <c r="B7625" s="76" t="s">
        <v>7002</v>
      </c>
      <c r="C7625" s="76" t="s">
        <v>286</v>
      </c>
      <c r="D7625" s="76" t="s">
        <v>5236</v>
      </c>
      <c r="E7625" s="76">
        <v>750</v>
      </c>
      <c r="F7625" s="76">
        <v>12</v>
      </c>
      <c r="G7625" s="77">
        <v>9.5</v>
      </c>
      <c r="H7625" s="76" t="s">
        <v>3294</v>
      </c>
      <c r="I7625" s="77">
        <v>18.989999999999998</v>
      </c>
      <c r="J7625" s="2">
        <v>1</v>
      </c>
      <c r="K7625" s="119" cm="1">
        <f t="array" ref="K7625">ROUND(IF(C7625="Beer",SUM(LOOKUP(2,1/(SRP!$B$7:$B$9&lt;=E7625)/(SRP!$C$7:$C$9&gt;=E7625),SRP!$D$7:$D$9)*(G7625/100)*(E7625/1000)),IF(C7625="Spirits",SUM(LOOKUP(2,1/(SRP!$B$2:$B$6&lt;=E7625)/(SRP!$C$2:$C$6&gt;=E7625),SRP!$D$2:$D$6)*(G7625/100)*(E7625/1000)),IF(AND(C7625="Wine",D7625="Fortified Wines"),SUM(LOOKUP(2,1/(SRP!$B$20:$B$23&lt;=E7625)/(SRP!$C$20:$C$23&gt;=E7625),SRP!$D$20:$D$23)*(G7625/100)*(E7625/1000)),IF(C7625="Wine",SUM(LOOKUP(2,1/(SRP!$B$15:$B$19&lt;=E7625)/(SRP!$C$15:$C$19&gt;=E7625),SRP!$D$15:$D$19)*(G7625/100)*(E7625/1000)),IF(C7625="Ready to Drink",SUM(LOOKUP(2,1/(SRP!$B$10:$B$14&lt;=E7625)/(SRP!$C$10:$C$14&gt;=E7625),SRP!$D$10:$D$14)*(G7625/100)*(E7625/1000)),0))))),2)</f>
        <v>4.97</v>
      </c>
    </row>
    <row r="7626" spans="1:11" x14ac:dyDescent="0.35">
      <c r="A7626" s="2">
        <v>57633</v>
      </c>
      <c r="B7626" s="76" t="s">
        <v>6147</v>
      </c>
      <c r="C7626" s="76" t="s">
        <v>286</v>
      </c>
      <c r="D7626" s="76" t="s">
        <v>5236</v>
      </c>
      <c r="E7626" s="76">
        <v>750</v>
      </c>
      <c r="F7626" s="76">
        <v>12</v>
      </c>
      <c r="G7626" s="77">
        <v>13.5</v>
      </c>
      <c r="H7626" s="76" t="s">
        <v>3316</v>
      </c>
      <c r="I7626" s="77">
        <v>23.99</v>
      </c>
      <c r="J7626" s="2">
        <v>1</v>
      </c>
      <c r="K7626" s="119" cm="1">
        <f t="array" ref="K7626">ROUND(IF(C7626="Beer",SUM(LOOKUP(2,1/(SRP!$B$7:$B$9&lt;=E7626)/(SRP!$C$7:$C$9&gt;=E7626),SRP!$D$7:$D$9)*(G7626/100)*(E7626/1000)),IF(C7626="Spirits",SUM(LOOKUP(2,1/(SRP!$B$2:$B$6&lt;=E7626)/(SRP!$C$2:$C$6&gt;=E7626),SRP!$D$2:$D$6)*(G7626/100)*(E7626/1000)),IF(AND(C7626="Wine",D7626="Fortified Wines"),SUM(LOOKUP(2,1/(SRP!$B$20:$B$23&lt;=E7626)/(SRP!$C$20:$C$23&gt;=E7626),SRP!$D$20:$D$23)*(G7626/100)*(E7626/1000)),IF(C7626="Wine",SUM(LOOKUP(2,1/(SRP!$B$15:$B$19&lt;=E7626)/(SRP!$C$15:$C$19&gt;=E7626),SRP!$D$15:$D$19)*(G7626/100)*(E7626/1000)),IF(C7626="Ready to Drink",SUM(LOOKUP(2,1/(SRP!$B$10:$B$14&lt;=E7626)/(SRP!$C$10:$C$14&gt;=E7626),SRP!$D$10:$D$14)*(G7626/100)*(E7626/1000)),0))))),2)</f>
        <v>7.07</v>
      </c>
    </row>
    <row r="7627" spans="1:11" x14ac:dyDescent="0.35">
      <c r="A7627" s="2">
        <v>57634</v>
      </c>
      <c r="B7627" s="76" t="s">
        <v>7003</v>
      </c>
      <c r="C7627" s="76" t="s">
        <v>286</v>
      </c>
      <c r="D7627" s="76" t="s">
        <v>5236</v>
      </c>
      <c r="E7627" s="76">
        <v>750</v>
      </c>
      <c r="F7627" s="76">
        <v>12</v>
      </c>
      <c r="G7627" s="77">
        <v>12.5</v>
      </c>
      <c r="H7627" s="76" t="s">
        <v>3303</v>
      </c>
      <c r="I7627" s="77">
        <v>16.989999999999998</v>
      </c>
      <c r="J7627" s="2">
        <v>1</v>
      </c>
      <c r="K7627" s="119" cm="1">
        <f t="array" ref="K7627">ROUND(IF(C7627="Beer",SUM(LOOKUP(2,1/(SRP!$B$7:$B$9&lt;=E7627)/(SRP!$C$7:$C$9&gt;=E7627),SRP!$D$7:$D$9)*(G7627/100)*(E7627/1000)),IF(C7627="Spirits",SUM(LOOKUP(2,1/(SRP!$B$2:$B$6&lt;=E7627)/(SRP!$C$2:$C$6&gt;=E7627),SRP!$D$2:$D$6)*(G7627/100)*(E7627/1000)),IF(AND(C7627="Wine",D7627="Fortified Wines"),SUM(LOOKUP(2,1/(SRP!$B$20:$B$23&lt;=E7627)/(SRP!$C$20:$C$23&gt;=E7627),SRP!$D$20:$D$23)*(G7627/100)*(E7627/1000)),IF(C7627="Wine",SUM(LOOKUP(2,1/(SRP!$B$15:$B$19&lt;=E7627)/(SRP!$C$15:$C$19&gt;=E7627),SRP!$D$15:$D$19)*(G7627/100)*(E7627/1000)),IF(C7627="Ready to Drink",SUM(LOOKUP(2,1/(SRP!$B$10:$B$14&lt;=E7627)/(SRP!$C$10:$C$14&gt;=E7627),SRP!$D$10:$D$14)*(G7627/100)*(E7627/1000)),0))))),2)</f>
        <v>6.54</v>
      </c>
    </row>
    <row r="7628" spans="1:11" x14ac:dyDescent="0.35">
      <c r="A7628" s="2">
        <v>57635</v>
      </c>
      <c r="B7628" s="76" t="s">
        <v>6148</v>
      </c>
      <c r="C7628" s="76" t="s">
        <v>287</v>
      </c>
      <c r="D7628" s="76" t="s">
        <v>5266</v>
      </c>
      <c r="E7628" s="76">
        <v>473</v>
      </c>
      <c r="F7628" s="76">
        <v>24</v>
      </c>
      <c r="G7628" s="77">
        <v>4.3</v>
      </c>
      <c r="H7628" s="76" t="s">
        <v>3325</v>
      </c>
      <c r="I7628" s="77">
        <v>4.29</v>
      </c>
      <c r="J7628" s="2">
        <v>1</v>
      </c>
      <c r="K7628" s="119" cm="1">
        <f t="array" ref="K7628">ROUND(IF(C7628="Beer",SUM(LOOKUP(2,1/(SRP!$B$7:$B$9&lt;=E7628)/(SRP!$C$7:$C$9&gt;=E7628),SRP!$D$7:$D$9)*(G7628/100)*(E7628/1000)),IF(C7628="Spirits",SUM(LOOKUP(2,1/(SRP!$B$2:$B$6&lt;=E7628)/(SRP!$C$2:$C$6&gt;=E7628),SRP!$D$2:$D$6)*(G7628/100)*(E7628/1000)),IF(AND(C7628="Wine",D7628="Fortified Wines"),SUM(LOOKUP(2,1/(SRP!$B$20:$B$23&lt;=E7628)/(SRP!$C$20:$C$23&gt;=E7628),SRP!$D$20:$D$23)*(G7628/100)*(E7628/1000)),IF(C7628="Wine",SUM(LOOKUP(2,1/(SRP!$B$15:$B$19&lt;=E7628)/(SRP!$C$15:$C$19&gt;=E7628),SRP!$D$15:$D$19)*(G7628/100)*(E7628/1000)),IF(C7628="Ready to Drink",SUM(LOOKUP(2,1/(SRP!$B$10:$B$14&lt;=E7628)/(SRP!$C$10:$C$14&gt;=E7628),SRP!$D$10:$D$14)*(G7628/100)*(E7628/1000)),0))))),2)</f>
        <v>1.42</v>
      </c>
    </row>
    <row r="7629" spans="1:11" x14ac:dyDescent="0.35">
      <c r="A7629" s="2">
        <v>57635</v>
      </c>
      <c r="B7629" s="76" t="s">
        <v>6148</v>
      </c>
      <c r="C7629" s="76" t="s">
        <v>287</v>
      </c>
      <c r="D7629" s="76" t="s">
        <v>5266</v>
      </c>
      <c r="E7629" s="76">
        <v>473</v>
      </c>
      <c r="F7629" s="76">
        <v>24</v>
      </c>
      <c r="G7629" s="77">
        <v>4.3</v>
      </c>
      <c r="H7629" s="76" t="s">
        <v>3325</v>
      </c>
      <c r="I7629" s="77">
        <v>4.29</v>
      </c>
      <c r="J7629" s="2">
        <v>1</v>
      </c>
      <c r="K7629" s="119" cm="1">
        <f t="array" ref="K7629">ROUND(IF(C7629="Beer",SUM(LOOKUP(2,1/(SRP!$B$7:$B$9&lt;=E7629)/(SRP!$C$7:$C$9&gt;=E7629),SRP!$D$7:$D$9)*(G7629/100)*(E7629/1000)),IF(C7629="Spirits",SUM(LOOKUP(2,1/(SRP!$B$2:$B$6&lt;=E7629)/(SRP!$C$2:$C$6&gt;=E7629),SRP!$D$2:$D$6)*(G7629/100)*(E7629/1000)),IF(AND(C7629="Wine",D7629="Fortified Wines"),SUM(LOOKUP(2,1/(SRP!$B$20:$B$23&lt;=E7629)/(SRP!$C$20:$C$23&gt;=E7629),SRP!$D$20:$D$23)*(G7629/100)*(E7629/1000)),IF(C7629="Wine",SUM(LOOKUP(2,1/(SRP!$B$15:$B$19&lt;=E7629)/(SRP!$C$15:$C$19&gt;=E7629),SRP!$D$15:$D$19)*(G7629/100)*(E7629/1000)),IF(C7629="Ready to Drink",SUM(LOOKUP(2,1/(SRP!$B$10:$B$14&lt;=E7629)/(SRP!$C$10:$C$14&gt;=E7629),SRP!$D$10:$D$14)*(G7629/100)*(E7629/1000)),0))))),2)</f>
        <v>1.42</v>
      </c>
    </row>
    <row r="7630" spans="1:11" x14ac:dyDescent="0.35">
      <c r="A7630" s="2">
        <v>57636</v>
      </c>
      <c r="B7630" s="76" t="s">
        <v>6149</v>
      </c>
      <c r="C7630" s="76" t="s">
        <v>287</v>
      </c>
      <c r="D7630" s="76" t="s">
        <v>5240</v>
      </c>
      <c r="E7630" s="76">
        <v>473</v>
      </c>
      <c r="F7630" s="76">
        <v>24</v>
      </c>
      <c r="G7630" s="77">
        <v>6.5</v>
      </c>
      <c r="H7630" s="76" t="s">
        <v>3325</v>
      </c>
      <c r="I7630" s="77">
        <v>4.29</v>
      </c>
      <c r="J7630" s="2">
        <v>1</v>
      </c>
      <c r="K7630" s="119" cm="1">
        <f t="array" ref="K7630">ROUND(IF(C7630="Beer",SUM(LOOKUP(2,1/(SRP!$B$7:$B$9&lt;=E7630)/(SRP!$C$7:$C$9&gt;=E7630),SRP!$D$7:$D$9)*(G7630/100)*(E7630/1000)),IF(C7630="Spirits",SUM(LOOKUP(2,1/(SRP!$B$2:$B$6&lt;=E7630)/(SRP!$C$2:$C$6&gt;=E7630),SRP!$D$2:$D$6)*(G7630/100)*(E7630/1000)),IF(AND(C7630="Wine",D7630="Fortified Wines"),SUM(LOOKUP(2,1/(SRP!$B$20:$B$23&lt;=E7630)/(SRP!$C$20:$C$23&gt;=E7630),SRP!$D$20:$D$23)*(G7630/100)*(E7630/1000)),IF(C7630="Wine",SUM(LOOKUP(2,1/(SRP!$B$15:$B$19&lt;=E7630)/(SRP!$C$15:$C$19&gt;=E7630),SRP!$D$15:$D$19)*(G7630/100)*(E7630/1000)),IF(C7630="Ready to Drink",SUM(LOOKUP(2,1/(SRP!$B$10:$B$14&lt;=E7630)/(SRP!$C$10:$C$14&gt;=E7630),SRP!$D$10:$D$14)*(G7630/100)*(E7630/1000)),0))))),2)</f>
        <v>2.15</v>
      </c>
    </row>
    <row r="7631" spans="1:11" x14ac:dyDescent="0.35">
      <c r="A7631" s="2">
        <v>57636</v>
      </c>
      <c r="B7631" s="76" t="s">
        <v>6149</v>
      </c>
      <c r="C7631" s="76" t="s">
        <v>287</v>
      </c>
      <c r="D7631" s="76" t="s">
        <v>5240</v>
      </c>
      <c r="E7631" s="76">
        <v>473</v>
      </c>
      <c r="F7631" s="76">
        <v>24</v>
      </c>
      <c r="G7631" s="77">
        <v>6.5</v>
      </c>
      <c r="H7631" s="76" t="s">
        <v>3325</v>
      </c>
      <c r="I7631" s="77">
        <v>4.29</v>
      </c>
      <c r="J7631" s="2">
        <v>1</v>
      </c>
      <c r="K7631" s="119" cm="1">
        <f t="array" ref="K7631">ROUND(IF(C7631="Beer",SUM(LOOKUP(2,1/(SRP!$B$7:$B$9&lt;=E7631)/(SRP!$C$7:$C$9&gt;=E7631),SRP!$D$7:$D$9)*(G7631/100)*(E7631/1000)),IF(C7631="Spirits",SUM(LOOKUP(2,1/(SRP!$B$2:$B$6&lt;=E7631)/(SRP!$C$2:$C$6&gt;=E7631),SRP!$D$2:$D$6)*(G7631/100)*(E7631/1000)),IF(AND(C7631="Wine",D7631="Fortified Wines"),SUM(LOOKUP(2,1/(SRP!$B$20:$B$23&lt;=E7631)/(SRP!$C$20:$C$23&gt;=E7631),SRP!$D$20:$D$23)*(G7631/100)*(E7631/1000)),IF(C7631="Wine",SUM(LOOKUP(2,1/(SRP!$B$15:$B$19&lt;=E7631)/(SRP!$C$15:$C$19&gt;=E7631),SRP!$D$15:$D$19)*(G7631/100)*(E7631/1000)),IF(C7631="Ready to Drink",SUM(LOOKUP(2,1/(SRP!$B$10:$B$14&lt;=E7631)/(SRP!$C$10:$C$14&gt;=E7631),SRP!$D$10:$D$14)*(G7631/100)*(E7631/1000)),0))))),2)</f>
        <v>2.15</v>
      </c>
    </row>
    <row r="7632" spans="1:11" x14ac:dyDescent="0.35">
      <c r="A7632" s="2">
        <v>57662</v>
      </c>
      <c r="B7632" s="76" t="s">
        <v>6357</v>
      </c>
      <c r="C7632" s="76" t="s">
        <v>285</v>
      </c>
      <c r="D7632" s="76" t="s">
        <v>6954</v>
      </c>
      <c r="E7632" s="76">
        <v>750</v>
      </c>
      <c r="F7632" s="76">
        <v>12</v>
      </c>
      <c r="G7632" s="77">
        <v>45</v>
      </c>
      <c r="H7632" s="76" t="s">
        <v>3303</v>
      </c>
      <c r="I7632" s="77">
        <v>49.99</v>
      </c>
      <c r="J7632" s="2">
        <v>1</v>
      </c>
      <c r="K7632" s="119" cm="1">
        <f t="array" ref="K7632">ROUND(IF(C7632="Beer",SUM(LOOKUP(2,1/(SRP!$B$7:$B$9&lt;=E7632)/(SRP!$C$7:$C$9&gt;=E7632),SRP!$D$7:$D$9)*(G7632/100)*(E7632/1000)),IF(C7632="Spirits",SUM(LOOKUP(2,1/(SRP!$B$2:$B$6&lt;=E7632)/(SRP!$C$2:$C$6&gt;=E7632),SRP!$D$2:$D$6)*(G7632/100)*(E7632/1000)),IF(AND(C7632="Wine",D7632="Fortified Wines"),SUM(LOOKUP(2,1/(SRP!$B$20:$B$23&lt;=E7632)/(SRP!$C$20:$C$23&gt;=E7632),SRP!$D$20:$D$23)*(G7632/100)*(E7632/1000)),IF(C7632="Wine",SUM(LOOKUP(2,1/(SRP!$B$15:$B$19&lt;=E7632)/(SRP!$C$15:$C$19&gt;=E7632),SRP!$D$15:$D$19)*(G7632/100)*(E7632/1000)),IF(C7632="Ready to Drink",SUM(LOOKUP(2,1/(SRP!$B$10:$B$14&lt;=E7632)/(SRP!$C$10:$C$14&gt;=E7632),SRP!$D$10:$D$14)*(G7632/100)*(E7632/1000)),0))))),2)</f>
        <v>23.56</v>
      </c>
    </row>
    <row r="7633" spans="1:11" x14ac:dyDescent="0.35">
      <c r="A7633" s="2">
        <v>57671</v>
      </c>
      <c r="B7633" s="76" t="s">
        <v>6150</v>
      </c>
      <c r="C7633" s="76" t="s">
        <v>286</v>
      </c>
      <c r="D7633" s="76" t="s">
        <v>5236</v>
      </c>
      <c r="E7633" s="76">
        <v>750</v>
      </c>
      <c r="F7633" s="76">
        <v>12</v>
      </c>
      <c r="G7633" s="77">
        <v>12</v>
      </c>
      <c r="H7633" s="76" t="s">
        <v>3307</v>
      </c>
      <c r="I7633" s="77">
        <v>20.99</v>
      </c>
      <c r="J7633" s="2">
        <v>1</v>
      </c>
      <c r="K7633" s="119" cm="1">
        <f t="array" ref="K7633">ROUND(IF(C7633="Beer",SUM(LOOKUP(2,1/(SRP!$B$7:$B$9&lt;=E7633)/(SRP!$C$7:$C$9&gt;=E7633),SRP!$D$7:$D$9)*(G7633/100)*(E7633/1000)),IF(C7633="Spirits",SUM(LOOKUP(2,1/(SRP!$B$2:$B$6&lt;=E7633)/(SRP!$C$2:$C$6&gt;=E7633),SRP!$D$2:$D$6)*(G7633/100)*(E7633/1000)),IF(AND(C7633="Wine",D7633="Fortified Wines"),SUM(LOOKUP(2,1/(SRP!$B$20:$B$23&lt;=E7633)/(SRP!$C$20:$C$23&gt;=E7633),SRP!$D$20:$D$23)*(G7633/100)*(E7633/1000)),IF(C7633="Wine",SUM(LOOKUP(2,1/(SRP!$B$15:$B$19&lt;=E7633)/(SRP!$C$15:$C$19&gt;=E7633),SRP!$D$15:$D$19)*(G7633/100)*(E7633/1000)),IF(C7633="Ready to Drink",SUM(LOOKUP(2,1/(SRP!$B$10:$B$14&lt;=E7633)/(SRP!$C$10:$C$14&gt;=E7633),SRP!$D$10:$D$14)*(G7633/100)*(E7633/1000)),0))))),2)</f>
        <v>6.28</v>
      </c>
    </row>
    <row r="7634" spans="1:11" x14ac:dyDescent="0.35">
      <c r="A7634" s="2">
        <v>57673</v>
      </c>
      <c r="B7634" s="76" t="s">
        <v>6151</v>
      </c>
      <c r="C7634" s="76" t="s">
        <v>287</v>
      </c>
      <c r="D7634" s="76" t="s">
        <v>5292</v>
      </c>
      <c r="E7634" s="76">
        <v>473</v>
      </c>
      <c r="F7634" s="76">
        <v>24</v>
      </c>
      <c r="G7634" s="77">
        <v>5</v>
      </c>
      <c r="H7634" s="76" t="s">
        <v>3301</v>
      </c>
      <c r="I7634" s="77">
        <v>3.99</v>
      </c>
      <c r="J7634" s="2">
        <v>1</v>
      </c>
      <c r="K7634" s="119" cm="1">
        <f t="array" ref="K7634">ROUND(IF(C7634="Beer",SUM(LOOKUP(2,1/(SRP!$B$7:$B$9&lt;=E7634)/(SRP!$C$7:$C$9&gt;=E7634),SRP!$D$7:$D$9)*(G7634/100)*(E7634/1000)),IF(C7634="Spirits",SUM(LOOKUP(2,1/(SRP!$B$2:$B$6&lt;=E7634)/(SRP!$C$2:$C$6&gt;=E7634),SRP!$D$2:$D$6)*(G7634/100)*(E7634/1000)),IF(AND(C7634="Wine",D7634="Fortified Wines"),SUM(LOOKUP(2,1/(SRP!$B$20:$B$23&lt;=E7634)/(SRP!$C$20:$C$23&gt;=E7634),SRP!$D$20:$D$23)*(G7634/100)*(E7634/1000)),IF(C7634="Wine",SUM(LOOKUP(2,1/(SRP!$B$15:$B$19&lt;=E7634)/(SRP!$C$15:$C$19&gt;=E7634),SRP!$D$15:$D$19)*(G7634/100)*(E7634/1000)),IF(C7634="Ready to Drink",SUM(LOOKUP(2,1/(SRP!$B$10:$B$14&lt;=E7634)/(SRP!$C$10:$C$14&gt;=E7634),SRP!$D$10:$D$14)*(G7634/100)*(E7634/1000)),0))))),2)</f>
        <v>1.65</v>
      </c>
    </row>
    <row r="7635" spans="1:11" x14ac:dyDescent="0.35">
      <c r="A7635" s="2">
        <v>57673</v>
      </c>
      <c r="B7635" s="76" t="s">
        <v>6151</v>
      </c>
      <c r="C7635" s="76" t="s">
        <v>287</v>
      </c>
      <c r="D7635" s="76" t="s">
        <v>5292</v>
      </c>
      <c r="E7635" s="76">
        <v>473</v>
      </c>
      <c r="F7635" s="76">
        <v>24</v>
      </c>
      <c r="G7635" s="77">
        <v>5</v>
      </c>
      <c r="H7635" s="76" t="s">
        <v>3301</v>
      </c>
      <c r="I7635" s="77">
        <v>3.99</v>
      </c>
      <c r="J7635" s="2">
        <v>1</v>
      </c>
      <c r="K7635" s="119" cm="1">
        <f t="array" ref="K7635">ROUND(IF(C7635="Beer",SUM(LOOKUP(2,1/(SRP!$B$7:$B$9&lt;=E7635)/(SRP!$C$7:$C$9&gt;=E7635),SRP!$D$7:$D$9)*(G7635/100)*(E7635/1000)),IF(C7635="Spirits",SUM(LOOKUP(2,1/(SRP!$B$2:$B$6&lt;=E7635)/(SRP!$C$2:$C$6&gt;=E7635),SRP!$D$2:$D$6)*(G7635/100)*(E7635/1000)),IF(AND(C7635="Wine",D7635="Fortified Wines"),SUM(LOOKUP(2,1/(SRP!$B$20:$B$23&lt;=E7635)/(SRP!$C$20:$C$23&gt;=E7635),SRP!$D$20:$D$23)*(G7635/100)*(E7635/1000)),IF(C7635="Wine",SUM(LOOKUP(2,1/(SRP!$B$15:$B$19&lt;=E7635)/(SRP!$C$15:$C$19&gt;=E7635),SRP!$D$15:$D$19)*(G7635/100)*(E7635/1000)),IF(C7635="Ready to Drink",SUM(LOOKUP(2,1/(SRP!$B$10:$B$14&lt;=E7635)/(SRP!$C$10:$C$14&gt;=E7635),SRP!$D$10:$D$14)*(G7635/100)*(E7635/1000)),0))))),2)</f>
        <v>1.65</v>
      </c>
    </row>
    <row r="7636" spans="1:11" x14ac:dyDescent="0.35">
      <c r="A7636" s="2">
        <v>57674</v>
      </c>
      <c r="B7636" s="76" t="s">
        <v>4295</v>
      </c>
      <c r="C7636" s="76" t="s">
        <v>287</v>
      </c>
      <c r="D7636" s="76" t="s">
        <v>5271</v>
      </c>
      <c r="E7636" s="76">
        <v>473</v>
      </c>
      <c r="F7636" s="76">
        <v>24</v>
      </c>
      <c r="G7636" s="77">
        <v>2.5</v>
      </c>
      <c r="H7636" s="76" t="s">
        <v>3301</v>
      </c>
      <c r="I7636" s="77">
        <v>3.69</v>
      </c>
      <c r="J7636" s="2">
        <v>1</v>
      </c>
      <c r="K7636" s="119" cm="1">
        <f t="array" ref="K7636">ROUND(IF(C7636="Beer",SUM(LOOKUP(2,1/(SRP!$B$7:$B$9&lt;=E7636)/(SRP!$C$7:$C$9&gt;=E7636),SRP!$D$7:$D$9)*(G7636/100)*(E7636/1000)),IF(C7636="Spirits",SUM(LOOKUP(2,1/(SRP!$B$2:$B$6&lt;=E7636)/(SRP!$C$2:$C$6&gt;=E7636),SRP!$D$2:$D$6)*(G7636/100)*(E7636/1000)),IF(AND(C7636="Wine",D7636="Fortified Wines"),SUM(LOOKUP(2,1/(SRP!$B$20:$B$23&lt;=E7636)/(SRP!$C$20:$C$23&gt;=E7636),SRP!$D$20:$D$23)*(G7636/100)*(E7636/1000)),IF(C7636="Wine",SUM(LOOKUP(2,1/(SRP!$B$15:$B$19&lt;=E7636)/(SRP!$C$15:$C$19&gt;=E7636),SRP!$D$15:$D$19)*(G7636/100)*(E7636/1000)),IF(C7636="Ready to Drink",SUM(LOOKUP(2,1/(SRP!$B$10:$B$14&lt;=E7636)/(SRP!$C$10:$C$14&gt;=E7636),SRP!$D$10:$D$14)*(G7636/100)*(E7636/1000)),0))))),2)</f>
        <v>0.83</v>
      </c>
    </row>
    <row r="7637" spans="1:11" x14ac:dyDescent="0.35">
      <c r="A7637" s="2">
        <v>57674</v>
      </c>
      <c r="B7637" s="76" t="s">
        <v>4295</v>
      </c>
      <c r="C7637" s="76" t="s">
        <v>287</v>
      </c>
      <c r="D7637" s="76" t="s">
        <v>5271</v>
      </c>
      <c r="E7637" s="76">
        <v>473</v>
      </c>
      <c r="F7637" s="76">
        <v>24</v>
      </c>
      <c r="G7637" s="77">
        <v>2.5</v>
      </c>
      <c r="H7637" s="76" t="s">
        <v>3301</v>
      </c>
      <c r="I7637" s="77">
        <v>3.69</v>
      </c>
      <c r="J7637" s="2">
        <v>1</v>
      </c>
      <c r="K7637" s="119" cm="1">
        <f t="array" ref="K7637">ROUND(IF(C7637="Beer",SUM(LOOKUP(2,1/(SRP!$B$7:$B$9&lt;=E7637)/(SRP!$C$7:$C$9&gt;=E7637),SRP!$D$7:$D$9)*(G7637/100)*(E7637/1000)),IF(C7637="Spirits",SUM(LOOKUP(2,1/(SRP!$B$2:$B$6&lt;=E7637)/(SRP!$C$2:$C$6&gt;=E7637),SRP!$D$2:$D$6)*(G7637/100)*(E7637/1000)),IF(AND(C7637="Wine",D7637="Fortified Wines"),SUM(LOOKUP(2,1/(SRP!$B$20:$B$23&lt;=E7637)/(SRP!$C$20:$C$23&gt;=E7637),SRP!$D$20:$D$23)*(G7637/100)*(E7637/1000)),IF(C7637="Wine",SUM(LOOKUP(2,1/(SRP!$B$15:$B$19&lt;=E7637)/(SRP!$C$15:$C$19&gt;=E7637),SRP!$D$15:$D$19)*(G7637/100)*(E7637/1000)),IF(C7637="Ready to Drink",SUM(LOOKUP(2,1/(SRP!$B$10:$B$14&lt;=E7637)/(SRP!$C$10:$C$14&gt;=E7637),SRP!$D$10:$D$14)*(G7637/100)*(E7637/1000)),0))))),2)</f>
        <v>0.83</v>
      </c>
    </row>
    <row r="7638" spans="1:11" x14ac:dyDescent="0.35">
      <c r="A7638" s="2">
        <v>57676</v>
      </c>
      <c r="B7638" s="76" t="s">
        <v>6152</v>
      </c>
      <c r="C7638" s="76" t="s">
        <v>287</v>
      </c>
      <c r="D7638" s="76" t="s">
        <v>5240</v>
      </c>
      <c r="E7638" s="76">
        <v>473</v>
      </c>
      <c r="F7638" s="76">
        <v>24</v>
      </c>
      <c r="G7638" s="77">
        <v>6.5</v>
      </c>
      <c r="H7638" s="76" t="s">
        <v>3301</v>
      </c>
      <c r="I7638" s="77">
        <v>3.99</v>
      </c>
      <c r="J7638" s="2">
        <v>1</v>
      </c>
      <c r="K7638" s="119" cm="1">
        <f t="array" ref="K7638">ROUND(IF(C7638="Beer",SUM(LOOKUP(2,1/(SRP!$B$7:$B$9&lt;=E7638)/(SRP!$C$7:$C$9&gt;=E7638),SRP!$D$7:$D$9)*(G7638/100)*(E7638/1000)),IF(C7638="Spirits",SUM(LOOKUP(2,1/(SRP!$B$2:$B$6&lt;=E7638)/(SRP!$C$2:$C$6&gt;=E7638),SRP!$D$2:$D$6)*(G7638/100)*(E7638/1000)),IF(AND(C7638="Wine",D7638="Fortified Wines"),SUM(LOOKUP(2,1/(SRP!$B$20:$B$23&lt;=E7638)/(SRP!$C$20:$C$23&gt;=E7638),SRP!$D$20:$D$23)*(G7638/100)*(E7638/1000)),IF(C7638="Wine",SUM(LOOKUP(2,1/(SRP!$B$15:$B$19&lt;=E7638)/(SRP!$C$15:$C$19&gt;=E7638),SRP!$D$15:$D$19)*(G7638/100)*(E7638/1000)),IF(C7638="Ready to Drink",SUM(LOOKUP(2,1/(SRP!$B$10:$B$14&lt;=E7638)/(SRP!$C$10:$C$14&gt;=E7638),SRP!$D$10:$D$14)*(G7638/100)*(E7638/1000)),0))))),2)</f>
        <v>2.15</v>
      </c>
    </row>
    <row r="7639" spans="1:11" x14ac:dyDescent="0.35">
      <c r="A7639" s="2">
        <v>57676</v>
      </c>
      <c r="B7639" s="76" t="s">
        <v>6152</v>
      </c>
      <c r="C7639" s="76" t="s">
        <v>287</v>
      </c>
      <c r="D7639" s="76" t="s">
        <v>5240</v>
      </c>
      <c r="E7639" s="76">
        <v>473</v>
      </c>
      <c r="F7639" s="76">
        <v>24</v>
      </c>
      <c r="G7639" s="77">
        <v>6.5</v>
      </c>
      <c r="H7639" s="76" t="s">
        <v>3301</v>
      </c>
      <c r="I7639" s="77">
        <v>3.99</v>
      </c>
      <c r="J7639" s="2">
        <v>1</v>
      </c>
      <c r="K7639" s="119" cm="1">
        <f t="array" ref="K7639">ROUND(IF(C7639="Beer",SUM(LOOKUP(2,1/(SRP!$B$7:$B$9&lt;=E7639)/(SRP!$C$7:$C$9&gt;=E7639),SRP!$D$7:$D$9)*(G7639/100)*(E7639/1000)),IF(C7639="Spirits",SUM(LOOKUP(2,1/(SRP!$B$2:$B$6&lt;=E7639)/(SRP!$C$2:$C$6&gt;=E7639),SRP!$D$2:$D$6)*(G7639/100)*(E7639/1000)),IF(AND(C7639="Wine",D7639="Fortified Wines"),SUM(LOOKUP(2,1/(SRP!$B$20:$B$23&lt;=E7639)/(SRP!$C$20:$C$23&gt;=E7639),SRP!$D$20:$D$23)*(G7639/100)*(E7639/1000)),IF(C7639="Wine",SUM(LOOKUP(2,1/(SRP!$B$15:$B$19&lt;=E7639)/(SRP!$C$15:$C$19&gt;=E7639),SRP!$D$15:$D$19)*(G7639/100)*(E7639/1000)),IF(C7639="Ready to Drink",SUM(LOOKUP(2,1/(SRP!$B$10:$B$14&lt;=E7639)/(SRP!$C$10:$C$14&gt;=E7639),SRP!$D$10:$D$14)*(G7639/100)*(E7639/1000)),0))))),2)</f>
        <v>2.15</v>
      </c>
    </row>
    <row r="7640" spans="1:11" x14ac:dyDescent="0.35">
      <c r="A7640" s="2">
        <v>57689</v>
      </c>
      <c r="B7640" s="76" t="s">
        <v>6153</v>
      </c>
      <c r="C7640" s="76" t="s">
        <v>287</v>
      </c>
      <c r="D7640" s="76" t="s">
        <v>5240</v>
      </c>
      <c r="E7640" s="76">
        <v>473</v>
      </c>
      <c r="F7640" s="76">
        <v>24</v>
      </c>
      <c r="G7640" s="77">
        <v>6</v>
      </c>
      <c r="H7640" s="76" t="s">
        <v>3380</v>
      </c>
      <c r="I7640" s="77">
        <v>4.49</v>
      </c>
      <c r="J7640" s="2">
        <v>1</v>
      </c>
      <c r="K7640" s="119" cm="1">
        <f t="array" ref="K7640">ROUND(IF(C7640="Beer",SUM(LOOKUP(2,1/(SRP!$B$7:$B$9&lt;=E7640)/(SRP!$C$7:$C$9&gt;=E7640),SRP!$D$7:$D$9)*(G7640/100)*(E7640/1000)),IF(C7640="Spirits",SUM(LOOKUP(2,1/(SRP!$B$2:$B$6&lt;=E7640)/(SRP!$C$2:$C$6&gt;=E7640),SRP!$D$2:$D$6)*(G7640/100)*(E7640/1000)),IF(AND(C7640="Wine",D7640="Fortified Wines"),SUM(LOOKUP(2,1/(SRP!$B$20:$B$23&lt;=E7640)/(SRP!$C$20:$C$23&gt;=E7640),SRP!$D$20:$D$23)*(G7640/100)*(E7640/1000)),IF(C7640="Wine",SUM(LOOKUP(2,1/(SRP!$B$15:$B$19&lt;=E7640)/(SRP!$C$15:$C$19&gt;=E7640),SRP!$D$15:$D$19)*(G7640/100)*(E7640/1000)),IF(C7640="Ready to Drink",SUM(LOOKUP(2,1/(SRP!$B$10:$B$14&lt;=E7640)/(SRP!$C$10:$C$14&gt;=E7640),SRP!$D$10:$D$14)*(G7640/100)*(E7640/1000)),0))))),2)</f>
        <v>1.98</v>
      </c>
    </row>
    <row r="7641" spans="1:11" x14ac:dyDescent="0.35">
      <c r="A7641" s="2">
        <v>57689</v>
      </c>
      <c r="B7641" s="76" t="s">
        <v>6153</v>
      </c>
      <c r="C7641" s="76" t="s">
        <v>287</v>
      </c>
      <c r="D7641" s="76" t="s">
        <v>5240</v>
      </c>
      <c r="E7641" s="76">
        <v>473</v>
      </c>
      <c r="F7641" s="76">
        <v>24</v>
      </c>
      <c r="G7641" s="77">
        <v>6</v>
      </c>
      <c r="H7641" s="76" t="s">
        <v>3380</v>
      </c>
      <c r="I7641" s="77">
        <v>4.49</v>
      </c>
      <c r="J7641" s="2">
        <v>1</v>
      </c>
      <c r="K7641" s="119" cm="1">
        <f t="array" ref="K7641">ROUND(IF(C7641="Beer",SUM(LOOKUP(2,1/(SRP!$B$7:$B$9&lt;=E7641)/(SRP!$C$7:$C$9&gt;=E7641),SRP!$D$7:$D$9)*(G7641/100)*(E7641/1000)),IF(C7641="Spirits",SUM(LOOKUP(2,1/(SRP!$B$2:$B$6&lt;=E7641)/(SRP!$C$2:$C$6&gt;=E7641),SRP!$D$2:$D$6)*(G7641/100)*(E7641/1000)),IF(AND(C7641="Wine",D7641="Fortified Wines"),SUM(LOOKUP(2,1/(SRP!$B$20:$B$23&lt;=E7641)/(SRP!$C$20:$C$23&gt;=E7641),SRP!$D$20:$D$23)*(G7641/100)*(E7641/1000)),IF(C7641="Wine",SUM(LOOKUP(2,1/(SRP!$B$15:$B$19&lt;=E7641)/(SRP!$C$15:$C$19&gt;=E7641),SRP!$D$15:$D$19)*(G7641/100)*(E7641/1000)),IF(C7641="Ready to Drink",SUM(LOOKUP(2,1/(SRP!$B$10:$B$14&lt;=E7641)/(SRP!$C$10:$C$14&gt;=E7641),SRP!$D$10:$D$14)*(G7641/100)*(E7641/1000)),0))))),2)</f>
        <v>1.98</v>
      </c>
    </row>
    <row r="7642" spans="1:11" x14ac:dyDescent="0.35">
      <c r="A7642" s="2">
        <v>57691</v>
      </c>
      <c r="B7642" s="76" t="s">
        <v>6154</v>
      </c>
      <c r="C7642" s="76" t="s">
        <v>286</v>
      </c>
      <c r="D7642" s="76" t="s">
        <v>5236</v>
      </c>
      <c r="E7642" s="76">
        <v>750</v>
      </c>
      <c r="F7642" s="76">
        <v>12</v>
      </c>
      <c r="G7642" s="77">
        <v>13.5</v>
      </c>
      <c r="H7642" s="76" t="s">
        <v>3333</v>
      </c>
      <c r="I7642" s="77">
        <v>22.99</v>
      </c>
      <c r="J7642" s="2">
        <v>1</v>
      </c>
      <c r="K7642" s="119" cm="1">
        <f t="array" ref="K7642">ROUND(IF(C7642="Beer",SUM(LOOKUP(2,1/(SRP!$B$7:$B$9&lt;=E7642)/(SRP!$C$7:$C$9&gt;=E7642),SRP!$D$7:$D$9)*(G7642/100)*(E7642/1000)),IF(C7642="Spirits",SUM(LOOKUP(2,1/(SRP!$B$2:$B$6&lt;=E7642)/(SRP!$C$2:$C$6&gt;=E7642),SRP!$D$2:$D$6)*(G7642/100)*(E7642/1000)),IF(AND(C7642="Wine",D7642="Fortified Wines"),SUM(LOOKUP(2,1/(SRP!$B$20:$B$23&lt;=E7642)/(SRP!$C$20:$C$23&gt;=E7642),SRP!$D$20:$D$23)*(G7642/100)*(E7642/1000)),IF(C7642="Wine",SUM(LOOKUP(2,1/(SRP!$B$15:$B$19&lt;=E7642)/(SRP!$C$15:$C$19&gt;=E7642),SRP!$D$15:$D$19)*(G7642/100)*(E7642/1000)),IF(C7642="Ready to Drink",SUM(LOOKUP(2,1/(SRP!$B$10:$B$14&lt;=E7642)/(SRP!$C$10:$C$14&gt;=E7642),SRP!$D$10:$D$14)*(G7642/100)*(E7642/1000)),0))))),2)</f>
        <v>7.07</v>
      </c>
    </row>
    <row r="7643" spans="1:11" x14ac:dyDescent="0.35">
      <c r="A7643" s="2">
        <v>57694</v>
      </c>
      <c r="B7643" s="76" t="s">
        <v>2394</v>
      </c>
      <c r="C7643" s="76" t="s">
        <v>286</v>
      </c>
      <c r="D7643" s="76" t="s">
        <v>5247</v>
      </c>
      <c r="E7643" s="76">
        <v>375</v>
      </c>
      <c r="F7643" s="76">
        <v>12</v>
      </c>
      <c r="G7643" s="77">
        <v>13.8</v>
      </c>
      <c r="H7643" s="76" t="s">
        <v>5745</v>
      </c>
      <c r="I7643" s="77">
        <v>14.99</v>
      </c>
      <c r="J7643" s="2">
        <v>1</v>
      </c>
      <c r="K7643" s="119" cm="1">
        <f t="array" ref="K7643">ROUND(IF(C7643="Beer",SUM(LOOKUP(2,1/(SRP!$B$7:$B$9&lt;=E7643)/(SRP!$C$7:$C$9&gt;=E7643),SRP!$D$7:$D$9)*(G7643/100)*(E7643/1000)),IF(C7643="Spirits",SUM(LOOKUP(2,1/(SRP!$B$2:$B$6&lt;=E7643)/(SRP!$C$2:$C$6&gt;=E7643),SRP!$D$2:$D$6)*(G7643/100)*(E7643/1000)),IF(AND(C7643="Wine",D7643="Fortified Wines"),SUM(LOOKUP(2,1/(SRP!$B$20:$B$23&lt;=E7643)/(SRP!$C$20:$C$23&gt;=E7643),SRP!$D$20:$D$23)*(G7643/100)*(E7643/1000)),IF(C7643="Wine",SUM(LOOKUP(2,1/(SRP!$B$15:$B$19&lt;=E7643)/(SRP!$C$15:$C$19&gt;=E7643),SRP!$D$15:$D$19)*(G7643/100)*(E7643/1000)),IF(C7643="Ready to Drink",SUM(LOOKUP(2,1/(SRP!$B$10:$B$14&lt;=E7643)/(SRP!$C$10:$C$14&gt;=E7643),SRP!$D$10:$D$14)*(G7643/100)*(E7643/1000)),0))))),2)</f>
        <v>3.83</v>
      </c>
    </row>
    <row r="7644" spans="1:11" x14ac:dyDescent="0.35">
      <c r="A7644" s="2">
        <v>57699</v>
      </c>
      <c r="B7644" s="76" t="s">
        <v>6155</v>
      </c>
      <c r="C7644" s="76" t="s">
        <v>287</v>
      </c>
      <c r="D7644" s="76" t="s">
        <v>5266</v>
      </c>
      <c r="E7644" s="76">
        <v>2130</v>
      </c>
      <c r="F7644" s="76">
        <v>4</v>
      </c>
      <c r="G7644" s="77">
        <v>5</v>
      </c>
      <c r="H7644" s="76" t="s">
        <v>3326</v>
      </c>
      <c r="I7644" s="77">
        <v>16.989999999999998</v>
      </c>
      <c r="J7644" s="2">
        <v>6</v>
      </c>
      <c r="K7644" s="119" cm="1">
        <f t="array" ref="K7644">ROUND(IF(C7644="Beer",SUM(LOOKUP(2,1/(SRP!$B$7:$B$9&lt;=E7644)/(SRP!$C$7:$C$9&gt;=E7644),SRP!$D$7:$D$9)*(G7644/100)*(E7644/1000)),IF(C7644="Spirits",SUM(LOOKUP(2,1/(SRP!$B$2:$B$6&lt;=E7644)/(SRP!$C$2:$C$6&gt;=E7644),SRP!$D$2:$D$6)*(G7644/100)*(E7644/1000)),IF(AND(C7644="Wine",D7644="Fortified Wines"),SUM(LOOKUP(2,1/(SRP!$B$20:$B$23&lt;=E7644)/(SRP!$C$20:$C$23&gt;=E7644),SRP!$D$20:$D$23)*(G7644/100)*(E7644/1000)),IF(C7644="Wine",SUM(LOOKUP(2,1/(SRP!$B$15:$B$19&lt;=E7644)/(SRP!$C$15:$C$19&gt;=E7644),SRP!$D$15:$D$19)*(G7644/100)*(E7644/1000)),IF(C7644="Ready to Drink",SUM(LOOKUP(2,1/(SRP!$B$10:$B$14&lt;=E7644)/(SRP!$C$10:$C$14&gt;=E7644),SRP!$D$10:$D$14)*(G7644/100)*(E7644/1000)),0))))),2)</f>
        <v>7.43</v>
      </c>
    </row>
    <row r="7645" spans="1:11" x14ac:dyDescent="0.35">
      <c r="A7645" s="2">
        <v>57699</v>
      </c>
      <c r="B7645" s="76" t="s">
        <v>6155</v>
      </c>
      <c r="C7645" s="76" t="s">
        <v>287</v>
      </c>
      <c r="D7645" s="76" t="s">
        <v>5266</v>
      </c>
      <c r="E7645" s="76">
        <v>2130</v>
      </c>
      <c r="F7645" s="76">
        <v>4</v>
      </c>
      <c r="G7645" s="77">
        <v>5</v>
      </c>
      <c r="H7645" s="76" t="s">
        <v>3326</v>
      </c>
      <c r="I7645" s="77">
        <v>16.989999999999998</v>
      </c>
      <c r="J7645" s="2">
        <v>6</v>
      </c>
      <c r="K7645" s="119" cm="1">
        <f t="array" ref="K7645">ROUND(IF(C7645="Beer",SUM(LOOKUP(2,1/(SRP!$B$7:$B$9&lt;=E7645)/(SRP!$C$7:$C$9&gt;=E7645),SRP!$D$7:$D$9)*(G7645/100)*(E7645/1000)),IF(C7645="Spirits",SUM(LOOKUP(2,1/(SRP!$B$2:$B$6&lt;=E7645)/(SRP!$C$2:$C$6&gt;=E7645),SRP!$D$2:$D$6)*(G7645/100)*(E7645/1000)),IF(AND(C7645="Wine",D7645="Fortified Wines"),SUM(LOOKUP(2,1/(SRP!$B$20:$B$23&lt;=E7645)/(SRP!$C$20:$C$23&gt;=E7645),SRP!$D$20:$D$23)*(G7645/100)*(E7645/1000)),IF(C7645="Wine",SUM(LOOKUP(2,1/(SRP!$B$15:$B$19&lt;=E7645)/(SRP!$C$15:$C$19&gt;=E7645),SRP!$D$15:$D$19)*(G7645/100)*(E7645/1000)),IF(C7645="Ready to Drink",SUM(LOOKUP(2,1/(SRP!$B$10:$B$14&lt;=E7645)/(SRP!$C$10:$C$14&gt;=E7645),SRP!$D$10:$D$14)*(G7645/100)*(E7645/1000)),0))))),2)</f>
        <v>7.43</v>
      </c>
    </row>
    <row r="7646" spans="1:11" x14ac:dyDescent="0.35">
      <c r="A7646" s="2">
        <v>57704</v>
      </c>
      <c r="B7646" s="76" t="s">
        <v>6156</v>
      </c>
      <c r="C7646" s="76" t="s">
        <v>287</v>
      </c>
      <c r="D7646" s="76" t="s">
        <v>5292</v>
      </c>
      <c r="E7646" s="76">
        <v>473</v>
      </c>
      <c r="F7646" s="76">
        <v>24</v>
      </c>
      <c r="G7646" s="77">
        <v>4.2</v>
      </c>
      <c r="H7646" s="76" t="s">
        <v>3349</v>
      </c>
      <c r="I7646" s="77">
        <v>3.99</v>
      </c>
      <c r="J7646" s="2">
        <v>1</v>
      </c>
      <c r="K7646" s="119" cm="1">
        <f t="array" ref="K7646">ROUND(IF(C7646="Beer",SUM(LOOKUP(2,1/(SRP!$B$7:$B$9&lt;=E7646)/(SRP!$C$7:$C$9&gt;=E7646),SRP!$D$7:$D$9)*(G7646/100)*(E7646/1000)),IF(C7646="Spirits",SUM(LOOKUP(2,1/(SRP!$B$2:$B$6&lt;=E7646)/(SRP!$C$2:$C$6&gt;=E7646),SRP!$D$2:$D$6)*(G7646/100)*(E7646/1000)),IF(AND(C7646="Wine",D7646="Fortified Wines"),SUM(LOOKUP(2,1/(SRP!$B$20:$B$23&lt;=E7646)/(SRP!$C$20:$C$23&gt;=E7646),SRP!$D$20:$D$23)*(G7646/100)*(E7646/1000)),IF(C7646="Wine",SUM(LOOKUP(2,1/(SRP!$B$15:$B$19&lt;=E7646)/(SRP!$C$15:$C$19&gt;=E7646),SRP!$D$15:$D$19)*(G7646/100)*(E7646/1000)),IF(C7646="Ready to Drink",SUM(LOOKUP(2,1/(SRP!$B$10:$B$14&lt;=E7646)/(SRP!$C$10:$C$14&gt;=E7646),SRP!$D$10:$D$14)*(G7646/100)*(E7646/1000)),0))))),2)</f>
        <v>1.39</v>
      </c>
    </row>
    <row r="7647" spans="1:11" x14ac:dyDescent="0.35">
      <c r="A7647" s="2">
        <v>57704</v>
      </c>
      <c r="B7647" s="76" t="s">
        <v>6156</v>
      </c>
      <c r="C7647" s="76" t="s">
        <v>287</v>
      </c>
      <c r="D7647" s="76" t="s">
        <v>5292</v>
      </c>
      <c r="E7647" s="76">
        <v>473</v>
      </c>
      <c r="F7647" s="76">
        <v>24</v>
      </c>
      <c r="G7647" s="77">
        <v>4.2</v>
      </c>
      <c r="H7647" s="76" t="s">
        <v>3349</v>
      </c>
      <c r="I7647" s="77">
        <v>3.99</v>
      </c>
      <c r="J7647" s="2">
        <v>1</v>
      </c>
      <c r="K7647" s="119" cm="1">
        <f t="array" ref="K7647">ROUND(IF(C7647="Beer",SUM(LOOKUP(2,1/(SRP!$B$7:$B$9&lt;=E7647)/(SRP!$C$7:$C$9&gt;=E7647),SRP!$D$7:$D$9)*(G7647/100)*(E7647/1000)),IF(C7647="Spirits",SUM(LOOKUP(2,1/(SRP!$B$2:$B$6&lt;=E7647)/(SRP!$C$2:$C$6&gt;=E7647),SRP!$D$2:$D$6)*(G7647/100)*(E7647/1000)),IF(AND(C7647="Wine",D7647="Fortified Wines"),SUM(LOOKUP(2,1/(SRP!$B$20:$B$23&lt;=E7647)/(SRP!$C$20:$C$23&gt;=E7647),SRP!$D$20:$D$23)*(G7647/100)*(E7647/1000)),IF(C7647="Wine",SUM(LOOKUP(2,1/(SRP!$B$15:$B$19&lt;=E7647)/(SRP!$C$15:$C$19&gt;=E7647),SRP!$D$15:$D$19)*(G7647/100)*(E7647/1000)),IF(C7647="Ready to Drink",SUM(LOOKUP(2,1/(SRP!$B$10:$B$14&lt;=E7647)/(SRP!$C$10:$C$14&gt;=E7647),SRP!$D$10:$D$14)*(G7647/100)*(E7647/1000)),0))))),2)</f>
        <v>1.39</v>
      </c>
    </row>
    <row r="7648" spans="1:11" x14ac:dyDescent="0.35">
      <c r="A7648" s="2">
        <v>57709</v>
      </c>
      <c r="B7648" s="76" t="s">
        <v>6157</v>
      </c>
      <c r="C7648" s="76" t="s">
        <v>287</v>
      </c>
      <c r="D7648" s="76" t="s">
        <v>5271</v>
      </c>
      <c r="E7648" s="76">
        <v>355</v>
      </c>
      <c r="F7648" s="76">
        <v>24</v>
      </c>
      <c r="G7648" s="77">
        <v>3.8</v>
      </c>
      <c r="H7648" s="76" t="s">
        <v>3324</v>
      </c>
      <c r="I7648" s="77">
        <v>2.33</v>
      </c>
      <c r="J7648" s="2">
        <v>1</v>
      </c>
      <c r="K7648" s="119" cm="1">
        <f t="array" ref="K7648">ROUND(IF(C7648="Beer",SUM(LOOKUP(2,1/(SRP!$B$7:$B$9&lt;=E7648)/(SRP!$C$7:$C$9&gt;=E7648),SRP!$D$7:$D$9)*(G7648/100)*(E7648/1000)),IF(C7648="Spirits",SUM(LOOKUP(2,1/(SRP!$B$2:$B$6&lt;=E7648)/(SRP!$C$2:$C$6&gt;=E7648),SRP!$D$2:$D$6)*(G7648/100)*(E7648/1000)),IF(AND(C7648="Wine",D7648="Fortified Wines"),SUM(LOOKUP(2,1/(SRP!$B$20:$B$23&lt;=E7648)/(SRP!$C$20:$C$23&gt;=E7648),SRP!$D$20:$D$23)*(G7648/100)*(E7648/1000)),IF(C7648="Wine",SUM(LOOKUP(2,1/(SRP!$B$15:$B$19&lt;=E7648)/(SRP!$C$15:$C$19&gt;=E7648),SRP!$D$15:$D$19)*(G7648/100)*(E7648/1000)),IF(C7648="Ready to Drink",SUM(LOOKUP(2,1/(SRP!$B$10:$B$14&lt;=E7648)/(SRP!$C$10:$C$14&gt;=E7648),SRP!$D$10:$D$14)*(G7648/100)*(E7648/1000)),0))))),2)</f>
        <v>0.94</v>
      </c>
    </row>
    <row r="7649" spans="1:11" x14ac:dyDescent="0.35">
      <c r="A7649" s="2">
        <v>57709</v>
      </c>
      <c r="B7649" s="76" t="s">
        <v>6157</v>
      </c>
      <c r="C7649" s="76" t="s">
        <v>287</v>
      </c>
      <c r="D7649" s="76" t="s">
        <v>5271</v>
      </c>
      <c r="E7649" s="76">
        <v>355</v>
      </c>
      <c r="F7649" s="76">
        <v>24</v>
      </c>
      <c r="G7649" s="77">
        <v>3.8</v>
      </c>
      <c r="H7649" s="76" t="s">
        <v>3324</v>
      </c>
      <c r="I7649" s="77">
        <v>2.33</v>
      </c>
      <c r="J7649" s="2">
        <v>1</v>
      </c>
      <c r="K7649" s="119" cm="1">
        <f t="array" ref="K7649">ROUND(IF(C7649="Beer",SUM(LOOKUP(2,1/(SRP!$B$7:$B$9&lt;=E7649)/(SRP!$C$7:$C$9&gt;=E7649),SRP!$D$7:$D$9)*(G7649/100)*(E7649/1000)),IF(C7649="Spirits",SUM(LOOKUP(2,1/(SRP!$B$2:$B$6&lt;=E7649)/(SRP!$C$2:$C$6&gt;=E7649),SRP!$D$2:$D$6)*(G7649/100)*(E7649/1000)),IF(AND(C7649="Wine",D7649="Fortified Wines"),SUM(LOOKUP(2,1/(SRP!$B$20:$B$23&lt;=E7649)/(SRP!$C$20:$C$23&gt;=E7649),SRP!$D$20:$D$23)*(G7649/100)*(E7649/1000)),IF(C7649="Wine",SUM(LOOKUP(2,1/(SRP!$B$15:$B$19&lt;=E7649)/(SRP!$C$15:$C$19&gt;=E7649),SRP!$D$15:$D$19)*(G7649/100)*(E7649/1000)),IF(C7649="Ready to Drink",SUM(LOOKUP(2,1/(SRP!$B$10:$B$14&lt;=E7649)/(SRP!$C$10:$C$14&gt;=E7649),SRP!$D$10:$D$14)*(G7649/100)*(E7649/1000)),0))))),2)</f>
        <v>0.94</v>
      </c>
    </row>
    <row r="7650" spans="1:11" x14ac:dyDescent="0.35">
      <c r="A7650" s="2">
        <v>57716</v>
      </c>
      <c r="B7650" s="76" t="s">
        <v>4321</v>
      </c>
      <c r="C7650" s="76" t="s">
        <v>286</v>
      </c>
      <c r="D7650" s="76" t="s">
        <v>5241</v>
      </c>
      <c r="E7650" s="76">
        <v>200</v>
      </c>
      <c r="F7650" s="76">
        <v>24</v>
      </c>
      <c r="G7650" s="77">
        <v>11</v>
      </c>
      <c r="H7650" s="76" t="s">
        <v>3992</v>
      </c>
      <c r="I7650" s="77">
        <v>8.99</v>
      </c>
      <c r="J7650" s="2">
        <v>1</v>
      </c>
      <c r="K7650" s="119" cm="1">
        <f t="array" ref="K7650">ROUND(IF(C7650="Beer",SUM(LOOKUP(2,1/(SRP!$B$7:$B$9&lt;=E7650)/(SRP!$C$7:$C$9&gt;=E7650),SRP!$D$7:$D$9)*(G7650/100)*(E7650/1000)),IF(C7650="Spirits",SUM(LOOKUP(2,1/(SRP!$B$2:$B$6&lt;=E7650)/(SRP!$C$2:$C$6&gt;=E7650),SRP!$D$2:$D$6)*(G7650/100)*(E7650/1000)),IF(AND(C7650="Wine",D7650="Fortified Wines"),SUM(LOOKUP(2,1/(SRP!$B$20:$B$23&lt;=E7650)/(SRP!$C$20:$C$23&gt;=E7650),SRP!$D$20:$D$23)*(G7650/100)*(E7650/1000)),IF(C7650="Wine",SUM(LOOKUP(2,1/(SRP!$B$15:$B$19&lt;=E7650)/(SRP!$C$15:$C$19&gt;=E7650),SRP!$D$15:$D$19)*(G7650/100)*(E7650/1000)),IF(C7650="Ready to Drink",SUM(LOOKUP(2,1/(SRP!$B$10:$B$14&lt;=E7650)/(SRP!$C$10:$C$14&gt;=E7650),SRP!$D$10:$D$14)*(G7650/100)*(E7650/1000)),0))))),2)</f>
        <v>2.21</v>
      </c>
    </row>
    <row r="7651" spans="1:11" x14ac:dyDescent="0.35">
      <c r="A7651" s="2">
        <v>57726</v>
      </c>
      <c r="B7651" s="76" t="s">
        <v>4294</v>
      </c>
      <c r="C7651" s="76" t="s">
        <v>285</v>
      </c>
      <c r="D7651" s="76" t="s">
        <v>5231</v>
      </c>
      <c r="E7651" s="76">
        <v>50</v>
      </c>
      <c r="F7651" s="76">
        <v>48</v>
      </c>
      <c r="G7651" s="77">
        <v>40</v>
      </c>
      <c r="H7651" s="76" t="s">
        <v>3297</v>
      </c>
      <c r="I7651" s="77">
        <v>4.99</v>
      </c>
      <c r="J7651" s="2">
        <v>1</v>
      </c>
      <c r="K7651" s="119" cm="1">
        <f t="array" ref="K7651">ROUND(IF(C7651="Beer",SUM(LOOKUP(2,1/(SRP!$B$7:$B$9&lt;=E7651)/(SRP!$C$7:$C$9&gt;=E7651),SRP!$D$7:$D$9)*(G7651/100)*(E7651/1000)),IF(C7651="Spirits",SUM(LOOKUP(2,1/(SRP!$B$2:$B$6&lt;=E7651)/(SRP!$C$2:$C$6&gt;=E7651),SRP!$D$2:$D$6)*(G7651/100)*(E7651/1000)),IF(AND(C7651="Wine",D7651="Fortified Wines"),SUM(LOOKUP(2,1/(SRP!$B$20:$B$23&lt;=E7651)/(SRP!$C$20:$C$23&gt;=E7651),SRP!$D$20:$D$23)*(G7651/100)*(E7651/1000)),IF(C7651="Wine",SUM(LOOKUP(2,1/(SRP!$B$15:$B$19&lt;=E7651)/(SRP!$C$15:$C$19&gt;=E7651),SRP!$D$15:$D$19)*(G7651/100)*(E7651/1000)),IF(C7651="Ready to Drink",SUM(LOOKUP(2,1/(SRP!$B$10:$B$14&lt;=E7651)/(SRP!$C$10:$C$14&gt;=E7651),SRP!$D$10:$D$14)*(G7651/100)*(E7651/1000)),0))))),2)</f>
        <v>2.33</v>
      </c>
    </row>
    <row r="7652" spans="1:11" x14ac:dyDescent="0.35">
      <c r="A7652" s="2">
        <v>57730</v>
      </c>
      <c r="B7652" s="76" t="s">
        <v>6158</v>
      </c>
      <c r="C7652" s="76" t="s">
        <v>286</v>
      </c>
      <c r="D7652" s="76" t="s">
        <v>5232</v>
      </c>
      <c r="E7652" s="76">
        <v>750</v>
      </c>
      <c r="F7652" s="76">
        <v>12</v>
      </c>
      <c r="G7652" s="77">
        <v>13</v>
      </c>
      <c r="H7652" s="76" t="s">
        <v>3303</v>
      </c>
      <c r="I7652" s="77">
        <v>19.989999999999998</v>
      </c>
      <c r="J7652" s="2">
        <v>1</v>
      </c>
      <c r="K7652" s="119" cm="1">
        <f t="array" ref="K7652">ROUND(IF(C7652="Beer",SUM(LOOKUP(2,1/(SRP!$B$7:$B$9&lt;=E7652)/(SRP!$C$7:$C$9&gt;=E7652),SRP!$D$7:$D$9)*(G7652/100)*(E7652/1000)),IF(C7652="Spirits",SUM(LOOKUP(2,1/(SRP!$B$2:$B$6&lt;=E7652)/(SRP!$C$2:$C$6&gt;=E7652),SRP!$D$2:$D$6)*(G7652/100)*(E7652/1000)),IF(AND(C7652="Wine",D7652="Fortified Wines"),SUM(LOOKUP(2,1/(SRP!$B$20:$B$23&lt;=E7652)/(SRP!$C$20:$C$23&gt;=E7652),SRP!$D$20:$D$23)*(G7652/100)*(E7652/1000)),IF(C7652="Wine",SUM(LOOKUP(2,1/(SRP!$B$15:$B$19&lt;=E7652)/(SRP!$C$15:$C$19&gt;=E7652),SRP!$D$15:$D$19)*(G7652/100)*(E7652/1000)),IF(C7652="Ready to Drink",SUM(LOOKUP(2,1/(SRP!$B$10:$B$14&lt;=E7652)/(SRP!$C$10:$C$14&gt;=E7652),SRP!$D$10:$D$14)*(G7652/100)*(E7652/1000)),0))))),2)</f>
        <v>6.81</v>
      </c>
    </row>
    <row r="7653" spans="1:11" x14ac:dyDescent="0.35">
      <c r="A7653" s="2">
        <v>57737</v>
      </c>
      <c r="B7653" s="76" t="s">
        <v>6159</v>
      </c>
      <c r="C7653" s="76" t="s">
        <v>5938</v>
      </c>
      <c r="D7653" s="76" t="s">
        <v>5279</v>
      </c>
      <c r="E7653" s="76">
        <v>473</v>
      </c>
      <c r="F7653" s="76">
        <v>24</v>
      </c>
      <c r="G7653" s="77">
        <v>7</v>
      </c>
      <c r="H7653" s="76" t="s">
        <v>5360</v>
      </c>
      <c r="I7653" s="77">
        <v>3.99</v>
      </c>
      <c r="J7653" s="2">
        <v>1</v>
      </c>
      <c r="K7653" s="119" cm="1">
        <f t="array" ref="K7653">ROUND(IF(C7653="Beer",SUM(LOOKUP(2,1/(SRP!$B$7:$B$9&lt;=E7653)/(SRP!$C$7:$C$9&gt;=E7653),SRP!$D$7:$D$9)*(G7653/100)*(E7653/1000)),IF(C7653="Spirits",SUM(LOOKUP(2,1/(SRP!$B$2:$B$6&lt;=E7653)/(SRP!$C$2:$C$6&gt;=E7653),SRP!$D$2:$D$6)*(G7653/100)*(E7653/1000)),IF(AND(C7653="Wine",D7653="Fortified Wines"),SUM(LOOKUP(2,1/(SRP!$B$20:$B$23&lt;=E7653)/(SRP!$C$20:$C$23&gt;=E7653),SRP!$D$20:$D$23)*(G7653/100)*(E7653/1000)),IF(C7653="Wine",SUM(LOOKUP(2,1/(SRP!$B$15:$B$19&lt;=E7653)/(SRP!$C$15:$C$19&gt;=E7653),SRP!$D$15:$D$19)*(G7653/100)*(E7653/1000)),IF(C7653="Ready to Drink",SUM(LOOKUP(2,1/(SRP!$B$10:$B$14&lt;=E7653)/(SRP!$C$10:$C$14&gt;=E7653),SRP!$D$10:$D$14)*(G7653/100)*(E7653/1000)),0))))),2)</f>
        <v>2.4500000000000002</v>
      </c>
    </row>
    <row r="7654" spans="1:11" x14ac:dyDescent="0.35">
      <c r="A7654" s="2">
        <v>57737</v>
      </c>
      <c r="B7654" s="76" t="s">
        <v>6159</v>
      </c>
      <c r="C7654" s="76" t="s">
        <v>5938</v>
      </c>
      <c r="D7654" s="76" t="s">
        <v>5279</v>
      </c>
      <c r="E7654" s="76">
        <v>473</v>
      </c>
      <c r="F7654" s="76">
        <v>24</v>
      </c>
      <c r="G7654" s="77">
        <v>7</v>
      </c>
      <c r="H7654" s="76" t="s">
        <v>5360</v>
      </c>
      <c r="I7654" s="77">
        <v>3.99</v>
      </c>
      <c r="J7654" s="2">
        <v>1</v>
      </c>
      <c r="K7654" s="119" cm="1">
        <f t="array" ref="K7654">ROUND(IF(C7654="Beer",SUM(LOOKUP(2,1/(SRP!$B$7:$B$9&lt;=E7654)/(SRP!$C$7:$C$9&gt;=E7654),SRP!$D$7:$D$9)*(G7654/100)*(E7654/1000)),IF(C7654="Spirits",SUM(LOOKUP(2,1/(SRP!$B$2:$B$6&lt;=E7654)/(SRP!$C$2:$C$6&gt;=E7654),SRP!$D$2:$D$6)*(G7654/100)*(E7654/1000)),IF(AND(C7654="Wine",D7654="Fortified Wines"),SUM(LOOKUP(2,1/(SRP!$B$20:$B$23&lt;=E7654)/(SRP!$C$20:$C$23&gt;=E7654),SRP!$D$20:$D$23)*(G7654/100)*(E7654/1000)),IF(C7654="Wine",SUM(LOOKUP(2,1/(SRP!$B$15:$B$19&lt;=E7654)/(SRP!$C$15:$C$19&gt;=E7654),SRP!$D$15:$D$19)*(G7654/100)*(E7654/1000)),IF(C7654="Ready to Drink",SUM(LOOKUP(2,1/(SRP!$B$10:$B$14&lt;=E7654)/(SRP!$C$10:$C$14&gt;=E7654),SRP!$D$10:$D$14)*(G7654/100)*(E7654/1000)),0))))),2)</f>
        <v>2.4500000000000002</v>
      </c>
    </row>
    <row r="7655" spans="1:11" x14ac:dyDescent="0.35">
      <c r="A7655" s="2">
        <v>57739</v>
      </c>
      <c r="B7655" s="76" t="s">
        <v>6160</v>
      </c>
      <c r="C7655" s="76" t="s">
        <v>285</v>
      </c>
      <c r="D7655" s="76" t="s">
        <v>5267</v>
      </c>
      <c r="E7655" s="76">
        <v>750</v>
      </c>
      <c r="F7655" s="76">
        <v>12</v>
      </c>
      <c r="G7655" s="77">
        <v>30</v>
      </c>
      <c r="H7655" s="76" t="s">
        <v>3280</v>
      </c>
      <c r="I7655" s="77">
        <v>51.99</v>
      </c>
      <c r="J7655" s="2">
        <v>1</v>
      </c>
      <c r="K7655" s="119" cm="1">
        <f t="array" ref="K7655">ROUND(IF(C7655="Beer",SUM(LOOKUP(2,1/(SRP!$B$7:$B$9&lt;=E7655)/(SRP!$C$7:$C$9&gt;=E7655),SRP!$D$7:$D$9)*(G7655/100)*(E7655/1000)),IF(C7655="Spirits",SUM(LOOKUP(2,1/(SRP!$B$2:$B$6&lt;=E7655)/(SRP!$C$2:$C$6&gt;=E7655),SRP!$D$2:$D$6)*(G7655/100)*(E7655/1000)),IF(AND(C7655="Wine",D7655="Fortified Wines"),SUM(LOOKUP(2,1/(SRP!$B$20:$B$23&lt;=E7655)/(SRP!$C$20:$C$23&gt;=E7655),SRP!$D$20:$D$23)*(G7655/100)*(E7655/1000)),IF(C7655="Wine",SUM(LOOKUP(2,1/(SRP!$B$15:$B$19&lt;=E7655)/(SRP!$C$15:$C$19&gt;=E7655),SRP!$D$15:$D$19)*(G7655/100)*(E7655/1000)),IF(C7655="Ready to Drink",SUM(LOOKUP(2,1/(SRP!$B$10:$B$14&lt;=E7655)/(SRP!$C$10:$C$14&gt;=E7655),SRP!$D$10:$D$14)*(G7655/100)*(E7655/1000)),0))))),2)</f>
        <v>15.71</v>
      </c>
    </row>
    <row r="7656" spans="1:11" x14ac:dyDescent="0.35">
      <c r="A7656" s="2">
        <v>57740</v>
      </c>
      <c r="B7656" s="76" t="s">
        <v>6161</v>
      </c>
      <c r="C7656" s="76" t="s">
        <v>5938</v>
      </c>
      <c r="D7656" s="76" t="s">
        <v>5283</v>
      </c>
      <c r="E7656" s="76">
        <v>1600</v>
      </c>
      <c r="F7656" s="76">
        <v>8</v>
      </c>
      <c r="G7656" s="77">
        <v>7</v>
      </c>
      <c r="H7656" s="76" t="s">
        <v>5360</v>
      </c>
      <c r="I7656" s="77">
        <v>12.99</v>
      </c>
      <c r="J7656" s="2">
        <v>4</v>
      </c>
      <c r="K7656" s="119" cm="1">
        <f t="array" ref="K7656">ROUND(IF(C7656="Beer",SUM(LOOKUP(2,1/(SRP!$B$7:$B$9&lt;=E7656)/(SRP!$C$7:$C$9&gt;=E7656),SRP!$D$7:$D$9)*(G7656/100)*(E7656/1000)),IF(C7656="Spirits",SUM(LOOKUP(2,1/(SRP!$B$2:$B$6&lt;=E7656)/(SRP!$C$2:$C$6&gt;=E7656),SRP!$D$2:$D$6)*(G7656/100)*(E7656/1000)),IF(AND(C7656="Wine",D7656="Fortified Wines"),SUM(LOOKUP(2,1/(SRP!$B$20:$B$23&lt;=E7656)/(SRP!$C$20:$C$23&gt;=E7656),SRP!$D$20:$D$23)*(G7656/100)*(E7656/1000)),IF(C7656="Wine",SUM(LOOKUP(2,1/(SRP!$B$15:$B$19&lt;=E7656)/(SRP!$C$15:$C$19&gt;=E7656),SRP!$D$15:$D$19)*(G7656/100)*(E7656/1000)),IF(C7656="Ready to Drink",SUM(LOOKUP(2,1/(SRP!$B$10:$B$14&lt;=E7656)/(SRP!$C$10:$C$14&gt;=E7656),SRP!$D$10:$D$14)*(G7656/100)*(E7656/1000)),0))))),2)</f>
        <v>7.82</v>
      </c>
    </row>
    <row r="7657" spans="1:11" x14ac:dyDescent="0.35">
      <c r="A7657" s="2">
        <v>57740</v>
      </c>
      <c r="B7657" s="76" t="s">
        <v>6161</v>
      </c>
      <c r="C7657" s="76" t="s">
        <v>5938</v>
      </c>
      <c r="D7657" s="76" t="s">
        <v>5283</v>
      </c>
      <c r="E7657" s="76">
        <v>1600</v>
      </c>
      <c r="F7657" s="76">
        <v>8</v>
      </c>
      <c r="G7657" s="77">
        <v>7</v>
      </c>
      <c r="H7657" s="76" t="s">
        <v>5360</v>
      </c>
      <c r="I7657" s="77">
        <v>12.99</v>
      </c>
      <c r="J7657" s="2">
        <v>4</v>
      </c>
      <c r="K7657" s="119" cm="1">
        <f t="array" ref="K7657">ROUND(IF(C7657="Beer",SUM(LOOKUP(2,1/(SRP!$B$7:$B$9&lt;=E7657)/(SRP!$C$7:$C$9&gt;=E7657),SRP!$D$7:$D$9)*(G7657/100)*(E7657/1000)),IF(C7657="Spirits",SUM(LOOKUP(2,1/(SRP!$B$2:$B$6&lt;=E7657)/(SRP!$C$2:$C$6&gt;=E7657),SRP!$D$2:$D$6)*(G7657/100)*(E7657/1000)),IF(AND(C7657="Wine",D7657="Fortified Wines"),SUM(LOOKUP(2,1/(SRP!$B$20:$B$23&lt;=E7657)/(SRP!$C$20:$C$23&gt;=E7657),SRP!$D$20:$D$23)*(G7657/100)*(E7657/1000)),IF(C7657="Wine",SUM(LOOKUP(2,1/(SRP!$B$15:$B$19&lt;=E7657)/(SRP!$C$15:$C$19&gt;=E7657),SRP!$D$15:$D$19)*(G7657/100)*(E7657/1000)),IF(C7657="Ready to Drink",SUM(LOOKUP(2,1/(SRP!$B$10:$B$14&lt;=E7657)/(SRP!$C$10:$C$14&gt;=E7657),SRP!$D$10:$D$14)*(G7657/100)*(E7657/1000)),0))))),2)</f>
        <v>7.82</v>
      </c>
    </row>
    <row r="7658" spans="1:11" x14ac:dyDescent="0.35">
      <c r="A7658" s="2">
        <v>57741</v>
      </c>
      <c r="B7658" s="76" t="s">
        <v>6162</v>
      </c>
      <c r="C7658" s="76" t="s">
        <v>5938</v>
      </c>
      <c r="D7658" s="76" t="s">
        <v>5283</v>
      </c>
      <c r="E7658" s="76">
        <v>1600</v>
      </c>
      <c r="F7658" s="76">
        <v>8</v>
      </c>
      <c r="G7658" s="77">
        <v>7</v>
      </c>
      <c r="H7658" s="76" t="s">
        <v>5360</v>
      </c>
      <c r="I7658" s="77">
        <v>12.99</v>
      </c>
      <c r="J7658" s="2">
        <v>4</v>
      </c>
      <c r="K7658" s="119" cm="1">
        <f t="array" ref="K7658">ROUND(IF(C7658="Beer",SUM(LOOKUP(2,1/(SRP!$B$7:$B$9&lt;=E7658)/(SRP!$C$7:$C$9&gt;=E7658),SRP!$D$7:$D$9)*(G7658/100)*(E7658/1000)),IF(C7658="Spirits",SUM(LOOKUP(2,1/(SRP!$B$2:$B$6&lt;=E7658)/(SRP!$C$2:$C$6&gt;=E7658),SRP!$D$2:$D$6)*(G7658/100)*(E7658/1000)),IF(AND(C7658="Wine",D7658="Fortified Wines"),SUM(LOOKUP(2,1/(SRP!$B$20:$B$23&lt;=E7658)/(SRP!$C$20:$C$23&gt;=E7658),SRP!$D$20:$D$23)*(G7658/100)*(E7658/1000)),IF(C7658="Wine",SUM(LOOKUP(2,1/(SRP!$B$15:$B$19&lt;=E7658)/(SRP!$C$15:$C$19&gt;=E7658),SRP!$D$15:$D$19)*(G7658/100)*(E7658/1000)),IF(C7658="Ready to Drink",SUM(LOOKUP(2,1/(SRP!$B$10:$B$14&lt;=E7658)/(SRP!$C$10:$C$14&gt;=E7658),SRP!$D$10:$D$14)*(G7658/100)*(E7658/1000)),0))))),2)</f>
        <v>7.82</v>
      </c>
    </row>
    <row r="7659" spans="1:11" x14ac:dyDescent="0.35">
      <c r="A7659" s="2">
        <v>57741</v>
      </c>
      <c r="B7659" s="76" t="s">
        <v>6162</v>
      </c>
      <c r="C7659" s="76" t="s">
        <v>5938</v>
      </c>
      <c r="D7659" s="76" t="s">
        <v>5283</v>
      </c>
      <c r="E7659" s="76">
        <v>1600</v>
      </c>
      <c r="F7659" s="76">
        <v>8</v>
      </c>
      <c r="G7659" s="77">
        <v>7</v>
      </c>
      <c r="H7659" s="76" t="s">
        <v>5360</v>
      </c>
      <c r="I7659" s="77">
        <v>12.99</v>
      </c>
      <c r="J7659" s="2">
        <v>4</v>
      </c>
      <c r="K7659" s="119" cm="1">
        <f t="array" ref="K7659">ROUND(IF(C7659="Beer",SUM(LOOKUP(2,1/(SRP!$B$7:$B$9&lt;=E7659)/(SRP!$C$7:$C$9&gt;=E7659),SRP!$D$7:$D$9)*(G7659/100)*(E7659/1000)),IF(C7659="Spirits",SUM(LOOKUP(2,1/(SRP!$B$2:$B$6&lt;=E7659)/(SRP!$C$2:$C$6&gt;=E7659),SRP!$D$2:$D$6)*(G7659/100)*(E7659/1000)),IF(AND(C7659="Wine",D7659="Fortified Wines"),SUM(LOOKUP(2,1/(SRP!$B$20:$B$23&lt;=E7659)/(SRP!$C$20:$C$23&gt;=E7659),SRP!$D$20:$D$23)*(G7659/100)*(E7659/1000)),IF(C7659="Wine",SUM(LOOKUP(2,1/(SRP!$B$15:$B$19&lt;=E7659)/(SRP!$C$15:$C$19&gt;=E7659),SRP!$D$15:$D$19)*(G7659/100)*(E7659/1000)),IF(C7659="Ready to Drink",SUM(LOOKUP(2,1/(SRP!$B$10:$B$14&lt;=E7659)/(SRP!$C$10:$C$14&gt;=E7659),SRP!$D$10:$D$14)*(G7659/100)*(E7659/1000)),0))))),2)</f>
        <v>7.82</v>
      </c>
    </row>
    <row r="7660" spans="1:11" x14ac:dyDescent="0.35">
      <c r="A7660" s="2">
        <v>57744</v>
      </c>
      <c r="B7660" s="76" t="s">
        <v>6163</v>
      </c>
      <c r="C7660" s="76" t="s">
        <v>286</v>
      </c>
      <c r="D7660" s="76" t="s">
        <v>5264</v>
      </c>
      <c r="E7660" s="76">
        <v>750</v>
      </c>
      <c r="F7660" s="76">
        <v>12</v>
      </c>
      <c r="G7660" s="77">
        <v>9</v>
      </c>
      <c r="H7660" s="76" t="s">
        <v>3308</v>
      </c>
      <c r="I7660" s="77">
        <v>19.989999999999998</v>
      </c>
      <c r="J7660" s="2">
        <v>1</v>
      </c>
      <c r="K7660" s="119" cm="1">
        <f t="array" ref="K7660">ROUND(IF(C7660="Beer",SUM(LOOKUP(2,1/(SRP!$B$7:$B$9&lt;=E7660)/(SRP!$C$7:$C$9&gt;=E7660),SRP!$D$7:$D$9)*(G7660/100)*(E7660/1000)),IF(C7660="Spirits",SUM(LOOKUP(2,1/(SRP!$B$2:$B$6&lt;=E7660)/(SRP!$C$2:$C$6&gt;=E7660),SRP!$D$2:$D$6)*(G7660/100)*(E7660/1000)),IF(AND(C7660="Wine",D7660="Fortified Wines"),SUM(LOOKUP(2,1/(SRP!$B$20:$B$23&lt;=E7660)/(SRP!$C$20:$C$23&gt;=E7660),SRP!$D$20:$D$23)*(G7660/100)*(E7660/1000)),IF(C7660="Wine",SUM(LOOKUP(2,1/(SRP!$B$15:$B$19&lt;=E7660)/(SRP!$C$15:$C$19&gt;=E7660),SRP!$D$15:$D$19)*(G7660/100)*(E7660/1000)),IF(C7660="Ready to Drink",SUM(LOOKUP(2,1/(SRP!$B$10:$B$14&lt;=E7660)/(SRP!$C$10:$C$14&gt;=E7660),SRP!$D$10:$D$14)*(G7660/100)*(E7660/1000)),0))))),2)</f>
        <v>4.71</v>
      </c>
    </row>
    <row r="7661" spans="1:11" x14ac:dyDescent="0.35">
      <c r="A7661" s="2">
        <v>57745</v>
      </c>
      <c r="B7661" s="76" t="s">
        <v>6164</v>
      </c>
      <c r="C7661" s="76" t="s">
        <v>5938</v>
      </c>
      <c r="D7661" s="76" t="s">
        <v>5279</v>
      </c>
      <c r="E7661" s="76">
        <v>4260</v>
      </c>
      <c r="F7661" s="76">
        <v>2</v>
      </c>
      <c r="G7661" s="77">
        <v>7</v>
      </c>
      <c r="H7661" s="76" t="s">
        <v>5360</v>
      </c>
      <c r="I7661" s="77">
        <v>29.99</v>
      </c>
      <c r="J7661" s="2">
        <v>12</v>
      </c>
      <c r="K7661" s="119" cm="1">
        <f t="array" ref="K7661">ROUND(IF(C7661="Beer",SUM(LOOKUP(2,1/(SRP!$B$7:$B$9&lt;=E7661)/(SRP!$C$7:$C$9&gt;=E7661),SRP!$D$7:$D$9)*(G7661/100)*(E7661/1000)),IF(C7661="Spirits",SUM(LOOKUP(2,1/(SRP!$B$2:$B$6&lt;=E7661)/(SRP!$C$2:$C$6&gt;=E7661),SRP!$D$2:$D$6)*(G7661/100)*(E7661/1000)),IF(AND(C7661="Wine",D7661="Fortified Wines"),SUM(LOOKUP(2,1/(SRP!$B$20:$B$23&lt;=E7661)/(SRP!$C$20:$C$23&gt;=E7661),SRP!$D$20:$D$23)*(G7661/100)*(E7661/1000)),IF(C7661="Wine",SUM(LOOKUP(2,1/(SRP!$B$15:$B$19&lt;=E7661)/(SRP!$C$15:$C$19&gt;=E7661),SRP!$D$15:$D$19)*(G7661/100)*(E7661/1000)),IF(C7661="Ready to Drink",SUM(LOOKUP(2,1/(SRP!$B$10:$B$14&lt;=E7661)/(SRP!$C$10:$C$14&gt;=E7661),SRP!$D$10:$D$14)*(G7661/100)*(E7661/1000)),0))))),2)</f>
        <v>20.82</v>
      </c>
    </row>
    <row r="7662" spans="1:11" x14ac:dyDescent="0.35">
      <c r="A7662" s="2">
        <v>57745</v>
      </c>
      <c r="B7662" s="76" t="s">
        <v>6164</v>
      </c>
      <c r="C7662" s="76" t="s">
        <v>5938</v>
      </c>
      <c r="D7662" s="76" t="s">
        <v>5279</v>
      </c>
      <c r="E7662" s="76">
        <v>4260</v>
      </c>
      <c r="F7662" s="76">
        <v>2</v>
      </c>
      <c r="G7662" s="77">
        <v>7</v>
      </c>
      <c r="H7662" s="76" t="s">
        <v>5360</v>
      </c>
      <c r="I7662" s="77">
        <v>29.99</v>
      </c>
      <c r="J7662" s="2">
        <v>12</v>
      </c>
      <c r="K7662" s="119" cm="1">
        <f t="array" ref="K7662">ROUND(IF(C7662="Beer",SUM(LOOKUP(2,1/(SRP!$B$7:$B$9&lt;=E7662)/(SRP!$C$7:$C$9&gt;=E7662),SRP!$D$7:$D$9)*(G7662/100)*(E7662/1000)),IF(C7662="Spirits",SUM(LOOKUP(2,1/(SRP!$B$2:$B$6&lt;=E7662)/(SRP!$C$2:$C$6&gt;=E7662),SRP!$D$2:$D$6)*(G7662/100)*(E7662/1000)),IF(AND(C7662="Wine",D7662="Fortified Wines"),SUM(LOOKUP(2,1/(SRP!$B$20:$B$23&lt;=E7662)/(SRP!$C$20:$C$23&gt;=E7662),SRP!$D$20:$D$23)*(G7662/100)*(E7662/1000)),IF(C7662="Wine",SUM(LOOKUP(2,1/(SRP!$B$15:$B$19&lt;=E7662)/(SRP!$C$15:$C$19&gt;=E7662),SRP!$D$15:$D$19)*(G7662/100)*(E7662/1000)),IF(C7662="Ready to Drink",SUM(LOOKUP(2,1/(SRP!$B$10:$B$14&lt;=E7662)/(SRP!$C$10:$C$14&gt;=E7662),SRP!$D$10:$D$14)*(G7662/100)*(E7662/1000)),0))))),2)</f>
        <v>20.82</v>
      </c>
    </row>
    <row r="7663" spans="1:11" x14ac:dyDescent="0.35">
      <c r="A7663" s="2">
        <v>57752</v>
      </c>
      <c r="B7663" s="76" t="s">
        <v>6165</v>
      </c>
      <c r="C7663" s="76" t="s">
        <v>286</v>
      </c>
      <c r="D7663" s="76" t="s">
        <v>5264</v>
      </c>
      <c r="E7663" s="76">
        <v>750</v>
      </c>
      <c r="F7663" s="76">
        <v>12</v>
      </c>
      <c r="G7663" s="77">
        <v>11.5</v>
      </c>
      <c r="H7663" s="76" t="s">
        <v>3297</v>
      </c>
      <c r="I7663" s="77">
        <v>12.99</v>
      </c>
      <c r="J7663" s="2">
        <v>1</v>
      </c>
      <c r="K7663" s="119" cm="1">
        <f t="array" ref="K7663">ROUND(IF(C7663="Beer",SUM(LOOKUP(2,1/(SRP!$B$7:$B$9&lt;=E7663)/(SRP!$C$7:$C$9&gt;=E7663),SRP!$D$7:$D$9)*(G7663/100)*(E7663/1000)),IF(C7663="Spirits",SUM(LOOKUP(2,1/(SRP!$B$2:$B$6&lt;=E7663)/(SRP!$C$2:$C$6&gt;=E7663),SRP!$D$2:$D$6)*(G7663/100)*(E7663/1000)),IF(AND(C7663="Wine",D7663="Fortified Wines"),SUM(LOOKUP(2,1/(SRP!$B$20:$B$23&lt;=E7663)/(SRP!$C$20:$C$23&gt;=E7663),SRP!$D$20:$D$23)*(G7663/100)*(E7663/1000)),IF(C7663="Wine",SUM(LOOKUP(2,1/(SRP!$B$15:$B$19&lt;=E7663)/(SRP!$C$15:$C$19&gt;=E7663),SRP!$D$15:$D$19)*(G7663/100)*(E7663/1000)),IF(C7663="Ready to Drink",SUM(LOOKUP(2,1/(SRP!$B$10:$B$14&lt;=E7663)/(SRP!$C$10:$C$14&gt;=E7663),SRP!$D$10:$D$14)*(G7663/100)*(E7663/1000)),0))))),2)</f>
        <v>6.02</v>
      </c>
    </row>
    <row r="7664" spans="1:11" x14ac:dyDescent="0.35">
      <c r="A7664" s="2">
        <v>57755</v>
      </c>
      <c r="B7664" s="76" t="s">
        <v>6166</v>
      </c>
      <c r="C7664" s="76" t="s">
        <v>285</v>
      </c>
      <c r="D7664" s="76" t="s">
        <v>5273</v>
      </c>
      <c r="E7664" s="76">
        <v>750</v>
      </c>
      <c r="F7664" s="76">
        <v>12</v>
      </c>
      <c r="G7664" s="77">
        <v>13.75</v>
      </c>
      <c r="H7664" s="76" t="s">
        <v>6695</v>
      </c>
      <c r="I7664" s="77">
        <v>39.99</v>
      </c>
      <c r="J7664" s="2">
        <v>1</v>
      </c>
      <c r="K7664" s="119" cm="1">
        <f t="array" ref="K7664">ROUND(IF(C7664="Beer",SUM(LOOKUP(2,1/(SRP!$B$7:$B$9&lt;=E7664)/(SRP!$C$7:$C$9&gt;=E7664),SRP!$D$7:$D$9)*(G7664/100)*(E7664/1000)),IF(C7664="Spirits",SUM(LOOKUP(2,1/(SRP!$B$2:$B$6&lt;=E7664)/(SRP!$C$2:$C$6&gt;=E7664),SRP!$D$2:$D$6)*(G7664/100)*(E7664/1000)),IF(AND(C7664="Wine",D7664="Fortified Wines"),SUM(LOOKUP(2,1/(SRP!$B$20:$B$23&lt;=E7664)/(SRP!$C$20:$C$23&gt;=E7664),SRP!$D$20:$D$23)*(G7664/100)*(E7664/1000)),IF(C7664="Wine",SUM(LOOKUP(2,1/(SRP!$B$15:$B$19&lt;=E7664)/(SRP!$C$15:$C$19&gt;=E7664),SRP!$D$15:$D$19)*(G7664/100)*(E7664/1000)),IF(C7664="Ready to Drink",SUM(LOOKUP(2,1/(SRP!$B$10:$B$14&lt;=E7664)/(SRP!$C$10:$C$14&gt;=E7664),SRP!$D$10:$D$14)*(G7664/100)*(E7664/1000)),0))))),2)</f>
        <v>7.2</v>
      </c>
    </row>
    <row r="7665" spans="1:11" x14ac:dyDescent="0.35">
      <c r="A7665" s="2">
        <v>57765</v>
      </c>
      <c r="B7665" s="76" t="s">
        <v>2621</v>
      </c>
      <c r="C7665" s="76" t="s">
        <v>285</v>
      </c>
      <c r="D7665" s="76" t="s">
        <v>5243</v>
      </c>
      <c r="E7665" s="76">
        <v>750</v>
      </c>
      <c r="F7665" s="76">
        <v>6</v>
      </c>
      <c r="G7665" s="77">
        <v>42</v>
      </c>
      <c r="H7665" s="76" t="s">
        <v>3280</v>
      </c>
      <c r="I7665" s="77">
        <v>42.99</v>
      </c>
      <c r="J7665" s="2">
        <v>1</v>
      </c>
      <c r="K7665" s="119" cm="1">
        <f t="array" ref="K7665">ROUND(IF(C7665="Beer",SUM(LOOKUP(2,1/(SRP!$B$7:$B$9&lt;=E7665)/(SRP!$C$7:$C$9&gt;=E7665),SRP!$D$7:$D$9)*(G7665/100)*(E7665/1000)),IF(C7665="Spirits",SUM(LOOKUP(2,1/(SRP!$B$2:$B$6&lt;=E7665)/(SRP!$C$2:$C$6&gt;=E7665),SRP!$D$2:$D$6)*(G7665/100)*(E7665/1000)),IF(AND(C7665="Wine",D7665="Fortified Wines"),SUM(LOOKUP(2,1/(SRP!$B$20:$B$23&lt;=E7665)/(SRP!$C$20:$C$23&gt;=E7665),SRP!$D$20:$D$23)*(G7665/100)*(E7665/1000)),IF(C7665="Wine",SUM(LOOKUP(2,1/(SRP!$B$15:$B$19&lt;=E7665)/(SRP!$C$15:$C$19&gt;=E7665),SRP!$D$15:$D$19)*(G7665/100)*(E7665/1000)),IF(C7665="Ready to Drink",SUM(LOOKUP(2,1/(SRP!$B$10:$B$14&lt;=E7665)/(SRP!$C$10:$C$14&gt;=E7665),SRP!$D$10:$D$14)*(G7665/100)*(E7665/1000)),0))))),2)</f>
        <v>21.99</v>
      </c>
    </row>
    <row r="7666" spans="1:11" x14ac:dyDescent="0.35">
      <c r="A7666" s="2">
        <v>57767</v>
      </c>
      <c r="B7666" s="76" t="s">
        <v>6167</v>
      </c>
      <c r="C7666" s="76" t="s">
        <v>285</v>
      </c>
      <c r="D7666" s="76" t="s">
        <v>5315</v>
      </c>
      <c r="E7666" s="76">
        <v>750</v>
      </c>
      <c r="F7666" s="76">
        <v>6</v>
      </c>
      <c r="G7666" s="77">
        <v>43</v>
      </c>
      <c r="H7666" s="76" t="s">
        <v>3283</v>
      </c>
      <c r="I7666" s="77">
        <v>31.49</v>
      </c>
      <c r="J7666" s="2">
        <v>1</v>
      </c>
      <c r="K7666" s="119" cm="1">
        <f t="array" ref="K7666">ROUND(IF(C7666="Beer",SUM(LOOKUP(2,1/(SRP!$B$7:$B$9&lt;=E7666)/(SRP!$C$7:$C$9&gt;=E7666),SRP!$D$7:$D$9)*(G7666/100)*(E7666/1000)),IF(C7666="Spirits",SUM(LOOKUP(2,1/(SRP!$B$2:$B$6&lt;=E7666)/(SRP!$C$2:$C$6&gt;=E7666),SRP!$D$2:$D$6)*(G7666/100)*(E7666/1000)),IF(AND(C7666="Wine",D7666="Fortified Wines"),SUM(LOOKUP(2,1/(SRP!$B$20:$B$23&lt;=E7666)/(SRP!$C$20:$C$23&gt;=E7666),SRP!$D$20:$D$23)*(G7666/100)*(E7666/1000)),IF(C7666="Wine",SUM(LOOKUP(2,1/(SRP!$B$15:$B$19&lt;=E7666)/(SRP!$C$15:$C$19&gt;=E7666),SRP!$D$15:$D$19)*(G7666/100)*(E7666/1000)),IF(C7666="Ready to Drink",SUM(LOOKUP(2,1/(SRP!$B$10:$B$14&lt;=E7666)/(SRP!$C$10:$C$14&gt;=E7666),SRP!$D$10:$D$14)*(G7666/100)*(E7666/1000)),0))))),2)</f>
        <v>22.51</v>
      </c>
    </row>
    <row r="7667" spans="1:11" x14ac:dyDescent="0.35">
      <c r="A7667" s="2">
        <v>57769</v>
      </c>
      <c r="B7667" s="76" t="s">
        <v>6168</v>
      </c>
      <c r="C7667" s="76" t="s">
        <v>285</v>
      </c>
      <c r="D7667" s="76" t="s">
        <v>5273</v>
      </c>
      <c r="E7667" s="76">
        <v>750</v>
      </c>
      <c r="F7667" s="76">
        <v>12</v>
      </c>
      <c r="G7667" s="77">
        <v>17</v>
      </c>
      <c r="H7667" s="76" t="s">
        <v>3282</v>
      </c>
      <c r="I7667" s="77">
        <v>30.99</v>
      </c>
      <c r="J7667" s="2">
        <v>1</v>
      </c>
      <c r="K7667" s="119" cm="1">
        <f t="array" ref="K7667">ROUND(IF(C7667="Beer",SUM(LOOKUP(2,1/(SRP!$B$7:$B$9&lt;=E7667)/(SRP!$C$7:$C$9&gt;=E7667),SRP!$D$7:$D$9)*(G7667/100)*(E7667/1000)),IF(C7667="Spirits",SUM(LOOKUP(2,1/(SRP!$B$2:$B$6&lt;=E7667)/(SRP!$C$2:$C$6&gt;=E7667),SRP!$D$2:$D$6)*(G7667/100)*(E7667/1000)),IF(AND(C7667="Wine",D7667="Fortified Wines"),SUM(LOOKUP(2,1/(SRP!$B$20:$B$23&lt;=E7667)/(SRP!$C$20:$C$23&gt;=E7667),SRP!$D$20:$D$23)*(G7667/100)*(E7667/1000)),IF(C7667="Wine",SUM(LOOKUP(2,1/(SRP!$B$15:$B$19&lt;=E7667)/(SRP!$C$15:$C$19&gt;=E7667),SRP!$D$15:$D$19)*(G7667/100)*(E7667/1000)),IF(C7667="Ready to Drink",SUM(LOOKUP(2,1/(SRP!$B$10:$B$14&lt;=E7667)/(SRP!$C$10:$C$14&gt;=E7667),SRP!$D$10:$D$14)*(G7667/100)*(E7667/1000)),0))))),2)</f>
        <v>8.9</v>
      </c>
    </row>
    <row r="7668" spans="1:11" x14ac:dyDescent="0.35">
      <c r="A7668" s="2">
        <v>57771</v>
      </c>
      <c r="B7668" s="76" t="s">
        <v>6169</v>
      </c>
      <c r="C7668" s="76" t="s">
        <v>285</v>
      </c>
      <c r="D7668" s="76" t="s">
        <v>300</v>
      </c>
      <c r="E7668" s="76">
        <v>750</v>
      </c>
      <c r="F7668" s="76">
        <v>6</v>
      </c>
      <c r="G7668" s="77">
        <v>33</v>
      </c>
      <c r="H7668" s="76" t="s">
        <v>3318</v>
      </c>
      <c r="I7668" s="77">
        <v>49.99</v>
      </c>
      <c r="J7668" s="2">
        <v>1</v>
      </c>
      <c r="K7668" s="119" cm="1">
        <f t="array" ref="K7668">ROUND(IF(C7668="Beer",SUM(LOOKUP(2,1/(SRP!$B$7:$B$9&lt;=E7668)/(SRP!$C$7:$C$9&gt;=E7668),SRP!$D$7:$D$9)*(G7668/100)*(E7668/1000)),IF(C7668="Spirits",SUM(LOOKUP(2,1/(SRP!$B$2:$B$6&lt;=E7668)/(SRP!$C$2:$C$6&gt;=E7668),SRP!$D$2:$D$6)*(G7668/100)*(E7668/1000)),IF(AND(C7668="Wine",D7668="Fortified Wines"),SUM(LOOKUP(2,1/(SRP!$B$20:$B$23&lt;=E7668)/(SRP!$C$20:$C$23&gt;=E7668),SRP!$D$20:$D$23)*(G7668/100)*(E7668/1000)),IF(C7668="Wine",SUM(LOOKUP(2,1/(SRP!$B$15:$B$19&lt;=E7668)/(SRP!$C$15:$C$19&gt;=E7668),SRP!$D$15:$D$19)*(G7668/100)*(E7668/1000)),IF(C7668="Ready to Drink",SUM(LOOKUP(2,1/(SRP!$B$10:$B$14&lt;=E7668)/(SRP!$C$10:$C$14&gt;=E7668),SRP!$D$10:$D$14)*(G7668/100)*(E7668/1000)),0))))),2)</f>
        <v>17.28</v>
      </c>
    </row>
    <row r="7669" spans="1:11" x14ac:dyDescent="0.35">
      <c r="A7669" s="2">
        <v>57777</v>
      </c>
      <c r="B7669" s="76" t="s">
        <v>6170</v>
      </c>
      <c r="C7669" s="76" t="s">
        <v>285</v>
      </c>
      <c r="D7669" s="76" t="s">
        <v>6171</v>
      </c>
      <c r="E7669" s="76">
        <v>750</v>
      </c>
      <c r="F7669" s="76">
        <v>12</v>
      </c>
      <c r="G7669" s="77">
        <v>21</v>
      </c>
      <c r="H7669" s="76" t="s">
        <v>3279</v>
      </c>
      <c r="I7669" s="77">
        <v>29.29</v>
      </c>
      <c r="J7669" s="2">
        <v>1</v>
      </c>
      <c r="K7669" s="119" cm="1">
        <f t="array" ref="K7669">ROUND(IF(C7669="Beer",SUM(LOOKUP(2,1/(SRP!$B$7:$B$9&lt;=E7669)/(SRP!$C$7:$C$9&gt;=E7669),SRP!$D$7:$D$9)*(G7669/100)*(E7669/1000)),IF(C7669="Spirits",SUM(LOOKUP(2,1/(SRP!$B$2:$B$6&lt;=E7669)/(SRP!$C$2:$C$6&gt;=E7669),SRP!$D$2:$D$6)*(G7669/100)*(E7669/1000)),IF(AND(C7669="Wine",D7669="Fortified Wines"),SUM(LOOKUP(2,1/(SRP!$B$20:$B$23&lt;=E7669)/(SRP!$C$20:$C$23&gt;=E7669),SRP!$D$20:$D$23)*(G7669/100)*(E7669/1000)),IF(C7669="Wine",SUM(LOOKUP(2,1/(SRP!$B$15:$B$19&lt;=E7669)/(SRP!$C$15:$C$19&gt;=E7669),SRP!$D$15:$D$19)*(G7669/100)*(E7669/1000)),IF(C7669="Ready to Drink",SUM(LOOKUP(2,1/(SRP!$B$10:$B$14&lt;=E7669)/(SRP!$C$10:$C$14&gt;=E7669),SRP!$D$10:$D$14)*(G7669/100)*(E7669/1000)),0))))),2)</f>
        <v>11</v>
      </c>
    </row>
    <row r="7670" spans="1:11" x14ac:dyDescent="0.35">
      <c r="A7670" s="2">
        <v>57779</v>
      </c>
      <c r="B7670" s="76" t="s">
        <v>6172</v>
      </c>
      <c r="C7670" s="76" t="s">
        <v>285</v>
      </c>
      <c r="D7670" s="76" t="s">
        <v>5270</v>
      </c>
      <c r="E7670" s="76">
        <v>750</v>
      </c>
      <c r="F7670" s="76">
        <v>12</v>
      </c>
      <c r="G7670" s="77">
        <v>15</v>
      </c>
      <c r="H7670" s="76" t="s">
        <v>3279</v>
      </c>
      <c r="I7670" s="77">
        <v>35.29</v>
      </c>
      <c r="J7670" s="2">
        <v>1</v>
      </c>
      <c r="K7670" s="119" cm="1">
        <f t="array" ref="K7670">ROUND(IF(C7670="Beer",SUM(LOOKUP(2,1/(SRP!$B$7:$B$9&lt;=E7670)/(SRP!$C$7:$C$9&gt;=E7670),SRP!$D$7:$D$9)*(G7670/100)*(E7670/1000)),IF(C7670="Spirits",SUM(LOOKUP(2,1/(SRP!$B$2:$B$6&lt;=E7670)/(SRP!$C$2:$C$6&gt;=E7670),SRP!$D$2:$D$6)*(G7670/100)*(E7670/1000)),IF(AND(C7670="Wine",D7670="Fortified Wines"),SUM(LOOKUP(2,1/(SRP!$B$20:$B$23&lt;=E7670)/(SRP!$C$20:$C$23&gt;=E7670),SRP!$D$20:$D$23)*(G7670/100)*(E7670/1000)),IF(C7670="Wine",SUM(LOOKUP(2,1/(SRP!$B$15:$B$19&lt;=E7670)/(SRP!$C$15:$C$19&gt;=E7670),SRP!$D$15:$D$19)*(G7670/100)*(E7670/1000)),IF(C7670="Ready to Drink",SUM(LOOKUP(2,1/(SRP!$B$10:$B$14&lt;=E7670)/(SRP!$C$10:$C$14&gt;=E7670),SRP!$D$10:$D$14)*(G7670/100)*(E7670/1000)),0))))),2)</f>
        <v>7.85</v>
      </c>
    </row>
    <row r="7671" spans="1:11" x14ac:dyDescent="0.35">
      <c r="A7671" s="2">
        <v>57781</v>
      </c>
      <c r="B7671" s="76" t="s">
        <v>6173</v>
      </c>
      <c r="C7671" s="76" t="s">
        <v>5938</v>
      </c>
      <c r="D7671" s="76" t="s">
        <v>5279</v>
      </c>
      <c r="E7671" s="76">
        <v>1420</v>
      </c>
      <c r="F7671" s="76">
        <v>6</v>
      </c>
      <c r="G7671" s="77">
        <v>7</v>
      </c>
      <c r="H7671" s="76" t="s">
        <v>5360</v>
      </c>
      <c r="I7671" s="77">
        <v>11.99</v>
      </c>
      <c r="J7671" s="2">
        <v>4</v>
      </c>
      <c r="K7671" s="119" cm="1">
        <f t="array" ref="K7671">ROUND(IF(C7671="Beer",SUM(LOOKUP(2,1/(SRP!$B$7:$B$9&lt;=E7671)/(SRP!$C$7:$C$9&gt;=E7671),SRP!$D$7:$D$9)*(G7671/100)*(E7671/1000)),IF(C7671="Spirits",SUM(LOOKUP(2,1/(SRP!$B$2:$B$6&lt;=E7671)/(SRP!$C$2:$C$6&gt;=E7671),SRP!$D$2:$D$6)*(G7671/100)*(E7671/1000)),IF(AND(C7671="Wine",D7671="Fortified Wines"),SUM(LOOKUP(2,1/(SRP!$B$20:$B$23&lt;=E7671)/(SRP!$C$20:$C$23&gt;=E7671),SRP!$D$20:$D$23)*(G7671/100)*(E7671/1000)),IF(C7671="Wine",SUM(LOOKUP(2,1/(SRP!$B$15:$B$19&lt;=E7671)/(SRP!$C$15:$C$19&gt;=E7671),SRP!$D$15:$D$19)*(G7671/100)*(E7671/1000)),IF(C7671="Ready to Drink",SUM(LOOKUP(2,1/(SRP!$B$10:$B$14&lt;=E7671)/(SRP!$C$10:$C$14&gt;=E7671),SRP!$D$10:$D$14)*(G7671/100)*(E7671/1000)),0))))),2)</f>
        <v>6.94</v>
      </c>
    </row>
    <row r="7672" spans="1:11" x14ac:dyDescent="0.35">
      <c r="A7672" s="2">
        <v>57781</v>
      </c>
      <c r="B7672" s="76" t="s">
        <v>6173</v>
      </c>
      <c r="C7672" s="76" t="s">
        <v>5938</v>
      </c>
      <c r="D7672" s="76" t="s">
        <v>5279</v>
      </c>
      <c r="E7672" s="76">
        <v>1420</v>
      </c>
      <c r="F7672" s="76">
        <v>6</v>
      </c>
      <c r="G7672" s="77">
        <v>7</v>
      </c>
      <c r="H7672" s="76" t="s">
        <v>5360</v>
      </c>
      <c r="I7672" s="77">
        <v>11.99</v>
      </c>
      <c r="J7672" s="2">
        <v>4</v>
      </c>
      <c r="K7672" s="119" cm="1">
        <f t="array" ref="K7672">ROUND(IF(C7672="Beer",SUM(LOOKUP(2,1/(SRP!$B$7:$B$9&lt;=E7672)/(SRP!$C$7:$C$9&gt;=E7672),SRP!$D$7:$D$9)*(G7672/100)*(E7672/1000)),IF(C7672="Spirits",SUM(LOOKUP(2,1/(SRP!$B$2:$B$6&lt;=E7672)/(SRP!$C$2:$C$6&gt;=E7672),SRP!$D$2:$D$6)*(G7672/100)*(E7672/1000)),IF(AND(C7672="Wine",D7672="Fortified Wines"),SUM(LOOKUP(2,1/(SRP!$B$20:$B$23&lt;=E7672)/(SRP!$C$20:$C$23&gt;=E7672),SRP!$D$20:$D$23)*(G7672/100)*(E7672/1000)),IF(C7672="Wine",SUM(LOOKUP(2,1/(SRP!$B$15:$B$19&lt;=E7672)/(SRP!$C$15:$C$19&gt;=E7672),SRP!$D$15:$D$19)*(G7672/100)*(E7672/1000)),IF(C7672="Ready to Drink",SUM(LOOKUP(2,1/(SRP!$B$10:$B$14&lt;=E7672)/(SRP!$C$10:$C$14&gt;=E7672),SRP!$D$10:$D$14)*(G7672/100)*(E7672/1000)),0))))),2)</f>
        <v>6.94</v>
      </c>
    </row>
    <row r="7673" spans="1:11" x14ac:dyDescent="0.35">
      <c r="A7673" s="2">
        <v>57782</v>
      </c>
      <c r="B7673" s="76" t="s">
        <v>6174</v>
      </c>
      <c r="C7673" s="76" t="s">
        <v>5938</v>
      </c>
      <c r="D7673" s="76" t="s">
        <v>5279</v>
      </c>
      <c r="E7673" s="76">
        <v>1420</v>
      </c>
      <c r="F7673" s="76">
        <v>6</v>
      </c>
      <c r="G7673" s="77">
        <v>7</v>
      </c>
      <c r="H7673" s="76" t="s">
        <v>5360</v>
      </c>
      <c r="I7673" s="77">
        <v>11.99</v>
      </c>
      <c r="J7673" s="2">
        <v>4</v>
      </c>
      <c r="K7673" s="119" cm="1">
        <f t="array" ref="K7673">ROUND(IF(C7673="Beer",SUM(LOOKUP(2,1/(SRP!$B$7:$B$9&lt;=E7673)/(SRP!$C$7:$C$9&gt;=E7673),SRP!$D$7:$D$9)*(G7673/100)*(E7673/1000)),IF(C7673="Spirits",SUM(LOOKUP(2,1/(SRP!$B$2:$B$6&lt;=E7673)/(SRP!$C$2:$C$6&gt;=E7673),SRP!$D$2:$D$6)*(G7673/100)*(E7673/1000)),IF(AND(C7673="Wine",D7673="Fortified Wines"),SUM(LOOKUP(2,1/(SRP!$B$20:$B$23&lt;=E7673)/(SRP!$C$20:$C$23&gt;=E7673),SRP!$D$20:$D$23)*(G7673/100)*(E7673/1000)),IF(C7673="Wine",SUM(LOOKUP(2,1/(SRP!$B$15:$B$19&lt;=E7673)/(SRP!$C$15:$C$19&gt;=E7673),SRP!$D$15:$D$19)*(G7673/100)*(E7673/1000)),IF(C7673="Ready to Drink",SUM(LOOKUP(2,1/(SRP!$B$10:$B$14&lt;=E7673)/(SRP!$C$10:$C$14&gt;=E7673),SRP!$D$10:$D$14)*(G7673/100)*(E7673/1000)),0))))),2)</f>
        <v>6.94</v>
      </c>
    </row>
    <row r="7674" spans="1:11" x14ac:dyDescent="0.35">
      <c r="A7674" s="2">
        <v>57782</v>
      </c>
      <c r="B7674" s="76" t="s">
        <v>6174</v>
      </c>
      <c r="C7674" s="76" t="s">
        <v>5938</v>
      </c>
      <c r="D7674" s="76" t="s">
        <v>5279</v>
      </c>
      <c r="E7674" s="76">
        <v>1420</v>
      </c>
      <c r="F7674" s="76">
        <v>6</v>
      </c>
      <c r="G7674" s="77">
        <v>7</v>
      </c>
      <c r="H7674" s="76" t="s">
        <v>5360</v>
      </c>
      <c r="I7674" s="77">
        <v>11.99</v>
      </c>
      <c r="J7674" s="2">
        <v>4</v>
      </c>
      <c r="K7674" s="119" cm="1">
        <f t="array" ref="K7674">ROUND(IF(C7674="Beer",SUM(LOOKUP(2,1/(SRP!$B$7:$B$9&lt;=E7674)/(SRP!$C$7:$C$9&gt;=E7674),SRP!$D$7:$D$9)*(G7674/100)*(E7674/1000)),IF(C7674="Spirits",SUM(LOOKUP(2,1/(SRP!$B$2:$B$6&lt;=E7674)/(SRP!$C$2:$C$6&gt;=E7674),SRP!$D$2:$D$6)*(G7674/100)*(E7674/1000)),IF(AND(C7674="Wine",D7674="Fortified Wines"),SUM(LOOKUP(2,1/(SRP!$B$20:$B$23&lt;=E7674)/(SRP!$C$20:$C$23&gt;=E7674),SRP!$D$20:$D$23)*(G7674/100)*(E7674/1000)),IF(C7674="Wine",SUM(LOOKUP(2,1/(SRP!$B$15:$B$19&lt;=E7674)/(SRP!$C$15:$C$19&gt;=E7674),SRP!$D$15:$D$19)*(G7674/100)*(E7674/1000)),IF(C7674="Ready to Drink",SUM(LOOKUP(2,1/(SRP!$B$10:$B$14&lt;=E7674)/(SRP!$C$10:$C$14&gt;=E7674),SRP!$D$10:$D$14)*(G7674/100)*(E7674/1000)),0))))),2)</f>
        <v>6.94</v>
      </c>
    </row>
    <row r="7675" spans="1:11" x14ac:dyDescent="0.35">
      <c r="A7675" s="2">
        <v>57784</v>
      </c>
      <c r="B7675" s="76" t="s">
        <v>6175</v>
      </c>
      <c r="C7675" s="76" t="s">
        <v>5938</v>
      </c>
      <c r="D7675" s="76" t="s">
        <v>5279</v>
      </c>
      <c r="E7675" s="76">
        <v>2840</v>
      </c>
      <c r="F7675" s="76">
        <v>3</v>
      </c>
      <c r="G7675" s="77">
        <v>7</v>
      </c>
      <c r="H7675" s="76" t="s">
        <v>5360</v>
      </c>
      <c r="I7675" s="77">
        <v>23.99</v>
      </c>
      <c r="J7675" s="2">
        <v>8</v>
      </c>
      <c r="K7675" s="119" cm="1">
        <f t="array" ref="K7675">ROUND(IF(C7675="Beer",SUM(LOOKUP(2,1/(SRP!$B$7:$B$9&lt;=E7675)/(SRP!$C$7:$C$9&gt;=E7675),SRP!$D$7:$D$9)*(G7675/100)*(E7675/1000)),IF(C7675="Spirits",SUM(LOOKUP(2,1/(SRP!$B$2:$B$6&lt;=E7675)/(SRP!$C$2:$C$6&gt;=E7675),SRP!$D$2:$D$6)*(G7675/100)*(E7675/1000)),IF(AND(C7675="Wine",D7675="Fortified Wines"),SUM(LOOKUP(2,1/(SRP!$B$20:$B$23&lt;=E7675)/(SRP!$C$20:$C$23&gt;=E7675),SRP!$D$20:$D$23)*(G7675/100)*(E7675/1000)),IF(C7675="Wine",SUM(LOOKUP(2,1/(SRP!$B$15:$B$19&lt;=E7675)/(SRP!$C$15:$C$19&gt;=E7675),SRP!$D$15:$D$19)*(G7675/100)*(E7675/1000)),IF(C7675="Ready to Drink",SUM(LOOKUP(2,1/(SRP!$B$10:$B$14&lt;=E7675)/(SRP!$C$10:$C$14&gt;=E7675),SRP!$D$10:$D$14)*(G7675/100)*(E7675/1000)),0))))),2)</f>
        <v>13.88</v>
      </c>
    </row>
    <row r="7676" spans="1:11" x14ac:dyDescent="0.35">
      <c r="A7676" s="2">
        <v>57784</v>
      </c>
      <c r="B7676" s="76" t="s">
        <v>6175</v>
      </c>
      <c r="C7676" s="76" t="s">
        <v>5938</v>
      </c>
      <c r="D7676" s="76" t="s">
        <v>5279</v>
      </c>
      <c r="E7676" s="76">
        <v>2840</v>
      </c>
      <c r="F7676" s="76">
        <v>3</v>
      </c>
      <c r="G7676" s="77">
        <v>7</v>
      </c>
      <c r="H7676" s="76" t="s">
        <v>5360</v>
      </c>
      <c r="I7676" s="77">
        <v>23.99</v>
      </c>
      <c r="J7676" s="2">
        <v>8</v>
      </c>
      <c r="K7676" s="119" cm="1">
        <f t="array" ref="K7676">ROUND(IF(C7676="Beer",SUM(LOOKUP(2,1/(SRP!$B$7:$B$9&lt;=E7676)/(SRP!$C$7:$C$9&gt;=E7676),SRP!$D$7:$D$9)*(G7676/100)*(E7676/1000)),IF(C7676="Spirits",SUM(LOOKUP(2,1/(SRP!$B$2:$B$6&lt;=E7676)/(SRP!$C$2:$C$6&gt;=E7676),SRP!$D$2:$D$6)*(G7676/100)*(E7676/1000)),IF(AND(C7676="Wine",D7676="Fortified Wines"),SUM(LOOKUP(2,1/(SRP!$B$20:$B$23&lt;=E7676)/(SRP!$C$20:$C$23&gt;=E7676),SRP!$D$20:$D$23)*(G7676/100)*(E7676/1000)),IF(C7676="Wine",SUM(LOOKUP(2,1/(SRP!$B$15:$B$19&lt;=E7676)/(SRP!$C$15:$C$19&gt;=E7676),SRP!$D$15:$D$19)*(G7676/100)*(E7676/1000)),IF(C7676="Ready to Drink",SUM(LOOKUP(2,1/(SRP!$B$10:$B$14&lt;=E7676)/(SRP!$C$10:$C$14&gt;=E7676),SRP!$D$10:$D$14)*(G7676/100)*(E7676/1000)),0))))),2)</f>
        <v>13.88</v>
      </c>
    </row>
    <row r="7677" spans="1:11" x14ac:dyDescent="0.35">
      <c r="A7677" s="2">
        <v>57785</v>
      </c>
      <c r="B7677" s="76" t="s">
        <v>6176</v>
      </c>
      <c r="C7677" s="76" t="s">
        <v>5938</v>
      </c>
      <c r="D7677" s="76" t="s">
        <v>5746</v>
      </c>
      <c r="E7677" s="76">
        <v>4260</v>
      </c>
      <c r="F7677" s="76">
        <v>2</v>
      </c>
      <c r="G7677" s="77">
        <v>5</v>
      </c>
      <c r="H7677" s="76" t="s">
        <v>3326</v>
      </c>
      <c r="I7677" s="77">
        <v>34.99</v>
      </c>
      <c r="J7677" s="2">
        <v>12</v>
      </c>
      <c r="K7677" s="119" cm="1">
        <f t="array" ref="K7677">ROUND(IF(C7677="Beer",SUM(LOOKUP(2,1/(SRP!$B$7:$B$9&lt;=E7677)/(SRP!$C$7:$C$9&gt;=E7677),SRP!$D$7:$D$9)*(G7677/100)*(E7677/1000)),IF(C7677="Spirits",SUM(LOOKUP(2,1/(SRP!$B$2:$B$6&lt;=E7677)/(SRP!$C$2:$C$6&gt;=E7677),SRP!$D$2:$D$6)*(G7677/100)*(E7677/1000)),IF(AND(C7677="Wine",D7677="Fortified Wines"),SUM(LOOKUP(2,1/(SRP!$B$20:$B$23&lt;=E7677)/(SRP!$C$20:$C$23&gt;=E7677),SRP!$D$20:$D$23)*(G7677/100)*(E7677/1000)),IF(C7677="Wine",SUM(LOOKUP(2,1/(SRP!$B$15:$B$19&lt;=E7677)/(SRP!$C$15:$C$19&gt;=E7677),SRP!$D$15:$D$19)*(G7677/100)*(E7677/1000)),IF(C7677="Ready to Drink",SUM(LOOKUP(2,1/(SRP!$B$10:$B$14&lt;=E7677)/(SRP!$C$10:$C$14&gt;=E7677),SRP!$D$10:$D$14)*(G7677/100)*(E7677/1000)),0))))),2)</f>
        <v>14.87</v>
      </c>
    </row>
    <row r="7678" spans="1:11" x14ac:dyDescent="0.35">
      <c r="A7678" s="2">
        <v>57785</v>
      </c>
      <c r="B7678" s="76" t="s">
        <v>6176</v>
      </c>
      <c r="C7678" s="76" t="s">
        <v>5938</v>
      </c>
      <c r="D7678" s="76" t="s">
        <v>5746</v>
      </c>
      <c r="E7678" s="76">
        <v>4260</v>
      </c>
      <c r="F7678" s="76">
        <v>2</v>
      </c>
      <c r="G7678" s="77">
        <v>5</v>
      </c>
      <c r="H7678" s="76" t="s">
        <v>3326</v>
      </c>
      <c r="I7678" s="77">
        <v>34.99</v>
      </c>
      <c r="J7678" s="2">
        <v>12</v>
      </c>
      <c r="K7678" s="119" cm="1">
        <f t="array" ref="K7678">ROUND(IF(C7678="Beer",SUM(LOOKUP(2,1/(SRP!$B$7:$B$9&lt;=E7678)/(SRP!$C$7:$C$9&gt;=E7678),SRP!$D$7:$D$9)*(G7678/100)*(E7678/1000)),IF(C7678="Spirits",SUM(LOOKUP(2,1/(SRP!$B$2:$B$6&lt;=E7678)/(SRP!$C$2:$C$6&gt;=E7678),SRP!$D$2:$D$6)*(G7678/100)*(E7678/1000)),IF(AND(C7678="Wine",D7678="Fortified Wines"),SUM(LOOKUP(2,1/(SRP!$B$20:$B$23&lt;=E7678)/(SRP!$C$20:$C$23&gt;=E7678),SRP!$D$20:$D$23)*(G7678/100)*(E7678/1000)),IF(C7678="Wine",SUM(LOOKUP(2,1/(SRP!$B$15:$B$19&lt;=E7678)/(SRP!$C$15:$C$19&gt;=E7678),SRP!$D$15:$D$19)*(G7678/100)*(E7678/1000)),IF(C7678="Ready to Drink",SUM(LOOKUP(2,1/(SRP!$B$10:$B$14&lt;=E7678)/(SRP!$C$10:$C$14&gt;=E7678),SRP!$D$10:$D$14)*(G7678/100)*(E7678/1000)),0))))),2)</f>
        <v>14.87</v>
      </c>
    </row>
    <row r="7679" spans="1:11" x14ac:dyDescent="0.35">
      <c r="A7679" s="2">
        <v>57791</v>
      </c>
      <c r="B7679" s="76" t="s">
        <v>1196</v>
      </c>
      <c r="C7679" s="76" t="s">
        <v>285</v>
      </c>
      <c r="D7679" s="76" t="s">
        <v>5231</v>
      </c>
      <c r="E7679" s="76">
        <v>750</v>
      </c>
      <c r="F7679" s="76">
        <v>12</v>
      </c>
      <c r="G7679" s="77">
        <v>40</v>
      </c>
      <c r="H7679" s="76" t="s">
        <v>3280</v>
      </c>
      <c r="I7679" s="77">
        <v>24.49</v>
      </c>
      <c r="J7679" s="2">
        <v>1</v>
      </c>
      <c r="K7679" s="119" cm="1">
        <f t="array" ref="K7679">ROUND(IF(C7679="Beer",SUM(LOOKUP(2,1/(SRP!$B$7:$B$9&lt;=E7679)/(SRP!$C$7:$C$9&gt;=E7679),SRP!$D$7:$D$9)*(G7679/100)*(E7679/1000)),IF(C7679="Spirits",SUM(LOOKUP(2,1/(SRP!$B$2:$B$6&lt;=E7679)/(SRP!$C$2:$C$6&gt;=E7679),SRP!$D$2:$D$6)*(G7679/100)*(E7679/1000)),IF(AND(C7679="Wine",D7679="Fortified Wines"),SUM(LOOKUP(2,1/(SRP!$B$20:$B$23&lt;=E7679)/(SRP!$C$20:$C$23&gt;=E7679),SRP!$D$20:$D$23)*(G7679/100)*(E7679/1000)),IF(C7679="Wine",SUM(LOOKUP(2,1/(SRP!$B$15:$B$19&lt;=E7679)/(SRP!$C$15:$C$19&gt;=E7679),SRP!$D$15:$D$19)*(G7679/100)*(E7679/1000)),IF(C7679="Ready to Drink",SUM(LOOKUP(2,1/(SRP!$B$10:$B$14&lt;=E7679)/(SRP!$C$10:$C$14&gt;=E7679),SRP!$D$10:$D$14)*(G7679/100)*(E7679/1000)),0))))),2)</f>
        <v>20.94</v>
      </c>
    </row>
    <row r="7680" spans="1:11" x14ac:dyDescent="0.35">
      <c r="A7680" s="2">
        <v>57794</v>
      </c>
      <c r="B7680" s="76" t="s">
        <v>6177</v>
      </c>
      <c r="C7680" s="76" t="s">
        <v>286</v>
      </c>
      <c r="D7680" s="76" t="s">
        <v>5246</v>
      </c>
      <c r="E7680" s="76">
        <v>750</v>
      </c>
      <c r="F7680" s="76">
        <v>12</v>
      </c>
      <c r="G7680" s="77">
        <v>13</v>
      </c>
      <c r="H7680" s="76" t="s">
        <v>3297</v>
      </c>
      <c r="I7680" s="77">
        <v>14.99</v>
      </c>
      <c r="J7680" s="2">
        <v>1</v>
      </c>
      <c r="K7680" s="119" cm="1">
        <f t="array" ref="K7680">ROUND(IF(C7680="Beer",SUM(LOOKUP(2,1/(SRP!$B$7:$B$9&lt;=E7680)/(SRP!$C$7:$C$9&gt;=E7680),SRP!$D$7:$D$9)*(G7680/100)*(E7680/1000)),IF(C7680="Spirits",SUM(LOOKUP(2,1/(SRP!$B$2:$B$6&lt;=E7680)/(SRP!$C$2:$C$6&gt;=E7680),SRP!$D$2:$D$6)*(G7680/100)*(E7680/1000)),IF(AND(C7680="Wine",D7680="Fortified Wines"),SUM(LOOKUP(2,1/(SRP!$B$20:$B$23&lt;=E7680)/(SRP!$C$20:$C$23&gt;=E7680),SRP!$D$20:$D$23)*(G7680/100)*(E7680/1000)),IF(C7680="Wine",SUM(LOOKUP(2,1/(SRP!$B$15:$B$19&lt;=E7680)/(SRP!$C$15:$C$19&gt;=E7680),SRP!$D$15:$D$19)*(G7680/100)*(E7680/1000)),IF(C7680="Ready to Drink",SUM(LOOKUP(2,1/(SRP!$B$10:$B$14&lt;=E7680)/(SRP!$C$10:$C$14&gt;=E7680),SRP!$D$10:$D$14)*(G7680/100)*(E7680/1000)),0))))),2)</f>
        <v>6.81</v>
      </c>
    </row>
    <row r="7681" spans="1:11" x14ac:dyDescent="0.35">
      <c r="A7681" s="2">
        <v>57796</v>
      </c>
      <c r="B7681" s="76" t="s">
        <v>6178</v>
      </c>
      <c r="C7681" s="76" t="s">
        <v>287</v>
      </c>
      <c r="D7681" s="76" t="s">
        <v>5266</v>
      </c>
      <c r="E7681" s="76">
        <v>473</v>
      </c>
      <c r="F7681" s="76">
        <v>24</v>
      </c>
      <c r="G7681" s="77">
        <v>5.5</v>
      </c>
      <c r="H7681" s="76" t="s">
        <v>3387</v>
      </c>
      <c r="I7681" s="77">
        <v>4.6900000000000004</v>
      </c>
      <c r="J7681" s="2">
        <v>1</v>
      </c>
      <c r="K7681" s="119" cm="1">
        <f t="array" ref="K7681">ROUND(IF(C7681="Beer",SUM(LOOKUP(2,1/(SRP!$B$7:$B$9&lt;=E7681)/(SRP!$C$7:$C$9&gt;=E7681),SRP!$D$7:$D$9)*(G7681/100)*(E7681/1000)),IF(C7681="Spirits",SUM(LOOKUP(2,1/(SRP!$B$2:$B$6&lt;=E7681)/(SRP!$C$2:$C$6&gt;=E7681),SRP!$D$2:$D$6)*(G7681/100)*(E7681/1000)),IF(AND(C7681="Wine",D7681="Fortified Wines"),SUM(LOOKUP(2,1/(SRP!$B$20:$B$23&lt;=E7681)/(SRP!$C$20:$C$23&gt;=E7681),SRP!$D$20:$D$23)*(G7681/100)*(E7681/1000)),IF(C7681="Wine",SUM(LOOKUP(2,1/(SRP!$B$15:$B$19&lt;=E7681)/(SRP!$C$15:$C$19&gt;=E7681),SRP!$D$15:$D$19)*(G7681/100)*(E7681/1000)),IF(C7681="Ready to Drink",SUM(LOOKUP(2,1/(SRP!$B$10:$B$14&lt;=E7681)/(SRP!$C$10:$C$14&gt;=E7681),SRP!$D$10:$D$14)*(G7681/100)*(E7681/1000)),0))))),2)</f>
        <v>1.82</v>
      </c>
    </row>
    <row r="7682" spans="1:11" x14ac:dyDescent="0.35">
      <c r="A7682" s="2">
        <v>57796</v>
      </c>
      <c r="B7682" s="76" t="s">
        <v>6178</v>
      </c>
      <c r="C7682" s="76" t="s">
        <v>287</v>
      </c>
      <c r="D7682" s="76" t="s">
        <v>5266</v>
      </c>
      <c r="E7682" s="76">
        <v>473</v>
      </c>
      <c r="F7682" s="76">
        <v>24</v>
      </c>
      <c r="G7682" s="77">
        <v>5.5</v>
      </c>
      <c r="H7682" s="76" t="s">
        <v>3387</v>
      </c>
      <c r="I7682" s="77">
        <v>4.6900000000000004</v>
      </c>
      <c r="J7682" s="2">
        <v>1</v>
      </c>
      <c r="K7682" s="119" cm="1">
        <f t="array" ref="K7682">ROUND(IF(C7682="Beer",SUM(LOOKUP(2,1/(SRP!$B$7:$B$9&lt;=E7682)/(SRP!$C$7:$C$9&gt;=E7682),SRP!$D$7:$D$9)*(G7682/100)*(E7682/1000)),IF(C7682="Spirits",SUM(LOOKUP(2,1/(SRP!$B$2:$B$6&lt;=E7682)/(SRP!$C$2:$C$6&gt;=E7682),SRP!$D$2:$D$6)*(G7682/100)*(E7682/1000)),IF(AND(C7682="Wine",D7682="Fortified Wines"),SUM(LOOKUP(2,1/(SRP!$B$20:$B$23&lt;=E7682)/(SRP!$C$20:$C$23&gt;=E7682),SRP!$D$20:$D$23)*(G7682/100)*(E7682/1000)),IF(C7682="Wine",SUM(LOOKUP(2,1/(SRP!$B$15:$B$19&lt;=E7682)/(SRP!$C$15:$C$19&gt;=E7682),SRP!$D$15:$D$19)*(G7682/100)*(E7682/1000)),IF(C7682="Ready to Drink",SUM(LOOKUP(2,1/(SRP!$B$10:$B$14&lt;=E7682)/(SRP!$C$10:$C$14&gt;=E7682),SRP!$D$10:$D$14)*(G7682/100)*(E7682/1000)),0))))),2)</f>
        <v>1.82</v>
      </c>
    </row>
    <row r="7683" spans="1:11" x14ac:dyDescent="0.35">
      <c r="A7683" s="2">
        <v>57797</v>
      </c>
      <c r="B7683" s="76" t="s">
        <v>6179</v>
      </c>
      <c r="C7683" s="76" t="s">
        <v>287</v>
      </c>
      <c r="D7683" s="76" t="s">
        <v>5266</v>
      </c>
      <c r="E7683" s="76">
        <v>473</v>
      </c>
      <c r="F7683" s="76">
        <v>24</v>
      </c>
      <c r="G7683" s="77">
        <v>5</v>
      </c>
      <c r="H7683" s="76" t="s">
        <v>3387</v>
      </c>
      <c r="I7683" s="77">
        <v>4.8499999999999996</v>
      </c>
      <c r="J7683" s="2">
        <v>1</v>
      </c>
      <c r="K7683" s="119" cm="1">
        <f t="array" ref="K7683">ROUND(IF(C7683="Beer",SUM(LOOKUP(2,1/(SRP!$B$7:$B$9&lt;=E7683)/(SRP!$C$7:$C$9&gt;=E7683),SRP!$D$7:$D$9)*(G7683/100)*(E7683/1000)),IF(C7683="Spirits",SUM(LOOKUP(2,1/(SRP!$B$2:$B$6&lt;=E7683)/(SRP!$C$2:$C$6&gt;=E7683),SRP!$D$2:$D$6)*(G7683/100)*(E7683/1000)),IF(AND(C7683="Wine",D7683="Fortified Wines"),SUM(LOOKUP(2,1/(SRP!$B$20:$B$23&lt;=E7683)/(SRP!$C$20:$C$23&gt;=E7683),SRP!$D$20:$D$23)*(G7683/100)*(E7683/1000)),IF(C7683="Wine",SUM(LOOKUP(2,1/(SRP!$B$15:$B$19&lt;=E7683)/(SRP!$C$15:$C$19&gt;=E7683),SRP!$D$15:$D$19)*(G7683/100)*(E7683/1000)),IF(C7683="Ready to Drink",SUM(LOOKUP(2,1/(SRP!$B$10:$B$14&lt;=E7683)/(SRP!$C$10:$C$14&gt;=E7683),SRP!$D$10:$D$14)*(G7683/100)*(E7683/1000)),0))))),2)</f>
        <v>1.65</v>
      </c>
    </row>
    <row r="7684" spans="1:11" x14ac:dyDescent="0.35">
      <c r="A7684" s="2">
        <v>57797</v>
      </c>
      <c r="B7684" s="76" t="s">
        <v>6179</v>
      </c>
      <c r="C7684" s="76" t="s">
        <v>287</v>
      </c>
      <c r="D7684" s="76" t="s">
        <v>5266</v>
      </c>
      <c r="E7684" s="76">
        <v>473</v>
      </c>
      <c r="F7684" s="76">
        <v>24</v>
      </c>
      <c r="G7684" s="77">
        <v>5</v>
      </c>
      <c r="H7684" s="76" t="s">
        <v>3387</v>
      </c>
      <c r="I7684" s="77">
        <v>4.8499999999999996</v>
      </c>
      <c r="J7684" s="2">
        <v>1</v>
      </c>
      <c r="K7684" s="119" cm="1">
        <f t="array" ref="K7684">ROUND(IF(C7684="Beer",SUM(LOOKUP(2,1/(SRP!$B$7:$B$9&lt;=E7684)/(SRP!$C$7:$C$9&gt;=E7684),SRP!$D$7:$D$9)*(G7684/100)*(E7684/1000)),IF(C7684="Spirits",SUM(LOOKUP(2,1/(SRP!$B$2:$B$6&lt;=E7684)/(SRP!$C$2:$C$6&gt;=E7684),SRP!$D$2:$D$6)*(G7684/100)*(E7684/1000)),IF(AND(C7684="Wine",D7684="Fortified Wines"),SUM(LOOKUP(2,1/(SRP!$B$20:$B$23&lt;=E7684)/(SRP!$C$20:$C$23&gt;=E7684),SRP!$D$20:$D$23)*(G7684/100)*(E7684/1000)),IF(C7684="Wine",SUM(LOOKUP(2,1/(SRP!$B$15:$B$19&lt;=E7684)/(SRP!$C$15:$C$19&gt;=E7684),SRP!$D$15:$D$19)*(G7684/100)*(E7684/1000)),IF(C7684="Ready to Drink",SUM(LOOKUP(2,1/(SRP!$B$10:$B$14&lt;=E7684)/(SRP!$C$10:$C$14&gt;=E7684),SRP!$D$10:$D$14)*(G7684/100)*(E7684/1000)),0))))),2)</f>
        <v>1.65</v>
      </c>
    </row>
    <row r="7685" spans="1:11" x14ac:dyDescent="0.35">
      <c r="A7685" s="2">
        <v>57798</v>
      </c>
      <c r="B7685" s="76" t="s">
        <v>6180</v>
      </c>
      <c r="C7685" s="76" t="s">
        <v>285</v>
      </c>
      <c r="D7685" s="76" t="s">
        <v>5255</v>
      </c>
      <c r="E7685" s="76">
        <v>700</v>
      </c>
      <c r="F7685" s="76">
        <v>6</v>
      </c>
      <c r="G7685" s="77">
        <v>40</v>
      </c>
      <c r="H7685" s="76" t="s">
        <v>3282</v>
      </c>
      <c r="I7685" s="77">
        <v>51.99</v>
      </c>
      <c r="J7685" s="2">
        <v>1</v>
      </c>
      <c r="K7685" s="119" cm="1">
        <f t="array" ref="K7685">ROUND(IF(C7685="Beer",SUM(LOOKUP(2,1/(SRP!$B$7:$B$9&lt;=E7685)/(SRP!$C$7:$C$9&gt;=E7685),SRP!$D$7:$D$9)*(G7685/100)*(E7685/1000)),IF(C7685="Spirits",SUM(LOOKUP(2,1/(SRP!$B$2:$B$6&lt;=E7685)/(SRP!$C$2:$C$6&gt;=E7685),SRP!$D$2:$D$6)*(G7685/100)*(E7685/1000)),IF(AND(C7685="Wine",D7685="Fortified Wines"),SUM(LOOKUP(2,1/(SRP!$B$20:$B$23&lt;=E7685)/(SRP!$C$20:$C$23&gt;=E7685),SRP!$D$20:$D$23)*(G7685/100)*(E7685/1000)),IF(C7685="Wine",SUM(LOOKUP(2,1/(SRP!$B$15:$B$19&lt;=E7685)/(SRP!$C$15:$C$19&gt;=E7685),SRP!$D$15:$D$19)*(G7685/100)*(E7685/1000)),IF(C7685="Ready to Drink",SUM(LOOKUP(2,1/(SRP!$B$10:$B$14&lt;=E7685)/(SRP!$C$10:$C$14&gt;=E7685),SRP!$D$10:$D$14)*(G7685/100)*(E7685/1000)),0))))),2)</f>
        <v>19.55</v>
      </c>
    </row>
    <row r="7686" spans="1:11" x14ac:dyDescent="0.35">
      <c r="A7686" s="2">
        <v>57799</v>
      </c>
      <c r="B7686" s="76" t="s">
        <v>6181</v>
      </c>
      <c r="C7686" s="76" t="s">
        <v>287</v>
      </c>
      <c r="D7686" s="76" t="s">
        <v>5230</v>
      </c>
      <c r="E7686" s="76">
        <v>473</v>
      </c>
      <c r="F7686" s="76">
        <v>24</v>
      </c>
      <c r="G7686" s="77">
        <v>5</v>
      </c>
      <c r="H7686" s="76" t="s">
        <v>3387</v>
      </c>
      <c r="I7686" s="77">
        <v>4.29</v>
      </c>
      <c r="J7686" s="2">
        <v>1</v>
      </c>
      <c r="K7686" s="119" cm="1">
        <f t="array" ref="K7686">ROUND(IF(C7686="Beer",SUM(LOOKUP(2,1/(SRP!$B$7:$B$9&lt;=E7686)/(SRP!$C$7:$C$9&gt;=E7686),SRP!$D$7:$D$9)*(G7686/100)*(E7686/1000)),IF(C7686="Spirits",SUM(LOOKUP(2,1/(SRP!$B$2:$B$6&lt;=E7686)/(SRP!$C$2:$C$6&gt;=E7686),SRP!$D$2:$D$6)*(G7686/100)*(E7686/1000)),IF(AND(C7686="Wine",D7686="Fortified Wines"),SUM(LOOKUP(2,1/(SRP!$B$20:$B$23&lt;=E7686)/(SRP!$C$20:$C$23&gt;=E7686),SRP!$D$20:$D$23)*(G7686/100)*(E7686/1000)),IF(C7686="Wine",SUM(LOOKUP(2,1/(SRP!$B$15:$B$19&lt;=E7686)/(SRP!$C$15:$C$19&gt;=E7686),SRP!$D$15:$D$19)*(G7686/100)*(E7686/1000)),IF(C7686="Ready to Drink",SUM(LOOKUP(2,1/(SRP!$B$10:$B$14&lt;=E7686)/(SRP!$C$10:$C$14&gt;=E7686),SRP!$D$10:$D$14)*(G7686/100)*(E7686/1000)),0))))),2)</f>
        <v>1.65</v>
      </c>
    </row>
    <row r="7687" spans="1:11" x14ac:dyDescent="0.35">
      <c r="A7687" s="2">
        <v>57799</v>
      </c>
      <c r="B7687" s="76" t="s">
        <v>6181</v>
      </c>
      <c r="C7687" s="76" t="s">
        <v>287</v>
      </c>
      <c r="D7687" s="76" t="s">
        <v>5230</v>
      </c>
      <c r="E7687" s="76">
        <v>473</v>
      </c>
      <c r="F7687" s="76">
        <v>24</v>
      </c>
      <c r="G7687" s="77">
        <v>5</v>
      </c>
      <c r="H7687" s="76" t="s">
        <v>3387</v>
      </c>
      <c r="I7687" s="77">
        <v>4.29</v>
      </c>
      <c r="J7687" s="2">
        <v>1</v>
      </c>
      <c r="K7687" s="119" cm="1">
        <f t="array" ref="K7687">ROUND(IF(C7687="Beer",SUM(LOOKUP(2,1/(SRP!$B$7:$B$9&lt;=E7687)/(SRP!$C$7:$C$9&gt;=E7687),SRP!$D$7:$D$9)*(G7687/100)*(E7687/1000)),IF(C7687="Spirits",SUM(LOOKUP(2,1/(SRP!$B$2:$B$6&lt;=E7687)/(SRP!$C$2:$C$6&gt;=E7687),SRP!$D$2:$D$6)*(G7687/100)*(E7687/1000)),IF(AND(C7687="Wine",D7687="Fortified Wines"),SUM(LOOKUP(2,1/(SRP!$B$20:$B$23&lt;=E7687)/(SRP!$C$20:$C$23&gt;=E7687),SRP!$D$20:$D$23)*(G7687/100)*(E7687/1000)),IF(C7687="Wine",SUM(LOOKUP(2,1/(SRP!$B$15:$B$19&lt;=E7687)/(SRP!$C$15:$C$19&gt;=E7687),SRP!$D$15:$D$19)*(G7687/100)*(E7687/1000)),IF(C7687="Ready to Drink",SUM(LOOKUP(2,1/(SRP!$B$10:$B$14&lt;=E7687)/(SRP!$C$10:$C$14&gt;=E7687),SRP!$D$10:$D$14)*(G7687/100)*(E7687/1000)),0))))),2)</f>
        <v>1.65</v>
      </c>
    </row>
    <row r="7688" spans="1:11" x14ac:dyDescent="0.35">
      <c r="A7688" s="2">
        <v>57803</v>
      </c>
      <c r="B7688" s="76" t="s">
        <v>6182</v>
      </c>
      <c r="C7688" s="76" t="s">
        <v>287</v>
      </c>
      <c r="D7688" s="76" t="s">
        <v>5266</v>
      </c>
      <c r="E7688" s="76">
        <v>473</v>
      </c>
      <c r="F7688" s="76">
        <v>24</v>
      </c>
      <c r="G7688" s="77">
        <v>5</v>
      </c>
      <c r="H7688" s="76" t="s">
        <v>3349</v>
      </c>
      <c r="I7688" s="77">
        <v>3.89</v>
      </c>
      <c r="J7688" s="2">
        <v>1</v>
      </c>
      <c r="K7688" s="119" cm="1">
        <f t="array" ref="K7688">ROUND(IF(C7688="Beer",SUM(LOOKUP(2,1/(SRP!$B$7:$B$9&lt;=E7688)/(SRP!$C$7:$C$9&gt;=E7688),SRP!$D$7:$D$9)*(G7688/100)*(E7688/1000)),IF(C7688="Spirits",SUM(LOOKUP(2,1/(SRP!$B$2:$B$6&lt;=E7688)/(SRP!$C$2:$C$6&gt;=E7688),SRP!$D$2:$D$6)*(G7688/100)*(E7688/1000)),IF(AND(C7688="Wine",D7688="Fortified Wines"),SUM(LOOKUP(2,1/(SRP!$B$20:$B$23&lt;=E7688)/(SRP!$C$20:$C$23&gt;=E7688),SRP!$D$20:$D$23)*(G7688/100)*(E7688/1000)),IF(C7688="Wine",SUM(LOOKUP(2,1/(SRP!$B$15:$B$19&lt;=E7688)/(SRP!$C$15:$C$19&gt;=E7688),SRP!$D$15:$D$19)*(G7688/100)*(E7688/1000)),IF(C7688="Ready to Drink",SUM(LOOKUP(2,1/(SRP!$B$10:$B$14&lt;=E7688)/(SRP!$C$10:$C$14&gt;=E7688),SRP!$D$10:$D$14)*(G7688/100)*(E7688/1000)),0))))),2)</f>
        <v>1.65</v>
      </c>
    </row>
    <row r="7689" spans="1:11" x14ac:dyDescent="0.35">
      <c r="A7689" s="2">
        <v>57803</v>
      </c>
      <c r="B7689" s="76" t="s">
        <v>6182</v>
      </c>
      <c r="C7689" s="76" t="s">
        <v>287</v>
      </c>
      <c r="D7689" s="76" t="s">
        <v>5266</v>
      </c>
      <c r="E7689" s="76">
        <v>473</v>
      </c>
      <c r="F7689" s="76">
        <v>24</v>
      </c>
      <c r="G7689" s="77">
        <v>5</v>
      </c>
      <c r="H7689" s="76" t="s">
        <v>3349</v>
      </c>
      <c r="I7689" s="77">
        <v>3.89</v>
      </c>
      <c r="J7689" s="2">
        <v>1</v>
      </c>
      <c r="K7689" s="119" cm="1">
        <f t="array" ref="K7689">ROUND(IF(C7689="Beer",SUM(LOOKUP(2,1/(SRP!$B$7:$B$9&lt;=E7689)/(SRP!$C$7:$C$9&gt;=E7689),SRP!$D$7:$D$9)*(G7689/100)*(E7689/1000)),IF(C7689="Spirits",SUM(LOOKUP(2,1/(SRP!$B$2:$B$6&lt;=E7689)/(SRP!$C$2:$C$6&gt;=E7689),SRP!$D$2:$D$6)*(G7689/100)*(E7689/1000)),IF(AND(C7689="Wine",D7689="Fortified Wines"),SUM(LOOKUP(2,1/(SRP!$B$20:$B$23&lt;=E7689)/(SRP!$C$20:$C$23&gt;=E7689),SRP!$D$20:$D$23)*(G7689/100)*(E7689/1000)),IF(C7689="Wine",SUM(LOOKUP(2,1/(SRP!$B$15:$B$19&lt;=E7689)/(SRP!$C$15:$C$19&gt;=E7689),SRP!$D$15:$D$19)*(G7689/100)*(E7689/1000)),IF(C7689="Ready to Drink",SUM(LOOKUP(2,1/(SRP!$B$10:$B$14&lt;=E7689)/(SRP!$C$10:$C$14&gt;=E7689),SRP!$D$10:$D$14)*(G7689/100)*(E7689/1000)),0))))),2)</f>
        <v>1.65</v>
      </c>
    </row>
    <row r="7690" spans="1:11" x14ac:dyDescent="0.35">
      <c r="A7690" s="2">
        <v>57804</v>
      </c>
      <c r="B7690" s="76" t="s">
        <v>6183</v>
      </c>
      <c r="C7690" s="76" t="s">
        <v>287</v>
      </c>
      <c r="D7690" s="76" t="s">
        <v>5266</v>
      </c>
      <c r="E7690" s="76">
        <v>473</v>
      </c>
      <c r="F7690" s="76">
        <v>24</v>
      </c>
      <c r="G7690" s="77">
        <v>5.5</v>
      </c>
      <c r="H7690" s="76" t="s">
        <v>3349</v>
      </c>
      <c r="I7690" s="77">
        <v>3.99</v>
      </c>
      <c r="J7690" s="2">
        <v>1</v>
      </c>
      <c r="K7690" s="119" cm="1">
        <f t="array" ref="K7690">ROUND(IF(C7690="Beer",SUM(LOOKUP(2,1/(SRP!$B$7:$B$9&lt;=E7690)/(SRP!$C$7:$C$9&gt;=E7690),SRP!$D$7:$D$9)*(G7690/100)*(E7690/1000)),IF(C7690="Spirits",SUM(LOOKUP(2,1/(SRP!$B$2:$B$6&lt;=E7690)/(SRP!$C$2:$C$6&gt;=E7690),SRP!$D$2:$D$6)*(G7690/100)*(E7690/1000)),IF(AND(C7690="Wine",D7690="Fortified Wines"),SUM(LOOKUP(2,1/(SRP!$B$20:$B$23&lt;=E7690)/(SRP!$C$20:$C$23&gt;=E7690),SRP!$D$20:$D$23)*(G7690/100)*(E7690/1000)),IF(C7690="Wine",SUM(LOOKUP(2,1/(SRP!$B$15:$B$19&lt;=E7690)/(SRP!$C$15:$C$19&gt;=E7690),SRP!$D$15:$D$19)*(G7690/100)*(E7690/1000)),IF(C7690="Ready to Drink",SUM(LOOKUP(2,1/(SRP!$B$10:$B$14&lt;=E7690)/(SRP!$C$10:$C$14&gt;=E7690),SRP!$D$10:$D$14)*(G7690/100)*(E7690/1000)),0))))),2)</f>
        <v>1.82</v>
      </c>
    </row>
    <row r="7691" spans="1:11" x14ac:dyDescent="0.35">
      <c r="A7691" s="2">
        <v>57804</v>
      </c>
      <c r="B7691" s="76" t="s">
        <v>6183</v>
      </c>
      <c r="C7691" s="76" t="s">
        <v>287</v>
      </c>
      <c r="D7691" s="76" t="s">
        <v>5266</v>
      </c>
      <c r="E7691" s="76">
        <v>473</v>
      </c>
      <c r="F7691" s="76">
        <v>24</v>
      </c>
      <c r="G7691" s="77">
        <v>5.5</v>
      </c>
      <c r="H7691" s="76" t="s">
        <v>3349</v>
      </c>
      <c r="I7691" s="77">
        <v>3.99</v>
      </c>
      <c r="J7691" s="2">
        <v>1</v>
      </c>
      <c r="K7691" s="119" cm="1">
        <f t="array" ref="K7691">ROUND(IF(C7691="Beer",SUM(LOOKUP(2,1/(SRP!$B$7:$B$9&lt;=E7691)/(SRP!$C$7:$C$9&gt;=E7691),SRP!$D$7:$D$9)*(G7691/100)*(E7691/1000)),IF(C7691="Spirits",SUM(LOOKUP(2,1/(SRP!$B$2:$B$6&lt;=E7691)/(SRP!$C$2:$C$6&gt;=E7691),SRP!$D$2:$D$6)*(G7691/100)*(E7691/1000)),IF(AND(C7691="Wine",D7691="Fortified Wines"),SUM(LOOKUP(2,1/(SRP!$B$20:$B$23&lt;=E7691)/(SRP!$C$20:$C$23&gt;=E7691),SRP!$D$20:$D$23)*(G7691/100)*(E7691/1000)),IF(C7691="Wine",SUM(LOOKUP(2,1/(SRP!$B$15:$B$19&lt;=E7691)/(SRP!$C$15:$C$19&gt;=E7691),SRP!$D$15:$D$19)*(G7691/100)*(E7691/1000)),IF(C7691="Ready to Drink",SUM(LOOKUP(2,1/(SRP!$B$10:$B$14&lt;=E7691)/(SRP!$C$10:$C$14&gt;=E7691),SRP!$D$10:$D$14)*(G7691/100)*(E7691/1000)),0))))),2)</f>
        <v>1.82</v>
      </c>
    </row>
    <row r="7692" spans="1:11" x14ac:dyDescent="0.35">
      <c r="A7692" s="2">
        <v>57805</v>
      </c>
      <c r="B7692" s="76" t="s">
        <v>6184</v>
      </c>
      <c r="C7692" s="76" t="s">
        <v>287</v>
      </c>
      <c r="D7692" s="76" t="s">
        <v>5240</v>
      </c>
      <c r="E7692" s="76">
        <v>473</v>
      </c>
      <c r="F7692" s="76">
        <v>24</v>
      </c>
      <c r="G7692" s="77">
        <v>9</v>
      </c>
      <c r="H7692" s="76" t="s">
        <v>3349</v>
      </c>
      <c r="I7692" s="77">
        <v>3.99</v>
      </c>
      <c r="J7692" s="2">
        <v>1</v>
      </c>
      <c r="K7692" s="119" cm="1">
        <f t="array" ref="K7692">ROUND(IF(C7692="Beer",SUM(LOOKUP(2,1/(SRP!$B$7:$B$9&lt;=E7692)/(SRP!$C$7:$C$9&gt;=E7692),SRP!$D$7:$D$9)*(G7692/100)*(E7692/1000)),IF(C7692="Spirits",SUM(LOOKUP(2,1/(SRP!$B$2:$B$6&lt;=E7692)/(SRP!$C$2:$C$6&gt;=E7692),SRP!$D$2:$D$6)*(G7692/100)*(E7692/1000)),IF(AND(C7692="Wine",D7692="Fortified Wines"),SUM(LOOKUP(2,1/(SRP!$B$20:$B$23&lt;=E7692)/(SRP!$C$20:$C$23&gt;=E7692),SRP!$D$20:$D$23)*(G7692/100)*(E7692/1000)),IF(C7692="Wine",SUM(LOOKUP(2,1/(SRP!$B$15:$B$19&lt;=E7692)/(SRP!$C$15:$C$19&gt;=E7692),SRP!$D$15:$D$19)*(G7692/100)*(E7692/1000)),IF(C7692="Ready to Drink",SUM(LOOKUP(2,1/(SRP!$B$10:$B$14&lt;=E7692)/(SRP!$C$10:$C$14&gt;=E7692),SRP!$D$10:$D$14)*(G7692/100)*(E7692/1000)),0))))),2)</f>
        <v>2.97</v>
      </c>
    </row>
    <row r="7693" spans="1:11" x14ac:dyDescent="0.35">
      <c r="A7693" s="2">
        <v>57805</v>
      </c>
      <c r="B7693" s="76" t="s">
        <v>6184</v>
      </c>
      <c r="C7693" s="76" t="s">
        <v>287</v>
      </c>
      <c r="D7693" s="76" t="s">
        <v>5240</v>
      </c>
      <c r="E7693" s="76">
        <v>473</v>
      </c>
      <c r="F7693" s="76">
        <v>24</v>
      </c>
      <c r="G7693" s="77">
        <v>9</v>
      </c>
      <c r="H7693" s="76" t="s">
        <v>3349</v>
      </c>
      <c r="I7693" s="77">
        <v>3.99</v>
      </c>
      <c r="J7693" s="2">
        <v>1</v>
      </c>
      <c r="K7693" s="119" cm="1">
        <f t="array" ref="K7693">ROUND(IF(C7693="Beer",SUM(LOOKUP(2,1/(SRP!$B$7:$B$9&lt;=E7693)/(SRP!$C$7:$C$9&gt;=E7693),SRP!$D$7:$D$9)*(G7693/100)*(E7693/1000)),IF(C7693="Spirits",SUM(LOOKUP(2,1/(SRP!$B$2:$B$6&lt;=E7693)/(SRP!$C$2:$C$6&gt;=E7693),SRP!$D$2:$D$6)*(G7693/100)*(E7693/1000)),IF(AND(C7693="Wine",D7693="Fortified Wines"),SUM(LOOKUP(2,1/(SRP!$B$20:$B$23&lt;=E7693)/(SRP!$C$20:$C$23&gt;=E7693),SRP!$D$20:$D$23)*(G7693/100)*(E7693/1000)),IF(C7693="Wine",SUM(LOOKUP(2,1/(SRP!$B$15:$B$19&lt;=E7693)/(SRP!$C$15:$C$19&gt;=E7693),SRP!$D$15:$D$19)*(G7693/100)*(E7693/1000)),IF(C7693="Ready to Drink",SUM(LOOKUP(2,1/(SRP!$B$10:$B$14&lt;=E7693)/(SRP!$C$10:$C$14&gt;=E7693),SRP!$D$10:$D$14)*(G7693/100)*(E7693/1000)),0))))),2)</f>
        <v>2.97</v>
      </c>
    </row>
    <row r="7694" spans="1:11" x14ac:dyDescent="0.35">
      <c r="A7694" s="2">
        <v>57807</v>
      </c>
      <c r="B7694" s="76" t="s">
        <v>6185</v>
      </c>
      <c r="C7694" s="76" t="s">
        <v>287</v>
      </c>
      <c r="D7694" s="76" t="s">
        <v>5266</v>
      </c>
      <c r="E7694" s="76">
        <v>3784</v>
      </c>
      <c r="F7694" s="76">
        <v>3</v>
      </c>
      <c r="G7694" s="77">
        <v>5</v>
      </c>
      <c r="H7694" s="76" t="s">
        <v>3349</v>
      </c>
      <c r="I7694" s="77">
        <v>27.99</v>
      </c>
      <c r="J7694" s="2">
        <v>8</v>
      </c>
      <c r="K7694" s="119" cm="1">
        <f t="array" ref="K7694">ROUND(IF(C7694="Beer",SUM(LOOKUP(2,1/(SRP!$B$7:$B$9&lt;=E7694)/(SRP!$C$7:$C$9&gt;=E7694),SRP!$D$7:$D$9)*(G7694/100)*(E7694/1000)),IF(C7694="Spirits",SUM(LOOKUP(2,1/(SRP!$B$2:$B$6&lt;=E7694)/(SRP!$C$2:$C$6&gt;=E7694),SRP!$D$2:$D$6)*(G7694/100)*(E7694/1000)),IF(AND(C7694="Wine",D7694="Fortified Wines"),SUM(LOOKUP(2,1/(SRP!$B$20:$B$23&lt;=E7694)/(SRP!$C$20:$C$23&gt;=E7694),SRP!$D$20:$D$23)*(G7694/100)*(E7694/1000)),IF(C7694="Wine",SUM(LOOKUP(2,1/(SRP!$B$15:$B$19&lt;=E7694)/(SRP!$C$15:$C$19&gt;=E7694),SRP!$D$15:$D$19)*(G7694/100)*(E7694/1000)),IF(C7694="Ready to Drink",SUM(LOOKUP(2,1/(SRP!$B$10:$B$14&lt;=E7694)/(SRP!$C$10:$C$14&gt;=E7694),SRP!$D$10:$D$14)*(G7694/100)*(E7694/1000)),0))))),2)</f>
        <v>13.21</v>
      </c>
    </row>
    <row r="7695" spans="1:11" x14ac:dyDescent="0.35">
      <c r="A7695" s="2">
        <v>57807</v>
      </c>
      <c r="B7695" s="76" t="s">
        <v>6185</v>
      </c>
      <c r="C7695" s="76" t="s">
        <v>287</v>
      </c>
      <c r="D7695" s="76" t="s">
        <v>5266</v>
      </c>
      <c r="E7695" s="76">
        <v>3784</v>
      </c>
      <c r="F7695" s="76">
        <v>3</v>
      </c>
      <c r="G7695" s="77">
        <v>5</v>
      </c>
      <c r="H7695" s="76" t="s">
        <v>3349</v>
      </c>
      <c r="I7695" s="77">
        <v>27.99</v>
      </c>
      <c r="J7695" s="2">
        <v>8</v>
      </c>
      <c r="K7695" s="119" cm="1">
        <f t="array" ref="K7695">ROUND(IF(C7695="Beer",SUM(LOOKUP(2,1/(SRP!$B$7:$B$9&lt;=E7695)/(SRP!$C$7:$C$9&gt;=E7695),SRP!$D$7:$D$9)*(G7695/100)*(E7695/1000)),IF(C7695="Spirits",SUM(LOOKUP(2,1/(SRP!$B$2:$B$6&lt;=E7695)/(SRP!$C$2:$C$6&gt;=E7695),SRP!$D$2:$D$6)*(G7695/100)*(E7695/1000)),IF(AND(C7695="Wine",D7695="Fortified Wines"),SUM(LOOKUP(2,1/(SRP!$B$20:$B$23&lt;=E7695)/(SRP!$C$20:$C$23&gt;=E7695),SRP!$D$20:$D$23)*(G7695/100)*(E7695/1000)),IF(C7695="Wine",SUM(LOOKUP(2,1/(SRP!$B$15:$B$19&lt;=E7695)/(SRP!$C$15:$C$19&gt;=E7695),SRP!$D$15:$D$19)*(G7695/100)*(E7695/1000)),IF(C7695="Ready to Drink",SUM(LOOKUP(2,1/(SRP!$B$10:$B$14&lt;=E7695)/(SRP!$C$10:$C$14&gt;=E7695),SRP!$D$10:$D$14)*(G7695/100)*(E7695/1000)),0))))),2)</f>
        <v>13.21</v>
      </c>
    </row>
    <row r="7696" spans="1:11" x14ac:dyDescent="0.35">
      <c r="A7696" s="2">
        <v>57808</v>
      </c>
      <c r="B7696" s="76" t="s">
        <v>6186</v>
      </c>
      <c r="C7696" s="76" t="s">
        <v>287</v>
      </c>
      <c r="D7696" s="76" t="s">
        <v>5266</v>
      </c>
      <c r="E7696" s="76">
        <v>3784</v>
      </c>
      <c r="F7696" s="76">
        <v>3</v>
      </c>
      <c r="G7696" s="77">
        <v>5</v>
      </c>
      <c r="H7696" s="76" t="s">
        <v>3349</v>
      </c>
      <c r="I7696" s="77">
        <v>27.99</v>
      </c>
      <c r="J7696" s="2">
        <v>8</v>
      </c>
      <c r="K7696" s="119" cm="1">
        <f t="array" ref="K7696">ROUND(IF(C7696="Beer",SUM(LOOKUP(2,1/(SRP!$B$7:$B$9&lt;=E7696)/(SRP!$C$7:$C$9&gt;=E7696),SRP!$D$7:$D$9)*(G7696/100)*(E7696/1000)),IF(C7696="Spirits",SUM(LOOKUP(2,1/(SRP!$B$2:$B$6&lt;=E7696)/(SRP!$C$2:$C$6&gt;=E7696),SRP!$D$2:$D$6)*(G7696/100)*(E7696/1000)),IF(AND(C7696="Wine",D7696="Fortified Wines"),SUM(LOOKUP(2,1/(SRP!$B$20:$B$23&lt;=E7696)/(SRP!$C$20:$C$23&gt;=E7696),SRP!$D$20:$D$23)*(G7696/100)*(E7696/1000)),IF(C7696="Wine",SUM(LOOKUP(2,1/(SRP!$B$15:$B$19&lt;=E7696)/(SRP!$C$15:$C$19&gt;=E7696),SRP!$D$15:$D$19)*(G7696/100)*(E7696/1000)),IF(C7696="Ready to Drink",SUM(LOOKUP(2,1/(SRP!$B$10:$B$14&lt;=E7696)/(SRP!$C$10:$C$14&gt;=E7696),SRP!$D$10:$D$14)*(G7696/100)*(E7696/1000)),0))))),2)</f>
        <v>13.21</v>
      </c>
    </row>
    <row r="7697" spans="1:11" x14ac:dyDescent="0.35">
      <c r="A7697" s="2">
        <v>57808</v>
      </c>
      <c r="B7697" s="76" t="s">
        <v>6186</v>
      </c>
      <c r="C7697" s="76" t="s">
        <v>287</v>
      </c>
      <c r="D7697" s="76" t="s">
        <v>5266</v>
      </c>
      <c r="E7697" s="76">
        <v>3784</v>
      </c>
      <c r="F7697" s="76">
        <v>3</v>
      </c>
      <c r="G7697" s="77">
        <v>5</v>
      </c>
      <c r="H7697" s="76" t="s">
        <v>3349</v>
      </c>
      <c r="I7697" s="77">
        <v>27.99</v>
      </c>
      <c r="J7697" s="2">
        <v>8</v>
      </c>
      <c r="K7697" s="119" cm="1">
        <f t="array" ref="K7697">ROUND(IF(C7697="Beer",SUM(LOOKUP(2,1/(SRP!$B$7:$B$9&lt;=E7697)/(SRP!$C$7:$C$9&gt;=E7697),SRP!$D$7:$D$9)*(G7697/100)*(E7697/1000)),IF(C7697="Spirits",SUM(LOOKUP(2,1/(SRP!$B$2:$B$6&lt;=E7697)/(SRP!$C$2:$C$6&gt;=E7697),SRP!$D$2:$D$6)*(G7697/100)*(E7697/1000)),IF(AND(C7697="Wine",D7697="Fortified Wines"),SUM(LOOKUP(2,1/(SRP!$B$20:$B$23&lt;=E7697)/(SRP!$C$20:$C$23&gt;=E7697),SRP!$D$20:$D$23)*(G7697/100)*(E7697/1000)),IF(C7697="Wine",SUM(LOOKUP(2,1/(SRP!$B$15:$B$19&lt;=E7697)/(SRP!$C$15:$C$19&gt;=E7697),SRP!$D$15:$D$19)*(G7697/100)*(E7697/1000)),IF(C7697="Ready to Drink",SUM(LOOKUP(2,1/(SRP!$B$10:$B$14&lt;=E7697)/(SRP!$C$10:$C$14&gt;=E7697),SRP!$D$10:$D$14)*(G7697/100)*(E7697/1000)),0))))),2)</f>
        <v>13.21</v>
      </c>
    </row>
    <row r="7698" spans="1:11" x14ac:dyDescent="0.35">
      <c r="A7698" s="2">
        <v>57815</v>
      </c>
      <c r="B7698" s="76" t="s">
        <v>6187</v>
      </c>
      <c r="C7698" s="76" t="s">
        <v>285</v>
      </c>
      <c r="D7698" s="76" t="s">
        <v>5270</v>
      </c>
      <c r="E7698" s="76">
        <v>1140</v>
      </c>
      <c r="F7698" s="76">
        <v>12</v>
      </c>
      <c r="G7698" s="77">
        <v>36</v>
      </c>
      <c r="H7698" s="76" t="s">
        <v>6869</v>
      </c>
      <c r="I7698" s="77">
        <v>32.99</v>
      </c>
      <c r="J7698" s="2">
        <v>1</v>
      </c>
      <c r="K7698" s="119" cm="1">
        <f t="array" ref="K7698">ROUND(IF(C7698="Beer",SUM(LOOKUP(2,1/(SRP!$B$7:$B$9&lt;=E7698)/(SRP!$C$7:$C$9&gt;=E7698),SRP!$D$7:$D$9)*(G7698/100)*(E7698/1000)),IF(C7698="Spirits",SUM(LOOKUP(2,1/(SRP!$B$2:$B$6&lt;=E7698)/(SRP!$C$2:$C$6&gt;=E7698),SRP!$D$2:$D$6)*(G7698/100)*(E7698/1000)),IF(AND(C7698="Wine",D7698="Fortified Wines"),SUM(LOOKUP(2,1/(SRP!$B$20:$B$23&lt;=E7698)/(SRP!$C$20:$C$23&gt;=E7698),SRP!$D$20:$D$23)*(G7698/100)*(E7698/1000)),IF(C7698="Wine",SUM(LOOKUP(2,1/(SRP!$B$15:$B$19&lt;=E7698)/(SRP!$C$15:$C$19&gt;=E7698),SRP!$D$15:$D$19)*(G7698/100)*(E7698/1000)),IF(C7698="Ready to Drink",SUM(LOOKUP(2,1/(SRP!$B$10:$B$14&lt;=E7698)/(SRP!$C$10:$C$14&gt;=E7698),SRP!$D$10:$D$14)*(G7698/100)*(E7698/1000)),0))))),2)</f>
        <v>28.65</v>
      </c>
    </row>
    <row r="7699" spans="1:11" x14ac:dyDescent="0.35">
      <c r="A7699" s="2">
        <v>57816</v>
      </c>
      <c r="B7699" s="76" t="s">
        <v>6356</v>
      </c>
      <c r="C7699" s="76" t="s">
        <v>285</v>
      </c>
      <c r="D7699" s="76" t="s">
        <v>6948</v>
      </c>
      <c r="E7699" s="76">
        <v>750</v>
      </c>
      <c r="F7699" s="76">
        <v>6</v>
      </c>
      <c r="G7699" s="77">
        <v>35</v>
      </c>
      <c r="H7699" s="76" t="s">
        <v>3282</v>
      </c>
      <c r="I7699" s="77">
        <v>49.99</v>
      </c>
      <c r="J7699" s="2">
        <v>1</v>
      </c>
      <c r="K7699" s="119" cm="1">
        <f t="array" ref="K7699">ROUND(IF(C7699="Beer",SUM(LOOKUP(2,1/(SRP!$B$7:$B$9&lt;=E7699)/(SRP!$C$7:$C$9&gt;=E7699),SRP!$D$7:$D$9)*(G7699/100)*(E7699/1000)),IF(C7699="Spirits",SUM(LOOKUP(2,1/(SRP!$B$2:$B$6&lt;=E7699)/(SRP!$C$2:$C$6&gt;=E7699),SRP!$D$2:$D$6)*(G7699/100)*(E7699/1000)),IF(AND(C7699="Wine",D7699="Fortified Wines"),SUM(LOOKUP(2,1/(SRP!$B$20:$B$23&lt;=E7699)/(SRP!$C$20:$C$23&gt;=E7699),SRP!$D$20:$D$23)*(G7699/100)*(E7699/1000)),IF(C7699="Wine",SUM(LOOKUP(2,1/(SRP!$B$15:$B$19&lt;=E7699)/(SRP!$C$15:$C$19&gt;=E7699),SRP!$D$15:$D$19)*(G7699/100)*(E7699/1000)),IF(C7699="Ready to Drink",SUM(LOOKUP(2,1/(SRP!$B$10:$B$14&lt;=E7699)/(SRP!$C$10:$C$14&gt;=E7699),SRP!$D$10:$D$14)*(G7699/100)*(E7699/1000)),0))))),2)</f>
        <v>18.329999999999998</v>
      </c>
    </row>
    <row r="7700" spans="1:11" x14ac:dyDescent="0.35">
      <c r="A7700" s="2">
        <v>57823</v>
      </c>
      <c r="B7700" s="76" t="s">
        <v>6188</v>
      </c>
      <c r="C7700" s="76" t="s">
        <v>286</v>
      </c>
      <c r="D7700" s="76" t="s">
        <v>5284</v>
      </c>
      <c r="E7700" s="76">
        <v>750</v>
      </c>
      <c r="F7700" s="76">
        <v>6</v>
      </c>
      <c r="G7700" s="77">
        <v>12.5</v>
      </c>
      <c r="H7700" s="76" t="s">
        <v>6283</v>
      </c>
      <c r="I7700" s="77">
        <v>402.99</v>
      </c>
      <c r="J7700" s="2">
        <v>1</v>
      </c>
      <c r="K7700" s="119" cm="1">
        <f t="array" ref="K7700">ROUND(IF(C7700="Beer",SUM(LOOKUP(2,1/(SRP!$B$7:$B$9&lt;=E7700)/(SRP!$C$7:$C$9&gt;=E7700),SRP!$D$7:$D$9)*(G7700/100)*(E7700/1000)),IF(C7700="Spirits",SUM(LOOKUP(2,1/(SRP!$B$2:$B$6&lt;=E7700)/(SRP!$C$2:$C$6&gt;=E7700),SRP!$D$2:$D$6)*(G7700/100)*(E7700/1000)),IF(AND(C7700="Wine",D7700="Fortified Wines"),SUM(LOOKUP(2,1/(SRP!$B$20:$B$23&lt;=E7700)/(SRP!$C$20:$C$23&gt;=E7700),SRP!$D$20:$D$23)*(G7700/100)*(E7700/1000)),IF(C7700="Wine",SUM(LOOKUP(2,1/(SRP!$B$15:$B$19&lt;=E7700)/(SRP!$C$15:$C$19&gt;=E7700),SRP!$D$15:$D$19)*(G7700/100)*(E7700/1000)),IF(C7700="Ready to Drink",SUM(LOOKUP(2,1/(SRP!$B$10:$B$14&lt;=E7700)/(SRP!$C$10:$C$14&gt;=E7700),SRP!$D$10:$D$14)*(G7700/100)*(E7700/1000)),0))))),2)</f>
        <v>6.54</v>
      </c>
    </row>
    <row r="7701" spans="1:11" x14ac:dyDescent="0.35">
      <c r="A7701" s="2">
        <v>57838</v>
      </c>
      <c r="B7701" s="76" t="s">
        <v>6189</v>
      </c>
      <c r="C7701" s="76" t="s">
        <v>285</v>
      </c>
      <c r="D7701" s="76" t="s">
        <v>6956</v>
      </c>
      <c r="E7701" s="76">
        <v>750</v>
      </c>
      <c r="F7701" s="76">
        <v>6</v>
      </c>
      <c r="G7701" s="77">
        <v>43</v>
      </c>
      <c r="H7701" s="76" t="s">
        <v>6694</v>
      </c>
      <c r="I7701" s="77">
        <v>63.99</v>
      </c>
      <c r="J7701" s="2">
        <v>1</v>
      </c>
      <c r="K7701" s="119" cm="1">
        <f t="array" ref="K7701">ROUND(IF(C7701="Beer",SUM(LOOKUP(2,1/(SRP!$B$7:$B$9&lt;=E7701)/(SRP!$C$7:$C$9&gt;=E7701),SRP!$D$7:$D$9)*(G7701/100)*(E7701/1000)),IF(C7701="Spirits",SUM(LOOKUP(2,1/(SRP!$B$2:$B$6&lt;=E7701)/(SRP!$C$2:$C$6&gt;=E7701),SRP!$D$2:$D$6)*(G7701/100)*(E7701/1000)),IF(AND(C7701="Wine",D7701="Fortified Wines"),SUM(LOOKUP(2,1/(SRP!$B$20:$B$23&lt;=E7701)/(SRP!$C$20:$C$23&gt;=E7701),SRP!$D$20:$D$23)*(G7701/100)*(E7701/1000)),IF(C7701="Wine",SUM(LOOKUP(2,1/(SRP!$B$15:$B$19&lt;=E7701)/(SRP!$C$15:$C$19&gt;=E7701),SRP!$D$15:$D$19)*(G7701/100)*(E7701/1000)),IF(C7701="Ready to Drink",SUM(LOOKUP(2,1/(SRP!$B$10:$B$14&lt;=E7701)/(SRP!$C$10:$C$14&gt;=E7701),SRP!$D$10:$D$14)*(G7701/100)*(E7701/1000)),0))))),2)</f>
        <v>22.51</v>
      </c>
    </row>
    <row r="7702" spans="1:11" x14ac:dyDescent="0.35">
      <c r="A7702" s="2">
        <v>57840</v>
      </c>
      <c r="B7702" s="76" t="s">
        <v>4252</v>
      </c>
      <c r="C7702" s="76" t="s">
        <v>285</v>
      </c>
      <c r="D7702" s="76" t="s">
        <v>5231</v>
      </c>
      <c r="E7702" s="76">
        <v>750</v>
      </c>
      <c r="F7702" s="76">
        <v>12</v>
      </c>
      <c r="G7702" s="77">
        <v>40</v>
      </c>
      <c r="H7702" s="76" t="s">
        <v>3326</v>
      </c>
      <c r="I7702" s="77">
        <v>34.99</v>
      </c>
      <c r="J7702" s="2">
        <v>1</v>
      </c>
      <c r="K7702" s="119" cm="1">
        <f t="array" ref="K7702">ROUND(IF(C7702="Beer",SUM(LOOKUP(2,1/(SRP!$B$7:$B$9&lt;=E7702)/(SRP!$C$7:$C$9&gt;=E7702),SRP!$D$7:$D$9)*(G7702/100)*(E7702/1000)),IF(C7702="Spirits",SUM(LOOKUP(2,1/(SRP!$B$2:$B$6&lt;=E7702)/(SRP!$C$2:$C$6&gt;=E7702),SRP!$D$2:$D$6)*(G7702/100)*(E7702/1000)),IF(AND(C7702="Wine",D7702="Fortified Wines"),SUM(LOOKUP(2,1/(SRP!$B$20:$B$23&lt;=E7702)/(SRP!$C$20:$C$23&gt;=E7702),SRP!$D$20:$D$23)*(G7702/100)*(E7702/1000)),IF(C7702="Wine",SUM(LOOKUP(2,1/(SRP!$B$15:$B$19&lt;=E7702)/(SRP!$C$15:$C$19&gt;=E7702),SRP!$D$15:$D$19)*(G7702/100)*(E7702/1000)),IF(C7702="Ready to Drink",SUM(LOOKUP(2,1/(SRP!$B$10:$B$14&lt;=E7702)/(SRP!$C$10:$C$14&gt;=E7702),SRP!$D$10:$D$14)*(G7702/100)*(E7702/1000)),0))))),2)</f>
        <v>20.94</v>
      </c>
    </row>
    <row r="7703" spans="1:11" x14ac:dyDescent="0.35">
      <c r="A7703" s="2">
        <v>57841</v>
      </c>
      <c r="B7703" s="76" t="s">
        <v>6190</v>
      </c>
      <c r="C7703" s="76" t="s">
        <v>287</v>
      </c>
      <c r="D7703" s="76" t="s">
        <v>5230</v>
      </c>
      <c r="E7703" s="76">
        <v>330</v>
      </c>
      <c r="F7703" s="76">
        <v>24</v>
      </c>
      <c r="G7703" s="77">
        <v>5.2</v>
      </c>
      <c r="H7703" s="76" t="s">
        <v>4849</v>
      </c>
      <c r="I7703" s="77">
        <v>3.05</v>
      </c>
      <c r="J7703" s="2">
        <v>1</v>
      </c>
      <c r="K7703" s="119" cm="1">
        <f t="array" ref="K7703">ROUND(IF(C7703="Beer",SUM(LOOKUP(2,1/(SRP!$B$7:$B$9&lt;=E7703)/(SRP!$C$7:$C$9&gt;=E7703),SRP!$D$7:$D$9)*(G7703/100)*(E7703/1000)),IF(C7703="Spirits",SUM(LOOKUP(2,1/(SRP!$B$2:$B$6&lt;=E7703)/(SRP!$C$2:$C$6&gt;=E7703),SRP!$D$2:$D$6)*(G7703/100)*(E7703/1000)),IF(AND(C7703="Wine",D7703="Fortified Wines"),SUM(LOOKUP(2,1/(SRP!$B$20:$B$23&lt;=E7703)/(SRP!$C$20:$C$23&gt;=E7703),SRP!$D$20:$D$23)*(G7703/100)*(E7703/1000)),IF(C7703="Wine",SUM(LOOKUP(2,1/(SRP!$B$15:$B$19&lt;=E7703)/(SRP!$C$15:$C$19&gt;=E7703),SRP!$D$15:$D$19)*(G7703/100)*(E7703/1000)),IF(C7703="Ready to Drink",SUM(LOOKUP(2,1/(SRP!$B$10:$B$14&lt;=E7703)/(SRP!$C$10:$C$14&gt;=E7703),SRP!$D$10:$D$14)*(G7703/100)*(E7703/1000)),0))))),2)</f>
        <v>1.2</v>
      </c>
    </row>
    <row r="7704" spans="1:11" x14ac:dyDescent="0.35">
      <c r="A7704" s="2">
        <v>57842</v>
      </c>
      <c r="B7704" s="76" t="s">
        <v>6191</v>
      </c>
      <c r="C7704" s="76" t="s">
        <v>286</v>
      </c>
      <c r="D7704" s="76" t="s">
        <v>5295</v>
      </c>
      <c r="E7704" s="76">
        <v>750</v>
      </c>
      <c r="F7704" s="76">
        <v>12</v>
      </c>
      <c r="G7704" s="77">
        <v>7.5</v>
      </c>
      <c r="H7704" s="76" t="s">
        <v>6695</v>
      </c>
      <c r="I7704" s="77">
        <v>11.99</v>
      </c>
      <c r="J7704" s="2">
        <v>1</v>
      </c>
      <c r="K7704" s="119" cm="1">
        <f t="array" ref="K7704">ROUND(IF(C7704="Beer",SUM(LOOKUP(2,1/(SRP!$B$7:$B$9&lt;=E7704)/(SRP!$C$7:$C$9&gt;=E7704),SRP!$D$7:$D$9)*(G7704/100)*(E7704/1000)),IF(C7704="Spirits",SUM(LOOKUP(2,1/(SRP!$B$2:$B$6&lt;=E7704)/(SRP!$C$2:$C$6&gt;=E7704),SRP!$D$2:$D$6)*(G7704/100)*(E7704/1000)),IF(AND(C7704="Wine",D7704="Fortified Wines"),SUM(LOOKUP(2,1/(SRP!$B$20:$B$23&lt;=E7704)/(SRP!$C$20:$C$23&gt;=E7704),SRP!$D$20:$D$23)*(G7704/100)*(E7704/1000)),IF(C7704="Wine",SUM(LOOKUP(2,1/(SRP!$B$15:$B$19&lt;=E7704)/(SRP!$C$15:$C$19&gt;=E7704),SRP!$D$15:$D$19)*(G7704/100)*(E7704/1000)),IF(C7704="Ready to Drink",SUM(LOOKUP(2,1/(SRP!$B$10:$B$14&lt;=E7704)/(SRP!$C$10:$C$14&gt;=E7704),SRP!$D$10:$D$14)*(G7704/100)*(E7704/1000)),0))))),2)</f>
        <v>3.93</v>
      </c>
    </row>
    <row r="7705" spans="1:11" x14ac:dyDescent="0.35">
      <c r="A7705" s="2">
        <v>57844</v>
      </c>
      <c r="B7705" s="76" t="s">
        <v>6192</v>
      </c>
      <c r="C7705" s="76" t="s">
        <v>286</v>
      </c>
      <c r="D7705" s="76" t="s">
        <v>5247</v>
      </c>
      <c r="E7705" s="76">
        <v>750</v>
      </c>
      <c r="F7705" s="76">
        <v>12</v>
      </c>
      <c r="G7705" s="77">
        <v>13</v>
      </c>
      <c r="H7705" s="76" t="s">
        <v>3292</v>
      </c>
      <c r="I7705" s="77">
        <v>19.989999999999998</v>
      </c>
      <c r="J7705" s="2">
        <v>1</v>
      </c>
      <c r="K7705" s="119" cm="1">
        <f t="array" ref="K7705">ROUND(IF(C7705="Beer",SUM(LOOKUP(2,1/(SRP!$B$7:$B$9&lt;=E7705)/(SRP!$C$7:$C$9&gt;=E7705),SRP!$D$7:$D$9)*(G7705/100)*(E7705/1000)),IF(C7705="Spirits",SUM(LOOKUP(2,1/(SRP!$B$2:$B$6&lt;=E7705)/(SRP!$C$2:$C$6&gt;=E7705),SRP!$D$2:$D$6)*(G7705/100)*(E7705/1000)),IF(AND(C7705="Wine",D7705="Fortified Wines"),SUM(LOOKUP(2,1/(SRP!$B$20:$B$23&lt;=E7705)/(SRP!$C$20:$C$23&gt;=E7705),SRP!$D$20:$D$23)*(G7705/100)*(E7705/1000)),IF(C7705="Wine",SUM(LOOKUP(2,1/(SRP!$B$15:$B$19&lt;=E7705)/(SRP!$C$15:$C$19&gt;=E7705),SRP!$D$15:$D$19)*(G7705/100)*(E7705/1000)),IF(C7705="Ready to Drink",SUM(LOOKUP(2,1/(SRP!$B$10:$B$14&lt;=E7705)/(SRP!$C$10:$C$14&gt;=E7705),SRP!$D$10:$D$14)*(G7705/100)*(E7705/1000)),0))))),2)</f>
        <v>6.81</v>
      </c>
    </row>
    <row r="7706" spans="1:11" x14ac:dyDescent="0.35">
      <c r="A7706" s="2">
        <v>57850</v>
      </c>
      <c r="B7706" s="76" t="s">
        <v>6193</v>
      </c>
      <c r="C7706" s="76" t="s">
        <v>287</v>
      </c>
      <c r="D7706" s="76" t="s">
        <v>5230</v>
      </c>
      <c r="E7706" s="76">
        <v>5115</v>
      </c>
      <c r="F7706" s="76">
        <v>1</v>
      </c>
      <c r="G7706" s="77">
        <v>4.3</v>
      </c>
      <c r="H7706" s="76" t="s">
        <v>3325</v>
      </c>
      <c r="I7706" s="77">
        <v>28.69</v>
      </c>
      <c r="J7706" s="2">
        <v>15</v>
      </c>
      <c r="K7706" s="119" cm="1">
        <f t="array" ref="K7706">ROUND(IF(C7706="Beer",SUM(LOOKUP(2,1/(SRP!$B$7:$B$9&lt;=E7706)/(SRP!$C$7:$C$9&gt;=E7706),SRP!$D$7:$D$9)*(G7706/100)*(E7706/1000)),IF(C7706="Spirits",SUM(LOOKUP(2,1/(SRP!$B$2:$B$6&lt;=E7706)/(SRP!$C$2:$C$6&gt;=E7706),SRP!$D$2:$D$6)*(G7706/100)*(E7706/1000)),IF(AND(C7706="Wine",D7706="Fortified Wines"),SUM(LOOKUP(2,1/(SRP!$B$20:$B$23&lt;=E7706)/(SRP!$C$20:$C$23&gt;=E7706),SRP!$D$20:$D$23)*(G7706/100)*(E7706/1000)),IF(C7706="Wine",SUM(LOOKUP(2,1/(SRP!$B$15:$B$19&lt;=E7706)/(SRP!$C$15:$C$19&gt;=E7706),SRP!$D$15:$D$19)*(G7706/100)*(E7706/1000)),IF(C7706="Ready to Drink",SUM(LOOKUP(2,1/(SRP!$B$10:$B$14&lt;=E7706)/(SRP!$C$10:$C$14&gt;=E7706),SRP!$D$10:$D$14)*(G7706/100)*(E7706/1000)),0))))),2)</f>
        <v>15.35</v>
      </c>
    </row>
    <row r="7707" spans="1:11" x14ac:dyDescent="0.35">
      <c r="A7707" s="2">
        <v>57850</v>
      </c>
      <c r="B7707" s="76" t="s">
        <v>6193</v>
      </c>
      <c r="C7707" s="76" t="s">
        <v>287</v>
      </c>
      <c r="D7707" s="76" t="s">
        <v>5230</v>
      </c>
      <c r="E7707" s="76">
        <v>5115</v>
      </c>
      <c r="F7707" s="76">
        <v>1</v>
      </c>
      <c r="G7707" s="77">
        <v>4.3</v>
      </c>
      <c r="H7707" s="76" t="s">
        <v>3325</v>
      </c>
      <c r="I7707" s="77">
        <v>28.69</v>
      </c>
      <c r="J7707" s="2">
        <v>15</v>
      </c>
      <c r="K7707" s="119" cm="1">
        <f t="array" ref="K7707">ROUND(IF(C7707="Beer",SUM(LOOKUP(2,1/(SRP!$B$7:$B$9&lt;=E7707)/(SRP!$C$7:$C$9&gt;=E7707),SRP!$D$7:$D$9)*(G7707/100)*(E7707/1000)),IF(C7707="Spirits",SUM(LOOKUP(2,1/(SRP!$B$2:$B$6&lt;=E7707)/(SRP!$C$2:$C$6&gt;=E7707),SRP!$D$2:$D$6)*(G7707/100)*(E7707/1000)),IF(AND(C7707="Wine",D7707="Fortified Wines"),SUM(LOOKUP(2,1/(SRP!$B$20:$B$23&lt;=E7707)/(SRP!$C$20:$C$23&gt;=E7707),SRP!$D$20:$D$23)*(G7707/100)*(E7707/1000)),IF(C7707="Wine",SUM(LOOKUP(2,1/(SRP!$B$15:$B$19&lt;=E7707)/(SRP!$C$15:$C$19&gt;=E7707),SRP!$D$15:$D$19)*(G7707/100)*(E7707/1000)),IF(C7707="Ready to Drink",SUM(LOOKUP(2,1/(SRP!$B$10:$B$14&lt;=E7707)/(SRP!$C$10:$C$14&gt;=E7707),SRP!$D$10:$D$14)*(G7707/100)*(E7707/1000)),0))))),2)</f>
        <v>15.35</v>
      </c>
    </row>
    <row r="7708" spans="1:11" x14ac:dyDescent="0.35">
      <c r="A7708" s="2">
        <v>57858</v>
      </c>
      <c r="B7708" s="76" t="s">
        <v>6194</v>
      </c>
      <c r="C7708" s="76" t="s">
        <v>285</v>
      </c>
      <c r="D7708" s="76" t="s">
        <v>5312</v>
      </c>
      <c r="E7708" s="76">
        <v>100</v>
      </c>
      <c r="F7708" s="76">
        <v>32</v>
      </c>
      <c r="G7708" s="77">
        <v>20</v>
      </c>
      <c r="H7708" s="76" t="s">
        <v>3349</v>
      </c>
      <c r="I7708" s="77">
        <v>7.9</v>
      </c>
      <c r="J7708" s="2">
        <v>1</v>
      </c>
      <c r="K7708" s="119" cm="1">
        <f t="array" ref="K7708">ROUND(IF(C7708="Beer",SUM(LOOKUP(2,1/(SRP!$B$7:$B$9&lt;=E7708)/(SRP!$C$7:$C$9&gt;=E7708),SRP!$D$7:$D$9)*(G7708/100)*(E7708/1000)),IF(C7708="Spirits",SUM(LOOKUP(2,1/(SRP!$B$2:$B$6&lt;=E7708)/(SRP!$C$2:$C$6&gt;=E7708),SRP!$D$2:$D$6)*(G7708/100)*(E7708/1000)),IF(AND(C7708="Wine",D7708="Fortified Wines"),SUM(LOOKUP(2,1/(SRP!$B$20:$B$23&lt;=E7708)/(SRP!$C$20:$C$23&gt;=E7708),SRP!$D$20:$D$23)*(G7708/100)*(E7708/1000)),IF(C7708="Wine",SUM(LOOKUP(2,1/(SRP!$B$15:$B$19&lt;=E7708)/(SRP!$C$15:$C$19&gt;=E7708),SRP!$D$15:$D$19)*(G7708/100)*(E7708/1000)),IF(C7708="Ready to Drink",SUM(LOOKUP(2,1/(SRP!$B$10:$B$14&lt;=E7708)/(SRP!$C$10:$C$14&gt;=E7708),SRP!$D$10:$D$14)*(G7708/100)*(E7708/1000)),0))))),2)</f>
        <v>1.9</v>
      </c>
    </row>
    <row r="7709" spans="1:11" x14ac:dyDescent="0.35">
      <c r="A7709" s="2">
        <v>57893</v>
      </c>
      <c r="B7709" s="76" t="s">
        <v>9</v>
      </c>
      <c r="C7709" s="76" t="s">
        <v>285</v>
      </c>
      <c r="D7709" s="76" t="s">
        <v>5250</v>
      </c>
      <c r="E7709" s="76">
        <v>1750</v>
      </c>
      <c r="F7709" s="76">
        <v>6</v>
      </c>
      <c r="G7709" s="77">
        <v>40</v>
      </c>
      <c r="H7709" s="76" t="s">
        <v>3279</v>
      </c>
      <c r="I7709" s="77">
        <v>57.79</v>
      </c>
      <c r="J7709" s="2">
        <v>1</v>
      </c>
      <c r="K7709" s="119" cm="1">
        <f t="array" ref="K7709">ROUND(IF(C7709="Beer",SUM(LOOKUP(2,1/(SRP!$B$7:$B$9&lt;=E7709)/(SRP!$C$7:$C$9&gt;=E7709),SRP!$D$7:$D$9)*(G7709/100)*(E7709/1000)),IF(C7709="Spirits",SUM(LOOKUP(2,1/(SRP!$B$2:$B$6&lt;=E7709)/(SRP!$C$2:$C$6&gt;=E7709),SRP!$D$2:$D$6)*(G7709/100)*(E7709/1000)),IF(AND(C7709="Wine",D7709="Fortified Wines"),SUM(LOOKUP(2,1/(SRP!$B$20:$B$23&lt;=E7709)/(SRP!$C$20:$C$23&gt;=E7709),SRP!$D$20:$D$23)*(G7709/100)*(E7709/1000)),IF(C7709="Wine",SUM(LOOKUP(2,1/(SRP!$B$15:$B$19&lt;=E7709)/(SRP!$C$15:$C$19&gt;=E7709),SRP!$D$15:$D$19)*(G7709/100)*(E7709/1000)),IF(C7709="Ready to Drink",SUM(LOOKUP(2,1/(SRP!$B$10:$B$14&lt;=E7709)/(SRP!$C$10:$C$14&gt;=E7709),SRP!$D$10:$D$14)*(G7709/100)*(E7709/1000)),0))))),2)</f>
        <v>48.87</v>
      </c>
    </row>
    <row r="7710" spans="1:11" x14ac:dyDescent="0.35">
      <c r="A7710" s="2">
        <v>57894</v>
      </c>
      <c r="B7710" s="76" t="s">
        <v>1923</v>
      </c>
      <c r="C7710" s="76" t="s">
        <v>285</v>
      </c>
      <c r="D7710" s="76" t="s">
        <v>5259</v>
      </c>
      <c r="E7710" s="76">
        <v>1750</v>
      </c>
      <c r="F7710" s="76">
        <v>6</v>
      </c>
      <c r="G7710" s="77">
        <v>35</v>
      </c>
      <c r="H7710" s="76" t="s">
        <v>3283</v>
      </c>
      <c r="I7710" s="77">
        <v>59.99</v>
      </c>
      <c r="J7710" s="2">
        <v>1</v>
      </c>
      <c r="K7710" s="119" cm="1">
        <f t="array" ref="K7710">ROUND(IF(C7710="Beer",SUM(LOOKUP(2,1/(SRP!$B$7:$B$9&lt;=E7710)/(SRP!$C$7:$C$9&gt;=E7710),SRP!$D$7:$D$9)*(G7710/100)*(E7710/1000)),IF(C7710="Spirits",SUM(LOOKUP(2,1/(SRP!$B$2:$B$6&lt;=E7710)/(SRP!$C$2:$C$6&gt;=E7710),SRP!$D$2:$D$6)*(G7710/100)*(E7710/1000)),IF(AND(C7710="Wine",D7710="Fortified Wines"),SUM(LOOKUP(2,1/(SRP!$B$20:$B$23&lt;=E7710)/(SRP!$C$20:$C$23&gt;=E7710),SRP!$D$20:$D$23)*(G7710/100)*(E7710/1000)),IF(C7710="Wine",SUM(LOOKUP(2,1/(SRP!$B$15:$B$19&lt;=E7710)/(SRP!$C$15:$C$19&gt;=E7710),SRP!$D$15:$D$19)*(G7710/100)*(E7710/1000)),IF(C7710="Ready to Drink",SUM(LOOKUP(2,1/(SRP!$B$10:$B$14&lt;=E7710)/(SRP!$C$10:$C$14&gt;=E7710),SRP!$D$10:$D$14)*(G7710/100)*(E7710/1000)),0))))),2)</f>
        <v>42.76</v>
      </c>
    </row>
    <row r="7711" spans="1:11" x14ac:dyDescent="0.35">
      <c r="A7711" s="2">
        <v>57899</v>
      </c>
      <c r="B7711" s="76" t="s">
        <v>6195</v>
      </c>
      <c r="C7711" s="76" t="s">
        <v>285</v>
      </c>
      <c r="D7711" s="76" t="s">
        <v>5233</v>
      </c>
      <c r="E7711" s="76">
        <v>700</v>
      </c>
      <c r="F7711" s="76">
        <v>6</v>
      </c>
      <c r="G7711" s="77">
        <v>40</v>
      </c>
      <c r="H7711" s="76" t="s">
        <v>3295</v>
      </c>
      <c r="I7711" s="77">
        <v>59.59</v>
      </c>
      <c r="J7711" s="2">
        <v>1</v>
      </c>
      <c r="K7711" s="119" cm="1">
        <f t="array" ref="K7711">ROUND(IF(C7711="Beer",SUM(LOOKUP(2,1/(SRP!$B$7:$B$9&lt;=E7711)/(SRP!$C$7:$C$9&gt;=E7711),SRP!$D$7:$D$9)*(G7711/100)*(E7711/1000)),IF(C7711="Spirits",SUM(LOOKUP(2,1/(SRP!$B$2:$B$6&lt;=E7711)/(SRP!$C$2:$C$6&gt;=E7711),SRP!$D$2:$D$6)*(G7711/100)*(E7711/1000)),IF(AND(C7711="Wine",D7711="Fortified Wines"),SUM(LOOKUP(2,1/(SRP!$B$20:$B$23&lt;=E7711)/(SRP!$C$20:$C$23&gt;=E7711),SRP!$D$20:$D$23)*(G7711/100)*(E7711/1000)),IF(C7711="Wine",SUM(LOOKUP(2,1/(SRP!$B$15:$B$19&lt;=E7711)/(SRP!$C$15:$C$19&gt;=E7711),SRP!$D$15:$D$19)*(G7711/100)*(E7711/1000)),IF(C7711="Ready to Drink",SUM(LOOKUP(2,1/(SRP!$B$10:$B$14&lt;=E7711)/(SRP!$C$10:$C$14&gt;=E7711),SRP!$D$10:$D$14)*(G7711/100)*(E7711/1000)),0))))),2)</f>
        <v>19.55</v>
      </c>
    </row>
    <row r="7712" spans="1:11" x14ac:dyDescent="0.35">
      <c r="A7712" s="2">
        <v>57904</v>
      </c>
      <c r="B7712" s="76" t="s">
        <v>6196</v>
      </c>
      <c r="C7712" s="76" t="s">
        <v>5938</v>
      </c>
      <c r="D7712" s="76" t="s">
        <v>5279</v>
      </c>
      <c r="E7712" s="76">
        <v>4260</v>
      </c>
      <c r="F7712" s="76">
        <v>2</v>
      </c>
      <c r="G7712" s="77">
        <v>5</v>
      </c>
      <c r="H7712" s="76" t="s">
        <v>3321</v>
      </c>
      <c r="I7712" s="77">
        <v>31.49</v>
      </c>
      <c r="J7712" s="2">
        <v>12</v>
      </c>
      <c r="K7712" s="119" cm="1">
        <f t="array" ref="K7712">ROUND(IF(C7712="Beer",SUM(LOOKUP(2,1/(SRP!$B$7:$B$9&lt;=E7712)/(SRP!$C$7:$C$9&gt;=E7712),SRP!$D$7:$D$9)*(G7712/100)*(E7712/1000)),IF(C7712="Spirits",SUM(LOOKUP(2,1/(SRP!$B$2:$B$6&lt;=E7712)/(SRP!$C$2:$C$6&gt;=E7712),SRP!$D$2:$D$6)*(G7712/100)*(E7712/1000)),IF(AND(C7712="Wine",D7712="Fortified Wines"),SUM(LOOKUP(2,1/(SRP!$B$20:$B$23&lt;=E7712)/(SRP!$C$20:$C$23&gt;=E7712),SRP!$D$20:$D$23)*(G7712/100)*(E7712/1000)),IF(C7712="Wine",SUM(LOOKUP(2,1/(SRP!$B$15:$B$19&lt;=E7712)/(SRP!$C$15:$C$19&gt;=E7712),SRP!$D$15:$D$19)*(G7712/100)*(E7712/1000)),IF(C7712="Ready to Drink",SUM(LOOKUP(2,1/(SRP!$B$10:$B$14&lt;=E7712)/(SRP!$C$10:$C$14&gt;=E7712),SRP!$D$10:$D$14)*(G7712/100)*(E7712/1000)),0))))),2)</f>
        <v>14.87</v>
      </c>
    </row>
    <row r="7713" spans="1:11" x14ac:dyDescent="0.35">
      <c r="A7713" s="2">
        <v>57909</v>
      </c>
      <c r="B7713" s="76" t="s">
        <v>6197</v>
      </c>
      <c r="C7713" s="76" t="s">
        <v>285</v>
      </c>
      <c r="D7713" s="76" t="s">
        <v>5259</v>
      </c>
      <c r="E7713" s="76">
        <v>700</v>
      </c>
      <c r="F7713" s="76">
        <v>12</v>
      </c>
      <c r="G7713" s="77">
        <v>35</v>
      </c>
      <c r="H7713" s="76" t="s">
        <v>3326</v>
      </c>
      <c r="I7713" s="77">
        <v>44.99</v>
      </c>
      <c r="J7713" s="2">
        <v>1</v>
      </c>
      <c r="K7713" s="119" cm="1">
        <f t="array" ref="K7713">ROUND(IF(C7713="Beer",SUM(LOOKUP(2,1/(SRP!$B$7:$B$9&lt;=E7713)/(SRP!$C$7:$C$9&gt;=E7713),SRP!$D$7:$D$9)*(G7713/100)*(E7713/1000)),IF(C7713="Spirits",SUM(LOOKUP(2,1/(SRP!$B$2:$B$6&lt;=E7713)/(SRP!$C$2:$C$6&gt;=E7713),SRP!$D$2:$D$6)*(G7713/100)*(E7713/1000)),IF(AND(C7713="Wine",D7713="Fortified Wines"),SUM(LOOKUP(2,1/(SRP!$B$20:$B$23&lt;=E7713)/(SRP!$C$20:$C$23&gt;=E7713),SRP!$D$20:$D$23)*(G7713/100)*(E7713/1000)),IF(C7713="Wine",SUM(LOOKUP(2,1/(SRP!$B$15:$B$19&lt;=E7713)/(SRP!$C$15:$C$19&gt;=E7713),SRP!$D$15:$D$19)*(G7713/100)*(E7713/1000)),IF(C7713="Ready to Drink",SUM(LOOKUP(2,1/(SRP!$B$10:$B$14&lt;=E7713)/(SRP!$C$10:$C$14&gt;=E7713),SRP!$D$10:$D$14)*(G7713/100)*(E7713/1000)),0))))),2)</f>
        <v>17.100000000000001</v>
      </c>
    </row>
    <row r="7714" spans="1:11" x14ac:dyDescent="0.35">
      <c r="A7714" s="2">
        <v>57934</v>
      </c>
      <c r="B7714" s="76" t="s">
        <v>6198</v>
      </c>
      <c r="C7714" s="76" t="s">
        <v>5938</v>
      </c>
      <c r="D7714" s="76" t="s">
        <v>5283</v>
      </c>
      <c r="E7714" s="76">
        <v>355</v>
      </c>
      <c r="F7714" s="76">
        <v>24</v>
      </c>
      <c r="G7714" s="77">
        <v>7</v>
      </c>
      <c r="H7714" s="76" t="s">
        <v>6083</v>
      </c>
      <c r="I7714" s="77">
        <v>5.5</v>
      </c>
      <c r="J7714" s="2">
        <v>1</v>
      </c>
      <c r="K7714" s="119" cm="1">
        <f t="array" ref="K7714">ROUND(IF(C7714="Beer",SUM(LOOKUP(2,1/(SRP!$B$7:$B$9&lt;=E7714)/(SRP!$C$7:$C$9&gt;=E7714),SRP!$D$7:$D$9)*(G7714/100)*(E7714/1000)),IF(C7714="Spirits",SUM(LOOKUP(2,1/(SRP!$B$2:$B$6&lt;=E7714)/(SRP!$C$2:$C$6&gt;=E7714),SRP!$D$2:$D$6)*(G7714/100)*(E7714/1000)),IF(AND(C7714="Wine",D7714="Fortified Wines"),SUM(LOOKUP(2,1/(SRP!$B$20:$B$23&lt;=E7714)/(SRP!$C$20:$C$23&gt;=E7714),SRP!$D$20:$D$23)*(G7714/100)*(E7714/1000)),IF(C7714="Wine",SUM(LOOKUP(2,1/(SRP!$B$15:$B$19&lt;=E7714)/(SRP!$C$15:$C$19&gt;=E7714),SRP!$D$15:$D$19)*(G7714/100)*(E7714/1000)),IF(C7714="Ready to Drink",SUM(LOOKUP(2,1/(SRP!$B$10:$B$14&lt;=E7714)/(SRP!$C$10:$C$14&gt;=E7714),SRP!$D$10:$D$14)*(G7714/100)*(E7714/1000)),0))))),2)</f>
        <v>1.97</v>
      </c>
    </row>
    <row r="7715" spans="1:11" x14ac:dyDescent="0.35">
      <c r="A7715" s="2">
        <v>57934</v>
      </c>
      <c r="B7715" s="76" t="s">
        <v>6198</v>
      </c>
      <c r="C7715" s="76" t="s">
        <v>5938</v>
      </c>
      <c r="D7715" s="76" t="s">
        <v>5283</v>
      </c>
      <c r="E7715" s="76">
        <v>355</v>
      </c>
      <c r="F7715" s="76">
        <v>24</v>
      </c>
      <c r="G7715" s="77">
        <v>7</v>
      </c>
      <c r="H7715" s="76" t="s">
        <v>6083</v>
      </c>
      <c r="I7715" s="77">
        <v>5.5</v>
      </c>
      <c r="J7715" s="2">
        <v>1</v>
      </c>
      <c r="K7715" s="119" cm="1">
        <f t="array" ref="K7715">ROUND(IF(C7715="Beer",SUM(LOOKUP(2,1/(SRP!$B$7:$B$9&lt;=E7715)/(SRP!$C$7:$C$9&gt;=E7715),SRP!$D$7:$D$9)*(G7715/100)*(E7715/1000)),IF(C7715="Spirits",SUM(LOOKUP(2,1/(SRP!$B$2:$B$6&lt;=E7715)/(SRP!$C$2:$C$6&gt;=E7715),SRP!$D$2:$D$6)*(G7715/100)*(E7715/1000)),IF(AND(C7715="Wine",D7715="Fortified Wines"),SUM(LOOKUP(2,1/(SRP!$B$20:$B$23&lt;=E7715)/(SRP!$C$20:$C$23&gt;=E7715),SRP!$D$20:$D$23)*(G7715/100)*(E7715/1000)),IF(C7715="Wine",SUM(LOOKUP(2,1/(SRP!$B$15:$B$19&lt;=E7715)/(SRP!$C$15:$C$19&gt;=E7715),SRP!$D$15:$D$19)*(G7715/100)*(E7715/1000)),IF(C7715="Ready to Drink",SUM(LOOKUP(2,1/(SRP!$B$10:$B$14&lt;=E7715)/(SRP!$C$10:$C$14&gt;=E7715),SRP!$D$10:$D$14)*(G7715/100)*(E7715/1000)),0))))),2)</f>
        <v>1.97</v>
      </c>
    </row>
    <row r="7716" spans="1:11" x14ac:dyDescent="0.35">
      <c r="A7716" s="2">
        <v>57936</v>
      </c>
      <c r="B7716" s="76" t="s">
        <v>6199</v>
      </c>
      <c r="C7716" s="76" t="s">
        <v>5938</v>
      </c>
      <c r="D7716" s="76" t="s">
        <v>5746</v>
      </c>
      <c r="E7716" s="76">
        <v>2130</v>
      </c>
      <c r="F7716" s="76">
        <v>4</v>
      </c>
      <c r="G7716" s="77">
        <v>5</v>
      </c>
      <c r="H7716" s="76" t="s">
        <v>3282</v>
      </c>
      <c r="I7716" s="77">
        <v>17.489999999999998</v>
      </c>
      <c r="J7716" s="2">
        <v>6</v>
      </c>
      <c r="K7716" s="119" cm="1">
        <f t="array" ref="K7716">ROUND(IF(C7716="Beer",SUM(LOOKUP(2,1/(SRP!$B$7:$B$9&lt;=E7716)/(SRP!$C$7:$C$9&gt;=E7716),SRP!$D$7:$D$9)*(G7716/100)*(E7716/1000)),IF(C7716="Spirits",SUM(LOOKUP(2,1/(SRP!$B$2:$B$6&lt;=E7716)/(SRP!$C$2:$C$6&gt;=E7716),SRP!$D$2:$D$6)*(G7716/100)*(E7716/1000)),IF(AND(C7716="Wine",D7716="Fortified Wines"),SUM(LOOKUP(2,1/(SRP!$B$20:$B$23&lt;=E7716)/(SRP!$C$20:$C$23&gt;=E7716),SRP!$D$20:$D$23)*(G7716/100)*(E7716/1000)),IF(C7716="Wine",SUM(LOOKUP(2,1/(SRP!$B$15:$B$19&lt;=E7716)/(SRP!$C$15:$C$19&gt;=E7716),SRP!$D$15:$D$19)*(G7716/100)*(E7716/1000)),IF(C7716="Ready to Drink",SUM(LOOKUP(2,1/(SRP!$B$10:$B$14&lt;=E7716)/(SRP!$C$10:$C$14&gt;=E7716),SRP!$D$10:$D$14)*(G7716/100)*(E7716/1000)),0))))),2)</f>
        <v>7.43</v>
      </c>
    </row>
    <row r="7717" spans="1:11" x14ac:dyDescent="0.35">
      <c r="A7717" s="2">
        <v>57936</v>
      </c>
      <c r="B7717" s="76" t="s">
        <v>6199</v>
      </c>
      <c r="C7717" s="76" t="s">
        <v>5938</v>
      </c>
      <c r="D7717" s="76" t="s">
        <v>5746</v>
      </c>
      <c r="E7717" s="76">
        <v>2130</v>
      </c>
      <c r="F7717" s="76">
        <v>4</v>
      </c>
      <c r="G7717" s="77">
        <v>5</v>
      </c>
      <c r="H7717" s="76" t="s">
        <v>3282</v>
      </c>
      <c r="I7717" s="77">
        <v>17.489999999999998</v>
      </c>
      <c r="J7717" s="2">
        <v>6</v>
      </c>
      <c r="K7717" s="119" cm="1">
        <f t="array" ref="K7717">ROUND(IF(C7717="Beer",SUM(LOOKUP(2,1/(SRP!$B$7:$B$9&lt;=E7717)/(SRP!$C$7:$C$9&gt;=E7717),SRP!$D$7:$D$9)*(G7717/100)*(E7717/1000)),IF(C7717="Spirits",SUM(LOOKUP(2,1/(SRP!$B$2:$B$6&lt;=E7717)/(SRP!$C$2:$C$6&gt;=E7717),SRP!$D$2:$D$6)*(G7717/100)*(E7717/1000)),IF(AND(C7717="Wine",D7717="Fortified Wines"),SUM(LOOKUP(2,1/(SRP!$B$20:$B$23&lt;=E7717)/(SRP!$C$20:$C$23&gt;=E7717),SRP!$D$20:$D$23)*(G7717/100)*(E7717/1000)),IF(C7717="Wine",SUM(LOOKUP(2,1/(SRP!$B$15:$B$19&lt;=E7717)/(SRP!$C$15:$C$19&gt;=E7717),SRP!$D$15:$D$19)*(G7717/100)*(E7717/1000)),IF(C7717="Ready to Drink",SUM(LOOKUP(2,1/(SRP!$B$10:$B$14&lt;=E7717)/(SRP!$C$10:$C$14&gt;=E7717),SRP!$D$10:$D$14)*(G7717/100)*(E7717/1000)),0))))),2)</f>
        <v>7.43</v>
      </c>
    </row>
    <row r="7718" spans="1:11" x14ac:dyDescent="0.35">
      <c r="A7718" s="2">
        <v>57938</v>
      </c>
      <c r="B7718" s="76" t="s">
        <v>6200</v>
      </c>
      <c r="C7718" s="76" t="s">
        <v>5938</v>
      </c>
      <c r="D7718" s="76" t="s">
        <v>5298</v>
      </c>
      <c r="E7718" s="76">
        <v>473</v>
      </c>
      <c r="F7718" s="76">
        <v>24</v>
      </c>
      <c r="G7718" s="77">
        <v>5</v>
      </c>
      <c r="H7718" s="76" t="s">
        <v>3301</v>
      </c>
      <c r="I7718" s="77">
        <v>3.49</v>
      </c>
      <c r="J7718" s="2">
        <v>1</v>
      </c>
      <c r="K7718" s="119" cm="1">
        <f t="array" ref="K7718">ROUND(IF(C7718="Beer",SUM(LOOKUP(2,1/(SRP!$B$7:$B$9&lt;=E7718)/(SRP!$C$7:$C$9&gt;=E7718),SRP!$D$7:$D$9)*(G7718/100)*(E7718/1000)),IF(C7718="Spirits",SUM(LOOKUP(2,1/(SRP!$B$2:$B$6&lt;=E7718)/(SRP!$C$2:$C$6&gt;=E7718),SRP!$D$2:$D$6)*(G7718/100)*(E7718/1000)),IF(AND(C7718="Wine",D7718="Fortified Wines"),SUM(LOOKUP(2,1/(SRP!$B$20:$B$23&lt;=E7718)/(SRP!$C$20:$C$23&gt;=E7718),SRP!$D$20:$D$23)*(G7718/100)*(E7718/1000)),IF(C7718="Wine",SUM(LOOKUP(2,1/(SRP!$B$15:$B$19&lt;=E7718)/(SRP!$C$15:$C$19&gt;=E7718),SRP!$D$15:$D$19)*(G7718/100)*(E7718/1000)),IF(C7718="Ready to Drink",SUM(LOOKUP(2,1/(SRP!$B$10:$B$14&lt;=E7718)/(SRP!$C$10:$C$14&gt;=E7718),SRP!$D$10:$D$14)*(G7718/100)*(E7718/1000)),0))))),2)</f>
        <v>1.75</v>
      </c>
    </row>
    <row r="7719" spans="1:11" x14ac:dyDescent="0.35">
      <c r="A7719" s="2">
        <v>57938</v>
      </c>
      <c r="B7719" s="76" t="s">
        <v>6200</v>
      </c>
      <c r="C7719" s="76" t="s">
        <v>5938</v>
      </c>
      <c r="D7719" s="76" t="s">
        <v>5298</v>
      </c>
      <c r="E7719" s="76">
        <v>473</v>
      </c>
      <c r="F7719" s="76">
        <v>24</v>
      </c>
      <c r="G7719" s="77">
        <v>5</v>
      </c>
      <c r="H7719" s="76" t="s">
        <v>3301</v>
      </c>
      <c r="I7719" s="77">
        <v>3.49</v>
      </c>
      <c r="J7719" s="2">
        <v>1</v>
      </c>
      <c r="K7719" s="119" cm="1">
        <f t="array" ref="K7719">ROUND(IF(C7719="Beer",SUM(LOOKUP(2,1/(SRP!$B$7:$B$9&lt;=E7719)/(SRP!$C$7:$C$9&gt;=E7719),SRP!$D$7:$D$9)*(G7719/100)*(E7719/1000)),IF(C7719="Spirits",SUM(LOOKUP(2,1/(SRP!$B$2:$B$6&lt;=E7719)/(SRP!$C$2:$C$6&gt;=E7719),SRP!$D$2:$D$6)*(G7719/100)*(E7719/1000)),IF(AND(C7719="Wine",D7719="Fortified Wines"),SUM(LOOKUP(2,1/(SRP!$B$20:$B$23&lt;=E7719)/(SRP!$C$20:$C$23&gt;=E7719),SRP!$D$20:$D$23)*(G7719/100)*(E7719/1000)),IF(C7719="Wine",SUM(LOOKUP(2,1/(SRP!$B$15:$B$19&lt;=E7719)/(SRP!$C$15:$C$19&gt;=E7719),SRP!$D$15:$D$19)*(G7719/100)*(E7719/1000)),IF(C7719="Ready to Drink",SUM(LOOKUP(2,1/(SRP!$B$10:$B$14&lt;=E7719)/(SRP!$C$10:$C$14&gt;=E7719),SRP!$D$10:$D$14)*(G7719/100)*(E7719/1000)),0))))),2)</f>
        <v>1.75</v>
      </c>
    </row>
    <row r="7720" spans="1:11" x14ac:dyDescent="0.35">
      <c r="A7720" s="2">
        <v>57939</v>
      </c>
      <c r="B7720" s="76" t="s">
        <v>6201</v>
      </c>
      <c r="C7720" s="76" t="s">
        <v>5938</v>
      </c>
      <c r="D7720" s="76" t="s">
        <v>5307</v>
      </c>
      <c r="E7720" s="76">
        <v>473</v>
      </c>
      <c r="F7720" s="76">
        <v>24</v>
      </c>
      <c r="G7720" s="77">
        <v>5</v>
      </c>
      <c r="H7720" s="76" t="s">
        <v>3301</v>
      </c>
      <c r="I7720" s="77">
        <v>3.99</v>
      </c>
      <c r="J7720" s="2">
        <v>1</v>
      </c>
      <c r="K7720" s="119" cm="1">
        <f t="array" ref="K7720">ROUND(IF(C7720="Beer",SUM(LOOKUP(2,1/(SRP!$B$7:$B$9&lt;=E7720)/(SRP!$C$7:$C$9&gt;=E7720),SRP!$D$7:$D$9)*(G7720/100)*(E7720/1000)),IF(C7720="Spirits",SUM(LOOKUP(2,1/(SRP!$B$2:$B$6&lt;=E7720)/(SRP!$C$2:$C$6&gt;=E7720),SRP!$D$2:$D$6)*(G7720/100)*(E7720/1000)),IF(AND(C7720="Wine",D7720="Fortified Wines"),SUM(LOOKUP(2,1/(SRP!$B$20:$B$23&lt;=E7720)/(SRP!$C$20:$C$23&gt;=E7720),SRP!$D$20:$D$23)*(G7720/100)*(E7720/1000)),IF(C7720="Wine",SUM(LOOKUP(2,1/(SRP!$B$15:$B$19&lt;=E7720)/(SRP!$C$15:$C$19&gt;=E7720),SRP!$D$15:$D$19)*(G7720/100)*(E7720/1000)),IF(C7720="Ready to Drink",SUM(LOOKUP(2,1/(SRP!$B$10:$B$14&lt;=E7720)/(SRP!$C$10:$C$14&gt;=E7720),SRP!$D$10:$D$14)*(G7720/100)*(E7720/1000)),0))))),2)</f>
        <v>1.75</v>
      </c>
    </row>
    <row r="7721" spans="1:11" x14ac:dyDescent="0.35">
      <c r="A7721" s="2">
        <v>57939</v>
      </c>
      <c r="B7721" s="76" t="s">
        <v>6201</v>
      </c>
      <c r="C7721" s="76" t="s">
        <v>5938</v>
      </c>
      <c r="D7721" s="76" t="s">
        <v>5307</v>
      </c>
      <c r="E7721" s="76">
        <v>473</v>
      </c>
      <c r="F7721" s="76">
        <v>24</v>
      </c>
      <c r="G7721" s="77">
        <v>5</v>
      </c>
      <c r="H7721" s="76" t="s">
        <v>3301</v>
      </c>
      <c r="I7721" s="77">
        <v>3.99</v>
      </c>
      <c r="J7721" s="2">
        <v>1</v>
      </c>
      <c r="K7721" s="119" cm="1">
        <f t="array" ref="K7721">ROUND(IF(C7721="Beer",SUM(LOOKUP(2,1/(SRP!$B$7:$B$9&lt;=E7721)/(SRP!$C$7:$C$9&gt;=E7721),SRP!$D$7:$D$9)*(G7721/100)*(E7721/1000)),IF(C7721="Spirits",SUM(LOOKUP(2,1/(SRP!$B$2:$B$6&lt;=E7721)/(SRP!$C$2:$C$6&gt;=E7721),SRP!$D$2:$D$6)*(G7721/100)*(E7721/1000)),IF(AND(C7721="Wine",D7721="Fortified Wines"),SUM(LOOKUP(2,1/(SRP!$B$20:$B$23&lt;=E7721)/(SRP!$C$20:$C$23&gt;=E7721),SRP!$D$20:$D$23)*(G7721/100)*(E7721/1000)),IF(C7721="Wine",SUM(LOOKUP(2,1/(SRP!$B$15:$B$19&lt;=E7721)/(SRP!$C$15:$C$19&gt;=E7721),SRP!$D$15:$D$19)*(G7721/100)*(E7721/1000)),IF(C7721="Ready to Drink",SUM(LOOKUP(2,1/(SRP!$B$10:$B$14&lt;=E7721)/(SRP!$C$10:$C$14&gt;=E7721),SRP!$D$10:$D$14)*(G7721/100)*(E7721/1000)),0))))),2)</f>
        <v>1.75</v>
      </c>
    </row>
    <row r="7722" spans="1:11" x14ac:dyDescent="0.35">
      <c r="A7722" s="2">
        <v>57941</v>
      </c>
      <c r="B7722" s="76" t="s">
        <v>6202</v>
      </c>
      <c r="C7722" s="76" t="s">
        <v>5938</v>
      </c>
      <c r="D7722" s="76" t="s">
        <v>5283</v>
      </c>
      <c r="E7722" s="76">
        <v>2840</v>
      </c>
      <c r="F7722" s="76">
        <v>3</v>
      </c>
      <c r="G7722" s="77">
        <v>7</v>
      </c>
      <c r="H7722" s="76" t="s">
        <v>3326</v>
      </c>
      <c r="I7722" s="77">
        <v>28.79</v>
      </c>
      <c r="J7722" s="2">
        <v>8</v>
      </c>
      <c r="K7722" s="119" cm="1">
        <f t="array" ref="K7722">ROUND(IF(C7722="Beer",SUM(LOOKUP(2,1/(SRP!$B$7:$B$9&lt;=E7722)/(SRP!$C$7:$C$9&gt;=E7722),SRP!$D$7:$D$9)*(G7722/100)*(E7722/1000)),IF(C7722="Spirits",SUM(LOOKUP(2,1/(SRP!$B$2:$B$6&lt;=E7722)/(SRP!$C$2:$C$6&gt;=E7722),SRP!$D$2:$D$6)*(G7722/100)*(E7722/1000)),IF(AND(C7722="Wine",D7722="Fortified Wines"),SUM(LOOKUP(2,1/(SRP!$B$20:$B$23&lt;=E7722)/(SRP!$C$20:$C$23&gt;=E7722),SRP!$D$20:$D$23)*(G7722/100)*(E7722/1000)),IF(C7722="Wine",SUM(LOOKUP(2,1/(SRP!$B$15:$B$19&lt;=E7722)/(SRP!$C$15:$C$19&gt;=E7722),SRP!$D$15:$D$19)*(G7722/100)*(E7722/1000)),IF(C7722="Ready to Drink",SUM(LOOKUP(2,1/(SRP!$B$10:$B$14&lt;=E7722)/(SRP!$C$10:$C$14&gt;=E7722),SRP!$D$10:$D$14)*(G7722/100)*(E7722/1000)),0))))),2)</f>
        <v>13.88</v>
      </c>
    </row>
    <row r="7723" spans="1:11" x14ac:dyDescent="0.35">
      <c r="A7723" s="2">
        <v>57941</v>
      </c>
      <c r="B7723" s="76" t="s">
        <v>6202</v>
      </c>
      <c r="C7723" s="76" t="s">
        <v>5938</v>
      </c>
      <c r="D7723" s="76" t="s">
        <v>5283</v>
      </c>
      <c r="E7723" s="76">
        <v>2840</v>
      </c>
      <c r="F7723" s="76">
        <v>3</v>
      </c>
      <c r="G7723" s="77">
        <v>7</v>
      </c>
      <c r="H7723" s="76" t="s">
        <v>3326</v>
      </c>
      <c r="I7723" s="77">
        <v>28.79</v>
      </c>
      <c r="J7723" s="2">
        <v>8</v>
      </c>
      <c r="K7723" s="119" cm="1">
        <f t="array" ref="K7723">ROUND(IF(C7723="Beer",SUM(LOOKUP(2,1/(SRP!$B$7:$B$9&lt;=E7723)/(SRP!$C$7:$C$9&gt;=E7723),SRP!$D$7:$D$9)*(G7723/100)*(E7723/1000)),IF(C7723="Spirits",SUM(LOOKUP(2,1/(SRP!$B$2:$B$6&lt;=E7723)/(SRP!$C$2:$C$6&gt;=E7723),SRP!$D$2:$D$6)*(G7723/100)*(E7723/1000)),IF(AND(C7723="Wine",D7723="Fortified Wines"),SUM(LOOKUP(2,1/(SRP!$B$20:$B$23&lt;=E7723)/(SRP!$C$20:$C$23&gt;=E7723),SRP!$D$20:$D$23)*(G7723/100)*(E7723/1000)),IF(C7723="Wine",SUM(LOOKUP(2,1/(SRP!$B$15:$B$19&lt;=E7723)/(SRP!$C$15:$C$19&gt;=E7723),SRP!$D$15:$D$19)*(G7723/100)*(E7723/1000)),IF(C7723="Ready to Drink",SUM(LOOKUP(2,1/(SRP!$B$10:$B$14&lt;=E7723)/(SRP!$C$10:$C$14&gt;=E7723),SRP!$D$10:$D$14)*(G7723/100)*(E7723/1000)),0))))),2)</f>
        <v>13.88</v>
      </c>
    </row>
    <row r="7724" spans="1:11" x14ac:dyDescent="0.35">
      <c r="A7724" s="2">
        <v>57944</v>
      </c>
      <c r="B7724" s="76" t="s">
        <v>6203</v>
      </c>
      <c r="C7724" s="76" t="s">
        <v>287</v>
      </c>
      <c r="D7724" s="76" t="s">
        <v>5266</v>
      </c>
      <c r="E7724" s="76">
        <v>3784</v>
      </c>
      <c r="F7724" s="76">
        <v>3</v>
      </c>
      <c r="G7724" s="77">
        <v>5</v>
      </c>
      <c r="H7724" s="76" t="s">
        <v>3301</v>
      </c>
      <c r="I7724" s="77">
        <v>24.99</v>
      </c>
      <c r="J7724" s="2">
        <v>8</v>
      </c>
      <c r="K7724" s="119" cm="1">
        <f t="array" ref="K7724">ROUND(IF(C7724="Beer",SUM(LOOKUP(2,1/(SRP!$B$7:$B$9&lt;=E7724)/(SRP!$C$7:$C$9&gt;=E7724),SRP!$D$7:$D$9)*(G7724/100)*(E7724/1000)),IF(C7724="Spirits",SUM(LOOKUP(2,1/(SRP!$B$2:$B$6&lt;=E7724)/(SRP!$C$2:$C$6&gt;=E7724),SRP!$D$2:$D$6)*(G7724/100)*(E7724/1000)),IF(AND(C7724="Wine",D7724="Fortified Wines"),SUM(LOOKUP(2,1/(SRP!$B$20:$B$23&lt;=E7724)/(SRP!$C$20:$C$23&gt;=E7724),SRP!$D$20:$D$23)*(G7724/100)*(E7724/1000)),IF(C7724="Wine",SUM(LOOKUP(2,1/(SRP!$B$15:$B$19&lt;=E7724)/(SRP!$C$15:$C$19&gt;=E7724),SRP!$D$15:$D$19)*(G7724/100)*(E7724/1000)),IF(C7724="Ready to Drink",SUM(LOOKUP(2,1/(SRP!$B$10:$B$14&lt;=E7724)/(SRP!$C$10:$C$14&gt;=E7724),SRP!$D$10:$D$14)*(G7724/100)*(E7724/1000)),0))))),2)</f>
        <v>13.21</v>
      </c>
    </row>
    <row r="7725" spans="1:11" x14ac:dyDescent="0.35">
      <c r="A7725" s="2">
        <v>57944</v>
      </c>
      <c r="B7725" s="76" t="s">
        <v>6203</v>
      </c>
      <c r="C7725" s="76" t="s">
        <v>287</v>
      </c>
      <c r="D7725" s="76" t="s">
        <v>5266</v>
      </c>
      <c r="E7725" s="76">
        <v>3784</v>
      </c>
      <c r="F7725" s="76">
        <v>3</v>
      </c>
      <c r="G7725" s="77">
        <v>5</v>
      </c>
      <c r="H7725" s="76" t="s">
        <v>3301</v>
      </c>
      <c r="I7725" s="77">
        <v>24.99</v>
      </c>
      <c r="J7725" s="2">
        <v>8</v>
      </c>
      <c r="K7725" s="119" cm="1">
        <f t="array" ref="K7725">ROUND(IF(C7725="Beer",SUM(LOOKUP(2,1/(SRP!$B$7:$B$9&lt;=E7725)/(SRP!$C$7:$C$9&gt;=E7725),SRP!$D$7:$D$9)*(G7725/100)*(E7725/1000)),IF(C7725="Spirits",SUM(LOOKUP(2,1/(SRP!$B$2:$B$6&lt;=E7725)/(SRP!$C$2:$C$6&gt;=E7725),SRP!$D$2:$D$6)*(G7725/100)*(E7725/1000)),IF(AND(C7725="Wine",D7725="Fortified Wines"),SUM(LOOKUP(2,1/(SRP!$B$20:$B$23&lt;=E7725)/(SRP!$C$20:$C$23&gt;=E7725),SRP!$D$20:$D$23)*(G7725/100)*(E7725/1000)),IF(C7725="Wine",SUM(LOOKUP(2,1/(SRP!$B$15:$B$19&lt;=E7725)/(SRP!$C$15:$C$19&gt;=E7725),SRP!$D$15:$D$19)*(G7725/100)*(E7725/1000)),IF(C7725="Ready to Drink",SUM(LOOKUP(2,1/(SRP!$B$10:$B$14&lt;=E7725)/(SRP!$C$10:$C$14&gt;=E7725),SRP!$D$10:$D$14)*(G7725/100)*(E7725/1000)),0))))),2)</f>
        <v>13.21</v>
      </c>
    </row>
    <row r="7726" spans="1:11" x14ac:dyDescent="0.35">
      <c r="A7726" s="2">
        <v>57965</v>
      </c>
      <c r="B7726" s="76" t="s">
        <v>6204</v>
      </c>
      <c r="C7726" s="76" t="s">
        <v>287</v>
      </c>
      <c r="D7726" s="76" t="s">
        <v>5266</v>
      </c>
      <c r="E7726" s="76">
        <v>355</v>
      </c>
      <c r="F7726" s="76">
        <v>24</v>
      </c>
      <c r="G7726" s="77">
        <v>5.2</v>
      </c>
      <c r="H7726" s="76" t="s">
        <v>3370</v>
      </c>
      <c r="I7726" s="77">
        <v>2.65</v>
      </c>
      <c r="J7726" s="2">
        <v>1</v>
      </c>
      <c r="K7726" s="119" cm="1">
        <f t="array" ref="K7726">ROUND(IF(C7726="Beer",SUM(LOOKUP(2,1/(SRP!$B$7:$B$9&lt;=E7726)/(SRP!$C$7:$C$9&gt;=E7726),SRP!$D$7:$D$9)*(G7726/100)*(E7726/1000)),IF(C7726="Spirits",SUM(LOOKUP(2,1/(SRP!$B$2:$B$6&lt;=E7726)/(SRP!$C$2:$C$6&gt;=E7726),SRP!$D$2:$D$6)*(G7726/100)*(E7726/1000)),IF(AND(C7726="Wine",D7726="Fortified Wines"),SUM(LOOKUP(2,1/(SRP!$B$20:$B$23&lt;=E7726)/(SRP!$C$20:$C$23&gt;=E7726),SRP!$D$20:$D$23)*(G7726/100)*(E7726/1000)),IF(C7726="Wine",SUM(LOOKUP(2,1/(SRP!$B$15:$B$19&lt;=E7726)/(SRP!$C$15:$C$19&gt;=E7726),SRP!$D$15:$D$19)*(G7726/100)*(E7726/1000)),IF(C7726="Ready to Drink",SUM(LOOKUP(2,1/(SRP!$B$10:$B$14&lt;=E7726)/(SRP!$C$10:$C$14&gt;=E7726),SRP!$D$10:$D$14)*(G7726/100)*(E7726/1000)),0))))),2)</f>
        <v>1.29</v>
      </c>
    </row>
    <row r="7727" spans="1:11" x14ac:dyDescent="0.35">
      <c r="A7727" s="2">
        <v>57965</v>
      </c>
      <c r="B7727" s="76" t="s">
        <v>6204</v>
      </c>
      <c r="C7727" s="76" t="s">
        <v>287</v>
      </c>
      <c r="D7727" s="76" t="s">
        <v>5266</v>
      </c>
      <c r="E7727" s="76">
        <v>355</v>
      </c>
      <c r="F7727" s="76">
        <v>24</v>
      </c>
      <c r="G7727" s="77">
        <v>5.2</v>
      </c>
      <c r="H7727" s="76" t="s">
        <v>3370</v>
      </c>
      <c r="I7727" s="77">
        <v>2.65</v>
      </c>
      <c r="J7727" s="2">
        <v>1</v>
      </c>
      <c r="K7727" s="119" cm="1">
        <f t="array" ref="K7727">ROUND(IF(C7727="Beer",SUM(LOOKUP(2,1/(SRP!$B$7:$B$9&lt;=E7727)/(SRP!$C$7:$C$9&gt;=E7727),SRP!$D$7:$D$9)*(G7727/100)*(E7727/1000)),IF(C7727="Spirits",SUM(LOOKUP(2,1/(SRP!$B$2:$B$6&lt;=E7727)/(SRP!$C$2:$C$6&gt;=E7727),SRP!$D$2:$D$6)*(G7727/100)*(E7727/1000)),IF(AND(C7727="Wine",D7727="Fortified Wines"),SUM(LOOKUP(2,1/(SRP!$B$20:$B$23&lt;=E7727)/(SRP!$C$20:$C$23&gt;=E7727),SRP!$D$20:$D$23)*(G7727/100)*(E7727/1000)),IF(C7727="Wine",SUM(LOOKUP(2,1/(SRP!$B$15:$B$19&lt;=E7727)/(SRP!$C$15:$C$19&gt;=E7727),SRP!$D$15:$D$19)*(G7727/100)*(E7727/1000)),IF(C7727="Ready to Drink",SUM(LOOKUP(2,1/(SRP!$B$10:$B$14&lt;=E7727)/(SRP!$C$10:$C$14&gt;=E7727),SRP!$D$10:$D$14)*(G7727/100)*(E7727/1000)),0))))),2)</f>
        <v>1.29</v>
      </c>
    </row>
    <row r="7728" spans="1:11" x14ac:dyDescent="0.35">
      <c r="A7728" s="2">
        <v>57987</v>
      </c>
      <c r="B7728" s="76" t="s">
        <v>6205</v>
      </c>
      <c r="C7728" s="76" t="s">
        <v>287</v>
      </c>
      <c r="D7728" s="76" t="s">
        <v>5266</v>
      </c>
      <c r="E7728" s="76">
        <v>473</v>
      </c>
      <c r="F7728" s="76">
        <v>24</v>
      </c>
      <c r="G7728" s="77">
        <v>4.5</v>
      </c>
      <c r="H7728" s="76" t="s">
        <v>3380</v>
      </c>
      <c r="I7728" s="77">
        <v>4.25</v>
      </c>
      <c r="J7728" s="2">
        <v>1</v>
      </c>
      <c r="K7728" s="119" cm="1">
        <f t="array" ref="K7728">ROUND(IF(C7728="Beer",SUM(LOOKUP(2,1/(SRP!$B$7:$B$9&lt;=E7728)/(SRP!$C$7:$C$9&gt;=E7728),SRP!$D$7:$D$9)*(G7728/100)*(E7728/1000)),IF(C7728="Spirits",SUM(LOOKUP(2,1/(SRP!$B$2:$B$6&lt;=E7728)/(SRP!$C$2:$C$6&gt;=E7728),SRP!$D$2:$D$6)*(G7728/100)*(E7728/1000)),IF(AND(C7728="Wine",D7728="Fortified Wines"),SUM(LOOKUP(2,1/(SRP!$B$20:$B$23&lt;=E7728)/(SRP!$C$20:$C$23&gt;=E7728),SRP!$D$20:$D$23)*(G7728/100)*(E7728/1000)),IF(C7728="Wine",SUM(LOOKUP(2,1/(SRP!$B$15:$B$19&lt;=E7728)/(SRP!$C$15:$C$19&gt;=E7728),SRP!$D$15:$D$19)*(G7728/100)*(E7728/1000)),IF(C7728="Ready to Drink",SUM(LOOKUP(2,1/(SRP!$B$10:$B$14&lt;=E7728)/(SRP!$C$10:$C$14&gt;=E7728),SRP!$D$10:$D$14)*(G7728/100)*(E7728/1000)),0))))),2)</f>
        <v>1.49</v>
      </c>
    </row>
    <row r="7729" spans="1:11" x14ac:dyDescent="0.35">
      <c r="A7729" s="2">
        <v>57987</v>
      </c>
      <c r="B7729" s="76" t="s">
        <v>6205</v>
      </c>
      <c r="C7729" s="76" t="s">
        <v>287</v>
      </c>
      <c r="D7729" s="76" t="s">
        <v>5266</v>
      </c>
      <c r="E7729" s="76">
        <v>473</v>
      </c>
      <c r="F7729" s="76">
        <v>24</v>
      </c>
      <c r="G7729" s="77">
        <v>4.5</v>
      </c>
      <c r="H7729" s="76" t="s">
        <v>3380</v>
      </c>
      <c r="I7729" s="77">
        <v>4.25</v>
      </c>
      <c r="J7729" s="2">
        <v>1</v>
      </c>
      <c r="K7729" s="119" cm="1">
        <f t="array" ref="K7729">ROUND(IF(C7729="Beer",SUM(LOOKUP(2,1/(SRP!$B$7:$B$9&lt;=E7729)/(SRP!$C$7:$C$9&gt;=E7729),SRP!$D$7:$D$9)*(G7729/100)*(E7729/1000)),IF(C7729="Spirits",SUM(LOOKUP(2,1/(SRP!$B$2:$B$6&lt;=E7729)/(SRP!$C$2:$C$6&gt;=E7729),SRP!$D$2:$D$6)*(G7729/100)*(E7729/1000)),IF(AND(C7729="Wine",D7729="Fortified Wines"),SUM(LOOKUP(2,1/(SRP!$B$20:$B$23&lt;=E7729)/(SRP!$C$20:$C$23&gt;=E7729),SRP!$D$20:$D$23)*(G7729/100)*(E7729/1000)),IF(C7729="Wine",SUM(LOOKUP(2,1/(SRP!$B$15:$B$19&lt;=E7729)/(SRP!$C$15:$C$19&gt;=E7729),SRP!$D$15:$D$19)*(G7729/100)*(E7729/1000)),IF(C7729="Ready to Drink",SUM(LOOKUP(2,1/(SRP!$B$10:$B$14&lt;=E7729)/(SRP!$C$10:$C$14&gt;=E7729),SRP!$D$10:$D$14)*(G7729/100)*(E7729/1000)),0))))),2)</f>
        <v>1.49</v>
      </c>
    </row>
    <row r="7730" spans="1:11" x14ac:dyDescent="0.35">
      <c r="A7730" s="2">
        <v>57993</v>
      </c>
      <c r="B7730" s="76" t="s">
        <v>6206</v>
      </c>
      <c r="C7730" s="76" t="s">
        <v>287</v>
      </c>
      <c r="D7730" s="76" t="s">
        <v>5240</v>
      </c>
      <c r="E7730" s="76">
        <v>3784</v>
      </c>
      <c r="F7730" s="76">
        <v>3</v>
      </c>
      <c r="G7730" s="77">
        <v>6.6</v>
      </c>
      <c r="H7730" s="76" t="s">
        <v>3375</v>
      </c>
      <c r="I7730" s="77">
        <v>29.99</v>
      </c>
      <c r="J7730" s="2">
        <v>8</v>
      </c>
      <c r="K7730" s="119" cm="1">
        <f t="array" ref="K7730">ROUND(IF(C7730="Beer",SUM(LOOKUP(2,1/(SRP!$B$7:$B$9&lt;=E7730)/(SRP!$C$7:$C$9&gt;=E7730),SRP!$D$7:$D$9)*(G7730/100)*(E7730/1000)),IF(C7730="Spirits",SUM(LOOKUP(2,1/(SRP!$B$2:$B$6&lt;=E7730)/(SRP!$C$2:$C$6&gt;=E7730),SRP!$D$2:$D$6)*(G7730/100)*(E7730/1000)),IF(AND(C7730="Wine",D7730="Fortified Wines"),SUM(LOOKUP(2,1/(SRP!$B$20:$B$23&lt;=E7730)/(SRP!$C$20:$C$23&gt;=E7730),SRP!$D$20:$D$23)*(G7730/100)*(E7730/1000)),IF(C7730="Wine",SUM(LOOKUP(2,1/(SRP!$B$15:$B$19&lt;=E7730)/(SRP!$C$15:$C$19&gt;=E7730),SRP!$D$15:$D$19)*(G7730/100)*(E7730/1000)),IF(C7730="Ready to Drink",SUM(LOOKUP(2,1/(SRP!$B$10:$B$14&lt;=E7730)/(SRP!$C$10:$C$14&gt;=E7730),SRP!$D$10:$D$14)*(G7730/100)*(E7730/1000)),0))))),2)</f>
        <v>17.43</v>
      </c>
    </row>
    <row r="7731" spans="1:11" x14ac:dyDescent="0.35">
      <c r="A7731" s="2">
        <v>57999</v>
      </c>
      <c r="B7731" s="76" t="s">
        <v>6207</v>
      </c>
      <c r="C7731" s="76" t="s">
        <v>287</v>
      </c>
      <c r="D7731" s="76" t="s">
        <v>5266</v>
      </c>
      <c r="E7731" s="76">
        <v>473</v>
      </c>
      <c r="F7731" s="76">
        <v>24</v>
      </c>
      <c r="G7731" s="77">
        <v>5</v>
      </c>
      <c r="H7731" s="76" t="s">
        <v>3387</v>
      </c>
      <c r="I7731" s="77">
        <v>4.49</v>
      </c>
      <c r="J7731" s="2">
        <v>1</v>
      </c>
      <c r="K7731" s="119" cm="1">
        <f t="array" ref="K7731">ROUND(IF(C7731="Beer",SUM(LOOKUP(2,1/(SRP!$B$7:$B$9&lt;=E7731)/(SRP!$C$7:$C$9&gt;=E7731),SRP!$D$7:$D$9)*(G7731/100)*(E7731/1000)),IF(C7731="Spirits",SUM(LOOKUP(2,1/(SRP!$B$2:$B$6&lt;=E7731)/(SRP!$C$2:$C$6&gt;=E7731),SRP!$D$2:$D$6)*(G7731/100)*(E7731/1000)),IF(AND(C7731="Wine",D7731="Fortified Wines"),SUM(LOOKUP(2,1/(SRP!$B$20:$B$23&lt;=E7731)/(SRP!$C$20:$C$23&gt;=E7731),SRP!$D$20:$D$23)*(G7731/100)*(E7731/1000)),IF(C7731="Wine",SUM(LOOKUP(2,1/(SRP!$B$15:$B$19&lt;=E7731)/(SRP!$C$15:$C$19&gt;=E7731),SRP!$D$15:$D$19)*(G7731/100)*(E7731/1000)),IF(C7731="Ready to Drink",SUM(LOOKUP(2,1/(SRP!$B$10:$B$14&lt;=E7731)/(SRP!$C$10:$C$14&gt;=E7731),SRP!$D$10:$D$14)*(G7731/100)*(E7731/1000)),0))))),2)</f>
        <v>1.65</v>
      </c>
    </row>
    <row r="7732" spans="1:11" x14ac:dyDescent="0.35">
      <c r="A7732" s="2">
        <v>57999</v>
      </c>
      <c r="B7732" s="76" t="s">
        <v>6207</v>
      </c>
      <c r="C7732" s="76" t="s">
        <v>287</v>
      </c>
      <c r="D7732" s="76" t="s">
        <v>5266</v>
      </c>
      <c r="E7732" s="76">
        <v>473</v>
      </c>
      <c r="F7732" s="76">
        <v>24</v>
      </c>
      <c r="G7732" s="77">
        <v>5</v>
      </c>
      <c r="H7732" s="76" t="s">
        <v>3387</v>
      </c>
      <c r="I7732" s="77">
        <v>4.49</v>
      </c>
      <c r="J7732" s="2">
        <v>1</v>
      </c>
      <c r="K7732" s="119" cm="1">
        <f t="array" ref="K7732">ROUND(IF(C7732="Beer",SUM(LOOKUP(2,1/(SRP!$B$7:$B$9&lt;=E7732)/(SRP!$C$7:$C$9&gt;=E7732),SRP!$D$7:$D$9)*(G7732/100)*(E7732/1000)),IF(C7732="Spirits",SUM(LOOKUP(2,1/(SRP!$B$2:$B$6&lt;=E7732)/(SRP!$C$2:$C$6&gt;=E7732),SRP!$D$2:$D$6)*(G7732/100)*(E7732/1000)),IF(AND(C7732="Wine",D7732="Fortified Wines"),SUM(LOOKUP(2,1/(SRP!$B$20:$B$23&lt;=E7732)/(SRP!$C$20:$C$23&gt;=E7732),SRP!$D$20:$D$23)*(G7732/100)*(E7732/1000)),IF(C7732="Wine",SUM(LOOKUP(2,1/(SRP!$B$15:$B$19&lt;=E7732)/(SRP!$C$15:$C$19&gt;=E7732),SRP!$D$15:$D$19)*(G7732/100)*(E7732/1000)),IF(C7732="Ready to Drink",SUM(LOOKUP(2,1/(SRP!$B$10:$B$14&lt;=E7732)/(SRP!$C$10:$C$14&gt;=E7732),SRP!$D$10:$D$14)*(G7732/100)*(E7732/1000)),0))))),2)</f>
        <v>1.65</v>
      </c>
    </row>
    <row r="7733" spans="1:11" x14ac:dyDescent="0.35">
      <c r="A7733" s="2">
        <v>58012</v>
      </c>
      <c r="B7733" s="76" t="s">
        <v>6208</v>
      </c>
      <c r="C7733" s="76" t="s">
        <v>5938</v>
      </c>
      <c r="D7733" s="76" t="s">
        <v>5283</v>
      </c>
      <c r="E7733" s="76">
        <v>355</v>
      </c>
      <c r="F7733" s="76">
        <v>24</v>
      </c>
      <c r="G7733" s="77">
        <v>6</v>
      </c>
      <c r="H7733" s="76" t="s">
        <v>3349</v>
      </c>
      <c r="I7733" s="77">
        <v>2.99</v>
      </c>
      <c r="J7733" s="2">
        <v>1</v>
      </c>
      <c r="K7733" s="119" cm="1">
        <f t="array" ref="K7733">ROUND(IF(C7733="Beer",SUM(LOOKUP(2,1/(SRP!$B$7:$B$9&lt;=E7733)/(SRP!$C$7:$C$9&gt;=E7733),SRP!$D$7:$D$9)*(G7733/100)*(E7733/1000)),IF(C7733="Spirits",SUM(LOOKUP(2,1/(SRP!$B$2:$B$6&lt;=E7733)/(SRP!$C$2:$C$6&gt;=E7733),SRP!$D$2:$D$6)*(G7733/100)*(E7733/1000)),IF(AND(C7733="Wine",D7733="Fortified Wines"),SUM(LOOKUP(2,1/(SRP!$B$20:$B$23&lt;=E7733)/(SRP!$C$20:$C$23&gt;=E7733),SRP!$D$20:$D$23)*(G7733/100)*(E7733/1000)),IF(C7733="Wine",SUM(LOOKUP(2,1/(SRP!$B$15:$B$19&lt;=E7733)/(SRP!$C$15:$C$19&gt;=E7733),SRP!$D$15:$D$19)*(G7733/100)*(E7733/1000)),IF(C7733="Ready to Drink",SUM(LOOKUP(2,1/(SRP!$B$10:$B$14&lt;=E7733)/(SRP!$C$10:$C$14&gt;=E7733),SRP!$D$10:$D$14)*(G7733/100)*(E7733/1000)),0))))),2)</f>
        <v>1.69</v>
      </c>
    </row>
    <row r="7734" spans="1:11" x14ac:dyDescent="0.35">
      <c r="A7734" s="2">
        <v>58012</v>
      </c>
      <c r="B7734" s="76" t="s">
        <v>6208</v>
      </c>
      <c r="C7734" s="76" t="s">
        <v>5938</v>
      </c>
      <c r="D7734" s="76" t="s">
        <v>5283</v>
      </c>
      <c r="E7734" s="76">
        <v>355</v>
      </c>
      <c r="F7734" s="76">
        <v>24</v>
      </c>
      <c r="G7734" s="77">
        <v>6</v>
      </c>
      <c r="H7734" s="76" t="s">
        <v>3349</v>
      </c>
      <c r="I7734" s="77">
        <v>2.99</v>
      </c>
      <c r="J7734" s="2">
        <v>1</v>
      </c>
      <c r="K7734" s="119" cm="1">
        <f t="array" ref="K7734">ROUND(IF(C7734="Beer",SUM(LOOKUP(2,1/(SRP!$B$7:$B$9&lt;=E7734)/(SRP!$C$7:$C$9&gt;=E7734),SRP!$D$7:$D$9)*(G7734/100)*(E7734/1000)),IF(C7734="Spirits",SUM(LOOKUP(2,1/(SRP!$B$2:$B$6&lt;=E7734)/(SRP!$C$2:$C$6&gt;=E7734),SRP!$D$2:$D$6)*(G7734/100)*(E7734/1000)),IF(AND(C7734="Wine",D7734="Fortified Wines"),SUM(LOOKUP(2,1/(SRP!$B$20:$B$23&lt;=E7734)/(SRP!$C$20:$C$23&gt;=E7734),SRP!$D$20:$D$23)*(G7734/100)*(E7734/1000)),IF(C7734="Wine",SUM(LOOKUP(2,1/(SRP!$B$15:$B$19&lt;=E7734)/(SRP!$C$15:$C$19&gt;=E7734),SRP!$D$15:$D$19)*(G7734/100)*(E7734/1000)),IF(C7734="Ready to Drink",SUM(LOOKUP(2,1/(SRP!$B$10:$B$14&lt;=E7734)/(SRP!$C$10:$C$14&gt;=E7734),SRP!$D$10:$D$14)*(G7734/100)*(E7734/1000)),0))))),2)</f>
        <v>1.69</v>
      </c>
    </row>
    <row r="7735" spans="1:11" x14ac:dyDescent="0.35">
      <c r="A7735" s="2">
        <v>58014</v>
      </c>
      <c r="B7735" s="76" t="s">
        <v>6209</v>
      </c>
      <c r="C7735" s="76" t="s">
        <v>287</v>
      </c>
      <c r="D7735" s="76" t="s">
        <v>5266</v>
      </c>
      <c r="E7735" s="76">
        <v>5325</v>
      </c>
      <c r="F7735" s="76">
        <v>1</v>
      </c>
      <c r="G7735" s="77">
        <v>5</v>
      </c>
      <c r="H7735" s="76" t="s">
        <v>3349</v>
      </c>
      <c r="I7735" s="77">
        <v>32.950000000000003</v>
      </c>
      <c r="J7735" s="2">
        <v>15</v>
      </c>
      <c r="K7735" s="119" cm="1">
        <f t="array" ref="K7735">ROUND(IF(C7735="Beer",SUM(LOOKUP(2,1/(SRP!$B$7:$B$9&lt;=E7735)/(SRP!$C$7:$C$9&gt;=E7735),SRP!$D$7:$D$9)*(G7735/100)*(E7735/1000)),IF(C7735="Spirits",SUM(LOOKUP(2,1/(SRP!$B$2:$B$6&lt;=E7735)/(SRP!$C$2:$C$6&gt;=E7735),SRP!$D$2:$D$6)*(G7735/100)*(E7735/1000)),IF(AND(C7735="Wine",D7735="Fortified Wines"),SUM(LOOKUP(2,1/(SRP!$B$20:$B$23&lt;=E7735)/(SRP!$C$20:$C$23&gt;=E7735),SRP!$D$20:$D$23)*(G7735/100)*(E7735/1000)),IF(C7735="Wine",SUM(LOOKUP(2,1/(SRP!$B$15:$B$19&lt;=E7735)/(SRP!$C$15:$C$19&gt;=E7735),SRP!$D$15:$D$19)*(G7735/100)*(E7735/1000)),IF(C7735="Ready to Drink",SUM(LOOKUP(2,1/(SRP!$B$10:$B$14&lt;=E7735)/(SRP!$C$10:$C$14&gt;=E7735),SRP!$D$10:$D$14)*(G7735/100)*(E7735/1000)),0))))),2)</f>
        <v>18.59</v>
      </c>
    </row>
    <row r="7736" spans="1:11" x14ac:dyDescent="0.35">
      <c r="A7736" s="2">
        <v>58024</v>
      </c>
      <c r="B7736" s="76" t="s">
        <v>6210</v>
      </c>
      <c r="C7736" s="76" t="s">
        <v>5938</v>
      </c>
      <c r="D7736" s="76" t="s">
        <v>5283</v>
      </c>
      <c r="E7736" s="76">
        <v>355</v>
      </c>
      <c r="F7736" s="76">
        <v>24</v>
      </c>
      <c r="G7736" s="77">
        <v>6</v>
      </c>
      <c r="H7736" s="76" t="s">
        <v>3349</v>
      </c>
      <c r="I7736" s="77">
        <v>2.99</v>
      </c>
      <c r="J7736" s="2">
        <v>1</v>
      </c>
      <c r="K7736" s="119" cm="1">
        <f t="array" ref="K7736">ROUND(IF(C7736="Beer",SUM(LOOKUP(2,1/(SRP!$B$7:$B$9&lt;=E7736)/(SRP!$C$7:$C$9&gt;=E7736),SRP!$D$7:$D$9)*(G7736/100)*(E7736/1000)),IF(C7736="Spirits",SUM(LOOKUP(2,1/(SRP!$B$2:$B$6&lt;=E7736)/(SRP!$C$2:$C$6&gt;=E7736),SRP!$D$2:$D$6)*(G7736/100)*(E7736/1000)),IF(AND(C7736="Wine",D7736="Fortified Wines"),SUM(LOOKUP(2,1/(SRP!$B$20:$B$23&lt;=E7736)/(SRP!$C$20:$C$23&gt;=E7736),SRP!$D$20:$D$23)*(G7736/100)*(E7736/1000)),IF(C7736="Wine",SUM(LOOKUP(2,1/(SRP!$B$15:$B$19&lt;=E7736)/(SRP!$C$15:$C$19&gt;=E7736),SRP!$D$15:$D$19)*(G7736/100)*(E7736/1000)),IF(C7736="Ready to Drink",SUM(LOOKUP(2,1/(SRP!$B$10:$B$14&lt;=E7736)/(SRP!$C$10:$C$14&gt;=E7736),SRP!$D$10:$D$14)*(G7736/100)*(E7736/1000)),0))))),2)</f>
        <v>1.69</v>
      </c>
    </row>
    <row r="7737" spans="1:11" x14ac:dyDescent="0.35">
      <c r="A7737" s="2">
        <v>58024</v>
      </c>
      <c r="B7737" s="76" t="s">
        <v>6210</v>
      </c>
      <c r="C7737" s="76" t="s">
        <v>5938</v>
      </c>
      <c r="D7737" s="76" t="s">
        <v>5283</v>
      </c>
      <c r="E7737" s="76">
        <v>355</v>
      </c>
      <c r="F7737" s="76">
        <v>24</v>
      </c>
      <c r="G7737" s="77">
        <v>6</v>
      </c>
      <c r="H7737" s="76" t="s">
        <v>3349</v>
      </c>
      <c r="I7737" s="77">
        <v>2.99</v>
      </c>
      <c r="J7737" s="2">
        <v>1</v>
      </c>
      <c r="K7737" s="119" cm="1">
        <f t="array" ref="K7737">ROUND(IF(C7737="Beer",SUM(LOOKUP(2,1/(SRP!$B$7:$B$9&lt;=E7737)/(SRP!$C$7:$C$9&gt;=E7737),SRP!$D$7:$D$9)*(G7737/100)*(E7737/1000)),IF(C7737="Spirits",SUM(LOOKUP(2,1/(SRP!$B$2:$B$6&lt;=E7737)/(SRP!$C$2:$C$6&gt;=E7737),SRP!$D$2:$D$6)*(G7737/100)*(E7737/1000)),IF(AND(C7737="Wine",D7737="Fortified Wines"),SUM(LOOKUP(2,1/(SRP!$B$20:$B$23&lt;=E7737)/(SRP!$C$20:$C$23&gt;=E7737),SRP!$D$20:$D$23)*(G7737/100)*(E7737/1000)),IF(C7737="Wine",SUM(LOOKUP(2,1/(SRP!$B$15:$B$19&lt;=E7737)/(SRP!$C$15:$C$19&gt;=E7737),SRP!$D$15:$D$19)*(G7737/100)*(E7737/1000)),IF(C7737="Ready to Drink",SUM(LOOKUP(2,1/(SRP!$B$10:$B$14&lt;=E7737)/(SRP!$C$10:$C$14&gt;=E7737),SRP!$D$10:$D$14)*(G7737/100)*(E7737/1000)),0))))),2)</f>
        <v>1.69</v>
      </c>
    </row>
    <row r="7738" spans="1:11" x14ac:dyDescent="0.35">
      <c r="A7738" s="2">
        <v>58028</v>
      </c>
      <c r="B7738" s="76" t="s">
        <v>6211</v>
      </c>
      <c r="C7738" s="76" t="s">
        <v>5938</v>
      </c>
      <c r="D7738" s="76" t="s">
        <v>5283</v>
      </c>
      <c r="E7738" s="76">
        <v>473</v>
      </c>
      <c r="F7738" s="76">
        <v>24</v>
      </c>
      <c r="G7738" s="77">
        <v>6</v>
      </c>
      <c r="H7738" s="76" t="s">
        <v>3349</v>
      </c>
      <c r="I7738" s="77">
        <v>3.79</v>
      </c>
      <c r="J7738" s="2">
        <v>1</v>
      </c>
      <c r="K7738" s="119" cm="1">
        <f t="array" ref="K7738">ROUND(IF(C7738="Beer",SUM(LOOKUP(2,1/(SRP!$B$7:$B$9&lt;=E7738)/(SRP!$C$7:$C$9&gt;=E7738),SRP!$D$7:$D$9)*(G7738/100)*(E7738/1000)),IF(C7738="Spirits",SUM(LOOKUP(2,1/(SRP!$B$2:$B$6&lt;=E7738)/(SRP!$C$2:$C$6&gt;=E7738),SRP!$D$2:$D$6)*(G7738/100)*(E7738/1000)),IF(AND(C7738="Wine",D7738="Fortified Wines"),SUM(LOOKUP(2,1/(SRP!$B$20:$B$23&lt;=E7738)/(SRP!$C$20:$C$23&gt;=E7738),SRP!$D$20:$D$23)*(G7738/100)*(E7738/1000)),IF(C7738="Wine",SUM(LOOKUP(2,1/(SRP!$B$15:$B$19&lt;=E7738)/(SRP!$C$15:$C$19&gt;=E7738),SRP!$D$15:$D$19)*(G7738/100)*(E7738/1000)),IF(C7738="Ready to Drink",SUM(LOOKUP(2,1/(SRP!$B$10:$B$14&lt;=E7738)/(SRP!$C$10:$C$14&gt;=E7738),SRP!$D$10:$D$14)*(G7738/100)*(E7738/1000)),0))))),2)</f>
        <v>2.1</v>
      </c>
    </row>
    <row r="7739" spans="1:11" x14ac:dyDescent="0.35">
      <c r="A7739" s="2">
        <v>58028</v>
      </c>
      <c r="B7739" s="76" t="s">
        <v>6211</v>
      </c>
      <c r="C7739" s="76" t="s">
        <v>5938</v>
      </c>
      <c r="D7739" s="76" t="s">
        <v>5283</v>
      </c>
      <c r="E7739" s="76">
        <v>473</v>
      </c>
      <c r="F7739" s="76">
        <v>24</v>
      </c>
      <c r="G7739" s="77">
        <v>6</v>
      </c>
      <c r="H7739" s="76" t="s">
        <v>3349</v>
      </c>
      <c r="I7739" s="77">
        <v>3.79</v>
      </c>
      <c r="J7739" s="2">
        <v>1</v>
      </c>
      <c r="K7739" s="119" cm="1">
        <f t="array" ref="K7739">ROUND(IF(C7739="Beer",SUM(LOOKUP(2,1/(SRP!$B$7:$B$9&lt;=E7739)/(SRP!$C$7:$C$9&gt;=E7739),SRP!$D$7:$D$9)*(G7739/100)*(E7739/1000)),IF(C7739="Spirits",SUM(LOOKUP(2,1/(SRP!$B$2:$B$6&lt;=E7739)/(SRP!$C$2:$C$6&gt;=E7739),SRP!$D$2:$D$6)*(G7739/100)*(E7739/1000)),IF(AND(C7739="Wine",D7739="Fortified Wines"),SUM(LOOKUP(2,1/(SRP!$B$20:$B$23&lt;=E7739)/(SRP!$C$20:$C$23&gt;=E7739),SRP!$D$20:$D$23)*(G7739/100)*(E7739/1000)),IF(C7739="Wine",SUM(LOOKUP(2,1/(SRP!$B$15:$B$19&lt;=E7739)/(SRP!$C$15:$C$19&gt;=E7739),SRP!$D$15:$D$19)*(G7739/100)*(E7739/1000)),IF(C7739="Ready to Drink",SUM(LOOKUP(2,1/(SRP!$B$10:$B$14&lt;=E7739)/(SRP!$C$10:$C$14&gt;=E7739),SRP!$D$10:$D$14)*(G7739/100)*(E7739/1000)),0))))),2)</f>
        <v>2.1</v>
      </c>
    </row>
    <row r="7740" spans="1:11" x14ac:dyDescent="0.35">
      <c r="A7740" s="2">
        <v>58030</v>
      </c>
      <c r="B7740" s="76" t="s">
        <v>6212</v>
      </c>
      <c r="C7740" s="76" t="s">
        <v>5938</v>
      </c>
      <c r="D7740" s="76" t="s">
        <v>300</v>
      </c>
      <c r="E7740" s="76">
        <v>2838</v>
      </c>
      <c r="F7740" s="76">
        <v>4</v>
      </c>
      <c r="G7740" s="77">
        <v>4</v>
      </c>
      <c r="H7740" s="76" t="s">
        <v>3354</v>
      </c>
      <c r="I7740" s="77">
        <v>22.99</v>
      </c>
      <c r="J7740" s="2">
        <v>6</v>
      </c>
      <c r="K7740" s="119" cm="1">
        <f t="array" ref="K7740">ROUND(IF(C7740="Beer",SUM(LOOKUP(2,1/(SRP!$B$7:$B$9&lt;=E7740)/(SRP!$C$7:$C$9&gt;=E7740),SRP!$D$7:$D$9)*(G7740/100)*(E7740/1000)),IF(C7740="Spirits",SUM(LOOKUP(2,1/(SRP!$B$2:$B$6&lt;=E7740)/(SRP!$C$2:$C$6&gt;=E7740),SRP!$D$2:$D$6)*(G7740/100)*(E7740/1000)),IF(AND(C7740="Wine",D7740="Fortified Wines"),SUM(LOOKUP(2,1/(SRP!$B$20:$B$23&lt;=E7740)/(SRP!$C$20:$C$23&gt;=E7740),SRP!$D$20:$D$23)*(G7740/100)*(E7740/1000)),IF(C7740="Wine",SUM(LOOKUP(2,1/(SRP!$B$15:$B$19&lt;=E7740)/(SRP!$C$15:$C$19&gt;=E7740),SRP!$D$15:$D$19)*(G7740/100)*(E7740/1000)),IF(C7740="Ready to Drink",SUM(LOOKUP(2,1/(SRP!$B$10:$B$14&lt;=E7740)/(SRP!$C$10:$C$14&gt;=E7740),SRP!$D$10:$D$14)*(G7740/100)*(E7740/1000)),0))))),2)</f>
        <v>7.92</v>
      </c>
    </row>
    <row r="7741" spans="1:11" x14ac:dyDescent="0.35">
      <c r="A7741" s="2">
        <v>58030</v>
      </c>
      <c r="B7741" s="76" t="s">
        <v>6212</v>
      </c>
      <c r="C7741" s="76" t="s">
        <v>5938</v>
      </c>
      <c r="D7741" s="76" t="s">
        <v>300</v>
      </c>
      <c r="E7741" s="76">
        <v>2838</v>
      </c>
      <c r="F7741" s="76">
        <v>4</v>
      </c>
      <c r="G7741" s="77">
        <v>4</v>
      </c>
      <c r="H7741" s="76" t="s">
        <v>3354</v>
      </c>
      <c r="I7741" s="77">
        <v>22.99</v>
      </c>
      <c r="J7741" s="2">
        <v>6</v>
      </c>
      <c r="K7741" s="119" cm="1">
        <f t="array" ref="K7741">ROUND(IF(C7741="Beer",SUM(LOOKUP(2,1/(SRP!$B$7:$B$9&lt;=E7741)/(SRP!$C$7:$C$9&gt;=E7741),SRP!$D$7:$D$9)*(G7741/100)*(E7741/1000)),IF(C7741="Spirits",SUM(LOOKUP(2,1/(SRP!$B$2:$B$6&lt;=E7741)/(SRP!$C$2:$C$6&gt;=E7741),SRP!$D$2:$D$6)*(G7741/100)*(E7741/1000)),IF(AND(C7741="Wine",D7741="Fortified Wines"),SUM(LOOKUP(2,1/(SRP!$B$20:$B$23&lt;=E7741)/(SRP!$C$20:$C$23&gt;=E7741),SRP!$D$20:$D$23)*(G7741/100)*(E7741/1000)),IF(C7741="Wine",SUM(LOOKUP(2,1/(SRP!$B$15:$B$19&lt;=E7741)/(SRP!$C$15:$C$19&gt;=E7741),SRP!$D$15:$D$19)*(G7741/100)*(E7741/1000)),IF(C7741="Ready to Drink",SUM(LOOKUP(2,1/(SRP!$B$10:$B$14&lt;=E7741)/(SRP!$C$10:$C$14&gt;=E7741),SRP!$D$10:$D$14)*(G7741/100)*(E7741/1000)),0))))),2)</f>
        <v>7.92</v>
      </c>
    </row>
    <row r="7742" spans="1:11" x14ac:dyDescent="0.35">
      <c r="A7742" s="2">
        <v>58032</v>
      </c>
      <c r="B7742" s="76" t="s">
        <v>1591</v>
      </c>
      <c r="C7742" s="76" t="s">
        <v>286</v>
      </c>
      <c r="D7742" s="76" t="s">
        <v>5244</v>
      </c>
      <c r="E7742" s="76">
        <v>750</v>
      </c>
      <c r="F7742" s="76">
        <v>12</v>
      </c>
      <c r="G7742" s="77">
        <v>12.5</v>
      </c>
      <c r="H7742" s="76" t="s">
        <v>3294</v>
      </c>
      <c r="I7742" s="77">
        <v>19.989999999999998</v>
      </c>
      <c r="J7742" s="2">
        <v>1</v>
      </c>
      <c r="K7742" s="119" cm="1">
        <f t="array" ref="K7742">ROUND(IF(C7742="Beer",SUM(LOOKUP(2,1/(SRP!$B$7:$B$9&lt;=E7742)/(SRP!$C$7:$C$9&gt;=E7742),SRP!$D$7:$D$9)*(G7742/100)*(E7742/1000)),IF(C7742="Spirits",SUM(LOOKUP(2,1/(SRP!$B$2:$B$6&lt;=E7742)/(SRP!$C$2:$C$6&gt;=E7742),SRP!$D$2:$D$6)*(G7742/100)*(E7742/1000)),IF(AND(C7742="Wine",D7742="Fortified Wines"),SUM(LOOKUP(2,1/(SRP!$B$20:$B$23&lt;=E7742)/(SRP!$C$20:$C$23&gt;=E7742),SRP!$D$20:$D$23)*(G7742/100)*(E7742/1000)),IF(C7742="Wine",SUM(LOOKUP(2,1/(SRP!$B$15:$B$19&lt;=E7742)/(SRP!$C$15:$C$19&gt;=E7742),SRP!$D$15:$D$19)*(G7742/100)*(E7742/1000)),IF(C7742="Ready to Drink",SUM(LOOKUP(2,1/(SRP!$B$10:$B$14&lt;=E7742)/(SRP!$C$10:$C$14&gt;=E7742),SRP!$D$10:$D$14)*(G7742/100)*(E7742/1000)),0))))),2)</f>
        <v>6.54</v>
      </c>
    </row>
    <row r="7743" spans="1:11" x14ac:dyDescent="0.35">
      <c r="A7743" s="2">
        <v>58073</v>
      </c>
      <c r="B7743" s="76" t="s">
        <v>6213</v>
      </c>
      <c r="C7743" s="76" t="s">
        <v>5938</v>
      </c>
      <c r="D7743" s="76" t="s">
        <v>5279</v>
      </c>
      <c r="E7743" s="76">
        <v>1000</v>
      </c>
      <c r="F7743" s="76">
        <v>16</v>
      </c>
      <c r="G7743" s="77">
        <v>7</v>
      </c>
      <c r="H7743" s="76" t="s">
        <v>3354</v>
      </c>
      <c r="I7743" s="77">
        <v>9.98</v>
      </c>
      <c r="J7743" s="2">
        <v>1</v>
      </c>
      <c r="K7743" s="119" cm="1">
        <f t="array" ref="K7743">ROUND(IF(C7743="Beer",SUM(LOOKUP(2,1/(SRP!$B$7:$B$9&lt;=E7743)/(SRP!$C$7:$C$9&gt;=E7743),SRP!$D$7:$D$9)*(G7743/100)*(E7743/1000)),IF(C7743="Spirits",SUM(LOOKUP(2,1/(SRP!$B$2:$B$6&lt;=E7743)/(SRP!$C$2:$C$6&gt;=E7743),SRP!$D$2:$D$6)*(G7743/100)*(E7743/1000)),IF(AND(C7743="Wine",D7743="Fortified Wines"),SUM(LOOKUP(2,1/(SRP!$B$20:$B$23&lt;=E7743)/(SRP!$C$20:$C$23&gt;=E7743),SRP!$D$20:$D$23)*(G7743/100)*(E7743/1000)),IF(C7743="Wine",SUM(LOOKUP(2,1/(SRP!$B$15:$B$19&lt;=E7743)/(SRP!$C$15:$C$19&gt;=E7743),SRP!$D$15:$D$19)*(G7743/100)*(E7743/1000)),IF(C7743="Ready to Drink",SUM(LOOKUP(2,1/(SRP!$B$10:$B$14&lt;=E7743)/(SRP!$C$10:$C$14&gt;=E7743),SRP!$D$10:$D$14)*(G7743/100)*(E7743/1000)),0))))),2)</f>
        <v>4.8899999999999997</v>
      </c>
    </row>
    <row r="7744" spans="1:11" x14ac:dyDescent="0.35">
      <c r="A7744" s="2">
        <v>58073</v>
      </c>
      <c r="B7744" s="76" t="s">
        <v>6213</v>
      </c>
      <c r="C7744" s="76" t="s">
        <v>5938</v>
      </c>
      <c r="D7744" s="76" t="s">
        <v>5279</v>
      </c>
      <c r="E7744" s="76">
        <v>1000</v>
      </c>
      <c r="F7744" s="76">
        <v>16</v>
      </c>
      <c r="G7744" s="77">
        <v>7</v>
      </c>
      <c r="H7744" s="76" t="s">
        <v>3354</v>
      </c>
      <c r="I7744" s="77">
        <v>9.98</v>
      </c>
      <c r="J7744" s="2">
        <v>1</v>
      </c>
      <c r="K7744" s="119" cm="1">
        <f t="array" ref="K7744">ROUND(IF(C7744="Beer",SUM(LOOKUP(2,1/(SRP!$B$7:$B$9&lt;=E7744)/(SRP!$C$7:$C$9&gt;=E7744),SRP!$D$7:$D$9)*(G7744/100)*(E7744/1000)),IF(C7744="Spirits",SUM(LOOKUP(2,1/(SRP!$B$2:$B$6&lt;=E7744)/(SRP!$C$2:$C$6&gt;=E7744),SRP!$D$2:$D$6)*(G7744/100)*(E7744/1000)),IF(AND(C7744="Wine",D7744="Fortified Wines"),SUM(LOOKUP(2,1/(SRP!$B$20:$B$23&lt;=E7744)/(SRP!$C$20:$C$23&gt;=E7744),SRP!$D$20:$D$23)*(G7744/100)*(E7744/1000)),IF(C7744="Wine",SUM(LOOKUP(2,1/(SRP!$B$15:$B$19&lt;=E7744)/(SRP!$C$15:$C$19&gt;=E7744),SRP!$D$15:$D$19)*(G7744/100)*(E7744/1000)),IF(C7744="Ready to Drink",SUM(LOOKUP(2,1/(SRP!$B$10:$B$14&lt;=E7744)/(SRP!$C$10:$C$14&gt;=E7744),SRP!$D$10:$D$14)*(G7744/100)*(E7744/1000)),0))))),2)</f>
        <v>4.8899999999999997</v>
      </c>
    </row>
    <row r="7745" spans="1:11" x14ac:dyDescent="0.35">
      <c r="A7745" s="2">
        <v>58087</v>
      </c>
      <c r="B7745" s="76" t="s">
        <v>6214</v>
      </c>
      <c r="C7745" s="76" t="s">
        <v>5938</v>
      </c>
      <c r="D7745" s="76" t="s">
        <v>5283</v>
      </c>
      <c r="E7745" s="76">
        <v>2130</v>
      </c>
      <c r="F7745" s="76">
        <v>4</v>
      </c>
      <c r="G7745" s="77">
        <v>5</v>
      </c>
      <c r="H7745" s="76" t="s">
        <v>3349</v>
      </c>
      <c r="I7745" s="77">
        <v>14.99</v>
      </c>
      <c r="J7745" s="2">
        <v>6</v>
      </c>
      <c r="K7745" s="119" cm="1">
        <f t="array" ref="K7745">ROUND(IF(C7745="Beer",SUM(LOOKUP(2,1/(SRP!$B$7:$B$9&lt;=E7745)/(SRP!$C$7:$C$9&gt;=E7745),SRP!$D$7:$D$9)*(G7745/100)*(E7745/1000)),IF(C7745="Spirits",SUM(LOOKUP(2,1/(SRP!$B$2:$B$6&lt;=E7745)/(SRP!$C$2:$C$6&gt;=E7745),SRP!$D$2:$D$6)*(G7745/100)*(E7745/1000)),IF(AND(C7745="Wine",D7745="Fortified Wines"),SUM(LOOKUP(2,1/(SRP!$B$20:$B$23&lt;=E7745)/(SRP!$C$20:$C$23&gt;=E7745),SRP!$D$20:$D$23)*(G7745/100)*(E7745/1000)),IF(C7745="Wine",SUM(LOOKUP(2,1/(SRP!$B$15:$B$19&lt;=E7745)/(SRP!$C$15:$C$19&gt;=E7745),SRP!$D$15:$D$19)*(G7745/100)*(E7745/1000)),IF(C7745="Ready to Drink",SUM(LOOKUP(2,1/(SRP!$B$10:$B$14&lt;=E7745)/(SRP!$C$10:$C$14&gt;=E7745),SRP!$D$10:$D$14)*(G7745/100)*(E7745/1000)),0))))),2)</f>
        <v>7.43</v>
      </c>
    </row>
    <row r="7746" spans="1:11" x14ac:dyDescent="0.35">
      <c r="A7746" s="2">
        <v>58087</v>
      </c>
      <c r="B7746" s="76" t="s">
        <v>6214</v>
      </c>
      <c r="C7746" s="76" t="s">
        <v>5938</v>
      </c>
      <c r="D7746" s="76" t="s">
        <v>5283</v>
      </c>
      <c r="E7746" s="76">
        <v>2130</v>
      </c>
      <c r="F7746" s="76">
        <v>4</v>
      </c>
      <c r="G7746" s="77">
        <v>5</v>
      </c>
      <c r="H7746" s="76" t="s">
        <v>3349</v>
      </c>
      <c r="I7746" s="77">
        <v>14.99</v>
      </c>
      <c r="J7746" s="2">
        <v>6</v>
      </c>
      <c r="K7746" s="119" cm="1">
        <f t="array" ref="K7746">ROUND(IF(C7746="Beer",SUM(LOOKUP(2,1/(SRP!$B$7:$B$9&lt;=E7746)/(SRP!$C$7:$C$9&gt;=E7746),SRP!$D$7:$D$9)*(G7746/100)*(E7746/1000)),IF(C7746="Spirits",SUM(LOOKUP(2,1/(SRP!$B$2:$B$6&lt;=E7746)/(SRP!$C$2:$C$6&gt;=E7746),SRP!$D$2:$D$6)*(G7746/100)*(E7746/1000)),IF(AND(C7746="Wine",D7746="Fortified Wines"),SUM(LOOKUP(2,1/(SRP!$B$20:$B$23&lt;=E7746)/(SRP!$C$20:$C$23&gt;=E7746),SRP!$D$20:$D$23)*(G7746/100)*(E7746/1000)),IF(C7746="Wine",SUM(LOOKUP(2,1/(SRP!$B$15:$B$19&lt;=E7746)/(SRP!$C$15:$C$19&gt;=E7746),SRP!$D$15:$D$19)*(G7746/100)*(E7746/1000)),IF(C7746="Ready to Drink",SUM(LOOKUP(2,1/(SRP!$B$10:$B$14&lt;=E7746)/(SRP!$C$10:$C$14&gt;=E7746),SRP!$D$10:$D$14)*(G7746/100)*(E7746/1000)),0))))),2)</f>
        <v>7.43</v>
      </c>
    </row>
    <row r="7747" spans="1:11" x14ac:dyDescent="0.35">
      <c r="A7747" s="2">
        <v>58088</v>
      </c>
      <c r="B7747" s="76" t="s">
        <v>6215</v>
      </c>
      <c r="C7747" s="76" t="s">
        <v>5938</v>
      </c>
      <c r="D7747" s="76" t="s">
        <v>5283</v>
      </c>
      <c r="E7747" s="76">
        <v>4260</v>
      </c>
      <c r="F7747" s="76">
        <v>2</v>
      </c>
      <c r="G7747" s="77">
        <v>5</v>
      </c>
      <c r="H7747" s="76" t="s">
        <v>3349</v>
      </c>
      <c r="I7747" s="77">
        <v>28.99</v>
      </c>
      <c r="J7747" s="2">
        <v>12</v>
      </c>
      <c r="K7747" s="119" cm="1">
        <f t="array" ref="K7747">ROUND(IF(C7747="Beer",SUM(LOOKUP(2,1/(SRP!$B$7:$B$9&lt;=E7747)/(SRP!$C$7:$C$9&gt;=E7747),SRP!$D$7:$D$9)*(G7747/100)*(E7747/1000)),IF(C7747="Spirits",SUM(LOOKUP(2,1/(SRP!$B$2:$B$6&lt;=E7747)/(SRP!$C$2:$C$6&gt;=E7747),SRP!$D$2:$D$6)*(G7747/100)*(E7747/1000)),IF(AND(C7747="Wine",D7747="Fortified Wines"),SUM(LOOKUP(2,1/(SRP!$B$20:$B$23&lt;=E7747)/(SRP!$C$20:$C$23&gt;=E7747),SRP!$D$20:$D$23)*(G7747/100)*(E7747/1000)),IF(C7747="Wine",SUM(LOOKUP(2,1/(SRP!$B$15:$B$19&lt;=E7747)/(SRP!$C$15:$C$19&gt;=E7747),SRP!$D$15:$D$19)*(G7747/100)*(E7747/1000)),IF(C7747="Ready to Drink",SUM(LOOKUP(2,1/(SRP!$B$10:$B$14&lt;=E7747)/(SRP!$C$10:$C$14&gt;=E7747),SRP!$D$10:$D$14)*(G7747/100)*(E7747/1000)),0))))),2)</f>
        <v>14.87</v>
      </c>
    </row>
    <row r="7748" spans="1:11" x14ac:dyDescent="0.35">
      <c r="A7748" s="2">
        <v>58088</v>
      </c>
      <c r="B7748" s="76" t="s">
        <v>6215</v>
      </c>
      <c r="C7748" s="76" t="s">
        <v>5938</v>
      </c>
      <c r="D7748" s="76" t="s">
        <v>5283</v>
      </c>
      <c r="E7748" s="76">
        <v>4260</v>
      </c>
      <c r="F7748" s="76">
        <v>2</v>
      </c>
      <c r="G7748" s="77">
        <v>5</v>
      </c>
      <c r="H7748" s="76" t="s">
        <v>3349</v>
      </c>
      <c r="I7748" s="77">
        <v>28.99</v>
      </c>
      <c r="J7748" s="2">
        <v>12</v>
      </c>
      <c r="K7748" s="119" cm="1">
        <f t="array" ref="K7748">ROUND(IF(C7748="Beer",SUM(LOOKUP(2,1/(SRP!$B$7:$B$9&lt;=E7748)/(SRP!$C$7:$C$9&gt;=E7748),SRP!$D$7:$D$9)*(G7748/100)*(E7748/1000)),IF(C7748="Spirits",SUM(LOOKUP(2,1/(SRP!$B$2:$B$6&lt;=E7748)/(SRP!$C$2:$C$6&gt;=E7748),SRP!$D$2:$D$6)*(G7748/100)*(E7748/1000)),IF(AND(C7748="Wine",D7748="Fortified Wines"),SUM(LOOKUP(2,1/(SRP!$B$20:$B$23&lt;=E7748)/(SRP!$C$20:$C$23&gt;=E7748),SRP!$D$20:$D$23)*(G7748/100)*(E7748/1000)),IF(C7748="Wine",SUM(LOOKUP(2,1/(SRP!$B$15:$B$19&lt;=E7748)/(SRP!$C$15:$C$19&gt;=E7748),SRP!$D$15:$D$19)*(G7748/100)*(E7748/1000)),IF(C7748="Ready to Drink",SUM(LOOKUP(2,1/(SRP!$B$10:$B$14&lt;=E7748)/(SRP!$C$10:$C$14&gt;=E7748),SRP!$D$10:$D$14)*(G7748/100)*(E7748/1000)),0))))),2)</f>
        <v>14.87</v>
      </c>
    </row>
    <row r="7749" spans="1:11" x14ac:dyDescent="0.35">
      <c r="A7749" s="2">
        <v>58138</v>
      </c>
      <c r="B7749" s="76" t="s">
        <v>7004</v>
      </c>
      <c r="C7749" s="76" t="s">
        <v>286</v>
      </c>
      <c r="D7749" s="76" t="s">
        <v>5236</v>
      </c>
      <c r="E7749" s="76">
        <v>750</v>
      </c>
      <c r="F7749" s="76">
        <v>12</v>
      </c>
      <c r="G7749" s="77">
        <v>13.5</v>
      </c>
      <c r="H7749" s="76" t="s">
        <v>3299</v>
      </c>
      <c r="I7749" s="77">
        <v>16.989999999999998</v>
      </c>
      <c r="J7749" s="2">
        <v>1</v>
      </c>
      <c r="K7749" s="119" cm="1">
        <f t="array" ref="K7749">ROUND(IF(C7749="Beer",SUM(LOOKUP(2,1/(SRP!$B$7:$B$9&lt;=E7749)/(SRP!$C$7:$C$9&gt;=E7749),SRP!$D$7:$D$9)*(G7749/100)*(E7749/1000)),IF(C7749="Spirits",SUM(LOOKUP(2,1/(SRP!$B$2:$B$6&lt;=E7749)/(SRP!$C$2:$C$6&gt;=E7749),SRP!$D$2:$D$6)*(G7749/100)*(E7749/1000)),IF(AND(C7749="Wine",D7749="Fortified Wines"),SUM(LOOKUP(2,1/(SRP!$B$20:$B$23&lt;=E7749)/(SRP!$C$20:$C$23&gt;=E7749),SRP!$D$20:$D$23)*(G7749/100)*(E7749/1000)),IF(C7749="Wine",SUM(LOOKUP(2,1/(SRP!$B$15:$B$19&lt;=E7749)/(SRP!$C$15:$C$19&gt;=E7749),SRP!$D$15:$D$19)*(G7749/100)*(E7749/1000)),IF(C7749="Ready to Drink",SUM(LOOKUP(2,1/(SRP!$B$10:$B$14&lt;=E7749)/(SRP!$C$10:$C$14&gt;=E7749),SRP!$D$10:$D$14)*(G7749/100)*(E7749/1000)),0))))),2)</f>
        <v>7.07</v>
      </c>
    </row>
    <row r="7750" spans="1:11" x14ac:dyDescent="0.35">
      <c r="A7750" s="2">
        <v>58152</v>
      </c>
      <c r="B7750" s="76" t="s">
        <v>6216</v>
      </c>
      <c r="C7750" s="76" t="s">
        <v>286</v>
      </c>
      <c r="D7750" s="76" t="s">
        <v>5247</v>
      </c>
      <c r="E7750" s="76">
        <v>750</v>
      </c>
      <c r="F7750" s="76">
        <v>6</v>
      </c>
      <c r="G7750" s="77">
        <v>15</v>
      </c>
      <c r="H7750" s="76" t="s">
        <v>3361</v>
      </c>
      <c r="I7750" s="77">
        <v>31.64</v>
      </c>
      <c r="J7750" s="2">
        <v>1</v>
      </c>
      <c r="K7750" s="119" cm="1">
        <f t="array" ref="K7750">ROUND(IF(C7750="Beer",SUM(LOOKUP(2,1/(SRP!$B$7:$B$9&lt;=E7750)/(SRP!$C$7:$C$9&gt;=E7750),SRP!$D$7:$D$9)*(G7750/100)*(E7750/1000)),IF(C7750="Spirits",SUM(LOOKUP(2,1/(SRP!$B$2:$B$6&lt;=E7750)/(SRP!$C$2:$C$6&gt;=E7750),SRP!$D$2:$D$6)*(G7750/100)*(E7750/1000)),IF(AND(C7750="Wine",D7750="Fortified Wines"),SUM(LOOKUP(2,1/(SRP!$B$20:$B$23&lt;=E7750)/(SRP!$C$20:$C$23&gt;=E7750),SRP!$D$20:$D$23)*(G7750/100)*(E7750/1000)),IF(C7750="Wine",SUM(LOOKUP(2,1/(SRP!$B$15:$B$19&lt;=E7750)/(SRP!$C$15:$C$19&gt;=E7750),SRP!$D$15:$D$19)*(G7750/100)*(E7750/1000)),IF(C7750="Ready to Drink",SUM(LOOKUP(2,1/(SRP!$B$10:$B$14&lt;=E7750)/(SRP!$C$10:$C$14&gt;=E7750),SRP!$D$10:$D$14)*(G7750/100)*(E7750/1000)),0))))),2)</f>
        <v>7.85</v>
      </c>
    </row>
    <row r="7751" spans="1:11" x14ac:dyDescent="0.35">
      <c r="A7751" s="2">
        <v>58170</v>
      </c>
      <c r="B7751" s="76" t="s">
        <v>7005</v>
      </c>
      <c r="C7751" s="76" t="s">
        <v>286</v>
      </c>
      <c r="D7751" s="76" t="s">
        <v>300</v>
      </c>
      <c r="E7751" s="76">
        <v>750</v>
      </c>
      <c r="F7751" s="76">
        <v>12</v>
      </c>
      <c r="G7751" s="77">
        <v>12.5</v>
      </c>
      <c r="H7751" s="76" t="s">
        <v>3307</v>
      </c>
      <c r="I7751" s="77">
        <v>24.93</v>
      </c>
      <c r="J7751" s="2">
        <v>1</v>
      </c>
      <c r="K7751" s="119" cm="1">
        <f t="array" ref="K7751">ROUND(IF(C7751="Beer",SUM(LOOKUP(2,1/(SRP!$B$7:$B$9&lt;=E7751)/(SRP!$C$7:$C$9&gt;=E7751),SRP!$D$7:$D$9)*(G7751/100)*(E7751/1000)),IF(C7751="Spirits",SUM(LOOKUP(2,1/(SRP!$B$2:$B$6&lt;=E7751)/(SRP!$C$2:$C$6&gt;=E7751),SRP!$D$2:$D$6)*(G7751/100)*(E7751/1000)),IF(AND(C7751="Wine",D7751="Fortified Wines"),SUM(LOOKUP(2,1/(SRP!$B$20:$B$23&lt;=E7751)/(SRP!$C$20:$C$23&gt;=E7751),SRP!$D$20:$D$23)*(G7751/100)*(E7751/1000)),IF(C7751="Wine",SUM(LOOKUP(2,1/(SRP!$B$15:$B$19&lt;=E7751)/(SRP!$C$15:$C$19&gt;=E7751),SRP!$D$15:$D$19)*(G7751/100)*(E7751/1000)),IF(C7751="Ready to Drink",SUM(LOOKUP(2,1/(SRP!$B$10:$B$14&lt;=E7751)/(SRP!$C$10:$C$14&gt;=E7751),SRP!$D$10:$D$14)*(G7751/100)*(E7751/1000)),0))))),2)</f>
        <v>6.54</v>
      </c>
    </row>
    <row r="7752" spans="1:11" x14ac:dyDescent="0.35">
      <c r="A7752" s="2">
        <v>58183</v>
      </c>
      <c r="B7752" s="76" t="s">
        <v>6217</v>
      </c>
      <c r="C7752" s="76" t="s">
        <v>287</v>
      </c>
      <c r="D7752" s="76" t="s">
        <v>5240</v>
      </c>
      <c r="E7752" s="76">
        <v>473</v>
      </c>
      <c r="F7752" s="76">
        <v>24</v>
      </c>
      <c r="G7752" s="77">
        <v>6.5</v>
      </c>
      <c r="H7752" s="76" t="s">
        <v>3391</v>
      </c>
      <c r="I7752" s="77">
        <v>4.5</v>
      </c>
      <c r="J7752" s="2">
        <v>1</v>
      </c>
      <c r="K7752" s="119" cm="1">
        <f t="array" ref="K7752">ROUND(IF(C7752="Beer",SUM(LOOKUP(2,1/(SRP!$B$7:$B$9&lt;=E7752)/(SRP!$C$7:$C$9&gt;=E7752),SRP!$D$7:$D$9)*(G7752/100)*(E7752/1000)),IF(C7752="Spirits",SUM(LOOKUP(2,1/(SRP!$B$2:$B$6&lt;=E7752)/(SRP!$C$2:$C$6&gt;=E7752),SRP!$D$2:$D$6)*(G7752/100)*(E7752/1000)),IF(AND(C7752="Wine",D7752="Fortified Wines"),SUM(LOOKUP(2,1/(SRP!$B$20:$B$23&lt;=E7752)/(SRP!$C$20:$C$23&gt;=E7752),SRP!$D$20:$D$23)*(G7752/100)*(E7752/1000)),IF(C7752="Wine",SUM(LOOKUP(2,1/(SRP!$B$15:$B$19&lt;=E7752)/(SRP!$C$15:$C$19&gt;=E7752),SRP!$D$15:$D$19)*(G7752/100)*(E7752/1000)),IF(C7752="Ready to Drink",SUM(LOOKUP(2,1/(SRP!$B$10:$B$14&lt;=E7752)/(SRP!$C$10:$C$14&gt;=E7752),SRP!$D$10:$D$14)*(G7752/100)*(E7752/1000)),0))))),2)</f>
        <v>2.15</v>
      </c>
    </row>
    <row r="7753" spans="1:11" x14ac:dyDescent="0.35">
      <c r="A7753" s="2">
        <v>58183</v>
      </c>
      <c r="B7753" s="76" t="s">
        <v>6217</v>
      </c>
      <c r="C7753" s="76" t="s">
        <v>287</v>
      </c>
      <c r="D7753" s="76" t="s">
        <v>5240</v>
      </c>
      <c r="E7753" s="76">
        <v>473</v>
      </c>
      <c r="F7753" s="76">
        <v>24</v>
      </c>
      <c r="G7753" s="77">
        <v>6.5</v>
      </c>
      <c r="H7753" s="76" t="s">
        <v>3391</v>
      </c>
      <c r="I7753" s="77">
        <v>4.5</v>
      </c>
      <c r="J7753" s="2">
        <v>1</v>
      </c>
      <c r="K7753" s="119" cm="1">
        <f t="array" ref="K7753">ROUND(IF(C7753="Beer",SUM(LOOKUP(2,1/(SRP!$B$7:$B$9&lt;=E7753)/(SRP!$C$7:$C$9&gt;=E7753),SRP!$D$7:$D$9)*(G7753/100)*(E7753/1000)),IF(C7753="Spirits",SUM(LOOKUP(2,1/(SRP!$B$2:$B$6&lt;=E7753)/(SRP!$C$2:$C$6&gt;=E7753),SRP!$D$2:$D$6)*(G7753/100)*(E7753/1000)),IF(AND(C7753="Wine",D7753="Fortified Wines"),SUM(LOOKUP(2,1/(SRP!$B$20:$B$23&lt;=E7753)/(SRP!$C$20:$C$23&gt;=E7753),SRP!$D$20:$D$23)*(G7753/100)*(E7753/1000)),IF(C7753="Wine",SUM(LOOKUP(2,1/(SRP!$B$15:$B$19&lt;=E7753)/(SRP!$C$15:$C$19&gt;=E7753),SRP!$D$15:$D$19)*(G7753/100)*(E7753/1000)),IF(C7753="Ready to Drink",SUM(LOOKUP(2,1/(SRP!$B$10:$B$14&lt;=E7753)/(SRP!$C$10:$C$14&gt;=E7753),SRP!$D$10:$D$14)*(G7753/100)*(E7753/1000)),0))))),2)</f>
        <v>2.15</v>
      </c>
    </row>
    <row r="7754" spans="1:11" x14ac:dyDescent="0.35">
      <c r="A7754" s="2">
        <v>58186</v>
      </c>
      <c r="B7754" s="76" t="s">
        <v>6218</v>
      </c>
      <c r="C7754" s="76" t="s">
        <v>287</v>
      </c>
      <c r="D7754" s="76" t="s">
        <v>5266</v>
      </c>
      <c r="E7754" s="76">
        <v>1892</v>
      </c>
      <c r="F7754" s="76">
        <v>6</v>
      </c>
      <c r="G7754" s="77">
        <v>5</v>
      </c>
      <c r="H7754" s="76" t="s">
        <v>3391</v>
      </c>
      <c r="I7754" s="77">
        <v>19.399999999999999</v>
      </c>
      <c r="J7754" s="2">
        <v>4</v>
      </c>
      <c r="K7754" s="119" cm="1">
        <f t="array" ref="K7754">ROUND(IF(C7754="Beer",SUM(LOOKUP(2,1/(SRP!$B$7:$B$9&lt;=E7754)/(SRP!$C$7:$C$9&gt;=E7754),SRP!$D$7:$D$9)*(G7754/100)*(E7754/1000)),IF(C7754="Spirits",SUM(LOOKUP(2,1/(SRP!$B$2:$B$6&lt;=E7754)/(SRP!$C$2:$C$6&gt;=E7754),SRP!$D$2:$D$6)*(G7754/100)*(E7754/1000)),IF(AND(C7754="Wine",D7754="Fortified Wines"),SUM(LOOKUP(2,1/(SRP!$B$20:$B$23&lt;=E7754)/(SRP!$C$20:$C$23&gt;=E7754),SRP!$D$20:$D$23)*(G7754/100)*(E7754/1000)),IF(C7754="Wine",SUM(LOOKUP(2,1/(SRP!$B$15:$B$19&lt;=E7754)/(SRP!$C$15:$C$19&gt;=E7754),SRP!$D$15:$D$19)*(G7754/100)*(E7754/1000)),IF(C7754="Ready to Drink",SUM(LOOKUP(2,1/(SRP!$B$10:$B$14&lt;=E7754)/(SRP!$C$10:$C$14&gt;=E7754),SRP!$D$10:$D$14)*(G7754/100)*(E7754/1000)),0))))),2)</f>
        <v>6.6</v>
      </c>
    </row>
    <row r="7755" spans="1:11" x14ac:dyDescent="0.35">
      <c r="A7755" s="2">
        <v>58186</v>
      </c>
      <c r="B7755" s="76" t="s">
        <v>6218</v>
      </c>
      <c r="C7755" s="76" t="s">
        <v>287</v>
      </c>
      <c r="D7755" s="76" t="s">
        <v>5266</v>
      </c>
      <c r="E7755" s="76">
        <v>1892</v>
      </c>
      <c r="F7755" s="76">
        <v>6</v>
      </c>
      <c r="G7755" s="77">
        <v>5</v>
      </c>
      <c r="H7755" s="76" t="s">
        <v>3391</v>
      </c>
      <c r="I7755" s="77">
        <v>19.399999999999999</v>
      </c>
      <c r="J7755" s="2">
        <v>4</v>
      </c>
      <c r="K7755" s="119" cm="1">
        <f t="array" ref="K7755">ROUND(IF(C7755="Beer",SUM(LOOKUP(2,1/(SRP!$B$7:$B$9&lt;=E7755)/(SRP!$C$7:$C$9&gt;=E7755),SRP!$D$7:$D$9)*(G7755/100)*(E7755/1000)),IF(C7755="Spirits",SUM(LOOKUP(2,1/(SRP!$B$2:$B$6&lt;=E7755)/(SRP!$C$2:$C$6&gt;=E7755),SRP!$D$2:$D$6)*(G7755/100)*(E7755/1000)),IF(AND(C7755="Wine",D7755="Fortified Wines"),SUM(LOOKUP(2,1/(SRP!$B$20:$B$23&lt;=E7755)/(SRP!$C$20:$C$23&gt;=E7755),SRP!$D$20:$D$23)*(G7755/100)*(E7755/1000)),IF(C7755="Wine",SUM(LOOKUP(2,1/(SRP!$B$15:$B$19&lt;=E7755)/(SRP!$C$15:$C$19&gt;=E7755),SRP!$D$15:$D$19)*(G7755/100)*(E7755/1000)),IF(C7755="Ready to Drink",SUM(LOOKUP(2,1/(SRP!$B$10:$B$14&lt;=E7755)/(SRP!$C$10:$C$14&gt;=E7755),SRP!$D$10:$D$14)*(G7755/100)*(E7755/1000)),0))))),2)</f>
        <v>6.6</v>
      </c>
    </row>
    <row r="7756" spans="1:11" x14ac:dyDescent="0.35">
      <c r="A7756" s="2">
        <v>58188</v>
      </c>
      <c r="B7756" s="76" t="s">
        <v>6219</v>
      </c>
      <c r="C7756" s="76" t="s">
        <v>287</v>
      </c>
      <c r="D7756" s="76" t="s">
        <v>5230</v>
      </c>
      <c r="E7756" s="76">
        <v>473</v>
      </c>
      <c r="F7756" s="76">
        <v>24</v>
      </c>
      <c r="G7756" s="77">
        <v>5</v>
      </c>
      <c r="H7756" s="76" t="s">
        <v>4070</v>
      </c>
      <c r="I7756" s="77">
        <v>4.49</v>
      </c>
      <c r="J7756" s="2">
        <v>1</v>
      </c>
      <c r="K7756" s="119" cm="1">
        <f t="array" ref="K7756">ROUND(IF(C7756="Beer",SUM(LOOKUP(2,1/(SRP!$B$7:$B$9&lt;=E7756)/(SRP!$C$7:$C$9&gt;=E7756),SRP!$D$7:$D$9)*(G7756/100)*(E7756/1000)),IF(C7756="Spirits",SUM(LOOKUP(2,1/(SRP!$B$2:$B$6&lt;=E7756)/(SRP!$C$2:$C$6&gt;=E7756),SRP!$D$2:$D$6)*(G7756/100)*(E7756/1000)),IF(AND(C7756="Wine",D7756="Fortified Wines"),SUM(LOOKUP(2,1/(SRP!$B$20:$B$23&lt;=E7756)/(SRP!$C$20:$C$23&gt;=E7756),SRP!$D$20:$D$23)*(G7756/100)*(E7756/1000)),IF(C7756="Wine",SUM(LOOKUP(2,1/(SRP!$B$15:$B$19&lt;=E7756)/(SRP!$C$15:$C$19&gt;=E7756),SRP!$D$15:$D$19)*(G7756/100)*(E7756/1000)),IF(C7756="Ready to Drink",SUM(LOOKUP(2,1/(SRP!$B$10:$B$14&lt;=E7756)/(SRP!$C$10:$C$14&gt;=E7756),SRP!$D$10:$D$14)*(G7756/100)*(E7756/1000)),0))))),2)</f>
        <v>1.65</v>
      </c>
    </row>
    <row r="7757" spans="1:11" x14ac:dyDescent="0.35">
      <c r="A7757" s="2">
        <v>58188</v>
      </c>
      <c r="B7757" s="76" t="s">
        <v>6219</v>
      </c>
      <c r="C7757" s="76" t="s">
        <v>287</v>
      </c>
      <c r="D7757" s="76" t="s">
        <v>5230</v>
      </c>
      <c r="E7757" s="76">
        <v>473</v>
      </c>
      <c r="F7757" s="76">
        <v>24</v>
      </c>
      <c r="G7757" s="77">
        <v>5</v>
      </c>
      <c r="H7757" s="76" t="s">
        <v>4070</v>
      </c>
      <c r="I7757" s="77">
        <v>4.49</v>
      </c>
      <c r="J7757" s="2">
        <v>1</v>
      </c>
      <c r="K7757" s="119" cm="1">
        <f t="array" ref="K7757">ROUND(IF(C7757="Beer",SUM(LOOKUP(2,1/(SRP!$B$7:$B$9&lt;=E7757)/(SRP!$C$7:$C$9&gt;=E7757),SRP!$D$7:$D$9)*(G7757/100)*(E7757/1000)),IF(C7757="Spirits",SUM(LOOKUP(2,1/(SRP!$B$2:$B$6&lt;=E7757)/(SRP!$C$2:$C$6&gt;=E7757),SRP!$D$2:$D$6)*(G7757/100)*(E7757/1000)),IF(AND(C7757="Wine",D7757="Fortified Wines"),SUM(LOOKUP(2,1/(SRP!$B$20:$B$23&lt;=E7757)/(SRP!$C$20:$C$23&gt;=E7757),SRP!$D$20:$D$23)*(G7757/100)*(E7757/1000)),IF(C7757="Wine",SUM(LOOKUP(2,1/(SRP!$B$15:$B$19&lt;=E7757)/(SRP!$C$15:$C$19&gt;=E7757),SRP!$D$15:$D$19)*(G7757/100)*(E7757/1000)),IF(C7757="Ready to Drink",SUM(LOOKUP(2,1/(SRP!$B$10:$B$14&lt;=E7757)/(SRP!$C$10:$C$14&gt;=E7757),SRP!$D$10:$D$14)*(G7757/100)*(E7757/1000)),0))))),2)</f>
        <v>1.65</v>
      </c>
    </row>
    <row r="7758" spans="1:11" x14ac:dyDescent="0.35">
      <c r="A7758" s="2">
        <v>58195</v>
      </c>
      <c r="B7758" s="76" t="s">
        <v>6220</v>
      </c>
      <c r="C7758" s="76" t="s">
        <v>287</v>
      </c>
      <c r="D7758" s="76" t="s">
        <v>5240</v>
      </c>
      <c r="E7758" s="76">
        <v>473</v>
      </c>
      <c r="F7758" s="76">
        <v>24</v>
      </c>
      <c r="G7758" s="77">
        <v>9</v>
      </c>
      <c r="H7758" s="76" t="s">
        <v>3349</v>
      </c>
      <c r="I7758" s="77">
        <v>3.99</v>
      </c>
      <c r="J7758" s="2">
        <v>1</v>
      </c>
      <c r="K7758" s="119" cm="1">
        <f t="array" ref="K7758">ROUND(IF(C7758="Beer",SUM(LOOKUP(2,1/(SRP!$B$7:$B$9&lt;=E7758)/(SRP!$C$7:$C$9&gt;=E7758),SRP!$D$7:$D$9)*(G7758/100)*(E7758/1000)),IF(C7758="Spirits",SUM(LOOKUP(2,1/(SRP!$B$2:$B$6&lt;=E7758)/(SRP!$C$2:$C$6&gt;=E7758),SRP!$D$2:$D$6)*(G7758/100)*(E7758/1000)),IF(AND(C7758="Wine",D7758="Fortified Wines"),SUM(LOOKUP(2,1/(SRP!$B$20:$B$23&lt;=E7758)/(SRP!$C$20:$C$23&gt;=E7758),SRP!$D$20:$D$23)*(G7758/100)*(E7758/1000)),IF(C7758="Wine",SUM(LOOKUP(2,1/(SRP!$B$15:$B$19&lt;=E7758)/(SRP!$C$15:$C$19&gt;=E7758),SRP!$D$15:$D$19)*(G7758/100)*(E7758/1000)),IF(C7758="Ready to Drink",SUM(LOOKUP(2,1/(SRP!$B$10:$B$14&lt;=E7758)/(SRP!$C$10:$C$14&gt;=E7758),SRP!$D$10:$D$14)*(G7758/100)*(E7758/1000)),0))))),2)</f>
        <v>2.97</v>
      </c>
    </row>
    <row r="7759" spans="1:11" x14ac:dyDescent="0.35">
      <c r="A7759" s="2">
        <v>58195</v>
      </c>
      <c r="B7759" s="76" t="s">
        <v>6220</v>
      </c>
      <c r="C7759" s="76" t="s">
        <v>287</v>
      </c>
      <c r="D7759" s="76" t="s">
        <v>5240</v>
      </c>
      <c r="E7759" s="76">
        <v>473</v>
      </c>
      <c r="F7759" s="76">
        <v>24</v>
      </c>
      <c r="G7759" s="77">
        <v>9</v>
      </c>
      <c r="H7759" s="76" t="s">
        <v>3349</v>
      </c>
      <c r="I7759" s="77">
        <v>3.99</v>
      </c>
      <c r="J7759" s="2">
        <v>1</v>
      </c>
      <c r="K7759" s="119" cm="1">
        <f t="array" ref="K7759">ROUND(IF(C7759="Beer",SUM(LOOKUP(2,1/(SRP!$B$7:$B$9&lt;=E7759)/(SRP!$C$7:$C$9&gt;=E7759),SRP!$D$7:$D$9)*(G7759/100)*(E7759/1000)),IF(C7759="Spirits",SUM(LOOKUP(2,1/(SRP!$B$2:$B$6&lt;=E7759)/(SRP!$C$2:$C$6&gt;=E7759),SRP!$D$2:$D$6)*(G7759/100)*(E7759/1000)),IF(AND(C7759="Wine",D7759="Fortified Wines"),SUM(LOOKUP(2,1/(SRP!$B$20:$B$23&lt;=E7759)/(SRP!$C$20:$C$23&gt;=E7759),SRP!$D$20:$D$23)*(G7759/100)*(E7759/1000)),IF(C7759="Wine",SUM(LOOKUP(2,1/(SRP!$B$15:$B$19&lt;=E7759)/(SRP!$C$15:$C$19&gt;=E7759),SRP!$D$15:$D$19)*(G7759/100)*(E7759/1000)),IF(C7759="Ready to Drink",SUM(LOOKUP(2,1/(SRP!$B$10:$B$14&lt;=E7759)/(SRP!$C$10:$C$14&gt;=E7759),SRP!$D$10:$D$14)*(G7759/100)*(E7759/1000)),0))))),2)</f>
        <v>2.97</v>
      </c>
    </row>
    <row r="7760" spans="1:11" x14ac:dyDescent="0.35">
      <c r="A7760" s="2">
        <v>58200</v>
      </c>
      <c r="B7760" s="76" t="s">
        <v>6221</v>
      </c>
      <c r="C7760" s="76" t="s">
        <v>287</v>
      </c>
      <c r="D7760" s="76" t="s">
        <v>5266</v>
      </c>
      <c r="E7760" s="76">
        <v>1420</v>
      </c>
      <c r="F7760" s="76">
        <v>6</v>
      </c>
      <c r="G7760" s="77">
        <v>4.5</v>
      </c>
      <c r="H7760" s="76" t="s">
        <v>3326</v>
      </c>
      <c r="I7760" s="77">
        <v>16.989999999999998</v>
      </c>
      <c r="J7760" s="2">
        <v>4</v>
      </c>
      <c r="K7760" s="119" cm="1">
        <f t="array" ref="K7760">ROUND(IF(C7760="Beer",SUM(LOOKUP(2,1/(SRP!$B$7:$B$9&lt;=E7760)/(SRP!$C$7:$C$9&gt;=E7760),SRP!$D$7:$D$9)*(G7760/100)*(E7760/1000)),IF(C7760="Spirits",SUM(LOOKUP(2,1/(SRP!$B$2:$B$6&lt;=E7760)/(SRP!$C$2:$C$6&gt;=E7760),SRP!$D$2:$D$6)*(G7760/100)*(E7760/1000)),IF(AND(C7760="Wine",D7760="Fortified Wines"),SUM(LOOKUP(2,1/(SRP!$B$20:$B$23&lt;=E7760)/(SRP!$C$20:$C$23&gt;=E7760),SRP!$D$20:$D$23)*(G7760/100)*(E7760/1000)),IF(C7760="Wine",SUM(LOOKUP(2,1/(SRP!$B$15:$B$19&lt;=E7760)/(SRP!$C$15:$C$19&gt;=E7760),SRP!$D$15:$D$19)*(G7760/100)*(E7760/1000)),IF(C7760="Ready to Drink",SUM(LOOKUP(2,1/(SRP!$B$10:$B$14&lt;=E7760)/(SRP!$C$10:$C$14&gt;=E7760),SRP!$D$10:$D$14)*(G7760/100)*(E7760/1000)),0))))),2)</f>
        <v>4.46</v>
      </c>
    </row>
    <row r="7761" spans="1:11" x14ac:dyDescent="0.35">
      <c r="A7761" s="2">
        <v>58200</v>
      </c>
      <c r="B7761" s="76" t="s">
        <v>6221</v>
      </c>
      <c r="C7761" s="76" t="s">
        <v>287</v>
      </c>
      <c r="D7761" s="76" t="s">
        <v>5266</v>
      </c>
      <c r="E7761" s="76">
        <v>1420</v>
      </c>
      <c r="F7761" s="76">
        <v>6</v>
      </c>
      <c r="G7761" s="77">
        <v>4.5</v>
      </c>
      <c r="H7761" s="76" t="s">
        <v>3326</v>
      </c>
      <c r="I7761" s="77">
        <v>16.989999999999998</v>
      </c>
      <c r="J7761" s="2">
        <v>4</v>
      </c>
      <c r="K7761" s="119" cm="1">
        <f t="array" ref="K7761">ROUND(IF(C7761="Beer",SUM(LOOKUP(2,1/(SRP!$B$7:$B$9&lt;=E7761)/(SRP!$C$7:$C$9&gt;=E7761),SRP!$D$7:$D$9)*(G7761/100)*(E7761/1000)),IF(C7761="Spirits",SUM(LOOKUP(2,1/(SRP!$B$2:$B$6&lt;=E7761)/(SRP!$C$2:$C$6&gt;=E7761),SRP!$D$2:$D$6)*(G7761/100)*(E7761/1000)),IF(AND(C7761="Wine",D7761="Fortified Wines"),SUM(LOOKUP(2,1/(SRP!$B$20:$B$23&lt;=E7761)/(SRP!$C$20:$C$23&gt;=E7761),SRP!$D$20:$D$23)*(G7761/100)*(E7761/1000)),IF(C7761="Wine",SUM(LOOKUP(2,1/(SRP!$B$15:$B$19&lt;=E7761)/(SRP!$C$15:$C$19&gt;=E7761),SRP!$D$15:$D$19)*(G7761/100)*(E7761/1000)),IF(C7761="Ready to Drink",SUM(LOOKUP(2,1/(SRP!$B$10:$B$14&lt;=E7761)/(SRP!$C$10:$C$14&gt;=E7761),SRP!$D$10:$D$14)*(G7761/100)*(E7761/1000)),0))))),2)</f>
        <v>4.46</v>
      </c>
    </row>
    <row r="7762" spans="1:11" x14ac:dyDescent="0.35">
      <c r="A7762" s="2">
        <v>58201</v>
      </c>
      <c r="B7762" s="76" t="s">
        <v>6222</v>
      </c>
      <c r="C7762" s="76" t="s">
        <v>287</v>
      </c>
      <c r="D7762" s="76" t="s">
        <v>5240</v>
      </c>
      <c r="E7762" s="76">
        <v>3784</v>
      </c>
      <c r="F7762" s="76">
        <v>3</v>
      </c>
      <c r="G7762" s="77">
        <v>6.2</v>
      </c>
      <c r="H7762" s="76" t="s">
        <v>3354</v>
      </c>
      <c r="I7762" s="77">
        <v>19.989999999999998</v>
      </c>
      <c r="J7762" s="2">
        <v>8</v>
      </c>
      <c r="K7762" s="119" cm="1">
        <f t="array" ref="K7762">ROUND(IF(C7762="Beer",SUM(LOOKUP(2,1/(SRP!$B$7:$B$9&lt;=E7762)/(SRP!$C$7:$C$9&gt;=E7762),SRP!$D$7:$D$9)*(G7762/100)*(E7762/1000)),IF(C7762="Spirits",SUM(LOOKUP(2,1/(SRP!$B$2:$B$6&lt;=E7762)/(SRP!$C$2:$C$6&gt;=E7762),SRP!$D$2:$D$6)*(G7762/100)*(E7762/1000)),IF(AND(C7762="Wine",D7762="Fortified Wines"),SUM(LOOKUP(2,1/(SRP!$B$20:$B$23&lt;=E7762)/(SRP!$C$20:$C$23&gt;=E7762),SRP!$D$20:$D$23)*(G7762/100)*(E7762/1000)),IF(C7762="Wine",SUM(LOOKUP(2,1/(SRP!$B$15:$B$19&lt;=E7762)/(SRP!$C$15:$C$19&gt;=E7762),SRP!$D$15:$D$19)*(G7762/100)*(E7762/1000)),IF(C7762="Ready to Drink",SUM(LOOKUP(2,1/(SRP!$B$10:$B$14&lt;=E7762)/(SRP!$C$10:$C$14&gt;=E7762),SRP!$D$10:$D$14)*(G7762/100)*(E7762/1000)),0))))),2)</f>
        <v>16.38</v>
      </c>
    </row>
    <row r="7763" spans="1:11" x14ac:dyDescent="0.35">
      <c r="A7763" s="2">
        <v>58201</v>
      </c>
      <c r="B7763" s="76" t="s">
        <v>6222</v>
      </c>
      <c r="C7763" s="76" t="s">
        <v>287</v>
      </c>
      <c r="D7763" s="76" t="s">
        <v>5240</v>
      </c>
      <c r="E7763" s="76">
        <v>3784</v>
      </c>
      <c r="F7763" s="76">
        <v>3</v>
      </c>
      <c r="G7763" s="77">
        <v>6.2</v>
      </c>
      <c r="H7763" s="76" t="s">
        <v>3354</v>
      </c>
      <c r="I7763" s="77">
        <v>19.989999999999998</v>
      </c>
      <c r="J7763" s="2">
        <v>8</v>
      </c>
      <c r="K7763" s="119" cm="1">
        <f t="array" ref="K7763">ROUND(IF(C7763="Beer",SUM(LOOKUP(2,1/(SRP!$B$7:$B$9&lt;=E7763)/(SRP!$C$7:$C$9&gt;=E7763),SRP!$D$7:$D$9)*(G7763/100)*(E7763/1000)),IF(C7763="Spirits",SUM(LOOKUP(2,1/(SRP!$B$2:$B$6&lt;=E7763)/(SRP!$C$2:$C$6&gt;=E7763),SRP!$D$2:$D$6)*(G7763/100)*(E7763/1000)),IF(AND(C7763="Wine",D7763="Fortified Wines"),SUM(LOOKUP(2,1/(SRP!$B$20:$B$23&lt;=E7763)/(SRP!$C$20:$C$23&gt;=E7763),SRP!$D$20:$D$23)*(G7763/100)*(E7763/1000)),IF(C7763="Wine",SUM(LOOKUP(2,1/(SRP!$B$15:$B$19&lt;=E7763)/(SRP!$C$15:$C$19&gt;=E7763),SRP!$D$15:$D$19)*(G7763/100)*(E7763/1000)),IF(C7763="Ready to Drink",SUM(LOOKUP(2,1/(SRP!$B$10:$B$14&lt;=E7763)/(SRP!$C$10:$C$14&gt;=E7763),SRP!$D$10:$D$14)*(G7763/100)*(E7763/1000)),0))))),2)</f>
        <v>16.38</v>
      </c>
    </row>
    <row r="7764" spans="1:11" x14ac:dyDescent="0.35">
      <c r="A7764" s="2">
        <v>58221</v>
      </c>
      <c r="B7764" s="76" t="s">
        <v>6223</v>
      </c>
      <c r="C7764" s="76" t="s">
        <v>285</v>
      </c>
      <c r="D7764" s="76" t="s">
        <v>5259</v>
      </c>
      <c r="E7764" s="76">
        <v>700</v>
      </c>
      <c r="F7764" s="76">
        <v>6</v>
      </c>
      <c r="G7764" s="77">
        <v>40</v>
      </c>
      <c r="H7764" s="76" t="s">
        <v>3283</v>
      </c>
      <c r="I7764" s="77">
        <v>37.99</v>
      </c>
      <c r="J7764" s="2">
        <v>1</v>
      </c>
      <c r="K7764" s="119" cm="1">
        <f t="array" ref="K7764">ROUND(IF(C7764="Beer",SUM(LOOKUP(2,1/(SRP!$B$7:$B$9&lt;=E7764)/(SRP!$C$7:$C$9&gt;=E7764),SRP!$D$7:$D$9)*(G7764/100)*(E7764/1000)),IF(C7764="Spirits",SUM(LOOKUP(2,1/(SRP!$B$2:$B$6&lt;=E7764)/(SRP!$C$2:$C$6&gt;=E7764),SRP!$D$2:$D$6)*(G7764/100)*(E7764/1000)),IF(AND(C7764="Wine",D7764="Fortified Wines"),SUM(LOOKUP(2,1/(SRP!$B$20:$B$23&lt;=E7764)/(SRP!$C$20:$C$23&gt;=E7764),SRP!$D$20:$D$23)*(G7764/100)*(E7764/1000)),IF(C7764="Wine",SUM(LOOKUP(2,1/(SRP!$B$15:$B$19&lt;=E7764)/(SRP!$C$15:$C$19&gt;=E7764),SRP!$D$15:$D$19)*(G7764/100)*(E7764/1000)),IF(C7764="Ready to Drink",SUM(LOOKUP(2,1/(SRP!$B$10:$B$14&lt;=E7764)/(SRP!$C$10:$C$14&gt;=E7764),SRP!$D$10:$D$14)*(G7764/100)*(E7764/1000)),0))))),2)</f>
        <v>19.55</v>
      </c>
    </row>
    <row r="7765" spans="1:11" x14ac:dyDescent="0.35">
      <c r="A7765" s="2">
        <v>58222</v>
      </c>
      <c r="B7765" s="76" t="s">
        <v>1592</v>
      </c>
      <c r="C7765" s="76" t="s">
        <v>286</v>
      </c>
      <c r="D7765" s="76" t="s">
        <v>5235</v>
      </c>
      <c r="E7765" s="76">
        <v>750</v>
      </c>
      <c r="F7765" s="76">
        <v>12</v>
      </c>
      <c r="G7765" s="77">
        <v>13</v>
      </c>
      <c r="H7765" s="76" t="s">
        <v>3308</v>
      </c>
      <c r="I7765" s="77">
        <v>24.99</v>
      </c>
      <c r="J7765" s="2">
        <v>1</v>
      </c>
      <c r="K7765" s="119" cm="1">
        <f t="array" ref="K7765">ROUND(IF(C7765="Beer",SUM(LOOKUP(2,1/(SRP!$B$7:$B$9&lt;=E7765)/(SRP!$C$7:$C$9&gt;=E7765),SRP!$D$7:$D$9)*(G7765/100)*(E7765/1000)),IF(C7765="Spirits",SUM(LOOKUP(2,1/(SRP!$B$2:$B$6&lt;=E7765)/(SRP!$C$2:$C$6&gt;=E7765),SRP!$D$2:$D$6)*(G7765/100)*(E7765/1000)),IF(AND(C7765="Wine",D7765="Fortified Wines"),SUM(LOOKUP(2,1/(SRP!$B$20:$B$23&lt;=E7765)/(SRP!$C$20:$C$23&gt;=E7765),SRP!$D$20:$D$23)*(G7765/100)*(E7765/1000)),IF(C7765="Wine",SUM(LOOKUP(2,1/(SRP!$B$15:$B$19&lt;=E7765)/(SRP!$C$15:$C$19&gt;=E7765),SRP!$D$15:$D$19)*(G7765/100)*(E7765/1000)),IF(C7765="Ready to Drink",SUM(LOOKUP(2,1/(SRP!$B$10:$B$14&lt;=E7765)/(SRP!$C$10:$C$14&gt;=E7765),SRP!$D$10:$D$14)*(G7765/100)*(E7765/1000)),0))))),2)</f>
        <v>6.81</v>
      </c>
    </row>
    <row r="7766" spans="1:11" x14ac:dyDescent="0.35">
      <c r="A7766" s="2">
        <v>58228</v>
      </c>
      <c r="B7766" s="76" t="s">
        <v>6224</v>
      </c>
      <c r="C7766" s="76" t="s">
        <v>285</v>
      </c>
      <c r="D7766" s="76" t="s">
        <v>5250</v>
      </c>
      <c r="E7766" s="76">
        <v>700</v>
      </c>
      <c r="F7766" s="76">
        <v>12</v>
      </c>
      <c r="G7766" s="77">
        <v>57.1</v>
      </c>
      <c r="H7766" s="76" t="s">
        <v>3282</v>
      </c>
      <c r="I7766" s="77">
        <v>46.25</v>
      </c>
      <c r="J7766" s="2">
        <v>1</v>
      </c>
      <c r="K7766" s="119" cm="1">
        <f t="array" ref="K7766">ROUND(IF(C7766="Beer",SUM(LOOKUP(2,1/(SRP!$B$7:$B$9&lt;=E7766)/(SRP!$C$7:$C$9&gt;=E7766),SRP!$D$7:$D$9)*(G7766/100)*(E7766/1000)),IF(C7766="Spirits",SUM(LOOKUP(2,1/(SRP!$B$2:$B$6&lt;=E7766)/(SRP!$C$2:$C$6&gt;=E7766),SRP!$D$2:$D$6)*(G7766/100)*(E7766/1000)),IF(AND(C7766="Wine",D7766="Fortified Wines"),SUM(LOOKUP(2,1/(SRP!$B$20:$B$23&lt;=E7766)/(SRP!$C$20:$C$23&gt;=E7766),SRP!$D$20:$D$23)*(G7766/100)*(E7766/1000)),IF(C7766="Wine",SUM(LOOKUP(2,1/(SRP!$B$15:$B$19&lt;=E7766)/(SRP!$C$15:$C$19&gt;=E7766),SRP!$D$15:$D$19)*(G7766/100)*(E7766/1000)),IF(C7766="Ready to Drink",SUM(LOOKUP(2,1/(SRP!$B$10:$B$14&lt;=E7766)/(SRP!$C$10:$C$14&gt;=E7766),SRP!$D$10:$D$14)*(G7766/100)*(E7766/1000)),0))))),2)</f>
        <v>27.9</v>
      </c>
    </row>
    <row r="7767" spans="1:11" x14ac:dyDescent="0.35">
      <c r="A7767" s="2">
        <v>58229</v>
      </c>
      <c r="B7767" s="76" t="s">
        <v>6484</v>
      </c>
      <c r="C7767" s="76" t="s">
        <v>285</v>
      </c>
      <c r="D7767" s="76" t="s">
        <v>5303</v>
      </c>
      <c r="E7767" s="76">
        <v>750</v>
      </c>
      <c r="F7767" s="76">
        <v>12</v>
      </c>
      <c r="G7767" s="77">
        <v>35</v>
      </c>
      <c r="H7767" s="76" t="s">
        <v>3302</v>
      </c>
      <c r="I7767" s="77">
        <v>36.99</v>
      </c>
      <c r="J7767" s="2">
        <v>1</v>
      </c>
      <c r="K7767" s="119" cm="1">
        <f t="array" ref="K7767">ROUND(IF(C7767="Beer",SUM(LOOKUP(2,1/(SRP!$B$7:$B$9&lt;=E7767)/(SRP!$C$7:$C$9&gt;=E7767),SRP!$D$7:$D$9)*(G7767/100)*(E7767/1000)),IF(C7767="Spirits",SUM(LOOKUP(2,1/(SRP!$B$2:$B$6&lt;=E7767)/(SRP!$C$2:$C$6&gt;=E7767),SRP!$D$2:$D$6)*(G7767/100)*(E7767/1000)),IF(AND(C7767="Wine",D7767="Fortified Wines"),SUM(LOOKUP(2,1/(SRP!$B$20:$B$23&lt;=E7767)/(SRP!$C$20:$C$23&gt;=E7767),SRP!$D$20:$D$23)*(G7767/100)*(E7767/1000)),IF(C7767="Wine",SUM(LOOKUP(2,1/(SRP!$B$15:$B$19&lt;=E7767)/(SRP!$C$15:$C$19&gt;=E7767),SRP!$D$15:$D$19)*(G7767/100)*(E7767/1000)),IF(C7767="Ready to Drink",SUM(LOOKUP(2,1/(SRP!$B$10:$B$14&lt;=E7767)/(SRP!$C$10:$C$14&gt;=E7767),SRP!$D$10:$D$14)*(G7767/100)*(E7767/1000)),0))))),2)</f>
        <v>18.329999999999998</v>
      </c>
    </row>
    <row r="7768" spans="1:11" x14ac:dyDescent="0.35">
      <c r="A7768" s="2">
        <v>58263</v>
      </c>
      <c r="B7768" s="76" t="s">
        <v>6225</v>
      </c>
      <c r="C7768" s="76" t="s">
        <v>287</v>
      </c>
      <c r="D7768" s="76" t="s">
        <v>5230</v>
      </c>
      <c r="E7768" s="76">
        <v>473</v>
      </c>
      <c r="F7768" s="76">
        <v>24</v>
      </c>
      <c r="G7768" s="77">
        <v>5</v>
      </c>
      <c r="H7768" s="76" t="s">
        <v>5334</v>
      </c>
      <c r="I7768" s="77">
        <v>3.99</v>
      </c>
      <c r="J7768" s="2">
        <v>1</v>
      </c>
      <c r="K7768" s="119" cm="1">
        <f t="array" ref="K7768">ROUND(IF(C7768="Beer",SUM(LOOKUP(2,1/(SRP!$B$7:$B$9&lt;=E7768)/(SRP!$C$7:$C$9&gt;=E7768),SRP!$D$7:$D$9)*(G7768/100)*(E7768/1000)),IF(C7768="Spirits",SUM(LOOKUP(2,1/(SRP!$B$2:$B$6&lt;=E7768)/(SRP!$C$2:$C$6&gt;=E7768),SRP!$D$2:$D$6)*(G7768/100)*(E7768/1000)),IF(AND(C7768="Wine",D7768="Fortified Wines"),SUM(LOOKUP(2,1/(SRP!$B$20:$B$23&lt;=E7768)/(SRP!$C$20:$C$23&gt;=E7768),SRP!$D$20:$D$23)*(G7768/100)*(E7768/1000)),IF(C7768="Wine",SUM(LOOKUP(2,1/(SRP!$B$15:$B$19&lt;=E7768)/(SRP!$C$15:$C$19&gt;=E7768),SRP!$D$15:$D$19)*(G7768/100)*(E7768/1000)),IF(C7768="Ready to Drink",SUM(LOOKUP(2,1/(SRP!$B$10:$B$14&lt;=E7768)/(SRP!$C$10:$C$14&gt;=E7768),SRP!$D$10:$D$14)*(G7768/100)*(E7768/1000)),0))))),2)</f>
        <v>1.65</v>
      </c>
    </row>
    <row r="7769" spans="1:11" x14ac:dyDescent="0.35">
      <c r="A7769" s="2">
        <v>58263</v>
      </c>
      <c r="B7769" s="76" t="s">
        <v>6225</v>
      </c>
      <c r="C7769" s="76" t="s">
        <v>287</v>
      </c>
      <c r="D7769" s="76" t="s">
        <v>5230</v>
      </c>
      <c r="E7769" s="76">
        <v>473</v>
      </c>
      <c r="F7769" s="76">
        <v>24</v>
      </c>
      <c r="G7769" s="77">
        <v>5</v>
      </c>
      <c r="H7769" s="76" t="s">
        <v>5334</v>
      </c>
      <c r="I7769" s="77">
        <v>3.99</v>
      </c>
      <c r="J7769" s="2">
        <v>1</v>
      </c>
      <c r="K7769" s="119" cm="1">
        <f t="array" ref="K7769">ROUND(IF(C7769="Beer",SUM(LOOKUP(2,1/(SRP!$B$7:$B$9&lt;=E7769)/(SRP!$C$7:$C$9&gt;=E7769),SRP!$D$7:$D$9)*(G7769/100)*(E7769/1000)),IF(C7769="Spirits",SUM(LOOKUP(2,1/(SRP!$B$2:$B$6&lt;=E7769)/(SRP!$C$2:$C$6&gt;=E7769),SRP!$D$2:$D$6)*(G7769/100)*(E7769/1000)),IF(AND(C7769="Wine",D7769="Fortified Wines"),SUM(LOOKUP(2,1/(SRP!$B$20:$B$23&lt;=E7769)/(SRP!$C$20:$C$23&gt;=E7769),SRP!$D$20:$D$23)*(G7769/100)*(E7769/1000)),IF(C7769="Wine",SUM(LOOKUP(2,1/(SRP!$B$15:$B$19&lt;=E7769)/(SRP!$C$15:$C$19&gt;=E7769),SRP!$D$15:$D$19)*(G7769/100)*(E7769/1000)),IF(C7769="Ready to Drink",SUM(LOOKUP(2,1/(SRP!$B$10:$B$14&lt;=E7769)/(SRP!$C$10:$C$14&gt;=E7769),SRP!$D$10:$D$14)*(G7769/100)*(E7769/1000)),0))))),2)</f>
        <v>1.65</v>
      </c>
    </row>
    <row r="7770" spans="1:11" x14ac:dyDescent="0.35">
      <c r="A7770" s="2">
        <v>58266</v>
      </c>
      <c r="B7770" s="76" t="s">
        <v>6226</v>
      </c>
      <c r="C7770" s="76" t="s">
        <v>287</v>
      </c>
      <c r="D7770" s="76" t="s">
        <v>5230</v>
      </c>
      <c r="E7770" s="76">
        <v>473</v>
      </c>
      <c r="F7770" s="76">
        <v>24</v>
      </c>
      <c r="G7770" s="77">
        <v>5</v>
      </c>
      <c r="H7770" s="76" t="s">
        <v>5334</v>
      </c>
      <c r="I7770" s="77">
        <v>3.99</v>
      </c>
      <c r="J7770" s="2">
        <v>1</v>
      </c>
      <c r="K7770" s="119" cm="1">
        <f t="array" ref="K7770">ROUND(IF(C7770="Beer",SUM(LOOKUP(2,1/(SRP!$B$7:$B$9&lt;=E7770)/(SRP!$C$7:$C$9&gt;=E7770),SRP!$D$7:$D$9)*(G7770/100)*(E7770/1000)),IF(C7770="Spirits",SUM(LOOKUP(2,1/(SRP!$B$2:$B$6&lt;=E7770)/(SRP!$C$2:$C$6&gt;=E7770),SRP!$D$2:$D$6)*(G7770/100)*(E7770/1000)),IF(AND(C7770="Wine",D7770="Fortified Wines"),SUM(LOOKUP(2,1/(SRP!$B$20:$B$23&lt;=E7770)/(SRP!$C$20:$C$23&gt;=E7770),SRP!$D$20:$D$23)*(G7770/100)*(E7770/1000)),IF(C7770="Wine",SUM(LOOKUP(2,1/(SRP!$B$15:$B$19&lt;=E7770)/(SRP!$C$15:$C$19&gt;=E7770),SRP!$D$15:$D$19)*(G7770/100)*(E7770/1000)),IF(C7770="Ready to Drink",SUM(LOOKUP(2,1/(SRP!$B$10:$B$14&lt;=E7770)/(SRP!$C$10:$C$14&gt;=E7770),SRP!$D$10:$D$14)*(G7770/100)*(E7770/1000)),0))))),2)</f>
        <v>1.65</v>
      </c>
    </row>
    <row r="7771" spans="1:11" x14ac:dyDescent="0.35">
      <c r="A7771" s="2">
        <v>58266</v>
      </c>
      <c r="B7771" s="76" t="s">
        <v>6226</v>
      </c>
      <c r="C7771" s="76" t="s">
        <v>287</v>
      </c>
      <c r="D7771" s="76" t="s">
        <v>5230</v>
      </c>
      <c r="E7771" s="76">
        <v>473</v>
      </c>
      <c r="F7771" s="76">
        <v>24</v>
      </c>
      <c r="G7771" s="77">
        <v>5</v>
      </c>
      <c r="H7771" s="76" t="s">
        <v>3377</v>
      </c>
      <c r="I7771" s="77">
        <v>3.99</v>
      </c>
      <c r="J7771" s="2">
        <v>1</v>
      </c>
      <c r="K7771" s="119" cm="1">
        <f t="array" ref="K7771">ROUND(IF(C7771="Beer",SUM(LOOKUP(2,1/(SRP!$B$7:$B$9&lt;=E7771)/(SRP!$C$7:$C$9&gt;=E7771),SRP!$D$7:$D$9)*(G7771/100)*(E7771/1000)),IF(C7771="Spirits",SUM(LOOKUP(2,1/(SRP!$B$2:$B$6&lt;=E7771)/(SRP!$C$2:$C$6&gt;=E7771),SRP!$D$2:$D$6)*(G7771/100)*(E7771/1000)),IF(AND(C7771="Wine",D7771="Fortified Wines"),SUM(LOOKUP(2,1/(SRP!$B$20:$B$23&lt;=E7771)/(SRP!$C$20:$C$23&gt;=E7771),SRP!$D$20:$D$23)*(G7771/100)*(E7771/1000)),IF(C7771="Wine",SUM(LOOKUP(2,1/(SRP!$B$15:$B$19&lt;=E7771)/(SRP!$C$15:$C$19&gt;=E7771),SRP!$D$15:$D$19)*(G7771/100)*(E7771/1000)),IF(C7771="Ready to Drink",SUM(LOOKUP(2,1/(SRP!$B$10:$B$14&lt;=E7771)/(SRP!$C$10:$C$14&gt;=E7771),SRP!$D$10:$D$14)*(G7771/100)*(E7771/1000)),0))))),2)</f>
        <v>1.65</v>
      </c>
    </row>
    <row r="7772" spans="1:11" x14ac:dyDescent="0.35">
      <c r="A7772" s="2">
        <v>58293</v>
      </c>
      <c r="B7772" s="76" t="s">
        <v>6227</v>
      </c>
      <c r="C7772" s="76" t="s">
        <v>5938</v>
      </c>
      <c r="D7772" s="76" t="s">
        <v>5308</v>
      </c>
      <c r="E7772" s="76">
        <v>1892</v>
      </c>
      <c r="F7772" s="76">
        <v>6</v>
      </c>
      <c r="G7772" s="77">
        <v>4.5</v>
      </c>
      <c r="H7772" s="76" t="s">
        <v>3326</v>
      </c>
      <c r="I7772" s="77">
        <v>15.89</v>
      </c>
      <c r="J7772" s="2">
        <v>4</v>
      </c>
      <c r="K7772" s="119" cm="1">
        <f t="array" ref="K7772">ROUND(IF(C7772="Beer",SUM(LOOKUP(2,1/(SRP!$B$7:$B$9&lt;=E7772)/(SRP!$C$7:$C$9&gt;=E7772),SRP!$D$7:$D$9)*(G7772/100)*(E7772/1000)),IF(C7772="Spirits",SUM(LOOKUP(2,1/(SRP!$B$2:$B$6&lt;=E7772)/(SRP!$C$2:$C$6&gt;=E7772),SRP!$D$2:$D$6)*(G7772/100)*(E7772/1000)),IF(AND(C7772="Wine",D7772="Fortified Wines"),SUM(LOOKUP(2,1/(SRP!$B$20:$B$23&lt;=E7772)/(SRP!$C$20:$C$23&gt;=E7772),SRP!$D$20:$D$23)*(G7772/100)*(E7772/1000)),IF(C7772="Wine",SUM(LOOKUP(2,1/(SRP!$B$15:$B$19&lt;=E7772)/(SRP!$C$15:$C$19&gt;=E7772),SRP!$D$15:$D$19)*(G7772/100)*(E7772/1000)),IF(C7772="Ready to Drink",SUM(LOOKUP(2,1/(SRP!$B$10:$B$14&lt;=E7772)/(SRP!$C$10:$C$14&gt;=E7772),SRP!$D$10:$D$14)*(G7772/100)*(E7772/1000)),0))))),2)</f>
        <v>5.94</v>
      </c>
    </row>
    <row r="7773" spans="1:11" x14ac:dyDescent="0.35">
      <c r="A7773" s="2">
        <v>58293</v>
      </c>
      <c r="B7773" s="76" t="s">
        <v>6227</v>
      </c>
      <c r="C7773" s="76" t="s">
        <v>5938</v>
      </c>
      <c r="D7773" s="76" t="s">
        <v>5308</v>
      </c>
      <c r="E7773" s="76">
        <v>1892</v>
      </c>
      <c r="F7773" s="76">
        <v>6</v>
      </c>
      <c r="G7773" s="77">
        <v>4.5</v>
      </c>
      <c r="H7773" s="76" t="s">
        <v>3326</v>
      </c>
      <c r="I7773" s="77">
        <v>15.89</v>
      </c>
      <c r="J7773" s="2">
        <v>4</v>
      </c>
      <c r="K7773" s="119" cm="1">
        <f t="array" ref="K7773">ROUND(IF(C7773="Beer",SUM(LOOKUP(2,1/(SRP!$B$7:$B$9&lt;=E7773)/(SRP!$C$7:$C$9&gt;=E7773),SRP!$D$7:$D$9)*(G7773/100)*(E7773/1000)),IF(C7773="Spirits",SUM(LOOKUP(2,1/(SRP!$B$2:$B$6&lt;=E7773)/(SRP!$C$2:$C$6&gt;=E7773),SRP!$D$2:$D$6)*(G7773/100)*(E7773/1000)),IF(AND(C7773="Wine",D7773="Fortified Wines"),SUM(LOOKUP(2,1/(SRP!$B$20:$B$23&lt;=E7773)/(SRP!$C$20:$C$23&gt;=E7773),SRP!$D$20:$D$23)*(G7773/100)*(E7773/1000)),IF(C7773="Wine",SUM(LOOKUP(2,1/(SRP!$B$15:$B$19&lt;=E7773)/(SRP!$C$15:$C$19&gt;=E7773),SRP!$D$15:$D$19)*(G7773/100)*(E7773/1000)),IF(C7773="Ready to Drink",SUM(LOOKUP(2,1/(SRP!$B$10:$B$14&lt;=E7773)/(SRP!$C$10:$C$14&gt;=E7773),SRP!$D$10:$D$14)*(G7773/100)*(E7773/1000)),0))))),2)</f>
        <v>5.94</v>
      </c>
    </row>
    <row r="7774" spans="1:11" x14ac:dyDescent="0.35">
      <c r="A7774" s="2">
        <v>58294</v>
      </c>
      <c r="B7774" s="76" t="s">
        <v>6228</v>
      </c>
      <c r="C7774" s="76" t="s">
        <v>5938</v>
      </c>
      <c r="D7774" s="76" t="s">
        <v>5308</v>
      </c>
      <c r="E7774" s="76">
        <v>1892</v>
      </c>
      <c r="F7774" s="76">
        <v>6</v>
      </c>
      <c r="G7774" s="77">
        <v>4.5</v>
      </c>
      <c r="H7774" s="76" t="s">
        <v>3326</v>
      </c>
      <c r="I7774" s="77">
        <v>15.89</v>
      </c>
      <c r="J7774" s="2">
        <v>4</v>
      </c>
      <c r="K7774" s="119" cm="1">
        <f t="array" ref="K7774">ROUND(IF(C7774="Beer",SUM(LOOKUP(2,1/(SRP!$B$7:$B$9&lt;=E7774)/(SRP!$C$7:$C$9&gt;=E7774),SRP!$D$7:$D$9)*(G7774/100)*(E7774/1000)),IF(C7774="Spirits",SUM(LOOKUP(2,1/(SRP!$B$2:$B$6&lt;=E7774)/(SRP!$C$2:$C$6&gt;=E7774),SRP!$D$2:$D$6)*(G7774/100)*(E7774/1000)),IF(AND(C7774="Wine",D7774="Fortified Wines"),SUM(LOOKUP(2,1/(SRP!$B$20:$B$23&lt;=E7774)/(SRP!$C$20:$C$23&gt;=E7774),SRP!$D$20:$D$23)*(G7774/100)*(E7774/1000)),IF(C7774="Wine",SUM(LOOKUP(2,1/(SRP!$B$15:$B$19&lt;=E7774)/(SRP!$C$15:$C$19&gt;=E7774),SRP!$D$15:$D$19)*(G7774/100)*(E7774/1000)),IF(C7774="Ready to Drink",SUM(LOOKUP(2,1/(SRP!$B$10:$B$14&lt;=E7774)/(SRP!$C$10:$C$14&gt;=E7774),SRP!$D$10:$D$14)*(G7774/100)*(E7774/1000)),0))))),2)</f>
        <v>5.94</v>
      </c>
    </row>
    <row r="7775" spans="1:11" x14ac:dyDescent="0.35">
      <c r="A7775" s="2">
        <v>58294</v>
      </c>
      <c r="B7775" s="76" t="s">
        <v>6228</v>
      </c>
      <c r="C7775" s="76" t="s">
        <v>5938</v>
      </c>
      <c r="D7775" s="76" t="s">
        <v>5308</v>
      </c>
      <c r="E7775" s="76">
        <v>1892</v>
      </c>
      <c r="F7775" s="76">
        <v>6</v>
      </c>
      <c r="G7775" s="77">
        <v>4.5</v>
      </c>
      <c r="H7775" s="76" t="s">
        <v>3326</v>
      </c>
      <c r="I7775" s="77">
        <v>15.89</v>
      </c>
      <c r="J7775" s="2">
        <v>4</v>
      </c>
      <c r="K7775" s="119" cm="1">
        <f t="array" ref="K7775">ROUND(IF(C7775="Beer",SUM(LOOKUP(2,1/(SRP!$B$7:$B$9&lt;=E7775)/(SRP!$C$7:$C$9&gt;=E7775),SRP!$D$7:$D$9)*(G7775/100)*(E7775/1000)),IF(C7775="Spirits",SUM(LOOKUP(2,1/(SRP!$B$2:$B$6&lt;=E7775)/(SRP!$C$2:$C$6&gt;=E7775),SRP!$D$2:$D$6)*(G7775/100)*(E7775/1000)),IF(AND(C7775="Wine",D7775="Fortified Wines"),SUM(LOOKUP(2,1/(SRP!$B$20:$B$23&lt;=E7775)/(SRP!$C$20:$C$23&gt;=E7775),SRP!$D$20:$D$23)*(G7775/100)*(E7775/1000)),IF(C7775="Wine",SUM(LOOKUP(2,1/(SRP!$B$15:$B$19&lt;=E7775)/(SRP!$C$15:$C$19&gt;=E7775),SRP!$D$15:$D$19)*(G7775/100)*(E7775/1000)),IF(C7775="Ready to Drink",SUM(LOOKUP(2,1/(SRP!$B$10:$B$14&lt;=E7775)/(SRP!$C$10:$C$14&gt;=E7775),SRP!$D$10:$D$14)*(G7775/100)*(E7775/1000)),0))))),2)</f>
        <v>5.94</v>
      </c>
    </row>
    <row r="7776" spans="1:11" x14ac:dyDescent="0.35">
      <c r="A7776" s="2">
        <v>58298</v>
      </c>
      <c r="B7776" s="76" t="s">
        <v>6229</v>
      </c>
      <c r="C7776" s="76" t="s">
        <v>5938</v>
      </c>
      <c r="D7776" s="76" t="s">
        <v>5283</v>
      </c>
      <c r="E7776" s="76">
        <v>4260</v>
      </c>
      <c r="F7776" s="76">
        <v>2</v>
      </c>
      <c r="G7776" s="77">
        <v>5</v>
      </c>
      <c r="H7776" s="76" t="s">
        <v>3349</v>
      </c>
      <c r="I7776" s="77">
        <v>28.99</v>
      </c>
      <c r="J7776" s="2">
        <v>12</v>
      </c>
      <c r="K7776" s="119" cm="1">
        <f t="array" ref="K7776">ROUND(IF(C7776="Beer",SUM(LOOKUP(2,1/(SRP!$B$7:$B$9&lt;=E7776)/(SRP!$C$7:$C$9&gt;=E7776),SRP!$D$7:$D$9)*(G7776/100)*(E7776/1000)),IF(C7776="Spirits",SUM(LOOKUP(2,1/(SRP!$B$2:$B$6&lt;=E7776)/(SRP!$C$2:$C$6&gt;=E7776),SRP!$D$2:$D$6)*(G7776/100)*(E7776/1000)),IF(AND(C7776="Wine",D7776="Fortified Wines"),SUM(LOOKUP(2,1/(SRP!$B$20:$B$23&lt;=E7776)/(SRP!$C$20:$C$23&gt;=E7776),SRP!$D$20:$D$23)*(G7776/100)*(E7776/1000)),IF(C7776="Wine",SUM(LOOKUP(2,1/(SRP!$B$15:$B$19&lt;=E7776)/(SRP!$C$15:$C$19&gt;=E7776),SRP!$D$15:$D$19)*(G7776/100)*(E7776/1000)),IF(C7776="Ready to Drink",SUM(LOOKUP(2,1/(SRP!$B$10:$B$14&lt;=E7776)/(SRP!$C$10:$C$14&gt;=E7776),SRP!$D$10:$D$14)*(G7776/100)*(E7776/1000)),0))))),2)</f>
        <v>14.87</v>
      </c>
    </row>
    <row r="7777" spans="1:11" x14ac:dyDescent="0.35">
      <c r="A7777" s="2">
        <v>58298</v>
      </c>
      <c r="B7777" s="76" t="s">
        <v>6229</v>
      </c>
      <c r="C7777" s="76" t="s">
        <v>5938</v>
      </c>
      <c r="D7777" s="76" t="s">
        <v>5283</v>
      </c>
      <c r="E7777" s="76">
        <v>4260</v>
      </c>
      <c r="F7777" s="76">
        <v>2</v>
      </c>
      <c r="G7777" s="77">
        <v>5</v>
      </c>
      <c r="H7777" s="76" t="s">
        <v>3349</v>
      </c>
      <c r="I7777" s="77">
        <v>28.99</v>
      </c>
      <c r="J7777" s="2">
        <v>12</v>
      </c>
      <c r="K7777" s="119" cm="1">
        <f t="array" ref="K7777">ROUND(IF(C7777="Beer",SUM(LOOKUP(2,1/(SRP!$B$7:$B$9&lt;=E7777)/(SRP!$C$7:$C$9&gt;=E7777),SRP!$D$7:$D$9)*(G7777/100)*(E7777/1000)),IF(C7777="Spirits",SUM(LOOKUP(2,1/(SRP!$B$2:$B$6&lt;=E7777)/(SRP!$C$2:$C$6&gt;=E7777),SRP!$D$2:$D$6)*(G7777/100)*(E7777/1000)),IF(AND(C7777="Wine",D7777="Fortified Wines"),SUM(LOOKUP(2,1/(SRP!$B$20:$B$23&lt;=E7777)/(SRP!$C$20:$C$23&gt;=E7777),SRP!$D$20:$D$23)*(G7777/100)*(E7777/1000)),IF(C7777="Wine",SUM(LOOKUP(2,1/(SRP!$B$15:$B$19&lt;=E7777)/(SRP!$C$15:$C$19&gt;=E7777),SRP!$D$15:$D$19)*(G7777/100)*(E7777/1000)),IF(C7777="Ready to Drink",SUM(LOOKUP(2,1/(SRP!$B$10:$B$14&lt;=E7777)/(SRP!$C$10:$C$14&gt;=E7777),SRP!$D$10:$D$14)*(G7777/100)*(E7777/1000)),0))))),2)</f>
        <v>14.87</v>
      </c>
    </row>
    <row r="7778" spans="1:11" x14ac:dyDescent="0.35">
      <c r="A7778" s="2">
        <v>58301</v>
      </c>
      <c r="B7778" s="76" t="s">
        <v>6230</v>
      </c>
      <c r="C7778" s="76" t="s">
        <v>287</v>
      </c>
      <c r="D7778" s="76" t="s">
        <v>5240</v>
      </c>
      <c r="E7778" s="76">
        <v>750</v>
      </c>
      <c r="F7778" s="76">
        <v>12</v>
      </c>
      <c r="G7778" s="77">
        <v>8.6999999999999993</v>
      </c>
      <c r="H7778" s="76" t="s">
        <v>3382</v>
      </c>
      <c r="I7778" s="77">
        <v>16</v>
      </c>
      <c r="J7778" s="2">
        <v>1</v>
      </c>
      <c r="K7778" s="119" cm="1">
        <f t="array" ref="K7778">ROUND(IF(C7778="Beer",SUM(LOOKUP(2,1/(SRP!$B$7:$B$9&lt;=E7778)/(SRP!$C$7:$C$9&gt;=E7778),SRP!$D$7:$D$9)*(G7778/100)*(E7778/1000)),IF(C7778="Spirits",SUM(LOOKUP(2,1/(SRP!$B$2:$B$6&lt;=E7778)/(SRP!$C$2:$C$6&gt;=E7778),SRP!$D$2:$D$6)*(G7778/100)*(E7778/1000)),IF(AND(C7778="Wine",D7778="Fortified Wines"),SUM(LOOKUP(2,1/(SRP!$B$20:$B$23&lt;=E7778)/(SRP!$C$20:$C$23&gt;=E7778),SRP!$D$20:$D$23)*(G7778/100)*(E7778/1000)),IF(C7778="Wine",SUM(LOOKUP(2,1/(SRP!$B$15:$B$19&lt;=E7778)/(SRP!$C$15:$C$19&gt;=E7778),SRP!$D$15:$D$19)*(G7778/100)*(E7778/1000)),IF(C7778="Ready to Drink",SUM(LOOKUP(2,1/(SRP!$B$10:$B$14&lt;=E7778)/(SRP!$C$10:$C$14&gt;=E7778),SRP!$D$10:$D$14)*(G7778/100)*(E7778/1000)),0))))),2)</f>
        <v>4.5599999999999996</v>
      </c>
    </row>
    <row r="7779" spans="1:11" x14ac:dyDescent="0.35">
      <c r="A7779" s="2">
        <v>58301</v>
      </c>
      <c r="B7779" s="76" t="s">
        <v>6230</v>
      </c>
      <c r="C7779" s="76" t="s">
        <v>287</v>
      </c>
      <c r="D7779" s="76" t="s">
        <v>5240</v>
      </c>
      <c r="E7779" s="76">
        <v>750</v>
      </c>
      <c r="F7779" s="76">
        <v>12</v>
      </c>
      <c r="G7779" s="77">
        <v>8.6999999999999993</v>
      </c>
      <c r="H7779" s="76" t="s">
        <v>3382</v>
      </c>
      <c r="I7779" s="77">
        <v>16</v>
      </c>
      <c r="J7779" s="2">
        <v>1</v>
      </c>
      <c r="K7779" s="119" cm="1">
        <f t="array" ref="K7779">ROUND(IF(C7779="Beer",SUM(LOOKUP(2,1/(SRP!$B$7:$B$9&lt;=E7779)/(SRP!$C$7:$C$9&gt;=E7779),SRP!$D$7:$D$9)*(G7779/100)*(E7779/1000)),IF(C7779="Spirits",SUM(LOOKUP(2,1/(SRP!$B$2:$B$6&lt;=E7779)/(SRP!$C$2:$C$6&gt;=E7779),SRP!$D$2:$D$6)*(G7779/100)*(E7779/1000)),IF(AND(C7779="Wine",D7779="Fortified Wines"),SUM(LOOKUP(2,1/(SRP!$B$20:$B$23&lt;=E7779)/(SRP!$C$20:$C$23&gt;=E7779),SRP!$D$20:$D$23)*(G7779/100)*(E7779/1000)),IF(C7779="Wine",SUM(LOOKUP(2,1/(SRP!$B$15:$B$19&lt;=E7779)/(SRP!$C$15:$C$19&gt;=E7779),SRP!$D$15:$D$19)*(G7779/100)*(E7779/1000)),IF(C7779="Ready to Drink",SUM(LOOKUP(2,1/(SRP!$B$10:$B$14&lt;=E7779)/(SRP!$C$10:$C$14&gt;=E7779),SRP!$D$10:$D$14)*(G7779/100)*(E7779/1000)),0))))),2)</f>
        <v>4.5599999999999996</v>
      </c>
    </row>
    <row r="7780" spans="1:11" x14ac:dyDescent="0.35">
      <c r="A7780" s="2">
        <v>58306</v>
      </c>
      <c r="B7780" s="76" t="s">
        <v>6231</v>
      </c>
      <c r="C7780" s="76" t="s">
        <v>287</v>
      </c>
      <c r="D7780" s="76" t="s">
        <v>5240</v>
      </c>
      <c r="E7780" s="76">
        <v>473</v>
      </c>
      <c r="F7780" s="76">
        <v>24</v>
      </c>
      <c r="G7780" s="77">
        <v>6.8</v>
      </c>
      <c r="H7780" s="76" t="s">
        <v>3349</v>
      </c>
      <c r="I7780" s="77">
        <v>4.99</v>
      </c>
      <c r="J7780" s="2">
        <v>1</v>
      </c>
      <c r="K7780" s="119" cm="1">
        <f t="array" ref="K7780">ROUND(IF(C7780="Beer",SUM(LOOKUP(2,1/(SRP!$B$7:$B$9&lt;=E7780)/(SRP!$C$7:$C$9&gt;=E7780),SRP!$D$7:$D$9)*(G7780/100)*(E7780/1000)),IF(C7780="Spirits",SUM(LOOKUP(2,1/(SRP!$B$2:$B$6&lt;=E7780)/(SRP!$C$2:$C$6&gt;=E7780),SRP!$D$2:$D$6)*(G7780/100)*(E7780/1000)),IF(AND(C7780="Wine",D7780="Fortified Wines"),SUM(LOOKUP(2,1/(SRP!$B$20:$B$23&lt;=E7780)/(SRP!$C$20:$C$23&gt;=E7780),SRP!$D$20:$D$23)*(G7780/100)*(E7780/1000)),IF(C7780="Wine",SUM(LOOKUP(2,1/(SRP!$B$15:$B$19&lt;=E7780)/(SRP!$C$15:$C$19&gt;=E7780),SRP!$D$15:$D$19)*(G7780/100)*(E7780/1000)),IF(C7780="Ready to Drink",SUM(LOOKUP(2,1/(SRP!$B$10:$B$14&lt;=E7780)/(SRP!$C$10:$C$14&gt;=E7780),SRP!$D$10:$D$14)*(G7780/100)*(E7780/1000)),0))))),2)</f>
        <v>2.25</v>
      </c>
    </row>
    <row r="7781" spans="1:11" x14ac:dyDescent="0.35">
      <c r="A7781" s="2">
        <v>58306</v>
      </c>
      <c r="B7781" s="76" t="s">
        <v>6231</v>
      </c>
      <c r="C7781" s="76" t="s">
        <v>287</v>
      </c>
      <c r="D7781" s="76" t="s">
        <v>5240</v>
      </c>
      <c r="E7781" s="76">
        <v>473</v>
      </c>
      <c r="F7781" s="76">
        <v>24</v>
      </c>
      <c r="G7781" s="77">
        <v>6.8</v>
      </c>
      <c r="H7781" s="76" t="s">
        <v>3349</v>
      </c>
      <c r="I7781" s="77">
        <v>4.99</v>
      </c>
      <c r="J7781" s="2">
        <v>1</v>
      </c>
      <c r="K7781" s="119" cm="1">
        <f t="array" ref="K7781">ROUND(IF(C7781="Beer",SUM(LOOKUP(2,1/(SRP!$B$7:$B$9&lt;=E7781)/(SRP!$C$7:$C$9&gt;=E7781),SRP!$D$7:$D$9)*(G7781/100)*(E7781/1000)),IF(C7781="Spirits",SUM(LOOKUP(2,1/(SRP!$B$2:$B$6&lt;=E7781)/(SRP!$C$2:$C$6&gt;=E7781),SRP!$D$2:$D$6)*(G7781/100)*(E7781/1000)),IF(AND(C7781="Wine",D7781="Fortified Wines"),SUM(LOOKUP(2,1/(SRP!$B$20:$B$23&lt;=E7781)/(SRP!$C$20:$C$23&gt;=E7781),SRP!$D$20:$D$23)*(G7781/100)*(E7781/1000)),IF(C7781="Wine",SUM(LOOKUP(2,1/(SRP!$B$15:$B$19&lt;=E7781)/(SRP!$C$15:$C$19&gt;=E7781),SRP!$D$15:$D$19)*(G7781/100)*(E7781/1000)),IF(C7781="Ready to Drink",SUM(LOOKUP(2,1/(SRP!$B$10:$B$14&lt;=E7781)/(SRP!$C$10:$C$14&gt;=E7781),SRP!$D$10:$D$14)*(G7781/100)*(E7781/1000)),0))))),2)</f>
        <v>2.25</v>
      </c>
    </row>
    <row r="7782" spans="1:11" x14ac:dyDescent="0.35">
      <c r="A7782" s="2">
        <v>58308</v>
      </c>
      <c r="B7782" s="76" t="s">
        <v>7006</v>
      </c>
      <c r="C7782" s="76" t="s">
        <v>286</v>
      </c>
      <c r="D7782" s="76" t="s">
        <v>5285</v>
      </c>
      <c r="E7782" s="76">
        <v>750</v>
      </c>
      <c r="F7782" s="76">
        <v>6</v>
      </c>
      <c r="G7782" s="77">
        <v>13.5</v>
      </c>
      <c r="H7782" s="76" t="s">
        <v>3386</v>
      </c>
      <c r="I7782" s="77">
        <v>20.3</v>
      </c>
      <c r="J7782" s="2">
        <v>1</v>
      </c>
      <c r="K7782" s="119" cm="1">
        <f t="array" ref="K7782">ROUND(IF(C7782="Beer",SUM(LOOKUP(2,1/(SRP!$B$7:$B$9&lt;=E7782)/(SRP!$C$7:$C$9&gt;=E7782),SRP!$D$7:$D$9)*(G7782/100)*(E7782/1000)),IF(C7782="Spirits",SUM(LOOKUP(2,1/(SRP!$B$2:$B$6&lt;=E7782)/(SRP!$C$2:$C$6&gt;=E7782),SRP!$D$2:$D$6)*(G7782/100)*(E7782/1000)),IF(AND(C7782="Wine",D7782="Fortified Wines"),SUM(LOOKUP(2,1/(SRP!$B$20:$B$23&lt;=E7782)/(SRP!$C$20:$C$23&gt;=E7782),SRP!$D$20:$D$23)*(G7782/100)*(E7782/1000)),IF(C7782="Wine",SUM(LOOKUP(2,1/(SRP!$B$15:$B$19&lt;=E7782)/(SRP!$C$15:$C$19&gt;=E7782),SRP!$D$15:$D$19)*(G7782/100)*(E7782/1000)),IF(C7782="Ready to Drink",SUM(LOOKUP(2,1/(SRP!$B$10:$B$14&lt;=E7782)/(SRP!$C$10:$C$14&gt;=E7782),SRP!$D$10:$D$14)*(G7782/100)*(E7782/1000)),0))))),2)</f>
        <v>7.07</v>
      </c>
    </row>
    <row r="7783" spans="1:11" x14ac:dyDescent="0.35">
      <c r="A7783" s="2">
        <v>58351</v>
      </c>
      <c r="B7783" s="76" t="s">
        <v>5583</v>
      </c>
      <c r="C7783" s="76" t="s">
        <v>286</v>
      </c>
      <c r="D7783" s="76" t="s">
        <v>5244</v>
      </c>
      <c r="E7783" s="76">
        <v>750</v>
      </c>
      <c r="F7783" s="76">
        <v>12</v>
      </c>
      <c r="G7783" s="77">
        <v>13.1</v>
      </c>
      <c r="H7783" s="76" t="s">
        <v>3297</v>
      </c>
      <c r="I7783" s="77">
        <v>19.989999999999998</v>
      </c>
      <c r="J7783" s="2">
        <v>1</v>
      </c>
      <c r="K7783" s="119" cm="1">
        <f t="array" ref="K7783">ROUND(IF(C7783="Beer",SUM(LOOKUP(2,1/(SRP!$B$7:$B$9&lt;=E7783)/(SRP!$C$7:$C$9&gt;=E7783),SRP!$D$7:$D$9)*(G7783/100)*(E7783/1000)),IF(C7783="Spirits",SUM(LOOKUP(2,1/(SRP!$B$2:$B$6&lt;=E7783)/(SRP!$C$2:$C$6&gt;=E7783),SRP!$D$2:$D$6)*(G7783/100)*(E7783/1000)),IF(AND(C7783="Wine",D7783="Fortified Wines"),SUM(LOOKUP(2,1/(SRP!$B$20:$B$23&lt;=E7783)/(SRP!$C$20:$C$23&gt;=E7783),SRP!$D$20:$D$23)*(G7783/100)*(E7783/1000)),IF(C7783="Wine",SUM(LOOKUP(2,1/(SRP!$B$15:$B$19&lt;=E7783)/(SRP!$C$15:$C$19&gt;=E7783),SRP!$D$15:$D$19)*(G7783/100)*(E7783/1000)),IF(C7783="Ready to Drink",SUM(LOOKUP(2,1/(SRP!$B$10:$B$14&lt;=E7783)/(SRP!$C$10:$C$14&gt;=E7783),SRP!$D$10:$D$14)*(G7783/100)*(E7783/1000)),0))))),2)</f>
        <v>6.86</v>
      </c>
    </row>
    <row r="7784" spans="1:11" x14ac:dyDescent="0.35">
      <c r="A7784" s="2">
        <v>58352</v>
      </c>
      <c r="B7784" s="76" t="s">
        <v>6232</v>
      </c>
      <c r="C7784" s="76" t="s">
        <v>286</v>
      </c>
      <c r="D7784" s="76" t="s">
        <v>5236</v>
      </c>
      <c r="E7784" s="76">
        <v>750</v>
      </c>
      <c r="F7784" s="76">
        <v>12</v>
      </c>
      <c r="G7784" s="77">
        <v>13</v>
      </c>
      <c r="H7784" s="76" t="s">
        <v>3297</v>
      </c>
      <c r="I7784" s="77">
        <v>15.99</v>
      </c>
      <c r="J7784" s="2">
        <v>1</v>
      </c>
      <c r="K7784" s="119" cm="1">
        <f t="array" ref="K7784">ROUND(IF(C7784="Beer",SUM(LOOKUP(2,1/(SRP!$B$7:$B$9&lt;=E7784)/(SRP!$C$7:$C$9&gt;=E7784),SRP!$D$7:$D$9)*(G7784/100)*(E7784/1000)),IF(C7784="Spirits",SUM(LOOKUP(2,1/(SRP!$B$2:$B$6&lt;=E7784)/(SRP!$C$2:$C$6&gt;=E7784),SRP!$D$2:$D$6)*(G7784/100)*(E7784/1000)),IF(AND(C7784="Wine",D7784="Fortified Wines"),SUM(LOOKUP(2,1/(SRP!$B$20:$B$23&lt;=E7784)/(SRP!$C$20:$C$23&gt;=E7784),SRP!$D$20:$D$23)*(G7784/100)*(E7784/1000)),IF(C7784="Wine",SUM(LOOKUP(2,1/(SRP!$B$15:$B$19&lt;=E7784)/(SRP!$C$15:$C$19&gt;=E7784),SRP!$D$15:$D$19)*(G7784/100)*(E7784/1000)),IF(C7784="Ready to Drink",SUM(LOOKUP(2,1/(SRP!$B$10:$B$14&lt;=E7784)/(SRP!$C$10:$C$14&gt;=E7784),SRP!$D$10:$D$14)*(G7784/100)*(E7784/1000)),0))))),2)</f>
        <v>6.81</v>
      </c>
    </row>
    <row r="7785" spans="1:11" x14ac:dyDescent="0.35">
      <c r="A7785" s="2">
        <v>58355</v>
      </c>
      <c r="B7785" s="76" t="s">
        <v>5948</v>
      </c>
      <c r="C7785" s="76" t="s">
        <v>286</v>
      </c>
      <c r="D7785" s="76" t="s">
        <v>5264</v>
      </c>
      <c r="E7785" s="76">
        <v>750</v>
      </c>
      <c r="F7785" s="76">
        <v>12</v>
      </c>
      <c r="G7785" s="77">
        <v>12.8</v>
      </c>
      <c r="H7785" s="76" t="s">
        <v>3297</v>
      </c>
      <c r="I7785" s="77">
        <v>19.989999999999998</v>
      </c>
      <c r="J7785" s="2">
        <v>1</v>
      </c>
      <c r="K7785" s="119" cm="1">
        <f t="array" ref="K7785">ROUND(IF(C7785="Beer",SUM(LOOKUP(2,1/(SRP!$B$7:$B$9&lt;=E7785)/(SRP!$C$7:$C$9&gt;=E7785),SRP!$D$7:$D$9)*(G7785/100)*(E7785/1000)),IF(C7785="Spirits",SUM(LOOKUP(2,1/(SRP!$B$2:$B$6&lt;=E7785)/(SRP!$C$2:$C$6&gt;=E7785),SRP!$D$2:$D$6)*(G7785/100)*(E7785/1000)),IF(AND(C7785="Wine",D7785="Fortified Wines"),SUM(LOOKUP(2,1/(SRP!$B$20:$B$23&lt;=E7785)/(SRP!$C$20:$C$23&gt;=E7785),SRP!$D$20:$D$23)*(G7785/100)*(E7785/1000)),IF(C7785="Wine",SUM(LOOKUP(2,1/(SRP!$B$15:$B$19&lt;=E7785)/(SRP!$C$15:$C$19&gt;=E7785),SRP!$D$15:$D$19)*(G7785/100)*(E7785/1000)),IF(C7785="Ready to Drink",SUM(LOOKUP(2,1/(SRP!$B$10:$B$14&lt;=E7785)/(SRP!$C$10:$C$14&gt;=E7785),SRP!$D$10:$D$14)*(G7785/100)*(E7785/1000)),0))))),2)</f>
        <v>6.7</v>
      </c>
    </row>
    <row r="7786" spans="1:11" x14ac:dyDescent="0.35">
      <c r="A7786" s="2">
        <v>58356</v>
      </c>
      <c r="B7786" s="76" t="s">
        <v>5989</v>
      </c>
      <c r="C7786" s="76" t="s">
        <v>286</v>
      </c>
      <c r="D7786" s="76" t="s">
        <v>5236</v>
      </c>
      <c r="E7786" s="76">
        <v>750</v>
      </c>
      <c r="F7786" s="76">
        <v>12</v>
      </c>
      <c r="G7786" s="77">
        <v>12</v>
      </c>
      <c r="H7786" s="76" t="s">
        <v>3297</v>
      </c>
      <c r="I7786" s="77">
        <v>19.989999999999998</v>
      </c>
      <c r="J7786" s="2">
        <v>1</v>
      </c>
      <c r="K7786" s="119" cm="1">
        <f t="array" ref="K7786">ROUND(IF(C7786="Beer",SUM(LOOKUP(2,1/(SRP!$B$7:$B$9&lt;=E7786)/(SRP!$C$7:$C$9&gt;=E7786),SRP!$D$7:$D$9)*(G7786/100)*(E7786/1000)),IF(C7786="Spirits",SUM(LOOKUP(2,1/(SRP!$B$2:$B$6&lt;=E7786)/(SRP!$C$2:$C$6&gt;=E7786),SRP!$D$2:$D$6)*(G7786/100)*(E7786/1000)),IF(AND(C7786="Wine",D7786="Fortified Wines"),SUM(LOOKUP(2,1/(SRP!$B$20:$B$23&lt;=E7786)/(SRP!$C$20:$C$23&gt;=E7786),SRP!$D$20:$D$23)*(G7786/100)*(E7786/1000)),IF(C7786="Wine",SUM(LOOKUP(2,1/(SRP!$B$15:$B$19&lt;=E7786)/(SRP!$C$15:$C$19&gt;=E7786),SRP!$D$15:$D$19)*(G7786/100)*(E7786/1000)),IF(C7786="Ready to Drink",SUM(LOOKUP(2,1/(SRP!$B$10:$B$14&lt;=E7786)/(SRP!$C$10:$C$14&gt;=E7786),SRP!$D$10:$D$14)*(G7786/100)*(E7786/1000)),0))))),2)</f>
        <v>6.28</v>
      </c>
    </row>
    <row r="7787" spans="1:11" x14ac:dyDescent="0.35">
      <c r="A7787" s="2">
        <v>58387</v>
      </c>
      <c r="B7787" s="76" t="s">
        <v>6233</v>
      </c>
      <c r="C7787" s="76" t="s">
        <v>287</v>
      </c>
      <c r="D7787" s="76" t="s">
        <v>5271</v>
      </c>
      <c r="E7787" s="76">
        <v>2840</v>
      </c>
      <c r="F7787" s="76">
        <v>3</v>
      </c>
      <c r="G7787" s="77">
        <v>4</v>
      </c>
      <c r="H7787" s="76" t="s">
        <v>3324</v>
      </c>
      <c r="I7787" s="77">
        <v>17.79</v>
      </c>
      <c r="J7787" s="2">
        <v>8</v>
      </c>
      <c r="K7787" s="119" cm="1">
        <f t="array" ref="K7787">ROUND(IF(C7787="Beer",SUM(LOOKUP(2,1/(SRP!$B$7:$B$9&lt;=E7787)/(SRP!$C$7:$C$9&gt;=E7787),SRP!$D$7:$D$9)*(G7787/100)*(E7787/1000)),IF(C7787="Spirits",SUM(LOOKUP(2,1/(SRP!$B$2:$B$6&lt;=E7787)/(SRP!$C$2:$C$6&gt;=E7787),SRP!$D$2:$D$6)*(G7787/100)*(E7787/1000)),IF(AND(C7787="Wine",D7787="Fortified Wines"),SUM(LOOKUP(2,1/(SRP!$B$20:$B$23&lt;=E7787)/(SRP!$C$20:$C$23&gt;=E7787),SRP!$D$20:$D$23)*(G7787/100)*(E7787/1000)),IF(C7787="Wine",SUM(LOOKUP(2,1/(SRP!$B$15:$B$19&lt;=E7787)/(SRP!$C$15:$C$19&gt;=E7787),SRP!$D$15:$D$19)*(G7787/100)*(E7787/1000)),IF(C7787="Ready to Drink",SUM(LOOKUP(2,1/(SRP!$B$10:$B$14&lt;=E7787)/(SRP!$C$10:$C$14&gt;=E7787),SRP!$D$10:$D$14)*(G7787/100)*(E7787/1000)),0))))),2)</f>
        <v>7.93</v>
      </c>
    </row>
    <row r="7788" spans="1:11" x14ac:dyDescent="0.35">
      <c r="A7788" s="2">
        <v>58387</v>
      </c>
      <c r="B7788" s="76" t="s">
        <v>6233</v>
      </c>
      <c r="C7788" s="76" t="s">
        <v>287</v>
      </c>
      <c r="D7788" s="76" t="s">
        <v>5271</v>
      </c>
      <c r="E7788" s="76">
        <v>2840</v>
      </c>
      <c r="F7788" s="76">
        <v>3</v>
      </c>
      <c r="G7788" s="77">
        <v>4</v>
      </c>
      <c r="H7788" s="76" t="s">
        <v>3324</v>
      </c>
      <c r="I7788" s="77">
        <v>17.79</v>
      </c>
      <c r="J7788" s="2">
        <v>8</v>
      </c>
      <c r="K7788" s="119" cm="1">
        <f t="array" ref="K7788">ROUND(IF(C7788="Beer",SUM(LOOKUP(2,1/(SRP!$B$7:$B$9&lt;=E7788)/(SRP!$C$7:$C$9&gt;=E7788),SRP!$D$7:$D$9)*(G7788/100)*(E7788/1000)),IF(C7788="Spirits",SUM(LOOKUP(2,1/(SRP!$B$2:$B$6&lt;=E7788)/(SRP!$C$2:$C$6&gt;=E7788),SRP!$D$2:$D$6)*(G7788/100)*(E7788/1000)),IF(AND(C7788="Wine",D7788="Fortified Wines"),SUM(LOOKUP(2,1/(SRP!$B$20:$B$23&lt;=E7788)/(SRP!$C$20:$C$23&gt;=E7788),SRP!$D$20:$D$23)*(G7788/100)*(E7788/1000)),IF(C7788="Wine",SUM(LOOKUP(2,1/(SRP!$B$15:$B$19&lt;=E7788)/(SRP!$C$15:$C$19&gt;=E7788),SRP!$D$15:$D$19)*(G7788/100)*(E7788/1000)),IF(C7788="Ready to Drink",SUM(LOOKUP(2,1/(SRP!$B$10:$B$14&lt;=E7788)/(SRP!$C$10:$C$14&gt;=E7788),SRP!$D$10:$D$14)*(G7788/100)*(E7788/1000)),0))))),2)</f>
        <v>7.93</v>
      </c>
    </row>
    <row r="7789" spans="1:11" x14ac:dyDescent="0.35">
      <c r="A7789" s="2">
        <v>58390</v>
      </c>
      <c r="B7789" s="76" t="s">
        <v>6234</v>
      </c>
      <c r="C7789" s="76" t="s">
        <v>287</v>
      </c>
      <c r="D7789" s="76" t="s">
        <v>5230</v>
      </c>
      <c r="E7789" s="76">
        <v>710</v>
      </c>
      <c r="F7789" s="76">
        <v>12</v>
      </c>
      <c r="G7789" s="77">
        <v>5</v>
      </c>
      <c r="H7789" s="76" t="s">
        <v>3324</v>
      </c>
      <c r="I7789" s="77">
        <v>4.49</v>
      </c>
      <c r="J7789" s="2">
        <v>1</v>
      </c>
      <c r="K7789" s="119" cm="1">
        <f t="array" ref="K7789">ROUND(IF(C7789="Beer",SUM(LOOKUP(2,1/(SRP!$B$7:$B$9&lt;=E7789)/(SRP!$C$7:$C$9&gt;=E7789),SRP!$D$7:$D$9)*(G7789/100)*(E7789/1000)),IF(C7789="Spirits",SUM(LOOKUP(2,1/(SRP!$B$2:$B$6&lt;=E7789)/(SRP!$C$2:$C$6&gt;=E7789),SRP!$D$2:$D$6)*(G7789/100)*(E7789/1000)),IF(AND(C7789="Wine",D7789="Fortified Wines"),SUM(LOOKUP(2,1/(SRP!$B$20:$B$23&lt;=E7789)/(SRP!$C$20:$C$23&gt;=E7789),SRP!$D$20:$D$23)*(G7789/100)*(E7789/1000)),IF(C7789="Wine",SUM(LOOKUP(2,1/(SRP!$B$15:$B$19&lt;=E7789)/(SRP!$C$15:$C$19&gt;=E7789),SRP!$D$15:$D$19)*(G7789/100)*(E7789/1000)),IF(C7789="Ready to Drink",SUM(LOOKUP(2,1/(SRP!$B$10:$B$14&lt;=E7789)/(SRP!$C$10:$C$14&gt;=E7789),SRP!$D$10:$D$14)*(G7789/100)*(E7789/1000)),0))))),2)</f>
        <v>2.48</v>
      </c>
    </row>
    <row r="7790" spans="1:11" x14ac:dyDescent="0.35">
      <c r="A7790" s="2">
        <v>58390</v>
      </c>
      <c r="B7790" s="76" t="s">
        <v>6234</v>
      </c>
      <c r="C7790" s="76" t="s">
        <v>287</v>
      </c>
      <c r="D7790" s="76" t="s">
        <v>5230</v>
      </c>
      <c r="E7790" s="76">
        <v>710</v>
      </c>
      <c r="F7790" s="76">
        <v>12</v>
      </c>
      <c r="G7790" s="77">
        <v>5</v>
      </c>
      <c r="H7790" s="76" t="s">
        <v>3324</v>
      </c>
      <c r="I7790" s="77">
        <v>4.49</v>
      </c>
      <c r="J7790" s="2">
        <v>1</v>
      </c>
      <c r="K7790" s="119" cm="1">
        <f t="array" ref="K7790">ROUND(IF(C7790="Beer",SUM(LOOKUP(2,1/(SRP!$B$7:$B$9&lt;=E7790)/(SRP!$C$7:$C$9&gt;=E7790),SRP!$D$7:$D$9)*(G7790/100)*(E7790/1000)),IF(C7790="Spirits",SUM(LOOKUP(2,1/(SRP!$B$2:$B$6&lt;=E7790)/(SRP!$C$2:$C$6&gt;=E7790),SRP!$D$2:$D$6)*(G7790/100)*(E7790/1000)),IF(AND(C7790="Wine",D7790="Fortified Wines"),SUM(LOOKUP(2,1/(SRP!$B$20:$B$23&lt;=E7790)/(SRP!$C$20:$C$23&gt;=E7790),SRP!$D$20:$D$23)*(G7790/100)*(E7790/1000)),IF(C7790="Wine",SUM(LOOKUP(2,1/(SRP!$B$15:$B$19&lt;=E7790)/(SRP!$C$15:$C$19&gt;=E7790),SRP!$D$15:$D$19)*(G7790/100)*(E7790/1000)),IF(C7790="Ready to Drink",SUM(LOOKUP(2,1/(SRP!$B$10:$B$14&lt;=E7790)/(SRP!$C$10:$C$14&gt;=E7790),SRP!$D$10:$D$14)*(G7790/100)*(E7790/1000)),0))))),2)</f>
        <v>2.48</v>
      </c>
    </row>
    <row r="7791" spans="1:11" x14ac:dyDescent="0.35">
      <c r="A7791" s="2">
        <v>58402</v>
      </c>
      <c r="B7791" s="76" t="s">
        <v>161</v>
      </c>
      <c r="C7791" s="76" t="s">
        <v>286</v>
      </c>
      <c r="D7791" s="76" t="s">
        <v>5253</v>
      </c>
      <c r="E7791" s="76">
        <v>750</v>
      </c>
      <c r="F7791" s="76">
        <v>12</v>
      </c>
      <c r="G7791" s="77">
        <v>10</v>
      </c>
      <c r="H7791" s="76" t="s">
        <v>3292</v>
      </c>
      <c r="I7791" s="77">
        <v>16.989999999999998</v>
      </c>
      <c r="J7791" s="2">
        <v>1</v>
      </c>
      <c r="K7791" s="119" cm="1">
        <f t="array" ref="K7791">ROUND(IF(C7791="Beer",SUM(LOOKUP(2,1/(SRP!$B$7:$B$9&lt;=E7791)/(SRP!$C$7:$C$9&gt;=E7791),SRP!$D$7:$D$9)*(G7791/100)*(E7791/1000)),IF(C7791="Spirits",SUM(LOOKUP(2,1/(SRP!$B$2:$B$6&lt;=E7791)/(SRP!$C$2:$C$6&gt;=E7791),SRP!$D$2:$D$6)*(G7791/100)*(E7791/1000)),IF(AND(C7791="Wine",D7791="Fortified Wines"),SUM(LOOKUP(2,1/(SRP!$B$20:$B$23&lt;=E7791)/(SRP!$C$20:$C$23&gt;=E7791),SRP!$D$20:$D$23)*(G7791/100)*(E7791/1000)),IF(C7791="Wine",SUM(LOOKUP(2,1/(SRP!$B$15:$B$19&lt;=E7791)/(SRP!$C$15:$C$19&gt;=E7791),SRP!$D$15:$D$19)*(G7791/100)*(E7791/1000)),IF(C7791="Ready to Drink",SUM(LOOKUP(2,1/(SRP!$B$10:$B$14&lt;=E7791)/(SRP!$C$10:$C$14&gt;=E7791),SRP!$D$10:$D$14)*(G7791/100)*(E7791/1000)),0))))),2)</f>
        <v>5.24</v>
      </c>
    </row>
    <row r="7792" spans="1:11" x14ac:dyDescent="0.35">
      <c r="A7792" s="2">
        <v>58404</v>
      </c>
      <c r="B7792" s="76" t="s">
        <v>6</v>
      </c>
      <c r="C7792" s="76" t="s">
        <v>285</v>
      </c>
      <c r="D7792" s="76" t="s">
        <v>6931</v>
      </c>
      <c r="E7792" s="76">
        <v>1750</v>
      </c>
      <c r="F7792" s="76">
        <v>6</v>
      </c>
      <c r="G7792" s="77">
        <v>40</v>
      </c>
      <c r="H7792" s="76" t="s">
        <v>3303</v>
      </c>
      <c r="I7792" s="77">
        <v>52.49</v>
      </c>
      <c r="J7792" s="2">
        <v>1</v>
      </c>
      <c r="K7792" s="119" cm="1">
        <f t="array" ref="K7792">ROUND(IF(C7792="Beer",SUM(LOOKUP(2,1/(SRP!$B$7:$B$9&lt;=E7792)/(SRP!$C$7:$C$9&gt;=E7792),SRP!$D$7:$D$9)*(G7792/100)*(E7792/1000)),IF(C7792="Spirits",SUM(LOOKUP(2,1/(SRP!$B$2:$B$6&lt;=E7792)/(SRP!$C$2:$C$6&gt;=E7792),SRP!$D$2:$D$6)*(G7792/100)*(E7792/1000)),IF(AND(C7792="Wine",D7792="Fortified Wines"),SUM(LOOKUP(2,1/(SRP!$B$20:$B$23&lt;=E7792)/(SRP!$C$20:$C$23&gt;=E7792),SRP!$D$20:$D$23)*(G7792/100)*(E7792/1000)),IF(C7792="Wine",SUM(LOOKUP(2,1/(SRP!$B$15:$B$19&lt;=E7792)/(SRP!$C$15:$C$19&gt;=E7792),SRP!$D$15:$D$19)*(G7792/100)*(E7792/1000)),IF(C7792="Ready to Drink",SUM(LOOKUP(2,1/(SRP!$B$10:$B$14&lt;=E7792)/(SRP!$C$10:$C$14&gt;=E7792),SRP!$D$10:$D$14)*(G7792/100)*(E7792/1000)),0))))),2)</f>
        <v>48.87</v>
      </c>
    </row>
    <row r="7793" spans="1:11" x14ac:dyDescent="0.35">
      <c r="A7793" s="2">
        <v>58407</v>
      </c>
      <c r="B7793" s="76" t="s">
        <v>6235</v>
      </c>
      <c r="C7793" s="76" t="s">
        <v>287</v>
      </c>
      <c r="D7793" s="76" t="s">
        <v>5266</v>
      </c>
      <c r="E7793" s="76">
        <v>750</v>
      </c>
      <c r="F7793" s="76">
        <v>12</v>
      </c>
      <c r="G7793" s="77">
        <v>5</v>
      </c>
      <c r="H7793" s="76" t="s">
        <v>3382</v>
      </c>
      <c r="I7793" s="77">
        <v>8</v>
      </c>
      <c r="J7793" s="2">
        <v>1</v>
      </c>
      <c r="K7793" s="119" cm="1">
        <f t="array" ref="K7793">ROUND(IF(C7793="Beer",SUM(LOOKUP(2,1/(SRP!$B$7:$B$9&lt;=E7793)/(SRP!$C$7:$C$9&gt;=E7793),SRP!$D$7:$D$9)*(G7793/100)*(E7793/1000)),IF(C7793="Spirits",SUM(LOOKUP(2,1/(SRP!$B$2:$B$6&lt;=E7793)/(SRP!$C$2:$C$6&gt;=E7793),SRP!$D$2:$D$6)*(G7793/100)*(E7793/1000)),IF(AND(C7793="Wine",D7793="Fortified Wines"),SUM(LOOKUP(2,1/(SRP!$B$20:$B$23&lt;=E7793)/(SRP!$C$20:$C$23&gt;=E7793),SRP!$D$20:$D$23)*(G7793/100)*(E7793/1000)),IF(C7793="Wine",SUM(LOOKUP(2,1/(SRP!$B$15:$B$19&lt;=E7793)/(SRP!$C$15:$C$19&gt;=E7793),SRP!$D$15:$D$19)*(G7793/100)*(E7793/1000)),IF(C7793="Ready to Drink",SUM(LOOKUP(2,1/(SRP!$B$10:$B$14&lt;=E7793)/(SRP!$C$10:$C$14&gt;=E7793),SRP!$D$10:$D$14)*(G7793/100)*(E7793/1000)),0))))),2)</f>
        <v>2.62</v>
      </c>
    </row>
    <row r="7794" spans="1:11" x14ac:dyDescent="0.35">
      <c r="A7794" s="2">
        <v>58407</v>
      </c>
      <c r="B7794" s="76" t="s">
        <v>6235</v>
      </c>
      <c r="C7794" s="76" t="s">
        <v>287</v>
      </c>
      <c r="D7794" s="76" t="s">
        <v>5266</v>
      </c>
      <c r="E7794" s="76">
        <v>750</v>
      </c>
      <c r="F7794" s="76">
        <v>12</v>
      </c>
      <c r="G7794" s="77">
        <v>5</v>
      </c>
      <c r="H7794" s="76" t="s">
        <v>3382</v>
      </c>
      <c r="I7794" s="77">
        <v>8</v>
      </c>
      <c r="J7794" s="2">
        <v>1</v>
      </c>
      <c r="K7794" s="119" cm="1">
        <f t="array" ref="K7794">ROUND(IF(C7794="Beer",SUM(LOOKUP(2,1/(SRP!$B$7:$B$9&lt;=E7794)/(SRP!$C$7:$C$9&gt;=E7794),SRP!$D$7:$D$9)*(G7794/100)*(E7794/1000)),IF(C7794="Spirits",SUM(LOOKUP(2,1/(SRP!$B$2:$B$6&lt;=E7794)/(SRP!$C$2:$C$6&gt;=E7794),SRP!$D$2:$D$6)*(G7794/100)*(E7794/1000)),IF(AND(C7794="Wine",D7794="Fortified Wines"),SUM(LOOKUP(2,1/(SRP!$B$20:$B$23&lt;=E7794)/(SRP!$C$20:$C$23&gt;=E7794),SRP!$D$20:$D$23)*(G7794/100)*(E7794/1000)),IF(C7794="Wine",SUM(LOOKUP(2,1/(SRP!$B$15:$B$19&lt;=E7794)/(SRP!$C$15:$C$19&gt;=E7794),SRP!$D$15:$D$19)*(G7794/100)*(E7794/1000)),IF(C7794="Ready to Drink",SUM(LOOKUP(2,1/(SRP!$B$10:$B$14&lt;=E7794)/(SRP!$C$10:$C$14&gt;=E7794),SRP!$D$10:$D$14)*(G7794/100)*(E7794/1000)),0))))),2)</f>
        <v>2.62</v>
      </c>
    </row>
    <row r="7795" spans="1:11" x14ac:dyDescent="0.35">
      <c r="A7795" s="2">
        <v>58413</v>
      </c>
      <c r="B7795" s="76" t="s">
        <v>6236</v>
      </c>
      <c r="C7795" s="76" t="s">
        <v>287</v>
      </c>
      <c r="D7795" s="76" t="s">
        <v>5240</v>
      </c>
      <c r="E7795" s="76">
        <v>473</v>
      </c>
      <c r="F7795" s="76">
        <v>24</v>
      </c>
      <c r="G7795" s="77">
        <v>6.2</v>
      </c>
      <c r="H7795" s="76" t="s">
        <v>3367</v>
      </c>
      <c r="I7795" s="77">
        <v>5.0999999999999996</v>
      </c>
      <c r="J7795" s="2">
        <v>1</v>
      </c>
      <c r="K7795" s="119" cm="1">
        <f t="array" ref="K7795">ROUND(IF(C7795="Beer",SUM(LOOKUP(2,1/(SRP!$B$7:$B$9&lt;=E7795)/(SRP!$C$7:$C$9&gt;=E7795),SRP!$D$7:$D$9)*(G7795/100)*(E7795/1000)),IF(C7795="Spirits",SUM(LOOKUP(2,1/(SRP!$B$2:$B$6&lt;=E7795)/(SRP!$C$2:$C$6&gt;=E7795),SRP!$D$2:$D$6)*(G7795/100)*(E7795/1000)),IF(AND(C7795="Wine",D7795="Fortified Wines"),SUM(LOOKUP(2,1/(SRP!$B$20:$B$23&lt;=E7795)/(SRP!$C$20:$C$23&gt;=E7795),SRP!$D$20:$D$23)*(G7795/100)*(E7795/1000)),IF(C7795="Wine",SUM(LOOKUP(2,1/(SRP!$B$15:$B$19&lt;=E7795)/(SRP!$C$15:$C$19&gt;=E7795),SRP!$D$15:$D$19)*(G7795/100)*(E7795/1000)),IF(C7795="Ready to Drink",SUM(LOOKUP(2,1/(SRP!$B$10:$B$14&lt;=E7795)/(SRP!$C$10:$C$14&gt;=E7795),SRP!$D$10:$D$14)*(G7795/100)*(E7795/1000)),0))))),2)</f>
        <v>2.0499999999999998</v>
      </c>
    </row>
    <row r="7796" spans="1:11" x14ac:dyDescent="0.35">
      <c r="A7796" s="2">
        <v>58413</v>
      </c>
      <c r="B7796" s="76" t="s">
        <v>6236</v>
      </c>
      <c r="C7796" s="76" t="s">
        <v>287</v>
      </c>
      <c r="D7796" s="76" t="s">
        <v>5240</v>
      </c>
      <c r="E7796" s="76">
        <v>473</v>
      </c>
      <c r="F7796" s="76">
        <v>24</v>
      </c>
      <c r="G7796" s="77">
        <v>6.2</v>
      </c>
      <c r="H7796" s="76" t="s">
        <v>3367</v>
      </c>
      <c r="I7796" s="77">
        <v>5.0999999999999996</v>
      </c>
      <c r="J7796" s="2">
        <v>1</v>
      </c>
      <c r="K7796" s="119" cm="1">
        <f t="array" ref="K7796">ROUND(IF(C7796="Beer",SUM(LOOKUP(2,1/(SRP!$B$7:$B$9&lt;=E7796)/(SRP!$C$7:$C$9&gt;=E7796),SRP!$D$7:$D$9)*(G7796/100)*(E7796/1000)),IF(C7796="Spirits",SUM(LOOKUP(2,1/(SRP!$B$2:$B$6&lt;=E7796)/(SRP!$C$2:$C$6&gt;=E7796),SRP!$D$2:$D$6)*(G7796/100)*(E7796/1000)),IF(AND(C7796="Wine",D7796="Fortified Wines"),SUM(LOOKUP(2,1/(SRP!$B$20:$B$23&lt;=E7796)/(SRP!$C$20:$C$23&gt;=E7796),SRP!$D$20:$D$23)*(G7796/100)*(E7796/1000)),IF(C7796="Wine",SUM(LOOKUP(2,1/(SRP!$B$15:$B$19&lt;=E7796)/(SRP!$C$15:$C$19&gt;=E7796),SRP!$D$15:$D$19)*(G7796/100)*(E7796/1000)),IF(C7796="Ready to Drink",SUM(LOOKUP(2,1/(SRP!$B$10:$B$14&lt;=E7796)/(SRP!$C$10:$C$14&gt;=E7796),SRP!$D$10:$D$14)*(G7796/100)*(E7796/1000)),0))))),2)</f>
        <v>2.0499999999999998</v>
      </c>
    </row>
    <row r="7797" spans="1:11" x14ac:dyDescent="0.35">
      <c r="A7797" s="2">
        <v>58416</v>
      </c>
      <c r="B7797" s="76" t="s">
        <v>6237</v>
      </c>
      <c r="C7797" s="76" t="s">
        <v>287</v>
      </c>
      <c r="D7797" s="76" t="s">
        <v>5271</v>
      </c>
      <c r="E7797" s="76">
        <v>473</v>
      </c>
      <c r="F7797" s="76">
        <v>24</v>
      </c>
      <c r="G7797" s="77">
        <v>4</v>
      </c>
      <c r="H7797" s="76" t="s">
        <v>3382</v>
      </c>
      <c r="I7797" s="77">
        <v>3</v>
      </c>
      <c r="J7797" s="2">
        <v>1</v>
      </c>
      <c r="K7797" s="119" cm="1">
        <f t="array" ref="K7797">ROUND(IF(C7797="Beer",SUM(LOOKUP(2,1/(SRP!$B$7:$B$9&lt;=E7797)/(SRP!$C$7:$C$9&gt;=E7797),SRP!$D$7:$D$9)*(G7797/100)*(E7797/1000)),IF(C7797="Spirits",SUM(LOOKUP(2,1/(SRP!$B$2:$B$6&lt;=E7797)/(SRP!$C$2:$C$6&gt;=E7797),SRP!$D$2:$D$6)*(G7797/100)*(E7797/1000)),IF(AND(C7797="Wine",D7797="Fortified Wines"),SUM(LOOKUP(2,1/(SRP!$B$20:$B$23&lt;=E7797)/(SRP!$C$20:$C$23&gt;=E7797),SRP!$D$20:$D$23)*(G7797/100)*(E7797/1000)),IF(C7797="Wine",SUM(LOOKUP(2,1/(SRP!$B$15:$B$19&lt;=E7797)/(SRP!$C$15:$C$19&gt;=E7797),SRP!$D$15:$D$19)*(G7797/100)*(E7797/1000)),IF(C7797="Ready to Drink",SUM(LOOKUP(2,1/(SRP!$B$10:$B$14&lt;=E7797)/(SRP!$C$10:$C$14&gt;=E7797),SRP!$D$10:$D$14)*(G7797/100)*(E7797/1000)),0))))),2)</f>
        <v>1.32</v>
      </c>
    </row>
    <row r="7798" spans="1:11" x14ac:dyDescent="0.35">
      <c r="A7798" s="2">
        <v>58416</v>
      </c>
      <c r="B7798" s="76" t="s">
        <v>6237</v>
      </c>
      <c r="C7798" s="76" t="s">
        <v>287</v>
      </c>
      <c r="D7798" s="76" t="s">
        <v>5271</v>
      </c>
      <c r="E7798" s="76">
        <v>473</v>
      </c>
      <c r="F7798" s="76">
        <v>24</v>
      </c>
      <c r="G7798" s="77">
        <v>4</v>
      </c>
      <c r="H7798" s="76" t="s">
        <v>3382</v>
      </c>
      <c r="I7798" s="77">
        <v>3</v>
      </c>
      <c r="J7798" s="2">
        <v>1</v>
      </c>
      <c r="K7798" s="119" cm="1">
        <f t="array" ref="K7798">ROUND(IF(C7798="Beer",SUM(LOOKUP(2,1/(SRP!$B$7:$B$9&lt;=E7798)/(SRP!$C$7:$C$9&gt;=E7798),SRP!$D$7:$D$9)*(G7798/100)*(E7798/1000)),IF(C7798="Spirits",SUM(LOOKUP(2,1/(SRP!$B$2:$B$6&lt;=E7798)/(SRP!$C$2:$C$6&gt;=E7798),SRP!$D$2:$D$6)*(G7798/100)*(E7798/1000)),IF(AND(C7798="Wine",D7798="Fortified Wines"),SUM(LOOKUP(2,1/(SRP!$B$20:$B$23&lt;=E7798)/(SRP!$C$20:$C$23&gt;=E7798),SRP!$D$20:$D$23)*(G7798/100)*(E7798/1000)),IF(C7798="Wine",SUM(LOOKUP(2,1/(SRP!$B$15:$B$19&lt;=E7798)/(SRP!$C$15:$C$19&gt;=E7798),SRP!$D$15:$D$19)*(G7798/100)*(E7798/1000)),IF(C7798="Ready to Drink",SUM(LOOKUP(2,1/(SRP!$B$10:$B$14&lt;=E7798)/(SRP!$C$10:$C$14&gt;=E7798),SRP!$D$10:$D$14)*(G7798/100)*(E7798/1000)),0))))),2)</f>
        <v>1.32</v>
      </c>
    </row>
    <row r="7799" spans="1:11" x14ac:dyDescent="0.35">
      <c r="A7799" s="2">
        <v>58424</v>
      </c>
      <c r="B7799" s="76" t="s">
        <v>6238</v>
      </c>
      <c r="C7799" s="76" t="s">
        <v>287</v>
      </c>
      <c r="D7799" s="76" t="s">
        <v>5266</v>
      </c>
      <c r="E7799" s="76">
        <v>473</v>
      </c>
      <c r="F7799" s="76">
        <v>24</v>
      </c>
      <c r="G7799" s="77">
        <v>4.7</v>
      </c>
      <c r="H7799" s="76" t="s">
        <v>5562</v>
      </c>
      <c r="I7799" s="77">
        <v>4.25</v>
      </c>
      <c r="J7799" s="2">
        <v>1</v>
      </c>
      <c r="K7799" s="119" cm="1">
        <f t="array" ref="K7799">ROUND(IF(C7799="Beer",SUM(LOOKUP(2,1/(SRP!$B$7:$B$9&lt;=E7799)/(SRP!$C$7:$C$9&gt;=E7799),SRP!$D$7:$D$9)*(G7799/100)*(E7799/1000)),IF(C7799="Spirits",SUM(LOOKUP(2,1/(SRP!$B$2:$B$6&lt;=E7799)/(SRP!$C$2:$C$6&gt;=E7799),SRP!$D$2:$D$6)*(G7799/100)*(E7799/1000)),IF(AND(C7799="Wine",D7799="Fortified Wines"),SUM(LOOKUP(2,1/(SRP!$B$20:$B$23&lt;=E7799)/(SRP!$C$20:$C$23&gt;=E7799),SRP!$D$20:$D$23)*(G7799/100)*(E7799/1000)),IF(C7799="Wine",SUM(LOOKUP(2,1/(SRP!$B$15:$B$19&lt;=E7799)/(SRP!$C$15:$C$19&gt;=E7799),SRP!$D$15:$D$19)*(G7799/100)*(E7799/1000)),IF(C7799="Ready to Drink",SUM(LOOKUP(2,1/(SRP!$B$10:$B$14&lt;=E7799)/(SRP!$C$10:$C$14&gt;=E7799),SRP!$D$10:$D$14)*(G7799/100)*(E7799/1000)),0))))),2)</f>
        <v>1.55</v>
      </c>
    </row>
    <row r="7800" spans="1:11" x14ac:dyDescent="0.35">
      <c r="A7800" s="2">
        <v>58424</v>
      </c>
      <c r="B7800" s="76" t="s">
        <v>6238</v>
      </c>
      <c r="C7800" s="76" t="s">
        <v>287</v>
      </c>
      <c r="D7800" s="76" t="s">
        <v>5266</v>
      </c>
      <c r="E7800" s="76">
        <v>473</v>
      </c>
      <c r="F7800" s="76">
        <v>24</v>
      </c>
      <c r="G7800" s="77">
        <v>4.7</v>
      </c>
      <c r="H7800" s="76" t="s">
        <v>5562</v>
      </c>
      <c r="I7800" s="77">
        <v>4.25</v>
      </c>
      <c r="J7800" s="2">
        <v>1</v>
      </c>
      <c r="K7800" s="119" cm="1">
        <f t="array" ref="K7800">ROUND(IF(C7800="Beer",SUM(LOOKUP(2,1/(SRP!$B$7:$B$9&lt;=E7800)/(SRP!$C$7:$C$9&gt;=E7800),SRP!$D$7:$D$9)*(G7800/100)*(E7800/1000)),IF(C7800="Spirits",SUM(LOOKUP(2,1/(SRP!$B$2:$B$6&lt;=E7800)/(SRP!$C$2:$C$6&gt;=E7800),SRP!$D$2:$D$6)*(G7800/100)*(E7800/1000)),IF(AND(C7800="Wine",D7800="Fortified Wines"),SUM(LOOKUP(2,1/(SRP!$B$20:$B$23&lt;=E7800)/(SRP!$C$20:$C$23&gt;=E7800),SRP!$D$20:$D$23)*(G7800/100)*(E7800/1000)),IF(C7800="Wine",SUM(LOOKUP(2,1/(SRP!$B$15:$B$19&lt;=E7800)/(SRP!$C$15:$C$19&gt;=E7800),SRP!$D$15:$D$19)*(G7800/100)*(E7800/1000)),IF(C7800="Ready to Drink",SUM(LOOKUP(2,1/(SRP!$B$10:$B$14&lt;=E7800)/(SRP!$C$10:$C$14&gt;=E7800),SRP!$D$10:$D$14)*(G7800/100)*(E7800/1000)),0))))),2)</f>
        <v>1.55</v>
      </c>
    </row>
    <row r="7801" spans="1:11" x14ac:dyDescent="0.35">
      <c r="A7801" s="2">
        <v>58425</v>
      </c>
      <c r="B7801" s="76" t="s">
        <v>6239</v>
      </c>
      <c r="C7801" s="76" t="s">
        <v>287</v>
      </c>
      <c r="D7801" s="76" t="s">
        <v>5266</v>
      </c>
      <c r="E7801" s="76">
        <v>473</v>
      </c>
      <c r="F7801" s="76">
        <v>24</v>
      </c>
      <c r="G7801" s="77">
        <v>5.3</v>
      </c>
      <c r="H7801" s="76" t="s">
        <v>5562</v>
      </c>
      <c r="I7801" s="77">
        <v>4.25</v>
      </c>
      <c r="J7801" s="2">
        <v>1</v>
      </c>
      <c r="K7801" s="119" cm="1">
        <f t="array" ref="K7801">ROUND(IF(C7801="Beer",SUM(LOOKUP(2,1/(SRP!$B$7:$B$9&lt;=E7801)/(SRP!$C$7:$C$9&gt;=E7801),SRP!$D$7:$D$9)*(G7801/100)*(E7801/1000)),IF(C7801="Spirits",SUM(LOOKUP(2,1/(SRP!$B$2:$B$6&lt;=E7801)/(SRP!$C$2:$C$6&gt;=E7801),SRP!$D$2:$D$6)*(G7801/100)*(E7801/1000)),IF(AND(C7801="Wine",D7801="Fortified Wines"),SUM(LOOKUP(2,1/(SRP!$B$20:$B$23&lt;=E7801)/(SRP!$C$20:$C$23&gt;=E7801),SRP!$D$20:$D$23)*(G7801/100)*(E7801/1000)),IF(C7801="Wine",SUM(LOOKUP(2,1/(SRP!$B$15:$B$19&lt;=E7801)/(SRP!$C$15:$C$19&gt;=E7801),SRP!$D$15:$D$19)*(G7801/100)*(E7801/1000)),IF(C7801="Ready to Drink",SUM(LOOKUP(2,1/(SRP!$B$10:$B$14&lt;=E7801)/(SRP!$C$10:$C$14&gt;=E7801),SRP!$D$10:$D$14)*(G7801/100)*(E7801/1000)),0))))),2)</f>
        <v>1.75</v>
      </c>
    </row>
    <row r="7802" spans="1:11" x14ac:dyDescent="0.35">
      <c r="A7802" s="2">
        <v>58425</v>
      </c>
      <c r="B7802" s="76" t="s">
        <v>6239</v>
      </c>
      <c r="C7802" s="76" t="s">
        <v>287</v>
      </c>
      <c r="D7802" s="76" t="s">
        <v>5266</v>
      </c>
      <c r="E7802" s="76">
        <v>473</v>
      </c>
      <c r="F7802" s="76">
        <v>24</v>
      </c>
      <c r="G7802" s="77">
        <v>5.3</v>
      </c>
      <c r="H7802" s="76" t="s">
        <v>5562</v>
      </c>
      <c r="I7802" s="77">
        <v>4.25</v>
      </c>
      <c r="J7802" s="2">
        <v>1</v>
      </c>
      <c r="K7802" s="119" cm="1">
        <f t="array" ref="K7802">ROUND(IF(C7802="Beer",SUM(LOOKUP(2,1/(SRP!$B$7:$B$9&lt;=E7802)/(SRP!$C$7:$C$9&gt;=E7802),SRP!$D$7:$D$9)*(G7802/100)*(E7802/1000)),IF(C7802="Spirits",SUM(LOOKUP(2,1/(SRP!$B$2:$B$6&lt;=E7802)/(SRP!$C$2:$C$6&gt;=E7802),SRP!$D$2:$D$6)*(G7802/100)*(E7802/1000)),IF(AND(C7802="Wine",D7802="Fortified Wines"),SUM(LOOKUP(2,1/(SRP!$B$20:$B$23&lt;=E7802)/(SRP!$C$20:$C$23&gt;=E7802),SRP!$D$20:$D$23)*(G7802/100)*(E7802/1000)),IF(C7802="Wine",SUM(LOOKUP(2,1/(SRP!$B$15:$B$19&lt;=E7802)/(SRP!$C$15:$C$19&gt;=E7802),SRP!$D$15:$D$19)*(G7802/100)*(E7802/1000)),IF(C7802="Ready to Drink",SUM(LOOKUP(2,1/(SRP!$B$10:$B$14&lt;=E7802)/(SRP!$C$10:$C$14&gt;=E7802),SRP!$D$10:$D$14)*(G7802/100)*(E7802/1000)),0))))),2)</f>
        <v>1.75</v>
      </c>
    </row>
    <row r="7803" spans="1:11" x14ac:dyDescent="0.35">
      <c r="A7803" s="2">
        <v>58427</v>
      </c>
      <c r="B7803" s="76" t="s">
        <v>6240</v>
      </c>
      <c r="C7803" s="76" t="s">
        <v>287</v>
      </c>
      <c r="D7803" s="76" t="s">
        <v>5271</v>
      </c>
      <c r="E7803" s="76">
        <v>473</v>
      </c>
      <c r="F7803" s="76">
        <v>24</v>
      </c>
      <c r="G7803" s="77">
        <v>4</v>
      </c>
      <c r="H7803" s="76" t="s">
        <v>3360</v>
      </c>
      <c r="I7803" s="77">
        <v>3.79</v>
      </c>
      <c r="J7803" s="2">
        <v>1</v>
      </c>
      <c r="K7803" s="119" cm="1">
        <f t="array" ref="K7803">ROUND(IF(C7803="Beer",SUM(LOOKUP(2,1/(SRP!$B$7:$B$9&lt;=E7803)/(SRP!$C$7:$C$9&gt;=E7803),SRP!$D$7:$D$9)*(G7803/100)*(E7803/1000)),IF(C7803="Spirits",SUM(LOOKUP(2,1/(SRP!$B$2:$B$6&lt;=E7803)/(SRP!$C$2:$C$6&gt;=E7803),SRP!$D$2:$D$6)*(G7803/100)*(E7803/1000)),IF(AND(C7803="Wine",D7803="Fortified Wines"),SUM(LOOKUP(2,1/(SRP!$B$20:$B$23&lt;=E7803)/(SRP!$C$20:$C$23&gt;=E7803),SRP!$D$20:$D$23)*(G7803/100)*(E7803/1000)),IF(C7803="Wine",SUM(LOOKUP(2,1/(SRP!$B$15:$B$19&lt;=E7803)/(SRP!$C$15:$C$19&gt;=E7803),SRP!$D$15:$D$19)*(G7803/100)*(E7803/1000)),IF(C7803="Ready to Drink",SUM(LOOKUP(2,1/(SRP!$B$10:$B$14&lt;=E7803)/(SRP!$C$10:$C$14&gt;=E7803),SRP!$D$10:$D$14)*(G7803/100)*(E7803/1000)),0))))),2)</f>
        <v>1.32</v>
      </c>
    </row>
    <row r="7804" spans="1:11" x14ac:dyDescent="0.35">
      <c r="A7804" s="2">
        <v>58427</v>
      </c>
      <c r="B7804" s="76" t="s">
        <v>6240</v>
      </c>
      <c r="C7804" s="76" t="s">
        <v>287</v>
      </c>
      <c r="D7804" s="76" t="s">
        <v>5271</v>
      </c>
      <c r="E7804" s="76">
        <v>473</v>
      </c>
      <c r="F7804" s="76">
        <v>24</v>
      </c>
      <c r="G7804" s="77">
        <v>4</v>
      </c>
      <c r="H7804" s="76" t="s">
        <v>3360</v>
      </c>
      <c r="I7804" s="77">
        <v>3.79</v>
      </c>
      <c r="J7804" s="2">
        <v>1</v>
      </c>
      <c r="K7804" s="119" cm="1">
        <f t="array" ref="K7804">ROUND(IF(C7804="Beer",SUM(LOOKUP(2,1/(SRP!$B$7:$B$9&lt;=E7804)/(SRP!$C$7:$C$9&gt;=E7804),SRP!$D$7:$D$9)*(G7804/100)*(E7804/1000)),IF(C7804="Spirits",SUM(LOOKUP(2,1/(SRP!$B$2:$B$6&lt;=E7804)/(SRP!$C$2:$C$6&gt;=E7804),SRP!$D$2:$D$6)*(G7804/100)*(E7804/1000)),IF(AND(C7804="Wine",D7804="Fortified Wines"),SUM(LOOKUP(2,1/(SRP!$B$20:$B$23&lt;=E7804)/(SRP!$C$20:$C$23&gt;=E7804),SRP!$D$20:$D$23)*(G7804/100)*(E7804/1000)),IF(C7804="Wine",SUM(LOOKUP(2,1/(SRP!$B$15:$B$19&lt;=E7804)/(SRP!$C$15:$C$19&gt;=E7804),SRP!$D$15:$D$19)*(G7804/100)*(E7804/1000)),IF(C7804="Ready to Drink",SUM(LOOKUP(2,1/(SRP!$B$10:$B$14&lt;=E7804)/(SRP!$C$10:$C$14&gt;=E7804),SRP!$D$10:$D$14)*(G7804/100)*(E7804/1000)),0))))),2)</f>
        <v>1.32</v>
      </c>
    </row>
    <row r="7805" spans="1:11" x14ac:dyDescent="0.35">
      <c r="A7805" s="2">
        <v>58434</v>
      </c>
      <c r="B7805" s="76" t="s">
        <v>6241</v>
      </c>
      <c r="C7805" s="76" t="s">
        <v>287</v>
      </c>
      <c r="D7805" s="76" t="s">
        <v>5271</v>
      </c>
      <c r="E7805" s="76">
        <v>473</v>
      </c>
      <c r="F7805" s="76">
        <v>24</v>
      </c>
      <c r="G7805" s="77">
        <v>4</v>
      </c>
      <c r="H7805" s="76" t="s">
        <v>6874</v>
      </c>
      <c r="I7805" s="77">
        <v>3.95</v>
      </c>
      <c r="J7805" s="2">
        <v>1</v>
      </c>
      <c r="K7805" s="119" cm="1">
        <f t="array" ref="K7805">ROUND(IF(C7805="Beer",SUM(LOOKUP(2,1/(SRP!$B$7:$B$9&lt;=E7805)/(SRP!$C$7:$C$9&gt;=E7805),SRP!$D$7:$D$9)*(G7805/100)*(E7805/1000)),IF(C7805="Spirits",SUM(LOOKUP(2,1/(SRP!$B$2:$B$6&lt;=E7805)/(SRP!$C$2:$C$6&gt;=E7805),SRP!$D$2:$D$6)*(G7805/100)*(E7805/1000)),IF(AND(C7805="Wine",D7805="Fortified Wines"),SUM(LOOKUP(2,1/(SRP!$B$20:$B$23&lt;=E7805)/(SRP!$C$20:$C$23&gt;=E7805),SRP!$D$20:$D$23)*(G7805/100)*(E7805/1000)),IF(C7805="Wine",SUM(LOOKUP(2,1/(SRP!$B$15:$B$19&lt;=E7805)/(SRP!$C$15:$C$19&gt;=E7805),SRP!$D$15:$D$19)*(G7805/100)*(E7805/1000)),IF(C7805="Ready to Drink",SUM(LOOKUP(2,1/(SRP!$B$10:$B$14&lt;=E7805)/(SRP!$C$10:$C$14&gt;=E7805),SRP!$D$10:$D$14)*(G7805/100)*(E7805/1000)),0))))),2)</f>
        <v>1.32</v>
      </c>
    </row>
    <row r="7806" spans="1:11" x14ac:dyDescent="0.35">
      <c r="A7806" s="2">
        <v>58434</v>
      </c>
      <c r="B7806" s="76" t="s">
        <v>6241</v>
      </c>
      <c r="C7806" s="76" t="s">
        <v>287</v>
      </c>
      <c r="D7806" s="76" t="s">
        <v>5271</v>
      </c>
      <c r="E7806" s="76">
        <v>473</v>
      </c>
      <c r="F7806" s="76">
        <v>24</v>
      </c>
      <c r="G7806" s="77">
        <v>4</v>
      </c>
      <c r="H7806" s="76" t="s">
        <v>3377</v>
      </c>
      <c r="I7806" s="77">
        <v>3.95</v>
      </c>
      <c r="J7806" s="2">
        <v>1</v>
      </c>
      <c r="K7806" s="119" cm="1">
        <f t="array" ref="K7806">ROUND(IF(C7806="Beer",SUM(LOOKUP(2,1/(SRP!$B$7:$B$9&lt;=E7806)/(SRP!$C$7:$C$9&gt;=E7806),SRP!$D$7:$D$9)*(G7806/100)*(E7806/1000)),IF(C7806="Spirits",SUM(LOOKUP(2,1/(SRP!$B$2:$B$6&lt;=E7806)/(SRP!$C$2:$C$6&gt;=E7806),SRP!$D$2:$D$6)*(G7806/100)*(E7806/1000)),IF(AND(C7806="Wine",D7806="Fortified Wines"),SUM(LOOKUP(2,1/(SRP!$B$20:$B$23&lt;=E7806)/(SRP!$C$20:$C$23&gt;=E7806),SRP!$D$20:$D$23)*(G7806/100)*(E7806/1000)),IF(C7806="Wine",SUM(LOOKUP(2,1/(SRP!$B$15:$B$19&lt;=E7806)/(SRP!$C$15:$C$19&gt;=E7806),SRP!$D$15:$D$19)*(G7806/100)*(E7806/1000)),IF(C7806="Ready to Drink",SUM(LOOKUP(2,1/(SRP!$B$10:$B$14&lt;=E7806)/(SRP!$C$10:$C$14&gt;=E7806),SRP!$D$10:$D$14)*(G7806/100)*(E7806/1000)),0))))),2)</f>
        <v>1.32</v>
      </c>
    </row>
    <row r="7807" spans="1:11" x14ac:dyDescent="0.35">
      <c r="A7807" s="2">
        <v>58449</v>
      </c>
      <c r="B7807" s="76" t="s">
        <v>6242</v>
      </c>
      <c r="C7807" s="76" t="s">
        <v>285</v>
      </c>
      <c r="D7807" s="76" t="s">
        <v>5231</v>
      </c>
      <c r="E7807" s="76">
        <v>750</v>
      </c>
      <c r="F7807" s="76">
        <v>6</v>
      </c>
      <c r="G7807" s="77">
        <v>40</v>
      </c>
      <c r="H7807" s="76" t="s">
        <v>7264</v>
      </c>
      <c r="I7807" s="77">
        <v>37.99</v>
      </c>
      <c r="J7807" s="2">
        <v>1</v>
      </c>
      <c r="K7807" s="119" cm="1">
        <f t="array" ref="K7807">ROUND(IF(C7807="Beer",SUM(LOOKUP(2,1/(SRP!$B$7:$B$9&lt;=E7807)/(SRP!$C$7:$C$9&gt;=E7807),SRP!$D$7:$D$9)*(G7807/100)*(E7807/1000)),IF(C7807="Spirits",SUM(LOOKUP(2,1/(SRP!$B$2:$B$6&lt;=E7807)/(SRP!$C$2:$C$6&gt;=E7807),SRP!$D$2:$D$6)*(G7807/100)*(E7807/1000)),IF(AND(C7807="Wine",D7807="Fortified Wines"),SUM(LOOKUP(2,1/(SRP!$B$20:$B$23&lt;=E7807)/(SRP!$C$20:$C$23&gt;=E7807),SRP!$D$20:$D$23)*(G7807/100)*(E7807/1000)),IF(C7807="Wine",SUM(LOOKUP(2,1/(SRP!$B$15:$B$19&lt;=E7807)/(SRP!$C$15:$C$19&gt;=E7807),SRP!$D$15:$D$19)*(G7807/100)*(E7807/1000)),IF(C7807="Ready to Drink",SUM(LOOKUP(2,1/(SRP!$B$10:$B$14&lt;=E7807)/(SRP!$C$10:$C$14&gt;=E7807),SRP!$D$10:$D$14)*(G7807/100)*(E7807/1000)),0))))),2)</f>
        <v>20.94</v>
      </c>
    </row>
    <row r="7808" spans="1:11" x14ac:dyDescent="0.35">
      <c r="A7808" s="2">
        <v>58450</v>
      </c>
      <c r="B7808" s="76" t="s">
        <v>6243</v>
      </c>
      <c r="C7808" s="76" t="s">
        <v>287</v>
      </c>
      <c r="D7808" s="76" t="s">
        <v>5240</v>
      </c>
      <c r="E7808" s="76">
        <v>473</v>
      </c>
      <c r="F7808" s="76">
        <v>24</v>
      </c>
      <c r="G7808" s="77">
        <v>7</v>
      </c>
      <c r="H7808" s="76" t="s">
        <v>3382</v>
      </c>
      <c r="I7808" s="77">
        <v>4.8</v>
      </c>
      <c r="J7808" s="2">
        <v>1</v>
      </c>
      <c r="K7808" s="119" cm="1">
        <f t="array" ref="K7808">ROUND(IF(C7808="Beer",SUM(LOOKUP(2,1/(SRP!$B$7:$B$9&lt;=E7808)/(SRP!$C$7:$C$9&gt;=E7808),SRP!$D$7:$D$9)*(G7808/100)*(E7808/1000)),IF(C7808="Spirits",SUM(LOOKUP(2,1/(SRP!$B$2:$B$6&lt;=E7808)/(SRP!$C$2:$C$6&gt;=E7808),SRP!$D$2:$D$6)*(G7808/100)*(E7808/1000)),IF(AND(C7808="Wine",D7808="Fortified Wines"),SUM(LOOKUP(2,1/(SRP!$B$20:$B$23&lt;=E7808)/(SRP!$C$20:$C$23&gt;=E7808),SRP!$D$20:$D$23)*(G7808/100)*(E7808/1000)),IF(C7808="Wine",SUM(LOOKUP(2,1/(SRP!$B$15:$B$19&lt;=E7808)/(SRP!$C$15:$C$19&gt;=E7808),SRP!$D$15:$D$19)*(G7808/100)*(E7808/1000)),IF(C7808="Ready to Drink",SUM(LOOKUP(2,1/(SRP!$B$10:$B$14&lt;=E7808)/(SRP!$C$10:$C$14&gt;=E7808),SRP!$D$10:$D$14)*(G7808/100)*(E7808/1000)),0))))),2)</f>
        <v>2.31</v>
      </c>
    </row>
    <row r="7809" spans="1:11" x14ac:dyDescent="0.35">
      <c r="A7809" s="2">
        <v>58450</v>
      </c>
      <c r="B7809" s="76" t="s">
        <v>6243</v>
      </c>
      <c r="C7809" s="76" t="s">
        <v>287</v>
      </c>
      <c r="D7809" s="76" t="s">
        <v>5240</v>
      </c>
      <c r="E7809" s="76">
        <v>473</v>
      </c>
      <c r="F7809" s="76">
        <v>24</v>
      </c>
      <c r="G7809" s="77">
        <v>7</v>
      </c>
      <c r="H7809" s="76" t="s">
        <v>3382</v>
      </c>
      <c r="I7809" s="77">
        <v>4.8</v>
      </c>
      <c r="J7809" s="2">
        <v>1</v>
      </c>
      <c r="K7809" s="119" cm="1">
        <f t="array" ref="K7809">ROUND(IF(C7809="Beer",SUM(LOOKUP(2,1/(SRP!$B$7:$B$9&lt;=E7809)/(SRP!$C$7:$C$9&gt;=E7809),SRP!$D$7:$D$9)*(G7809/100)*(E7809/1000)),IF(C7809="Spirits",SUM(LOOKUP(2,1/(SRP!$B$2:$B$6&lt;=E7809)/(SRP!$C$2:$C$6&gt;=E7809),SRP!$D$2:$D$6)*(G7809/100)*(E7809/1000)),IF(AND(C7809="Wine",D7809="Fortified Wines"),SUM(LOOKUP(2,1/(SRP!$B$20:$B$23&lt;=E7809)/(SRP!$C$20:$C$23&gt;=E7809),SRP!$D$20:$D$23)*(G7809/100)*(E7809/1000)),IF(C7809="Wine",SUM(LOOKUP(2,1/(SRP!$B$15:$B$19&lt;=E7809)/(SRP!$C$15:$C$19&gt;=E7809),SRP!$D$15:$D$19)*(G7809/100)*(E7809/1000)),IF(C7809="Ready to Drink",SUM(LOOKUP(2,1/(SRP!$B$10:$B$14&lt;=E7809)/(SRP!$C$10:$C$14&gt;=E7809),SRP!$D$10:$D$14)*(G7809/100)*(E7809/1000)),0))))),2)</f>
        <v>2.31</v>
      </c>
    </row>
    <row r="7810" spans="1:11" x14ac:dyDescent="0.35">
      <c r="A7810" s="2">
        <v>58453</v>
      </c>
      <c r="B7810" s="76" t="s">
        <v>6244</v>
      </c>
      <c r="C7810" s="76" t="s">
        <v>287</v>
      </c>
      <c r="D7810" s="76" t="s">
        <v>5271</v>
      </c>
      <c r="E7810" s="76">
        <v>473</v>
      </c>
      <c r="F7810" s="76">
        <v>24</v>
      </c>
      <c r="G7810" s="77">
        <v>3.5</v>
      </c>
      <c r="H7810" s="76" t="s">
        <v>3382</v>
      </c>
      <c r="I7810" s="77">
        <v>4</v>
      </c>
      <c r="J7810" s="2">
        <v>1</v>
      </c>
      <c r="K7810" s="119" cm="1">
        <f t="array" ref="K7810">ROUND(IF(C7810="Beer",SUM(LOOKUP(2,1/(SRP!$B$7:$B$9&lt;=E7810)/(SRP!$C$7:$C$9&gt;=E7810),SRP!$D$7:$D$9)*(G7810/100)*(E7810/1000)),IF(C7810="Spirits",SUM(LOOKUP(2,1/(SRP!$B$2:$B$6&lt;=E7810)/(SRP!$C$2:$C$6&gt;=E7810),SRP!$D$2:$D$6)*(G7810/100)*(E7810/1000)),IF(AND(C7810="Wine",D7810="Fortified Wines"),SUM(LOOKUP(2,1/(SRP!$B$20:$B$23&lt;=E7810)/(SRP!$C$20:$C$23&gt;=E7810),SRP!$D$20:$D$23)*(G7810/100)*(E7810/1000)),IF(C7810="Wine",SUM(LOOKUP(2,1/(SRP!$B$15:$B$19&lt;=E7810)/(SRP!$C$15:$C$19&gt;=E7810),SRP!$D$15:$D$19)*(G7810/100)*(E7810/1000)),IF(C7810="Ready to Drink",SUM(LOOKUP(2,1/(SRP!$B$10:$B$14&lt;=E7810)/(SRP!$C$10:$C$14&gt;=E7810),SRP!$D$10:$D$14)*(G7810/100)*(E7810/1000)),0))))),2)</f>
        <v>1.1599999999999999</v>
      </c>
    </row>
    <row r="7811" spans="1:11" x14ac:dyDescent="0.35">
      <c r="A7811" s="2">
        <v>58453</v>
      </c>
      <c r="B7811" s="76" t="s">
        <v>6244</v>
      </c>
      <c r="C7811" s="76" t="s">
        <v>287</v>
      </c>
      <c r="D7811" s="76" t="s">
        <v>5271</v>
      </c>
      <c r="E7811" s="76">
        <v>473</v>
      </c>
      <c r="F7811" s="76">
        <v>24</v>
      </c>
      <c r="G7811" s="77">
        <v>3.5</v>
      </c>
      <c r="H7811" s="76" t="s">
        <v>3382</v>
      </c>
      <c r="I7811" s="77">
        <v>4</v>
      </c>
      <c r="J7811" s="2">
        <v>1</v>
      </c>
      <c r="K7811" s="119" cm="1">
        <f t="array" ref="K7811">ROUND(IF(C7811="Beer",SUM(LOOKUP(2,1/(SRP!$B$7:$B$9&lt;=E7811)/(SRP!$C$7:$C$9&gt;=E7811),SRP!$D$7:$D$9)*(G7811/100)*(E7811/1000)),IF(C7811="Spirits",SUM(LOOKUP(2,1/(SRP!$B$2:$B$6&lt;=E7811)/(SRP!$C$2:$C$6&gt;=E7811),SRP!$D$2:$D$6)*(G7811/100)*(E7811/1000)),IF(AND(C7811="Wine",D7811="Fortified Wines"),SUM(LOOKUP(2,1/(SRP!$B$20:$B$23&lt;=E7811)/(SRP!$C$20:$C$23&gt;=E7811),SRP!$D$20:$D$23)*(G7811/100)*(E7811/1000)),IF(C7811="Wine",SUM(LOOKUP(2,1/(SRP!$B$15:$B$19&lt;=E7811)/(SRP!$C$15:$C$19&gt;=E7811),SRP!$D$15:$D$19)*(G7811/100)*(E7811/1000)),IF(C7811="Ready to Drink",SUM(LOOKUP(2,1/(SRP!$B$10:$B$14&lt;=E7811)/(SRP!$C$10:$C$14&gt;=E7811),SRP!$D$10:$D$14)*(G7811/100)*(E7811/1000)),0))))),2)</f>
        <v>1.1599999999999999</v>
      </c>
    </row>
    <row r="7812" spans="1:11" x14ac:dyDescent="0.35">
      <c r="A7812" s="2">
        <v>58454</v>
      </c>
      <c r="B7812" s="76" t="s">
        <v>6245</v>
      </c>
      <c r="C7812" s="76" t="s">
        <v>285</v>
      </c>
      <c r="D7812" s="76" t="s">
        <v>5312</v>
      </c>
      <c r="E7812" s="76">
        <v>375</v>
      </c>
      <c r="F7812" s="76">
        <v>12</v>
      </c>
      <c r="G7812" s="77">
        <v>20</v>
      </c>
      <c r="H7812" s="76" t="s">
        <v>6694</v>
      </c>
      <c r="I7812" s="77">
        <v>20.49</v>
      </c>
      <c r="J7812" s="2">
        <v>1</v>
      </c>
      <c r="K7812" s="119" cm="1">
        <f t="array" ref="K7812">ROUND(IF(C7812="Beer",SUM(LOOKUP(2,1/(SRP!$B$7:$B$9&lt;=E7812)/(SRP!$C$7:$C$9&gt;=E7812),SRP!$D$7:$D$9)*(G7812/100)*(E7812/1000)),IF(C7812="Spirits",SUM(LOOKUP(2,1/(SRP!$B$2:$B$6&lt;=E7812)/(SRP!$C$2:$C$6&gt;=E7812),SRP!$D$2:$D$6)*(G7812/100)*(E7812/1000)),IF(AND(C7812="Wine",D7812="Fortified Wines"),SUM(LOOKUP(2,1/(SRP!$B$20:$B$23&lt;=E7812)/(SRP!$C$20:$C$23&gt;=E7812),SRP!$D$20:$D$23)*(G7812/100)*(E7812/1000)),IF(C7812="Wine",SUM(LOOKUP(2,1/(SRP!$B$15:$B$19&lt;=E7812)/(SRP!$C$15:$C$19&gt;=E7812),SRP!$D$15:$D$19)*(G7812/100)*(E7812/1000)),IF(C7812="Ready to Drink",SUM(LOOKUP(2,1/(SRP!$B$10:$B$14&lt;=E7812)/(SRP!$C$10:$C$14&gt;=E7812),SRP!$D$10:$D$14)*(G7812/100)*(E7812/1000)),0))))),2)</f>
        <v>5.95</v>
      </c>
    </row>
    <row r="7813" spans="1:11" x14ac:dyDescent="0.35">
      <c r="A7813" s="2">
        <v>58459</v>
      </c>
      <c r="B7813" s="76" t="s">
        <v>6246</v>
      </c>
      <c r="C7813" s="76" t="s">
        <v>287</v>
      </c>
      <c r="D7813" s="76" t="s">
        <v>5230</v>
      </c>
      <c r="E7813" s="76">
        <v>473</v>
      </c>
      <c r="F7813" s="76">
        <v>24</v>
      </c>
      <c r="G7813" s="77">
        <v>5</v>
      </c>
      <c r="H7813" s="76" t="s">
        <v>5682</v>
      </c>
      <c r="I7813" s="77">
        <v>5.55</v>
      </c>
      <c r="J7813" s="2">
        <v>1</v>
      </c>
      <c r="K7813" s="119" cm="1">
        <f t="array" ref="K7813">ROUND(IF(C7813="Beer",SUM(LOOKUP(2,1/(SRP!$B$7:$B$9&lt;=E7813)/(SRP!$C$7:$C$9&gt;=E7813),SRP!$D$7:$D$9)*(G7813/100)*(E7813/1000)),IF(C7813="Spirits",SUM(LOOKUP(2,1/(SRP!$B$2:$B$6&lt;=E7813)/(SRP!$C$2:$C$6&gt;=E7813),SRP!$D$2:$D$6)*(G7813/100)*(E7813/1000)),IF(AND(C7813="Wine",D7813="Fortified Wines"),SUM(LOOKUP(2,1/(SRP!$B$20:$B$23&lt;=E7813)/(SRP!$C$20:$C$23&gt;=E7813),SRP!$D$20:$D$23)*(G7813/100)*(E7813/1000)),IF(C7813="Wine",SUM(LOOKUP(2,1/(SRP!$B$15:$B$19&lt;=E7813)/(SRP!$C$15:$C$19&gt;=E7813),SRP!$D$15:$D$19)*(G7813/100)*(E7813/1000)),IF(C7813="Ready to Drink",SUM(LOOKUP(2,1/(SRP!$B$10:$B$14&lt;=E7813)/(SRP!$C$10:$C$14&gt;=E7813),SRP!$D$10:$D$14)*(G7813/100)*(E7813/1000)),0))))),2)</f>
        <v>1.65</v>
      </c>
    </row>
    <row r="7814" spans="1:11" x14ac:dyDescent="0.35">
      <c r="A7814" s="2">
        <v>58459</v>
      </c>
      <c r="B7814" s="76" t="s">
        <v>6246</v>
      </c>
      <c r="C7814" s="76" t="s">
        <v>287</v>
      </c>
      <c r="D7814" s="76" t="s">
        <v>5230</v>
      </c>
      <c r="E7814" s="76">
        <v>473</v>
      </c>
      <c r="F7814" s="76">
        <v>24</v>
      </c>
      <c r="G7814" s="77">
        <v>5</v>
      </c>
      <c r="H7814" s="76" t="s">
        <v>5682</v>
      </c>
      <c r="I7814" s="77">
        <v>5.55</v>
      </c>
      <c r="J7814" s="2">
        <v>1</v>
      </c>
      <c r="K7814" s="119" cm="1">
        <f t="array" ref="K7814">ROUND(IF(C7814="Beer",SUM(LOOKUP(2,1/(SRP!$B$7:$B$9&lt;=E7814)/(SRP!$C$7:$C$9&gt;=E7814),SRP!$D$7:$D$9)*(G7814/100)*(E7814/1000)),IF(C7814="Spirits",SUM(LOOKUP(2,1/(SRP!$B$2:$B$6&lt;=E7814)/(SRP!$C$2:$C$6&gt;=E7814),SRP!$D$2:$D$6)*(G7814/100)*(E7814/1000)),IF(AND(C7814="Wine",D7814="Fortified Wines"),SUM(LOOKUP(2,1/(SRP!$B$20:$B$23&lt;=E7814)/(SRP!$C$20:$C$23&gt;=E7814),SRP!$D$20:$D$23)*(G7814/100)*(E7814/1000)),IF(C7814="Wine",SUM(LOOKUP(2,1/(SRP!$B$15:$B$19&lt;=E7814)/(SRP!$C$15:$C$19&gt;=E7814),SRP!$D$15:$D$19)*(G7814/100)*(E7814/1000)),IF(C7814="Ready to Drink",SUM(LOOKUP(2,1/(SRP!$B$10:$B$14&lt;=E7814)/(SRP!$C$10:$C$14&gt;=E7814),SRP!$D$10:$D$14)*(G7814/100)*(E7814/1000)),0))))),2)</f>
        <v>1.65</v>
      </c>
    </row>
    <row r="7815" spans="1:11" x14ac:dyDescent="0.35">
      <c r="A7815" s="2">
        <v>58486</v>
      </c>
      <c r="B7815" s="76" t="s">
        <v>7268</v>
      </c>
      <c r="C7815" s="76" t="s">
        <v>287</v>
      </c>
      <c r="D7815" s="76" t="s">
        <v>5271</v>
      </c>
      <c r="E7815" s="76">
        <v>473</v>
      </c>
      <c r="F7815" s="76">
        <v>24</v>
      </c>
      <c r="G7815" s="77">
        <v>4</v>
      </c>
      <c r="H7815" s="76" t="s">
        <v>5562</v>
      </c>
      <c r="I7815" s="77">
        <v>3.9</v>
      </c>
      <c r="J7815" s="2">
        <v>1</v>
      </c>
      <c r="K7815" s="119" cm="1">
        <f t="array" ref="K7815">ROUND(IF(C7815="Beer",SUM(LOOKUP(2,1/(SRP!$B$7:$B$9&lt;=E7815)/(SRP!$C$7:$C$9&gt;=E7815),SRP!$D$7:$D$9)*(G7815/100)*(E7815/1000)),IF(C7815="Spirits",SUM(LOOKUP(2,1/(SRP!$B$2:$B$6&lt;=E7815)/(SRP!$C$2:$C$6&gt;=E7815),SRP!$D$2:$D$6)*(G7815/100)*(E7815/1000)),IF(AND(C7815="Wine",D7815="Fortified Wines"),SUM(LOOKUP(2,1/(SRP!$B$20:$B$23&lt;=E7815)/(SRP!$C$20:$C$23&gt;=E7815),SRP!$D$20:$D$23)*(G7815/100)*(E7815/1000)),IF(C7815="Wine",SUM(LOOKUP(2,1/(SRP!$B$15:$B$19&lt;=E7815)/(SRP!$C$15:$C$19&gt;=E7815),SRP!$D$15:$D$19)*(G7815/100)*(E7815/1000)),IF(C7815="Ready to Drink",SUM(LOOKUP(2,1/(SRP!$B$10:$B$14&lt;=E7815)/(SRP!$C$10:$C$14&gt;=E7815),SRP!$D$10:$D$14)*(G7815/100)*(E7815/1000)),0))))),2)</f>
        <v>1.32</v>
      </c>
    </row>
    <row r="7816" spans="1:11" x14ac:dyDescent="0.35">
      <c r="A7816" s="2">
        <v>58486</v>
      </c>
      <c r="B7816" s="76" t="s">
        <v>7268</v>
      </c>
      <c r="C7816" s="76" t="s">
        <v>287</v>
      </c>
      <c r="D7816" s="76" t="s">
        <v>5271</v>
      </c>
      <c r="E7816" s="76">
        <v>473</v>
      </c>
      <c r="F7816" s="76">
        <v>24</v>
      </c>
      <c r="G7816" s="77">
        <v>4</v>
      </c>
      <c r="H7816" s="76" t="s">
        <v>5562</v>
      </c>
      <c r="I7816" s="77">
        <v>3.9</v>
      </c>
      <c r="J7816" s="2">
        <v>1</v>
      </c>
      <c r="K7816" s="119" cm="1">
        <f t="array" ref="K7816">ROUND(IF(C7816="Beer",SUM(LOOKUP(2,1/(SRP!$B$7:$B$9&lt;=E7816)/(SRP!$C$7:$C$9&gt;=E7816),SRP!$D$7:$D$9)*(G7816/100)*(E7816/1000)),IF(C7816="Spirits",SUM(LOOKUP(2,1/(SRP!$B$2:$B$6&lt;=E7816)/(SRP!$C$2:$C$6&gt;=E7816),SRP!$D$2:$D$6)*(G7816/100)*(E7816/1000)),IF(AND(C7816="Wine",D7816="Fortified Wines"),SUM(LOOKUP(2,1/(SRP!$B$20:$B$23&lt;=E7816)/(SRP!$C$20:$C$23&gt;=E7816),SRP!$D$20:$D$23)*(G7816/100)*(E7816/1000)),IF(C7816="Wine",SUM(LOOKUP(2,1/(SRP!$B$15:$B$19&lt;=E7816)/(SRP!$C$15:$C$19&gt;=E7816),SRP!$D$15:$D$19)*(G7816/100)*(E7816/1000)),IF(C7816="Ready to Drink",SUM(LOOKUP(2,1/(SRP!$B$10:$B$14&lt;=E7816)/(SRP!$C$10:$C$14&gt;=E7816),SRP!$D$10:$D$14)*(G7816/100)*(E7816/1000)),0))))),2)</f>
        <v>1.32</v>
      </c>
    </row>
    <row r="7817" spans="1:11" x14ac:dyDescent="0.35">
      <c r="A7817" s="2">
        <v>58487</v>
      </c>
      <c r="B7817" s="76" t="s">
        <v>6248</v>
      </c>
      <c r="C7817" s="76" t="s">
        <v>287</v>
      </c>
      <c r="D7817" s="76" t="s">
        <v>5230</v>
      </c>
      <c r="E7817" s="76">
        <v>473</v>
      </c>
      <c r="F7817" s="76">
        <v>24</v>
      </c>
      <c r="G7817" s="77">
        <v>5</v>
      </c>
      <c r="H7817" s="76" t="s">
        <v>3391</v>
      </c>
      <c r="I7817" s="77">
        <v>3.99</v>
      </c>
      <c r="J7817" s="2">
        <v>1</v>
      </c>
      <c r="K7817" s="119" cm="1">
        <f t="array" ref="K7817">ROUND(IF(C7817="Beer",SUM(LOOKUP(2,1/(SRP!$B$7:$B$9&lt;=E7817)/(SRP!$C$7:$C$9&gt;=E7817),SRP!$D$7:$D$9)*(G7817/100)*(E7817/1000)),IF(C7817="Spirits",SUM(LOOKUP(2,1/(SRP!$B$2:$B$6&lt;=E7817)/(SRP!$C$2:$C$6&gt;=E7817),SRP!$D$2:$D$6)*(G7817/100)*(E7817/1000)),IF(AND(C7817="Wine",D7817="Fortified Wines"),SUM(LOOKUP(2,1/(SRP!$B$20:$B$23&lt;=E7817)/(SRP!$C$20:$C$23&gt;=E7817),SRP!$D$20:$D$23)*(G7817/100)*(E7817/1000)),IF(C7817="Wine",SUM(LOOKUP(2,1/(SRP!$B$15:$B$19&lt;=E7817)/(SRP!$C$15:$C$19&gt;=E7817),SRP!$D$15:$D$19)*(G7817/100)*(E7817/1000)),IF(C7817="Ready to Drink",SUM(LOOKUP(2,1/(SRP!$B$10:$B$14&lt;=E7817)/(SRP!$C$10:$C$14&gt;=E7817),SRP!$D$10:$D$14)*(G7817/100)*(E7817/1000)),0))))),2)</f>
        <v>1.65</v>
      </c>
    </row>
    <row r="7818" spans="1:11" x14ac:dyDescent="0.35">
      <c r="A7818" s="2">
        <v>58487</v>
      </c>
      <c r="B7818" s="76" t="s">
        <v>6248</v>
      </c>
      <c r="C7818" s="76" t="s">
        <v>287</v>
      </c>
      <c r="D7818" s="76" t="s">
        <v>5230</v>
      </c>
      <c r="E7818" s="76">
        <v>473</v>
      </c>
      <c r="F7818" s="76">
        <v>24</v>
      </c>
      <c r="G7818" s="77">
        <v>5</v>
      </c>
      <c r="H7818" s="76" t="s">
        <v>3391</v>
      </c>
      <c r="I7818" s="77">
        <v>3.99</v>
      </c>
      <c r="J7818" s="2">
        <v>1</v>
      </c>
      <c r="K7818" s="119" cm="1">
        <f t="array" ref="K7818">ROUND(IF(C7818="Beer",SUM(LOOKUP(2,1/(SRP!$B$7:$B$9&lt;=E7818)/(SRP!$C$7:$C$9&gt;=E7818),SRP!$D$7:$D$9)*(G7818/100)*(E7818/1000)),IF(C7818="Spirits",SUM(LOOKUP(2,1/(SRP!$B$2:$B$6&lt;=E7818)/(SRP!$C$2:$C$6&gt;=E7818),SRP!$D$2:$D$6)*(G7818/100)*(E7818/1000)),IF(AND(C7818="Wine",D7818="Fortified Wines"),SUM(LOOKUP(2,1/(SRP!$B$20:$B$23&lt;=E7818)/(SRP!$C$20:$C$23&gt;=E7818),SRP!$D$20:$D$23)*(G7818/100)*(E7818/1000)),IF(C7818="Wine",SUM(LOOKUP(2,1/(SRP!$B$15:$B$19&lt;=E7818)/(SRP!$C$15:$C$19&gt;=E7818),SRP!$D$15:$D$19)*(G7818/100)*(E7818/1000)),IF(C7818="Ready to Drink",SUM(LOOKUP(2,1/(SRP!$B$10:$B$14&lt;=E7818)/(SRP!$C$10:$C$14&gt;=E7818),SRP!$D$10:$D$14)*(G7818/100)*(E7818/1000)),0))))),2)</f>
        <v>1.65</v>
      </c>
    </row>
    <row r="7819" spans="1:11" x14ac:dyDescent="0.35">
      <c r="A7819" s="2">
        <v>58488</v>
      </c>
      <c r="B7819" s="76" t="s">
        <v>6249</v>
      </c>
      <c r="C7819" s="76" t="s">
        <v>286</v>
      </c>
      <c r="D7819" s="76" t="s">
        <v>5236</v>
      </c>
      <c r="E7819" s="76">
        <v>750</v>
      </c>
      <c r="F7819" s="76">
        <v>6</v>
      </c>
      <c r="G7819" s="77">
        <v>14.5</v>
      </c>
      <c r="H7819" s="76" t="s">
        <v>3386</v>
      </c>
      <c r="I7819" s="77">
        <v>19.95</v>
      </c>
      <c r="J7819" s="2">
        <v>1</v>
      </c>
      <c r="K7819" s="119" cm="1">
        <f t="array" ref="K7819">ROUND(IF(C7819="Beer",SUM(LOOKUP(2,1/(SRP!$B$7:$B$9&lt;=E7819)/(SRP!$C$7:$C$9&gt;=E7819),SRP!$D$7:$D$9)*(G7819/100)*(E7819/1000)),IF(C7819="Spirits",SUM(LOOKUP(2,1/(SRP!$B$2:$B$6&lt;=E7819)/(SRP!$C$2:$C$6&gt;=E7819),SRP!$D$2:$D$6)*(G7819/100)*(E7819/1000)),IF(AND(C7819="Wine",D7819="Fortified Wines"),SUM(LOOKUP(2,1/(SRP!$B$20:$B$23&lt;=E7819)/(SRP!$C$20:$C$23&gt;=E7819),SRP!$D$20:$D$23)*(G7819/100)*(E7819/1000)),IF(C7819="Wine",SUM(LOOKUP(2,1/(SRP!$B$15:$B$19&lt;=E7819)/(SRP!$C$15:$C$19&gt;=E7819),SRP!$D$15:$D$19)*(G7819/100)*(E7819/1000)),IF(C7819="Ready to Drink",SUM(LOOKUP(2,1/(SRP!$B$10:$B$14&lt;=E7819)/(SRP!$C$10:$C$14&gt;=E7819),SRP!$D$10:$D$14)*(G7819/100)*(E7819/1000)),0))))),2)</f>
        <v>7.59</v>
      </c>
    </row>
    <row r="7820" spans="1:11" x14ac:dyDescent="0.35">
      <c r="A7820" s="2">
        <v>58507</v>
      </c>
      <c r="B7820" s="76" t="s">
        <v>6355</v>
      </c>
      <c r="C7820" s="76" t="s">
        <v>286</v>
      </c>
      <c r="D7820" s="76" t="s">
        <v>300</v>
      </c>
      <c r="E7820" s="76">
        <v>750</v>
      </c>
      <c r="F7820" s="76">
        <v>12</v>
      </c>
      <c r="G7820" s="77">
        <v>13</v>
      </c>
      <c r="H7820" s="76" t="s">
        <v>3992</v>
      </c>
      <c r="I7820" s="77">
        <v>18.989999999999998</v>
      </c>
      <c r="J7820" s="2">
        <v>1</v>
      </c>
      <c r="K7820" s="119" cm="1">
        <f t="array" ref="K7820">ROUND(IF(C7820="Beer",SUM(LOOKUP(2,1/(SRP!$B$7:$B$9&lt;=E7820)/(SRP!$C$7:$C$9&gt;=E7820),SRP!$D$7:$D$9)*(G7820/100)*(E7820/1000)),IF(C7820="Spirits",SUM(LOOKUP(2,1/(SRP!$B$2:$B$6&lt;=E7820)/(SRP!$C$2:$C$6&gt;=E7820),SRP!$D$2:$D$6)*(G7820/100)*(E7820/1000)),IF(AND(C7820="Wine",D7820="Fortified Wines"),SUM(LOOKUP(2,1/(SRP!$B$20:$B$23&lt;=E7820)/(SRP!$C$20:$C$23&gt;=E7820),SRP!$D$20:$D$23)*(G7820/100)*(E7820/1000)),IF(C7820="Wine",SUM(LOOKUP(2,1/(SRP!$B$15:$B$19&lt;=E7820)/(SRP!$C$15:$C$19&gt;=E7820),SRP!$D$15:$D$19)*(G7820/100)*(E7820/1000)),IF(C7820="Ready to Drink",SUM(LOOKUP(2,1/(SRP!$B$10:$B$14&lt;=E7820)/(SRP!$C$10:$C$14&gt;=E7820),SRP!$D$10:$D$14)*(G7820/100)*(E7820/1000)),0))))),2)</f>
        <v>6.81</v>
      </c>
    </row>
    <row r="7821" spans="1:11" x14ac:dyDescent="0.35">
      <c r="A7821" s="2">
        <v>58508</v>
      </c>
      <c r="B7821" s="76" t="s">
        <v>6250</v>
      </c>
      <c r="C7821" s="76" t="s">
        <v>287</v>
      </c>
      <c r="D7821" s="76" t="s">
        <v>5240</v>
      </c>
      <c r="E7821" s="76">
        <v>473</v>
      </c>
      <c r="F7821" s="76">
        <v>24</v>
      </c>
      <c r="G7821" s="77">
        <v>6.5</v>
      </c>
      <c r="H7821" s="76" t="s">
        <v>3380</v>
      </c>
      <c r="I7821" s="77">
        <v>4.5</v>
      </c>
      <c r="J7821" s="2">
        <v>1</v>
      </c>
      <c r="K7821" s="119" cm="1">
        <f t="array" ref="K7821">ROUND(IF(C7821="Beer",SUM(LOOKUP(2,1/(SRP!$B$7:$B$9&lt;=E7821)/(SRP!$C$7:$C$9&gt;=E7821),SRP!$D$7:$D$9)*(G7821/100)*(E7821/1000)),IF(C7821="Spirits",SUM(LOOKUP(2,1/(SRP!$B$2:$B$6&lt;=E7821)/(SRP!$C$2:$C$6&gt;=E7821),SRP!$D$2:$D$6)*(G7821/100)*(E7821/1000)),IF(AND(C7821="Wine",D7821="Fortified Wines"),SUM(LOOKUP(2,1/(SRP!$B$20:$B$23&lt;=E7821)/(SRP!$C$20:$C$23&gt;=E7821),SRP!$D$20:$D$23)*(G7821/100)*(E7821/1000)),IF(C7821="Wine",SUM(LOOKUP(2,1/(SRP!$B$15:$B$19&lt;=E7821)/(SRP!$C$15:$C$19&gt;=E7821),SRP!$D$15:$D$19)*(G7821/100)*(E7821/1000)),IF(C7821="Ready to Drink",SUM(LOOKUP(2,1/(SRP!$B$10:$B$14&lt;=E7821)/(SRP!$C$10:$C$14&gt;=E7821),SRP!$D$10:$D$14)*(G7821/100)*(E7821/1000)),0))))),2)</f>
        <v>2.15</v>
      </c>
    </row>
    <row r="7822" spans="1:11" x14ac:dyDescent="0.35">
      <c r="A7822" s="2">
        <v>58508</v>
      </c>
      <c r="B7822" s="76" t="s">
        <v>6250</v>
      </c>
      <c r="C7822" s="76" t="s">
        <v>287</v>
      </c>
      <c r="D7822" s="76" t="s">
        <v>5240</v>
      </c>
      <c r="E7822" s="76">
        <v>473</v>
      </c>
      <c r="F7822" s="76">
        <v>24</v>
      </c>
      <c r="G7822" s="77">
        <v>6.5</v>
      </c>
      <c r="H7822" s="76" t="s">
        <v>3380</v>
      </c>
      <c r="I7822" s="77">
        <v>4.5</v>
      </c>
      <c r="J7822" s="2">
        <v>1</v>
      </c>
      <c r="K7822" s="119" cm="1">
        <f t="array" ref="K7822">ROUND(IF(C7822="Beer",SUM(LOOKUP(2,1/(SRP!$B$7:$B$9&lt;=E7822)/(SRP!$C$7:$C$9&gt;=E7822),SRP!$D$7:$D$9)*(G7822/100)*(E7822/1000)),IF(C7822="Spirits",SUM(LOOKUP(2,1/(SRP!$B$2:$B$6&lt;=E7822)/(SRP!$C$2:$C$6&gt;=E7822),SRP!$D$2:$D$6)*(G7822/100)*(E7822/1000)),IF(AND(C7822="Wine",D7822="Fortified Wines"),SUM(LOOKUP(2,1/(SRP!$B$20:$B$23&lt;=E7822)/(SRP!$C$20:$C$23&gt;=E7822),SRP!$D$20:$D$23)*(G7822/100)*(E7822/1000)),IF(C7822="Wine",SUM(LOOKUP(2,1/(SRP!$B$15:$B$19&lt;=E7822)/(SRP!$C$15:$C$19&gt;=E7822),SRP!$D$15:$D$19)*(G7822/100)*(E7822/1000)),IF(C7822="Ready to Drink",SUM(LOOKUP(2,1/(SRP!$B$10:$B$14&lt;=E7822)/(SRP!$C$10:$C$14&gt;=E7822),SRP!$D$10:$D$14)*(G7822/100)*(E7822/1000)),0))))),2)</f>
        <v>2.15</v>
      </c>
    </row>
    <row r="7823" spans="1:11" x14ac:dyDescent="0.35">
      <c r="A7823" s="2">
        <v>58509</v>
      </c>
      <c r="B7823" s="76" t="s">
        <v>6354</v>
      </c>
      <c r="C7823" s="76" t="s">
        <v>286</v>
      </c>
      <c r="D7823" s="76" t="s">
        <v>5297</v>
      </c>
      <c r="E7823" s="76">
        <v>750</v>
      </c>
      <c r="F7823" s="76">
        <v>12</v>
      </c>
      <c r="G7823" s="77">
        <v>13</v>
      </c>
      <c r="H7823" s="76" t="s">
        <v>3295</v>
      </c>
      <c r="I7823" s="77">
        <v>13.99</v>
      </c>
      <c r="J7823" s="2">
        <v>1</v>
      </c>
      <c r="K7823" s="119" cm="1">
        <f t="array" ref="K7823">ROUND(IF(C7823="Beer",SUM(LOOKUP(2,1/(SRP!$B$7:$B$9&lt;=E7823)/(SRP!$C$7:$C$9&gt;=E7823),SRP!$D$7:$D$9)*(G7823/100)*(E7823/1000)),IF(C7823="Spirits",SUM(LOOKUP(2,1/(SRP!$B$2:$B$6&lt;=E7823)/(SRP!$C$2:$C$6&gt;=E7823),SRP!$D$2:$D$6)*(G7823/100)*(E7823/1000)),IF(AND(C7823="Wine",D7823="Fortified Wines"),SUM(LOOKUP(2,1/(SRP!$B$20:$B$23&lt;=E7823)/(SRP!$C$20:$C$23&gt;=E7823),SRP!$D$20:$D$23)*(G7823/100)*(E7823/1000)),IF(C7823="Wine",SUM(LOOKUP(2,1/(SRP!$B$15:$B$19&lt;=E7823)/(SRP!$C$15:$C$19&gt;=E7823),SRP!$D$15:$D$19)*(G7823/100)*(E7823/1000)),IF(C7823="Ready to Drink",SUM(LOOKUP(2,1/(SRP!$B$10:$B$14&lt;=E7823)/(SRP!$C$10:$C$14&gt;=E7823),SRP!$D$10:$D$14)*(G7823/100)*(E7823/1000)),0))))),2)</f>
        <v>6.81</v>
      </c>
    </row>
    <row r="7824" spans="1:11" x14ac:dyDescent="0.35">
      <c r="A7824" s="2">
        <v>58510</v>
      </c>
      <c r="B7824" s="76" t="s">
        <v>6353</v>
      </c>
      <c r="C7824" s="76" t="s">
        <v>286</v>
      </c>
      <c r="D7824" s="76" t="s">
        <v>5236</v>
      </c>
      <c r="E7824" s="76">
        <v>750</v>
      </c>
      <c r="F7824" s="76">
        <v>12</v>
      </c>
      <c r="G7824" s="77">
        <v>14.5</v>
      </c>
      <c r="H7824" s="76" t="s">
        <v>3361</v>
      </c>
      <c r="I7824" s="77">
        <v>19.010000000000002</v>
      </c>
      <c r="J7824" s="2">
        <v>1</v>
      </c>
      <c r="K7824" s="119" cm="1">
        <f t="array" ref="K7824">ROUND(IF(C7824="Beer",SUM(LOOKUP(2,1/(SRP!$B$7:$B$9&lt;=E7824)/(SRP!$C$7:$C$9&gt;=E7824),SRP!$D$7:$D$9)*(G7824/100)*(E7824/1000)),IF(C7824="Spirits",SUM(LOOKUP(2,1/(SRP!$B$2:$B$6&lt;=E7824)/(SRP!$C$2:$C$6&gt;=E7824),SRP!$D$2:$D$6)*(G7824/100)*(E7824/1000)),IF(AND(C7824="Wine",D7824="Fortified Wines"),SUM(LOOKUP(2,1/(SRP!$B$20:$B$23&lt;=E7824)/(SRP!$C$20:$C$23&gt;=E7824),SRP!$D$20:$D$23)*(G7824/100)*(E7824/1000)),IF(C7824="Wine",SUM(LOOKUP(2,1/(SRP!$B$15:$B$19&lt;=E7824)/(SRP!$C$15:$C$19&gt;=E7824),SRP!$D$15:$D$19)*(G7824/100)*(E7824/1000)),IF(C7824="Ready to Drink",SUM(LOOKUP(2,1/(SRP!$B$10:$B$14&lt;=E7824)/(SRP!$C$10:$C$14&gt;=E7824),SRP!$D$10:$D$14)*(G7824/100)*(E7824/1000)),0))))),2)</f>
        <v>7.59</v>
      </c>
    </row>
    <row r="7825" spans="1:11" x14ac:dyDescent="0.35">
      <c r="A7825" s="2">
        <v>58556</v>
      </c>
      <c r="B7825" s="76" t="s">
        <v>6251</v>
      </c>
      <c r="C7825" s="76" t="s">
        <v>5938</v>
      </c>
      <c r="D7825" s="76" t="s">
        <v>5307</v>
      </c>
      <c r="E7825" s="76">
        <v>750</v>
      </c>
      <c r="F7825" s="76">
        <v>12</v>
      </c>
      <c r="G7825" s="77">
        <v>7</v>
      </c>
      <c r="H7825" s="76" t="s">
        <v>4594</v>
      </c>
      <c r="I7825" s="77">
        <v>16.989999999999998</v>
      </c>
      <c r="J7825" s="2">
        <v>1</v>
      </c>
      <c r="K7825" s="119" cm="1">
        <f t="array" ref="K7825">ROUND(IF(C7825="Beer",SUM(LOOKUP(2,1/(SRP!$B$7:$B$9&lt;=E7825)/(SRP!$C$7:$C$9&gt;=E7825),SRP!$D$7:$D$9)*(G7825/100)*(E7825/1000)),IF(C7825="Spirits",SUM(LOOKUP(2,1/(SRP!$B$2:$B$6&lt;=E7825)/(SRP!$C$2:$C$6&gt;=E7825),SRP!$D$2:$D$6)*(G7825/100)*(E7825/1000)),IF(AND(C7825="Wine",D7825="Fortified Wines"),SUM(LOOKUP(2,1/(SRP!$B$20:$B$23&lt;=E7825)/(SRP!$C$20:$C$23&gt;=E7825),SRP!$D$20:$D$23)*(G7825/100)*(E7825/1000)),IF(C7825="Wine",SUM(LOOKUP(2,1/(SRP!$B$15:$B$19&lt;=E7825)/(SRP!$C$15:$C$19&gt;=E7825),SRP!$D$15:$D$19)*(G7825/100)*(E7825/1000)),IF(C7825="Ready to Drink",SUM(LOOKUP(2,1/(SRP!$B$10:$B$14&lt;=E7825)/(SRP!$C$10:$C$14&gt;=E7825),SRP!$D$10:$D$14)*(G7825/100)*(E7825/1000)),0))))),2)</f>
        <v>3.67</v>
      </c>
    </row>
    <row r="7826" spans="1:11" x14ac:dyDescent="0.35">
      <c r="A7826" s="2">
        <v>58556</v>
      </c>
      <c r="B7826" s="76" t="s">
        <v>6251</v>
      </c>
      <c r="C7826" s="76" t="s">
        <v>5938</v>
      </c>
      <c r="D7826" s="76" t="s">
        <v>5307</v>
      </c>
      <c r="E7826" s="76">
        <v>750</v>
      </c>
      <c r="F7826" s="76">
        <v>12</v>
      </c>
      <c r="G7826" s="77">
        <v>7</v>
      </c>
      <c r="H7826" s="76" t="s">
        <v>3900</v>
      </c>
      <c r="I7826" s="77">
        <v>16.989999999999998</v>
      </c>
      <c r="J7826" s="2">
        <v>1</v>
      </c>
      <c r="K7826" s="119" cm="1">
        <f t="array" ref="K7826">ROUND(IF(C7826="Beer",SUM(LOOKUP(2,1/(SRP!$B$7:$B$9&lt;=E7826)/(SRP!$C$7:$C$9&gt;=E7826),SRP!$D$7:$D$9)*(G7826/100)*(E7826/1000)),IF(C7826="Spirits",SUM(LOOKUP(2,1/(SRP!$B$2:$B$6&lt;=E7826)/(SRP!$C$2:$C$6&gt;=E7826),SRP!$D$2:$D$6)*(G7826/100)*(E7826/1000)),IF(AND(C7826="Wine",D7826="Fortified Wines"),SUM(LOOKUP(2,1/(SRP!$B$20:$B$23&lt;=E7826)/(SRP!$C$20:$C$23&gt;=E7826),SRP!$D$20:$D$23)*(G7826/100)*(E7826/1000)),IF(C7826="Wine",SUM(LOOKUP(2,1/(SRP!$B$15:$B$19&lt;=E7826)/(SRP!$C$15:$C$19&gt;=E7826),SRP!$D$15:$D$19)*(G7826/100)*(E7826/1000)),IF(C7826="Ready to Drink",SUM(LOOKUP(2,1/(SRP!$B$10:$B$14&lt;=E7826)/(SRP!$C$10:$C$14&gt;=E7826),SRP!$D$10:$D$14)*(G7826/100)*(E7826/1000)),0))))),2)</f>
        <v>3.67</v>
      </c>
    </row>
    <row r="7827" spans="1:11" x14ac:dyDescent="0.35">
      <c r="A7827" s="2">
        <v>58557</v>
      </c>
      <c r="B7827" s="76" t="s">
        <v>6252</v>
      </c>
      <c r="C7827" s="76" t="s">
        <v>287</v>
      </c>
      <c r="D7827" s="76" t="s">
        <v>5230</v>
      </c>
      <c r="E7827" s="76">
        <v>1892</v>
      </c>
      <c r="F7827" s="76">
        <v>6</v>
      </c>
      <c r="G7827" s="77">
        <v>5</v>
      </c>
      <c r="H7827" s="76" t="s">
        <v>3326</v>
      </c>
      <c r="I7827" s="77">
        <v>14.29</v>
      </c>
      <c r="J7827" s="2">
        <v>4</v>
      </c>
      <c r="K7827" s="119" cm="1">
        <f t="array" ref="K7827">ROUND(IF(C7827="Beer",SUM(LOOKUP(2,1/(SRP!$B$7:$B$9&lt;=E7827)/(SRP!$C$7:$C$9&gt;=E7827),SRP!$D$7:$D$9)*(G7827/100)*(E7827/1000)),IF(C7827="Spirits",SUM(LOOKUP(2,1/(SRP!$B$2:$B$6&lt;=E7827)/(SRP!$C$2:$C$6&gt;=E7827),SRP!$D$2:$D$6)*(G7827/100)*(E7827/1000)),IF(AND(C7827="Wine",D7827="Fortified Wines"),SUM(LOOKUP(2,1/(SRP!$B$20:$B$23&lt;=E7827)/(SRP!$C$20:$C$23&gt;=E7827),SRP!$D$20:$D$23)*(G7827/100)*(E7827/1000)),IF(C7827="Wine",SUM(LOOKUP(2,1/(SRP!$B$15:$B$19&lt;=E7827)/(SRP!$C$15:$C$19&gt;=E7827),SRP!$D$15:$D$19)*(G7827/100)*(E7827/1000)),IF(C7827="Ready to Drink",SUM(LOOKUP(2,1/(SRP!$B$10:$B$14&lt;=E7827)/(SRP!$C$10:$C$14&gt;=E7827),SRP!$D$10:$D$14)*(G7827/100)*(E7827/1000)),0))))),2)</f>
        <v>6.6</v>
      </c>
    </row>
    <row r="7828" spans="1:11" x14ac:dyDescent="0.35">
      <c r="A7828" s="2">
        <v>58557</v>
      </c>
      <c r="B7828" s="76" t="s">
        <v>6252</v>
      </c>
      <c r="C7828" s="76" t="s">
        <v>287</v>
      </c>
      <c r="D7828" s="76" t="s">
        <v>5230</v>
      </c>
      <c r="E7828" s="76">
        <v>1892</v>
      </c>
      <c r="F7828" s="76">
        <v>6</v>
      </c>
      <c r="G7828" s="77">
        <v>5</v>
      </c>
      <c r="H7828" s="76" t="s">
        <v>3326</v>
      </c>
      <c r="I7828" s="77">
        <v>14.29</v>
      </c>
      <c r="J7828" s="2">
        <v>4</v>
      </c>
      <c r="K7828" s="119" cm="1">
        <f t="array" ref="K7828">ROUND(IF(C7828="Beer",SUM(LOOKUP(2,1/(SRP!$B$7:$B$9&lt;=E7828)/(SRP!$C$7:$C$9&gt;=E7828),SRP!$D$7:$D$9)*(G7828/100)*(E7828/1000)),IF(C7828="Spirits",SUM(LOOKUP(2,1/(SRP!$B$2:$B$6&lt;=E7828)/(SRP!$C$2:$C$6&gt;=E7828),SRP!$D$2:$D$6)*(G7828/100)*(E7828/1000)),IF(AND(C7828="Wine",D7828="Fortified Wines"),SUM(LOOKUP(2,1/(SRP!$B$20:$B$23&lt;=E7828)/(SRP!$C$20:$C$23&gt;=E7828),SRP!$D$20:$D$23)*(G7828/100)*(E7828/1000)),IF(C7828="Wine",SUM(LOOKUP(2,1/(SRP!$B$15:$B$19&lt;=E7828)/(SRP!$C$15:$C$19&gt;=E7828),SRP!$D$15:$D$19)*(G7828/100)*(E7828/1000)),IF(C7828="Ready to Drink",SUM(LOOKUP(2,1/(SRP!$B$10:$B$14&lt;=E7828)/(SRP!$C$10:$C$14&gt;=E7828),SRP!$D$10:$D$14)*(G7828/100)*(E7828/1000)),0))))),2)</f>
        <v>6.6</v>
      </c>
    </row>
    <row r="7829" spans="1:11" x14ac:dyDescent="0.35">
      <c r="A7829" s="2">
        <v>58560</v>
      </c>
      <c r="B7829" s="76" t="s">
        <v>6253</v>
      </c>
      <c r="C7829" s="76" t="s">
        <v>5938</v>
      </c>
      <c r="D7829" s="76" t="s">
        <v>5307</v>
      </c>
      <c r="E7829" s="76">
        <v>750</v>
      </c>
      <c r="F7829" s="76">
        <v>12</v>
      </c>
      <c r="G7829" s="77">
        <v>7</v>
      </c>
      <c r="H7829" s="76" t="s">
        <v>4594</v>
      </c>
      <c r="I7829" s="77">
        <v>16.989999999999998</v>
      </c>
      <c r="J7829" s="2">
        <v>1</v>
      </c>
      <c r="K7829" s="119" cm="1">
        <f t="array" ref="K7829">ROUND(IF(C7829="Beer",SUM(LOOKUP(2,1/(SRP!$B$7:$B$9&lt;=E7829)/(SRP!$C$7:$C$9&gt;=E7829),SRP!$D$7:$D$9)*(G7829/100)*(E7829/1000)),IF(C7829="Spirits",SUM(LOOKUP(2,1/(SRP!$B$2:$B$6&lt;=E7829)/(SRP!$C$2:$C$6&gt;=E7829),SRP!$D$2:$D$6)*(G7829/100)*(E7829/1000)),IF(AND(C7829="Wine",D7829="Fortified Wines"),SUM(LOOKUP(2,1/(SRP!$B$20:$B$23&lt;=E7829)/(SRP!$C$20:$C$23&gt;=E7829),SRP!$D$20:$D$23)*(G7829/100)*(E7829/1000)),IF(C7829="Wine",SUM(LOOKUP(2,1/(SRP!$B$15:$B$19&lt;=E7829)/(SRP!$C$15:$C$19&gt;=E7829),SRP!$D$15:$D$19)*(G7829/100)*(E7829/1000)),IF(C7829="Ready to Drink",SUM(LOOKUP(2,1/(SRP!$B$10:$B$14&lt;=E7829)/(SRP!$C$10:$C$14&gt;=E7829),SRP!$D$10:$D$14)*(G7829/100)*(E7829/1000)),0))))),2)</f>
        <v>3.67</v>
      </c>
    </row>
    <row r="7830" spans="1:11" x14ac:dyDescent="0.35">
      <c r="A7830" s="2">
        <v>58560</v>
      </c>
      <c r="B7830" s="76" t="s">
        <v>6253</v>
      </c>
      <c r="C7830" s="76" t="s">
        <v>5938</v>
      </c>
      <c r="D7830" s="76" t="s">
        <v>5307</v>
      </c>
      <c r="E7830" s="76">
        <v>750</v>
      </c>
      <c r="F7830" s="76">
        <v>12</v>
      </c>
      <c r="G7830" s="77">
        <v>7</v>
      </c>
      <c r="H7830" s="76" t="s">
        <v>3900</v>
      </c>
      <c r="I7830" s="77">
        <v>16.989999999999998</v>
      </c>
      <c r="J7830" s="2">
        <v>1</v>
      </c>
      <c r="K7830" s="119" cm="1">
        <f t="array" ref="K7830">ROUND(IF(C7830="Beer",SUM(LOOKUP(2,1/(SRP!$B$7:$B$9&lt;=E7830)/(SRP!$C$7:$C$9&gt;=E7830),SRP!$D$7:$D$9)*(G7830/100)*(E7830/1000)),IF(C7830="Spirits",SUM(LOOKUP(2,1/(SRP!$B$2:$B$6&lt;=E7830)/(SRP!$C$2:$C$6&gt;=E7830),SRP!$D$2:$D$6)*(G7830/100)*(E7830/1000)),IF(AND(C7830="Wine",D7830="Fortified Wines"),SUM(LOOKUP(2,1/(SRP!$B$20:$B$23&lt;=E7830)/(SRP!$C$20:$C$23&gt;=E7830),SRP!$D$20:$D$23)*(G7830/100)*(E7830/1000)),IF(C7830="Wine",SUM(LOOKUP(2,1/(SRP!$B$15:$B$19&lt;=E7830)/(SRP!$C$15:$C$19&gt;=E7830),SRP!$D$15:$D$19)*(G7830/100)*(E7830/1000)),IF(C7830="Ready to Drink",SUM(LOOKUP(2,1/(SRP!$B$10:$B$14&lt;=E7830)/(SRP!$C$10:$C$14&gt;=E7830),SRP!$D$10:$D$14)*(G7830/100)*(E7830/1000)),0))))),2)</f>
        <v>3.67</v>
      </c>
    </row>
    <row r="7831" spans="1:11" x14ac:dyDescent="0.35">
      <c r="A7831" s="2">
        <v>58563</v>
      </c>
      <c r="B7831" s="76" t="s">
        <v>933</v>
      </c>
      <c r="C7831" s="76" t="s">
        <v>285</v>
      </c>
      <c r="D7831" s="76" t="s">
        <v>5231</v>
      </c>
      <c r="E7831" s="76">
        <v>50</v>
      </c>
      <c r="F7831" s="76">
        <v>96</v>
      </c>
      <c r="G7831" s="77">
        <v>40</v>
      </c>
      <c r="H7831" s="76" t="s">
        <v>3283</v>
      </c>
      <c r="I7831" s="77">
        <v>5.49</v>
      </c>
      <c r="J7831" s="2">
        <v>1</v>
      </c>
      <c r="K7831" s="119" cm="1">
        <f t="array" ref="K7831">ROUND(IF(C7831="Beer",SUM(LOOKUP(2,1/(SRP!$B$7:$B$9&lt;=E7831)/(SRP!$C$7:$C$9&gt;=E7831),SRP!$D$7:$D$9)*(G7831/100)*(E7831/1000)),IF(C7831="Spirits",SUM(LOOKUP(2,1/(SRP!$B$2:$B$6&lt;=E7831)/(SRP!$C$2:$C$6&gt;=E7831),SRP!$D$2:$D$6)*(G7831/100)*(E7831/1000)),IF(AND(C7831="Wine",D7831="Fortified Wines"),SUM(LOOKUP(2,1/(SRP!$B$20:$B$23&lt;=E7831)/(SRP!$C$20:$C$23&gt;=E7831),SRP!$D$20:$D$23)*(G7831/100)*(E7831/1000)),IF(C7831="Wine",SUM(LOOKUP(2,1/(SRP!$B$15:$B$19&lt;=E7831)/(SRP!$C$15:$C$19&gt;=E7831),SRP!$D$15:$D$19)*(G7831/100)*(E7831/1000)),IF(C7831="Ready to Drink",SUM(LOOKUP(2,1/(SRP!$B$10:$B$14&lt;=E7831)/(SRP!$C$10:$C$14&gt;=E7831),SRP!$D$10:$D$14)*(G7831/100)*(E7831/1000)),0))))),2)</f>
        <v>2.33</v>
      </c>
    </row>
    <row r="7832" spans="1:11" x14ac:dyDescent="0.35">
      <c r="A7832" s="2">
        <v>58565</v>
      </c>
      <c r="B7832" s="76" t="s">
        <v>6352</v>
      </c>
      <c r="C7832" s="76" t="s">
        <v>285</v>
      </c>
      <c r="D7832" s="76" t="s">
        <v>5281</v>
      </c>
      <c r="E7832" s="76">
        <v>750</v>
      </c>
      <c r="F7832" s="76">
        <v>12</v>
      </c>
      <c r="G7832" s="77">
        <v>15</v>
      </c>
      <c r="H7832" s="76" t="s">
        <v>3282</v>
      </c>
      <c r="I7832" s="77">
        <v>22.99</v>
      </c>
      <c r="J7832" s="2">
        <v>1</v>
      </c>
      <c r="K7832" s="119" cm="1">
        <f t="array" ref="K7832">ROUND(IF(C7832="Beer",SUM(LOOKUP(2,1/(SRP!$B$7:$B$9&lt;=E7832)/(SRP!$C$7:$C$9&gt;=E7832),SRP!$D$7:$D$9)*(G7832/100)*(E7832/1000)),IF(C7832="Spirits",SUM(LOOKUP(2,1/(SRP!$B$2:$B$6&lt;=E7832)/(SRP!$C$2:$C$6&gt;=E7832),SRP!$D$2:$D$6)*(G7832/100)*(E7832/1000)),IF(AND(C7832="Wine",D7832="Fortified Wines"),SUM(LOOKUP(2,1/(SRP!$B$20:$B$23&lt;=E7832)/(SRP!$C$20:$C$23&gt;=E7832),SRP!$D$20:$D$23)*(G7832/100)*(E7832/1000)),IF(C7832="Wine",SUM(LOOKUP(2,1/(SRP!$B$15:$B$19&lt;=E7832)/(SRP!$C$15:$C$19&gt;=E7832),SRP!$D$15:$D$19)*(G7832/100)*(E7832/1000)),IF(C7832="Ready to Drink",SUM(LOOKUP(2,1/(SRP!$B$10:$B$14&lt;=E7832)/(SRP!$C$10:$C$14&gt;=E7832),SRP!$D$10:$D$14)*(G7832/100)*(E7832/1000)),0))))),2)</f>
        <v>7.85</v>
      </c>
    </row>
    <row r="7833" spans="1:11" x14ac:dyDescent="0.35">
      <c r="A7833" s="2">
        <v>58567</v>
      </c>
      <c r="B7833" s="76" t="s">
        <v>2467</v>
      </c>
      <c r="C7833" s="76" t="s">
        <v>285</v>
      </c>
      <c r="D7833" s="76" t="s">
        <v>5267</v>
      </c>
      <c r="E7833" s="76">
        <v>50</v>
      </c>
      <c r="F7833" s="76">
        <v>120</v>
      </c>
      <c r="G7833" s="77">
        <v>30</v>
      </c>
      <c r="H7833" s="76" t="s">
        <v>6695</v>
      </c>
      <c r="I7833" s="77">
        <v>2.4900000000000002</v>
      </c>
      <c r="J7833" s="2">
        <v>1</v>
      </c>
      <c r="K7833" s="119" cm="1">
        <f t="array" ref="K7833">ROUND(IF(C7833="Beer",SUM(LOOKUP(2,1/(SRP!$B$7:$B$9&lt;=E7833)/(SRP!$C$7:$C$9&gt;=E7833),SRP!$D$7:$D$9)*(G7833/100)*(E7833/1000)),IF(C7833="Spirits",SUM(LOOKUP(2,1/(SRP!$B$2:$B$6&lt;=E7833)/(SRP!$C$2:$C$6&gt;=E7833),SRP!$D$2:$D$6)*(G7833/100)*(E7833/1000)),IF(AND(C7833="Wine",D7833="Fortified Wines"),SUM(LOOKUP(2,1/(SRP!$B$20:$B$23&lt;=E7833)/(SRP!$C$20:$C$23&gt;=E7833),SRP!$D$20:$D$23)*(G7833/100)*(E7833/1000)),IF(C7833="Wine",SUM(LOOKUP(2,1/(SRP!$B$15:$B$19&lt;=E7833)/(SRP!$C$15:$C$19&gt;=E7833),SRP!$D$15:$D$19)*(G7833/100)*(E7833/1000)),IF(C7833="Ready to Drink",SUM(LOOKUP(2,1/(SRP!$B$10:$B$14&lt;=E7833)/(SRP!$C$10:$C$14&gt;=E7833),SRP!$D$10:$D$14)*(G7833/100)*(E7833/1000)),0))))),2)</f>
        <v>1.74</v>
      </c>
    </row>
    <row r="7834" spans="1:11" x14ac:dyDescent="0.35">
      <c r="A7834" s="2">
        <v>58574</v>
      </c>
      <c r="B7834" s="76" t="s">
        <v>6254</v>
      </c>
      <c r="C7834" s="76" t="s">
        <v>287</v>
      </c>
      <c r="D7834" s="76" t="s">
        <v>5240</v>
      </c>
      <c r="E7834" s="76">
        <v>473</v>
      </c>
      <c r="F7834" s="76">
        <v>24</v>
      </c>
      <c r="G7834" s="77">
        <v>6.3</v>
      </c>
      <c r="H7834" s="76" t="s">
        <v>6875</v>
      </c>
      <c r="I7834" s="77">
        <v>4.5999999999999996</v>
      </c>
      <c r="J7834" s="2">
        <v>1</v>
      </c>
      <c r="K7834" s="119" cm="1">
        <f t="array" ref="K7834">ROUND(IF(C7834="Beer",SUM(LOOKUP(2,1/(SRP!$B$7:$B$9&lt;=E7834)/(SRP!$C$7:$C$9&gt;=E7834),SRP!$D$7:$D$9)*(G7834/100)*(E7834/1000)),IF(C7834="Spirits",SUM(LOOKUP(2,1/(SRP!$B$2:$B$6&lt;=E7834)/(SRP!$C$2:$C$6&gt;=E7834),SRP!$D$2:$D$6)*(G7834/100)*(E7834/1000)),IF(AND(C7834="Wine",D7834="Fortified Wines"),SUM(LOOKUP(2,1/(SRP!$B$20:$B$23&lt;=E7834)/(SRP!$C$20:$C$23&gt;=E7834),SRP!$D$20:$D$23)*(G7834/100)*(E7834/1000)),IF(C7834="Wine",SUM(LOOKUP(2,1/(SRP!$B$15:$B$19&lt;=E7834)/(SRP!$C$15:$C$19&gt;=E7834),SRP!$D$15:$D$19)*(G7834/100)*(E7834/1000)),IF(C7834="Ready to Drink",SUM(LOOKUP(2,1/(SRP!$B$10:$B$14&lt;=E7834)/(SRP!$C$10:$C$14&gt;=E7834),SRP!$D$10:$D$14)*(G7834/100)*(E7834/1000)),0))))),2)</f>
        <v>2.08</v>
      </c>
    </row>
    <row r="7835" spans="1:11" x14ac:dyDescent="0.35">
      <c r="A7835" s="2">
        <v>58574</v>
      </c>
      <c r="B7835" s="76" t="s">
        <v>6254</v>
      </c>
      <c r="C7835" s="76" t="s">
        <v>287</v>
      </c>
      <c r="D7835" s="76" t="s">
        <v>5240</v>
      </c>
      <c r="E7835" s="76">
        <v>473</v>
      </c>
      <c r="F7835" s="76">
        <v>24</v>
      </c>
      <c r="G7835" s="77">
        <v>6.3</v>
      </c>
      <c r="H7835" s="76" t="s">
        <v>3370</v>
      </c>
      <c r="I7835" s="77">
        <v>4.5999999999999996</v>
      </c>
      <c r="J7835" s="2">
        <v>1</v>
      </c>
      <c r="K7835" s="119" cm="1">
        <f t="array" ref="K7835">ROUND(IF(C7835="Beer",SUM(LOOKUP(2,1/(SRP!$B$7:$B$9&lt;=E7835)/(SRP!$C$7:$C$9&gt;=E7835),SRP!$D$7:$D$9)*(G7835/100)*(E7835/1000)),IF(C7835="Spirits",SUM(LOOKUP(2,1/(SRP!$B$2:$B$6&lt;=E7835)/(SRP!$C$2:$C$6&gt;=E7835),SRP!$D$2:$D$6)*(G7835/100)*(E7835/1000)),IF(AND(C7835="Wine",D7835="Fortified Wines"),SUM(LOOKUP(2,1/(SRP!$B$20:$B$23&lt;=E7835)/(SRP!$C$20:$C$23&gt;=E7835),SRP!$D$20:$D$23)*(G7835/100)*(E7835/1000)),IF(C7835="Wine",SUM(LOOKUP(2,1/(SRP!$B$15:$B$19&lt;=E7835)/(SRP!$C$15:$C$19&gt;=E7835),SRP!$D$15:$D$19)*(G7835/100)*(E7835/1000)),IF(C7835="Ready to Drink",SUM(LOOKUP(2,1/(SRP!$B$10:$B$14&lt;=E7835)/(SRP!$C$10:$C$14&gt;=E7835),SRP!$D$10:$D$14)*(G7835/100)*(E7835/1000)),0))))),2)</f>
        <v>2.08</v>
      </c>
    </row>
    <row r="7836" spans="1:11" x14ac:dyDescent="0.35">
      <c r="A7836" s="2">
        <v>58575</v>
      </c>
      <c r="B7836" s="76" t="s">
        <v>5728</v>
      </c>
      <c r="C7836" s="76" t="s">
        <v>287</v>
      </c>
      <c r="D7836" s="76" t="s">
        <v>5240</v>
      </c>
      <c r="E7836" s="76">
        <v>3784</v>
      </c>
      <c r="F7836" s="76">
        <v>3</v>
      </c>
      <c r="G7836" s="77">
        <v>5.7</v>
      </c>
      <c r="H7836" s="76" t="s">
        <v>3349</v>
      </c>
      <c r="I7836" s="77">
        <v>29.99</v>
      </c>
      <c r="J7836" s="2">
        <v>8</v>
      </c>
      <c r="K7836" s="119" cm="1">
        <f t="array" ref="K7836">ROUND(IF(C7836="Beer",SUM(LOOKUP(2,1/(SRP!$B$7:$B$9&lt;=E7836)/(SRP!$C$7:$C$9&gt;=E7836),SRP!$D$7:$D$9)*(G7836/100)*(E7836/1000)),IF(C7836="Spirits",SUM(LOOKUP(2,1/(SRP!$B$2:$B$6&lt;=E7836)/(SRP!$C$2:$C$6&gt;=E7836),SRP!$D$2:$D$6)*(G7836/100)*(E7836/1000)),IF(AND(C7836="Wine",D7836="Fortified Wines"),SUM(LOOKUP(2,1/(SRP!$B$20:$B$23&lt;=E7836)/(SRP!$C$20:$C$23&gt;=E7836),SRP!$D$20:$D$23)*(G7836/100)*(E7836/1000)),IF(C7836="Wine",SUM(LOOKUP(2,1/(SRP!$B$15:$B$19&lt;=E7836)/(SRP!$C$15:$C$19&gt;=E7836),SRP!$D$15:$D$19)*(G7836/100)*(E7836/1000)),IF(C7836="Ready to Drink",SUM(LOOKUP(2,1/(SRP!$B$10:$B$14&lt;=E7836)/(SRP!$C$10:$C$14&gt;=E7836),SRP!$D$10:$D$14)*(G7836/100)*(E7836/1000)),0))))),2)</f>
        <v>15.06</v>
      </c>
    </row>
    <row r="7837" spans="1:11" x14ac:dyDescent="0.35">
      <c r="A7837" s="2">
        <v>58580</v>
      </c>
      <c r="B7837" s="76" t="s">
        <v>7007</v>
      </c>
      <c r="C7837" s="76" t="s">
        <v>5938</v>
      </c>
      <c r="D7837" s="76" t="s">
        <v>5279</v>
      </c>
      <c r="E7837" s="76">
        <v>20000</v>
      </c>
      <c r="F7837" s="76">
        <v>1</v>
      </c>
      <c r="G7837" s="77">
        <v>7</v>
      </c>
      <c r="H7837" s="76" t="s">
        <v>4999</v>
      </c>
      <c r="I7837" s="77">
        <v>129.99</v>
      </c>
      <c r="J7837" s="2">
        <v>1</v>
      </c>
      <c r="K7837" s="119" cm="1">
        <f t="array" ref="K7837">ROUND(IF(C7837="Beer",SUM(LOOKUP(2,1/(SRP!$B$7:$B$9&lt;=E7837)/(SRP!$C$7:$C$9&gt;=E7837),SRP!$D$7:$D$9)*(G7837/100)*(E7837/1000)),IF(C7837="Spirits",SUM(LOOKUP(2,1/(SRP!$B$2:$B$6&lt;=E7837)/(SRP!$C$2:$C$6&gt;=E7837),SRP!$D$2:$D$6)*(G7837/100)*(E7837/1000)),IF(AND(C7837="Wine",D7837="Fortified Wines"),SUM(LOOKUP(2,1/(SRP!$B$20:$B$23&lt;=E7837)/(SRP!$C$20:$C$23&gt;=E7837),SRP!$D$20:$D$23)*(G7837/100)*(E7837/1000)),IF(C7837="Wine",SUM(LOOKUP(2,1/(SRP!$B$15:$B$19&lt;=E7837)/(SRP!$C$15:$C$19&gt;=E7837),SRP!$D$15:$D$19)*(G7837/100)*(E7837/1000)),IF(C7837="Ready to Drink",SUM(LOOKUP(2,1/(SRP!$B$10:$B$14&lt;=E7837)/(SRP!$C$10:$C$14&gt;=E7837),SRP!$D$10:$D$14)*(G7837/100)*(E7837/1000)),0))))),2)</f>
        <v>97.73</v>
      </c>
    </row>
    <row r="7838" spans="1:11" x14ac:dyDescent="0.35">
      <c r="A7838" s="2">
        <v>58580</v>
      </c>
      <c r="B7838" s="76" t="s">
        <v>7007</v>
      </c>
      <c r="C7838" s="76" t="s">
        <v>5938</v>
      </c>
      <c r="D7838" s="76" t="s">
        <v>5279</v>
      </c>
      <c r="E7838" s="76">
        <v>20000</v>
      </c>
      <c r="F7838" s="76">
        <v>1</v>
      </c>
      <c r="G7838" s="77">
        <v>7</v>
      </c>
      <c r="H7838" s="76" t="s">
        <v>4999</v>
      </c>
      <c r="I7838" s="77">
        <v>129.99</v>
      </c>
      <c r="J7838" s="2">
        <v>1</v>
      </c>
      <c r="K7838" s="119" cm="1">
        <f t="array" ref="K7838">ROUND(IF(C7838="Beer",SUM(LOOKUP(2,1/(SRP!$B$7:$B$9&lt;=E7838)/(SRP!$C$7:$C$9&gt;=E7838),SRP!$D$7:$D$9)*(G7838/100)*(E7838/1000)),IF(C7838="Spirits",SUM(LOOKUP(2,1/(SRP!$B$2:$B$6&lt;=E7838)/(SRP!$C$2:$C$6&gt;=E7838),SRP!$D$2:$D$6)*(G7838/100)*(E7838/1000)),IF(AND(C7838="Wine",D7838="Fortified Wines"),SUM(LOOKUP(2,1/(SRP!$B$20:$B$23&lt;=E7838)/(SRP!$C$20:$C$23&gt;=E7838),SRP!$D$20:$D$23)*(G7838/100)*(E7838/1000)),IF(C7838="Wine",SUM(LOOKUP(2,1/(SRP!$B$15:$B$19&lt;=E7838)/(SRP!$C$15:$C$19&gt;=E7838),SRP!$D$15:$D$19)*(G7838/100)*(E7838/1000)),IF(C7838="Ready to Drink",SUM(LOOKUP(2,1/(SRP!$B$10:$B$14&lt;=E7838)/(SRP!$C$10:$C$14&gt;=E7838),SRP!$D$10:$D$14)*(G7838/100)*(E7838/1000)),0))))),2)</f>
        <v>97.73</v>
      </c>
    </row>
    <row r="7839" spans="1:11" x14ac:dyDescent="0.35">
      <c r="A7839" s="2">
        <v>58581</v>
      </c>
      <c r="B7839" s="76" t="s">
        <v>6255</v>
      </c>
      <c r="C7839" s="76" t="s">
        <v>287</v>
      </c>
      <c r="D7839" s="76" t="s">
        <v>5266</v>
      </c>
      <c r="E7839" s="76">
        <v>3784</v>
      </c>
      <c r="F7839" s="76">
        <v>3</v>
      </c>
      <c r="G7839" s="77">
        <v>5.5</v>
      </c>
      <c r="H7839" s="76" t="s">
        <v>3391</v>
      </c>
      <c r="I7839" s="77">
        <v>27.5</v>
      </c>
      <c r="J7839" s="2">
        <v>8</v>
      </c>
      <c r="K7839" s="119" cm="1">
        <f t="array" ref="K7839">ROUND(IF(C7839="Beer",SUM(LOOKUP(2,1/(SRP!$B$7:$B$9&lt;=E7839)/(SRP!$C$7:$C$9&gt;=E7839),SRP!$D$7:$D$9)*(G7839/100)*(E7839/1000)),IF(C7839="Spirits",SUM(LOOKUP(2,1/(SRP!$B$2:$B$6&lt;=E7839)/(SRP!$C$2:$C$6&gt;=E7839),SRP!$D$2:$D$6)*(G7839/100)*(E7839/1000)),IF(AND(C7839="Wine",D7839="Fortified Wines"),SUM(LOOKUP(2,1/(SRP!$B$20:$B$23&lt;=E7839)/(SRP!$C$20:$C$23&gt;=E7839),SRP!$D$20:$D$23)*(G7839/100)*(E7839/1000)),IF(C7839="Wine",SUM(LOOKUP(2,1/(SRP!$B$15:$B$19&lt;=E7839)/(SRP!$C$15:$C$19&gt;=E7839),SRP!$D$15:$D$19)*(G7839/100)*(E7839/1000)),IF(C7839="Ready to Drink",SUM(LOOKUP(2,1/(SRP!$B$10:$B$14&lt;=E7839)/(SRP!$C$10:$C$14&gt;=E7839),SRP!$D$10:$D$14)*(G7839/100)*(E7839/1000)),0))))),2)</f>
        <v>14.53</v>
      </c>
    </row>
    <row r="7840" spans="1:11" x14ac:dyDescent="0.35">
      <c r="A7840" s="2">
        <v>58581</v>
      </c>
      <c r="B7840" s="76" t="s">
        <v>6255</v>
      </c>
      <c r="C7840" s="76" t="s">
        <v>287</v>
      </c>
      <c r="D7840" s="76" t="s">
        <v>5266</v>
      </c>
      <c r="E7840" s="76">
        <v>3784</v>
      </c>
      <c r="F7840" s="76">
        <v>3</v>
      </c>
      <c r="G7840" s="77">
        <v>5.5</v>
      </c>
      <c r="H7840" s="76" t="s">
        <v>3391</v>
      </c>
      <c r="I7840" s="77">
        <v>27.5</v>
      </c>
      <c r="J7840" s="2">
        <v>8</v>
      </c>
      <c r="K7840" s="119" cm="1">
        <f t="array" ref="K7840">ROUND(IF(C7840="Beer",SUM(LOOKUP(2,1/(SRP!$B$7:$B$9&lt;=E7840)/(SRP!$C$7:$C$9&gt;=E7840),SRP!$D$7:$D$9)*(G7840/100)*(E7840/1000)),IF(C7840="Spirits",SUM(LOOKUP(2,1/(SRP!$B$2:$B$6&lt;=E7840)/(SRP!$C$2:$C$6&gt;=E7840),SRP!$D$2:$D$6)*(G7840/100)*(E7840/1000)),IF(AND(C7840="Wine",D7840="Fortified Wines"),SUM(LOOKUP(2,1/(SRP!$B$20:$B$23&lt;=E7840)/(SRP!$C$20:$C$23&gt;=E7840),SRP!$D$20:$D$23)*(G7840/100)*(E7840/1000)),IF(C7840="Wine",SUM(LOOKUP(2,1/(SRP!$B$15:$B$19&lt;=E7840)/(SRP!$C$15:$C$19&gt;=E7840),SRP!$D$15:$D$19)*(G7840/100)*(E7840/1000)),IF(C7840="Ready to Drink",SUM(LOOKUP(2,1/(SRP!$B$10:$B$14&lt;=E7840)/(SRP!$C$10:$C$14&gt;=E7840),SRP!$D$10:$D$14)*(G7840/100)*(E7840/1000)),0))))),2)</f>
        <v>14.53</v>
      </c>
    </row>
    <row r="7841" spans="1:11" x14ac:dyDescent="0.35">
      <c r="A7841" s="2">
        <v>58596</v>
      </c>
      <c r="B7841" s="76" t="s">
        <v>6256</v>
      </c>
      <c r="C7841" s="76" t="s">
        <v>287</v>
      </c>
      <c r="D7841" s="76" t="s">
        <v>5230</v>
      </c>
      <c r="E7841" s="76">
        <v>473</v>
      </c>
      <c r="F7841" s="76">
        <v>24</v>
      </c>
      <c r="G7841" s="77">
        <v>4.7</v>
      </c>
      <c r="H7841" s="76" t="s">
        <v>3367</v>
      </c>
      <c r="I7841" s="77">
        <v>4.5</v>
      </c>
      <c r="J7841" s="2">
        <v>1</v>
      </c>
      <c r="K7841" s="119" cm="1">
        <f t="array" ref="K7841">ROUND(IF(C7841="Beer",SUM(LOOKUP(2,1/(SRP!$B$7:$B$9&lt;=E7841)/(SRP!$C$7:$C$9&gt;=E7841),SRP!$D$7:$D$9)*(G7841/100)*(E7841/1000)),IF(C7841="Spirits",SUM(LOOKUP(2,1/(SRP!$B$2:$B$6&lt;=E7841)/(SRP!$C$2:$C$6&gt;=E7841),SRP!$D$2:$D$6)*(G7841/100)*(E7841/1000)),IF(AND(C7841="Wine",D7841="Fortified Wines"),SUM(LOOKUP(2,1/(SRP!$B$20:$B$23&lt;=E7841)/(SRP!$C$20:$C$23&gt;=E7841),SRP!$D$20:$D$23)*(G7841/100)*(E7841/1000)),IF(C7841="Wine",SUM(LOOKUP(2,1/(SRP!$B$15:$B$19&lt;=E7841)/(SRP!$C$15:$C$19&gt;=E7841),SRP!$D$15:$D$19)*(G7841/100)*(E7841/1000)),IF(C7841="Ready to Drink",SUM(LOOKUP(2,1/(SRP!$B$10:$B$14&lt;=E7841)/(SRP!$C$10:$C$14&gt;=E7841),SRP!$D$10:$D$14)*(G7841/100)*(E7841/1000)),0))))),2)</f>
        <v>1.55</v>
      </c>
    </row>
    <row r="7842" spans="1:11" x14ac:dyDescent="0.35">
      <c r="A7842" s="2">
        <v>58596</v>
      </c>
      <c r="B7842" s="76" t="s">
        <v>6256</v>
      </c>
      <c r="C7842" s="76" t="s">
        <v>287</v>
      </c>
      <c r="D7842" s="76" t="s">
        <v>5230</v>
      </c>
      <c r="E7842" s="76">
        <v>473</v>
      </c>
      <c r="F7842" s="76">
        <v>24</v>
      </c>
      <c r="G7842" s="77">
        <v>4.7</v>
      </c>
      <c r="H7842" s="76" t="s">
        <v>3367</v>
      </c>
      <c r="I7842" s="77">
        <v>4.5</v>
      </c>
      <c r="J7842" s="2">
        <v>1</v>
      </c>
      <c r="K7842" s="119" cm="1">
        <f t="array" ref="K7842">ROUND(IF(C7842="Beer",SUM(LOOKUP(2,1/(SRP!$B$7:$B$9&lt;=E7842)/(SRP!$C$7:$C$9&gt;=E7842),SRP!$D$7:$D$9)*(G7842/100)*(E7842/1000)),IF(C7842="Spirits",SUM(LOOKUP(2,1/(SRP!$B$2:$B$6&lt;=E7842)/(SRP!$C$2:$C$6&gt;=E7842),SRP!$D$2:$D$6)*(G7842/100)*(E7842/1000)),IF(AND(C7842="Wine",D7842="Fortified Wines"),SUM(LOOKUP(2,1/(SRP!$B$20:$B$23&lt;=E7842)/(SRP!$C$20:$C$23&gt;=E7842),SRP!$D$20:$D$23)*(G7842/100)*(E7842/1000)),IF(C7842="Wine",SUM(LOOKUP(2,1/(SRP!$B$15:$B$19&lt;=E7842)/(SRP!$C$15:$C$19&gt;=E7842),SRP!$D$15:$D$19)*(G7842/100)*(E7842/1000)),IF(C7842="Ready to Drink",SUM(LOOKUP(2,1/(SRP!$B$10:$B$14&lt;=E7842)/(SRP!$C$10:$C$14&gt;=E7842),SRP!$D$10:$D$14)*(G7842/100)*(E7842/1000)),0))))),2)</f>
        <v>1.55</v>
      </c>
    </row>
    <row r="7843" spans="1:11" x14ac:dyDescent="0.35">
      <c r="A7843" s="2">
        <v>58603</v>
      </c>
      <c r="B7843" s="76" t="s">
        <v>6351</v>
      </c>
      <c r="C7843" s="76" t="s">
        <v>286</v>
      </c>
      <c r="D7843" s="76" t="s">
        <v>5245</v>
      </c>
      <c r="E7843" s="76">
        <v>750</v>
      </c>
      <c r="F7843" s="76">
        <v>12</v>
      </c>
      <c r="G7843" s="77">
        <v>13</v>
      </c>
      <c r="H7843" s="76" t="s">
        <v>4439</v>
      </c>
      <c r="I7843" s="77">
        <v>20.99</v>
      </c>
      <c r="J7843" s="2">
        <v>1</v>
      </c>
      <c r="K7843" s="119" cm="1">
        <f t="array" ref="K7843">ROUND(IF(C7843="Beer",SUM(LOOKUP(2,1/(SRP!$B$7:$B$9&lt;=E7843)/(SRP!$C$7:$C$9&gt;=E7843),SRP!$D$7:$D$9)*(G7843/100)*(E7843/1000)),IF(C7843="Spirits",SUM(LOOKUP(2,1/(SRP!$B$2:$B$6&lt;=E7843)/(SRP!$C$2:$C$6&gt;=E7843),SRP!$D$2:$D$6)*(G7843/100)*(E7843/1000)),IF(AND(C7843="Wine",D7843="Fortified Wines"),SUM(LOOKUP(2,1/(SRP!$B$20:$B$23&lt;=E7843)/(SRP!$C$20:$C$23&gt;=E7843),SRP!$D$20:$D$23)*(G7843/100)*(E7843/1000)),IF(C7843="Wine",SUM(LOOKUP(2,1/(SRP!$B$15:$B$19&lt;=E7843)/(SRP!$C$15:$C$19&gt;=E7843),SRP!$D$15:$D$19)*(G7843/100)*(E7843/1000)),IF(C7843="Ready to Drink",SUM(LOOKUP(2,1/(SRP!$B$10:$B$14&lt;=E7843)/(SRP!$C$10:$C$14&gt;=E7843),SRP!$D$10:$D$14)*(G7843/100)*(E7843/1000)),0))))),2)</f>
        <v>6.81</v>
      </c>
    </row>
    <row r="7844" spans="1:11" x14ac:dyDescent="0.35">
      <c r="A7844" s="2">
        <v>58605</v>
      </c>
      <c r="B7844" s="76" t="s">
        <v>6350</v>
      </c>
      <c r="C7844" s="76" t="s">
        <v>286</v>
      </c>
      <c r="D7844" s="76" t="s">
        <v>5285</v>
      </c>
      <c r="E7844" s="76">
        <v>750</v>
      </c>
      <c r="F7844" s="76">
        <v>12</v>
      </c>
      <c r="G7844" s="77">
        <v>14.5</v>
      </c>
      <c r="H7844" s="76" t="s">
        <v>3279</v>
      </c>
      <c r="I7844" s="77">
        <v>21.99</v>
      </c>
      <c r="J7844" s="2">
        <v>1</v>
      </c>
      <c r="K7844" s="119" cm="1">
        <f t="array" ref="K7844">ROUND(IF(C7844="Beer",SUM(LOOKUP(2,1/(SRP!$B$7:$B$9&lt;=E7844)/(SRP!$C$7:$C$9&gt;=E7844),SRP!$D$7:$D$9)*(G7844/100)*(E7844/1000)),IF(C7844="Spirits",SUM(LOOKUP(2,1/(SRP!$B$2:$B$6&lt;=E7844)/(SRP!$C$2:$C$6&gt;=E7844),SRP!$D$2:$D$6)*(G7844/100)*(E7844/1000)),IF(AND(C7844="Wine",D7844="Fortified Wines"),SUM(LOOKUP(2,1/(SRP!$B$20:$B$23&lt;=E7844)/(SRP!$C$20:$C$23&gt;=E7844),SRP!$D$20:$D$23)*(G7844/100)*(E7844/1000)),IF(C7844="Wine",SUM(LOOKUP(2,1/(SRP!$B$15:$B$19&lt;=E7844)/(SRP!$C$15:$C$19&gt;=E7844),SRP!$D$15:$D$19)*(G7844/100)*(E7844/1000)),IF(C7844="Ready to Drink",SUM(LOOKUP(2,1/(SRP!$B$10:$B$14&lt;=E7844)/(SRP!$C$10:$C$14&gt;=E7844),SRP!$D$10:$D$14)*(G7844/100)*(E7844/1000)),0))))),2)</f>
        <v>7.59</v>
      </c>
    </row>
    <row r="7845" spans="1:11" x14ac:dyDescent="0.35">
      <c r="A7845" s="2">
        <v>58607</v>
      </c>
      <c r="B7845" s="76" t="s">
        <v>6349</v>
      </c>
      <c r="C7845" s="76" t="s">
        <v>286</v>
      </c>
      <c r="D7845" s="76" t="s">
        <v>5236</v>
      </c>
      <c r="E7845" s="76">
        <v>750</v>
      </c>
      <c r="F7845" s="76">
        <v>12</v>
      </c>
      <c r="G7845" s="77">
        <v>14.5</v>
      </c>
      <c r="H7845" s="76" t="s">
        <v>3314</v>
      </c>
      <c r="I7845" s="77">
        <v>15.99</v>
      </c>
      <c r="J7845" s="2">
        <v>1</v>
      </c>
      <c r="K7845" s="119" cm="1">
        <f t="array" ref="K7845">ROUND(IF(C7845="Beer",SUM(LOOKUP(2,1/(SRP!$B$7:$B$9&lt;=E7845)/(SRP!$C$7:$C$9&gt;=E7845),SRP!$D$7:$D$9)*(G7845/100)*(E7845/1000)),IF(C7845="Spirits",SUM(LOOKUP(2,1/(SRP!$B$2:$B$6&lt;=E7845)/(SRP!$C$2:$C$6&gt;=E7845),SRP!$D$2:$D$6)*(G7845/100)*(E7845/1000)),IF(AND(C7845="Wine",D7845="Fortified Wines"),SUM(LOOKUP(2,1/(SRP!$B$20:$B$23&lt;=E7845)/(SRP!$C$20:$C$23&gt;=E7845),SRP!$D$20:$D$23)*(G7845/100)*(E7845/1000)),IF(C7845="Wine",SUM(LOOKUP(2,1/(SRP!$B$15:$B$19&lt;=E7845)/(SRP!$C$15:$C$19&gt;=E7845),SRP!$D$15:$D$19)*(G7845/100)*(E7845/1000)),IF(C7845="Ready to Drink",SUM(LOOKUP(2,1/(SRP!$B$10:$B$14&lt;=E7845)/(SRP!$C$10:$C$14&gt;=E7845),SRP!$D$10:$D$14)*(G7845/100)*(E7845/1000)),0))))),2)</f>
        <v>7.59</v>
      </c>
    </row>
    <row r="7846" spans="1:11" x14ac:dyDescent="0.35">
      <c r="A7846" s="2">
        <v>58617</v>
      </c>
      <c r="B7846" s="76" t="s">
        <v>6348</v>
      </c>
      <c r="C7846" s="76" t="s">
        <v>286</v>
      </c>
      <c r="D7846" s="76" t="s">
        <v>5236</v>
      </c>
      <c r="E7846" s="76">
        <v>750</v>
      </c>
      <c r="F7846" s="76">
        <v>12</v>
      </c>
      <c r="G7846" s="77">
        <v>14</v>
      </c>
      <c r="H7846" s="76" t="s">
        <v>3318</v>
      </c>
      <c r="I7846" s="77">
        <v>24.99</v>
      </c>
      <c r="J7846" s="2">
        <v>1</v>
      </c>
      <c r="K7846" s="119" cm="1">
        <f t="array" ref="K7846">ROUND(IF(C7846="Beer",SUM(LOOKUP(2,1/(SRP!$B$7:$B$9&lt;=E7846)/(SRP!$C$7:$C$9&gt;=E7846),SRP!$D$7:$D$9)*(G7846/100)*(E7846/1000)),IF(C7846="Spirits",SUM(LOOKUP(2,1/(SRP!$B$2:$B$6&lt;=E7846)/(SRP!$C$2:$C$6&gt;=E7846),SRP!$D$2:$D$6)*(G7846/100)*(E7846/1000)),IF(AND(C7846="Wine",D7846="Fortified Wines"),SUM(LOOKUP(2,1/(SRP!$B$20:$B$23&lt;=E7846)/(SRP!$C$20:$C$23&gt;=E7846),SRP!$D$20:$D$23)*(G7846/100)*(E7846/1000)),IF(C7846="Wine",SUM(LOOKUP(2,1/(SRP!$B$15:$B$19&lt;=E7846)/(SRP!$C$15:$C$19&gt;=E7846),SRP!$D$15:$D$19)*(G7846/100)*(E7846/1000)),IF(C7846="Ready to Drink",SUM(LOOKUP(2,1/(SRP!$B$10:$B$14&lt;=E7846)/(SRP!$C$10:$C$14&gt;=E7846),SRP!$D$10:$D$14)*(G7846/100)*(E7846/1000)),0))))),2)</f>
        <v>7.33</v>
      </c>
    </row>
    <row r="7847" spans="1:11" x14ac:dyDescent="0.35">
      <c r="A7847" s="2">
        <v>58637</v>
      </c>
      <c r="B7847" s="76" t="s">
        <v>6347</v>
      </c>
      <c r="C7847" s="76" t="s">
        <v>287</v>
      </c>
      <c r="D7847" s="76" t="s">
        <v>5266</v>
      </c>
      <c r="E7847" s="76">
        <v>2840</v>
      </c>
      <c r="F7847" s="76">
        <v>3</v>
      </c>
      <c r="G7847" s="77">
        <v>2.5</v>
      </c>
      <c r="H7847" s="76" t="s">
        <v>3376</v>
      </c>
      <c r="I7847" s="77">
        <v>20.94</v>
      </c>
      <c r="J7847" s="2">
        <v>8</v>
      </c>
      <c r="K7847" s="119" cm="1">
        <f t="array" ref="K7847">ROUND(IF(C7847="Beer",SUM(LOOKUP(2,1/(SRP!$B$7:$B$9&lt;=E7847)/(SRP!$C$7:$C$9&gt;=E7847),SRP!$D$7:$D$9)*(G7847/100)*(E7847/1000)),IF(C7847="Spirits",SUM(LOOKUP(2,1/(SRP!$B$2:$B$6&lt;=E7847)/(SRP!$C$2:$C$6&gt;=E7847),SRP!$D$2:$D$6)*(G7847/100)*(E7847/1000)),IF(AND(C7847="Wine",D7847="Fortified Wines"),SUM(LOOKUP(2,1/(SRP!$B$20:$B$23&lt;=E7847)/(SRP!$C$20:$C$23&gt;=E7847),SRP!$D$20:$D$23)*(G7847/100)*(E7847/1000)),IF(C7847="Wine",SUM(LOOKUP(2,1/(SRP!$B$15:$B$19&lt;=E7847)/(SRP!$C$15:$C$19&gt;=E7847),SRP!$D$15:$D$19)*(G7847/100)*(E7847/1000)),IF(C7847="Ready to Drink",SUM(LOOKUP(2,1/(SRP!$B$10:$B$14&lt;=E7847)/(SRP!$C$10:$C$14&gt;=E7847),SRP!$D$10:$D$14)*(G7847/100)*(E7847/1000)),0))))),2)</f>
        <v>4.96</v>
      </c>
    </row>
    <row r="7848" spans="1:11" x14ac:dyDescent="0.35">
      <c r="A7848" s="2">
        <v>58637</v>
      </c>
      <c r="B7848" s="76" t="s">
        <v>6347</v>
      </c>
      <c r="C7848" s="76" t="s">
        <v>287</v>
      </c>
      <c r="D7848" s="76" t="s">
        <v>5266</v>
      </c>
      <c r="E7848" s="76">
        <v>2840</v>
      </c>
      <c r="F7848" s="76">
        <v>3</v>
      </c>
      <c r="G7848" s="77">
        <v>2.5</v>
      </c>
      <c r="H7848" s="76" t="s">
        <v>3376</v>
      </c>
      <c r="I7848" s="77">
        <v>20.94</v>
      </c>
      <c r="J7848" s="2">
        <v>8</v>
      </c>
      <c r="K7848" s="119" cm="1">
        <f t="array" ref="K7848">ROUND(IF(C7848="Beer",SUM(LOOKUP(2,1/(SRP!$B$7:$B$9&lt;=E7848)/(SRP!$C$7:$C$9&gt;=E7848),SRP!$D$7:$D$9)*(G7848/100)*(E7848/1000)),IF(C7848="Spirits",SUM(LOOKUP(2,1/(SRP!$B$2:$B$6&lt;=E7848)/(SRP!$C$2:$C$6&gt;=E7848),SRP!$D$2:$D$6)*(G7848/100)*(E7848/1000)),IF(AND(C7848="Wine",D7848="Fortified Wines"),SUM(LOOKUP(2,1/(SRP!$B$20:$B$23&lt;=E7848)/(SRP!$C$20:$C$23&gt;=E7848),SRP!$D$20:$D$23)*(G7848/100)*(E7848/1000)),IF(C7848="Wine",SUM(LOOKUP(2,1/(SRP!$B$15:$B$19&lt;=E7848)/(SRP!$C$15:$C$19&gt;=E7848),SRP!$D$15:$D$19)*(G7848/100)*(E7848/1000)),IF(C7848="Ready to Drink",SUM(LOOKUP(2,1/(SRP!$B$10:$B$14&lt;=E7848)/(SRP!$C$10:$C$14&gt;=E7848),SRP!$D$10:$D$14)*(G7848/100)*(E7848/1000)),0))))),2)</f>
        <v>4.96</v>
      </c>
    </row>
    <row r="7849" spans="1:11" x14ac:dyDescent="0.35">
      <c r="A7849" s="2">
        <v>58641</v>
      </c>
      <c r="B7849" s="76" t="s">
        <v>6346</v>
      </c>
      <c r="C7849" s="76" t="s">
        <v>5938</v>
      </c>
      <c r="D7849" s="76" t="s">
        <v>5298</v>
      </c>
      <c r="E7849" s="76">
        <v>4260</v>
      </c>
      <c r="F7849" s="76">
        <v>2</v>
      </c>
      <c r="G7849" s="77">
        <v>4</v>
      </c>
      <c r="H7849" s="76" t="s">
        <v>3354</v>
      </c>
      <c r="I7849" s="77">
        <v>29.99</v>
      </c>
      <c r="J7849" s="2">
        <v>12</v>
      </c>
      <c r="K7849" s="119" cm="1">
        <f t="array" ref="K7849">ROUND(IF(C7849="Beer",SUM(LOOKUP(2,1/(SRP!$B$7:$B$9&lt;=E7849)/(SRP!$C$7:$C$9&gt;=E7849),SRP!$D$7:$D$9)*(G7849/100)*(E7849/1000)),IF(C7849="Spirits",SUM(LOOKUP(2,1/(SRP!$B$2:$B$6&lt;=E7849)/(SRP!$C$2:$C$6&gt;=E7849),SRP!$D$2:$D$6)*(G7849/100)*(E7849/1000)),IF(AND(C7849="Wine",D7849="Fortified Wines"),SUM(LOOKUP(2,1/(SRP!$B$20:$B$23&lt;=E7849)/(SRP!$C$20:$C$23&gt;=E7849),SRP!$D$20:$D$23)*(G7849/100)*(E7849/1000)),IF(C7849="Wine",SUM(LOOKUP(2,1/(SRP!$B$15:$B$19&lt;=E7849)/(SRP!$C$15:$C$19&gt;=E7849),SRP!$D$15:$D$19)*(G7849/100)*(E7849/1000)),IF(C7849="Ready to Drink",SUM(LOOKUP(2,1/(SRP!$B$10:$B$14&lt;=E7849)/(SRP!$C$10:$C$14&gt;=E7849),SRP!$D$10:$D$14)*(G7849/100)*(E7849/1000)),0))))),2)</f>
        <v>11.9</v>
      </c>
    </row>
    <row r="7850" spans="1:11" x14ac:dyDescent="0.35">
      <c r="A7850" s="2">
        <v>58641</v>
      </c>
      <c r="B7850" s="76" t="s">
        <v>6346</v>
      </c>
      <c r="C7850" s="76" t="s">
        <v>5938</v>
      </c>
      <c r="D7850" s="76" t="s">
        <v>5298</v>
      </c>
      <c r="E7850" s="76">
        <v>4260</v>
      </c>
      <c r="F7850" s="76">
        <v>2</v>
      </c>
      <c r="G7850" s="77">
        <v>4</v>
      </c>
      <c r="H7850" s="76" t="s">
        <v>3354</v>
      </c>
      <c r="I7850" s="77">
        <v>29.99</v>
      </c>
      <c r="J7850" s="2">
        <v>12</v>
      </c>
      <c r="K7850" s="119" cm="1">
        <f t="array" ref="K7850">ROUND(IF(C7850="Beer",SUM(LOOKUP(2,1/(SRP!$B$7:$B$9&lt;=E7850)/(SRP!$C$7:$C$9&gt;=E7850),SRP!$D$7:$D$9)*(G7850/100)*(E7850/1000)),IF(C7850="Spirits",SUM(LOOKUP(2,1/(SRP!$B$2:$B$6&lt;=E7850)/(SRP!$C$2:$C$6&gt;=E7850),SRP!$D$2:$D$6)*(G7850/100)*(E7850/1000)),IF(AND(C7850="Wine",D7850="Fortified Wines"),SUM(LOOKUP(2,1/(SRP!$B$20:$B$23&lt;=E7850)/(SRP!$C$20:$C$23&gt;=E7850),SRP!$D$20:$D$23)*(G7850/100)*(E7850/1000)),IF(C7850="Wine",SUM(LOOKUP(2,1/(SRP!$B$15:$B$19&lt;=E7850)/(SRP!$C$15:$C$19&gt;=E7850),SRP!$D$15:$D$19)*(G7850/100)*(E7850/1000)),IF(C7850="Ready to Drink",SUM(LOOKUP(2,1/(SRP!$B$10:$B$14&lt;=E7850)/(SRP!$C$10:$C$14&gt;=E7850),SRP!$D$10:$D$14)*(G7850/100)*(E7850/1000)),0))))),2)</f>
        <v>11.9</v>
      </c>
    </row>
    <row r="7851" spans="1:11" x14ac:dyDescent="0.35">
      <c r="A7851" s="2">
        <v>58643</v>
      </c>
      <c r="B7851" s="76" t="s">
        <v>6345</v>
      </c>
      <c r="C7851" s="76" t="s">
        <v>286</v>
      </c>
      <c r="D7851" s="76" t="s">
        <v>5236</v>
      </c>
      <c r="E7851" s="76">
        <v>750</v>
      </c>
      <c r="F7851" s="76">
        <v>6</v>
      </c>
      <c r="G7851" s="77">
        <v>11.5</v>
      </c>
      <c r="H7851" s="76" t="s">
        <v>3303</v>
      </c>
      <c r="I7851" s="77">
        <v>14.99</v>
      </c>
      <c r="J7851" s="2">
        <v>1</v>
      </c>
      <c r="K7851" s="119" cm="1">
        <f t="array" ref="K7851">ROUND(IF(C7851="Beer",SUM(LOOKUP(2,1/(SRP!$B$7:$B$9&lt;=E7851)/(SRP!$C$7:$C$9&gt;=E7851),SRP!$D$7:$D$9)*(G7851/100)*(E7851/1000)),IF(C7851="Spirits",SUM(LOOKUP(2,1/(SRP!$B$2:$B$6&lt;=E7851)/(SRP!$C$2:$C$6&gt;=E7851),SRP!$D$2:$D$6)*(G7851/100)*(E7851/1000)),IF(AND(C7851="Wine",D7851="Fortified Wines"),SUM(LOOKUP(2,1/(SRP!$B$20:$B$23&lt;=E7851)/(SRP!$C$20:$C$23&gt;=E7851),SRP!$D$20:$D$23)*(G7851/100)*(E7851/1000)),IF(C7851="Wine",SUM(LOOKUP(2,1/(SRP!$B$15:$B$19&lt;=E7851)/(SRP!$C$15:$C$19&gt;=E7851),SRP!$D$15:$D$19)*(G7851/100)*(E7851/1000)),IF(C7851="Ready to Drink",SUM(LOOKUP(2,1/(SRP!$B$10:$B$14&lt;=E7851)/(SRP!$C$10:$C$14&gt;=E7851),SRP!$D$10:$D$14)*(G7851/100)*(E7851/1000)),0))))),2)</f>
        <v>6.02</v>
      </c>
    </row>
    <row r="7852" spans="1:11" x14ac:dyDescent="0.35">
      <c r="A7852" s="2">
        <v>58646</v>
      </c>
      <c r="B7852" s="76" t="s">
        <v>6344</v>
      </c>
      <c r="C7852" s="76" t="s">
        <v>286</v>
      </c>
      <c r="D7852" s="76" t="s">
        <v>5236</v>
      </c>
      <c r="E7852" s="76">
        <v>750</v>
      </c>
      <c r="F7852" s="76">
        <v>12</v>
      </c>
      <c r="G7852" s="77">
        <v>14</v>
      </c>
      <c r="H7852" s="76" t="s">
        <v>3303</v>
      </c>
      <c r="I7852" s="77">
        <v>19.989999999999998</v>
      </c>
      <c r="J7852" s="2">
        <v>1</v>
      </c>
      <c r="K7852" s="119" cm="1">
        <f t="array" ref="K7852">ROUND(IF(C7852="Beer",SUM(LOOKUP(2,1/(SRP!$B$7:$B$9&lt;=E7852)/(SRP!$C$7:$C$9&gt;=E7852),SRP!$D$7:$D$9)*(G7852/100)*(E7852/1000)),IF(C7852="Spirits",SUM(LOOKUP(2,1/(SRP!$B$2:$B$6&lt;=E7852)/(SRP!$C$2:$C$6&gt;=E7852),SRP!$D$2:$D$6)*(G7852/100)*(E7852/1000)),IF(AND(C7852="Wine",D7852="Fortified Wines"),SUM(LOOKUP(2,1/(SRP!$B$20:$B$23&lt;=E7852)/(SRP!$C$20:$C$23&gt;=E7852),SRP!$D$20:$D$23)*(G7852/100)*(E7852/1000)),IF(C7852="Wine",SUM(LOOKUP(2,1/(SRP!$B$15:$B$19&lt;=E7852)/(SRP!$C$15:$C$19&gt;=E7852),SRP!$D$15:$D$19)*(G7852/100)*(E7852/1000)),IF(C7852="Ready to Drink",SUM(LOOKUP(2,1/(SRP!$B$10:$B$14&lt;=E7852)/(SRP!$C$10:$C$14&gt;=E7852),SRP!$D$10:$D$14)*(G7852/100)*(E7852/1000)),0))))),2)</f>
        <v>7.33</v>
      </c>
    </row>
    <row r="7853" spans="1:11" x14ac:dyDescent="0.35">
      <c r="A7853" s="2">
        <v>58648</v>
      </c>
      <c r="B7853" s="76" t="s">
        <v>6343</v>
      </c>
      <c r="C7853" s="76" t="s">
        <v>286</v>
      </c>
      <c r="D7853" s="76" t="s">
        <v>5236</v>
      </c>
      <c r="E7853" s="76">
        <v>750</v>
      </c>
      <c r="F7853" s="76">
        <v>12</v>
      </c>
      <c r="G7853" s="77">
        <v>13.5</v>
      </c>
      <c r="H7853" s="76" t="s">
        <v>3303</v>
      </c>
      <c r="I7853" s="77">
        <v>27.99</v>
      </c>
      <c r="J7853" s="2">
        <v>1</v>
      </c>
      <c r="K7853" s="119" cm="1">
        <f t="array" ref="K7853">ROUND(IF(C7853="Beer",SUM(LOOKUP(2,1/(SRP!$B$7:$B$9&lt;=E7853)/(SRP!$C$7:$C$9&gt;=E7853),SRP!$D$7:$D$9)*(G7853/100)*(E7853/1000)),IF(C7853="Spirits",SUM(LOOKUP(2,1/(SRP!$B$2:$B$6&lt;=E7853)/(SRP!$C$2:$C$6&gt;=E7853),SRP!$D$2:$D$6)*(G7853/100)*(E7853/1000)),IF(AND(C7853="Wine",D7853="Fortified Wines"),SUM(LOOKUP(2,1/(SRP!$B$20:$B$23&lt;=E7853)/(SRP!$C$20:$C$23&gt;=E7853),SRP!$D$20:$D$23)*(G7853/100)*(E7853/1000)),IF(C7853="Wine",SUM(LOOKUP(2,1/(SRP!$B$15:$B$19&lt;=E7853)/(SRP!$C$15:$C$19&gt;=E7853),SRP!$D$15:$D$19)*(G7853/100)*(E7853/1000)),IF(C7853="Ready to Drink",SUM(LOOKUP(2,1/(SRP!$B$10:$B$14&lt;=E7853)/(SRP!$C$10:$C$14&gt;=E7853),SRP!$D$10:$D$14)*(G7853/100)*(E7853/1000)),0))))),2)</f>
        <v>7.07</v>
      </c>
    </row>
    <row r="7854" spans="1:11" x14ac:dyDescent="0.35">
      <c r="A7854" s="2">
        <v>58663</v>
      </c>
      <c r="B7854" s="76" t="s">
        <v>6485</v>
      </c>
      <c r="C7854" s="76" t="s">
        <v>286</v>
      </c>
      <c r="D7854" s="76" t="s">
        <v>5246</v>
      </c>
      <c r="E7854" s="76">
        <v>750</v>
      </c>
      <c r="F7854" s="76">
        <v>12</v>
      </c>
      <c r="G7854" s="77">
        <v>13.5</v>
      </c>
      <c r="H7854" s="76" t="s">
        <v>3303</v>
      </c>
      <c r="I7854" s="77">
        <v>17.989999999999998</v>
      </c>
      <c r="J7854" s="2">
        <v>1</v>
      </c>
      <c r="K7854" s="119" cm="1">
        <f t="array" ref="K7854">ROUND(IF(C7854="Beer",SUM(LOOKUP(2,1/(SRP!$B$7:$B$9&lt;=E7854)/(SRP!$C$7:$C$9&gt;=E7854),SRP!$D$7:$D$9)*(G7854/100)*(E7854/1000)),IF(C7854="Spirits",SUM(LOOKUP(2,1/(SRP!$B$2:$B$6&lt;=E7854)/(SRP!$C$2:$C$6&gt;=E7854),SRP!$D$2:$D$6)*(G7854/100)*(E7854/1000)),IF(AND(C7854="Wine",D7854="Fortified Wines"),SUM(LOOKUP(2,1/(SRP!$B$20:$B$23&lt;=E7854)/(SRP!$C$20:$C$23&gt;=E7854),SRP!$D$20:$D$23)*(G7854/100)*(E7854/1000)),IF(C7854="Wine",SUM(LOOKUP(2,1/(SRP!$B$15:$B$19&lt;=E7854)/(SRP!$C$15:$C$19&gt;=E7854),SRP!$D$15:$D$19)*(G7854/100)*(E7854/1000)),IF(C7854="Ready to Drink",SUM(LOOKUP(2,1/(SRP!$B$10:$B$14&lt;=E7854)/(SRP!$C$10:$C$14&gt;=E7854),SRP!$D$10:$D$14)*(G7854/100)*(E7854/1000)),0))))),2)</f>
        <v>7.07</v>
      </c>
    </row>
    <row r="7855" spans="1:11" x14ac:dyDescent="0.35">
      <c r="A7855" s="2">
        <v>58668</v>
      </c>
      <c r="B7855" s="76" t="s">
        <v>5513</v>
      </c>
      <c r="C7855" s="76" t="s">
        <v>285</v>
      </c>
      <c r="D7855" s="76" t="s">
        <v>5303</v>
      </c>
      <c r="E7855" s="76">
        <v>50</v>
      </c>
      <c r="F7855" s="76">
        <v>120</v>
      </c>
      <c r="G7855" s="77">
        <v>35</v>
      </c>
      <c r="H7855" s="76" t="s">
        <v>3283</v>
      </c>
      <c r="I7855" s="77">
        <v>3.99</v>
      </c>
      <c r="J7855" s="2">
        <v>1</v>
      </c>
      <c r="K7855" s="119" cm="1">
        <f t="array" ref="K7855">ROUND(IF(C7855="Beer",SUM(LOOKUP(2,1/(SRP!$B$7:$B$9&lt;=E7855)/(SRP!$C$7:$C$9&gt;=E7855),SRP!$D$7:$D$9)*(G7855/100)*(E7855/1000)),IF(C7855="Spirits",SUM(LOOKUP(2,1/(SRP!$B$2:$B$6&lt;=E7855)/(SRP!$C$2:$C$6&gt;=E7855),SRP!$D$2:$D$6)*(G7855/100)*(E7855/1000)),IF(AND(C7855="Wine",D7855="Fortified Wines"),SUM(LOOKUP(2,1/(SRP!$B$20:$B$23&lt;=E7855)/(SRP!$C$20:$C$23&gt;=E7855),SRP!$D$20:$D$23)*(G7855/100)*(E7855/1000)),IF(C7855="Wine",SUM(LOOKUP(2,1/(SRP!$B$15:$B$19&lt;=E7855)/(SRP!$C$15:$C$19&gt;=E7855),SRP!$D$15:$D$19)*(G7855/100)*(E7855/1000)),IF(C7855="Ready to Drink",SUM(LOOKUP(2,1/(SRP!$B$10:$B$14&lt;=E7855)/(SRP!$C$10:$C$14&gt;=E7855),SRP!$D$10:$D$14)*(G7855/100)*(E7855/1000)),0))))),2)</f>
        <v>2.0299999999999998</v>
      </c>
    </row>
    <row r="7856" spans="1:11" x14ac:dyDescent="0.35">
      <c r="A7856" s="2">
        <v>58694</v>
      </c>
      <c r="B7856" s="76" t="s">
        <v>6341</v>
      </c>
      <c r="C7856" s="76" t="s">
        <v>287</v>
      </c>
      <c r="D7856" s="76" t="s">
        <v>5266</v>
      </c>
      <c r="E7856" s="76">
        <v>3784</v>
      </c>
      <c r="F7856" s="76">
        <v>3</v>
      </c>
      <c r="G7856" s="77">
        <v>5.3</v>
      </c>
      <c r="H7856" s="76" t="s">
        <v>5334</v>
      </c>
      <c r="I7856" s="77">
        <v>27.5</v>
      </c>
      <c r="J7856" s="2">
        <v>8</v>
      </c>
      <c r="K7856" s="119" cm="1">
        <f t="array" ref="K7856">ROUND(IF(C7856="Beer",SUM(LOOKUP(2,1/(SRP!$B$7:$B$9&lt;=E7856)/(SRP!$C$7:$C$9&gt;=E7856),SRP!$D$7:$D$9)*(G7856/100)*(E7856/1000)),IF(C7856="Spirits",SUM(LOOKUP(2,1/(SRP!$B$2:$B$6&lt;=E7856)/(SRP!$C$2:$C$6&gt;=E7856),SRP!$D$2:$D$6)*(G7856/100)*(E7856/1000)),IF(AND(C7856="Wine",D7856="Fortified Wines"),SUM(LOOKUP(2,1/(SRP!$B$20:$B$23&lt;=E7856)/(SRP!$C$20:$C$23&gt;=E7856),SRP!$D$20:$D$23)*(G7856/100)*(E7856/1000)),IF(C7856="Wine",SUM(LOOKUP(2,1/(SRP!$B$15:$B$19&lt;=E7856)/(SRP!$C$15:$C$19&gt;=E7856),SRP!$D$15:$D$19)*(G7856/100)*(E7856/1000)),IF(C7856="Ready to Drink",SUM(LOOKUP(2,1/(SRP!$B$10:$B$14&lt;=E7856)/(SRP!$C$10:$C$14&gt;=E7856),SRP!$D$10:$D$14)*(G7856/100)*(E7856/1000)),0))))),2)</f>
        <v>14</v>
      </c>
    </row>
    <row r="7857" spans="1:11" x14ac:dyDescent="0.35">
      <c r="A7857" s="2">
        <v>58694</v>
      </c>
      <c r="B7857" s="76" t="s">
        <v>6341</v>
      </c>
      <c r="C7857" s="76" t="s">
        <v>287</v>
      </c>
      <c r="D7857" s="76" t="s">
        <v>5266</v>
      </c>
      <c r="E7857" s="76">
        <v>3784</v>
      </c>
      <c r="F7857" s="76">
        <v>3</v>
      </c>
      <c r="G7857" s="77">
        <v>5.3</v>
      </c>
      <c r="H7857" s="76" t="s">
        <v>3377</v>
      </c>
      <c r="I7857" s="77">
        <v>27.5</v>
      </c>
      <c r="J7857" s="2">
        <v>8</v>
      </c>
      <c r="K7857" s="119" cm="1">
        <f t="array" ref="K7857">ROUND(IF(C7857="Beer",SUM(LOOKUP(2,1/(SRP!$B$7:$B$9&lt;=E7857)/(SRP!$C$7:$C$9&gt;=E7857),SRP!$D$7:$D$9)*(G7857/100)*(E7857/1000)),IF(C7857="Spirits",SUM(LOOKUP(2,1/(SRP!$B$2:$B$6&lt;=E7857)/(SRP!$C$2:$C$6&gt;=E7857),SRP!$D$2:$D$6)*(G7857/100)*(E7857/1000)),IF(AND(C7857="Wine",D7857="Fortified Wines"),SUM(LOOKUP(2,1/(SRP!$B$20:$B$23&lt;=E7857)/(SRP!$C$20:$C$23&gt;=E7857),SRP!$D$20:$D$23)*(G7857/100)*(E7857/1000)),IF(C7857="Wine",SUM(LOOKUP(2,1/(SRP!$B$15:$B$19&lt;=E7857)/(SRP!$C$15:$C$19&gt;=E7857),SRP!$D$15:$D$19)*(G7857/100)*(E7857/1000)),IF(C7857="Ready to Drink",SUM(LOOKUP(2,1/(SRP!$B$10:$B$14&lt;=E7857)/(SRP!$C$10:$C$14&gt;=E7857),SRP!$D$10:$D$14)*(G7857/100)*(E7857/1000)),0))))),2)</f>
        <v>14</v>
      </c>
    </row>
    <row r="7858" spans="1:11" x14ac:dyDescent="0.35">
      <c r="A7858" s="2">
        <v>58722</v>
      </c>
      <c r="B7858" s="76" t="s">
        <v>6257</v>
      </c>
      <c r="C7858" s="76" t="s">
        <v>285</v>
      </c>
      <c r="D7858" s="76" t="s">
        <v>5250</v>
      </c>
      <c r="E7858" s="76">
        <v>750</v>
      </c>
      <c r="F7858" s="76">
        <v>6</v>
      </c>
      <c r="G7858" s="77">
        <v>43</v>
      </c>
      <c r="H7858" s="76" t="s">
        <v>3285</v>
      </c>
      <c r="I7858" s="77">
        <v>47.99</v>
      </c>
      <c r="J7858" s="2">
        <v>1</v>
      </c>
      <c r="K7858" s="119" cm="1">
        <f t="array" ref="K7858">ROUND(IF(C7858="Beer",SUM(LOOKUP(2,1/(SRP!$B$7:$B$9&lt;=E7858)/(SRP!$C$7:$C$9&gt;=E7858),SRP!$D$7:$D$9)*(G7858/100)*(E7858/1000)),IF(C7858="Spirits",SUM(LOOKUP(2,1/(SRP!$B$2:$B$6&lt;=E7858)/(SRP!$C$2:$C$6&gt;=E7858),SRP!$D$2:$D$6)*(G7858/100)*(E7858/1000)),IF(AND(C7858="Wine",D7858="Fortified Wines"),SUM(LOOKUP(2,1/(SRP!$B$20:$B$23&lt;=E7858)/(SRP!$C$20:$C$23&gt;=E7858),SRP!$D$20:$D$23)*(G7858/100)*(E7858/1000)),IF(C7858="Wine",SUM(LOOKUP(2,1/(SRP!$B$15:$B$19&lt;=E7858)/(SRP!$C$15:$C$19&gt;=E7858),SRP!$D$15:$D$19)*(G7858/100)*(E7858/1000)),IF(C7858="Ready to Drink",SUM(LOOKUP(2,1/(SRP!$B$10:$B$14&lt;=E7858)/(SRP!$C$10:$C$14&gt;=E7858),SRP!$D$10:$D$14)*(G7858/100)*(E7858/1000)),0))))),2)</f>
        <v>22.51</v>
      </c>
    </row>
    <row r="7859" spans="1:11" x14ac:dyDescent="0.35">
      <c r="A7859" s="2">
        <v>58723</v>
      </c>
      <c r="B7859" s="76" t="s">
        <v>6340</v>
      </c>
      <c r="C7859" s="76" t="s">
        <v>287</v>
      </c>
      <c r="D7859" s="76" t="s">
        <v>5240</v>
      </c>
      <c r="E7859" s="76">
        <v>473</v>
      </c>
      <c r="F7859" s="76">
        <v>24</v>
      </c>
      <c r="G7859" s="77">
        <v>6.4</v>
      </c>
      <c r="H7859" s="76" t="s">
        <v>3349</v>
      </c>
      <c r="I7859" s="77">
        <v>4.25</v>
      </c>
      <c r="J7859" s="2">
        <v>1</v>
      </c>
      <c r="K7859" s="119" cm="1">
        <f t="array" ref="K7859">ROUND(IF(C7859="Beer",SUM(LOOKUP(2,1/(SRP!$B$7:$B$9&lt;=E7859)/(SRP!$C$7:$C$9&gt;=E7859),SRP!$D$7:$D$9)*(G7859/100)*(E7859/1000)),IF(C7859="Spirits",SUM(LOOKUP(2,1/(SRP!$B$2:$B$6&lt;=E7859)/(SRP!$C$2:$C$6&gt;=E7859),SRP!$D$2:$D$6)*(G7859/100)*(E7859/1000)),IF(AND(C7859="Wine",D7859="Fortified Wines"),SUM(LOOKUP(2,1/(SRP!$B$20:$B$23&lt;=E7859)/(SRP!$C$20:$C$23&gt;=E7859),SRP!$D$20:$D$23)*(G7859/100)*(E7859/1000)),IF(C7859="Wine",SUM(LOOKUP(2,1/(SRP!$B$15:$B$19&lt;=E7859)/(SRP!$C$15:$C$19&gt;=E7859),SRP!$D$15:$D$19)*(G7859/100)*(E7859/1000)),IF(C7859="Ready to Drink",SUM(LOOKUP(2,1/(SRP!$B$10:$B$14&lt;=E7859)/(SRP!$C$10:$C$14&gt;=E7859),SRP!$D$10:$D$14)*(G7859/100)*(E7859/1000)),0))))),2)</f>
        <v>2.11</v>
      </c>
    </row>
    <row r="7860" spans="1:11" x14ac:dyDescent="0.35">
      <c r="A7860" s="2">
        <v>58723</v>
      </c>
      <c r="B7860" s="76" t="s">
        <v>6340</v>
      </c>
      <c r="C7860" s="76" t="s">
        <v>287</v>
      </c>
      <c r="D7860" s="76" t="s">
        <v>5240</v>
      </c>
      <c r="E7860" s="76">
        <v>473</v>
      </c>
      <c r="F7860" s="76">
        <v>24</v>
      </c>
      <c r="G7860" s="77">
        <v>6.4</v>
      </c>
      <c r="H7860" s="76" t="s">
        <v>3349</v>
      </c>
      <c r="I7860" s="77">
        <v>4.25</v>
      </c>
      <c r="J7860" s="2">
        <v>1</v>
      </c>
      <c r="K7860" s="119" cm="1">
        <f t="array" ref="K7860">ROUND(IF(C7860="Beer",SUM(LOOKUP(2,1/(SRP!$B$7:$B$9&lt;=E7860)/(SRP!$C$7:$C$9&gt;=E7860),SRP!$D$7:$D$9)*(G7860/100)*(E7860/1000)),IF(C7860="Spirits",SUM(LOOKUP(2,1/(SRP!$B$2:$B$6&lt;=E7860)/(SRP!$C$2:$C$6&gt;=E7860),SRP!$D$2:$D$6)*(G7860/100)*(E7860/1000)),IF(AND(C7860="Wine",D7860="Fortified Wines"),SUM(LOOKUP(2,1/(SRP!$B$20:$B$23&lt;=E7860)/(SRP!$C$20:$C$23&gt;=E7860),SRP!$D$20:$D$23)*(G7860/100)*(E7860/1000)),IF(C7860="Wine",SUM(LOOKUP(2,1/(SRP!$B$15:$B$19&lt;=E7860)/(SRP!$C$15:$C$19&gt;=E7860),SRP!$D$15:$D$19)*(G7860/100)*(E7860/1000)),IF(C7860="Ready to Drink",SUM(LOOKUP(2,1/(SRP!$B$10:$B$14&lt;=E7860)/(SRP!$C$10:$C$14&gt;=E7860),SRP!$D$10:$D$14)*(G7860/100)*(E7860/1000)),0))))),2)</f>
        <v>2.11</v>
      </c>
    </row>
    <row r="7861" spans="1:11" x14ac:dyDescent="0.35">
      <c r="A7861" s="2">
        <v>58727</v>
      </c>
      <c r="B7861" s="76" t="s">
        <v>6339</v>
      </c>
      <c r="C7861" s="76" t="s">
        <v>286</v>
      </c>
      <c r="D7861" s="76" t="s">
        <v>5241</v>
      </c>
      <c r="E7861" s="76">
        <v>750</v>
      </c>
      <c r="F7861" s="76">
        <v>12</v>
      </c>
      <c r="G7861" s="77">
        <v>11</v>
      </c>
      <c r="H7861" s="76" t="s">
        <v>3992</v>
      </c>
      <c r="I7861" s="77">
        <v>23.99</v>
      </c>
      <c r="J7861" s="2">
        <v>1</v>
      </c>
      <c r="K7861" s="119" cm="1">
        <f t="array" ref="K7861">ROUND(IF(C7861="Beer",SUM(LOOKUP(2,1/(SRP!$B$7:$B$9&lt;=E7861)/(SRP!$C$7:$C$9&gt;=E7861),SRP!$D$7:$D$9)*(G7861/100)*(E7861/1000)),IF(C7861="Spirits",SUM(LOOKUP(2,1/(SRP!$B$2:$B$6&lt;=E7861)/(SRP!$C$2:$C$6&gt;=E7861),SRP!$D$2:$D$6)*(G7861/100)*(E7861/1000)),IF(AND(C7861="Wine",D7861="Fortified Wines"),SUM(LOOKUP(2,1/(SRP!$B$20:$B$23&lt;=E7861)/(SRP!$C$20:$C$23&gt;=E7861),SRP!$D$20:$D$23)*(G7861/100)*(E7861/1000)),IF(C7861="Wine",SUM(LOOKUP(2,1/(SRP!$B$15:$B$19&lt;=E7861)/(SRP!$C$15:$C$19&gt;=E7861),SRP!$D$15:$D$19)*(G7861/100)*(E7861/1000)),IF(C7861="Ready to Drink",SUM(LOOKUP(2,1/(SRP!$B$10:$B$14&lt;=E7861)/(SRP!$C$10:$C$14&gt;=E7861),SRP!$D$10:$D$14)*(G7861/100)*(E7861/1000)),0))))),2)</f>
        <v>5.76</v>
      </c>
    </row>
    <row r="7862" spans="1:11" x14ac:dyDescent="0.35">
      <c r="A7862" s="2">
        <v>58730</v>
      </c>
      <c r="B7862" s="76" t="s">
        <v>5048</v>
      </c>
      <c r="C7862" s="76" t="s">
        <v>5938</v>
      </c>
      <c r="D7862" s="76" t="s">
        <v>5283</v>
      </c>
      <c r="E7862" s="76">
        <v>2130</v>
      </c>
      <c r="F7862" s="76">
        <v>4</v>
      </c>
      <c r="G7862" s="77">
        <v>5</v>
      </c>
      <c r="H7862" s="76" t="s">
        <v>3349</v>
      </c>
      <c r="I7862" s="77">
        <v>14.99</v>
      </c>
      <c r="J7862" s="2">
        <v>6</v>
      </c>
      <c r="K7862" s="119" cm="1">
        <f t="array" ref="K7862">ROUND(IF(C7862="Beer",SUM(LOOKUP(2,1/(SRP!$B$7:$B$9&lt;=E7862)/(SRP!$C$7:$C$9&gt;=E7862),SRP!$D$7:$D$9)*(G7862/100)*(E7862/1000)),IF(C7862="Spirits",SUM(LOOKUP(2,1/(SRP!$B$2:$B$6&lt;=E7862)/(SRP!$C$2:$C$6&gt;=E7862),SRP!$D$2:$D$6)*(G7862/100)*(E7862/1000)),IF(AND(C7862="Wine",D7862="Fortified Wines"),SUM(LOOKUP(2,1/(SRP!$B$20:$B$23&lt;=E7862)/(SRP!$C$20:$C$23&gt;=E7862),SRP!$D$20:$D$23)*(G7862/100)*(E7862/1000)),IF(C7862="Wine",SUM(LOOKUP(2,1/(SRP!$B$15:$B$19&lt;=E7862)/(SRP!$C$15:$C$19&gt;=E7862),SRP!$D$15:$D$19)*(G7862/100)*(E7862/1000)),IF(C7862="Ready to Drink",SUM(LOOKUP(2,1/(SRP!$B$10:$B$14&lt;=E7862)/(SRP!$C$10:$C$14&gt;=E7862),SRP!$D$10:$D$14)*(G7862/100)*(E7862/1000)),0))))),2)</f>
        <v>7.43</v>
      </c>
    </row>
    <row r="7863" spans="1:11" x14ac:dyDescent="0.35">
      <c r="A7863" s="2">
        <v>58731</v>
      </c>
      <c r="B7863" s="76" t="s">
        <v>5049</v>
      </c>
      <c r="C7863" s="76" t="s">
        <v>5938</v>
      </c>
      <c r="D7863" s="76" t="s">
        <v>5283</v>
      </c>
      <c r="E7863" s="76">
        <v>2130</v>
      </c>
      <c r="F7863" s="76">
        <v>4</v>
      </c>
      <c r="G7863" s="77">
        <v>5</v>
      </c>
      <c r="H7863" s="76" t="s">
        <v>3349</v>
      </c>
      <c r="I7863" s="77">
        <v>14.99</v>
      </c>
      <c r="J7863" s="2">
        <v>6</v>
      </c>
      <c r="K7863" s="119" cm="1">
        <f t="array" ref="K7863">ROUND(IF(C7863="Beer",SUM(LOOKUP(2,1/(SRP!$B$7:$B$9&lt;=E7863)/(SRP!$C$7:$C$9&gt;=E7863),SRP!$D$7:$D$9)*(G7863/100)*(E7863/1000)),IF(C7863="Spirits",SUM(LOOKUP(2,1/(SRP!$B$2:$B$6&lt;=E7863)/(SRP!$C$2:$C$6&gt;=E7863),SRP!$D$2:$D$6)*(G7863/100)*(E7863/1000)),IF(AND(C7863="Wine",D7863="Fortified Wines"),SUM(LOOKUP(2,1/(SRP!$B$20:$B$23&lt;=E7863)/(SRP!$C$20:$C$23&gt;=E7863),SRP!$D$20:$D$23)*(G7863/100)*(E7863/1000)),IF(C7863="Wine",SUM(LOOKUP(2,1/(SRP!$B$15:$B$19&lt;=E7863)/(SRP!$C$15:$C$19&gt;=E7863),SRP!$D$15:$D$19)*(G7863/100)*(E7863/1000)),IF(C7863="Ready to Drink",SUM(LOOKUP(2,1/(SRP!$B$10:$B$14&lt;=E7863)/(SRP!$C$10:$C$14&gt;=E7863),SRP!$D$10:$D$14)*(G7863/100)*(E7863/1000)),0))))),2)</f>
        <v>7.43</v>
      </c>
    </row>
    <row r="7864" spans="1:11" x14ac:dyDescent="0.35">
      <c r="A7864" s="2">
        <v>58737</v>
      </c>
      <c r="B7864" s="76" t="s">
        <v>6338</v>
      </c>
      <c r="C7864" s="76" t="s">
        <v>286</v>
      </c>
      <c r="D7864" s="76" t="s">
        <v>5241</v>
      </c>
      <c r="E7864" s="76">
        <v>750</v>
      </c>
      <c r="F7864" s="76">
        <v>12</v>
      </c>
      <c r="G7864" s="77">
        <v>11</v>
      </c>
      <c r="H7864" s="76" t="s">
        <v>3318</v>
      </c>
      <c r="I7864" s="77">
        <v>19.989999999999998</v>
      </c>
      <c r="J7864" s="2">
        <v>1</v>
      </c>
      <c r="K7864" s="119" cm="1">
        <f t="array" ref="K7864">ROUND(IF(C7864="Beer",SUM(LOOKUP(2,1/(SRP!$B$7:$B$9&lt;=E7864)/(SRP!$C$7:$C$9&gt;=E7864),SRP!$D$7:$D$9)*(G7864/100)*(E7864/1000)),IF(C7864="Spirits",SUM(LOOKUP(2,1/(SRP!$B$2:$B$6&lt;=E7864)/(SRP!$C$2:$C$6&gt;=E7864),SRP!$D$2:$D$6)*(G7864/100)*(E7864/1000)),IF(AND(C7864="Wine",D7864="Fortified Wines"),SUM(LOOKUP(2,1/(SRP!$B$20:$B$23&lt;=E7864)/(SRP!$C$20:$C$23&gt;=E7864),SRP!$D$20:$D$23)*(G7864/100)*(E7864/1000)),IF(C7864="Wine",SUM(LOOKUP(2,1/(SRP!$B$15:$B$19&lt;=E7864)/(SRP!$C$15:$C$19&gt;=E7864),SRP!$D$15:$D$19)*(G7864/100)*(E7864/1000)),IF(C7864="Ready to Drink",SUM(LOOKUP(2,1/(SRP!$B$10:$B$14&lt;=E7864)/(SRP!$C$10:$C$14&gt;=E7864),SRP!$D$10:$D$14)*(G7864/100)*(E7864/1000)),0))))),2)</f>
        <v>5.76</v>
      </c>
    </row>
    <row r="7865" spans="1:11" x14ac:dyDescent="0.35">
      <c r="A7865" s="2">
        <v>58746</v>
      </c>
      <c r="B7865" s="76" t="s">
        <v>6337</v>
      </c>
      <c r="C7865" s="76" t="s">
        <v>287</v>
      </c>
      <c r="D7865" s="76" t="s">
        <v>5240</v>
      </c>
      <c r="E7865" s="76">
        <v>473</v>
      </c>
      <c r="F7865" s="76">
        <v>24</v>
      </c>
      <c r="G7865" s="77">
        <v>6</v>
      </c>
      <c r="H7865" s="76" t="s">
        <v>3349</v>
      </c>
      <c r="I7865" s="77">
        <v>4.99</v>
      </c>
      <c r="J7865" s="2">
        <v>1</v>
      </c>
      <c r="K7865" s="119" cm="1">
        <f t="array" ref="K7865">ROUND(IF(C7865="Beer",SUM(LOOKUP(2,1/(SRP!$B$7:$B$9&lt;=E7865)/(SRP!$C$7:$C$9&gt;=E7865),SRP!$D$7:$D$9)*(G7865/100)*(E7865/1000)),IF(C7865="Spirits",SUM(LOOKUP(2,1/(SRP!$B$2:$B$6&lt;=E7865)/(SRP!$C$2:$C$6&gt;=E7865),SRP!$D$2:$D$6)*(G7865/100)*(E7865/1000)),IF(AND(C7865="Wine",D7865="Fortified Wines"),SUM(LOOKUP(2,1/(SRP!$B$20:$B$23&lt;=E7865)/(SRP!$C$20:$C$23&gt;=E7865),SRP!$D$20:$D$23)*(G7865/100)*(E7865/1000)),IF(C7865="Wine",SUM(LOOKUP(2,1/(SRP!$B$15:$B$19&lt;=E7865)/(SRP!$C$15:$C$19&gt;=E7865),SRP!$D$15:$D$19)*(G7865/100)*(E7865/1000)),IF(C7865="Ready to Drink",SUM(LOOKUP(2,1/(SRP!$B$10:$B$14&lt;=E7865)/(SRP!$C$10:$C$14&gt;=E7865),SRP!$D$10:$D$14)*(G7865/100)*(E7865/1000)),0))))),2)</f>
        <v>1.98</v>
      </c>
    </row>
    <row r="7866" spans="1:11" x14ac:dyDescent="0.35">
      <c r="A7866" s="2">
        <v>58746</v>
      </c>
      <c r="B7866" s="76" t="s">
        <v>6337</v>
      </c>
      <c r="C7866" s="76" t="s">
        <v>287</v>
      </c>
      <c r="D7866" s="76" t="s">
        <v>5240</v>
      </c>
      <c r="E7866" s="76">
        <v>473</v>
      </c>
      <c r="F7866" s="76">
        <v>24</v>
      </c>
      <c r="G7866" s="77">
        <v>6</v>
      </c>
      <c r="H7866" s="76" t="s">
        <v>3349</v>
      </c>
      <c r="I7866" s="77">
        <v>4.99</v>
      </c>
      <c r="J7866" s="2">
        <v>1</v>
      </c>
      <c r="K7866" s="119" cm="1">
        <f t="array" ref="K7866">ROUND(IF(C7866="Beer",SUM(LOOKUP(2,1/(SRP!$B$7:$B$9&lt;=E7866)/(SRP!$C$7:$C$9&gt;=E7866),SRP!$D$7:$D$9)*(G7866/100)*(E7866/1000)),IF(C7866="Spirits",SUM(LOOKUP(2,1/(SRP!$B$2:$B$6&lt;=E7866)/(SRP!$C$2:$C$6&gt;=E7866),SRP!$D$2:$D$6)*(G7866/100)*(E7866/1000)),IF(AND(C7866="Wine",D7866="Fortified Wines"),SUM(LOOKUP(2,1/(SRP!$B$20:$B$23&lt;=E7866)/(SRP!$C$20:$C$23&gt;=E7866),SRP!$D$20:$D$23)*(G7866/100)*(E7866/1000)),IF(C7866="Wine",SUM(LOOKUP(2,1/(SRP!$B$15:$B$19&lt;=E7866)/(SRP!$C$15:$C$19&gt;=E7866),SRP!$D$15:$D$19)*(G7866/100)*(E7866/1000)),IF(C7866="Ready to Drink",SUM(LOOKUP(2,1/(SRP!$B$10:$B$14&lt;=E7866)/(SRP!$C$10:$C$14&gt;=E7866),SRP!$D$10:$D$14)*(G7866/100)*(E7866/1000)),0))))),2)</f>
        <v>1.98</v>
      </c>
    </row>
    <row r="7867" spans="1:11" x14ac:dyDescent="0.35">
      <c r="A7867" s="2">
        <v>58762</v>
      </c>
      <c r="B7867" s="76" t="s">
        <v>6336</v>
      </c>
      <c r="C7867" s="76" t="s">
        <v>287</v>
      </c>
      <c r="D7867" s="76" t="s">
        <v>5266</v>
      </c>
      <c r="E7867" s="76">
        <v>473</v>
      </c>
      <c r="F7867" s="76">
        <v>24</v>
      </c>
      <c r="G7867" s="77">
        <v>5</v>
      </c>
      <c r="H7867" s="76" t="s">
        <v>3326</v>
      </c>
      <c r="I7867" s="77">
        <v>3.99</v>
      </c>
      <c r="J7867" s="2">
        <v>1</v>
      </c>
      <c r="K7867" s="119" cm="1">
        <f t="array" ref="K7867">ROUND(IF(C7867="Beer",SUM(LOOKUP(2,1/(SRP!$B$7:$B$9&lt;=E7867)/(SRP!$C$7:$C$9&gt;=E7867),SRP!$D$7:$D$9)*(G7867/100)*(E7867/1000)),IF(C7867="Spirits",SUM(LOOKUP(2,1/(SRP!$B$2:$B$6&lt;=E7867)/(SRP!$C$2:$C$6&gt;=E7867),SRP!$D$2:$D$6)*(G7867/100)*(E7867/1000)),IF(AND(C7867="Wine",D7867="Fortified Wines"),SUM(LOOKUP(2,1/(SRP!$B$20:$B$23&lt;=E7867)/(SRP!$C$20:$C$23&gt;=E7867),SRP!$D$20:$D$23)*(G7867/100)*(E7867/1000)),IF(C7867="Wine",SUM(LOOKUP(2,1/(SRP!$B$15:$B$19&lt;=E7867)/(SRP!$C$15:$C$19&gt;=E7867),SRP!$D$15:$D$19)*(G7867/100)*(E7867/1000)),IF(C7867="Ready to Drink",SUM(LOOKUP(2,1/(SRP!$B$10:$B$14&lt;=E7867)/(SRP!$C$10:$C$14&gt;=E7867),SRP!$D$10:$D$14)*(G7867/100)*(E7867/1000)),0))))),2)</f>
        <v>1.65</v>
      </c>
    </row>
    <row r="7868" spans="1:11" x14ac:dyDescent="0.35">
      <c r="A7868" s="2">
        <v>58762</v>
      </c>
      <c r="B7868" s="76" t="s">
        <v>6336</v>
      </c>
      <c r="C7868" s="76" t="s">
        <v>287</v>
      </c>
      <c r="D7868" s="76" t="s">
        <v>5266</v>
      </c>
      <c r="E7868" s="76">
        <v>473</v>
      </c>
      <c r="F7868" s="76">
        <v>24</v>
      </c>
      <c r="G7868" s="77">
        <v>5</v>
      </c>
      <c r="H7868" s="76" t="s">
        <v>3326</v>
      </c>
      <c r="I7868" s="77">
        <v>3.99</v>
      </c>
      <c r="J7868" s="2">
        <v>1</v>
      </c>
      <c r="K7868" s="119" cm="1">
        <f t="array" ref="K7868">ROUND(IF(C7868="Beer",SUM(LOOKUP(2,1/(SRP!$B$7:$B$9&lt;=E7868)/(SRP!$C$7:$C$9&gt;=E7868),SRP!$D$7:$D$9)*(G7868/100)*(E7868/1000)),IF(C7868="Spirits",SUM(LOOKUP(2,1/(SRP!$B$2:$B$6&lt;=E7868)/(SRP!$C$2:$C$6&gt;=E7868),SRP!$D$2:$D$6)*(G7868/100)*(E7868/1000)),IF(AND(C7868="Wine",D7868="Fortified Wines"),SUM(LOOKUP(2,1/(SRP!$B$20:$B$23&lt;=E7868)/(SRP!$C$20:$C$23&gt;=E7868),SRP!$D$20:$D$23)*(G7868/100)*(E7868/1000)),IF(C7868="Wine",SUM(LOOKUP(2,1/(SRP!$B$15:$B$19&lt;=E7868)/(SRP!$C$15:$C$19&gt;=E7868),SRP!$D$15:$D$19)*(G7868/100)*(E7868/1000)),IF(C7868="Ready to Drink",SUM(LOOKUP(2,1/(SRP!$B$10:$B$14&lt;=E7868)/(SRP!$C$10:$C$14&gt;=E7868),SRP!$D$10:$D$14)*(G7868/100)*(E7868/1000)),0))))),2)</f>
        <v>1.65</v>
      </c>
    </row>
    <row r="7869" spans="1:11" x14ac:dyDescent="0.35">
      <c r="A7869" s="2">
        <v>58766</v>
      </c>
      <c r="B7869" s="76" t="s">
        <v>6335</v>
      </c>
      <c r="C7869" s="76" t="s">
        <v>286</v>
      </c>
      <c r="D7869" s="76" t="s">
        <v>5294</v>
      </c>
      <c r="E7869" s="76">
        <v>750</v>
      </c>
      <c r="F7869" s="76">
        <v>12</v>
      </c>
      <c r="G7869" s="77">
        <v>11.5</v>
      </c>
      <c r="H7869" s="76" t="s">
        <v>3300</v>
      </c>
      <c r="I7869" s="77">
        <v>18.989999999999998</v>
      </c>
      <c r="J7869" s="2">
        <v>1</v>
      </c>
      <c r="K7869" s="119" cm="1">
        <f t="array" ref="K7869">ROUND(IF(C7869="Beer",SUM(LOOKUP(2,1/(SRP!$B$7:$B$9&lt;=E7869)/(SRP!$C$7:$C$9&gt;=E7869),SRP!$D$7:$D$9)*(G7869/100)*(E7869/1000)),IF(C7869="Spirits",SUM(LOOKUP(2,1/(SRP!$B$2:$B$6&lt;=E7869)/(SRP!$C$2:$C$6&gt;=E7869),SRP!$D$2:$D$6)*(G7869/100)*(E7869/1000)),IF(AND(C7869="Wine",D7869="Fortified Wines"),SUM(LOOKUP(2,1/(SRP!$B$20:$B$23&lt;=E7869)/(SRP!$C$20:$C$23&gt;=E7869),SRP!$D$20:$D$23)*(G7869/100)*(E7869/1000)),IF(C7869="Wine",SUM(LOOKUP(2,1/(SRP!$B$15:$B$19&lt;=E7869)/(SRP!$C$15:$C$19&gt;=E7869),SRP!$D$15:$D$19)*(G7869/100)*(E7869/1000)),IF(C7869="Ready to Drink",SUM(LOOKUP(2,1/(SRP!$B$10:$B$14&lt;=E7869)/(SRP!$C$10:$C$14&gt;=E7869),SRP!$D$10:$D$14)*(G7869/100)*(E7869/1000)),0))))),2)</f>
        <v>6.02</v>
      </c>
    </row>
    <row r="7870" spans="1:11" x14ac:dyDescent="0.35">
      <c r="A7870" s="2">
        <v>58773</v>
      </c>
      <c r="B7870" s="76" t="s">
        <v>6334</v>
      </c>
      <c r="C7870" s="76" t="s">
        <v>286</v>
      </c>
      <c r="D7870" s="76" t="s">
        <v>5236</v>
      </c>
      <c r="E7870" s="76">
        <v>750</v>
      </c>
      <c r="F7870" s="76">
        <v>6</v>
      </c>
      <c r="G7870" s="77">
        <v>13.5</v>
      </c>
      <c r="H7870" s="76" t="s">
        <v>3314</v>
      </c>
      <c r="I7870" s="77">
        <v>49.95</v>
      </c>
      <c r="J7870" s="2">
        <v>1</v>
      </c>
      <c r="K7870" s="119" cm="1">
        <f t="array" ref="K7870">ROUND(IF(C7870="Beer",SUM(LOOKUP(2,1/(SRP!$B$7:$B$9&lt;=E7870)/(SRP!$C$7:$C$9&gt;=E7870),SRP!$D$7:$D$9)*(G7870/100)*(E7870/1000)),IF(C7870="Spirits",SUM(LOOKUP(2,1/(SRP!$B$2:$B$6&lt;=E7870)/(SRP!$C$2:$C$6&gt;=E7870),SRP!$D$2:$D$6)*(G7870/100)*(E7870/1000)),IF(AND(C7870="Wine",D7870="Fortified Wines"),SUM(LOOKUP(2,1/(SRP!$B$20:$B$23&lt;=E7870)/(SRP!$C$20:$C$23&gt;=E7870),SRP!$D$20:$D$23)*(G7870/100)*(E7870/1000)),IF(C7870="Wine",SUM(LOOKUP(2,1/(SRP!$B$15:$B$19&lt;=E7870)/(SRP!$C$15:$C$19&gt;=E7870),SRP!$D$15:$D$19)*(G7870/100)*(E7870/1000)),IF(C7870="Ready to Drink",SUM(LOOKUP(2,1/(SRP!$B$10:$B$14&lt;=E7870)/(SRP!$C$10:$C$14&gt;=E7870),SRP!$D$10:$D$14)*(G7870/100)*(E7870/1000)),0))))),2)</f>
        <v>7.07</v>
      </c>
    </row>
    <row r="7871" spans="1:11" x14ac:dyDescent="0.35">
      <c r="A7871" s="2">
        <v>58782</v>
      </c>
      <c r="B7871" s="76" t="s">
        <v>6333</v>
      </c>
      <c r="C7871" s="76" t="s">
        <v>285</v>
      </c>
      <c r="D7871" s="76" t="s">
        <v>5273</v>
      </c>
      <c r="E7871" s="76">
        <v>750</v>
      </c>
      <c r="F7871" s="76">
        <v>12</v>
      </c>
      <c r="G7871" s="77">
        <v>17</v>
      </c>
      <c r="H7871" s="76" t="s">
        <v>3280</v>
      </c>
      <c r="I7871" s="77">
        <v>36.49</v>
      </c>
      <c r="J7871" s="2">
        <v>1</v>
      </c>
      <c r="K7871" s="119" cm="1">
        <f t="array" ref="K7871">ROUND(IF(C7871="Beer",SUM(LOOKUP(2,1/(SRP!$B$7:$B$9&lt;=E7871)/(SRP!$C$7:$C$9&gt;=E7871),SRP!$D$7:$D$9)*(G7871/100)*(E7871/1000)),IF(C7871="Spirits",SUM(LOOKUP(2,1/(SRP!$B$2:$B$6&lt;=E7871)/(SRP!$C$2:$C$6&gt;=E7871),SRP!$D$2:$D$6)*(G7871/100)*(E7871/1000)),IF(AND(C7871="Wine",D7871="Fortified Wines"),SUM(LOOKUP(2,1/(SRP!$B$20:$B$23&lt;=E7871)/(SRP!$C$20:$C$23&gt;=E7871),SRP!$D$20:$D$23)*(G7871/100)*(E7871/1000)),IF(C7871="Wine",SUM(LOOKUP(2,1/(SRP!$B$15:$B$19&lt;=E7871)/(SRP!$C$15:$C$19&gt;=E7871),SRP!$D$15:$D$19)*(G7871/100)*(E7871/1000)),IF(C7871="Ready to Drink",SUM(LOOKUP(2,1/(SRP!$B$10:$B$14&lt;=E7871)/(SRP!$C$10:$C$14&gt;=E7871),SRP!$D$10:$D$14)*(G7871/100)*(E7871/1000)),0))))),2)</f>
        <v>8.9</v>
      </c>
    </row>
    <row r="7872" spans="1:11" x14ac:dyDescent="0.35">
      <c r="A7872" s="2">
        <v>58788</v>
      </c>
      <c r="B7872" s="76" t="s">
        <v>6332</v>
      </c>
      <c r="C7872" s="76" t="s">
        <v>287</v>
      </c>
      <c r="D7872" s="76" t="s">
        <v>5266</v>
      </c>
      <c r="E7872" s="76">
        <v>473</v>
      </c>
      <c r="F7872" s="76">
        <v>24</v>
      </c>
      <c r="G7872" s="77">
        <v>5.5</v>
      </c>
      <c r="H7872" s="76" t="s">
        <v>4070</v>
      </c>
      <c r="I7872" s="77">
        <v>4.49</v>
      </c>
      <c r="J7872" s="2">
        <v>1</v>
      </c>
      <c r="K7872" s="119" cm="1">
        <f t="array" ref="K7872">ROUND(IF(C7872="Beer",SUM(LOOKUP(2,1/(SRP!$B$7:$B$9&lt;=E7872)/(SRP!$C$7:$C$9&gt;=E7872),SRP!$D$7:$D$9)*(G7872/100)*(E7872/1000)),IF(C7872="Spirits",SUM(LOOKUP(2,1/(SRP!$B$2:$B$6&lt;=E7872)/(SRP!$C$2:$C$6&gt;=E7872),SRP!$D$2:$D$6)*(G7872/100)*(E7872/1000)),IF(AND(C7872="Wine",D7872="Fortified Wines"),SUM(LOOKUP(2,1/(SRP!$B$20:$B$23&lt;=E7872)/(SRP!$C$20:$C$23&gt;=E7872),SRP!$D$20:$D$23)*(G7872/100)*(E7872/1000)),IF(C7872="Wine",SUM(LOOKUP(2,1/(SRP!$B$15:$B$19&lt;=E7872)/(SRP!$C$15:$C$19&gt;=E7872),SRP!$D$15:$D$19)*(G7872/100)*(E7872/1000)),IF(C7872="Ready to Drink",SUM(LOOKUP(2,1/(SRP!$B$10:$B$14&lt;=E7872)/(SRP!$C$10:$C$14&gt;=E7872),SRP!$D$10:$D$14)*(G7872/100)*(E7872/1000)),0))))),2)</f>
        <v>1.82</v>
      </c>
    </row>
    <row r="7873" spans="1:11" x14ac:dyDescent="0.35">
      <c r="A7873" s="2">
        <v>58788</v>
      </c>
      <c r="B7873" s="76" t="s">
        <v>6332</v>
      </c>
      <c r="C7873" s="76" t="s">
        <v>287</v>
      </c>
      <c r="D7873" s="76" t="s">
        <v>5266</v>
      </c>
      <c r="E7873" s="76">
        <v>473</v>
      </c>
      <c r="F7873" s="76">
        <v>24</v>
      </c>
      <c r="G7873" s="77">
        <v>5.5</v>
      </c>
      <c r="H7873" s="76" t="s">
        <v>4070</v>
      </c>
      <c r="I7873" s="77">
        <v>4.49</v>
      </c>
      <c r="J7873" s="2">
        <v>1</v>
      </c>
      <c r="K7873" s="119" cm="1">
        <f t="array" ref="K7873">ROUND(IF(C7873="Beer",SUM(LOOKUP(2,1/(SRP!$B$7:$B$9&lt;=E7873)/(SRP!$C$7:$C$9&gt;=E7873),SRP!$D$7:$D$9)*(G7873/100)*(E7873/1000)),IF(C7873="Spirits",SUM(LOOKUP(2,1/(SRP!$B$2:$B$6&lt;=E7873)/(SRP!$C$2:$C$6&gt;=E7873),SRP!$D$2:$D$6)*(G7873/100)*(E7873/1000)),IF(AND(C7873="Wine",D7873="Fortified Wines"),SUM(LOOKUP(2,1/(SRP!$B$20:$B$23&lt;=E7873)/(SRP!$C$20:$C$23&gt;=E7873),SRP!$D$20:$D$23)*(G7873/100)*(E7873/1000)),IF(C7873="Wine",SUM(LOOKUP(2,1/(SRP!$B$15:$B$19&lt;=E7873)/(SRP!$C$15:$C$19&gt;=E7873),SRP!$D$15:$D$19)*(G7873/100)*(E7873/1000)),IF(C7873="Ready to Drink",SUM(LOOKUP(2,1/(SRP!$B$10:$B$14&lt;=E7873)/(SRP!$C$10:$C$14&gt;=E7873),SRP!$D$10:$D$14)*(G7873/100)*(E7873/1000)),0))))),2)</f>
        <v>1.82</v>
      </c>
    </row>
    <row r="7874" spans="1:11" x14ac:dyDescent="0.35">
      <c r="A7874" s="2">
        <v>58794</v>
      </c>
      <c r="B7874" s="76" t="s">
        <v>6331</v>
      </c>
      <c r="C7874" s="76" t="s">
        <v>5938</v>
      </c>
      <c r="D7874" s="76" t="s">
        <v>5307</v>
      </c>
      <c r="E7874" s="76">
        <v>750</v>
      </c>
      <c r="F7874" s="76">
        <v>12</v>
      </c>
      <c r="G7874" s="77">
        <v>5.9</v>
      </c>
      <c r="H7874" s="76" t="s">
        <v>5760</v>
      </c>
      <c r="I7874" s="77">
        <v>16.989999999999998</v>
      </c>
      <c r="J7874" s="2">
        <v>1</v>
      </c>
      <c r="K7874" s="119" cm="1">
        <f t="array" ref="K7874">ROUND(IF(C7874="Beer",SUM(LOOKUP(2,1/(SRP!$B$7:$B$9&lt;=E7874)/(SRP!$C$7:$C$9&gt;=E7874),SRP!$D$7:$D$9)*(G7874/100)*(E7874/1000)),IF(C7874="Spirits",SUM(LOOKUP(2,1/(SRP!$B$2:$B$6&lt;=E7874)/(SRP!$C$2:$C$6&gt;=E7874),SRP!$D$2:$D$6)*(G7874/100)*(E7874/1000)),IF(AND(C7874="Wine",D7874="Fortified Wines"),SUM(LOOKUP(2,1/(SRP!$B$20:$B$23&lt;=E7874)/(SRP!$C$20:$C$23&gt;=E7874),SRP!$D$20:$D$23)*(G7874/100)*(E7874/1000)),IF(C7874="Wine",SUM(LOOKUP(2,1/(SRP!$B$15:$B$19&lt;=E7874)/(SRP!$C$15:$C$19&gt;=E7874),SRP!$D$15:$D$19)*(G7874/100)*(E7874/1000)),IF(C7874="Ready to Drink",SUM(LOOKUP(2,1/(SRP!$B$10:$B$14&lt;=E7874)/(SRP!$C$10:$C$14&gt;=E7874),SRP!$D$10:$D$14)*(G7874/100)*(E7874/1000)),0))))),2)</f>
        <v>3.09</v>
      </c>
    </row>
    <row r="7875" spans="1:11" x14ac:dyDescent="0.35">
      <c r="A7875" s="2">
        <v>58794</v>
      </c>
      <c r="B7875" s="76" t="s">
        <v>6331</v>
      </c>
      <c r="C7875" s="76" t="s">
        <v>5938</v>
      </c>
      <c r="D7875" s="76" t="s">
        <v>5307</v>
      </c>
      <c r="E7875" s="76">
        <v>750</v>
      </c>
      <c r="F7875" s="76">
        <v>12</v>
      </c>
      <c r="G7875" s="77">
        <v>5.9</v>
      </c>
      <c r="H7875" s="76" t="s">
        <v>5760</v>
      </c>
      <c r="I7875" s="77">
        <v>16.989999999999998</v>
      </c>
      <c r="J7875" s="2">
        <v>1</v>
      </c>
      <c r="K7875" s="119" cm="1">
        <f t="array" ref="K7875">ROUND(IF(C7875="Beer",SUM(LOOKUP(2,1/(SRP!$B$7:$B$9&lt;=E7875)/(SRP!$C$7:$C$9&gt;=E7875),SRP!$D$7:$D$9)*(G7875/100)*(E7875/1000)),IF(C7875="Spirits",SUM(LOOKUP(2,1/(SRP!$B$2:$B$6&lt;=E7875)/(SRP!$C$2:$C$6&gt;=E7875),SRP!$D$2:$D$6)*(G7875/100)*(E7875/1000)),IF(AND(C7875="Wine",D7875="Fortified Wines"),SUM(LOOKUP(2,1/(SRP!$B$20:$B$23&lt;=E7875)/(SRP!$C$20:$C$23&gt;=E7875),SRP!$D$20:$D$23)*(G7875/100)*(E7875/1000)),IF(C7875="Wine",SUM(LOOKUP(2,1/(SRP!$B$15:$B$19&lt;=E7875)/(SRP!$C$15:$C$19&gt;=E7875),SRP!$D$15:$D$19)*(G7875/100)*(E7875/1000)),IF(C7875="Ready to Drink",SUM(LOOKUP(2,1/(SRP!$B$10:$B$14&lt;=E7875)/(SRP!$C$10:$C$14&gt;=E7875),SRP!$D$10:$D$14)*(G7875/100)*(E7875/1000)),0))))),2)</f>
        <v>3.09</v>
      </c>
    </row>
    <row r="7876" spans="1:11" x14ac:dyDescent="0.35">
      <c r="A7876" s="2">
        <v>58799</v>
      </c>
      <c r="B7876" s="76" t="s">
        <v>6330</v>
      </c>
      <c r="C7876" s="76" t="s">
        <v>5938</v>
      </c>
      <c r="D7876" s="76" t="s">
        <v>5307</v>
      </c>
      <c r="E7876" s="76">
        <v>750</v>
      </c>
      <c r="F7876" s="76">
        <v>12</v>
      </c>
      <c r="G7876" s="77">
        <v>5.9</v>
      </c>
      <c r="H7876" s="76" t="s">
        <v>5760</v>
      </c>
      <c r="I7876" s="77">
        <v>16.989999999999998</v>
      </c>
      <c r="J7876" s="2">
        <v>1</v>
      </c>
      <c r="K7876" s="119" cm="1">
        <f t="array" ref="K7876">ROUND(IF(C7876="Beer",SUM(LOOKUP(2,1/(SRP!$B$7:$B$9&lt;=E7876)/(SRP!$C$7:$C$9&gt;=E7876),SRP!$D$7:$D$9)*(G7876/100)*(E7876/1000)),IF(C7876="Spirits",SUM(LOOKUP(2,1/(SRP!$B$2:$B$6&lt;=E7876)/(SRP!$C$2:$C$6&gt;=E7876),SRP!$D$2:$D$6)*(G7876/100)*(E7876/1000)),IF(AND(C7876="Wine",D7876="Fortified Wines"),SUM(LOOKUP(2,1/(SRP!$B$20:$B$23&lt;=E7876)/(SRP!$C$20:$C$23&gt;=E7876),SRP!$D$20:$D$23)*(G7876/100)*(E7876/1000)),IF(C7876="Wine",SUM(LOOKUP(2,1/(SRP!$B$15:$B$19&lt;=E7876)/(SRP!$C$15:$C$19&gt;=E7876),SRP!$D$15:$D$19)*(G7876/100)*(E7876/1000)),IF(C7876="Ready to Drink",SUM(LOOKUP(2,1/(SRP!$B$10:$B$14&lt;=E7876)/(SRP!$C$10:$C$14&gt;=E7876),SRP!$D$10:$D$14)*(G7876/100)*(E7876/1000)),0))))),2)</f>
        <v>3.09</v>
      </c>
    </row>
    <row r="7877" spans="1:11" x14ac:dyDescent="0.35">
      <c r="A7877" s="2">
        <v>58799</v>
      </c>
      <c r="B7877" s="76" t="s">
        <v>6330</v>
      </c>
      <c r="C7877" s="76" t="s">
        <v>5938</v>
      </c>
      <c r="D7877" s="76" t="s">
        <v>5307</v>
      </c>
      <c r="E7877" s="76">
        <v>750</v>
      </c>
      <c r="F7877" s="76">
        <v>12</v>
      </c>
      <c r="G7877" s="77">
        <v>5.9</v>
      </c>
      <c r="H7877" s="76" t="s">
        <v>5760</v>
      </c>
      <c r="I7877" s="77">
        <v>16.989999999999998</v>
      </c>
      <c r="J7877" s="2">
        <v>1</v>
      </c>
      <c r="K7877" s="119" cm="1">
        <f t="array" ref="K7877">ROUND(IF(C7877="Beer",SUM(LOOKUP(2,1/(SRP!$B$7:$B$9&lt;=E7877)/(SRP!$C$7:$C$9&gt;=E7877),SRP!$D$7:$D$9)*(G7877/100)*(E7877/1000)),IF(C7877="Spirits",SUM(LOOKUP(2,1/(SRP!$B$2:$B$6&lt;=E7877)/(SRP!$C$2:$C$6&gt;=E7877),SRP!$D$2:$D$6)*(G7877/100)*(E7877/1000)),IF(AND(C7877="Wine",D7877="Fortified Wines"),SUM(LOOKUP(2,1/(SRP!$B$20:$B$23&lt;=E7877)/(SRP!$C$20:$C$23&gt;=E7877),SRP!$D$20:$D$23)*(G7877/100)*(E7877/1000)),IF(C7877="Wine",SUM(LOOKUP(2,1/(SRP!$B$15:$B$19&lt;=E7877)/(SRP!$C$15:$C$19&gt;=E7877),SRP!$D$15:$D$19)*(G7877/100)*(E7877/1000)),IF(C7877="Ready to Drink",SUM(LOOKUP(2,1/(SRP!$B$10:$B$14&lt;=E7877)/(SRP!$C$10:$C$14&gt;=E7877),SRP!$D$10:$D$14)*(G7877/100)*(E7877/1000)),0))))),2)</f>
        <v>3.09</v>
      </c>
    </row>
    <row r="7878" spans="1:11" x14ac:dyDescent="0.35">
      <c r="A7878" s="2">
        <v>58805</v>
      </c>
      <c r="B7878" s="76" t="s">
        <v>4554</v>
      </c>
      <c r="C7878" s="76" t="s">
        <v>287</v>
      </c>
      <c r="D7878" s="76" t="s">
        <v>5266</v>
      </c>
      <c r="E7878" s="76">
        <v>500</v>
      </c>
      <c r="F7878" s="76">
        <v>24</v>
      </c>
      <c r="G7878" s="77">
        <v>5</v>
      </c>
      <c r="H7878" s="76" t="s">
        <v>4849</v>
      </c>
      <c r="I7878" s="77">
        <v>4.49</v>
      </c>
      <c r="J7878" s="2">
        <v>1</v>
      </c>
      <c r="K7878" s="119" cm="1">
        <f t="array" ref="K7878">ROUND(IF(C7878="Beer",SUM(LOOKUP(2,1/(SRP!$B$7:$B$9&lt;=E7878)/(SRP!$C$7:$C$9&gt;=E7878),SRP!$D$7:$D$9)*(G7878/100)*(E7878/1000)),IF(C7878="Spirits",SUM(LOOKUP(2,1/(SRP!$B$2:$B$6&lt;=E7878)/(SRP!$C$2:$C$6&gt;=E7878),SRP!$D$2:$D$6)*(G7878/100)*(E7878/1000)),IF(AND(C7878="Wine",D7878="Fortified Wines"),SUM(LOOKUP(2,1/(SRP!$B$20:$B$23&lt;=E7878)/(SRP!$C$20:$C$23&gt;=E7878),SRP!$D$20:$D$23)*(G7878/100)*(E7878/1000)),IF(C7878="Wine",SUM(LOOKUP(2,1/(SRP!$B$15:$B$19&lt;=E7878)/(SRP!$C$15:$C$19&gt;=E7878),SRP!$D$15:$D$19)*(G7878/100)*(E7878/1000)),IF(C7878="Ready to Drink",SUM(LOOKUP(2,1/(SRP!$B$10:$B$14&lt;=E7878)/(SRP!$C$10:$C$14&gt;=E7878),SRP!$D$10:$D$14)*(G7878/100)*(E7878/1000)),0))))),2)</f>
        <v>1.75</v>
      </c>
    </row>
    <row r="7879" spans="1:11" x14ac:dyDescent="0.35">
      <c r="A7879" s="2">
        <v>58808</v>
      </c>
      <c r="B7879" s="76" t="s">
        <v>6329</v>
      </c>
      <c r="C7879" s="76" t="s">
        <v>285</v>
      </c>
      <c r="D7879" s="76" t="s">
        <v>7008</v>
      </c>
      <c r="E7879" s="76">
        <v>750</v>
      </c>
      <c r="F7879" s="76">
        <v>12</v>
      </c>
      <c r="G7879" s="77">
        <v>45</v>
      </c>
      <c r="H7879" s="76" t="s">
        <v>3280</v>
      </c>
      <c r="I7879" s="77">
        <v>89.99</v>
      </c>
      <c r="J7879" s="2">
        <v>1</v>
      </c>
      <c r="K7879" s="119" cm="1">
        <f t="array" ref="K7879">ROUND(IF(C7879="Beer",SUM(LOOKUP(2,1/(SRP!$B$7:$B$9&lt;=E7879)/(SRP!$C$7:$C$9&gt;=E7879),SRP!$D$7:$D$9)*(G7879/100)*(E7879/1000)),IF(C7879="Spirits",SUM(LOOKUP(2,1/(SRP!$B$2:$B$6&lt;=E7879)/(SRP!$C$2:$C$6&gt;=E7879),SRP!$D$2:$D$6)*(G7879/100)*(E7879/1000)),IF(AND(C7879="Wine",D7879="Fortified Wines"),SUM(LOOKUP(2,1/(SRP!$B$20:$B$23&lt;=E7879)/(SRP!$C$20:$C$23&gt;=E7879),SRP!$D$20:$D$23)*(G7879/100)*(E7879/1000)),IF(C7879="Wine",SUM(LOOKUP(2,1/(SRP!$B$15:$B$19&lt;=E7879)/(SRP!$C$15:$C$19&gt;=E7879),SRP!$D$15:$D$19)*(G7879/100)*(E7879/1000)),IF(C7879="Ready to Drink",SUM(LOOKUP(2,1/(SRP!$B$10:$B$14&lt;=E7879)/(SRP!$C$10:$C$14&gt;=E7879),SRP!$D$10:$D$14)*(G7879/100)*(E7879/1000)),0))))),2)</f>
        <v>23.56</v>
      </c>
    </row>
    <row r="7880" spans="1:11" x14ac:dyDescent="0.35">
      <c r="A7880" s="2">
        <v>58813</v>
      </c>
      <c r="B7880" s="76" t="s">
        <v>6328</v>
      </c>
      <c r="C7880" s="76" t="s">
        <v>5938</v>
      </c>
      <c r="D7880" s="76" t="s">
        <v>5279</v>
      </c>
      <c r="E7880" s="76">
        <v>2130</v>
      </c>
      <c r="F7880" s="76">
        <v>4</v>
      </c>
      <c r="G7880" s="77">
        <v>5</v>
      </c>
      <c r="H7880" s="76" t="s">
        <v>6870</v>
      </c>
      <c r="I7880" s="77">
        <v>18.489999999999998</v>
      </c>
      <c r="J7880" s="2">
        <v>6</v>
      </c>
      <c r="K7880" s="119" cm="1">
        <f t="array" ref="K7880">ROUND(IF(C7880="Beer",SUM(LOOKUP(2,1/(SRP!$B$7:$B$9&lt;=E7880)/(SRP!$C$7:$C$9&gt;=E7880),SRP!$D$7:$D$9)*(G7880/100)*(E7880/1000)),IF(C7880="Spirits",SUM(LOOKUP(2,1/(SRP!$B$2:$B$6&lt;=E7880)/(SRP!$C$2:$C$6&gt;=E7880),SRP!$D$2:$D$6)*(G7880/100)*(E7880/1000)),IF(AND(C7880="Wine",D7880="Fortified Wines"),SUM(LOOKUP(2,1/(SRP!$B$20:$B$23&lt;=E7880)/(SRP!$C$20:$C$23&gt;=E7880),SRP!$D$20:$D$23)*(G7880/100)*(E7880/1000)),IF(C7880="Wine",SUM(LOOKUP(2,1/(SRP!$B$15:$B$19&lt;=E7880)/(SRP!$C$15:$C$19&gt;=E7880),SRP!$D$15:$D$19)*(G7880/100)*(E7880/1000)),IF(C7880="Ready to Drink",SUM(LOOKUP(2,1/(SRP!$B$10:$B$14&lt;=E7880)/(SRP!$C$10:$C$14&gt;=E7880),SRP!$D$10:$D$14)*(G7880/100)*(E7880/1000)),0))))),2)</f>
        <v>7.43</v>
      </c>
    </row>
    <row r="7881" spans="1:11" x14ac:dyDescent="0.35">
      <c r="A7881" s="2">
        <v>58815</v>
      </c>
      <c r="B7881" s="76" t="s">
        <v>6327</v>
      </c>
      <c r="C7881" s="76" t="s">
        <v>5938</v>
      </c>
      <c r="D7881" s="76" t="s">
        <v>5279</v>
      </c>
      <c r="E7881" s="76">
        <v>2130</v>
      </c>
      <c r="F7881" s="76">
        <v>4</v>
      </c>
      <c r="G7881" s="77">
        <v>5.5</v>
      </c>
      <c r="H7881" s="76" t="s">
        <v>6870</v>
      </c>
      <c r="I7881" s="77">
        <v>18.489999999999998</v>
      </c>
      <c r="J7881" s="2">
        <v>6</v>
      </c>
      <c r="K7881" s="119" cm="1">
        <f t="array" ref="K7881">ROUND(IF(C7881="Beer",SUM(LOOKUP(2,1/(SRP!$B$7:$B$9&lt;=E7881)/(SRP!$C$7:$C$9&gt;=E7881),SRP!$D$7:$D$9)*(G7881/100)*(E7881/1000)),IF(C7881="Spirits",SUM(LOOKUP(2,1/(SRP!$B$2:$B$6&lt;=E7881)/(SRP!$C$2:$C$6&gt;=E7881),SRP!$D$2:$D$6)*(G7881/100)*(E7881/1000)),IF(AND(C7881="Wine",D7881="Fortified Wines"),SUM(LOOKUP(2,1/(SRP!$B$20:$B$23&lt;=E7881)/(SRP!$C$20:$C$23&gt;=E7881),SRP!$D$20:$D$23)*(G7881/100)*(E7881/1000)),IF(C7881="Wine",SUM(LOOKUP(2,1/(SRP!$B$15:$B$19&lt;=E7881)/(SRP!$C$15:$C$19&gt;=E7881),SRP!$D$15:$D$19)*(G7881/100)*(E7881/1000)),IF(C7881="Ready to Drink",SUM(LOOKUP(2,1/(SRP!$B$10:$B$14&lt;=E7881)/(SRP!$C$10:$C$14&gt;=E7881),SRP!$D$10:$D$14)*(G7881/100)*(E7881/1000)),0))))),2)</f>
        <v>8.18</v>
      </c>
    </row>
    <row r="7882" spans="1:11" x14ac:dyDescent="0.35">
      <c r="A7882" s="2">
        <v>58817</v>
      </c>
      <c r="B7882" s="76" t="s">
        <v>6326</v>
      </c>
      <c r="C7882" s="76" t="s">
        <v>286</v>
      </c>
      <c r="D7882" s="76" t="s">
        <v>5236</v>
      </c>
      <c r="E7882" s="76">
        <v>750</v>
      </c>
      <c r="F7882" s="76">
        <v>12</v>
      </c>
      <c r="G7882" s="77">
        <v>13</v>
      </c>
      <c r="H7882" s="76" t="s">
        <v>3314</v>
      </c>
      <c r="I7882" s="77">
        <v>14.99</v>
      </c>
      <c r="J7882" s="2">
        <v>1</v>
      </c>
      <c r="K7882" s="119" cm="1">
        <f t="array" ref="K7882">ROUND(IF(C7882="Beer",SUM(LOOKUP(2,1/(SRP!$B$7:$B$9&lt;=E7882)/(SRP!$C$7:$C$9&gt;=E7882),SRP!$D$7:$D$9)*(G7882/100)*(E7882/1000)),IF(C7882="Spirits",SUM(LOOKUP(2,1/(SRP!$B$2:$B$6&lt;=E7882)/(SRP!$C$2:$C$6&gt;=E7882),SRP!$D$2:$D$6)*(G7882/100)*(E7882/1000)),IF(AND(C7882="Wine",D7882="Fortified Wines"),SUM(LOOKUP(2,1/(SRP!$B$20:$B$23&lt;=E7882)/(SRP!$C$20:$C$23&gt;=E7882),SRP!$D$20:$D$23)*(G7882/100)*(E7882/1000)),IF(C7882="Wine",SUM(LOOKUP(2,1/(SRP!$B$15:$B$19&lt;=E7882)/(SRP!$C$15:$C$19&gt;=E7882),SRP!$D$15:$D$19)*(G7882/100)*(E7882/1000)),IF(C7882="Ready to Drink",SUM(LOOKUP(2,1/(SRP!$B$10:$B$14&lt;=E7882)/(SRP!$C$10:$C$14&gt;=E7882),SRP!$D$10:$D$14)*(G7882/100)*(E7882/1000)),0))))),2)</f>
        <v>6.81</v>
      </c>
    </row>
    <row r="7883" spans="1:11" x14ac:dyDescent="0.35">
      <c r="A7883" s="2">
        <v>58818</v>
      </c>
      <c r="B7883" s="76" t="s">
        <v>6325</v>
      </c>
      <c r="C7883" s="76" t="s">
        <v>287</v>
      </c>
      <c r="D7883" s="76" t="s">
        <v>5266</v>
      </c>
      <c r="E7883" s="76">
        <v>355</v>
      </c>
      <c r="F7883" s="76">
        <v>24</v>
      </c>
      <c r="G7883" s="77">
        <v>5.5</v>
      </c>
      <c r="H7883" s="76" t="s">
        <v>4070</v>
      </c>
      <c r="I7883" s="77">
        <v>3.99</v>
      </c>
      <c r="J7883" s="2">
        <v>1</v>
      </c>
      <c r="K7883" s="119" cm="1">
        <f t="array" ref="K7883">ROUND(IF(C7883="Beer",SUM(LOOKUP(2,1/(SRP!$B$7:$B$9&lt;=E7883)/(SRP!$C$7:$C$9&gt;=E7883),SRP!$D$7:$D$9)*(G7883/100)*(E7883/1000)),IF(C7883="Spirits",SUM(LOOKUP(2,1/(SRP!$B$2:$B$6&lt;=E7883)/(SRP!$C$2:$C$6&gt;=E7883),SRP!$D$2:$D$6)*(G7883/100)*(E7883/1000)),IF(AND(C7883="Wine",D7883="Fortified Wines"),SUM(LOOKUP(2,1/(SRP!$B$20:$B$23&lt;=E7883)/(SRP!$C$20:$C$23&gt;=E7883),SRP!$D$20:$D$23)*(G7883/100)*(E7883/1000)),IF(C7883="Wine",SUM(LOOKUP(2,1/(SRP!$B$15:$B$19&lt;=E7883)/(SRP!$C$15:$C$19&gt;=E7883),SRP!$D$15:$D$19)*(G7883/100)*(E7883/1000)),IF(C7883="Ready to Drink",SUM(LOOKUP(2,1/(SRP!$B$10:$B$14&lt;=E7883)/(SRP!$C$10:$C$14&gt;=E7883),SRP!$D$10:$D$14)*(G7883/100)*(E7883/1000)),0))))),2)</f>
        <v>1.36</v>
      </c>
    </row>
    <row r="7884" spans="1:11" x14ac:dyDescent="0.35">
      <c r="A7884" s="2">
        <v>58818</v>
      </c>
      <c r="B7884" s="76" t="s">
        <v>6325</v>
      </c>
      <c r="C7884" s="76" t="s">
        <v>287</v>
      </c>
      <c r="D7884" s="76" t="s">
        <v>5266</v>
      </c>
      <c r="E7884" s="76">
        <v>355</v>
      </c>
      <c r="F7884" s="76">
        <v>24</v>
      </c>
      <c r="G7884" s="77">
        <v>5.5</v>
      </c>
      <c r="H7884" s="76" t="s">
        <v>4070</v>
      </c>
      <c r="I7884" s="77">
        <v>3.99</v>
      </c>
      <c r="J7884" s="2">
        <v>1</v>
      </c>
      <c r="K7884" s="119" cm="1">
        <f t="array" ref="K7884">ROUND(IF(C7884="Beer",SUM(LOOKUP(2,1/(SRP!$B$7:$B$9&lt;=E7884)/(SRP!$C$7:$C$9&gt;=E7884),SRP!$D$7:$D$9)*(G7884/100)*(E7884/1000)),IF(C7884="Spirits",SUM(LOOKUP(2,1/(SRP!$B$2:$B$6&lt;=E7884)/(SRP!$C$2:$C$6&gt;=E7884),SRP!$D$2:$D$6)*(G7884/100)*(E7884/1000)),IF(AND(C7884="Wine",D7884="Fortified Wines"),SUM(LOOKUP(2,1/(SRP!$B$20:$B$23&lt;=E7884)/(SRP!$C$20:$C$23&gt;=E7884),SRP!$D$20:$D$23)*(G7884/100)*(E7884/1000)),IF(C7884="Wine",SUM(LOOKUP(2,1/(SRP!$B$15:$B$19&lt;=E7884)/(SRP!$C$15:$C$19&gt;=E7884),SRP!$D$15:$D$19)*(G7884/100)*(E7884/1000)),IF(C7884="Ready to Drink",SUM(LOOKUP(2,1/(SRP!$B$10:$B$14&lt;=E7884)/(SRP!$C$10:$C$14&gt;=E7884),SRP!$D$10:$D$14)*(G7884/100)*(E7884/1000)),0))))),2)</f>
        <v>1.36</v>
      </c>
    </row>
    <row r="7885" spans="1:11" x14ac:dyDescent="0.35">
      <c r="A7885" s="2">
        <v>58832</v>
      </c>
      <c r="B7885" s="76" t="s">
        <v>6324</v>
      </c>
      <c r="C7885" s="76" t="s">
        <v>287</v>
      </c>
      <c r="D7885" s="76" t="s">
        <v>5230</v>
      </c>
      <c r="E7885" s="76">
        <v>473</v>
      </c>
      <c r="F7885" s="76">
        <v>24</v>
      </c>
      <c r="G7885" s="77">
        <v>4.3</v>
      </c>
      <c r="H7885" s="76" t="s">
        <v>3409</v>
      </c>
      <c r="I7885" s="77">
        <v>2.95</v>
      </c>
      <c r="J7885" s="2">
        <v>1</v>
      </c>
      <c r="K7885" s="119" cm="1">
        <f t="array" ref="K7885">ROUND(IF(C7885="Beer",SUM(LOOKUP(2,1/(SRP!$B$7:$B$9&lt;=E7885)/(SRP!$C$7:$C$9&gt;=E7885),SRP!$D$7:$D$9)*(G7885/100)*(E7885/1000)),IF(C7885="Spirits",SUM(LOOKUP(2,1/(SRP!$B$2:$B$6&lt;=E7885)/(SRP!$C$2:$C$6&gt;=E7885),SRP!$D$2:$D$6)*(G7885/100)*(E7885/1000)),IF(AND(C7885="Wine",D7885="Fortified Wines"),SUM(LOOKUP(2,1/(SRP!$B$20:$B$23&lt;=E7885)/(SRP!$C$20:$C$23&gt;=E7885),SRP!$D$20:$D$23)*(G7885/100)*(E7885/1000)),IF(C7885="Wine",SUM(LOOKUP(2,1/(SRP!$B$15:$B$19&lt;=E7885)/(SRP!$C$15:$C$19&gt;=E7885),SRP!$D$15:$D$19)*(G7885/100)*(E7885/1000)),IF(C7885="Ready to Drink",SUM(LOOKUP(2,1/(SRP!$B$10:$B$14&lt;=E7885)/(SRP!$C$10:$C$14&gt;=E7885),SRP!$D$10:$D$14)*(G7885/100)*(E7885/1000)),0))))),2)</f>
        <v>1.42</v>
      </c>
    </row>
    <row r="7886" spans="1:11" x14ac:dyDescent="0.35">
      <c r="A7886" s="2">
        <v>58832</v>
      </c>
      <c r="B7886" s="76" t="s">
        <v>6324</v>
      </c>
      <c r="C7886" s="76" t="s">
        <v>287</v>
      </c>
      <c r="D7886" s="76" t="s">
        <v>5230</v>
      </c>
      <c r="E7886" s="76">
        <v>473</v>
      </c>
      <c r="F7886" s="76">
        <v>24</v>
      </c>
      <c r="G7886" s="77">
        <v>4.3</v>
      </c>
      <c r="H7886" s="76" t="s">
        <v>3409</v>
      </c>
      <c r="I7886" s="77">
        <v>2.95</v>
      </c>
      <c r="J7886" s="2">
        <v>1</v>
      </c>
      <c r="K7886" s="119" cm="1">
        <f t="array" ref="K7886">ROUND(IF(C7886="Beer",SUM(LOOKUP(2,1/(SRP!$B$7:$B$9&lt;=E7886)/(SRP!$C$7:$C$9&gt;=E7886),SRP!$D$7:$D$9)*(G7886/100)*(E7886/1000)),IF(C7886="Spirits",SUM(LOOKUP(2,1/(SRP!$B$2:$B$6&lt;=E7886)/(SRP!$C$2:$C$6&gt;=E7886),SRP!$D$2:$D$6)*(G7886/100)*(E7886/1000)),IF(AND(C7886="Wine",D7886="Fortified Wines"),SUM(LOOKUP(2,1/(SRP!$B$20:$B$23&lt;=E7886)/(SRP!$C$20:$C$23&gt;=E7886),SRP!$D$20:$D$23)*(G7886/100)*(E7886/1000)),IF(C7886="Wine",SUM(LOOKUP(2,1/(SRP!$B$15:$B$19&lt;=E7886)/(SRP!$C$15:$C$19&gt;=E7886),SRP!$D$15:$D$19)*(G7886/100)*(E7886/1000)),IF(C7886="Ready to Drink",SUM(LOOKUP(2,1/(SRP!$B$10:$B$14&lt;=E7886)/(SRP!$C$10:$C$14&gt;=E7886),SRP!$D$10:$D$14)*(G7886/100)*(E7886/1000)),0))))),2)</f>
        <v>1.42</v>
      </c>
    </row>
    <row r="7887" spans="1:11" x14ac:dyDescent="0.35">
      <c r="A7887" s="2">
        <v>58835</v>
      </c>
      <c r="B7887" s="76" t="s">
        <v>6323</v>
      </c>
      <c r="C7887" s="76" t="s">
        <v>287</v>
      </c>
      <c r="D7887" s="76" t="s">
        <v>5266</v>
      </c>
      <c r="E7887" s="76">
        <v>473</v>
      </c>
      <c r="F7887" s="76">
        <v>24</v>
      </c>
      <c r="G7887" s="77">
        <v>5</v>
      </c>
      <c r="H7887" s="76" t="s">
        <v>3377</v>
      </c>
      <c r="I7887" s="77">
        <v>4.3</v>
      </c>
      <c r="J7887" s="2">
        <v>1</v>
      </c>
      <c r="K7887" s="119" cm="1">
        <f t="array" ref="K7887">ROUND(IF(C7887="Beer",SUM(LOOKUP(2,1/(SRP!$B$7:$B$9&lt;=E7887)/(SRP!$C$7:$C$9&gt;=E7887),SRP!$D$7:$D$9)*(G7887/100)*(E7887/1000)),IF(C7887="Spirits",SUM(LOOKUP(2,1/(SRP!$B$2:$B$6&lt;=E7887)/(SRP!$C$2:$C$6&gt;=E7887),SRP!$D$2:$D$6)*(G7887/100)*(E7887/1000)),IF(AND(C7887="Wine",D7887="Fortified Wines"),SUM(LOOKUP(2,1/(SRP!$B$20:$B$23&lt;=E7887)/(SRP!$C$20:$C$23&gt;=E7887),SRP!$D$20:$D$23)*(G7887/100)*(E7887/1000)),IF(C7887="Wine",SUM(LOOKUP(2,1/(SRP!$B$15:$B$19&lt;=E7887)/(SRP!$C$15:$C$19&gt;=E7887),SRP!$D$15:$D$19)*(G7887/100)*(E7887/1000)),IF(C7887="Ready to Drink",SUM(LOOKUP(2,1/(SRP!$B$10:$B$14&lt;=E7887)/(SRP!$C$10:$C$14&gt;=E7887),SRP!$D$10:$D$14)*(G7887/100)*(E7887/1000)),0))))),2)</f>
        <v>1.65</v>
      </c>
    </row>
    <row r="7888" spans="1:11" x14ac:dyDescent="0.35">
      <c r="A7888" s="2">
        <v>58835</v>
      </c>
      <c r="B7888" s="76" t="s">
        <v>6323</v>
      </c>
      <c r="C7888" s="76" t="s">
        <v>287</v>
      </c>
      <c r="D7888" s="76" t="s">
        <v>5266</v>
      </c>
      <c r="E7888" s="76">
        <v>473</v>
      </c>
      <c r="F7888" s="76">
        <v>24</v>
      </c>
      <c r="G7888" s="77">
        <v>5</v>
      </c>
      <c r="H7888" s="76" t="s">
        <v>3377</v>
      </c>
      <c r="I7888" s="77">
        <v>4.3</v>
      </c>
      <c r="J7888" s="2">
        <v>1</v>
      </c>
      <c r="K7888" s="119" cm="1">
        <f t="array" ref="K7888">ROUND(IF(C7888="Beer",SUM(LOOKUP(2,1/(SRP!$B$7:$B$9&lt;=E7888)/(SRP!$C$7:$C$9&gt;=E7888),SRP!$D$7:$D$9)*(G7888/100)*(E7888/1000)),IF(C7888="Spirits",SUM(LOOKUP(2,1/(SRP!$B$2:$B$6&lt;=E7888)/(SRP!$C$2:$C$6&gt;=E7888),SRP!$D$2:$D$6)*(G7888/100)*(E7888/1000)),IF(AND(C7888="Wine",D7888="Fortified Wines"),SUM(LOOKUP(2,1/(SRP!$B$20:$B$23&lt;=E7888)/(SRP!$C$20:$C$23&gt;=E7888),SRP!$D$20:$D$23)*(G7888/100)*(E7888/1000)),IF(C7888="Wine",SUM(LOOKUP(2,1/(SRP!$B$15:$B$19&lt;=E7888)/(SRP!$C$15:$C$19&gt;=E7888),SRP!$D$15:$D$19)*(G7888/100)*(E7888/1000)),IF(C7888="Ready to Drink",SUM(LOOKUP(2,1/(SRP!$B$10:$B$14&lt;=E7888)/(SRP!$C$10:$C$14&gt;=E7888),SRP!$D$10:$D$14)*(G7888/100)*(E7888/1000)),0))))),2)</f>
        <v>1.65</v>
      </c>
    </row>
    <row r="7889" spans="1:11" x14ac:dyDescent="0.35">
      <c r="A7889" s="2">
        <v>58868</v>
      </c>
      <c r="B7889" s="76" t="s">
        <v>6322</v>
      </c>
      <c r="C7889" s="76" t="s">
        <v>286</v>
      </c>
      <c r="D7889" s="76" t="s">
        <v>5244</v>
      </c>
      <c r="E7889" s="76">
        <v>750</v>
      </c>
      <c r="F7889" s="76">
        <v>12</v>
      </c>
      <c r="G7889" s="77">
        <v>12.5</v>
      </c>
      <c r="H7889" s="76" t="s">
        <v>3314</v>
      </c>
      <c r="I7889" s="77">
        <v>17.989999999999998</v>
      </c>
      <c r="J7889" s="2">
        <v>1</v>
      </c>
      <c r="K7889" s="119" cm="1">
        <f t="array" ref="K7889">ROUND(IF(C7889="Beer",SUM(LOOKUP(2,1/(SRP!$B$7:$B$9&lt;=E7889)/(SRP!$C$7:$C$9&gt;=E7889),SRP!$D$7:$D$9)*(G7889/100)*(E7889/1000)),IF(C7889="Spirits",SUM(LOOKUP(2,1/(SRP!$B$2:$B$6&lt;=E7889)/(SRP!$C$2:$C$6&gt;=E7889),SRP!$D$2:$D$6)*(G7889/100)*(E7889/1000)),IF(AND(C7889="Wine",D7889="Fortified Wines"),SUM(LOOKUP(2,1/(SRP!$B$20:$B$23&lt;=E7889)/(SRP!$C$20:$C$23&gt;=E7889),SRP!$D$20:$D$23)*(G7889/100)*(E7889/1000)),IF(C7889="Wine",SUM(LOOKUP(2,1/(SRP!$B$15:$B$19&lt;=E7889)/(SRP!$C$15:$C$19&gt;=E7889),SRP!$D$15:$D$19)*(G7889/100)*(E7889/1000)),IF(C7889="Ready to Drink",SUM(LOOKUP(2,1/(SRP!$B$10:$B$14&lt;=E7889)/(SRP!$C$10:$C$14&gt;=E7889),SRP!$D$10:$D$14)*(G7889/100)*(E7889/1000)),0))))),2)</f>
        <v>6.54</v>
      </c>
    </row>
    <row r="7890" spans="1:11" x14ac:dyDescent="0.35">
      <c r="A7890" s="2">
        <v>58876</v>
      </c>
      <c r="B7890" s="76" t="s">
        <v>6321</v>
      </c>
      <c r="C7890" s="76" t="s">
        <v>287</v>
      </c>
      <c r="D7890" s="76" t="s">
        <v>5240</v>
      </c>
      <c r="E7890" s="76">
        <v>473</v>
      </c>
      <c r="F7890" s="76">
        <v>24</v>
      </c>
      <c r="G7890" s="77">
        <v>5.9</v>
      </c>
      <c r="H7890" s="76" t="s">
        <v>4854</v>
      </c>
      <c r="I7890" s="77">
        <v>4.3499999999999996</v>
      </c>
      <c r="J7890" s="2">
        <v>1</v>
      </c>
      <c r="K7890" s="119" cm="1">
        <f t="array" ref="K7890">ROUND(IF(C7890="Beer",SUM(LOOKUP(2,1/(SRP!$B$7:$B$9&lt;=E7890)/(SRP!$C$7:$C$9&gt;=E7890),SRP!$D$7:$D$9)*(G7890/100)*(E7890/1000)),IF(C7890="Spirits",SUM(LOOKUP(2,1/(SRP!$B$2:$B$6&lt;=E7890)/(SRP!$C$2:$C$6&gt;=E7890),SRP!$D$2:$D$6)*(G7890/100)*(E7890/1000)),IF(AND(C7890="Wine",D7890="Fortified Wines"),SUM(LOOKUP(2,1/(SRP!$B$20:$B$23&lt;=E7890)/(SRP!$C$20:$C$23&gt;=E7890),SRP!$D$20:$D$23)*(G7890/100)*(E7890/1000)),IF(C7890="Wine",SUM(LOOKUP(2,1/(SRP!$B$15:$B$19&lt;=E7890)/(SRP!$C$15:$C$19&gt;=E7890),SRP!$D$15:$D$19)*(G7890/100)*(E7890/1000)),IF(C7890="Ready to Drink",SUM(LOOKUP(2,1/(SRP!$B$10:$B$14&lt;=E7890)/(SRP!$C$10:$C$14&gt;=E7890),SRP!$D$10:$D$14)*(G7890/100)*(E7890/1000)),0))))),2)</f>
        <v>1.95</v>
      </c>
    </row>
    <row r="7891" spans="1:11" x14ac:dyDescent="0.35">
      <c r="A7891" s="2">
        <v>58876</v>
      </c>
      <c r="B7891" s="76" t="s">
        <v>6321</v>
      </c>
      <c r="C7891" s="76" t="s">
        <v>287</v>
      </c>
      <c r="D7891" s="76" t="s">
        <v>5240</v>
      </c>
      <c r="E7891" s="76">
        <v>473</v>
      </c>
      <c r="F7891" s="76">
        <v>24</v>
      </c>
      <c r="G7891" s="77">
        <v>5.9</v>
      </c>
      <c r="H7891" s="76" t="s">
        <v>4854</v>
      </c>
      <c r="I7891" s="77">
        <v>4.3499999999999996</v>
      </c>
      <c r="J7891" s="2">
        <v>1</v>
      </c>
      <c r="K7891" s="119" cm="1">
        <f t="array" ref="K7891">ROUND(IF(C7891="Beer",SUM(LOOKUP(2,1/(SRP!$B$7:$B$9&lt;=E7891)/(SRP!$C$7:$C$9&gt;=E7891),SRP!$D$7:$D$9)*(G7891/100)*(E7891/1000)),IF(C7891="Spirits",SUM(LOOKUP(2,1/(SRP!$B$2:$B$6&lt;=E7891)/(SRP!$C$2:$C$6&gt;=E7891),SRP!$D$2:$D$6)*(G7891/100)*(E7891/1000)),IF(AND(C7891="Wine",D7891="Fortified Wines"),SUM(LOOKUP(2,1/(SRP!$B$20:$B$23&lt;=E7891)/(SRP!$C$20:$C$23&gt;=E7891),SRP!$D$20:$D$23)*(G7891/100)*(E7891/1000)),IF(C7891="Wine",SUM(LOOKUP(2,1/(SRP!$B$15:$B$19&lt;=E7891)/(SRP!$C$15:$C$19&gt;=E7891),SRP!$D$15:$D$19)*(G7891/100)*(E7891/1000)),IF(C7891="Ready to Drink",SUM(LOOKUP(2,1/(SRP!$B$10:$B$14&lt;=E7891)/(SRP!$C$10:$C$14&gt;=E7891),SRP!$D$10:$D$14)*(G7891/100)*(E7891/1000)),0))))),2)</f>
        <v>1.95</v>
      </c>
    </row>
    <row r="7892" spans="1:11" x14ac:dyDescent="0.35">
      <c r="A7892" s="2">
        <v>58880</v>
      </c>
      <c r="B7892" s="76" t="s">
        <v>6320</v>
      </c>
      <c r="C7892" s="76" t="s">
        <v>287</v>
      </c>
      <c r="D7892" s="76" t="s">
        <v>5230</v>
      </c>
      <c r="E7892" s="76">
        <v>473</v>
      </c>
      <c r="F7892" s="76">
        <v>24</v>
      </c>
      <c r="G7892" s="77">
        <v>4.5</v>
      </c>
      <c r="H7892" s="76" t="s">
        <v>4854</v>
      </c>
      <c r="I7892" s="77">
        <v>4.09</v>
      </c>
      <c r="J7892" s="2">
        <v>1</v>
      </c>
      <c r="K7892" s="119" cm="1">
        <f t="array" ref="K7892">ROUND(IF(C7892="Beer",SUM(LOOKUP(2,1/(SRP!$B$7:$B$9&lt;=E7892)/(SRP!$C$7:$C$9&gt;=E7892),SRP!$D$7:$D$9)*(G7892/100)*(E7892/1000)),IF(C7892="Spirits",SUM(LOOKUP(2,1/(SRP!$B$2:$B$6&lt;=E7892)/(SRP!$C$2:$C$6&gt;=E7892),SRP!$D$2:$D$6)*(G7892/100)*(E7892/1000)),IF(AND(C7892="Wine",D7892="Fortified Wines"),SUM(LOOKUP(2,1/(SRP!$B$20:$B$23&lt;=E7892)/(SRP!$C$20:$C$23&gt;=E7892),SRP!$D$20:$D$23)*(G7892/100)*(E7892/1000)),IF(C7892="Wine",SUM(LOOKUP(2,1/(SRP!$B$15:$B$19&lt;=E7892)/(SRP!$C$15:$C$19&gt;=E7892),SRP!$D$15:$D$19)*(G7892/100)*(E7892/1000)),IF(C7892="Ready to Drink",SUM(LOOKUP(2,1/(SRP!$B$10:$B$14&lt;=E7892)/(SRP!$C$10:$C$14&gt;=E7892),SRP!$D$10:$D$14)*(G7892/100)*(E7892/1000)),0))))),2)</f>
        <v>1.49</v>
      </c>
    </row>
    <row r="7893" spans="1:11" x14ac:dyDescent="0.35">
      <c r="A7893" s="2">
        <v>58880</v>
      </c>
      <c r="B7893" s="76" t="s">
        <v>6320</v>
      </c>
      <c r="C7893" s="76" t="s">
        <v>287</v>
      </c>
      <c r="D7893" s="76" t="s">
        <v>5230</v>
      </c>
      <c r="E7893" s="76">
        <v>473</v>
      </c>
      <c r="F7893" s="76">
        <v>24</v>
      </c>
      <c r="G7893" s="77">
        <v>4.5</v>
      </c>
      <c r="H7893" s="76" t="s">
        <v>4854</v>
      </c>
      <c r="I7893" s="77">
        <v>4.09</v>
      </c>
      <c r="J7893" s="2">
        <v>1</v>
      </c>
      <c r="K7893" s="119" cm="1">
        <f t="array" ref="K7893">ROUND(IF(C7893="Beer",SUM(LOOKUP(2,1/(SRP!$B$7:$B$9&lt;=E7893)/(SRP!$C$7:$C$9&gt;=E7893),SRP!$D$7:$D$9)*(G7893/100)*(E7893/1000)),IF(C7893="Spirits",SUM(LOOKUP(2,1/(SRP!$B$2:$B$6&lt;=E7893)/(SRP!$C$2:$C$6&gt;=E7893),SRP!$D$2:$D$6)*(G7893/100)*(E7893/1000)),IF(AND(C7893="Wine",D7893="Fortified Wines"),SUM(LOOKUP(2,1/(SRP!$B$20:$B$23&lt;=E7893)/(SRP!$C$20:$C$23&gt;=E7893),SRP!$D$20:$D$23)*(G7893/100)*(E7893/1000)),IF(C7893="Wine",SUM(LOOKUP(2,1/(SRP!$B$15:$B$19&lt;=E7893)/(SRP!$C$15:$C$19&gt;=E7893),SRP!$D$15:$D$19)*(G7893/100)*(E7893/1000)),IF(C7893="Ready to Drink",SUM(LOOKUP(2,1/(SRP!$B$10:$B$14&lt;=E7893)/(SRP!$C$10:$C$14&gt;=E7893),SRP!$D$10:$D$14)*(G7893/100)*(E7893/1000)),0))))),2)</f>
        <v>1.49</v>
      </c>
    </row>
    <row r="7894" spans="1:11" x14ac:dyDescent="0.35">
      <c r="A7894" s="2">
        <v>58885</v>
      </c>
      <c r="B7894" s="76" t="s">
        <v>6487</v>
      </c>
      <c r="C7894" s="76" t="s">
        <v>287</v>
      </c>
      <c r="D7894" s="76" t="s">
        <v>5266</v>
      </c>
      <c r="E7894" s="76">
        <v>473</v>
      </c>
      <c r="F7894" s="76">
        <v>24</v>
      </c>
      <c r="G7894" s="77">
        <v>5</v>
      </c>
      <c r="H7894" s="76" t="s">
        <v>4854</v>
      </c>
      <c r="I7894" s="77">
        <v>4.75</v>
      </c>
      <c r="J7894" s="2">
        <v>1</v>
      </c>
      <c r="K7894" s="119" cm="1">
        <f t="array" ref="K7894">ROUND(IF(C7894="Beer",SUM(LOOKUP(2,1/(SRP!$B$7:$B$9&lt;=E7894)/(SRP!$C$7:$C$9&gt;=E7894),SRP!$D$7:$D$9)*(G7894/100)*(E7894/1000)),IF(C7894="Spirits",SUM(LOOKUP(2,1/(SRP!$B$2:$B$6&lt;=E7894)/(SRP!$C$2:$C$6&gt;=E7894),SRP!$D$2:$D$6)*(G7894/100)*(E7894/1000)),IF(AND(C7894="Wine",D7894="Fortified Wines"),SUM(LOOKUP(2,1/(SRP!$B$20:$B$23&lt;=E7894)/(SRP!$C$20:$C$23&gt;=E7894),SRP!$D$20:$D$23)*(G7894/100)*(E7894/1000)),IF(C7894="Wine",SUM(LOOKUP(2,1/(SRP!$B$15:$B$19&lt;=E7894)/(SRP!$C$15:$C$19&gt;=E7894),SRP!$D$15:$D$19)*(G7894/100)*(E7894/1000)),IF(C7894="Ready to Drink",SUM(LOOKUP(2,1/(SRP!$B$10:$B$14&lt;=E7894)/(SRP!$C$10:$C$14&gt;=E7894),SRP!$D$10:$D$14)*(G7894/100)*(E7894/1000)),0))))),2)</f>
        <v>1.65</v>
      </c>
    </row>
    <row r="7895" spans="1:11" x14ac:dyDescent="0.35">
      <c r="A7895" s="2">
        <v>58885</v>
      </c>
      <c r="B7895" s="76" t="s">
        <v>6487</v>
      </c>
      <c r="C7895" s="76" t="s">
        <v>287</v>
      </c>
      <c r="D7895" s="76" t="s">
        <v>5266</v>
      </c>
      <c r="E7895" s="76">
        <v>473</v>
      </c>
      <c r="F7895" s="76">
        <v>24</v>
      </c>
      <c r="G7895" s="77">
        <v>5</v>
      </c>
      <c r="H7895" s="76" t="s">
        <v>4854</v>
      </c>
      <c r="I7895" s="77">
        <v>4.75</v>
      </c>
      <c r="J7895" s="2">
        <v>1</v>
      </c>
      <c r="K7895" s="119" cm="1">
        <f t="array" ref="K7895">ROUND(IF(C7895="Beer",SUM(LOOKUP(2,1/(SRP!$B$7:$B$9&lt;=E7895)/(SRP!$C$7:$C$9&gt;=E7895),SRP!$D$7:$D$9)*(G7895/100)*(E7895/1000)),IF(C7895="Spirits",SUM(LOOKUP(2,1/(SRP!$B$2:$B$6&lt;=E7895)/(SRP!$C$2:$C$6&gt;=E7895),SRP!$D$2:$D$6)*(G7895/100)*(E7895/1000)),IF(AND(C7895="Wine",D7895="Fortified Wines"),SUM(LOOKUP(2,1/(SRP!$B$20:$B$23&lt;=E7895)/(SRP!$C$20:$C$23&gt;=E7895),SRP!$D$20:$D$23)*(G7895/100)*(E7895/1000)),IF(C7895="Wine",SUM(LOOKUP(2,1/(SRP!$B$15:$B$19&lt;=E7895)/(SRP!$C$15:$C$19&gt;=E7895),SRP!$D$15:$D$19)*(G7895/100)*(E7895/1000)),IF(C7895="Ready to Drink",SUM(LOOKUP(2,1/(SRP!$B$10:$B$14&lt;=E7895)/(SRP!$C$10:$C$14&gt;=E7895),SRP!$D$10:$D$14)*(G7895/100)*(E7895/1000)),0))))),2)</f>
        <v>1.65</v>
      </c>
    </row>
    <row r="7896" spans="1:11" x14ac:dyDescent="0.35">
      <c r="A7896" s="2">
        <v>58893</v>
      </c>
      <c r="B7896" s="76" t="s">
        <v>6318</v>
      </c>
      <c r="C7896" s="76" t="s">
        <v>5938</v>
      </c>
      <c r="D7896" s="76" t="s">
        <v>5307</v>
      </c>
      <c r="E7896" s="76">
        <v>750</v>
      </c>
      <c r="F7896" s="76">
        <v>12</v>
      </c>
      <c r="G7896" s="77">
        <v>5.4</v>
      </c>
      <c r="H7896" s="76" t="s">
        <v>5760</v>
      </c>
      <c r="I7896" s="77">
        <v>17.989999999999998</v>
      </c>
      <c r="J7896" s="2">
        <v>1</v>
      </c>
      <c r="K7896" s="119" cm="1">
        <f t="array" ref="K7896">ROUND(IF(C7896="Beer",SUM(LOOKUP(2,1/(SRP!$B$7:$B$9&lt;=E7896)/(SRP!$C$7:$C$9&gt;=E7896),SRP!$D$7:$D$9)*(G7896/100)*(E7896/1000)),IF(C7896="Spirits",SUM(LOOKUP(2,1/(SRP!$B$2:$B$6&lt;=E7896)/(SRP!$C$2:$C$6&gt;=E7896),SRP!$D$2:$D$6)*(G7896/100)*(E7896/1000)),IF(AND(C7896="Wine",D7896="Fortified Wines"),SUM(LOOKUP(2,1/(SRP!$B$20:$B$23&lt;=E7896)/(SRP!$C$20:$C$23&gt;=E7896),SRP!$D$20:$D$23)*(G7896/100)*(E7896/1000)),IF(C7896="Wine",SUM(LOOKUP(2,1/(SRP!$B$15:$B$19&lt;=E7896)/(SRP!$C$15:$C$19&gt;=E7896),SRP!$D$15:$D$19)*(G7896/100)*(E7896/1000)),IF(C7896="Ready to Drink",SUM(LOOKUP(2,1/(SRP!$B$10:$B$14&lt;=E7896)/(SRP!$C$10:$C$14&gt;=E7896),SRP!$D$10:$D$14)*(G7896/100)*(E7896/1000)),0))))),2)</f>
        <v>2.83</v>
      </c>
    </row>
    <row r="7897" spans="1:11" x14ac:dyDescent="0.35">
      <c r="A7897" s="2">
        <v>58893</v>
      </c>
      <c r="B7897" s="76" t="s">
        <v>6318</v>
      </c>
      <c r="C7897" s="76" t="s">
        <v>5938</v>
      </c>
      <c r="D7897" s="76" t="s">
        <v>5307</v>
      </c>
      <c r="E7897" s="76">
        <v>750</v>
      </c>
      <c r="F7897" s="76">
        <v>12</v>
      </c>
      <c r="G7897" s="77">
        <v>5.4</v>
      </c>
      <c r="H7897" s="76" t="s">
        <v>5760</v>
      </c>
      <c r="I7897" s="77">
        <v>17.989999999999998</v>
      </c>
      <c r="J7897" s="2">
        <v>1</v>
      </c>
      <c r="K7897" s="119" cm="1">
        <f t="array" ref="K7897">ROUND(IF(C7897="Beer",SUM(LOOKUP(2,1/(SRP!$B$7:$B$9&lt;=E7897)/(SRP!$C$7:$C$9&gt;=E7897),SRP!$D$7:$D$9)*(G7897/100)*(E7897/1000)),IF(C7897="Spirits",SUM(LOOKUP(2,1/(SRP!$B$2:$B$6&lt;=E7897)/(SRP!$C$2:$C$6&gt;=E7897),SRP!$D$2:$D$6)*(G7897/100)*(E7897/1000)),IF(AND(C7897="Wine",D7897="Fortified Wines"),SUM(LOOKUP(2,1/(SRP!$B$20:$B$23&lt;=E7897)/(SRP!$C$20:$C$23&gt;=E7897),SRP!$D$20:$D$23)*(G7897/100)*(E7897/1000)),IF(C7897="Wine",SUM(LOOKUP(2,1/(SRP!$B$15:$B$19&lt;=E7897)/(SRP!$C$15:$C$19&gt;=E7897),SRP!$D$15:$D$19)*(G7897/100)*(E7897/1000)),IF(C7897="Ready to Drink",SUM(LOOKUP(2,1/(SRP!$B$10:$B$14&lt;=E7897)/(SRP!$C$10:$C$14&gt;=E7897),SRP!$D$10:$D$14)*(G7897/100)*(E7897/1000)),0))))),2)</f>
        <v>2.83</v>
      </c>
    </row>
    <row r="7898" spans="1:11" x14ac:dyDescent="0.35">
      <c r="A7898" s="2">
        <v>58895</v>
      </c>
      <c r="B7898" s="76" t="s">
        <v>6317</v>
      </c>
      <c r="C7898" s="76" t="s">
        <v>286</v>
      </c>
      <c r="D7898" s="76" t="s">
        <v>5232</v>
      </c>
      <c r="E7898" s="76">
        <v>750</v>
      </c>
      <c r="F7898" s="76">
        <v>6</v>
      </c>
      <c r="G7898" s="77">
        <v>11</v>
      </c>
      <c r="H7898" s="76" t="s">
        <v>3294</v>
      </c>
      <c r="I7898" s="77">
        <v>39.99</v>
      </c>
      <c r="J7898" s="2">
        <v>1</v>
      </c>
      <c r="K7898" s="119" cm="1">
        <f t="array" ref="K7898">ROUND(IF(C7898="Beer",SUM(LOOKUP(2,1/(SRP!$B$7:$B$9&lt;=E7898)/(SRP!$C$7:$C$9&gt;=E7898),SRP!$D$7:$D$9)*(G7898/100)*(E7898/1000)),IF(C7898="Spirits",SUM(LOOKUP(2,1/(SRP!$B$2:$B$6&lt;=E7898)/(SRP!$C$2:$C$6&gt;=E7898),SRP!$D$2:$D$6)*(G7898/100)*(E7898/1000)),IF(AND(C7898="Wine",D7898="Fortified Wines"),SUM(LOOKUP(2,1/(SRP!$B$20:$B$23&lt;=E7898)/(SRP!$C$20:$C$23&gt;=E7898),SRP!$D$20:$D$23)*(G7898/100)*(E7898/1000)),IF(C7898="Wine",SUM(LOOKUP(2,1/(SRP!$B$15:$B$19&lt;=E7898)/(SRP!$C$15:$C$19&gt;=E7898),SRP!$D$15:$D$19)*(G7898/100)*(E7898/1000)),IF(C7898="Ready to Drink",SUM(LOOKUP(2,1/(SRP!$B$10:$B$14&lt;=E7898)/(SRP!$C$10:$C$14&gt;=E7898),SRP!$D$10:$D$14)*(G7898/100)*(E7898/1000)),0))))),2)</f>
        <v>5.76</v>
      </c>
    </row>
    <row r="7899" spans="1:11" x14ac:dyDescent="0.35">
      <c r="A7899" s="2">
        <v>58897</v>
      </c>
      <c r="B7899" s="76" t="s">
        <v>6316</v>
      </c>
      <c r="C7899" s="76" t="s">
        <v>287</v>
      </c>
      <c r="D7899" s="76" t="s">
        <v>5230</v>
      </c>
      <c r="E7899" s="76">
        <v>473</v>
      </c>
      <c r="F7899" s="76">
        <v>12</v>
      </c>
      <c r="G7899" s="77">
        <v>4.3</v>
      </c>
      <c r="H7899" s="76" t="s">
        <v>3325</v>
      </c>
      <c r="I7899" s="77">
        <v>2.79</v>
      </c>
      <c r="J7899" s="2">
        <v>1</v>
      </c>
      <c r="K7899" s="119" cm="1">
        <f t="array" ref="K7899">ROUND(IF(C7899="Beer",SUM(LOOKUP(2,1/(SRP!$B$7:$B$9&lt;=E7899)/(SRP!$C$7:$C$9&gt;=E7899),SRP!$D$7:$D$9)*(G7899/100)*(E7899/1000)),IF(C7899="Spirits",SUM(LOOKUP(2,1/(SRP!$B$2:$B$6&lt;=E7899)/(SRP!$C$2:$C$6&gt;=E7899),SRP!$D$2:$D$6)*(G7899/100)*(E7899/1000)),IF(AND(C7899="Wine",D7899="Fortified Wines"),SUM(LOOKUP(2,1/(SRP!$B$20:$B$23&lt;=E7899)/(SRP!$C$20:$C$23&gt;=E7899),SRP!$D$20:$D$23)*(G7899/100)*(E7899/1000)),IF(C7899="Wine",SUM(LOOKUP(2,1/(SRP!$B$15:$B$19&lt;=E7899)/(SRP!$C$15:$C$19&gt;=E7899),SRP!$D$15:$D$19)*(G7899/100)*(E7899/1000)),IF(C7899="Ready to Drink",SUM(LOOKUP(2,1/(SRP!$B$10:$B$14&lt;=E7899)/(SRP!$C$10:$C$14&gt;=E7899),SRP!$D$10:$D$14)*(G7899/100)*(E7899/1000)),0))))),2)</f>
        <v>1.42</v>
      </c>
    </row>
    <row r="7900" spans="1:11" x14ac:dyDescent="0.35">
      <c r="A7900" s="2">
        <v>58897</v>
      </c>
      <c r="B7900" s="76" t="s">
        <v>6316</v>
      </c>
      <c r="C7900" s="76" t="s">
        <v>287</v>
      </c>
      <c r="D7900" s="76" t="s">
        <v>5230</v>
      </c>
      <c r="E7900" s="76">
        <v>473</v>
      </c>
      <c r="F7900" s="76">
        <v>12</v>
      </c>
      <c r="G7900" s="77">
        <v>4.3</v>
      </c>
      <c r="H7900" s="76" t="s">
        <v>3325</v>
      </c>
      <c r="I7900" s="77">
        <v>2.79</v>
      </c>
      <c r="J7900" s="2">
        <v>1</v>
      </c>
      <c r="K7900" s="119" cm="1">
        <f t="array" ref="K7900">ROUND(IF(C7900="Beer",SUM(LOOKUP(2,1/(SRP!$B$7:$B$9&lt;=E7900)/(SRP!$C$7:$C$9&gt;=E7900),SRP!$D$7:$D$9)*(G7900/100)*(E7900/1000)),IF(C7900="Spirits",SUM(LOOKUP(2,1/(SRP!$B$2:$B$6&lt;=E7900)/(SRP!$C$2:$C$6&gt;=E7900),SRP!$D$2:$D$6)*(G7900/100)*(E7900/1000)),IF(AND(C7900="Wine",D7900="Fortified Wines"),SUM(LOOKUP(2,1/(SRP!$B$20:$B$23&lt;=E7900)/(SRP!$C$20:$C$23&gt;=E7900),SRP!$D$20:$D$23)*(G7900/100)*(E7900/1000)),IF(C7900="Wine",SUM(LOOKUP(2,1/(SRP!$B$15:$B$19&lt;=E7900)/(SRP!$C$15:$C$19&gt;=E7900),SRP!$D$15:$D$19)*(G7900/100)*(E7900/1000)),IF(C7900="Ready to Drink",SUM(LOOKUP(2,1/(SRP!$B$10:$B$14&lt;=E7900)/(SRP!$C$10:$C$14&gt;=E7900),SRP!$D$10:$D$14)*(G7900/100)*(E7900/1000)),0))))),2)</f>
        <v>1.42</v>
      </c>
    </row>
    <row r="7901" spans="1:11" x14ac:dyDescent="0.35">
      <c r="A7901" s="2">
        <v>58899</v>
      </c>
      <c r="B7901" s="76" t="s">
        <v>6315</v>
      </c>
      <c r="C7901" s="76" t="s">
        <v>287</v>
      </c>
      <c r="D7901" s="76" t="s">
        <v>5230</v>
      </c>
      <c r="E7901" s="76">
        <v>355</v>
      </c>
      <c r="F7901" s="76">
        <v>24</v>
      </c>
      <c r="G7901" s="77">
        <v>5</v>
      </c>
      <c r="H7901" s="76" t="s">
        <v>3900</v>
      </c>
      <c r="I7901" s="77">
        <v>2.39</v>
      </c>
      <c r="J7901" s="2">
        <v>1</v>
      </c>
      <c r="K7901" s="119" cm="1">
        <f t="array" ref="K7901">ROUND(IF(C7901="Beer",SUM(LOOKUP(2,1/(SRP!$B$7:$B$9&lt;=E7901)/(SRP!$C$7:$C$9&gt;=E7901),SRP!$D$7:$D$9)*(G7901/100)*(E7901/1000)),IF(C7901="Spirits",SUM(LOOKUP(2,1/(SRP!$B$2:$B$6&lt;=E7901)/(SRP!$C$2:$C$6&gt;=E7901),SRP!$D$2:$D$6)*(G7901/100)*(E7901/1000)),IF(AND(C7901="Wine",D7901="Fortified Wines"),SUM(LOOKUP(2,1/(SRP!$B$20:$B$23&lt;=E7901)/(SRP!$C$20:$C$23&gt;=E7901),SRP!$D$20:$D$23)*(G7901/100)*(E7901/1000)),IF(C7901="Wine",SUM(LOOKUP(2,1/(SRP!$B$15:$B$19&lt;=E7901)/(SRP!$C$15:$C$19&gt;=E7901),SRP!$D$15:$D$19)*(G7901/100)*(E7901/1000)),IF(C7901="Ready to Drink",SUM(LOOKUP(2,1/(SRP!$B$10:$B$14&lt;=E7901)/(SRP!$C$10:$C$14&gt;=E7901),SRP!$D$10:$D$14)*(G7901/100)*(E7901/1000)),0))))),2)</f>
        <v>1.24</v>
      </c>
    </row>
    <row r="7902" spans="1:11" x14ac:dyDescent="0.35">
      <c r="A7902" s="2">
        <v>58899</v>
      </c>
      <c r="B7902" s="76" t="s">
        <v>6315</v>
      </c>
      <c r="C7902" s="76" t="s">
        <v>287</v>
      </c>
      <c r="D7902" s="76" t="s">
        <v>5230</v>
      </c>
      <c r="E7902" s="76">
        <v>355</v>
      </c>
      <c r="F7902" s="76">
        <v>24</v>
      </c>
      <c r="G7902" s="77">
        <v>5</v>
      </c>
      <c r="H7902" s="76" t="s">
        <v>3900</v>
      </c>
      <c r="I7902" s="77">
        <v>2.39</v>
      </c>
      <c r="J7902" s="2">
        <v>1</v>
      </c>
      <c r="K7902" s="119" cm="1">
        <f t="array" ref="K7902">ROUND(IF(C7902="Beer",SUM(LOOKUP(2,1/(SRP!$B$7:$B$9&lt;=E7902)/(SRP!$C$7:$C$9&gt;=E7902),SRP!$D$7:$D$9)*(G7902/100)*(E7902/1000)),IF(C7902="Spirits",SUM(LOOKUP(2,1/(SRP!$B$2:$B$6&lt;=E7902)/(SRP!$C$2:$C$6&gt;=E7902),SRP!$D$2:$D$6)*(G7902/100)*(E7902/1000)),IF(AND(C7902="Wine",D7902="Fortified Wines"),SUM(LOOKUP(2,1/(SRP!$B$20:$B$23&lt;=E7902)/(SRP!$C$20:$C$23&gt;=E7902),SRP!$D$20:$D$23)*(G7902/100)*(E7902/1000)),IF(C7902="Wine",SUM(LOOKUP(2,1/(SRP!$B$15:$B$19&lt;=E7902)/(SRP!$C$15:$C$19&gt;=E7902),SRP!$D$15:$D$19)*(G7902/100)*(E7902/1000)),IF(C7902="Ready to Drink",SUM(LOOKUP(2,1/(SRP!$B$10:$B$14&lt;=E7902)/(SRP!$C$10:$C$14&gt;=E7902),SRP!$D$10:$D$14)*(G7902/100)*(E7902/1000)),0))))),2)</f>
        <v>1.24</v>
      </c>
    </row>
    <row r="7903" spans="1:11" x14ac:dyDescent="0.35">
      <c r="A7903" s="2">
        <v>58907</v>
      </c>
      <c r="B7903" s="76" t="s">
        <v>6314</v>
      </c>
      <c r="C7903" s="76" t="s">
        <v>287</v>
      </c>
      <c r="D7903" s="76" t="s">
        <v>5266</v>
      </c>
      <c r="E7903" s="76">
        <v>473</v>
      </c>
      <c r="F7903" s="76">
        <v>24</v>
      </c>
      <c r="G7903" s="77">
        <v>5.2</v>
      </c>
      <c r="H7903" s="76" t="s">
        <v>3445</v>
      </c>
      <c r="I7903" s="77">
        <v>4.2</v>
      </c>
      <c r="J7903" s="2">
        <v>1</v>
      </c>
      <c r="K7903" s="119" cm="1">
        <f t="array" ref="K7903">ROUND(IF(C7903="Beer",SUM(LOOKUP(2,1/(SRP!$B$7:$B$9&lt;=E7903)/(SRP!$C$7:$C$9&gt;=E7903),SRP!$D$7:$D$9)*(G7903/100)*(E7903/1000)),IF(C7903="Spirits",SUM(LOOKUP(2,1/(SRP!$B$2:$B$6&lt;=E7903)/(SRP!$C$2:$C$6&gt;=E7903),SRP!$D$2:$D$6)*(G7903/100)*(E7903/1000)),IF(AND(C7903="Wine",D7903="Fortified Wines"),SUM(LOOKUP(2,1/(SRP!$B$20:$B$23&lt;=E7903)/(SRP!$C$20:$C$23&gt;=E7903),SRP!$D$20:$D$23)*(G7903/100)*(E7903/1000)),IF(C7903="Wine",SUM(LOOKUP(2,1/(SRP!$B$15:$B$19&lt;=E7903)/(SRP!$C$15:$C$19&gt;=E7903),SRP!$D$15:$D$19)*(G7903/100)*(E7903/1000)),IF(C7903="Ready to Drink",SUM(LOOKUP(2,1/(SRP!$B$10:$B$14&lt;=E7903)/(SRP!$C$10:$C$14&gt;=E7903),SRP!$D$10:$D$14)*(G7903/100)*(E7903/1000)),0))))),2)</f>
        <v>1.72</v>
      </c>
    </row>
    <row r="7904" spans="1:11" x14ac:dyDescent="0.35">
      <c r="A7904" s="2">
        <v>58907</v>
      </c>
      <c r="B7904" s="76" t="s">
        <v>6314</v>
      </c>
      <c r="C7904" s="76" t="s">
        <v>287</v>
      </c>
      <c r="D7904" s="76" t="s">
        <v>5266</v>
      </c>
      <c r="E7904" s="76">
        <v>473</v>
      </c>
      <c r="F7904" s="76">
        <v>24</v>
      </c>
      <c r="G7904" s="77">
        <v>5.2</v>
      </c>
      <c r="H7904" s="76" t="s">
        <v>3377</v>
      </c>
      <c r="I7904" s="77">
        <v>4.2</v>
      </c>
      <c r="J7904" s="2">
        <v>1</v>
      </c>
      <c r="K7904" s="119" cm="1">
        <f t="array" ref="K7904">ROUND(IF(C7904="Beer",SUM(LOOKUP(2,1/(SRP!$B$7:$B$9&lt;=E7904)/(SRP!$C$7:$C$9&gt;=E7904),SRP!$D$7:$D$9)*(G7904/100)*(E7904/1000)),IF(C7904="Spirits",SUM(LOOKUP(2,1/(SRP!$B$2:$B$6&lt;=E7904)/(SRP!$C$2:$C$6&gt;=E7904),SRP!$D$2:$D$6)*(G7904/100)*(E7904/1000)),IF(AND(C7904="Wine",D7904="Fortified Wines"),SUM(LOOKUP(2,1/(SRP!$B$20:$B$23&lt;=E7904)/(SRP!$C$20:$C$23&gt;=E7904),SRP!$D$20:$D$23)*(G7904/100)*(E7904/1000)),IF(C7904="Wine",SUM(LOOKUP(2,1/(SRP!$B$15:$B$19&lt;=E7904)/(SRP!$C$15:$C$19&gt;=E7904),SRP!$D$15:$D$19)*(G7904/100)*(E7904/1000)),IF(C7904="Ready to Drink",SUM(LOOKUP(2,1/(SRP!$B$10:$B$14&lt;=E7904)/(SRP!$C$10:$C$14&gt;=E7904),SRP!$D$10:$D$14)*(G7904/100)*(E7904/1000)),0))))),2)</f>
        <v>1.72</v>
      </c>
    </row>
    <row r="7905" spans="1:11" x14ac:dyDescent="0.35">
      <c r="A7905" s="2">
        <v>58916</v>
      </c>
      <c r="B7905" s="76" t="s">
        <v>6313</v>
      </c>
      <c r="C7905" s="76" t="s">
        <v>287</v>
      </c>
      <c r="D7905" s="76" t="s">
        <v>5240</v>
      </c>
      <c r="E7905" s="76">
        <v>473</v>
      </c>
      <c r="F7905" s="76">
        <v>24</v>
      </c>
      <c r="G7905" s="77">
        <v>6</v>
      </c>
      <c r="H7905" s="76" t="s">
        <v>3391</v>
      </c>
      <c r="I7905" s="77">
        <v>4.5</v>
      </c>
      <c r="J7905" s="2">
        <v>1</v>
      </c>
      <c r="K7905" s="119" cm="1">
        <f t="array" ref="K7905">ROUND(IF(C7905="Beer",SUM(LOOKUP(2,1/(SRP!$B$7:$B$9&lt;=E7905)/(SRP!$C$7:$C$9&gt;=E7905),SRP!$D$7:$D$9)*(G7905/100)*(E7905/1000)),IF(C7905="Spirits",SUM(LOOKUP(2,1/(SRP!$B$2:$B$6&lt;=E7905)/(SRP!$C$2:$C$6&gt;=E7905),SRP!$D$2:$D$6)*(G7905/100)*(E7905/1000)),IF(AND(C7905="Wine",D7905="Fortified Wines"),SUM(LOOKUP(2,1/(SRP!$B$20:$B$23&lt;=E7905)/(SRP!$C$20:$C$23&gt;=E7905),SRP!$D$20:$D$23)*(G7905/100)*(E7905/1000)),IF(C7905="Wine",SUM(LOOKUP(2,1/(SRP!$B$15:$B$19&lt;=E7905)/(SRP!$C$15:$C$19&gt;=E7905),SRP!$D$15:$D$19)*(G7905/100)*(E7905/1000)),IF(C7905="Ready to Drink",SUM(LOOKUP(2,1/(SRP!$B$10:$B$14&lt;=E7905)/(SRP!$C$10:$C$14&gt;=E7905),SRP!$D$10:$D$14)*(G7905/100)*(E7905/1000)),0))))),2)</f>
        <v>1.98</v>
      </c>
    </row>
    <row r="7906" spans="1:11" x14ac:dyDescent="0.35">
      <c r="A7906" s="2">
        <v>58916</v>
      </c>
      <c r="B7906" s="76" t="s">
        <v>6313</v>
      </c>
      <c r="C7906" s="76" t="s">
        <v>287</v>
      </c>
      <c r="D7906" s="76" t="s">
        <v>5240</v>
      </c>
      <c r="E7906" s="76">
        <v>473</v>
      </c>
      <c r="F7906" s="76">
        <v>24</v>
      </c>
      <c r="G7906" s="77">
        <v>6</v>
      </c>
      <c r="H7906" s="76" t="s">
        <v>3391</v>
      </c>
      <c r="I7906" s="77">
        <v>4.5</v>
      </c>
      <c r="J7906" s="2">
        <v>1</v>
      </c>
      <c r="K7906" s="119" cm="1">
        <f t="array" ref="K7906">ROUND(IF(C7906="Beer",SUM(LOOKUP(2,1/(SRP!$B$7:$B$9&lt;=E7906)/(SRP!$C$7:$C$9&gt;=E7906),SRP!$D$7:$D$9)*(G7906/100)*(E7906/1000)),IF(C7906="Spirits",SUM(LOOKUP(2,1/(SRP!$B$2:$B$6&lt;=E7906)/(SRP!$C$2:$C$6&gt;=E7906),SRP!$D$2:$D$6)*(G7906/100)*(E7906/1000)),IF(AND(C7906="Wine",D7906="Fortified Wines"),SUM(LOOKUP(2,1/(SRP!$B$20:$B$23&lt;=E7906)/(SRP!$C$20:$C$23&gt;=E7906),SRP!$D$20:$D$23)*(G7906/100)*(E7906/1000)),IF(C7906="Wine",SUM(LOOKUP(2,1/(SRP!$B$15:$B$19&lt;=E7906)/(SRP!$C$15:$C$19&gt;=E7906),SRP!$D$15:$D$19)*(G7906/100)*(E7906/1000)),IF(C7906="Ready to Drink",SUM(LOOKUP(2,1/(SRP!$B$10:$B$14&lt;=E7906)/(SRP!$C$10:$C$14&gt;=E7906),SRP!$D$10:$D$14)*(G7906/100)*(E7906/1000)),0))))),2)</f>
        <v>1.98</v>
      </c>
    </row>
    <row r="7907" spans="1:11" x14ac:dyDescent="0.35">
      <c r="A7907" s="2">
        <v>58918</v>
      </c>
      <c r="B7907" s="76" t="s">
        <v>6312</v>
      </c>
      <c r="C7907" s="76" t="s">
        <v>287</v>
      </c>
      <c r="D7907" s="76" t="s">
        <v>5266</v>
      </c>
      <c r="E7907" s="76">
        <v>473</v>
      </c>
      <c r="F7907" s="76">
        <v>24</v>
      </c>
      <c r="G7907" s="77">
        <v>5</v>
      </c>
      <c r="H7907" s="76" t="s">
        <v>3391</v>
      </c>
      <c r="I7907" s="77">
        <v>4.5</v>
      </c>
      <c r="J7907" s="2">
        <v>1</v>
      </c>
      <c r="K7907" s="119" cm="1">
        <f t="array" ref="K7907">ROUND(IF(C7907="Beer",SUM(LOOKUP(2,1/(SRP!$B$7:$B$9&lt;=E7907)/(SRP!$C$7:$C$9&gt;=E7907),SRP!$D$7:$D$9)*(G7907/100)*(E7907/1000)),IF(C7907="Spirits",SUM(LOOKUP(2,1/(SRP!$B$2:$B$6&lt;=E7907)/(SRP!$C$2:$C$6&gt;=E7907),SRP!$D$2:$D$6)*(G7907/100)*(E7907/1000)),IF(AND(C7907="Wine",D7907="Fortified Wines"),SUM(LOOKUP(2,1/(SRP!$B$20:$B$23&lt;=E7907)/(SRP!$C$20:$C$23&gt;=E7907),SRP!$D$20:$D$23)*(G7907/100)*(E7907/1000)),IF(C7907="Wine",SUM(LOOKUP(2,1/(SRP!$B$15:$B$19&lt;=E7907)/(SRP!$C$15:$C$19&gt;=E7907),SRP!$D$15:$D$19)*(G7907/100)*(E7907/1000)),IF(C7907="Ready to Drink",SUM(LOOKUP(2,1/(SRP!$B$10:$B$14&lt;=E7907)/(SRP!$C$10:$C$14&gt;=E7907),SRP!$D$10:$D$14)*(G7907/100)*(E7907/1000)),0))))),2)</f>
        <v>1.65</v>
      </c>
    </row>
    <row r="7908" spans="1:11" x14ac:dyDescent="0.35">
      <c r="A7908" s="2">
        <v>58918</v>
      </c>
      <c r="B7908" s="76" t="s">
        <v>6312</v>
      </c>
      <c r="C7908" s="76" t="s">
        <v>287</v>
      </c>
      <c r="D7908" s="76" t="s">
        <v>5266</v>
      </c>
      <c r="E7908" s="76">
        <v>473</v>
      </c>
      <c r="F7908" s="76">
        <v>24</v>
      </c>
      <c r="G7908" s="77">
        <v>5</v>
      </c>
      <c r="H7908" s="76" t="s">
        <v>3391</v>
      </c>
      <c r="I7908" s="77">
        <v>4.5</v>
      </c>
      <c r="J7908" s="2">
        <v>1</v>
      </c>
      <c r="K7908" s="119" cm="1">
        <f t="array" ref="K7908">ROUND(IF(C7908="Beer",SUM(LOOKUP(2,1/(SRP!$B$7:$B$9&lt;=E7908)/(SRP!$C$7:$C$9&gt;=E7908),SRP!$D$7:$D$9)*(G7908/100)*(E7908/1000)),IF(C7908="Spirits",SUM(LOOKUP(2,1/(SRP!$B$2:$B$6&lt;=E7908)/(SRP!$C$2:$C$6&gt;=E7908),SRP!$D$2:$D$6)*(G7908/100)*(E7908/1000)),IF(AND(C7908="Wine",D7908="Fortified Wines"),SUM(LOOKUP(2,1/(SRP!$B$20:$B$23&lt;=E7908)/(SRP!$C$20:$C$23&gt;=E7908),SRP!$D$20:$D$23)*(G7908/100)*(E7908/1000)),IF(C7908="Wine",SUM(LOOKUP(2,1/(SRP!$B$15:$B$19&lt;=E7908)/(SRP!$C$15:$C$19&gt;=E7908),SRP!$D$15:$D$19)*(G7908/100)*(E7908/1000)),IF(C7908="Ready to Drink",SUM(LOOKUP(2,1/(SRP!$B$10:$B$14&lt;=E7908)/(SRP!$C$10:$C$14&gt;=E7908),SRP!$D$10:$D$14)*(G7908/100)*(E7908/1000)),0))))),2)</f>
        <v>1.65</v>
      </c>
    </row>
    <row r="7909" spans="1:11" x14ac:dyDescent="0.35">
      <c r="A7909" s="2">
        <v>58924</v>
      </c>
      <c r="B7909" s="76" t="s">
        <v>6774</v>
      </c>
      <c r="C7909" s="76" t="s">
        <v>286</v>
      </c>
      <c r="D7909" s="76" t="s">
        <v>5301</v>
      </c>
      <c r="E7909" s="76">
        <v>750</v>
      </c>
      <c r="F7909" s="76">
        <v>12</v>
      </c>
      <c r="G7909" s="77">
        <v>13</v>
      </c>
      <c r="H7909" s="76" t="s">
        <v>6283</v>
      </c>
      <c r="I7909" s="77">
        <v>27.99</v>
      </c>
      <c r="J7909" s="2">
        <v>1</v>
      </c>
      <c r="K7909" s="119" cm="1">
        <f t="array" ref="K7909">ROUND(IF(C7909="Beer",SUM(LOOKUP(2,1/(SRP!$B$7:$B$9&lt;=E7909)/(SRP!$C$7:$C$9&gt;=E7909),SRP!$D$7:$D$9)*(G7909/100)*(E7909/1000)),IF(C7909="Spirits",SUM(LOOKUP(2,1/(SRP!$B$2:$B$6&lt;=E7909)/(SRP!$C$2:$C$6&gt;=E7909),SRP!$D$2:$D$6)*(G7909/100)*(E7909/1000)),IF(AND(C7909="Wine",D7909="Fortified Wines"),SUM(LOOKUP(2,1/(SRP!$B$20:$B$23&lt;=E7909)/(SRP!$C$20:$C$23&gt;=E7909),SRP!$D$20:$D$23)*(G7909/100)*(E7909/1000)),IF(C7909="Wine",SUM(LOOKUP(2,1/(SRP!$B$15:$B$19&lt;=E7909)/(SRP!$C$15:$C$19&gt;=E7909),SRP!$D$15:$D$19)*(G7909/100)*(E7909/1000)),IF(C7909="Ready to Drink",SUM(LOOKUP(2,1/(SRP!$B$10:$B$14&lt;=E7909)/(SRP!$C$10:$C$14&gt;=E7909),SRP!$D$10:$D$14)*(G7909/100)*(E7909/1000)),0))))),2)</f>
        <v>6.81</v>
      </c>
    </row>
    <row r="7910" spans="1:11" x14ac:dyDescent="0.35">
      <c r="A7910" s="2">
        <v>58930</v>
      </c>
      <c r="B7910" s="76" t="s">
        <v>6311</v>
      </c>
      <c r="C7910" s="76" t="s">
        <v>286</v>
      </c>
      <c r="D7910" s="76" t="s">
        <v>5285</v>
      </c>
      <c r="E7910" s="76">
        <v>750</v>
      </c>
      <c r="F7910" s="76">
        <v>12</v>
      </c>
      <c r="G7910" s="77">
        <v>13.5</v>
      </c>
      <c r="H7910" s="76" t="s">
        <v>3300</v>
      </c>
      <c r="I7910" s="77">
        <v>17.989999999999998</v>
      </c>
      <c r="J7910" s="2">
        <v>1</v>
      </c>
      <c r="K7910" s="119" cm="1">
        <f t="array" ref="K7910">ROUND(IF(C7910="Beer",SUM(LOOKUP(2,1/(SRP!$B$7:$B$9&lt;=E7910)/(SRP!$C$7:$C$9&gt;=E7910),SRP!$D$7:$D$9)*(G7910/100)*(E7910/1000)),IF(C7910="Spirits",SUM(LOOKUP(2,1/(SRP!$B$2:$B$6&lt;=E7910)/(SRP!$C$2:$C$6&gt;=E7910),SRP!$D$2:$D$6)*(G7910/100)*(E7910/1000)),IF(AND(C7910="Wine",D7910="Fortified Wines"),SUM(LOOKUP(2,1/(SRP!$B$20:$B$23&lt;=E7910)/(SRP!$C$20:$C$23&gt;=E7910),SRP!$D$20:$D$23)*(G7910/100)*(E7910/1000)),IF(C7910="Wine",SUM(LOOKUP(2,1/(SRP!$B$15:$B$19&lt;=E7910)/(SRP!$C$15:$C$19&gt;=E7910),SRP!$D$15:$D$19)*(G7910/100)*(E7910/1000)),IF(C7910="Ready to Drink",SUM(LOOKUP(2,1/(SRP!$B$10:$B$14&lt;=E7910)/(SRP!$C$10:$C$14&gt;=E7910),SRP!$D$10:$D$14)*(G7910/100)*(E7910/1000)),0))))),2)</f>
        <v>7.07</v>
      </c>
    </row>
    <row r="7911" spans="1:11" x14ac:dyDescent="0.35">
      <c r="A7911" s="2">
        <v>58939</v>
      </c>
      <c r="B7911" s="76" t="s">
        <v>6310</v>
      </c>
      <c r="C7911" s="76" t="s">
        <v>286</v>
      </c>
      <c r="D7911" s="76" t="s">
        <v>5241</v>
      </c>
      <c r="E7911" s="76">
        <v>750</v>
      </c>
      <c r="F7911" s="76">
        <v>12</v>
      </c>
      <c r="G7911" s="77">
        <v>11</v>
      </c>
      <c r="H7911" s="76" t="s">
        <v>3292</v>
      </c>
      <c r="I7911" s="77">
        <v>21.99</v>
      </c>
      <c r="J7911" s="2">
        <v>1</v>
      </c>
      <c r="K7911" s="119" cm="1">
        <f t="array" ref="K7911">ROUND(IF(C7911="Beer",SUM(LOOKUP(2,1/(SRP!$B$7:$B$9&lt;=E7911)/(SRP!$C$7:$C$9&gt;=E7911),SRP!$D$7:$D$9)*(G7911/100)*(E7911/1000)),IF(C7911="Spirits",SUM(LOOKUP(2,1/(SRP!$B$2:$B$6&lt;=E7911)/(SRP!$C$2:$C$6&gt;=E7911),SRP!$D$2:$D$6)*(G7911/100)*(E7911/1000)),IF(AND(C7911="Wine",D7911="Fortified Wines"),SUM(LOOKUP(2,1/(SRP!$B$20:$B$23&lt;=E7911)/(SRP!$C$20:$C$23&gt;=E7911),SRP!$D$20:$D$23)*(G7911/100)*(E7911/1000)),IF(C7911="Wine",SUM(LOOKUP(2,1/(SRP!$B$15:$B$19&lt;=E7911)/(SRP!$C$15:$C$19&gt;=E7911),SRP!$D$15:$D$19)*(G7911/100)*(E7911/1000)),IF(C7911="Ready to Drink",SUM(LOOKUP(2,1/(SRP!$B$10:$B$14&lt;=E7911)/(SRP!$C$10:$C$14&gt;=E7911),SRP!$D$10:$D$14)*(G7911/100)*(E7911/1000)),0))))),2)</f>
        <v>5.76</v>
      </c>
    </row>
    <row r="7912" spans="1:11" x14ac:dyDescent="0.35">
      <c r="A7912" s="2">
        <v>58942</v>
      </c>
      <c r="B7912" s="76" t="s">
        <v>6309</v>
      </c>
      <c r="C7912" s="76" t="s">
        <v>5938</v>
      </c>
      <c r="D7912" s="76" t="s">
        <v>5746</v>
      </c>
      <c r="E7912" s="76">
        <v>473</v>
      </c>
      <c r="F7912" s="76">
        <v>24</v>
      </c>
      <c r="G7912" s="77">
        <v>5</v>
      </c>
      <c r="H7912" s="76" t="s">
        <v>3314</v>
      </c>
      <c r="I7912" s="77">
        <v>3.99</v>
      </c>
      <c r="J7912" s="2">
        <v>1</v>
      </c>
      <c r="K7912" s="119" cm="1">
        <f t="array" ref="K7912">ROUND(IF(C7912="Beer",SUM(LOOKUP(2,1/(SRP!$B$7:$B$9&lt;=E7912)/(SRP!$C$7:$C$9&gt;=E7912),SRP!$D$7:$D$9)*(G7912/100)*(E7912/1000)),IF(C7912="Spirits",SUM(LOOKUP(2,1/(SRP!$B$2:$B$6&lt;=E7912)/(SRP!$C$2:$C$6&gt;=E7912),SRP!$D$2:$D$6)*(G7912/100)*(E7912/1000)),IF(AND(C7912="Wine",D7912="Fortified Wines"),SUM(LOOKUP(2,1/(SRP!$B$20:$B$23&lt;=E7912)/(SRP!$C$20:$C$23&gt;=E7912),SRP!$D$20:$D$23)*(G7912/100)*(E7912/1000)),IF(C7912="Wine",SUM(LOOKUP(2,1/(SRP!$B$15:$B$19&lt;=E7912)/(SRP!$C$15:$C$19&gt;=E7912),SRP!$D$15:$D$19)*(G7912/100)*(E7912/1000)),IF(C7912="Ready to Drink",SUM(LOOKUP(2,1/(SRP!$B$10:$B$14&lt;=E7912)/(SRP!$C$10:$C$14&gt;=E7912),SRP!$D$10:$D$14)*(G7912/100)*(E7912/1000)),0))))),2)</f>
        <v>1.75</v>
      </c>
    </row>
    <row r="7913" spans="1:11" x14ac:dyDescent="0.35">
      <c r="A7913" s="2">
        <v>58953</v>
      </c>
      <c r="B7913" s="76" t="s">
        <v>6308</v>
      </c>
      <c r="C7913" s="76" t="s">
        <v>5938</v>
      </c>
      <c r="D7913" s="76" t="s">
        <v>5746</v>
      </c>
      <c r="E7913" s="76">
        <v>473</v>
      </c>
      <c r="F7913" s="76">
        <v>24</v>
      </c>
      <c r="G7913" s="77">
        <v>5</v>
      </c>
      <c r="H7913" s="76" t="s">
        <v>3314</v>
      </c>
      <c r="I7913" s="77">
        <v>3.99</v>
      </c>
      <c r="J7913" s="2">
        <v>1</v>
      </c>
      <c r="K7913" s="119" cm="1">
        <f t="array" ref="K7913">ROUND(IF(C7913="Beer",SUM(LOOKUP(2,1/(SRP!$B$7:$B$9&lt;=E7913)/(SRP!$C$7:$C$9&gt;=E7913),SRP!$D$7:$D$9)*(G7913/100)*(E7913/1000)),IF(C7913="Spirits",SUM(LOOKUP(2,1/(SRP!$B$2:$B$6&lt;=E7913)/(SRP!$C$2:$C$6&gt;=E7913),SRP!$D$2:$D$6)*(G7913/100)*(E7913/1000)),IF(AND(C7913="Wine",D7913="Fortified Wines"),SUM(LOOKUP(2,1/(SRP!$B$20:$B$23&lt;=E7913)/(SRP!$C$20:$C$23&gt;=E7913),SRP!$D$20:$D$23)*(G7913/100)*(E7913/1000)),IF(C7913="Wine",SUM(LOOKUP(2,1/(SRP!$B$15:$B$19&lt;=E7913)/(SRP!$C$15:$C$19&gt;=E7913),SRP!$D$15:$D$19)*(G7913/100)*(E7913/1000)),IF(C7913="Ready to Drink",SUM(LOOKUP(2,1/(SRP!$B$10:$B$14&lt;=E7913)/(SRP!$C$10:$C$14&gt;=E7913),SRP!$D$10:$D$14)*(G7913/100)*(E7913/1000)),0))))),2)</f>
        <v>1.75</v>
      </c>
    </row>
    <row r="7914" spans="1:11" x14ac:dyDescent="0.35">
      <c r="A7914" s="2">
        <v>58954</v>
      </c>
      <c r="B7914" s="76" t="s">
        <v>6488</v>
      </c>
      <c r="C7914" s="76" t="s">
        <v>287</v>
      </c>
      <c r="D7914" s="76" t="s">
        <v>5266</v>
      </c>
      <c r="E7914" s="76">
        <v>355</v>
      </c>
      <c r="F7914" s="76">
        <v>24</v>
      </c>
      <c r="G7914" s="77">
        <v>4.5</v>
      </c>
      <c r="H7914" s="76" t="s">
        <v>3370</v>
      </c>
      <c r="I7914" s="77">
        <v>2.25</v>
      </c>
      <c r="J7914" s="2">
        <v>1</v>
      </c>
      <c r="K7914" s="119" cm="1">
        <f t="array" ref="K7914">ROUND(IF(C7914="Beer",SUM(LOOKUP(2,1/(SRP!$B$7:$B$9&lt;=E7914)/(SRP!$C$7:$C$9&gt;=E7914),SRP!$D$7:$D$9)*(G7914/100)*(E7914/1000)),IF(C7914="Spirits",SUM(LOOKUP(2,1/(SRP!$B$2:$B$6&lt;=E7914)/(SRP!$C$2:$C$6&gt;=E7914),SRP!$D$2:$D$6)*(G7914/100)*(E7914/1000)),IF(AND(C7914="Wine",D7914="Fortified Wines"),SUM(LOOKUP(2,1/(SRP!$B$20:$B$23&lt;=E7914)/(SRP!$C$20:$C$23&gt;=E7914),SRP!$D$20:$D$23)*(G7914/100)*(E7914/1000)),IF(C7914="Wine",SUM(LOOKUP(2,1/(SRP!$B$15:$B$19&lt;=E7914)/(SRP!$C$15:$C$19&gt;=E7914),SRP!$D$15:$D$19)*(G7914/100)*(E7914/1000)),IF(C7914="Ready to Drink",SUM(LOOKUP(2,1/(SRP!$B$10:$B$14&lt;=E7914)/(SRP!$C$10:$C$14&gt;=E7914),SRP!$D$10:$D$14)*(G7914/100)*(E7914/1000)),0))))),2)</f>
        <v>1.1200000000000001</v>
      </c>
    </row>
    <row r="7915" spans="1:11" x14ac:dyDescent="0.35">
      <c r="A7915" s="2">
        <v>58954</v>
      </c>
      <c r="B7915" s="76" t="s">
        <v>6488</v>
      </c>
      <c r="C7915" s="76" t="s">
        <v>287</v>
      </c>
      <c r="D7915" s="76" t="s">
        <v>5266</v>
      </c>
      <c r="E7915" s="76">
        <v>355</v>
      </c>
      <c r="F7915" s="76">
        <v>24</v>
      </c>
      <c r="G7915" s="77">
        <v>4.5</v>
      </c>
      <c r="H7915" s="76" t="s">
        <v>3370</v>
      </c>
      <c r="I7915" s="77">
        <v>2.25</v>
      </c>
      <c r="J7915" s="2">
        <v>1</v>
      </c>
      <c r="K7915" s="119" cm="1">
        <f t="array" ref="K7915">ROUND(IF(C7915="Beer",SUM(LOOKUP(2,1/(SRP!$B$7:$B$9&lt;=E7915)/(SRP!$C$7:$C$9&gt;=E7915),SRP!$D$7:$D$9)*(G7915/100)*(E7915/1000)),IF(C7915="Spirits",SUM(LOOKUP(2,1/(SRP!$B$2:$B$6&lt;=E7915)/(SRP!$C$2:$C$6&gt;=E7915),SRP!$D$2:$D$6)*(G7915/100)*(E7915/1000)),IF(AND(C7915="Wine",D7915="Fortified Wines"),SUM(LOOKUP(2,1/(SRP!$B$20:$B$23&lt;=E7915)/(SRP!$C$20:$C$23&gt;=E7915),SRP!$D$20:$D$23)*(G7915/100)*(E7915/1000)),IF(C7915="Wine",SUM(LOOKUP(2,1/(SRP!$B$15:$B$19&lt;=E7915)/(SRP!$C$15:$C$19&gt;=E7915),SRP!$D$15:$D$19)*(G7915/100)*(E7915/1000)),IF(C7915="Ready to Drink",SUM(LOOKUP(2,1/(SRP!$B$10:$B$14&lt;=E7915)/(SRP!$C$10:$C$14&gt;=E7915),SRP!$D$10:$D$14)*(G7915/100)*(E7915/1000)),0))))),2)</f>
        <v>1.1200000000000001</v>
      </c>
    </row>
    <row r="7916" spans="1:11" x14ac:dyDescent="0.35">
      <c r="A7916" s="2">
        <v>58983</v>
      </c>
      <c r="B7916" s="76" t="s">
        <v>6307</v>
      </c>
      <c r="C7916" s="76" t="s">
        <v>5938</v>
      </c>
      <c r="D7916" s="76" t="s">
        <v>5746</v>
      </c>
      <c r="E7916" s="76">
        <v>4260</v>
      </c>
      <c r="F7916" s="76">
        <v>2</v>
      </c>
      <c r="G7916" s="77">
        <v>5</v>
      </c>
      <c r="H7916" s="76" t="s">
        <v>3314</v>
      </c>
      <c r="I7916" s="77">
        <v>32.99</v>
      </c>
      <c r="J7916" s="2">
        <v>12</v>
      </c>
      <c r="K7916" s="119" cm="1">
        <f t="array" ref="K7916">ROUND(IF(C7916="Beer",SUM(LOOKUP(2,1/(SRP!$B$7:$B$9&lt;=E7916)/(SRP!$C$7:$C$9&gt;=E7916),SRP!$D$7:$D$9)*(G7916/100)*(E7916/1000)),IF(C7916="Spirits",SUM(LOOKUP(2,1/(SRP!$B$2:$B$6&lt;=E7916)/(SRP!$C$2:$C$6&gt;=E7916),SRP!$D$2:$D$6)*(G7916/100)*(E7916/1000)),IF(AND(C7916="Wine",D7916="Fortified Wines"),SUM(LOOKUP(2,1/(SRP!$B$20:$B$23&lt;=E7916)/(SRP!$C$20:$C$23&gt;=E7916),SRP!$D$20:$D$23)*(G7916/100)*(E7916/1000)),IF(C7916="Wine",SUM(LOOKUP(2,1/(SRP!$B$15:$B$19&lt;=E7916)/(SRP!$C$15:$C$19&gt;=E7916),SRP!$D$15:$D$19)*(G7916/100)*(E7916/1000)),IF(C7916="Ready to Drink",SUM(LOOKUP(2,1/(SRP!$B$10:$B$14&lt;=E7916)/(SRP!$C$10:$C$14&gt;=E7916),SRP!$D$10:$D$14)*(G7916/100)*(E7916/1000)),0))))),2)</f>
        <v>14.87</v>
      </c>
    </row>
    <row r="7917" spans="1:11" x14ac:dyDescent="0.35">
      <c r="A7917" s="2">
        <v>59014</v>
      </c>
      <c r="B7917" s="76" t="s">
        <v>6489</v>
      </c>
      <c r="C7917" s="76" t="s">
        <v>5938</v>
      </c>
      <c r="D7917" s="76" t="s">
        <v>5279</v>
      </c>
      <c r="E7917" s="76">
        <v>1420</v>
      </c>
      <c r="F7917" s="76">
        <v>6</v>
      </c>
      <c r="G7917" s="77">
        <v>5</v>
      </c>
      <c r="H7917" s="76" t="s">
        <v>3302</v>
      </c>
      <c r="I7917" s="77">
        <v>13.99</v>
      </c>
      <c r="J7917" s="2">
        <v>4</v>
      </c>
      <c r="K7917" s="119" cm="1">
        <f t="array" ref="K7917">ROUND(IF(C7917="Beer",SUM(LOOKUP(2,1/(SRP!$B$7:$B$9&lt;=E7917)/(SRP!$C$7:$C$9&gt;=E7917),SRP!$D$7:$D$9)*(G7917/100)*(E7917/1000)),IF(C7917="Spirits",SUM(LOOKUP(2,1/(SRP!$B$2:$B$6&lt;=E7917)/(SRP!$C$2:$C$6&gt;=E7917),SRP!$D$2:$D$6)*(G7917/100)*(E7917/1000)),IF(AND(C7917="Wine",D7917="Fortified Wines"),SUM(LOOKUP(2,1/(SRP!$B$20:$B$23&lt;=E7917)/(SRP!$C$20:$C$23&gt;=E7917),SRP!$D$20:$D$23)*(G7917/100)*(E7917/1000)),IF(C7917="Wine",SUM(LOOKUP(2,1/(SRP!$B$15:$B$19&lt;=E7917)/(SRP!$C$15:$C$19&gt;=E7917),SRP!$D$15:$D$19)*(G7917/100)*(E7917/1000)),IF(C7917="Ready to Drink",SUM(LOOKUP(2,1/(SRP!$B$10:$B$14&lt;=E7917)/(SRP!$C$10:$C$14&gt;=E7917),SRP!$D$10:$D$14)*(G7917/100)*(E7917/1000)),0))))),2)</f>
        <v>4.96</v>
      </c>
    </row>
    <row r="7918" spans="1:11" x14ac:dyDescent="0.35">
      <c r="A7918" s="2">
        <v>59016</v>
      </c>
      <c r="B7918" s="76" t="s">
        <v>6306</v>
      </c>
      <c r="C7918" s="76" t="s">
        <v>287</v>
      </c>
      <c r="D7918" s="76" t="s">
        <v>5240</v>
      </c>
      <c r="E7918" s="76">
        <v>500</v>
      </c>
      <c r="F7918" s="76">
        <v>24</v>
      </c>
      <c r="G7918" s="77">
        <v>7.9</v>
      </c>
      <c r="H7918" s="76" t="s">
        <v>3323</v>
      </c>
      <c r="I7918" s="77">
        <v>3.39</v>
      </c>
      <c r="J7918" s="2">
        <v>1</v>
      </c>
      <c r="K7918" s="119" cm="1">
        <f t="array" ref="K7918">ROUND(IF(C7918="Beer",SUM(LOOKUP(2,1/(SRP!$B$7:$B$9&lt;=E7918)/(SRP!$C$7:$C$9&gt;=E7918),SRP!$D$7:$D$9)*(G7918/100)*(E7918/1000)),IF(C7918="Spirits",SUM(LOOKUP(2,1/(SRP!$B$2:$B$6&lt;=E7918)/(SRP!$C$2:$C$6&gt;=E7918),SRP!$D$2:$D$6)*(G7918/100)*(E7918/1000)),IF(AND(C7918="Wine",D7918="Fortified Wines"),SUM(LOOKUP(2,1/(SRP!$B$20:$B$23&lt;=E7918)/(SRP!$C$20:$C$23&gt;=E7918),SRP!$D$20:$D$23)*(G7918/100)*(E7918/1000)),IF(C7918="Wine",SUM(LOOKUP(2,1/(SRP!$B$15:$B$19&lt;=E7918)/(SRP!$C$15:$C$19&gt;=E7918),SRP!$D$15:$D$19)*(G7918/100)*(E7918/1000)),IF(C7918="Ready to Drink",SUM(LOOKUP(2,1/(SRP!$B$10:$B$14&lt;=E7918)/(SRP!$C$10:$C$14&gt;=E7918),SRP!$D$10:$D$14)*(G7918/100)*(E7918/1000)),0))))),2)</f>
        <v>2.76</v>
      </c>
    </row>
    <row r="7919" spans="1:11" x14ac:dyDescent="0.35">
      <c r="A7919" s="2">
        <v>59016</v>
      </c>
      <c r="B7919" s="76" t="s">
        <v>6306</v>
      </c>
      <c r="C7919" s="76" t="s">
        <v>287</v>
      </c>
      <c r="D7919" s="76" t="s">
        <v>5240</v>
      </c>
      <c r="E7919" s="76">
        <v>500</v>
      </c>
      <c r="F7919" s="76">
        <v>24</v>
      </c>
      <c r="G7919" s="77">
        <v>7.9</v>
      </c>
      <c r="H7919" s="76" t="s">
        <v>3323</v>
      </c>
      <c r="I7919" s="77">
        <v>3.39</v>
      </c>
      <c r="J7919" s="2">
        <v>1</v>
      </c>
      <c r="K7919" s="119" cm="1">
        <f t="array" ref="K7919">ROUND(IF(C7919="Beer",SUM(LOOKUP(2,1/(SRP!$B$7:$B$9&lt;=E7919)/(SRP!$C$7:$C$9&gt;=E7919),SRP!$D$7:$D$9)*(G7919/100)*(E7919/1000)),IF(C7919="Spirits",SUM(LOOKUP(2,1/(SRP!$B$2:$B$6&lt;=E7919)/(SRP!$C$2:$C$6&gt;=E7919),SRP!$D$2:$D$6)*(G7919/100)*(E7919/1000)),IF(AND(C7919="Wine",D7919="Fortified Wines"),SUM(LOOKUP(2,1/(SRP!$B$20:$B$23&lt;=E7919)/(SRP!$C$20:$C$23&gt;=E7919),SRP!$D$20:$D$23)*(G7919/100)*(E7919/1000)),IF(C7919="Wine",SUM(LOOKUP(2,1/(SRP!$B$15:$B$19&lt;=E7919)/(SRP!$C$15:$C$19&gt;=E7919),SRP!$D$15:$D$19)*(G7919/100)*(E7919/1000)),IF(C7919="Ready to Drink",SUM(LOOKUP(2,1/(SRP!$B$10:$B$14&lt;=E7919)/(SRP!$C$10:$C$14&gt;=E7919),SRP!$D$10:$D$14)*(G7919/100)*(E7919/1000)),0))))),2)</f>
        <v>2.76</v>
      </c>
    </row>
    <row r="7920" spans="1:11" x14ac:dyDescent="0.35">
      <c r="A7920" s="2">
        <v>59033</v>
      </c>
      <c r="B7920" s="76" t="s">
        <v>6305</v>
      </c>
      <c r="C7920" s="76" t="s">
        <v>5938</v>
      </c>
      <c r="D7920" s="76" t="s">
        <v>5279</v>
      </c>
      <c r="E7920" s="76">
        <v>396</v>
      </c>
      <c r="F7920" s="76">
        <v>24</v>
      </c>
      <c r="G7920" s="77">
        <v>7</v>
      </c>
      <c r="H7920" s="76" t="s">
        <v>4999</v>
      </c>
      <c r="I7920" s="77">
        <v>3.49</v>
      </c>
      <c r="J7920" s="2">
        <v>1</v>
      </c>
      <c r="K7920" s="119" cm="1">
        <f t="array" ref="K7920">ROUND(IF(C7920="Beer",SUM(LOOKUP(2,1/(SRP!$B$7:$B$9&lt;=E7920)/(SRP!$C$7:$C$9&gt;=E7920),SRP!$D$7:$D$9)*(G7920/100)*(E7920/1000)),IF(C7920="Spirits",SUM(LOOKUP(2,1/(SRP!$B$2:$B$6&lt;=E7920)/(SRP!$C$2:$C$6&gt;=E7920),SRP!$D$2:$D$6)*(G7920/100)*(E7920/1000)),IF(AND(C7920="Wine",D7920="Fortified Wines"),SUM(LOOKUP(2,1/(SRP!$B$20:$B$23&lt;=E7920)/(SRP!$C$20:$C$23&gt;=E7920),SRP!$D$20:$D$23)*(G7920/100)*(E7920/1000)),IF(C7920="Wine",SUM(LOOKUP(2,1/(SRP!$B$15:$B$19&lt;=E7920)/(SRP!$C$15:$C$19&gt;=E7920),SRP!$D$15:$D$19)*(G7920/100)*(E7920/1000)),IF(C7920="Ready to Drink",SUM(LOOKUP(2,1/(SRP!$B$10:$B$14&lt;=E7920)/(SRP!$C$10:$C$14&gt;=E7920),SRP!$D$10:$D$14)*(G7920/100)*(E7920/1000)),0))))),2)</f>
        <v>2.2000000000000002</v>
      </c>
    </row>
    <row r="7921" spans="1:11" x14ac:dyDescent="0.35">
      <c r="A7921" s="2">
        <v>59033</v>
      </c>
      <c r="B7921" s="76" t="s">
        <v>6305</v>
      </c>
      <c r="C7921" s="76" t="s">
        <v>5938</v>
      </c>
      <c r="D7921" s="76" t="s">
        <v>5279</v>
      </c>
      <c r="E7921" s="76">
        <v>396</v>
      </c>
      <c r="F7921" s="76">
        <v>24</v>
      </c>
      <c r="G7921" s="77">
        <v>7</v>
      </c>
      <c r="H7921" s="76" t="s">
        <v>4999</v>
      </c>
      <c r="I7921" s="77">
        <v>3.49</v>
      </c>
      <c r="J7921" s="2">
        <v>1</v>
      </c>
      <c r="K7921" s="119" cm="1">
        <f t="array" ref="K7921">ROUND(IF(C7921="Beer",SUM(LOOKUP(2,1/(SRP!$B$7:$B$9&lt;=E7921)/(SRP!$C$7:$C$9&gt;=E7921),SRP!$D$7:$D$9)*(G7921/100)*(E7921/1000)),IF(C7921="Spirits",SUM(LOOKUP(2,1/(SRP!$B$2:$B$6&lt;=E7921)/(SRP!$C$2:$C$6&gt;=E7921),SRP!$D$2:$D$6)*(G7921/100)*(E7921/1000)),IF(AND(C7921="Wine",D7921="Fortified Wines"),SUM(LOOKUP(2,1/(SRP!$B$20:$B$23&lt;=E7921)/(SRP!$C$20:$C$23&gt;=E7921),SRP!$D$20:$D$23)*(G7921/100)*(E7921/1000)),IF(C7921="Wine",SUM(LOOKUP(2,1/(SRP!$B$15:$B$19&lt;=E7921)/(SRP!$C$15:$C$19&gt;=E7921),SRP!$D$15:$D$19)*(G7921/100)*(E7921/1000)),IF(C7921="Ready to Drink",SUM(LOOKUP(2,1/(SRP!$B$10:$B$14&lt;=E7921)/(SRP!$C$10:$C$14&gt;=E7921),SRP!$D$10:$D$14)*(G7921/100)*(E7921/1000)),0))))),2)</f>
        <v>2.2000000000000002</v>
      </c>
    </row>
    <row r="7922" spans="1:11" x14ac:dyDescent="0.35">
      <c r="A7922" s="2">
        <v>59035</v>
      </c>
      <c r="B7922" s="76" t="s">
        <v>6304</v>
      </c>
      <c r="C7922" s="76" t="s">
        <v>5938</v>
      </c>
      <c r="D7922" s="76" t="s">
        <v>5279</v>
      </c>
      <c r="E7922" s="76">
        <v>396</v>
      </c>
      <c r="F7922" s="76">
        <v>24</v>
      </c>
      <c r="G7922" s="77">
        <v>7</v>
      </c>
      <c r="H7922" s="76" t="s">
        <v>4999</v>
      </c>
      <c r="I7922" s="77">
        <v>3.49</v>
      </c>
      <c r="J7922" s="2">
        <v>1</v>
      </c>
      <c r="K7922" s="119" cm="1">
        <f t="array" ref="K7922">ROUND(IF(C7922="Beer",SUM(LOOKUP(2,1/(SRP!$B$7:$B$9&lt;=E7922)/(SRP!$C$7:$C$9&gt;=E7922),SRP!$D$7:$D$9)*(G7922/100)*(E7922/1000)),IF(C7922="Spirits",SUM(LOOKUP(2,1/(SRP!$B$2:$B$6&lt;=E7922)/(SRP!$C$2:$C$6&gt;=E7922),SRP!$D$2:$D$6)*(G7922/100)*(E7922/1000)),IF(AND(C7922="Wine",D7922="Fortified Wines"),SUM(LOOKUP(2,1/(SRP!$B$20:$B$23&lt;=E7922)/(SRP!$C$20:$C$23&gt;=E7922),SRP!$D$20:$D$23)*(G7922/100)*(E7922/1000)),IF(C7922="Wine",SUM(LOOKUP(2,1/(SRP!$B$15:$B$19&lt;=E7922)/(SRP!$C$15:$C$19&gt;=E7922),SRP!$D$15:$D$19)*(G7922/100)*(E7922/1000)),IF(C7922="Ready to Drink",SUM(LOOKUP(2,1/(SRP!$B$10:$B$14&lt;=E7922)/(SRP!$C$10:$C$14&gt;=E7922),SRP!$D$10:$D$14)*(G7922/100)*(E7922/1000)),0))))),2)</f>
        <v>2.2000000000000002</v>
      </c>
    </row>
    <row r="7923" spans="1:11" x14ac:dyDescent="0.35">
      <c r="A7923" s="2">
        <v>59035</v>
      </c>
      <c r="B7923" s="76" t="s">
        <v>6304</v>
      </c>
      <c r="C7923" s="76" t="s">
        <v>5938</v>
      </c>
      <c r="D7923" s="76" t="s">
        <v>5279</v>
      </c>
      <c r="E7923" s="76">
        <v>396</v>
      </c>
      <c r="F7923" s="76">
        <v>24</v>
      </c>
      <c r="G7923" s="77">
        <v>7</v>
      </c>
      <c r="H7923" s="76" t="s">
        <v>4999</v>
      </c>
      <c r="I7923" s="77">
        <v>3.49</v>
      </c>
      <c r="J7923" s="2">
        <v>1</v>
      </c>
      <c r="K7923" s="119" cm="1">
        <f t="array" ref="K7923">ROUND(IF(C7923="Beer",SUM(LOOKUP(2,1/(SRP!$B$7:$B$9&lt;=E7923)/(SRP!$C$7:$C$9&gt;=E7923),SRP!$D$7:$D$9)*(G7923/100)*(E7923/1000)),IF(C7923="Spirits",SUM(LOOKUP(2,1/(SRP!$B$2:$B$6&lt;=E7923)/(SRP!$C$2:$C$6&gt;=E7923),SRP!$D$2:$D$6)*(G7923/100)*(E7923/1000)),IF(AND(C7923="Wine",D7923="Fortified Wines"),SUM(LOOKUP(2,1/(SRP!$B$20:$B$23&lt;=E7923)/(SRP!$C$20:$C$23&gt;=E7923),SRP!$D$20:$D$23)*(G7923/100)*(E7923/1000)),IF(C7923="Wine",SUM(LOOKUP(2,1/(SRP!$B$15:$B$19&lt;=E7923)/(SRP!$C$15:$C$19&gt;=E7923),SRP!$D$15:$D$19)*(G7923/100)*(E7923/1000)),IF(C7923="Ready to Drink",SUM(LOOKUP(2,1/(SRP!$B$10:$B$14&lt;=E7923)/(SRP!$C$10:$C$14&gt;=E7923),SRP!$D$10:$D$14)*(G7923/100)*(E7923/1000)),0))))),2)</f>
        <v>2.2000000000000002</v>
      </c>
    </row>
    <row r="7924" spans="1:11" x14ac:dyDescent="0.35">
      <c r="A7924" s="2">
        <v>59039</v>
      </c>
      <c r="B7924" s="76" t="s">
        <v>6490</v>
      </c>
      <c r="C7924" s="76" t="s">
        <v>5938</v>
      </c>
      <c r="D7924" s="76" t="s">
        <v>5746</v>
      </c>
      <c r="E7924" s="76">
        <v>1420</v>
      </c>
      <c r="F7924" s="76">
        <v>6</v>
      </c>
      <c r="G7924" s="77">
        <v>4.5</v>
      </c>
      <c r="H7924" s="76" t="s">
        <v>3349</v>
      </c>
      <c r="I7924" s="77">
        <v>14.99</v>
      </c>
      <c r="J7924" s="2">
        <v>4</v>
      </c>
      <c r="K7924" s="119" cm="1">
        <f t="array" ref="K7924">ROUND(IF(C7924="Beer",SUM(LOOKUP(2,1/(SRP!$B$7:$B$9&lt;=E7924)/(SRP!$C$7:$C$9&gt;=E7924),SRP!$D$7:$D$9)*(G7924/100)*(E7924/1000)),IF(C7924="Spirits",SUM(LOOKUP(2,1/(SRP!$B$2:$B$6&lt;=E7924)/(SRP!$C$2:$C$6&gt;=E7924),SRP!$D$2:$D$6)*(G7924/100)*(E7924/1000)),IF(AND(C7924="Wine",D7924="Fortified Wines"),SUM(LOOKUP(2,1/(SRP!$B$20:$B$23&lt;=E7924)/(SRP!$C$20:$C$23&gt;=E7924),SRP!$D$20:$D$23)*(G7924/100)*(E7924/1000)),IF(C7924="Wine",SUM(LOOKUP(2,1/(SRP!$B$15:$B$19&lt;=E7924)/(SRP!$C$15:$C$19&gt;=E7924),SRP!$D$15:$D$19)*(G7924/100)*(E7924/1000)),IF(C7924="Ready to Drink",SUM(LOOKUP(2,1/(SRP!$B$10:$B$14&lt;=E7924)/(SRP!$C$10:$C$14&gt;=E7924),SRP!$D$10:$D$14)*(G7924/100)*(E7924/1000)),0))))),2)</f>
        <v>4.46</v>
      </c>
    </row>
    <row r="7925" spans="1:11" x14ac:dyDescent="0.35">
      <c r="A7925" s="2">
        <v>59040</v>
      </c>
      <c r="B7925" s="76" t="s">
        <v>6491</v>
      </c>
      <c r="C7925" s="76" t="s">
        <v>5938</v>
      </c>
      <c r="D7925" s="76" t="s">
        <v>5746</v>
      </c>
      <c r="E7925" s="76">
        <v>1420</v>
      </c>
      <c r="F7925" s="76">
        <v>6</v>
      </c>
      <c r="G7925" s="77">
        <v>4.5</v>
      </c>
      <c r="H7925" s="76" t="s">
        <v>3349</v>
      </c>
      <c r="I7925" s="77">
        <v>14.99</v>
      </c>
      <c r="J7925" s="2">
        <v>4</v>
      </c>
      <c r="K7925" s="119" cm="1">
        <f t="array" ref="K7925">ROUND(IF(C7925="Beer",SUM(LOOKUP(2,1/(SRP!$B$7:$B$9&lt;=E7925)/(SRP!$C$7:$C$9&gt;=E7925),SRP!$D$7:$D$9)*(G7925/100)*(E7925/1000)),IF(C7925="Spirits",SUM(LOOKUP(2,1/(SRP!$B$2:$B$6&lt;=E7925)/(SRP!$C$2:$C$6&gt;=E7925),SRP!$D$2:$D$6)*(G7925/100)*(E7925/1000)),IF(AND(C7925="Wine",D7925="Fortified Wines"),SUM(LOOKUP(2,1/(SRP!$B$20:$B$23&lt;=E7925)/(SRP!$C$20:$C$23&gt;=E7925),SRP!$D$20:$D$23)*(G7925/100)*(E7925/1000)),IF(C7925="Wine",SUM(LOOKUP(2,1/(SRP!$B$15:$B$19&lt;=E7925)/(SRP!$C$15:$C$19&gt;=E7925),SRP!$D$15:$D$19)*(G7925/100)*(E7925/1000)),IF(C7925="Ready to Drink",SUM(LOOKUP(2,1/(SRP!$B$10:$B$14&lt;=E7925)/(SRP!$C$10:$C$14&gt;=E7925),SRP!$D$10:$D$14)*(G7925/100)*(E7925/1000)),0))))),2)</f>
        <v>4.46</v>
      </c>
    </row>
    <row r="7926" spans="1:11" x14ac:dyDescent="0.35">
      <c r="A7926" s="2">
        <v>59050</v>
      </c>
      <c r="B7926" s="76" t="s">
        <v>5440</v>
      </c>
      <c r="C7926" s="76" t="s">
        <v>286</v>
      </c>
      <c r="D7926" s="76" t="s">
        <v>5236</v>
      </c>
      <c r="E7926" s="76">
        <v>750</v>
      </c>
      <c r="F7926" s="76">
        <v>12</v>
      </c>
      <c r="G7926" s="77">
        <v>14</v>
      </c>
      <c r="H7926" s="76" t="s">
        <v>6283</v>
      </c>
      <c r="I7926" s="77">
        <v>27.99</v>
      </c>
      <c r="J7926" s="2">
        <v>1</v>
      </c>
      <c r="K7926" s="119" cm="1">
        <f t="array" ref="K7926">ROUND(IF(C7926="Beer",SUM(LOOKUP(2,1/(SRP!$B$7:$B$9&lt;=E7926)/(SRP!$C$7:$C$9&gt;=E7926),SRP!$D$7:$D$9)*(G7926/100)*(E7926/1000)),IF(C7926="Spirits",SUM(LOOKUP(2,1/(SRP!$B$2:$B$6&lt;=E7926)/(SRP!$C$2:$C$6&gt;=E7926),SRP!$D$2:$D$6)*(G7926/100)*(E7926/1000)),IF(AND(C7926="Wine",D7926="Fortified Wines"),SUM(LOOKUP(2,1/(SRP!$B$20:$B$23&lt;=E7926)/(SRP!$C$20:$C$23&gt;=E7926),SRP!$D$20:$D$23)*(G7926/100)*(E7926/1000)),IF(C7926="Wine",SUM(LOOKUP(2,1/(SRP!$B$15:$B$19&lt;=E7926)/(SRP!$C$15:$C$19&gt;=E7926),SRP!$D$15:$D$19)*(G7926/100)*(E7926/1000)),IF(C7926="Ready to Drink",SUM(LOOKUP(2,1/(SRP!$B$10:$B$14&lt;=E7926)/(SRP!$C$10:$C$14&gt;=E7926),SRP!$D$10:$D$14)*(G7926/100)*(E7926/1000)),0))))),2)</f>
        <v>7.33</v>
      </c>
    </row>
    <row r="7927" spans="1:11" x14ac:dyDescent="0.35">
      <c r="A7927" s="2">
        <v>59061</v>
      </c>
      <c r="B7927" s="76" t="s">
        <v>6492</v>
      </c>
      <c r="C7927" s="76" t="s">
        <v>5938</v>
      </c>
      <c r="D7927" s="76" t="s">
        <v>5279</v>
      </c>
      <c r="E7927" s="76">
        <v>473</v>
      </c>
      <c r="F7927" s="76">
        <v>24</v>
      </c>
      <c r="G7927" s="77">
        <v>7</v>
      </c>
      <c r="H7927" s="76" t="s">
        <v>3301</v>
      </c>
      <c r="I7927" s="77">
        <v>3.79</v>
      </c>
      <c r="J7927" s="2">
        <v>1</v>
      </c>
      <c r="K7927" s="119" cm="1">
        <f t="array" ref="K7927">ROUND(IF(C7927="Beer",SUM(LOOKUP(2,1/(SRP!$B$7:$B$9&lt;=E7927)/(SRP!$C$7:$C$9&gt;=E7927),SRP!$D$7:$D$9)*(G7927/100)*(E7927/1000)),IF(C7927="Spirits",SUM(LOOKUP(2,1/(SRP!$B$2:$B$6&lt;=E7927)/(SRP!$C$2:$C$6&gt;=E7927),SRP!$D$2:$D$6)*(G7927/100)*(E7927/1000)),IF(AND(C7927="Wine",D7927="Fortified Wines"),SUM(LOOKUP(2,1/(SRP!$B$20:$B$23&lt;=E7927)/(SRP!$C$20:$C$23&gt;=E7927),SRP!$D$20:$D$23)*(G7927/100)*(E7927/1000)),IF(C7927="Wine",SUM(LOOKUP(2,1/(SRP!$B$15:$B$19&lt;=E7927)/(SRP!$C$15:$C$19&gt;=E7927),SRP!$D$15:$D$19)*(G7927/100)*(E7927/1000)),IF(C7927="Ready to Drink",SUM(LOOKUP(2,1/(SRP!$B$10:$B$14&lt;=E7927)/(SRP!$C$10:$C$14&gt;=E7927),SRP!$D$10:$D$14)*(G7927/100)*(E7927/1000)),0))))),2)</f>
        <v>2.4500000000000002</v>
      </c>
    </row>
    <row r="7928" spans="1:11" x14ac:dyDescent="0.35">
      <c r="A7928" s="2">
        <v>59066</v>
      </c>
      <c r="B7928" s="76" t="s">
        <v>7009</v>
      </c>
      <c r="C7928" s="76" t="s">
        <v>286</v>
      </c>
      <c r="D7928" s="76" t="s">
        <v>5241</v>
      </c>
      <c r="E7928" s="76">
        <v>750</v>
      </c>
      <c r="F7928" s="76">
        <v>12</v>
      </c>
      <c r="G7928" s="77">
        <v>11</v>
      </c>
      <c r="H7928" s="76" t="s">
        <v>3326</v>
      </c>
      <c r="I7928" s="77">
        <v>19.989999999999998</v>
      </c>
      <c r="J7928" s="2">
        <v>1</v>
      </c>
      <c r="K7928" s="119" cm="1">
        <f t="array" ref="K7928">ROUND(IF(C7928="Beer",SUM(LOOKUP(2,1/(SRP!$B$7:$B$9&lt;=E7928)/(SRP!$C$7:$C$9&gt;=E7928),SRP!$D$7:$D$9)*(G7928/100)*(E7928/1000)),IF(C7928="Spirits",SUM(LOOKUP(2,1/(SRP!$B$2:$B$6&lt;=E7928)/(SRP!$C$2:$C$6&gt;=E7928),SRP!$D$2:$D$6)*(G7928/100)*(E7928/1000)),IF(AND(C7928="Wine",D7928="Fortified Wines"),SUM(LOOKUP(2,1/(SRP!$B$20:$B$23&lt;=E7928)/(SRP!$C$20:$C$23&gt;=E7928),SRP!$D$20:$D$23)*(G7928/100)*(E7928/1000)),IF(C7928="Wine",SUM(LOOKUP(2,1/(SRP!$B$15:$B$19&lt;=E7928)/(SRP!$C$15:$C$19&gt;=E7928),SRP!$D$15:$D$19)*(G7928/100)*(E7928/1000)),IF(C7928="Ready to Drink",SUM(LOOKUP(2,1/(SRP!$B$10:$B$14&lt;=E7928)/(SRP!$C$10:$C$14&gt;=E7928),SRP!$D$10:$D$14)*(G7928/100)*(E7928/1000)),0))))),2)</f>
        <v>5.76</v>
      </c>
    </row>
    <row r="7929" spans="1:11" x14ac:dyDescent="0.35">
      <c r="A7929" s="2">
        <v>59077</v>
      </c>
      <c r="B7929" s="76" t="s">
        <v>6303</v>
      </c>
      <c r="C7929" s="76" t="s">
        <v>287</v>
      </c>
      <c r="D7929" s="76" t="s">
        <v>5240</v>
      </c>
      <c r="E7929" s="76">
        <v>500</v>
      </c>
      <c r="F7929" s="76">
        <v>24</v>
      </c>
      <c r="G7929" s="77">
        <v>7.9</v>
      </c>
      <c r="H7929" s="76" t="s">
        <v>3323</v>
      </c>
      <c r="I7929" s="77">
        <v>3.39</v>
      </c>
      <c r="J7929" s="2">
        <v>1</v>
      </c>
      <c r="K7929" s="119" cm="1">
        <f t="array" ref="K7929">ROUND(IF(C7929="Beer",SUM(LOOKUP(2,1/(SRP!$B$7:$B$9&lt;=E7929)/(SRP!$C$7:$C$9&gt;=E7929),SRP!$D$7:$D$9)*(G7929/100)*(E7929/1000)),IF(C7929="Spirits",SUM(LOOKUP(2,1/(SRP!$B$2:$B$6&lt;=E7929)/(SRP!$C$2:$C$6&gt;=E7929),SRP!$D$2:$D$6)*(G7929/100)*(E7929/1000)),IF(AND(C7929="Wine",D7929="Fortified Wines"),SUM(LOOKUP(2,1/(SRP!$B$20:$B$23&lt;=E7929)/(SRP!$C$20:$C$23&gt;=E7929),SRP!$D$20:$D$23)*(G7929/100)*(E7929/1000)),IF(C7929="Wine",SUM(LOOKUP(2,1/(SRP!$B$15:$B$19&lt;=E7929)/(SRP!$C$15:$C$19&gt;=E7929),SRP!$D$15:$D$19)*(G7929/100)*(E7929/1000)),IF(C7929="Ready to Drink",SUM(LOOKUP(2,1/(SRP!$B$10:$B$14&lt;=E7929)/(SRP!$C$10:$C$14&gt;=E7929),SRP!$D$10:$D$14)*(G7929/100)*(E7929/1000)),0))))),2)</f>
        <v>2.76</v>
      </c>
    </row>
    <row r="7930" spans="1:11" x14ac:dyDescent="0.35">
      <c r="A7930" s="2">
        <v>59077</v>
      </c>
      <c r="B7930" s="76" t="s">
        <v>6303</v>
      </c>
      <c r="C7930" s="76" t="s">
        <v>287</v>
      </c>
      <c r="D7930" s="76" t="s">
        <v>5240</v>
      </c>
      <c r="E7930" s="76">
        <v>500</v>
      </c>
      <c r="F7930" s="76">
        <v>24</v>
      </c>
      <c r="G7930" s="77">
        <v>7.9</v>
      </c>
      <c r="H7930" s="76" t="s">
        <v>3323</v>
      </c>
      <c r="I7930" s="77">
        <v>3.39</v>
      </c>
      <c r="J7930" s="2">
        <v>1</v>
      </c>
      <c r="K7930" s="119" cm="1">
        <f t="array" ref="K7930">ROUND(IF(C7930="Beer",SUM(LOOKUP(2,1/(SRP!$B$7:$B$9&lt;=E7930)/(SRP!$C$7:$C$9&gt;=E7930),SRP!$D$7:$D$9)*(G7930/100)*(E7930/1000)),IF(C7930="Spirits",SUM(LOOKUP(2,1/(SRP!$B$2:$B$6&lt;=E7930)/(SRP!$C$2:$C$6&gt;=E7930),SRP!$D$2:$D$6)*(G7930/100)*(E7930/1000)),IF(AND(C7930="Wine",D7930="Fortified Wines"),SUM(LOOKUP(2,1/(SRP!$B$20:$B$23&lt;=E7930)/(SRP!$C$20:$C$23&gt;=E7930),SRP!$D$20:$D$23)*(G7930/100)*(E7930/1000)),IF(C7930="Wine",SUM(LOOKUP(2,1/(SRP!$B$15:$B$19&lt;=E7930)/(SRP!$C$15:$C$19&gt;=E7930),SRP!$D$15:$D$19)*(G7930/100)*(E7930/1000)),IF(C7930="Ready to Drink",SUM(LOOKUP(2,1/(SRP!$B$10:$B$14&lt;=E7930)/(SRP!$C$10:$C$14&gt;=E7930),SRP!$D$10:$D$14)*(G7930/100)*(E7930/1000)),0))))),2)</f>
        <v>2.76</v>
      </c>
    </row>
    <row r="7931" spans="1:11" x14ac:dyDescent="0.35">
      <c r="A7931" s="2">
        <v>59078</v>
      </c>
      <c r="B7931" s="76" t="s">
        <v>6302</v>
      </c>
      <c r="C7931" s="76" t="s">
        <v>287</v>
      </c>
      <c r="D7931" s="76" t="s">
        <v>5240</v>
      </c>
      <c r="E7931" s="76">
        <v>500</v>
      </c>
      <c r="F7931" s="76">
        <v>12</v>
      </c>
      <c r="G7931" s="77">
        <v>7</v>
      </c>
      <c r="H7931" s="76" t="s">
        <v>3323</v>
      </c>
      <c r="I7931" s="77">
        <v>3.39</v>
      </c>
      <c r="J7931" s="2">
        <v>1</v>
      </c>
      <c r="K7931" s="119" cm="1">
        <f t="array" ref="K7931">ROUND(IF(C7931="Beer",SUM(LOOKUP(2,1/(SRP!$B$7:$B$9&lt;=E7931)/(SRP!$C$7:$C$9&gt;=E7931),SRP!$D$7:$D$9)*(G7931/100)*(E7931/1000)),IF(C7931="Spirits",SUM(LOOKUP(2,1/(SRP!$B$2:$B$6&lt;=E7931)/(SRP!$C$2:$C$6&gt;=E7931),SRP!$D$2:$D$6)*(G7931/100)*(E7931/1000)),IF(AND(C7931="Wine",D7931="Fortified Wines"),SUM(LOOKUP(2,1/(SRP!$B$20:$B$23&lt;=E7931)/(SRP!$C$20:$C$23&gt;=E7931),SRP!$D$20:$D$23)*(G7931/100)*(E7931/1000)),IF(C7931="Wine",SUM(LOOKUP(2,1/(SRP!$B$15:$B$19&lt;=E7931)/(SRP!$C$15:$C$19&gt;=E7931),SRP!$D$15:$D$19)*(G7931/100)*(E7931/1000)),IF(C7931="Ready to Drink",SUM(LOOKUP(2,1/(SRP!$B$10:$B$14&lt;=E7931)/(SRP!$C$10:$C$14&gt;=E7931),SRP!$D$10:$D$14)*(G7931/100)*(E7931/1000)),0))))),2)</f>
        <v>2.44</v>
      </c>
    </row>
    <row r="7932" spans="1:11" x14ac:dyDescent="0.35">
      <c r="A7932" s="2">
        <v>59078</v>
      </c>
      <c r="B7932" s="76" t="s">
        <v>6302</v>
      </c>
      <c r="C7932" s="76" t="s">
        <v>287</v>
      </c>
      <c r="D7932" s="76" t="s">
        <v>5240</v>
      </c>
      <c r="E7932" s="76">
        <v>500</v>
      </c>
      <c r="F7932" s="76">
        <v>12</v>
      </c>
      <c r="G7932" s="77">
        <v>7</v>
      </c>
      <c r="H7932" s="76" t="s">
        <v>3323</v>
      </c>
      <c r="I7932" s="77">
        <v>3.39</v>
      </c>
      <c r="J7932" s="2">
        <v>1</v>
      </c>
      <c r="K7932" s="119" cm="1">
        <f t="array" ref="K7932">ROUND(IF(C7932="Beer",SUM(LOOKUP(2,1/(SRP!$B$7:$B$9&lt;=E7932)/(SRP!$C$7:$C$9&gt;=E7932),SRP!$D$7:$D$9)*(G7932/100)*(E7932/1000)),IF(C7932="Spirits",SUM(LOOKUP(2,1/(SRP!$B$2:$B$6&lt;=E7932)/(SRP!$C$2:$C$6&gt;=E7932),SRP!$D$2:$D$6)*(G7932/100)*(E7932/1000)),IF(AND(C7932="Wine",D7932="Fortified Wines"),SUM(LOOKUP(2,1/(SRP!$B$20:$B$23&lt;=E7932)/(SRP!$C$20:$C$23&gt;=E7932),SRP!$D$20:$D$23)*(G7932/100)*(E7932/1000)),IF(C7932="Wine",SUM(LOOKUP(2,1/(SRP!$B$15:$B$19&lt;=E7932)/(SRP!$C$15:$C$19&gt;=E7932),SRP!$D$15:$D$19)*(G7932/100)*(E7932/1000)),IF(C7932="Ready to Drink",SUM(LOOKUP(2,1/(SRP!$B$10:$B$14&lt;=E7932)/(SRP!$C$10:$C$14&gt;=E7932),SRP!$D$10:$D$14)*(G7932/100)*(E7932/1000)),0))))),2)</f>
        <v>2.44</v>
      </c>
    </row>
    <row r="7933" spans="1:11" x14ac:dyDescent="0.35">
      <c r="A7933" s="2">
        <v>59085</v>
      </c>
      <c r="B7933" s="76" t="s">
        <v>6301</v>
      </c>
      <c r="C7933" s="76" t="s">
        <v>287</v>
      </c>
      <c r="D7933" s="76" t="s">
        <v>5310</v>
      </c>
      <c r="E7933" s="76">
        <v>473</v>
      </c>
      <c r="F7933" s="76">
        <v>24</v>
      </c>
      <c r="G7933" s="77">
        <v>0.3</v>
      </c>
      <c r="H7933" s="76" t="s">
        <v>3349</v>
      </c>
      <c r="I7933" s="77">
        <v>4.09</v>
      </c>
      <c r="J7933" s="2">
        <v>1</v>
      </c>
      <c r="K7933" s="119" cm="1">
        <f t="array" ref="K7933">ROUND(IF(C7933="Beer",SUM(LOOKUP(2,1/(SRP!$B$7:$B$9&lt;=E7933)/(SRP!$C$7:$C$9&gt;=E7933),SRP!$D$7:$D$9)*(G7933/100)*(E7933/1000)),IF(C7933="Spirits",SUM(LOOKUP(2,1/(SRP!$B$2:$B$6&lt;=E7933)/(SRP!$C$2:$C$6&gt;=E7933),SRP!$D$2:$D$6)*(G7933/100)*(E7933/1000)),IF(AND(C7933="Wine",D7933="Fortified Wines"),SUM(LOOKUP(2,1/(SRP!$B$20:$B$23&lt;=E7933)/(SRP!$C$20:$C$23&gt;=E7933),SRP!$D$20:$D$23)*(G7933/100)*(E7933/1000)),IF(C7933="Wine",SUM(LOOKUP(2,1/(SRP!$B$15:$B$19&lt;=E7933)/(SRP!$C$15:$C$19&gt;=E7933),SRP!$D$15:$D$19)*(G7933/100)*(E7933/1000)),IF(C7933="Ready to Drink",SUM(LOOKUP(2,1/(SRP!$B$10:$B$14&lt;=E7933)/(SRP!$C$10:$C$14&gt;=E7933),SRP!$D$10:$D$14)*(G7933/100)*(E7933/1000)),0))))),2)</f>
        <v>0.1</v>
      </c>
    </row>
    <row r="7934" spans="1:11" x14ac:dyDescent="0.35">
      <c r="A7934" s="2">
        <v>59085</v>
      </c>
      <c r="B7934" s="76" t="s">
        <v>6301</v>
      </c>
      <c r="C7934" s="76" t="s">
        <v>287</v>
      </c>
      <c r="D7934" s="76" t="s">
        <v>5310</v>
      </c>
      <c r="E7934" s="76">
        <v>473</v>
      </c>
      <c r="F7934" s="76">
        <v>24</v>
      </c>
      <c r="G7934" s="77">
        <v>0.3</v>
      </c>
      <c r="H7934" s="76" t="s">
        <v>3349</v>
      </c>
      <c r="I7934" s="77">
        <v>4.09</v>
      </c>
      <c r="J7934" s="2">
        <v>1</v>
      </c>
      <c r="K7934" s="119" cm="1">
        <f t="array" ref="K7934">ROUND(IF(C7934="Beer",SUM(LOOKUP(2,1/(SRP!$B$7:$B$9&lt;=E7934)/(SRP!$C$7:$C$9&gt;=E7934),SRP!$D$7:$D$9)*(G7934/100)*(E7934/1000)),IF(C7934="Spirits",SUM(LOOKUP(2,1/(SRP!$B$2:$B$6&lt;=E7934)/(SRP!$C$2:$C$6&gt;=E7934),SRP!$D$2:$D$6)*(G7934/100)*(E7934/1000)),IF(AND(C7934="Wine",D7934="Fortified Wines"),SUM(LOOKUP(2,1/(SRP!$B$20:$B$23&lt;=E7934)/(SRP!$C$20:$C$23&gt;=E7934),SRP!$D$20:$D$23)*(G7934/100)*(E7934/1000)),IF(C7934="Wine",SUM(LOOKUP(2,1/(SRP!$B$15:$B$19&lt;=E7934)/(SRP!$C$15:$C$19&gt;=E7934),SRP!$D$15:$D$19)*(G7934/100)*(E7934/1000)),IF(C7934="Ready to Drink",SUM(LOOKUP(2,1/(SRP!$B$10:$B$14&lt;=E7934)/(SRP!$C$10:$C$14&gt;=E7934),SRP!$D$10:$D$14)*(G7934/100)*(E7934/1000)),0))))),2)</f>
        <v>0.1</v>
      </c>
    </row>
    <row r="7935" spans="1:11" x14ac:dyDescent="0.35">
      <c r="A7935" s="2">
        <v>59090</v>
      </c>
      <c r="B7935" s="76" t="s">
        <v>6300</v>
      </c>
      <c r="C7935" s="76" t="s">
        <v>287</v>
      </c>
      <c r="D7935" s="76" t="s">
        <v>5310</v>
      </c>
      <c r="E7935" s="76">
        <v>473</v>
      </c>
      <c r="F7935" s="76">
        <v>24</v>
      </c>
      <c r="G7935" s="77">
        <v>0.4</v>
      </c>
      <c r="H7935" s="76" t="s">
        <v>3349</v>
      </c>
      <c r="I7935" s="77">
        <v>4.09</v>
      </c>
      <c r="J7935" s="2">
        <v>1</v>
      </c>
      <c r="K7935" s="119" cm="1">
        <f t="array" ref="K7935">ROUND(IF(C7935="Beer",SUM(LOOKUP(2,1/(SRP!$B$7:$B$9&lt;=E7935)/(SRP!$C$7:$C$9&gt;=E7935),SRP!$D$7:$D$9)*(G7935/100)*(E7935/1000)),IF(C7935="Spirits",SUM(LOOKUP(2,1/(SRP!$B$2:$B$6&lt;=E7935)/(SRP!$C$2:$C$6&gt;=E7935),SRP!$D$2:$D$6)*(G7935/100)*(E7935/1000)),IF(AND(C7935="Wine",D7935="Fortified Wines"),SUM(LOOKUP(2,1/(SRP!$B$20:$B$23&lt;=E7935)/(SRP!$C$20:$C$23&gt;=E7935),SRP!$D$20:$D$23)*(G7935/100)*(E7935/1000)),IF(C7935="Wine",SUM(LOOKUP(2,1/(SRP!$B$15:$B$19&lt;=E7935)/(SRP!$C$15:$C$19&gt;=E7935),SRP!$D$15:$D$19)*(G7935/100)*(E7935/1000)),IF(C7935="Ready to Drink",SUM(LOOKUP(2,1/(SRP!$B$10:$B$14&lt;=E7935)/(SRP!$C$10:$C$14&gt;=E7935),SRP!$D$10:$D$14)*(G7935/100)*(E7935/1000)),0))))),2)</f>
        <v>0.13</v>
      </c>
    </row>
    <row r="7936" spans="1:11" x14ac:dyDescent="0.35">
      <c r="A7936" s="2">
        <v>59090</v>
      </c>
      <c r="B7936" s="76" t="s">
        <v>6300</v>
      </c>
      <c r="C7936" s="76" t="s">
        <v>287</v>
      </c>
      <c r="D7936" s="76" t="s">
        <v>5310</v>
      </c>
      <c r="E7936" s="76">
        <v>473</v>
      </c>
      <c r="F7936" s="76">
        <v>24</v>
      </c>
      <c r="G7936" s="77">
        <v>0.4</v>
      </c>
      <c r="H7936" s="76" t="s">
        <v>3349</v>
      </c>
      <c r="I7936" s="77">
        <v>4.09</v>
      </c>
      <c r="J7936" s="2">
        <v>1</v>
      </c>
      <c r="K7936" s="119" cm="1">
        <f t="array" ref="K7936">ROUND(IF(C7936="Beer",SUM(LOOKUP(2,1/(SRP!$B$7:$B$9&lt;=E7936)/(SRP!$C$7:$C$9&gt;=E7936),SRP!$D$7:$D$9)*(G7936/100)*(E7936/1000)),IF(C7936="Spirits",SUM(LOOKUP(2,1/(SRP!$B$2:$B$6&lt;=E7936)/(SRP!$C$2:$C$6&gt;=E7936),SRP!$D$2:$D$6)*(G7936/100)*(E7936/1000)),IF(AND(C7936="Wine",D7936="Fortified Wines"),SUM(LOOKUP(2,1/(SRP!$B$20:$B$23&lt;=E7936)/(SRP!$C$20:$C$23&gt;=E7936),SRP!$D$20:$D$23)*(G7936/100)*(E7936/1000)),IF(C7936="Wine",SUM(LOOKUP(2,1/(SRP!$B$15:$B$19&lt;=E7936)/(SRP!$C$15:$C$19&gt;=E7936),SRP!$D$15:$D$19)*(G7936/100)*(E7936/1000)),IF(C7936="Ready to Drink",SUM(LOOKUP(2,1/(SRP!$B$10:$B$14&lt;=E7936)/(SRP!$C$10:$C$14&gt;=E7936),SRP!$D$10:$D$14)*(G7936/100)*(E7936/1000)),0))))),2)</f>
        <v>0.13</v>
      </c>
    </row>
    <row r="7937" spans="1:11" x14ac:dyDescent="0.35">
      <c r="A7937" s="2">
        <v>59097</v>
      </c>
      <c r="B7937" s="76" t="s">
        <v>6299</v>
      </c>
      <c r="C7937" s="76" t="s">
        <v>287</v>
      </c>
      <c r="D7937" s="76" t="s">
        <v>5310</v>
      </c>
      <c r="E7937" s="76">
        <v>473</v>
      </c>
      <c r="F7937" s="76">
        <v>24</v>
      </c>
      <c r="G7937" s="77">
        <v>0.5</v>
      </c>
      <c r="H7937" s="76" t="s">
        <v>3349</v>
      </c>
      <c r="I7937" s="77">
        <v>3.39</v>
      </c>
      <c r="J7937" s="2">
        <v>1</v>
      </c>
      <c r="K7937" s="119" cm="1">
        <f t="array" ref="K7937">ROUND(IF(C7937="Beer",SUM(LOOKUP(2,1/(SRP!$B$7:$B$9&lt;=E7937)/(SRP!$C$7:$C$9&gt;=E7937),SRP!$D$7:$D$9)*(G7937/100)*(E7937/1000)),IF(C7937="Spirits",SUM(LOOKUP(2,1/(SRP!$B$2:$B$6&lt;=E7937)/(SRP!$C$2:$C$6&gt;=E7937),SRP!$D$2:$D$6)*(G7937/100)*(E7937/1000)),IF(AND(C7937="Wine",D7937="Fortified Wines"),SUM(LOOKUP(2,1/(SRP!$B$20:$B$23&lt;=E7937)/(SRP!$C$20:$C$23&gt;=E7937),SRP!$D$20:$D$23)*(G7937/100)*(E7937/1000)),IF(C7937="Wine",SUM(LOOKUP(2,1/(SRP!$B$15:$B$19&lt;=E7937)/(SRP!$C$15:$C$19&gt;=E7937),SRP!$D$15:$D$19)*(G7937/100)*(E7937/1000)),IF(C7937="Ready to Drink",SUM(LOOKUP(2,1/(SRP!$B$10:$B$14&lt;=E7937)/(SRP!$C$10:$C$14&gt;=E7937),SRP!$D$10:$D$14)*(G7937/100)*(E7937/1000)),0))))),2)</f>
        <v>0.17</v>
      </c>
    </row>
    <row r="7938" spans="1:11" x14ac:dyDescent="0.35">
      <c r="A7938" s="2">
        <v>59097</v>
      </c>
      <c r="B7938" s="76" t="s">
        <v>6299</v>
      </c>
      <c r="C7938" s="76" t="s">
        <v>287</v>
      </c>
      <c r="D7938" s="76" t="s">
        <v>5310</v>
      </c>
      <c r="E7938" s="76">
        <v>473</v>
      </c>
      <c r="F7938" s="76">
        <v>24</v>
      </c>
      <c r="G7938" s="77">
        <v>0.5</v>
      </c>
      <c r="H7938" s="76" t="s">
        <v>3349</v>
      </c>
      <c r="I7938" s="77">
        <v>3.39</v>
      </c>
      <c r="J7938" s="2">
        <v>1</v>
      </c>
      <c r="K7938" s="119" cm="1">
        <f t="array" ref="K7938">ROUND(IF(C7938="Beer",SUM(LOOKUP(2,1/(SRP!$B$7:$B$9&lt;=E7938)/(SRP!$C$7:$C$9&gt;=E7938),SRP!$D$7:$D$9)*(G7938/100)*(E7938/1000)),IF(C7938="Spirits",SUM(LOOKUP(2,1/(SRP!$B$2:$B$6&lt;=E7938)/(SRP!$C$2:$C$6&gt;=E7938),SRP!$D$2:$D$6)*(G7938/100)*(E7938/1000)),IF(AND(C7938="Wine",D7938="Fortified Wines"),SUM(LOOKUP(2,1/(SRP!$B$20:$B$23&lt;=E7938)/(SRP!$C$20:$C$23&gt;=E7938),SRP!$D$20:$D$23)*(G7938/100)*(E7938/1000)),IF(C7938="Wine",SUM(LOOKUP(2,1/(SRP!$B$15:$B$19&lt;=E7938)/(SRP!$C$15:$C$19&gt;=E7938),SRP!$D$15:$D$19)*(G7938/100)*(E7938/1000)),IF(C7938="Ready to Drink",SUM(LOOKUP(2,1/(SRP!$B$10:$B$14&lt;=E7938)/(SRP!$C$10:$C$14&gt;=E7938),SRP!$D$10:$D$14)*(G7938/100)*(E7938/1000)),0))))),2)</f>
        <v>0.17</v>
      </c>
    </row>
    <row r="7939" spans="1:11" x14ac:dyDescent="0.35">
      <c r="A7939" s="2">
        <v>59102</v>
      </c>
      <c r="B7939" s="76" t="s">
        <v>6298</v>
      </c>
      <c r="C7939" s="76" t="s">
        <v>287</v>
      </c>
      <c r="D7939" s="76" t="s">
        <v>5240</v>
      </c>
      <c r="E7939" s="76">
        <v>473</v>
      </c>
      <c r="F7939" s="76">
        <v>24</v>
      </c>
      <c r="G7939" s="77">
        <v>6.2</v>
      </c>
      <c r="H7939" s="76" t="s">
        <v>3349</v>
      </c>
      <c r="I7939" s="77">
        <v>3.99</v>
      </c>
      <c r="J7939" s="2">
        <v>1</v>
      </c>
      <c r="K7939" s="119" cm="1">
        <f t="array" ref="K7939">ROUND(IF(C7939="Beer",SUM(LOOKUP(2,1/(SRP!$B$7:$B$9&lt;=E7939)/(SRP!$C$7:$C$9&gt;=E7939),SRP!$D$7:$D$9)*(G7939/100)*(E7939/1000)),IF(C7939="Spirits",SUM(LOOKUP(2,1/(SRP!$B$2:$B$6&lt;=E7939)/(SRP!$C$2:$C$6&gt;=E7939),SRP!$D$2:$D$6)*(G7939/100)*(E7939/1000)),IF(AND(C7939="Wine",D7939="Fortified Wines"),SUM(LOOKUP(2,1/(SRP!$B$20:$B$23&lt;=E7939)/(SRP!$C$20:$C$23&gt;=E7939),SRP!$D$20:$D$23)*(G7939/100)*(E7939/1000)),IF(C7939="Wine",SUM(LOOKUP(2,1/(SRP!$B$15:$B$19&lt;=E7939)/(SRP!$C$15:$C$19&gt;=E7939),SRP!$D$15:$D$19)*(G7939/100)*(E7939/1000)),IF(C7939="Ready to Drink",SUM(LOOKUP(2,1/(SRP!$B$10:$B$14&lt;=E7939)/(SRP!$C$10:$C$14&gt;=E7939),SRP!$D$10:$D$14)*(G7939/100)*(E7939/1000)),0))))),2)</f>
        <v>2.0499999999999998</v>
      </c>
    </row>
    <row r="7940" spans="1:11" x14ac:dyDescent="0.35">
      <c r="A7940" s="2">
        <v>59102</v>
      </c>
      <c r="B7940" s="76" t="s">
        <v>6298</v>
      </c>
      <c r="C7940" s="76" t="s">
        <v>287</v>
      </c>
      <c r="D7940" s="76" t="s">
        <v>5240</v>
      </c>
      <c r="E7940" s="76">
        <v>473</v>
      </c>
      <c r="F7940" s="76">
        <v>24</v>
      </c>
      <c r="G7940" s="77">
        <v>6.2</v>
      </c>
      <c r="H7940" s="76" t="s">
        <v>3349</v>
      </c>
      <c r="I7940" s="77">
        <v>3.99</v>
      </c>
      <c r="J7940" s="2">
        <v>1</v>
      </c>
      <c r="K7940" s="119" cm="1">
        <f t="array" ref="K7940">ROUND(IF(C7940="Beer",SUM(LOOKUP(2,1/(SRP!$B$7:$B$9&lt;=E7940)/(SRP!$C$7:$C$9&gt;=E7940),SRP!$D$7:$D$9)*(G7940/100)*(E7940/1000)),IF(C7940="Spirits",SUM(LOOKUP(2,1/(SRP!$B$2:$B$6&lt;=E7940)/(SRP!$C$2:$C$6&gt;=E7940),SRP!$D$2:$D$6)*(G7940/100)*(E7940/1000)),IF(AND(C7940="Wine",D7940="Fortified Wines"),SUM(LOOKUP(2,1/(SRP!$B$20:$B$23&lt;=E7940)/(SRP!$C$20:$C$23&gt;=E7940),SRP!$D$20:$D$23)*(G7940/100)*(E7940/1000)),IF(C7940="Wine",SUM(LOOKUP(2,1/(SRP!$B$15:$B$19&lt;=E7940)/(SRP!$C$15:$C$19&gt;=E7940),SRP!$D$15:$D$19)*(G7940/100)*(E7940/1000)),IF(C7940="Ready to Drink",SUM(LOOKUP(2,1/(SRP!$B$10:$B$14&lt;=E7940)/(SRP!$C$10:$C$14&gt;=E7940),SRP!$D$10:$D$14)*(G7940/100)*(E7940/1000)),0))))),2)</f>
        <v>2.0499999999999998</v>
      </c>
    </row>
    <row r="7941" spans="1:11" x14ac:dyDescent="0.35">
      <c r="A7941" s="2">
        <v>59149</v>
      </c>
      <c r="B7941" s="76" t="s">
        <v>7269</v>
      </c>
      <c r="C7941" s="76" t="s">
        <v>287</v>
      </c>
      <c r="D7941" s="76" t="s">
        <v>5240</v>
      </c>
      <c r="E7941" s="76">
        <v>500</v>
      </c>
      <c r="F7941" s="76">
        <v>24</v>
      </c>
      <c r="G7941" s="77">
        <v>6.5</v>
      </c>
      <c r="H7941" s="76" t="s">
        <v>3301</v>
      </c>
      <c r="I7941" s="77">
        <v>4.25</v>
      </c>
      <c r="J7941" s="2">
        <v>1</v>
      </c>
      <c r="K7941" s="119" cm="1">
        <f t="array" ref="K7941">ROUND(IF(C7941="Beer",SUM(LOOKUP(2,1/(SRP!$B$7:$B$9&lt;=E7941)/(SRP!$C$7:$C$9&gt;=E7941),SRP!$D$7:$D$9)*(G7941/100)*(E7941/1000)),IF(C7941="Spirits",SUM(LOOKUP(2,1/(SRP!$B$2:$B$6&lt;=E7941)/(SRP!$C$2:$C$6&gt;=E7941),SRP!$D$2:$D$6)*(G7941/100)*(E7941/1000)),IF(AND(C7941="Wine",D7941="Fortified Wines"),SUM(LOOKUP(2,1/(SRP!$B$20:$B$23&lt;=E7941)/(SRP!$C$20:$C$23&gt;=E7941),SRP!$D$20:$D$23)*(G7941/100)*(E7941/1000)),IF(C7941="Wine",SUM(LOOKUP(2,1/(SRP!$B$15:$B$19&lt;=E7941)/(SRP!$C$15:$C$19&gt;=E7941),SRP!$D$15:$D$19)*(G7941/100)*(E7941/1000)),IF(C7941="Ready to Drink",SUM(LOOKUP(2,1/(SRP!$B$10:$B$14&lt;=E7941)/(SRP!$C$10:$C$14&gt;=E7941),SRP!$D$10:$D$14)*(G7941/100)*(E7941/1000)),0))))),2)</f>
        <v>2.27</v>
      </c>
    </row>
    <row r="7942" spans="1:11" x14ac:dyDescent="0.35">
      <c r="A7942" s="2">
        <v>59149</v>
      </c>
      <c r="B7942" s="76" t="s">
        <v>7269</v>
      </c>
      <c r="C7942" s="76" t="s">
        <v>287</v>
      </c>
      <c r="D7942" s="76" t="s">
        <v>5240</v>
      </c>
      <c r="E7942" s="76">
        <v>500</v>
      </c>
      <c r="F7942" s="76">
        <v>24</v>
      </c>
      <c r="G7942" s="77">
        <v>6.5</v>
      </c>
      <c r="H7942" s="76" t="s">
        <v>3301</v>
      </c>
      <c r="I7942" s="77">
        <v>4.25</v>
      </c>
      <c r="J7942" s="2">
        <v>1</v>
      </c>
      <c r="K7942" s="119" cm="1">
        <f t="array" ref="K7942">ROUND(IF(C7942="Beer",SUM(LOOKUP(2,1/(SRP!$B$7:$B$9&lt;=E7942)/(SRP!$C$7:$C$9&gt;=E7942),SRP!$D$7:$D$9)*(G7942/100)*(E7942/1000)),IF(C7942="Spirits",SUM(LOOKUP(2,1/(SRP!$B$2:$B$6&lt;=E7942)/(SRP!$C$2:$C$6&gt;=E7942),SRP!$D$2:$D$6)*(G7942/100)*(E7942/1000)),IF(AND(C7942="Wine",D7942="Fortified Wines"),SUM(LOOKUP(2,1/(SRP!$B$20:$B$23&lt;=E7942)/(SRP!$C$20:$C$23&gt;=E7942),SRP!$D$20:$D$23)*(G7942/100)*(E7942/1000)),IF(C7942="Wine",SUM(LOOKUP(2,1/(SRP!$B$15:$B$19&lt;=E7942)/(SRP!$C$15:$C$19&gt;=E7942),SRP!$D$15:$D$19)*(G7942/100)*(E7942/1000)),IF(C7942="Ready to Drink",SUM(LOOKUP(2,1/(SRP!$B$10:$B$14&lt;=E7942)/(SRP!$C$10:$C$14&gt;=E7942),SRP!$D$10:$D$14)*(G7942/100)*(E7942/1000)),0))))),2)</f>
        <v>2.27</v>
      </c>
    </row>
    <row r="7943" spans="1:11" x14ac:dyDescent="0.35">
      <c r="A7943" s="2">
        <v>59160</v>
      </c>
      <c r="B7943" s="76" t="s">
        <v>6775</v>
      </c>
      <c r="C7943" s="76" t="s">
        <v>287</v>
      </c>
      <c r="D7943" s="76" t="s">
        <v>5240</v>
      </c>
      <c r="E7943" s="76">
        <v>500</v>
      </c>
      <c r="F7943" s="76">
        <v>24</v>
      </c>
      <c r="G7943" s="77">
        <v>6.4</v>
      </c>
      <c r="H7943" s="76" t="s">
        <v>3301</v>
      </c>
      <c r="I7943" s="77">
        <v>4.25</v>
      </c>
      <c r="J7943" s="2">
        <v>1</v>
      </c>
      <c r="K7943" s="119" cm="1">
        <f t="array" ref="K7943">ROUND(IF(C7943="Beer",SUM(LOOKUP(2,1/(SRP!$B$7:$B$9&lt;=E7943)/(SRP!$C$7:$C$9&gt;=E7943),SRP!$D$7:$D$9)*(G7943/100)*(E7943/1000)),IF(C7943="Spirits",SUM(LOOKUP(2,1/(SRP!$B$2:$B$6&lt;=E7943)/(SRP!$C$2:$C$6&gt;=E7943),SRP!$D$2:$D$6)*(G7943/100)*(E7943/1000)),IF(AND(C7943="Wine",D7943="Fortified Wines"),SUM(LOOKUP(2,1/(SRP!$B$20:$B$23&lt;=E7943)/(SRP!$C$20:$C$23&gt;=E7943),SRP!$D$20:$D$23)*(G7943/100)*(E7943/1000)),IF(C7943="Wine",SUM(LOOKUP(2,1/(SRP!$B$15:$B$19&lt;=E7943)/(SRP!$C$15:$C$19&gt;=E7943),SRP!$D$15:$D$19)*(G7943/100)*(E7943/1000)),IF(C7943="Ready to Drink",SUM(LOOKUP(2,1/(SRP!$B$10:$B$14&lt;=E7943)/(SRP!$C$10:$C$14&gt;=E7943),SRP!$D$10:$D$14)*(G7943/100)*(E7943/1000)),0))))),2)</f>
        <v>2.23</v>
      </c>
    </row>
    <row r="7944" spans="1:11" x14ac:dyDescent="0.35">
      <c r="A7944" s="2">
        <v>59182</v>
      </c>
      <c r="B7944" s="76" t="s">
        <v>6297</v>
      </c>
      <c r="C7944" s="76" t="s">
        <v>287</v>
      </c>
      <c r="D7944" s="76" t="s">
        <v>5271</v>
      </c>
      <c r="E7944" s="76">
        <v>473</v>
      </c>
      <c r="F7944" s="76">
        <v>24</v>
      </c>
      <c r="G7944" s="77">
        <v>3.9</v>
      </c>
      <c r="H7944" s="76" t="s">
        <v>3382</v>
      </c>
      <c r="I7944" s="77">
        <v>4.8</v>
      </c>
      <c r="J7944" s="2">
        <v>1</v>
      </c>
      <c r="K7944" s="119" cm="1">
        <f t="array" ref="K7944">ROUND(IF(C7944="Beer",SUM(LOOKUP(2,1/(SRP!$B$7:$B$9&lt;=E7944)/(SRP!$C$7:$C$9&gt;=E7944),SRP!$D$7:$D$9)*(G7944/100)*(E7944/1000)),IF(C7944="Spirits",SUM(LOOKUP(2,1/(SRP!$B$2:$B$6&lt;=E7944)/(SRP!$C$2:$C$6&gt;=E7944),SRP!$D$2:$D$6)*(G7944/100)*(E7944/1000)),IF(AND(C7944="Wine",D7944="Fortified Wines"),SUM(LOOKUP(2,1/(SRP!$B$20:$B$23&lt;=E7944)/(SRP!$C$20:$C$23&gt;=E7944),SRP!$D$20:$D$23)*(G7944/100)*(E7944/1000)),IF(C7944="Wine",SUM(LOOKUP(2,1/(SRP!$B$15:$B$19&lt;=E7944)/(SRP!$C$15:$C$19&gt;=E7944),SRP!$D$15:$D$19)*(G7944/100)*(E7944/1000)),IF(C7944="Ready to Drink",SUM(LOOKUP(2,1/(SRP!$B$10:$B$14&lt;=E7944)/(SRP!$C$10:$C$14&gt;=E7944),SRP!$D$10:$D$14)*(G7944/100)*(E7944/1000)),0))))),2)</f>
        <v>1.29</v>
      </c>
    </row>
    <row r="7945" spans="1:11" x14ac:dyDescent="0.35">
      <c r="A7945" s="2">
        <v>59182</v>
      </c>
      <c r="B7945" s="76" t="s">
        <v>6297</v>
      </c>
      <c r="C7945" s="76" t="s">
        <v>287</v>
      </c>
      <c r="D7945" s="76" t="s">
        <v>5271</v>
      </c>
      <c r="E7945" s="76">
        <v>473</v>
      </c>
      <c r="F7945" s="76">
        <v>24</v>
      </c>
      <c r="G7945" s="77">
        <v>3.9</v>
      </c>
      <c r="H7945" s="76" t="s">
        <v>3382</v>
      </c>
      <c r="I7945" s="77">
        <v>4.8</v>
      </c>
      <c r="J7945" s="2">
        <v>1</v>
      </c>
      <c r="K7945" s="119" cm="1">
        <f t="array" ref="K7945">ROUND(IF(C7945="Beer",SUM(LOOKUP(2,1/(SRP!$B$7:$B$9&lt;=E7945)/(SRP!$C$7:$C$9&gt;=E7945),SRP!$D$7:$D$9)*(G7945/100)*(E7945/1000)),IF(C7945="Spirits",SUM(LOOKUP(2,1/(SRP!$B$2:$B$6&lt;=E7945)/(SRP!$C$2:$C$6&gt;=E7945),SRP!$D$2:$D$6)*(G7945/100)*(E7945/1000)),IF(AND(C7945="Wine",D7945="Fortified Wines"),SUM(LOOKUP(2,1/(SRP!$B$20:$B$23&lt;=E7945)/(SRP!$C$20:$C$23&gt;=E7945),SRP!$D$20:$D$23)*(G7945/100)*(E7945/1000)),IF(C7945="Wine",SUM(LOOKUP(2,1/(SRP!$B$15:$B$19&lt;=E7945)/(SRP!$C$15:$C$19&gt;=E7945),SRP!$D$15:$D$19)*(G7945/100)*(E7945/1000)),IF(C7945="Ready to Drink",SUM(LOOKUP(2,1/(SRP!$B$10:$B$14&lt;=E7945)/(SRP!$C$10:$C$14&gt;=E7945),SRP!$D$10:$D$14)*(G7945/100)*(E7945/1000)),0))))),2)</f>
        <v>1.29</v>
      </c>
    </row>
    <row r="7946" spans="1:11" x14ac:dyDescent="0.35">
      <c r="A7946" s="2">
        <v>59184</v>
      </c>
      <c r="B7946" s="76" t="s">
        <v>6296</v>
      </c>
      <c r="C7946" s="76" t="s">
        <v>287</v>
      </c>
      <c r="D7946" s="76" t="s">
        <v>5230</v>
      </c>
      <c r="E7946" s="76">
        <v>473</v>
      </c>
      <c r="F7946" s="76">
        <v>24</v>
      </c>
      <c r="G7946" s="77">
        <v>4.5</v>
      </c>
      <c r="H7946" s="76" t="s">
        <v>3387</v>
      </c>
      <c r="I7946" s="77">
        <v>3.99</v>
      </c>
      <c r="J7946" s="2">
        <v>1</v>
      </c>
      <c r="K7946" s="119" cm="1">
        <f t="array" ref="K7946">ROUND(IF(C7946="Beer",SUM(LOOKUP(2,1/(SRP!$B$7:$B$9&lt;=E7946)/(SRP!$C$7:$C$9&gt;=E7946),SRP!$D$7:$D$9)*(G7946/100)*(E7946/1000)),IF(C7946="Spirits",SUM(LOOKUP(2,1/(SRP!$B$2:$B$6&lt;=E7946)/(SRP!$C$2:$C$6&gt;=E7946),SRP!$D$2:$D$6)*(G7946/100)*(E7946/1000)),IF(AND(C7946="Wine",D7946="Fortified Wines"),SUM(LOOKUP(2,1/(SRP!$B$20:$B$23&lt;=E7946)/(SRP!$C$20:$C$23&gt;=E7946),SRP!$D$20:$D$23)*(G7946/100)*(E7946/1000)),IF(C7946="Wine",SUM(LOOKUP(2,1/(SRP!$B$15:$B$19&lt;=E7946)/(SRP!$C$15:$C$19&gt;=E7946),SRP!$D$15:$D$19)*(G7946/100)*(E7946/1000)),IF(C7946="Ready to Drink",SUM(LOOKUP(2,1/(SRP!$B$10:$B$14&lt;=E7946)/(SRP!$C$10:$C$14&gt;=E7946),SRP!$D$10:$D$14)*(G7946/100)*(E7946/1000)),0))))),2)</f>
        <v>1.49</v>
      </c>
    </row>
    <row r="7947" spans="1:11" x14ac:dyDescent="0.35">
      <c r="A7947" s="2">
        <v>59184</v>
      </c>
      <c r="B7947" s="76" t="s">
        <v>6296</v>
      </c>
      <c r="C7947" s="76" t="s">
        <v>287</v>
      </c>
      <c r="D7947" s="76" t="s">
        <v>5230</v>
      </c>
      <c r="E7947" s="76">
        <v>473</v>
      </c>
      <c r="F7947" s="76">
        <v>24</v>
      </c>
      <c r="G7947" s="77">
        <v>4.5</v>
      </c>
      <c r="H7947" s="76" t="s">
        <v>3387</v>
      </c>
      <c r="I7947" s="77">
        <v>3.99</v>
      </c>
      <c r="J7947" s="2">
        <v>1</v>
      </c>
      <c r="K7947" s="119" cm="1">
        <f t="array" ref="K7947">ROUND(IF(C7947="Beer",SUM(LOOKUP(2,1/(SRP!$B$7:$B$9&lt;=E7947)/(SRP!$C$7:$C$9&gt;=E7947),SRP!$D$7:$D$9)*(G7947/100)*(E7947/1000)),IF(C7947="Spirits",SUM(LOOKUP(2,1/(SRP!$B$2:$B$6&lt;=E7947)/(SRP!$C$2:$C$6&gt;=E7947),SRP!$D$2:$D$6)*(G7947/100)*(E7947/1000)),IF(AND(C7947="Wine",D7947="Fortified Wines"),SUM(LOOKUP(2,1/(SRP!$B$20:$B$23&lt;=E7947)/(SRP!$C$20:$C$23&gt;=E7947),SRP!$D$20:$D$23)*(G7947/100)*(E7947/1000)),IF(C7947="Wine",SUM(LOOKUP(2,1/(SRP!$B$15:$B$19&lt;=E7947)/(SRP!$C$15:$C$19&gt;=E7947),SRP!$D$15:$D$19)*(G7947/100)*(E7947/1000)),IF(C7947="Ready to Drink",SUM(LOOKUP(2,1/(SRP!$B$10:$B$14&lt;=E7947)/(SRP!$C$10:$C$14&gt;=E7947),SRP!$D$10:$D$14)*(G7947/100)*(E7947/1000)),0))))),2)</f>
        <v>1.49</v>
      </c>
    </row>
    <row r="7948" spans="1:11" x14ac:dyDescent="0.35">
      <c r="A7948" s="2">
        <v>59188</v>
      </c>
      <c r="B7948" s="76" t="s">
        <v>6493</v>
      </c>
      <c r="C7948" s="76" t="s">
        <v>287</v>
      </c>
      <c r="D7948" s="76" t="s">
        <v>5230</v>
      </c>
      <c r="E7948" s="76">
        <v>355</v>
      </c>
      <c r="F7948" s="76">
        <v>24</v>
      </c>
      <c r="G7948" s="77">
        <v>4.5</v>
      </c>
      <c r="H7948" s="76" t="s">
        <v>3387</v>
      </c>
      <c r="I7948" s="77">
        <v>2.99</v>
      </c>
      <c r="J7948" s="2">
        <v>1</v>
      </c>
      <c r="K7948" s="119" cm="1">
        <f t="array" ref="K7948">ROUND(IF(C7948="Beer",SUM(LOOKUP(2,1/(SRP!$B$7:$B$9&lt;=E7948)/(SRP!$C$7:$C$9&gt;=E7948),SRP!$D$7:$D$9)*(G7948/100)*(E7948/1000)),IF(C7948="Spirits",SUM(LOOKUP(2,1/(SRP!$B$2:$B$6&lt;=E7948)/(SRP!$C$2:$C$6&gt;=E7948),SRP!$D$2:$D$6)*(G7948/100)*(E7948/1000)),IF(AND(C7948="Wine",D7948="Fortified Wines"),SUM(LOOKUP(2,1/(SRP!$B$20:$B$23&lt;=E7948)/(SRP!$C$20:$C$23&gt;=E7948),SRP!$D$20:$D$23)*(G7948/100)*(E7948/1000)),IF(C7948="Wine",SUM(LOOKUP(2,1/(SRP!$B$15:$B$19&lt;=E7948)/(SRP!$C$15:$C$19&gt;=E7948),SRP!$D$15:$D$19)*(G7948/100)*(E7948/1000)),IF(C7948="Ready to Drink",SUM(LOOKUP(2,1/(SRP!$B$10:$B$14&lt;=E7948)/(SRP!$C$10:$C$14&gt;=E7948),SRP!$D$10:$D$14)*(G7948/100)*(E7948/1000)),0))))),2)</f>
        <v>1.1200000000000001</v>
      </c>
    </row>
    <row r="7949" spans="1:11" x14ac:dyDescent="0.35">
      <c r="A7949" s="2">
        <v>59188</v>
      </c>
      <c r="B7949" s="76" t="s">
        <v>6493</v>
      </c>
      <c r="C7949" s="76" t="s">
        <v>287</v>
      </c>
      <c r="D7949" s="76" t="s">
        <v>5230</v>
      </c>
      <c r="E7949" s="76">
        <v>355</v>
      </c>
      <c r="F7949" s="76">
        <v>24</v>
      </c>
      <c r="G7949" s="77">
        <v>4.5</v>
      </c>
      <c r="H7949" s="76" t="s">
        <v>3387</v>
      </c>
      <c r="I7949" s="77">
        <v>2.99</v>
      </c>
      <c r="J7949" s="2">
        <v>1</v>
      </c>
      <c r="K7949" s="119" cm="1">
        <f t="array" ref="K7949">ROUND(IF(C7949="Beer",SUM(LOOKUP(2,1/(SRP!$B$7:$B$9&lt;=E7949)/(SRP!$C$7:$C$9&gt;=E7949),SRP!$D$7:$D$9)*(G7949/100)*(E7949/1000)),IF(C7949="Spirits",SUM(LOOKUP(2,1/(SRP!$B$2:$B$6&lt;=E7949)/(SRP!$C$2:$C$6&gt;=E7949),SRP!$D$2:$D$6)*(G7949/100)*(E7949/1000)),IF(AND(C7949="Wine",D7949="Fortified Wines"),SUM(LOOKUP(2,1/(SRP!$B$20:$B$23&lt;=E7949)/(SRP!$C$20:$C$23&gt;=E7949),SRP!$D$20:$D$23)*(G7949/100)*(E7949/1000)),IF(C7949="Wine",SUM(LOOKUP(2,1/(SRP!$B$15:$B$19&lt;=E7949)/(SRP!$C$15:$C$19&gt;=E7949),SRP!$D$15:$D$19)*(G7949/100)*(E7949/1000)),IF(C7949="Ready to Drink",SUM(LOOKUP(2,1/(SRP!$B$10:$B$14&lt;=E7949)/(SRP!$C$10:$C$14&gt;=E7949),SRP!$D$10:$D$14)*(G7949/100)*(E7949/1000)),0))))),2)</f>
        <v>1.1200000000000001</v>
      </c>
    </row>
    <row r="7950" spans="1:11" x14ac:dyDescent="0.35">
      <c r="A7950" s="2">
        <v>59189</v>
      </c>
      <c r="B7950" s="76" t="s">
        <v>6295</v>
      </c>
      <c r="C7950" s="76" t="s">
        <v>287</v>
      </c>
      <c r="D7950" s="76" t="s">
        <v>5240</v>
      </c>
      <c r="E7950" s="76">
        <v>355</v>
      </c>
      <c r="F7950" s="76">
        <v>24</v>
      </c>
      <c r="G7950" s="77">
        <v>7</v>
      </c>
      <c r="H7950" s="76" t="s">
        <v>3387</v>
      </c>
      <c r="I7950" s="77">
        <v>3.49</v>
      </c>
      <c r="J7950" s="2">
        <v>1</v>
      </c>
      <c r="K7950" s="119" cm="1">
        <f t="array" ref="K7950">ROUND(IF(C7950="Beer",SUM(LOOKUP(2,1/(SRP!$B$7:$B$9&lt;=E7950)/(SRP!$C$7:$C$9&gt;=E7950),SRP!$D$7:$D$9)*(G7950/100)*(E7950/1000)),IF(C7950="Spirits",SUM(LOOKUP(2,1/(SRP!$B$2:$B$6&lt;=E7950)/(SRP!$C$2:$C$6&gt;=E7950),SRP!$D$2:$D$6)*(G7950/100)*(E7950/1000)),IF(AND(C7950="Wine",D7950="Fortified Wines"),SUM(LOOKUP(2,1/(SRP!$B$20:$B$23&lt;=E7950)/(SRP!$C$20:$C$23&gt;=E7950),SRP!$D$20:$D$23)*(G7950/100)*(E7950/1000)),IF(C7950="Wine",SUM(LOOKUP(2,1/(SRP!$B$15:$B$19&lt;=E7950)/(SRP!$C$15:$C$19&gt;=E7950),SRP!$D$15:$D$19)*(G7950/100)*(E7950/1000)),IF(C7950="Ready to Drink",SUM(LOOKUP(2,1/(SRP!$B$10:$B$14&lt;=E7950)/(SRP!$C$10:$C$14&gt;=E7950),SRP!$D$10:$D$14)*(G7950/100)*(E7950/1000)),0))))),2)</f>
        <v>1.73</v>
      </c>
    </row>
    <row r="7951" spans="1:11" x14ac:dyDescent="0.35">
      <c r="A7951" s="2">
        <v>59189</v>
      </c>
      <c r="B7951" s="76" t="s">
        <v>6295</v>
      </c>
      <c r="C7951" s="76" t="s">
        <v>287</v>
      </c>
      <c r="D7951" s="76" t="s">
        <v>5240</v>
      </c>
      <c r="E7951" s="76">
        <v>355</v>
      </c>
      <c r="F7951" s="76">
        <v>24</v>
      </c>
      <c r="G7951" s="77">
        <v>7</v>
      </c>
      <c r="H7951" s="76" t="s">
        <v>3387</v>
      </c>
      <c r="I7951" s="77">
        <v>3.49</v>
      </c>
      <c r="J7951" s="2">
        <v>1</v>
      </c>
      <c r="K7951" s="119" cm="1">
        <f t="array" ref="K7951">ROUND(IF(C7951="Beer",SUM(LOOKUP(2,1/(SRP!$B$7:$B$9&lt;=E7951)/(SRP!$C$7:$C$9&gt;=E7951),SRP!$D$7:$D$9)*(G7951/100)*(E7951/1000)),IF(C7951="Spirits",SUM(LOOKUP(2,1/(SRP!$B$2:$B$6&lt;=E7951)/(SRP!$C$2:$C$6&gt;=E7951),SRP!$D$2:$D$6)*(G7951/100)*(E7951/1000)),IF(AND(C7951="Wine",D7951="Fortified Wines"),SUM(LOOKUP(2,1/(SRP!$B$20:$B$23&lt;=E7951)/(SRP!$C$20:$C$23&gt;=E7951),SRP!$D$20:$D$23)*(G7951/100)*(E7951/1000)),IF(C7951="Wine",SUM(LOOKUP(2,1/(SRP!$B$15:$B$19&lt;=E7951)/(SRP!$C$15:$C$19&gt;=E7951),SRP!$D$15:$D$19)*(G7951/100)*(E7951/1000)),IF(C7951="Ready to Drink",SUM(LOOKUP(2,1/(SRP!$B$10:$B$14&lt;=E7951)/(SRP!$C$10:$C$14&gt;=E7951),SRP!$D$10:$D$14)*(G7951/100)*(E7951/1000)),0))))),2)</f>
        <v>1.73</v>
      </c>
    </row>
    <row r="7952" spans="1:11" x14ac:dyDescent="0.35">
      <c r="A7952" s="2">
        <v>59261</v>
      </c>
      <c r="B7952" s="76" t="s">
        <v>6294</v>
      </c>
      <c r="C7952" s="76" t="s">
        <v>285</v>
      </c>
      <c r="D7952" s="76" t="s">
        <v>7010</v>
      </c>
      <c r="E7952" s="76">
        <v>375</v>
      </c>
      <c r="F7952" s="76">
        <v>12</v>
      </c>
      <c r="G7952" s="77">
        <v>40</v>
      </c>
      <c r="H7952" s="76" t="s">
        <v>3279</v>
      </c>
      <c r="I7952" s="77">
        <v>39.99</v>
      </c>
      <c r="J7952" s="2">
        <v>1</v>
      </c>
      <c r="K7952" s="119" cm="1">
        <f t="array" ref="K7952">ROUND(IF(C7952="Beer",SUM(LOOKUP(2,1/(SRP!$B$7:$B$9&lt;=E7952)/(SRP!$C$7:$C$9&gt;=E7952),SRP!$D$7:$D$9)*(G7952/100)*(E7952/1000)),IF(C7952="Spirits",SUM(LOOKUP(2,1/(SRP!$B$2:$B$6&lt;=E7952)/(SRP!$C$2:$C$6&gt;=E7952),SRP!$D$2:$D$6)*(G7952/100)*(E7952/1000)),IF(AND(C7952="Wine",D7952="Fortified Wines"),SUM(LOOKUP(2,1/(SRP!$B$20:$B$23&lt;=E7952)/(SRP!$C$20:$C$23&gt;=E7952),SRP!$D$20:$D$23)*(G7952/100)*(E7952/1000)),IF(C7952="Wine",SUM(LOOKUP(2,1/(SRP!$B$15:$B$19&lt;=E7952)/(SRP!$C$15:$C$19&gt;=E7952),SRP!$D$15:$D$19)*(G7952/100)*(E7952/1000)),IF(C7952="Ready to Drink",SUM(LOOKUP(2,1/(SRP!$B$10:$B$14&lt;=E7952)/(SRP!$C$10:$C$14&gt;=E7952),SRP!$D$10:$D$14)*(G7952/100)*(E7952/1000)),0))))),2)</f>
        <v>11.89</v>
      </c>
    </row>
    <row r="7953" spans="1:11" x14ac:dyDescent="0.35">
      <c r="A7953" s="2">
        <v>59283</v>
      </c>
      <c r="B7953" s="76" t="s">
        <v>6293</v>
      </c>
      <c r="C7953" s="76" t="s">
        <v>287</v>
      </c>
      <c r="D7953" s="76" t="s">
        <v>5230</v>
      </c>
      <c r="E7953" s="76">
        <v>473</v>
      </c>
      <c r="F7953" s="76">
        <v>24</v>
      </c>
      <c r="G7953" s="77">
        <v>4.5</v>
      </c>
      <c r="H7953" s="76" t="s">
        <v>4854</v>
      </c>
      <c r="I7953" s="77">
        <v>3.99</v>
      </c>
      <c r="J7953" s="2">
        <v>1</v>
      </c>
      <c r="K7953" s="119" cm="1">
        <f t="array" ref="K7953">ROUND(IF(C7953="Beer",SUM(LOOKUP(2,1/(SRP!$B$7:$B$9&lt;=E7953)/(SRP!$C$7:$C$9&gt;=E7953),SRP!$D$7:$D$9)*(G7953/100)*(E7953/1000)),IF(C7953="Spirits",SUM(LOOKUP(2,1/(SRP!$B$2:$B$6&lt;=E7953)/(SRP!$C$2:$C$6&gt;=E7953),SRP!$D$2:$D$6)*(G7953/100)*(E7953/1000)),IF(AND(C7953="Wine",D7953="Fortified Wines"),SUM(LOOKUP(2,1/(SRP!$B$20:$B$23&lt;=E7953)/(SRP!$C$20:$C$23&gt;=E7953),SRP!$D$20:$D$23)*(G7953/100)*(E7953/1000)),IF(C7953="Wine",SUM(LOOKUP(2,1/(SRP!$B$15:$B$19&lt;=E7953)/(SRP!$C$15:$C$19&gt;=E7953),SRP!$D$15:$D$19)*(G7953/100)*(E7953/1000)),IF(C7953="Ready to Drink",SUM(LOOKUP(2,1/(SRP!$B$10:$B$14&lt;=E7953)/(SRP!$C$10:$C$14&gt;=E7953),SRP!$D$10:$D$14)*(G7953/100)*(E7953/1000)),0))))),2)</f>
        <v>1.49</v>
      </c>
    </row>
    <row r="7954" spans="1:11" x14ac:dyDescent="0.35">
      <c r="A7954" s="2">
        <v>59283</v>
      </c>
      <c r="B7954" s="76" t="s">
        <v>6293</v>
      </c>
      <c r="C7954" s="76" t="s">
        <v>287</v>
      </c>
      <c r="D7954" s="76" t="s">
        <v>5230</v>
      </c>
      <c r="E7954" s="76">
        <v>473</v>
      </c>
      <c r="F7954" s="76">
        <v>24</v>
      </c>
      <c r="G7954" s="77">
        <v>4.5</v>
      </c>
      <c r="H7954" s="76" t="s">
        <v>4854</v>
      </c>
      <c r="I7954" s="77">
        <v>3.99</v>
      </c>
      <c r="J7954" s="2">
        <v>1</v>
      </c>
      <c r="K7954" s="119" cm="1">
        <f t="array" ref="K7954">ROUND(IF(C7954="Beer",SUM(LOOKUP(2,1/(SRP!$B$7:$B$9&lt;=E7954)/(SRP!$C$7:$C$9&gt;=E7954),SRP!$D$7:$D$9)*(G7954/100)*(E7954/1000)),IF(C7954="Spirits",SUM(LOOKUP(2,1/(SRP!$B$2:$B$6&lt;=E7954)/(SRP!$C$2:$C$6&gt;=E7954),SRP!$D$2:$D$6)*(G7954/100)*(E7954/1000)),IF(AND(C7954="Wine",D7954="Fortified Wines"),SUM(LOOKUP(2,1/(SRP!$B$20:$B$23&lt;=E7954)/(SRP!$C$20:$C$23&gt;=E7954),SRP!$D$20:$D$23)*(G7954/100)*(E7954/1000)),IF(C7954="Wine",SUM(LOOKUP(2,1/(SRP!$B$15:$B$19&lt;=E7954)/(SRP!$C$15:$C$19&gt;=E7954),SRP!$D$15:$D$19)*(G7954/100)*(E7954/1000)),IF(C7954="Ready to Drink",SUM(LOOKUP(2,1/(SRP!$B$10:$B$14&lt;=E7954)/(SRP!$C$10:$C$14&gt;=E7954),SRP!$D$10:$D$14)*(G7954/100)*(E7954/1000)),0))))),2)</f>
        <v>1.49</v>
      </c>
    </row>
    <row r="7955" spans="1:11" x14ac:dyDescent="0.35">
      <c r="A7955" s="2">
        <v>59307</v>
      </c>
      <c r="B7955" s="76" t="s">
        <v>6494</v>
      </c>
      <c r="C7955" s="76" t="s">
        <v>286</v>
      </c>
      <c r="D7955" s="76" t="s">
        <v>300</v>
      </c>
      <c r="E7955" s="76">
        <v>750</v>
      </c>
      <c r="F7955" s="76">
        <v>6</v>
      </c>
      <c r="G7955" s="77">
        <v>13</v>
      </c>
      <c r="H7955" s="76" t="s">
        <v>3303</v>
      </c>
      <c r="I7955" s="77">
        <v>25.99</v>
      </c>
      <c r="J7955" s="2">
        <v>1</v>
      </c>
      <c r="K7955" s="119" cm="1">
        <f t="array" ref="K7955">ROUND(IF(C7955="Beer",SUM(LOOKUP(2,1/(SRP!$B$7:$B$9&lt;=E7955)/(SRP!$C$7:$C$9&gt;=E7955),SRP!$D$7:$D$9)*(G7955/100)*(E7955/1000)),IF(C7955="Spirits",SUM(LOOKUP(2,1/(SRP!$B$2:$B$6&lt;=E7955)/(SRP!$C$2:$C$6&gt;=E7955),SRP!$D$2:$D$6)*(G7955/100)*(E7955/1000)),IF(AND(C7955="Wine",D7955="Fortified Wines"),SUM(LOOKUP(2,1/(SRP!$B$20:$B$23&lt;=E7955)/(SRP!$C$20:$C$23&gt;=E7955),SRP!$D$20:$D$23)*(G7955/100)*(E7955/1000)),IF(C7955="Wine",SUM(LOOKUP(2,1/(SRP!$B$15:$B$19&lt;=E7955)/(SRP!$C$15:$C$19&gt;=E7955),SRP!$D$15:$D$19)*(G7955/100)*(E7955/1000)),IF(C7955="Ready to Drink",SUM(LOOKUP(2,1/(SRP!$B$10:$B$14&lt;=E7955)/(SRP!$C$10:$C$14&gt;=E7955),SRP!$D$10:$D$14)*(G7955/100)*(E7955/1000)),0))))),2)</f>
        <v>6.81</v>
      </c>
    </row>
    <row r="7956" spans="1:11" x14ac:dyDescent="0.35">
      <c r="A7956" s="2">
        <v>59312</v>
      </c>
      <c r="B7956" s="76" t="s">
        <v>6495</v>
      </c>
      <c r="C7956" s="76" t="s">
        <v>286</v>
      </c>
      <c r="D7956" s="76" t="s">
        <v>5236</v>
      </c>
      <c r="E7956" s="76">
        <v>750</v>
      </c>
      <c r="F7956" s="76">
        <v>12</v>
      </c>
      <c r="G7956" s="77">
        <v>14.5</v>
      </c>
      <c r="H7956" s="76" t="s">
        <v>3288</v>
      </c>
      <c r="I7956" s="77">
        <v>34.99</v>
      </c>
      <c r="J7956" s="2">
        <v>1</v>
      </c>
      <c r="K7956" s="119" cm="1">
        <f t="array" ref="K7956">ROUND(IF(C7956="Beer",SUM(LOOKUP(2,1/(SRP!$B$7:$B$9&lt;=E7956)/(SRP!$C$7:$C$9&gt;=E7956),SRP!$D$7:$D$9)*(G7956/100)*(E7956/1000)),IF(C7956="Spirits",SUM(LOOKUP(2,1/(SRP!$B$2:$B$6&lt;=E7956)/(SRP!$C$2:$C$6&gt;=E7956),SRP!$D$2:$D$6)*(G7956/100)*(E7956/1000)),IF(AND(C7956="Wine",D7956="Fortified Wines"),SUM(LOOKUP(2,1/(SRP!$B$20:$B$23&lt;=E7956)/(SRP!$C$20:$C$23&gt;=E7956),SRP!$D$20:$D$23)*(G7956/100)*(E7956/1000)),IF(C7956="Wine",SUM(LOOKUP(2,1/(SRP!$B$15:$B$19&lt;=E7956)/(SRP!$C$15:$C$19&gt;=E7956),SRP!$D$15:$D$19)*(G7956/100)*(E7956/1000)),IF(C7956="Ready to Drink",SUM(LOOKUP(2,1/(SRP!$B$10:$B$14&lt;=E7956)/(SRP!$C$10:$C$14&gt;=E7956),SRP!$D$10:$D$14)*(G7956/100)*(E7956/1000)),0))))),2)</f>
        <v>7.59</v>
      </c>
    </row>
    <row r="7957" spans="1:11" x14ac:dyDescent="0.35">
      <c r="A7957" s="2">
        <v>59315</v>
      </c>
      <c r="B7957" s="76" t="s">
        <v>6292</v>
      </c>
      <c r="C7957" s="76" t="s">
        <v>287</v>
      </c>
      <c r="D7957" s="76" t="s">
        <v>5230</v>
      </c>
      <c r="E7957" s="76">
        <v>473</v>
      </c>
      <c r="F7957" s="76">
        <v>24</v>
      </c>
      <c r="G7957" s="77">
        <v>4.5</v>
      </c>
      <c r="H7957" s="76" t="s">
        <v>3409</v>
      </c>
      <c r="I7957" s="77">
        <v>3.69</v>
      </c>
      <c r="J7957" s="2">
        <v>1</v>
      </c>
      <c r="K7957" s="119" cm="1">
        <f t="array" ref="K7957">ROUND(IF(C7957="Beer",SUM(LOOKUP(2,1/(SRP!$B$7:$B$9&lt;=E7957)/(SRP!$C$7:$C$9&gt;=E7957),SRP!$D$7:$D$9)*(G7957/100)*(E7957/1000)),IF(C7957="Spirits",SUM(LOOKUP(2,1/(SRP!$B$2:$B$6&lt;=E7957)/(SRP!$C$2:$C$6&gt;=E7957),SRP!$D$2:$D$6)*(G7957/100)*(E7957/1000)),IF(AND(C7957="Wine",D7957="Fortified Wines"),SUM(LOOKUP(2,1/(SRP!$B$20:$B$23&lt;=E7957)/(SRP!$C$20:$C$23&gt;=E7957),SRP!$D$20:$D$23)*(G7957/100)*(E7957/1000)),IF(C7957="Wine",SUM(LOOKUP(2,1/(SRP!$B$15:$B$19&lt;=E7957)/(SRP!$C$15:$C$19&gt;=E7957),SRP!$D$15:$D$19)*(G7957/100)*(E7957/1000)),IF(C7957="Ready to Drink",SUM(LOOKUP(2,1/(SRP!$B$10:$B$14&lt;=E7957)/(SRP!$C$10:$C$14&gt;=E7957),SRP!$D$10:$D$14)*(G7957/100)*(E7957/1000)),0))))),2)</f>
        <v>1.49</v>
      </c>
    </row>
    <row r="7958" spans="1:11" x14ac:dyDescent="0.35">
      <c r="A7958" s="2">
        <v>59315</v>
      </c>
      <c r="B7958" s="76" t="s">
        <v>6292</v>
      </c>
      <c r="C7958" s="76" t="s">
        <v>287</v>
      </c>
      <c r="D7958" s="76" t="s">
        <v>5230</v>
      </c>
      <c r="E7958" s="76">
        <v>473</v>
      </c>
      <c r="F7958" s="76">
        <v>24</v>
      </c>
      <c r="G7958" s="77">
        <v>4.5</v>
      </c>
      <c r="H7958" s="76" t="s">
        <v>3409</v>
      </c>
      <c r="I7958" s="77">
        <v>3.69</v>
      </c>
      <c r="J7958" s="2">
        <v>1</v>
      </c>
      <c r="K7958" s="119" cm="1">
        <f t="array" ref="K7958">ROUND(IF(C7958="Beer",SUM(LOOKUP(2,1/(SRP!$B$7:$B$9&lt;=E7958)/(SRP!$C$7:$C$9&gt;=E7958),SRP!$D$7:$D$9)*(G7958/100)*(E7958/1000)),IF(C7958="Spirits",SUM(LOOKUP(2,1/(SRP!$B$2:$B$6&lt;=E7958)/(SRP!$C$2:$C$6&gt;=E7958),SRP!$D$2:$D$6)*(G7958/100)*(E7958/1000)),IF(AND(C7958="Wine",D7958="Fortified Wines"),SUM(LOOKUP(2,1/(SRP!$B$20:$B$23&lt;=E7958)/(SRP!$C$20:$C$23&gt;=E7958),SRP!$D$20:$D$23)*(G7958/100)*(E7958/1000)),IF(C7958="Wine",SUM(LOOKUP(2,1/(SRP!$B$15:$B$19&lt;=E7958)/(SRP!$C$15:$C$19&gt;=E7958),SRP!$D$15:$D$19)*(G7958/100)*(E7958/1000)),IF(C7958="Ready to Drink",SUM(LOOKUP(2,1/(SRP!$B$10:$B$14&lt;=E7958)/(SRP!$C$10:$C$14&gt;=E7958),SRP!$D$10:$D$14)*(G7958/100)*(E7958/1000)),0))))),2)</f>
        <v>1.49</v>
      </c>
    </row>
    <row r="7959" spans="1:11" x14ac:dyDescent="0.35">
      <c r="A7959" s="2">
        <v>59320</v>
      </c>
      <c r="B7959" s="76" t="s">
        <v>6496</v>
      </c>
      <c r="C7959" s="76" t="s">
        <v>286</v>
      </c>
      <c r="D7959" s="76" t="s">
        <v>5284</v>
      </c>
      <c r="E7959" s="76">
        <v>750</v>
      </c>
      <c r="F7959" s="76">
        <v>6</v>
      </c>
      <c r="G7959" s="77">
        <v>12</v>
      </c>
      <c r="H7959" s="76" t="s">
        <v>3292</v>
      </c>
      <c r="I7959" s="77">
        <v>79.989999999999995</v>
      </c>
      <c r="J7959" s="2">
        <v>1</v>
      </c>
      <c r="K7959" s="119" cm="1">
        <f t="array" ref="K7959">ROUND(IF(C7959="Beer",SUM(LOOKUP(2,1/(SRP!$B$7:$B$9&lt;=E7959)/(SRP!$C$7:$C$9&gt;=E7959),SRP!$D$7:$D$9)*(G7959/100)*(E7959/1000)),IF(C7959="Spirits",SUM(LOOKUP(2,1/(SRP!$B$2:$B$6&lt;=E7959)/(SRP!$C$2:$C$6&gt;=E7959),SRP!$D$2:$D$6)*(G7959/100)*(E7959/1000)),IF(AND(C7959="Wine",D7959="Fortified Wines"),SUM(LOOKUP(2,1/(SRP!$B$20:$B$23&lt;=E7959)/(SRP!$C$20:$C$23&gt;=E7959),SRP!$D$20:$D$23)*(G7959/100)*(E7959/1000)),IF(C7959="Wine",SUM(LOOKUP(2,1/(SRP!$B$15:$B$19&lt;=E7959)/(SRP!$C$15:$C$19&gt;=E7959),SRP!$D$15:$D$19)*(G7959/100)*(E7959/1000)),IF(C7959="Ready to Drink",SUM(LOOKUP(2,1/(SRP!$B$10:$B$14&lt;=E7959)/(SRP!$C$10:$C$14&gt;=E7959),SRP!$D$10:$D$14)*(G7959/100)*(E7959/1000)),0))))),2)</f>
        <v>6.28</v>
      </c>
    </row>
    <row r="7960" spans="1:11" x14ac:dyDescent="0.35">
      <c r="A7960" s="2">
        <v>59321</v>
      </c>
      <c r="B7960" s="76" t="s">
        <v>6291</v>
      </c>
      <c r="C7960" s="76" t="s">
        <v>287</v>
      </c>
      <c r="D7960" s="76" t="s">
        <v>5266</v>
      </c>
      <c r="E7960" s="76">
        <v>473</v>
      </c>
      <c r="F7960" s="76">
        <v>24</v>
      </c>
      <c r="G7960" s="77">
        <v>5</v>
      </c>
      <c r="H7960" s="76" t="s">
        <v>4999</v>
      </c>
      <c r="I7960" s="77">
        <v>4.49</v>
      </c>
      <c r="J7960" s="2">
        <v>1</v>
      </c>
      <c r="K7960" s="119" cm="1">
        <f t="array" ref="K7960">ROUND(IF(C7960="Beer",SUM(LOOKUP(2,1/(SRP!$B$7:$B$9&lt;=E7960)/(SRP!$C$7:$C$9&gt;=E7960),SRP!$D$7:$D$9)*(G7960/100)*(E7960/1000)),IF(C7960="Spirits",SUM(LOOKUP(2,1/(SRP!$B$2:$B$6&lt;=E7960)/(SRP!$C$2:$C$6&gt;=E7960),SRP!$D$2:$D$6)*(G7960/100)*(E7960/1000)),IF(AND(C7960="Wine",D7960="Fortified Wines"),SUM(LOOKUP(2,1/(SRP!$B$20:$B$23&lt;=E7960)/(SRP!$C$20:$C$23&gt;=E7960),SRP!$D$20:$D$23)*(G7960/100)*(E7960/1000)),IF(C7960="Wine",SUM(LOOKUP(2,1/(SRP!$B$15:$B$19&lt;=E7960)/(SRP!$C$15:$C$19&gt;=E7960),SRP!$D$15:$D$19)*(G7960/100)*(E7960/1000)),IF(C7960="Ready to Drink",SUM(LOOKUP(2,1/(SRP!$B$10:$B$14&lt;=E7960)/(SRP!$C$10:$C$14&gt;=E7960),SRP!$D$10:$D$14)*(G7960/100)*(E7960/1000)),0))))),2)</f>
        <v>1.65</v>
      </c>
    </row>
    <row r="7961" spans="1:11" x14ac:dyDescent="0.35">
      <c r="A7961" s="2">
        <v>59321</v>
      </c>
      <c r="B7961" s="76" t="s">
        <v>6291</v>
      </c>
      <c r="C7961" s="76" t="s">
        <v>287</v>
      </c>
      <c r="D7961" s="76" t="s">
        <v>5266</v>
      </c>
      <c r="E7961" s="76">
        <v>473</v>
      </c>
      <c r="F7961" s="76">
        <v>24</v>
      </c>
      <c r="G7961" s="77">
        <v>5</v>
      </c>
      <c r="H7961" s="76" t="s">
        <v>4999</v>
      </c>
      <c r="I7961" s="77">
        <v>4.49</v>
      </c>
      <c r="J7961" s="2">
        <v>1</v>
      </c>
      <c r="K7961" s="119" cm="1">
        <f t="array" ref="K7961">ROUND(IF(C7961="Beer",SUM(LOOKUP(2,1/(SRP!$B$7:$B$9&lt;=E7961)/(SRP!$C$7:$C$9&gt;=E7961),SRP!$D$7:$D$9)*(G7961/100)*(E7961/1000)),IF(C7961="Spirits",SUM(LOOKUP(2,1/(SRP!$B$2:$B$6&lt;=E7961)/(SRP!$C$2:$C$6&gt;=E7961),SRP!$D$2:$D$6)*(G7961/100)*(E7961/1000)),IF(AND(C7961="Wine",D7961="Fortified Wines"),SUM(LOOKUP(2,1/(SRP!$B$20:$B$23&lt;=E7961)/(SRP!$C$20:$C$23&gt;=E7961),SRP!$D$20:$D$23)*(G7961/100)*(E7961/1000)),IF(C7961="Wine",SUM(LOOKUP(2,1/(SRP!$B$15:$B$19&lt;=E7961)/(SRP!$C$15:$C$19&gt;=E7961),SRP!$D$15:$D$19)*(G7961/100)*(E7961/1000)),IF(C7961="Ready to Drink",SUM(LOOKUP(2,1/(SRP!$B$10:$B$14&lt;=E7961)/(SRP!$C$10:$C$14&gt;=E7961),SRP!$D$10:$D$14)*(G7961/100)*(E7961/1000)),0))))),2)</f>
        <v>1.65</v>
      </c>
    </row>
    <row r="7962" spans="1:11" x14ac:dyDescent="0.35">
      <c r="A7962" s="2">
        <v>59324</v>
      </c>
      <c r="B7962" s="76" t="s">
        <v>6497</v>
      </c>
      <c r="C7962" s="76" t="s">
        <v>286</v>
      </c>
      <c r="D7962" s="76" t="s">
        <v>5269</v>
      </c>
      <c r="E7962" s="76">
        <v>750</v>
      </c>
      <c r="F7962" s="76">
        <v>12</v>
      </c>
      <c r="G7962" s="77">
        <v>13.5</v>
      </c>
      <c r="H7962" s="76" t="s">
        <v>5939</v>
      </c>
      <c r="I7962" s="77">
        <v>19.989999999999998</v>
      </c>
      <c r="J7962" s="2">
        <v>1</v>
      </c>
      <c r="K7962" s="119" cm="1">
        <f t="array" ref="K7962">ROUND(IF(C7962="Beer",SUM(LOOKUP(2,1/(SRP!$B$7:$B$9&lt;=E7962)/(SRP!$C$7:$C$9&gt;=E7962),SRP!$D$7:$D$9)*(G7962/100)*(E7962/1000)),IF(C7962="Spirits",SUM(LOOKUP(2,1/(SRP!$B$2:$B$6&lt;=E7962)/(SRP!$C$2:$C$6&gt;=E7962),SRP!$D$2:$D$6)*(G7962/100)*(E7962/1000)),IF(AND(C7962="Wine",D7962="Fortified Wines"),SUM(LOOKUP(2,1/(SRP!$B$20:$B$23&lt;=E7962)/(SRP!$C$20:$C$23&gt;=E7962),SRP!$D$20:$D$23)*(G7962/100)*(E7962/1000)),IF(C7962="Wine",SUM(LOOKUP(2,1/(SRP!$B$15:$B$19&lt;=E7962)/(SRP!$C$15:$C$19&gt;=E7962),SRP!$D$15:$D$19)*(G7962/100)*(E7962/1000)),IF(C7962="Ready to Drink",SUM(LOOKUP(2,1/(SRP!$B$10:$B$14&lt;=E7962)/(SRP!$C$10:$C$14&gt;=E7962),SRP!$D$10:$D$14)*(G7962/100)*(E7962/1000)),0))))),2)</f>
        <v>7.07</v>
      </c>
    </row>
    <row r="7963" spans="1:11" x14ac:dyDescent="0.35">
      <c r="A7963" s="2">
        <v>59335</v>
      </c>
      <c r="B7963" s="76" t="s">
        <v>6290</v>
      </c>
      <c r="C7963" s="76" t="s">
        <v>287</v>
      </c>
      <c r="D7963" s="76" t="s">
        <v>5266</v>
      </c>
      <c r="E7963" s="76">
        <v>3784</v>
      </c>
      <c r="F7963" s="76">
        <v>3</v>
      </c>
      <c r="G7963" s="77">
        <v>5</v>
      </c>
      <c r="H7963" s="76" t="s">
        <v>3349</v>
      </c>
      <c r="I7963" s="77">
        <v>31.99</v>
      </c>
      <c r="J7963" s="2">
        <v>8</v>
      </c>
      <c r="K7963" s="119" cm="1">
        <f t="array" ref="K7963">ROUND(IF(C7963="Beer",SUM(LOOKUP(2,1/(SRP!$B$7:$B$9&lt;=E7963)/(SRP!$C$7:$C$9&gt;=E7963),SRP!$D$7:$D$9)*(G7963/100)*(E7963/1000)),IF(C7963="Spirits",SUM(LOOKUP(2,1/(SRP!$B$2:$B$6&lt;=E7963)/(SRP!$C$2:$C$6&gt;=E7963),SRP!$D$2:$D$6)*(G7963/100)*(E7963/1000)),IF(AND(C7963="Wine",D7963="Fortified Wines"),SUM(LOOKUP(2,1/(SRP!$B$20:$B$23&lt;=E7963)/(SRP!$C$20:$C$23&gt;=E7963),SRP!$D$20:$D$23)*(G7963/100)*(E7963/1000)),IF(C7963="Wine",SUM(LOOKUP(2,1/(SRP!$B$15:$B$19&lt;=E7963)/(SRP!$C$15:$C$19&gt;=E7963),SRP!$D$15:$D$19)*(G7963/100)*(E7963/1000)),IF(C7963="Ready to Drink",SUM(LOOKUP(2,1/(SRP!$B$10:$B$14&lt;=E7963)/(SRP!$C$10:$C$14&gt;=E7963),SRP!$D$10:$D$14)*(G7963/100)*(E7963/1000)),0))))),2)</f>
        <v>13.21</v>
      </c>
    </row>
    <row r="7964" spans="1:11" x14ac:dyDescent="0.35">
      <c r="A7964" s="2">
        <v>59335</v>
      </c>
      <c r="B7964" s="76" t="s">
        <v>6290</v>
      </c>
      <c r="C7964" s="76" t="s">
        <v>287</v>
      </c>
      <c r="D7964" s="76" t="s">
        <v>5266</v>
      </c>
      <c r="E7964" s="76">
        <v>3784</v>
      </c>
      <c r="F7964" s="76">
        <v>3</v>
      </c>
      <c r="G7964" s="77">
        <v>5</v>
      </c>
      <c r="H7964" s="76" t="s">
        <v>3349</v>
      </c>
      <c r="I7964" s="77">
        <v>31.99</v>
      </c>
      <c r="J7964" s="2">
        <v>8</v>
      </c>
      <c r="K7964" s="119" cm="1">
        <f t="array" ref="K7964">ROUND(IF(C7964="Beer",SUM(LOOKUP(2,1/(SRP!$B$7:$B$9&lt;=E7964)/(SRP!$C$7:$C$9&gt;=E7964),SRP!$D$7:$D$9)*(G7964/100)*(E7964/1000)),IF(C7964="Spirits",SUM(LOOKUP(2,1/(SRP!$B$2:$B$6&lt;=E7964)/(SRP!$C$2:$C$6&gt;=E7964),SRP!$D$2:$D$6)*(G7964/100)*(E7964/1000)),IF(AND(C7964="Wine",D7964="Fortified Wines"),SUM(LOOKUP(2,1/(SRP!$B$20:$B$23&lt;=E7964)/(SRP!$C$20:$C$23&gt;=E7964),SRP!$D$20:$D$23)*(G7964/100)*(E7964/1000)),IF(C7964="Wine",SUM(LOOKUP(2,1/(SRP!$B$15:$B$19&lt;=E7964)/(SRP!$C$15:$C$19&gt;=E7964),SRP!$D$15:$D$19)*(G7964/100)*(E7964/1000)),IF(C7964="Ready to Drink",SUM(LOOKUP(2,1/(SRP!$B$10:$B$14&lt;=E7964)/(SRP!$C$10:$C$14&gt;=E7964),SRP!$D$10:$D$14)*(G7964/100)*(E7964/1000)),0))))),2)</f>
        <v>13.21</v>
      </c>
    </row>
    <row r="7965" spans="1:11" x14ac:dyDescent="0.35">
      <c r="A7965" s="2">
        <v>59340</v>
      </c>
      <c r="B7965" s="76" t="s">
        <v>6289</v>
      </c>
      <c r="C7965" s="76" t="s">
        <v>287</v>
      </c>
      <c r="D7965" s="76" t="s">
        <v>5230</v>
      </c>
      <c r="E7965" s="76">
        <v>473</v>
      </c>
      <c r="F7965" s="76">
        <v>24</v>
      </c>
      <c r="G7965" s="77">
        <v>4.8</v>
      </c>
      <c r="H7965" s="76" t="s">
        <v>3334</v>
      </c>
      <c r="I7965" s="77">
        <v>4.1500000000000004</v>
      </c>
      <c r="J7965" s="2">
        <v>1</v>
      </c>
      <c r="K7965" s="119" cm="1">
        <f t="array" ref="K7965">ROUND(IF(C7965="Beer",SUM(LOOKUP(2,1/(SRP!$B$7:$B$9&lt;=E7965)/(SRP!$C$7:$C$9&gt;=E7965),SRP!$D$7:$D$9)*(G7965/100)*(E7965/1000)),IF(C7965="Spirits",SUM(LOOKUP(2,1/(SRP!$B$2:$B$6&lt;=E7965)/(SRP!$C$2:$C$6&gt;=E7965),SRP!$D$2:$D$6)*(G7965/100)*(E7965/1000)),IF(AND(C7965="Wine",D7965="Fortified Wines"),SUM(LOOKUP(2,1/(SRP!$B$20:$B$23&lt;=E7965)/(SRP!$C$20:$C$23&gt;=E7965),SRP!$D$20:$D$23)*(G7965/100)*(E7965/1000)),IF(C7965="Wine",SUM(LOOKUP(2,1/(SRP!$B$15:$B$19&lt;=E7965)/(SRP!$C$15:$C$19&gt;=E7965),SRP!$D$15:$D$19)*(G7965/100)*(E7965/1000)),IF(C7965="Ready to Drink",SUM(LOOKUP(2,1/(SRP!$B$10:$B$14&lt;=E7965)/(SRP!$C$10:$C$14&gt;=E7965),SRP!$D$10:$D$14)*(G7965/100)*(E7965/1000)),0))))),2)</f>
        <v>1.58</v>
      </c>
    </row>
    <row r="7966" spans="1:11" x14ac:dyDescent="0.35">
      <c r="A7966" s="2">
        <v>59340</v>
      </c>
      <c r="B7966" s="76" t="s">
        <v>6289</v>
      </c>
      <c r="C7966" s="76" t="s">
        <v>287</v>
      </c>
      <c r="D7966" s="76" t="s">
        <v>5230</v>
      </c>
      <c r="E7966" s="76">
        <v>473</v>
      </c>
      <c r="F7966" s="76">
        <v>24</v>
      </c>
      <c r="G7966" s="77">
        <v>4.8</v>
      </c>
      <c r="H7966" s="76" t="s">
        <v>3334</v>
      </c>
      <c r="I7966" s="77">
        <v>4.1500000000000004</v>
      </c>
      <c r="J7966" s="2">
        <v>1</v>
      </c>
      <c r="K7966" s="119" cm="1">
        <f t="array" ref="K7966">ROUND(IF(C7966="Beer",SUM(LOOKUP(2,1/(SRP!$B$7:$B$9&lt;=E7966)/(SRP!$C$7:$C$9&gt;=E7966),SRP!$D$7:$D$9)*(G7966/100)*(E7966/1000)),IF(C7966="Spirits",SUM(LOOKUP(2,1/(SRP!$B$2:$B$6&lt;=E7966)/(SRP!$C$2:$C$6&gt;=E7966),SRP!$D$2:$D$6)*(G7966/100)*(E7966/1000)),IF(AND(C7966="Wine",D7966="Fortified Wines"),SUM(LOOKUP(2,1/(SRP!$B$20:$B$23&lt;=E7966)/(SRP!$C$20:$C$23&gt;=E7966),SRP!$D$20:$D$23)*(G7966/100)*(E7966/1000)),IF(C7966="Wine",SUM(LOOKUP(2,1/(SRP!$B$15:$B$19&lt;=E7966)/(SRP!$C$15:$C$19&gt;=E7966),SRP!$D$15:$D$19)*(G7966/100)*(E7966/1000)),IF(C7966="Ready to Drink",SUM(LOOKUP(2,1/(SRP!$B$10:$B$14&lt;=E7966)/(SRP!$C$10:$C$14&gt;=E7966),SRP!$D$10:$D$14)*(G7966/100)*(E7966/1000)),0))))),2)</f>
        <v>1.58</v>
      </c>
    </row>
    <row r="7967" spans="1:11" x14ac:dyDescent="0.35">
      <c r="A7967" s="2">
        <v>59342</v>
      </c>
      <c r="B7967" s="76" t="s">
        <v>6498</v>
      </c>
      <c r="C7967" s="76" t="s">
        <v>5938</v>
      </c>
      <c r="D7967" s="76" t="s">
        <v>5746</v>
      </c>
      <c r="E7967" s="76">
        <v>4260</v>
      </c>
      <c r="F7967" s="76">
        <v>2</v>
      </c>
      <c r="G7967" s="77">
        <v>7</v>
      </c>
      <c r="H7967" s="76" t="s">
        <v>3301</v>
      </c>
      <c r="I7967" s="77">
        <v>29.99</v>
      </c>
      <c r="J7967" s="2">
        <v>12</v>
      </c>
      <c r="K7967" s="119" cm="1">
        <f t="array" ref="K7967">ROUND(IF(C7967="Beer",SUM(LOOKUP(2,1/(SRP!$B$7:$B$9&lt;=E7967)/(SRP!$C$7:$C$9&gt;=E7967),SRP!$D$7:$D$9)*(G7967/100)*(E7967/1000)),IF(C7967="Spirits",SUM(LOOKUP(2,1/(SRP!$B$2:$B$6&lt;=E7967)/(SRP!$C$2:$C$6&gt;=E7967),SRP!$D$2:$D$6)*(G7967/100)*(E7967/1000)),IF(AND(C7967="Wine",D7967="Fortified Wines"),SUM(LOOKUP(2,1/(SRP!$B$20:$B$23&lt;=E7967)/(SRP!$C$20:$C$23&gt;=E7967),SRP!$D$20:$D$23)*(G7967/100)*(E7967/1000)),IF(C7967="Wine",SUM(LOOKUP(2,1/(SRP!$B$15:$B$19&lt;=E7967)/(SRP!$C$15:$C$19&gt;=E7967),SRP!$D$15:$D$19)*(G7967/100)*(E7967/1000)),IF(C7967="Ready to Drink",SUM(LOOKUP(2,1/(SRP!$B$10:$B$14&lt;=E7967)/(SRP!$C$10:$C$14&gt;=E7967),SRP!$D$10:$D$14)*(G7967/100)*(E7967/1000)),0))))),2)</f>
        <v>20.82</v>
      </c>
    </row>
    <row r="7968" spans="1:11" x14ac:dyDescent="0.35">
      <c r="A7968" s="2">
        <v>59343</v>
      </c>
      <c r="B7968" s="76" t="s">
        <v>6499</v>
      </c>
      <c r="C7968" s="76" t="s">
        <v>286</v>
      </c>
      <c r="D7968" s="76" t="s">
        <v>5236</v>
      </c>
      <c r="E7968" s="76">
        <v>750</v>
      </c>
      <c r="F7968" s="76">
        <v>12</v>
      </c>
      <c r="G7968" s="77">
        <v>13.5</v>
      </c>
      <c r="H7968" s="76" t="s">
        <v>3308</v>
      </c>
      <c r="I7968" s="77">
        <v>22.99</v>
      </c>
      <c r="J7968" s="2">
        <v>1</v>
      </c>
      <c r="K7968" s="119" cm="1">
        <f t="array" ref="K7968">ROUND(IF(C7968="Beer",SUM(LOOKUP(2,1/(SRP!$B$7:$B$9&lt;=E7968)/(SRP!$C$7:$C$9&gt;=E7968),SRP!$D$7:$D$9)*(G7968/100)*(E7968/1000)),IF(C7968="Spirits",SUM(LOOKUP(2,1/(SRP!$B$2:$B$6&lt;=E7968)/(SRP!$C$2:$C$6&gt;=E7968),SRP!$D$2:$D$6)*(G7968/100)*(E7968/1000)),IF(AND(C7968="Wine",D7968="Fortified Wines"),SUM(LOOKUP(2,1/(SRP!$B$20:$B$23&lt;=E7968)/(SRP!$C$20:$C$23&gt;=E7968),SRP!$D$20:$D$23)*(G7968/100)*(E7968/1000)),IF(C7968="Wine",SUM(LOOKUP(2,1/(SRP!$B$15:$B$19&lt;=E7968)/(SRP!$C$15:$C$19&gt;=E7968),SRP!$D$15:$D$19)*(G7968/100)*(E7968/1000)),IF(C7968="Ready to Drink",SUM(LOOKUP(2,1/(SRP!$B$10:$B$14&lt;=E7968)/(SRP!$C$10:$C$14&gt;=E7968),SRP!$D$10:$D$14)*(G7968/100)*(E7968/1000)),0))))),2)</f>
        <v>7.07</v>
      </c>
    </row>
    <row r="7969" spans="1:11" x14ac:dyDescent="0.35">
      <c r="A7969" s="2">
        <v>59346</v>
      </c>
      <c r="B7969" s="76" t="s">
        <v>6500</v>
      </c>
      <c r="C7969" s="76" t="s">
        <v>286</v>
      </c>
      <c r="D7969" s="76" t="s">
        <v>5269</v>
      </c>
      <c r="E7969" s="76">
        <v>750</v>
      </c>
      <c r="F7969" s="76">
        <v>6</v>
      </c>
      <c r="G7969" s="77">
        <v>14.1</v>
      </c>
      <c r="H7969" s="76" t="s">
        <v>3348</v>
      </c>
      <c r="I7969" s="77">
        <v>68.989999999999995</v>
      </c>
      <c r="J7969" s="2">
        <v>1</v>
      </c>
      <c r="K7969" s="119" cm="1">
        <f t="array" ref="K7969">ROUND(IF(C7969="Beer",SUM(LOOKUP(2,1/(SRP!$B$7:$B$9&lt;=E7969)/(SRP!$C$7:$C$9&gt;=E7969),SRP!$D$7:$D$9)*(G7969/100)*(E7969/1000)),IF(C7969="Spirits",SUM(LOOKUP(2,1/(SRP!$B$2:$B$6&lt;=E7969)/(SRP!$C$2:$C$6&gt;=E7969),SRP!$D$2:$D$6)*(G7969/100)*(E7969/1000)),IF(AND(C7969="Wine",D7969="Fortified Wines"),SUM(LOOKUP(2,1/(SRP!$B$20:$B$23&lt;=E7969)/(SRP!$C$20:$C$23&gt;=E7969),SRP!$D$20:$D$23)*(G7969/100)*(E7969/1000)),IF(C7969="Wine",SUM(LOOKUP(2,1/(SRP!$B$15:$B$19&lt;=E7969)/(SRP!$C$15:$C$19&gt;=E7969),SRP!$D$15:$D$19)*(G7969/100)*(E7969/1000)),IF(C7969="Ready to Drink",SUM(LOOKUP(2,1/(SRP!$B$10:$B$14&lt;=E7969)/(SRP!$C$10:$C$14&gt;=E7969),SRP!$D$10:$D$14)*(G7969/100)*(E7969/1000)),0))))),2)</f>
        <v>7.38</v>
      </c>
    </row>
    <row r="7970" spans="1:11" x14ac:dyDescent="0.35">
      <c r="A7970" s="2">
        <v>59356</v>
      </c>
      <c r="B7970" s="76" t="s">
        <v>6288</v>
      </c>
      <c r="C7970" s="76" t="s">
        <v>287</v>
      </c>
      <c r="D7970" s="76" t="s">
        <v>5266</v>
      </c>
      <c r="E7970" s="76">
        <v>473</v>
      </c>
      <c r="F7970" s="76">
        <v>24</v>
      </c>
      <c r="G7970" s="77">
        <v>4.5</v>
      </c>
      <c r="H7970" s="76" t="s">
        <v>3380</v>
      </c>
      <c r="I7970" s="77">
        <v>4.49</v>
      </c>
      <c r="J7970" s="2">
        <v>1</v>
      </c>
      <c r="K7970" s="119" cm="1">
        <f t="array" ref="K7970">ROUND(IF(C7970="Beer",SUM(LOOKUP(2,1/(SRP!$B$7:$B$9&lt;=E7970)/(SRP!$C$7:$C$9&gt;=E7970),SRP!$D$7:$D$9)*(G7970/100)*(E7970/1000)),IF(C7970="Spirits",SUM(LOOKUP(2,1/(SRP!$B$2:$B$6&lt;=E7970)/(SRP!$C$2:$C$6&gt;=E7970),SRP!$D$2:$D$6)*(G7970/100)*(E7970/1000)),IF(AND(C7970="Wine",D7970="Fortified Wines"),SUM(LOOKUP(2,1/(SRP!$B$20:$B$23&lt;=E7970)/(SRP!$C$20:$C$23&gt;=E7970),SRP!$D$20:$D$23)*(G7970/100)*(E7970/1000)),IF(C7970="Wine",SUM(LOOKUP(2,1/(SRP!$B$15:$B$19&lt;=E7970)/(SRP!$C$15:$C$19&gt;=E7970),SRP!$D$15:$D$19)*(G7970/100)*(E7970/1000)),IF(C7970="Ready to Drink",SUM(LOOKUP(2,1/(SRP!$B$10:$B$14&lt;=E7970)/(SRP!$C$10:$C$14&gt;=E7970),SRP!$D$10:$D$14)*(G7970/100)*(E7970/1000)),0))))),2)</f>
        <v>1.49</v>
      </c>
    </row>
    <row r="7971" spans="1:11" x14ac:dyDescent="0.35">
      <c r="A7971" s="2">
        <v>59356</v>
      </c>
      <c r="B7971" s="76" t="s">
        <v>6288</v>
      </c>
      <c r="C7971" s="76" t="s">
        <v>287</v>
      </c>
      <c r="D7971" s="76" t="s">
        <v>5266</v>
      </c>
      <c r="E7971" s="76">
        <v>473</v>
      </c>
      <c r="F7971" s="76">
        <v>24</v>
      </c>
      <c r="G7971" s="77">
        <v>4.5</v>
      </c>
      <c r="H7971" s="76" t="s">
        <v>3380</v>
      </c>
      <c r="I7971" s="77">
        <v>4.49</v>
      </c>
      <c r="J7971" s="2">
        <v>1</v>
      </c>
      <c r="K7971" s="119" cm="1">
        <f t="array" ref="K7971">ROUND(IF(C7971="Beer",SUM(LOOKUP(2,1/(SRP!$B$7:$B$9&lt;=E7971)/(SRP!$C$7:$C$9&gt;=E7971),SRP!$D$7:$D$9)*(G7971/100)*(E7971/1000)),IF(C7971="Spirits",SUM(LOOKUP(2,1/(SRP!$B$2:$B$6&lt;=E7971)/(SRP!$C$2:$C$6&gt;=E7971),SRP!$D$2:$D$6)*(G7971/100)*(E7971/1000)),IF(AND(C7971="Wine",D7971="Fortified Wines"),SUM(LOOKUP(2,1/(SRP!$B$20:$B$23&lt;=E7971)/(SRP!$C$20:$C$23&gt;=E7971),SRP!$D$20:$D$23)*(G7971/100)*(E7971/1000)),IF(C7971="Wine",SUM(LOOKUP(2,1/(SRP!$B$15:$B$19&lt;=E7971)/(SRP!$C$15:$C$19&gt;=E7971),SRP!$D$15:$D$19)*(G7971/100)*(E7971/1000)),IF(C7971="Ready to Drink",SUM(LOOKUP(2,1/(SRP!$B$10:$B$14&lt;=E7971)/(SRP!$C$10:$C$14&gt;=E7971),SRP!$D$10:$D$14)*(G7971/100)*(E7971/1000)),0))))),2)</f>
        <v>1.49</v>
      </c>
    </row>
    <row r="7972" spans="1:11" x14ac:dyDescent="0.35">
      <c r="A7972" s="2">
        <v>59357</v>
      </c>
      <c r="B7972" s="76" t="s">
        <v>6501</v>
      </c>
      <c r="C7972" s="76" t="s">
        <v>286</v>
      </c>
      <c r="D7972" s="76" t="s">
        <v>5247</v>
      </c>
      <c r="E7972" s="76">
        <v>750</v>
      </c>
      <c r="F7972" s="76">
        <v>12</v>
      </c>
      <c r="G7972" s="77">
        <v>14.5</v>
      </c>
      <c r="H7972" s="76" t="s">
        <v>3300</v>
      </c>
      <c r="I7972" s="77">
        <v>38.99</v>
      </c>
      <c r="J7972" s="2">
        <v>1</v>
      </c>
      <c r="K7972" s="119" cm="1">
        <f t="array" ref="K7972">ROUND(IF(C7972="Beer",SUM(LOOKUP(2,1/(SRP!$B$7:$B$9&lt;=E7972)/(SRP!$C$7:$C$9&gt;=E7972),SRP!$D$7:$D$9)*(G7972/100)*(E7972/1000)),IF(C7972="Spirits",SUM(LOOKUP(2,1/(SRP!$B$2:$B$6&lt;=E7972)/(SRP!$C$2:$C$6&gt;=E7972),SRP!$D$2:$D$6)*(G7972/100)*(E7972/1000)),IF(AND(C7972="Wine",D7972="Fortified Wines"),SUM(LOOKUP(2,1/(SRP!$B$20:$B$23&lt;=E7972)/(SRP!$C$20:$C$23&gt;=E7972),SRP!$D$20:$D$23)*(G7972/100)*(E7972/1000)),IF(C7972="Wine",SUM(LOOKUP(2,1/(SRP!$B$15:$B$19&lt;=E7972)/(SRP!$C$15:$C$19&gt;=E7972),SRP!$D$15:$D$19)*(G7972/100)*(E7972/1000)),IF(C7972="Ready to Drink",SUM(LOOKUP(2,1/(SRP!$B$10:$B$14&lt;=E7972)/(SRP!$C$10:$C$14&gt;=E7972),SRP!$D$10:$D$14)*(G7972/100)*(E7972/1000)),0))))),2)</f>
        <v>7.59</v>
      </c>
    </row>
    <row r="7973" spans="1:11" x14ac:dyDescent="0.35">
      <c r="A7973" s="2">
        <v>59358</v>
      </c>
      <c r="B7973" s="76" t="s">
        <v>6502</v>
      </c>
      <c r="C7973" s="76" t="s">
        <v>287</v>
      </c>
      <c r="D7973" s="76" t="s">
        <v>5240</v>
      </c>
      <c r="E7973" s="76">
        <v>8520</v>
      </c>
      <c r="F7973" s="76">
        <v>1</v>
      </c>
      <c r="G7973" s="77">
        <v>6</v>
      </c>
      <c r="H7973" s="76" t="s">
        <v>3900</v>
      </c>
      <c r="I7973" s="77">
        <v>93.36</v>
      </c>
      <c r="J7973" s="2">
        <v>24</v>
      </c>
      <c r="K7973" s="119" cm="1">
        <f t="array" ref="K7973">ROUND(IF(C7973="Beer",SUM(LOOKUP(2,1/(SRP!$B$7:$B$9&lt;=E7973)/(SRP!$C$7:$C$9&gt;=E7973),SRP!$D$7:$D$9)*(G7973/100)*(E7973/1000)),IF(C7973="Spirits",SUM(LOOKUP(2,1/(SRP!$B$2:$B$6&lt;=E7973)/(SRP!$C$2:$C$6&gt;=E7973),SRP!$D$2:$D$6)*(G7973/100)*(E7973/1000)),IF(AND(C7973="Wine",D7973="Fortified Wines"),SUM(LOOKUP(2,1/(SRP!$B$20:$B$23&lt;=E7973)/(SRP!$C$20:$C$23&gt;=E7973),SRP!$D$20:$D$23)*(G7973/100)*(E7973/1000)),IF(C7973="Wine",SUM(LOOKUP(2,1/(SRP!$B$15:$B$19&lt;=E7973)/(SRP!$C$15:$C$19&gt;=E7973),SRP!$D$15:$D$19)*(G7973/100)*(E7973/1000)),IF(C7973="Ready to Drink",SUM(LOOKUP(2,1/(SRP!$B$10:$B$14&lt;=E7973)/(SRP!$C$10:$C$14&gt;=E7973),SRP!$D$10:$D$14)*(G7973/100)*(E7973/1000)),0))))),2)</f>
        <v>35.69</v>
      </c>
    </row>
    <row r="7974" spans="1:11" x14ac:dyDescent="0.35">
      <c r="A7974" s="2">
        <v>59358</v>
      </c>
      <c r="B7974" s="76" t="s">
        <v>6502</v>
      </c>
      <c r="C7974" s="76" t="s">
        <v>287</v>
      </c>
      <c r="D7974" s="76" t="s">
        <v>5240</v>
      </c>
      <c r="E7974" s="76">
        <v>8520</v>
      </c>
      <c r="F7974" s="76">
        <v>1</v>
      </c>
      <c r="G7974" s="77">
        <v>6</v>
      </c>
      <c r="H7974" s="76" t="s">
        <v>3900</v>
      </c>
      <c r="I7974" s="77">
        <v>93.36</v>
      </c>
      <c r="J7974" s="2">
        <v>24</v>
      </c>
      <c r="K7974" s="119" cm="1">
        <f t="array" ref="K7974">ROUND(IF(C7974="Beer",SUM(LOOKUP(2,1/(SRP!$B$7:$B$9&lt;=E7974)/(SRP!$C$7:$C$9&gt;=E7974),SRP!$D$7:$D$9)*(G7974/100)*(E7974/1000)),IF(C7974="Spirits",SUM(LOOKUP(2,1/(SRP!$B$2:$B$6&lt;=E7974)/(SRP!$C$2:$C$6&gt;=E7974),SRP!$D$2:$D$6)*(G7974/100)*(E7974/1000)),IF(AND(C7974="Wine",D7974="Fortified Wines"),SUM(LOOKUP(2,1/(SRP!$B$20:$B$23&lt;=E7974)/(SRP!$C$20:$C$23&gt;=E7974),SRP!$D$20:$D$23)*(G7974/100)*(E7974/1000)),IF(C7974="Wine",SUM(LOOKUP(2,1/(SRP!$B$15:$B$19&lt;=E7974)/(SRP!$C$15:$C$19&gt;=E7974),SRP!$D$15:$D$19)*(G7974/100)*(E7974/1000)),IF(C7974="Ready to Drink",SUM(LOOKUP(2,1/(SRP!$B$10:$B$14&lt;=E7974)/(SRP!$C$10:$C$14&gt;=E7974),SRP!$D$10:$D$14)*(G7974/100)*(E7974/1000)),0))))),2)</f>
        <v>35.69</v>
      </c>
    </row>
    <row r="7975" spans="1:11" x14ac:dyDescent="0.35">
      <c r="A7975" s="2">
        <v>59359</v>
      </c>
      <c r="B7975" s="76" t="s">
        <v>6503</v>
      </c>
      <c r="C7975" s="76" t="s">
        <v>286</v>
      </c>
      <c r="D7975" s="76" t="s">
        <v>5264</v>
      </c>
      <c r="E7975" s="76">
        <v>750</v>
      </c>
      <c r="F7975" s="76">
        <v>12</v>
      </c>
      <c r="G7975" s="77">
        <v>11</v>
      </c>
      <c r="H7975" s="76" t="s">
        <v>3300</v>
      </c>
      <c r="I7975" s="77">
        <v>29.99</v>
      </c>
      <c r="J7975" s="2">
        <v>1</v>
      </c>
      <c r="K7975" s="119" cm="1">
        <f t="array" ref="K7975">ROUND(IF(C7975="Beer",SUM(LOOKUP(2,1/(SRP!$B$7:$B$9&lt;=E7975)/(SRP!$C$7:$C$9&gt;=E7975),SRP!$D$7:$D$9)*(G7975/100)*(E7975/1000)),IF(C7975="Spirits",SUM(LOOKUP(2,1/(SRP!$B$2:$B$6&lt;=E7975)/(SRP!$C$2:$C$6&gt;=E7975),SRP!$D$2:$D$6)*(G7975/100)*(E7975/1000)),IF(AND(C7975="Wine",D7975="Fortified Wines"),SUM(LOOKUP(2,1/(SRP!$B$20:$B$23&lt;=E7975)/(SRP!$C$20:$C$23&gt;=E7975),SRP!$D$20:$D$23)*(G7975/100)*(E7975/1000)),IF(C7975="Wine",SUM(LOOKUP(2,1/(SRP!$B$15:$B$19&lt;=E7975)/(SRP!$C$15:$C$19&gt;=E7975),SRP!$D$15:$D$19)*(G7975/100)*(E7975/1000)),IF(C7975="Ready to Drink",SUM(LOOKUP(2,1/(SRP!$B$10:$B$14&lt;=E7975)/(SRP!$C$10:$C$14&gt;=E7975),SRP!$D$10:$D$14)*(G7975/100)*(E7975/1000)),0))))),2)</f>
        <v>5.76</v>
      </c>
    </row>
    <row r="7976" spans="1:11" x14ac:dyDescent="0.35">
      <c r="A7976" s="2">
        <v>59360</v>
      </c>
      <c r="B7976" s="76" t="s">
        <v>6504</v>
      </c>
      <c r="C7976" s="76" t="s">
        <v>287</v>
      </c>
      <c r="D7976" s="76" t="s">
        <v>5266</v>
      </c>
      <c r="E7976" s="76">
        <v>473</v>
      </c>
      <c r="F7976" s="76">
        <v>24</v>
      </c>
      <c r="G7976" s="77">
        <v>4.9000000000000004</v>
      </c>
      <c r="H7976" s="76" t="s">
        <v>3349</v>
      </c>
      <c r="I7976" s="77">
        <v>4.25</v>
      </c>
      <c r="J7976" s="2">
        <v>1</v>
      </c>
      <c r="K7976" s="119" cm="1">
        <f t="array" ref="K7976">ROUND(IF(C7976="Beer",SUM(LOOKUP(2,1/(SRP!$B$7:$B$9&lt;=E7976)/(SRP!$C$7:$C$9&gt;=E7976),SRP!$D$7:$D$9)*(G7976/100)*(E7976/1000)),IF(C7976="Spirits",SUM(LOOKUP(2,1/(SRP!$B$2:$B$6&lt;=E7976)/(SRP!$C$2:$C$6&gt;=E7976),SRP!$D$2:$D$6)*(G7976/100)*(E7976/1000)),IF(AND(C7976="Wine",D7976="Fortified Wines"),SUM(LOOKUP(2,1/(SRP!$B$20:$B$23&lt;=E7976)/(SRP!$C$20:$C$23&gt;=E7976),SRP!$D$20:$D$23)*(G7976/100)*(E7976/1000)),IF(C7976="Wine",SUM(LOOKUP(2,1/(SRP!$B$15:$B$19&lt;=E7976)/(SRP!$C$15:$C$19&gt;=E7976),SRP!$D$15:$D$19)*(G7976/100)*(E7976/1000)),IF(C7976="Ready to Drink",SUM(LOOKUP(2,1/(SRP!$B$10:$B$14&lt;=E7976)/(SRP!$C$10:$C$14&gt;=E7976),SRP!$D$10:$D$14)*(G7976/100)*(E7976/1000)),0))))),2)</f>
        <v>1.62</v>
      </c>
    </row>
    <row r="7977" spans="1:11" x14ac:dyDescent="0.35">
      <c r="A7977" s="2">
        <v>59360</v>
      </c>
      <c r="B7977" s="76" t="s">
        <v>6504</v>
      </c>
      <c r="C7977" s="76" t="s">
        <v>287</v>
      </c>
      <c r="D7977" s="76" t="s">
        <v>5266</v>
      </c>
      <c r="E7977" s="76">
        <v>473</v>
      </c>
      <c r="F7977" s="76">
        <v>24</v>
      </c>
      <c r="G7977" s="77">
        <v>4.9000000000000004</v>
      </c>
      <c r="H7977" s="76" t="s">
        <v>3349</v>
      </c>
      <c r="I7977" s="77">
        <v>4.25</v>
      </c>
      <c r="J7977" s="2">
        <v>1</v>
      </c>
      <c r="K7977" s="119" cm="1">
        <f t="array" ref="K7977">ROUND(IF(C7977="Beer",SUM(LOOKUP(2,1/(SRP!$B$7:$B$9&lt;=E7977)/(SRP!$C$7:$C$9&gt;=E7977),SRP!$D$7:$D$9)*(G7977/100)*(E7977/1000)),IF(C7977="Spirits",SUM(LOOKUP(2,1/(SRP!$B$2:$B$6&lt;=E7977)/(SRP!$C$2:$C$6&gt;=E7977),SRP!$D$2:$D$6)*(G7977/100)*(E7977/1000)),IF(AND(C7977="Wine",D7977="Fortified Wines"),SUM(LOOKUP(2,1/(SRP!$B$20:$B$23&lt;=E7977)/(SRP!$C$20:$C$23&gt;=E7977),SRP!$D$20:$D$23)*(G7977/100)*(E7977/1000)),IF(C7977="Wine",SUM(LOOKUP(2,1/(SRP!$B$15:$B$19&lt;=E7977)/(SRP!$C$15:$C$19&gt;=E7977),SRP!$D$15:$D$19)*(G7977/100)*(E7977/1000)),IF(C7977="Ready to Drink",SUM(LOOKUP(2,1/(SRP!$B$10:$B$14&lt;=E7977)/(SRP!$C$10:$C$14&gt;=E7977),SRP!$D$10:$D$14)*(G7977/100)*(E7977/1000)),0))))),2)</f>
        <v>1.62</v>
      </c>
    </row>
    <row r="7978" spans="1:11" x14ac:dyDescent="0.35">
      <c r="A7978" s="2">
        <v>59365</v>
      </c>
      <c r="B7978" s="76" t="s">
        <v>6776</v>
      </c>
      <c r="C7978" s="76" t="s">
        <v>286</v>
      </c>
      <c r="D7978" s="76" t="s">
        <v>5269</v>
      </c>
      <c r="E7978" s="76">
        <v>750</v>
      </c>
      <c r="F7978" s="76">
        <v>12</v>
      </c>
      <c r="G7978" s="77">
        <v>14.5</v>
      </c>
      <c r="H7978" s="76" t="s">
        <v>3300</v>
      </c>
      <c r="I7978" s="77">
        <v>29.99</v>
      </c>
      <c r="J7978" s="2">
        <v>1</v>
      </c>
      <c r="K7978" s="119" cm="1">
        <f t="array" ref="K7978">ROUND(IF(C7978="Beer",SUM(LOOKUP(2,1/(SRP!$B$7:$B$9&lt;=E7978)/(SRP!$C$7:$C$9&gt;=E7978),SRP!$D$7:$D$9)*(G7978/100)*(E7978/1000)),IF(C7978="Spirits",SUM(LOOKUP(2,1/(SRP!$B$2:$B$6&lt;=E7978)/(SRP!$C$2:$C$6&gt;=E7978),SRP!$D$2:$D$6)*(G7978/100)*(E7978/1000)),IF(AND(C7978="Wine",D7978="Fortified Wines"),SUM(LOOKUP(2,1/(SRP!$B$20:$B$23&lt;=E7978)/(SRP!$C$20:$C$23&gt;=E7978),SRP!$D$20:$D$23)*(G7978/100)*(E7978/1000)),IF(C7978="Wine",SUM(LOOKUP(2,1/(SRP!$B$15:$B$19&lt;=E7978)/(SRP!$C$15:$C$19&gt;=E7978),SRP!$D$15:$D$19)*(G7978/100)*(E7978/1000)),IF(C7978="Ready to Drink",SUM(LOOKUP(2,1/(SRP!$B$10:$B$14&lt;=E7978)/(SRP!$C$10:$C$14&gt;=E7978),SRP!$D$10:$D$14)*(G7978/100)*(E7978/1000)),0))))),2)</f>
        <v>7.59</v>
      </c>
    </row>
    <row r="7979" spans="1:11" x14ac:dyDescent="0.35">
      <c r="A7979" s="2">
        <v>59371</v>
      </c>
      <c r="B7979" s="76" t="s">
        <v>6505</v>
      </c>
      <c r="C7979" s="76" t="s">
        <v>286</v>
      </c>
      <c r="D7979" s="76" t="s">
        <v>5247</v>
      </c>
      <c r="E7979" s="76">
        <v>750</v>
      </c>
      <c r="F7979" s="76">
        <v>12</v>
      </c>
      <c r="G7979" s="77">
        <v>13.5</v>
      </c>
      <c r="H7979" s="76" t="s">
        <v>3303</v>
      </c>
      <c r="I7979" s="77">
        <v>24.99</v>
      </c>
      <c r="J7979" s="2">
        <v>1</v>
      </c>
      <c r="K7979" s="119" cm="1">
        <f t="array" ref="K7979">ROUND(IF(C7979="Beer",SUM(LOOKUP(2,1/(SRP!$B$7:$B$9&lt;=E7979)/(SRP!$C$7:$C$9&gt;=E7979),SRP!$D$7:$D$9)*(G7979/100)*(E7979/1000)),IF(C7979="Spirits",SUM(LOOKUP(2,1/(SRP!$B$2:$B$6&lt;=E7979)/(SRP!$C$2:$C$6&gt;=E7979),SRP!$D$2:$D$6)*(G7979/100)*(E7979/1000)),IF(AND(C7979="Wine",D7979="Fortified Wines"),SUM(LOOKUP(2,1/(SRP!$B$20:$B$23&lt;=E7979)/(SRP!$C$20:$C$23&gt;=E7979),SRP!$D$20:$D$23)*(G7979/100)*(E7979/1000)),IF(C7979="Wine",SUM(LOOKUP(2,1/(SRP!$B$15:$B$19&lt;=E7979)/(SRP!$C$15:$C$19&gt;=E7979),SRP!$D$15:$D$19)*(G7979/100)*(E7979/1000)),IF(C7979="Ready to Drink",SUM(LOOKUP(2,1/(SRP!$B$10:$B$14&lt;=E7979)/(SRP!$C$10:$C$14&gt;=E7979),SRP!$D$10:$D$14)*(G7979/100)*(E7979/1000)),0))))),2)</f>
        <v>7.07</v>
      </c>
    </row>
    <row r="7980" spans="1:11" x14ac:dyDescent="0.35">
      <c r="A7980" s="2">
        <v>59372</v>
      </c>
      <c r="B7980" s="76" t="s">
        <v>6506</v>
      </c>
      <c r="C7980" s="76" t="s">
        <v>287</v>
      </c>
      <c r="D7980" s="76" t="s">
        <v>5230</v>
      </c>
      <c r="E7980" s="76">
        <v>473</v>
      </c>
      <c r="F7980" s="76">
        <v>24</v>
      </c>
      <c r="G7980" s="77">
        <v>5.2</v>
      </c>
      <c r="H7980" s="76" t="s">
        <v>3377</v>
      </c>
      <c r="I7980" s="77">
        <v>4.1500000000000004</v>
      </c>
      <c r="J7980" s="2">
        <v>1</v>
      </c>
      <c r="K7980" s="119" cm="1">
        <f t="array" ref="K7980">ROUND(IF(C7980="Beer",SUM(LOOKUP(2,1/(SRP!$B$7:$B$9&lt;=E7980)/(SRP!$C$7:$C$9&gt;=E7980),SRP!$D$7:$D$9)*(G7980/100)*(E7980/1000)),IF(C7980="Spirits",SUM(LOOKUP(2,1/(SRP!$B$2:$B$6&lt;=E7980)/(SRP!$C$2:$C$6&gt;=E7980),SRP!$D$2:$D$6)*(G7980/100)*(E7980/1000)),IF(AND(C7980="Wine",D7980="Fortified Wines"),SUM(LOOKUP(2,1/(SRP!$B$20:$B$23&lt;=E7980)/(SRP!$C$20:$C$23&gt;=E7980),SRP!$D$20:$D$23)*(G7980/100)*(E7980/1000)),IF(C7980="Wine",SUM(LOOKUP(2,1/(SRP!$B$15:$B$19&lt;=E7980)/(SRP!$C$15:$C$19&gt;=E7980),SRP!$D$15:$D$19)*(G7980/100)*(E7980/1000)),IF(C7980="Ready to Drink",SUM(LOOKUP(2,1/(SRP!$B$10:$B$14&lt;=E7980)/(SRP!$C$10:$C$14&gt;=E7980),SRP!$D$10:$D$14)*(G7980/100)*(E7980/1000)),0))))),2)</f>
        <v>1.72</v>
      </c>
    </row>
    <row r="7981" spans="1:11" x14ac:dyDescent="0.35">
      <c r="A7981" s="2">
        <v>59372</v>
      </c>
      <c r="B7981" s="76" t="s">
        <v>6506</v>
      </c>
      <c r="C7981" s="76" t="s">
        <v>287</v>
      </c>
      <c r="D7981" s="76" t="s">
        <v>5230</v>
      </c>
      <c r="E7981" s="76">
        <v>473</v>
      </c>
      <c r="F7981" s="76">
        <v>24</v>
      </c>
      <c r="G7981" s="77">
        <v>5.2</v>
      </c>
      <c r="H7981" s="76" t="s">
        <v>3377</v>
      </c>
      <c r="I7981" s="77">
        <v>4.1500000000000004</v>
      </c>
      <c r="J7981" s="2">
        <v>1</v>
      </c>
      <c r="K7981" s="119" cm="1">
        <f t="array" ref="K7981">ROUND(IF(C7981="Beer",SUM(LOOKUP(2,1/(SRP!$B$7:$B$9&lt;=E7981)/(SRP!$C$7:$C$9&gt;=E7981),SRP!$D$7:$D$9)*(G7981/100)*(E7981/1000)),IF(C7981="Spirits",SUM(LOOKUP(2,1/(SRP!$B$2:$B$6&lt;=E7981)/(SRP!$C$2:$C$6&gt;=E7981),SRP!$D$2:$D$6)*(G7981/100)*(E7981/1000)),IF(AND(C7981="Wine",D7981="Fortified Wines"),SUM(LOOKUP(2,1/(SRP!$B$20:$B$23&lt;=E7981)/(SRP!$C$20:$C$23&gt;=E7981),SRP!$D$20:$D$23)*(G7981/100)*(E7981/1000)),IF(C7981="Wine",SUM(LOOKUP(2,1/(SRP!$B$15:$B$19&lt;=E7981)/(SRP!$C$15:$C$19&gt;=E7981),SRP!$D$15:$D$19)*(G7981/100)*(E7981/1000)),IF(C7981="Ready to Drink",SUM(LOOKUP(2,1/(SRP!$B$10:$B$14&lt;=E7981)/(SRP!$C$10:$C$14&gt;=E7981),SRP!$D$10:$D$14)*(G7981/100)*(E7981/1000)),0))))),2)</f>
        <v>1.72</v>
      </c>
    </row>
    <row r="7982" spans="1:11" x14ac:dyDescent="0.35">
      <c r="A7982" s="2">
        <v>59375</v>
      </c>
      <c r="B7982" s="76" t="s">
        <v>6507</v>
      </c>
      <c r="C7982" s="76" t="s">
        <v>286</v>
      </c>
      <c r="D7982" s="76" t="s">
        <v>5264</v>
      </c>
      <c r="E7982" s="76">
        <v>750</v>
      </c>
      <c r="F7982" s="76">
        <v>12</v>
      </c>
      <c r="G7982" s="77">
        <v>13.5</v>
      </c>
      <c r="H7982" s="76" t="s">
        <v>3303</v>
      </c>
      <c r="I7982" s="77">
        <v>23.99</v>
      </c>
      <c r="J7982" s="2">
        <v>1</v>
      </c>
      <c r="K7982" s="119" cm="1">
        <f t="array" ref="K7982">ROUND(IF(C7982="Beer",SUM(LOOKUP(2,1/(SRP!$B$7:$B$9&lt;=E7982)/(SRP!$C$7:$C$9&gt;=E7982),SRP!$D$7:$D$9)*(G7982/100)*(E7982/1000)),IF(C7982="Spirits",SUM(LOOKUP(2,1/(SRP!$B$2:$B$6&lt;=E7982)/(SRP!$C$2:$C$6&gt;=E7982),SRP!$D$2:$D$6)*(G7982/100)*(E7982/1000)),IF(AND(C7982="Wine",D7982="Fortified Wines"),SUM(LOOKUP(2,1/(SRP!$B$20:$B$23&lt;=E7982)/(SRP!$C$20:$C$23&gt;=E7982),SRP!$D$20:$D$23)*(G7982/100)*(E7982/1000)),IF(C7982="Wine",SUM(LOOKUP(2,1/(SRP!$B$15:$B$19&lt;=E7982)/(SRP!$C$15:$C$19&gt;=E7982),SRP!$D$15:$D$19)*(G7982/100)*(E7982/1000)),IF(C7982="Ready to Drink",SUM(LOOKUP(2,1/(SRP!$B$10:$B$14&lt;=E7982)/(SRP!$C$10:$C$14&gt;=E7982),SRP!$D$10:$D$14)*(G7982/100)*(E7982/1000)),0))))),2)</f>
        <v>7.07</v>
      </c>
    </row>
    <row r="7983" spans="1:11" x14ac:dyDescent="0.35">
      <c r="A7983" s="2">
        <v>59377</v>
      </c>
      <c r="B7983" s="76" t="s">
        <v>6508</v>
      </c>
      <c r="C7983" s="76" t="s">
        <v>287</v>
      </c>
      <c r="D7983" s="76" t="s">
        <v>5266</v>
      </c>
      <c r="E7983" s="76">
        <v>4260</v>
      </c>
      <c r="F7983" s="76">
        <v>2</v>
      </c>
      <c r="G7983" s="77">
        <v>5</v>
      </c>
      <c r="H7983" s="76" t="s">
        <v>4070</v>
      </c>
      <c r="I7983" s="77">
        <v>34.99</v>
      </c>
      <c r="J7983" s="2">
        <v>12</v>
      </c>
      <c r="K7983" s="119" cm="1">
        <f t="array" ref="K7983">ROUND(IF(C7983="Beer",SUM(LOOKUP(2,1/(SRP!$B$7:$B$9&lt;=E7983)/(SRP!$C$7:$C$9&gt;=E7983),SRP!$D$7:$D$9)*(G7983/100)*(E7983/1000)),IF(C7983="Spirits",SUM(LOOKUP(2,1/(SRP!$B$2:$B$6&lt;=E7983)/(SRP!$C$2:$C$6&gt;=E7983),SRP!$D$2:$D$6)*(G7983/100)*(E7983/1000)),IF(AND(C7983="Wine",D7983="Fortified Wines"),SUM(LOOKUP(2,1/(SRP!$B$20:$B$23&lt;=E7983)/(SRP!$C$20:$C$23&gt;=E7983),SRP!$D$20:$D$23)*(G7983/100)*(E7983/1000)),IF(C7983="Wine",SUM(LOOKUP(2,1/(SRP!$B$15:$B$19&lt;=E7983)/(SRP!$C$15:$C$19&gt;=E7983),SRP!$D$15:$D$19)*(G7983/100)*(E7983/1000)),IF(C7983="Ready to Drink",SUM(LOOKUP(2,1/(SRP!$B$10:$B$14&lt;=E7983)/(SRP!$C$10:$C$14&gt;=E7983),SRP!$D$10:$D$14)*(G7983/100)*(E7983/1000)),0))))),2)</f>
        <v>14.87</v>
      </c>
    </row>
    <row r="7984" spans="1:11" x14ac:dyDescent="0.35">
      <c r="A7984" s="2">
        <v>59377</v>
      </c>
      <c r="B7984" s="76" t="s">
        <v>6508</v>
      </c>
      <c r="C7984" s="76" t="s">
        <v>287</v>
      </c>
      <c r="D7984" s="76" t="s">
        <v>5266</v>
      </c>
      <c r="E7984" s="76">
        <v>4260</v>
      </c>
      <c r="F7984" s="76">
        <v>2</v>
      </c>
      <c r="G7984" s="77">
        <v>5</v>
      </c>
      <c r="H7984" s="76" t="s">
        <v>4070</v>
      </c>
      <c r="I7984" s="77">
        <v>34.99</v>
      </c>
      <c r="J7984" s="2">
        <v>12</v>
      </c>
      <c r="K7984" s="119" cm="1">
        <f t="array" ref="K7984">ROUND(IF(C7984="Beer",SUM(LOOKUP(2,1/(SRP!$B$7:$B$9&lt;=E7984)/(SRP!$C$7:$C$9&gt;=E7984),SRP!$D$7:$D$9)*(G7984/100)*(E7984/1000)),IF(C7984="Spirits",SUM(LOOKUP(2,1/(SRP!$B$2:$B$6&lt;=E7984)/(SRP!$C$2:$C$6&gt;=E7984),SRP!$D$2:$D$6)*(G7984/100)*(E7984/1000)),IF(AND(C7984="Wine",D7984="Fortified Wines"),SUM(LOOKUP(2,1/(SRP!$B$20:$B$23&lt;=E7984)/(SRP!$C$20:$C$23&gt;=E7984),SRP!$D$20:$D$23)*(G7984/100)*(E7984/1000)),IF(C7984="Wine",SUM(LOOKUP(2,1/(SRP!$B$15:$B$19&lt;=E7984)/(SRP!$C$15:$C$19&gt;=E7984),SRP!$D$15:$D$19)*(G7984/100)*(E7984/1000)),IF(C7984="Ready to Drink",SUM(LOOKUP(2,1/(SRP!$B$10:$B$14&lt;=E7984)/(SRP!$C$10:$C$14&gt;=E7984),SRP!$D$10:$D$14)*(G7984/100)*(E7984/1000)),0))))),2)</f>
        <v>14.87</v>
      </c>
    </row>
    <row r="7985" spans="1:11" x14ac:dyDescent="0.35">
      <c r="A7985" s="2">
        <v>59404</v>
      </c>
      <c r="B7985" s="76" t="s">
        <v>6509</v>
      </c>
      <c r="C7985" s="76" t="s">
        <v>286</v>
      </c>
      <c r="D7985" s="76" t="s">
        <v>5269</v>
      </c>
      <c r="E7985" s="76">
        <v>750</v>
      </c>
      <c r="F7985" s="76">
        <v>12</v>
      </c>
      <c r="G7985" s="77">
        <v>8</v>
      </c>
      <c r="H7985" s="76" t="s">
        <v>5939</v>
      </c>
      <c r="I7985" s="77">
        <v>24.99</v>
      </c>
      <c r="J7985" s="2">
        <v>1</v>
      </c>
      <c r="K7985" s="119" cm="1">
        <f t="array" ref="K7985">ROUND(IF(C7985="Beer",SUM(LOOKUP(2,1/(SRP!$B$7:$B$9&lt;=E7985)/(SRP!$C$7:$C$9&gt;=E7985),SRP!$D$7:$D$9)*(G7985/100)*(E7985/1000)),IF(C7985="Spirits",SUM(LOOKUP(2,1/(SRP!$B$2:$B$6&lt;=E7985)/(SRP!$C$2:$C$6&gt;=E7985),SRP!$D$2:$D$6)*(G7985/100)*(E7985/1000)),IF(AND(C7985="Wine",D7985="Fortified Wines"),SUM(LOOKUP(2,1/(SRP!$B$20:$B$23&lt;=E7985)/(SRP!$C$20:$C$23&gt;=E7985),SRP!$D$20:$D$23)*(G7985/100)*(E7985/1000)),IF(C7985="Wine",SUM(LOOKUP(2,1/(SRP!$B$15:$B$19&lt;=E7985)/(SRP!$C$15:$C$19&gt;=E7985),SRP!$D$15:$D$19)*(G7985/100)*(E7985/1000)),IF(C7985="Ready to Drink",SUM(LOOKUP(2,1/(SRP!$B$10:$B$14&lt;=E7985)/(SRP!$C$10:$C$14&gt;=E7985),SRP!$D$10:$D$14)*(G7985/100)*(E7985/1000)),0))))),2)</f>
        <v>4.1900000000000004</v>
      </c>
    </row>
    <row r="7986" spans="1:11" x14ac:dyDescent="0.35">
      <c r="A7986" s="2">
        <v>59417</v>
      </c>
      <c r="B7986" s="76" t="s">
        <v>6510</v>
      </c>
      <c r="C7986" s="76" t="s">
        <v>287</v>
      </c>
      <c r="D7986" s="76" t="s">
        <v>5266</v>
      </c>
      <c r="E7986" s="76">
        <v>473</v>
      </c>
      <c r="F7986" s="76">
        <v>24</v>
      </c>
      <c r="G7986" s="77">
        <v>5.3</v>
      </c>
      <c r="H7986" s="76" t="s">
        <v>3367</v>
      </c>
      <c r="I7986" s="77">
        <v>4.75</v>
      </c>
      <c r="J7986" s="2">
        <v>1</v>
      </c>
      <c r="K7986" s="119" cm="1">
        <f t="array" ref="K7986">ROUND(IF(C7986="Beer",SUM(LOOKUP(2,1/(SRP!$B$7:$B$9&lt;=E7986)/(SRP!$C$7:$C$9&gt;=E7986),SRP!$D$7:$D$9)*(G7986/100)*(E7986/1000)),IF(C7986="Spirits",SUM(LOOKUP(2,1/(SRP!$B$2:$B$6&lt;=E7986)/(SRP!$C$2:$C$6&gt;=E7986),SRP!$D$2:$D$6)*(G7986/100)*(E7986/1000)),IF(AND(C7986="Wine",D7986="Fortified Wines"),SUM(LOOKUP(2,1/(SRP!$B$20:$B$23&lt;=E7986)/(SRP!$C$20:$C$23&gt;=E7986),SRP!$D$20:$D$23)*(G7986/100)*(E7986/1000)),IF(C7986="Wine",SUM(LOOKUP(2,1/(SRP!$B$15:$B$19&lt;=E7986)/(SRP!$C$15:$C$19&gt;=E7986),SRP!$D$15:$D$19)*(G7986/100)*(E7986/1000)),IF(C7986="Ready to Drink",SUM(LOOKUP(2,1/(SRP!$B$10:$B$14&lt;=E7986)/(SRP!$C$10:$C$14&gt;=E7986),SRP!$D$10:$D$14)*(G7986/100)*(E7986/1000)),0))))),2)</f>
        <v>1.75</v>
      </c>
    </row>
    <row r="7987" spans="1:11" x14ac:dyDescent="0.35">
      <c r="A7987" s="2">
        <v>59417</v>
      </c>
      <c r="B7987" s="76" t="s">
        <v>6510</v>
      </c>
      <c r="C7987" s="76" t="s">
        <v>287</v>
      </c>
      <c r="D7987" s="76" t="s">
        <v>5266</v>
      </c>
      <c r="E7987" s="76">
        <v>473</v>
      </c>
      <c r="F7987" s="76">
        <v>24</v>
      </c>
      <c r="G7987" s="77">
        <v>5.3</v>
      </c>
      <c r="H7987" s="76" t="s">
        <v>3367</v>
      </c>
      <c r="I7987" s="77">
        <v>4.75</v>
      </c>
      <c r="J7987" s="2">
        <v>1</v>
      </c>
      <c r="K7987" s="119" cm="1">
        <f t="array" ref="K7987">ROUND(IF(C7987="Beer",SUM(LOOKUP(2,1/(SRP!$B$7:$B$9&lt;=E7987)/(SRP!$C$7:$C$9&gt;=E7987),SRP!$D$7:$D$9)*(G7987/100)*(E7987/1000)),IF(C7987="Spirits",SUM(LOOKUP(2,1/(SRP!$B$2:$B$6&lt;=E7987)/(SRP!$C$2:$C$6&gt;=E7987),SRP!$D$2:$D$6)*(G7987/100)*(E7987/1000)),IF(AND(C7987="Wine",D7987="Fortified Wines"),SUM(LOOKUP(2,1/(SRP!$B$20:$B$23&lt;=E7987)/(SRP!$C$20:$C$23&gt;=E7987),SRP!$D$20:$D$23)*(G7987/100)*(E7987/1000)),IF(C7987="Wine",SUM(LOOKUP(2,1/(SRP!$B$15:$B$19&lt;=E7987)/(SRP!$C$15:$C$19&gt;=E7987),SRP!$D$15:$D$19)*(G7987/100)*(E7987/1000)),IF(C7987="Ready to Drink",SUM(LOOKUP(2,1/(SRP!$B$10:$B$14&lt;=E7987)/(SRP!$C$10:$C$14&gt;=E7987),SRP!$D$10:$D$14)*(G7987/100)*(E7987/1000)),0))))),2)</f>
        <v>1.75</v>
      </c>
    </row>
    <row r="7988" spans="1:11" x14ac:dyDescent="0.35">
      <c r="A7988" s="2">
        <v>59420</v>
      </c>
      <c r="B7988" s="76" t="s">
        <v>1416</v>
      </c>
      <c r="C7988" s="76" t="s">
        <v>287</v>
      </c>
      <c r="D7988" s="76" t="s">
        <v>300</v>
      </c>
      <c r="E7988" s="76">
        <v>473</v>
      </c>
      <c r="F7988" s="76">
        <v>24</v>
      </c>
      <c r="G7988" s="77">
        <v>5</v>
      </c>
      <c r="H7988" s="76" t="s">
        <v>3326</v>
      </c>
      <c r="I7988" s="77">
        <v>2.33</v>
      </c>
      <c r="J7988" s="2">
        <v>1</v>
      </c>
      <c r="K7988" s="119" cm="1">
        <f t="array" ref="K7988">ROUND(IF(C7988="Beer",SUM(LOOKUP(2,1/(SRP!$B$7:$B$9&lt;=E7988)/(SRP!$C$7:$C$9&gt;=E7988),SRP!$D$7:$D$9)*(G7988/100)*(E7988/1000)),IF(C7988="Spirits",SUM(LOOKUP(2,1/(SRP!$B$2:$B$6&lt;=E7988)/(SRP!$C$2:$C$6&gt;=E7988),SRP!$D$2:$D$6)*(G7988/100)*(E7988/1000)),IF(AND(C7988="Wine",D7988="Fortified Wines"),SUM(LOOKUP(2,1/(SRP!$B$20:$B$23&lt;=E7988)/(SRP!$C$20:$C$23&gt;=E7988),SRP!$D$20:$D$23)*(G7988/100)*(E7988/1000)),IF(C7988="Wine",SUM(LOOKUP(2,1/(SRP!$B$15:$B$19&lt;=E7988)/(SRP!$C$15:$C$19&gt;=E7988),SRP!$D$15:$D$19)*(G7988/100)*(E7988/1000)),IF(C7988="Ready to Drink",SUM(LOOKUP(2,1/(SRP!$B$10:$B$14&lt;=E7988)/(SRP!$C$10:$C$14&gt;=E7988),SRP!$D$10:$D$14)*(G7988/100)*(E7988/1000)),0))))),2)</f>
        <v>1.65</v>
      </c>
    </row>
    <row r="7989" spans="1:11" x14ac:dyDescent="0.35">
      <c r="A7989" s="2">
        <v>59420</v>
      </c>
      <c r="B7989" s="76" t="s">
        <v>1416</v>
      </c>
      <c r="C7989" s="76" t="s">
        <v>287</v>
      </c>
      <c r="D7989" s="76" t="s">
        <v>300</v>
      </c>
      <c r="E7989" s="76">
        <v>473</v>
      </c>
      <c r="F7989" s="76">
        <v>24</v>
      </c>
      <c r="G7989" s="77">
        <v>5</v>
      </c>
      <c r="H7989" s="76" t="s">
        <v>3326</v>
      </c>
      <c r="I7989" s="77">
        <v>2.33</v>
      </c>
      <c r="J7989" s="2">
        <v>1</v>
      </c>
      <c r="K7989" s="119" cm="1">
        <f t="array" ref="K7989">ROUND(IF(C7989="Beer",SUM(LOOKUP(2,1/(SRP!$B$7:$B$9&lt;=E7989)/(SRP!$C$7:$C$9&gt;=E7989),SRP!$D$7:$D$9)*(G7989/100)*(E7989/1000)),IF(C7989="Spirits",SUM(LOOKUP(2,1/(SRP!$B$2:$B$6&lt;=E7989)/(SRP!$C$2:$C$6&gt;=E7989),SRP!$D$2:$D$6)*(G7989/100)*(E7989/1000)),IF(AND(C7989="Wine",D7989="Fortified Wines"),SUM(LOOKUP(2,1/(SRP!$B$20:$B$23&lt;=E7989)/(SRP!$C$20:$C$23&gt;=E7989),SRP!$D$20:$D$23)*(G7989/100)*(E7989/1000)),IF(C7989="Wine",SUM(LOOKUP(2,1/(SRP!$B$15:$B$19&lt;=E7989)/(SRP!$C$15:$C$19&gt;=E7989),SRP!$D$15:$D$19)*(G7989/100)*(E7989/1000)),IF(C7989="Ready to Drink",SUM(LOOKUP(2,1/(SRP!$B$10:$B$14&lt;=E7989)/(SRP!$C$10:$C$14&gt;=E7989),SRP!$D$10:$D$14)*(G7989/100)*(E7989/1000)),0))))),2)</f>
        <v>1.65</v>
      </c>
    </row>
    <row r="7990" spans="1:11" x14ac:dyDescent="0.35">
      <c r="A7990" s="2">
        <v>59421</v>
      </c>
      <c r="B7990" s="76" t="s">
        <v>6511</v>
      </c>
      <c r="C7990" s="76" t="s">
        <v>287</v>
      </c>
      <c r="D7990" s="76" t="s">
        <v>5266</v>
      </c>
      <c r="E7990" s="76">
        <v>355</v>
      </c>
      <c r="F7990" s="76">
        <v>24</v>
      </c>
      <c r="G7990" s="77">
        <v>4.8</v>
      </c>
      <c r="H7990" s="76" t="s">
        <v>3900</v>
      </c>
      <c r="I7990" s="77">
        <v>3.29</v>
      </c>
      <c r="J7990" s="2">
        <v>1</v>
      </c>
      <c r="K7990" s="119" cm="1">
        <f t="array" ref="K7990">ROUND(IF(C7990="Beer",SUM(LOOKUP(2,1/(SRP!$B$7:$B$9&lt;=E7990)/(SRP!$C$7:$C$9&gt;=E7990),SRP!$D$7:$D$9)*(G7990/100)*(E7990/1000)),IF(C7990="Spirits",SUM(LOOKUP(2,1/(SRP!$B$2:$B$6&lt;=E7990)/(SRP!$C$2:$C$6&gt;=E7990),SRP!$D$2:$D$6)*(G7990/100)*(E7990/1000)),IF(AND(C7990="Wine",D7990="Fortified Wines"),SUM(LOOKUP(2,1/(SRP!$B$20:$B$23&lt;=E7990)/(SRP!$C$20:$C$23&gt;=E7990),SRP!$D$20:$D$23)*(G7990/100)*(E7990/1000)),IF(C7990="Wine",SUM(LOOKUP(2,1/(SRP!$B$15:$B$19&lt;=E7990)/(SRP!$C$15:$C$19&gt;=E7990),SRP!$D$15:$D$19)*(G7990/100)*(E7990/1000)),IF(C7990="Ready to Drink",SUM(LOOKUP(2,1/(SRP!$B$10:$B$14&lt;=E7990)/(SRP!$C$10:$C$14&gt;=E7990),SRP!$D$10:$D$14)*(G7990/100)*(E7990/1000)),0))))),2)</f>
        <v>1.19</v>
      </c>
    </row>
    <row r="7991" spans="1:11" x14ac:dyDescent="0.35">
      <c r="A7991" s="2">
        <v>59421</v>
      </c>
      <c r="B7991" s="76" t="s">
        <v>6511</v>
      </c>
      <c r="C7991" s="76" t="s">
        <v>287</v>
      </c>
      <c r="D7991" s="76" t="s">
        <v>5266</v>
      </c>
      <c r="E7991" s="76">
        <v>355</v>
      </c>
      <c r="F7991" s="76">
        <v>24</v>
      </c>
      <c r="G7991" s="77">
        <v>4.8</v>
      </c>
      <c r="H7991" s="76" t="s">
        <v>3900</v>
      </c>
      <c r="I7991" s="77">
        <v>3.29</v>
      </c>
      <c r="J7991" s="2">
        <v>1</v>
      </c>
      <c r="K7991" s="119" cm="1">
        <f t="array" ref="K7991">ROUND(IF(C7991="Beer",SUM(LOOKUP(2,1/(SRP!$B$7:$B$9&lt;=E7991)/(SRP!$C$7:$C$9&gt;=E7991),SRP!$D$7:$D$9)*(G7991/100)*(E7991/1000)),IF(C7991="Spirits",SUM(LOOKUP(2,1/(SRP!$B$2:$B$6&lt;=E7991)/(SRP!$C$2:$C$6&gt;=E7991),SRP!$D$2:$D$6)*(G7991/100)*(E7991/1000)),IF(AND(C7991="Wine",D7991="Fortified Wines"),SUM(LOOKUP(2,1/(SRP!$B$20:$B$23&lt;=E7991)/(SRP!$C$20:$C$23&gt;=E7991),SRP!$D$20:$D$23)*(G7991/100)*(E7991/1000)),IF(C7991="Wine",SUM(LOOKUP(2,1/(SRP!$B$15:$B$19&lt;=E7991)/(SRP!$C$15:$C$19&gt;=E7991),SRP!$D$15:$D$19)*(G7991/100)*(E7991/1000)),IF(C7991="Ready to Drink",SUM(LOOKUP(2,1/(SRP!$B$10:$B$14&lt;=E7991)/(SRP!$C$10:$C$14&gt;=E7991),SRP!$D$10:$D$14)*(G7991/100)*(E7991/1000)),0))))),2)</f>
        <v>1.19</v>
      </c>
    </row>
    <row r="7992" spans="1:11" x14ac:dyDescent="0.35">
      <c r="A7992" s="2">
        <v>59426</v>
      </c>
      <c r="B7992" s="76" t="s">
        <v>6512</v>
      </c>
      <c r="C7992" s="76" t="s">
        <v>287</v>
      </c>
      <c r="D7992" s="76" t="s">
        <v>5230</v>
      </c>
      <c r="E7992" s="76">
        <v>2130</v>
      </c>
      <c r="F7992" s="76">
        <v>4</v>
      </c>
      <c r="G7992" s="77">
        <v>4.5</v>
      </c>
      <c r="H7992" s="76" t="s">
        <v>6878</v>
      </c>
      <c r="I7992" s="77">
        <v>15.99</v>
      </c>
      <c r="J7992" s="2">
        <v>6</v>
      </c>
      <c r="K7992" s="119" cm="1">
        <f t="array" ref="K7992">ROUND(IF(C7992="Beer",SUM(LOOKUP(2,1/(SRP!$B$7:$B$9&lt;=E7992)/(SRP!$C$7:$C$9&gt;=E7992),SRP!$D$7:$D$9)*(G7992/100)*(E7992/1000)),IF(C7992="Spirits",SUM(LOOKUP(2,1/(SRP!$B$2:$B$6&lt;=E7992)/(SRP!$C$2:$C$6&gt;=E7992),SRP!$D$2:$D$6)*(G7992/100)*(E7992/1000)),IF(AND(C7992="Wine",D7992="Fortified Wines"),SUM(LOOKUP(2,1/(SRP!$B$20:$B$23&lt;=E7992)/(SRP!$C$20:$C$23&gt;=E7992),SRP!$D$20:$D$23)*(G7992/100)*(E7992/1000)),IF(C7992="Wine",SUM(LOOKUP(2,1/(SRP!$B$15:$B$19&lt;=E7992)/(SRP!$C$15:$C$19&gt;=E7992),SRP!$D$15:$D$19)*(G7992/100)*(E7992/1000)),IF(C7992="Ready to Drink",SUM(LOOKUP(2,1/(SRP!$B$10:$B$14&lt;=E7992)/(SRP!$C$10:$C$14&gt;=E7992),SRP!$D$10:$D$14)*(G7992/100)*(E7992/1000)),0))))),2)</f>
        <v>6.69</v>
      </c>
    </row>
    <row r="7993" spans="1:11" x14ac:dyDescent="0.35">
      <c r="A7993" s="2">
        <v>59426</v>
      </c>
      <c r="B7993" s="76" t="s">
        <v>6512</v>
      </c>
      <c r="C7993" s="76" t="s">
        <v>287</v>
      </c>
      <c r="D7993" s="76" t="s">
        <v>5230</v>
      </c>
      <c r="E7993" s="76">
        <v>2130</v>
      </c>
      <c r="F7993" s="76">
        <v>4</v>
      </c>
      <c r="G7993" s="77">
        <v>4.5</v>
      </c>
      <c r="H7993" s="76" t="s">
        <v>3370</v>
      </c>
      <c r="I7993" s="77">
        <v>15.99</v>
      </c>
      <c r="J7993" s="2">
        <v>6</v>
      </c>
      <c r="K7993" s="119" cm="1">
        <f t="array" ref="K7993">ROUND(IF(C7993="Beer",SUM(LOOKUP(2,1/(SRP!$B$7:$B$9&lt;=E7993)/(SRP!$C$7:$C$9&gt;=E7993),SRP!$D$7:$D$9)*(G7993/100)*(E7993/1000)),IF(C7993="Spirits",SUM(LOOKUP(2,1/(SRP!$B$2:$B$6&lt;=E7993)/(SRP!$C$2:$C$6&gt;=E7993),SRP!$D$2:$D$6)*(G7993/100)*(E7993/1000)),IF(AND(C7993="Wine",D7993="Fortified Wines"),SUM(LOOKUP(2,1/(SRP!$B$20:$B$23&lt;=E7993)/(SRP!$C$20:$C$23&gt;=E7993),SRP!$D$20:$D$23)*(G7993/100)*(E7993/1000)),IF(C7993="Wine",SUM(LOOKUP(2,1/(SRP!$B$15:$B$19&lt;=E7993)/(SRP!$C$15:$C$19&gt;=E7993),SRP!$D$15:$D$19)*(G7993/100)*(E7993/1000)),IF(C7993="Ready to Drink",SUM(LOOKUP(2,1/(SRP!$B$10:$B$14&lt;=E7993)/(SRP!$C$10:$C$14&gt;=E7993),SRP!$D$10:$D$14)*(G7993/100)*(E7993/1000)),0))))),2)</f>
        <v>6.69</v>
      </c>
    </row>
    <row r="7994" spans="1:11" x14ac:dyDescent="0.35">
      <c r="A7994" s="2">
        <v>59429</v>
      </c>
      <c r="B7994" s="76" t="s">
        <v>6513</v>
      </c>
      <c r="C7994" s="76" t="s">
        <v>287</v>
      </c>
      <c r="D7994" s="76" t="s">
        <v>5292</v>
      </c>
      <c r="E7994" s="76">
        <v>473</v>
      </c>
      <c r="F7994" s="76">
        <v>24</v>
      </c>
      <c r="G7994" s="77">
        <v>4.8</v>
      </c>
      <c r="H7994" s="76" t="s">
        <v>3323</v>
      </c>
      <c r="I7994" s="77">
        <v>5.49</v>
      </c>
      <c r="J7994" s="2">
        <v>1</v>
      </c>
      <c r="K7994" s="119" cm="1">
        <f t="array" ref="K7994">ROUND(IF(C7994="Beer",SUM(LOOKUP(2,1/(SRP!$B$7:$B$9&lt;=E7994)/(SRP!$C$7:$C$9&gt;=E7994),SRP!$D$7:$D$9)*(G7994/100)*(E7994/1000)),IF(C7994="Spirits",SUM(LOOKUP(2,1/(SRP!$B$2:$B$6&lt;=E7994)/(SRP!$C$2:$C$6&gt;=E7994),SRP!$D$2:$D$6)*(G7994/100)*(E7994/1000)),IF(AND(C7994="Wine",D7994="Fortified Wines"),SUM(LOOKUP(2,1/(SRP!$B$20:$B$23&lt;=E7994)/(SRP!$C$20:$C$23&gt;=E7994),SRP!$D$20:$D$23)*(G7994/100)*(E7994/1000)),IF(C7994="Wine",SUM(LOOKUP(2,1/(SRP!$B$15:$B$19&lt;=E7994)/(SRP!$C$15:$C$19&gt;=E7994),SRP!$D$15:$D$19)*(G7994/100)*(E7994/1000)),IF(C7994="Ready to Drink",SUM(LOOKUP(2,1/(SRP!$B$10:$B$14&lt;=E7994)/(SRP!$C$10:$C$14&gt;=E7994),SRP!$D$10:$D$14)*(G7994/100)*(E7994/1000)),0))))),2)</f>
        <v>1.58</v>
      </c>
    </row>
    <row r="7995" spans="1:11" x14ac:dyDescent="0.35">
      <c r="A7995" s="2">
        <v>59452</v>
      </c>
      <c r="B7995" s="76" t="s">
        <v>6514</v>
      </c>
      <c r="C7995" s="76" t="s">
        <v>287</v>
      </c>
      <c r="D7995" s="76" t="s">
        <v>5266</v>
      </c>
      <c r="E7995" s="76">
        <v>473</v>
      </c>
      <c r="F7995" s="76">
        <v>24</v>
      </c>
      <c r="G7995" s="77">
        <v>5.0999999999999996</v>
      </c>
      <c r="H7995" s="76" t="s">
        <v>3376</v>
      </c>
      <c r="I7995" s="77">
        <v>3.94</v>
      </c>
      <c r="J7995" s="2">
        <v>1</v>
      </c>
      <c r="K7995" s="119" cm="1">
        <f t="array" ref="K7995">ROUND(IF(C7995="Beer",SUM(LOOKUP(2,1/(SRP!$B$7:$B$9&lt;=E7995)/(SRP!$C$7:$C$9&gt;=E7995),SRP!$D$7:$D$9)*(G7995/100)*(E7995/1000)),IF(C7995="Spirits",SUM(LOOKUP(2,1/(SRP!$B$2:$B$6&lt;=E7995)/(SRP!$C$2:$C$6&gt;=E7995),SRP!$D$2:$D$6)*(G7995/100)*(E7995/1000)),IF(AND(C7995="Wine",D7995="Fortified Wines"),SUM(LOOKUP(2,1/(SRP!$B$20:$B$23&lt;=E7995)/(SRP!$C$20:$C$23&gt;=E7995),SRP!$D$20:$D$23)*(G7995/100)*(E7995/1000)),IF(C7995="Wine",SUM(LOOKUP(2,1/(SRP!$B$15:$B$19&lt;=E7995)/(SRP!$C$15:$C$19&gt;=E7995),SRP!$D$15:$D$19)*(G7995/100)*(E7995/1000)),IF(C7995="Ready to Drink",SUM(LOOKUP(2,1/(SRP!$B$10:$B$14&lt;=E7995)/(SRP!$C$10:$C$14&gt;=E7995),SRP!$D$10:$D$14)*(G7995/100)*(E7995/1000)),0))))),2)</f>
        <v>1.68</v>
      </c>
    </row>
    <row r="7996" spans="1:11" x14ac:dyDescent="0.35">
      <c r="A7996" s="2">
        <v>59452</v>
      </c>
      <c r="B7996" s="76" t="s">
        <v>6514</v>
      </c>
      <c r="C7996" s="76" t="s">
        <v>287</v>
      </c>
      <c r="D7996" s="76" t="s">
        <v>5266</v>
      </c>
      <c r="E7996" s="76">
        <v>473</v>
      </c>
      <c r="F7996" s="76">
        <v>24</v>
      </c>
      <c r="G7996" s="77">
        <v>5.0999999999999996</v>
      </c>
      <c r="H7996" s="76" t="s">
        <v>3376</v>
      </c>
      <c r="I7996" s="77">
        <v>3.94</v>
      </c>
      <c r="J7996" s="2">
        <v>1</v>
      </c>
      <c r="K7996" s="119" cm="1">
        <f t="array" ref="K7996">ROUND(IF(C7996="Beer",SUM(LOOKUP(2,1/(SRP!$B$7:$B$9&lt;=E7996)/(SRP!$C$7:$C$9&gt;=E7996),SRP!$D$7:$D$9)*(G7996/100)*(E7996/1000)),IF(C7996="Spirits",SUM(LOOKUP(2,1/(SRP!$B$2:$B$6&lt;=E7996)/(SRP!$C$2:$C$6&gt;=E7996),SRP!$D$2:$D$6)*(G7996/100)*(E7996/1000)),IF(AND(C7996="Wine",D7996="Fortified Wines"),SUM(LOOKUP(2,1/(SRP!$B$20:$B$23&lt;=E7996)/(SRP!$C$20:$C$23&gt;=E7996),SRP!$D$20:$D$23)*(G7996/100)*(E7996/1000)),IF(C7996="Wine",SUM(LOOKUP(2,1/(SRP!$B$15:$B$19&lt;=E7996)/(SRP!$C$15:$C$19&gt;=E7996),SRP!$D$15:$D$19)*(G7996/100)*(E7996/1000)),IF(C7996="Ready to Drink",SUM(LOOKUP(2,1/(SRP!$B$10:$B$14&lt;=E7996)/(SRP!$C$10:$C$14&gt;=E7996),SRP!$D$10:$D$14)*(G7996/100)*(E7996/1000)),0))))),2)</f>
        <v>1.68</v>
      </c>
    </row>
    <row r="7997" spans="1:11" x14ac:dyDescent="0.35">
      <c r="A7997" s="2">
        <v>59472</v>
      </c>
      <c r="B7997" s="76" t="s">
        <v>6515</v>
      </c>
      <c r="C7997" s="76" t="s">
        <v>285</v>
      </c>
      <c r="D7997" s="76" t="s">
        <v>5315</v>
      </c>
      <c r="E7997" s="76">
        <v>750</v>
      </c>
      <c r="F7997" s="76">
        <v>12</v>
      </c>
      <c r="G7997" s="77">
        <v>45</v>
      </c>
      <c r="H7997" s="76" t="s">
        <v>6699</v>
      </c>
      <c r="I7997" s="77">
        <v>49.95</v>
      </c>
      <c r="J7997" s="2">
        <v>1</v>
      </c>
      <c r="K7997" s="119" cm="1">
        <f t="array" ref="K7997">ROUND(IF(C7997="Beer",SUM(LOOKUP(2,1/(SRP!$B$7:$B$9&lt;=E7997)/(SRP!$C$7:$C$9&gt;=E7997),SRP!$D$7:$D$9)*(G7997/100)*(E7997/1000)),IF(C7997="Spirits",SUM(LOOKUP(2,1/(SRP!$B$2:$B$6&lt;=E7997)/(SRP!$C$2:$C$6&gt;=E7997),SRP!$D$2:$D$6)*(G7997/100)*(E7997/1000)),IF(AND(C7997="Wine",D7997="Fortified Wines"),SUM(LOOKUP(2,1/(SRP!$B$20:$B$23&lt;=E7997)/(SRP!$C$20:$C$23&gt;=E7997),SRP!$D$20:$D$23)*(G7997/100)*(E7997/1000)),IF(C7997="Wine",SUM(LOOKUP(2,1/(SRP!$B$15:$B$19&lt;=E7997)/(SRP!$C$15:$C$19&gt;=E7997),SRP!$D$15:$D$19)*(G7997/100)*(E7997/1000)),IF(C7997="Ready to Drink",SUM(LOOKUP(2,1/(SRP!$B$10:$B$14&lt;=E7997)/(SRP!$C$10:$C$14&gt;=E7997),SRP!$D$10:$D$14)*(G7997/100)*(E7997/1000)),0))))),2)</f>
        <v>23.56</v>
      </c>
    </row>
    <row r="7998" spans="1:11" x14ac:dyDescent="0.35">
      <c r="A7998" s="2">
        <v>59478</v>
      </c>
      <c r="B7998" s="76" t="s">
        <v>6166</v>
      </c>
      <c r="C7998" s="76" t="s">
        <v>285</v>
      </c>
      <c r="D7998" s="76" t="s">
        <v>5273</v>
      </c>
      <c r="E7998" s="76">
        <v>50</v>
      </c>
      <c r="F7998" s="76">
        <v>120</v>
      </c>
      <c r="G7998" s="77">
        <v>13.75</v>
      </c>
      <c r="H7998" s="76" t="s">
        <v>6695</v>
      </c>
      <c r="I7998" s="77">
        <v>1.69</v>
      </c>
      <c r="J7998" s="2">
        <v>1</v>
      </c>
      <c r="K7998" s="119" cm="1">
        <f t="array" ref="K7998">ROUND(IF(C7998="Beer",SUM(LOOKUP(2,1/(SRP!$B$7:$B$9&lt;=E7998)/(SRP!$C$7:$C$9&gt;=E7998),SRP!$D$7:$D$9)*(G7998/100)*(E7998/1000)),IF(C7998="Spirits",SUM(LOOKUP(2,1/(SRP!$B$2:$B$6&lt;=E7998)/(SRP!$C$2:$C$6&gt;=E7998),SRP!$D$2:$D$6)*(G7998/100)*(E7998/1000)),IF(AND(C7998="Wine",D7998="Fortified Wines"),SUM(LOOKUP(2,1/(SRP!$B$20:$B$23&lt;=E7998)/(SRP!$C$20:$C$23&gt;=E7998),SRP!$D$20:$D$23)*(G7998/100)*(E7998/1000)),IF(C7998="Wine",SUM(LOOKUP(2,1/(SRP!$B$15:$B$19&lt;=E7998)/(SRP!$C$15:$C$19&gt;=E7998),SRP!$D$15:$D$19)*(G7998/100)*(E7998/1000)),IF(C7998="Ready to Drink",SUM(LOOKUP(2,1/(SRP!$B$10:$B$14&lt;=E7998)/(SRP!$C$10:$C$14&gt;=E7998),SRP!$D$10:$D$14)*(G7998/100)*(E7998/1000)),0))))),2)</f>
        <v>0.8</v>
      </c>
    </row>
    <row r="7999" spans="1:11" x14ac:dyDescent="0.35">
      <c r="A7999" s="2">
        <v>59519</v>
      </c>
      <c r="B7999" s="76" t="s">
        <v>6516</v>
      </c>
      <c r="C7999" s="76" t="s">
        <v>5938</v>
      </c>
      <c r="D7999" s="76" t="s">
        <v>5308</v>
      </c>
      <c r="E7999" s="76">
        <v>355</v>
      </c>
      <c r="F7999" s="76">
        <v>24</v>
      </c>
      <c r="G7999" s="77">
        <v>5</v>
      </c>
      <c r="H7999" s="76" t="s">
        <v>3393</v>
      </c>
      <c r="I7999" s="77">
        <v>3.98</v>
      </c>
      <c r="J7999" s="2">
        <v>1</v>
      </c>
      <c r="K7999" s="119" cm="1">
        <f t="array" ref="K7999">ROUND(IF(C7999="Beer",SUM(LOOKUP(2,1/(SRP!$B$7:$B$9&lt;=E7999)/(SRP!$C$7:$C$9&gt;=E7999),SRP!$D$7:$D$9)*(G7999/100)*(E7999/1000)),IF(C7999="Spirits",SUM(LOOKUP(2,1/(SRP!$B$2:$B$6&lt;=E7999)/(SRP!$C$2:$C$6&gt;=E7999),SRP!$D$2:$D$6)*(G7999/100)*(E7999/1000)),IF(AND(C7999="Wine",D7999="Fortified Wines"),SUM(LOOKUP(2,1/(SRP!$B$20:$B$23&lt;=E7999)/(SRP!$C$20:$C$23&gt;=E7999),SRP!$D$20:$D$23)*(G7999/100)*(E7999/1000)),IF(C7999="Wine",SUM(LOOKUP(2,1/(SRP!$B$15:$B$19&lt;=E7999)/(SRP!$C$15:$C$19&gt;=E7999),SRP!$D$15:$D$19)*(G7999/100)*(E7999/1000)),IF(C7999="Ready to Drink",SUM(LOOKUP(2,1/(SRP!$B$10:$B$14&lt;=E7999)/(SRP!$C$10:$C$14&gt;=E7999),SRP!$D$10:$D$14)*(G7999/100)*(E7999/1000)),0))))),2)</f>
        <v>1.41</v>
      </c>
    </row>
    <row r="8000" spans="1:11" x14ac:dyDescent="0.35">
      <c r="A8000" s="2">
        <v>59547</v>
      </c>
      <c r="B8000" s="76" t="s">
        <v>7011</v>
      </c>
      <c r="C8000" s="76" t="s">
        <v>286</v>
      </c>
      <c r="D8000" s="76" t="s">
        <v>5236</v>
      </c>
      <c r="E8000" s="76">
        <v>750</v>
      </c>
      <c r="F8000" s="76">
        <v>12</v>
      </c>
      <c r="G8000" s="77">
        <v>13</v>
      </c>
      <c r="H8000" s="76" t="s">
        <v>4439</v>
      </c>
      <c r="I8000" s="77">
        <v>20.99</v>
      </c>
      <c r="J8000" s="2">
        <v>1</v>
      </c>
      <c r="K8000" s="119" cm="1">
        <f t="array" ref="K8000">ROUND(IF(C8000="Beer",SUM(LOOKUP(2,1/(SRP!$B$7:$B$9&lt;=E8000)/(SRP!$C$7:$C$9&gt;=E8000),SRP!$D$7:$D$9)*(G8000/100)*(E8000/1000)),IF(C8000="Spirits",SUM(LOOKUP(2,1/(SRP!$B$2:$B$6&lt;=E8000)/(SRP!$C$2:$C$6&gt;=E8000),SRP!$D$2:$D$6)*(G8000/100)*(E8000/1000)),IF(AND(C8000="Wine",D8000="Fortified Wines"),SUM(LOOKUP(2,1/(SRP!$B$20:$B$23&lt;=E8000)/(SRP!$C$20:$C$23&gt;=E8000),SRP!$D$20:$D$23)*(G8000/100)*(E8000/1000)),IF(C8000="Wine",SUM(LOOKUP(2,1/(SRP!$B$15:$B$19&lt;=E8000)/(SRP!$C$15:$C$19&gt;=E8000),SRP!$D$15:$D$19)*(G8000/100)*(E8000/1000)),IF(C8000="Ready to Drink",SUM(LOOKUP(2,1/(SRP!$B$10:$B$14&lt;=E8000)/(SRP!$C$10:$C$14&gt;=E8000),SRP!$D$10:$D$14)*(G8000/100)*(E8000/1000)),0))))),2)</f>
        <v>6.81</v>
      </c>
    </row>
    <row r="8001" spans="1:11" x14ac:dyDescent="0.35">
      <c r="A8001" s="2">
        <v>59562</v>
      </c>
      <c r="B8001" s="76" t="s">
        <v>1196</v>
      </c>
      <c r="C8001" s="76" t="s">
        <v>285</v>
      </c>
      <c r="D8001" s="76" t="s">
        <v>5231</v>
      </c>
      <c r="E8001" s="76">
        <v>1140</v>
      </c>
      <c r="F8001" s="76">
        <v>12</v>
      </c>
      <c r="G8001" s="77">
        <v>40</v>
      </c>
      <c r="H8001" s="76" t="s">
        <v>3280</v>
      </c>
      <c r="I8001" s="77">
        <v>34.49</v>
      </c>
      <c r="J8001" s="2">
        <v>1</v>
      </c>
      <c r="K8001" s="119" cm="1">
        <f t="array" ref="K8001">ROUND(IF(C8001="Beer",SUM(LOOKUP(2,1/(SRP!$B$7:$B$9&lt;=E8001)/(SRP!$C$7:$C$9&gt;=E8001),SRP!$D$7:$D$9)*(G8001/100)*(E8001/1000)),IF(C8001="Spirits",SUM(LOOKUP(2,1/(SRP!$B$2:$B$6&lt;=E8001)/(SRP!$C$2:$C$6&gt;=E8001),SRP!$D$2:$D$6)*(G8001/100)*(E8001/1000)),IF(AND(C8001="Wine",D8001="Fortified Wines"),SUM(LOOKUP(2,1/(SRP!$B$20:$B$23&lt;=E8001)/(SRP!$C$20:$C$23&gt;=E8001),SRP!$D$20:$D$23)*(G8001/100)*(E8001/1000)),IF(C8001="Wine",SUM(LOOKUP(2,1/(SRP!$B$15:$B$19&lt;=E8001)/(SRP!$C$15:$C$19&gt;=E8001),SRP!$D$15:$D$19)*(G8001/100)*(E8001/1000)),IF(C8001="Ready to Drink",SUM(LOOKUP(2,1/(SRP!$B$10:$B$14&lt;=E8001)/(SRP!$C$10:$C$14&gt;=E8001),SRP!$D$10:$D$14)*(G8001/100)*(E8001/1000)),0))))),2)</f>
        <v>31.83</v>
      </c>
    </row>
    <row r="8002" spans="1:11" x14ac:dyDescent="0.35">
      <c r="A8002" s="2">
        <v>59572</v>
      </c>
      <c r="B8002" s="76" t="s">
        <v>6517</v>
      </c>
      <c r="C8002" s="76" t="s">
        <v>285</v>
      </c>
      <c r="D8002" s="76" t="s">
        <v>6942</v>
      </c>
      <c r="E8002" s="76">
        <v>750</v>
      </c>
      <c r="F8002" s="76">
        <v>6</v>
      </c>
      <c r="G8002" s="77">
        <v>60.9</v>
      </c>
      <c r="H8002" s="76" t="s">
        <v>3280</v>
      </c>
      <c r="I8002" s="77">
        <v>89.99</v>
      </c>
      <c r="J8002" s="2">
        <v>1</v>
      </c>
      <c r="K8002" s="119" cm="1">
        <f t="array" ref="K8002">ROUND(IF(C8002="Beer",SUM(LOOKUP(2,1/(SRP!$B$7:$B$9&lt;=E8002)/(SRP!$C$7:$C$9&gt;=E8002),SRP!$D$7:$D$9)*(G8002/100)*(E8002/1000)),IF(C8002="Spirits",SUM(LOOKUP(2,1/(SRP!$B$2:$B$6&lt;=E8002)/(SRP!$C$2:$C$6&gt;=E8002),SRP!$D$2:$D$6)*(G8002/100)*(E8002/1000)),IF(AND(C8002="Wine",D8002="Fortified Wines"),SUM(LOOKUP(2,1/(SRP!$B$20:$B$23&lt;=E8002)/(SRP!$C$20:$C$23&gt;=E8002),SRP!$D$20:$D$23)*(G8002/100)*(E8002/1000)),IF(C8002="Wine",SUM(LOOKUP(2,1/(SRP!$B$15:$B$19&lt;=E8002)/(SRP!$C$15:$C$19&gt;=E8002),SRP!$D$15:$D$19)*(G8002/100)*(E8002/1000)),IF(C8002="Ready to Drink",SUM(LOOKUP(2,1/(SRP!$B$10:$B$14&lt;=E8002)/(SRP!$C$10:$C$14&gt;=E8002),SRP!$D$10:$D$14)*(G8002/100)*(E8002/1000)),0))))),2)</f>
        <v>31.89</v>
      </c>
    </row>
    <row r="8003" spans="1:11" x14ac:dyDescent="0.35">
      <c r="A8003" s="2">
        <v>59573</v>
      </c>
      <c r="B8003" s="76" t="s">
        <v>6518</v>
      </c>
      <c r="C8003" s="76" t="s">
        <v>285</v>
      </c>
      <c r="D8003" s="76" t="s">
        <v>6941</v>
      </c>
      <c r="E8003" s="76">
        <v>700</v>
      </c>
      <c r="F8003" s="76">
        <v>6</v>
      </c>
      <c r="G8003" s="77">
        <v>40</v>
      </c>
      <c r="H8003" s="76" t="s">
        <v>6696</v>
      </c>
      <c r="I8003" s="77">
        <v>41.99</v>
      </c>
      <c r="J8003" s="2">
        <v>1</v>
      </c>
      <c r="K8003" s="119" cm="1">
        <f t="array" ref="K8003">ROUND(IF(C8003="Beer",SUM(LOOKUP(2,1/(SRP!$B$7:$B$9&lt;=E8003)/(SRP!$C$7:$C$9&gt;=E8003),SRP!$D$7:$D$9)*(G8003/100)*(E8003/1000)),IF(C8003="Spirits",SUM(LOOKUP(2,1/(SRP!$B$2:$B$6&lt;=E8003)/(SRP!$C$2:$C$6&gt;=E8003),SRP!$D$2:$D$6)*(G8003/100)*(E8003/1000)),IF(AND(C8003="Wine",D8003="Fortified Wines"),SUM(LOOKUP(2,1/(SRP!$B$20:$B$23&lt;=E8003)/(SRP!$C$20:$C$23&gt;=E8003),SRP!$D$20:$D$23)*(G8003/100)*(E8003/1000)),IF(C8003="Wine",SUM(LOOKUP(2,1/(SRP!$B$15:$B$19&lt;=E8003)/(SRP!$C$15:$C$19&gt;=E8003),SRP!$D$15:$D$19)*(G8003/100)*(E8003/1000)),IF(C8003="Ready to Drink",SUM(LOOKUP(2,1/(SRP!$B$10:$B$14&lt;=E8003)/(SRP!$C$10:$C$14&gt;=E8003),SRP!$D$10:$D$14)*(G8003/100)*(E8003/1000)),0))))),2)</f>
        <v>19.55</v>
      </c>
    </row>
    <row r="8004" spans="1:11" x14ac:dyDescent="0.35">
      <c r="A8004" s="2">
        <v>59596</v>
      </c>
      <c r="B8004" s="76" t="s">
        <v>6519</v>
      </c>
      <c r="C8004" s="76" t="s">
        <v>287</v>
      </c>
      <c r="D8004" s="76" t="s">
        <v>5266</v>
      </c>
      <c r="E8004" s="76">
        <v>473</v>
      </c>
      <c r="F8004" s="76">
        <v>24</v>
      </c>
      <c r="G8004" s="77">
        <v>5.5</v>
      </c>
      <c r="H8004" s="76" t="s">
        <v>3900</v>
      </c>
      <c r="I8004" s="77">
        <v>5.08</v>
      </c>
      <c r="J8004" s="2">
        <v>1</v>
      </c>
      <c r="K8004" s="119" cm="1">
        <f t="array" ref="K8004">ROUND(IF(C8004="Beer",SUM(LOOKUP(2,1/(SRP!$B$7:$B$9&lt;=E8004)/(SRP!$C$7:$C$9&gt;=E8004),SRP!$D$7:$D$9)*(G8004/100)*(E8004/1000)),IF(C8004="Spirits",SUM(LOOKUP(2,1/(SRP!$B$2:$B$6&lt;=E8004)/(SRP!$C$2:$C$6&gt;=E8004),SRP!$D$2:$D$6)*(G8004/100)*(E8004/1000)),IF(AND(C8004="Wine",D8004="Fortified Wines"),SUM(LOOKUP(2,1/(SRP!$B$20:$B$23&lt;=E8004)/(SRP!$C$20:$C$23&gt;=E8004),SRP!$D$20:$D$23)*(G8004/100)*(E8004/1000)),IF(C8004="Wine",SUM(LOOKUP(2,1/(SRP!$B$15:$B$19&lt;=E8004)/(SRP!$C$15:$C$19&gt;=E8004),SRP!$D$15:$D$19)*(G8004/100)*(E8004/1000)),IF(C8004="Ready to Drink",SUM(LOOKUP(2,1/(SRP!$B$10:$B$14&lt;=E8004)/(SRP!$C$10:$C$14&gt;=E8004),SRP!$D$10:$D$14)*(G8004/100)*(E8004/1000)),0))))),2)</f>
        <v>1.82</v>
      </c>
    </row>
    <row r="8005" spans="1:11" x14ac:dyDescent="0.35">
      <c r="A8005" s="2">
        <v>59596</v>
      </c>
      <c r="B8005" s="76" t="s">
        <v>6519</v>
      </c>
      <c r="C8005" s="76" t="s">
        <v>287</v>
      </c>
      <c r="D8005" s="76" t="s">
        <v>5266</v>
      </c>
      <c r="E8005" s="76">
        <v>473</v>
      </c>
      <c r="F8005" s="76">
        <v>24</v>
      </c>
      <c r="G8005" s="77">
        <v>5.5</v>
      </c>
      <c r="H8005" s="76" t="s">
        <v>3900</v>
      </c>
      <c r="I8005" s="77">
        <v>5.08</v>
      </c>
      <c r="J8005" s="2">
        <v>1</v>
      </c>
      <c r="K8005" s="119" cm="1">
        <f t="array" ref="K8005">ROUND(IF(C8005="Beer",SUM(LOOKUP(2,1/(SRP!$B$7:$B$9&lt;=E8005)/(SRP!$C$7:$C$9&gt;=E8005),SRP!$D$7:$D$9)*(G8005/100)*(E8005/1000)),IF(C8005="Spirits",SUM(LOOKUP(2,1/(SRP!$B$2:$B$6&lt;=E8005)/(SRP!$C$2:$C$6&gt;=E8005),SRP!$D$2:$D$6)*(G8005/100)*(E8005/1000)),IF(AND(C8005="Wine",D8005="Fortified Wines"),SUM(LOOKUP(2,1/(SRP!$B$20:$B$23&lt;=E8005)/(SRP!$C$20:$C$23&gt;=E8005),SRP!$D$20:$D$23)*(G8005/100)*(E8005/1000)),IF(C8005="Wine",SUM(LOOKUP(2,1/(SRP!$B$15:$B$19&lt;=E8005)/(SRP!$C$15:$C$19&gt;=E8005),SRP!$D$15:$D$19)*(G8005/100)*(E8005/1000)),IF(C8005="Ready to Drink",SUM(LOOKUP(2,1/(SRP!$B$10:$B$14&lt;=E8005)/(SRP!$C$10:$C$14&gt;=E8005),SRP!$D$10:$D$14)*(G8005/100)*(E8005/1000)),0))))),2)</f>
        <v>1.82</v>
      </c>
    </row>
    <row r="8006" spans="1:11" x14ac:dyDescent="0.35">
      <c r="A8006" s="2">
        <v>59619</v>
      </c>
      <c r="B8006" s="76" t="s">
        <v>881</v>
      </c>
      <c r="C8006" s="76" t="s">
        <v>285</v>
      </c>
      <c r="D8006" s="76" t="s">
        <v>5257</v>
      </c>
      <c r="E8006" s="76">
        <v>750</v>
      </c>
      <c r="F8006" s="76">
        <v>12</v>
      </c>
      <c r="G8006" s="77">
        <v>40</v>
      </c>
      <c r="H8006" s="76" t="s">
        <v>3282</v>
      </c>
      <c r="I8006" s="77">
        <v>142.99</v>
      </c>
      <c r="J8006" s="2">
        <v>1</v>
      </c>
      <c r="K8006" s="119" cm="1">
        <f t="array" ref="K8006">ROUND(IF(C8006="Beer",SUM(LOOKUP(2,1/(SRP!$B$7:$B$9&lt;=E8006)/(SRP!$C$7:$C$9&gt;=E8006),SRP!$D$7:$D$9)*(G8006/100)*(E8006/1000)),IF(C8006="Spirits",SUM(LOOKUP(2,1/(SRP!$B$2:$B$6&lt;=E8006)/(SRP!$C$2:$C$6&gt;=E8006),SRP!$D$2:$D$6)*(G8006/100)*(E8006/1000)),IF(AND(C8006="Wine",D8006="Fortified Wines"),SUM(LOOKUP(2,1/(SRP!$B$20:$B$23&lt;=E8006)/(SRP!$C$20:$C$23&gt;=E8006),SRP!$D$20:$D$23)*(G8006/100)*(E8006/1000)),IF(C8006="Wine",SUM(LOOKUP(2,1/(SRP!$B$15:$B$19&lt;=E8006)/(SRP!$C$15:$C$19&gt;=E8006),SRP!$D$15:$D$19)*(G8006/100)*(E8006/1000)),IF(C8006="Ready to Drink",SUM(LOOKUP(2,1/(SRP!$B$10:$B$14&lt;=E8006)/(SRP!$C$10:$C$14&gt;=E8006),SRP!$D$10:$D$14)*(G8006/100)*(E8006/1000)),0))))),2)</f>
        <v>20.94</v>
      </c>
    </row>
    <row r="8007" spans="1:11" x14ac:dyDescent="0.35">
      <c r="A8007" s="2">
        <v>59630</v>
      </c>
      <c r="B8007" s="76" t="s">
        <v>6520</v>
      </c>
      <c r="C8007" s="76" t="s">
        <v>287</v>
      </c>
      <c r="D8007" s="76" t="s">
        <v>5266</v>
      </c>
      <c r="E8007" s="76">
        <v>473</v>
      </c>
      <c r="F8007" s="76">
        <v>24</v>
      </c>
      <c r="G8007" s="77">
        <v>5</v>
      </c>
      <c r="H8007" s="76" t="s">
        <v>3354</v>
      </c>
      <c r="I8007" s="77">
        <v>3.99</v>
      </c>
      <c r="J8007" s="2">
        <v>1</v>
      </c>
      <c r="K8007" s="119" cm="1">
        <f t="array" ref="K8007">ROUND(IF(C8007="Beer",SUM(LOOKUP(2,1/(SRP!$B$7:$B$9&lt;=E8007)/(SRP!$C$7:$C$9&gt;=E8007),SRP!$D$7:$D$9)*(G8007/100)*(E8007/1000)),IF(C8007="Spirits",SUM(LOOKUP(2,1/(SRP!$B$2:$B$6&lt;=E8007)/(SRP!$C$2:$C$6&gt;=E8007),SRP!$D$2:$D$6)*(G8007/100)*(E8007/1000)),IF(AND(C8007="Wine",D8007="Fortified Wines"),SUM(LOOKUP(2,1/(SRP!$B$20:$B$23&lt;=E8007)/(SRP!$C$20:$C$23&gt;=E8007),SRP!$D$20:$D$23)*(G8007/100)*(E8007/1000)),IF(C8007="Wine",SUM(LOOKUP(2,1/(SRP!$B$15:$B$19&lt;=E8007)/(SRP!$C$15:$C$19&gt;=E8007),SRP!$D$15:$D$19)*(G8007/100)*(E8007/1000)),IF(C8007="Ready to Drink",SUM(LOOKUP(2,1/(SRP!$B$10:$B$14&lt;=E8007)/(SRP!$C$10:$C$14&gt;=E8007),SRP!$D$10:$D$14)*(G8007/100)*(E8007/1000)),0))))),2)</f>
        <v>1.65</v>
      </c>
    </row>
    <row r="8008" spans="1:11" x14ac:dyDescent="0.35">
      <c r="A8008" s="2">
        <v>59630</v>
      </c>
      <c r="B8008" s="76" t="s">
        <v>6520</v>
      </c>
      <c r="C8008" s="76" t="s">
        <v>287</v>
      </c>
      <c r="D8008" s="76" t="s">
        <v>5266</v>
      </c>
      <c r="E8008" s="76">
        <v>473</v>
      </c>
      <c r="F8008" s="76">
        <v>24</v>
      </c>
      <c r="G8008" s="77">
        <v>5</v>
      </c>
      <c r="H8008" s="76" t="s">
        <v>3354</v>
      </c>
      <c r="I8008" s="77">
        <v>3.99</v>
      </c>
      <c r="J8008" s="2">
        <v>1</v>
      </c>
      <c r="K8008" s="119" cm="1">
        <f t="array" ref="K8008">ROUND(IF(C8008="Beer",SUM(LOOKUP(2,1/(SRP!$B$7:$B$9&lt;=E8008)/(SRP!$C$7:$C$9&gt;=E8008),SRP!$D$7:$D$9)*(G8008/100)*(E8008/1000)),IF(C8008="Spirits",SUM(LOOKUP(2,1/(SRP!$B$2:$B$6&lt;=E8008)/(SRP!$C$2:$C$6&gt;=E8008),SRP!$D$2:$D$6)*(G8008/100)*(E8008/1000)),IF(AND(C8008="Wine",D8008="Fortified Wines"),SUM(LOOKUP(2,1/(SRP!$B$20:$B$23&lt;=E8008)/(SRP!$C$20:$C$23&gt;=E8008),SRP!$D$20:$D$23)*(G8008/100)*(E8008/1000)),IF(C8008="Wine",SUM(LOOKUP(2,1/(SRP!$B$15:$B$19&lt;=E8008)/(SRP!$C$15:$C$19&gt;=E8008),SRP!$D$15:$D$19)*(G8008/100)*(E8008/1000)),IF(C8008="Ready to Drink",SUM(LOOKUP(2,1/(SRP!$B$10:$B$14&lt;=E8008)/(SRP!$C$10:$C$14&gt;=E8008),SRP!$D$10:$D$14)*(G8008/100)*(E8008/1000)),0))))),2)</f>
        <v>1.65</v>
      </c>
    </row>
    <row r="8009" spans="1:11" x14ac:dyDescent="0.35">
      <c r="A8009" s="2">
        <v>59631</v>
      </c>
      <c r="B8009" s="76" t="s">
        <v>6521</v>
      </c>
      <c r="C8009" s="76" t="s">
        <v>287</v>
      </c>
      <c r="D8009" s="76" t="s">
        <v>5266</v>
      </c>
      <c r="E8009" s="76">
        <v>473</v>
      </c>
      <c r="F8009" s="76">
        <v>24</v>
      </c>
      <c r="G8009" s="77">
        <v>4.5</v>
      </c>
      <c r="H8009" s="76" t="s">
        <v>4999</v>
      </c>
      <c r="I8009" s="77">
        <v>4.49</v>
      </c>
      <c r="J8009" s="2">
        <v>1</v>
      </c>
      <c r="K8009" s="119" cm="1">
        <f t="array" ref="K8009">ROUND(IF(C8009="Beer",SUM(LOOKUP(2,1/(SRP!$B$7:$B$9&lt;=E8009)/(SRP!$C$7:$C$9&gt;=E8009),SRP!$D$7:$D$9)*(G8009/100)*(E8009/1000)),IF(C8009="Spirits",SUM(LOOKUP(2,1/(SRP!$B$2:$B$6&lt;=E8009)/(SRP!$C$2:$C$6&gt;=E8009),SRP!$D$2:$D$6)*(G8009/100)*(E8009/1000)),IF(AND(C8009="Wine",D8009="Fortified Wines"),SUM(LOOKUP(2,1/(SRP!$B$20:$B$23&lt;=E8009)/(SRP!$C$20:$C$23&gt;=E8009),SRP!$D$20:$D$23)*(G8009/100)*(E8009/1000)),IF(C8009="Wine",SUM(LOOKUP(2,1/(SRP!$B$15:$B$19&lt;=E8009)/(SRP!$C$15:$C$19&gt;=E8009),SRP!$D$15:$D$19)*(G8009/100)*(E8009/1000)),IF(C8009="Ready to Drink",SUM(LOOKUP(2,1/(SRP!$B$10:$B$14&lt;=E8009)/(SRP!$C$10:$C$14&gt;=E8009),SRP!$D$10:$D$14)*(G8009/100)*(E8009/1000)),0))))),2)</f>
        <v>1.49</v>
      </c>
    </row>
    <row r="8010" spans="1:11" x14ac:dyDescent="0.35">
      <c r="A8010" s="2">
        <v>59631</v>
      </c>
      <c r="B8010" s="76" t="s">
        <v>6521</v>
      </c>
      <c r="C8010" s="76" t="s">
        <v>287</v>
      </c>
      <c r="D8010" s="76" t="s">
        <v>5266</v>
      </c>
      <c r="E8010" s="76">
        <v>473</v>
      </c>
      <c r="F8010" s="76">
        <v>24</v>
      </c>
      <c r="G8010" s="77">
        <v>4.5</v>
      </c>
      <c r="H8010" s="76" t="s">
        <v>4999</v>
      </c>
      <c r="I8010" s="77">
        <v>4.49</v>
      </c>
      <c r="J8010" s="2">
        <v>1</v>
      </c>
      <c r="K8010" s="119" cm="1">
        <f t="array" ref="K8010">ROUND(IF(C8010="Beer",SUM(LOOKUP(2,1/(SRP!$B$7:$B$9&lt;=E8010)/(SRP!$C$7:$C$9&gt;=E8010),SRP!$D$7:$D$9)*(G8010/100)*(E8010/1000)),IF(C8010="Spirits",SUM(LOOKUP(2,1/(SRP!$B$2:$B$6&lt;=E8010)/(SRP!$C$2:$C$6&gt;=E8010),SRP!$D$2:$D$6)*(G8010/100)*(E8010/1000)),IF(AND(C8010="Wine",D8010="Fortified Wines"),SUM(LOOKUP(2,1/(SRP!$B$20:$B$23&lt;=E8010)/(SRP!$C$20:$C$23&gt;=E8010),SRP!$D$20:$D$23)*(G8010/100)*(E8010/1000)),IF(C8010="Wine",SUM(LOOKUP(2,1/(SRP!$B$15:$B$19&lt;=E8010)/(SRP!$C$15:$C$19&gt;=E8010),SRP!$D$15:$D$19)*(G8010/100)*(E8010/1000)),IF(C8010="Ready to Drink",SUM(LOOKUP(2,1/(SRP!$B$10:$B$14&lt;=E8010)/(SRP!$C$10:$C$14&gt;=E8010),SRP!$D$10:$D$14)*(G8010/100)*(E8010/1000)),0))))),2)</f>
        <v>1.49</v>
      </c>
    </row>
    <row r="8011" spans="1:11" x14ac:dyDescent="0.35">
      <c r="A8011" s="2">
        <v>59632</v>
      </c>
      <c r="B8011" s="76" t="s">
        <v>6522</v>
      </c>
      <c r="C8011" s="76" t="s">
        <v>286</v>
      </c>
      <c r="D8011" s="76" t="s">
        <v>5247</v>
      </c>
      <c r="E8011" s="76">
        <v>750</v>
      </c>
      <c r="F8011" s="76">
        <v>12</v>
      </c>
      <c r="G8011" s="77">
        <v>14.5</v>
      </c>
      <c r="H8011" s="76" t="s">
        <v>3300</v>
      </c>
      <c r="I8011" s="77">
        <v>49.99</v>
      </c>
      <c r="J8011" s="2">
        <v>1</v>
      </c>
      <c r="K8011" s="119" cm="1">
        <f t="array" ref="K8011">ROUND(IF(C8011="Beer",SUM(LOOKUP(2,1/(SRP!$B$7:$B$9&lt;=E8011)/(SRP!$C$7:$C$9&gt;=E8011),SRP!$D$7:$D$9)*(G8011/100)*(E8011/1000)),IF(C8011="Spirits",SUM(LOOKUP(2,1/(SRP!$B$2:$B$6&lt;=E8011)/(SRP!$C$2:$C$6&gt;=E8011),SRP!$D$2:$D$6)*(G8011/100)*(E8011/1000)),IF(AND(C8011="Wine",D8011="Fortified Wines"),SUM(LOOKUP(2,1/(SRP!$B$20:$B$23&lt;=E8011)/(SRP!$C$20:$C$23&gt;=E8011),SRP!$D$20:$D$23)*(G8011/100)*(E8011/1000)),IF(C8011="Wine",SUM(LOOKUP(2,1/(SRP!$B$15:$B$19&lt;=E8011)/(SRP!$C$15:$C$19&gt;=E8011),SRP!$D$15:$D$19)*(G8011/100)*(E8011/1000)),IF(C8011="Ready to Drink",SUM(LOOKUP(2,1/(SRP!$B$10:$B$14&lt;=E8011)/(SRP!$C$10:$C$14&gt;=E8011),SRP!$D$10:$D$14)*(G8011/100)*(E8011/1000)),0))))),2)</f>
        <v>7.59</v>
      </c>
    </row>
    <row r="8012" spans="1:11" x14ac:dyDescent="0.35">
      <c r="A8012" s="2">
        <v>59633</v>
      </c>
      <c r="B8012" s="76" t="s">
        <v>6523</v>
      </c>
      <c r="C8012" s="76" t="s">
        <v>5938</v>
      </c>
      <c r="D8012" s="76" t="s">
        <v>5283</v>
      </c>
      <c r="E8012" s="76">
        <v>2840</v>
      </c>
      <c r="F8012" s="76">
        <v>3</v>
      </c>
      <c r="G8012" s="77">
        <v>5</v>
      </c>
      <c r="H8012" s="76" t="s">
        <v>3282</v>
      </c>
      <c r="I8012" s="77">
        <v>26.99</v>
      </c>
      <c r="J8012" s="2">
        <v>8</v>
      </c>
      <c r="K8012" s="119" cm="1">
        <f t="array" ref="K8012">ROUND(IF(C8012="Beer",SUM(LOOKUP(2,1/(SRP!$B$7:$B$9&lt;=E8012)/(SRP!$C$7:$C$9&gt;=E8012),SRP!$D$7:$D$9)*(G8012/100)*(E8012/1000)),IF(C8012="Spirits",SUM(LOOKUP(2,1/(SRP!$B$2:$B$6&lt;=E8012)/(SRP!$C$2:$C$6&gt;=E8012),SRP!$D$2:$D$6)*(G8012/100)*(E8012/1000)),IF(AND(C8012="Wine",D8012="Fortified Wines"),SUM(LOOKUP(2,1/(SRP!$B$20:$B$23&lt;=E8012)/(SRP!$C$20:$C$23&gt;=E8012),SRP!$D$20:$D$23)*(G8012/100)*(E8012/1000)),IF(C8012="Wine",SUM(LOOKUP(2,1/(SRP!$B$15:$B$19&lt;=E8012)/(SRP!$C$15:$C$19&gt;=E8012),SRP!$D$15:$D$19)*(G8012/100)*(E8012/1000)),IF(C8012="Ready to Drink",SUM(LOOKUP(2,1/(SRP!$B$10:$B$14&lt;=E8012)/(SRP!$C$10:$C$14&gt;=E8012),SRP!$D$10:$D$14)*(G8012/100)*(E8012/1000)),0))))),2)</f>
        <v>9.91</v>
      </c>
    </row>
    <row r="8013" spans="1:11" x14ac:dyDescent="0.35">
      <c r="A8013" s="2">
        <v>59633</v>
      </c>
      <c r="B8013" s="76" t="s">
        <v>6523</v>
      </c>
      <c r="C8013" s="76" t="s">
        <v>5938</v>
      </c>
      <c r="D8013" s="76" t="s">
        <v>5283</v>
      </c>
      <c r="E8013" s="76">
        <v>2840</v>
      </c>
      <c r="F8013" s="76">
        <v>3</v>
      </c>
      <c r="G8013" s="77">
        <v>5</v>
      </c>
      <c r="H8013" s="76" t="s">
        <v>3282</v>
      </c>
      <c r="I8013" s="77">
        <v>26.99</v>
      </c>
      <c r="J8013" s="2">
        <v>8</v>
      </c>
      <c r="K8013" s="119" cm="1">
        <f t="array" ref="K8013">ROUND(IF(C8013="Beer",SUM(LOOKUP(2,1/(SRP!$B$7:$B$9&lt;=E8013)/(SRP!$C$7:$C$9&gt;=E8013),SRP!$D$7:$D$9)*(G8013/100)*(E8013/1000)),IF(C8013="Spirits",SUM(LOOKUP(2,1/(SRP!$B$2:$B$6&lt;=E8013)/(SRP!$C$2:$C$6&gt;=E8013),SRP!$D$2:$D$6)*(G8013/100)*(E8013/1000)),IF(AND(C8013="Wine",D8013="Fortified Wines"),SUM(LOOKUP(2,1/(SRP!$B$20:$B$23&lt;=E8013)/(SRP!$C$20:$C$23&gt;=E8013),SRP!$D$20:$D$23)*(G8013/100)*(E8013/1000)),IF(C8013="Wine",SUM(LOOKUP(2,1/(SRP!$B$15:$B$19&lt;=E8013)/(SRP!$C$15:$C$19&gt;=E8013),SRP!$D$15:$D$19)*(G8013/100)*(E8013/1000)),IF(C8013="Ready to Drink",SUM(LOOKUP(2,1/(SRP!$B$10:$B$14&lt;=E8013)/(SRP!$C$10:$C$14&gt;=E8013),SRP!$D$10:$D$14)*(G8013/100)*(E8013/1000)),0))))),2)</f>
        <v>9.91</v>
      </c>
    </row>
    <row r="8014" spans="1:11" x14ac:dyDescent="0.35">
      <c r="A8014" s="2">
        <v>59634</v>
      </c>
      <c r="B8014" s="76" t="s">
        <v>6524</v>
      </c>
      <c r="C8014" s="76" t="s">
        <v>287</v>
      </c>
      <c r="D8014" s="76" t="s">
        <v>5271</v>
      </c>
      <c r="E8014" s="76">
        <v>5325</v>
      </c>
      <c r="F8014" s="76">
        <v>1</v>
      </c>
      <c r="G8014" s="77">
        <v>4</v>
      </c>
      <c r="H8014" s="76" t="s">
        <v>3349</v>
      </c>
      <c r="I8014" s="77">
        <v>29.99</v>
      </c>
      <c r="J8014" s="2">
        <v>15</v>
      </c>
      <c r="K8014" s="119" cm="1">
        <f t="array" ref="K8014">ROUND(IF(C8014="Beer",SUM(LOOKUP(2,1/(SRP!$B$7:$B$9&lt;=E8014)/(SRP!$C$7:$C$9&gt;=E8014),SRP!$D$7:$D$9)*(G8014/100)*(E8014/1000)),IF(C8014="Spirits",SUM(LOOKUP(2,1/(SRP!$B$2:$B$6&lt;=E8014)/(SRP!$C$2:$C$6&gt;=E8014),SRP!$D$2:$D$6)*(G8014/100)*(E8014/1000)),IF(AND(C8014="Wine",D8014="Fortified Wines"),SUM(LOOKUP(2,1/(SRP!$B$20:$B$23&lt;=E8014)/(SRP!$C$20:$C$23&gt;=E8014),SRP!$D$20:$D$23)*(G8014/100)*(E8014/1000)),IF(C8014="Wine",SUM(LOOKUP(2,1/(SRP!$B$15:$B$19&lt;=E8014)/(SRP!$C$15:$C$19&gt;=E8014),SRP!$D$15:$D$19)*(G8014/100)*(E8014/1000)),IF(C8014="Ready to Drink",SUM(LOOKUP(2,1/(SRP!$B$10:$B$14&lt;=E8014)/(SRP!$C$10:$C$14&gt;=E8014),SRP!$D$10:$D$14)*(G8014/100)*(E8014/1000)),0))))),2)</f>
        <v>14.87</v>
      </c>
    </row>
    <row r="8015" spans="1:11" x14ac:dyDescent="0.35">
      <c r="A8015" s="2">
        <v>59634</v>
      </c>
      <c r="B8015" s="76" t="s">
        <v>6524</v>
      </c>
      <c r="C8015" s="76" t="s">
        <v>287</v>
      </c>
      <c r="D8015" s="76" t="s">
        <v>5271</v>
      </c>
      <c r="E8015" s="76">
        <v>5325</v>
      </c>
      <c r="F8015" s="76">
        <v>1</v>
      </c>
      <c r="G8015" s="77">
        <v>4</v>
      </c>
      <c r="H8015" s="76" t="s">
        <v>3349</v>
      </c>
      <c r="I8015" s="77">
        <v>29.99</v>
      </c>
      <c r="J8015" s="2">
        <v>15</v>
      </c>
      <c r="K8015" s="119" cm="1">
        <f t="array" ref="K8015">ROUND(IF(C8015="Beer",SUM(LOOKUP(2,1/(SRP!$B$7:$B$9&lt;=E8015)/(SRP!$C$7:$C$9&gt;=E8015),SRP!$D$7:$D$9)*(G8015/100)*(E8015/1000)),IF(C8015="Spirits",SUM(LOOKUP(2,1/(SRP!$B$2:$B$6&lt;=E8015)/(SRP!$C$2:$C$6&gt;=E8015),SRP!$D$2:$D$6)*(G8015/100)*(E8015/1000)),IF(AND(C8015="Wine",D8015="Fortified Wines"),SUM(LOOKUP(2,1/(SRP!$B$20:$B$23&lt;=E8015)/(SRP!$C$20:$C$23&gt;=E8015),SRP!$D$20:$D$23)*(G8015/100)*(E8015/1000)),IF(C8015="Wine",SUM(LOOKUP(2,1/(SRP!$B$15:$B$19&lt;=E8015)/(SRP!$C$15:$C$19&gt;=E8015),SRP!$D$15:$D$19)*(G8015/100)*(E8015/1000)),IF(C8015="Ready to Drink",SUM(LOOKUP(2,1/(SRP!$B$10:$B$14&lt;=E8015)/(SRP!$C$10:$C$14&gt;=E8015),SRP!$D$10:$D$14)*(G8015/100)*(E8015/1000)),0))))),2)</f>
        <v>14.87</v>
      </c>
    </row>
    <row r="8016" spans="1:11" x14ac:dyDescent="0.35">
      <c r="A8016" s="2">
        <v>59640</v>
      </c>
      <c r="B8016" s="76" t="s">
        <v>6525</v>
      </c>
      <c r="C8016" s="76" t="s">
        <v>287</v>
      </c>
      <c r="D8016" s="76" t="s">
        <v>5266</v>
      </c>
      <c r="E8016" s="76">
        <v>355</v>
      </c>
      <c r="F8016" s="76">
        <v>24</v>
      </c>
      <c r="G8016" s="77">
        <v>5.2</v>
      </c>
      <c r="H8016" s="76" t="s">
        <v>3370</v>
      </c>
      <c r="I8016" s="77">
        <v>2.81</v>
      </c>
      <c r="J8016" s="2">
        <v>1</v>
      </c>
      <c r="K8016" s="119" cm="1">
        <f t="array" ref="K8016">ROUND(IF(C8016="Beer",SUM(LOOKUP(2,1/(SRP!$B$7:$B$9&lt;=E8016)/(SRP!$C$7:$C$9&gt;=E8016),SRP!$D$7:$D$9)*(G8016/100)*(E8016/1000)),IF(C8016="Spirits",SUM(LOOKUP(2,1/(SRP!$B$2:$B$6&lt;=E8016)/(SRP!$C$2:$C$6&gt;=E8016),SRP!$D$2:$D$6)*(G8016/100)*(E8016/1000)),IF(AND(C8016="Wine",D8016="Fortified Wines"),SUM(LOOKUP(2,1/(SRP!$B$20:$B$23&lt;=E8016)/(SRP!$C$20:$C$23&gt;=E8016),SRP!$D$20:$D$23)*(G8016/100)*(E8016/1000)),IF(C8016="Wine",SUM(LOOKUP(2,1/(SRP!$B$15:$B$19&lt;=E8016)/(SRP!$C$15:$C$19&gt;=E8016),SRP!$D$15:$D$19)*(G8016/100)*(E8016/1000)),IF(C8016="Ready to Drink",SUM(LOOKUP(2,1/(SRP!$B$10:$B$14&lt;=E8016)/(SRP!$C$10:$C$14&gt;=E8016),SRP!$D$10:$D$14)*(G8016/100)*(E8016/1000)),0))))),2)</f>
        <v>1.29</v>
      </c>
    </row>
    <row r="8017" spans="1:11" x14ac:dyDescent="0.35">
      <c r="A8017" s="2">
        <v>59640</v>
      </c>
      <c r="B8017" s="76" t="s">
        <v>6525</v>
      </c>
      <c r="C8017" s="76" t="s">
        <v>287</v>
      </c>
      <c r="D8017" s="76" t="s">
        <v>5266</v>
      </c>
      <c r="E8017" s="76">
        <v>355</v>
      </c>
      <c r="F8017" s="76">
        <v>24</v>
      </c>
      <c r="G8017" s="77">
        <v>5.2</v>
      </c>
      <c r="H8017" s="76" t="s">
        <v>3370</v>
      </c>
      <c r="I8017" s="77">
        <v>2.81</v>
      </c>
      <c r="J8017" s="2">
        <v>1</v>
      </c>
      <c r="K8017" s="119" cm="1">
        <f t="array" ref="K8017">ROUND(IF(C8017="Beer",SUM(LOOKUP(2,1/(SRP!$B$7:$B$9&lt;=E8017)/(SRP!$C$7:$C$9&gt;=E8017),SRP!$D$7:$D$9)*(G8017/100)*(E8017/1000)),IF(C8017="Spirits",SUM(LOOKUP(2,1/(SRP!$B$2:$B$6&lt;=E8017)/(SRP!$C$2:$C$6&gt;=E8017),SRP!$D$2:$D$6)*(G8017/100)*(E8017/1000)),IF(AND(C8017="Wine",D8017="Fortified Wines"),SUM(LOOKUP(2,1/(SRP!$B$20:$B$23&lt;=E8017)/(SRP!$C$20:$C$23&gt;=E8017),SRP!$D$20:$D$23)*(G8017/100)*(E8017/1000)),IF(C8017="Wine",SUM(LOOKUP(2,1/(SRP!$B$15:$B$19&lt;=E8017)/(SRP!$C$15:$C$19&gt;=E8017),SRP!$D$15:$D$19)*(G8017/100)*(E8017/1000)),IF(C8017="Ready to Drink",SUM(LOOKUP(2,1/(SRP!$B$10:$B$14&lt;=E8017)/(SRP!$C$10:$C$14&gt;=E8017),SRP!$D$10:$D$14)*(G8017/100)*(E8017/1000)),0))))),2)</f>
        <v>1.29</v>
      </c>
    </row>
    <row r="8018" spans="1:11" x14ac:dyDescent="0.35">
      <c r="A8018" s="2">
        <v>59657</v>
      </c>
      <c r="B8018" s="76" t="s">
        <v>6526</v>
      </c>
      <c r="C8018" s="76" t="s">
        <v>287</v>
      </c>
      <c r="D8018" s="76" t="s">
        <v>5266</v>
      </c>
      <c r="E8018" s="76">
        <v>355</v>
      </c>
      <c r="F8018" s="76">
        <v>24</v>
      </c>
      <c r="G8018" s="77">
        <v>4.5</v>
      </c>
      <c r="H8018" s="76" t="s">
        <v>3370</v>
      </c>
      <c r="I8018" s="77">
        <v>1.88</v>
      </c>
      <c r="J8018" s="2">
        <v>1</v>
      </c>
      <c r="K8018" s="119" cm="1">
        <f t="array" ref="K8018">ROUND(IF(C8018="Beer",SUM(LOOKUP(2,1/(SRP!$B$7:$B$9&lt;=E8018)/(SRP!$C$7:$C$9&gt;=E8018),SRP!$D$7:$D$9)*(G8018/100)*(E8018/1000)),IF(C8018="Spirits",SUM(LOOKUP(2,1/(SRP!$B$2:$B$6&lt;=E8018)/(SRP!$C$2:$C$6&gt;=E8018),SRP!$D$2:$D$6)*(G8018/100)*(E8018/1000)),IF(AND(C8018="Wine",D8018="Fortified Wines"),SUM(LOOKUP(2,1/(SRP!$B$20:$B$23&lt;=E8018)/(SRP!$C$20:$C$23&gt;=E8018),SRP!$D$20:$D$23)*(G8018/100)*(E8018/1000)),IF(C8018="Wine",SUM(LOOKUP(2,1/(SRP!$B$15:$B$19&lt;=E8018)/(SRP!$C$15:$C$19&gt;=E8018),SRP!$D$15:$D$19)*(G8018/100)*(E8018/1000)),IF(C8018="Ready to Drink",SUM(LOOKUP(2,1/(SRP!$B$10:$B$14&lt;=E8018)/(SRP!$C$10:$C$14&gt;=E8018),SRP!$D$10:$D$14)*(G8018/100)*(E8018/1000)),0))))),2)</f>
        <v>1.1200000000000001</v>
      </c>
    </row>
    <row r="8019" spans="1:11" x14ac:dyDescent="0.35">
      <c r="A8019" s="2">
        <v>59657</v>
      </c>
      <c r="B8019" s="76" t="s">
        <v>6526</v>
      </c>
      <c r="C8019" s="76" t="s">
        <v>287</v>
      </c>
      <c r="D8019" s="76" t="s">
        <v>5266</v>
      </c>
      <c r="E8019" s="76">
        <v>355</v>
      </c>
      <c r="F8019" s="76">
        <v>24</v>
      </c>
      <c r="G8019" s="77">
        <v>4.5</v>
      </c>
      <c r="H8019" s="76" t="s">
        <v>3370</v>
      </c>
      <c r="I8019" s="77">
        <v>1.88</v>
      </c>
      <c r="J8019" s="2">
        <v>1</v>
      </c>
      <c r="K8019" s="119" cm="1">
        <f t="array" ref="K8019">ROUND(IF(C8019="Beer",SUM(LOOKUP(2,1/(SRP!$B$7:$B$9&lt;=E8019)/(SRP!$C$7:$C$9&gt;=E8019),SRP!$D$7:$D$9)*(G8019/100)*(E8019/1000)),IF(C8019="Spirits",SUM(LOOKUP(2,1/(SRP!$B$2:$B$6&lt;=E8019)/(SRP!$C$2:$C$6&gt;=E8019),SRP!$D$2:$D$6)*(G8019/100)*(E8019/1000)),IF(AND(C8019="Wine",D8019="Fortified Wines"),SUM(LOOKUP(2,1/(SRP!$B$20:$B$23&lt;=E8019)/(SRP!$C$20:$C$23&gt;=E8019),SRP!$D$20:$D$23)*(G8019/100)*(E8019/1000)),IF(C8019="Wine",SUM(LOOKUP(2,1/(SRP!$B$15:$B$19&lt;=E8019)/(SRP!$C$15:$C$19&gt;=E8019),SRP!$D$15:$D$19)*(G8019/100)*(E8019/1000)),IF(C8019="Ready to Drink",SUM(LOOKUP(2,1/(SRP!$B$10:$B$14&lt;=E8019)/(SRP!$C$10:$C$14&gt;=E8019),SRP!$D$10:$D$14)*(G8019/100)*(E8019/1000)),0))))),2)</f>
        <v>1.1200000000000001</v>
      </c>
    </row>
    <row r="8020" spans="1:11" x14ac:dyDescent="0.35">
      <c r="A8020" s="2">
        <v>59660</v>
      </c>
      <c r="B8020" s="76" t="s">
        <v>6527</v>
      </c>
      <c r="C8020" s="76" t="s">
        <v>287</v>
      </c>
      <c r="D8020" s="76" t="s">
        <v>5230</v>
      </c>
      <c r="E8020" s="76">
        <v>355</v>
      </c>
      <c r="F8020" s="76">
        <v>24</v>
      </c>
      <c r="G8020" s="77">
        <v>4.5</v>
      </c>
      <c r="H8020" s="76" t="s">
        <v>3370</v>
      </c>
      <c r="I8020" s="77">
        <v>1.53</v>
      </c>
      <c r="J8020" s="2">
        <v>1</v>
      </c>
      <c r="K8020" s="119" cm="1">
        <f t="array" ref="K8020">ROUND(IF(C8020="Beer",SUM(LOOKUP(2,1/(SRP!$B$7:$B$9&lt;=E8020)/(SRP!$C$7:$C$9&gt;=E8020),SRP!$D$7:$D$9)*(G8020/100)*(E8020/1000)),IF(C8020="Spirits",SUM(LOOKUP(2,1/(SRP!$B$2:$B$6&lt;=E8020)/(SRP!$C$2:$C$6&gt;=E8020),SRP!$D$2:$D$6)*(G8020/100)*(E8020/1000)),IF(AND(C8020="Wine",D8020="Fortified Wines"),SUM(LOOKUP(2,1/(SRP!$B$20:$B$23&lt;=E8020)/(SRP!$C$20:$C$23&gt;=E8020),SRP!$D$20:$D$23)*(G8020/100)*(E8020/1000)),IF(C8020="Wine",SUM(LOOKUP(2,1/(SRP!$B$15:$B$19&lt;=E8020)/(SRP!$C$15:$C$19&gt;=E8020),SRP!$D$15:$D$19)*(G8020/100)*(E8020/1000)),IF(C8020="Ready to Drink",SUM(LOOKUP(2,1/(SRP!$B$10:$B$14&lt;=E8020)/(SRP!$C$10:$C$14&gt;=E8020),SRP!$D$10:$D$14)*(G8020/100)*(E8020/1000)),0))))),2)</f>
        <v>1.1200000000000001</v>
      </c>
    </row>
    <row r="8021" spans="1:11" x14ac:dyDescent="0.35">
      <c r="A8021" s="2">
        <v>59660</v>
      </c>
      <c r="B8021" s="76" t="s">
        <v>6527</v>
      </c>
      <c r="C8021" s="76" t="s">
        <v>287</v>
      </c>
      <c r="D8021" s="76" t="s">
        <v>5230</v>
      </c>
      <c r="E8021" s="76">
        <v>355</v>
      </c>
      <c r="F8021" s="76">
        <v>24</v>
      </c>
      <c r="G8021" s="77">
        <v>4.5</v>
      </c>
      <c r="H8021" s="76" t="s">
        <v>3370</v>
      </c>
      <c r="I8021" s="77">
        <v>1.53</v>
      </c>
      <c r="J8021" s="2">
        <v>1</v>
      </c>
      <c r="K8021" s="119" cm="1">
        <f t="array" ref="K8021">ROUND(IF(C8021="Beer",SUM(LOOKUP(2,1/(SRP!$B$7:$B$9&lt;=E8021)/(SRP!$C$7:$C$9&gt;=E8021),SRP!$D$7:$D$9)*(G8021/100)*(E8021/1000)),IF(C8021="Spirits",SUM(LOOKUP(2,1/(SRP!$B$2:$B$6&lt;=E8021)/(SRP!$C$2:$C$6&gt;=E8021),SRP!$D$2:$D$6)*(G8021/100)*(E8021/1000)),IF(AND(C8021="Wine",D8021="Fortified Wines"),SUM(LOOKUP(2,1/(SRP!$B$20:$B$23&lt;=E8021)/(SRP!$C$20:$C$23&gt;=E8021),SRP!$D$20:$D$23)*(G8021/100)*(E8021/1000)),IF(C8021="Wine",SUM(LOOKUP(2,1/(SRP!$B$15:$B$19&lt;=E8021)/(SRP!$C$15:$C$19&gt;=E8021),SRP!$D$15:$D$19)*(G8021/100)*(E8021/1000)),IF(C8021="Ready to Drink",SUM(LOOKUP(2,1/(SRP!$B$10:$B$14&lt;=E8021)/(SRP!$C$10:$C$14&gt;=E8021),SRP!$D$10:$D$14)*(G8021/100)*(E8021/1000)),0))))),2)</f>
        <v>1.1200000000000001</v>
      </c>
    </row>
    <row r="8022" spans="1:11" x14ac:dyDescent="0.35">
      <c r="A8022" s="2">
        <v>59695</v>
      </c>
      <c r="B8022" s="76" t="s">
        <v>6528</v>
      </c>
      <c r="C8022" s="76" t="s">
        <v>287</v>
      </c>
      <c r="D8022" s="76" t="s">
        <v>5271</v>
      </c>
      <c r="E8022" s="76">
        <v>355</v>
      </c>
      <c r="F8022" s="76">
        <v>24</v>
      </c>
      <c r="G8022" s="77">
        <v>3.5</v>
      </c>
      <c r="H8022" s="76" t="s">
        <v>3380</v>
      </c>
      <c r="I8022" s="77">
        <v>2.75</v>
      </c>
      <c r="J8022" s="2">
        <v>1</v>
      </c>
      <c r="K8022" s="119" cm="1">
        <f t="array" ref="K8022">ROUND(IF(C8022="Beer",SUM(LOOKUP(2,1/(SRP!$B$7:$B$9&lt;=E8022)/(SRP!$C$7:$C$9&gt;=E8022),SRP!$D$7:$D$9)*(G8022/100)*(E8022/1000)),IF(C8022="Spirits",SUM(LOOKUP(2,1/(SRP!$B$2:$B$6&lt;=E8022)/(SRP!$C$2:$C$6&gt;=E8022),SRP!$D$2:$D$6)*(G8022/100)*(E8022/1000)),IF(AND(C8022="Wine",D8022="Fortified Wines"),SUM(LOOKUP(2,1/(SRP!$B$20:$B$23&lt;=E8022)/(SRP!$C$20:$C$23&gt;=E8022),SRP!$D$20:$D$23)*(G8022/100)*(E8022/1000)),IF(C8022="Wine",SUM(LOOKUP(2,1/(SRP!$B$15:$B$19&lt;=E8022)/(SRP!$C$15:$C$19&gt;=E8022),SRP!$D$15:$D$19)*(G8022/100)*(E8022/1000)),IF(C8022="Ready to Drink",SUM(LOOKUP(2,1/(SRP!$B$10:$B$14&lt;=E8022)/(SRP!$C$10:$C$14&gt;=E8022),SRP!$D$10:$D$14)*(G8022/100)*(E8022/1000)),0))))),2)</f>
        <v>0.87</v>
      </c>
    </row>
    <row r="8023" spans="1:11" x14ac:dyDescent="0.35">
      <c r="A8023" s="2">
        <v>59695</v>
      </c>
      <c r="B8023" s="76" t="s">
        <v>6528</v>
      </c>
      <c r="C8023" s="76" t="s">
        <v>287</v>
      </c>
      <c r="D8023" s="76" t="s">
        <v>5271</v>
      </c>
      <c r="E8023" s="76">
        <v>355</v>
      </c>
      <c r="F8023" s="76">
        <v>24</v>
      </c>
      <c r="G8023" s="77">
        <v>3.5</v>
      </c>
      <c r="H8023" s="76" t="s">
        <v>3380</v>
      </c>
      <c r="I8023" s="77">
        <v>2.75</v>
      </c>
      <c r="J8023" s="2">
        <v>1</v>
      </c>
      <c r="K8023" s="119" cm="1">
        <f t="array" ref="K8023">ROUND(IF(C8023="Beer",SUM(LOOKUP(2,1/(SRP!$B$7:$B$9&lt;=E8023)/(SRP!$C$7:$C$9&gt;=E8023),SRP!$D$7:$D$9)*(G8023/100)*(E8023/1000)),IF(C8023="Spirits",SUM(LOOKUP(2,1/(SRP!$B$2:$B$6&lt;=E8023)/(SRP!$C$2:$C$6&gt;=E8023),SRP!$D$2:$D$6)*(G8023/100)*(E8023/1000)),IF(AND(C8023="Wine",D8023="Fortified Wines"),SUM(LOOKUP(2,1/(SRP!$B$20:$B$23&lt;=E8023)/(SRP!$C$20:$C$23&gt;=E8023),SRP!$D$20:$D$23)*(G8023/100)*(E8023/1000)),IF(C8023="Wine",SUM(LOOKUP(2,1/(SRP!$B$15:$B$19&lt;=E8023)/(SRP!$C$15:$C$19&gt;=E8023),SRP!$D$15:$D$19)*(G8023/100)*(E8023/1000)),IF(C8023="Ready to Drink",SUM(LOOKUP(2,1/(SRP!$B$10:$B$14&lt;=E8023)/(SRP!$C$10:$C$14&gt;=E8023),SRP!$D$10:$D$14)*(G8023/100)*(E8023/1000)),0))))),2)</f>
        <v>0.87</v>
      </c>
    </row>
    <row r="8024" spans="1:11" x14ac:dyDescent="0.35">
      <c r="A8024" s="2">
        <v>59697</v>
      </c>
      <c r="B8024" s="76" t="s">
        <v>6529</v>
      </c>
      <c r="C8024" s="76" t="s">
        <v>5938</v>
      </c>
      <c r="D8024" s="76" t="s">
        <v>5307</v>
      </c>
      <c r="E8024" s="76">
        <v>500</v>
      </c>
      <c r="F8024" s="76">
        <v>12</v>
      </c>
      <c r="G8024" s="77">
        <v>10.199999999999999</v>
      </c>
      <c r="H8024" s="76" t="s">
        <v>5760</v>
      </c>
      <c r="I8024" s="77">
        <v>13.49</v>
      </c>
      <c r="J8024" s="2">
        <v>1</v>
      </c>
      <c r="K8024" s="119" cm="1">
        <f t="array" ref="K8024">ROUND(IF(C8024="Beer",SUM(LOOKUP(2,1/(SRP!$B$7:$B$9&lt;=E8024)/(SRP!$C$7:$C$9&gt;=E8024),SRP!$D$7:$D$9)*(G8024/100)*(E8024/1000)),IF(C8024="Spirits",SUM(LOOKUP(2,1/(SRP!$B$2:$B$6&lt;=E8024)/(SRP!$C$2:$C$6&gt;=E8024),SRP!$D$2:$D$6)*(G8024/100)*(E8024/1000)),IF(AND(C8024="Wine",D8024="Fortified Wines"),SUM(LOOKUP(2,1/(SRP!$B$20:$B$23&lt;=E8024)/(SRP!$C$20:$C$23&gt;=E8024),SRP!$D$20:$D$23)*(G8024/100)*(E8024/1000)),IF(C8024="Wine",SUM(LOOKUP(2,1/(SRP!$B$15:$B$19&lt;=E8024)/(SRP!$C$15:$C$19&gt;=E8024),SRP!$D$15:$D$19)*(G8024/100)*(E8024/1000)),IF(C8024="Ready to Drink",SUM(LOOKUP(2,1/(SRP!$B$10:$B$14&lt;=E8024)/(SRP!$C$10:$C$14&gt;=E8024),SRP!$D$10:$D$14)*(G8024/100)*(E8024/1000)),0))))),2)</f>
        <v>3.77</v>
      </c>
    </row>
    <row r="8025" spans="1:11" x14ac:dyDescent="0.35">
      <c r="A8025" s="2">
        <v>59697</v>
      </c>
      <c r="B8025" s="76" t="s">
        <v>6529</v>
      </c>
      <c r="C8025" s="76" t="s">
        <v>5938</v>
      </c>
      <c r="D8025" s="76" t="s">
        <v>5307</v>
      </c>
      <c r="E8025" s="76">
        <v>500</v>
      </c>
      <c r="F8025" s="76">
        <v>12</v>
      </c>
      <c r="G8025" s="77">
        <v>10.199999999999999</v>
      </c>
      <c r="H8025" s="76" t="s">
        <v>5760</v>
      </c>
      <c r="I8025" s="77">
        <v>13.49</v>
      </c>
      <c r="J8025" s="2">
        <v>1</v>
      </c>
      <c r="K8025" s="119" cm="1">
        <f t="array" ref="K8025">ROUND(IF(C8025="Beer",SUM(LOOKUP(2,1/(SRP!$B$7:$B$9&lt;=E8025)/(SRP!$C$7:$C$9&gt;=E8025),SRP!$D$7:$D$9)*(G8025/100)*(E8025/1000)),IF(C8025="Spirits",SUM(LOOKUP(2,1/(SRP!$B$2:$B$6&lt;=E8025)/(SRP!$C$2:$C$6&gt;=E8025),SRP!$D$2:$D$6)*(G8025/100)*(E8025/1000)),IF(AND(C8025="Wine",D8025="Fortified Wines"),SUM(LOOKUP(2,1/(SRP!$B$20:$B$23&lt;=E8025)/(SRP!$C$20:$C$23&gt;=E8025),SRP!$D$20:$D$23)*(G8025/100)*(E8025/1000)),IF(C8025="Wine",SUM(LOOKUP(2,1/(SRP!$B$15:$B$19&lt;=E8025)/(SRP!$C$15:$C$19&gt;=E8025),SRP!$D$15:$D$19)*(G8025/100)*(E8025/1000)),IF(C8025="Ready to Drink",SUM(LOOKUP(2,1/(SRP!$B$10:$B$14&lt;=E8025)/(SRP!$C$10:$C$14&gt;=E8025),SRP!$D$10:$D$14)*(G8025/100)*(E8025/1000)),0))))),2)</f>
        <v>3.77</v>
      </c>
    </row>
    <row r="8026" spans="1:11" x14ac:dyDescent="0.35">
      <c r="A8026" s="2">
        <v>59699</v>
      </c>
      <c r="B8026" s="76" t="s">
        <v>6530</v>
      </c>
      <c r="C8026" s="76" t="s">
        <v>287</v>
      </c>
      <c r="D8026" s="76" t="s">
        <v>5271</v>
      </c>
      <c r="E8026" s="76">
        <v>1892</v>
      </c>
      <c r="F8026" s="76">
        <v>6</v>
      </c>
      <c r="G8026" s="77">
        <v>4</v>
      </c>
      <c r="H8026" s="76" t="s">
        <v>6874</v>
      </c>
      <c r="I8026" s="77">
        <v>15.79</v>
      </c>
      <c r="J8026" s="2">
        <v>4</v>
      </c>
      <c r="K8026" s="119" cm="1">
        <f t="array" ref="K8026">ROUND(IF(C8026="Beer",SUM(LOOKUP(2,1/(SRP!$B$7:$B$9&lt;=E8026)/(SRP!$C$7:$C$9&gt;=E8026),SRP!$D$7:$D$9)*(G8026/100)*(E8026/1000)),IF(C8026="Spirits",SUM(LOOKUP(2,1/(SRP!$B$2:$B$6&lt;=E8026)/(SRP!$C$2:$C$6&gt;=E8026),SRP!$D$2:$D$6)*(G8026/100)*(E8026/1000)),IF(AND(C8026="Wine",D8026="Fortified Wines"),SUM(LOOKUP(2,1/(SRP!$B$20:$B$23&lt;=E8026)/(SRP!$C$20:$C$23&gt;=E8026),SRP!$D$20:$D$23)*(G8026/100)*(E8026/1000)),IF(C8026="Wine",SUM(LOOKUP(2,1/(SRP!$B$15:$B$19&lt;=E8026)/(SRP!$C$15:$C$19&gt;=E8026),SRP!$D$15:$D$19)*(G8026/100)*(E8026/1000)),IF(C8026="Ready to Drink",SUM(LOOKUP(2,1/(SRP!$B$10:$B$14&lt;=E8026)/(SRP!$C$10:$C$14&gt;=E8026),SRP!$D$10:$D$14)*(G8026/100)*(E8026/1000)),0))))),2)</f>
        <v>5.28</v>
      </c>
    </row>
    <row r="8027" spans="1:11" x14ac:dyDescent="0.35">
      <c r="A8027" s="2">
        <v>59699</v>
      </c>
      <c r="B8027" s="76" t="s">
        <v>6530</v>
      </c>
      <c r="C8027" s="76" t="s">
        <v>287</v>
      </c>
      <c r="D8027" s="76" t="s">
        <v>5271</v>
      </c>
      <c r="E8027" s="76">
        <v>1892</v>
      </c>
      <c r="F8027" s="76">
        <v>6</v>
      </c>
      <c r="G8027" s="77">
        <v>4</v>
      </c>
      <c r="H8027" s="76" t="s">
        <v>3377</v>
      </c>
      <c r="I8027" s="77">
        <v>15.79</v>
      </c>
      <c r="J8027" s="2">
        <v>4</v>
      </c>
      <c r="K8027" s="119" cm="1">
        <f t="array" ref="K8027">ROUND(IF(C8027="Beer",SUM(LOOKUP(2,1/(SRP!$B$7:$B$9&lt;=E8027)/(SRP!$C$7:$C$9&gt;=E8027),SRP!$D$7:$D$9)*(G8027/100)*(E8027/1000)),IF(C8027="Spirits",SUM(LOOKUP(2,1/(SRP!$B$2:$B$6&lt;=E8027)/(SRP!$C$2:$C$6&gt;=E8027),SRP!$D$2:$D$6)*(G8027/100)*(E8027/1000)),IF(AND(C8027="Wine",D8027="Fortified Wines"),SUM(LOOKUP(2,1/(SRP!$B$20:$B$23&lt;=E8027)/(SRP!$C$20:$C$23&gt;=E8027),SRP!$D$20:$D$23)*(G8027/100)*(E8027/1000)),IF(C8027="Wine",SUM(LOOKUP(2,1/(SRP!$B$15:$B$19&lt;=E8027)/(SRP!$C$15:$C$19&gt;=E8027),SRP!$D$15:$D$19)*(G8027/100)*(E8027/1000)),IF(C8027="Ready to Drink",SUM(LOOKUP(2,1/(SRP!$B$10:$B$14&lt;=E8027)/(SRP!$C$10:$C$14&gt;=E8027),SRP!$D$10:$D$14)*(G8027/100)*(E8027/1000)),0))))),2)</f>
        <v>5.28</v>
      </c>
    </row>
    <row r="8028" spans="1:11" x14ac:dyDescent="0.35">
      <c r="A8028" s="2">
        <v>59737</v>
      </c>
      <c r="B8028" s="76" t="s">
        <v>6531</v>
      </c>
      <c r="C8028" s="76" t="s">
        <v>287</v>
      </c>
      <c r="D8028" s="76" t="s">
        <v>5230</v>
      </c>
      <c r="E8028" s="76">
        <v>2130</v>
      </c>
      <c r="F8028" s="76">
        <v>4</v>
      </c>
      <c r="G8028" s="77">
        <v>5</v>
      </c>
      <c r="H8028" s="76" t="s">
        <v>3900</v>
      </c>
      <c r="I8028" s="77">
        <v>13.99</v>
      </c>
      <c r="J8028" s="2">
        <v>6</v>
      </c>
      <c r="K8028" s="119" cm="1">
        <f t="array" ref="K8028">ROUND(IF(C8028="Beer",SUM(LOOKUP(2,1/(SRP!$B$7:$B$9&lt;=E8028)/(SRP!$C$7:$C$9&gt;=E8028),SRP!$D$7:$D$9)*(G8028/100)*(E8028/1000)),IF(C8028="Spirits",SUM(LOOKUP(2,1/(SRP!$B$2:$B$6&lt;=E8028)/(SRP!$C$2:$C$6&gt;=E8028),SRP!$D$2:$D$6)*(G8028/100)*(E8028/1000)),IF(AND(C8028="Wine",D8028="Fortified Wines"),SUM(LOOKUP(2,1/(SRP!$B$20:$B$23&lt;=E8028)/(SRP!$C$20:$C$23&gt;=E8028),SRP!$D$20:$D$23)*(G8028/100)*(E8028/1000)),IF(C8028="Wine",SUM(LOOKUP(2,1/(SRP!$B$15:$B$19&lt;=E8028)/(SRP!$C$15:$C$19&gt;=E8028),SRP!$D$15:$D$19)*(G8028/100)*(E8028/1000)),IF(C8028="Ready to Drink",SUM(LOOKUP(2,1/(SRP!$B$10:$B$14&lt;=E8028)/(SRP!$C$10:$C$14&gt;=E8028),SRP!$D$10:$D$14)*(G8028/100)*(E8028/1000)),0))))),2)</f>
        <v>7.43</v>
      </c>
    </row>
    <row r="8029" spans="1:11" x14ac:dyDescent="0.35">
      <c r="A8029" s="2">
        <v>59737</v>
      </c>
      <c r="B8029" s="76" t="s">
        <v>6531</v>
      </c>
      <c r="C8029" s="76" t="s">
        <v>287</v>
      </c>
      <c r="D8029" s="76" t="s">
        <v>5230</v>
      </c>
      <c r="E8029" s="76">
        <v>2130</v>
      </c>
      <c r="F8029" s="76">
        <v>4</v>
      </c>
      <c r="G8029" s="77">
        <v>5</v>
      </c>
      <c r="H8029" s="76" t="s">
        <v>3900</v>
      </c>
      <c r="I8029" s="77">
        <v>13.99</v>
      </c>
      <c r="J8029" s="2">
        <v>6</v>
      </c>
      <c r="K8029" s="119" cm="1">
        <f t="array" ref="K8029">ROUND(IF(C8029="Beer",SUM(LOOKUP(2,1/(SRP!$B$7:$B$9&lt;=E8029)/(SRP!$C$7:$C$9&gt;=E8029),SRP!$D$7:$D$9)*(G8029/100)*(E8029/1000)),IF(C8029="Spirits",SUM(LOOKUP(2,1/(SRP!$B$2:$B$6&lt;=E8029)/(SRP!$C$2:$C$6&gt;=E8029),SRP!$D$2:$D$6)*(G8029/100)*(E8029/1000)),IF(AND(C8029="Wine",D8029="Fortified Wines"),SUM(LOOKUP(2,1/(SRP!$B$20:$B$23&lt;=E8029)/(SRP!$C$20:$C$23&gt;=E8029),SRP!$D$20:$D$23)*(G8029/100)*(E8029/1000)),IF(C8029="Wine",SUM(LOOKUP(2,1/(SRP!$B$15:$B$19&lt;=E8029)/(SRP!$C$15:$C$19&gt;=E8029),SRP!$D$15:$D$19)*(G8029/100)*(E8029/1000)),IF(C8029="Ready to Drink",SUM(LOOKUP(2,1/(SRP!$B$10:$B$14&lt;=E8029)/(SRP!$C$10:$C$14&gt;=E8029),SRP!$D$10:$D$14)*(G8029/100)*(E8029/1000)),0))))),2)</f>
        <v>7.43</v>
      </c>
    </row>
    <row r="8030" spans="1:11" x14ac:dyDescent="0.35">
      <c r="A8030" s="2">
        <v>59738</v>
      </c>
      <c r="B8030" s="76" t="s">
        <v>6532</v>
      </c>
      <c r="C8030" s="76" t="s">
        <v>287</v>
      </c>
      <c r="D8030" s="76" t="s">
        <v>5240</v>
      </c>
      <c r="E8030" s="76">
        <v>355</v>
      </c>
      <c r="F8030" s="76">
        <v>24</v>
      </c>
      <c r="G8030" s="77">
        <v>6</v>
      </c>
      <c r="H8030" s="76" t="s">
        <v>3900</v>
      </c>
      <c r="I8030" s="77">
        <v>3.89</v>
      </c>
      <c r="J8030" s="2">
        <v>1</v>
      </c>
      <c r="K8030" s="119" cm="1">
        <f t="array" ref="K8030">ROUND(IF(C8030="Beer",SUM(LOOKUP(2,1/(SRP!$B$7:$B$9&lt;=E8030)/(SRP!$C$7:$C$9&gt;=E8030),SRP!$D$7:$D$9)*(G8030/100)*(E8030/1000)),IF(C8030="Spirits",SUM(LOOKUP(2,1/(SRP!$B$2:$B$6&lt;=E8030)/(SRP!$C$2:$C$6&gt;=E8030),SRP!$D$2:$D$6)*(G8030/100)*(E8030/1000)),IF(AND(C8030="Wine",D8030="Fortified Wines"),SUM(LOOKUP(2,1/(SRP!$B$20:$B$23&lt;=E8030)/(SRP!$C$20:$C$23&gt;=E8030),SRP!$D$20:$D$23)*(G8030/100)*(E8030/1000)),IF(C8030="Wine",SUM(LOOKUP(2,1/(SRP!$B$15:$B$19&lt;=E8030)/(SRP!$C$15:$C$19&gt;=E8030),SRP!$D$15:$D$19)*(G8030/100)*(E8030/1000)),IF(C8030="Ready to Drink",SUM(LOOKUP(2,1/(SRP!$B$10:$B$14&lt;=E8030)/(SRP!$C$10:$C$14&gt;=E8030),SRP!$D$10:$D$14)*(G8030/100)*(E8030/1000)),0))))),2)</f>
        <v>1.49</v>
      </c>
    </row>
    <row r="8031" spans="1:11" x14ac:dyDescent="0.35">
      <c r="A8031" s="2">
        <v>59738</v>
      </c>
      <c r="B8031" s="76" t="s">
        <v>6532</v>
      </c>
      <c r="C8031" s="76" t="s">
        <v>287</v>
      </c>
      <c r="D8031" s="76" t="s">
        <v>5240</v>
      </c>
      <c r="E8031" s="76">
        <v>355</v>
      </c>
      <c r="F8031" s="76">
        <v>24</v>
      </c>
      <c r="G8031" s="77">
        <v>6</v>
      </c>
      <c r="H8031" s="76" t="s">
        <v>3900</v>
      </c>
      <c r="I8031" s="77">
        <v>3.89</v>
      </c>
      <c r="J8031" s="2">
        <v>1</v>
      </c>
      <c r="K8031" s="119" cm="1">
        <f t="array" ref="K8031">ROUND(IF(C8031="Beer",SUM(LOOKUP(2,1/(SRP!$B$7:$B$9&lt;=E8031)/(SRP!$C$7:$C$9&gt;=E8031),SRP!$D$7:$D$9)*(G8031/100)*(E8031/1000)),IF(C8031="Spirits",SUM(LOOKUP(2,1/(SRP!$B$2:$B$6&lt;=E8031)/(SRP!$C$2:$C$6&gt;=E8031),SRP!$D$2:$D$6)*(G8031/100)*(E8031/1000)),IF(AND(C8031="Wine",D8031="Fortified Wines"),SUM(LOOKUP(2,1/(SRP!$B$20:$B$23&lt;=E8031)/(SRP!$C$20:$C$23&gt;=E8031),SRP!$D$20:$D$23)*(G8031/100)*(E8031/1000)),IF(C8031="Wine",SUM(LOOKUP(2,1/(SRP!$B$15:$B$19&lt;=E8031)/(SRP!$C$15:$C$19&gt;=E8031),SRP!$D$15:$D$19)*(G8031/100)*(E8031/1000)),IF(C8031="Ready to Drink",SUM(LOOKUP(2,1/(SRP!$B$10:$B$14&lt;=E8031)/(SRP!$C$10:$C$14&gt;=E8031),SRP!$D$10:$D$14)*(G8031/100)*(E8031/1000)),0))))),2)</f>
        <v>1.49</v>
      </c>
    </row>
    <row r="8032" spans="1:11" x14ac:dyDescent="0.35">
      <c r="A8032" s="2">
        <v>59741</v>
      </c>
      <c r="B8032" s="76" t="s">
        <v>6533</v>
      </c>
      <c r="C8032" s="76" t="s">
        <v>287</v>
      </c>
      <c r="D8032" s="76" t="s">
        <v>5230</v>
      </c>
      <c r="E8032" s="76">
        <v>2838</v>
      </c>
      <c r="F8032" s="76">
        <v>4</v>
      </c>
      <c r="G8032" s="77">
        <v>4.5999999999999996</v>
      </c>
      <c r="H8032" s="76" t="s">
        <v>3326</v>
      </c>
      <c r="I8032" s="77">
        <v>19.989999999999998</v>
      </c>
      <c r="J8032" s="2">
        <v>6</v>
      </c>
      <c r="K8032" s="119" cm="1">
        <f t="array" ref="K8032">ROUND(IF(C8032="Beer",SUM(LOOKUP(2,1/(SRP!$B$7:$B$9&lt;=E8032)/(SRP!$C$7:$C$9&gt;=E8032),SRP!$D$7:$D$9)*(G8032/100)*(E8032/1000)),IF(C8032="Spirits",SUM(LOOKUP(2,1/(SRP!$B$2:$B$6&lt;=E8032)/(SRP!$C$2:$C$6&gt;=E8032),SRP!$D$2:$D$6)*(G8032/100)*(E8032/1000)),IF(AND(C8032="Wine",D8032="Fortified Wines"),SUM(LOOKUP(2,1/(SRP!$B$20:$B$23&lt;=E8032)/(SRP!$C$20:$C$23&gt;=E8032),SRP!$D$20:$D$23)*(G8032/100)*(E8032/1000)),IF(C8032="Wine",SUM(LOOKUP(2,1/(SRP!$B$15:$B$19&lt;=E8032)/(SRP!$C$15:$C$19&gt;=E8032),SRP!$D$15:$D$19)*(G8032/100)*(E8032/1000)),IF(C8032="Ready to Drink",SUM(LOOKUP(2,1/(SRP!$B$10:$B$14&lt;=E8032)/(SRP!$C$10:$C$14&gt;=E8032),SRP!$D$10:$D$14)*(G8032/100)*(E8032/1000)),0))))),2)</f>
        <v>9.11</v>
      </c>
    </row>
    <row r="8033" spans="1:11" x14ac:dyDescent="0.35">
      <c r="A8033" s="2">
        <v>59741</v>
      </c>
      <c r="B8033" s="76" t="s">
        <v>6533</v>
      </c>
      <c r="C8033" s="76" t="s">
        <v>287</v>
      </c>
      <c r="D8033" s="76" t="s">
        <v>5230</v>
      </c>
      <c r="E8033" s="76">
        <v>2838</v>
      </c>
      <c r="F8033" s="76">
        <v>4</v>
      </c>
      <c r="G8033" s="77">
        <v>4.5999999999999996</v>
      </c>
      <c r="H8033" s="76" t="s">
        <v>3326</v>
      </c>
      <c r="I8033" s="77">
        <v>19.989999999999998</v>
      </c>
      <c r="J8033" s="2">
        <v>6</v>
      </c>
      <c r="K8033" s="119" cm="1">
        <f t="array" ref="K8033">ROUND(IF(C8033="Beer",SUM(LOOKUP(2,1/(SRP!$B$7:$B$9&lt;=E8033)/(SRP!$C$7:$C$9&gt;=E8033),SRP!$D$7:$D$9)*(G8033/100)*(E8033/1000)),IF(C8033="Spirits",SUM(LOOKUP(2,1/(SRP!$B$2:$B$6&lt;=E8033)/(SRP!$C$2:$C$6&gt;=E8033),SRP!$D$2:$D$6)*(G8033/100)*(E8033/1000)),IF(AND(C8033="Wine",D8033="Fortified Wines"),SUM(LOOKUP(2,1/(SRP!$B$20:$B$23&lt;=E8033)/(SRP!$C$20:$C$23&gt;=E8033),SRP!$D$20:$D$23)*(G8033/100)*(E8033/1000)),IF(C8033="Wine",SUM(LOOKUP(2,1/(SRP!$B$15:$B$19&lt;=E8033)/(SRP!$C$15:$C$19&gt;=E8033),SRP!$D$15:$D$19)*(G8033/100)*(E8033/1000)),IF(C8033="Ready to Drink",SUM(LOOKUP(2,1/(SRP!$B$10:$B$14&lt;=E8033)/(SRP!$C$10:$C$14&gt;=E8033),SRP!$D$10:$D$14)*(G8033/100)*(E8033/1000)),0))))),2)</f>
        <v>9.11</v>
      </c>
    </row>
    <row r="8034" spans="1:11" x14ac:dyDescent="0.35">
      <c r="A8034" s="2">
        <v>59756</v>
      </c>
      <c r="B8034" s="76" t="s">
        <v>6534</v>
      </c>
      <c r="C8034" s="76" t="s">
        <v>287</v>
      </c>
      <c r="D8034" s="76" t="s">
        <v>5240</v>
      </c>
      <c r="E8034" s="76">
        <v>473</v>
      </c>
      <c r="F8034" s="76">
        <v>24</v>
      </c>
      <c r="G8034" s="77">
        <v>5.9</v>
      </c>
      <c r="H8034" s="76" t="s">
        <v>3405</v>
      </c>
      <c r="I8034" s="77">
        <v>4.99</v>
      </c>
      <c r="J8034" s="2">
        <v>1</v>
      </c>
      <c r="K8034" s="119" cm="1">
        <f t="array" ref="K8034">ROUND(IF(C8034="Beer",SUM(LOOKUP(2,1/(SRP!$B$7:$B$9&lt;=E8034)/(SRP!$C$7:$C$9&gt;=E8034),SRP!$D$7:$D$9)*(G8034/100)*(E8034/1000)),IF(C8034="Spirits",SUM(LOOKUP(2,1/(SRP!$B$2:$B$6&lt;=E8034)/(SRP!$C$2:$C$6&gt;=E8034),SRP!$D$2:$D$6)*(G8034/100)*(E8034/1000)),IF(AND(C8034="Wine",D8034="Fortified Wines"),SUM(LOOKUP(2,1/(SRP!$B$20:$B$23&lt;=E8034)/(SRP!$C$20:$C$23&gt;=E8034),SRP!$D$20:$D$23)*(G8034/100)*(E8034/1000)),IF(C8034="Wine",SUM(LOOKUP(2,1/(SRP!$B$15:$B$19&lt;=E8034)/(SRP!$C$15:$C$19&gt;=E8034),SRP!$D$15:$D$19)*(G8034/100)*(E8034/1000)),IF(C8034="Ready to Drink",SUM(LOOKUP(2,1/(SRP!$B$10:$B$14&lt;=E8034)/(SRP!$C$10:$C$14&gt;=E8034),SRP!$D$10:$D$14)*(G8034/100)*(E8034/1000)),0))))),2)</f>
        <v>1.95</v>
      </c>
    </row>
    <row r="8035" spans="1:11" x14ac:dyDescent="0.35">
      <c r="A8035" s="2">
        <v>59756</v>
      </c>
      <c r="B8035" s="76" t="s">
        <v>6534</v>
      </c>
      <c r="C8035" s="76" t="s">
        <v>287</v>
      </c>
      <c r="D8035" s="76" t="s">
        <v>5240</v>
      </c>
      <c r="E8035" s="76">
        <v>473</v>
      </c>
      <c r="F8035" s="76">
        <v>24</v>
      </c>
      <c r="G8035" s="77">
        <v>5.9</v>
      </c>
      <c r="H8035" s="76" t="s">
        <v>3405</v>
      </c>
      <c r="I8035" s="77">
        <v>4.99</v>
      </c>
      <c r="J8035" s="2">
        <v>1</v>
      </c>
      <c r="K8035" s="119" cm="1">
        <f t="array" ref="K8035">ROUND(IF(C8035="Beer",SUM(LOOKUP(2,1/(SRP!$B$7:$B$9&lt;=E8035)/(SRP!$C$7:$C$9&gt;=E8035),SRP!$D$7:$D$9)*(G8035/100)*(E8035/1000)),IF(C8035="Spirits",SUM(LOOKUP(2,1/(SRP!$B$2:$B$6&lt;=E8035)/(SRP!$C$2:$C$6&gt;=E8035),SRP!$D$2:$D$6)*(G8035/100)*(E8035/1000)),IF(AND(C8035="Wine",D8035="Fortified Wines"),SUM(LOOKUP(2,1/(SRP!$B$20:$B$23&lt;=E8035)/(SRP!$C$20:$C$23&gt;=E8035),SRP!$D$20:$D$23)*(G8035/100)*(E8035/1000)),IF(C8035="Wine",SUM(LOOKUP(2,1/(SRP!$B$15:$B$19&lt;=E8035)/(SRP!$C$15:$C$19&gt;=E8035),SRP!$D$15:$D$19)*(G8035/100)*(E8035/1000)),IF(C8035="Ready to Drink",SUM(LOOKUP(2,1/(SRP!$B$10:$B$14&lt;=E8035)/(SRP!$C$10:$C$14&gt;=E8035),SRP!$D$10:$D$14)*(G8035/100)*(E8035/1000)),0))))),2)</f>
        <v>1.95</v>
      </c>
    </row>
    <row r="8036" spans="1:11" x14ac:dyDescent="0.35">
      <c r="A8036" s="2">
        <v>59758</v>
      </c>
      <c r="B8036" s="76" t="s">
        <v>6535</v>
      </c>
      <c r="C8036" s="76" t="s">
        <v>287</v>
      </c>
      <c r="D8036" s="76" t="s">
        <v>5230</v>
      </c>
      <c r="E8036" s="76">
        <v>473</v>
      </c>
      <c r="F8036" s="76">
        <v>24</v>
      </c>
      <c r="G8036" s="77">
        <v>5.25</v>
      </c>
      <c r="H8036" s="76" t="s">
        <v>3380</v>
      </c>
      <c r="I8036" s="77">
        <v>3.65</v>
      </c>
      <c r="J8036" s="2">
        <v>1</v>
      </c>
      <c r="K8036" s="119" cm="1">
        <f t="array" ref="K8036">ROUND(IF(C8036="Beer",SUM(LOOKUP(2,1/(SRP!$B$7:$B$9&lt;=E8036)/(SRP!$C$7:$C$9&gt;=E8036),SRP!$D$7:$D$9)*(G8036/100)*(E8036/1000)),IF(C8036="Spirits",SUM(LOOKUP(2,1/(SRP!$B$2:$B$6&lt;=E8036)/(SRP!$C$2:$C$6&gt;=E8036),SRP!$D$2:$D$6)*(G8036/100)*(E8036/1000)),IF(AND(C8036="Wine",D8036="Fortified Wines"),SUM(LOOKUP(2,1/(SRP!$B$20:$B$23&lt;=E8036)/(SRP!$C$20:$C$23&gt;=E8036),SRP!$D$20:$D$23)*(G8036/100)*(E8036/1000)),IF(C8036="Wine",SUM(LOOKUP(2,1/(SRP!$B$15:$B$19&lt;=E8036)/(SRP!$C$15:$C$19&gt;=E8036),SRP!$D$15:$D$19)*(G8036/100)*(E8036/1000)),IF(C8036="Ready to Drink",SUM(LOOKUP(2,1/(SRP!$B$10:$B$14&lt;=E8036)/(SRP!$C$10:$C$14&gt;=E8036),SRP!$D$10:$D$14)*(G8036/100)*(E8036/1000)),0))))),2)</f>
        <v>1.73</v>
      </c>
    </row>
    <row r="8037" spans="1:11" x14ac:dyDescent="0.35">
      <c r="A8037" s="2">
        <v>59758</v>
      </c>
      <c r="B8037" s="76" t="s">
        <v>6535</v>
      </c>
      <c r="C8037" s="76" t="s">
        <v>287</v>
      </c>
      <c r="D8037" s="76" t="s">
        <v>5230</v>
      </c>
      <c r="E8037" s="76">
        <v>473</v>
      </c>
      <c r="F8037" s="76">
        <v>24</v>
      </c>
      <c r="G8037" s="77">
        <v>5.25</v>
      </c>
      <c r="H8037" s="76" t="s">
        <v>3380</v>
      </c>
      <c r="I8037" s="77">
        <v>3.65</v>
      </c>
      <c r="J8037" s="2">
        <v>1</v>
      </c>
      <c r="K8037" s="119" cm="1">
        <f t="array" ref="K8037">ROUND(IF(C8037="Beer",SUM(LOOKUP(2,1/(SRP!$B$7:$B$9&lt;=E8037)/(SRP!$C$7:$C$9&gt;=E8037),SRP!$D$7:$D$9)*(G8037/100)*(E8037/1000)),IF(C8037="Spirits",SUM(LOOKUP(2,1/(SRP!$B$2:$B$6&lt;=E8037)/(SRP!$C$2:$C$6&gt;=E8037),SRP!$D$2:$D$6)*(G8037/100)*(E8037/1000)),IF(AND(C8037="Wine",D8037="Fortified Wines"),SUM(LOOKUP(2,1/(SRP!$B$20:$B$23&lt;=E8037)/(SRP!$C$20:$C$23&gt;=E8037),SRP!$D$20:$D$23)*(G8037/100)*(E8037/1000)),IF(C8037="Wine",SUM(LOOKUP(2,1/(SRP!$B$15:$B$19&lt;=E8037)/(SRP!$C$15:$C$19&gt;=E8037),SRP!$D$15:$D$19)*(G8037/100)*(E8037/1000)),IF(C8037="Ready to Drink",SUM(LOOKUP(2,1/(SRP!$B$10:$B$14&lt;=E8037)/(SRP!$C$10:$C$14&gt;=E8037),SRP!$D$10:$D$14)*(G8037/100)*(E8037/1000)),0))))),2)</f>
        <v>1.73</v>
      </c>
    </row>
    <row r="8038" spans="1:11" x14ac:dyDescent="0.35">
      <c r="A8038" s="2">
        <v>59771</v>
      </c>
      <c r="B8038" s="76" t="s">
        <v>6536</v>
      </c>
      <c r="C8038" s="76" t="s">
        <v>287</v>
      </c>
      <c r="D8038" s="76" t="s">
        <v>5240</v>
      </c>
      <c r="E8038" s="76">
        <v>473</v>
      </c>
      <c r="F8038" s="76">
        <v>24</v>
      </c>
      <c r="G8038" s="77">
        <v>5.9</v>
      </c>
      <c r="H8038" s="76" t="s">
        <v>3405</v>
      </c>
      <c r="I8038" s="77">
        <v>4.99</v>
      </c>
      <c r="J8038" s="2">
        <v>1</v>
      </c>
      <c r="K8038" s="119" cm="1">
        <f t="array" ref="K8038">ROUND(IF(C8038="Beer",SUM(LOOKUP(2,1/(SRP!$B$7:$B$9&lt;=E8038)/(SRP!$C$7:$C$9&gt;=E8038),SRP!$D$7:$D$9)*(G8038/100)*(E8038/1000)),IF(C8038="Spirits",SUM(LOOKUP(2,1/(SRP!$B$2:$B$6&lt;=E8038)/(SRP!$C$2:$C$6&gt;=E8038),SRP!$D$2:$D$6)*(G8038/100)*(E8038/1000)),IF(AND(C8038="Wine",D8038="Fortified Wines"),SUM(LOOKUP(2,1/(SRP!$B$20:$B$23&lt;=E8038)/(SRP!$C$20:$C$23&gt;=E8038),SRP!$D$20:$D$23)*(G8038/100)*(E8038/1000)),IF(C8038="Wine",SUM(LOOKUP(2,1/(SRP!$B$15:$B$19&lt;=E8038)/(SRP!$C$15:$C$19&gt;=E8038),SRP!$D$15:$D$19)*(G8038/100)*(E8038/1000)),IF(C8038="Ready to Drink",SUM(LOOKUP(2,1/(SRP!$B$10:$B$14&lt;=E8038)/(SRP!$C$10:$C$14&gt;=E8038),SRP!$D$10:$D$14)*(G8038/100)*(E8038/1000)),0))))),2)</f>
        <v>1.95</v>
      </c>
    </row>
    <row r="8039" spans="1:11" x14ac:dyDescent="0.35">
      <c r="A8039" s="2">
        <v>59771</v>
      </c>
      <c r="B8039" s="76" t="s">
        <v>6536</v>
      </c>
      <c r="C8039" s="76" t="s">
        <v>287</v>
      </c>
      <c r="D8039" s="76" t="s">
        <v>5240</v>
      </c>
      <c r="E8039" s="76">
        <v>473</v>
      </c>
      <c r="F8039" s="76">
        <v>24</v>
      </c>
      <c r="G8039" s="77">
        <v>5.9</v>
      </c>
      <c r="H8039" s="76" t="s">
        <v>3405</v>
      </c>
      <c r="I8039" s="77">
        <v>4.99</v>
      </c>
      <c r="J8039" s="2">
        <v>1</v>
      </c>
      <c r="K8039" s="119" cm="1">
        <f t="array" ref="K8039">ROUND(IF(C8039="Beer",SUM(LOOKUP(2,1/(SRP!$B$7:$B$9&lt;=E8039)/(SRP!$C$7:$C$9&gt;=E8039),SRP!$D$7:$D$9)*(G8039/100)*(E8039/1000)),IF(C8039="Spirits",SUM(LOOKUP(2,1/(SRP!$B$2:$B$6&lt;=E8039)/(SRP!$C$2:$C$6&gt;=E8039),SRP!$D$2:$D$6)*(G8039/100)*(E8039/1000)),IF(AND(C8039="Wine",D8039="Fortified Wines"),SUM(LOOKUP(2,1/(SRP!$B$20:$B$23&lt;=E8039)/(SRP!$C$20:$C$23&gt;=E8039),SRP!$D$20:$D$23)*(G8039/100)*(E8039/1000)),IF(C8039="Wine",SUM(LOOKUP(2,1/(SRP!$B$15:$B$19&lt;=E8039)/(SRP!$C$15:$C$19&gt;=E8039),SRP!$D$15:$D$19)*(G8039/100)*(E8039/1000)),IF(C8039="Ready to Drink",SUM(LOOKUP(2,1/(SRP!$B$10:$B$14&lt;=E8039)/(SRP!$C$10:$C$14&gt;=E8039),SRP!$D$10:$D$14)*(G8039/100)*(E8039/1000)),0))))),2)</f>
        <v>1.95</v>
      </c>
    </row>
    <row r="8040" spans="1:11" x14ac:dyDescent="0.35">
      <c r="A8040" s="2">
        <v>59790</v>
      </c>
      <c r="B8040" s="76" t="s">
        <v>6537</v>
      </c>
      <c r="C8040" s="76" t="s">
        <v>287</v>
      </c>
      <c r="D8040" s="76" t="s">
        <v>5266</v>
      </c>
      <c r="E8040" s="76">
        <v>473</v>
      </c>
      <c r="F8040" s="76">
        <v>24</v>
      </c>
      <c r="G8040" s="77">
        <v>5.5</v>
      </c>
      <c r="H8040" s="76" t="s">
        <v>3409</v>
      </c>
      <c r="I8040" s="77">
        <v>4.05</v>
      </c>
      <c r="J8040" s="2">
        <v>1</v>
      </c>
      <c r="K8040" s="119" cm="1">
        <f t="array" ref="K8040">ROUND(IF(C8040="Beer",SUM(LOOKUP(2,1/(SRP!$B$7:$B$9&lt;=E8040)/(SRP!$C$7:$C$9&gt;=E8040),SRP!$D$7:$D$9)*(G8040/100)*(E8040/1000)),IF(C8040="Spirits",SUM(LOOKUP(2,1/(SRP!$B$2:$B$6&lt;=E8040)/(SRP!$C$2:$C$6&gt;=E8040),SRP!$D$2:$D$6)*(G8040/100)*(E8040/1000)),IF(AND(C8040="Wine",D8040="Fortified Wines"),SUM(LOOKUP(2,1/(SRP!$B$20:$B$23&lt;=E8040)/(SRP!$C$20:$C$23&gt;=E8040),SRP!$D$20:$D$23)*(G8040/100)*(E8040/1000)),IF(C8040="Wine",SUM(LOOKUP(2,1/(SRP!$B$15:$B$19&lt;=E8040)/(SRP!$C$15:$C$19&gt;=E8040),SRP!$D$15:$D$19)*(G8040/100)*(E8040/1000)),IF(C8040="Ready to Drink",SUM(LOOKUP(2,1/(SRP!$B$10:$B$14&lt;=E8040)/(SRP!$C$10:$C$14&gt;=E8040),SRP!$D$10:$D$14)*(G8040/100)*(E8040/1000)),0))))),2)</f>
        <v>1.82</v>
      </c>
    </row>
    <row r="8041" spans="1:11" x14ac:dyDescent="0.35">
      <c r="A8041" s="2">
        <v>59790</v>
      </c>
      <c r="B8041" s="76" t="s">
        <v>6537</v>
      </c>
      <c r="C8041" s="76" t="s">
        <v>287</v>
      </c>
      <c r="D8041" s="76" t="s">
        <v>5266</v>
      </c>
      <c r="E8041" s="76">
        <v>473</v>
      </c>
      <c r="F8041" s="76">
        <v>24</v>
      </c>
      <c r="G8041" s="77">
        <v>5.5</v>
      </c>
      <c r="H8041" s="76" t="s">
        <v>3409</v>
      </c>
      <c r="I8041" s="77">
        <v>4.05</v>
      </c>
      <c r="J8041" s="2">
        <v>1</v>
      </c>
      <c r="K8041" s="119" cm="1">
        <f t="array" ref="K8041">ROUND(IF(C8041="Beer",SUM(LOOKUP(2,1/(SRP!$B$7:$B$9&lt;=E8041)/(SRP!$C$7:$C$9&gt;=E8041),SRP!$D$7:$D$9)*(G8041/100)*(E8041/1000)),IF(C8041="Spirits",SUM(LOOKUP(2,1/(SRP!$B$2:$B$6&lt;=E8041)/(SRP!$C$2:$C$6&gt;=E8041),SRP!$D$2:$D$6)*(G8041/100)*(E8041/1000)),IF(AND(C8041="Wine",D8041="Fortified Wines"),SUM(LOOKUP(2,1/(SRP!$B$20:$B$23&lt;=E8041)/(SRP!$C$20:$C$23&gt;=E8041),SRP!$D$20:$D$23)*(G8041/100)*(E8041/1000)),IF(C8041="Wine",SUM(LOOKUP(2,1/(SRP!$B$15:$B$19&lt;=E8041)/(SRP!$C$15:$C$19&gt;=E8041),SRP!$D$15:$D$19)*(G8041/100)*(E8041/1000)),IF(C8041="Ready to Drink",SUM(LOOKUP(2,1/(SRP!$B$10:$B$14&lt;=E8041)/(SRP!$C$10:$C$14&gt;=E8041),SRP!$D$10:$D$14)*(G8041/100)*(E8041/1000)),0))))),2)</f>
        <v>1.82</v>
      </c>
    </row>
    <row r="8042" spans="1:11" x14ac:dyDescent="0.35">
      <c r="A8042" s="2">
        <v>59796</v>
      </c>
      <c r="B8042" s="76" t="s">
        <v>6538</v>
      </c>
      <c r="C8042" s="76" t="s">
        <v>5938</v>
      </c>
      <c r="D8042" s="76" t="s">
        <v>5279</v>
      </c>
      <c r="E8042" s="76">
        <v>4260</v>
      </c>
      <c r="F8042" s="76">
        <v>2</v>
      </c>
      <c r="G8042" s="77">
        <v>5</v>
      </c>
      <c r="H8042" s="76" t="s">
        <v>3324</v>
      </c>
      <c r="I8042" s="77">
        <v>33.29</v>
      </c>
      <c r="J8042" s="2">
        <v>12</v>
      </c>
      <c r="K8042" s="119" cm="1">
        <f t="array" ref="K8042">ROUND(IF(C8042="Beer",SUM(LOOKUP(2,1/(SRP!$B$7:$B$9&lt;=E8042)/(SRP!$C$7:$C$9&gt;=E8042),SRP!$D$7:$D$9)*(G8042/100)*(E8042/1000)),IF(C8042="Spirits",SUM(LOOKUP(2,1/(SRP!$B$2:$B$6&lt;=E8042)/(SRP!$C$2:$C$6&gt;=E8042),SRP!$D$2:$D$6)*(G8042/100)*(E8042/1000)),IF(AND(C8042="Wine",D8042="Fortified Wines"),SUM(LOOKUP(2,1/(SRP!$B$20:$B$23&lt;=E8042)/(SRP!$C$20:$C$23&gt;=E8042),SRP!$D$20:$D$23)*(G8042/100)*(E8042/1000)),IF(C8042="Wine",SUM(LOOKUP(2,1/(SRP!$B$15:$B$19&lt;=E8042)/(SRP!$C$15:$C$19&gt;=E8042),SRP!$D$15:$D$19)*(G8042/100)*(E8042/1000)),IF(C8042="Ready to Drink",SUM(LOOKUP(2,1/(SRP!$B$10:$B$14&lt;=E8042)/(SRP!$C$10:$C$14&gt;=E8042),SRP!$D$10:$D$14)*(G8042/100)*(E8042/1000)),0))))),2)</f>
        <v>14.87</v>
      </c>
    </row>
    <row r="8043" spans="1:11" x14ac:dyDescent="0.35">
      <c r="A8043" s="2">
        <v>59796</v>
      </c>
      <c r="B8043" s="76" t="s">
        <v>6538</v>
      </c>
      <c r="C8043" s="76" t="s">
        <v>5938</v>
      </c>
      <c r="D8043" s="76" t="s">
        <v>5279</v>
      </c>
      <c r="E8043" s="76">
        <v>4260</v>
      </c>
      <c r="F8043" s="76">
        <v>2</v>
      </c>
      <c r="G8043" s="77">
        <v>5</v>
      </c>
      <c r="H8043" s="76" t="s">
        <v>3324</v>
      </c>
      <c r="I8043" s="77">
        <v>33.29</v>
      </c>
      <c r="J8043" s="2">
        <v>12</v>
      </c>
      <c r="K8043" s="119" cm="1">
        <f t="array" ref="K8043">ROUND(IF(C8043="Beer",SUM(LOOKUP(2,1/(SRP!$B$7:$B$9&lt;=E8043)/(SRP!$C$7:$C$9&gt;=E8043),SRP!$D$7:$D$9)*(G8043/100)*(E8043/1000)),IF(C8043="Spirits",SUM(LOOKUP(2,1/(SRP!$B$2:$B$6&lt;=E8043)/(SRP!$C$2:$C$6&gt;=E8043),SRP!$D$2:$D$6)*(G8043/100)*(E8043/1000)),IF(AND(C8043="Wine",D8043="Fortified Wines"),SUM(LOOKUP(2,1/(SRP!$B$20:$B$23&lt;=E8043)/(SRP!$C$20:$C$23&gt;=E8043),SRP!$D$20:$D$23)*(G8043/100)*(E8043/1000)),IF(C8043="Wine",SUM(LOOKUP(2,1/(SRP!$B$15:$B$19&lt;=E8043)/(SRP!$C$15:$C$19&gt;=E8043),SRP!$D$15:$D$19)*(G8043/100)*(E8043/1000)),IF(C8043="Ready to Drink",SUM(LOOKUP(2,1/(SRP!$B$10:$B$14&lt;=E8043)/(SRP!$C$10:$C$14&gt;=E8043),SRP!$D$10:$D$14)*(G8043/100)*(E8043/1000)),0))))),2)</f>
        <v>14.87</v>
      </c>
    </row>
    <row r="8044" spans="1:11" x14ac:dyDescent="0.35">
      <c r="A8044" s="2">
        <v>59804</v>
      </c>
      <c r="B8044" s="76" t="s">
        <v>7012</v>
      </c>
      <c r="C8044" s="76" t="s">
        <v>286</v>
      </c>
      <c r="D8044" s="76" t="s">
        <v>5247</v>
      </c>
      <c r="E8044" s="76">
        <v>750</v>
      </c>
      <c r="F8044" s="76">
        <v>12</v>
      </c>
      <c r="G8044" s="77">
        <v>15.2</v>
      </c>
      <c r="H8044" s="76" t="s">
        <v>3306</v>
      </c>
      <c r="I8044" s="77">
        <v>59.99</v>
      </c>
      <c r="J8044" s="2">
        <v>1</v>
      </c>
      <c r="K8044" s="119" cm="1">
        <f t="array" ref="K8044">ROUND(IF(C8044="Beer",SUM(LOOKUP(2,1/(SRP!$B$7:$B$9&lt;=E8044)/(SRP!$C$7:$C$9&gt;=E8044),SRP!$D$7:$D$9)*(G8044/100)*(E8044/1000)),IF(C8044="Spirits",SUM(LOOKUP(2,1/(SRP!$B$2:$B$6&lt;=E8044)/(SRP!$C$2:$C$6&gt;=E8044),SRP!$D$2:$D$6)*(G8044/100)*(E8044/1000)),IF(AND(C8044="Wine",D8044="Fortified Wines"),SUM(LOOKUP(2,1/(SRP!$B$20:$B$23&lt;=E8044)/(SRP!$C$20:$C$23&gt;=E8044),SRP!$D$20:$D$23)*(G8044/100)*(E8044/1000)),IF(C8044="Wine",SUM(LOOKUP(2,1/(SRP!$B$15:$B$19&lt;=E8044)/(SRP!$C$15:$C$19&gt;=E8044),SRP!$D$15:$D$19)*(G8044/100)*(E8044/1000)),IF(C8044="Ready to Drink",SUM(LOOKUP(2,1/(SRP!$B$10:$B$14&lt;=E8044)/(SRP!$C$10:$C$14&gt;=E8044),SRP!$D$10:$D$14)*(G8044/100)*(E8044/1000)),0))))),2)</f>
        <v>7.96</v>
      </c>
    </row>
    <row r="8045" spans="1:11" x14ac:dyDescent="0.35">
      <c r="A8045" s="2">
        <v>59807</v>
      </c>
      <c r="B8045" s="76" t="s">
        <v>6539</v>
      </c>
      <c r="C8045" s="76" t="s">
        <v>5938</v>
      </c>
      <c r="D8045" s="76" t="s">
        <v>5298</v>
      </c>
      <c r="E8045" s="76">
        <v>473</v>
      </c>
      <c r="F8045" s="76">
        <v>24</v>
      </c>
      <c r="G8045" s="77">
        <v>4</v>
      </c>
      <c r="H8045" s="76" t="s">
        <v>3354</v>
      </c>
      <c r="I8045" s="77">
        <v>3.79</v>
      </c>
      <c r="J8045" s="2">
        <v>1</v>
      </c>
      <c r="K8045" s="119" cm="1">
        <f t="array" ref="K8045">ROUND(IF(C8045="Beer",SUM(LOOKUP(2,1/(SRP!$B$7:$B$9&lt;=E8045)/(SRP!$C$7:$C$9&gt;=E8045),SRP!$D$7:$D$9)*(G8045/100)*(E8045/1000)),IF(C8045="Spirits",SUM(LOOKUP(2,1/(SRP!$B$2:$B$6&lt;=E8045)/(SRP!$C$2:$C$6&gt;=E8045),SRP!$D$2:$D$6)*(G8045/100)*(E8045/1000)),IF(AND(C8045="Wine",D8045="Fortified Wines"),SUM(LOOKUP(2,1/(SRP!$B$20:$B$23&lt;=E8045)/(SRP!$C$20:$C$23&gt;=E8045),SRP!$D$20:$D$23)*(G8045/100)*(E8045/1000)),IF(C8045="Wine",SUM(LOOKUP(2,1/(SRP!$B$15:$B$19&lt;=E8045)/(SRP!$C$15:$C$19&gt;=E8045),SRP!$D$15:$D$19)*(G8045/100)*(E8045/1000)),IF(C8045="Ready to Drink",SUM(LOOKUP(2,1/(SRP!$B$10:$B$14&lt;=E8045)/(SRP!$C$10:$C$14&gt;=E8045),SRP!$D$10:$D$14)*(G8045/100)*(E8045/1000)),0))))),2)</f>
        <v>1.4</v>
      </c>
    </row>
    <row r="8046" spans="1:11" x14ac:dyDescent="0.35">
      <c r="A8046" s="2">
        <v>59807</v>
      </c>
      <c r="B8046" s="76" t="s">
        <v>6539</v>
      </c>
      <c r="C8046" s="76" t="s">
        <v>5938</v>
      </c>
      <c r="D8046" s="76" t="s">
        <v>5298</v>
      </c>
      <c r="E8046" s="76">
        <v>473</v>
      </c>
      <c r="F8046" s="76">
        <v>24</v>
      </c>
      <c r="G8046" s="77">
        <v>4</v>
      </c>
      <c r="H8046" s="76" t="s">
        <v>3354</v>
      </c>
      <c r="I8046" s="77">
        <v>3.79</v>
      </c>
      <c r="J8046" s="2">
        <v>1</v>
      </c>
      <c r="K8046" s="119" cm="1">
        <f t="array" ref="K8046">ROUND(IF(C8046="Beer",SUM(LOOKUP(2,1/(SRP!$B$7:$B$9&lt;=E8046)/(SRP!$C$7:$C$9&gt;=E8046),SRP!$D$7:$D$9)*(G8046/100)*(E8046/1000)),IF(C8046="Spirits",SUM(LOOKUP(2,1/(SRP!$B$2:$B$6&lt;=E8046)/(SRP!$C$2:$C$6&gt;=E8046),SRP!$D$2:$D$6)*(G8046/100)*(E8046/1000)),IF(AND(C8046="Wine",D8046="Fortified Wines"),SUM(LOOKUP(2,1/(SRP!$B$20:$B$23&lt;=E8046)/(SRP!$C$20:$C$23&gt;=E8046),SRP!$D$20:$D$23)*(G8046/100)*(E8046/1000)),IF(C8046="Wine",SUM(LOOKUP(2,1/(SRP!$B$15:$B$19&lt;=E8046)/(SRP!$C$15:$C$19&gt;=E8046),SRP!$D$15:$D$19)*(G8046/100)*(E8046/1000)),IF(C8046="Ready to Drink",SUM(LOOKUP(2,1/(SRP!$B$10:$B$14&lt;=E8046)/(SRP!$C$10:$C$14&gt;=E8046),SRP!$D$10:$D$14)*(G8046/100)*(E8046/1000)),0))))),2)</f>
        <v>1.4</v>
      </c>
    </row>
    <row r="8047" spans="1:11" x14ac:dyDescent="0.35">
      <c r="A8047" s="2">
        <v>59809</v>
      </c>
      <c r="B8047" s="76" t="s">
        <v>6540</v>
      </c>
      <c r="C8047" s="76" t="s">
        <v>5938</v>
      </c>
      <c r="D8047" s="76" t="s">
        <v>5298</v>
      </c>
      <c r="E8047" s="76">
        <v>473</v>
      </c>
      <c r="F8047" s="76">
        <v>24</v>
      </c>
      <c r="G8047" s="77">
        <v>4</v>
      </c>
      <c r="H8047" s="76" t="s">
        <v>3354</v>
      </c>
      <c r="I8047" s="77">
        <v>3.79</v>
      </c>
      <c r="J8047" s="2">
        <v>1</v>
      </c>
      <c r="K8047" s="119" cm="1">
        <f t="array" ref="K8047">ROUND(IF(C8047="Beer",SUM(LOOKUP(2,1/(SRP!$B$7:$B$9&lt;=E8047)/(SRP!$C$7:$C$9&gt;=E8047),SRP!$D$7:$D$9)*(G8047/100)*(E8047/1000)),IF(C8047="Spirits",SUM(LOOKUP(2,1/(SRP!$B$2:$B$6&lt;=E8047)/(SRP!$C$2:$C$6&gt;=E8047),SRP!$D$2:$D$6)*(G8047/100)*(E8047/1000)),IF(AND(C8047="Wine",D8047="Fortified Wines"),SUM(LOOKUP(2,1/(SRP!$B$20:$B$23&lt;=E8047)/(SRP!$C$20:$C$23&gt;=E8047),SRP!$D$20:$D$23)*(G8047/100)*(E8047/1000)),IF(C8047="Wine",SUM(LOOKUP(2,1/(SRP!$B$15:$B$19&lt;=E8047)/(SRP!$C$15:$C$19&gt;=E8047),SRP!$D$15:$D$19)*(G8047/100)*(E8047/1000)),IF(C8047="Ready to Drink",SUM(LOOKUP(2,1/(SRP!$B$10:$B$14&lt;=E8047)/(SRP!$C$10:$C$14&gt;=E8047),SRP!$D$10:$D$14)*(G8047/100)*(E8047/1000)),0))))),2)</f>
        <v>1.4</v>
      </c>
    </row>
    <row r="8048" spans="1:11" x14ac:dyDescent="0.35">
      <c r="A8048" s="2">
        <v>59809</v>
      </c>
      <c r="B8048" s="76" t="s">
        <v>6540</v>
      </c>
      <c r="C8048" s="76" t="s">
        <v>5938</v>
      </c>
      <c r="D8048" s="76" t="s">
        <v>5298</v>
      </c>
      <c r="E8048" s="76">
        <v>473</v>
      </c>
      <c r="F8048" s="76">
        <v>24</v>
      </c>
      <c r="G8048" s="77">
        <v>4</v>
      </c>
      <c r="H8048" s="76" t="s">
        <v>3354</v>
      </c>
      <c r="I8048" s="77">
        <v>3.79</v>
      </c>
      <c r="J8048" s="2">
        <v>1</v>
      </c>
      <c r="K8048" s="119" cm="1">
        <f t="array" ref="K8048">ROUND(IF(C8048="Beer",SUM(LOOKUP(2,1/(SRP!$B$7:$B$9&lt;=E8048)/(SRP!$C$7:$C$9&gt;=E8048),SRP!$D$7:$D$9)*(G8048/100)*(E8048/1000)),IF(C8048="Spirits",SUM(LOOKUP(2,1/(SRP!$B$2:$B$6&lt;=E8048)/(SRP!$C$2:$C$6&gt;=E8048),SRP!$D$2:$D$6)*(G8048/100)*(E8048/1000)),IF(AND(C8048="Wine",D8048="Fortified Wines"),SUM(LOOKUP(2,1/(SRP!$B$20:$B$23&lt;=E8048)/(SRP!$C$20:$C$23&gt;=E8048),SRP!$D$20:$D$23)*(G8048/100)*(E8048/1000)),IF(C8048="Wine",SUM(LOOKUP(2,1/(SRP!$B$15:$B$19&lt;=E8048)/(SRP!$C$15:$C$19&gt;=E8048),SRP!$D$15:$D$19)*(G8048/100)*(E8048/1000)),IF(C8048="Ready to Drink",SUM(LOOKUP(2,1/(SRP!$B$10:$B$14&lt;=E8048)/(SRP!$C$10:$C$14&gt;=E8048),SRP!$D$10:$D$14)*(G8048/100)*(E8048/1000)),0))))),2)</f>
        <v>1.4</v>
      </c>
    </row>
    <row r="8049" spans="1:11" x14ac:dyDescent="0.35">
      <c r="A8049" s="2">
        <v>59825</v>
      </c>
      <c r="B8049" s="76" t="s">
        <v>6541</v>
      </c>
      <c r="C8049" s="76" t="s">
        <v>286</v>
      </c>
      <c r="D8049" s="76" t="s">
        <v>5247</v>
      </c>
      <c r="E8049" s="76">
        <v>750</v>
      </c>
      <c r="F8049" s="76">
        <v>12</v>
      </c>
      <c r="G8049" s="77">
        <v>13.4</v>
      </c>
      <c r="H8049" s="76" t="s">
        <v>3365</v>
      </c>
      <c r="I8049" s="77">
        <v>17.850000000000001</v>
      </c>
      <c r="J8049" s="2">
        <v>1</v>
      </c>
      <c r="K8049" s="119" cm="1">
        <f t="array" ref="K8049">ROUND(IF(C8049="Beer",SUM(LOOKUP(2,1/(SRP!$B$7:$B$9&lt;=E8049)/(SRP!$C$7:$C$9&gt;=E8049),SRP!$D$7:$D$9)*(G8049/100)*(E8049/1000)),IF(C8049="Spirits",SUM(LOOKUP(2,1/(SRP!$B$2:$B$6&lt;=E8049)/(SRP!$C$2:$C$6&gt;=E8049),SRP!$D$2:$D$6)*(G8049/100)*(E8049/1000)),IF(AND(C8049="Wine",D8049="Fortified Wines"),SUM(LOOKUP(2,1/(SRP!$B$20:$B$23&lt;=E8049)/(SRP!$C$20:$C$23&gt;=E8049),SRP!$D$20:$D$23)*(G8049/100)*(E8049/1000)),IF(C8049="Wine",SUM(LOOKUP(2,1/(SRP!$B$15:$B$19&lt;=E8049)/(SRP!$C$15:$C$19&gt;=E8049),SRP!$D$15:$D$19)*(G8049/100)*(E8049/1000)),IF(C8049="Ready to Drink",SUM(LOOKUP(2,1/(SRP!$B$10:$B$14&lt;=E8049)/(SRP!$C$10:$C$14&gt;=E8049),SRP!$D$10:$D$14)*(G8049/100)*(E8049/1000)),0))))),2)</f>
        <v>7.02</v>
      </c>
    </row>
    <row r="8050" spans="1:11" x14ac:dyDescent="0.35">
      <c r="A8050" s="2">
        <v>59826</v>
      </c>
      <c r="B8050" s="76" t="s">
        <v>6542</v>
      </c>
      <c r="C8050" s="76" t="s">
        <v>5938</v>
      </c>
      <c r="D8050" s="76" t="s">
        <v>5308</v>
      </c>
      <c r="E8050" s="76">
        <v>750</v>
      </c>
      <c r="F8050" s="76">
        <v>12</v>
      </c>
      <c r="G8050" s="77">
        <v>5.5</v>
      </c>
      <c r="H8050" s="76" t="s">
        <v>5760</v>
      </c>
      <c r="I8050" s="77">
        <v>18.989999999999998</v>
      </c>
      <c r="J8050" s="2">
        <v>1</v>
      </c>
      <c r="K8050" s="119" cm="1">
        <f t="array" ref="K8050">ROUND(IF(C8050="Beer",SUM(LOOKUP(2,1/(SRP!$B$7:$B$9&lt;=E8050)/(SRP!$C$7:$C$9&gt;=E8050),SRP!$D$7:$D$9)*(G8050/100)*(E8050/1000)),IF(C8050="Spirits",SUM(LOOKUP(2,1/(SRP!$B$2:$B$6&lt;=E8050)/(SRP!$C$2:$C$6&gt;=E8050),SRP!$D$2:$D$6)*(G8050/100)*(E8050/1000)),IF(AND(C8050="Wine",D8050="Fortified Wines"),SUM(LOOKUP(2,1/(SRP!$B$20:$B$23&lt;=E8050)/(SRP!$C$20:$C$23&gt;=E8050),SRP!$D$20:$D$23)*(G8050/100)*(E8050/1000)),IF(C8050="Wine",SUM(LOOKUP(2,1/(SRP!$B$15:$B$19&lt;=E8050)/(SRP!$C$15:$C$19&gt;=E8050),SRP!$D$15:$D$19)*(G8050/100)*(E8050/1000)),IF(C8050="Ready to Drink",SUM(LOOKUP(2,1/(SRP!$B$10:$B$14&lt;=E8050)/(SRP!$C$10:$C$14&gt;=E8050),SRP!$D$10:$D$14)*(G8050/100)*(E8050/1000)),0))))),2)</f>
        <v>2.88</v>
      </c>
    </row>
    <row r="8051" spans="1:11" x14ac:dyDescent="0.35">
      <c r="A8051" s="2">
        <v>59826</v>
      </c>
      <c r="B8051" s="76" t="s">
        <v>6542</v>
      </c>
      <c r="C8051" s="76" t="s">
        <v>5938</v>
      </c>
      <c r="D8051" s="76" t="s">
        <v>5308</v>
      </c>
      <c r="E8051" s="76">
        <v>750</v>
      </c>
      <c r="F8051" s="76">
        <v>12</v>
      </c>
      <c r="G8051" s="77">
        <v>5.5</v>
      </c>
      <c r="H8051" s="76" t="s">
        <v>5760</v>
      </c>
      <c r="I8051" s="77">
        <v>18.989999999999998</v>
      </c>
      <c r="J8051" s="2">
        <v>1</v>
      </c>
      <c r="K8051" s="119" cm="1">
        <f t="array" ref="K8051">ROUND(IF(C8051="Beer",SUM(LOOKUP(2,1/(SRP!$B$7:$B$9&lt;=E8051)/(SRP!$C$7:$C$9&gt;=E8051),SRP!$D$7:$D$9)*(G8051/100)*(E8051/1000)),IF(C8051="Spirits",SUM(LOOKUP(2,1/(SRP!$B$2:$B$6&lt;=E8051)/(SRP!$C$2:$C$6&gt;=E8051),SRP!$D$2:$D$6)*(G8051/100)*(E8051/1000)),IF(AND(C8051="Wine",D8051="Fortified Wines"),SUM(LOOKUP(2,1/(SRP!$B$20:$B$23&lt;=E8051)/(SRP!$C$20:$C$23&gt;=E8051),SRP!$D$20:$D$23)*(G8051/100)*(E8051/1000)),IF(C8051="Wine",SUM(LOOKUP(2,1/(SRP!$B$15:$B$19&lt;=E8051)/(SRP!$C$15:$C$19&gt;=E8051),SRP!$D$15:$D$19)*(G8051/100)*(E8051/1000)),IF(C8051="Ready to Drink",SUM(LOOKUP(2,1/(SRP!$B$10:$B$14&lt;=E8051)/(SRP!$C$10:$C$14&gt;=E8051),SRP!$D$10:$D$14)*(G8051/100)*(E8051/1000)),0))))),2)</f>
        <v>2.88</v>
      </c>
    </row>
    <row r="8052" spans="1:11" x14ac:dyDescent="0.35">
      <c r="A8052" s="2">
        <v>59827</v>
      </c>
      <c r="B8052" s="76" t="s">
        <v>6543</v>
      </c>
      <c r="C8052" s="76" t="s">
        <v>5938</v>
      </c>
      <c r="D8052" s="76" t="s">
        <v>5308</v>
      </c>
      <c r="E8052" s="76">
        <v>750</v>
      </c>
      <c r="F8052" s="76">
        <v>12</v>
      </c>
      <c r="G8052" s="77">
        <v>5.3</v>
      </c>
      <c r="H8052" s="76" t="s">
        <v>5760</v>
      </c>
      <c r="I8052" s="77">
        <v>18.989999999999998</v>
      </c>
      <c r="J8052" s="2">
        <v>1</v>
      </c>
      <c r="K8052" s="119" cm="1">
        <f t="array" ref="K8052">ROUND(IF(C8052="Beer",SUM(LOOKUP(2,1/(SRP!$B$7:$B$9&lt;=E8052)/(SRP!$C$7:$C$9&gt;=E8052),SRP!$D$7:$D$9)*(G8052/100)*(E8052/1000)),IF(C8052="Spirits",SUM(LOOKUP(2,1/(SRP!$B$2:$B$6&lt;=E8052)/(SRP!$C$2:$C$6&gt;=E8052),SRP!$D$2:$D$6)*(G8052/100)*(E8052/1000)),IF(AND(C8052="Wine",D8052="Fortified Wines"),SUM(LOOKUP(2,1/(SRP!$B$20:$B$23&lt;=E8052)/(SRP!$C$20:$C$23&gt;=E8052),SRP!$D$20:$D$23)*(G8052/100)*(E8052/1000)),IF(C8052="Wine",SUM(LOOKUP(2,1/(SRP!$B$15:$B$19&lt;=E8052)/(SRP!$C$15:$C$19&gt;=E8052),SRP!$D$15:$D$19)*(G8052/100)*(E8052/1000)),IF(C8052="Ready to Drink",SUM(LOOKUP(2,1/(SRP!$B$10:$B$14&lt;=E8052)/(SRP!$C$10:$C$14&gt;=E8052),SRP!$D$10:$D$14)*(G8052/100)*(E8052/1000)),0))))),2)</f>
        <v>2.77</v>
      </c>
    </row>
    <row r="8053" spans="1:11" x14ac:dyDescent="0.35">
      <c r="A8053" s="2">
        <v>59827</v>
      </c>
      <c r="B8053" s="76" t="s">
        <v>6543</v>
      </c>
      <c r="C8053" s="76" t="s">
        <v>5938</v>
      </c>
      <c r="D8053" s="76" t="s">
        <v>5308</v>
      </c>
      <c r="E8053" s="76">
        <v>750</v>
      </c>
      <c r="F8053" s="76">
        <v>12</v>
      </c>
      <c r="G8053" s="77">
        <v>5.3</v>
      </c>
      <c r="H8053" s="76" t="s">
        <v>5760</v>
      </c>
      <c r="I8053" s="77">
        <v>18.989999999999998</v>
      </c>
      <c r="J8053" s="2">
        <v>1</v>
      </c>
      <c r="K8053" s="119" cm="1">
        <f t="array" ref="K8053">ROUND(IF(C8053="Beer",SUM(LOOKUP(2,1/(SRP!$B$7:$B$9&lt;=E8053)/(SRP!$C$7:$C$9&gt;=E8053),SRP!$D$7:$D$9)*(G8053/100)*(E8053/1000)),IF(C8053="Spirits",SUM(LOOKUP(2,1/(SRP!$B$2:$B$6&lt;=E8053)/(SRP!$C$2:$C$6&gt;=E8053),SRP!$D$2:$D$6)*(G8053/100)*(E8053/1000)),IF(AND(C8053="Wine",D8053="Fortified Wines"),SUM(LOOKUP(2,1/(SRP!$B$20:$B$23&lt;=E8053)/(SRP!$C$20:$C$23&gt;=E8053),SRP!$D$20:$D$23)*(G8053/100)*(E8053/1000)),IF(C8053="Wine",SUM(LOOKUP(2,1/(SRP!$B$15:$B$19&lt;=E8053)/(SRP!$C$15:$C$19&gt;=E8053),SRP!$D$15:$D$19)*(G8053/100)*(E8053/1000)),IF(C8053="Ready to Drink",SUM(LOOKUP(2,1/(SRP!$B$10:$B$14&lt;=E8053)/(SRP!$C$10:$C$14&gt;=E8053),SRP!$D$10:$D$14)*(G8053/100)*(E8053/1000)),0))))),2)</f>
        <v>2.77</v>
      </c>
    </row>
    <row r="8054" spans="1:11" x14ac:dyDescent="0.35">
      <c r="A8054" s="2">
        <v>59828</v>
      </c>
      <c r="B8054" s="76" t="s">
        <v>6544</v>
      </c>
      <c r="C8054" s="76" t="s">
        <v>5938</v>
      </c>
      <c r="D8054" s="76" t="s">
        <v>5308</v>
      </c>
      <c r="E8054" s="76">
        <v>750</v>
      </c>
      <c r="F8054" s="76">
        <v>12</v>
      </c>
      <c r="G8054" s="77">
        <v>5.5</v>
      </c>
      <c r="H8054" s="76" t="s">
        <v>5760</v>
      </c>
      <c r="I8054" s="77">
        <v>17.989999999999998</v>
      </c>
      <c r="J8054" s="2">
        <v>1</v>
      </c>
      <c r="K8054" s="119" cm="1">
        <f t="array" ref="K8054">ROUND(IF(C8054="Beer",SUM(LOOKUP(2,1/(SRP!$B$7:$B$9&lt;=E8054)/(SRP!$C$7:$C$9&gt;=E8054),SRP!$D$7:$D$9)*(G8054/100)*(E8054/1000)),IF(C8054="Spirits",SUM(LOOKUP(2,1/(SRP!$B$2:$B$6&lt;=E8054)/(SRP!$C$2:$C$6&gt;=E8054),SRP!$D$2:$D$6)*(G8054/100)*(E8054/1000)),IF(AND(C8054="Wine",D8054="Fortified Wines"),SUM(LOOKUP(2,1/(SRP!$B$20:$B$23&lt;=E8054)/(SRP!$C$20:$C$23&gt;=E8054),SRP!$D$20:$D$23)*(G8054/100)*(E8054/1000)),IF(C8054="Wine",SUM(LOOKUP(2,1/(SRP!$B$15:$B$19&lt;=E8054)/(SRP!$C$15:$C$19&gt;=E8054),SRP!$D$15:$D$19)*(G8054/100)*(E8054/1000)),IF(C8054="Ready to Drink",SUM(LOOKUP(2,1/(SRP!$B$10:$B$14&lt;=E8054)/(SRP!$C$10:$C$14&gt;=E8054),SRP!$D$10:$D$14)*(G8054/100)*(E8054/1000)),0))))),2)</f>
        <v>2.88</v>
      </c>
    </row>
    <row r="8055" spans="1:11" x14ac:dyDescent="0.35">
      <c r="A8055" s="2">
        <v>59828</v>
      </c>
      <c r="B8055" s="76" t="s">
        <v>6544</v>
      </c>
      <c r="C8055" s="76" t="s">
        <v>5938</v>
      </c>
      <c r="D8055" s="76" t="s">
        <v>5308</v>
      </c>
      <c r="E8055" s="76">
        <v>750</v>
      </c>
      <c r="F8055" s="76">
        <v>12</v>
      </c>
      <c r="G8055" s="77">
        <v>5.5</v>
      </c>
      <c r="H8055" s="76" t="s">
        <v>5760</v>
      </c>
      <c r="I8055" s="77">
        <v>17.989999999999998</v>
      </c>
      <c r="J8055" s="2">
        <v>1</v>
      </c>
      <c r="K8055" s="119" cm="1">
        <f t="array" ref="K8055">ROUND(IF(C8055="Beer",SUM(LOOKUP(2,1/(SRP!$B$7:$B$9&lt;=E8055)/(SRP!$C$7:$C$9&gt;=E8055),SRP!$D$7:$D$9)*(G8055/100)*(E8055/1000)),IF(C8055="Spirits",SUM(LOOKUP(2,1/(SRP!$B$2:$B$6&lt;=E8055)/(SRP!$C$2:$C$6&gt;=E8055),SRP!$D$2:$D$6)*(G8055/100)*(E8055/1000)),IF(AND(C8055="Wine",D8055="Fortified Wines"),SUM(LOOKUP(2,1/(SRP!$B$20:$B$23&lt;=E8055)/(SRP!$C$20:$C$23&gt;=E8055),SRP!$D$20:$D$23)*(G8055/100)*(E8055/1000)),IF(C8055="Wine",SUM(LOOKUP(2,1/(SRP!$B$15:$B$19&lt;=E8055)/(SRP!$C$15:$C$19&gt;=E8055),SRP!$D$15:$D$19)*(G8055/100)*(E8055/1000)),IF(C8055="Ready to Drink",SUM(LOOKUP(2,1/(SRP!$B$10:$B$14&lt;=E8055)/(SRP!$C$10:$C$14&gt;=E8055),SRP!$D$10:$D$14)*(G8055/100)*(E8055/1000)),0))))),2)</f>
        <v>2.88</v>
      </c>
    </row>
    <row r="8056" spans="1:11" x14ac:dyDescent="0.35">
      <c r="A8056" s="2">
        <v>59829</v>
      </c>
      <c r="B8056" s="76" t="s">
        <v>6545</v>
      </c>
      <c r="C8056" s="76" t="s">
        <v>5938</v>
      </c>
      <c r="D8056" s="76" t="s">
        <v>5323</v>
      </c>
      <c r="E8056" s="76">
        <v>750</v>
      </c>
      <c r="F8056" s="76">
        <v>12</v>
      </c>
      <c r="G8056" s="77">
        <v>4.5</v>
      </c>
      <c r="H8056" s="76" t="s">
        <v>5760</v>
      </c>
      <c r="I8056" s="77">
        <v>20.99</v>
      </c>
      <c r="J8056" s="2">
        <v>1</v>
      </c>
      <c r="K8056" s="119" cm="1">
        <f t="array" ref="K8056">ROUND(IF(C8056="Beer",SUM(LOOKUP(2,1/(SRP!$B$7:$B$9&lt;=E8056)/(SRP!$C$7:$C$9&gt;=E8056),SRP!$D$7:$D$9)*(G8056/100)*(E8056/1000)),IF(C8056="Spirits",SUM(LOOKUP(2,1/(SRP!$B$2:$B$6&lt;=E8056)/(SRP!$C$2:$C$6&gt;=E8056),SRP!$D$2:$D$6)*(G8056/100)*(E8056/1000)),IF(AND(C8056="Wine",D8056="Fortified Wines"),SUM(LOOKUP(2,1/(SRP!$B$20:$B$23&lt;=E8056)/(SRP!$C$20:$C$23&gt;=E8056),SRP!$D$20:$D$23)*(G8056/100)*(E8056/1000)),IF(C8056="Wine",SUM(LOOKUP(2,1/(SRP!$B$15:$B$19&lt;=E8056)/(SRP!$C$15:$C$19&gt;=E8056),SRP!$D$15:$D$19)*(G8056/100)*(E8056/1000)),IF(C8056="Ready to Drink",SUM(LOOKUP(2,1/(SRP!$B$10:$B$14&lt;=E8056)/(SRP!$C$10:$C$14&gt;=E8056),SRP!$D$10:$D$14)*(G8056/100)*(E8056/1000)),0))))),2)</f>
        <v>2.36</v>
      </c>
    </row>
    <row r="8057" spans="1:11" x14ac:dyDescent="0.35">
      <c r="A8057" s="2">
        <v>59829</v>
      </c>
      <c r="B8057" s="76" t="s">
        <v>6545</v>
      </c>
      <c r="C8057" s="76" t="s">
        <v>5938</v>
      </c>
      <c r="D8057" s="76" t="s">
        <v>5323</v>
      </c>
      <c r="E8057" s="76">
        <v>750</v>
      </c>
      <c r="F8057" s="76">
        <v>12</v>
      </c>
      <c r="G8057" s="77">
        <v>4.5</v>
      </c>
      <c r="H8057" s="76" t="s">
        <v>5760</v>
      </c>
      <c r="I8057" s="77">
        <v>20.99</v>
      </c>
      <c r="J8057" s="2">
        <v>1</v>
      </c>
      <c r="K8057" s="119" cm="1">
        <f t="array" ref="K8057">ROUND(IF(C8057="Beer",SUM(LOOKUP(2,1/(SRP!$B$7:$B$9&lt;=E8057)/(SRP!$C$7:$C$9&gt;=E8057),SRP!$D$7:$D$9)*(G8057/100)*(E8057/1000)),IF(C8057="Spirits",SUM(LOOKUP(2,1/(SRP!$B$2:$B$6&lt;=E8057)/(SRP!$C$2:$C$6&gt;=E8057),SRP!$D$2:$D$6)*(G8057/100)*(E8057/1000)),IF(AND(C8057="Wine",D8057="Fortified Wines"),SUM(LOOKUP(2,1/(SRP!$B$20:$B$23&lt;=E8057)/(SRP!$C$20:$C$23&gt;=E8057),SRP!$D$20:$D$23)*(G8057/100)*(E8057/1000)),IF(C8057="Wine",SUM(LOOKUP(2,1/(SRP!$B$15:$B$19&lt;=E8057)/(SRP!$C$15:$C$19&gt;=E8057),SRP!$D$15:$D$19)*(G8057/100)*(E8057/1000)),IF(C8057="Ready to Drink",SUM(LOOKUP(2,1/(SRP!$B$10:$B$14&lt;=E8057)/(SRP!$C$10:$C$14&gt;=E8057),SRP!$D$10:$D$14)*(G8057/100)*(E8057/1000)),0))))),2)</f>
        <v>2.36</v>
      </c>
    </row>
    <row r="8058" spans="1:11" x14ac:dyDescent="0.35">
      <c r="A8058" s="2">
        <v>59830</v>
      </c>
      <c r="B8058" s="76" t="s">
        <v>6546</v>
      </c>
      <c r="C8058" s="76" t="s">
        <v>286</v>
      </c>
      <c r="D8058" s="76" t="s">
        <v>5247</v>
      </c>
      <c r="E8058" s="76">
        <v>750</v>
      </c>
      <c r="F8058" s="76">
        <v>12</v>
      </c>
      <c r="G8058" s="77">
        <v>14.6</v>
      </c>
      <c r="H8058" s="76" t="s">
        <v>5745</v>
      </c>
      <c r="I8058" s="77">
        <v>79.989999999999995</v>
      </c>
      <c r="J8058" s="2">
        <v>1</v>
      </c>
      <c r="K8058" s="119" cm="1">
        <f t="array" ref="K8058">ROUND(IF(C8058="Beer",SUM(LOOKUP(2,1/(SRP!$B$7:$B$9&lt;=E8058)/(SRP!$C$7:$C$9&gt;=E8058),SRP!$D$7:$D$9)*(G8058/100)*(E8058/1000)),IF(C8058="Spirits",SUM(LOOKUP(2,1/(SRP!$B$2:$B$6&lt;=E8058)/(SRP!$C$2:$C$6&gt;=E8058),SRP!$D$2:$D$6)*(G8058/100)*(E8058/1000)),IF(AND(C8058="Wine",D8058="Fortified Wines"),SUM(LOOKUP(2,1/(SRP!$B$20:$B$23&lt;=E8058)/(SRP!$C$20:$C$23&gt;=E8058),SRP!$D$20:$D$23)*(G8058/100)*(E8058/1000)),IF(C8058="Wine",SUM(LOOKUP(2,1/(SRP!$B$15:$B$19&lt;=E8058)/(SRP!$C$15:$C$19&gt;=E8058),SRP!$D$15:$D$19)*(G8058/100)*(E8058/1000)),IF(C8058="Ready to Drink",SUM(LOOKUP(2,1/(SRP!$B$10:$B$14&lt;=E8058)/(SRP!$C$10:$C$14&gt;=E8058),SRP!$D$10:$D$14)*(G8058/100)*(E8058/1000)),0))))),2)</f>
        <v>7.64</v>
      </c>
    </row>
    <row r="8059" spans="1:11" x14ac:dyDescent="0.35">
      <c r="A8059" s="2">
        <v>59841</v>
      </c>
      <c r="B8059" s="76" t="s">
        <v>6547</v>
      </c>
      <c r="C8059" s="76" t="s">
        <v>5938</v>
      </c>
      <c r="D8059" s="76" t="s">
        <v>5746</v>
      </c>
      <c r="E8059" s="76">
        <v>473</v>
      </c>
      <c r="F8059" s="76">
        <v>24</v>
      </c>
      <c r="G8059" s="77">
        <v>5</v>
      </c>
      <c r="H8059" s="76" t="s">
        <v>6870</v>
      </c>
      <c r="I8059" s="77">
        <v>3.79</v>
      </c>
      <c r="J8059" s="2">
        <v>1</v>
      </c>
      <c r="K8059" s="119" cm="1">
        <f t="array" ref="K8059">ROUND(IF(C8059="Beer",SUM(LOOKUP(2,1/(SRP!$B$7:$B$9&lt;=E8059)/(SRP!$C$7:$C$9&gt;=E8059),SRP!$D$7:$D$9)*(G8059/100)*(E8059/1000)),IF(C8059="Spirits",SUM(LOOKUP(2,1/(SRP!$B$2:$B$6&lt;=E8059)/(SRP!$C$2:$C$6&gt;=E8059),SRP!$D$2:$D$6)*(G8059/100)*(E8059/1000)),IF(AND(C8059="Wine",D8059="Fortified Wines"),SUM(LOOKUP(2,1/(SRP!$B$20:$B$23&lt;=E8059)/(SRP!$C$20:$C$23&gt;=E8059),SRP!$D$20:$D$23)*(G8059/100)*(E8059/1000)),IF(C8059="Wine",SUM(LOOKUP(2,1/(SRP!$B$15:$B$19&lt;=E8059)/(SRP!$C$15:$C$19&gt;=E8059),SRP!$D$15:$D$19)*(G8059/100)*(E8059/1000)),IF(C8059="Ready to Drink",SUM(LOOKUP(2,1/(SRP!$B$10:$B$14&lt;=E8059)/(SRP!$C$10:$C$14&gt;=E8059),SRP!$D$10:$D$14)*(G8059/100)*(E8059/1000)),0))))),2)</f>
        <v>1.75</v>
      </c>
    </row>
    <row r="8060" spans="1:11" x14ac:dyDescent="0.35">
      <c r="A8060" s="2">
        <v>59841</v>
      </c>
      <c r="B8060" s="76" t="s">
        <v>6547</v>
      </c>
      <c r="C8060" s="76" t="s">
        <v>5938</v>
      </c>
      <c r="D8060" s="76" t="s">
        <v>5746</v>
      </c>
      <c r="E8060" s="76">
        <v>473</v>
      </c>
      <c r="F8060" s="76">
        <v>24</v>
      </c>
      <c r="G8060" s="77">
        <v>5</v>
      </c>
      <c r="H8060" s="76" t="s">
        <v>6870</v>
      </c>
      <c r="I8060" s="77">
        <v>3.79</v>
      </c>
      <c r="J8060" s="2">
        <v>1</v>
      </c>
      <c r="K8060" s="119" cm="1">
        <f t="array" ref="K8060">ROUND(IF(C8060="Beer",SUM(LOOKUP(2,1/(SRP!$B$7:$B$9&lt;=E8060)/(SRP!$C$7:$C$9&gt;=E8060),SRP!$D$7:$D$9)*(G8060/100)*(E8060/1000)),IF(C8060="Spirits",SUM(LOOKUP(2,1/(SRP!$B$2:$B$6&lt;=E8060)/(SRP!$C$2:$C$6&gt;=E8060),SRP!$D$2:$D$6)*(G8060/100)*(E8060/1000)),IF(AND(C8060="Wine",D8060="Fortified Wines"),SUM(LOOKUP(2,1/(SRP!$B$20:$B$23&lt;=E8060)/(SRP!$C$20:$C$23&gt;=E8060),SRP!$D$20:$D$23)*(G8060/100)*(E8060/1000)),IF(C8060="Wine",SUM(LOOKUP(2,1/(SRP!$B$15:$B$19&lt;=E8060)/(SRP!$C$15:$C$19&gt;=E8060),SRP!$D$15:$D$19)*(G8060/100)*(E8060/1000)),IF(C8060="Ready to Drink",SUM(LOOKUP(2,1/(SRP!$B$10:$B$14&lt;=E8060)/(SRP!$C$10:$C$14&gt;=E8060),SRP!$D$10:$D$14)*(G8060/100)*(E8060/1000)),0))))),2)</f>
        <v>1.75</v>
      </c>
    </row>
    <row r="8061" spans="1:11" x14ac:dyDescent="0.35">
      <c r="A8061" s="2">
        <v>59842</v>
      </c>
      <c r="B8061" s="76" t="s">
        <v>6548</v>
      </c>
      <c r="C8061" s="76" t="s">
        <v>5938</v>
      </c>
      <c r="D8061" s="76" t="s">
        <v>5283</v>
      </c>
      <c r="E8061" s="76">
        <v>473</v>
      </c>
      <c r="F8061" s="76">
        <v>24</v>
      </c>
      <c r="G8061" s="77">
        <v>6</v>
      </c>
      <c r="H8061" s="76" t="s">
        <v>6870</v>
      </c>
      <c r="I8061" s="77">
        <v>3.99</v>
      </c>
      <c r="J8061" s="2">
        <v>1</v>
      </c>
      <c r="K8061" s="119" cm="1">
        <f t="array" ref="K8061">ROUND(IF(C8061="Beer",SUM(LOOKUP(2,1/(SRP!$B$7:$B$9&lt;=E8061)/(SRP!$C$7:$C$9&gt;=E8061),SRP!$D$7:$D$9)*(G8061/100)*(E8061/1000)),IF(C8061="Spirits",SUM(LOOKUP(2,1/(SRP!$B$2:$B$6&lt;=E8061)/(SRP!$C$2:$C$6&gt;=E8061),SRP!$D$2:$D$6)*(G8061/100)*(E8061/1000)),IF(AND(C8061="Wine",D8061="Fortified Wines"),SUM(LOOKUP(2,1/(SRP!$B$20:$B$23&lt;=E8061)/(SRP!$C$20:$C$23&gt;=E8061),SRP!$D$20:$D$23)*(G8061/100)*(E8061/1000)),IF(C8061="Wine",SUM(LOOKUP(2,1/(SRP!$B$15:$B$19&lt;=E8061)/(SRP!$C$15:$C$19&gt;=E8061),SRP!$D$15:$D$19)*(G8061/100)*(E8061/1000)),IF(C8061="Ready to Drink",SUM(LOOKUP(2,1/(SRP!$B$10:$B$14&lt;=E8061)/(SRP!$C$10:$C$14&gt;=E8061),SRP!$D$10:$D$14)*(G8061/100)*(E8061/1000)),0))))),2)</f>
        <v>2.1</v>
      </c>
    </row>
    <row r="8062" spans="1:11" x14ac:dyDescent="0.35">
      <c r="A8062" s="2">
        <v>59842</v>
      </c>
      <c r="B8062" s="76" t="s">
        <v>6548</v>
      </c>
      <c r="C8062" s="76" t="s">
        <v>5938</v>
      </c>
      <c r="D8062" s="76" t="s">
        <v>5283</v>
      </c>
      <c r="E8062" s="76">
        <v>473</v>
      </c>
      <c r="F8062" s="76">
        <v>24</v>
      </c>
      <c r="G8062" s="77">
        <v>6</v>
      </c>
      <c r="H8062" s="76" t="s">
        <v>6870</v>
      </c>
      <c r="I8062" s="77">
        <v>3.99</v>
      </c>
      <c r="J8062" s="2">
        <v>1</v>
      </c>
      <c r="K8062" s="119" cm="1">
        <f t="array" ref="K8062">ROUND(IF(C8062="Beer",SUM(LOOKUP(2,1/(SRP!$B$7:$B$9&lt;=E8062)/(SRP!$C$7:$C$9&gt;=E8062),SRP!$D$7:$D$9)*(G8062/100)*(E8062/1000)),IF(C8062="Spirits",SUM(LOOKUP(2,1/(SRP!$B$2:$B$6&lt;=E8062)/(SRP!$C$2:$C$6&gt;=E8062),SRP!$D$2:$D$6)*(G8062/100)*(E8062/1000)),IF(AND(C8062="Wine",D8062="Fortified Wines"),SUM(LOOKUP(2,1/(SRP!$B$20:$B$23&lt;=E8062)/(SRP!$C$20:$C$23&gt;=E8062),SRP!$D$20:$D$23)*(G8062/100)*(E8062/1000)),IF(C8062="Wine",SUM(LOOKUP(2,1/(SRP!$B$15:$B$19&lt;=E8062)/(SRP!$C$15:$C$19&gt;=E8062),SRP!$D$15:$D$19)*(G8062/100)*(E8062/1000)),IF(C8062="Ready to Drink",SUM(LOOKUP(2,1/(SRP!$B$10:$B$14&lt;=E8062)/(SRP!$C$10:$C$14&gt;=E8062),SRP!$D$10:$D$14)*(G8062/100)*(E8062/1000)),0))))),2)</f>
        <v>2.1</v>
      </c>
    </row>
    <row r="8063" spans="1:11" x14ac:dyDescent="0.35">
      <c r="A8063" s="2">
        <v>59844</v>
      </c>
      <c r="B8063" s="76" t="s">
        <v>6549</v>
      </c>
      <c r="C8063" s="76" t="s">
        <v>5938</v>
      </c>
      <c r="D8063" s="76" t="s">
        <v>5746</v>
      </c>
      <c r="E8063" s="76">
        <v>473</v>
      </c>
      <c r="F8063" s="76">
        <v>24</v>
      </c>
      <c r="G8063" s="77">
        <v>5</v>
      </c>
      <c r="H8063" s="76" t="s">
        <v>6870</v>
      </c>
      <c r="I8063" s="77">
        <v>3.79</v>
      </c>
      <c r="J8063" s="2">
        <v>1</v>
      </c>
      <c r="K8063" s="119" cm="1">
        <f t="array" ref="K8063">ROUND(IF(C8063="Beer",SUM(LOOKUP(2,1/(SRP!$B$7:$B$9&lt;=E8063)/(SRP!$C$7:$C$9&gt;=E8063),SRP!$D$7:$D$9)*(G8063/100)*(E8063/1000)),IF(C8063="Spirits",SUM(LOOKUP(2,1/(SRP!$B$2:$B$6&lt;=E8063)/(SRP!$C$2:$C$6&gt;=E8063),SRP!$D$2:$D$6)*(G8063/100)*(E8063/1000)),IF(AND(C8063="Wine",D8063="Fortified Wines"),SUM(LOOKUP(2,1/(SRP!$B$20:$B$23&lt;=E8063)/(SRP!$C$20:$C$23&gt;=E8063),SRP!$D$20:$D$23)*(G8063/100)*(E8063/1000)),IF(C8063="Wine",SUM(LOOKUP(2,1/(SRP!$B$15:$B$19&lt;=E8063)/(SRP!$C$15:$C$19&gt;=E8063),SRP!$D$15:$D$19)*(G8063/100)*(E8063/1000)),IF(C8063="Ready to Drink",SUM(LOOKUP(2,1/(SRP!$B$10:$B$14&lt;=E8063)/(SRP!$C$10:$C$14&gt;=E8063),SRP!$D$10:$D$14)*(G8063/100)*(E8063/1000)),0))))),2)</f>
        <v>1.75</v>
      </c>
    </row>
    <row r="8064" spans="1:11" x14ac:dyDescent="0.35">
      <c r="A8064" s="2">
        <v>59844</v>
      </c>
      <c r="B8064" s="76" t="s">
        <v>6549</v>
      </c>
      <c r="C8064" s="76" t="s">
        <v>5938</v>
      </c>
      <c r="D8064" s="76" t="s">
        <v>5746</v>
      </c>
      <c r="E8064" s="76">
        <v>473</v>
      </c>
      <c r="F8064" s="76">
        <v>24</v>
      </c>
      <c r="G8064" s="77">
        <v>5</v>
      </c>
      <c r="H8064" s="76" t="s">
        <v>6870</v>
      </c>
      <c r="I8064" s="77">
        <v>3.79</v>
      </c>
      <c r="J8064" s="2">
        <v>1</v>
      </c>
      <c r="K8064" s="119" cm="1">
        <f t="array" ref="K8064">ROUND(IF(C8064="Beer",SUM(LOOKUP(2,1/(SRP!$B$7:$B$9&lt;=E8064)/(SRP!$C$7:$C$9&gt;=E8064),SRP!$D$7:$D$9)*(G8064/100)*(E8064/1000)),IF(C8064="Spirits",SUM(LOOKUP(2,1/(SRP!$B$2:$B$6&lt;=E8064)/(SRP!$C$2:$C$6&gt;=E8064),SRP!$D$2:$D$6)*(G8064/100)*(E8064/1000)),IF(AND(C8064="Wine",D8064="Fortified Wines"),SUM(LOOKUP(2,1/(SRP!$B$20:$B$23&lt;=E8064)/(SRP!$C$20:$C$23&gt;=E8064),SRP!$D$20:$D$23)*(G8064/100)*(E8064/1000)),IF(C8064="Wine",SUM(LOOKUP(2,1/(SRP!$B$15:$B$19&lt;=E8064)/(SRP!$C$15:$C$19&gt;=E8064),SRP!$D$15:$D$19)*(G8064/100)*(E8064/1000)),IF(C8064="Ready to Drink",SUM(LOOKUP(2,1/(SRP!$B$10:$B$14&lt;=E8064)/(SRP!$C$10:$C$14&gt;=E8064),SRP!$D$10:$D$14)*(G8064/100)*(E8064/1000)),0))))),2)</f>
        <v>1.75</v>
      </c>
    </row>
    <row r="8065" spans="1:11" x14ac:dyDescent="0.35">
      <c r="A8065" s="2">
        <v>59846</v>
      </c>
      <c r="B8065" s="76" t="s">
        <v>6550</v>
      </c>
      <c r="C8065" s="76" t="s">
        <v>5938</v>
      </c>
      <c r="D8065" s="76" t="s">
        <v>5746</v>
      </c>
      <c r="E8065" s="76">
        <v>473</v>
      </c>
      <c r="F8065" s="76">
        <v>24</v>
      </c>
      <c r="G8065" s="77">
        <v>5</v>
      </c>
      <c r="H8065" s="76" t="s">
        <v>6870</v>
      </c>
      <c r="I8065" s="77">
        <v>3.79</v>
      </c>
      <c r="J8065" s="2">
        <v>1</v>
      </c>
      <c r="K8065" s="119" cm="1">
        <f t="array" ref="K8065">ROUND(IF(C8065="Beer",SUM(LOOKUP(2,1/(SRP!$B$7:$B$9&lt;=E8065)/(SRP!$C$7:$C$9&gt;=E8065),SRP!$D$7:$D$9)*(G8065/100)*(E8065/1000)),IF(C8065="Spirits",SUM(LOOKUP(2,1/(SRP!$B$2:$B$6&lt;=E8065)/(SRP!$C$2:$C$6&gt;=E8065),SRP!$D$2:$D$6)*(G8065/100)*(E8065/1000)),IF(AND(C8065="Wine",D8065="Fortified Wines"),SUM(LOOKUP(2,1/(SRP!$B$20:$B$23&lt;=E8065)/(SRP!$C$20:$C$23&gt;=E8065),SRP!$D$20:$D$23)*(G8065/100)*(E8065/1000)),IF(C8065="Wine",SUM(LOOKUP(2,1/(SRP!$B$15:$B$19&lt;=E8065)/(SRP!$C$15:$C$19&gt;=E8065),SRP!$D$15:$D$19)*(G8065/100)*(E8065/1000)),IF(C8065="Ready to Drink",SUM(LOOKUP(2,1/(SRP!$B$10:$B$14&lt;=E8065)/(SRP!$C$10:$C$14&gt;=E8065),SRP!$D$10:$D$14)*(G8065/100)*(E8065/1000)),0))))),2)</f>
        <v>1.75</v>
      </c>
    </row>
    <row r="8066" spans="1:11" x14ac:dyDescent="0.35">
      <c r="A8066" s="2">
        <v>59846</v>
      </c>
      <c r="B8066" s="76" t="s">
        <v>6550</v>
      </c>
      <c r="C8066" s="76" t="s">
        <v>5938</v>
      </c>
      <c r="D8066" s="76" t="s">
        <v>5746</v>
      </c>
      <c r="E8066" s="76">
        <v>473</v>
      </c>
      <c r="F8066" s="76">
        <v>24</v>
      </c>
      <c r="G8066" s="77">
        <v>5</v>
      </c>
      <c r="H8066" s="76" t="s">
        <v>6870</v>
      </c>
      <c r="I8066" s="77">
        <v>3.79</v>
      </c>
      <c r="J8066" s="2">
        <v>1</v>
      </c>
      <c r="K8066" s="119" cm="1">
        <f t="array" ref="K8066">ROUND(IF(C8066="Beer",SUM(LOOKUP(2,1/(SRP!$B$7:$B$9&lt;=E8066)/(SRP!$C$7:$C$9&gt;=E8066),SRP!$D$7:$D$9)*(G8066/100)*(E8066/1000)),IF(C8066="Spirits",SUM(LOOKUP(2,1/(SRP!$B$2:$B$6&lt;=E8066)/(SRP!$C$2:$C$6&gt;=E8066),SRP!$D$2:$D$6)*(G8066/100)*(E8066/1000)),IF(AND(C8066="Wine",D8066="Fortified Wines"),SUM(LOOKUP(2,1/(SRP!$B$20:$B$23&lt;=E8066)/(SRP!$C$20:$C$23&gt;=E8066),SRP!$D$20:$D$23)*(G8066/100)*(E8066/1000)),IF(C8066="Wine",SUM(LOOKUP(2,1/(SRP!$B$15:$B$19&lt;=E8066)/(SRP!$C$15:$C$19&gt;=E8066),SRP!$D$15:$D$19)*(G8066/100)*(E8066/1000)),IF(C8066="Ready to Drink",SUM(LOOKUP(2,1/(SRP!$B$10:$B$14&lt;=E8066)/(SRP!$C$10:$C$14&gt;=E8066),SRP!$D$10:$D$14)*(G8066/100)*(E8066/1000)),0))))),2)</f>
        <v>1.75</v>
      </c>
    </row>
    <row r="8067" spans="1:11" x14ac:dyDescent="0.35">
      <c r="A8067" s="2">
        <v>59848</v>
      </c>
      <c r="B8067" s="76" t="s">
        <v>6551</v>
      </c>
      <c r="C8067" s="76" t="s">
        <v>5938</v>
      </c>
      <c r="D8067" s="76" t="s">
        <v>5283</v>
      </c>
      <c r="E8067" s="76">
        <v>473</v>
      </c>
      <c r="F8067" s="76">
        <v>24</v>
      </c>
      <c r="G8067" s="77">
        <v>5</v>
      </c>
      <c r="H8067" s="76" t="s">
        <v>6870</v>
      </c>
      <c r="I8067" s="77">
        <v>3.99</v>
      </c>
      <c r="J8067" s="2">
        <v>1</v>
      </c>
      <c r="K8067" s="119" cm="1">
        <f t="array" ref="K8067">ROUND(IF(C8067="Beer",SUM(LOOKUP(2,1/(SRP!$B$7:$B$9&lt;=E8067)/(SRP!$C$7:$C$9&gt;=E8067),SRP!$D$7:$D$9)*(G8067/100)*(E8067/1000)),IF(C8067="Spirits",SUM(LOOKUP(2,1/(SRP!$B$2:$B$6&lt;=E8067)/(SRP!$C$2:$C$6&gt;=E8067),SRP!$D$2:$D$6)*(G8067/100)*(E8067/1000)),IF(AND(C8067="Wine",D8067="Fortified Wines"),SUM(LOOKUP(2,1/(SRP!$B$20:$B$23&lt;=E8067)/(SRP!$C$20:$C$23&gt;=E8067),SRP!$D$20:$D$23)*(G8067/100)*(E8067/1000)),IF(C8067="Wine",SUM(LOOKUP(2,1/(SRP!$B$15:$B$19&lt;=E8067)/(SRP!$C$15:$C$19&gt;=E8067),SRP!$D$15:$D$19)*(G8067/100)*(E8067/1000)),IF(C8067="Ready to Drink",SUM(LOOKUP(2,1/(SRP!$B$10:$B$14&lt;=E8067)/(SRP!$C$10:$C$14&gt;=E8067),SRP!$D$10:$D$14)*(G8067/100)*(E8067/1000)),0))))),2)</f>
        <v>1.75</v>
      </c>
    </row>
    <row r="8068" spans="1:11" x14ac:dyDescent="0.35">
      <c r="A8068" s="2">
        <v>59848</v>
      </c>
      <c r="B8068" s="76" t="s">
        <v>6551</v>
      </c>
      <c r="C8068" s="76" t="s">
        <v>5938</v>
      </c>
      <c r="D8068" s="76" t="s">
        <v>5283</v>
      </c>
      <c r="E8068" s="76">
        <v>473</v>
      </c>
      <c r="F8068" s="76">
        <v>24</v>
      </c>
      <c r="G8068" s="77">
        <v>5</v>
      </c>
      <c r="H8068" s="76" t="s">
        <v>6870</v>
      </c>
      <c r="I8068" s="77">
        <v>3.99</v>
      </c>
      <c r="J8068" s="2">
        <v>1</v>
      </c>
      <c r="K8068" s="119" cm="1">
        <f t="array" ref="K8068">ROUND(IF(C8068="Beer",SUM(LOOKUP(2,1/(SRP!$B$7:$B$9&lt;=E8068)/(SRP!$C$7:$C$9&gt;=E8068),SRP!$D$7:$D$9)*(G8068/100)*(E8068/1000)),IF(C8068="Spirits",SUM(LOOKUP(2,1/(SRP!$B$2:$B$6&lt;=E8068)/(SRP!$C$2:$C$6&gt;=E8068),SRP!$D$2:$D$6)*(G8068/100)*(E8068/1000)),IF(AND(C8068="Wine",D8068="Fortified Wines"),SUM(LOOKUP(2,1/(SRP!$B$20:$B$23&lt;=E8068)/(SRP!$C$20:$C$23&gt;=E8068),SRP!$D$20:$D$23)*(G8068/100)*(E8068/1000)),IF(C8068="Wine",SUM(LOOKUP(2,1/(SRP!$B$15:$B$19&lt;=E8068)/(SRP!$C$15:$C$19&gt;=E8068),SRP!$D$15:$D$19)*(G8068/100)*(E8068/1000)),IF(C8068="Ready to Drink",SUM(LOOKUP(2,1/(SRP!$B$10:$B$14&lt;=E8068)/(SRP!$C$10:$C$14&gt;=E8068),SRP!$D$10:$D$14)*(G8068/100)*(E8068/1000)),0))))),2)</f>
        <v>1.75</v>
      </c>
    </row>
    <row r="8069" spans="1:11" x14ac:dyDescent="0.35">
      <c r="A8069" s="2">
        <v>59849</v>
      </c>
      <c r="B8069" s="76" t="s">
        <v>6552</v>
      </c>
      <c r="C8069" s="76" t="s">
        <v>5938</v>
      </c>
      <c r="D8069" s="76" t="s">
        <v>5746</v>
      </c>
      <c r="E8069" s="76">
        <v>473</v>
      </c>
      <c r="F8069" s="76">
        <v>24</v>
      </c>
      <c r="G8069" s="77">
        <v>5</v>
      </c>
      <c r="H8069" s="76" t="s">
        <v>6870</v>
      </c>
      <c r="I8069" s="77">
        <v>3.79</v>
      </c>
      <c r="J8069" s="2">
        <v>1</v>
      </c>
      <c r="K8069" s="119" cm="1">
        <f t="array" ref="K8069">ROUND(IF(C8069="Beer",SUM(LOOKUP(2,1/(SRP!$B$7:$B$9&lt;=E8069)/(SRP!$C$7:$C$9&gt;=E8069),SRP!$D$7:$D$9)*(G8069/100)*(E8069/1000)),IF(C8069="Spirits",SUM(LOOKUP(2,1/(SRP!$B$2:$B$6&lt;=E8069)/(SRP!$C$2:$C$6&gt;=E8069),SRP!$D$2:$D$6)*(G8069/100)*(E8069/1000)),IF(AND(C8069="Wine",D8069="Fortified Wines"),SUM(LOOKUP(2,1/(SRP!$B$20:$B$23&lt;=E8069)/(SRP!$C$20:$C$23&gt;=E8069),SRP!$D$20:$D$23)*(G8069/100)*(E8069/1000)),IF(C8069="Wine",SUM(LOOKUP(2,1/(SRP!$B$15:$B$19&lt;=E8069)/(SRP!$C$15:$C$19&gt;=E8069),SRP!$D$15:$D$19)*(G8069/100)*(E8069/1000)),IF(C8069="Ready to Drink",SUM(LOOKUP(2,1/(SRP!$B$10:$B$14&lt;=E8069)/(SRP!$C$10:$C$14&gt;=E8069),SRP!$D$10:$D$14)*(G8069/100)*(E8069/1000)),0))))),2)</f>
        <v>1.75</v>
      </c>
    </row>
    <row r="8070" spans="1:11" x14ac:dyDescent="0.35">
      <c r="A8070" s="2">
        <v>59849</v>
      </c>
      <c r="B8070" s="76" t="s">
        <v>6552</v>
      </c>
      <c r="C8070" s="76" t="s">
        <v>5938</v>
      </c>
      <c r="D8070" s="76" t="s">
        <v>5746</v>
      </c>
      <c r="E8070" s="76">
        <v>473</v>
      </c>
      <c r="F8070" s="76">
        <v>24</v>
      </c>
      <c r="G8070" s="77">
        <v>5</v>
      </c>
      <c r="H8070" s="76" t="s">
        <v>6870</v>
      </c>
      <c r="I8070" s="77">
        <v>3.79</v>
      </c>
      <c r="J8070" s="2">
        <v>1</v>
      </c>
      <c r="K8070" s="119" cm="1">
        <f t="array" ref="K8070">ROUND(IF(C8070="Beer",SUM(LOOKUP(2,1/(SRP!$B$7:$B$9&lt;=E8070)/(SRP!$C$7:$C$9&gt;=E8070),SRP!$D$7:$D$9)*(G8070/100)*(E8070/1000)),IF(C8070="Spirits",SUM(LOOKUP(2,1/(SRP!$B$2:$B$6&lt;=E8070)/(SRP!$C$2:$C$6&gt;=E8070),SRP!$D$2:$D$6)*(G8070/100)*(E8070/1000)),IF(AND(C8070="Wine",D8070="Fortified Wines"),SUM(LOOKUP(2,1/(SRP!$B$20:$B$23&lt;=E8070)/(SRP!$C$20:$C$23&gt;=E8070),SRP!$D$20:$D$23)*(G8070/100)*(E8070/1000)),IF(C8070="Wine",SUM(LOOKUP(2,1/(SRP!$B$15:$B$19&lt;=E8070)/(SRP!$C$15:$C$19&gt;=E8070),SRP!$D$15:$D$19)*(G8070/100)*(E8070/1000)),IF(C8070="Ready to Drink",SUM(LOOKUP(2,1/(SRP!$B$10:$B$14&lt;=E8070)/(SRP!$C$10:$C$14&gt;=E8070),SRP!$D$10:$D$14)*(G8070/100)*(E8070/1000)),0))))),2)</f>
        <v>1.75</v>
      </c>
    </row>
    <row r="8071" spans="1:11" x14ac:dyDescent="0.35">
      <c r="A8071" s="2">
        <v>59851</v>
      </c>
      <c r="B8071" s="76" t="s">
        <v>6553</v>
      </c>
      <c r="C8071" s="76" t="s">
        <v>5938</v>
      </c>
      <c r="D8071" s="76" t="s">
        <v>5746</v>
      </c>
      <c r="E8071" s="76">
        <v>473</v>
      </c>
      <c r="F8071" s="76">
        <v>24</v>
      </c>
      <c r="G8071" s="77">
        <v>5</v>
      </c>
      <c r="H8071" s="76" t="s">
        <v>6870</v>
      </c>
      <c r="I8071" s="77">
        <v>3.79</v>
      </c>
      <c r="J8071" s="2">
        <v>1</v>
      </c>
      <c r="K8071" s="119" cm="1">
        <f t="array" ref="K8071">ROUND(IF(C8071="Beer",SUM(LOOKUP(2,1/(SRP!$B$7:$B$9&lt;=E8071)/(SRP!$C$7:$C$9&gt;=E8071),SRP!$D$7:$D$9)*(G8071/100)*(E8071/1000)),IF(C8071="Spirits",SUM(LOOKUP(2,1/(SRP!$B$2:$B$6&lt;=E8071)/(SRP!$C$2:$C$6&gt;=E8071),SRP!$D$2:$D$6)*(G8071/100)*(E8071/1000)),IF(AND(C8071="Wine",D8071="Fortified Wines"),SUM(LOOKUP(2,1/(SRP!$B$20:$B$23&lt;=E8071)/(SRP!$C$20:$C$23&gt;=E8071),SRP!$D$20:$D$23)*(G8071/100)*(E8071/1000)),IF(C8071="Wine",SUM(LOOKUP(2,1/(SRP!$B$15:$B$19&lt;=E8071)/(SRP!$C$15:$C$19&gt;=E8071),SRP!$D$15:$D$19)*(G8071/100)*(E8071/1000)),IF(C8071="Ready to Drink",SUM(LOOKUP(2,1/(SRP!$B$10:$B$14&lt;=E8071)/(SRP!$C$10:$C$14&gt;=E8071),SRP!$D$10:$D$14)*(G8071/100)*(E8071/1000)),0))))),2)</f>
        <v>1.75</v>
      </c>
    </row>
    <row r="8072" spans="1:11" x14ac:dyDescent="0.35">
      <c r="A8072" s="2">
        <v>59851</v>
      </c>
      <c r="B8072" s="76" t="s">
        <v>6553</v>
      </c>
      <c r="C8072" s="76" t="s">
        <v>5938</v>
      </c>
      <c r="D8072" s="76" t="s">
        <v>5746</v>
      </c>
      <c r="E8072" s="76">
        <v>473</v>
      </c>
      <c r="F8072" s="76">
        <v>24</v>
      </c>
      <c r="G8072" s="77">
        <v>5</v>
      </c>
      <c r="H8072" s="76" t="s">
        <v>6870</v>
      </c>
      <c r="I8072" s="77">
        <v>3.79</v>
      </c>
      <c r="J8072" s="2">
        <v>1</v>
      </c>
      <c r="K8072" s="119" cm="1">
        <f t="array" ref="K8072">ROUND(IF(C8072="Beer",SUM(LOOKUP(2,1/(SRP!$B$7:$B$9&lt;=E8072)/(SRP!$C$7:$C$9&gt;=E8072),SRP!$D$7:$D$9)*(G8072/100)*(E8072/1000)),IF(C8072="Spirits",SUM(LOOKUP(2,1/(SRP!$B$2:$B$6&lt;=E8072)/(SRP!$C$2:$C$6&gt;=E8072),SRP!$D$2:$D$6)*(G8072/100)*(E8072/1000)),IF(AND(C8072="Wine",D8072="Fortified Wines"),SUM(LOOKUP(2,1/(SRP!$B$20:$B$23&lt;=E8072)/(SRP!$C$20:$C$23&gt;=E8072),SRP!$D$20:$D$23)*(G8072/100)*(E8072/1000)),IF(C8072="Wine",SUM(LOOKUP(2,1/(SRP!$B$15:$B$19&lt;=E8072)/(SRP!$C$15:$C$19&gt;=E8072),SRP!$D$15:$D$19)*(G8072/100)*(E8072/1000)),IF(C8072="Ready to Drink",SUM(LOOKUP(2,1/(SRP!$B$10:$B$14&lt;=E8072)/(SRP!$C$10:$C$14&gt;=E8072),SRP!$D$10:$D$14)*(G8072/100)*(E8072/1000)),0))))),2)</f>
        <v>1.75</v>
      </c>
    </row>
    <row r="8073" spans="1:11" x14ac:dyDescent="0.35">
      <c r="A8073" s="2">
        <v>59852</v>
      </c>
      <c r="B8073" s="76" t="s">
        <v>6554</v>
      </c>
      <c r="C8073" s="76" t="s">
        <v>286</v>
      </c>
      <c r="D8073" s="76" t="s">
        <v>5249</v>
      </c>
      <c r="E8073" s="76">
        <v>750</v>
      </c>
      <c r="F8073" s="76">
        <v>12</v>
      </c>
      <c r="G8073" s="77">
        <v>13.5</v>
      </c>
      <c r="H8073" s="76" t="s">
        <v>3992</v>
      </c>
      <c r="I8073" s="77">
        <v>23.99</v>
      </c>
      <c r="J8073" s="2">
        <v>1</v>
      </c>
      <c r="K8073" s="119" cm="1">
        <f t="array" ref="K8073">ROUND(IF(C8073="Beer",SUM(LOOKUP(2,1/(SRP!$B$7:$B$9&lt;=E8073)/(SRP!$C$7:$C$9&gt;=E8073),SRP!$D$7:$D$9)*(G8073/100)*(E8073/1000)),IF(C8073="Spirits",SUM(LOOKUP(2,1/(SRP!$B$2:$B$6&lt;=E8073)/(SRP!$C$2:$C$6&gt;=E8073),SRP!$D$2:$D$6)*(G8073/100)*(E8073/1000)),IF(AND(C8073="Wine",D8073="Fortified Wines"),SUM(LOOKUP(2,1/(SRP!$B$20:$B$23&lt;=E8073)/(SRP!$C$20:$C$23&gt;=E8073),SRP!$D$20:$D$23)*(G8073/100)*(E8073/1000)),IF(C8073="Wine",SUM(LOOKUP(2,1/(SRP!$B$15:$B$19&lt;=E8073)/(SRP!$C$15:$C$19&gt;=E8073),SRP!$D$15:$D$19)*(G8073/100)*(E8073/1000)),IF(C8073="Ready to Drink",SUM(LOOKUP(2,1/(SRP!$B$10:$B$14&lt;=E8073)/(SRP!$C$10:$C$14&gt;=E8073),SRP!$D$10:$D$14)*(G8073/100)*(E8073/1000)),0))))),2)</f>
        <v>7.07</v>
      </c>
    </row>
    <row r="8074" spans="1:11" x14ac:dyDescent="0.35">
      <c r="A8074" s="2">
        <v>59856</v>
      </c>
      <c r="B8074" s="76" t="s">
        <v>6555</v>
      </c>
      <c r="C8074" s="76" t="s">
        <v>5938</v>
      </c>
      <c r="D8074" s="76" t="s">
        <v>5283</v>
      </c>
      <c r="E8074" s="76">
        <v>473</v>
      </c>
      <c r="F8074" s="76">
        <v>24</v>
      </c>
      <c r="G8074" s="77">
        <v>5</v>
      </c>
      <c r="H8074" s="76" t="s">
        <v>6870</v>
      </c>
      <c r="I8074" s="77">
        <v>3.99</v>
      </c>
      <c r="J8074" s="2">
        <v>1</v>
      </c>
      <c r="K8074" s="119" cm="1">
        <f t="array" ref="K8074">ROUND(IF(C8074="Beer",SUM(LOOKUP(2,1/(SRP!$B$7:$B$9&lt;=E8074)/(SRP!$C$7:$C$9&gt;=E8074),SRP!$D$7:$D$9)*(G8074/100)*(E8074/1000)),IF(C8074="Spirits",SUM(LOOKUP(2,1/(SRP!$B$2:$B$6&lt;=E8074)/(SRP!$C$2:$C$6&gt;=E8074),SRP!$D$2:$D$6)*(G8074/100)*(E8074/1000)),IF(AND(C8074="Wine",D8074="Fortified Wines"),SUM(LOOKUP(2,1/(SRP!$B$20:$B$23&lt;=E8074)/(SRP!$C$20:$C$23&gt;=E8074),SRP!$D$20:$D$23)*(G8074/100)*(E8074/1000)),IF(C8074="Wine",SUM(LOOKUP(2,1/(SRP!$B$15:$B$19&lt;=E8074)/(SRP!$C$15:$C$19&gt;=E8074),SRP!$D$15:$D$19)*(G8074/100)*(E8074/1000)),IF(C8074="Ready to Drink",SUM(LOOKUP(2,1/(SRP!$B$10:$B$14&lt;=E8074)/(SRP!$C$10:$C$14&gt;=E8074),SRP!$D$10:$D$14)*(G8074/100)*(E8074/1000)),0))))),2)</f>
        <v>1.75</v>
      </c>
    </row>
    <row r="8075" spans="1:11" x14ac:dyDescent="0.35">
      <c r="A8075" s="2">
        <v>59856</v>
      </c>
      <c r="B8075" s="76" t="s">
        <v>6555</v>
      </c>
      <c r="C8075" s="76" t="s">
        <v>5938</v>
      </c>
      <c r="D8075" s="76" t="s">
        <v>5283</v>
      </c>
      <c r="E8075" s="76">
        <v>473</v>
      </c>
      <c r="F8075" s="76">
        <v>24</v>
      </c>
      <c r="G8075" s="77">
        <v>5</v>
      </c>
      <c r="H8075" s="76" t="s">
        <v>6870</v>
      </c>
      <c r="I8075" s="77">
        <v>3.99</v>
      </c>
      <c r="J8075" s="2">
        <v>1</v>
      </c>
      <c r="K8075" s="119" cm="1">
        <f t="array" ref="K8075">ROUND(IF(C8075="Beer",SUM(LOOKUP(2,1/(SRP!$B$7:$B$9&lt;=E8075)/(SRP!$C$7:$C$9&gt;=E8075),SRP!$D$7:$D$9)*(G8075/100)*(E8075/1000)),IF(C8075="Spirits",SUM(LOOKUP(2,1/(SRP!$B$2:$B$6&lt;=E8075)/(SRP!$C$2:$C$6&gt;=E8075),SRP!$D$2:$D$6)*(G8075/100)*(E8075/1000)),IF(AND(C8075="Wine",D8075="Fortified Wines"),SUM(LOOKUP(2,1/(SRP!$B$20:$B$23&lt;=E8075)/(SRP!$C$20:$C$23&gt;=E8075),SRP!$D$20:$D$23)*(G8075/100)*(E8075/1000)),IF(C8075="Wine",SUM(LOOKUP(2,1/(SRP!$B$15:$B$19&lt;=E8075)/(SRP!$C$15:$C$19&gt;=E8075),SRP!$D$15:$D$19)*(G8075/100)*(E8075/1000)),IF(C8075="Ready to Drink",SUM(LOOKUP(2,1/(SRP!$B$10:$B$14&lt;=E8075)/(SRP!$C$10:$C$14&gt;=E8075),SRP!$D$10:$D$14)*(G8075/100)*(E8075/1000)),0))))),2)</f>
        <v>1.75</v>
      </c>
    </row>
    <row r="8076" spans="1:11" x14ac:dyDescent="0.35">
      <c r="A8076" s="2">
        <v>59857</v>
      </c>
      <c r="B8076" s="76" t="s">
        <v>6556</v>
      </c>
      <c r="C8076" s="76" t="s">
        <v>5938</v>
      </c>
      <c r="D8076" s="76" t="s">
        <v>5746</v>
      </c>
      <c r="E8076" s="76">
        <v>473</v>
      </c>
      <c r="F8076" s="76">
        <v>24</v>
      </c>
      <c r="G8076" s="77">
        <v>5</v>
      </c>
      <c r="H8076" s="76" t="s">
        <v>6870</v>
      </c>
      <c r="I8076" s="77">
        <v>3.79</v>
      </c>
      <c r="J8076" s="2">
        <v>1</v>
      </c>
      <c r="K8076" s="119" cm="1">
        <f t="array" ref="K8076">ROUND(IF(C8076="Beer",SUM(LOOKUP(2,1/(SRP!$B$7:$B$9&lt;=E8076)/(SRP!$C$7:$C$9&gt;=E8076),SRP!$D$7:$D$9)*(G8076/100)*(E8076/1000)),IF(C8076="Spirits",SUM(LOOKUP(2,1/(SRP!$B$2:$B$6&lt;=E8076)/(SRP!$C$2:$C$6&gt;=E8076),SRP!$D$2:$D$6)*(G8076/100)*(E8076/1000)),IF(AND(C8076="Wine",D8076="Fortified Wines"),SUM(LOOKUP(2,1/(SRP!$B$20:$B$23&lt;=E8076)/(SRP!$C$20:$C$23&gt;=E8076),SRP!$D$20:$D$23)*(G8076/100)*(E8076/1000)),IF(C8076="Wine",SUM(LOOKUP(2,1/(SRP!$B$15:$B$19&lt;=E8076)/(SRP!$C$15:$C$19&gt;=E8076),SRP!$D$15:$D$19)*(G8076/100)*(E8076/1000)),IF(C8076="Ready to Drink",SUM(LOOKUP(2,1/(SRP!$B$10:$B$14&lt;=E8076)/(SRP!$C$10:$C$14&gt;=E8076),SRP!$D$10:$D$14)*(G8076/100)*(E8076/1000)),0))))),2)</f>
        <v>1.75</v>
      </c>
    </row>
    <row r="8077" spans="1:11" x14ac:dyDescent="0.35">
      <c r="A8077" s="2">
        <v>59857</v>
      </c>
      <c r="B8077" s="76" t="s">
        <v>6556</v>
      </c>
      <c r="C8077" s="76" t="s">
        <v>5938</v>
      </c>
      <c r="D8077" s="76" t="s">
        <v>5746</v>
      </c>
      <c r="E8077" s="76">
        <v>473</v>
      </c>
      <c r="F8077" s="76">
        <v>24</v>
      </c>
      <c r="G8077" s="77">
        <v>5</v>
      </c>
      <c r="H8077" s="76" t="s">
        <v>6870</v>
      </c>
      <c r="I8077" s="77">
        <v>3.79</v>
      </c>
      <c r="J8077" s="2">
        <v>1</v>
      </c>
      <c r="K8077" s="119" cm="1">
        <f t="array" ref="K8077">ROUND(IF(C8077="Beer",SUM(LOOKUP(2,1/(SRP!$B$7:$B$9&lt;=E8077)/(SRP!$C$7:$C$9&gt;=E8077),SRP!$D$7:$D$9)*(G8077/100)*(E8077/1000)),IF(C8077="Spirits",SUM(LOOKUP(2,1/(SRP!$B$2:$B$6&lt;=E8077)/(SRP!$C$2:$C$6&gt;=E8077),SRP!$D$2:$D$6)*(G8077/100)*(E8077/1000)),IF(AND(C8077="Wine",D8077="Fortified Wines"),SUM(LOOKUP(2,1/(SRP!$B$20:$B$23&lt;=E8077)/(SRP!$C$20:$C$23&gt;=E8077),SRP!$D$20:$D$23)*(G8077/100)*(E8077/1000)),IF(C8077="Wine",SUM(LOOKUP(2,1/(SRP!$B$15:$B$19&lt;=E8077)/(SRP!$C$15:$C$19&gt;=E8077),SRP!$D$15:$D$19)*(G8077/100)*(E8077/1000)),IF(C8077="Ready to Drink",SUM(LOOKUP(2,1/(SRP!$B$10:$B$14&lt;=E8077)/(SRP!$C$10:$C$14&gt;=E8077),SRP!$D$10:$D$14)*(G8077/100)*(E8077/1000)),0))))),2)</f>
        <v>1.75</v>
      </c>
    </row>
    <row r="8078" spans="1:11" x14ac:dyDescent="0.35">
      <c r="A8078" s="2">
        <v>59858</v>
      </c>
      <c r="B8078" s="76" t="s">
        <v>6557</v>
      </c>
      <c r="C8078" s="76" t="s">
        <v>285</v>
      </c>
      <c r="D8078" s="76" t="s">
        <v>5252</v>
      </c>
      <c r="E8078" s="76">
        <v>750</v>
      </c>
      <c r="F8078" s="76">
        <v>12</v>
      </c>
      <c r="G8078" s="77">
        <v>56</v>
      </c>
      <c r="H8078" s="76" t="s">
        <v>4036</v>
      </c>
      <c r="I8078" s="77">
        <v>34.83</v>
      </c>
      <c r="J8078" s="2">
        <v>1</v>
      </c>
      <c r="K8078" s="119" cm="1">
        <f t="array" ref="K8078">ROUND(IF(C8078="Beer",SUM(LOOKUP(2,1/(SRP!$B$7:$B$9&lt;=E8078)/(SRP!$C$7:$C$9&gt;=E8078),SRP!$D$7:$D$9)*(G8078/100)*(E8078/1000)),IF(C8078="Spirits",SUM(LOOKUP(2,1/(SRP!$B$2:$B$6&lt;=E8078)/(SRP!$C$2:$C$6&gt;=E8078),SRP!$D$2:$D$6)*(G8078/100)*(E8078/1000)),IF(AND(C8078="Wine",D8078="Fortified Wines"),SUM(LOOKUP(2,1/(SRP!$B$20:$B$23&lt;=E8078)/(SRP!$C$20:$C$23&gt;=E8078),SRP!$D$20:$D$23)*(G8078/100)*(E8078/1000)),IF(C8078="Wine",SUM(LOOKUP(2,1/(SRP!$B$15:$B$19&lt;=E8078)/(SRP!$C$15:$C$19&gt;=E8078),SRP!$D$15:$D$19)*(G8078/100)*(E8078/1000)),IF(C8078="Ready to Drink",SUM(LOOKUP(2,1/(SRP!$B$10:$B$14&lt;=E8078)/(SRP!$C$10:$C$14&gt;=E8078),SRP!$D$10:$D$14)*(G8078/100)*(E8078/1000)),0))))),2)</f>
        <v>29.32</v>
      </c>
    </row>
    <row r="8079" spans="1:11" x14ac:dyDescent="0.35">
      <c r="A8079" s="2">
        <v>59859</v>
      </c>
      <c r="B8079" s="76" t="s">
        <v>6558</v>
      </c>
      <c r="C8079" s="76" t="s">
        <v>286</v>
      </c>
      <c r="D8079" s="76" t="s">
        <v>5247</v>
      </c>
      <c r="E8079" s="76">
        <v>750</v>
      </c>
      <c r="F8079" s="76">
        <v>12</v>
      </c>
      <c r="G8079" s="77">
        <v>14.5</v>
      </c>
      <c r="H8079" s="76" t="s">
        <v>3294</v>
      </c>
      <c r="I8079" s="77">
        <v>69.989999999999995</v>
      </c>
      <c r="J8079" s="2">
        <v>1</v>
      </c>
      <c r="K8079" s="119" cm="1">
        <f t="array" ref="K8079">ROUND(IF(C8079="Beer",SUM(LOOKUP(2,1/(SRP!$B$7:$B$9&lt;=E8079)/(SRP!$C$7:$C$9&gt;=E8079),SRP!$D$7:$D$9)*(G8079/100)*(E8079/1000)),IF(C8079="Spirits",SUM(LOOKUP(2,1/(SRP!$B$2:$B$6&lt;=E8079)/(SRP!$C$2:$C$6&gt;=E8079),SRP!$D$2:$D$6)*(G8079/100)*(E8079/1000)),IF(AND(C8079="Wine",D8079="Fortified Wines"),SUM(LOOKUP(2,1/(SRP!$B$20:$B$23&lt;=E8079)/(SRP!$C$20:$C$23&gt;=E8079),SRP!$D$20:$D$23)*(G8079/100)*(E8079/1000)),IF(C8079="Wine",SUM(LOOKUP(2,1/(SRP!$B$15:$B$19&lt;=E8079)/(SRP!$C$15:$C$19&gt;=E8079),SRP!$D$15:$D$19)*(G8079/100)*(E8079/1000)),IF(C8079="Ready to Drink",SUM(LOOKUP(2,1/(SRP!$B$10:$B$14&lt;=E8079)/(SRP!$C$10:$C$14&gt;=E8079),SRP!$D$10:$D$14)*(G8079/100)*(E8079/1000)),0))))),2)</f>
        <v>7.59</v>
      </c>
    </row>
    <row r="8080" spans="1:11" x14ac:dyDescent="0.35">
      <c r="A8080" s="2">
        <v>59860</v>
      </c>
      <c r="B8080" s="76" t="s">
        <v>6559</v>
      </c>
      <c r="C8080" s="76" t="s">
        <v>286</v>
      </c>
      <c r="D8080" s="76" t="s">
        <v>5244</v>
      </c>
      <c r="E8080" s="76">
        <v>750</v>
      </c>
      <c r="F8080" s="76">
        <v>12</v>
      </c>
      <c r="G8080" s="77">
        <v>12.5</v>
      </c>
      <c r="H8080" s="76" t="s">
        <v>3303</v>
      </c>
      <c r="I8080" s="77">
        <v>21.99</v>
      </c>
      <c r="J8080" s="2">
        <v>1</v>
      </c>
      <c r="K8080" s="119" cm="1">
        <f t="array" ref="K8080">ROUND(IF(C8080="Beer",SUM(LOOKUP(2,1/(SRP!$B$7:$B$9&lt;=E8080)/(SRP!$C$7:$C$9&gt;=E8080),SRP!$D$7:$D$9)*(G8080/100)*(E8080/1000)),IF(C8080="Spirits",SUM(LOOKUP(2,1/(SRP!$B$2:$B$6&lt;=E8080)/(SRP!$C$2:$C$6&gt;=E8080),SRP!$D$2:$D$6)*(G8080/100)*(E8080/1000)),IF(AND(C8080="Wine",D8080="Fortified Wines"),SUM(LOOKUP(2,1/(SRP!$B$20:$B$23&lt;=E8080)/(SRP!$C$20:$C$23&gt;=E8080),SRP!$D$20:$D$23)*(G8080/100)*(E8080/1000)),IF(C8080="Wine",SUM(LOOKUP(2,1/(SRP!$B$15:$B$19&lt;=E8080)/(SRP!$C$15:$C$19&gt;=E8080),SRP!$D$15:$D$19)*(G8080/100)*(E8080/1000)),IF(C8080="Ready to Drink",SUM(LOOKUP(2,1/(SRP!$B$10:$B$14&lt;=E8080)/(SRP!$C$10:$C$14&gt;=E8080),SRP!$D$10:$D$14)*(G8080/100)*(E8080/1000)),0))))),2)</f>
        <v>6.54</v>
      </c>
    </row>
    <row r="8081" spans="1:11" x14ac:dyDescent="0.35">
      <c r="A8081" s="2">
        <v>59868</v>
      </c>
      <c r="B8081" s="76" t="s">
        <v>6560</v>
      </c>
      <c r="C8081" s="76" t="s">
        <v>5938</v>
      </c>
      <c r="D8081" s="76" t="s">
        <v>5298</v>
      </c>
      <c r="E8081" s="76">
        <v>473</v>
      </c>
      <c r="F8081" s="76">
        <v>24</v>
      </c>
      <c r="G8081" s="77">
        <v>4</v>
      </c>
      <c r="H8081" s="76" t="s">
        <v>3354</v>
      </c>
      <c r="I8081" s="77">
        <v>3.79</v>
      </c>
      <c r="J8081" s="2">
        <v>1</v>
      </c>
      <c r="K8081" s="119" cm="1">
        <f t="array" ref="K8081">ROUND(IF(C8081="Beer",SUM(LOOKUP(2,1/(SRP!$B$7:$B$9&lt;=E8081)/(SRP!$C$7:$C$9&gt;=E8081),SRP!$D$7:$D$9)*(G8081/100)*(E8081/1000)),IF(C8081="Spirits",SUM(LOOKUP(2,1/(SRP!$B$2:$B$6&lt;=E8081)/(SRP!$C$2:$C$6&gt;=E8081),SRP!$D$2:$D$6)*(G8081/100)*(E8081/1000)),IF(AND(C8081="Wine",D8081="Fortified Wines"),SUM(LOOKUP(2,1/(SRP!$B$20:$B$23&lt;=E8081)/(SRP!$C$20:$C$23&gt;=E8081),SRP!$D$20:$D$23)*(G8081/100)*(E8081/1000)),IF(C8081="Wine",SUM(LOOKUP(2,1/(SRP!$B$15:$B$19&lt;=E8081)/(SRP!$C$15:$C$19&gt;=E8081),SRP!$D$15:$D$19)*(G8081/100)*(E8081/1000)),IF(C8081="Ready to Drink",SUM(LOOKUP(2,1/(SRP!$B$10:$B$14&lt;=E8081)/(SRP!$C$10:$C$14&gt;=E8081),SRP!$D$10:$D$14)*(G8081/100)*(E8081/1000)),0))))),2)</f>
        <v>1.4</v>
      </c>
    </row>
    <row r="8082" spans="1:11" x14ac:dyDescent="0.35">
      <c r="A8082" s="2">
        <v>59868</v>
      </c>
      <c r="B8082" s="76" t="s">
        <v>6560</v>
      </c>
      <c r="C8082" s="76" t="s">
        <v>5938</v>
      </c>
      <c r="D8082" s="76" t="s">
        <v>5298</v>
      </c>
      <c r="E8082" s="76">
        <v>473</v>
      </c>
      <c r="F8082" s="76">
        <v>24</v>
      </c>
      <c r="G8082" s="77">
        <v>4</v>
      </c>
      <c r="H8082" s="76" t="s">
        <v>3354</v>
      </c>
      <c r="I8082" s="77">
        <v>3.79</v>
      </c>
      <c r="J8082" s="2">
        <v>1</v>
      </c>
      <c r="K8082" s="119" cm="1">
        <f t="array" ref="K8082">ROUND(IF(C8082="Beer",SUM(LOOKUP(2,1/(SRP!$B$7:$B$9&lt;=E8082)/(SRP!$C$7:$C$9&gt;=E8082),SRP!$D$7:$D$9)*(G8082/100)*(E8082/1000)),IF(C8082="Spirits",SUM(LOOKUP(2,1/(SRP!$B$2:$B$6&lt;=E8082)/(SRP!$C$2:$C$6&gt;=E8082),SRP!$D$2:$D$6)*(G8082/100)*(E8082/1000)),IF(AND(C8082="Wine",D8082="Fortified Wines"),SUM(LOOKUP(2,1/(SRP!$B$20:$B$23&lt;=E8082)/(SRP!$C$20:$C$23&gt;=E8082),SRP!$D$20:$D$23)*(G8082/100)*(E8082/1000)),IF(C8082="Wine",SUM(LOOKUP(2,1/(SRP!$B$15:$B$19&lt;=E8082)/(SRP!$C$15:$C$19&gt;=E8082),SRP!$D$15:$D$19)*(G8082/100)*(E8082/1000)),IF(C8082="Ready to Drink",SUM(LOOKUP(2,1/(SRP!$B$10:$B$14&lt;=E8082)/(SRP!$C$10:$C$14&gt;=E8082),SRP!$D$10:$D$14)*(G8082/100)*(E8082/1000)),0))))),2)</f>
        <v>1.4</v>
      </c>
    </row>
    <row r="8083" spans="1:11" x14ac:dyDescent="0.35">
      <c r="A8083" s="2">
        <v>59870</v>
      </c>
      <c r="B8083" s="76" t="s">
        <v>6561</v>
      </c>
      <c r="C8083" s="76" t="s">
        <v>5938</v>
      </c>
      <c r="D8083" s="76" t="s">
        <v>5323</v>
      </c>
      <c r="E8083" s="76">
        <v>500</v>
      </c>
      <c r="F8083" s="76">
        <v>12</v>
      </c>
      <c r="G8083" s="77">
        <v>5.9</v>
      </c>
      <c r="H8083" s="76" t="s">
        <v>3393</v>
      </c>
      <c r="I8083" s="77">
        <v>7.99</v>
      </c>
      <c r="J8083" s="2">
        <v>1</v>
      </c>
      <c r="K8083" s="119" cm="1">
        <f t="array" ref="K8083">ROUND(IF(C8083="Beer",SUM(LOOKUP(2,1/(SRP!$B$7:$B$9&lt;=E8083)/(SRP!$C$7:$C$9&gt;=E8083),SRP!$D$7:$D$9)*(G8083/100)*(E8083/1000)),IF(C8083="Spirits",SUM(LOOKUP(2,1/(SRP!$B$2:$B$6&lt;=E8083)/(SRP!$C$2:$C$6&gt;=E8083),SRP!$D$2:$D$6)*(G8083/100)*(E8083/1000)),IF(AND(C8083="Wine",D8083="Fortified Wines"),SUM(LOOKUP(2,1/(SRP!$B$20:$B$23&lt;=E8083)/(SRP!$C$20:$C$23&gt;=E8083),SRP!$D$20:$D$23)*(G8083/100)*(E8083/1000)),IF(C8083="Wine",SUM(LOOKUP(2,1/(SRP!$B$15:$B$19&lt;=E8083)/(SRP!$C$15:$C$19&gt;=E8083),SRP!$D$15:$D$19)*(G8083/100)*(E8083/1000)),IF(C8083="Ready to Drink",SUM(LOOKUP(2,1/(SRP!$B$10:$B$14&lt;=E8083)/(SRP!$C$10:$C$14&gt;=E8083),SRP!$D$10:$D$14)*(G8083/100)*(E8083/1000)),0))))),2)</f>
        <v>2.1800000000000002</v>
      </c>
    </row>
    <row r="8084" spans="1:11" x14ac:dyDescent="0.35">
      <c r="A8084" s="2">
        <v>59870</v>
      </c>
      <c r="B8084" s="76" t="s">
        <v>6561</v>
      </c>
      <c r="C8084" s="76" t="s">
        <v>5938</v>
      </c>
      <c r="D8084" s="76" t="s">
        <v>5323</v>
      </c>
      <c r="E8084" s="76">
        <v>500</v>
      </c>
      <c r="F8084" s="76">
        <v>12</v>
      </c>
      <c r="G8084" s="77">
        <v>5.9</v>
      </c>
      <c r="H8084" s="76" t="s">
        <v>3393</v>
      </c>
      <c r="I8084" s="77">
        <v>7.99</v>
      </c>
      <c r="J8084" s="2">
        <v>1</v>
      </c>
      <c r="K8084" s="119" cm="1">
        <f t="array" ref="K8084">ROUND(IF(C8084="Beer",SUM(LOOKUP(2,1/(SRP!$B$7:$B$9&lt;=E8084)/(SRP!$C$7:$C$9&gt;=E8084),SRP!$D$7:$D$9)*(G8084/100)*(E8084/1000)),IF(C8084="Spirits",SUM(LOOKUP(2,1/(SRP!$B$2:$B$6&lt;=E8084)/(SRP!$C$2:$C$6&gt;=E8084),SRP!$D$2:$D$6)*(G8084/100)*(E8084/1000)),IF(AND(C8084="Wine",D8084="Fortified Wines"),SUM(LOOKUP(2,1/(SRP!$B$20:$B$23&lt;=E8084)/(SRP!$C$20:$C$23&gt;=E8084),SRP!$D$20:$D$23)*(G8084/100)*(E8084/1000)),IF(C8084="Wine",SUM(LOOKUP(2,1/(SRP!$B$15:$B$19&lt;=E8084)/(SRP!$C$15:$C$19&gt;=E8084),SRP!$D$15:$D$19)*(G8084/100)*(E8084/1000)),IF(C8084="Ready to Drink",SUM(LOOKUP(2,1/(SRP!$B$10:$B$14&lt;=E8084)/(SRP!$C$10:$C$14&gt;=E8084),SRP!$D$10:$D$14)*(G8084/100)*(E8084/1000)),0))))),2)</f>
        <v>2.1800000000000002</v>
      </c>
    </row>
    <row r="8085" spans="1:11" x14ac:dyDescent="0.35">
      <c r="A8085" s="2">
        <v>59888</v>
      </c>
      <c r="B8085" s="76" t="s">
        <v>6562</v>
      </c>
      <c r="C8085" s="76" t="s">
        <v>5938</v>
      </c>
      <c r="D8085" s="76" t="s">
        <v>5746</v>
      </c>
      <c r="E8085" s="76">
        <v>473</v>
      </c>
      <c r="F8085" s="76">
        <v>24</v>
      </c>
      <c r="G8085" s="77">
        <v>5</v>
      </c>
      <c r="H8085" s="76" t="s">
        <v>6870</v>
      </c>
      <c r="I8085" s="77">
        <v>3.79</v>
      </c>
      <c r="J8085" s="2">
        <v>1</v>
      </c>
      <c r="K8085" s="119" cm="1">
        <f t="array" ref="K8085">ROUND(IF(C8085="Beer",SUM(LOOKUP(2,1/(SRP!$B$7:$B$9&lt;=E8085)/(SRP!$C$7:$C$9&gt;=E8085),SRP!$D$7:$D$9)*(G8085/100)*(E8085/1000)),IF(C8085="Spirits",SUM(LOOKUP(2,1/(SRP!$B$2:$B$6&lt;=E8085)/(SRP!$C$2:$C$6&gt;=E8085),SRP!$D$2:$D$6)*(G8085/100)*(E8085/1000)),IF(AND(C8085="Wine",D8085="Fortified Wines"),SUM(LOOKUP(2,1/(SRP!$B$20:$B$23&lt;=E8085)/(SRP!$C$20:$C$23&gt;=E8085),SRP!$D$20:$D$23)*(G8085/100)*(E8085/1000)),IF(C8085="Wine",SUM(LOOKUP(2,1/(SRP!$B$15:$B$19&lt;=E8085)/(SRP!$C$15:$C$19&gt;=E8085),SRP!$D$15:$D$19)*(G8085/100)*(E8085/1000)),IF(C8085="Ready to Drink",SUM(LOOKUP(2,1/(SRP!$B$10:$B$14&lt;=E8085)/(SRP!$C$10:$C$14&gt;=E8085),SRP!$D$10:$D$14)*(G8085/100)*(E8085/1000)),0))))),2)</f>
        <v>1.75</v>
      </c>
    </row>
    <row r="8086" spans="1:11" x14ac:dyDescent="0.35">
      <c r="A8086" s="2">
        <v>59888</v>
      </c>
      <c r="B8086" s="76" t="s">
        <v>6562</v>
      </c>
      <c r="C8086" s="76" t="s">
        <v>5938</v>
      </c>
      <c r="D8086" s="76" t="s">
        <v>5746</v>
      </c>
      <c r="E8086" s="76">
        <v>473</v>
      </c>
      <c r="F8086" s="76">
        <v>24</v>
      </c>
      <c r="G8086" s="77">
        <v>5</v>
      </c>
      <c r="H8086" s="76" t="s">
        <v>6870</v>
      </c>
      <c r="I8086" s="77">
        <v>3.79</v>
      </c>
      <c r="J8086" s="2">
        <v>1</v>
      </c>
      <c r="K8086" s="119" cm="1">
        <f t="array" ref="K8086">ROUND(IF(C8086="Beer",SUM(LOOKUP(2,1/(SRP!$B$7:$B$9&lt;=E8086)/(SRP!$C$7:$C$9&gt;=E8086),SRP!$D$7:$D$9)*(G8086/100)*(E8086/1000)),IF(C8086="Spirits",SUM(LOOKUP(2,1/(SRP!$B$2:$B$6&lt;=E8086)/(SRP!$C$2:$C$6&gt;=E8086),SRP!$D$2:$D$6)*(G8086/100)*(E8086/1000)),IF(AND(C8086="Wine",D8086="Fortified Wines"),SUM(LOOKUP(2,1/(SRP!$B$20:$B$23&lt;=E8086)/(SRP!$C$20:$C$23&gt;=E8086),SRP!$D$20:$D$23)*(G8086/100)*(E8086/1000)),IF(C8086="Wine",SUM(LOOKUP(2,1/(SRP!$B$15:$B$19&lt;=E8086)/(SRP!$C$15:$C$19&gt;=E8086),SRP!$D$15:$D$19)*(G8086/100)*(E8086/1000)),IF(C8086="Ready to Drink",SUM(LOOKUP(2,1/(SRP!$B$10:$B$14&lt;=E8086)/(SRP!$C$10:$C$14&gt;=E8086),SRP!$D$10:$D$14)*(G8086/100)*(E8086/1000)),0))))),2)</f>
        <v>1.75</v>
      </c>
    </row>
    <row r="8087" spans="1:11" x14ac:dyDescent="0.35">
      <c r="A8087" s="2">
        <v>59890</v>
      </c>
      <c r="B8087" s="76" t="s">
        <v>6563</v>
      </c>
      <c r="C8087" s="76" t="s">
        <v>286</v>
      </c>
      <c r="D8087" s="76" t="s">
        <v>5264</v>
      </c>
      <c r="E8087" s="76">
        <v>750</v>
      </c>
      <c r="F8087" s="76">
        <v>6</v>
      </c>
      <c r="G8087" s="77">
        <v>13</v>
      </c>
      <c r="H8087" s="76" t="s">
        <v>3294</v>
      </c>
      <c r="I8087" s="77">
        <v>39.99</v>
      </c>
      <c r="J8087" s="2">
        <v>1</v>
      </c>
      <c r="K8087" s="119" cm="1">
        <f t="array" ref="K8087">ROUND(IF(C8087="Beer",SUM(LOOKUP(2,1/(SRP!$B$7:$B$9&lt;=E8087)/(SRP!$C$7:$C$9&gt;=E8087),SRP!$D$7:$D$9)*(G8087/100)*(E8087/1000)),IF(C8087="Spirits",SUM(LOOKUP(2,1/(SRP!$B$2:$B$6&lt;=E8087)/(SRP!$C$2:$C$6&gt;=E8087),SRP!$D$2:$D$6)*(G8087/100)*(E8087/1000)),IF(AND(C8087="Wine",D8087="Fortified Wines"),SUM(LOOKUP(2,1/(SRP!$B$20:$B$23&lt;=E8087)/(SRP!$C$20:$C$23&gt;=E8087),SRP!$D$20:$D$23)*(G8087/100)*(E8087/1000)),IF(C8087="Wine",SUM(LOOKUP(2,1/(SRP!$B$15:$B$19&lt;=E8087)/(SRP!$C$15:$C$19&gt;=E8087),SRP!$D$15:$D$19)*(G8087/100)*(E8087/1000)),IF(C8087="Ready to Drink",SUM(LOOKUP(2,1/(SRP!$B$10:$B$14&lt;=E8087)/(SRP!$C$10:$C$14&gt;=E8087),SRP!$D$10:$D$14)*(G8087/100)*(E8087/1000)),0))))),2)</f>
        <v>6.81</v>
      </c>
    </row>
    <row r="8088" spans="1:11" x14ac:dyDescent="0.35">
      <c r="A8088" s="2">
        <v>59891</v>
      </c>
      <c r="B8088" s="76" t="s">
        <v>5764</v>
      </c>
      <c r="C8088" s="76" t="s">
        <v>5938</v>
      </c>
      <c r="D8088" s="76" t="s">
        <v>5298</v>
      </c>
      <c r="E8088" s="76">
        <v>473</v>
      </c>
      <c r="F8088" s="76">
        <v>24</v>
      </c>
      <c r="G8088" s="77">
        <v>5</v>
      </c>
      <c r="H8088" s="76" t="s">
        <v>6870</v>
      </c>
      <c r="I8088" s="77">
        <v>3.49</v>
      </c>
      <c r="J8088" s="2">
        <v>1</v>
      </c>
      <c r="K8088" s="119" cm="1">
        <f t="array" ref="K8088">ROUND(IF(C8088="Beer",SUM(LOOKUP(2,1/(SRP!$B$7:$B$9&lt;=E8088)/(SRP!$C$7:$C$9&gt;=E8088),SRP!$D$7:$D$9)*(G8088/100)*(E8088/1000)),IF(C8088="Spirits",SUM(LOOKUP(2,1/(SRP!$B$2:$B$6&lt;=E8088)/(SRP!$C$2:$C$6&gt;=E8088),SRP!$D$2:$D$6)*(G8088/100)*(E8088/1000)),IF(AND(C8088="Wine",D8088="Fortified Wines"),SUM(LOOKUP(2,1/(SRP!$B$20:$B$23&lt;=E8088)/(SRP!$C$20:$C$23&gt;=E8088),SRP!$D$20:$D$23)*(G8088/100)*(E8088/1000)),IF(C8088="Wine",SUM(LOOKUP(2,1/(SRP!$B$15:$B$19&lt;=E8088)/(SRP!$C$15:$C$19&gt;=E8088),SRP!$D$15:$D$19)*(G8088/100)*(E8088/1000)),IF(C8088="Ready to Drink",SUM(LOOKUP(2,1/(SRP!$B$10:$B$14&lt;=E8088)/(SRP!$C$10:$C$14&gt;=E8088),SRP!$D$10:$D$14)*(G8088/100)*(E8088/1000)),0))))),2)</f>
        <v>1.75</v>
      </c>
    </row>
    <row r="8089" spans="1:11" x14ac:dyDescent="0.35">
      <c r="A8089" s="2">
        <v>59891</v>
      </c>
      <c r="B8089" s="76" t="s">
        <v>5764</v>
      </c>
      <c r="C8089" s="76" t="s">
        <v>5938</v>
      </c>
      <c r="D8089" s="76" t="s">
        <v>5298</v>
      </c>
      <c r="E8089" s="76">
        <v>473</v>
      </c>
      <c r="F8089" s="76">
        <v>24</v>
      </c>
      <c r="G8089" s="77">
        <v>5</v>
      </c>
      <c r="H8089" s="76" t="s">
        <v>6870</v>
      </c>
      <c r="I8089" s="77">
        <v>3.49</v>
      </c>
      <c r="J8089" s="2">
        <v>1</v>
      </c>
      <c r="K8089" s="119" cm="1">
        <f t="array" ref="K8089">ROUND(IF(C8089="Beer",SUM(LOOKUP(2,1/(SRP!$B$7:$B$9&lt;=E8089)/(SRP!$C$7:$C$9&gt;=E8089),SRP!$D$7:$D$9)*(G8089/100)*(E8089/1000)),IF(C8089="Spirits",SUM(LOOKUP(2,1/(SRP!$B$2:$B$6&lt;=E8089)/(SRP!$C$2:$C$6&gt;=E8089),SRP!$D$2:$D$6)*(G8089/100)*(E8089/1000)),IF(AND(C8089="Wine",D8089="Fortified Wines"),SUM(LOOKUP(2,1/(SRP!$B$20:$B$23&lt;=E8089)/(SRP!$C$20:$C$23&gt;=E8089),SRP!$D$20:$D$23)*(G8089/100)*(E8089/1000)),IF(C8089="Wine",SUM(LOOKUP(2,1/(SRP!$B$15:$B$19&lt;=E8089)/(SRP!$C$15:$C$19&gt;=E8089),SRP!$D$15:$D$19)*(G8089/100)*(E8089/1000)),IF(C8089="Ready to Drink",SUM(LOOKUP(2,1/(SRP!$B$10:$B$14&lt;=E8089)/(SRP!$C$10:$C$14&gt;=E8089),SRP!$D$10:$D$14)*(G8089/100)*(E8089/1000)),0))))),2)</f>
        <v>1.75</v>
      </c>
    </row>
    <row r="8090" spans="1:11" x14ac:dyDescent="0.35">
      <c r="A8090" s="2">
        <v>59902</v>
      </c>
      <c r="B8090" s="76" t="s">
        <v>6564</v>
      </c>
      <c r="C8090" s="76" t="s">
        <v>287</v>
      </c>
      <c r="D8090" s="76" t="s">
        <v>5230</v>
      </c>
      <c r="E8090" s="76">
        <v>473</v>
      </c>
      <c r="F8090" s="76">
        <v>24</v>
      </c>
      <c r="G8090" s="77">
        <v>5</v>
      </c>
      <c r="H8090" s="76" t="s">
        <v>3387</v>
      </c>
      <c r="I8090" s="77">
        <v>4.59</v>
      </c>
      <c r="J8090" s="2">
        <v>1</v>
      </c>
      <c r="K8090" s="119" cm="1">
        <f t="array" ref="K8090">ROUND(IF(C8090="Beer",SUM(LOOKUP(2,1/(SRP!$B$7:$B$9&lt;=E8090)/(SRP!$C$7:$C$9&gt;=E8090),SRP!$D$7:$D$9)*(G8090/100)*(E8090/1000)),IF(C8090="Spirits",SUM(LOOKUP(2,1/(SRP!$B$2:$B$6&lt;=E8090)/(SRP!$C$2:$C$6&gt;=E8090),SRP!$D$2:$D$6)*(G8090/100)*(E8090/1000)),IF(AND(C8090="Wine",D8090="Fortified Wines"),SUM(LOOKUP(2,1/(SRP!$B$20:$B$23&lt;=E8090)/(SRP!$C$20:$C$23&gt;=E8090),SRP!$D$20:$D$23)*(G8090/100)*(E8090/1000)),IF(C8090="Wine",SUM(LOOKUP(2,1/(SRP!$B$15:$B$19&lt;=E8090)/(SRP!$C$15:$C$19&gt;=E8090),SRP!$D$15:$D$19)*(G8090/100)*(E8090/1000)),IF(C8090="Ready to Drink",SUM(LOOKUP(2,1/(SRP!$B$10:$B$14&lt;=E8090)/(SRP!$C$10:$C$14&gt;=E8090),SRP!$D$10:$D$14)*(G8090/100)*(E8090/1000)),0))))),2)</f>
        <v>1.65</v>
      </c>
    </row>
    <row r="8091" spans="1:11" x14ac:dyDescent="0.35">
      <c r="A8091" s="2">
        <v>59902</v>
      </c>
      <c r="B8091" s="76" t="s">
        <v>6564</v>
      </c>
      <c r="C8091" s="76" t="s">
        <v>287</v>
      </c>
      <c r="D8091" s="76" t="s">
        <v>5230</v>
      </c>
      <c r="E8091" s="76">
        <v>473</v>
      </c>
      <c r="F8091" s="76">
        <v>24</v>
      </c>
      <c r="G8091" s="77">
        <v>5</v>
      </c>
      <c r="H8091" s="76" t="s">
        <v>3387</v>
      </c>
      <c r="I8091" s="77">
        <v>4.59</v>
      </c>
      <c r="J8091" s="2">
        <v>1</v>
      </c>
      <c r="K8091" s="119" cm="1">
        <f t="array" ref="K8091">ROUND(IF(C8091="Beer",SUM(LOOKUP(2,1/(SRP!$B$7:$B$9&lt;=E8091)/(SRP!$C$7:$C$9&gt;=E8091),SRP!$D$7:$D$9)*(G8091/100)*(E8091/1000)),IF(C8091="Spirits",SUM(LOOKUP(2,1/(SRP!$B$2:$B$6&lt;=E8091)/(SRP!$C$2:$C$6&gt;=E8091),SRP!$D$2:$D$6)*(G8091/100)*(E8091/1000)),IF(AND(C8091="Wine",D8091="Fortified Wines"),SUM(LOOKUP(2,1/(SRP!$B$20:$B$23&lt;=E8091)/(SRP!$C$20:$C$23&gt;=E8091),SRP!$D$20:$D$23)*(G8091/100)*(E8091/1000)),IF(C8091="Wine",SUM(LOOKUP(2,1/(SRP!$B$15:$B$19&lt;=E8091)/(SRP!$C$15:$C$19&gt;=E8091),SRP!$D$15:$D$19)*(G8091/100)*(E8091/1000)),IF(C8091="Ready to Drink",SUM(LOOKUP(2,1/(SRP!$B$10:$B$14&lt;=E8091)/(SRP!$C$10:$C$14&gt;=E8091),SRP!$D$10:$D$14)*(G8091/100)*(E8091/1000)),0))))),2)</f>
        <v>1.65</v>
      </c>
    </row>
    <row r="8092" spans="1:11" x14ac:dyDescent="0.35">
      <c r="A8092" s="2">
        <v>59909</v>
      </c>
      <c r="B8092" s="76" t="s">
        <v>6565</v>
      </c>
      <c r="C8092" s="76" t="s">
        <v>287</v>
      </c>
      <c r="D8092" s="76" t="s">
        <v>5271</v>
      </c>
      <c r="E8092" s="76">
        <v>473</v>
      </c>
      <c r="F8092" s="76">
        <v>24</v>
      </c>
      <c r="G8092" s="77">
        <v>3.5</v>
      </c>
      <c r="H8092" s="76" t="s">
        <v>3391</v>
      </c>
      <c r="I8092" s="77">
        <v>4.29</v>
      </c>
      <c r="J8092" s="2">
        <v>1</v>
      </c>
      <c r="K8092" s="119" cm="1">
        <f t="array" ref="K8092">ROUND(IF(C8092="Beer",SUM(LOOKUP(2,1/(SRP!$B$7:$B$9&lt;=E8092)/(SRP!$C$7:$C$9&gt;=E8092),SRP!$D$7:$D$9)*(G8092/100)*(E8092/1000)),IF(C8092="Spirits",SUM(LOOKUP(2,1/(SRP!$B$2:$B$6&lt;=E8092)/(SRP!$C$2:$C$6&gt;=E8092),SRP!$D$2:$D$6)*(G8092/100)*(E8092/1000)),IF(AND(C8092="Wine",D8092="Fortified Wines"),SUM(LOOKUP(2,1/(SRP!$B$20:$B$23&lt;=E8092)/(SRP!$C$20:$C$23&gt;=E8092),SRP!$D$20:$D$23)*(G8092/100)*(E8092/1000)),IF(C8092="Wine",SUM(LOOKUP(2,1/(SRP!$B$15:$B$19&lt;=E8092)/(SRP!$C$15:$C$19&gt;=E8092),SRP!$D$15:$D$19)*(G8092/100)*(E8092/1000)),IF(C8092="Ready to Drink",SUM(LOOKUP(2,1/(SRP!$B$10:$B$14&lt;=E8092)/(SRP!$C$10:$C$14&gt;=E8092),SRP!$D$10:$D$14)*(G8092/100)*(E8092/1000)),0))))),2)</f>
        <v>1.1599999999999999</v>
      </c>
    </row>
    <row r="8093" spans="1:11" x14ac:dyDescent="0.35">
      <c r="A8093" s="2">
        <v>59909</v>
      </c>
      <c r="B8093" s="76" t="s">
        <v>6565</v>
      </c>
      <c r="C8093" s="76" t="s">
        <v>287</v>
      </c>
      <c r="D8093" s="76" t="s">
        <v>5271</v>
      </c>
      <c r="E8093" s="76">
        <v>473</v>
      </c>
      <c r="F8093" s="76">
        <v>24</v>
      </c>
      <c r="G8093" s="77">
        <v>3.5</v>
      </c>
      <c r="H8093" s="76" t="s">
        <v>3391</v>
      </c>
      <c r="I8093" s="77">
        <v>4.29</v>
      </c>
      <c r="J8093" s="2">
        <v>1</v>
      </c>
      <c r="K8093" s="119" cm="1">
        <f t="array" ref="K8093">ROUND(IF(C8093="Beer",SUM(LOOKUP(2,1/(SRP!$B$7:$B$9&lt;=E8093)/(SRP!$C$7:$C$9&gt;=E8093),SRP!$D$7:$D$9)*(G8093/100)*(E8093/1000)),IF(C8093="Spirits",SUM(LOOKUP(2,1/(SRP!$B$2:$B$6&lt;=E8093)/(SRP!$C$2:$C$6&gt;=E8093),SRP!$D$2:$D$6)*(G8093/100)*(E8093/1000)),IF(AND(C8093="Wine",D8093="Fortified Wines"),SUM(LOOKUP(2,1/(SRP!$B$20:$B$23&lt;=E8093)/(SRP!$C$20:$C$23&gt;=E8093),SRP!$D$20:$D$23)*(G8093/100)*(E8093/1000)),IF(C8093="Wine",SUM(LOOKUP(2,1/(SRP!$B$15:$B$19&lt;=E8093)/(SRP!$C$15:$C$19&gt;=E8093),SRP!$D$15:$D$19)*(G8093/100)*(E8093/1000)),IF(C8093="Ready to Drink",SUM(LOOKUP(2,1/(SRP!$B$10:$B$14&lt;=E8093)/(SRP!$C$10:$C$14&gt;=E8093),SRP!$D$10:$D$14)*(G8093/100)*(E8093/1000)),0))))),2)</f>
        <v>1.1599999999999999</v>
      </c>
    </row>
    <row r="8094" spans="1:11" x14ac:dyDescent="0.35">
      <c r="A8094" s="2">
        <v>59920</v>
      </c>
      <c r="B8094" s="76" t="s">
        <v>6566</v>
      </c>
      <c r="C8094" s="76" t="s">
        <v>287</v>
      </c>
      <c r="D8094" s="76" t="s">
        <v>5266</v>
      </c>
      <c r="E8094" s="76">
        <v>4260</v>
      </c>
      <c r="F8094" s="76">
        <v>1</v>
      </c>
      <c r="G8094" s="77">
        <v>5</v>
      </c>
      <c r="H8094" s="76" t="s">
        <v>3326</v>
      </c>
      <c r="I8094" s="77">
        <v>31.29</v>
      </c>
      <c r="J8094" s="2">
        <v>12</v>
      </c>
      <c r="K8094" s="119" cm="1">
        <f t="array" ref="K8094">ROUND(IF(C8094="Beer",SUM(LOOKUP(2,1/(SRP!$B$7:$B$9&lt;=E8094)/(SRP!$C$7:$C$9&gt;=E8094),SRP!$D$7:$D$9)*(G8094/100)*(E8094/1000)),IF(C8094="Spirits",SUM(LOOKUP(2,1/(SRP!$B$2:$B$6&lt;=E8094)/(SRP!$C$2:$C$6&gt;=E8094),SRP!$D$2:$D$6)*(G8094/100)*(E8094/1000)),IF(AND(C8094="Wine",D8094="Fortified Wines"),SUM(LOOKUP(2,1/(SRP!$B$20:$B$23&lt;=E8094)/(SRP!$C$20:$C$23&gt;=E8094),SRP!$D$20:$D$23)*(G8094/100)*(E8094/1000)),IF(C8094="Wine",SUM(LOOKUP(2,1/(SRP!$B$15:$B$19&lt;=E8094)/(SRP!$C$15:$C$19&gt;=E8094),SRP!$D$15:$D$19)*(G8094/100)*(E8094/1000)),IF(C8094="Ready to Drink",SUM(LOOKUP(2,1/(SRP!$B$10:$B$14&lt;=E8094)/(SRP!$C$10:$C$14&gt;=E8094),SRP!$D$10:$D$14)*(G8094/100)*(E8094/1000)),0))))),2)</f>
        <v>14.87</v>
      </c>
    </row>
    <row r="8095" spans="1:11" x14ac:dyDescent="0.35">
      <c r="A8095" s="2">
        <v>59920</v>
      </c>
      <c r="B8095" s="76" t="s">
        <v>6566</v>
      </c>
      <c r="C8095" s="76" t="s">
        <v>287</v>
      </c>
      <c r="D8095" s="76" t="s">
        <v>5266</v>
      </c>
      <c r="E8095" s="76">
        <v>4260</v>
      </c>
      <c r="F8095" s="76">
        <v>1</v>
      </c>
      <c r="G8095" s="77">
        <v>5</v>
      </c>
      <c r="H8095" s="76" t="s">
        <v>3326</v>
      </c>
      <c r="I8095" s="77">
        <v>31.29</v>
      </c>
      <c r="J8095" s="2">
        <v>12</v>
      </c>
      <c r="K8095" s="119" cm="1">
        <f t="array" ref="K8095">ROUND(IF(C8095="Beer",SUM(LOOKUP(2,1/(SRP!$B$7:$B$9&lt;=E8095)/(SRP!$C$7:$C$9&gt;=E8095),SRP!$D$7:$D$9)*(G8095/100)*(E8095/1000)),IF(C8095="Spirits",SUM(LOOKUP(2,1/(SRP!$B$2:$B$6&lt;=E8095)/(SRP!$C$2:$C$6&gt;=E8095),SRP!$D$2:$D$6)*(G8095/100)*(E8095/1000)),IF(AND(C8095="Wine",D8095="Fortified Wines"),SUM(LOOKUP(2,1/(SRP!$B$20:$B$23&lt;=E8095)/(SRP!$C$20:$C$23&gt;=E8095),SRP!$D$20:$D$23)*(G8095/100)*(E8095/1000)),IF(C8095="Wine",SUM(LOOKUP(2,1/(SRP!$B$15:$B$19&lt;=E8095)/(SRP!$C$15:$C$19&gt;=E8095),SRP!$D$15:$D$19)*(G8095/100)*(E8095/1000)),IF(C8095="Ready to Drink",SUM(LOOKUP(2,1/(SRP!$B$10:$B$14&lt;=E8095)/(SRP!$C$10:$C$14&gt;=E8095),SRP!$D$10:$D$14)*(G8095/100)*(E8095/1000)),0))))),2)</f>
        <v>14.87</v>
      </c>
    </row>
    <row r="8096" spans="1:11" x14ac:dyDescent="0.35">
      <c r="A8096" s="2">
        <v>59955</v>
      </c>
      <c r="B8096" s="76" t="s">
        <v>6567</v>
      </c>
      <c r="C8096" s="76" t="s">
        <v>285</v>
      </c>
      <c r="D8096" s="76" t="s">
        <v>6933</v>
      </c>
      <c r="E8096" s="76">
        <v>750</v>
      </c>
      <c r="F8096" s="76">
        <v>6</v>
      </c>
      <c r="G8096" s="77">
        <v>50</v>
      </c>
      <c r="H8096" s="76" t="s">
        <v>3297</v>
      </c>
      <c r="I8096" s="77">
        <v>49.99</v>
      </c>
      <c r="J8096" s="2">
        <v>1</v>
      </c>
      <c r="K8096" s="119" cm="1">
        <f t="array" ref="K8096">ROUND(IF(C8096="Beer",SUM(LOOKUP(2,1/(SRP!$B$7:$B$9&lt;=E8096)/(SRP!$C$7:$C$9&gt;=E8096),SRP!$D$7:$D$9)*(G8096/100)*(E8096/1000)),IF(C8096="Spirits",SUM(LOOKUP(2,1/(SRP!$B$2:$B$6&lt;=E8096)/(SRP!$C$2:$C$6&gt;=E8096),SRP!$D$2:$D$6)*(G8096/100)*(E8096/1000)),IF(AND(C8096="Wine",D8096="Fortified Wines"),SUM(LOOKUP(2,1/(SRP!$B$20:$B$23&lt;=E8096)/(SRP!$C$20:$C$23&gt;=E8096),SRP!$D$20:$D$23)*(G8096/100)*(E8096/1000)),IF(C8096="Wine",SUM(LOOKUP(2,1/(SRP!$B$15:$B$19&lt;=E8096)/(SRP!$C$15:$C$19&gt;=E8096),SRP!$D$15:$D$19)*(G8096/100)*(E8096/1000)),IF(C8096="Ready to Drink",SUM(LOOKUP(2,1/(SRP!$B$10:$B$14&lt;=E8096)/(SRP!$C$10:$C$14&gt;=E8096),SRP!$D$10:$D$14)*(G8096/100)*(E8096/1000)),0))))),2)</f>
        <v>26.18</v>
      </c>
    </row>
    <row r="8097" spans="1:11" x14ac:dyDescent="0.35">
      <c r="A8097" s="2">
        <v>59957</v>
      </c>
      <c r="B8097" s="76" t="s">
        <v>6568</v>
      </c>
      <c r="C8097" s="76" t="s">
        <v>287</v>
      </c>
      <c r="D8097" s="76" t="s">
        <v>5230</v>
      </c>
      <c r="E8097" s="76">
        <v>2838</v>
      </c>
      <c r="F8097" s="76">
        <v>4</v>
      </c>
      <c r="G8097" s="77">
        <v>5</v>
      </c>
      <c r="H8097" s="76" t="s">
        <v>3328</v>
      </c>
      <c r="I8097" s="77">
        <v>19.989999999999998</v>
      </c>
      <c r="J8097" s="2">
        <v>6</v>
      </c>
      <c r="K8097" s="119" cm="1">
        <f t="array" ref="K8097">ROUND(IF(C8097="Beer",SUM(LOOKUP(2,1/(SRP!$B$7:$B$9&lt;=E8097)/(SRP!$C$7:$C$9&gt;=E8097),SRP!$D$7:$D$9)*(G8097/100)*(E8097/1000)),IF(C8097="Spirits",SUM(LOOKUP(2,1/(SRP!$B$2:$B$6&lt;=E8097)/(SRP!$C$2:$C$6&gt;=E8097),SRP!$D$2:$D$6)*(G8097/100)*(E8097/1000)),IF(AND(C8097="Wine",D8097="Fortified Wines"),SUM(LOOKUP(2,1/(SRP!$B$20:$B$23&lt;=E8097)/(SRP!$C$20:$C$23&gt;=E8097),SRP!$D$20:$D$23)*(G8097/100)*(E8097/1000)),IF(C8097="Wine",SUM(LOOKUP(2,1/(SRP!$B$15:$B$19&lt;=E8097)/(SRP!$C$15:$C$19&gt;=E8097),SRP!$D$15:$D$19)*(G8097/100)*(E8097/1000)),IF(C8097="Ready to Drink",SUM(LOOKUP(2,1/(SRP!$B$10:$B$14&lt;=E8097)/(SRP!$C$10:$C$14&gt;=E8097),SRP!$D$10:$D$14)*(G8097/100)*(E8097/1000)),0))))),2)</f>
        <v>9.91</v>
      </c>
    </row>
    <row r="8098" spans="1:11" x14ac:dyDescent="0.35">
      <c r="A8098" s="2">
        <v>59957</v>
      </c>
      <c r="B8098" s="76" t="s">
        <v>6568</v>
      </c>
      <c r="C8098" s="76" t="s">
        <v>287</v>
      </c>
      <c r="D8098" s="76" t="s">
        <v>5230</v>
      </c>
      <c r="E8098" s="76">
        <v>2838</v>
      </c>
      <c r="F8098" s="76">
        <v>4</v>
      </c>
      <c r="G8098" s="77">
        <v>5</v>
      </c>
      <c r="H8098" s="76" t="s">
        <v>3328</v>
      </c>
      <c r="I8098" s="77">
        <v>19.989999999999998</v>
      </c>
      <c r="J8098" s="2">
        <v>6</v>
      </c>
      <c r="K8098" s="119" cm="1">
        <f t="array" ref="K8098">ROUND(IF(C8098="Beer",SUM(LOOKUP(2,1/(SRP!$B$7:$B$9&lt;=E8098)/(SRP!$C$7:$C$9&gt;=E8098),SRP!$D$7:$D$9)*(G8098/100)*(E8098/1000)),IF(C8098="Spirits",SUM(LOOKUP(2,1/(SRP!$B$2:$B$6&lt;=E8098)/(SRP!$C$2:$C$6&gt;=E8098),SRP!$D$2:$D$6)*(G8098/100)*(E8098/1000)),IF(AND(C8098="Wine",D8098="Fortified Wines"),SUM(LOOKUP(2,1/(SRP!$B$20:$B$23&lt;=E8098)/(SRP!$C$20:$C$23&gt;=E8098),SRP!$D$20:$D$23)*(G8098/100)*(E8098/1000)),IF(C8098="Wine",SUM(LOOKUP(2,1/(SRP!$B$15:$B$19&lt;=E8098)/(SRP!$C$15:$C$19&gt;=E8098),SRP!$D$15:$D$19)*(G8098/100)*(E8098/1000)),IF(C8098="Ready to Drink",SUM(LOOKUP(2,1/(SRP!$B$10:$B$14&lt;=E8098)/(SRP!$C$10:$C$14&gt;=E8098),SRP!$D$10:$D$14)*(G8098/100)*(E8098/1000)),0))))),2)</f>
        <v>9.91</v>
      </c>
    </row>
    <row r="8099" spans="1:11" x14ac:dyDescent="0.35">
      <c r="A8099" s="2">
        <v>59986</v>
      </c>
      <c r="B8099" s="76" t="s">
        <v>6569</v>
      </c>
      <c r="C8099" s="76" t="s">
        <v>287</v>
      </c>
      <c r="D8099" s="76" t="s">
        <v>5266</v>
      </c>
      <c r="E8099" s="76">
        <v>473</v>
      </c>
      <c r="F8099" s="76">
        <v>24</v>
      </c>
      <c r="G8099" s="77">
        <v>4.8</v>
      </c>
      <c r="H8099" s="76" t="s">
        <v>3382</v>
      </c>
      <c r="I8099" s="77">
        <v>4.3</v>
      </c>
      <c r="J8099" s="2">
        <v>1</v>
      </c>
      <c r="K8099" s="119" cm="1">
        <f t="array" ref="K8099">ROUND(IF(C8099="Beer",SUM(LOOKUP(2,1/(SRP!$B$7:$B$9&lt;=E8099)/(SRP!$C$7:$C$9&gt;=E8099),SRP!$D$7:$D$9)*(G8099/100)*(E8099/1000)),IF(C8099="Spirits",SUM(LOOKUP(2,1/(SRP!$B$2:$B$6&lt;=E8099)/(SRP!$C$2:$C$6&gt;=E8099),SRP!$D$2:$D$6)*(G8099/100)*(E8099/1000)),IF(AND(C8099="Wine",D8099="Fortified Wines"),SUM(LOOKUP(2,1/(SRP!$B$20:$B$23&lt;=E8099)/(SRP!$C$20:$C$23&gt;=E8099),SRP!$D$20:$D$23)*(G8099/100)*(E8099/1000)),IF(C8099="Wine",SUM(LOOKUP(2,1/(SRP!$B$15:$B$19&lt;=E8099)/(SRP!$C$15:$C$19&gt;=E8099),SRP!$D$15:$D$19)*(G8099/100)*(E8099/1000)),IF(C8099="Ready to Drink",SUM(LOOKUP(2,1/(SRP!$B$10:$B$14&lt;=E8099)/(SRP!$C$10:$C$14&gt;=E8099),SRP!$D$10:$D$14)*(G8099/100)*(E8099/1000)),0))))),2)</f>
        <v>1.58</v>
      </c>
    </row>
    <row r="8100" spans="1:11" x14ac:dyDescent="0.35">
      <c r="A8100" s="2">
        <v>59986</v>
      </c>
      <c r="B8100" s="76" t="s">
        <v>6569</v>
      </c>
      <c r="C8100" s="76" t="s">
        <v>287</v>
      </c>
      <c r="D8100" s="76" t="s">
        <v>5266</v>
      </c>
      <c r="E8100" s="76">
        <v>473</v>
      </c>
      <c r="F8100" s="76">
        <v>24</v>
      </c>
      <c r="G8100" s="77">
        <v>4.8</v>
      </c>
      <c r="H8100" s="76" t="s">
        <v>3382</v>
      </c>
      <c r="I8100" s="77">
        <v>4.3</v>
      </c>
      <c r="J8100" s="2">
        <v>1</v>
      </c>
      <c r="K8100" s="119" cm="1">
        <f t="array" ref="K8100">ROUND(IF(C8100="Beer",SUM(LOOKUP(2,1/(SRP!$B$7:$B$9&lt;=E8100)/(SRP!$C$7:$C$9&gt;=E8100),SRP!$D$7:$D$9)*(G8100/100)*(E8100/1000)),IF(C8100="Spirits",SUM(LOOKUP(2,1/(SRP!$B$2:$B$6&lt;=E8100)/(SRP!$C$2:$C$6&gt;=E8100),SRP!$D$2:$D$6)*(G8100/100)*(E8100/1000)),IF(AND(C8100="Wine",D8100="Fortified Wines"),SUM(LOOKUP(2,1/(SRP!$B$20:$B$23&lt;=E8100)/(SRP!$C$20:$C$23&gt;=E8100),SRP!$D$20:$D$23)*(G8100/100)*(E8100/1000)),IF(C8100="Wine",SUM(LOOKUP(2,1/(SRP!$B$15:$B$19&lt;=E8100)/(SRP!$C$15:$C$19&gt;=E8100),SRP!$D$15:$D$19)*(G8100/100)*(E8100/1000)),IF(C8100="Ready to Drink",SUM(LOOKUP(2,1/(SRP!$B$10:$B$14&lt;=E8100)/(SRP!$C$10:$C$14&gt;=E8100),SRP!$D$10:$D$14)*(G8100/100)*(E8100/1000)),0))))),2)</f>
        <v>1.58</v>
      </c>
    </row>
    <row r="8101" spans="1:11" x14ac:dyDescent="0.35">
      <c r="A8101" s="2">
        <v>59988</v>
      </c>
      <c r="B8101" s="76" t="s">
        <v>6570</v>
      </c>
      <c r="C8101" s="76" t="s">
        <v>287</v>
      </c>
      <c r="D8101" s="76" t="s">
        <v>5240</v>
      </c>
      <c r="E8101" s="76">
        <v>473</v>
      </c>
      <c r="F8101" s="76">
        <v>24</v>
      </c>
      <c r="G8101" s="77">
        <v>7.5</v>
      </c>
      <c r="H8101" s="76" t="s">
        <v>3370</v>
      </c>
      <c r="I8101" s="77">
        <v>4.99</v>
      </c>
      <c r="J8101" s="2">
        <v>1</v>
      </c>
      <c r="K8101" s="119" cm="1">
        <f t="array" ref="K8101">ROUND(IF(C8101="Beer",SUM(LOOKUP(2,1/(SRP!$B$7:$B$9&lt;=E8101)/(SRP!$C$7:$C$9&gt;=E8101),SRP!$D$7:$D$9)*(G8101/100)*(E8101/1000)),IF(C8101="Spirits",SUM(LOOKUP(2,1/(SRP!$B$2:$B$6&lt;=E8101)/(SRP!$C$2:$C$6&gt;=E8101),SRP!$D$2:$D$6)*(G8101/100)*(E8101/1000)),IF(AND(C8101="Wine",D8101="Fortified Wines"),SUM(LOOKUP(2,1/(SRP!$B$20:$B$23&lt;=E8101)/(SRP!$C$20:$C$23&gt;=E8101),SRP!$D$20:$D$23)*(G8101/100)*(E8101/1000)),IF(C8101="Wine",SUM(LOOKUP(2,1/(SRP!$B$15:$B$19&lt;=E8101)/(SRP!$C$15:$C$19&gt;=E8101),SRP!$D$15:$D$19)*(G8101/100)*(E8101/1000)),IF(C8101="Ready to Drink",SUM(LOOKUP(2,1/(SRP!$B$10:$B$14&lt;=E8101)/(SRP!$C$10:$C$14&gt;=E8101),SRP!$D$10:$D$14)*(G8101/100)*(E8101/1000)),0))))),2)</f>
        <v>2.48</v>
      </c>
    </row>
    <row r="8102" spans="1:11" x14ac:dyDescent="0.35">
      <c r="A8102" s="2">
        <v>59988</v>
      </c>
      <c r="B8102" s="76" t="s">
        <v>6570</v>
      </c>
      <c r="C8102" s="76" t="s">
        <v>287</v>
      </c>
      <c r="D8102" s="76" t="s">
        <v>5240</v>
      </c>
      <c r="E8102" s="76">
        <v>473</v>
      </c>
      <c r="F8102" s="76">
        <v>24</v>
      </c>
      <c r="G8102" s="77">
        <v>7.5</v>
      </c>
      <c r="H8102" s="76" t="s">
        <v>3370</v>
      </c>
      <c r="I8102" s="77">
        <v>4.99</v>
      </c>
      <c r="J8102" s="2">
        <v>1</v>
      </c>
      <c r="K8102" s="119" cm="1">
        <f t="array" ref="K8102">ROUND(IF(C8102="Beer",SUM(LOOKUP(2,1/(SRP!$B$7:$B$9&lt;=E8102)/(SRP!$C$7:$C$9&gt;=E8102),SRP!$D$7:$D$9)*(G8102/100)*(E8102/1000)),IF(C8102="Spirits",SUM(LOOKUP(2,1/(SRP!$B$2:$B$6&lt;=E8102)/(SRP!$C$2:$C$6&gt;=E8102),SRP!$D$2:$D$6)*(G8102/100)*(E8102/1000)),IF(AND(C8102="Wine",D8102="Fortified Wines"),SUM(LOOKUP(2,1/(SRP!$B$20:$B$23&lt;=E8102)/(SRP!$C$20:$C$23&gt;=E8102),SRP!$D$20:$D$23)*(G8102/100)*(E8102/1000)),IF(C8102="Wine",SUM(LOOKUP(2,1/(SRP!$B$15:$B$19&lt;=E8102)/(SRP!$C$15:$C$19&gt;=E8102),SRP!$D$15:$D$19)*(G8102/100)*(E8102/1000)),IF(C8102="Ready to Drink",SUM(LOOKUP(2,1/(SRP!$B$10:$B$14&lt;=E8102)/(SRP!$C$10:$C$14&gt;=E8102),SRP!$D$10:$D$14)*(G8102/100)*(E8102/1000)),0))))),2)</f>
        <v>2.48</v>
      </c>
    </row>
    <row r="8103" spans="1:11" x14ac:dyDescent="0.35">
      <c r="A8103" s="2">
        <v>60035</v>
      </c>
      <c r="B8103" s="76" t="s">
        <v>6571</v>
      </c>
      <c r="C8103" s="76" t="s">
        <v>286</v>
      </c>
      <c r="D8103" s="76" t="s">
        <v>5236</v>
      </c>
      <c r="E8103" s="76">
        <v>750</v>
      </c>
      <c r="F8103" s="76">
        <v>12</v>
      </c>
      <c r="G8103" s="77">
        <v>12.5</v>
      </c>
      <c r="H8103" s="76" t="s">
        <v>3297</v>
      </c>
      <c r="I8103" s="77">
        <v>16.989999999999998</v>
      </c>
      <c r="J8103" s="2">
        <v>1</v>
      </c>
      <c r="K8103" s="119" cm="1">
        <f t="array" ref="K8103">ROUND(IF(C8103="Beer",SUM(LOOKUP(2,1/(SRP!$B$7:$B$9&lt;=E8103)/(SRP!$C$7:$C$9&gt;=E8103),SRP!$D$7:$D$9)*(G8103/100)*(E8103/1000)),IF(C8103="Spirits",SUM(LOOKUP(2,1/(SRP!$B$2:$B$6&lt;=E8103)/(SRP!$C$2:$C$6&gt;=E8103),SRP!$D$2:$D$6)*(G8103/100)*(E8103/1000)),IF(AND(C8103="Wine",D8103="Fortified Wines"),SUM(LOOKUP(2,1/(SRP!$B$20:$B$23&lt;=E8103)/(SRP!$C$20:$C$23&gt;=E8103),SRP!$D$20:$D$23)*(G8103/100)*(E8103/1000)),IF(C8103="Wine",SUM(LOOKUP(2,1/(SRP!$B$15:$B$19&lt;=E8103)/(SRP!$C$15:$C$19&gt;=E8103),SRP!$D$15:$D$19)*(G8103/100)*(E8103/1000)),IF(C8103="Ready to Drink",SUM(LOOKUP(2,1/(SRP!$B$10:$B$14&lt;=E8103)/(SRP!$C$10:$C$14&gt;=E8103),SRP!$D$10:$D$14)*(G8103/100)*(E8103/1000)),0))))),2)</f>
        <v>6.54</v>
      </c>
    </row>
    <row r="8104" spans="1:11" x14ac:dyDescent="0.35">
      <c r="A8104" s="2">
        <v>60079</v>
      </c>
      <c r="B8104" s="76" t="s">
        <v>7013</v>
      </c>
      <c r="C8104" s="76" t="s">
        <v>286</v>
      </c>
      <c r="D8104" s="76" t="s">
        <v>5236</v>
      </c>
      <c r="E8104" s="76">
        <v>750</v>
      </c>
      <c r="F8104" s="76">
        <v>6</v>
      </c>
      <c r="G8104" s="77">
        <v>14.5</v>
      </c>
      <c r="H8104" s="76" t="s">
        <v>3992</v>
      </c>
      <c r="I8104" s="77">
        <v>22.99</v>
      </c>
      <c r="J8104" s="2">
        <v>1</v>
      </c>
      <c r="K8104" s="119" cm="1">
        <f t="array" ref="K8104">ROUND(IF(C8104="Beer",SUM(LOOKUP(2,1/(SRP!$B$7:$B$9&lt;=E8104)/(SRP!$C$7:$C$9&gt;=E8104),SRP!$D$7:$D$9)*(G8104/100)*(E8104/1000)),IF(C8104="Spirits",SUM(LOOKUP(2,1/(SRP!$B$2:$B$6&lt;=E8104)/(SRP!$C$2:$C$6&gt;=E8104),SRP!$D$2:$D$6)*(G8104/100)*(E8104/1000)),IF(AND(C8104="Wine",D8104="Fortified Wines"),SUM(LOOKUP(2,1/(SRP!$B$20:$B$23&lt;=E8104)/(SRP!$C$20:$C$23&gt;=E8104),SRP!$D$20:$D$23)*(G8104/100)*(E8104/1000)),IF(C8104="Wine",SUM(LOOKUP(2,1/(SRP!$B$15:$B$19&lt;=E8104)/(SRP!$C$15:$C$19&gt;=E8104),SRP!$D$15:$D$19)*(G8104/100)*(E8104/1000)),IF(C8104="Ready to Drink",SUM(LOOKUP(2,1/(SRP!$B$10:$B$14&lt;=E8104)/(SRP!$C$10:$C$14&gt;=E8104),SRP!$D$10:$D$14)*(G8104/100)*(E8104/1000)),0))))),2)</f>
        <v>7.59</v>
      </c>
    </row>
    <row r="8105" spans="1:11" x14ac:dyDescent="0.35">
      <c r="A8105" s="2">
        <v>60089</v>
      </c>
      <c r="B8105" s="76" t="s">
        <v>6572</v>
      </c>
      <c r="C8105" s="76" t="s">
        <v>287</v>
      </c>
      <c r="D8105" s="76" t="s">
        <v>5230</v>
      </c>
      <c r="E8105" s="76">
        <v>473</v>
      </c>
      <c r="F8105" s="76">
        <v>24</v>
      </c>
      <c r="G8105" s="77">
        <v>5</v>
      </c>
      <c r="H8105" s="76" t="s">
        <v>3326</v>
      </c>
      <c r="I8105" s="77">
        <v>3.99</v>
      </c>
      <c r="J8105" s="2">
        <v>1</v>
      </c>
      <c r="K8105" s="119" cm="1">
        <f t="array" ref="K8105">ROUND(IF(C8105="Beer",SUM(LOOKUP(2,1/(SRP!$B$7:$B$9&lt;=E8105)/(SRP!$C$7:$C$9&gt;=E8105),SRP!$D$7:$D$9)*(G8105/100)*(E8105/1000)),IF(C8105="Spirits",SUM(LOOKUP(2,1/(SRP!$B$2:$B$6&lt;=E8105)/(SRP!$C$2:$C$6&gt;=E8105),SRP!$D$2:$D$6)*(G8105/100)*(E8105/1000)),IF(AND(C8105="Wine",D8105="Fortified Wines"),SUM(LOOKUP(2,1/(SRP!$B$20:$B$23&lt;=E8105)/(SRP!$C$20:$C$23&gt;=E8105),SRP!$D$20:$D$23)*(G8105/100)*(E8105/1000)),IF(C8105="Wine",SUM(LOOKUP(2,1/(SRP!$B$15:$B$19&lt;=E8105)/(SRP!$C$15:$C$19&gt;=E8105),SRP!$D$15:$D$19)*(G8105/100)*(E8105/1000)),IF(C8105="Ready to Drink",SUM(LOOKUP(2,1/(SRP!$B$10:$B$14&lt;=E8105)/(SRP!$C$10:$C$14&gt;=E8105),SRP!$D$10:$D$14)*(G8105/100)*(E8105/1000)),0))))),2)</f>
        <v>1.65</v>
      </c>
    </row>
    <row r="8106" spans="1:11" x14ac:dyDescent="0.35">
      <c r="A8106" s="2">
        <v>60089</v>
      </c>
      <c r="B8106" s="76" t="s">
        <v>6572</v>
      </c>
      <c r="C8106" s="76" t="s">
        <v>287</v>
      </c>
      <c r="D8106" s="76" t="s">
        <v>5230</v>
      </c>
      <c r="E8106" s="76">
        <v>473</v>
      </c>
      <c r="F8106" s="76">
        <v>24</v>
      </c>
      <c r="G8106" s="77">
        <v>5</v>
      </c>
      <c r="H8106" s="76" t="s">
        <v>3326</v>
      </c>
      <c r="I8106" s="77">
        <v>3.99</v>
      </c>
      <c r="J8106" s="2">
        <v>1</v>
      </c>
      <c r="K8106" s="119" cm="1">
        <f t="array" ref="K8106">ROUND(IF(C8106="Beer",SUM(LOOKUP(2,1/(SRP!$B$7:$B$9&lt;=E8106)/(SRP!$C$7:$C$9&gt;=E8106),SRP!$D$7:$D$9)*(G8106/100)*(E8106/1000)),IF(C8106="Spirits",SUM(LOOKUP(2,1/(SRP!$B$2:$B$6&lt;=E8106)/(SRP!$C$2:$C$6&gt;=E8106),SRP!$D$2:$D$6)*(G8106/100)*(E8106/1000)),IF(AND(C8106="Wine",D8106="Fortified Wines"),SUM(LOOKUP(2,1/(SRP!$B$20:$B$23&lt;=E8106)/(SRP!$C$20:$C$23&gt;=E8106),SRP!$D$20:$D$23)*(G8106/100)*(E8106/1000)),IF(C8106="Wine",SUM(LOOKUP(2,1/(SRP!$B$15:$B$19&lt;=E8106)/(SRP!$C$15:$C$19&gt;=E8106),SRP!$D$15:$D$19)*(G8106/100)*(E8106/1000)),IF(C8106="Ready to Drink",SUM(LOOKUP(2,1/(SRP!$B$10:$B$14&lt;=E8106)/(SRP!$C$10:$C$14&gt;=E8106),SRP!$D$10:$D$14)*(G8106/100)*(E8106/1000)),0))))),2)</f>
        <v>1.65</v>
      </c>
    </row>
    <row r="8107" spans="1:11" x14ac:dyDescent="0.35">
      <c r="A8107" s="2">
        <v>60094</v>
      </c>
      <c r="B8107" s="76" t="s">
        <v>6573</v>
      </c>
      <c r="C8107" s="76" t="s">
        <v>285</v>
      </c>
      <c r="D8107" s="76" t="s">
        <v>6931</v>
      </c>
      <c r="E8107" s="76">
        <v>750</v>
      </c>
      <c r="F8107" s="76">
        <v>12</v>
      </c>
      <c r="G8107" s="77">
        <v>46.6</v>
      </c>
      <c r="H8107" s="76" t="s">
        <v>3292</v>
      </c>
      <c r="I8107" s="77">
        <v>39.99</v>
      </c>
      <c r="J8107" s="2">
        <v>1</v>
      </c>
      <c r="K8107" s="119" cm="1">
        <f t="array" ref="K8107">ROUND(IF(C8107="Beer",SUM(LOOKUP(2,1/(SRP!$B$7:$B$9&lt;=E8107)/(SRP!$C$7:$C$9&gt;=E8107),SRP!$D$7:$D$9)*(G8107/100)*(E8107/1000)),IF(C8107="Spirits",SUM(LOOKUP(2,1/(SRP!$B$2:$B$6&lt;=E8107)/(SRP!$C$2:$C$6&gt;=E8107),SRP!$D$2:$D$6)*(G8107/100)*(E8107/1000)),IF(AND(C8107="Wine",D8107="Fortified Wines"),SUM(LOOKUP(2,1/(SRP!$B$20:$B$23&lt;=E8107)/(SRP!$C$20:$C$23&gt;=E8107),SRP!$D$20:$D$23)*(G8107/100)*(E8107/1000)),IF(C8107="Wine",SUM(LOOKUP(2,1/(SRP!$B$15:$B$19&lt;=E8107)/(SRP!$C$15:$C$19&gt;=E8107),SRP!$D$15:$D$19)*(G8107/100)*(E8107/1000)),IF(C8107="Ready to Drink",SUM(LOOKUP(2,1/(SRP!$B$10:$B$14&lt;=E8107)/(SRP!$C$10:$C$14&gt;=E8107),SRP!$D$10:$D$14)*(G8107/100)*(E8107/1000)),0))))),2)</f>
        <v>24.4</v>
      </c>
    </row>
    <row r="8108" spans="1:11" x14ac:dyDescent="0.35">
      <c r="A8108" s="2">
        <v>60104</v>
      </c>
      <c r="B8108" s="76" t="s">
        <v>6574</v>
      </c>
      <c r="C8108" s="76" t="s">
        <v>286</v>
      </c>
      <c r="D8108" s="76" t="s">
        <v>5253</v>
      </c>
      <c r="E8108" s="76">
        <v>750</v>
      </c>
      <c r="F8108" s="76">
        <v>12</v>
      </c>
      <c r="G8108" s="77">
        <v>12</v>
      </c>
      <c r="H8108" s="76" t="s">
        <v>3348</v>
      </c>
      <c r="I8108" s="77">
        <v>22.99</v>
      </c>
      <c r="J8108" s="2">
        <v>1</v>
      </c>
      <c r="K8108" s="119" cm="1">
        <f t="array" ref="K8108">ROUND(IF(C8108="Beer",SUM(LOOKUP(2,1/(SRP!$B$7:$B$9&lt;=E8108)/(SRP!$C$7:$C$9&gt;=E8108),SRP!$D$7:$D$9)*(G8108/100)*(E8108/1000)),IF(C8108="Spirits",SUM(LOOKUP(2,1/(SRP!$B$2:$B$6&lt;=E8108)/(SRP!$C$2:$C$6&gt;=E8108),SRP!$D$2:$D$6)*(G8108/100)*(E8108/1000)),IF(AND(C8108="Wine",D8108="Fortified Wines"),SUM(LOOKUP(2,1/(SRP!$B$20:$B$23&lt;=E8108)/(SRP!$C$20:$C$23&gt;=E8108),SRP!$D$20:$D$23)*(G8108/100)*(E8108/1000)),IF(C8108="Wine",SUM(LOOKUP(2,1/(SRP!$B$15:$B$19&lt;=E8108)/(SRP!$C$15:$C$19&gt;=E8108),SRP!$D$15:$D$19)*(G8108/100)*(E8108/1000)),IF(C8108="Ready to Drink",SUM(LOOKUP(2,1/(SRP!$B$10:$B$14&lt;=E8108)/(SRP!$C$10:$C$14&gt;=E8108),SRP!$D$10:$D$14)*(G8108/100)*(E8108/1000)),0))))),2)</f>
        <v>6.28</v>
      </c>
    </row>
    <row r="8109" spans="1:11" x14ac:dyDescent="0.35">
      <c r="A8109" s="2">
        <v>60106</v>
      </c>
      <c r="B8109" s="76" t="s">
        <v>7014</v>
      </c>
      <c r="C8109" s="76" t="s">
        <v>286</v>
      </c>
      <c r="D8109" s="76" t="s">
        <v>5269</v>
      </c>
      <c r="E8109" s="76">
        <v>750</v>
      </c>
      <c r="F8109" s="76">
        <v>12</v>
      </c>
      <c r="G8109" s="77">
        <v>12.5</v>
      </c>
      <c r="H8109" s="76" t="s">
        <v>3992</v>
      </c>
      <c r="I8109" s="77">
        <v>19.989999999999998</v>
      </c>
      <c r="J8109" s="2">
        <v>1</v>
      </c>
      <c r="K8109" s="119" cm="1">
        <f t="array" ref="K8109">ROUND(IF(C8109="Beer",SUM(LOOKUP(2,1/(SRP!$B$7:$B$9&lt;=E8109)/(SRP!$C$7:$C$9&gt;=E8109),SRP!$D$7:$D$9)*(G8109/100)*(E8109/1000)),IF(C8109="Spirits",SUM(LOOKUP(2,1/(SRP!$B$2:$B$6&lt;=E8109)/(SRP!$C$2:$C$6&gt;=E8109),SRP!$D$2:$D$6)*(G8109/100)*(E8109/1000)),IF(AND(C8109="Wine",D8109="Fortified Wines"),SUM(LOOKUP(2,1/(SRP!$B$20:$B$23&lt;=E8109)/(SRP!$C$20:$C$23&gt;=E8109),SRP!$D$20:$D$23)*(G8109/100)*(E8109/1000)),IF(C8109="Wine",SUM(LOOKUP(2,1/(SRP!$B$15:$B$19&lt;=E8109)/(SRP!$C$15:$C$19&gt;=E8109),SRP!$D$15:$D$19)*(G8109/100)*(E8109/1000)),IF(C8109="Ready to Drink",SUM(LOOKUP(2,1/(SRP!$B$10:$B$14&lt;=E8109)/(SRP!$C$10:$C$14&gt;=E8109),SRP!$D$10:$D$14)*(G8109/100)*(E8109/1000)),0))))),2)</f>
        <v>6.54</v>
      </c>
    </row>
    <row r="8110" spans="1:11" x14ac:dyDescent="0.35">
      <c r="A8110" s="2">
        <v>60108</v>
      </c>
      <c r="B8110" s="76" t="s">
        <v>6575</v>
      </c>
      <c r="C8110" s="76" t="s">
        <v>286</v>
      </c>
      <c r="D8110" s="76" t="s">
        <v>5264</v>
      </c>
      <c r="E8110" s="76">
        <v>750</v>
      </c>
      <c r="F8110" s="76">
        <v>12</v>
      </c>
      <c r="G8110" s="77">
        <v>12.5</v>
      </c>
      <c r="H8110" s="76" t="s">
        <v>3992</v>
      </c>
      <c r="I8110" s="77">
        <v>19.989999999999998</v>
      </c>
      <c r="J8110" s="2">
        <v>1</v>
      </c>
      <c r="K8110" s="119" cm="1">
        <f t="array" ref="K8110">ROUND(IF(C8110="Beer",SUM(LOOKUP(2,1/(SRP!$B$7:$B$9&lt;=E8110)/(SRP!$C$7:$C$9&gt;=E8110),SRP!$D$7:$D$9)*(G8110/100)*(E8110/1000)),IF(C8110="Spirits",SUM(LOOKUP(2,1/(SRP!$B$2:$B$6&lt;=E8110)/(SRP!$C$2:$C$6&gt;=E8110),SRP!$D$2:$D$6)*(G8110/100)*(E8110/1000)),IF(AND(C8110="Wine",D8110="Fortified Wines"),SUM(LOOKUP(2,1/(SRP!$B$20:$B$23&lt;=E8110)/(SRP!$C$20:$C$23&gt;=E8110),SRP!$D$20:$D$23)*(G8110/100)*(E8110/1000)),IF(C8110="Wine",SUM(LOOKUP(2,1/(SRP!$B$15:$B$19&lt;=E8110)/(SRP!$C$15:$C$19&gt;=E8110),SRP!$D$15:$D$19)*(G8110/100)*(E8110/1000)),IF(C8110="Ready to Drink",SUM(LOOKUP(2,1/(SRP!$B$10:$B$14&lt;=E8110)/(SRP!$C$10:$C$14&gt;=E8110),SRP!$D$10:$D$14)*(G8110/100)*(E8110/1000)),0))))),2)</f>
        <v>6.54</v>
      </c>
    </row>
    <row r="8111" spans="1:11" x14ac:dyDescent="0.35">
      <c r="A8111" s="2">
        <v>60113</v>
      </c>
      <c r="B8111" s="76" t="s">
        <v>6576</v>
      </c>
      <c r="C8111" s="76" t="s">
        <v>286</v>
      </c>
      <c r="D8111" s="76" t="s">
        <v>300</v>
      </c>
      <c r="E8111" s="76">
        <v>750</v>
      </c>
      <c r="F8111" s="76">
        <v>12</v>
      </c>
      <c r="G8111" s="77">
        <v>13.5</v>
      </c>
      <c r="H8111" s="76" t="s">
        <v>3288</v>
      </c>
      <c r="I8111" s="77">
        <v>22.99</v>
      </c>
      <c r="J8111" s="2">
        <v>1</v>
      </c>
      <c r="K8111" s="119" cm="1">
        <f t="array" ref="K8111">ROUND(IF(C8111="Beer",SUM(LOOKUP(2,1/(SRP!$B$7:$B$9&lt;=E8111)/(SRP!$C$7:$C$9&gt;=E8111),SRP!$D$7:$D$9)*(G8111/100)*(E8111/1000)),IF(C8111="Spirits",SUM(LOOKUP(2,1/(SRP!$B$2:$B$6&lt;=E8111)/(SRP!$C$2:$C$6&gt;=E8111),SRP!$D$2:$D$6)*(G8111/100)*(E8111/1000)),IF(AND(C8111="Wine",D8111="Fortified Wines"),SUM(LOOKUP(2,1/(SRP!$B$20:$B$23&lt;=E8111)/(SRP!$C$20:$C$23&gt;=E8111),SRP!$D$20:$D$23)*(G8111/100)*(E8111/1000)),IF(C8111="Wine",SUM(LOOKUP(2,1/(SRP!$B$15:$B$19&lt;=E8111)/(SRP!$C$15:$C$19&gt;=E8111),SRP!$D$15:$D$19)*(G8111/100)*(E8111/1000)),IF(C8111="Ready to Drink",SUM(LOOKUP(2,1/(SRP!$B$10:$B$14&lt;=E8111)/(SRP!$C$10:$C$14&gt;=E8111),SRP!$D$10:$D$14)*(G8111/100)*(E8111/1000)),0))))),2)</f>
        <v>7.07</v>
      </c>
    </row>
    <row r="8112" spans="1:11" x14ac:dyDescent="0.35">
      <c r="A8112" s="2">
        <v>60116</v>
      </c>
      <c r="B8112" s="76" t="s">
        <v>6577</v>
      </c>
      <c r="C8112" s="76" t="s">
        <v>287</v>
      </c>
      <c r="D8112" s="76" t="s">
        <v>5310</v>
      </c>
      <c r="E8112" s="76">
        <v>2130</v>
      </c>
      <c r="F8112" s="76">
        <v>4</v>
      </c>
      <c r="G8112" s="77">
        <v>0.5</v>
      </c>
      <c r="H8112" s="76" t="s">
        <v>3360</v>
      </c>
      <c r="I8112" s="77">
        <v>14.2</v>
      </c>
      <c r="J8112" s="2">
        <v>6</v>
      </c>
      <c r="K8112" s="119" cm="1">
        <f t="array" ref="K8112">ROUND(IF(C8112="Beer",SUM(LOOKUP(2,1/(SRP!$B$7:$B$9&lt;=E8112)/(SRP!$C$7:$C$9&gt;=E8112),SRP!$D$7:$D$9)*(G8112/100)*(E8112/1000)),IF(C8112="Spirits",SUM(LOOKUP(2,1/(SRP!$B$2:$B$6&lt;=E8112)/(SRP!$C$2:$C$6&gt;=E8112),SRP!$D$2:$D$6)*(G8112/100)*(E8112/1000)),IF(AND(C8112="Wine",D8112="Fortified Wines"),SUM(LOOKUP(2,1/(SRP!$B$20:$B$23&lt;=E8112)/(SRP!$C$20:$C$23&gt;=E8112),SRP!$D$20:$D$23)*(G8112/100)*(E8112/1000)),IF(C8112="Wine",SUM(LOOKUP(2,1/(SRP!$B$15:$B$19&lt;=E8112)/(SRP!$C$15:$C$19&gt;=E8112),SRP!$D$15:$D$19)*(G8112/100)*(E8112/1000)),IF(C8112="Ready to Drink",SUM(LOOKUP(2,1/(SRP!$B$10:$B$14&lt;=E8112)/(SRP!$C$10:$C$14&gt;=E8112),SRP!$D$10:$D$14)*(G8112/100)*(E8112/1000)),0))))),2)</f>
        <v>0.74</v>
      </c>
    </row>
    <row r="8113" spans="1:11" x14ac:dyDescent="0.35">
      <c r="A8113" s="2">
        <v>60116</v>
      </c>
      <c r="B8113" s="76" t="s">
        <v>6577</v>
      </c>
      <c r="C8113" s="76" t="s">
        <v>287</v>
      </c>
      <c r="D8113" s="76" t="s">
        <v>5310</v>
      </c>
      <c r="E8113" s="76">
        <v>2130</v>
      </c>
      <c r="F8113" s="76">
        <v>4</v>
      </c>
      <c r="G8113" s="77">
        <v>0.5</v>
      </c>
      <c r="H8113" s="76" t="s">
        <v>3360</v>
      </c>
      <c r="I8113" s="77">
        <v>14.2</v>
      </c>
      <c r="J8113" s="2">
        <v>6</v>
      </c>
      <c r="K8113" s="119" cm="1">
        <f t="array" ref="K8113">ROUND(IF(C8113="Beer",SUM(LOOKUP(2,1/(SRP!$B$7:$B$9&lt;=E8113)/(SRP!$C$7:$C$9&gt;=E8113),SRP!$D$7:$D$9)*(G8113/100)*(E8113/1000)),IF(C8113="Spirits",SUM(LOOKUP(2,1/(SRP!$B$2:$B$6&lt;=E8113)/(SRP!$C$2:$C$6&gt;=E8113),SRP!$D$2:$D$6)*(G8113/100)*(E8113/1000)),IF(AND(C8113="Wine",D8113="Fortified Wines"),SUM(LOOKUP(2,1/(SRP!$B$20:$B$23&lt;=E8113)/(SRP!$C$20:$C$23&gt;=E8113),SRP!$D$20:$D$23)*(G8113/100)*(E8113/1000)),IF(C8113="Wine",SUM(LOOKUP(2,1/(SRP!$B$15:$B$19&lt;=E8113)/(SRP!$C$15:$C$19&gt;=E8113),SRP!$D$15:$D$19)*(G8113/100)*(E8113/1000)),IF(C8113="Ready to Drink",SUM(LOOKUP(2,1/(SRP!$B$10:$B$14&lt;=E8113)/(SRP!$C$10:$C$14&gt;=E8113),SRP!$D$10:$D$14)*(G8113/100)*(E8113/1000)),0))))),2)</f>
        <v>0.74</v>
      </c>
    </row>
    <row r="8114" spans="1:11" x14ac:dyDescent="0.35">
      <c r="A8114" s="2">
        <v>60119</v>
      </c>
      <c r="B8114" s="76" t="s">
        <v>6578</v>
      </c>
      <c r="C8114" s="76" t="s">
        <v>287</v>
      </c>
      <c r="D8114" s="76" t="s">
        <v>5271</v>
      </c>
      <c r="E8114" s="76">
        <v>473</v>
      </c>
      <c r="F8114" s="76">
        <v>24</v>
      </c>
      <c r="G8114" s="77">
        <v>4</v>
      </c>
      <c r="H8114" s="76" t="s">
        <v>3360</v>
      </c>
      <c r="I8114" s="77">
        <v>3.45</v>
      </c>
      <c r="J8114" s="2">
        <v>1</v>
      </c>
      <c r="K8114" s="119" cm="1">
        <f t="array" ref="K8114">ROUND(IF(C8114="Beer",SUM(LOOKUP(2,1/(SRP!$B$7:$B$9&lt;=E8114)/(SRP!$C$7:$C$9&gt;=E8114),SRP!$D$7:$D$9)*(G8114/100)*(E8114/1000)),IF(C8114="Spirits",SUM(LOOKUP(2,1/(SRP!$B$2:$B$6&lt;=E8114)/(SRP!$C$2:$C$6&gt;=E8114),SRP!$D$2:$D$6)*(G8114/100)*(E8114/1000)),IF(AND(C8114="Wine",D8114="Fortified Wines"),SUM(LOOKUP(2,1/(SRP!$B$20:$B$23&lt;=E8114)/(SRP!$C$20:$C$23&gt;=E8114),SRP!$D$20:$D$23)*(G8114/100)*(E8114/1000)),IF(C8114="Wine",SUM(LOOKUP(2,1/(SRP!$B$15:$B$19&lt;=E8114)/(SRP!$C$15:$C$19&gt;=E8114),SRP!$D$15:$D$19)*(G8114/100)*(E8114/1000)),IF(C8114="Ready to Drink",SUM(LOOKUP(2,1/(SRP!$B$10:$B$14&lt;=E8114)/(SRP!$C$10:$C$14&gt;=E8114),SRP!$D$10:$D$14)*(G8114/100)*(E8114/1000)),0))))),2)</f>
        <v>1.32</v>
      </c>
    </row>
    <row r="8115" spans="1:11" x14ac:dyDescent="0.35">
      <c r="A8115" s="2">
        <v>60119</v>
      </c>
      <c r="B8115" s="76" t="s">
        <v>6578</v>
      </c>
      <c r="C8115" s="76" t="s">
        <v>287</v>
      </c>
      <c r="D8115" s="76" t="s">
        <v>5271</v>
      </c>
      <c r="E8115" s="76">
        <v>473</v>
      </c>
      <c r="F8115" s="76">
        <v>24</v>
      </c>
      <c r="G8115" s="77">
        <v>4</v>
      </c>
      <c r="H8115" s="76" t="s">
        <v>3360</v>
      </c>
      <c r="I8115" s="77">
        <v>3.45</v>
      </c>
      <c r="J8115" s="2">
        <v>1</v>
      </c>
      <c r="K8115" s="119" cm="1">
        <f t="array" ref="K8115">ROUND(IF(C8115="Beer",SUM(LOOKUP(2,1/(SRP!$B$7:$B$9&lt;=E8115)/(SRP!$C$7:$C$9&gt;=E8115),SRP!$D$7:$D$9)*(G8115/100)*(E8115/1000)),IF(C8115="Spirits",SUM(LOOKUP(2,1/(SRP!$B$2:$B$6&lt;=E8115)/(SRP!$C$2:$C$6&gt;=E8115),SRP!$D$2:$D$6)*(G8115/100)*(E8115/1000)),IF(AND(C8115="Wine",D8115="Fortified Wines"),SUM(LOOKUP(2,1/(SRP!$B$20:$B$23&lt;=E8115)/(SRP!$C$20:$C$23&gt;=E8115),SRP!$D$20:$D$23)*(G8115/100)*(E8115/1000)),IF(C8115="Wine",SUM(LOOKUP(2,1/(SRP!$B$15:$B$19&lt;=E8115)/(SRP!$C$15:$C$19&gt;=E8115),SRP!$D$15:$D$19)*(G8115/100)*(E8115/1000)),IF(C8115="Ready to Drink",SUM(LOOKUP(2,1/(SRP!$B$10:$B$14&lt;=E8115)/(SRP!$C$10:$C$14&gt;=E8115),SRP!$D$10:$D$14)*(G8115/100)*(E8115/1000)),0))))),2)</f>
        <v>1.32</v>
      </c>
    </row>
    <row r="8116" spans="1:11" x14ac:dyDescent="0.35">
      <c r="A8116" s="2">
        <v>60122</v>
      </c>
      <c r="B8116" s="76" t="s">
        <v>6579</v>
      </c>
      <c r="C8116" s="76" t="s">
        <v>287</v>
      </c>
      <c r="D8116" s="76" t="s">
        <v>5266</v>
      </c>
      <c r="E8116" s="76">
        <v>473</v>
      </c>
      <c r="F8116" s="76">
        <v>24</v>
      </c>
      <c r="G8116" s="77">
        <v>5</v>
      </c>
      <c r="H8116" s="76" t="s">
        <v>3360</v>
      </c>
      <c r="I8116" s="77">
        <v>3.79</v>
      </c>
      <c r="J8116" s="2">
        <v>1</v>
      </c>
      <c r="K8116" s="119" cm="1">
        <f t="array" ref="K8116">ROUND(IF(C8116="Beer",SUM(LOOKUP(2,1/(SRP!$B$7:$B$9&lt;=E8116)/(SRP!$C$7:$C$9&gt;=E8116),SRP!$D$7:$D$9)*(G8116/100)*(E8116/1000)),IF(C8116="Spirits",SUM(LOOKUP(2,1/(SRP!$B$2:$B$6&lt;=E8116)/(SRP!$C$2:$C$6&gt;=E8116),SRP!$D$2:$D$6)*(G8116/100)*(E8116/1000)),IF(AND(C8116="Wine",D8116="Fortified Wines"),SUM(LOOKUP(2,1/(SRP!$B$20:$B$23&lt;=E8116)/(SRP!$C$20:$C$23&gt;=E8116),SRP!$D$20:$D$23)*(G8116/100)*(E8116/1000)),IF(C8116="Wine",SUM(LOOKUP(2,1/(SRP!$B$15:$B$19&lt;=E8116)/(SRP!$C$15:$C$19&gt;=E8116),SRP!$D$15:$D$19)*(G8116/100)*(E8116/1000)),IF(C8116="Ready to Drink",SUM(LOOKUP(2,1/(SRP!$B$10:$B$14&lt;=E8116)/(SRP!$C$10:$C$14&gt;=E8116),SRP!$D$10:$D$14)*(G8116/100)*(E8116/1000)),0))))),2)</f>
        <v>1.65</v>
      </c>
    </row>
    <row r="8117" spans="1:11" x14ac:dyDescent="0.35">
      <c r="A8117" s="2">
        <v>60122</v>
      </c>
      <c r="B8117" s="76" t="s">
        <v>6579</v>
      </c>
      <c r="C8117" s="76" t="s">
        <v>287</v>
      </c>
      <c r="D8117" s="76" t="s">
        <v>5266</v>
      </c>
      <c r="E8117" s="76">
        <v>473</v>
      </c>
      <c r="F8117" s="76">
        <v>24</v>
      </c>
      <c r="G8117" s="77">
        <v>5</v>
      </c>
      <c r="H8117" s="76" t="s">
        <v>3360</v>
      </c>
      <c r="I8117" s="77">
        <v>3.79</v>
      </c>
      <c r="J8117" s="2">
        <v>1</v>
      </c>
      <c r="K8117" s="119" cm="1">
        <f t="array" ref="K8117">ROUND(IF(C8117="Beer",SUM(LOOKUP(2,1/(SRP!$B$7:$B$9&lt;=E8117)/(SRP!$C$7:$C$9&gt;=E8117),SRP!$D$7:$D$9)*(G8117/100)*(E8117/1000)),IF(C8117="Spirits",SUM(LOOKUP(2,1/(SRP!$B$2:$B$6&lt;=E8117)/(SRP!$C$2:$C$6&gt;=E8117),SRP!$D$2:$D$6)*(G8117/100)*(E8117/1000)),IF(AND(C8117="Wine",D8117="Fortified Wines"),SUM(LOOKUP(2,1/(SRP!$B$20:$B$23&lt;=E8117)/(SRP!$C$20:$C$23&gt;=E8117),SRP!$D$20:$D$23)*(G8117/100)*(E8117/1000)),IF(C8117="Wine",SUM(LOOKUP(2,1/(SRP!$B$15:$B$19&lt;=E8117)/(SRP!$C$15:$C$19&gt;=E8117),SRP!$D$15:$D$19)*(G8117/100)*(E8117/1000)),IF(C8117="Ready to Drink",SUM(LOOKUP(2,1/(SRP!$B$10:$B$14&lt;=E8117)/(SRP!$C$10:$C$14&gt;=E8117),SRP!$D$10:$D$14)*(G8117/100)*(E8117/1000)),0))))),2)</f>
        <v>1.65</v>
      </c>
    </row>
    <row r="8118" spans="1:11" x14ac:dyDescent="0.35">
      <c r="A8118" s="2">
        <v>60135</v>
      </c>
      <c r="B8118" s="76" t="s">
        <v>6580</v>
      </c>
      <c r="C8118" s="76" t="s">
        <v>286</v>
      </c>
      <c r="D8118" s="76" t="s">
        <v>5264</v>
      </c>
      <c r="E8118" s="76">
        <v>750</v>
      </c>
      <c r="F8118" s="76">
        <v>12</v>
      </c>
      <c r="G8118" s="77">
        <v>12</v>
      </c>
      <c r="H8118" s="76" t="s">
        <v>3292</v>
      </c>
      <c r="I8118" s="77">
        <v>14.99</v>
      </c>
      <c r="J8118" s="2">
        <v>1</v>
      </c>
      <c r="K8118" s="119" cm="1">
        <f t="array" ref="K8118">ROUND(IF(C8118="Beer",SUM(LOOKUP(2,1/(SRP!$B$7:$B$9&lt;=E8118)/(SRP!$C$7:$C$9&gt;=E8118),SRP!$D$7:$D$9)*(G8118/100)*(E8118/1000)),IF(C8118="Spirits",SUM(LOOKUP(2,1/(SRP!$B$2:$B$6&lt;=E8118)/(SRP!$C$2:$C$6&gt;=E8118),SRP!$D$2:$D$6)*(G8118/100)*(E8118/1000)),IF(AND(C8118="Wine",D8118="Fortified Wines"),SUM(LOOKUP(2,1/(SRP!$B$20:$B$23&lt;=E8118)/(SRP!$C$20:$C$23&gt;=E8118),SRP!$D$20:$D$23)*(G8118/100)*(E8118/1000)),IF(C8118="Wine",SUM(LOOKUP(2,1/(SRP!$B$15:$B$19&lt;=E8118)/(SRP!$C$15:$C$19&gt;=E8118),SRP!$D$15:$D$19)*(G8118/100)*(E8118/1000)),IF(C8118="Ready to Drink",SUM(LOOKUP(2,1/(SRP!$B$10:$B$14&lt;=E8118)/(SRP!$C$10:$C$14&gt;=E8118),SRP!$D$10:$D$14)*(G8118/100)*(E8118/1000)),0))))),2)</f>
        <v>6.28</v>
      </c>
    </row>
    <row r="8119" spans="1:11" x14ac:dyDescent="0.35">
      <c r="A8119" s="2">
        <v>60149</v>
      </c>
      <c r="B8119" s="76" t="s">
        <v>6581</v>
      </c>
      <c r="C8119" s="76" t="s">
        <v>287</v>
      </c>
      <c r="D8119" s="76" t="s">
        <v>5271</v>
      </c>
      <c r="E8119" s="76">
        <v>473</v>
      </c>
      <c r="F8119" s="76">
        <v>24</v>
      </c>
      <c r="G8119" s="77">
        <v>4</v>
      </c>
      <c r="H8119" s="76" t="s">
        <v>6878</v>
      </c>
      <c r="I8119" s="77">
        <v>4.09</v>
      </c>
      <c r="J8119" s="2">
        <v>1</v>
      </c>
      <c r="K8119" s="119" cm="1">
        <f t="array" ref="K8119">ROUND(IF(C8119="Beer",SUM(LOOKUP(2,1/(SRP!$B$7:$B$9&lt;=E8119)/(SRP!$C$7:$C$9&gt;=E8119),SRP!$D$7:$D$9)*(G8119/100)*(E8119/1000)),IF(C8119="Spirits",SUM(LOOKUP(2,1/(SRP!$B$2:$B$6&lt;=E8119)/(SRP!$C$2:$C$6&gt;=E8119),SRP!$D$2:$D$6)*(G8119/100)*(E8119/1000)),IF(AND(C8119="Wine",D8119="Fortified Wines"),SUM(LOOKUP(2,1/(SRP!$B$20:$B$23&lt;=E8119)/(SRP!$C$20:$C$23&gt;=E8119),SRP!$D$20:$D$23)*(G8119/100)*(E8119/1000)),IF(C8119="Wine",SUM(LOOKUP(2,1/(SRP!$B$15:$B$19&lt;=E8119)/(SRP!$C$15:$C$19&gt;=E8119),SRP!$D$15:$D$19)*(G8119/100)*(E8119/1000)),IF(C8119="Ready to Drink",SUM(LOOKUP(2,1/(SRP!$B$10:$B$14&lt;=E8119)/(SRP!$C$10:$C$14&gt;=E8119),SRP!$D$10:$D$14)*(G8119/100)*(E8119/1000)),0))))),2)</f>
        <v>1.32</v>
      </c>
    </row>
    <row r="8120" spans="1:11" x14ac:dyDescent="0.35">
      <c r="A8120" s="2">
        <v>60149</v>
      </c>
      <c r="B8120" s="76" t="s">
        <v>6581</v>
      </c>
      <c r="C8120" s="76" t="s">
        <v>287</v>
      </c>
      <c r="D8120" s="76" t="s">
        <v>5271</v>
      </c>
      <c r="E8120" s="76">
        <v>473</v>
      </c>
      <c r="F8120" s="76">
        <v>24</v>
      </c>
      <c r="G8120" s="77">
        <v>4</v>
      </c>
      <c r="H8120" s="76" t="s">
        <v>3370</v>
      </c>
      <c r="I8120" s="77">
        <v>4.09</v>
      </c>
      <c r="J8120" s="2">
        <v>1</v>
      </c>
      <c r="K8120" s="119" cm="1">
        <f t="array" ref="K8120">ROUND(IF(C8120="Beer",SUM(LOOKUP(2,1/(SRP!$B$7:$B$9&lt;=E8120)/(SRP!$C$7:$C$9&gt;=E8120),SRP!$D$7:$D$9)*(G8120/100)*(E8120/1000)),IF(C8120="Spirits",SUM(LOOKUP(2,1/(SRP!$B$2:$B$6&lt;=E8120)/(SRP!$C$2:$C$6&gt;=E8120),SRP!$D$2:$D$6)*(G8120/100)*(E8120/1000)),IF(AND(C8120="Wine",D8120="Fortified Wines"),SUM(LOOKUP(2,1/(SRP!$B$20:$B$23&lt;=E8120)/(SRP!$C$20:$C$23&gt;=E8120),SRP!$D$20:$D$23)*(G8120/100)*(E8120/1000)),IF(C8120="Wine",SUM(LOOKUP(2,1/(SRP!$B$15:$B$19&lt;=E8120)/(SRP!$C$15:$C$19&gt;=E8120),SRP!$D$15:$D$19)*(G8120/100)*(E8120/1000)),IF(C8120="Ready to Drink",SUM(LOOKUP(2,1/(SRP!$B$10:$B$14&lt;=E8120)/(SRP!$C$10:$C$14&gt;=E8120),SRP!$D$10:$D$14)*(G8120/100)*(E8120/1000)),0))))),2)</f>
        <v>1.32</v>
      </c>
    </row>
    <row r="8121" spans="1:11" x14ac:dyDescent="0.35">
      <c r="A8121" s="2">
        <v>60150</v>
      </c>
      <c r="B8121" s="76" t="s">
        <v>6582</v>
      </c>
      <c r="C8121" s="76" t="s">
        <v>287</v>
      </c>
      <c r="D8121" s="76" t="s">
        <v>5266</v>
      </c>
      <c r="E8121" s="76">
        <v>473</v>
      </c>
      <c r="F8121" s="76">
        <v>24</v>
      </c>
      <c r="G8121" s="77">
        <v>4.5</v>
      </c>
      <c r="H8121" s="76" t="s">
        <v>3380</v>
      </c>
      <c r="I8121" s="77">
        <v>3.85</v>
      </c>
      <c r="J8121" s="2">
        <v>1</v>
      </c>
      <c r="K8121" s="119" cm="1">
        <f t="array" ref="K8121">ROUND(IF(C8121="Beer",SUM(LOOKUP(2,1/(SRP!$B$7:$B$9&lt;=E8121)/(SRP!$C$7:$C$9&gt;=E8121),SRP!$D$7:$D$9)*(G8121/100)*(E8121/1000)),IF(C8121="Spirits",SUM(LOOKUP(2,1/(SRP!$B$2:$B$6&lt;=E8121)/(SRP!$C$2:$C$6&gt;=E8121),SRP!$D$2:$D$6)*(G8121/100)*(E8121/1000)),IF(AND(C8121="Wine",D8121="Fortified Wines"),SUM(LOOKUP(2,1/(SRP!$B$20:$B$23&lt;=E8121)/(SRP!$C$20:$C$23&gt;=E8121),SRP!$D$20:$D$23)*(G8121/100)*(E8121/1000)),IF(C8121="Wine",SUM(LOOKUP(2,1/(SRP!$B$15:$B$19&lt;=E8121)/(SRP!$C$15:$C$19&gt;=E8121),SRP!$D$15:$D$19)*(G8121/100)*(E8121/1000)),IF(C8121="Ready to Drink",SUM(LOOKUP(2,1/(SRP!$B$10:$B$14&lt;=E8121)/(SRP!$C$10:$C$14&gt;=E8121),SRP!$D$10:$D$14)*(G8121/100)*(E8121/1000)),0))))),2)</f>
        <v>1.49</v>
      </c>
    </row>
    <row r="8122" spans="1:11" x14ac:dyDescent="0.35">
      <c r="A8122" s="2">
        <v>60150</v>
      </c>
      <c r="B8122" s="76" t="s">
        <v>6582</v>
      </c>
      <c r="C8122" s="76" t="s">
        <v>287</v>
      </c>
      <c r="D8122" s="76" t="s">
        <v>5266</v>
      </c>
      <c r="E8122" s="76">
        <v>473</v>
      </c>
      <c r="F8122" s="76">
        <v>24</v>
      </c>
      <c r="G8122" s="77">
        <v>4.5</v>
      </c>
      <c r="H8122" s="76" t="s">
        <v>3380</v>
      </c>
      <c r="I8122" s="77">
        <v>3.85</v>
      </c>
      <c r="J8122" s="2">
        <v>1</v>
      </c>
      <c r="K8122" s="119" cm="1">
        <f t="array" ref="K8122">ROUND(IF(C8122="Beer",SUM(LOOKUP(2,1/(SRP!$B$7:$B$9&lt;=E8122)/(SRP!$C$7:$C$9&gt;=E8122),SRP!$D$7:$D$9)*(G8122/100)*(E8122/1000)),IF(C8122="Spirits",SUM(LOOKUP(2,1/(SRP!$B$2:$B$6&lt;=E8122)/(SRP!$C$2:$C$6&gt;=E8122),SRP!$D$2:$D$6)*(G8122/100)*(E8122/1000)),IF(AND(C8122="Wine",D8122="Fortified Wines"),SUM(LOOKUP(2,1/(SRP!$B$20:$B$23&lt;=E8122)/(SRP!$C$20:$C$23&gt;=E8122),SRP!$D$20:$D$23)*(G8122/100)*(E8122/1000)),IF(C8122="Wine",SUM(LOOKUP(2,1/(SRP!$B$15:$B$19&lt;=E8122)/(SRP!$C$15:$C$19&gt;=E8122),SRP!$D$15:$D$19)*(G8122/100)*(E8122/1000)),IF(C8122="Ready to Drink",SUM(LOOKUP(2,1/(SRP!$B$10:$B$14&lt;=E8122)/(SRP!$C$10:$C$14&gt;=E8122),SRP!$D$10:$D$14)*(G8122/100)*(E8122/1000)),0))))),2)</f>
        <v>1.49</v>
      </c>
    </row>
    <row r="8123" spans="1:11" x14ac:dyDescent="0.35">
      <c r="A8123" s="2">
        <v>60152</v>
      </c>
      <c r="B8123" s="76" t="s">
        <v>6583</v>
      </c>
      <c r="C8123" s="76" t="s">
        <v>287</v>
      </c>
      <c r="D8123" s="76" t="s">
        <v>5266</v>
      </c>
      <c r="E8123" s="76">
        <v>473</v>
      </c>
      <c r="F8123" s="76">
        <v>24</v>
      </c>
      <c r="G8123" s="77">
        <v>5</v>
      </c>
      <c r="H8123" s="76" t="s">
        <v>3387</v>
      </c>
      <c r="I8123" s="77">
        <v>3.99</v>
      </c>
      <c r="J8123" s="2">
        <v>1</v>
      </c>
      <c r="K8123" s="119" cm="1">
        <f t="array" ref="K8123">ROUND(IF(C8123="Beer",SUM(LOOKUP(2,1/(SRP!$B$7:$B$9&lt;=E8123)/(SRP!$C$7:$C$9&gt;=E8123),SRP!$D$7:$D$9)*(G8123/100)*(E8123/1000)),IF(C8123="Spirits",SUM(LOOKUP(2,1/(SRP!$B$2:$B$6&lt;=E8123)/(SRP!$C$2:$C$6&gt;=E8123),SRP!$D$2:$D$6)*(G8123/100)*(E8123/1000)),IF(AND(C8123="Wine",D8123="Fortified Wines"),SUM(LOOKUP(2,1/(SRP!$B$20:$B$23&lt;=E8123)/(SRP!$C$20:$C$23&gt;=E8123),SRP!$D$20:$D$23)*(G8123/100)*(E8123/1000)),IF(C8123="Wine",SUM(LOOKUP(2,1/(SRP!$B$15:$B$19&lt;=E8123)/(SRP!$C$15:$C$19&gt;=E8123),SRP!$D$15:$D$19)*(G8123/100)*(E8123/1000)),IF(C8123="Ready to Drink",SUM(LOOKUP(2,1/(SRP!$B$10:$B$14&lt;=E8123)/(SRP!$C$10:$C$14&gt;=E8123),SRP!$D$10:$D$14)*(G8123/100)*(E8123/1000)),0))))),2)</f>
        <v>1.65</v>
      </c>
    </row>
    <row r="8124" spans="1:11" x14ac:dyDescent="0.35">
      <c r="A8124" s="2">
        <v>60152</v>
      </c>
      <c r="B8124" s="76" t="s">
        <v>6583</v>
      </c>
      <c r="C8124" s="76" t="s">
        <v>287</v>
      </c>
      <c r="D8124" s="76" t="s">
        <v>5266</v>
      </c>
      <c r="E8124" s="76">
        <v>473</v>
      </c>
      <c r="F8124" s="76">
        <v>24</v>
      </c>
      <c r="G8124" s="77">
        <v>5</v>
      </c>
      <c r="H8124" s="76" t="s">
        <v>3387</v>
      </c>
      <c r="I8124" s="77">
        <v>3.99</v>
      </c>
      <c r="J8124" s="2">
        <v>1</v>
      </c>
      <c r="K8124" s="119" cm="1">
        <f t="array" ref="K8124">ROUND(IF(C8124="Beer",SUM(LOOKUP(2,1/(SRP!$B$7:$B$9&lt;=E8124)/(SRP!$C$7:$C$9&gt;=E8124),SRP!$D$7:$D$9)*(G8124/100)*(E8124/1000)),IF(C8124="Spirits",SUM(LOOKUP(2,1/(SRP!$B$2:$B$6&lt;=E8124)/(SRP!$C$2:$C$6&gt;=E8124),SRP!$D$2:$D$6)*(G8124/100)*(E8124/1000)),IF(AND(C8124="Wine",D8124="Fortified Wines"),SUM(LOOKUP(2,1/(SRP!$B$20:$B$23&lt;=E8124)/(SRP!$C$20:$C$23&gt;=E8124),SRP!$D$20:$D$23)*(G8124/100)*(E8124/1000)),IF(C8124="Wine",SUM(LOOKUP(2,1/(SRP!$B$15:$B$19&lt;=E8124)/(SRP!$C$15:$C$19&gt;=E8124),SRP!$D$15:$D$19)*(G8124/100)*(E8124/1000)),IF(C8124="Ready to Drink",SUM(LOOKUP(2,1/(SRP!$B$10:$B$14&lt;=E8124)/(SRP!$C$10:$C$14&gt;=E8124),SRP!$D$10:$D$14)*(G8124/100)*(E8124/1000)),0))))),2)</f>
        <v>1.65</v>
      </c>
    </row>
    <row r="8125" spans="1:11" x14ac:dyDescent="0.35">
      <c r="A8125" s="2">
        <v>60154</v>
      </c>
      <c r="B8125" s="76" t="s">
        <v>6584</v>
      </c>
      <c r="C8125" s="76" t="s">
        <v>287</v>
      </c>
      <c r="D8125" s="76" t="s">
        <v>5266</v>
      </c>
      <c r="E8125" s="76">
        <v>473</v>
      </c>
      <c r="F8125" s="76">
        <v>24</v>
      </c>
      <c r="G8125" s="77">
        <v>4</v>
      </c>
      <c r="H8125" s="76" t="s">
        <v>3380</v>
      </c>
      <c r="I8125" s="77">
        <v>4.5</v>
      </c>
      <c r="J8125" s="2">
        <v>1</v>
      </c>
      <c r="K8125" s="119" cm="1">
        <f t="array" ref="K8125">ROUND(IF(C8125="Beer",SUM(LOOKUP(2,1/(SRP!$B$7:$B$9&lt;=E8125)/(SRP!$C$7:$C$9&gt;=E8125),SRP!$D$7:$D$9)*(G8125/100)*(E8125/1000)),IF(C8125="Spirits",SUM(LOOKUP(2,1/(SRP!$B$2:$B$6&lt;=E8125)/(SRP!$C$2:$C$6&gt;=E8125),SRP!$D$2:$D$6)*(G8125/100)*(E8125/1000)),IF(AND(C8125="Wine",D8125="Fortified Wines"),SUM(LOOKUP(2,1/(SRP!$B$20:$B$23&lt;=E8125)/(SRP!$C$20:$C$23&gt;=E8125),SRP!$D$20:$D$23)*(G8125/100)*(E8125/1000)),IF(C8125="Wine",SUM(LOOKUP(2,1/(SRP!$B$15:$B$19&lt;=E8125)/(SRP!$C$15:$C$19&gt;=E8125),SRP!$D$15:$D$19)*(G8125/100)*(E8125/1000)),IF(C8125="Ready to Drink",SUM(LOOKUP(2,1/(SRP!$B$10:$B$14&lt;=E8125)/(SRP!$C$10:$C$14&gt;=E8125),SRP!$D$10:$D$14)*(G8125/100)*(E8125/1000)),0))))),2)</f>
        <v>1.32</v>
      </c>
    </row>
    <row r="8126" spans="1:11" x14ac:dyDescent="0.35">
      <c r="A8126" s="2">
        <v>60154</v>
      </c>
      <c r="B8126" s="76" t="s">
        <v>6584</v>
      </c>
      <c r="C8126" s="76" t="s">
        <v>287</v>
      </c>
      <c r="D8126" s="76" t="s">
        <v>5266</v>
      </c>
      <c r="E8126" s="76">
        <v>473</v>
      </c>
      <c r="F8126" s="76">
        <v>24</v>
      </c>
      <c r="G8126" s="77">
        <v>4</v>
      </c>
      <c r="H8126" s="76" t="s">
        <v>3380</v>
      </c>
      <c r="I8126" s="77">
        <v>4.5</v>
      </c>
      <c r="J8126" s="2">
        <v>1</v>
      </c>
      <c r="K8126" s="119" cm="1">
        <f t="array" ref="K8126">ROUND(IF(C8126="Beer",SUM(LOOKUP(2,1/(SRP!$B$7:$B$9&lt;=E8126)/(SRP!$C$7:$C$9&gt;=E8126),SRP!$D$7:$D$9)*(G8126/100)*(E8126/1000)),IF(C8126="Spirits",SUM(LOOKUP(2,1/(SRP!$B$2:$B$6&lt;=E8126)/(SRP!$C$2:$C$6&gt;=E8126),SRP!$D$2:$D$6)*(G8126/100)*(E8126/1000)),IF(AND(C8126="Wine",D8126="Fortified Wines"),SUM(LOOKUP(2,1/(SRP!$B$20:$B$23&lt;=E8126)/(SRP!$C$20:$C$23&gt;=E8126),SRP!$D$20:$D$23)*(G8126/100)*(E8126/1000)),IF(C8126="Wine",SUM(LOOKUP(2,1/(SRP!$B$15:$B$19&lt;=E8126)/(SRP!$C$15:$C$19&gt;=E8126),SRP!$D$15:$D$19)*(G8126/100)*(E8126/1000)),IF(C8126="Ready to Drink",SUM(LOOKUP(2,1/(SRP!$B$10:$B$14&lt;=E8126)/(SRP!$C$10:$C$14&gt;=E8126),SRP!$D$10:$D$14)*(G8126/100)*(E8126/1000)),0))))),2)</f>
        <v>1.32</v>
      </c>
    </row>
    <row r="8127" spans="1:11" x14ac:dyDescent="0.35">
      <c r="A8127" s="2">
        <v>60179</v>
      </c>
      <c r="B8127" s="76" t="s">
        <v>6585</v>
      </c>
      <c r="C8127" s="76" t="s">
        <v>285</v>
      </c>
      <c r="D8127" s="76" t="s">
        <v>6949</v>
      </c>
      <c r="E8127" s="76">
        <v>750</v>
      </c>
      <c r="F8127" s="76">
        <v>6</v>
      </c>
      <c r="G8127" s="77">
        <v>30</v>
      </c>
      <c r="H8127" s="76" t="s">
        <v>3297</v>
      </c>
      <c r="I8127" s="77">
        <v>34.99</v>
      </c>
      <c r="J8127" s="2">
        <v>1</v>
      </c>
      <c r="K8127" s="119" cm="1">
        <f t="array" ref="K8127">ROUND(IF(C8127="Beer",SUM(LOOKUP(2,1/(SRP!$B$7:$B$9&lt;=E8127)/(SRP!$C$7:$C$9&gt;=E8127),SRP!$D$7:$D$9)*(G8127/100)*(E8127/1000)),IF(C8127="Spirits",SUM(LOOKUP(2,1/(SRP!$B$2:$B$6&lt;=E8127)/(SRP!$C$2:$C$6&gt;=E8127),SRP!$D$2:$D$6)*(G8127/100)*(E8127/1000)),IF(AND(C8127="Wine",D8127="Fortified Wines"),SUM(LOOKUP(2,1/(SRP!$B$20:$B$23&lt;=E8127)/(SRP!$C$20:$C$23&gt;=E8127),SRP!$D$20:$D$23)*(G8127/100)*(E8127/1000)),IF(C8127="Wine",SUM(LOOKUP(2,1/(SRP!$B$15:$B$19&lt;=E8127)/(SRP!$C$15:$C$19&gt;=E8127),SRP!$D$15:$D$19)*(G8127/100)*(E8127/1000)),IF(C8127="Ready to Drink",SUM(LOOKUP(2,1/(SRP!$B$10:$B$14&lt;=E8127)/(SRP!$C$10:$C$14&gt;=E8127),SRP!$D$10:$D$14)*(G8127/100)*(E8127/1000)),0))))),2)</f>
        <v>15.71</v>
      </c>
    </row>
    <row r="8128" spans="1:11" x14ac:dyDescent="0.35">
      <c r="A8128" s="2">
        <v>60180</v>
      </c>
      <c r="B8128" s="76" t="s">
        <v>6586</v>
      </c>
      <c r="C8128" s="76" t="s">
        <v>286</v>
      </c>
      <c r="D8128" s="76" t="s">
        <v>5264</v>
      </c>
      <c r="E8128" s="76">
        <v>750</v>
      </c>
      <c r="F8128" s="76">
        <v>12</v>
      </c>
      <c r="G8128" s="77">
        <v>9</v>
      </c>
      <c r="H8128" s="76" t="s">
        <v>3303</v>
      </c>
      <c r="I8128" s="77">
        <v>14.99</v>
      </c>
      <c r="J8128" s="2">
        <v>1</v>
      </c>
      <c r="K8128" s="119" cm="1">
        <f t="array" ref="K8128">ROUND(IF(C8128="Beer",SUM(LOOKUP(2,1/(SRP!$B$7:$B$9&lt;=E8128)/(SRP!$C$7:$C$9&gt;=E8128),SRP!$D$7:$D$9)*(G8128/100)*(E8128/1000)),IF(C8128="Spirits",SUM(LOOKUP(2,1/(SRP!$B$2:$B$6&lt;=E8128)/(SRP!$C$2:$C$6&gt;=E8128),SRP!$D$2:$D$6)*(G8128/100)*(E8128/1000)),IF(AND(C8128="Wine",D8128="Fortified Wines"),SUM(LOOKUP(2,1/(SRP!$B$20:$B$23&lt;=E8128)/(SRP!$C$20:$C$23&gt;=E8128),SRP!$D$20:$D$23)*(G8128/100)*(E8128/1000)),IF(C8128="Wine",SUM(LOOKUP(2,1/(SRP!$B$15:$B$19&lt;=E8128)/(SRP!$C$15:$C$19&gt;=E8128),SRP!$D$15:$D$19)*(G8128/100)*(E8128/1000)),IF(C8128="Ready to Drink",SUM(LOOKUP(2,1/(SRP!$B$10:$B$14&lt;=E8128)/(SRP!$C$10:$C$14&gt;=E8128),SRP!$D$10:$D$14)*(G8128/100)*(E8128/1000)),0))))),2)</f>
        <v>4.71</v>
      </c>
    </row>
    <row r="8129" spans="1:11" x14ac:dyDescent="0.35">
      <c r="A8129" s="2">
        <v>60181</v>
      </c>
      <c r="B8129" s="76" t="s">
        <v>7015</v>
      </c>
      <c r="C8129" s="76" t="s">
        <v>285</v>
      </c>
      <c r="D8129" s="76" t="s">
        <v>6933</v>
      </c>
      <c r="E8129" s="76">
        <v>1140</v>
      </c>
      <c r="F8129" s="76">
        <v>6</v>
      </c>
      <c r="G8129" s="77">
        <v>40</v>
      </c>
      <c r="H8129" s="76" t="s">
        <v>6869</v>
      </c>
      <c r="I8129" s="77">
        <v>37.99</v>
      </c>
      <c r="J8129" s="2">
        <v>1</v>
      </c>
      <c r="K8129" s="119" cm="1">
        <f t="array" ref="K8129">ROUND(IF(C8129="Beer",SUM(LOOKUP(2,1/(SRP!$B$7:$B$9&lt;=E8129)/(SRP!$C$7:$C$9&gt;=E8129),SRP!$D$7:$D$9)*(G8129/100)*(E8129/1000)),IF(C8129="Spirits",SUM(LOOKUP(2,1/(SRP!$B$2:$B$6&lt;=E8129)/(SRP!$C$2:$C$6&gt;=E8129),SRP!$D$2:$D$6)*(G8129/100)*(E8129/1000)),IF(AND(C8129="Wine",D8129="Fortified Wines"),SUM(LOOKUP(2,1/(SRP!$B$20:$B$23&lt;=E8129)/(SRP!$C$20:$C$23&gt;=E8129),SRP!$D$20:$D$23)*(G8129/100)*(E8129/1000)),IF(C8129="Wine",SUM(LOOKUP(2,1/(SRP!$B$15:$B$19&lt;=E8129)/(SRP!$C$15:$C$19&gt;=E8129),SRP!$D$15:$D$19)*(G8129/100)*(E8129/1000)),IF(C8129="Ready to Drink",SUM(LOOKUP(2,1/(SRP!$B$10:$B$14&lt;=E8129)/(SRP!$C$10:$C$14&gt;=E8129),SRP!$D$10:$D$14)*(G8129/100)*(E8129/1000)),0))))),2)</f>
        <v>31.83</v>
      </c>
    </row>
    <row r="8130" spans="1:11" x14ac:dyDescent="0.35">
      <c r="A8130" s="2">
        <v>60195</v>
      </c>
      <c r="B8130" s="76" t="s">
        <v>6587</v>
      </c>
      <c r="C8130" s="76" t="s">
        <v>287</v>
      </c>
      <c r="D8130" s="76" t="s">
        <v>5266</v>
      </c>
      <c r="E8130" s="76">
        <v>473</v>
      </c>
      <c r="F8130" s="76">
        <v>24</v>
      </c>
      <c r="G8130" s="77">
        <v>4.7</v>
      </c>
      <c r="H8130" s="76" t="s">
        <v>3349</v>
      </c>
      <c r="I8130" s="77">
        <v>4.25</v>
      </c>
      <c r="J8130" s="2">
        <v>1</v>
      </c>
      <c r="K8130" s="119" cm="1">
        <f t="array" ref="K8130">ROUND(IF(C8130="Beer",SUM(LOOKUP(2,1/(SRP!$B$7:$B$9&lt;=E8130)/(SRP!$C$7:$C$9&gt;=E8130),SRP!$D$7:$D$9)*(G8130/100)*(E8130/1000)),IF(C8130="Spirits",SUM(LOOKUP(2,1/(SRP!$B$2:$B$6&lt;=E8130)/(SRP!$C$2:$C$6&gt;=E8130),SRP!$D$2:$D$6)*(G8130/100)*(E8130/1000)),IF(AND(C8130="Wine",D8130="Fortified Wines"),SUM(LOOKUP(2,1/(SRP!$B$20:$B$23&lt;=E8130)/(SRP!$C$20:$C$23&gt;=E8130),SRP!$D$20:$D$23)*(G8130/100)*(E8130/1000)),IF(C8130="Wine",SUM(LOOKUP(2,1/(SRP!$B$15:$B$19&lt;=E8130)/(SRP!$C$15:$C$19&gt;=E8130),SRP!$D$15:$D$19)*(G8130/100)*(E8130/1000)),IF(C8130="Ready to Drink",SUM(LOOKUP(2,1/(SRP!$B$10:$B$14&lt;=E8130)/(SRP!$C$10:$C$14&gt;=E8130),SRP!$D$10:$D$14)*(G8130/100)*(E8130/1000)),0))))),2)</f>
        <v>1.55</v>
      </c>
    </row>
    <row r="8131" spans="1:11" x14ac:dyDescent="0.35">
      <c r="A8131" s="2">
        <v>60195</v>
      </c>
      <c r="B8131" s="76" t="s">
        <v>6587</v>
      </c>
      <c r="C8131" s="76" t="s">
        <v>287</v>
      </c>
      <c r="D8131" s="76" t="s">
        <v>5266</v>
      </c>
      <c r="E8131" s="76">
        <v>473</v>
      </c>
      <c r="F8131" s="76">
        <v>24</v>
      </c>
      <c r="G8131" s="77">
        <v>4.7</v>
      </c>
      <c r="H8131" s="76" t="s">
        <v>3349</v>
      </c>
      <c r="I8131" s="77">
        <v>4.25</v>
      </c>
      <c r="J8131" s="2">
        <v>1</v>
      </c>
      <c r="K8131" s="119" cm="1">
        <f t="array" ref="K8131">ROUND(IF(C8131="Beer",SUM(LOOKUP(2,1/(SRP!$B$7:$B$9&lt;=E8131)/(SRP!$C$7:$C$9&gt;=E8131),SRP!$D$7:$D$9)*(G8131/100)*(E8131/1000)),IF(C8131="Spirits",SUM(LOOKUP(2,1/(SRP!$B$2:$B$6&lt;=E8131)/(SRP!$C$2:$C$6&gt;=E8131),SRP!$D$2:$D$6)*(G8131/100)*(E8131/1000)),IF(AND(C8131="Wine",D8131="Fortified Wines"),SUM(LOOKUP(2,1/(SRP!$B$20:$B$23&lt;=E8131)/(SRP!$C$20:$C$23&gt;=E8131),SRP!$D$20:$D$23)*(G8131/100)*(E8131/1000)),IF(C8131="Wine",SUM(LOOKUP(2,1/(SRP!$B$15:$B$19&lt;=E8131)/(SRP!$C$15:$C$19&gt;=E8131),SRP!$D$15:$D$19)*(G8131/100)*(E8131/1000)),IF(C8131="Ready to Drink",SUM(LOOKUP(2,1/(SRP!$B$10:$B$14&lt;=E8131)/(SRP!$C$10:$C$14&gt;=E8131),SRP!$D$10:$D$14)*(G8131/100)*(E8131/1000)),0))))),2)</f>
        <v>1.55</v>
      </c>
    </row>
    <row r="8132" spans="1:11" x14ac:dyDescent="0.35">
      <c r="A8132" s="2">
        <v>60196</v>
      </c>
      <c r="B8132" s="76" t="s">
        <v>7016</v>
      </c>
      <c r="C8132" s="76" t="s">
        <v>286</v>
      </c>
      <c r="D8132" s="76" t="s">
        <v>5236</v>
      </c>
      <c r="E8132" s="76">
        <v>750</v>
      </c>
      <c r="F8132" s="76">
        <v>12</v>
      </c>
      <c r="G8132" s="77">
        <v>14</v>
      </c>
      <c r="H8132" s="76" t="s">
        <v>7017</v>
      </c>
      <c r="I8132" s="77">
        <v>29.99</v>
      </c>
      <c r="J8132" s="2">
        <v>1</v>
      </c>
      <c r="K8132" s="119" cm="1">
        <f t="array" ref="K8132">ROUND(IF(C8132="Beer",SUM(LOOKUP(2,1/(SRP!$B$7:$B$9&lt;=E8132)/(SRP!$C$7:$C$9&gt;=E8132),SRP!$D$7:$D$9)*(G8132/100)*(E8132/1000)),IF(C8132="Spirits",SUM(LOOKUP(2,1/(SRP!$B$2:$B$6&lt;=E8132)/(SRP!$C$2:$C$6&gt;=E8132),SRP!$D$2:$D$6)*(G8132/100)*(E8132/1000)),IF(AND(C8132="Wine",D8132="Fortified Wines"),SUM(LOOKUP(2,1/(SRP!$B$20:$B$23&lt;=E8132)/(SRP!$C$20:$C$23&gt;=E8132),SRP!$D$20:$D$23)*(G8132/100)*(E8132/1000)),IF(C8132="Wine",SUM(LOOKUP(2,1/(SRP!$B$15:$B$19&lt;=E8132)/(SRP!$C$15:$C$19&gt;=E8132),SRP!$D$15:$D$19)*(G8132/100)*(E8132/1000)),IF(C8132="Ready to Drink",SUM(LOOKUP(2,1/(SRP!$B$10:$B$14&lt;=E8132)/(SRP!$C$10:$C$14&gt;=E8132),SRP!$D$10:$D$14)*(G8132/100)*(E8132/1000)),0))))),2)</f>
        <v>7.33</v>
      </c>
    </row>
    <row r="8133" spans="1:11" x14ac:dyDescent="0.35">
      <c r="A8133" s="2">
        <v>60198</v>
      </c>
      <c r="B8133" s="76" t="s">
        <v>6588</v>
      </c>
      <c r="C8133" s="76" t="s">
        <v>287</v>
      </c>
      <c r="D8133" s="76" t="s">
        <v>5271</v>
      </c>
      <c r="E8133" s="76">
        <v>5325</v>
      </c>
      <c r="F8133" s="76">
        <v>1</v>
      </c>
      <c r="G8133" s="77">
        <v>3.5</v>
      </c>
      <c r="H8133" s="76" t="s">
        <v>3380</v>
      </c>
      <c r="I8133" s="77">
        <v>28.99</v>
      </c>
      <c r="J8133" s="2">
        <v>15</v>
      </c>
      <c r="K8133" s="119" cm="1">
        <f t="array" ref="K8133">ROUND(IF(C8133="Beer",SUM(LOOKUP(2,1/(SRP!$B$7:$B$9&lt;=E8133)/(SRP!$C$7:$C$9&gt;=E8133),SRP!$D$7:$D$9)*(G8133/100)*(E8133/1000)),IF(C8133="Spirits",SUM(LOOKUP(2,1/(SRP!$B$2:$B$6&lt;=E8133)/(SRP!$C$2:$C$6&gt;=E8133),SRP!$D$2:$D$6)*(G8133/100)*(E8133/1000)),IF(AND(C8133="Wine",D8133="Fortified Wines"),SUM(LOOKUP(2,1/(SRP!$B$20:$B$23&lt;=E8133)/(SRP!$C$20:$C$23&gt;=E8133),SRP!$D$20:$D$23)*(G8133/100)*(E8133/1000)),IF(C8133="Wine",SUM(LOOKUP(2,1/(SRP!$B$15:$B$19&lt;=E8133)/(SRP!$C$15:$C$19&gt;=E8133),SRP!$D$15:$D$19)*(G8133/100)*(E8133/1000)),IF(C8133="Ready to Drink",SUM(LOOKUP(2,1/(SRP!$B$10:$B$14&lt;=E8133)/(SRP!$C$10:$C$14&gt;=E8133),SRP!$D$10:$D$14)*(G8133/100)*(E8133/1000)),0))))),2)</f>
        <v>13.01</v>
      </c>
    </row>
    <row r="8134" spans="1:11" x14ac:dyDescent="0.35">
      <c r="A8134" s="2">
        <v>60198</v>
      </c>
      <c r="B8134" s="76" t="s">
        <v>6588</v>
      </c>
      <c r="C8134" s="76" t="s">
        <v>287</v>
      </c>
      <c r="D8134" s="76" t="s">
        <v>5271</v>
      </c>
      <c r="E8134" s="76">
        <v>5325</v>
      </c>
      <c r="F8134" s="76">
        <v>1</v>
      </c>
      <c r="G8134" s="77">
        <v>3.5</v>
      </c>
      <c r="H8134" s="76" t="s">
        <v>3380</v>
      </c>
      <c r="I8134" s="77">
        <v>28.99</v>
      </c>
      <c r="J8134" s="2">
        <v>15</v>
      </c>
      <c r="K8134" s="119" cm="1">
        <f t="array" ref="K8134">ROUND(IF(C8134="Beer",SUM(LOOKUP(2,1/(SRP!$B$7:$B$9&lt;=E8134)/(SRP!$C$7:$C$9&gt;=E8134),SRP!$D$7:$D$9)*(G8134/100)*(E8134/1000)),IF(C8134="Spirits",SUM(LOOKUP(2,1/(SRP!$B$2:$B$6&lt;=E8134)/(SRP!$C$2:$C$6&gt;=E8134),SRP!$D$2:$D$6)*(G8134/100)*(E8134/1000)),IF(AND(C8134="Wine",D8134="Fortified Wines"),SUM(LOOKUP(2,1/(SRP!$B$20:$B$23&lt;=E8134)/(SRP!$C$20:$C$23&gt;=E8134),SRP!$D$20:$D$23)*(G8134/100)*(E8134/1000)),IF(C8134="Wine",SUM(LOOKUP(2,1/(SRP!$B$15:$B$19&lt;=E8134)/(SRP!$C$15:$C$19&gt;=E8134),SRP!$D$15:$D$19)*(G8134/100)*(E8134/1000)),IF(C8134="Ready to Drink",SUM(LOOKUP(2,1/(SRP!$B$10:$B$14&lt;=E8134)/(SRP!$C$10:$C$14&gt;=E8134),SRP!$D$10:$D$14)*(G8134/100)*(E8134/1000)),0))))),2)</f>
        <v>13.01</v>
      </c>
    </row>
    <row r="8135" spans="1:11" x14ac:dyDescent="0.35">
      <c r="A8135" s="2">
        <v>60199</v>
      </c>
      <c r="B8135" s="76" t="s">
        <v>6589</v>
      </c>
      <c r="C8135" s="76" t="s">
        <v>286</v>
      </c>
      <c r="D8135" s="76" t="s">
        <v>5236</v>
      </c>
      <c r="E8135" s="76">
        <v>750</v>
      </c>
      <c r="F8135" s="76">
        <v>12</v>
      </c>
      <c r="G8135" s="77">
        <v>12.8</v>
      </c>
      <c r="H8135" s="76" t="s">
        <v>3297</v>
      </c>
      <c r="I8135" s="77">
        <v>16.989999999999998</v>
      </c>
      <c r="J8135" s="2">
        <v>1</v>
      </c>
      <c r="K8135" s="119" cm="1">
        <f t="array" ref="K8135">ROUND(IF(C8135="Beer",SUM(LOOKUP(2,1/(SRP!$B$7:$B$9&lt;=E8135)/(SRP!$C$7:$C$9&gt;=E8135),SRP!$D$7:$D$9)*(G8135/100)*(E8135/1000)),IF(C8135="Spirits",SUM(LOOKUP(2,1/(SRP!$B$2:$B$6&lt;=E8135)/(SRP!$C$2:$C$6&gt;=E8135),SRP!$D$2:$D$6)*(G8135/100)*(E8135/1000)),IF(AND(C8135="Wine",D8135="Fortified Wines"),SUM(LOOKUP(2,1/(SRP!$B$20:$B$23&lt;=E8135)/(SRP!$C$20:$C$23&gt;=E8135),SRP!$D$20:$D$23)*(G8135/100)*(E8135/1000)),IF(C8135="Wine",SUM(LOOKUP(2,1/(SRP!$B$15:$B$19&lt;=E8135)/(SRP!$C$15:$C$19&gt;=E8135),SRP!$D$15:$D$19)*(G8135/100)*(E8135/1000)),IF(C8135="Ready to Drink",SUM(LOOKUP(2,1/(SRP!$B$10:$B$14&lt;=E8135)/(SRP!$C$10:$C$14&gt;=E8135),SRP!$D$10:$D$14)*(G8135/100)*(E8135/1000)),0))))),2)</f>
        <v>6.7</v>
      </c>
    </row>
    <row r="8136" spans="1:11" x14ac:dyDescent="0.35">
      <c r="A8136" s="2">
        <v>60202</v>
      </c>
      <c r="B8136" s="76" t="s">
        <v>6590</v>
      </c>
      <c r="C8136" s="76" t="s">
        <v>285</v>
      </c>
      <c r="D8136" s="76" t="s">
        <v>5275</v>
      </c>
      <c r="E8136" s="76">
        <v>375</v>
      </c>
      <c r="F8136" s="76">
        <v>24</v>
      </c>
      <c r="G8136" s="77">
        <v>40</v>
      </c>
      <c r="H8136" s="76" t="s">
        <v>3282</v>
      </c>
      <c r="I8136" s="77">
        <v>22.69</v>
      </c>
      <c r="J8136" s="2">
        <v>1</v>
      </c>
      <c r="K8136" s="119" cm="1">
        <f t="array" ref="K8136">ROUND(IF(C8136="Beer",SUM(LOOKUP(2,1/(SRP!$B$7:$B$9&lt;=E8136)/(SRP!$C$7:$C$9&gt;=E8136),SRP!$D$7:$D$9)*(G8136/100)*(E8136/1000)),IF(C8136="Spirits",SUM(LOOKUP(2,1/(SRP!$B$2:$B$6&lt;=E8136)/(SRP!$C$2:$C$6&gt;=E8136),SRP!$D$2:$D$6)*(G8136/100)*(E8136/1000)),IF(AND(C8136="Wine",D8136="Fortified Wines"),SUM(LOOKUP(2,1/(SRP!$B$20:$B$23&lt;=E8136)/(SRP!$C$20:$C$23&gt;=E8136),SRP!$D$20:$D$23)*(G8136/100)*(E8136/1000)),IF(C8136="Wine",SUM(LOOKUP(2,1/(SRP!$B$15:$B$19&lt;=E8136)/(SRP!$C$15:$C$19&gt;=E8136),SRP!$D$15:$D$19)*(G8136/100)*(E8136/1000)),IF(C8136="Ready to Drink",SUM(LOOKUP(2,1/(SRP!$B$10:$B$14&lt;=E8136)/(SRP!$C$10:$C$14&gt;=E8136),SRP!$D$10:$D$14)*(G8136/100)*(E8136/1000)),0))))),2)</f>
        <v>11.89</v>
      </c>
    </row>
    <row r="8137" spans="1:11" x14ac:dyDescent="0.35">
      <c r="A8137" s="2">
        <v>60203</v>
      </c>
      <c r="B8137" s="76" t="s">
        <v>6591</v>
      </c>
      <c r="C8137" s="76" t="s">
        <v>286</v>
      </c>
      <c r="D8137" s="76" t="s">
        <v>5236</v>
      </c>
      <c r="E8137" s="76">
        <v>750</v>
      </c>
      <c r="F8137" s="76">
        <v>6</v>
      </c>
      <c r="G8137" s="77">
        <v>14.5</v>
      </c>
      <c r="H8137" s="76" t="s">
        <v>3316</v>
      </c>
      <c r="I8137" s="77">
        <v>44.99</v>
      </c>
      <c r="J8137" s="2">
        <v>1</v>
      </c>
      <c r="K8137" s="119" cm="1">
        <f t="array" ref="K8137">ROUND(IF(C8137="Beer",SUM(LOOKUP(2,1/(SRP!$B$7:$B$9&lt;=E8137)/(SRP!$C$7:$C$9&gt;=E8137),SRP!$D$7:$D$9)*(G8137/100)*(E8137/1000)),IF(C8137="Spirits",SUM(LOOKUP(2,1/(SRP!$B$2:$B$6&lt;=E8137)/(SRP!$C$2:$C$6&gt;=E8137),SRP!$D$2:$D$6)*(G8137/100)*(E8137/1000)),IF(AND(C8137="Wine",D8137="Fortified Wines"),SUM(LOOKUP(2,1/(SRP!$B$20:$B$23&lt;=E8137)/(SRP!$C$20:$C$23&gt;=E8137),SRP!$D$20:$D$23)*(G8137/100)*(E8137/1000)),IF(C8137="Wine",SUM(LOOKUP(2,1/(SRP!$B$15:$B$19&lt;=E8137)/(SRP!$C$15:$C$19&gt;=E8137),SRP!$D$15:$D$19)*(G8137/100)*(E8137/1000)),IF(C8137="Ready to Drink",SUM(LOOKUP(2,1/(SRP!$B$10:$B$14&lt;=E8137)/(SRP!$C$10:$C$14&gt;=E8137),SRP!$D$10:$D$14)*(G8137/100)*(E8137/1000)),0))))),2)</f>
        <v>7.59</v>
      </c>
    </row>
    <row r="8138" spans="1:11" x14ac:dyDescent="0.35">
      <c r="A8138" s="2">
        <v>60211</v>
      </c>
      <c r="B8138" s="76" t="s">
        <v>6592</v>
      </c>
      <c r="C8138" s="76" t="s">
        <v>287</v>
      </c>
      <c r="D8138" s="76" t="s">
        <v>5266</v>
      </c>
      <c r="E8138" s="76">
        <v>473</v>
      </c>
      <c r="F8138" s="76">
        <v>24</v>
      </c>
      <c r="G8138" s="77">
        <v>5.4</v>
      </c>
      <c r="H8138" s="76" t="s">
        <v>3382</v>
      </c>
      <c r="I8138" s="77">
        <v>4.8</v>
      </c>
      <c r="J8138" s="2">
        <v>1</v>
      </c>
      <c r="K8138" s="119" cm="1">
        <f t="array" ref="K8138">ROUND(IF(C8138="Beer",SUM(LOOKUP(2,1/(SRP!$B$7:$B$9&lt;=E8138)/(SRP!$C$7:$C$9&gt;=E8138),SRP!$D$7:$D$9)*(G8138/100)*(E8138/1000)),IF(C8138="Spirits",SUM(LOOKUP(2,1/(SRP!$B$2:$B$6&lt;=E8138)/(SRP!$C$2:$C$6&gt;=E8138),SRP!$D$2:$D$6)*(G8138/100)*(E8138/1000)),IF(AND(C8138="Wine",D8138="Fortified Wines"),SUM(LOOKUP(2,1/(SRP!$B$20:$B$23&lt;=E8138)/(SRP!$C$20:$C$23&gt;=E8138),SRP!$D$20:$D$23)*(G8138/100)*(E8138/1000)),IF(C8138="Wine",SUM(LOOKUP(2,1/(SRP!$B$15:$B$19&lt;=E8138)/(SRP!$C$15:$C$19&gt;=E8138),SRP!$D$15:$D$19)*(G8138/100)*(E8138/1000)),IF(C8138="Ready to Drink",SUM(LOOKUP(2,1/(SRP!$B$10:$B$14&lt;=E8138)/(SRP!$C$10:$C$14&gt;=E8138),SRP!$D$10:$D$14)*(G8138/100)*(E8138/1000)),0))))),2)</f>
        <v>1.78</v>
      </c>
    </row>
    <row r="8139" spans="1:11" x14ac:dyDescent="0.35">
      <c r="A8139" s="2">
        <v>60211</v>
      </c>
      <c r="B8139" s="76" t="s">
        <v>6592</v>
      </c>
      <c r="C8139" s="76" t="s">
        <v>287</v>
      </c>
      <c r="D8139" s="76" t="s">
        <v>5266</v>
      </c>
      <c r="E8139" s="76">
        <v>473</v>
      </c>
      <c r="F8139" s="76">
        <v>24</v>
      </c>
      <c r="G8139" s="77">
        <v>5.4</v>
      </c>
      <c r="H8139" s="76" t="s">
        <v>3382</v>
      </c>
      <c r="I8139" s="77">
        <v>4.8</v>
      </c>
      <c r="J8139" s="2">
        <v>1</v>
      </c>
      <c r="K8139" s="119" cm="1">
        <f t="array" ref="K8139">ROUND(IF(C8139="Beer",SUM(LOOKUP(2,1/(SRP!$B$7:$B$9&lt;=E8139)/(SRP!$C$7:$C$9&gt;=E8139),SRP!$D$7:$D$9)*(G8139/100)*(E8139/1000)),IF(C8139="Spirits",SUM(LOOKUP(2,1/(SRP!$B$2:$B$6&lt;=E8139)/(SRP!$C$2:$C$6&gt;=E8139),SRP!$D$2:$D$6)*(G8139/100)*(E8139/1000)),IF(AND(C8139="Wine",D8139="Fortified Wines"),SUM(LOOKUP(2,1/(SRP!$B$20:$B$23&lt;=E8139)/(SRP!$C$20:$C$23&gt;=E8139),SRP!$D$20:$D$23)*(G8139/100)*(E8139/1000)),IF(C8139="Wine",SUM(LOOKUP(2,1/(SRP!$B$15:$B$19&lt;=E8139)/(SRP!$C$15:$C$19&gt;=E8139),SRP!$D$15:$D$19)*(G8139/100)*(E8139/1000)),IF(C8139="Ready to Drink",SUM(LOOKUP(2,1/(SRP!$B$10:$B$14&lt;=E8139)/(SRP!$C$10:$C$14&gt;=E8139),SRP!$D$10:$D$14)*(G8139/100)*(E8139/1000)),0))))),2)</f>
        <v>1.78</v>
      </c>
    </row>
    <row r="8140" spans="1:11" x14ac:dyDescent="0.35">
      <c r="A8140" s="2">
        <v>60214</v>
      </c>
      <c r="B8140" s="76" t="s">
        <v>6777</v>
      </c>
      <c r="C8140" s="76" t="s">
        <v>287</v>
      </c>
      <c r="D8140" s="76" t="s">
        <v>5271</v>
      </c>
      <c r="E8140" s="76">
        <v>2130</v>
      </c>
      <c r="F8140" s="76">
        <v>4</v>
      </c>
      <c r="G8140" s="77">
        <v>3.5</v>
      </c>
      <c r="H8140" s="76" t="s">
        <v>3380</v>
      </c>
      <c r="I8140" s="77">
        <v>15.75</v>
      </c>
      <c r="J8140" s="2">
        <v>6</v>
      </c>
      <c r="K8140" s="119" cm="1">
        <f t="array" ref="K8140">ROUND(IF(C8140="Beer",SUM(LOOKUP(2,1/(SRP!$B$7:$B$9&lt;=E8140)/(SRP!$C$7:$C$9&gt;=E8140),SRP!$D$7:$D$9)*(G8140/100)*(E8140/1000)),IF(C8140="Spirits",SUM(LOOKUP(2,1/(SRP!$B$2:$B$6&lt;=E8140)/(SRP!$C$2:$C$6&gt;=E8140),SRP!$D$2:$D$6)*(G8140/100)*(E8140/1000)),IF(AND(C8140="Wine",D8140="Fortified Wines"),SUM(LOOKUP(2,1/(SRP!$B$20:$B$23&lt;=E8140)/(SRP!$C$20:$C$23&gt;=E8140),SRP!$D$20:$D$23)*(G8140/100)*(E8140/1000)),IF(C8140="Wine",SUM(LOOKUP(2,1/(SRP!$B$15:$B$19&lt;=E8140)/(SRP!$C$15:$C$19&gt;=E8140),SRP!$D$15:$D$19)*(G8140/100)*(E8140/1000)),IF(C8140="Ready to Drink",SUM(LOOKUP(2,1/(SRP!$B$10:$B$14&lt;=E8140)/(SRP!$C$10:$C$14&gt;=E8140),SRP!$D$10:$D$14)*(G8140/100)*(E8140/1000)),0))))),2)</f>
        <v>5.2</v>
      </c>
    </row>
    <row r="8141" spans="1:11" x14ac:dyDescent="0.35">
      <c r="A8141" s="2">
        <v>60214</v>
      </c>
      <c r="B8141" s="76" t="s">
        <v>6777</v>
      </c>
      <c r="C8141" s="76" t="s">
        <v>287</v>
      </c>
      <c r="D8141" s="76" t="s">
        <v>5271</v>
      </c>
      <c r="E8141" s="76">
        <v>2130</v>
      </c>
      <c r="F8141" s="76">
        <v>4</v>
      </c>
      <c r="G8141" s="77">
        <v>3.5</v>
      </c>
      <c r="H8141" s="76" t="s">
        <v>3380</v>
      </c>
      <c r="I8141" s="77">
        <v>15.75</v>
      </c>
      <c r="J8141" s="2">
        <v>6</v>
      </c>
      <c r="K8141" s="119" cm="1">
        <f t="array" ref="K8141">ROUND(IF(C8141="Beer",SUM(LOOKUP(2,1/(SRP!$B$7:$B$9&lt;=E8141)/(SRP!$C$7:$C$9&gt;=E8141),SRP!$D$7:$D$9)*(G8141/100)*(E8141/1000)),IF(C8141="Spirits",SUM(LOOKUP(2,1/(SRP!$B$2:$B$6&lt;=E8141)/(SRP!$C$2:$C$6&gt;=E8141),SRP!$D$2:$D$6)*(G8141/100)*(E8141/1000)),IF(AND(C8141="Wine",D8141="Fortified Wines"),SUM(LOOKUP(2,1/(SRP!$B$20:$B$23&lt;=E8141)/(SRP!$C$20:$C$23&gt;=E8141),SRP!$D$20:$D$23)*(G8141/100)*(E8141/1000)),IF(C8141="Wine",SUM(LOOKUP(2,1/(SRP!$B$15:$B$19&lt;=E8141)/(SRP!$C$15:$C$19&gt;=E8141),SRP!$D$15:$D$19)*(G8141/100)*(E8141/1000)),IF(C8141="Ready to Drink",SUM(LOOKUP(2,1/(SRP!$B$10:$B$14&lt;=E8141)/(SRP!$C$10:$C$14&gt;=E8141),SRP!$D$10:$D$14)*(G8141/100)*(E8141/1000)),0))))),2)</f>
        <v>5.2</v>
      </c>
    </row>
    <row r="8142" spans="1:11" x14ac:dyDescent="0.35">
      <c r="A8142" s="2">
        <v>60217</v>
      </c>
      <c r="B8142" s="76" t="s">
        <v>6593</v>
      </c>
      <c r="C8142" s="76" t="s">
        <v>285</v>
      </c>
      <c r="D8142" s="76" t="s">
        <v>5267</v>
      </c>
      <c r="E8142" s="76">
        <v>750</v>
      </c>
      <c r="F8142" s="76">
        <v>12</v>
      </c>
      <c r="G8142" s="77">
        <v>30</v>
      </c>
      <c r="H8142" s="76" t="s">
        <v>3288</v>
      </c>
      <c r="I8142" s="77">
        <v>29.99</v>
      </c>
      <c r="J8142" s="2">
        <v>1</v>
      </c>
      <c r="K8142" s="119" cm="1">
        <f t="array" ref="K8142">ROUND(IF(C8142="Beer",SUM(LOOKUP(2,1/(SRP!$B$7:$B$9&lt;=E8142)/(SRP!$C$7:$C$9&gt;=E8142),SRP!$D$7:$D$9)*(G8142/100)*(E8142/1000)),IF(C8142="Spirits",SUM(LOOKUP(2,1/(SRP!$B$2:$B$6&lt;=E8142)/(SRP!$C$2:$C$6&gt;=E8142),SRP!$D$2:$D$6)*(G8142/100)*(E8142/1000)),IF(AND(C8142="Wine",D8142="Fortified Wines"),SUM(LOOKUP(2,1/(SRP!$B$20:$B$23&lt;=E8142)/(SRP!$C$20:$C$23&gt;=E8142),SRP!$D$20:$D$23)*(G8142/100)*(E8142/1000)),IF(C8142="Wine",SUM(LOOKUP(2,1/(SRP!$B$15:$B$19&lt;=E8142)/(SRP!$C$15:$C$19&gt;=E8142),SRP!$D$15:$D$19)*(G8142/100)*(E8142/1000)),IF(C8142="Ready to Drink",SUM(LOOKUP(2,1/(SRP!$B$10:$B$14&lt;=E8142)/(SRP!$C$10:$C$14&gt;=E8142),SRP!$D$10:$D$14)*(G8142/100)*(E8142/1000)),0))))),2)</f>
        <v>15.71</v>
      </c>
    </row>
    <row r="8143" spans="1:11" x14ac:dyDescent="0.35">
      <c r="A8143" s="2">
        <v>60219</v>
      </c>
      <c r="B8143" s="76" t="s">
        <v>7018</v>
      </c>
      <c r="C8143" s="76" t="s">
        <v>286</v>
      </c>
      <c r="D8143" s="76" t="s">
        <v>5264</v>
      </c>
      <c r="E8143" s="76">
        <v>750</v>
      </c>
      <c r="F8143" s="76">
        <v>12</v>
      </c>
      <c r="G8143" s="77">
        <v>12.5</v>
      </c>
      <c r="H8143" s="76" t="s">
        <v>3835</v>
      </c>
      <c r="I8143" s="77">
        <v>21.99</v>
      </c>
      <c r="J8143" s="2">
        <v>1</v>
      </c>
      <c r="K8143" s="119" cm="1">
        <f t="array" ref="K8143">ROUND(IF(C8143="Beer",SUM(LOOKUP(2,1/(SRP!$B$7:$B$9&lt;=E8143)/(SRP!$C$7:$C$9&gt;=E8143),SRP!$D$7:$D$9)*(G8143/100)*(E8143/1000)),IF(C8143="Spirits",SUM(LOOKUP(2,1/(SRP!$B$2:$B$6&lt;=E8143)/(SRP!$C$2:$C$6&gt;=E8143),SRP!$D$2:$D$6)*(G8143/100)*(E8143/1000)),IF(AND(C8143="Wine",D8143="Fortified Wines"),SUM(LOOKUP(2,1/(SRP!$B$20:$B$23&lt;=E8143)/(SRP!$C$20:$C$23&gt;=E8143),SRP!$D$20:$D$23)*(G8143/100)*(E8143/1000)),IF(C8143="Wine",SUM(LOOKUP(2,1/(SRP!$B$15:$B$19&lt;=E8143)/(SRP!$C$15:$C$19&gt;=E8143),SRP!$D$15:$D$19)*(G8143/100)*(E8143/1000)),IF(C8143="Ready to Drink",SUM(LOOKUP(2,1/(SRP!$B$10:$B$14&lt;=E8143)/(SRP!$C$10:$C$14&gt;=E8143),SRP!$D$10:$D$14)*(G8143/100)*(E8143/1000)),0))))),2)</f>
        <v>6.54</v>
      </c>
    </row>
    <row r="8144" spans="1:11" x14ac:dyDescent="0.35">
      <c r="A8144" s="2">
        <v>60228</v>
      </c>
      <c r="B8144" s="76" t="s">
        <v>6594</v>
      </c>
      <c r="C8144" s="76" t="s">
        <v>287</v>
      </c>
      <c r="D8144" s="76" t="s">
        <v>5271</v>
      </c>
      <c r="E8144" s="76">
        <v>4260</v>
      </c>
      <c r="F8144" s="76">
        <v>2</v>
      </c>
      <c r="G8144" s="77">
        <v>4</v>
      </c>
      <c r="H8144" s="76" t="s">
        <v>3391</v>
      </c>
      <c r="I8144" s="77">
        <v>24.99</v>
      </c>
      <c r="J8144" s="2">
        <v>12</v>
      </c>
      <c r="K8144" s="119" cm="1">
        <f t="array" ref="K8144">ROUND(IF(C8144="Beer",SUM(LOOKUP(2,1/(SRP!$B$7:$B$9&lt;=E8144)/(SRP!$C$7:$C$9&gt;=E8144),SRP!$D$7:$D$9)*(G8144/100)*(E8144/1000)),IF(C8144="Spirits",SUM(LOOKUP(2,1/(SRP!$B$2:$B$6&lt;=E8144)/(SRP!$C$2:$C$6&gt;=E8144),SRP!$D$2:$D$6)*(G8144/100)*(E8144/1000)),IF(AND(C8144="Wine",D8144="Fortified Wines"),SUM(LOOKUP(2,1/(SRP!$B$20:$B$23&lt;=E8144)/(SRP!$C$20:$C$23&gt;=E8144),SRP!$D$20:$D$23)*(G8144/100)*(E8144/1000)),IF(C8144="Wine",SUM(LOOKUP(2,1/(SRP!$B$15:$B$19&lt;=E8144)/(SRP!$C$15:$C$19&gt;=E8144),SRP!$D$15:$D$19)*(G8144/100)*(E8144/1000)),IF(C8144="Ready to Drink",SUM(LOOKUP(2,1/(SRP!$B$10:$B$14&lt;=E8144)/(SRP!$C$10:$C$14&gt;=E8144),SRP!$D$10:$D$14)*(G8144/100)*(E8144/1000)),0))))),2)</f>
        <v>11.9</v>
      </c>
    </row>
    <row r="8145" spans="1:11" x14ac:dyDescent="0.35">
      <c r="A8145" s="2">
        <v>60228</v>
      </c>
      <c r="B8145" s="76" t="s">
        <v>6594</v>
      </c>
      <c r="C8145" s="76" t="s">
        <v>287</v>
      </c>
      <c r="D8145" s="76" t="s">
        <v>5271</v>
      </c>
      <c r="E8145" s="76">
        <v>4260</v>
      </c>
      <c r="F8145" s="76">
        <v>2</v>
      </c>
      <c r="G8145" s="77">
        <v>4</v>
      </c>
      <c r="H8145" s="76" t="s">
        <v>3391</v>
      </c>
      <c r="I8145" s="77">
        <v>24.99</v>
      </c>
      <c r="J8145" s="2">
        <v>12</v>
      </c>
      <c r="K8145" s="119" cm="1">
        <f t="array" ref="K8145">ROUND(IF(C8145="Beer",SUM(LOOKUP(2,1/(SRP!$B$7:$B$9&lt;=E8145)/(SRP!$C$7:$C$9&gt;=E8145),SRP!$D$7:$D$9)*(G8145/100)*(E8145/1000)),IF(C8145="Spirits",SUM(LOOKUP(2,1/(SRP!$B$2:$B$6&lt;=E8145)/(SRP!$C$2:$C$6&gt;=E8145),SRP!$D$2:$D$6)*(G8145/100)*(E8145/1000)),IF(AND(C8145="Wine",D8145="Fortified Wines"),SUM(LOOKUP(2,1/(SRP!$B$20:$B$23&lt;=E8145)/(SRP!$C$20:$C$23&gt;=E8145),SRP!$D$20:$D$23)*(G8145/100)*(E8145/1000)),IF(C8145="Wine",SUM(LOOKUP(2,1/(SRP!$B$15:$B$19&lt;=E8145)/(SRP!$C$15:$C$19&gt;=E8145),SRP!$D$15:$D$19)*(G8145/100)*(E8145/1000)),IF(C8145="Ready to Drink",SUM(LOOKUP(2,1/(SRP!$B$10:$B$14&lt;=E8145)/(SRP!$C$10:$C$14&gt;=E8145),SRP!$D$10:$D$14)*(G8145/100)*(E8145/1000)),0))))),2)</f>
        <v>11.9</v>
      </c>
    </row>
    <row r="8146" spans="1:11" x14ac:dyDescent="0.35">
      <c r="A8146" s="2">
        <v>60232</v>
      </c>
      <c r="B8146" s="76" t="s">
        <v>6595</v>
      </c>
      <c r="C8146" s="76" t="s">
        <v>285</v>
      </c>
      <c r="D8146" s="76" t="s">
        <v>5252</v>
      </c>
      <c r="E8146" s="76">
        <v>500</v>
      </c>
      <c r="F8146" s="76">
        <v>6</v>
      </c>
      <c r="G8146" s="77">
        <v>52</v>
      </c>
      <c r="H8146" s="76" t="s">
        <v>4036</v>
      </c>
      <c r="I8146" s="77">
        <v>41.44</v>
      </c>
      <c r="J8146" s="2">
        <v>1</v>
      </c>
      <c r="K8146" s="119" cm="1">
        <f t="array" ref="K8146">ROUND(IF(C8146="Beer",SUM(LOOKUP(2,1/(SRP!$B$7:$B$9&lt;=E8146)/(SRP!$C$7:$C$9&gt;=E8146),SRP!$D$7:$D$9)*(G8146/100)*(E8146/1000)),IF(C8146="Spirits",SUM(LOOKUP(2,1/(SRP!$B$2:$B$6&lt;=E8146)/(SRP!$C$2:$C$6&gt;=E8146),SRP!$D$2:$D$6)*(G8146/100)*(E8146/1000)),IF(AND(C8146="Wine",D8146="Fortified Wines"),SUM(LOOKUP(2,1/(SRP!$B$20:$B$23&lt;=E8146)/(SRP!$C$20:$C$23&gt;=E8146),SRP!$D$20:$D$23)*(G8146/100)*(E8146/1000)),IF(C8146="Wine",SUM(LOOKUP(2,1/(SRP!$B$15:$B$19&lt;=E8146)/(SRP!$C$15:$C$19&gt;=E8146),SRP!$D$15:$D$19)*(G8146/100)*(E8146/1000)),IF(C8146="Ready to Drink",SUM(LOOKUP(2,1/(SRP!$B$10:$B$14&lt;=E8146)/(SRP!$C$10:$C$14&gt;=E8146),SRP!$D$10:$D$14)*(G8146/100)*(E8146/1000)),0))))),2)</f>
        <v>19.23</v>
      </c>
    </row>
    <row r="8147" spans="1:11" x14ac:dyDescent="0.35">
      <c r="A8147" s="2">
        <v>60233</v>
      </c>
      <c r="B8147" s="76" t="s">
        <v>6596</v>
      </c>
      <c r="C8147" s="76" t="s">
        <v>285</v>
      </c>
      <c r="D8147" s="76" t="s">
        <v>5252</v>
      </c>
      <c r="E8147" s="76">
        <v>480</v>
      </c>
      <c r="F8147" s="76">
        <v>6</v>
      </c>
      <c r="G8147" s="77">
        <v>52</v>
      </c>
      <c r="H8147" s="76" t="s">
        <v>4036</v>
      </c>
      <c r="I8147" s="77">
        <v>78.989999999999995</v>
      </c>
      <c r="J8147" s="2">
        <v>1</v>
      </c>
      <c r="K8147" s="119" cm="1">
        <f t="array" ref="K8147">ROUND(IF(C8147="Beer",SUM(LOOKUP(2,1/(SRP!$B$7:$B$9&lt;=E8147)/(SRP!$C$7:$C$9&gt;=E8147),SRP!$D$7:$D$9)*(G8147/100)*(E8147/1000)),IF(C8147="Spirits",SUM(LOOKUP(2,1/(SRP!$B$2:$B$6&lt;=E8147)/(SRP!$C$2:$C$6&gt;=E8147),SRP!$D$2:$D$6)*(G8147/100)*(E8147/1000)),IF(AND(C8147="Wine",D8147="Fortified Wines"),SUM(LOOKUP(2,1/(SRP!$B$20:$B$23&lt;=E8147)/(SRP!$C$20:$C$23&gt;=E8147),SRP!$D$20:$D$23)*(G8147/100)*(E8147/1000)),IF(C8147="Wine",SUM(LOOKUP(2,1/(SRP!$B$15:$B$19&lt;=E8147)/(SRP!$C$15:$C$19&gt;=E8147),SRP!$D$15:$D$19)*(G8147/100)*(E8147/1000)),IF(C8147="Ready to Drink",SUM(LOOKUP(2,1/(SRP!$B$10:$B$14&lt;=E8147)/(SRP!$C$10:$C$14&gt;=E8147),SRP!$D$10:$D$14)*(G8147/100)*(E8147/1000)),0))))),2)</f>
        <v>18.47</v>
      </c>
    </row>
    <row r="8148" spans="1:11" x14ac:dyDescent="0.35">
      <c r="A8148" s="2">
        <v>60236</v>
      </c>
      <c r="B8148" s="76" t="s">
        <v>6597</v>
      </c>
      <c r="C8148" s="76" t="s">
        <v>285</v>
      </c>
      <c r="D8148" s="76" t="s">
        <v>6942</v>
      </c>
      <c r="E8148" s="76">
        <v>750</v>
      </c>
      <c r="F8148" s="76">
        <v>6</v>
      </c>
      <c r="G8148" s="77">
        <v>46</v>
      </c>
      <c r="H8148" s="76" t="s">
        <v>3292</v>
      </c>
      <c r="I8148" s="77">
        <v>79.95</v>
      </c>
      <c r="J8148" s="2">
        <v>1</v>
      </c>
      <c r="K8148" s="119" cm="1">
        <f t="array" ref="K8148">ROUND(IF(C8148="Beer",SUM(LOOKUP(2,1/(SRP!$B$7:$B$9&lt;=E8148)/(SRP!$C$7:$C$9&gt;=E8148),SRP!$D$7:$D$9)*(G8148/100)*(E8148/1000)),IF(C8148="Spirits",SUM(LOOKUP(2,1/(SRP!$B$2:$B$6&lt;=E8148)/(SRP!$C$2:$C$6&gt;=E8148),SRP!$D$2:$D$6)*(G8148/100)*(E8148/1000)),IF(AND(C8148="Wine",D8148="Fortified Wines"),SUM(LOOKUP(2,1/(SRP!$B$20:$B$23&lt;=E8148)/(SRP!$C$20:$C$23&gt;=E8148),SRP!$D$20:$D$23)*(G8148/100)*(E8148/1000)),IF(C8148="Wine",SUM(LOOKUP(2,1/(SRP!$B$15:$B$19&lt;=E8148)/(SRP!$C$15:$C$19&gt;=E8148),SRP!$D$15:$D$19)*(G8148/100)*(E8148/1000)),IF(C8148="Ready to Drink",SUM(LOOKUP(2,1/(SRP!$B$10:$B$14&lt;=E8148)/(SRP!$C$10:$C$14&gt;=E8148),SRP!$D$10:$D$14)*(G8148/100)*(E8148/1000)),0))))),2)</f>
        <v>24.08</v>
      </c>
    </row>
    <row r="8149" spans="1:11" x14ac:dyDescent="0.35">
      <c r="A8149" s="2">
        <v>60238</v>
      </c>
      <c r="B8149" s="76" t="s">
        <v>6598</v>
      </c>
      <c r="C8149" s="76" t="s">
        <v>287</v>
      </c>
      <c r="D8149" s="76" t="s">
        <v>5240</v>
      </c>
      <c r="E8149" s="76">
        <v>473</v>
      </c>
      <c r="F8149" s="76">
        <v>24</v>
      </c>
      <c r="G8149" s="77">
        <v>6.5</v>
      </c>
      <c r="H8149" s="76" t="s">
        <v>3349</v>
      </c>
      <c r="I8149" s="77">
        <v>4.99</v>
      </c>
      <c r="J8149" s="2">
        <v>1</v>
      </c>
      <c r="K8149" s="119" cm="1">
        <f t="array" ref="K8149">ROUND(IF(C8149="Beer",SUM(LOOKUP(2,1/(SRP!$B$7:$B$9&lt;=E8149)/(SRP!$C$7:$C$9&gt;=E8149),SRP!$D$7:$D$9)*(G8149/100)*(E8149/1000)),IF(C8149="Spirits",SUM(LOOKUP(2,1/(SRP!$B$2:$B$6&lt;=E8149)/(SRP!$C$2:$C$6&gt;=E8149),SRP!$D$2:$D$6)*(G8149/100)*(E8149/1000)),IF(AND(C8149="Wine",D8149="Fortified Wines"),SUM(LOOKUP(2,1/(SRP!$B$20:$B$23&lt;=E8149)/(SRP!$C$20:$C$23&gt;=E8149),SRP!$D$20:$D$23)*(G8149/100)*(E8149/1000)),IF(C8149="Wine",SUM(LOOKUP(2,1/(SRP!$B$15:$B$19&lt;=E8149)/(SRP!$C$15:$C$19&gt;=E8149),SRP!$D$15:$D$19)*(G8149/100)*(E8149/1000)),IF(C8149="Ready to Drink",SUM(LOOKUP(2,1/(SRP!$B$10:$B$14&lt;=E8149)/(SRP!$C$10:$C$14&gt;=E8149),SRP!$D$10:$D$14)*(G8149/100)*(E8149/1000)),0))))),2)</f>
        <v>2.15</v>
      </c>
    </row>
    <row r="8150" spans="1:11" x14ac:dyDescent="0.35">
      <c r="A8150" s="2">
        <v>60238</v>
      </c>
      <c r="B8150" s="76" t="s">
        <v>6598</v>
      </c>
      <c r="C8150" s="76" t="s">
        <v>287</v>
      </c>
      <c r="D8150" s="76" t="s">
        <v>5240</v>
      </c>
      <c r="E8150" s="76">
        <v>473</v>
      </c>
      <c r="F8150" s="76">
        <v>24</v>
      </c>
      <c r="G8150" s="77">
        <v>6.5</v>
      </c>
      <c r="H8150" s="76" t="s">
        <v>3349</v>
      </c>
      <c r="I8150" s="77">
        <v>4.99</v>
      </c>
      <c r="J8150" s="2">
        <v>1</v>
      </c>
      <c r="K8150" s="119" cm="1">
        <f t="array" ref="K8150">ROUND(IF(C8150="Beer",SUM(LOOKUP(2,1/(SRP!$B$7:$B$9&lt;=E8150)/(SRP!$C$7:$C$9&gt;=E8150),SRP!$D$7:$D$9)*(G8150/100)*(E8150/1000)),IF(C8150="Spirits",SUM(LOOKUP(2,1/(SRP!$B$2:$B$6&lt;=E8150)/(SRP!$C$2:$C$6&gt;=E8150),SRP!$D$2:$D$6)*(G8150/100)*(E8150/1000)),IF(AND(C8150="Wine",D8150="Fortified Wines"),SUM(LOOKUP(2,1/(SRP!$B$20:$B$23&lt;=E8150)/(SRP!$C$20:$C$23&gt;=E8150),SRP!$D$20:$D$23)*(G8150/100)*(E8150/1000)),IF(C8150="Wine",SUM(LOOKUP(2,1/(SRP!$B$15:$B$19&lt;=E8150)/(SRP!$C$15:$C$19&gt;=E8150),SRP!$D$15:$D$19)*(G8150/100)*(E8150/1000)),IF(C8150="Ready to Drink",SUM(LOOKUP(2,1/(SRP!$B$10:$B$14&lt;=E8150)/(SRP!$C$10:$C$14&gt;=E8150),SRP!$D$10:$D$14)*(G8150/100)*(E8150/1000)),0))))),2)</f>
        <v>2.15</v>
      </c>
    </row>
    <row r="8151" spans="1:11" x14ac:dyDescent="0.35">
      <c r="A8151" s="2">
        <v>60239</v>
      </c>
      <c r="B8151" s="76" t="s">
        <v>6599</v>
      </c>
      <c r="C8151" s="76" t="s">
        <v>286</v>
      </c>
      <c r="D8151" s="76" t="s">
        <v>300</v>
      </c>
      <c r="E8151" s="76">
        <v>750</v>
      </c>
      <c r="F8151" s="76">
        <v>12</v>
      </c>
      <c r="G8151" s="77">
        <v>13</v>
      </c>
      <c r="H8151" s="76" t="s">
        <v>6869</v>
      </c>
      <c r="I8151" s="77">
        <v>15.99</v>
      </c>
      <c r="J8151" s="2">
        <v>1</v>
      </c>
      <c r="K8151" s="119" cm="1">
        <f t="array" ref="K8151">ROUND(IF(C8151="Beer",SUM(LOOKUP(2,1/(SRP!$B$7:$B$9&lt;=E8151)/(SRP!$C$7:$C$9&gt;=E8151),SRP!$D$7:$D$9)*(G8151/100)*(E8151/1000)),IF(C8151="Spirits",SUM(LOOKUP(2,1/(SRP!$B$2:$B$6&lt;=E8151)/(SRP!$C$2:$C$6&gt;=E8151),SRP!$D$2:$D$6)*(G8151/100)*(E8151/1000)),IF(AND(C8151="Wine",D8151="Fortified Wines"),SUM(LOOKUP(2,1/(SRP!$B$20:$B$23&lt;=E8151)/(SRP!$C$20:$C$23&gt;=E8151),SRP!$D$20:$D$23)*(G8151/100)*(E8151/1000)),IF(C8151="Wine",SUM(LOOKUP(2,1/(SRP!$B$15:$B$19&lt;=E8151)/(SRP!$C$15:$C$19&gt;=E8151),SRP!$D$15:$D$19)*(G8151/100)*(E8151/1000)),IF(C8151="Ready to Drink",SUM(LOOKUP(2,1/(SRP!$B$10:$B$14&lt;=E8151)/(SRP!$C$10:$C$14&gt;=E8151),SRP!$D$10:$D$14)*(G8151/100)*(E8151/1000)),0))))),2)</f>
        <v>6.81</v>
      </c>
    </row>
    <row r="8152" spans="1:11" x14ac:dyDescent="0.35">
      <c r="A8152" s="2">
        <v>60240</v>
      </c>
      <c r="B8152" s="76" t="s">
        <v>6600</v>
      </c>
      <c r="C8152" s="76" t="s">
        <v>287</v>
      </c>
      <c r="D8152" s="76" t="s">
        <v>5240</v>
      </c>
      <c r="E8152" s="76">
        <v>473</v>
      </c>
      <c r="F8152" s="76">
        <v>24</v>
      </c>
      <c r="G8152" s="77">
        <v>8.8000000000000007</v>
      </c>
      <c r="H8152" s="76" t="s">
        <v>3391</v>
      </c>
      <c r="I8152" s="77">
        <v>4.8499999999999996</v>
      </c>
      <c r="J8152" s="2">
        <v>1</v>
      </c>
      <c r="K8152" s="119" cm="1">
        <f t="array" ref="K8152">ROUND(IF(C8152="Beer",SUM(LOOKUP(2,1/(SRP!$B$7:$B$9&lt;=E8152)/(SRP!$C$7:$C$9&gt;=E8152),SRP!$D$7:$D$9)*(G8152/100)*(E8152/1000)),IF(C8152="Spirits",SUM(LOOKUP(2,1/(SRP!$B$2:$B$6&lt;=E8152)/(SRP!$C$2:$C$6&gt;=E8152),SRP!$D$2:$D$6)*(G8152/100)*(E8152/1000)),IF(AND(C8152="Wine",D8152="Fortified Wines"),SUM(LOOKUP(2,1/(SRP!$B$20:$B$23&lt;=E8152)/(SRP!$C$20:$C$23&gt;=E8152),SRP!$D$20:$D$23)*(G8152/100)*(E8152/1000)),IF(C8152="Wine",SUM(LOOKUP(2,1/(SRP!$B$15:$B$19&lt;=E8152)/(SRP!$C$15:$C$19&gt;=E8152),SRP!$D$15:$D$19)*(G8152/100)*(E8152/1000)),IF(C8152="Ready to Drink",SUM(LOOKUP(2,1/(SRP!$B$10:$B$14&lt;=E8152)/(SRP!$C$10:$C$14&gt;=E8152),SRP!$D$10:$D$14)*(G8152/100)*(E8152/1000)),0))))),2)</f>
        <v>2.91</v>
      </c>
    </row>
    <row r="8153" spans="1:11" x14ac:dyDescent="0.35">
      <c r="A8153" s="2">
        <v>60240</v>
      </c>
      <c r="B8153" s="76" t="s">
        <v>6600</v>
      </c>
      <c r="C8153" s="76" t="s">
        <v>287</v>
      </c>
      <c r="D8153" s="76" t="s">
        <v>5240</v>
      </c>
      <c r="E8153" s="76">
        <v>473</v>
      </c>
      <c r="F8153" s="76">
        <v>24</v>
      </c>
      <c r="G8153" s="77">
        <v>8.8000000000000007</v>
      </c>
      <c r="H8153" s="76" t="s">
        <v>3391</v>
      </c>
      <c r="I8153" s="77">
        <v>4.8499999999999996</v>
      </c>
      <c r="J8153" s="2">
        <v>1</v>
      </c>
      <c r="K8153" s="119" cm="1">
        <f t="array" ref="K8153">ROUND(IF(C8153="Beer",SUM(LOOKUP(2,1/(SRP!$B$7:$B$9&lt;=E8153)/(SRP!$C$7:$C$9&gt;=E8153),SRP!$D$7:$D$9)*(G8153/100)*(E8153/1000)),IF(C8153="Spirits",SUM(LOOKUP(2,1/(SRP!$B$2:$B$6&lt;=E8153)/(SRP!$C$2:$C$6&gt;=E8153),SRP!$D$2:$D$6)*(G8153/100)*(E8153/1000)),IF(AND(C8153="Wine",D8153="Fortified Wines"),SUM(LOOKUP(2,1/(SRP!$B$20:$B$23&lt;=E8153)/(SRP!$C$20:$C$23&gt;=E8153),SRP!$D$20:$D$23)*(G8153/100)*(E8153/1000)),IF(C8153="Wine",SUM(LOOKUP(2,1/(SRP!$B$15:$B$19&lt;=E8153)/(SRP!$C$15:$C$19&gt;=E8153),SRP!$D$15:$D$19)*(G8153/100)*(E8153/1000)),IF(C8153="Ready to Drink",SUM(LOOKUP(2,1/(SRP!$B$10:$B$14&lt;=E8153)/(SRP!$C$10:$C$14&gt;=E8153),SRP!$D$10:$D$14)*(G8153/100)*(E8153/1000)),0))))),2)</f>
        <v>2.91</v>
      </c>
    </row>
    <row r="8154" spans="1:11" x14ac:dyDescent="0.35">
      <c r="A8154" s="2">
        <v>60242</v>
      </c>
      <c r="B8154" s="76" t="s">
        <v>6601</v>
      </c>
      <c r="C8154" s="76" t="s">
        <v>287</v>
      </c>
      <c r="D8154" s="76" t="s">
        <v>5266</v>
      </c>
      <c r="E8154" s="76">
        <v>473</v>
      </c>
      <c r="F8154" s="76">
        <v>24</v>
      </c>
      <c r="G8154" s="77">
        <v>4.2</v>
      </c>
      <c r="H8154" s="76" t="s">
        <v>4854</v>
      </c>
      <c r="I8154" s="77">
        <v>4.09</v>
      </c>
      <c r="J8154" s="2">
        <v>1</v>
      </c>
      <c r="K8154" s="119" cm="1">
        <f t="array" ref="K8154">ROUND(IF(C8154="Beer",SUM(LOOKUP(2,1/(SRP!$B$7:$B$9&lt;=E8154)/(SRP!$C$7:$C$9&gt;=E8154),SRP!$D$7:$D$9)*(G8154/100)*(E8154/1000)),IF(C8154="Spirits",SUM(LOOKUP(2,1/(SRP!$B$2:$B$6&lt;=E8154)/(SRP!$C$2:$C$6&gt;=E8154),SRP!$D$2:$D$6)*(G8154/100)*(E8154/1000)),IF(AND(C8154="Wine",D8154="Fortified Wines"),SUM(LOOKUP(2,1/(SRP!$B$20:$B$23&lt;=E8154)/(SRP!$C$20:$C$23&gt;=E8154),SRP!$D$20:$D$23)*(G8154/100)*(E8154/1000)),IF(C8154="Wine",SUM(LOOKUP(2,1/(SRP!$B$15:$B$19&lt;=E8154)/(SRP!$C$15:$C$19&gt;=E8154),SRP!$D$15:$D$19)*(G8154/100)*(E8154/1000)),IF(C8154="Ready to Drink",SUM(LOOKUP(2,1/(SRP!$B$10:$B$14&lt;=E8154)/(SRP!$C$10:$C$14&gt;=E8154),SRP!$D$10:$D$14)*(G8154/100)*(E8154/1000)),0))))),2)</f>
        <v>1.39</v>
      </c>
    </row>
    <row r="8155" spans="1:11" x14ac:dyDescent="0.35">
      <c r="A8155" s="2">
        <v>60242</v>
      </c>
      <c r="B8155" s="76" t="s">
        <v>6601</v>
      </c>
      <c r="C8155" s="76" t="s">
        <v>287</v>
      </c>
      <c r="D8155" s="76" t="s">
        <v>5266</v>
      </c>
      <c r="E8155" s="76">
        <v>473</v>
      </c>
      <c r="F8155" s="76">
        <v>24</v>
      </c>
      <c r="G8155" s="77">
        <v>4.2</v>
      </c>
      <c r="H8155" s="76" t="s">
        <v>4854</v>
      </c>
      <c r="I8155" s="77">
        <v>4.09</v>
      </c>
      <c r="J8155" s="2">
        <v>1</v>
      </c>
      <c r="K8155" s="119" cm="1">
        <f t="array" ref="K8155">ROUND(IF(C8155="Beer",SUM(LOOKUP(2,1/(SRP!$B$7:$B$9&lt;=E8155)/(SRP!$C$7:$C$9&gt;=E8155),SRP!$D$7:$D$9)*(G8155/100)*(E8155/1000)),IF(C8155="Spirits",SUM(LOOKUP(2,1/(SRP!$B$2:$B$6&lt;=E8155)/(SRP!$C$2:$C$6&gt;=E8155),SRP!$D$2:$D$6)*(G8155/100)*(E8155/1000)),IF(AND(C8155="Wine",D8155="Fortified Wines"),SUM(LOOKUP(2,1/(SRP!$B$20:$B$23&lt;=E8155)/(SRP!$C$20:$C$23&gt;=E8155),SRP!$D$20:$D$23)*(G8155/100)*(E8155/1000)),IF(C8155="Wine",SUM(LOOKUP(2,1/(SRP!$B$15:$B$19&lt;=E8155)/(SRP!$C$15:$C$19&gt;=E8155),SRP!$D$15:$D$19)*(G8155/100)*(E8155/1000)),IF(C8155="Ready to Drink",SUM(LOOKUP(2,1/(SRP!$B$10:$B$14&lt;=E8155)/(SRP!$C$10:$C$14&gt;=E8155),SRP!$D$10:$D$14)*(G8155/100)*(E8155/1000)),0))))),2)</f>
        <v>1.39</v>
      </c>
    </row>
    <row r="8156" spans="1:11" x14ac:dyDescent="0.35">
      <c r="A8156" s="2">
        <v>60243</v>
      </c>
      <c r="B8156" s="76" t="s">
        <v>6778</v>
      </c>
      <c r="C8156" s="76" t="s">
        <v>287</v>
      </c>
      <c r="D8156" s="76" t="s">
        <v>5266</v>
      </c>
      <c r="E8156" s="76">
        <v>473</v>
      </c>
      <c r="F8156" s="76">
        <v>24</v>
      </c>
      <c r="G8156" s="77">
        <v>5</v>
      </c>
      <c r="H8156" s="76" t="s">
        <v>4854</v>
      </c>
      <c r="I8156" s="77">
        <v>4.1900000000000004</v>
      </c>
      <c r="J8156" s="2">
        <v>1</v>
      </c>
      <c r="K8156" s="119" cm="1">
        <f t="array" ref="K8156">ROUND(IF(C8156="Beer",SUM(LOOKUP(2,1/(SRP!$B$7:$B$9&lt;=E8156)/(SRP!$C$7:$C$9&gt;=E8156),SRP!$D$7:$D$9)*(G8156/100)*(E8156/1000)),IF(C8156="Spirits",SUM(LOOKUP(2,1/(SRP!$B$2:$B$6&lt;=E8156)/(SRP!$C$2:$C$6&gt;=E8156),SRP!$D$2:$D$6)*(G8156/100)*(E8156/1000)),IF(AND(C8156="Wine",D8156="Fortified Wines"),SUM(LOOKUP(2,1/(SRP!$B$20:$B$23&lt;=E8156)/(SRP!$C$20:$C$23&gt;=E8156),SRP!$D$20:$D$23)*(G8156/100)*(E8156/1000)),IF(C8156="Wine",SUM(LOOKUP(2,1/(SRP!$B$15:$B$19&lt;=E8156)/(SRP!$C$15:$C$19&gt;=E8156),SRP!$D$15:$D$19)*(G8156/100)*(E8156/1000)),IF(C8156="Ready to Drink",SUM(LOOKUP(2,1/(SRP!$B$10:$B$14&lt;=E8156)/(SRP!$C$10:$C$14&gt;=E8156),SRP!$D$10:$D$14)*(G8156/100)*(E8156/1000)),0))))),2)</f>
        <v>1.65</v>
      </c>
    </row>
    <row r="8157" spans="1:11" x14ac:dyDescent="0.35">
      <c r="A8157" s="2">
        <v>60243</v>
      </c>
      <c r="B8157" s="76" t="s">
        <v>6778</v>
      </c>
      <c r="C8157" s="76" t="s">
        <v>287</v>
      </c>
      <c r="D8157" s="76" t="s">
        <v>5266</v>
      </c>
      <c r="E8157" s="76">
        <v>473</v>
      </c>
      <c r="F8157" s="76">
        <v>24</v>
      </c>
      <c r="G8157" s="77">
        <v>5</v>
      </c>
      <c r="H8157" s="76" t="s">
        <v>4854</v>
      </c>
      <c r="I8157" s="77">
        <v>4.1900000000000004</v>
      </c>
      <c r="J8157" s="2">
        <v>1</v>
      </c>
      <c r="K8157" s="119" cm="1">
        <f t="array" ref="K8157">ROUND(IF(C8157="Beer",SUM(LOOKUP(2,1/(SRP!$B$7:$B$9&lt;=E8157)/(SRP!$C$7:$C$9&gt;=E8157),SRP!$D$7:$D$9)*(G8157/100)*(E8157/1000)),IF(C8157="Spirits",SUM(LOOKUP(2,1/(SRP!$B$2:$B$6&lt;=E8157)/(SRP!$C$2:$C$6&gt;=E8157),SRP!$D$2:$D$6)*(G8157/100)*(E8157/1000)),IF(AND(C8157="Wine",D8157="Fortified Wines"),SUM(LOOKUP(2,1/(SRP!$B$20:$B$23&lt;=E8157)/(SRP!$C$20:$C$23&gt;=E8157),SRP!$D$20:$D$23)*(G8157/100)*(E8157/1000)),IF(C8157="Wine",SUM(LOOKUP(2,1/(SRP!$B$15:$B$19&lt;=E8157)/(SRP!$C$15:$C$19&gt;=E8157),SRP!$D$15:$D$19)*(G8157/100)*(E8157/1000)),IF(C8157="Ready to Drink",SUM(LOOKUP(2,1/(SRP!$B$10:$B$14&lt;=E8157)/(SRP!$C$10:$C$14&gt;=E8157),SRP!$D$10:$D$14)*(G8157/100)*(E8157/1000)),0))))),2)</f>
        <v>1.65</v>
      </c>
    </row>
    <row r="8158" spans="1:11" x14ac:dyDescent="0.35">
      <c r="A8158" s="2">
        <v>60247</v>
      </c>
      <c r="B8158" s="76" t="s">
        <v>6602</v>
      </c>
      <c r="C8158" s="76" t="s">
        <v>287</v>
      </c>
      <c r="D8158" s="76" t="s">
        <v>5230</v>
      </c>
      <c r="E8158" s="76">
        <v>4260</v>
      </c>
      <c r="F8158" s="76">
        <v>1</v>
      </c>
      <c r="G8158" s="77">
        <v>5</v>
      </c>
      <c r="H8158" s="76" t="s">
        <v>3326</v>
      </c>
      <c r="I8158" s="77">
        <v>30.99</v>
      </c>
      <c r="J8158" s="2">
        <v>12</v>
      </c>
      <c r="K8158" s="119" cm="1">
        <f t="array" ref="K8158">ROUND(IF(C8158="Beer",SUM(LOOKUP(2,1/(SRP!$B$7:$B$9&lt;=E8158)/(SRP!$C$7:$C$9&gt;=E8158),SRP!$D$7:$D$9)*(G8158/100)*(E8158/1000)),IF(C8158="Spirits",SUM(LOOKUP(2,1/(SRP!$B$2:$B$6&lt;=E8158)/(SRP!$C$2:$C$6&gt;=E8158),SRP!$D$2:$D$6)*(G8158/100)*(E8158/1000)),IF(AND(C8158="Wine",D8158="Fortified Wines"),SUM(LOOKUP(2,1/(SRP!$B$20:$B$23&lt;=E8158)/(SRP!$C$20:$C$23&gt;=E8158),SRP!$D$20:$D$23)*(G8158/100)*(E8158/1000)),IF(C8158="Wine",SUM(LOOKUP(2,1/(SRP!$B$15:$B$19&lt;=E8158)/(SRP!$C$15:$C$19&gt;=E8158),SRP!$D$15:$D$19)*(G8158/100)*(E8158/1000)),IF(C8158="Ready to Drink",SUM(LOOKUP(2,1/(SRP!$B$10:$B$14&lt;=E8158)/(SRP!$C$10:$C$14&gt;=E8158),SRP!$D$10:$D$14)*(G8158/100)*(E8158/1000)),0))))),2)</f>
        <v>14.87</v>
      </c>
    </row>
    <row r="8159" spans="1:11" x14ac:dyDescent="0.35">
      <c r="A8159" s="2">
        <v>60247</v>
      </c>
      <c r="B8159" s="76" t="s">
        <v>6602</v>
      </c>
      <c r="C8159" s="76" t="s">
        <v>287</v>
      </c>
      <c r="D8159" s="76" t="s">
        <v>5230</v>
      </c>
      <c r="E8159" s="76">
        <v>4260</v>
      </c>
      <c r="F8159" s="76">
        <v>1</v>
      </c>
      <c r="G8159" s="77">
        <v>5</v>
      </c>
      <c r="H8159" s="76" t="s">
        <v>3326</v>
      </c>
      <c r="I8159" s="77">
        <v>30.99</v>
      </c>
      <c r="J8159" s="2">
        <v>12</v>
      </c>
      <c r="K8159" s="119" cm="1">
        <f t="array" ref="K8159">ROUND(IF(C8159="Beer",SUM(LOOKUP(2,1/(SRP!$B$7:$B$9&lt;=E8159)/(SRP!$C$7:$C$9&gt;=E8159),SRP!$D$7:$D$9)*(G8159/100)*(E8159/1000)),IF(C8159="Spirits",SUM(LOOKUP(2,1/(SRP!$B$2:$B$6&lt;=E8159)/(SRP!$C$2:$C$6&gt;=E8159),SRP!$D$2:$D$6)*(G8159/100)*(E8159/1000)),IF(AND(C8159="Wine",D8159="Fortified Wines"),SUM(LOOKUP(2,1/(SRP!$B$20:$B$23&lt;=E8159)/(SRP!$C$20:$C$23&gt;=E8159),SRP!$D$20:$D$23)*(G8159/100)*(E8159/1000)),IF(C8159="Wine",SUM(LOOKUP(2,1/(SRP!$B$15:$B$19&lt;=E8159)/(SRP!$C$15:$C$19&gt;=E8159),SRP!$D$15:$D$19)*(G8159/100)*(E8159/1000)),IF(C8159="Ready to Drink",SUM(LOOKUP(2,1/(SRP!$B$10:$B$14&lt;=E8159)/(SRP!$C$10:$C$14&gt;=E8159),SRP!$D$10:$D$14)*(G8159/100)*(E8159/1000)),0))))),2)</f>
        <v>14.87</v>
      </c>
    </row>
    <row r="8160" spans="1:11" x14ac:dyDescent="0.35">
      <c r="A8160" s="2">
        <v>60251</v>
      </c>
      <c r="B8160" s="76" t="s">
        <v>6603</v>
      </c>
      <c r="C8160" s="76" t="s">
        <v>287</v>
      </c>
      <c r="D8160" s="76" t="s">
        <v>5313</v>
      </c>
      <c r="E8160" s="76">
        <v>473</v>
      </c>
      <c r="F8160" s="76">
        <v>24</v>
      </c>
      <c r="G8160" s="77">
        <v>5.2</v>
      </c>
      <c r="H8160" s="76" t="s">
        <v>5562</v>
      </c>
      <c r="I8160" s="77">
        <v>3.9</v>
      </c>
      <c r="J8160" s="2">
        <v>1</v>
      </c>
      <c r="K8160" s="119" cm="1">
        <f t="array" ref="K8160">ROUND(IF(C8160="Beer",SUM(LOOKUP(2,1/(SRP!$B$7:$B$9&lt;=E8160)/(SRP!$C$7:$C$9&gt;=E8160),SRP!$D$7:$D$9)*(G8160/100)*(E8160/1000)),IF(C8160="Spirits",SUM(LOOKUP(2,1/(SRP!$B$2:$B$6&lt;=E8160)/(SRP!$C$2:$C$6&gt;=E8160),SRP!$D$2:$D$6)*(G8160/100)*(E8160/1000)),IF(AND(C8160="Wine",D8160="Fortified Wines"),SUM(LOOKUP(2,1/(SRP!$B$20:$B$23&lt;=E8160)/(SRP!$C$20:$C$23&gt;=E8160),SRP!$D$20:$D$23)*(G8160/100)*(E8160/1000)),IF(C8160="Wine",SUM(LOOKUP(2,1/(SRP!$B$15:$B$19&lt;=E8160)/(SRP!$C$15:$C$19&gt;=E8160),SRP!$D$15:$D$19)*(G8160/100)*(E8160/1000)),IF(C8160="Ready to Drink",SUM(LOOKUP(2,1/(SRP!$B$10:$B$14&lt;=E8160)/(SRP!$C$10:$C$14&gt;=E8160),SRP!$D$10:$D$14)*(G8160/100)*(E8160/1000)),0))))),2)</f>
        <v>1.72</v>
      </c>
    </row>
    <row r="8161" spans="1:11" x14ac:dyDescent="0.35">
      <c r="A8161" s="2">
        <v>60251</v>
      </c>
      <c r="B8161" s="76" t="s">
        <v>6603</v>
      </c>
      <c r="C8161" s="76" t="s">
        <v>287</v>
      </c>
      <c r="D8161" s="76" t="s">
        <v>5313</v>
      </c>
      <c r="E8161" s="76">
        <v>473</v>
      </c>
      <c r="F8161" s="76">
        <v>24</v>
      </c>
      <c r="G8161" s="77">
        <v>5.2</v>
      </c>
      <c r="H8161" s="76" t="s">
        <v>5562</v>
      </c>
      <c r="I8161" s="77">
        <v>3.9</v>
      </c>
      <c r="J8161" s="2">
        <v>1</v>
      </c>
      <c r="K8161" s="119" cm="1">
        <f t="array" ref="K8161">ROUND(IF(C8161="Beer",SUM(LOOKUP(2,1/(SRP!$B$7:$B$9&lt;=E8161)/(SRP!$C$7:$C$9&gt;=E8161),SRP!$D$7:$D$9)*(G8161/100)*(E8161/1000)),IF(C8161="Spirits",SUM(LOOKUP(2,1/(SRP!$B$2:$B$6&lt;=E8161)/(SRP!$C$2:$C$6&gt;=E8161),SRP!$D$2:$D$6)*(G8161/100)*(E8161/1000)),IF(AND(C8161="Wine",D8161="Fortified Wines"),SUM(LOOKUP(2,1/(SRP!$B$20:$B$23&lt;=E8161)/(SRP!$C$20:$C$23&gt;=E8161),SRP!$D$20:$D$23)*(G8161/100)*(E8161/1000)),IF(C8161="Wine",SUM(LOOKUP(2,1/(SRP!$B$15:$B$19&lt;=E8161)/(SRP!$C$15:$C$19&gt;=E8161),SRP!$D$15:$D$19)*(G8161/100)*(E8161/1000)),IF(C8161="Ready to Drink",SUM(LOOKUP(2,1/(SRP!$B$10:$B$14&lt;=E8161)/(SRP!$C$10:$C$14&gt;=E8161),SRP!$D$10:$D$14)*(G8161/100)*(E8161/1000)),0))))),2)</f>
        <v>1.72</v>
      </c>
    </row>
    <row r="8162" spans="1:11" x14ac:dyDescent="0.35">
      <c r="A8162" s="2">
        <v>60252</v>
      </c>
      <c r="B8162" s="76" t="s">
        <v>6604</v>
      </c>
      <c r="C8162" s="76" t="s">
        <v>287</v>
      </c>
      <c r="D8162" s="76" t="s">
        <v>5230</v>
      </c>
      <c r="E8162" s="76">
        <v>473</v>
      </c>
      <c r="F8162" s="76">
        <v>24</v>
      </c>
      <c r="G8162" s="77">
        <v>4.8</v>
      </c>
      <c r="H8162" s="76" t="s">
        <v>3370</v>
      </c>
      <c r="I8162" s="77">
        <v>3.49</v>
      </c>
      <c r="J8162" s="2">
        <v>1</v>
      </c>
      <c r="K8162" s="119" cm="1">
        <f t="array" ref="K8162">ROUND(IF(C8162="Beer",SUM(LOOKUP(2,1/(SRP!$B$7:$B$9&lt;=E8162)/(SRP!$C$7:$C$9&gt;=E8162),SRP!$D$7:$D$9)*(G8162/100)*(E8162/1000)),IF(C8162="Spirits",SUM(LOOKUP(2,1/(SRP!$B$2:$B$6&lt;=E8162)/(SRP!$C$2:$C$6&gt;=E8162),SRP!$D$2:$D$6)*(G8162/100)*(E8162/1000)),IF(AND(C8162="Wine",D8162="Fortified Wines"),SUM(LOOKUP(2,1/(SRP!$B$20:$B$23&lt;=E8162)/(SRP!$C$20:$C$23&gt;=E8162),SRP!$D$20:$D$23)*(G8162/100)*(E8162/1000)),IF(C8162="Wine",SUM(LOOKUP(2,1/(SRP!$B$15:$B$19&lt;=E8162)/(SRP!$C$15:$C$19&gt;=E8162),SRP!$D$15:$D$19)*(G8162/100)*(E8162/1000)),IF(C8162="Ready to Drink",SUM(LOOKUP(2,1/(SRP!$B$10:$B$14&lt;=E8162)/(SRP!$C$10:$C$14&gt;=E8162),SRP!$D$10:$D$14)*(G8162/100)*(E8162/1000)),0))))),2)</f>
        <v>1.58</v>
      </c>
    </row>
    <row r="8163" spans="1:11" x14ac:dyDescent="0.35">
      <c r="A8163" s="2">
        <v>60252</v>
      </c>
      <c r="B8163" s="76" t="s">
        <v>6604</v>
      </c>
      <c r="C8163" s="76" t="s">
        <v>287</v>
      </c>
      <c r="D8163" s="76" t="s">
        <v>5230</v>
      </c>
      <c r="E8163" s="76">
        <v>473</v>
      </c>
      <c r="F8163" s="76">
        <v>24</v>
      </c>
      <c r="G8163" s="77">
        <v>4.8</v>
      </c>
      <c r="H8163" s="76" t="s">
        <v>3370</v>
      </c>
      <c r="I8163" s="77">
        <v>3.49</v>
      </c>
      <c r="J8163" s="2">
        <v>1</v>
      </c>
      <c r="K8163" s="119" cm="1">
        <f t="array" ref="K8163">ROUND(IF(C8163="Beer",SUM(LOOKUP(2,1/(SRP!$B$7:$B$9&lt;=E8163)/(SRP!$C$7:$C$9&gt;=E8163),SRP!$D$7:$D$9)*(G8163/100)*(E8163/1000)),IF(C8163="Spirits",SUM(LOOKUP(2,1/(SRP!$B$2:$B$6&lt;=E8163)/(SRP!$C$2:$C$6&gt;=E8163),SRP!$D$2:$D$6)*(G8163/100)*(E8163/1000)),IF(AND(C8163="Wine",D8163="Fortified Wines"),SUM(LOOKUP(2,1/(SRP!$B$20:$B$23&lt;=E8163)/(SRP!$C$20:$C$23&gt;=E8163),SRP!$D$20:$D$23)*(G8163/100)*(E8163/1000)),IF(C8163="Wine",SUM(LOOKUP(2,1/(SRP!$B$15:$B$19&lt;=E8163)/(SRP!$C$15:$C$19&gt;=E8163),SRP!$D$15:$D$19)*(G8163/100)*(E8163/1000)),IF(C8163="Ready to Drink",SUM(LOOKUP(2,1/(SRP!$B$10:$B$14&lt;=E8163)/(SRP!$C$10:$C$14&gt;=E8163),SRP!$D$10:$D$14)*(G8163/100)*(E8163/1000)),0))))),2)</f>
        <v>1.58</v>
      </c>
    </row>
    <row r="8164" spans="1:11" x14ac:dyDescent="0.35">
      <c r="A8164" s="2">
        <v>60278</v>
      </c>
      <c r="B8164" s="76" t="s">
        <v>6605</v>
      </c>
      <c r="C8164" s="76" t="s">
        <v>285</v>
      </c>
      <c r="D8164" s="76" t="s">
        <v>5315</v>
      </c>
      <c r="E8164" s="76">
        <v>375</v>
      </c>
      <c r="F8164" s="76">
        <v>12</v>
      </c>
      <c r="G8164" s="77">
        <v>20</v>
      </c>
      <c r="H8164" s="76" t="s">
        <v>6694</v>
      </c>
      <c r="I8164" s="77">
        <v>20.49</v>
      </c>
      <c r="J8164" s="2">
        <v>1</v>
      </c>
      <c r="K8164" s="119" cm="1">
        <f t="array" ref="K8164">ROUND(IF(C8164="Beer",SUM(LOOKUP(2,1/(SRP!$B$7:$B$9&lt;=E8164)/(SRP!$C$7:$C$9&gt;=E8164),SRP!$D$7:$D$9)*(G8164/100)*(E8164/1000)),IF(C8164="Spirits",SUM(LOOKUP(2,1/(SRP!$B$2:$B$6&lt;=E8164)/(SRP!$C$2:$C$6&gt;=E8164),SRP!$D$2:$D$6)*(G8164/100)*(E8164/1000)),IF(AND(C8164="Wine",D8164="Fortified Wines"),SUM(LOOKUP(2,1/(SRP!$B$20:$B$23&lt;=E8164)/(SRP!$C$20:$C$23&gt;=E8164),SRP!$D$20:$D$23)*(G8164/100)*(E8164/1000)),IF(C8164="Wine",SUM(LOOKUP(2,1/(SRP!$B$15:$B$19&lt;=E8164)/(SRP!$C$15:$C$19&gt;=E8164),SRP!$D$15:$D$19)*(G8164/100)*(E8164/1000)),IF(C8164="Ready to Drink",SUM(LOOKUP(2,1/(SRP!$B$10:$B$14&lt;=E8164)/(SRP!$C$10:$C$14&gt;=E8164),SRP!$D$10:$D$14)*(G8164/100)*(E8164/1000)),0))))),2)</f>
        <v>5.95</v>
      </c>
    </row>
    <row r="8165" spans="1:11" x14ac:dyDescent="0.35">
      <c r="A8165" s="2">
        <v>60279</v>
      </c>
      <c r="B8165" s="76" t="s">
        <v>6606</v>
      </c>
      <c r="C8165" s="76" t="s">
        <v>286</v>
      </c>
      <c r="D8165" s="76" t="s">
        <v>5236</v>
      </c>
      <c r="E8165" s="76">
        <v>750</v>
      </c>
      <c r="F8165" s="76">
        <v>12</v>
      </c>
      <c r="G8165" s="77">
        <v>14</v>
      </c>
      <c r="H8165" s="76" t="s">
        <v>3302</v>
      </c>
      <c r="I8165" s="77">
        <v>29.99</v>
      </c>
      <c r="J8165" s="2">
        <v>1</v>
      </c>
      <c r="K8165" s="119" cm="1">
        <f t="array" ref="K8165">ROUND(IF(C8165="Beer",SUM(LOOKUP(2,1/(SRP!$B$7:$B$9&lt;=E8165)/(SRP!$C$7:$C$9&gt;=E8165),SRP!$D$7:$D$9)*(G8165/100)*(E8165/1000)),IF(C8165="Spirits",SUM(LOOKUP(2,1/(SRP!$B$2:$B$6&lt;=E8165)/(SRP!$C$2:$C$6&gt;=E8165),SRP!$D$2:$D$6)*(G8165/100)*(E8165/1000)),IF(AND(C8165="Wine",D8165="Fortified Wines"),SUM(LOOKUP(2,1/(SRP!$B$20:$B$23&lt;=E8165)/(SRP!$C$20:$C$23&gt;=E8165),SRP!$D$20:$D$23)*(G8165/100)*(E8165/1000)),IF(C8165="Wine",SUM(LOOKUP(2,1/(SRP!$B$15:$B$19&lt;=E8165)/(SRP!$C$15:$C$19&gt;=E8165),SRP!$D$15:$D$19)*(G8165/100)*(E8165/1000)),IF(C8165="Ready to Drink",SUM(LOOKUP(2,1/(SRP!$B$10:$B$14&lt;=E8165)/(SRP!$C$10:$C$14&gt;=E8165),SRP!$D$10:$D$14)*(G8165/100)*(E8165/1000)),0))))),2)</f>
        <v>7.33</v>
      </c>
    </row>
    <row r="8166" spans="1:11" x14ac:dyDescent="0.35">
      <c r="A8166" s="2">
        <v>60293</v>
      </c>
      <c r="B8166" s="76" t="s">
        <v>6607</v>
      </c>
      <c r="C8166" s="76" t="s">
        <v>287</v>
      </c>
      <c r="D8166" s="76" t="s">
        <v>5240</v>
      </c>
      <c r="E8166" s="76">
        <v>11352</v>
      </c>
      <c r="F8166" s="76">
        <v>1</v>
      </c>
      <c r="G8166" s="77">
        <v>6.5</v>
      </c>
      <c r="H8166" s="76" t="s">
        <v>3374</v>
      </c>
      <c r="I8166" s="77">
        <v>107.76</v>
      </c>
      <c r="J8166" s="2">
        <v>24</v>
      </c>
      <c r="K8166" s="119" cm="1">
        <f t="array" ref="K8166">ROUND(IF(C8166="Beer",SUM(LOOKUP(2,1/(SRP!$B$7:$B$9&lt;=E8166)/(SRP!$C$7:$C$9&gt;=E8166),SRP!$D$7:$D$9)*(G8166/100)*(E8166/1000)),IF(C8166="Spirits",SUM(LOOKUP(2,1/(SRP!$B$2:$B$6&lt;=E8166)/(SRP!$C$2:$C$6&gt;=E8166),SRP!$D$2:$D$6)*(G8166/100)*(E8166/1000)),IF(AND(C8166="Wine",D8166="Fortified Wines"),SUM(LOOKUP(2,1/(SRP!$B$20:$B$23&lt;=E8166)/(SRP!$C$20:$C$23&gt;=E8166),SRP!$D$20:$D$23)*(G8166/100)*(E8166/1000)),IF(C8166="Wine",SUM(LOOKUP(2,1/(SRP!$B$15:$B$19&lt;=E8166)/(SRP!$C$15:$C$19&gt;=E8166),SRP!$D$15:$D$19)*(G8166/100)*(E8166/1000)),IF(C8166="Ready to Drink",SUM(LOOKUP(2,1/(SRP!$B$10:$B$14&lt;=E8166)/(SRP!$C$10:$C$14&gt;=E8166),SRP!$D$10:$D$14)*(G8166/100)*(E8166/1000)),0))))),2)</f>
        <v>46.79</v>
      </c>
    </row>
    <row r="8167" spans="1:11" x14ac:dyDescent="0.35">
      <c r="A8167" s="2">
        <v>60293</v>
      </c>
      <c r="B8167" s="76" t="s">
        <v>6607</v>
      </c>
      <c r="C8167" s="76" t="s">
        <v>287</v>
      </c>
      <c r="D8167" s="76" t="s">
        <v>5240</v>
      </c>
      <c r="E8167" s="76">
        <v>11352</v>
      </c>
      <c r="F8167" s="76">
        <v>1</v>
      </c>
      <c r="G8167" s="77">
        <v>6.5</v>
      </c>
      <c r="H8167" s="76" t="s">
        <v>3374</v>
      </c>
      <c r="I8167" s="77">
        <v>107.76</v>
      </c>
      <c r="J8167" s="2">
        <v>24</v>
      </c>
      <c r="K8167" s="119" cm="1">
        <f t="array" ref="K8167">ROUND(IF(C8167="Beer",SUM(LOOKUP(2,1/(SRP!$B$7:$B$9&lt;=E8167)/(SRP!$C$7:$C$9&gt;=E8167),SRP!$D$7:$D$9)*(G8167/100)*(E8167/1000)),IF(C8167="Spirits",SUM(LOOKUP(2,1/(SRP!$B$2:$B$6&lt;=E8167)/(SRP!$C$2:$C$6&gt;=E8167),SRP!$D$2:$D$6)*(G8167/100)*(E8167/1000)),IF(AND(C8167="Wine",D8167="Fortified Wines"),SUM(LOOKUP(2,1/(SRP!$B$20:$B$23&lt;=E8167)/(SRP!$C$20:$C$23&gt;=E8167),SRP!$D$20:$D$23)*(G8167/100)*(E8167/1000)),IF(C8167="Wine",SUM(LOOKUP(2,1/(SRP!$B$15:$B$19&lt;=E8167)/(SRP!$C$15:$C$19&gt;=E8167),SRP!$D$15:$D$19)*(G8167/100)*(E8167/1000)),IF(C8167="Ready to Drink",SUM(LOOKUP(2,1/(SRP!$B$10:$B$14&lt;=E8167)/(SRP!$C$10:$C$14&gt;=E8167),SRP!$D$10:$D$14)*(G8167/100)*(E8167/1000)),0))))),2)</f>
        <v>46.79</v>
      </c>
    </row>
    <row r="8168" spans="1:11" x14ac:dyDescent="0.35">
      <c r="A8168" s="2">
        <v>60302</v>
      </c>
      <c r="B8168" s="76" t="s">
        <v>6608</v>
      </c>
      <c r="C8168" s="76" t="s">
        <v>285</v>
      </c>
      <c r="D8168" s="76" t="s">
        <v>5303</v>
      </c>
      <c r="E8168" s="76">
        <v>100</v>
      </c>
      <c r="F8168" s="76">
        <v>70</v>
      </c>
      <c r="G8168" s="77">
        <v>25.5</v>
      </c>
      <c r="H8168" s="76" t="s">
        <v>3345</v>
      </c>
      <c r="I8168" s="77">
        <v>4.0999999999999996</v>
      </c>
      <c r="J8168" s="2">
        <v>1</v>
      </c>
      <c r="K8168" s="119" cm="1">
        <f t="array" ref="K8168">ROUND(IF(C8168="Beer",SUM(LOOKUP(2,1/(SRP!$B$7:$B$9&lt;=E8168)/(SRP!$C$7:$C$9&gt;=E8168),SRP!$D$7:$D$9)*(G8168/100)*(E8168/1000)),IF(C8168="Spirits",SUM(LOOKUP(2,1/(SRP!$B$2:$B$6&lt;=E8168)/(SRP!$C$2:$C$6&gt;=E8168),SRP!$D$2:$D$6)*(G8168/100)*(E8168/1000)),IF(AND(C8168="Wine",D8168="Fortified Wines"),SUM(LOOKUP(2,1/(SRP!$B$20:$B$23&lt;=E8168)/(SRP!$C$20:$C$23&gt;=E8168),SRP!$D$20:$D$23)*(G8168/100)*(E8168/1000)),IF(C8168="Wine",SUM(LOOKUP(2,1/(SRP!$B$15:$B$19&lt;=E8168)/(SRP!$C$15:$C$19&gt;=E8168),SRP!$D$15:$D$19)*(G8168/100)*(E8168/1000)),IF(C8168="Ready to Drink",SUM(LOOKUP(2,1/(SRP!$B$10:$B$14&lt;=E8168)/(SRP!$C$10:$C$14&gt;=E8168),SRP!$D$10:$D$14)*(G8168/100)*(E8168/1000)),0))))),2)</f>
        <v>2.4300000000000002</v>
      </c>
    </row>
    <row r="8169" spans="1:11" x14ac:dyDescent="0.35">
      <c r="A8169" s="2">
        <v>60303</v>
      </c>
      <c r="B8169" s="76" t="s">
        <v>6609</v>
      </c>
      <c r="C8169" s="76" t="s">
        <v>287</v>
      </c>
      <c r="D8169" s="76" t="s">
        <v>5230</v>
      </c>
      <c r="E8169" s="76">
        <v>4260</v>
      </c>
      <c r="F8169" s="76">
        <v>1</v>
      </c>
      <c r="G8169" s="77">
        <v>5</v>
      </c>
      <c r="H8169" s="76" t="s">
        <v>3326</v>
      </c>
      <c r="I8169" s="77">
        <v>30.99</v>
      </c>
      <c r="J8169" s="2">
        <v>12</v>
      </c>
      <c r="K8169" s="119" cm="1">
        <f t="array" ref="K8169">ROUND(IF(C8169="Beer",SUM(LOOKUP(2,1/(SRP!$B$7:$B$9&lt;=E8169)/(SRP!$C$7:$C$9&gt;=E8169),SRP!$D$7:$D$9)*(G8169/100)*(E8169/1000)),IF(C8169="Spirits",SUM(LOOKUP(2,1/(SRP!$B$2:$B$6&lt;=E8169)/(SRP!$C$2:$C$6&gt;=E8169),SRP!$D$2:$D$6)*(G8169/100)*(E8169/1000)),IF(AND(C8169="Wine",D8169="Fortified Wines"),SUM(LOOKUP(2,1/(SRP!$B$20:$B$23&lt;=E8169)/(SRP!$C$20:$C$23&gt;=E8169),SRP!$D$20:$D$23)*(G8169/100)*(E8169/1000)),IF(C8169="Wine",SUM(LOOKUP(2,1/(SRP!$B$15:$B$19&lt;=E8169)/(SRP!$C$15:$C$19&gt;=E8169),SRP!$D$15:$D$19)*(G8169/100)*(E8169/1000)),IF(C8169="Ready to Drink",SUM(LOOKUP(2,1/(SRP!$B$10:$B$14&lt;=E8169)/(SRP!$C$10:$C$14&gt;=E8169),SRP!$D$10:$D$14)*(G8169/100)*(E8169/1000)),0))))),2)</f>
        <v>14.87</v>
      </c>
    </row>
    <row r="8170" spans="1:11" x14ac:dyDescent="0.35">
      <c r="A8170" s="2">
        <v>60303</v>
      </c>
      <c r="B8170" s="76" t="s">
        <v>6609</v>
      </c>
      <c r="C8170" s="76" t="s">
        <v>287</v>
      </c>
      <c r="D8170" s="76" t="s">
        <v>5230</v>
      </c>
      <c r="E8170" s="76">
        <v>4260</v>
      </c>
      <c r="F8170" s="76">
        <v>1</v>
      </c>
      <c r="G8170" s="77">
        <v>5</v>
      </c>
      <c r="H8170" s="76" t="s">
        <v>3326</v>
      </c>
      <c r="I8170" s="77">
        <v>30.99</v>
      </c>
      <c r="J8170" s="2">
        <v>12</v>
      </c>
      <c r="K8170" s="119" cm="1">
        <f t="array" ref="K8170">ROUND(IF(C8170="Beer",SUM(LOOKUP(2,1/(SRP!$B$7:$B$9&lt;=E8170)/(SRP!$C$7:$C$9&gt;=E8170),SRP!$D$7:$D$9)*(G8170/100)*(E8170/1000)),IF(C8170="Spirits",SUM(LOOKUP(2,1/(SRP!$B$2:$B$6&lt;=E8170)/(SRP!$C$2:$C$6&gt;=E8170),SRP!$D$2:$D$6)*(G8170/100)*(E8170/1000)),IF(AND(C8170="Wine",D8170="Fortified Wines"),SUM(LOOKUP(2,1/(SRP!$B$20:$B$23&lt;=E8170)/(SRP!$C$20:$C$23&gt;=E8170),SRP!$D$20:$D$23)*(G8170/100)*(E8170/1000)),IF(C8170="Wine",SUM(LOOKUP(2,1/(SRP!$B$15:$B$19&lt;=E8170)/(SRP!$C$15:$C$19&gt;=E8170),SRP!$D$15:$D$19)*(G8170/100)*(E8170/1000)),IF(C8170="Ready to Drink",SUM(LOOKUP(2,1/(SRP!$B$10:$B$14&lt;=E8170)/(SRP!$C$10:$C$14&gt;=E8170),SRP!$D$10:$D$14)*(G8170/100)*(E8170/1000)),0))))),2)</f>
        <v>14.87</v>
      </c>
    </row>
    <row r="8171" spans="1:11" x14ac:dyDescent="0.35">
      <c r="A8171" s="2">
        <v>60305</v>
      </c>
      <c r="B8171" s="76" t="s">
        <v>6610</v>
      </c>
      <c r="C8171" s="76" t="s">
        <v>285</v>
      </c>
      <c r="D8171" s="76" t="s">
        <v>5319</v>
      </c>
      <c r="E8171" s="76">
        <v>100</v>
      </c>
      <c r="F8171" s="76">
        <v>70</v>
      </c>
      <c r="G8171" s="77">
        <v>20</v>
      </c>
      <c r="H8171" s="76" t="s">
        <v>3345</v>
      </c>
      <c r="I8171" s="77">
        <v>4.0999999999999996</v>
      </c>
      <c r="J8171" s="2">
        <v>1</v>
      </c>
      <c r="K8171" s="119" cm="1">
        <f t="array" ref="K8171">ROUND(IF(C8171="Beer",SUM(LOOKUP(2,1/(SRP!$B$7:$B$9&lt;=E8171)/(SRP!$C$7:$C$9&gt;=E8171),SRP!$D$7:$D$9)*(G8171/100)*(E8171/1000)),IF(C8171="Spirits",SUM(LOOKUP(2,1/(SRP!$B$2:$B$6&lt;=E8171)/(SRP!$C$2:$C$6&gt;=E8171),SRP!$D$2:$D$6)*(G8171/100)*(E8171/1000)),IF(AND(C8171="Wine",D8171="Fortified Wines"),SUM(LOOKUP(2,1/(SRP!$B$20:$B$23&lt;=E8171)/(SRP!$C$20:$C$23&gt;=E8171),SRP!$D$20:$D$23)*(G8171/100)*(E8171/1000)),IF(C8171="Wine",SUM(LOOKUP(2,1/(SRP!$B$15:$B$19&lt;=E8171)/(SRP!$C$15:$C$19&gt;=E8171),SRP!$D$15:$D$19)*(G8171/100)*(E8171/1000)),IF(C8171="Ready to Drink",SUM(LOOKUP(2,1/(SRP!$B$10:$B$14&lt;=E8171)/(SRP!$C$10:$C$14&gt;=E8171),SRP!$D$10:$D$14)*(G8171/100)*(E8171/1000)),0))))),2)</f>
        <v>1.9</v>
      </c>
    </row>
    <row r="8172" spans="1:11" x14ac:dyDescent="0.35">
      <c r="A8172" s="2">
        <v>60306</v>
      </c>
      <c r="B8172" s="76" t="s">
        <v>6611</v>
      </c>
      <c r="C8172" s="76" t="s">
        <v>287</v>
      </c>
      <c r="D8172" s="76" t="s">
        <v>5230</v>
      </c>
      <c r="E8172" s="76">
        <v>4615</v>
      </c>
      <c r="F8172" s="76">
        <v>1</v>
      </c>
      <c r="G8172" s="77">
        <v>5</v>
      </c>
      <c r="H8172" s="76" t="s">
        <v>3376</v>
      </c>
      <c r="I8172" s="77">
        <v>27.94</v>
      </c>
      <c r="J8172" s="2">
        <v>13</v>
      </c>
      <c r="K8172" s="119" cm="1">
        <f t="array" ref="K8172">ROUND(IF(C8172="Beer",SUM(LOOKUP(2,1/(SRP!$B$7:$B$9&lt;=E8172)/(SRP!$C$7:$C$9&gt;=E8172),SRP!$D$7:$D$9)*(G8172/100)*(E8172/1000)),IF(C8172="Spirits",SUM(LOOKUP(2,1/(SRP!$B$2:$B$6&lt;=E8172)/(SRP!$C$2:$C$6&gt;=E8172),SRP!$D$2:$D$6)*(G8172/100)*(E8172/1000)),IF(AND(C8172="Wine",D8172="Fortified Wines"),SUM(LOOKUP(2,1/(SRP!$B$20:$B$23&lt;=E8172)/(SRP!$C$20:$C$23&gt;=E8172),SRP!$D$20:$D$23)*(G8172/100)*(E8172/1000)),IF(C8172="Wine",SUM(LOOKUP(2,1/(SRP!$B$15:$B$19&lt;=E8172)/(SRP!$C$15:$C$19&gt;=E8172),SRP!$D$15:$D$19)*(G8172/100)*(E8172/1000)),IF(C8172="Ready to Drink",SUM(LOOKUP(2,1/(SRP!$B$10:$B$14&lt;=E8172)/(SRP!$C$10:$C$14&gt;=E8172),SRP!$D$10:$D$14)*(G8172/100)*(E8172/1000)),0))))),2)</f>
        <v>16.11</v>
      </c>
    </row>
    <row r="8173" spans="1:11" x14ac:dyDescent="0.35">
      <c r="A8173" s="2">
        <v>60306</v>
      </c>
      <c r="B8173" s="76" t="s">
        <v>6611</v>
      </c>
      <c r="C8173" s="76" t="s">
        <v>287</v>
      </c>
      <c r="D8173" s="76" t="s">
        <v>5230</v>
      </c>
      <c r="E8173" s="76">
        <v>4615</v>
      </c>
      <c r="F8173" s="76">
        <v>1</v>
      </c>
      <c r="G8173" s="77">
        <v>5</v>
      </c>
      <c r="H8173" s="76" t="s">
        <v>3376</v>
      </c>
      <c r="I8173" s="77">
        <v>27.94</v>
      </c>
      <c r="J8173" s="2">
        <v>13</v>
      </c>
      <c r="K8173" s="119" cm="1">
        <f t="array" ref="K8173">ROUND(IF(C8173="Beer",SUM(LOOKUP(2,1/(SRP!$B$7:$B$9&lt;=E8173)/(SRP!$C$7:$C$9&gt;=E8173),SRP!$D$7:$D$9)*(G8173/100)*(E8173/1000)),IF(C8173="Spirits",SUM(LOOKUP(2,1/(SRP!$B$2:$B$6&lt;=E8173)/(SRP!$C$2:$C$6&gt;=E8173),SRP!$D$2:$D$6)*(G8173/100)*(E8173/1000)),IF(AND(C8173="Wine",D8173="Fortified Wines"),SUM(LOOKUP(2,1/(SRP!$B$20:$B$23&lt;=E8173)/(SRP!$C$20:$C$23&gt;=E8173),SRP!$D$20:$D$23)*(G8173/100)*(E8173/1000)),IF(C8173="Wine",SUM(LOOKUP(2,1/(SRP!$B$15:$B$19&lt;=E8173)/(SRP!$C$15:$C$19&gt;=E8173),SRP!$D$15:$D$19)*(G8173/100)*(E8173/1000)),IF(C8173="Ready to Drink",SUM(LOOKUP(2,1/(SRP!$B$10:$B$14&lt;=E8173)/(SRP!$C$10:$C$14&gt;=E8173),SRP!$D$10:$D$14)*(G8173/100)*(E8173/1000)),0))))),2)</f>
        <v>16.11</v>
      </c>
    </row>
    <row r="8174" spans="1:11" x14ac:dyDescent="0.35">
      <c r="A8174" s="2">
        <v>60307</v>
      </c>
      <c r="B8174" s="76" t="s">
        <v>6612</v>
      </c>
      <c r="C8174" s="76" t="s">
        <v>285</v>
      </c>
      <c r="D8174" s="76" t="s">
        <v>5303</v>
      </c>
      <c r="E8174" s="76">
        <v>100</v>
      </c>
      <c r="F8174" s="76">
        <v>70</v>
      </c>
      <c r="G8174" s="77">
        <v>29.5</v>
      </c>
      <c r="H8174" s="76" t="s">
        <v>3345</v>
      </c>
      <c r="I8174" s="77">
        <v>4.0999999999999996</v>
      </c>
      <c r="J8174" s="2">
        <v>1</v>
      </c>
      <c r="K8174" s="119" cm="1">
        <f t="array" ref="K8174">ROUND(IF(C8174="Beer",SUM(LOOKUP(2,1/(SRP!$B$7:$B$9&lt;=E8174)/(SRP!$C$7:$C$9&gt;=E8174),SRP!$D$7:$D$9)*(G8174/100)*(E8174/1000)),IF(C8174="Spirits",SUM(LOOKUP(2,1/(SRP!$B$2:$B$6&lt;=E8174)/(SRP!$C$2:$C$6&gt;=E8174),SRP!$D$2:$D$6)*(G8174/100)*(E8174/1000)),IF(AND(C8174="Wine",D8174="Fortified Wines"),SUM(LOOKUP(2,1/(SRP!$B$20:$B$23&lt;=E8174)/(SRP!$C$20:$C$23&gt;=E8174),SRP!$D$20:$D$23)*(G8174/100)*(E8174/1000)),IF(C8174="Wine",SUM(LOOKUP(2,1/(SRP!$B$15:$B$19&lt;=E8174)/(SRP!$C$15:$C$19&gt;=E8174),SRP!$D$15:$D$19)*(G8174/100)*(E8174/1000)),IF(C8174="Ready to Drink",SUM(LOOKUP(2,1/(SRP!$B$10:$B$14&lt;=E8174)/(SRP!$C$10:$C$14&gt;=E8174),SRP!$D$10:$D$14)*(G8174/100)*(E8174/1000)),0))))),2)</f>
        <v>2.81</v>
      </c>
    </row>
    <row r="8175" spans="1:11" x14ac:dyDescent="0.35">
      <c r="A8175" s="2">
        <v>60308</v>
      </c>
      <c r="B8175" s="76" t="s">
        <v>6613</v>
      </c>
      <c r="C8175" s="76" t="s">
        <v>5938</v>
      </c>
      <c r="D8175" s="76" t="s">
        <v>5283</v>
      </c>
      <c r="E8175" s="76">
        <v>2130</v>
      </c>
      <c r="F8175" s="76">
        <v>4</v>
      </c>
      <c r="G8175" s="77">
        <v>6.9</v>
      </c>
      <c r="H8175" s="76" t="s">
        <v>6870</v>
      </c>
      <c r="I8175" s="77">
        <v>16.989999999999998</v>
      </c>
      <c r="J8175" s="2">
        <v>6</v>
      </c>
      <c r="K8175" s="119" cm="1">
        <f t="array" ref="K8175">ROUND(IF(C8175="Beer",SUM(LOOKUP(2,1/(SRP!$B$7:$B$9&lt;=E8175)/(SRP!$C$7:$C$9&gt;=E8175),SRP!$D$7:$D$9)*(G8175/100)*(E8175/1000)),IF(C8175="Spirits",SUM(LOOKUP(2,1/(SRP!$B$2:$B$6&lt;=E8175)/(SRP!$C$2:$C$6&gt;=E8175),SRP!$D$2:$D$6)*(G8175/100)*(E8175/1000)),IF(AND(C8175="Wine",D8175="Fortified Wines"),SUM(LOOKUP(2,1/(SRP!$B$20:$B$23&lt;=E8175)/(SRP!$C$20:$C$23&gt;=E8175),SRP!$D$20:$D$23)*(G8175/100)*(E8175/1000)),IF(C8175="Wine",SUM(LOOKUP(2,1/(SRP!$B$15:$B$19&lt;=E8175)/(SRP!$C$15:$C$19&gt;=E8175),SRP!$D$15:$D$19)*(G8175/100)*(E8175/1000)),IF(C8175="Ready to Drink",SUM(LOOKUP(2,1/(SRP!$B$10:$B$14&lt;=E8175)/(SRP!$C$10:$C$14&gt;=E8175),SRP!$D$10:$D$14)*(G8175/100)*(E8175/1000)),0))))),2)</f>
        <v>10.26</v>
      </c>
    </row>
    <row r="8176" spans="1:11" x14ac:dyDescent="0.35">
      <c r="A8176" s="2">
        <v>60308</v>
      </c>
      <c r="B8176" s="76" t="s">
        <v>6613</v>
      </c>
      <c r="C8176" s="76" t="s">
        <v>5938</v>
      </c>
      <c r="D8176" s="76" t="s">
        <v>5283</v>
      </c>
      <c r="E8176" s="76">
        <v>2130</v>
      </c>
      <c r="F8176" s="76">
        <v>4</v>
      </c>
      <c r="G8176" s="77">
        <v>6.9</v>
      </c>
      <c r="H8176" s="76" t="s">
        <v>6870</v>
      </c>
      <c r="I8176" s="77">
        <v>16.989999999999998</v>
      </c>
      <c r="J8176" s="2">
        <v>6</v>
      </c>
      <c r="K8176" s="119" cm="1">
        <f t="array" ref="K8176">ROUND(IF(C8176="Beer",SUM(LOOKUP(2,1/(SRP!$B$7:$B$9&lt;=E8176)/(SRP!$C$7:$C$9&gt;=E8176),SRP!$D$7:$D$9)*(G8176/100)*(E8176/1000)),IF(C8176="Spirits",SUM(LOOKUP(2,1/(SRP!$B$2:$B$6&lt;=E8176)/(SRP!$C$2:$C$6&gt;=E8176),SRP!$D$2:$D$6)*(G8176/100)*(E8176/1000)),IF(AND(C8176="Wine",D8176="Fortified Wines"),SUM(LOOKUP(2,1/(SRP!$B$20:$B$23&lt;=E8176)/(SRP!$C$20:$C$23&gt;=E8176),SRP!$D$20:$D$23)*(G8176/100)*(E8176/1000)),IF(C8176="Wine",SUM(LOOKUP(2,1/(SRP!$B$15:$B$19&lt;=E8176)/(SRP!$C$15:$C$19&gt;=E8176),SRP!$D$15:$D$19)*(G8176/100)*(E8176/1000)),IF(C8176="Ready to Drink",SUM(LOOKUP(2,1/(SRP!$B$10:$B$14&lt;=E8176)/(SRP!$C$10:$C$14&gt;=E8176),SRP!$D$10:$D$14)*(G8176/100)*(E8176/1000)),0))))),2)</f>
        <v>10.26</v>
      </c>
    </row>
    <row r="8177" spans="1:11" x14ac:dyDescent="0.35">
      <c r="A8177" s="2">
        <v>60310</v>
      </c>
      <c r="B8177" s="76" t="s">
        <v>6614</v>
      </c>
      <c r="C8177" s="76" t="s">
        <v>5938</v>
      </c>
      <c r="D8177" s="76" t="s">
        <v>5746</v>
      </c>
      <c r="E8177" s="76">
        <v>473</v>
      </c>
      <c r="F8177" s="76">
        <v>24</v>
      </c>
      <c r="G8177" s="77">
        <v>5</v>
      </c>
      <c r="H8177" s="76" t="s">
        <v>6870</v>
      </c>
      <c r="I8177" s="77">
        <v>3.79</v>
      </c>
      <c r="J8177" s="2">
        <v>1</v>
      </c>
      <c r="K8177" s="119" cm="1">
        <f t="array" ref="K8177">ROUND(IF(C8177="Beer",SUM(LOOKUP(2,1/(SRP!$B$7:$B$9&lt;=E8177)/(SRP!$C$7:$C$9&gt;=E8177),SRP!$D$7:$D$9)*(G8177/100)*(E8177/1000)),IF(C8177="Spirits",SUM(LOOKUP(2,1/(SRP!$B$2:$B$6&lt;=E8177)/(SRP!$C$2:$C$6&gt;=E8177),SRP!$D$2:$D$6)*(G8177/100)*(E8177/1000)),IF(AND(C8177="Wine",D8177="Fortified Wines"),SUM(LOOKUP(2,1/(SRP!$B$20:$B$23&lt;=E8177)/(SRP!$C$20:$C$23&gt;=E8177),SRP!$D$20:$D$23)*(G8177/100)*(E8177/1000)),IF(C8177="Wine",SUM(LOOKUP(2,1/(SRP!$B$15:$B$19&lt;=E8177)/(SRP!$C$15:$C$19&gt;=E8177),SRP!$D$15:$D$19)*(G8177/100)*(E8177/1000)),IF(C8177="Ready to Drink",SUM(LOOKUP(2,1/(SRP!$B$10:$B$14&lt;=E8177)/(SRP!$C$10:$C$14&gt;=E8177),SRP!$D$10:$D$14)*(G8177/100)*(E8177/1000)),0))))),2)</f>
        <v>1.75</v>
      </c>
    </row>
    <row r="8178" spans="1:11" x14ac:dyDescent="0.35">
      <c r="A8178" s="2">
        <v>60310</v>
      </c>
      <c r="B8178" s="76" t="s">
        <v>6614</v>
      </c>
      <c r="C8178" s="76" t="s">
        <v>5938</v>
      </c>
      <c r="D8178" s="76" t="s">
        <v>5746</v>
      </c>
      <c r="E8178" s="76">
        <v>473</v>
      </c>
      <c r="F8178" s="76">
        <v>24</v>
      </c>
      <c r="G8178" s="77">
        <v>5</v>
      </c>
      <c r="H8178" s="76" t="s">
        <v>6870</v>
      </c>
      <c r="I8178" s="77">
        <v>3.79</v>
      </c>
      <c r="J8178" s="2">
        <v>1</v>
      </c>
      <c r="K8178" s="119" cm="1">
        <f t="array" ref="K8178">ROUND(IF(C8178="Beer",SUM(LOOKUP(2,1/(SRP!$B$7:$B$9&lt;=E8178)/(SRP!$C$7:$C$9&gt;=E8178),SRP!$D$7:$D$9)*(G8178/100)*(E8178/1000)),IF(C8178="Spirits",SUM(LOOKUP(2,1/(SRP!$B$2:$B$6&lt;=E8178)/(SRP!$C$2:$C$6&gt;=E8178),SRP!$D$2:$D$6)*(G8178/100)*(E8178/1000)),IF(AND(C8178="Wine",D8178="Fortified Wines"),SUM(LOOKUP(2,1/(SRP!$B$20:$B$23&lt;=E8178)/(SRP!$C$20:$C$23&gt;=E8178),SRP!$D$20:$D$23)*(G8178/100)*(E8178/1000)),IF(C8178="Wine",SUM(LOOKUP(2,1/(SRP!$B$15:$B$19&lt;=E8178)/(SRP!$C$15:$C$19&gt;=E8178),SRP!$D$15:$D$19)*(G8178/100)*(E8178/1000)),IF(C8178="Ready to Drink",SUM(LOOKUP(2,1/(SRP!$B$10:$B$14&lt;=E8178)/(SRP!$C$10:$C$14&gt;=E8178),SRP!$D$10:$D$14)*(G8178/100)*(E8178/1000)),0))))),2)</f>
        <v>1.75</v>
      </c>
    </row>
    <row r="8179" spans="1:11" x14ac:dyDescent="0.35">
      <c r="A8179" s="2">
        <v>60331</v>
      </c>
      <c r="B8179" s="76" t="s">
        <v>6615</v>
      </c>
      <c r="C8179" s="76" t="s">
        <v>286</v>
      </c>
      <c r="D8179" s="76" t="s">
        <v>5239</v>
      </c>
      <c r="E8179" s="76">
        <v>750</v>
      </c>
      <c r="F8179" s="76">
        <v>12</v>
      </c>
      <c r="G8179" s="77">
        <v>13.5</v>
      </c>
      <c r="H8179" s="76" t="s">
        <v>3314</v>
      </c>
      <c r="I8179" s="77">
        <v>13.99</v>
      </c>
      <c r="J8179" s="2">
        <v>1</v>
      </c>
      <c r="K8179" s="119" cm="1">
        <f t="array" ref="K8179">ROUND(IF(C8179="Beer",SUM(LOOKUP(2,1/(SRP!$B$7:$B$9&lt;=E8179)/(SRP!$C$7:$C$9&gt;=E8179),SRP!$D$7:$D$9)*(G8179/100)*(E8179/1000)),IF(C8179="Spirits",SUM(LOOKUP(2,1/(SRP!$B$2:$B$6&lt;=E8179)/(SRP!$C$2:$C$6&gt;=E8179),SRP!$D$2:$D$6)*(G8179/100)*(E8179/1000)),IF(AND(C8179="Wine",D8179="Fortified Wines"),SUM(LOOKUP(2,1/(SRP!$B$20:$B$23&lt;=E8179)/(SRP!$C$20:$C$23&gt;=E8179),SRP!$D$20:$D$23)*(G8179/100)*(E8179/1000)),IF(C8179="Wine",SUM(LOOKUP(2,1/(SRP!$B$15:$B$19&lt;=E8179)/(SRP!$C$15:$C$19&gt;=E8179),SRP!$D$15:$D$19)*(G8179/100)*(E8179/1000)),IF(C8179="Ready to Drink",SUM(LOOKUP(2,1/(SRP!$B$10:$B$14&lt;=E8179)/(SRP!$C$10:$C$14&gt;=E8179),SRP!$D$10:$D$14)*(G8179/100)*(E8179/1000)),0))))),2)</f>
        <v>7.07</v>
      </c>
    </row>
    <row r="8180" spans="1:11" x14ac:dyDescent="0.35">
      <c r="A8180" s="2">
        <v>60335</v>
      </c>
      <c r="B8180" s="76" t="s">
        <v>6616</v>
      </c>
      <c r="C8180" s="76" t="s">
        <v>286</v>
      </c>
      <c r="D8180" s="76" t="s">
        <v>5264</v>
      </c>
      <c r="E8180" s="76">
        <v>750</v>
      </c>
      <c r="F8180" s="76">
        <v>12</v>
      </c>
      <c r="G8180" s="77">
        <v>12</v>
      </c>
      <c r="H8180" s="76" t="s">
        <v>3314</v>
      </c>
      <c r="I8180" s="77">
        <v>12.99</v>
      </c>
      <c r="J8180" s="2">
        <v>1</v>
      </c>
      <c r="K8180" s="119" cm="1">
        <f t="array" ref="K8180">ROUND(IF(C8180="Beer",SUM(LOOKUP(2,1/(SRP!$B$7:$B$9&lt;=E8180)/(SRP!$C$7:$C$9&gt;=E8180),SRP!$D$7:$D$9)*(G8180/100)*(E8180/1000)),IF(C8180="Spirits",SUM(LOOKUP(2,1/(SRP!$B$2:$B$6&lt;=E8180)/(SRP!$C$2:$C$6&gt;=E8180),SRP!$D$2:$D$6)*(G8180/100)*(E8180/1000)),IF(AND(C8180="Wine",D8180="Fortified Wines"),SUM(LOOKUP(2,1/(SRP!$B$20:$B$23&lt;=E8180)/(SRP!$C$20:$C$23&gt;=E8180),SRP!$D$20:$D$23)*(G8180/100)*(E8180/1000)),IF(C8180="Wine",SUM(LOOKUP(2,1/(SRP!$B$15:$B$19&lt;=E8180)/(SRP!$C$15:$C$19&gt;=E8180),SRP!$D$15:$D$19)*(G8180/100)*(E8180/1000)),IF(C8180="Ready to Drink",SUM(LOOKUP(2,1/(SRP!$B$10:$B$14&lt;=E8180)/(SRP!$C$10:$C$14&gt;=E8180),SRP!$D$10:$D$14)*(G8180/100)*(E8180/1000)),0))))),2)</f>
        <v>6.28</v>
      </c>
    </row>
    <row r="8181" spans="1:11" x14ac:dyDescent="0.35">
      <c r="A8181" s="2">
        <v>60338</v>
      </c>
      <c r="B8181" s="76" t="s">
        <v>6617</v>
      </c>
      <c r="C8181" s="76" t="s">
        <v>286</v>
      </c>
      <c r="D8181" s="76" t="s">
        <v>5276</v>
      </c>
      <c r="E8181" s="76">
        <v>750</v>
      </c>
      <c r="F8181" s="76">
        <v>12</v>
      </c>
      <c r="G8181" s="77">
        <v>14</v>
      </c>
      <c r="H8181" s="76" t="s">
        <v>3299</v>
      </c>
      <c r="I8181" s="77">
        <v>29.99</v>
      </c>
      <c r="J8181" s="2">
        <v>1</v>
      </c>
      <c r="K8181" s="119" cm="1">
        <f t="array" ref="K8181">ROUND(IF(C8181="Beer",SUM(LOOKUP(2,1/(SRP!$B$7:$B$9&lt;=E8181)/(SRP!$C$7:$C$9&gt;=E8181),SRP!$D$7:$D$9)*(G8181/100)*(E8181/1000)),IF(C8181="Spirits",SUM(LOOKUP(2,1/(SRP!$B$2:$B$6&lt;=E8181)/(SRP!$C$2:$C$6&gt;=E8181),SRP!$D$2:$D$6)*(G8181/100)*(E8181/1000)),IF(AND(C8181="Wine",D8181="Fortified Wines"),SUM(LOOKUP(2,1/(SRP!$B$20:$B$23&lt;=E8181)/(SRP!$C$20:$C$23&gt;=E8181),SRP!$D$20:$D$23)*(G8181/100)*(E8181/1000)),IF(C8181="Wine",SUM(LOOKUP(2,1/(SRP!$B$15:$B$19&lt;=E8181)/(SRP!$C$15:$C$19&gt;=E8181),SRP!$D$15:$D$19)*(G8181/100)*(E8181/1000)),IF(C8181="Ready to Drink",SUM(LOOKUP(2,1/(SRP!$B$10:$B$14&lt;=E8181)/(SRP!$C$10:$C$14&gt;=E8181),SRP!$D$10:$D$14)*(G8181/100)*(E8181/1000)),0))))),2)</f>
        <v>7.33</v>
      </c>
    </row>
    <row r="8182" spans="1:11" x14ac:dyDescent="0.35">
      <c r="A8182" s="2">
        <v>60354</v>
      </c>
      <c r="B8182" s="76" t="s">
        <v>6618</v>
      </c>
      <c r="C8182" s="76" t="s">
        <v>287</v>
      </c>
      <c r="D8182" s="76" t="s">
        <v>5240</v>
      </c>
      <c r="E8182" s="76">
        <v>750</v>
      </c>
      <c r="F8182" s="76">
        <v>6</v>
      </c>
      <c r="G8182" s="77">
        <v>10.5</v>
      </c>
      <c r="H8182" s="76" t="s">
        <v>3290</v>
      </c>
      <c r="I8182" s="77">
        <v>49.99</v>
      </c>
      <c r="J8182" s="2">
        <v>1</v>
      </c>
      <c r="K8182" s="119" cm="1">
        <f t="array" ref="K8182">ROUND(IF(C8182="Beer",SUM(LOOKUP(2,1/(SRP!$B$7:$B$9&lt;=E8182)/(SRP!$C$7:$C$9&gt;=E8182),SRP!$D$7:$D$9)*(G8182/100)*(E8182/1000)),IF(C8182="Spirits",SUM(LOOKUP(2,1/(SRP!$B$2:$B$6&lt;=E8182)/(SRP!$C$2:$C$6&gt;=E8182),SRP!$D$2:$D$6)*(G8182/100)*(E8182/1000)),IF(AND(C8182="Wine",D8182="Fortified Wines"),SUM(LOOKUP(2,1/(SRP!$B$20:$B$23&lt;=E8182)/(SRP!$C$20:$C$23&gt;=E8182),SRP!$D$20:$D$23)*(G8182/100)*(E8182/1000)),IF(C8182="Wine",SUM(LOOKUP(2,1/(SRP!$B$15:$B$19&lt;=E8182)/(SRP!$C$15:$C$19&gt;=E8182),SRP!$D$15:$D$19)*(G8182/100)*(E8182/1000)),IF(C8182="Ready to Drink",SUM(LOOKUP(2,1/(SRP!$B$10:$B$14&lt;=E8182)/(SRP!$C$10:$C$14&gt;=E8182),SRP!$D$10:$D$14)*(G8182/100)*(E8182/1000)),0))))),2)</f>
        <v>5.5</v>
      </c>
    </row>
    <row r="8183" spans="1:11" x14ac:dyDescent="0.35">
      <c r="A8183" s="2">
        <v>60358</v>
      </c>
      <c r="B8183" s="76" t="s">
        <v>6619</v>
      </c>
      <c r="C8183" s="76" t="s">
        <v>286</v>
      </c>
      <c r="D8183" s="76" t="s">
        <v>5236</v>
      </c>
      <c r="E8183" s="76">
        <v>750</v>
      </c>
      <c r="F8183" s="76">
        <v>12</v>
      </c>
      <c r="G8183" s="77">
        <v>13.5</v>
      </c>
      <c r="H8183" s="76" t="s">
        <v>3326</v>
      </c>
      <c r="I8183" s="77">
        <v>18.989999999999998</v>
      </c>
      <c r="J8183" s="2">
        <v>1</v>
      </c>
      <c r="K8183" s="119" cm="1">
        <f t="array" ref="K8183">ROUND(IF(C8183="Beer",SUM(LOOKUP(2,1/(SRP!$B$7:$B$9&lt;=E8183)/(SRP!$C$7:$C$9&gt;=E8183),SRP!$D$7:$D$9)*(G8183/100)*(E8183/1000)),IF(C8183="Spirits",SUM(LOOKUP(2,1/(SRP!$B$2:$B$6&lt;=E8183)/(SRP!$C$2:$C$6&gt;=E8183),SRP!$D$2:$D$6)*(G8183/100)*(E8183/1000)),IF(AND(C8183="Wine",D8183="Fortified Wines"),SUM(LOOKUP(2,1/(SRP!$B$20:$B$23&lt;=E8183)/(SRP!$C$20:$C$23&gt;=E8183),SRP!$D$20:$D$23)*(G8183/100)*(E8183/1000)),IF(C8183="Wine",SUM(LOOKUP(2,1/(SRP!$B$15:$B$19&lt;=E8183)/(SRP!$C$15:$C$19&gt;=E8183),SRP!$D$15:$D$19)*(G8183/100)*(E8183/1000)),IF(C8183="Ready to Drink",SUM(LOOKUP(2,1/(SRP!$B$10:$B$14&lt;=E8183)/(SRP!$C$10:$C$14&gt;=E8183),SRP!$D$10:$D$14)*(G8183/100)*(E8183/1000)),0))))),2)</f>
        <v>7.07</v>
      </c>
    </row>
    <row r="8184" spans="1:11" x14ac:dyDescent="0.35">
      <c r="A8184" s="2">
        <v>60365</v>
      </c>
      <c r="B8184" s="76" t="s">
        <v>6620</v>
      </c>
      <c r="C8184" s="76" t="s">
        <v>287</v>
      </c>
      <c r="D8184" s="76" t="s">
        <v>5266</v>
      </c>
      <c r="E8184" s="76">
        <v>473</v>
      </c>
      <c r="F8184" s="76">
        <v>24</v>
      </c>
      <c r="G8184" s="77">
        <v>4.7</v>
      </c>
      <c r="H8184" s="76" t="s">
        <v>6875</v>
      </c>
      <c r="I8184" s="77">
        <v>4.0999999999999996</v>
      </c>
      <c r="J8184" s="2">
        <v>1</v>
      </c>
      <c r="K8184" s="119" cm="1">
        <f t="array" ref="K8184">ROUND(IF(C8184="Beer",SUM(LOOKUP(2,1/(SRP!$B$7:$B$9&lt;=E8184)/(SRP!$C$7:$C$9&gt;=E8184),SRP!$D$7:$D$9)*(G8184/100)*(E8184/1000)),IF(C8184="Spirits",SUM(LOOKUP(2,1/(SRP!$B$2:$B$6&lt;=E8184)/(SRP!$C$2:$C$6&gt;=E8184),SRP!$D$2:$D$6)*(G8184/100)*(E8184/1000)),IF(AND(C8184="Wine",D8184="Fortified Wines"),SUM(LOOKUP(2,1/(SRP!$B$20:$B$23&lt;=E8184)/(SRP!$C$20:$C$23&gt;=E8184),SRP!$D$20:$D$23)*(G8184/100)*(E8184/1000)),IF(C8184="Wine",SUM(LOOKUP(2,1/(SRP!$B$15:$B$19&lt;=E8184)/(SRP!$C$15:$C$19&gt;=E8184),SRP!$D$15:$D$19)*(G8184/100)*(E8184/1000)),IF(C8184="Ready to Drink",SUM(LOOKUP(2,1/(SRP!$B$10:$B$14&lt;=E8184)/(SRP!$C$10:$C$14&gt;=E8184),SRP!$D$10:$D$14)*(G8184/100)*(E8184/1000)),0))))),2)</f>
        <v>1.55</v>
      </c>
    </row>
    <row r="8185" spans="1:11" x14ac:dyDescent="0.35">
      <c r="A8185" s="2">
        <v>60365</v>
      </c>
      <c r="B8185" s="76" t="s">
        <v>6620</v>
      </c>
      <c r="C8185" s="76" t="s">
        <v>287</v>
      </c>
      <c r="D8185" s="76" t="s">
        <v>5266</v>
      </c>
      <c r="E8185" s="76">
        <v>473</v>
      </c>
      <c r="F8185" s="76">
        <v>24</v>
      </c>
      <c r="G8185" s="77">
        <v>4.7</v>
      </c>
      <c r="H8185" s="76" t="s">
        <v>3377</v>
      </c>
      <c r="I8185" s="77">
        <v>4.0999999999999996</v>
      </c>
      <c r="J8185" s="2">
        <v>1</v>
      </c>
      <c r="K8185" s="119" cm="1">
        <f t="array" ref="K8185">ROUND(IF(C8185="Beer",SUM(LOOKUP(2,1/(SRP!$B$7:$B$9&lt;=E8185)/(SRP!$C$7:$C$9&gt;=E8185),SRP!$D$7:$D$9)*(G8185/100)*(E8185/1000)),IF(C8185="Spirits",SUM(LOOKUP(2,1/(SRP!$B$2:$B$6&lt;=E8185)/(SRP!$C$2:$C$6&gt;=E8185),SRP!$D$2:$D$6)*(G8185/100)*(E8185/1000)),IF(AND(C8185="Wine",D8185="Fortified Wines"),SUM(LOOKUP(2,1/(SRP!$B$20:$B$23&lt;=E8185)/(SRP!$C$20:$C$23&gt;=E8185),SRP!$D$20:$D$23)*(G8185/100)*(E8185/1000)),IF(C8185="Wine",SUM(LOOKUP(2,1/(SRP!$B$15:$B$19&lt;=E8185)/(SRP!$C$15:$C$19&gt;=E8185),SRP!$D$15:$D$19)*(G8185/100)*(E8185/1000)),IF(C8185="Ready to Drink",SUM(LOOKUP(2,1/(SRP!$B$10:$B$14&lt;=E8185)/(SRP!$C$10:$C$14&gt;=E8185),SRP!$D$10:$D$14)*(G8185/100)*(E8185/1000)),0))))),2)</f>
        <v>1.55</v>
      </c>
    </row>
    <row r="8186" spans="1:11" x14ac:dyDescent="0.35">
      <c r="A8186" s="2">
        <v>60366</v>
      </c>
      <c r="B8186" s="76" t="s">
        <v>6621</v>
      </c>
      <c r="C8186" s="76" t="s">
        <v>285</v>
      </c>
      <c r="D8186" s="76" t="s">
        <v>6934</v>
      </c>
      <c r="E8186" s="76">
        <v>1750</v>
      </c>
      <c r="F8186" s="76">
        <v>6</v>
      </c>
      <c r="G8186" s="77">
        <v>40</v>
      </c>
      <c r="H8186" s="76" t="s">
        <v>3283</v>
      </c>
      <c r="I8186" s="77">
        <v>69.989999999999995</v>
      </c>
      <c r="J8186" s="2">
        <v>1</v>
      </c>
      <c r="K8186" s="119" cm="1">
        <f t="array" ref="K8186">ROUND(IF(C8186="Beer",SUM(LOOKUP(2,1/(SRP!$B$7:$B$9&lt;=E8186)/(SRP!$C$7:$C$9&gt;=E8186),SRP!$D$7:$D$9)*(G8186/100)*(E8186/1000)),IF(C8186="Spirits",SUM(LOOKUP(2,1/(SRP!$B$2:$B$6&lt;=E8186)/(SRP!$C$2:$C$6&gt;=E8186),SRP!$D$2:$D$6)*(G8186/100)*(E8186/1000)),IF(AND(C8186="Wine",D8186="Fortified Wines"),SUM(LOOKUP(2,1/(SRP!$B$20:$B$23&lt;=E8186)/(SRP!$C$20:$C$23&gt;=E8186),SRP!$D$20:$D$23)*(G8186/100)*(E8186/1000)),IF(C8186="Wine",SUM(LOOKUP(2,1/(SRP!$B$15:$B$19&lt;=E8186)/(SRP!$C$15:$C$19&gt;=E8186),SRP!$D$15:$D$19)*(G8186/100)*(E8186/1000)),IF(C8186="Ready to Drink",SUM(LOOKUP(2,1/(SRP!$B$10:$B$14&lt;=E8186)/(SRP!$C$10:$C$14&gt;=E8186),SRP!$D$10:$D$14)*(G8186/100)*(E8186/1000)),0))))),2)</f>
        <v>48.87</v>
      </c>
    </row>
    <row r="8187" spans="1:11" x14ac:dyDescent="0.35">
      <c r="A8187" s="2">
        <v>60367</v>
      </c>
      <c r="B8187" s="76" t="s">
        <v>6622</v>
      </c>
      <c r="C8187" s="76" t="s">
        <v>287</v>
      </c>
      <c r="D8187" s="76" t="s">
        <v>5266</v>
      </c>
      <c r="E8187" s="76">
        <v>473</v>
      </c>
      <c r="F8187" s="76">
        <v>24</v>
      </c>
      <c r="G8187" s="77">
        <v>5.0999999999999996</v>
      </c>
      <c r="H8187" s="76" t="s">
        <v>3325</v>
      </c>
      <c r="I8187" s="77">
        <v>4.1900000000000004</v>
      </c>
      <c r="J8187" s="2">
        <v>1</v>
      </c>
      <c r="K8187" s="119" cm="1">
        <f t="array" ref="K8187">ROUND(IF(C8187="Beer",SUM(LOOKUP(2,1/(SRP!$B$7:$B$9&lt;=E8187)/(SRP!$C$7:$C$9&gt;=E8187),SRP!$D$7:$D$9)*(G8187/100)*(E8187/1000)),IF(C8187="Spirits",SUM(LOOKUP(2,1/(SRP!$B$2:$B$6&lt;=E8187)/(SRP!$C$2:$C$6&gt;=E8187),SRP!$D$2:$D$6)*(G8187/100)*(E8187/1000)),IF(AND(C8187="Wine",D8187="Fortified Wines"),SUM(LOOKUP(2,1/(SRP!$B$20:$B$23&lt;=E8187)/(SRP!$C$20:$C$23&gt;=E8187),SRP!$D$20:$D$23)*(G8187/100)*(E8187/1000)),IF(C8187="Wine",SUM(LOOKUP(2,1/(SRP!$B$15:$B$19&lt;=E8187)/(SRP!$C$15:$C$19&gt;=E8187),SRP!$D$15:$D$19)*(G8187/100)*(E8187/1000)),IF(C8187="Ready to Drink",SUM(LOOKUP(2,1/(SRP!$B$10:$B$14&lt;=E8187)/(SRP!$C$10:$C$14&gt;=E8187),SRP!$D$10:$D$14)*(G8187/100)*(E8187/1000)),0))))),2)</f>
        <v>1.68</v>
      </c>
    </row>
    <row r="8188" spans="1:11" x14ac:dyDescent="0.35">
      <c r="A8188" s="2">
        <v>60367</v>
      </c>
      <c r="B8188" s="76" t="s">
        <v>6622</v>
      </c>
      <c r="C8188" s="76" t="s">
        <v>287</v>
      </c>
      <c r="D8188" s="76" t="s">
        <v>5266</v>
      </c>
      <c r="E8188" s="76">
        <v>473</v>
      </c>
      <c r="F8188" s="76">
        <v>24</v>
      </c>
      <c r="G8188" s="77">
        <v>5.0999999999999996</v>
      </c>
      <c r="H8188" s="76" t="s">
        <v>3325</v>
      </c>
      <c r="I8188" s="77">
        <v>4.1900000000000004</v>
      </c>
      <c r="J8188" s="2">
        <v>1</v>
      </c>
      <c r="K8188" s="119" cm="1">
        <f t="array" ref="K8188">ROUND(IF(C8188="Beer",SUM(LOOKUP(2,1/(SRP!$B$7:$B$9&lt;=E8188)/(SRP!$C$7:$C$9&gt;=E8188),SRP!$D$7:$D$9)*(G8188/100)*(E8188/1000)),IF(C8188="Spirits",SUM(LOOKUP(2,1/(SRP!$B$2:$B$6&lt;=E8188)/(SRP!$C$2:$C$6&gt;=E8188),SRP!$D$2:$D$6)*(G8188/100)*(E8188/1000)),IF(AND(C8188="Wine",D8188="Fortified Wines"),SUM(LOOKUP(2,1/(SRP!$B$20:$B$23&lt;=E8188)/(SRP!$C$20:$C$23&gt;=E8188),SRP!$D$20:$D$23)*(G8188/100)*(E8188/1000)),IF(C8188="Wine",SUM(LOOKUP(2,1/(SRP!$B$15:$B$19&lt;=E8188)/(SRP!$C$15:$C$19&gt;=E8188),SRP!$D$15:$D$19)*(G8188/100)*(E8188/1000)),IF(C8188="Ready to Drink",SUM(LOOKUP(2,1/(SRP!$B$10:$B$14&lt;=E8188)/(SRP!$C$10:$C$14&gt;=E8188),SRP!$D$10:$D$14)*(G8188/100)*(E8188/1000)),0))))),2)</f>
        <v>1.68</v>
      </c>
    </row>
    <row r="8189" spans="1:11" x14ac:dyDescent="0.35">
      <c r="A8189" s="2">
        <v>60369</v>
      </c>
      <c r="B8189" s="76" t="s">
        <v>6623</v>
      </c>
      <c r="C8189" s="76" t="s">
        <v>287</v>
      </c>
      <c r="D8189" s="76" t="s">
        <v>5266</v>
      </c>
      <c r="E8189" s="76">
        <v>473</v>
      </c>
      <c r="F8189" s="76">
        <v>24</v>
      </c>
      <c r="G8189" s="77">
        <v>5.4</v>
      </c>
      <c r="H8189" s="76" t="s">
        <v>3325</v>
      </c>
      <c r="I8189" s="77">
        <v>4.29</v>
      </c>
      <c r="J8189" s="2">
        <v>1</v>
      </c>
      <c r="K8189" s="119" cm="1">
        <f t="array" ref="K8189">ROUND(IF(C8189="Beer",SUM(LOOKUP(2,1/(SRP!$B$7:$B$9&lt;=E8189)/(SRP!$C$7:$C$9&gt;=E8189),SRP!$D$7:$D$9)*(G8189/100)*(E8189/1000)),IF(C8189="Spirits",SUM(LOOKUP(2,1/(SRP!$B$2:$B$6&lt;=E8189)/(SRP!$C$2:$C$6&gt;=E8189),SRP!$D$2:$D$6)*(G8189/100)*(E8189/1000)),IF(AND(C8189="Wine",D8189="Fortified Wines"),SUM(LOOKUP(2,1/(SRP!$B$20:$B$23&lt;=E8189)/(SRP!$C$20:$C$23&gt;=E8189),SRP!$D$20:$D$23)*(G8189/100)*(E8189/1000)),IF(C8189="Wine",SUM(LOOKUP(2,1/(SRP!$B$15:$B$19&lt;=E8189)/(SRP!$C$15:$C$19&gt;=E8189),SRP!$D$15:$D$19)*(G8189/100)*(E8189/1000)),IF(C8189="Ready to Drink",SUM(LOOKUP(2,1/(SRP!$B$10:$B$14&lt;=E8189)/(SRP!$C$10:$C$14&gt;=E8189),SRP!$D$10:$D$14)*(G8189/100)*(E8189/1000)),0))))),2)</f>
        <v>1.78</v>
      </c>
    </row>
    <row r="8190" spans="1:11" x14ac:dyDescent="0.35">
      <c r="A8190" s="2">
        <v>60369</v>
      </c>
      <c r="B8190" s="76" t="s">
        <v>6623</v>
      </c>
      <c r="C8190" s="76" t="s">
        <v>287</v>
      </c>
      <c r="D8190" s="76" t="s">
        <v>5266</v>
      </c>
      <c r="E8190" s="76">
        <v>473</v>
      </c>
      <c r="F8190" s="76">
        <v>24</v>
      </c>
      <c r="G8190" s="77">
        <v>5.4</v>
      </c>
      <c r="H8190" s="76" t="s">
        <v>3325</v>
      </c>
      <c r="I8190" s="77">
        <v>4.29</v>
      </c>
      <c r="J8190" s="2">
        <v>1</v>
      </c>
      <c r="K8190" s="119" cm="1">
        <f t="array" ref="K8190">ROUND(IF(C8190="Beer",SUM(LOOKUP(2,1/(SRP!$B$7:$B$9&lt;=E8190)/(SRP!$C$7:$C$9&gt;=E8190),SRP!$D$7:$D$9)*(G8190/100)*(E8190/1000)),IF(C8190="Spirits",SUM(LOOKUP(2,1/(SRP!$B$2:$B$6&lt;=E8190)/(SRP!$C$2:$C$6&gt;=E8190),SRP!$D$2:$D$6)*(G8190/100)*(E8190/1000)),IF(AND(C8190="Wine",D8190="Fortified Wines"),SUM(LOOKUP(2,1/(SRP!$B$20:$B$23&lt;=E8190)/(SRP!$C$20:$C$23&gt;=E8190),SRP!$D$20:$D$23)*(G8190/100)*(E8190/1000)),IF(C8190="Wine",SUM(LOOKUP(2,1/(SRP!$B$15:$B$19&lt;=E8190)/(SRP!$C$15:$C$19&gt;=E8190),SRP!$D$15:$D$19)*(G8190/100)*(E8190/1000)),IF(C8190="Ready to Drink",SUM(LOOKUP(2,1/(SRP!$B$10:$B$14&lt;=E8190)/(SRP!$C$10:$C$14&gt;=E8190),SRP!$D$10:$D$14)*(G8190/100)*(E8190/1000)),0))))),2)</f>
        <v>1.78</v>
      </c>
    </row>
    <row r="8191" spans="1:11" x14ac:dyDescent="0.35">
      <c r="A8191" s="2">
        <v>60370</v>
      </c>
      <c r="B8191" s="76" t="s">
        <v>6624</v>
      </c>
      <c r="C8191" s="76" t="s">
        <v>287</v>
      </c>
      <c r="D8191" s="76" t="s">
        <v>5271</v>
      </c>
      <c r="E8191" s="76">
        <v>1419</v>
      </c>
      <c r="F8191" s="76">
        <v>6</v>
      </c>
      <c r="G8191" s="77">
        <v>4</v>
      </c>
      <c r="H8191" s="76" t="s">
        <v>3360</v>
      </c>
      <c r="I8191" s="77">
        <v>14.99</v>
      </c>
      <c r="J8191" s="2">
        <v>3</v>
      </c>
      <c r="K8191" s="119" cm="1">
        <f t="array" ref="K8191">ROUND(IF(C8191="Beer",SUM(LOOKUP(2,1/(SRP!$B$7:$B$9&lt;=E8191)/(SRP!$C$7:$C$9&gt;=E8191),SRP!$D$7:$D$9)*(G8191/100)*(E8191/1000)),IF(C8191="Spirits",SUM(LOOKUP(2,1/(SRP!$B$2:$B$6&lt;=E8191)/(SRP!$C$2:$C$6&gt;=E8191),SRP!$D$2:$D$6)*(G8191/100)*(E8191/1000)),IF(AND(C8191="Wine",D8191="Fortified Wines"),SUM(LOOKUP(2,1/(SRP!$B$20:$B$23&lt;=E8191)/(SRP!$C$20:$C$23&gt;=E8191),SRP!$D$20:$D$23)*(G8191/100)*(E8191/1000)),IF(C8191="Wine",SUM(LOOKUP(2,1/(SRP!$B$15:$B$19&lt;=E8191)/(SRP!$C$15:$C$19&gt;=E8191),SRP!$D$15:$D$19)*(G8191/100)*(E8191/1000)),IF(C8191="Ready to Drink",SUM(LOOKUP(2,1/(SRP!$B$10:$B$14&lt;=E8191)/(SRP!$C$10:$C$14&gt;=E8191),SRP!$D$10:$D$14)*(G8191/100)*(E8191/1000)),0))))),2)</f>
        <v>3.96</v>
      </c>
    </row>
    <row r="8192" spans="1:11" x14ac:dyDescent="0.35">
      <c r="A8192" s="2">
        <v>60370</v>
      </c>
      <c r="B8192" s="76" t="s">
        <v>6624</v>
      </c>
      <c r="C8192" s="76" t="s">
        <v>287</v>
      </c>
      <c r="D8192" s="76" t="s">
        <v>5271</v>
      </c>
      <c r="E8192" s="76">
        <v>1419</v>
      </c>
      <c r="F8192" s="76">
        <v>6</v>
      </c>
      <c r="G8192" s="77">
        <v>4</v>
      </c>
      <c r="H8192" s="76" t="s">
        <v>3360</v>
      </c>
      <c r="I8192" s="77">
        <v>14.99</v>
      </c>
      <c r="J8192" s="2">
        <v>3</v>
      </c>
      <c r="K8192" s="119" cm="1">
        <f t="array" ref="K8192">ROUND(IF(C8192="Beer",SUM(LOOKUP(2,1/(SRP!$B$7:$B$9&lt;=E8192)/(SRP!$C$7:$C$9&gt;=E8192),SRP!$D$7:$D$9)*(G8192/100)*(E8192/1000)),IF(C8192="Spirits",SUM(LOOKUP(2,1/(SRP!$B$2:$B$6&lt;=E8192)/(SRP!$C$2:$C$6&gt;=E8192),SRP!$D$2:$D$6)*(G8192/100)*(E8192/1000)),IF(AND(C8192="Wine",D8192="Fortified Wines"),SUM(LOOKUP(2,1/(SRP!$B$20:$B$23&lt;=E8192)/(SRP!$C$20:$C$23&gt;=E8192),SRP!$D$20:$D$23)*(G8192/100)*(E8192/1000)),IF(C8192="Wine",SUM(LOOKUP(2,1/(SRP!$B$15:$B$19&lt;=E8192)/(SRP!$C$15:$C$19&gt;=E8192),SRP!$D$15:$D$19)*(G8192/100)*(E8192/1000)),IF(C8192="Ready to Drink",SUM(LOOKUP(2,1/(SRP!$B$10:$B$14&lt;=E8192)/(SRP!$C$10:$C$14&gt;=E8192),SRP!$D$10:$D$14)*(G8192/100)*(E8192/1000)),0))))),2)</f>
        <v>3.96</v>
      </c>
    </row>
    <row r="8193" spans="1:11" x14ac:dyDescent="0.35">
      <c r="A8193" s="2">
        <v>60371</v>
      </c>
      <c r="B8193" s="76" t="s">
        <v>6625</v>
      </c>
      <c r="C8193" s="76" t="s">
        <v>287</v>
      </c>
      <c r="D8193" s="76" t="s">
        <v>5310</v>
      </c>
      <c r="E8193" s="76">
        <v>330</v>
      </c>
      <c r="F8193" s="76">
        <v>24</v>
      </c>
      <c r="G8193" s="77">
        <v>1.0000000000000001E-5</v>
      </c>
      <c r="H8193" s="76" t="s">
        <v>3326</v>
      </c>
      <c r="I8193" s="77">
        <v>2.29</v>
      </c>
      <c r="J8193" s="2">
        <v>1</v>
      </c>
      <c r="K8193" s="119" cm="1">
        <f t="array" ref="K8193">ROUND(IF(C8193="Beer",SUM(LOOKUP(2,1/(SRP!$B$7:$B$9&lt;=E8193)/(SRP!$C$7:$C$9&gt;=E8193),SRP!$D$7:$D$9)*(G8193/100)*(E8193/1000)),IF(C8193="Spirits",SUM(LOOKUP(2,1/(SRP!$B$2:$B$6&lt;=E8193)/(SRP!$C$2:$C$6&gt;=E8193),SRP!$D$2:$D$6)*(G8193/100)*(E8193/1000)),IF(AND(C8193="Wine",D8193="Fortified Wines"),SUM(LOOKUP(2,1/(SRP!$B$20:$B$23&lt;=E8193)/(SRP!$C$20:$C$23&gt;=E8193),SRP!$D$20:$D$23)*(G8193/100)*(E8193/1000)),IF(C8193="Wine",SUM(LOOKUP(2,1/(SRP!$B$15:$B$19&lt;=E8193)/(SRP!$C$15:$C$19&gt;=E8193),SRP!$D$15:$D$19)*(G8193/100)*(E8193/1000)),IF(C8193="Ready to Drink",SUM(LOOKUP(2,1/(SRP!$B$10:$B$14&lt;=E8193)/(SRP!$C$10:$C$14&gt;=E8193),SRP!$D$10:$D$14)*(G8193/100)*(E8193/1000)),0))))),2)</f>
        <v>0</v>
      </c>
    </row>
    <row r="8194" spans="1:11" x14ac:dyDescent="0.35">
      <c r="A8194" s="2">
        <v>60371</v>
      </c>
      <c r="B8194" s="76" t="s">
        <v>6625</v>
      </c>
      <c r="C8194" s="76" t="s">
        <v>287</v>
      </c>
      <c r="D8194" s="76" t="s">
        <v>5310</v>
      </c>
      <c r="E8194" s="76">
        <v>330</v>
      </c>
      <c r="F8194" s="76">
        <v>24</v>
      </c>
      <c r="G8194" s="77">
        <v>1.0000000000000001E-5</v>
      </c>
      <c r="H8194" s="76" t="s">
        <v>3326</v>
      </c>
      <c r="I8194" s="77">
        <v>2.29</v>
      </c>
      <c r="J8194" s="2">
        <v>1</v>
      </c>
      <c r="K8194" s="119" cm="1">
        <f t="array" ref="K8194">ROUND(IF(C8194="Beer",SUM(LOOKUP(2,1/(SRP!$B$7:$B$9&lt;=E8194)/(SRP!$C$7:$C$9&gt;=E8194),SRP!$D$7:$D$9)*(G8194/100)*(E8194/1000)),IF(C8194="Spirits",SUM(LOOKUP(2,1/(SRP!$B$2:$B$6&lt;=E8194)/(SRP!$C$2:$C$6&gt;=E8194),SRP!$D$2:$D$6)*(G8194/100)*(E8194/1000)),IF(AND(C8194="Wine",D8194="Fortified Wines"),SUM(LOOKUP(2,1/(SRP!$B$20:$B$23&lt;=E8194)/(SRP!$C$20:$C$23&gt;=E8194),SRP!$D$20:$D$23)*(G8194/100)*(E8194/1000)),IF(C8194="Wine",SUM(LOOKUP(2,1/(SRP!$B$15:$B$19&lt;=E8194)/(SRP!$C$15:$C$19&gt;=E8194),SRP!$D$15:$D$19)*(G8194/100)*(E8194/1000)),IF(C8194="Ready to Drink",SUM(LOOKUP(2,1/(SRP!$B$10:$B$14&lt;=E8194)/(SRP!$C$10:$C$14&gt;=E8194),SRP!$D$10:$D$14)*(G8194/100)*(E8194/1000)),0))))),2)</f>
        <v>0</v>
      </c>
    </row>
    <row r="8195" spans="1:11" x14ac:dyDescent="0.35">
      <c r="A8195" s="2">
        <v>60374</v>
      </c>
      <c r="B8195" s="76" t="s">
        <v>6626</v>
      </c>
      <c r="C8195" s="76" t="s">
        <v>287</v>
      </c>
      <c r="D8195" s="76" t="s">
        <v>5266</v>
      </c>
      <c r="E8195" s="76">
        <v>473</v>
      </c>
      <c r="F8195" s="76">
        <v>24</v>
      </c>
      <c r="G8195" s="77">
        <v>5.5</v>
      </c>
      <c r="H8195" s="76" t="s">
        <v>4852</v>
      </c>
      <c r="I8195" s="77">
        <v>4.33</v>
      </c>
      <c r="J8195" s="2">
        <v>1</v>
      </c>
      <c r="K8195" s="119" cm="1">
        <f t="array" ref="K8195">ROUND(IF(C8195="Beer",SUM(LOOKUP(2,1/(SRP!$B$7:$B$9&lt;=E8195)/(SRP!$C$7:$C$9&gt;=E8195),SRP!$D$7:$D$9)*(G8195/100)*(E8195/1000)),IF(C8195="Spirits",SUM(LOOKUP(2,1/(SRP!$B$2:$B$6&lt;=E8195)/(SRP!$C$2:$C$6&gt;=E8195),SRP!$D$2:$D$6)*(G8195/100)*(E8195/1000)),IF(AND(C8195="Wine",D8195="Fortified Wines"),SUM(LOOKUP(2,1/(SRP!$B$20:$B$23&lt;=E8195)/(SRP!$C$20:$C$23&gt;=E8195),SRP!$D$20:$D$23)*(G8195/100)*(E8195/1000)),IF(C8195="Wine",SUM(LOOKUP(2,1/(SRP!$B$15:$B$19&lt;=E8195)/(SRP!$C$15:$C$19&gt;=E8195),SRP!$D$15:$D$19)*(G8195/100)*(E8195/1000)),IF(C8195="Ready to Drink",SUM(LOOKUP(2,1/(SRP!$B$10:$B$14&lt;=E8195)/(SRP!$C$10:$C$14&gt;=E8195),SRP!$D$10:$D$14)*(G8195/100)*(E8195/1000)),0))))),2)</f>
        <v>1.82</v>
      </c>
    </row>
    <row r="8196" spans="1:11" x14ac:dyDescent="0.35">
      <c r="A8196" s="2">
        <v>60377</v>
      </c>
      <c r="B8196" s="76" t="s">
        <v>6627</v>
      </c>
      <c r="C8196" s="76" t="s">
        <v>287</v>
      </c>
      <c r="D8196" s="76" t="s">
        <v>5266</v>
      </c>
      <c r="E8196" s="76">
        <v>4260</v>
      </c>
      <c r="F8196" s="76">
        <v>2</v>
      </c>
      <c r="G8196" s="77">
        <v>5</v>
      </c>
      <c r="H8196" s="76" t="s">
        <v>3301</v>
      </c>
      <c r="I8196" s="77">
        <v>27.99</v>
      </c>
      <c r="J8196" s="2">
        <v>12</v>
      </c>
      <c r="K8196" s="119" cm="1">
        <f t="array" ref="K8196">ROUND(IF(C8196="Beer",SUM(LOOKUP(2,1/(SRP!$B$7:$B$9&lt;=E8196)/(SRP!$C$7:$C$9&gt;=E8196),SRP!$D$7:$D$9)*(G8196/100)*(E8196/1000)),IF(C8196="Spirits",SUM(LOOKUP(2,1/(SRP!$B$2:$B$6&lt;=E8196)/(SRP!$C$2:$C$6&gt;=E8196),SRP!$D$2:$D$6)*(G8196/100)*(E8196/1000)),IF(AND(C8196="Wine",D8196="Fortified Wines"),SUM(LOOKUP(2,1/(SRP!$B$20:$B$23&lt;=E8196)/(SRP!$C$20:$C$23&gt;=E8196),SRP!$D$20:$D$23)*(G8196/100)*(E8196/1000)),IF(C8196="Wine",SUM(LOOKUP(2,1/(SRP!$B$15:$B$19&lt;=E8196)/(SRP!$C$15:$C$19&gt;=E8196),SRP!$D$15:$D$19)*(G8196/100)*(E8196/1000)),IF(C8196="Ready to Drink",SUM(LOOKUP(2,1/(SRP!$B$10:$B$14&lt;=E8196)/(SRP!$C$10:$C$14&gt;=E8196),SRP!$D$10:$D$14)*(G8196/100)*(E8196/1000)),0))))),2)</f>
        <v>14.87</v>
      </c>
    </row>
    <row r="8197" spans="1:11" x14ac:dyDescent="0.35">
      <c r="A8197" s="2">
        <v>60377</v>
      </c>
      <c r="B8197" s="76" t="s">
        <v>6627</v>
      </c>
      <c r="C8197" s="76" t="s">
        <v>287</v>
      </c>
      <c r="D8197" s="76" t="s">
        <v>5266</v>
      </c>
      <c r="E8197" s="76">
        <v>4260</v>
      </c>
      <c r="F8197" s="76">
        <v>2</v>
      </c>
      <c r="G8197" s="77">
        <v>5</v>
      </c>
      <c r="H8197" s="76" t="s">
        <v>3301</v>
      </c>
      <c r="I8197" s="77">
        <v>27.99</v>
      </c>
      <c r="J8197" s="2">
        <v>12</v>
      </c>
      <c r="K8197" s="119" cm="1">
        <f t="array" ref="K8197">ROUND(IF(C8197="Beer",SUM(LOOKUP(2,1/(SRP!$B$7:$B$9&lt;=E8197)/(SRP!$C$7:$C$9&gt;=E8197),SRP!$D$7:$D$9)*(G8197/100)*(E8197/1000)),IF(C8197="Spirits",SUM(LOOKUP(2,1/(SRP!$B$2:$B$6&lt;=E8197)/(SRP!$C$2:$C$6&gt;=E8197),SRP!$D$2:$D$6)*(G8197/100)*(E8197/1000)),IF(AND(C8197="Wine",D8197="Fortified Wines"),SUM(LOOKUP(2,1/(SRP!$B$20:$B$23&lt;=E8197)/(SRP!$C$20:$C$23&gt;=E8197),SRP!$D$20:$D$23)*(G8197/100)*(E8197/1000)),IF(C8197="Wine",SUM(LOOKUP(2,1/(SRP!$B$15:$B$19&lt;=E8197)/(SRP!$C$15:$C$19&gt;=E8197),SRP!$D$15:$D$19)*(G8197/100)*(E8197/1000)),IF(C8197="Ready to Drink",SUM(LOOKUP(2,1/(SRP!$B$10:$B$14&lt;=E8197)/(SRP!$C$10:$C$14&gt;=E8197),SRP!$D$10:$D$14)*(G8197/100)*(E8197/1000)),0))))),2)</f>
        <v>14.87</v>
      </c>
    </row>
    <row r="8198" spans="1:11" x14ac:dyDescent="0.35">
      <c r="A8198" s="2">
        <v>60378</v>
      </c>
      <c r="B8198" s="76" t="s">
        <v>6628</v>
      </c>
      <c r="C8198" s="76" t="s">
        <v>285</v>
      </c>
      <c r="D8198" s="76" t="s">
        <v>6944</v>
      </c>
      <c r="E8198" s="76">
        <v>750</v>
      </c>
      <c r="F8198" s="76">
        <v>12</v>
      </c>
      <c r="G8198" s="77">
        <v>43.2</v>
      </c>
      <c r="H8198" s="76" t="s">
        <v>3326</v>
      </c>
      <c r="I8198" s="77">
        <v>44.99</v>
      </c>
      <c r="J8198" s="2">
        <v>1</v>
      </c>
      <c r="K8198" s="119" cm="1">
        <f t="array" ref="K8198">ROUND(IF(C8198="Beer",SUM(LOOKUP(2,1/(SRP!$B$7:$B$9&lt;=E8198)/(SRP!$C$7:$C$9&gt;=E8198),SRP!$D$7:$D$9)*(G8198/100)*(E8198/1000)),IF(C8198="Spirits",SUM(LOOKUP(2,1/(SRP!$B$2:$B$6&lt;=E8198)/(SRP!$C$2:$C$6&gt;=E8198),SRP!$D$2:$D$6)*(G8198/100)*(E8198/1000)),IF(AND(C8198="Wine",D8198="Fortified Wines"),SUM(LOOKUP(2,1/(SRP!$B$20:$B$23&lt;=E8198)/(SRP!$C$20:$C$23&gt;=E8198),SRP!$D$20:$D$23)*(G8198/100)*(E8198/1000)),IF(C8198="Wine",SUM(LOOKUP(2,1/(SRP!$B$15:$B$19&lt;=E8198)/(SRP!$C$15:$C$19&gt;=E8198),SRP!$D$15:$D$19)*(G8198/100)*(E8198/1000)),IF(C8198="Ready to Drink",SUM(LOOKUP(2,1/(SRP!$B$10:$B$14&lt;=E8198)/(SRP!$C$10:$C$14&gt;=E8198),SRP!$D$10:$D$14)*(G8198/100)*(E8198/1000)),0))))),2)</f>
        <v>22.62</v>
      </c>
    </row>
    <row r="8199" spans="1:11" x14ac:dyDescent="0.35">
      <c r="A8199" s="2">
        <v>60381</v>
      </c>
      <c r="B8199" s="76" t="s">
        <v>6629</v>
      </c>
      <c r="C8199" s="76" t="s">
        <v>285</v>
      </c>
      <c r="D8199" s="76" t="s">
        <v>6935</v>
      </c>
      <c r="E8199" s="76">
        <v>750</v>
      </c>
      <c r="F8199" s="76">
        <v>12</v>
      </c>
      <c r="G8199" s="77">
        <v>40</v>
      </c>
      <c r="H8199" s="76" t="s">
        <v>6694</v>
      </c>
      <c r="I8199" s="77">
        <v>46.99</v>
      </c>
      <c r="J8199" s="2">
        <v>1</v>
      </c>
      <c r="K8199" s="119" cm="1">
        <f t="array" ref="K8199">ROUND(IF(C8199="Beer",SUM(LOOKUP(2,1/(SRP!$B$7:$B$9&lt;=E8199)/(SRP!$C$7:$C$9&gt;=E8199),SRP!$D$7:$D$9)*(G8199/100)*(E8199/1000)),IF(C8199="Spirits",SUM(LOOKUP(2,1/(SRP!$B$2:$B$6&lt;=E8199)/(SRP!$C$2:$C$6&gt;=E8199),SRP!$D$2:$D$6)*(G8199/100)*(E8199/1000)),IF(AND(C8199="Wine",D8199="Fortified Wines"),SUM(LOOKUP(2,1/(SRP!$B$20:$B$23&lt;=E8199)/(SRP!$C$20:$C$23&gt;=E8199),SRP!$D$20:$D$23)*(G8199/100)*(E8199/1000)),IF(C8199="Wine",SUM(LOOKUP(2,1/(SRP!$B$15:$B$19&lt;=E8199)/(SRP!$C$15:$C$19&gt;=E8199),SRP!$D$15:$D$19)*(G8199/100)*(E8199/1000)),IF(C8199="Ready to Drink",SUM(LOOKUP(2,1/(SRP!$B$10:$B$14&lt;=E8199)/(SRP!$C$10:$C$14&gt;=E8199),SRP!$D$10:$D$14)*(G8199/100)*(E8199/1000)),0))))),2)</f>
        <v>20.94</v>
      </c>
    </row>
    <row r="8200" spans="1:11" x14ac:dyDescent="0.35">
      <c r="A8200" s="2">
        <v>60412</v>
      </c>
      <c r="B8200" s="76" t="s">
        <v>6342</v>
      </c>
      <c r="C8200" s="76" t="s">
        <v>286</v>
      </c>
      <c r="D8200" s="76" t="s">
        <v>300</v>
      </c>
      <c r="E8200" s="76">
        <v>750</v>
      </c>
      <c r="F8200" s="76">
        <v>12</v>
      </c>
      <c r="G8200" s="77">
        <v>6.5</v>
      </c>
      <c r="H8200" s="76" t="s">
        <v>3292</v>
      </c>
      <c r="I8200" s="77">
        <v>23.99</v>
      </c>
      <c r="J8200" s="2">
        <v>1</v>
      </c>
      <c r="K8200" s="119" cm="1">
        <f t="array" ref="K8200">ROUND(IF(C8200="Beer",SUM(LOOKUP(2,1/(SRP!$B$7:$B$9&lt;=E8200)/(SRP!$C$7:$C$9&gt;=E8200),SRP!$D$7:$D$9)*(G8200/100)*(E8200/1000)),IF(C8200="Spirits",SUM(LOOKUP(2,1/(SRP!$B$2:$B$6&lt;=E8200)/(SRP!$C$2:$C$6&gt;=E8200),SRP!$D$2:$D$6)*(G8200/100)*(E8200/1000)),IF(AND(C8200="Wine",D8200="Fortified Wines"),SUM(LOOKUP(2,1/(SRP!$B$20:$B$23&lt;=E8200)/(SRP!$C$20:$C$23&gt;=E8200),SRP!$D$20:$D$23)*(G8200/100)*(E8200/1000)),IF(C8200="Wine",SUM(LOOKUP(2,1/(SRP!$B$15:$B$19&lt;=E8200)/(SRP!$C$15:$C$19&gt;=E8200),SRP!$D$15:$D$19)*(G8200/100)*(E8200/1000)),IF(C8200="Ready to Drink",SUM(LOOKUP(2,1/(SRP!$B$10:$B$14&lt;=E8200)/(SRP!$C$10:$C$14&gt;=E8200),SRP!$D$10:$D$14)*(G8200/100)*(E8200/1000)),0))))),2)</f>
        <v>3.4</v>
      </c>
    </row>
    <row r="8201" spans="1:11" x14ac:dyDescent="0.35">
      <c r="A8201" s="2">
        <v>60423</v>
      </c>
      <c r="B8201" s="76" t="s">
        <v>7270</v>
      </c>
      <c r="C8201" s="76" t="s">
        <v>286</v>
      </c>
      <c r="D8201" s="76" t="s">
        <v>5269</v>
      </c>
      <c r="E8201" s="76">
        <v>750</v>
      </c>
      <c r="F8201" s="76">
        <v>12</v>
      </c>
      <c r="G8201" s="77">
        <v>14.2</v>
      </c>
      <c r="H8201" s="76" t="s">
        <v>6695</v>
      </c>
      <c r="I8201" s="77">
        <v>34.99</v>
      </c>
      <c r="J8201" s="2">
        <v>1</v>
      </c>
      <c r="K8201" s="119" cm="1">
        <f t="array" ref="K8201">ROUND(IF(C8201="Beer",SUM(LOOKUP(2,1/(SRP!$B$7:$B$9&lt;=E8201)/(SRP!$C$7:$C$9&gt;=E8201),SRP!$D$7:$D$9)*(G8201/100)*(E8201/1000)),IF(C8201="Spirits",SUM(LOOKUP(2,1/(SRP!$B$2:$B$6&lt;=E8201)/(SRP!$C$2:$C$6&gt;=E8201),SRP!$D$2:$D$6)*(G8201/100)*(E8201/1000)),IF(AND(C8201="Wine",D8201="Fortified Wines"),SUM(LOOKUP(2,1/(SRP!$B$20:$B$23&lt;=E8201)/(SRP!$C$20:$C$23&gt;=E8201),SRP!$D$20:$D$23)*(G8201/100)*(E8201/1000)),IF(C8201="Wine",SUM(LOOKUP(2,1/(SRP!$B$15:$B$19&lt;=E8201)/(SRP!$C$15:$C$19&gt;=E8201),SRP!$D$15:$D$19)*(G8201/100)*(E8201/1000)),IF(C8201="Ready to Drink",SUM(LOOKUP(2,1/(SRP!$B$10:$B$14&lt;=E8201)/(SRP!$C$10:$C$14&gt;=E8201),SRP!$D$10:$D$14)*(G8201/100)*(E8201/1000)),0))))),2)</f>
        <v>7.43</v>
      </c>
    </row>
    <row r="8202" spans="1:11" x14ac:dyDescent="0.35">
      <c r="A8202" s="2">
        <v>60447</v>
      </c>
      <c r="B8202" s="76" t="s">
        <v>6630</v>
      </c>
      <c r="C8202" s="76" t="s">
        <v>287</v>
      </c>
      <c r="D8202" s="76" t="s">
        <v>5240</v>
      </c>
      <c r="E8202" s="76">
        <v>1320</v>
      </c>
      <c r="F8202" s="76">
        <v>8</v>
      </c>
      <c r="G8202" s="77">
        <v>6</v>
      </c>
      <c r="H8202" s="76" t="s">
        <v>3290</v>
      </c>
      <c r="I8202" s="77">
        <v>14.99</v>
      </c>
      <c r="J8202" s="2">
        <v>3</v>
      </c>
      <c r="K8202" s="119" cm="1">
        <f t="array" ref="K8202">ROUND(IF(C8202="Beer",SUM(LOOKUP(2,1/(SRP!$B$7:$B$9&lt;=E8202)/(SRP!$C$7:$C$9&gt;=E8202),SRP!$D$7:$D$9)*(G8202/100)*(E8202/1000)),IF(C8202="Spirits",SUM(LOOKUP(2,1/(SRP!$B$2:$B$6&lt;=E8202)/(SRP!$C$2:$C$6&gt;=E8202),SRP!$D$2:$D$6)*(G8202/100)*(E8202/1000)),IF(AND(C8202="Wine",D8202="Fortified Wines"),SUM(LOOKUP(2,1/(SRP!$B$20:$B$23&lt;=E8202)/(SRP!$C$20:$C$23&gt;=E8202),SRP!$D$20:$D$23)*(G8202/100)*(E8202/1000)),IF(C8202="Wine",SUM(LOOKUP(2,1/(SRP!$B$15:$B$19&lt;=E8202)/(SRP!$C$15:$C$19&gt;=E8202),SRP!$D$15:$D$19)*(G8202/100)*(E8202/1000)),IF(C8202="Ready to Drink",SUM(LOOKUP(2,1/(SRP!$B$10:$B$14&lt;=E8202)/(SRP!$C$10:$C$14&gt;=E8202),SRP!$D$10:$D$14)*(G8202/100)*(E8202/1000)),0))))),2)</f>
        <v>5.53</v>
      </c>
    </row>
    <row r="8203" spans="1:11" x14ac:dyDescent="0.35">
      <c r="A8203" s="2">
        <v>60448</v>
      </c>
      <c r="B8203" s="76" t="s">
        <v>7019</v>
      </c>
      <c r="C8203" s="76" t="s">
        <v>286</v>
      </c>
      <c r="D8203" s="76" t="s">
        <v>300</v>
      </c>
      <c r="E8203" s="76">
        <v>200</v>
      </c>
      <c r="F8203" s="76">
        <v>30</v>
      </c>
      <c r="G8203" s="77">
        <v>13.5</v>
      </c>
      <c r="H8203" s="76" t="s">
        <v>4849</v>
      </c>
      <c r="I8203" s="77">
        <v>5.99</v>
      </c>
      <c r="J8203" s="2">
        <v>1</v>
      </c>
      <c r="K8203" s="119" cm="1">
        <f t="array" ref="K8203">ROUND(IF(C8203="Beer",SUM(LOOKUP(2,1/(SRP!$B$7:$B$9&lt;=E8203)/(SRP!$C$7:$C$9&gt;=E8203),SRP!$D$7:$D$9)*(G8203/100)*(E8203/1000)),IF(C8203="Spirits",SUM(LOOKUP(2,1/(SRP!$B$2:$B$6&lt;=E8203)/(SRP!$C$2:$C$6&gt;=E8203),SRP!$D$2:$D$6)*(G8203/100)*(E8203/1000)),IF(AND(C8203="Wine",D8203="Fortified Wines"),SUM(LOOKUP(2,1/(SRP!$B$20:$B$23&lt;=E8203)/(SRP!$C$20:$C$23&gt;=E8203),SRP!$D$20:$D$23)*(G8203/100)*(E8203/1000)),IF(C8203="Wine",SUM(LOOKUP(2,1/(SRP!$B$15:$B$19&lt;=E8203)/(SRP!$C$15:$C$19&gt;=E8203),SRP!$D$15:$D$19)*(G8203/100)*(E8203/1000)),IF(C8203="Ready to Drink",SUM(LOOKUP(2,1/(SRP!$B$10:$B$14&lt;=E8203)/(SRP!$C$10:$C$14&gt;=E8203),SRP!$D$10:$D$14)*(G8203/100)*(E8203/1000)),0))))),2)</f>
        <v>2.71</v>
      </c>
    </row>
    <row r="8204" spans="1:11" x14ac:dyDescent="0.35">
      <c r="A8204" s="2">
        <v>60455</v>
      </c>
      <c r="B8204" s="76" t="s">
        <v>7020</v>
      </c>
      <c r="C8204" s="76" t="s">
        <v>286</v>
      </c>
      <c r="D8204" s="76" t="s">
        <v>5232</v>
      </c>
      <c r="E8204" s="76">
        <v>750</v>
      </c>
      <c r="F8204" s="76">
        <v>12</v>
      </c>
      <c r="G8204" s="77">
        <v>7</v>
      </c>
      <c r="H8204" s="76" t="s">
        <v>3835</v>
      </c>
      <c r="I8204" s="77">
        <v>18.27</v>
      </c>
      <c r="J8204" s="2">
        <v>1</v>
      </c>
      <c r="K8204" s="119" cm="1">
        <f t="array" ref="K8204">ROUND(IF(C8204="Beer",SUM(LOOKUP(2,1/(SRP!$B$7:$B$9&lt;=E8204)/(SRP!$C$7:$C$9&gt;=E8204),SRP!$D$7:$D$9)*(G8204/100)*(E8204/1000)),IF(C8204="Spirits",SUM(LOOKUP(2,1/(SRP!$B$2:$B$6&lt;=E8204)/(SRP!$C$2:$C$6&gt;=E8204),SRP!$D$2:$D$6)*(G8204/100)*(E8204/1000)),IF(AND(C8204="Wine",D8204="Fortified Wines"),SUM(LOOKUP(2,1/(SRP!$B$20:$B$23&lt;=E8204)/(SRP!$C$20:$C$23&gt;=E8204),SRP!$D$20:$D$23)*(G8204/100)*(E8204/1000)),IF(C8204="Wine",SUM(LOOKUP(2,1/(SRP!$B$15:$B$19&lt;=E8204)/(SRP!$C$15:$C$19&gt;=E8204),SRP!$D$15:$D$19)*(G8204/100)*(E8204/1000)),IF(C8204="Ready to Drink",SUM(LOOKUP(2,1/(SRP!$B$10:$B$14&lt;=E8204)/(SRP!$C$10:$C$14&gt;=E8204),SRP!$D$10:$D$14)*(G8204/100)*(E8204/1000)),0))))),2)</f>
        <v>3.67</v>
      </c>
    </row>
    <row r="8205" spans="1:11" x14ac:dyDescent="0.35">
      <c r="A8205" s="2">
        <v>60456</v>
      </c>
      <c r="B8205" s="76" t="s">
        <v>6631</v>
      </c>
      <c r="C8205" s="76" t="s">
        <v>287</v>
      </c>
      <c r="D8205" s="76" t="s">
        <v>5240</v>
      </c>
      <c r="E8205" s="76">
        <v>473</v>
      </c>
      <c r="F8205" s="76">
        <v>24</v>
      </c>
      <c r="G8205" s="77">
        <v>8.5</v>
      </c>
      <c r="H8205" s="76" t="s">
        <v>3387</v>
      </c>
      <c r="I8205" s="77">
        <v>5.29</v>
      </c>
      <c r="J8205" s="2">
        <v>1</v>
      </c>
      <c r="K8205" s="119" cm="1">
        <f t="array" ref="K8205">ROUND(IF(C8205="Beer",SUM(LOOKUP(2,1/(SRP!$B$7:$B$9&lt;=E8205)/(SRP!$C$7:$C$9&gt;=E8205),SRP!$D$7:$D$9)*(G8205/100)*(E8205/1000)),IF(C8205="Spirits",SUM(LOOKUP(2,1/(SRP!$B$2:$B$6&lt;=E8205)/(SRP!$C$2:$C$6&gt;=E8205),SRP!$D$2:$D$6)*(G8205/100)*(E8205/1000)),IF(AND(C8205="Wine",D8205="Fortified Wines"),SUM(LOOKUP(2,1/(SRP!$B$20:$B$23&lt;=E8205)/(SRP!$C$20:$C$23&gt;=E8205),SRP!$D$20:$D$23)*(G8205/100)*(E8205/1000)),IF(C8205="Wine",SUM(LOOKUP(2,1/(SRP!$B$15:$B$19&lt;=E8205)/(SRP!$C$15:$C$19&gt;=E8205),SRP!$D$15:$D$19)*(G8205/100)*(E8205/1000)),IF(C8205="Ready to Drink",SUM(LOOKUP(2,1/(SRP!$B$10:$B$14&lt;=E8205)/(SRP!$C$10:$C$14&gt;=E8205),SRP!$D$10:$D$14)*(G8205/100)*(E8205/1000)),0))))),2)</f>
        <v>2.81</v>
      </c>
    </row>
    <row r="8206" spans="1:11" x14ac:dyDescent="0.35">
      <c r="A8206" s="2">
        <v>60456</v>
      </c>
      <c r="B8206" s="76" t="s">
        <v>6631</v>
      </c>
      <c r="C8206" s="76" t="s">
        <v>287</v>
      </c>
      <c r="D8206" s="76" t="s">
        <v>5240</v>
      </c>
      <c r="E8206" s="76">
        <v>473</v>
      </c>
      <c r="F8206" s="76">
        <v>24</v>
      </c>
      <c r="G8206" s="77">
        <v>8.5</v>
      </c>
      <c r="H8206" s="76" t="s">
        <v>3387</v>
      </c>
      <c r="I8206" s="77">
        <v>5.29</v>
      </c>
      <c r="J8206" s="2">
        <v>1</v>
      </c>
      <c r="K8206" s="119" cm="1">
        <f t="array" ref="K8206">ROUND(IF(C8206="Beer",SUM(LOOKUP(2,1/(SRP!$B$7:$B$9&lt;=E8206)/(SRP!$C$7:$C$9&gt;=E8206),SRP!$D$7:$D$9)*(G8206/100)*(E8206/1000)),IF(C8206="Spirits",SUM(LOOKUP(2,1/(SRP!$B$2:$B$6&lt;=E8206)/(SRP!$C$2:$C$6&gt;=E8206),SRP!$D$2:$D$6)*(G8206/100)*(E8206/1000)),IF(AND(C8206="Wine",D8206="Fortified Wines"),SUM(LOOKUP(2,1/(SRP!$B$20:$B$23&lt;=E8206)/(SRP!$C$20:$C$23&gt;=E8206),SRP!$D$20:$D$23)*(G8206/100)*(E8206/1000)),IF(C8206="Wine",SUM(LOOKUP(2,1/(SRP!$B$15:$B$19&lt;=E8206)/(SRP!$C$15:$C$19&gt;=E8206),SRP!$D$15:$D$19)*(G8206/100)*(E8206/1000)),IF(C8206="Ready to Drink",SUM(LOOKUP(2,1/(SRP!$B$10:$B$14&lt;=E8206)/(SRP!$C$10:$C$14&gt;=E8206),SRP!$D$10:$D$14)*(G8206/100)*(E8206/1000)),0))))),2)</f>
        <v>2.81</v>
      </c>
    </row>
    <row r="8207" spans="1:11" x14ac:dyDescent="0.35">
      <c r="A8207" s="2">
        <v>60520</v>
      </c>
      <c r="B8207" s="76" t="s">
        <v>6632</v>
      </c>
      <c r="C8207" s="76" t="s">
        <v>285</v>
      </c>
      <c r="D8207" s="76" t="s">
        <v>5286</v>
      </c>
      <c r="E8207" s="76">
        <v>50</v>
      </c>
      <c r="F8207" s="76">
        <v>96</v>
      </c>
      <c r="G8207" s="77">
        <v>20</v>
      </c>
      <c r="H8207" s="76" t="s">
        <v>3285</v>
      </c>
      <c r="I8207" s="77">
        <v>4.96</v>
      </c>
      <c r="J8207" s="2">
        <v>1</v>
      </c>
      <c r="K8207" s="119" cm="1">
        <f t="array" ref="K8207">ROUND(IF(C8207="Beer",SUM(LOOKUP(2,1/(SRP!$B$7:$B$9&lt;=E8207)/(SRP!$C$7:$C$9&gt;=E8207),SRP!$D$7:$D$9)*(G8207/100)*(E8207/1000)),IF(C8207="Spirits",SUM(LOOKUP(2,1/(SRP!$B$2:$B$6&lt;=E8207)/(SRP!$C$2:$C$6&gt;=E8207),SRP!$D$2:$D$6)*(G8207/100)*(E8207/1000)),IF(AND(C8207="Wine",D8207="Fortified Wines"),SUM(LOOKUP(2,1/(SRP!$B$20:$B$23&lt;=E8207)/(SRP!$C$20:$C$23&gt;=E8207),SRP!$D$20:$D$23)*(G8207/100)*(E8207/1000)),IF(C8207="Wine",SUM(LOOKUP(2,1/(SRP!$B$15:$B$19&lt;=E8207)/(SRP!$C$15:$C$19&gt;=E8207),SRP!$D$15:$D$19)*(G8207/100)*(E8207/1000)),IF(C8207="Ready to Drink",SUM(LOOKUP(2,1/(SRP!$B$10:$B$14&lt;=E8207)/(SRP!$C$10:$C$14&gt;=E8207),SRP!$D$10:$D$14)*(G8207/100)*(E8207/1000)),0))))),2)</f>
        <v>1.1599999999999999</v>
      </c>
    </row>
    <row r="8208" spans="1:11" x14ac:dyDescent="0.35">
      <c r="A8208" s="2">
        <v>60524</v>
      </c>
      <c r="B8208" s="76" t="s">
        <v>6633</v>
      </c>
      <c r="C8208" s="76" t="s">
        <v>287</v>
      </c>
      <c r="D8208" s="76" t="s">
        <v>5240</v>
      </c>
      <c r="E8208" s="76">
        <v>473</v>
      </c>
      <c r="F8208" s="76">
        <v>24</v>
      </c>
      <c r="G8208" s="77">
        <v>6.3</v>
      </c>
      <c r="H8208" s="76" t="s">
        <v>4999</v>
      </c>
      <c r="I8208" s="77">
        <v>4.49</v>
      </c>
      <c r="J8208" s="2">
        <v>1</v>
      </c>
      <c r="K8208" s="119" cm="1">
        <f t="array" ref="K8208">ROUND(IF(C8208="Beer",SUM(LOOKUP(2,1/(SRP!$B$7:$B$9&lt;=E8208)/(SRP!$C$7:$C$9&gt;=E8208),SRP!$D$7:$D$9)*(G8208/100)*(E8208/1000)),IF(C8208="Spirits",SUM(LOOKUP(2,1/(SRP!$B$2:$B$6&lt;=E8208)/(SRP!$C$2:$C$6&gt;=E8208),SRP!$D$2:$D$6)*(G8208/100)*(E8208/1000)),IF(AND(C8208="Wine",D8208="Fortified Wines"),SUM(LOOKUP(2,1/(SRP!$B$20:$B$23&lt;=E8208)/(SRP!$C$20:$C$23&gt;=E8208),SRP!$D$20:$D$23)*(G8208/100)*(E8208/1000)),IF(C8208="Wine",SUM(LOOKUP(2,1/(SRP!$B$15:$B$19&lt;=E8208)/(SRP!$C$15:$C$19&gt;=E8208),SRP!$D$15:$D$19)*(G8208/100)*(E8208/1000)),IF(C8208="Ready to Drink",SUM(LOOKUP(2,1/(SRP!$B$10:$B$14&lt;=E8208)/(SRP!$C$10:$C$14&gt;=E8208),SRP!$D$10:$D$14)*(G8208/100)*(E8208/1000)),0))))),2)</f>
        <v>2.08</v>
      </c>
    </row>
    <row r="8209" spans="1:11" x14ac:dyDescent="0.35">
      <c r="A8209" s="2">
        <v>60524</v>
      </c>
      <c r="B8209" s="76" t="s">
        <v>6633</v>
      </c>
      <c r="C8209" s="76" t="s">
        <v>287</v>
      </c>
      <c r="D8209" s="76" t="s">
        <v>5240</v>
      </c>
      <c r="E8209" s="76">
        <v>473</v>
      </c>
      <c r="F8209" s="76">
        <v>24</v>
      </c>
      <c r="G8209" s="77">
        <v>6.3</v>
      </c>
      <c r="H8209" s="76" t="s">
        <v>4999</v>
      </c>
      <c r="I8209" s="77">
        <v>4.49</v>
      </c>
      <c r="J8209" s="2">
        <v>1</v>
      </c>
      <c r="K8209" s="119" cm="1">
        <f t="array" ref="K8209">ROUND(IF(C8209="Beer",SUM(LOOKUP(2,1/(SRP!$B$7:$B$9&lt;=E8209)/(SRP!$C$7:$C$9&gt;=E8209),SRP!$D$7:$D$9)*(G8209/100)*(E8209/1000)),IF(C8209="Spirits",SUM(LOOKUP(2,1/(SRP!$B$2:$B$6&lt;=E8209)/(SRP!$C$2:$C$6&gt;=E8209),SRP!$D$2:$D$6)*(G8209/100)*(E8209/1000)),IF(AND(C8209="Wine",D8209="Fortified Wines"),SUM(LOOKUP(2,1/(SRP!$B$20:$B$23&lt;=E8209)/(SRP!$C$20:$C$23&gt;=E8209),SRP!$D$20:$D$23)*(G8209/100)*(E8209/1000)),IF(C8209="Wine",SUM(LOOKUP(2,1/(SRP!$B$15:$B$19&lt;=E8209)/(SRP!$C$15:$C$19&gt;=E8209),SRP!$D$15:$D$19)*(G8209/100)*(E8209/1000)),IF(C8209="Ready to Drink",SUM(LOOKUP(2,1/(SRP!$B$10:$B$14&lt;=E8209)/(SRP!$C$10:$C$14&gt;=E8209),SRP!$D$10:$D$14)*(G8209/100)*(E8209/1000)),0))))),2)</f>
        <v>2.08</v>
      </c>
    </row>
    <row r="8210" spans="1:11" x14ac:dyDescent="0.35">
      <c r="A8210" s="2">
        <v>60526</v>
      </c>
      <c r="B8210" s="76" t="s">
        <v>6634</v>
      </c>
      <c r="C8210" s="76" t="s">
        <v>5938</v>
      </c>
      <c r="D8210" s="76" t="s">
        <v>5283</v>
      </c>
      <c r="E8210" s="76">
        <v>473</v>
      </c>
      <c r="F8210" s="76">
        <v>24</v>
      </c>
      <c r="G8210" s="77">
        <v>6</v>
      </c>
      <c r="H8210" s="76" t="s">
        <v>3349</v>
      </c>
      <c r="I8210" s="77">
        <v>3.79</v>
      </c>
      <c r="J8210" s="2">
        <v>1</v>
      </c>
      <c r="K8210" s="119" cm="1">
        <f t="array" ref="K8210">ROUND(IF(C8210="Beer",SUM(LOOKUP(2,1/(SRP!$B$7:$B$9&lt;=E8210)/(SRP!$C$7:$C$9&gt;=E8210),SRP!$D$7:$D$9)*(G8210/100)*(E8210/1000)),IF(C8210="Spirits",SUM(LOOKUP(2,1/(SRP!$B$2:$B$6&lt;=E8210)/(SRP!$C$2:$C$6&gt;=E8210),SRP!$D$2:$D$6)*(G8210/100)*(E8210/1000)),IF(AND(C8210="Wine",D8210="Fortified Wines"),SUM(LOOKUP(2,1/(SRP!$B$20:$B$23&lt;=E8210)/(SRP!$C$20:$C$23&gt;=E8210),SRP!$D$20:$D$23)*(G8210/100)*(E8210/1000)),IF(C8210="Wine",SUM(LOOKUP(2,1/(SRP!$B$15:$B$19&lt;=E8210)/(SRP!$C$15:$C$19&gt;=E8210),SRP!$D$15:$D$19)*(G8210/100)*(E8210/1000)),IF(C8210="Ready to Drink",SUM(LOOKUP(2,1/(SRP!$B$10:$B$14&lt;=E8210)/(SRP!$C$10:$C$14&gt;=E8210),SRP!$D$10:$D$14)*(G8210/100)*(E8210/1000)),0))))),2)</f>
        <v>2.1</v>
      </c>
    </row>
    <row r="8211" spans="1:11" x14ac:dyDescent="0.35">
      <c r="A8211" s="2">
        <v>60526</v>
      </c>
      <c r="B8211" s="76" t="s">
        <v>6634</v>
      </c>
      <c r="C8211" s="76" t="s">
        <v>5938</v>
      </c>
      <c r="D8211" s="76" t="s">
        <v>5283</v>
      </c>
      <c r="E8211" s="76">
        <v>473</v>
      </c>
      <c r="F8211" s="76">
        <v>24</v>
      </c>
      <c r="G8211" s="77">
        <v>6</v>
      </c>
      <c r="H8211" s="76" t="s">
        <v>3349</v>
      </c>
      <c r="I8211" s="77">
        <v>3.79</v>
      </c>
      <c r="J8211" s="2">
        <v>1</v>
      </c>
      <c r="K8211" s="119" cm="1">
        <f t="array" ref="K8211">ROUND(IF(C8211="Beer",SUM(LOOKUP(2,1/(SRP!$B$7:$B$9&lt;=E8211)/(SRP!$C$7:$C$9&gt;=E8211),SRP!$D$7:$D$9)*(G8211/100)*(E8211/1000)),IF(C8211="Spirits",SUM(LOOKUP(2,1/(SRP!$B$2:$B$6&lt;=E8211)/(SRP!$C$2:$C$6&gt;=E8211),SRP!$D$2:$D$6)*(G8211/100)*(E8211/1000)),IF(AND(C8211="Wine",D8211="Fortified Wines"),SUM(LOOKUP(2,1/(SRP!$B$20:$B$23&lt;=E8211)/(SRP!$C$20:$C$23&gt;=E8211),SRP!$D$20:$D$23)*(G8211/100)*(E8211/1000)),IF(C8211="Wine",SUM(LOOKUP(2,1/(SRP!$B$15:$B$19&lt;=E8211)/(SRP!$C$15:$C$19&gt;=E8211),SRP!$D$15:$D$19)*(G8211/100)*(E8211/1000)),IF(C8211="Ready to Drink",SUM(LOOKUP(2,1/(SRP!$B$10:$B$14&lt;=E8211)/(SRP!$C$10:$C$14&gt;=E8211),SRP!$D$10:$D$14)*(G8211/100)*(E8211/1000)),0))))),2)</f>
        <v>2.1</v>
      </c>
    </row>
    <row r="8212" spans="1:11" x14ac:dyDescent="0.35">
      <c r="A8212" s="2">
        <v>60531</v>
      </c>
      <c r="B8212" s="76" t="s">
        <v>6635</v>
      </c>
      <c r="C8212" s="76" t="s">
        <v>5938</v>
      </c>
      <c r="D8212" s="76" t="s">
        <v>5283</v>
      </c>
      <c r="E8212" s="76">
        <v>473</v>
      </c>
      <c r="F8212" s="76">
        <v>24</v>
      </c>
      <c r="G8212" s="77">
        <v>6</v>
      </c>
      <c r="H8212" s="76" t="s">
        <v>3349</v>
      </c>
      <c r="I8212" s="77">
        <v>3.79</v>
      </c>
      <c r="J8212" s="2">
        <v>1</v>
      </c>
      <c r="K8212" s="119" cm="1">
        <f t="array" ref="K8212">ROUND(IF(C8212="Beer",SUM(LOOKUP(2,1/(SRP!$B$7:$B$9&lt;=E8212)/(SRP!$C$7:$C$9&gt;=E8212),SRP!$D$7:$D$9)*(G8212/100)*(E8212/1000)),IF(C8212="Spirits",SUM(LOOKUP(2,1/(SRP!$B$2:$B$6&lt;=E8212)/(SRP!$C$2:$C$6&gt;=E8212),SRP!$D$2:$D$6)*(G8212/100)*(E8212/1000)),IF(AND(C8212="Wine",D8212="Fortified Wines"),SUM(LOOKUP(2,1/(SRP!$B$20:$B$23&lt;=E8212)/(SRP!$C$20:$C$23&gt;=E8212),SRP!$D$20:$D$23)*(G8212/100)*(E8212/1000)),IF(C8212="Wine",SUM(LOOKUP(2,1/(SRP!$B$15:$B$19&lt;=E8212)/(SRP!$C$15:$C$19&gt;=E8212),SRP!$D$15:$D$19)*(G8212/100)*(E8212/1000)),IF(C8212="Ready to Drink",SUM(LOOKUP(2,1/(SRP!$B$10:$B$14&lt;=E8212)/(SRP!$C$10:$C$14&gt;=E8212),SRP!$D$10:$D$14)*(G8212/100)*(E8212/1000)),0))))),2)</f>
        <v>2.1</v>
      </c>
    </row>
    <row r="8213" spans="1:11" x14ac:dyDescent="0.35">
      <c r="A8213" s="2">
        <v>60531</v>
      </c>
      <c r="B8213" s="76" t="s">
        <v>6635</v>
      </c>
      <c r="C8213" s="76" t="s">
        <v>5938</v>
      </c>
      <c r="D8213" s="76" t="s">
        <v>5283</v>
      </c>
      <c r="E8213" s="76">
        <v>473</v>
      </c>
      <c r="F8213" s="76">
        <v>24</v>
      </c>
      <c r="G8213" s="77">
        <v>6</v>
      </c>
      <c r="H8213" s="76" t="s">
        <v>3349</v>
      </c>
      <c r="I8213" s="77">
        <v>3.79</v>
      </c>
      <c r="J8213" s="2">
        <v>1</v>
      </c>
      <c r="K8213" s="119" cm="1">
        <f t="array" ref="K8213">ROUND(IF(C8213="Beer",SUM(LOOKUP(2,1/(SRP!$B$7:$B$9&lt;=E8213)/(SRP!$C$7:$C$9&gt;=E8213),SRP!$D$7:$D$9)*(G8213/100)*(E8213/1000)),IF(C8213="Spirits",SUM(LOOKUP(2,1/(SRP!$B$2:$B$6&lt;=E8213)/(SRP!$C$2:$C$6&gt;=E8213),SRP!$D$2:$D$6)*(G8213/100)*(E8213/1000)),IF(AND(C8213="Wine",D8213="Fortified Wines"),SUM(LOOKUP(2,1/(SRP!$B$20:$B$23&lt;=E8213)/(SRP!$C$20:$C$23&gt;=E8213),SRP!$D$20:$D$23)*(G8213/100)*(E8213/1000)),IF(C8213="Wine",SUM(LOOKUP(2,1/(SRP!$B$15:$B$19&lt;=E8213)/(SRP!$C$15:$C$19&gt;=E8213),SRP!$D$15:$D$19)*(G8213/100)*(E8213/1000)),IF(C8213="Ready to Drink",SUM(LOOKUP(2,1/(SRP!$B$10:$B$14&lt;=E8213)/(SRP!$C$10:$C$14&gt;=E8213),SRP!$D$10:$D$14)*(G8213/100)*(E8213/1000)),0))))),2)</f>
        <v>2.1</v>
      </c>
    </row>
    <row r="8214" spans="1:11" x14ac:dyDescent="0.35">
      <c r="A8214" s="2">
        <v>60534</v>
      </c>
      <c r="B8214" s="76" t="s">
        <v>6636</v>
      </c>
      <c r="C8214" s="76" t="s">
        <v>286</v>
      </c>
      <c r="D8214" s="76" t="s">
        <v>5278</v>
      </c>
      <c r="E8214" s="76">
        <v>750</v>
      </c>
      <c r="F8214" s="76">
        <v>12</v>
      </c>
      <c r="G8214" s="77">
        <v>13.3</v>
      </c>
      <c r="H8214" s="76" t="s">
        <v>3294</v>
      </c>
      <c r="I8214" s="77">
        <v>35.869999999999997</v>
      </c>
      <c r="J8214" s="2">
        <v>1</v>
      </c>
      <c r="K8214" s="119" cm="1">
        <f t="array" ref="K8214">ROUND(IF(C8214="Beer",SUM(LOOKUP(2,1/(SRP!$B$7:$B$9&lt;=E8214)/(SRP!$C$7:$C$9&gt;=E8214),SRP!$D$7:$D$9)*(G8214/100)*(E8214/1000)),IF(C8214="Spirits",SUM(LOOKUP(2,1/(SRP!$B$2:$B$6&lt;=E8214)/(SRP!$C$2:$C$6&gt;=E8214),SRP!$D$2:$D$6)*(G8214/100)*(E8214/1000)),IF(AND(C8214="Wine",D8214="Fortified Wines"),SUM(LOOKUP(2,1/(SRP!$B$20:$B$23&lt;=E8214)/(SRP!$C$20:$C$23&gt;=E8214),SRP!$D$20:$D$23)*(G8214/100)*(E8214/1000)),IF(C8214="Wine",SUM(LOOKUP(2,1/(SRP!$B$15:$B$19&lt;=E8214)/(SRP!$C$15:$C$19&gt;=E8214),SRP!$D$15:$D$19)*(G8214/100)*(E8214/1000)),IF(C8214="Ready to Drink",SUM(LOOKUP(2,1/(SRP!$B$10:$B$14&lt;=E8214)/(SRP!$C$10:$C$14&gt;=E8214),SRP!$D$10:$D$14)*(G8214/100)*(E8214/1000)),0))))),2)</f>
        <v>6.96</v>
      </c>
    </row>
    <row r="8215" spans="1:11" x14ac:dyDescent="0.35">
      <c r="A8215" s="2">
        <v>60535</v>
      </c>
      <c r="B8215" s="76" t="s">
        <v>6637</v>
      </c>
      <c r="C8215" s="76" t="s">
        <v>5938</v>
      </c>
      <c r="D8215" s="76" t="s">
        <v>5307</v>
      </c>
      <c r="E8215" s="76">
        <v>330</v>
      </c>
      <c r="F8215" s="76">
        <v>24</v>
      </c>
      <c r="G8215" s="77">
        <v>3</v>
      </c>
      <c r="H8215" s="76" t="s">
        <v>5760</v>
      </c>
      <c r="I8215" s="77">
        <v>3.99</v>
      </c>
      <c r="J8215" s="2">
        <v>1</v>
      </c>
      <c r="K8215" s="119" cm="1">
        <f t="array" ref="K8215">ROUND(IF(C8215="Beer",SUM(LOOKUP(2,1/(SRP!$B$7:$B$9&lt;=E8215)/(SRP!$C$7:$C$9&gt;=E8215),SRP!$D$7:$D$9)*(G8215/100)*(E8215/1000)),IF(C8215="Spirits",SUM(LOOKUP(2,1/(SRP!$B$2:$B$6&lt;=E8215)/(SRP!$C$2:$C$6&gt;=E8215),SRP!$D$2:$D$6)*(G8215/100)*(E8215/1000)),IF(AND(C8215="Wine",D8215="Fortified Wines"),SUM(LOOKUP(2,1/(SRP!$B$20:$B$23&lt;=E8215)/(SRP!$C$20:$C$23&gt;=E8215),SRP!$D$20:$D$23)*(G8215/100)*(E8215/1000)),IF(C8215="Wine",SUM(LOOKUP(2,1/(SRP!$B$15:$B$19&lt;=E8215)/(SRP!$C$15:$C$19&gt;=E8215),SRP!$D$15:$D$19)*(G8215/100)*(E8215/1000)),IF(C8215="Ready to Drink",SUM(LOOKUP(2,1/(SRP!$B$10:$B$14&lt;=E8215)/(SRP!$C$10:$C$14&gt;=E8215),SRP!$D$10:$D$14)*(G8215/100)*(E8215/1000)),0))))),2)</f>
        <v>0.78</v>
      </c>
    </row>
    <row r="8216" spans="1:11" x14ac:dyDescent="0.35">
      <c r="A8216" s="2">
        <v>60535</v>
      </c>
      <c r="B8216" s="76" t="s">
        <v>6637</v>
      </c>
      <c r="C8216" s="76" t="s">
        <v>5938</v>
      </c>
      <c r="D8216" s="76" t="s">
        <v>5307</v>
      </c>
      <c r="E8216" s="76">
        <v>330</v>
      </c>
      <c r="F8216" s="76">
        <v>24</v>
      </c>
      <c r="G8216" s="77">
        <v>3</v>
      </c>
      <c r="H8216" s="76" t="s">
        <v>5760</v>
      </c>
      <c r="I8216" s="77">
        <v>3.99</v>
      </c>
      <c r="J8216" s="2">
        <v>1</v>
      </c>
      <c r="K8216" s="119" cm="1">
        <f t="array" ref="K8216">ROUND(IF(C8216="Beer",SUM(LOOKUP(2,1/(SRP!$B$7:$B$9&lt;=E8216)/(SRP!$C$7:$C$9&gt;=E8216),SRP!$D$7:$D$9)*(G8216/100)*(E8216/1000)),IF(C8216="Spirits",SUM(LOOKUP(2,1/(SRP!$B$2:$B$6&lt;=E8216)/(SRP!$C$2:$C$6&gt;=E8216),SRP!$D$2:$D$6)*(G8216/100)*(E8216/1000)),IF(AND(C8216="Wine",D8216="Fortified Wines"),SUM(LOOKUP(2,1/(SRP!$B$20:$B$23&lt;=E8216)/(SRP!$C$20:$C$23&gt;=E8216),SRP!$D$20:$D$23)*(G8216/100)*(E8216/1000)),IF(C8216="Wine",SUM(LOOKUP(2,1/(SRP!$B$15:$B$19&lt;=E8216)/(SRP!$C$15:$C$19&gt;=E8216),SRP!$D$15:$D$19)*(G8216/100)*(E8216/1000)),IF(C8216="Ready to Drink",SUM(LOOKUP(2,1/(SRP!$B$10:$B$14&lt;=E8216)/(SRP!$C$10:$C$14&gt;=E8216),SRP!$D$10:$D$14)*(G8216/100)*(E8216/1000)),0))))),2)</f>
        <v>0.78</v>
      </c>
    </row>
    <row r="8217" spans="1:11" x14ac:dyDescent="0.35">
      <c r="A8217" s="2">
        <v>60536</v>
      </c>
      <c r="B8217" s="76" t="s">
        <v>6638</v>
      </c>
      <c r="C8217" s="76" t="s">
        <v>286</v>
      </c>
      <c r="D8217" s="76" t="s">
        <v>5236</v>
      </c>
      <c r="E8217" s="76">
        <v>750</v>
      </c>
      <c r="F8217" s="76">
        <v>12</v>
      </c>
      <c r="G8217" s="77">
        <v>10.5</v>
      </c>
      <c r="H8217" s="76" t="s">
        <v>3900</v>
      </c>
      <c r="I8217" s="77">
        <v>25.99</v>
      </c>
      <c r="J8217" s="2">
        <v>1</v>
      </c>
      <c r="K8217" s="119" cm="1">
        <f t="array" ref="K8217">ROUND(IF(C8217="Beer",SUM(LOOKUP(2,1/(SRP!$B$7:$B$9&lt;=E8217)/(SRP!$C$7:$C$9&gt;=E8217),SRP!$D$7:$D$9)*(G8217/100)*(E8217/1000)),IF(C8217="Spirits",SUM(LOOKUP(2,1/(SRP!$B$2:$B$6&lt;=E8217)/(SRP!$C$2:$C$6&gt;=E8217),SRP!$D$2:$D$6)*(G8217/100)*(E8217/1000)),IF(AND(C8217="Wine",D8217="Fortified Wines"),SUM(LOOKUP(2,1/(SRP!$B$20:$B$23&lt;=E8217)/(SRP!$C$20:$C$23&gt;=E8217),SRP!$D$20:$D$23)*(G8217/100)*(E8217/1000)),IF(C8217="Wine",SUM(LOOKUP(2,1/(SRP!$B$15:$B$19&lt;=E8217)/(SRP!$C$15:$C$19&gt;=E8217),SRP!$D$15:$D$19)*(G8217/100)*(E8217/1000)),IF(C8217="Ready to Drink",SUM(LOOKUP(2,1/(SRP!$B$10:$B$14&lt;=E8217)/(SRP!$C$10:$C$14&gt;=E8217),SRP!$D$10:$D$14)*(G8217/100)*(E8217/1000)),0))))),2)</f>
        <v>5.5</v>
      </c>
    </row>
    <row r="8218" spans="1:11" x14ac:dyDescent="0.35">
      <c r="A8218" s="2">
        <v>60538</v>
      </c>
      <c r="B8218" s="76" t="s">
        <v>6639</v>
      </c>
      <c r="C8218" s="76" t="s">
        <v>286</v>
      </c>
      <c r="D8218" s="76" t="s">
        <v>5236</v>
      </c>
      <c r="E8218" s="76">
        <v>750</v>
      </c>
      <c r="F8218" s="76">
        <v>12</v>
      </c>
      <c r="G8218" s="77">
        <v>11</v>
      </c>
      <c r="H8218" s="76" t="s">
        <v>3900</v>
      </c>
      <c r="I8218" s="77">
        <v>25.99</v>
      </c>
      <c r="J8218" s="2">
        <v>1</v>
      </c>
      <c r="K8218" s="119" cm="1">
        <f t="array" ref="K8218">ROUND(IF(C8218="Beer",SUM(LOOKUP(2,1/(SRP!$B$7:$B$9&lt;=E8218)/(SRP!$C$7:$C$9&gt;=E8218),SRP!$D$7:$D$9)*(G8218/100)*(E8218/1000)),IF(C8218="Spirits",SUM(LOOKUP(2,1/(SRP!$B$2:$B$6&lt;=E8218)/(SRP!$C$2:$C$6&gt;=E8218),SRP!$D$2:$D$6)*(G8218/100)*(E8218/1000)),IF(AND(C8218="Wine",D8218="Fortified Wines"),SUM(LOOKUP(2,1/(SRP!$B$20:$B$23&lt;=E8218)/(SRP!$C$20:$C$23&gt;=E8218),SRP!$D$20:$D$23)*(G8218/100)*(E8218/1000)),IF(C8218="Wine",SUM(LOOKUP(2,1/(SRP!$B$15:$B$19&lt;=E8218)/(SRP!$C$15:$C$19&gt;=E8218),SRP!$D$15:$D$19)*(G8218/100)*(E8218/1000)),IF(C8218="Ready to Drink",SUM(LOOKUP(2,1/(SRP!$B$10:$B$14&lt;=E8218)/(SRP!$C$10:$C$14&gt;=E8218),SRP!$D$10:$D$14)*(G8218/100)*(E8218/1000)),0))))),2)</f>
        <v>5.76</v>
      </c>
    </row>
    <row r="8219" spans="1:11" x14ac:dyDescent="0.35">
      <c r="A8219" s="2">
        <v>60539</v>
      </c>
      <c r="B8219" s="76" t="s">
        <v>6640</v>
      </c>
      <c r="C8219" s="76" t="s">
        <v>286</v>
      </c>
      <c r="D8219" s="76" t="s">
        <v>5236</v>
      </c>
      <c r="E8219" s="76">
        <v>750</v>
      </c>
      <c r="F8219" s="76">
        <v>12</v>
      </c>
      <c r="G8219" s="77">
        <v>11</v>
      </c>
      <c r="H8219" s="76" t="s">
        <v>3900</v>
      </c>
      <c r="I8219" s="77">
        <v>25.99</v>
      </c>
      <c r="J8219" s="2">
        <v>1</v>
      </c>
      <c r="K8219" s="119" cm="1">
        <f t="array" ref="K8219">ROUND(IF(C8219="Beer",SUM(LOOKUP(2,1/(SRP!$B$7:$B$9&lt;=E8219)/(SRP!$C$7:$C$9&gt;=E8219),SRP!$D$7:$D$9)*(G8219/100)*(E8219/1000)),IF(C8219="Spirits",SUM(LOOKUP(2,1/(SRP!$B$2:$B$6&lt;=E8219)/(SRP!$C$2:$C$6&gt;=E8219),SRP!$D$2:$D$6)*(G8219/100)*(E8219/1000)),IF(AND(C8219="Wine",D8219="Fortified Wines"),SUM(LOOKUP(2,1/(SRP!$B$20:$B$23&lt;=E8219)/(SRP!$C$20:$C$23&gt;=E8219),SRP!$D$20:$D$23)*(G8219/100)*(E8219/1000)),IF(C8219="Wine",SUM(LOOKUP(2,1/(SRP!$B$15:$B$19&lt;=E8219)/(SRP!$C$15:$C$19&gt;=E8219),SRP!$D$15:$D$19)*(G8219/100)*(E8219/1000)),IF(C8219="Ready to Drink",SUM(LOOKUP(2,1/(SRP!$B$10:$B$14&lt;=E8219)/(SRP!$C$10:$C$14&gt;=E8219),SRP!$D$10:$D$14)*(G8219/100)*(E8219/1000)),0))))),2)</f>
        <v>5.76</v>
      </c>
    </row>
    <row r="8220" spans="1:11" x14ac:dyDescent="0.35">
      <c r="A8220" s="2">
        <v>60541</v>
      </c>
      <c r="B8220" s="76" t="s">
        <v>6641</v>
      </c>
      <c r="C8220" s="76" t="s">
        <v>286</v>
      </c>
      <c r="D8220" s="76" t="s">
        <v>300</v>
      </c>
      <c r="E8220" s="76">
        <v>750</v>
      </c>
      <c r="F8220" s="76">
        <v>12</v>
      </c>
      <c r="G8220" s="77">
        <v>9</v>
      </c>
      <c r="H8220" s="76" t="s">
        <v>3900</v>
      </c>
      <c r="I8220" s="77">
        <v>32.99</v>
      </c>
      <c r="J8220" s="2">
        <v>1</v>
      </c>
      <c r="K8220" s="119" cm="1">
        <f t="array" ref="K8220">ROUND(IF(C8220="Beer",SUM(LOOKUP(2,1/(SRP!$B$7:$B$9&lt;=E8220)/(SRP!$C$7:$C$9&gt;=E8220),SRP!$D$7:$D$9)*(G8220/100)*(E8220/1000)),IF(C8220="Spirits",SUM(LOOKUP(2,1/(SRP!$B$2:$B$6&lt;=E8220)/(SRP!$C$2:$C$6&gt;=E8220),SRP!$D$2:$D$6)*(G8220/100)*(E8220/1000)),IF(AND(C8220="Wine",D8220="Fortified Wines"),SUM(LOOKUP(2,1/(SRP!$B$20:$B$23&lt;=E8220)/(SRP!$C$20:$C$23&gt;=E8220),SRP!$D$20:$D$23)*(G8220/100)*(E8220/1000)),IF(C8220="Wine",SUM(LOOKUP(2,1/(SRP!$B$15:$B$19&lt;=E8220)/(SRP!$C$15:$C$19&gt;=E8220),SRP!$D$15:$D$19)*(G8220/100)*(E8220/1000)),IF(C8220="Ready to Drink",SUM(LOOKUP(2,1/(SRP!$B$10:$B$14&lt;=E8220)/(SRP!$C$10:$C$14&gt;=E8220),SRP!$D$10:$D$14)*(G8220/100)*(E8220/1000)),0))))),2)</f>
        <v>4.71</v>
      </c>
    </row>
    <row r="8221" spans="1:11" x14ac:dyDescent="0.35">
      <c r="A8221" s="2">
        <v>60542</v>
      </c>
      <c r="B8221" s="76" t="s">
        <v>6642</v>
      </c>
      <c r="C8221" s="76" t="s">
        <v>286</v>
      </c>
      <c r="D8221" s="76" t="s">
        <v>5232</v>
      </c>
      <c r="E8221" s="76">
        <v>750</v>
      </c>
      <c r="F8221" s="76">
        <v>12</v>
      </c>
      <c r="G8221" s="77">
        <v>11</v>
      </c>
      <c r="H8221" s="76" t="s">
        <v>3900</v>
      </c>
      <c r="I8221" s="77">
        <v>25.99</v>
      </c>
      <c r="J8221" s="2">
        <v>1</v>
      </c>
      <c r="K8221" s="119" cm="1">
        <f t="array" ref="K8221">ROUND(IF(C8221="Beer",SUM(LOOKUP(2,1/(SRP!$B$7:$B$9&lt;=E8221)/(SRP!$C$7:$C$9&gt;=E8221),SRP!$D$7:$D$9)*(G8221/100)*(E8221/1000)),IF(C8221="Spirits",SUM(LOOKUP(2,1/(SRP!$B$2:$B$6&lt;=E8221)/(SRP!$C$2:$C$6&gt;=E8221),SRP!$D$2:$D$6)*(G8221/100)*(E8221/1000)),IF(AND(C8221="Wine",D8221="Fortified Wines"),SUM(LOOKUP(2,1/(SRP!$B$20:$B$23&lt;=E8221)/(SRP!$C$20:$C$23&gt;=E8221),SRP!$D$20:$D$23)*(G8221/100)*(E8221/1000)),IF(C8221="Wine",SUM(LOOKUP(2,1/(SRP!$B$15:$B$19&lt;=E8221)/(SRP!$C$15:$C$19&gt;=E8221),SRP!$D$15:$D$19)*(G8221/100)*(E8221/1000)),IF(C8221="Ready to Drink",SUM(LOOKUP(2,1/(SRP!$B$10:$B$14&lt;=E8221)/(SRP!$C$10:$C$14&gt;=E8221),SRP!$D$10:$D$14)*(G8221/100)*(E8221/1000)),0))))),2)</f>
        <v>5.76</v>
      </c>
    </row>
    <row r="8222" spans="1:11" x14ac:dyDescent="0.35">
      <c r="A8222" s="2">
        <v>60545</v>
      </c>
      <c r="B8222" s="76" t="s">
        <v>6643</v>
      </c>
      <c r="C8222" s="76" t="s">
        <v>286</v>
      </c>
      <c r="D8222" s="76" t="s">
        <v>300</v>
      </c>
      <c r="E8222" s="76">
        <v>200</v>
      </c>
      <c r="F8222" s="76">
        <v>24</v>
      </c>
      <c r="G8222" s="77">
        <v>10.5</v>
      </c>
      <c r="H8222" s="76" t="s">
        <v>3297</v>
      </c>
      <c r="I8222" s="77">
        <v>3.29</v>
      </c>
      <c r="J8222" s="2">
        <v>1</v>
      </c>
      <c r="K8222" s="119" cm="1">
        <f t="array" ref="K8222">ROUND(IF(C8222="Beer",SUM(LOOKUP(2,1/(SRP!$B$7:$B$9&lt;=E8222)/(SRP!$C$7:$C$9&gt;=E8222),SRP!$D$7:$D$9)*(G8222/100)*(E8222/1000)),IF(C8222="Spirits",SUM(LOOKUP(2,1/(SRP!$B$2:$B$6&lt;=E8222)/(SRP!$C$2:$C$6&gt;=E8222),SRP!$D$2:$D$6)*(G8222/100)*(E8222/1000)),IF(AND(C8222="Wine",D8222="Fortified Wines"),SUM(LOOKUP(2,1/(SRP!$B$20:$B$23&lt;=E8222)/(SRP!$C$20:$C$23&gt;=E8222),SRP!$D$20:$D$23)*(G8222/100)*(E8222/1000)),IF(C8222="Wine",SUM(LOOKUP(2,1/(SRP!$B$15:$B$19&lt;=E8222)/(SRP!$C$15:$C$19&gt;=E8222),SRP!$D$15:$D$19)*(G8222/100)*(E8222/1000)),IF(C8222="Ready to Drink",SUM(LOOKUP(2,1/(SRP!$B$10:$B$14&lt;=E8222)/(SRP!$C$10:$C$14&gt;=E8222),SRP!$D$10:$D$14)*(G8222/100)*(E8222/1000)),0))))),2)</f>
        <v>2.11</v>
      </c>
    </row>
    <row r="8223" spans="1:11" x14ac:dyDescent="0.35">
      <c r="A8223" s="2">
        <v>60546</v>
      </c>
      <c r="B8223" s="76" t="s">
        <v>6644</v>
      </c>
      <c r="C8223" s="76" t="s">
        <v>287</v>
      </c>
      <c r="D8223" s="76" t="s">
        <v>5266</v>
      </c>
      <c r="E8223" s="76">
        <v>473</v>
      </c>
      <c r="F8223" s="76">
        <v>24</v>
      </c>
      <c r="G8223" s="77">
        <v>5.5</v>
      </c>
      <c r="H8223" s="76" t="s">
        <v>3380</v>
      </c>
      <c r="I8223" s="77">
        <v>4.49</v>
      </c>
      <c r="J8223" s="2">
        <v>1</v>
      </c>
      <c r="K8223" s="119" cm="1">
        <f t="array" ref="K8223">ROUND(IF(C8223="Beer",SUM(LOOKUP(2,1/(SRP!$B$7:$B$9&lt;=E8223)/(SRP!$C$7:$C$9&gt;=E8223),SRP!$D$7:$D$9)*(G8223/100)*(E8223/1000)),IF(C8223="Spirits",SUM(LOOKUP(2,1/(SRP!$B$2:$B$6&lt;=E8223)/(SRP!$C$2:$C$6&gt;=E8223),SRP!$D$2:$D$6)*(G8223/100)*(E8223/1000)),IF(AND(C8223="Wine",D8223="Fortified Wines"),SUM(LOOKUP(2,1/(SRP!$B$20:$B$23&lt;=E8223)/(SRP!$C$20:$C$23&gt;=E8223),SRP!$D$20:$D$23)*(G8223/100)*(E8223/1000)),IF(C8223="Wine",SUM(LOOKUP(2,1/(SRP!$B$15:$B$19&lt;=E8223)/(SRP!$C$15:$C$19&gt;=E8223),SRP!$D$15:$D$19)*(G8223/100)*(E8223/1000)),IF(C8223="Ready to Drink",SUM(LOOKUP(2,1/(SRP!$B$10:$B$14&lt;=E8223)/(SRP!$C$10:$C$14&gt;=E8223),SRP!$D$10:$D$14)*(G8223/100)*(E8223/1000)),0))))),2)</f>
        <v>1.82</v>
      </c>
    </row>
    <row r="8224" spans="1:11" x14ac:dyDescent="0.35">
      <c r="A8224" s="2">
        <v>60546</v>
      </c>
      <c r="B8224" s="76" t="s">
        <v>6644</v>
      </c>
      <c r="C8224" s="76" t="s">
        <v>287</v>
      </c>
      <c r="D8224" s="76" t="s">
        <v>5266</v>
      </c>
      <c r="E8224" s="76">
        <v>473</v>
      </c>
      <c r="F8224" s="76">
        <v>24</v>
      </c>
      <c r="G8224" s="77">
        <v>5.5</v>
      </c>
      <c r="H8224" s="76" t="s">
        <v>3380</v>
      </c>
      <c r="I8224" s="77">
        <v>4.49</v>
      </c>
      <c r="J8224" s="2">
        <v>1</v>
      </c>
      <c r="K8224" s="119" cm="1">
        <f t="array" ref="K8224">ROUND(IF(C8224="Beer",SUM(LOOKUP(2,1/(SRP!$B$7:$B$9&lt;=E8224)/(SRP!$C$7:$C$9&gt;=E8224),SRP!$D$7:$D$9)*(G8224/100)*(E8224/1000)),IF(C8224="Spirits",SUM(LOOKUP(2,1/(SRP!$B$2:$B$6&lt;=E8224)/(SRP!$C$2:$C$6&gt;=E8224),SRP!$D$2:$D$6)*(G8224/100)*(E8224/1000)),IF(AND(C8224="Wine",D8224="Fortified Wines"),SUM(LOOKUP(2,1/(SRP!$B$20:$B$23&lt;=E8224)/(SRP!$C$20:$C$23&gt;=E8224),SRP!$D$20:$D$23)*(G8224/100)*(E8224/1000)),IF(C8224="Wine",SUM(LOOKUP(2,1/(SRP!$B$15:$B$19&lt;=E8224)/(SRP!$C$15:$C$19&gt;=E8224),SRP!$D$15:$D$19)*(G8224/100)*(E8224/1000)),IF(C8224="Ready to Drink",SUM(LOOKUP(2,1/(SRP!$B$10:$B$14&lt;=E8224)/(SRP!$C$10:$C$14&gt;=E8224),SRP!$D$10:$D$14)*(G8224/100)*(E8224/1000)),0))))),2)</f>
        <v>1.82</v>
      </c>
    </row>
    <row r="8225" spans="1:11" x14ac:dyDescent="0.35">
      <c r="A8225" s="2">
        <v>60548</v>
      </c>
      <c r="B8225" s="76" t="s">
        <v>6645</v>
      </c>
      <c r="C8225" s="76" t="s">
        <v>286</v>
      </c>
      <c r="D8225" s="76" t="s">
        <v>5277</v>
      </c>
      <c r="E8225" s="76">
        <v>750</v>
      </c>
      <c r="F8225" s="76">
        <v>6</v>
      </c>
      <c r="G8225" s="77">
        <v>20</v>
      </c>
      <c r="H8225" s="76" t="s">
        <v>6869</v>
      </c>
      <c r="I8225" s="77">
        <v>134.99</v>
      </c>
      <c r="J8225" s="2">
        <v>1</v>
      </c>
      <c r="K8225" s="119" cm="1">
        <f t="array" ref="K8225">ROUND(IF(C8225="Beer",SUM(LOOKUP(2,1/(SRP!$B$7:$B$9&lt;=E8225)/(SRP!$C$7:$C$9&gt;=E8225),SRP!$D$7:$D$9)*(G8225/100)*(E8225/1000)),IF(C8225="Spirits",SUM(LOOKUP(2,1/(SRP!$B$2:$B$6&lt;=E8225)/(SRP!$C$2:$C$6&gt;=E8225),SRP!$D$2:$D$6)*(G8225/100)*(E8225/1000)),IF(AND(C8225="Wine",D8225="Fortified Wines"),SUM(LOOKUP(2,1/(SRP!$B$20:$B$23&lt;=E8225)/(SRP!$C$20:$C$23&gt;=E8225),SRP!$D$20:$D$23)*(G8225/100)*(E8225/1000)),IF(C8225="Wine",SUM(LOOKUP(2,1/(SRP!$B$15:$B$19&lt;=E8225)/(SRP!$C$15:$C$19&gt;=E8225),SRP!$D$15:$D$19)*(G8225/100)*(E8225/1000)),IF(C8225="Ready to Drink",SUM(LOOKUP(2,1/(SRP!$B$10:$B$14&lt;=E8225)/(SRP!$C$10:$C$14&gt;=E8225),SRP!$D$10:$D$14)*(G8225/100)*(E8225/1000)),0))))),2)</f>
        <v>10.47</v>
      </c>
    </row>
    <row r="8226" spans="1:11" x14ac:dyDescent="0.35">
      <c r="A8226" s="2">
        <v>60561</v>
      </c>
      <c r="B8226" s="76" t="s">
        <v>4028</v>
      </c>
      <c r="C8226" s="76" t="s">
        <v>286</v>
      </c>
      <c r="D8226" s="76" t="s">
        <v>5232</v>
      </c>
      <c r="E8226" s="76">
        <v>750</v>
      </c>
      <c r="F8226" s="76">
        <v>6</v>
      </c>
      <c r="G8226" s="77">
        <v>0.5</v>
      </c>
      <c r="H8226" s="76" t="s">
        <v>3385</v>
      </c>
      <c r="I8226" s="77">
        <v>10.49</v>
      </c>
      <c r="J8226" s="2">
        <v>1</v>
      </c>
      <c r="K8226" s="119" cm="1">
        <f t="array" ref="K8226">ROUND(IF(C8226="Beer",SUM(LOOKUP(2,1/(SRP!$B$7:$B$9&lt;=E8226)/(SRP!$C$7:$C$9&gt;=E8226),SRP!$D$7:$D$9)*(G8226/100)*(E8226/1000)),IF(C8226="Spirits",SUM(LOOKUP(2,1/(SRP!$B$2:$B$6&lt;=E8226)/(SRP!$C$2:$C$6&gt;=E8226),SRP!$D$2:$D$6)*(G8226/100)*(E8226/1000)),IF(AND(C8226="Wine",D8226="Fortified Wines"),SUM(LOOKUP(2,1/(SRP!$B$20:$B$23&lt;=E8226)/(SRP!$C$20:$C$23&gt;=E8226),SRP!$D$20:$D$23)*(G8226/100)*(E8226/1000)),IF(C8226="Wine",SUM(LOOKUP(2,1/(SRP!$B$15:$B$19&lt;=E8226)/(SRP!$C$15:$C$19&gt;=E8226),SRP!$D$15:$D$19)*(G8226/100)*(E8226/1000)),IF(C8226="Ready to Drink",SUM(LOOKUP(2,1/(SRP!$B$10:$B$14&lt;=E8226)/(SRP!$C$10:$C$14&gt;=E8226),SRP!$D$10:$D$14)*(G8226/100)*(E8226/1000)),0))))),2)</f>
        <v>0.26</v>
      </c>
    </row>
    <row r="8227" spans="1:11" x14ac:dyDescent="0.35">
      <c r="A8227" s="2">
        <v>60562</v>
      </c>
      <c r="B8227" s="76" t="s">
        <v>4026</v>
      </c>
      <c r="C8227" s="76" t="s">
        <v>286</v>
      </c>
      <c r="D8227" s="76" t="s">
        <v>5236</v>
      </c>
      <c r="E8227" s="76">
        <v>750</v>
      </c>
      <c r="F8227" s="76">
        <v>6</v>
      </c>
      <c r="G8227" s="77">
        <v>0.5</v>
      </c>
      <c r="H8227" s="76" t="s">
        <v>3385</v>
      </c>
      <c r="I8227" s="77">
        <v>9.49</v>
      </c>
      <c r="J8227" s="2">
        <v>1</v>
      </c>
      <c r="K8227" s="119" cm="1">
        <f t="array" ref="K8227">ROUND(IF(C8227="Beer",SUM(LOOKUP(2,1/(SRP!$B$7:$B$9&lt;=E8227)/(SRP!$C$7:$C$9&gt;=E8227),SRP!$D$7:$D$9)*(G8227/100)*(E8227/1000)),IF(C8227="Spirits",SUM(LOOKUP(2,1/(SRP!$B$2:$B$6&lt;=E8227)/(SRP!$C$2:$C$6&gt;=E8227),SRP!$D$2:$D$6)*(G8227/100)*(E8227/1000)),IF(AND(C8227="Wine",D8227="Fortified Wines"),SUM(LOOKUP(2,1/(SRP!$B$20:$B$23&lt;=E8227)/(SRP!$C$20:$C$23&gt;=E8227),SRP!$D$20:$D$23)*(G8227/100)*(E8227/1000)),IF(C8227="Wine",SUM(LOOKUP(2,1/(SRP!$B$15:$B$19&lt;=E8227)/(SRP!$C$15:$C$19&gt;=E8227),SRP!$D$15:$D$19)*(G8227/100)*(E8227/1000)),IF(C8227="Ready to Drink",SUM(LOOKUP(2,1/(SRP!$B$10:$B$14&lt;=E8227)/(SRP!$C$10:$C$14&gt;=E8227),SRP!$D$10:$D$14)*(G8227/100)*(E8227/1000)),0))))),2)</f>
        <v>0.26</v>
      </c>
    </row>
    <row r="8228" spans="1:11" x14ac:dyDescent="0.35">
      <c r="A8228" s="2">
        <v>60568</v>
      </c>
      <c r="B8228" s="76" t="s">
        <v>6646</v>
      </c>
      <c r="C8228" s="76" t="s">
        <v>285</v>
      </c>
      <c r="D8228" s="76" t="s">
        <v>6935</v>
      </c>
      <c r="E8228" s="76">
        <v>700</v>
      </c>
      <c r="F8228" s="76">
        <v>6</v>
      </c>
      <c r="G8228" s="77">
        <v>43</v>
      </c>
      <c r="H8228" s="76" t="s">
        <v>3279</v>
      </c>
      <c r="I8228" s="77">
        <v>106.99</v>
      </c>
      <c r="J8228" s="2">
        <v>1</v>
      </c>
      <c r="K8228" s="119" cm="1">
        <f t="array" ref="K8228">ROUND(IF(C8228="Beer",SUM(LOOKUP(2,1/(SRP!$B$7:$B$9&lt;=E8228)/(SRP!$C$7:$C$9&gt;=E8228),SRP!$D$7:$D$9)*(G8228/100)*(E8228/1000)),IF(C8228="Spirits",SUM(LOOKUP(2,1/(SRP!$B$2:$B$6&lt;=E8228)/(SRP!$C$2:$C$6&gt;=E8228),SRP!$D$2:$D$6)*(G8228/100)*(E8228/1000)),IF(AND(C8228="Wine",D8228="Fortified Wines"),SUM(LOOKUP(2,1/(SRP!$B$20:$B$23&lt;=E8228)/(SRP!$C$20:$C$23&gt;=E8228),SRP!$D$20:$D$23)*(G8228/100)*(E8228/1000)),IF(C8228="Wine",SUM(LOOKUP(2,1/(SRP!$B$15:$B$19&lt;=E8228)/(SRP!$C$15:$C$19&gt;=E8228),SRP!$D$15:$D$19)*(G8228/100)*(E8228/1000)),IF(C8228="Ready to Drink",SUM(LOOKUP(2,1/(SRP!$B$10:$B$14&lt;=E8228)/(SRP!$C$10:$C$14&gt;=E8228),SRP!$D$10:$D$14)*(G8228/100)*(E8228/1000)),0))))),2)</f>
        <v>21.01</v>
      </c>
    </row>
    <row r="8229" spans="1:11" x14ac:dyDescent="0.35">
      <c r="A8229" s="2">
        <v>60569</v>
      </c>
      <c r="B8229" s="76" t="s">
        <v>1822</v>
      </c>
      <c r="C8229" s="76" t="s">
        <v>285</v>
      </c>
      <c r="D8229" s="76" t="s">
        <v>5281</v>
      </c>
      <c r="E8229" s="76">
        <v>750</v>
      </c>
      <c r="F8229" s="76">
        <v>12</v>
      </c>
      <c r="G8229" s="77">
        <v>27</v>
      </c>
      <c r="H8229" s="76" t="s">
        <v>6869</v>
      </c>
      <c r="I8229" s="77">
        <v>25.99</v>
      </c>
      <c r="J8229" s="2">
        <v>1</v>
      </c>
      <c r="K8229" s="119" cm="1">
        <f t="array" ref="K8229">ROUND(IF(C8229="Beer",SUM(LOOKUP(2,1/(SRP!$B$7:$B$9&lt;=E8229)/(SRP!$C$7:$C$9&gt;=E8229),SRP!$D$7:$D$9)*(G8229/100)*(E8229/1000)),IF(C8229="Spirits",SUM(LOOKUP(2,1/(SRP!$B$2:$B$6&lt;=E8229)/(SRP!$C$2:$C$6&gt;=E8229),SRP!$D$2:$D$6)*(G8229/100)*(E8229/1000)),IF(AND(C8229="Wine",D8229="Fortified Wines"),SUM(LOOKUP(2,1/(SRP!$B$20:$B$23&lt;=E8229)/(SRP!$C$20:$C$23&gt;=E8229),SRP!$D$20:$D$23)*(G8229/100)*(E8229/1000)),IF(C8229="Wine",SUM(LOOKUP(2,1/(SRP!$B$15:$B$19&lt;=E8229)/(SRP!$C$15:$C$19&gt;=E8229),SRP!$D$15:$D$19)*(G8229/100)*(E8229/1000)),IF(C8229="Ready to Drink",SUM(LOOKUP(2,1/(SRP!$B$10:$B$14&lt;=E8229)/(SRP!$C$10:$C$14&gt;=E8229),SRP!$D$10:$D$14)*(G8229/100)*(E8229/1000)),0))))),2)</f>
        <v>14.14</v>
      </c>
    </row>
    <row r="8230" spans="1:11" x14ac:dyDescent="0.35">
      <c r="A8230" s="2">
        <v>60606</v>
      </c>
      <c r="B8230" s="76" t="s">
        <v>6647</v>
      </c>
      <c r="C8230" s="76" t="s">
        <v>285</v>
      </c>
      <c r="D8230" s="76" t="s">
        <v>6934</v>
      </c>
      <c r="E8230" s="76">
        <v>700</v>
      </c>
      <c r="F8230" s="76">
        <v>6</v>
      </c>
      <c r="G8230" s="77">
        <v>40</v>
      </c>
      <c r="H8230" s="76" t="s">
        <v>3347</v>
      </c>
      <c r="I8230" s="77">
        <v>67.989999999999995</v>
      </c>
      <c r="J8230" s="2">
        <v>1</v>
      </c>
      <c r="K8230" s="119" cm="1">
        <f t="array" ref="K8230">ROUND(IF(C8230="Beer",SUM(LOOKUP(2,1/(SRP!$B$7:$B$9&lt;=E8230)/(SRP!$C$7:$C$9&gt;=E8230),SRP!$D$7:$D$9)*(G8230/100)*(E8230/1000)),IF(C8230="Spirits",SUM(LOOKUP(2,1/(SRP!$B$2:$B$6&lt;=E8230)/(SRP!$C$2:$C$6&gt;=E8230),SRP!$D$2:$D$6)*(G8230/100)*(E8230/1000)),IF(AND(C8230="Wine",D8230="Fortified Wines"),SUM(LOOKUP(2,1/(SRP!$B$20:$B$23&lt;=E8230)/(SRP!$C$20:$C$23&gt;=E8230),SRP!$D$20:$D$23)*(G8230/100)*(E8230/1000)),IF(C8230="Wine",SUM(LOOKUP(2,1/(SRP!$B$15:$B$19&lt;=E8230)/(SRP!$C$15:$C$19&gt;=E8230),SRP!$D$15:$D$19)*(G8230/100)*(E8230/1000)),IF(C8230="Ready to Drink",SUM(LOOKUP(2,1/(SRP!$B$10:$B$14&lt;=E8230)/(SRP!$C$10:$C$14&gt;=E8230),SRP!$D$10:$D$14)*(G8230/100)*(E8230/1000)),0))))),2)</f>
        <v>19.55</v>
      </c>
    </row>
    <row r="8231" spans="1:11" x14ac:dyDescent="0.35">
      <c r="A8231" s="2">
        <v>60611</v>
      </c>
      <c r="B8231" s="76" t="s">
        <v>7021</v>
      </c>
      <c r="C8231" s="76" t="s">
        <v>286</v>
      </c>
      <c r="D8231" s="76" t="s">
        <v>5278</v>
      </c>
      <c r="E8231" s="76">
        <v>750</v>
      </c>
      <c r="F8231" s="76">
        <v>12</v>
      </c>
      <c r="G8231" s="77">
        <v>13.8</v>
      </c>
      <c r="H8231" s="76" t="s">
        <v>3294</v>
      </c>
      <c r="I8231" s="77">
        <v>41.99</v>
      </c>
      <c r="J8231" s="2">
        <v>1</v>
      </c>
      <c r="K8231" s="119" cm="1">
        <f t="array" ref="K8231">ROUND(IF(C8231="Beer",SUM(LOOKUP(2,1/(SRP!$B$7:$B$9&lt;=E8231)/(SRP!$C$7:$C$9&gt;=E8231),SRP!$D$7:$D$9)*(G8231/100)*(E8231/1000)),IF(C8231="Spirits",SUM(LOOKUP(2,1/(SRP!$B$2:$B$6&lt;=E8231)/(SRP!$C$2:$C$6&gt;=E8231),SRP!$D$2:$D$6)*(G8231/100)*(E8231/1000)),IF(AND(C8231="Wine",D8231="Fortified Wines"),SUM(LOOKUP(2,1/(SRP!$B$20:$B$23&lt;=E8231)/(SRP!$C$20:$C$23&gt;=E8231),SRP!$D$20:$D$23)*(G8231/100)*(E8231/1000)),IF(C8231="Wine",SUM(LOOKUP(2,1/(SRP!$B$15:$B$19&lt;=E8231)/(SRP!$C$15:$C$19&gt;=E8231),SRP!$D$15:$D$19)*(G8231/100)*(E8231/1000)),IF(C8231="Ready to Drink",SUM(LOOKUP(2,1/(SRP!$B$10:$B$14&lt;=E8231)/(SRP!$C$10:$C$14&gt;=E8231),SRP!$D$10:$D$14)*(G8231/100)*(E8231/1000)),0))))),2)</f>
        <v>7.23</v>
      </c>
    </row>
    <row r="8232" spans="1:11" x14ac:dyDescent="0.35">
      <c r="A8232" s="2">
        <v>60628</v>
      </c>
      <c r="B8232" s="76" t="s">
        <v>6648</v>
      </c>
      <c r="C8232" s="76" t="s">
        <v>5938</v>
      </c>
      <c r="D8232" s="76" t="s">
        <v>5279</v>
      </c>
      <c r="E8232" s="76">
        <v>355</v>
      </c>
      <c r="F8232" s="76">
        <v>24</v>
      </c>
      <c r="G8232" s="77">
        <v>5</v>
      </c>
      <c r="H8232" s="76" t="s">
        <v>3380</v>
      </c>
      <c r="I8232" s="77">
        <v>3.5</v>
      </c>
      <c r="J8232" s="2">
        <v>1</v>
      </c>
      <c r="K8232" s="119" cm="1">
        <f t="array" ref="K8232">ROUND(IF(C8232="Beer",SUM(LOOKUP(2,1/(SRP!$B$7:$B$9&lt;=E8232)/(SRP!$C$7:$C$9&gt;=E8232),SRP!$D$7:$D$9)*(G8232/100)*(E8232/1000)),IF(C8232="Spirits",SUM(LOOKUP(2,1/(SRP!$B$2:$B$6&lt;=E8232)/(SRP!$C$2:$C$6&gt;=E8232),SRP!$D$2:$D$6)*(G8232/100)*(E8232/1000)),IF(AND(C8232="Wine",D8232="Fortified Wines"),SUM(LOOKUP(2,1/(SRP!$B$20:$B$23&lt;=E8232)/(SRP!$C$20:$C$23&gt;=E8232),SRP!$D$20:$D$23)*(G8232/100)*(E8232/1000)),IF(C8232="Wine",SUM(LOOKUP(2,1/(SRP!$B$15:$B$19&lt;=E8232)/(SRP!$C$15:$C$19&gt;=E8232),SRP!$D$15:$D$19)*(G8232/100)*(E8232/1000)),IF(C8232="Ready to Drink",SUM(LOOKUP(2,1/(SRP!$B$10:$B$14&lt;=E8232)/(SRP!$C$10:$C$14&gt;=E8232),SRP!$D$10:$D$14)*(G8232/100)*(E8232/1000)),0))))),2)</f>
        <v>1.41</v>
      </c>
    </row>
    <row r="8233" spans="1:11" x14ac:dyDescent="0.35">
      <c r="A8233" s="2">
        <v>60628</v>
      </c>
      <c r="B8233" s="76" t="s">
        <v>6648</v>
      </c>
      <c r="C8233" s="76" t="s">
        <v>5938</v>
      </c>
      <c r="D8233" s="76" t="s">
        <v>5279</v>
      </c>
      <c r="E8233" s="76">
        <v>355</v>
      </c>
      <c r="F8233" s="76">
        <v>24</v>
      </c>
      <c r="G8233" s="77">
        <v>5</v>
      </c>
      <c r="H8233" s="76" t="s">
        <v>3380</v>
      </c>
      <c r="I8233" s="77">
        <v>3.5</v>
      </c>
      <c r="J8233" s="2">
        <v>1</v>
      </c>
      <c r="K8233" s="119" cm="1">
        <f t="array" ref="K8233">ROUND(IF(C8233="Beer",SUM(LOOKUP(2,1/(SRP!$B$7:$B$9&lt;=E8233)/(SRP!$C$7:$C$9&gt;=E8233),SRP!$D$7:$D$9)*(G8233/100)*(E8233/1000)),IF(C8233="Spirits",SUM(LOOKUP(2,1/(SRP!$B$2:$B$6&lt;=E8233)/(SRP!$C$2:$C$6&gt;=E8233),SRP!$D$2:$D$6)*(G8233/100)*(E8233/1000)),IF(AND(C8233="Wine",D8233="Fortified Wines"),SUM(LOOKUP(2,1/(SRP!$B$20:$B$23&lt;=E8233)/(SRP!$C$20:$C$23&gt;=E8233),SRP!$D$20:$D$23)*(G8233/100)*(E8233/1000)),IF(C8233="Wine",SUM(LOOKUP(2,1/(SRP!$B$15:$B$19&lt;=E8233)/(SRP!$C$15:$C$19&gt;=E8233),SRP!$D$15:$D$19)*(G8233/100)*(E8233/1000)),IF(C8233="Ready to Drink",SUM(LOOKUP(2,1/(SRP!$B$10:$B$14&lt;=E8233)/(SRP!$C$10:$C$14&gt;=E8233),SRP!$D$10:$D$14)*(G8233/100)*(E8233/1000)),0))))),2)</f>
        <v>1.41</v>
      </c>
    </row>
    <row r="8234" spans="1:11" x14ac:dyDescent="0.35">
      <c r="A8234" s="2">
        <v>60640</v>
      </c>
      <c r="B8234" s="76" t="s">
        <v>6649</v>
      </c>
      <c r="C8234" s="76" t="s">
        <v>287</v>
      </c>
      <c r="D8234" s="76" t="s">
        <v>5230</v>
      </c>
      <c r="E8234" s="76">
        <v>355</v>
      </c>
      <c r="F8234" s="76">
        <v>24</v>
      </c>
      <c r="G8234" s="77">
        <v>4.8</v>
      </c>
      <c r="H8234" s="76" t="s">
        <v>5682</v>
      </c>
      <c r="I8234" s="77">
        <v>4.17</v>
      </c>
      <c r="J8234" s="2">
        <v>1</v>
      </c>
      <c r="K8234" s="119" cm="1">
        <f t="array" ref="K8234">ROUND(IF(C8234="Beer",SUM(LOOKUP(2,1/(SRP!$B$7:$B$9&lt;=E8234)/(SRP!$C$7:$C$9&gt;=E8234),SRP!$D$7:$D$9)*(G8234/100)*(E8234/1000)),IF(C8234="Spirits",SUM(LOOKUP(2,1/(SRP!$B$2:$B$6&lt;=E8234)/(SRP!$C$2:$C$6&gt;=E8234),SRP!$D$2:$D$6)*(G8234/100)*(E8234/1000)),IF(AND(C8234="Wine",D8234="Fortified Wines"),SUM(LOOKUP(2,1/(SRP!$B$20:$B$23&lt;=E8234)/(SRP!$C$20:$C$23&gt;=E8234),SRP!$D$20:$D$23)*(G8234/100)*(E8234/1000)),IF(C8234="Wine",SUM(LOOKUP(2,1/(SRP!$B$15:$B$19&lt;=E8234)/(SRP!$C$15:$C$19&gt;=E8234),SRP!$D$15:$D$19)*(G8234/100)*(E8234/1000)),IF(C8234="Ready to Drink",SUM(LOOKUP(2,1/(SRP!$B$10:$B$14&lt;=E8234)/(SRP!$C$10:$C$14&gt;=E8234),SRP!$D$10:$D$14)*(G8234/100)*(E8234/1000)),0))))),2)</f>
        <v>1.19</v>
      </c>
    </row>
    <row r="8235" spans="1:11" x14ac:dyDescent="0.35">
      <c r="A8235" s="2">
        <v>60640</v>
      </c>
      <c r="B8235" s="76" t="s">
        <v>6649</v>
      </c>
      <c r="C8235" s="76" t="s">
        <v>287</v>
      </c>
      <c r="D8235" s="76" t="s">
        <v>5230</v>
      </c>
      <c r="E8235" s="76">
        <v>355</v>
      </c>
      <c r="F8235" s="76">
        <v>24</v>
      </c>
      <c r="G8235" s="77">
        <v>4.8</v>
      </c>
      <c r="H8235" s="76" t="s">
        <v>5682</v>
      </c>
      <c r="I8235" s="77">
        <v>4.17</v>
      </c>
      <c r="J8235" s="2">
        <v>1</v>
      </c>
      <c r="K8235" s="119" cm="1">
        <f t="array" ref="K8235">ROUND(IF(C8235="Beer",SUM(LOOKUP(2,1/(SRP!$B$7:$B$9&lt;=E8235)/(SRP!$C$7:$C$9&gt;=E8235),SRP!$D$7:$D$9)*(G8235/100)*(E8235/1000)),IF(C8235="Spirits",SUM(LOOKUP(2,1/(SRP!$B$2:$B$6&lt;=E8235)/(SRP!$C$2:$C$6&gt;=E8235),SRP!$D$2:$D$6)*(G8235/100)*(E8235/1000)),IF(AND(C8235="Wine",D8235="Fortified Wines"),SUM(LOOKUP(2,1/(SRP!$B$20:$B$23&lt;=E8235)/(SRP!$C$20:$C$23&gt;=E8235),SRP!$D$20:$D$23)*(G8235/100)*(E8235/1000)),IF(C8235="Wine",SUM(LOOKUP(2,1/(SRP!$B$15:$B$19&lt;=E8235)/(SRP!$C$15:$C$19&gt;=E8235),SRP!$D$15:$D$19)*(G8235/100)*(E8235/1000)),IF(C8235="Ready to Drink",SUM(LOOKUP(2,1/(SRP!$B$10:$B$14&lt;=E8235)/(SRP!$C$10:$C$14&gt;=E8235),SRP!$D$10:$D$14)*(G8235/100)*(E8235/1000)),0))))),2)</f>
        <v>1.19</v>
      </c>
    </row>
    <row r="8236" spans="1:11" x14ac:dyDescent="0.35">
      <c r="A8236" s="2">
        <v>60646</v>
      </c>
      <c r="B8236" s="76" t="s">
        <v>6650</v>
      </c>
      <c r="C8236" s="76" t="s">
        <v>287</v>
      </c>
      <c r="D8236" s="76" t="s">
        <v>5230</v>
      </c>
      <c r="E8236" s="76">
        <v>2130</v>
      </c>
      <c r="F8236" s="76">
        <v>4</v>
      </c>
      <c r="G8236" s="77">
        <v>5.3</v>
      </c>
      <c r="H8236" s="76" t="s">
        <v>3326</v>
      </c>
      <c r="I8236" s="77">
        <v>14.79</v>
      </c>
      <c r="J8236" s="2">
        <v>6</v>
      </c>
      <c r="K8236" s="119" cm="1">
        <f t="array" ref="K8236">ROUND(IF(C8236="Beer",SUM(LOOKUP(2,1/(SRP!$B$7:$B$9&lt;=E8236)/(SRP!$C$7:$C$9&gt;=E8236),SRP!$D$7:$D$9)*(G8236/100)*(E8236/1000)),IF(C8236="Spirits",SUM(LOOKUP(2,1/(SRP!$B$2:$B$6&lt;=E8236)/(SRP!$C$2:$C$6&gt;=E8236),SRP!$D$2:$D$6)*(G8236/100)*(E8236/1000)),IF(AND(C8236="Wine",D8236="Fortified Wines"),SUM(LOOKUP(2,1/(SRP!$B$20:$B$23&lt;=E8236)/(SRP!$C$20:$C$23&gt;=E8236),SRP!$D$20:$D$23)*(G8236/100)*(E8236/1000)),IF(C8236="Wine",SUM(LOOKUP(2,1/(SRP!$B$15:$B$19&lt;=E8236)/(SRP!$C$15:$C$19&gt;=E8236),SRP!$D$15:$D$19)*(G8236/100)*(E8236/1000)),IF(C8236="Ready to Drink",SUM(LOOKUP(2,1/(SRP!$B$10:$B$14&lt;=E8236)/(SRP!$C$10:$C$14&gt;=E8236),SRP!$D$10:$D$14)*(G8236/100)*(E8236/1000)),0))))),2)</f>
        <v>7.88</v>
      </c>
    </row>
    <row r="8237" spans="1:11" x14ac:dyDescent="0.35">
      <c r="A8237" s="2">
        <v>60646</v>
      </c>
      <c r="B8237" s="76" t="s">
        <v>6650</v>
      </c>
      <c r="C8237" s="76" t="s">
        <v>287</v>
      </c>
      <c r="D8237" s="76" t="s">
        <v>5230</v>
      </c>
      <c r="E8237" s="76">
        <v>2130</v>
      </c>
      <c r="F8237" s="76">
        <v>4</v>
      </c>
      <c r="G8237" s="77">
        <v>5.3</v>
      </c>
      <c r="H8237" s="76" t="s">
        <v>3326</v>
      </c>
      <c r="I8237" s="77">
        <v>14.79</v>
      </c>
      <c r="J8237" s="2">
        <v>6</v>
      </c>
      <c r="K8237" s="119" cm="1">
        <f t="array" ref="K8237">ROUND(IF(C8237="Beer",SUM(LOOKUP(2,1/(SRP!$B$7:$B$9&lt;=E8237)/(SRP!$C$7:$C$9&gt;=E8237),SRP!$D$7:$D$9)*(G8237/100)*(E8237/1000)),IF(C8237="Spirits",SUM(LOOKUP(2,1/(SRP!$B$2:$B$6&lt;=E8237)/(SRP!$C$2:$C$6&gt;=E8237),SRP!$D$2:$D$6)*(G8237/100)*(E8237/1000)),IF(AND(C8237="Wine",D8237="Fortified Wines"),SUM(LOOKUP(2,1/(SRP!$B$20:$B$23&lt;=E8237)/(SRP!$C$20:$C$23&gt;=E8237),SRP!$D$20:$D$23)*(G8237/100)*(E8237/1000)),IF(C8237="Wine",SUM(LOOKUP(2,1/(SRP!$B$15:$B$19&lt;=E8237)/(SRP!$C$15:$C$19&gt;=E8237),SRP!$D$15:$D$19)*(G8237/100)*(E8237/1000)),IF(C8237="Ready to Drink",SUM(LOOKUP(2,1/(SRP!$B$10:$B$14&lt;=E8237)/(SRP!$C$10:$C$14&gt;=E8237),SRP!$D$10:$D$14)*(G8237/100)*(E8237/1000)),0))))),2)</f>
        <v>7.88</v>
      </c>
    </row>
    <row r="8238" spans="1:11" x14ac:dyDescent="0.35">
      <c r="A8238" s="2">
        <v>60691</v>
      </c>
      <c r="B8238" s="76" t="s">
        <v>6651</v>
      </c>
      <c r="C8238" s="76" t="s">
        <v>287</v>
      </c>
      <c r="D8238" s="76" t="s">
        <v>5266</v>
      </c>
      <c r="E8238" s="76">
        <v>473</v>
      </c>
      <c r="F8238" s="76">
        <v>24</v>
      </c>
      <c r="G8238" s="77">
        <v>5</v>
      </c>
      <c r="H8238" s="76" t="s">
        <v>6874</v>
      </c>
      <c r="I8238" s="77">
        <v>4.25</v>
      </c>
      <c r="J8238" s="2">
        <v>1</v>
      </c>
      <c r="K8238" s="119" cm="1">
        <f t="array" ref="K8238">ROUND(IF(C8238="Beer",SUM(LOOKUP(2,1/(SRP!$B$7:$B$9&lt;=E8238)/(SRP!$C$7:$C$9&gt;=E8238),SRP!$D$7:$D$9)*(G8238/100)*(E8238/1000)),IF(C8238="Spirits",SUM(LOOKUP(2,1/(SRP!$B$2:$B$6&lt;=E8238)/(SRP!$C$2:$C$6&gt;=E8238),SRP!$D$2:$D$6)*(G8238/100)*(E8238/1000)),IF(AND(C8238="Wine",D8238="Fortified Wines"),SUM(LOOKUP(2,1/(SRP!$B$20:$B$23&lt;=E8238)/(SRP!$C$20:$C$23&gt;=E8238),SRP!$D$20:$D$23)*(G8238/100)*(E8238/1000)),IF(C8238="Wine",SUM(LOOKUP(2,1/(SRP!$B$15:$B$19&lt;=E8238)/(SRP!$C$15:$C$19&gt;=E8238),SRP!$D$15:$D$19)*(G8238/100)*(E8238/1000)),IF(C8238="Ready to Drink",SUM(LOOKUP(2,1/(SRP!$B$10:$B$14&lt;=E8238)/(SRP!$C$10:$C$14&gt;=E8238),SRP!$D$10:$D$14)*(G8238/100)*(E8238/1000)),0))))),2)</f>
        <v>1.65</v>
      </c>
    </row>
    <row r="8239" spans="1:11" x14ac:dyDescent="0.35">
      <c r="A8239" s="2">
        <v>60691</v>
      </c>
      <c r="B8239" s="76" t="s">
        <v>6651</v>
      </c>
      <c r="C8239" s="76" t="s">
        <v>287</v>
      </c>
      <c r="D8239" s="76" t="s">
        <v>5266</v>
      </c>
      <c r="E8239" s="76">
        <v>473</v>
      </c>
      <c r="F8239" s="76">
        <v>24</v>
      </c>
      <c r="G8239" s="77">
        <v>5</v>
      </c>
      <c r="H8239" s="76" t="s">
        <v>3377</v>
      </c>
      <c r="I8239" s="77">
        <v>4.25</v>
      </c>
      <c r="J8239" s="2">
        <v>1</v>
      </c>
      <c r="K8239" s="119" cm="1">
        <f t="array" ref="K8239">ROUND(IF(C8239="Beer",SUM(LOOKUP(2,1/(SRP!$B$7:$B$9&lt;=E8239)/(SRP!$C$7:$C$9&gt;=E8239),SRP!$D$7:$D$9)*(G8239/100)*(E8239/1000)),IF(C8239="Spirits",SUM(LOOKUP(2,1/(SRP!$B$2:$B$6&lt;=E8239)/(SRP!$C$2:$C$6&gt;=E8239),SRP!$D$2:$D$6)*(G8239/100)*(E8239/1000)),IF(AND(C8239="Wine",D8239="Fortified Wines"),SUM(LOOKUP(2,1/(SRP!$B$20:$B$23&lt;=E8239)/(SRP!$C$20:$C$23&gt;=E8239),SRP!$D$20:$D$23)*(G8239/100)*(E8239/1000)),IF(C8239="Wine",SUM(LOOKUP(2,1/(SRP!$B$15:$B$19&lt;=E8239)/(SRP!$C$15:$C$19&gt;=E8239),SRP!$D$15:$D$19)*(G8239/100)*(E8239/1000)),IF(C8239="Ready to Drink",SUM(LOOKUP(2,1/(SRP!$B$10:$B$14&lt;=E8239)/(SRP!$C$10:$C$14&gt;=E8239),SRP!$D$10:$D$14)*(G8239/100)*(E8239/1000)),0))))),2)</f>
        <v>1.65</v>
      </c>
    </row>
    <row r="8240" spans="1:11" x14ac:dyDescent="0.35">
      <c r="A8240" s="2">
        <v>60696</v>
      </c>
      <c r="B8240" s="76" t="s">
        <v>6652</v>
      </c>
      <c r="C8240" s="76" t="s">
        <v>287</v>
      </c>
      <c r="D8240" s="76" t="s">
        <v>5271</v>
      </c>
      <c r="E8240" s="76">
        <v>473</v>
      </c>
      <c r="F8240" s="76">
        <v>24</v>
      </c>
      <c r="G8240" s="77">
        <v>4.3</v>
      </c>
      <c r="H8240" s="76" t="s">
        <v>3376</v>
      </c>
      <c r="I8240" s="77">
        <v>4.4400000000000004</v>
      </c>
      <c r="J8240" s="2">
        <v>1</v>
      </c>
      <c r="K8240" s="119" cm="1">
        <f t="array" ref="K8240">ROUND(IF(C8240="Beer",SUM(LOOKUP(2,1/(SRP!$B$7:$B$9&lt;=E8240)/(SRP!$C$7:$C$9&gt;=E8240),SRP!$D$7:$D$9)*(G8240/100)*(E8240/1000)),IF(C8240="Spirits",SUM(LOOKUP(2,1/(SRP!$B$2:$B$6&lt;=E8240)/(SRP!$C$2:$C$6&gt;=E8240),SRP!$D$2:$D$6)*(G8240/100)*(E8240/1000)),IF(AND(C8240="Wine",D8240="Fortified Wines"),SUM(LOOKUP(2,1/(SRP!$B$20:$B$23&lt;=E8240)/(SRP!$C$20:$C$23&gt;=E8240),SRP!$D$20:$D$23)*(G8240/100)*(E8240/1000)),IF(C8240="Wine",SUM(LOOKUP(2,1/(SRP!$B$15:$B$19&lt;=E8240)/(SRP!$C$15:$C$19&gt;=E8240),SRP!$D$15:$D$19)*(G8240/100)*(E8240/1000)),IF(C8240="Ready to Drink",SUM(LOOKUP(2,1/(SRP!$B$10:$B$14&lt;=E8240)/(SRP!$C$10:$C$14&gt;=E8240),SRP!$D$10:$D$14)*(G8240/100)*(E8240/1000)),0))))),2)</f>
        <v>1.42</v>
      </c>
    </row>
    <row r="8241" spans="1:11" x14ac:dyDescent="0.35">
      <c r="A8241" s="2">
        <v>60696</v>
      </c>
      <c r="B8241" s="76" t="s">
        <v>6652</v>
      </c>
      <c r="C8241" s="76" t="s">
        <v>287</v>
      </c>
      <c r="D8241" s="76" t="s">
        <v>5271</v>
      </c>
      <c r="E8241" s="76">
        <v>473</v>
      </c>
      <c r="F8241" s="76">
        <v>24</v>
      </c>
      <c r="G8241" s="77">
        <v>4.3</v>
      </c>
      <c r="H8241" s="76" t="s">
        <v>3376</v>
      </c>
      <c r="I8241" s="77">
        <v>4.4400000000000004</v>
      </c>
      <c r="J8241" s="2">
        <v>1</v>
      </c>
      <c r="K8241" s="119" cm="1">
        <f t="array" ref="K8241">ROUND(IF(C8241="Beer",SUM(LOOKUP(2,1/(SRP!$B$7:$B$9&lt;=E8241)/(SRP!$C$7:$C$9&gt;=E8241),SRP!$D$7:$D$9)*(G8241/100)*(E8241/1000)),IF(C8241="Spirits",SUM(LOOKUP(2,1/(SRP!$B$2:$B$6&lt;=E8241)/(SRP!$C$2:$C$6&gt;=E8241),SRP!$D$2:$D$6)*(G8241/100)*(E8241/1000)),IF(AND(C8241="Wine",D8241="Fortified Wines"),SUM(LOOKUP(2,1/(SRP!$B$20:$B$23&lt;=E8241)/(SRP!$C$20:$C$23&gt;=E8241),SRP!$D$20:$D$23)*(G8241/100)*(E8241/1000)),IF(C8241="Wine",SUM(LOOKUP(2,1/(SRP!$B$15:$B$19&lt;=E8241)/(SRP!$C$15:$C$19&gt;=E8241),SRP!$D$15:$D$19)*(G8241/100)*(E8241/1000)),IF(C8241="Ready to Drink",SUM(LOOKUP(2,1/(SRP!$B$10:$B$14&lt;=E8241)/(SRP!$C$10:$C$14&gt;=E8241),SRP!$D$10:$D$14)*(G8241/100)*(E8241/1000)),0))))),2)</f>
        <v>1.42</v>
      </c>
    </row>
    <row r="8242" spans="1:11" x14ac:dyDescent="0.35">
      <c r="A8242" s="2">
        <v>60697</v>
      </c>
      <c r="B8242" s="76" t="s">
        <v>6653</v>
      </c>
      <c r="C8242" s="76" t="s">
        <v>287</v>
      </c>
      <c r="D8242" s="76" t="s">
        <v>5240</v>
      </c>
      <c r="E8242" s="76">
        <v>473</v>
      </c>
      <c r="F8242" s="76">
        <v>24</v>
      </c>
      <c r="G8242" s="77">
        <v>6</v>
      </c>
      <c r="H8242" s="76" t="s">
        <v>5562</v>
      </c>
      <c r="I8242" s="77">
        <v>4.5999999999999996</v>
      </c>
      <c r="J8242" s="2">
        <v>1</v>
      </c>
      <c r="K8242" s="119" cm="1">
        <f t="array" ref="K8242">ROUND(IF(C8242="Beer",SUM(LOOKUP(2,1/(SRP!$B$7:$B$9&lt;=E8242)/(SRP!$C$7:$C$9&gt;=E8242),SRP!$D$7:$D$9)*(G8242/100)*(E8242/1000)),IF(C8242="Spirits",SUM(LOOKUP(2,1/(SRP!$B$2:$B$6&lt;=E8242)/(SRP!$C$2:$C$6&gt;=E8242),SRP!$D$2:$D$6)*(G8242/100)*(E8242/1000)),IF(AND(C8242="Wine",D8242="Fortified Wines"),SUM(LOOKUP(2,1/(SRP!$B$20:$B$23&lt;=E8242)/(SRP!$C$20:$C$23&gt;=E8242),SRP!$D$20:$D$23)*(G8242/100)*(E8242/1000)),IF(C8242="Wine",SUM(LOOKUP(2,1/(SRP!$B$15:$B$19&lt;=E8242)/(SRP!$C$15:$C$19&gt;=E8242),SRP!$D$15:$D$19)*(G8242/100)*(E8242/1000)),IF(C8242="Ready to Drink",SUM(LOOKUP(2,1/(SRP!$B$10:$B$14&lt;=E8242)/(SRP!$C$10:$C$14&gt;=E8242),SRP!$D$10:$D$14)*(G8242/100)*(E8242/1000)),0))))),2)</f>
        <v>1.98</v>
      </c>
    </row>
    <row r="8243" spans="1:11" x14ac:dyDescent="0.35">
      <c r="A8243" s="2">
        <v>60697</v>
      </c>
      <c r="B8243" s="76" t="s">
        <v>6653</v>
      </c>
      <c r="C8243" s="76" t="s">
        <v>287</v>
      </c>
      <c r="D8243" s="76" t="s">
        <v>5240</v>
      </c>
      <c r="E8243" s="76">
        <v>473</v>
      </c>
      <c r="F8243" s="76">
        <v>24</v>
      </c>
      <c r="G8243" s="77">
        <v>6</v>
      </c>
      <c r="H8243" s="76" t="s">
        <v>5562</v>
      </c>
      <c r="I8243" s="77">
        <v>4.5999999999999996</v>
      </c>
      <c r="J8243" s="2">
        <v>1</v>
      </c>
      <c r="K8243" s="119" cm="1">
        <f t="array" ref="K8243">ROUND(IF(C8243="Beer",SUM(LOOKUP(2,1/(SRP!$B$7:$B$9&lt;=E8243)/(SRP!$C$7:$C$9&gt;=E8243),SRP!$D$7:$D$9)*(G8243/100)*(E8243/1000)),IF(C8243="Spirits",SUM(LOOKUP(2,1/(SRP!$B$2:$B$6&lt;=E8243)/(SRP!$C$2:$C$6&gt;=E8243),SRP!$D$2:$D$6)*(G8243/100)*(E8243/1000)),IF(AND(C8243="Wine",D8243="Fortified Wines"),SUM(LOOKUP(2,1/(SRP!$B$20:$B$23&lt;=E8243)/(SRP!$C$20:$C$23&gt;=E8243),SRP!$D$20:$D$23)*(G8243/100)*(E8243/1000)),IF(C8243="Wine",SUM(LOOKUP(2,1/(SRP!$B$15:$B$19&lt;=E8243)/(SRP!$C$15:$C$19&gt;=E8243),SRP!$D$15:$D$19)*(G8243/100)*(E8243/1000)),IF(C8243="Ready to Drink",SUM(LOOKUP(2,1/(SRP!$B$10:$B$14&lt;=E8243)/(SRP!$C$10:$C$14&gt;=E8243),SRP!$D$10:$D$14)*(G8243/100)*(E8243/1000)),0))))),2)</f>
        <v>1.98</v>
      </c>
    </row>
    <row r="8244" spans="1:11" x14ac:dyDescent="0.35">
      <c r="A8244" s="2">
        <v>60698</v>
      </c>
      <c r="B8244" s="76" t="s">
        <v>178</v>
      </c>
      <c r="C8244" s="76" t="s">
        <v>285</v>
      </c>
      <c r="D8244" s="76" t="s">
        <v>5250</v>
      </c>
      <c r="E8244" s="76">
        <v>1750</v>
      </c>
      <c r="F8244" s="76">
        <v>6</v>
      </c>
      <c r="G8244" s="77">
        <v>40</v>
      </c>
      <c r="H8244" s="76" t="s">
        <v>3280</v>
      </c>
      <c r="I8244" s="77">
        <v>53.49</v>
      </c>
      <c r="J8244" s="2">
        <v>1</v>
      </c>
      <c r="K8244" s="119" cm="1">
        <f t="array" ref="K8244">ROUND(IF(C8244="Beer",SUM(LOOKUP(2,1/(SRP!$B$7:$B$9&lt;=E8244)/(SRP!$C$7:$C$9&gt;=E8244),SRP!$D$7:$D$9)*(G8244/100)*(E8244/1000)),IF(C8244="Spirits",SUM(LOOKUP(2,1/(SRP!$B$2:$B$6&lt;=E8244)/(SRP!$C$2:$C$6&gt;=E8244),SRP!$D$2:$D$6)*(G8244/100)*(E8244/1000)),IF(AND(C8244="Wine",D8244="Fortified Wines"),SUM(LOOKUP(2,1/(SRP!$B$20:$B$23&lt;=E8244)/(SRP!$C$20:$C$23&gt;=E8244),SRP!$D$20:$D$23)*(G8244/100)*(E8244/1000)),IF(C8244="Wine",SUM(LOOKUP(2,1/(SRP!$B$15:$B$19&lt;=E8244)/(SRP!$C$15:$C$19&gt;=E8244),SRP!$D$15:$D$19)*(G8244/100)*(E8244/1000)),IF(C8244="Ready to Drink",SUM(LOOKUP(2,1/(SRP!$B$10:$B$14&lt;=E8244)/(SRP!$C$10:$C$14&gt;=E8244),SRP!$D$10:$D$14)*(G8244/100)*(E8244/1000)),0))))),2)</f>
        <v>48.87</v>
      </c>
    </row>
    <row r="8245" spans="1:11" x14ac:dyDescent="0.35">
      <c r="A8245" s="2">
        <v>60707</v>
      </c>
      <c r="B8245" s="76" t="s">
        <v>4027</v>
      </c>
      <c r="C8245" s="76" t="s">
        <v>286</v>
      </c>
      <c r="D8245" s="76" t="s">
        <v>5247</v>
      </c>
      <c r="E8245" s="76">
        <v>750</v>
      </c>
      <c r="F8245" s="76">
        <v>6</v>
      </c>
      <c r="G8245" s="77">
        <v>0.5</v>
      </c>
      <c r="H8245" s="76" t="s">
        <v>3385</v>
      </c>
      <c r="I8245" s="77">
        <v>9.49</v>
      </c>
      <c r="J8245" s="2">
        <v>1</v>
      </c>
      <c r="K8245" s="119" cm="1">
        <f t="array" ref="K8245">ROUND(IF(C8245="Beer",SUM(LOOKUP(2,1/(SRP!$B$7:$B$9&lt;=E8245)/(SRP!$C$7:$C$9&gt;=E8245),SRP!$D$7:$D$9)*(G8245/100)*(E8245/1000)),IF(C8245="Spirits",SUM(LOOKUP(2,1/(SRP!$B$2:$B$6&lt;=E8245)/(SRP!$C$2:$C$6&gt;=E8245),SRP!$D$2:$D$6)*(G8245/100)*(E8245/1000)),IF(AND(C8245="Wine",D8245="Fortified Wines"),SUM(LOOKUP(2,1/(SRP!$B$20:$B$23&lt;=E8245)/(SRP!$C$20:$C$23&gt;=E8245),SRP!$D$20:$D$23)*(G8245/100)*(E8245/1000)),IF(C8245="Wine",SUM(LOOKUP(2,1/(SRP!$B$15:$B$19&lt;=E8245)/(SRP!$C$15:$C$19&gt;=E8245),SRP!$D$15:$D$19)*(G8245/100)*(E8245/1000)),IF(C8245="Ready to Drink",SUM(LOOKUP(2,1/(SRP!$B$10:$B$14&lt;=E8245)/(SRP!$C$10:$C$14&gt;=E8245),SRP!$D$10:$D$14)*(G8245/100)*(E8245/1000)),0))))),2)</f>
        <v>0.26</v>
      </c>
    </row>
    <row r="8246" spans="1:11" x14ac:dyDescent="0.35">
      <c r="A8246" s="2">
        <v>60728</v>
      </c>
      <c r="B8246" s="76" t="s">
        <v>6654</v>
      </c>
      <c r="C8246" s="76" t="s">
        <v>287</v>
      </c>
      <c r="D8246" s="76" t="s">
        <v>5230</v>
      </c>
      <c r="E8246" s="76">
        <v>473</v>
      </c>
      <c r="F8246" s="76">
        <v>24</v>
      </c>
      <c r="G8246" s="77">
        <v>5.0999999999999996</v>
      </c>
      <c r="H8246" s="76" t="s">
        <v>3367</v>
      </c>
      <c r="I8246" s="77">
        <v>4</v>
      </c>
      <c r="J8246" s="2">
        <v>1</v>
      </c>
      <c r="K8246" s="119" cm="1">
        <f t="array" ref="K8246">ROUND(IF(C8246="Beer",SUM(LOOKUP(2,1/(SRP!$B$7:$B$9&lt;=E8246)/(SRP!$C$7:$C$9&gt;=E8246),SRP!$D$7:$D$9)*(G8246/100)*(E8246/1000)),IF(C8246="Spirits",SUM(LOOKUP(2,1/(SRP!$B$2:$B$6&lt;=E8246)/(SRP!$C$2:$C$6&gt;=E8246),SRP!$D$2:$D$6)*(G8246/100)*(E8246/1000)),IF(AND(C8246="Wine",D8246="Fortified Wines"),SUM(LOOKUP(2,1/(SRP!$B$20:$B$23&lt;=E8246)/(SRP!$C$20:$C$23&gt;=E8246),SRP!$D$20:$D$23)*(G8246/100)*(E8246/1000)),IF(C8246="Wine",SUM(LOOKUP(2,1/(SRP!$B$15:$B$19&lt;=E8246)/(SRP!$C$15:$C$19&gt;=E8246),SRP!$D$15:$D$19)*(G8246/100)*(E8246/1000)),IF(C8246="Ready to Drink",SUM(LOOKUP(2,1/(SRP!$B$10:$B$14&lt;=E8246)/(SRP!$C$10:$C$14&gt;=E8246),SRP!$D$10:$D$14)*(G8246/100)*(E8246/1000)),0))))),2)</f>
        <v>1.68</v>
      </c>
    </row>
    <row r="8247" spans="1:11" x14ac:dyDescent="0.35">
      <c r="A8247" s="2">
        <v>60728</v>
      </c>
      <c r="B8247" s="76" t="s">
        <v>6654</v>
      </c>
      <c r="C8247" s="76" t="s">
        <v>287</v>
      </c>
      <c r="D8247" s="76" t="s">
        <v>5230</v>
      </c>
      <c r="E8247" s="76">
        <v>473</v>
      </c>
      <c r="F8247" s="76">
        <v>24</v>
      </c>
      <c r="G8247" s="77">
        <v>5.0999999999999996</v>
      </c>
      <c r="H8247" s="76" t="s">
        <v>3367</v>
      </c>
      <c r="I8247" s="77">
        <v>4</v>
      </c>
      <c r="J8247" s="2">
        <v>1</v>
      </c>
      <c r="K8247" s="119" cm="1">
        <f t="array" ref="K8247">ROUND(IF(C8247="Beer",SUM(LOOKUP(2,1/(SRP!$B$7:$B$9&lt;=E8247)/(SRP!$C$7:$C$9&gt;=E8247),SRP!$D$7:$D$9)*(G8247/100)*(E8247/1000)),IF(C8247="Spirits",SUM(LOOKUP(2,1/(SRP!$B$2:$B$6&lt;=E8247)/(SRP!$C$2:$C$6&gt;=E8247),SRP!$D$2:$D$6)*(G8247/100)*(E8247/1000)),IF(AND(C8247="Wine",D8247="Fortified Wines"),SUM(LOOKUP(2,1/(SRP!$B$20:$B$23&lt;=E8247)/(SRP!$C$20:$C$23&gt;=E8247),SRP!$D$20:$D$23)*(G8247/100)*(E8247/1000)),IF(C8247="Wine",SUM(LOOKUP(2,1/(SRP!$B$15:$B$19&lt;=E8247)/(SRP!$C$15:$C$19&gt;=E8247),SRP!$D$15:$D$19)*(G8247/100)*(E8247/1000)),IF(C8247="Ready to Drink",SUM(LOOKUP(2,1/(SRP!$B$10:$B$14&lt;=E8247)/(SRP!$C$10:$C$14&gt;=E8247),SRP!$D$10:$D$14)*(G8247/100)*(E8247/1000)),0))))),2)</f>
        <v>1.68</v>
      </c>
    </row>
    <row r="8248" spans="1:11" x14ac:dyDescent="0.35">
      <c r="A8248" s="2">
        <v>60729</v>
      </c>
      <c r="B8248" s="76" t="s">
        <v>6655</v>
      </c>
      <c r="C8248" s="76" t="s">
        <v>285</v>
      </c>
      <c r="D8248" s="76" t="s">
        <v>6931</v>
      </c>
      <c r="E8248" s="76">
        <v>750</v>
      </c>
      <c r="F8248" s="76">
        <v>12</v>
      </c>
      <c r="G8248" s="77">
        <v>40</v>
      </c>
      <c r="H8248" s="76" t="s">
        <v>3280</v>
      </c>
      <c r="I8248" s="77">
        <v>59.99</v>
      </c>
      <c r="J8248" s="2">
        <v>1</v>
      </c>
      <c r="K8248" s="119" cm="1">
        <f t="array" ref="K8248">ROUND(IF(C8248="Beer",SUM(LOOKUP(2,1/(SRP!$B$7:$B$9&lt;=E8248)/(SRP!$C$7:$C$9&gt;=E8248),SRP!$D$7:$D$9)*(G8248/100)*(E8248/1000)),IF(C8248="Spirits",SUM(LOOKUP(2,1/(SRP!$B$2:$B$6&lt;=E8248)/(SRP!$C$2:$C$6&gt;=E8248),SRP!$D$2:$D$6)*(G8248/100)*(E8248/1000)),IF(AND(C8248="Wine",D8248="Fortified Wines"),SUM(LOOKUP(2,1/(SRP!$B$20:$B$23&lt;=E8248)/(SRP!$C$20:$C$23&gt;=E8248),SRP!$D$20:$D$23)*(G8248/100)*(E8248/1000)),IF(C8248="Wine",SUM(LOOKUP(2,1/(SRP!$B$15:$B$19&lt;=E8248)/(SRP!$C$15:$C$19&gt;=E8248),SRP!$D$15:$D$19)*(G8248/100)*(E8248/1000)),IF(C8248="Ready to Drink",SUM(LOOKUP(2,1/(SRP!$B$10:$B$14&lt;=E8248)/(SRP!$C$10:$C$14&gt;=E8248),SRP!$D$10:$D$14)*(G8248/100)*(E8248/1000)),0))))),2)</f>
        <v>20.94</v>
      </c>
    </row>
    <row r="8249" spans="1:11" x14ac:dyDescent="0.35">
      <c r="A8249" s="2">
        <v>60757</v>
      </c>
      <c r="B8249" s="76" t="s">
        <v>6656</v>
      </c>
      <c r="C8249" s="76" t="s">
        <v>5938</v>
      </c>
      <c r="D8249" s="76" t="s">
        <v>5283</v>
      </c>
      <c r="E8249" s="76">
        <v>1183</v>
      </c>
      <c r="F8249" s="76">
        <v>6</v>
      </c>
      <c r="G8249" s="77">
        <v>6.9</v>
      </c>
      <c r="H8249" s="76" t="s">
        <v>3349</v>
      </c>
      <c r="I8249" s="77">
        <v>14.99</v>
      </c>
      <c r="J8249" s="2">
        <v>1</v>
      </c>
      <c r="K8249" s="119" cm="1">
        <f t="array" ref="K8249">ROUND(IF(C8249="Beer",SUM(LOOKUP(2,1/(SRP!$B$7:$B$9&lt;=E8249)/(SRP!$C$7:$C$9&gt;=E8249),SRP!$D$7:$D$9)*(G8249/100)*(E8249/1000)),IF(C8249="Spirits",SUM(LOOKUP(2,1/(SRP!$B$2:$B$6&lt;=E8249)/(SRP!$C$2:$C$6&gt;=E8249),SRP!$D$2:$D$6)*(G8249/100)*(E8249/1000)),IF(AND(C8249="Wine",D8249="Fortified Wines"),SUM(LOOKUP(2,1/(SRP!$B$20:$B$23&lt;=E8249)/(SRP!$C$20:$C$23&gt;=E8249),SRP!$D$20:$D$23)*(G8249/100)*(E8249/1000)),IF(C8249="Wine",SUM(LOOKUP(2,1/(SRP!$B$15:$B$19&lt;=E8249)/(SRP!$C$15:$C$19&gt;=E8249),SRP!$D$15:$D$19)*(G8249/100)*(E8249/1000)),IF(C8249="Ready to Drink",SUM(LOOKUP(2,1/(SRP!$B$10:$B$14&lt;=E8249)/(SRP!$C$10:$C$14&gt;=E8249),SRP!$D$10:$D$14)*(G8249/100)*(E8249/1000)),0))))),2)</f>
        <v>5.7</v>
      </c>
    </row>
    <row r="8250" spans="1:11" x14ac:dyDescent="0.35">
      <c r="A8250" s="2">
        <v>60765</v>
      </c>
      <c r="B8250" s="76" t="s">
        <v>7022</v>
      </c>
      <c r="C8250" s="76" t="s">
        <v>286</v>
      </c>
      <c r="D8250" s="76" t="s">
        <v>5236</v>
      </c>
      <c r="E8250" s="76">
        <v>750</v>
      </c>
      <c r="F8250" s="76">
        <v>12</v>
      </c>
      <c r="G8250" s="77">
        <v>14.5</v>
      </c>
      <c r="H8250" s="76" t="s">
        <v>6869</v>
      </c>
      <c r="I8250" s="77">
        <v>52.99</v>
      </c>
      <c r="J8250" s="2">
        <v>1</v>
      </c>
      <c r="K8250" s="119" cm="1">
        <f t="array" ref="K8250">ROUND(IF(C8250="Beer",SUM(LOOKUP(2,1/(SRP!$B$7:$B$9&lt;=E8250)/(SRP!$C$7:$C$9&gt;=E8250),SRP!$D$7:$D$9)*(G8250/100)*(E8250/1000)),IF(C8250="Spirits",SUM(LOOKUP(2,1/(SRP!$B$2:$B$6&lt;=E8250)/(SRP!$C$2:$C$6&gt;=E8250),SRP!$D$2:$D$6)*(G8250/100)*(E8250/1000)),IF(AND(C8250="Wine",D8250="Fortified Wines"),SUM(LOOKUP(2,1/(SRP!$B$20:$B$23&lt;=E8250)/(SRP!$C$20:$C$23&gt;=E8250),SRP!$D$20:$D$23)*(G8250/100)*(E8250/1000)),IF(C8250="Wine",SUM(LOOKUP(2,1/(SRP!$B$15:$B$19&lt;=E8250)/(SRP!$C$15:$C$19&gt;=E8250),SRP!$D$15:$D$19)*(G8250/100)*(E8250/1000)),IF(C8250="Ready to Drink",SUM(LOOKUP(2,1/(SRP!$B$10:$B$14&lt;=E8250)/(SRP!$C$10:$C$14&gt;=E8250),SRP!$D$10:$D$14)*(G8250/100)*(E8250/1000)),0))))),2)</f>
        <v>7.59</v>
      </c>
    </row>
    <row r="8251" spans="1:11" x14ac:dyDescent="0.35">
      <c r="A8251" s="2">
        <v>60777</v>
      </c>
      <c r="B8251" s="76" t="s">
        <v>6657</v>
      </c>
      <c r="C8251" s="76" t="s">
        <v>287</v>
      </c>
      <c r="D8251" s="76" t="s">
        <v>5266</v>
      </c>
      <c r="E8251" s="76">
        <v>473</v>
      </c>
      <c r="F8251" s="76">
        <v>24</v>
      </c>
      <c r="G8251" s="77">
        <v>5.5</v>
      </c>
      <c r="H8251" s="76" t="s">
        <v>3382</v>
      </c>
      <c r="I8251" s="77">
        <v>4.5</v>
      </c>
      <c r="J8251" s="2">
        <v>1</v>
      </c>
      <c r="K8251" s="119" cm="1">
        <f t="array" ref="K8251">ROUND(IF(C8251="Beer",SUM(LOOKUP(2,1/(SRP!$B$7:$B$9&lt;=E8251)/(SRP!$C$7:$C$9&gt;=E8251),SRP!$D$7:$D$9)*(G8251/100)*(E8251/1000)),IF(C8251="Spirits",SUM(LOOKUP(2,1/(SRP!$B$2:$B$6&lt;=E8251)/(SRP!$C$2:$C$6&gt;=E8251),SRP!$D$2:$D$6)*(G8251/100)*(E8251/1000)),IF(AND(C8251="Wine",D8251="Fortified Wines"),SUM(LOOKUP(2,1/(SRP!$B$20:$B$23&lt;=E8251)/(SRP!$C$20:$C$23&gt;=E8251),SRP!$D$20:$D$23)*(G8251/100)*(E8251/1000)),IF(C8251="Wine",SUM(LOOKUP(2,1/(SRP!$B$15:$B$19&lt;=E8251)/(SRP!$C$15:$C$19&gt;=E8251),SRP!$D$15:$D$19)*(G8251/100)*(E8251/1000)),IF(C8251="Ready to Drink",SUM(LOOKUP(2,1/(SRP!$B$10:$B$14&lt;=E8251)/(SRP!$C$10:$C$14&gt;=E8251),SRP!$D$10:$D$14)*(G8251/100)*(E8251/1000)),0))))),2)</f>
        <v>1.82</v>
      </c>
    </row>
    <row r="8252" spans="1:11" x14ac:dyDescent="0.35">
      <c r="A8252" s="2">
        <v>60777</v>
      </c>
      <c r="B8252" s="76" t="s">
        <v>6657</v>
      </c>
      <c r="C8252" s="76" t="s">
        <v>287</v>
      </c>
      <c r="D8252" s="76" t="s">
        <v>5266</v>
      </c>
      <c r="E8252" s="76">
        <v>473</v>
      </c>
      <c r="F8252" s="76">
        <v>24</v>
      </c>
      <c r="G8252" s="77">
        <v>5.5</v>
      </c>
      <c r="H8252" s="76" t="s">
        <v>3382</v>
      </c>
      <c r="I8252" s="77">
        <v>4.5</v>
      </c>
      <c r="J8252" s="2">
        <v>1</v>
      </c>
      <c r="K8252" s="119" cm="1">
        <f t="array" ref="K8252">ROUND(IF(C8252="Beer",SUM(LOOKUP(2,1/(SRP!$B$7:$B$9&lt;=E8252)/(SRP!$C$7:$C$9&gt;=E8252),SRP!$D$7:$D$9)*(G8252/100)*(E8252/1000)),IF(C8252="Spirits",SUM(LOOKUP(2,1/(SRP!$B$2:$B$6&lt;=E8252)/(SRP!$C$2:$C$6&gt;=E8252),SRP!$D$2:$D$6)*(G8252/100)*(E8252/1000)),IF(AND(C8252="Wine",D8252="Fortified Wines"),SUM(LOOKUP(2,1/(SRP!$B$20:$B$23&lt;=E8252)/(SRP!$C$20:$C$23&gt;=E8252),SRP!$D$20:$D$23)*(G8252/100)*(E8252/1000)),IF(C8252="Wine",SUM(LOOKUP(2,1/(SRP!$B$15:$B$19&lt;=E8252)/(SRP!$C$15:$C$19&gt;=E8252),SRP!$D$15:$D$19)*(G8252/100)*(E8252/1000)),IF(C8252="Ready to Drink",SUM(LOOKUP(2,1/(SRP!$B$10:$B$14&lt;=E8252)/(SRP!$C$10:$C$14&gt;=E8252),SRP!$D$10:$D$14)*(G8252/100)*(E8252/1000)),0))))),2)</f>
        <v>1.82</v>
      </c>
    </row>
    <row r="8253" spans="1:11" x14ac:dyDescent="0.35">
      <c r="A8253" s="2">
        <v>60779</v>
      </c>
      <c r="B8253" s="76" t="s">
        <v>6658</v>
      </c>
      <c r="C8253" s="76" t="s">
        <v>5938</v>
      </c>
      <c r="D8253" s="76" t="s">
        <v>5746</v>
      </c>
      <c r="E8253" s="76">
        <v>355</v>
      </c>
      <c r="F8253" s="76">
        <v>24</v>
      </c>
      <c r="G8253" s="77">
        <v>5</v>
      </c>
      <c r="H8253" s="76" t="s">
        <v>3367</v>
      </c>
      <c r="I8253" s="77">
        <v>3.69</v>
      </c>
      <c r="J8253" s="2">
        <v>1</v>
      </c>
      <c r="K8253" s="119" cm="1">
        <f t="array" ref="K8253">ROUND(IF(C8253="Beer",SUM(LOOKUP(2,1/(SRP!$B$7:$B$9&lt;=E8253)/(SRP!$C$7:$C$9&gt;=E8253),SRP!$D$7:$D$9)*(G8253/100)*(E8253/1000)),IF(C8253="Spirits",SUM(LOOKUP(2,1/(SRP!$B$2:$B$6&lt;=E8253)/(SRP!$C$2:$C$6&gt;=E8253),SRP!$D$2:$D$6)*(G8253/100)*(E8253/1000)),IF(AND(C8253="Wine",D8253="Fortified Wines"),SUM(LOOKUP(2,1/(SRP!$B$20:$B$23&lt;=E8253)/(SRP!$C$20:$C$23&gt;=E8253),SRP!$D$20:$D$23)*(G8253/100)*(E8253/1000)),IF(C8253="Wine",SUM(LOOKUP(2,1/(SRP!$B$15:$B$19&lt;=E8253)/(SRP!$C$15:$C$19&gt;=E8253),SRP!$D$15:$D$19)*(G8253/100)*(E8253/1000)),IF(C8253="Ready to Drink",SUM(LOOKUP(2,1/(SRP!$B$10:$B$14&lt;=E8253)/(SRP!$C$10:$C$14&gt;=E8253),SRP!$D$10:$D$14)*(G8253/100)*(E8253/1000)),0))))),2)</f>
        <v>1.41</v>
      </c>
    </row>
    <row r="8254" spans="1:11" x14ac:dyDescent="0.35">
      <c r="A8254" s="2">
        <v>60779</v>
      </c>
      <c r="B8254" s="76" t="s">
        <v>6658</v>
      </c>
      <c r="C8254" s="76" t="s">
        <v>5938</v>
      </c>
      <c r="D8254" s="76" t="s">
        <v>5746</v>
      </c>
      <c r="E8254" s="76">
        <v>355</v>
      </c>
      <c r="F8254" s="76">
        <v>24</v>
      </c>
      <c r="G8254" s="77">
        <v>5</v>
      </c>
      <c r="H8254" s="76" t="s">
        <v>3367</v>
      </c>
      <c r="I8254" s="77">
        <v>3.69</v>
      </c>
      <c r="J8254" s="2">
        <v>1</v>
      </c>
      <c r="K8254" s="119" cm="1">
        <f t="array" ref="K8254">ROUND(IF(C8254="Beer",SUM(LOOKUP(2,1/(SRP!$B$7:$B$9&lt;=E8254)/(SRP!$C$7:$C$9&gt;=E8254),SRP!$D$7:$D$9)*(G8254/100)*(E8254/1000)),IF(C8254="Spirits",SUM(LOOKUP(2,1/(SRP!$B$2:$B$6&lt;=E8254)/(SRP!$C$2:$C$6&gt;=E8254),SRP!$D$2:$D$6)*(G8254/100)*(E8254/1000)),IF(AND(C8254="Wine",D8254="Fortified Wines"),SUM(LOOKUP(2,1/(SRP!$B$20:$B$23&lt;=E8254)/(SRP!$C$20:$C$23&gt;=E8254),SRP!$D$20:$D$23)*(G8254/100)*(E8254/1000)),IF(C8254="Wine",SUM(LOOKUP(2,1/(SRP!$B$15:$B$19&lt;=E8254)/(SRP!$C$15:$C$19&gt;=E8254),SRP!$D$15:$D$19)*(G8254/100)*(E8254/1000)),IF(C8254="Ready to Drink",SUM(LOOKUP(2,1/(SRP!$B$10:$B$14&lt;=E8254)/(SRP!$C$10:$C$14&gt;=E8254),SRP!$D$10:$D$14)*(G8254/100)*(E8254/1000)),0))))),2)</f>
        <v>1.41</v>
      </c>
    </row>
    <row r="8255" spans="1:11" x14ac:dyDescent="0.35">
      <c r="A8255" s="2">
        <v>60781</v>
      </c>
      <c r="B8255" s="76" t="s">
        <v>6659</v>
      </c>
      <c r="C8255" s="76" t="s">
        <v>5938</v>
      </c>
      <c r="D8255" s="76" t="s">
        <v>5746</v>
      </c>
      <c r="E8255" s="76">
        <v>355</v>
      </c>
      <c r="F8255" s="76">
        <v>24</v>
      </c>
      <c r="G8255" s="77">
        <v>5</v>
      </c>
      <c r="H8255" s="76" t="s">
        <v>3367</v>
      </c>
      <c r="I8255" s="77">
        <v>3.69</v>
      </c>
      <c r="J8255" s="2">
        <v>1</v>
      </c>
      <c r="K8255" s="119" cm="1">
        <f t="array" ref="K8255">ROUND(IF(C8255="Beer",SUM(LOOKUP(2,1/(SRP!$B$7:$B$9&lt;=E8255)/(SRP!$C$7:$C$9&gt;=E8255),SRP!$D$7:$D$9)*(G8255/100)*(E8255/1000)),IF(C8255="Spirits",SUM(LOOKUP(2,1/(SRP!$B$2:$B$6&lt;=E8255)/(SRP!$C$2:$C$6&gt;=E8255),SRP!$D$2:$D$6)*(G8255/100)*(E8255/1000)),IF(AND(C8255="Wine",D8255="Fortified Wines"),SUM(LOOKUP(2,1/(SRP!$B$20:$B$23&lt;=E8255)/(SRP!$C$20:$C$23&gt;=E8255),SRP!$D$20:$D$23)*(G8255/100)*(E8255/1000)),IF(C8255="Wine",SUM(LOOKUP(2,1/(SRP!$B$15:$B$19&lt;=E8255)/(SRP!$C$15:$C$19&gt;=E8255),SRP!$D$15:$D$19)*(G8255/100)*(E8255/1000)),IF(C8255="Ready to Drink",SUM(LOOKUP(2,1/(SRP!$B$10:$B$14&lt;=E8255)/(SRP!$C$10:$C$14&gt;=E8255),SRP!$D$10:$D$14)*(G8255/100)*(E8255/1000)),0))))),2)</f>
        <v>1.41</v>
      </c>
    </row>
    <row r="8256" spans="1:11" x14ac:dyDescent="0.35">
      <c r="A8256" s="2">
        <v>60781</v>
      </c>
      <c r="B8256" s="76" t="s">
        <v>6659</v>
      </c>
      <c r="C8256" s="76" t="s">
        <v>5938</v>
      </c>
      <c r="D8256" s="76" t="s">
        <v>5746</v>
      </c>
      <c r="E8256" s="76">
        <v>355</v>
      </c>
      <c r="F8256" s="76">
        <v>24</v>
      </c>
      <c r="G8256" s="77">
        <v>5</v>
      </c>
      <c r="H8256" s="76" t="s">
        <v>3367</v>
      </c>
      <c r="I8256" s="77">
        <v>3.69</v>
      </c>
      <c r="J8256" s="2">
        <v>1</v>
      </c>
      <c r="K8256" s="119" cm="1">
        <f t="array" ref="K8256">ROUND(IF(C8256="Beer",SUM(LOOKUP(2,1/(SRP!$B$7:$B$9&lt;=E8256)/(SRP!$C$7:$C$9&gt;=E8256),SRP!$D$7:$D$9)*(G8256/100)*(E8256/1000)),IF(C8256="Spirits",SUM(LOOKUP(2,1/(SRP!$B$2:$B$6&lt;=E8256)/(SRP!$C$2:$C$6&gt;=E8256),SRP!$D$2:$D$6)*(G8256/100)*(E8256/1000)),IF(AND(C8256="Wine",D8256="Fortified Wines"),SUM(LOOKUP(2,1/(SRP!$B$20:$B$23&lt;=E8256)/(SRP!$C$20:$C$23&gt;=E8256),SRP!$D$20:$D$23)*(G8256/100)*(E8256/1000)),IF(C8256="Wine",SUM(LOOKUP(2,1/(SRP!$B$15:$B$19&lt;=E8256)/(SRP!$C$15:$C$19&gt;=E8256),SRP!$D$15:$D$19)*(G8256/100)*(E8256/1000)),IF(C8256="Ready to Drink",SUM(LOOKUP(2,1/(SRP!$B$10:$B$14&lt;=E8256)/(SRP!$C$10:$C$14&gt;=E8256),SRP!$D$10:$D$14)*(G8256/100)*(E8256/1000)),0))))),2)</f>
        <v>1.41</v>
      </c>
    </row>
    <row r="8257" spans="1:11" x14ac:dyDescent="0.35">
      <c r="A8257" s="2">
        <v>60798</v>
      </c>
      <c r="B8257" s="76" t="s">
        <v>6660</v>
      </c>
      <c r="C8257" s="76" t="s">
        <v>286</v>
      </c>
      <c r="D8257" s="76" t="s">
        <v>5247</v>
      </c>
      <c r="E8257" s="76">
        <v>750</v>
      </c>
      <c r="F8257" s="76">
        <v>12</v>
      </c>
      <c r="G8257" s="77">
        <v>14.5</v>
      </c>
      <c r="H8257" s="76" t="s">
        <v>3307</v>
      </c>
      <c r="I8257" s="77">
        <v>34.99</v>
      </c>
      <c r="J8257" s="2">
        <v>1</v>
      </c>
      <c r="K8257" s="119" cm="1">
        <f t="array" ref="K8257">ROUND(IF(C8257="Beer",SUM(LOOKUP(2,1/(SRP!$B$7:$B$9&lt;=E8257)/(SRP!$C$7:$C$9&gt;=E8257),SRP!$D$7:$D$9)*(G8257/100)*(E8257/1000)),IF(C8257="Spirits",SUM(LOOKUP(2,1/(SRP!$B$2:$B$6&lt;=E8257)/(SRP!$C$2:$C$6&gt;=E8257),SRP!$D$2:$D$6)*(G8257/100)*(E8257/1000)),IF(AND(C8257="Wine",D8257="Fortified Wines"),SUM(LOOKUP(2,1/(SRP!$B$20:$B$23&lt;=E8257)/(SRP!$C$20:$C$23&gt;=E8257),SRP!$D$20:$D$23)*(G8257/100)*(E8257/1000)),IF(C8257="Wine",SUM(LOOKUP(2,1/(SRP!$B$15:$B$19&lt;=E8257)/(SRP!$C$15:$C$19&gt;=E8257),SRP!$D$15:$D$19)*(G8257/100)*(E8257/1000)),IF(C8257="Ready to Drink",SUM(LOOKUP(2,1/(SRP!$B$10:$B$14&lt;=E8257)/(SRP!$C$10:$C$14&gt;=E8257),SRP!$D$10:$D$14)*(G8257/100)*(E8257/1000)),0))))),2)</f>
        <v>7.59</v>
      </c>
    </row>
    <row r="8258" spans="1:11" x14ac:dyDescent="0.35">
      <c r="A8258" s="2">
        <v>60813</v>
      </c>
      <c r="B8258" s="76" t="s">
        <v>6661</v>
      </c>
      <c r="C8258" s="76" t="s">
        <v>286</v>
      </c>
      <c r="D8258" s="76" t="s">
        <v>5236</v>
      </c>
      <c r="E8258" s="76">
        <v>750</v>
      </c>
      <c r="F8258" s="76">
        <v>6</v>
      </c>
      <c r="G8258" s="77">
        <v>13</v>
      </c>
      <c r="H8258" s="76" t="s">
        <v>3302</v>
      </c>
      <c r="I8258" s="77">
        <v>134.97</v>
      </c>
      <c r="J8258" s="2">
        <v>1</v>
      </c>
      <c r="K8258" s="119" cm="1">
        <f t="array" ref="K8258">ROUND(IF(C8258="Beer",SUM(LOOKUP(2,1/(SRP!$B$7:$B$9&lt;=E8258)/(SRP!$C$7:$C$9&gt;=E8258),SRP!$D$7:$D$9)*(G8258/100)*(E8258/1000)),IF(C8258="Spirits",SUM(LOOKUP(2,1/(SRP!$B$2:$B$6&lt;=E8258)/(SRP!$C$2:$C$6&gt;=E8258),SRP!$D$2:$D$6)*(G8258/100)*(E8258/1000)),IF(AND(C8258="Wine",D8258="Fortified Wines"),SUM(LOOKUP(2,1/(SRP!$B$20:$B$23&lt;=E8258)/(SRP!$C$20:$C$23&gt;=E8258),SRP!$D$20:$D$23)*(G8258/100)*(E8258/1000)),IF(C8258="Wine",SUM(LOOKUP(2,1/(SRP!$B$15:$B$19&lt;=E8258)/(SRP!$C$15:$C$19&gt;=E8258),SRP!$D$15:$D$19)*(G8258/100)*(E8258/1000)),IF(C8258="Ready to Drink",SUM(LOOKUP(2,1/(SRP!$B$10:$B$14&lt;=E8258)/(SRP!$C$10:$C$14&gt;=E8258),SRP!$D$10:$D$14)*(G8258/100)*(E8258/1000)),0))))),2)</f>
        <v>6.81</v>
      </c>
    </row>
    <row r="8259" spans="1:11" x14ac:dyDescent="0.35">
      <c r="A8259" s="2">
        <v>60824</v>
      </c>
      <c r="B8259" s="76" t="s">
        <v>6662</v>
      </c>
      <c r="C8259" s="76" t="s">
        <v>5938</v>
      </c>
      <c r="D8259" s="76" t="s">
        <v>5308</v>
      </c>
      <c r="E8259" s="76">
        <v>473</v>
      </c>
      <c r="F8259" s="76">
        <v>24</v>
      </c>
      <c r="G8259" s="77">
        <v>5</v>
      </c>
      <c r="H8259" s="76" t="s">
        <v>3349</v>
      </c>
      <c r="I8259" s="77">
        <v>4.1500000000000004</v>
      </c>
      <c r="J8259" s="2">
        <v>1</v>
      </c>
      <c r="K8259" s="119" cm="1">
        <f t="array" ref="K8259">ROUND(IF(C8259="Beer",SUM(LOOKUP(2,1/(SRP!$B$7:$B$9&lt;=E8259)/(SRP!$C$7:$C$9&gt;=E8259),SRP!$D$7:$D$9)*(G8259/100)*(E8259/1000)),IF(C8259="Spirits",SUM(LOOKUP(2,1/(SRP!$B$2:$B$6&lt;=E8259)/(SRP!$C$2:$C$6&gt;=E8259),SRP!$D$2:$D$6)*(G8259/100)*(E8259/1000)),IF(AND(C8259="Wine",D8259="Fortified Wines"),SUM(LOOKUP(2,1/(SRP!$B$20:$B$23&lt;=E8259)/(SRP!$C$20:$C$23&gt;=E8259),SRP!$D$20:$D$23)*(G8259/100)*(E8259/1000)),IF(C8259="Wine",SUM(LOOKUP(2,1/(SRP!$B$15:$B$19&lt;=E8259)/(SRP!$C$15:$C$19&gt;=E8259),SRP!$D$15:$D$19)*(G8259/100)*(E8259/1000)),IF(C8259="Ready to Drink",SUM(LOOKUP(2,1/(SRP!$B$10:$B$14&lt;=E8259)/(SRP!$C$10:$C$14&gt;=E8259),SRP!$D$10:$D$14)*(G8259/100)*(E8259/1000)),0))))),2)</f>
        <v>1.75</v>
      </c>
    </row>
    <row r="8260" spans="1:11" x14ac:dyDescent="0.35">
      <c r="A8260" s="2">
        <v>60825</v>
      </c>
      <c r="B8260" s="76" t="s">
        <v>6486</v>
      </c>
      <c r="C8260" s="76" t="s">
        <v>5938</v>
      </c>
      <c r="D8260" s="76" t="s">
        <v>5308</v>
      </c>
      <c r="E8260" s="76">
        <v>473</v>
      </c>
      <c r="F8260" s="76">
        <v>24</v>
      </c>
      <c r="G8260" s="77">
        <v>5</v>
      </c>
      <c r="H8260" s="76" t="s">
        <v>3349</v>
      </c>
      <c r="I8260" s="77">
        <v>4.1500000000000004</v>
      </c>
      <c r="J8260" s="2">
        <v>1</v>
      </c>
      <c r="K8260" s="119" cm="1">
        <f t="array" ref="K8260">ROUND(IF(C8260="Beer",SUM(LOOKUP(2,1/(SRP!$B$7:$B$9&lt;=E8260)/(SRP!$C$7:$C$9&gt;=E8260),SRP!$D$7:$D$9)*(G8260/100)*(E8260/1000)),IF(C8260="Spirits",SUM(LOOKUP(2,1/(SRP!$B$2:$B$6&lt;=E8260)/(SRP!$C$2:$C$6&gt;=E8260),SRP!$D$2:$D$6)*(G8260/100)*(E8260/1000)),IF(AND(C8260="Wine",D8260="Fortified Wines"),SUM(LOOKUP(2,1/(SRP!$B$20:$B$23&lt;=E8260)/(SRP!$C$20:$C$23&gt;=E8260),SRP!$D$20:$D$23)*(G8260/100)*(E8260/1000)),IF(C8260="Wine",SUM(LOOKUP(2,1/(SRP!$B$15:$B$19&lt;=E8260)/(SRP!$C$15:$C$19&gt;=E8260),SRP!$D$15:$D$19)*(G8260/100)*(E8260/1000)),IF(C8260="Ready to Drink",SUM(LOOKUP(2,1/(SRP!$B$10:$B$14&lt;=E8260)/(SRP!$C$10:$C$14&gt;=E8260),SRP!$D$10:$D$14)*(G8260/100)*(E8260/1000)),0))))),2)</f>
        <v>1.75</v>
      </c>
    </row>
    <row r="8261" spans="1:11" x14ac:dyDescent="0.35">
      <c r="A8261" s="2">
        <v>60826</v>
      </c>
      <c r="B8261" s="76" t="s">
        <v>6779</v>
      </c>
      <c r="C8261" s="76" t="s">
        <v>5938</v>
      </c>
      <c r="D8261" s="76" t="s">
        <v>5308</v>
      </c>
      <c r="E8261" s="76">
        <v>2840</v>
      </c>
      <c r="F8261" s="76">
        <v>3</v>
      </c>
      <c r="G8261" s="77">
        <v>5</v>
      </c>
      <c r="H8261" s="76" t="s">
        <v>3393</v>
      </c>
      <c r="I8261" s="77">
        <v>29.98</v>
      </c>
      <c r="J8261" s="2">
        <v>8</v>
      </c>
      <c r="K8261" s="119" cm="1">
        <f t="array" ref="K8261">ROUND(IF(C8261="Beer",SUM(LOOKUP(2,1/(SRP!$B$7:$B$9&lt;=E8261)/(SRP!$C$7:$C$9&gt;=E8261),SRP!$D$7:$D$9)*(G8261/100)*(E8261/1000)),IF(C8261="Spirits",SUM(LOOKUP(2,1/(SRP!$B$2:$B$6&lt;=E8261)/(SRP!$C$2:$C$6&gt;=E8261),SRP!$D$2:$D$6)*(G8261/100)*(E8261/1000)),IF(AND(C8261="Wine",D8261="Fortified Wines"),SUM(LOOKUP(2,1/(SRP!$B$20:$B$23&lt;=E8261)/(SRP!$C$20:$C$23&gt;=E8261),SRP!$D$20:$D$23)*(G8261/100)*(E8261/1000)),IF(C8261="Wine",SUM(LOOKUP(2,1/(SRP!$B$15:$B$19&lt;=E8261)/(SRP!$C$15:$C$19&gt;=E8261),SRP!$D$15:$D$19)*(G8261/100)*(E8261/1000)),IF(C8261="Ready to Drink",SUM(LOOKUP(2,1/(SRP!$B$10:$B$14&lt;=E8261)/(SRP!$C$10:$C$14&gt;=E8261),SRP!$D$10:$D$14)*(G8261/100)*(E8261/1000)),0))))),2)</f>
        <v>9.91</v>
      </c>
    </row>
    <row r="8262" spans="1:11" x14ac:dyDescent="0.35">
      <c r="A8262" s="2">
        <v>60865</v>
      </c>
      <c r="B8262" s="76" t="s">
        <v>6663</v>
      </c>
      <c r="C8262" s="76" t="s">
        <v>287</v>
      </c>
      <c r="D8262" s="76" t="s">
        <v>5292</v>
      </c>
      <c r="E8262" s="76">
        <v>473</v>
      </c>
      <c r="F8262" s="76">
        <v>24</v>
      </c>
      <c r="G8262" s="77">
        <v>4.5</v>
      </c>
      <c r="H8262" s="76" t="s">
        <v>3380</v>
      </c>
      <c r="I8262" s="77">
        <v>4.29</v>
      </c>
      <c r="J8262" s="2">
        <v>1</v>
      </c>
      <c r="K8262" s="119" cm="1">
        <f t="array" ref="K8262">ROUND(IF(C8262="Beer",SUM(LOOKUP(2,1/(SRP!$B$7:$B$9&lt;=E8262)/(SRP!$C$7:$C$9&gt;=E8262),SRP!$D$7:$D$9)*(G8262/100)*(E8262/1000)),IF(C8262="Spirits",SUM(LOOKUP(2,1/(SRP!$B$2:$B$6&lt;=E8262)/(SRP!$C$2:$C$6&gt;=E8262),SRP!$D$2:$D$6)*(G8262/100)*(E8262/1000)),IF(AND(C8262="Wine",D8262="Fortified Wines"),SUM(LOOKUP(2,1/(SRP!$B$20:$B$23&lt;=E8262)/(SRP!$C$20:$C$23&gt;=E8262),SRP!$D$20:$D$23)*(G8262/100)*(E8262/1000)),IF(C8262="Wine",SUM(LOOKUP(2,1/(SRP!$B$15:$B$19&lt;=E8262)/(SRP!$C$15:$C$19&gt;=E8262),SRP!$D$15:$D$19)*(G8262/100)*(E8262/1000)),IF(C8262="Ready to Drink",SUM(LOOKUP(2,1/(SRP!$B$10:$B$14&lt;=E8262)/(SRP!$C$10:$C$14&gt;=E8262),SRP!$D$10:$D$14)*(G8262/100)*(E8262/1000)),0))))),2)</f>
        <v>1.49</v>
      </c>
    </row>
    <row r="8263" spans="1:11" x14ac:dyDescent="0.35">
      <c r="A8263" s="2">
        <v>60865</v>
      </c>
      <c r="B8263" s="76" t="s">
        <v>6663</v>
      </c>
      <c r="C8263" s="76" t="s">
        <v>287</v>
      </c>
      <c r="D8263" s="76" t="s">
        <v>5292</v>
      </c>
      <c r="E8263" s="76">
        <v>473</v>
      </c>
      <c r="F8263" s="76">
        <v>24</v>
      </c>
      <c r="G8263" s="77">
        <v>4.5</v>
      </c>
      <c r="H8263" s="76" t="s">
        <v>3380</v>
      </c>
      <c r="I8263" s="77">
        <v>4.29</v>
      </c>
      <c r="J8263" s="2">
        <v>1</v>
      </c>
      <c r="K8263" s="119" cm="1">
        <f t="array" ref="K8263">ROUND(IF(C8263="Beer",SUM(LOOKUP(2,1/(SRP!$B$7:$B$9&lt;=E8263)/(SRP!$C$7:$C$9&gt;=E8263),SRP!$D$7:$D$9)*(G8263/100)*(E8263/1000)),IF(C8263="Spirits",SUM(LOOKUP(2,1/(SRP!$B$2:$B$6&lt;=E8263)/(SRP!$C$2:$C$6&gt;=E8263),SRP!$D$2:$D$6)*(G8263/100)*(E8263/1000)),IF(AND(C8263="Wine",D8263="Fortified Wines"),SUM(LOOKUP(2,1/(SRP!$B$20:$B$23&lt;=E8263)/(SRP!$C$20:$C$23&gt;=E8263),SRP!$D$20:$D$23)*(G8263/100)*(E8263/1000)),IF(C8263="Wine",SUM(LOOKUP(2,1/(SRP!$B$15:$B$19&lt;=E8263)/(SRP!$C$15:$C$19&gt;=E8263),SRP!$D$15:$D$19)*(G8263/100)*(E8263/1000)),IF(C8263="Ready to Drink",SUM(LOOKUP(2,1/(SRP!$B$10:$B$14&lt;=E8263)/(SRP!$C$10:$C$14&gt;=E8263),SRP!$D$10:$D$14)*(G8263/100)*(E8263/1000)),0))))),2)</f>
        <v>1.49</v>
      </c>
    </row>
    <row r="8264" spans="1:11" x14ac:dyDescent="0.35">
      <c r="A8264" s="2">
        <v>60867</v>
      </c>
      <c r="B8264" s="76" t="s">
        <v>6664</v>
      </c>
      <c r="C8264" s="76" t="s">
        <v>287</v>
      </c>
      <c r="D8264" s="76" t="s">
        <v>5266</v>
      </c>
      <c r="E8264" s="76">
        <v>473</v>
      </c>
      <c r="F8264" s="76">
        <v>24</v>
      </c>
      <c r="G8264" s="77">
        <v>4.5</v>
      </c>
      <c r="H8264" s="76" t="s">
        <v>3380</v>
      </c>
      <c r="I8264" s="77">
        <v>4.29</v>
      </c>
      <c r="J8264" s="2">
        <v>1</v>
      </c>
      <c r="K8264" s="119" cm="1">
        <f t="array" ref="K8264">ROUND(IF(C8264="Beer",SUM(LOOKUP(2,1/(SRP!$B$7:$B$9&lt;=E8264)/(SRP!$C$7:$C$9&gt;=E8264),SRP!$D$7:$D$9)*(G8264/100)*(E8264/1000)),IF(C8264="Spirits",SUM(LOOKUP(2,1/(SRP!$B$2:$B$6&lt;=E8264)/(SRP!$C$2:$C$6&gt;=E8264),SRP!$D$2:$D$6)*(G8264/100)*(E8264/1000)),IF(AND(C8264="Wine",D8264="Fortified Wines"),SUM(LOOKUP(2,1/(SRP!$B$20:$B$23&lt;=E8264)/(SRP!$C$20:$C$23&gt;=E8264),SRP!$D$20:$D$23)*(G8264/100)*(E8264/1000)),IF(C8264="Wine",SUM(LOOKUP(2,1/(SRP!$B$15:$B$19&lt;=E8264)/(SRP!$C$15:$C$19&gt;=E8264),SRP!$D$15:$D$19)*(G8264/100)*(E8264/1000)),IF(C8264="Ready to Drink",SUM(LOOKUP(2,1/(SRP!$B$10:$B$14&lt;=E8264)/(SRP!$C$10:$C$14&gt;=E8264),SRP!$D$10:$D$14)*(G8264/100)*(E8264/1000)),0))))),2)</f>
        <v>1.49</v>
      </c>
    </row>
    <row r="8265" spans="1:11" x14ac:dyDescent="0.35">
      <c r="A8265" s="2">
        <v>60867</v>
      </c>
      <c r="B8265" s="76" t="s">
        <v>6664</v>
      </c>
      <c r="C8265" s="76" t="s">
        <v>287</v>
      </c>
      <c r="D8265" s="76" t="s">
        <v>5266</v>
      </c>
      <c r="E8265" s="76">
        <v>473</v>
      </c>
      <c r="F8265" s="76">
        <v>24</v>
      </c>
      <c r="G8265" s="77">
        <v>4.5</v>
      </c>
      <c r="H8265" s="76" t="s">
        <v>3380</v>
      </c>
      <c r="I8265" s="77">
        <v>4.29</v>
      </c>
      <c r="J8265" s="2">
        <v>1</v>
      </c>
      <c r="K8265" s="119" cm="1">
        <f t="array" ref="K8265">ROUND(IF(C8265="Beer",SUM(LOOKUP(2,1/(SRP!$B$7:$B$9&lt;=E8265)/(SRP!$C$7:$C$9&gt;=E8265),SRP!$D$7:$D$9)*(G8265/100)*(E8265/1000)),IF(C8265="Spirits",SUM(LOOKUP(2,1/(SRP!$B$2:$B$6&lt;=E8265)/(SRP!$C$2:$C$6&gt;=E8265),SRP!$D$2:$D$6)*(G8265/100)*(E8265/1000)),IF(AND(C8265="Wine",D8265="Fortified Wines"),SUM(LOOKUP(2,1/(SRP!$B$20:$B$23&lt;=E8265)/(SRP!$C$20:$C$23&gt;=E8265),SRP!$D$20:$D$23)*(G8265/100)*(E8265/1000)),IF(C8265="Wine",SUM(LOOKUP(2,1/(SRP!$B$15:$B$19&lt;=E8265)/(SRP!$C$15:$C$19&gt;=E8265),SRP!$D$15:$D$19)*(G8265/100)*(E8265/1000)),IF(C8265="Ready to Drink",SUM(LOOKUP(2,1/(SRP!$B$10:$B$14&lt;=E8265)/(SRP!$C$10:$C$14&gt;=E8265),SRP!$D$10:$D$14)*(G8265/100)*(E8265/1000)),0))))),2)</f>
        <v>1.49</v>
      </c>
    </row>
    <row r="8266" spans="1:11" x14ac:dyDescent="0.35">
      <c r="A8266" s="2">
        <v>60870</v>
      </c>
      <c r="B8266" s="76" t="s">
        <v>6665</v>
      </c>
      <c r="C8266" s="76" t="s">
        <v>287</v>
      </c>
      <c r="D8266" s="76" t="s">
        <v>5240</v>
      </c>
      <c r="E8266" s="76">
        <v>473</v>
      </c>
      <c r="F8266" s="76">
        <v>24</v>
      </c>
      <c r="G8266" s="77">
        <v>10.1</v>
      </c>
      <c r="H8266" s="76" t="s">
        <v>3349</v>
      </c>
      <c r="I8266" s="77">
        <v>4.99</v>
      </c>
      <c r="J8266" s="2">
        <v>1</v>
      </c>
      <c r="K8266" s="119" cm="1">
        <f t="array" ref="K8266">ROUND(IF(C8266="Beer",SUM(LOOKUP(2,1/(SRP!$B$7:$B$9&lt;=E8266)/(SRP!$C$7:$C$9&gt;=E8266),SRP!$D$7:$D$9)*(G8266/100)*(E8266/1000)),IF(C8266="Spirits",SUM(LOOKUP(2,1/(SRP!$B$2:$B$6&lt;=E8266)/(SRP!$C$2:$C$6&gt;=E8266),SRP!$D$2:$D$6)*(G8266/100)*(E8266/1000)),IF(AND(C8266="Wine",D8266="Fortified Wines"),SUM(LOOKUP(2,1/(SRP!$B$20:$B$23&lt;=E8266)/(SRP!$C$20:$C$23&gt;=E8266),SRP!$D$20:$D$23)*(G8266/100)*(E8266/1000)),IF(C8266="Wine",SUM(LOOKUP(2,1/(SRP!$B$15:$B$19&lt;=E8266)/(SRP!$C$15:$C$19&gt;=E8266),SRP!$D$15:$D$19)*(G8266/100)*(E8266/1000)),IF(C8266="Ready to Drink",SUM(LOOKUP(2,1/(SRP!$B$10:$B$14&lt;=E8266)/(SRP!$C$10:$C$14&gt;=E8266),SRP!$D$10:$D$14)*(G8266/100)*(E8266/1000)),0))))),2)</f>
        <v>3.34</v>
      </c>
    </row>
    <row r="8267" spans="1:11" x14ac:dyDescent="0.35">
      <c r="A8267" s="2">
        <v>60870</v>
      </c>
      <c r="B8267" s="76" t="s">
        <v>6665</v>
      </c>
      <c r="C8267" s="76" t="s">
        <v>287</v>
      </c>
      <c r="D8267" s="76" t="s">
        <v>5240</v>
      </c>
      <c r="E8267" s="76">
        <v>473</v>
      </c>
      <c r="F8267" s="76">
        <v>24</v>
      </c>
      <c r="G8267" s="77">
        <v>10.1</v>
      </c>
      <c r="H8267" s="76" t="s">
        <v>3349</v>
      </c>
      <c r="I8267" s="77">
        <v>4.99</v>
      </c>
      <c r="J8267" s="2">
        <v>1</v>
      </c>
      <c r="K8267" s="119" cm="1">
        <f t="array" ref="K8267">ROUND(IF(C8267="Beer",SUM(LOOKUP(2,1/(SRP!$B$7:$B$9&lt;=E8267)/(SRP!$C$7:$C$9&gt;=E8267),SRP!$D$7:$D$9)*(G8267/100)*(E8267/1000)),IF(C8267="Spirits",SUM(LOOKUP(2,1/(SRP!$B$2:$B$6&lt;=E8267)/(SRP!$C$2:$C$6&gt;=E8267),SRP!$D$2:$D$6)*(G8267/100)*(E8267/1000)),IF(AND(C8267="Wine",D8267="Fortified Wines"),SUM(LOOKUP(2,1/(SRP!$B$20:$B$23&lt;=E8267)/(SRP!$C$20:$C$23&gt;=E8267),SRP!$D$20:$D$23)*(G8267/100)*(E8267/1000)),IF(C8267="Wine",SUM(LOOKUP(2,1/(SRP!$B$15:$B$19&lt;=E8267)/(SRP!$C$15:$C$19&gt;=E8267),SRP!$D$15:$D$19)*(G8267/100)*(E8267/1000)),IF(C8267="Ready to Drink",SUM(LOOKUP(2,1/(SRP!$B$10:$B$14&lt;=E8267)/(SRP!$C$10:$C$14&gt;=E8267),SRP!$D$10:$D$14)*(G8267/100)*(E8267/1000)),0))))),2)</f>
        <v>3.34</v>
      </c>
    </row>
    <row r="8268" spans="1:11" x14ac:dyDescent="0.35">
      <c r="A8268" s="2">
        <v>60873</v>
      </c>
      <c r="B8268" s="76" t="s">
        <v>7023</v>
      </c>
      <c r="C8268" s="76" t="s">
        <v>286</v>
      </c>
      <c r="D8268" s="76" t="s">
        <v>5236</v>
      </c>
      <c r="E8268" s="76">
        <v>750</v>
      </c>
      <c r="F8268" s="76">
        <v>12</v>
      </c>
      <c r="G8268" s="77">
        <v>13</v>
      </c>
      <c r="H8268" s="76" t="s">
        <v>6938</v>
      </c>
      <c r="I8268" s="77">
        <v>14.99</v>
      </c>
      <c r="J8268" s="2">
        <v>1</v>
      </c>
      <c r="K8268" s="119" cm="1">
        <f t="array" ref="K8268">ROUND(IF(C8268="Beer",SUM(LOOKUP(2,1/(SRP!$B$7:$B$9&lt;=E8268)/(SRP!$C$7:$C$9&gt;=E8268),SRP!$D$7:$D$9)*(G8268/100)*(E8268/1000)),IF(C8268="Spirits",SUM(LOOKUP(2,1/(SRP!$B$2:$B$6&lt;=E8268)/(SRP!$C$2:$C$6&gt;=E8268),SRP!$D$2:$D$6)*(G8268/100)*(E8268/1000)),IF(AND(C8268="Wine",D8268="Fortified Wines"),SUM(LOOKUP(2,1/(SRP!$B$20:$B$23&lt;=E8268)/(SRP!$C$20:$C$23&gt;=E8268),SRP!$D$20:$D$23)*(G8268/100)*(E8268/1000)),IF(C8268="Wine",SUM(LOOKUP(2,1/(SRP!$B$15:$B$19&lt;=E8268)/(SRP!$C$15:$C$19&gt;=E8268),SRP!$D$15:$D$19)*(G8268/100)*(E8268/1000)),IF(C8268="Ready to Drink",SUM(LOOKUP(2,1/(SRP!$B$10:$B$14&lt;=E8268)/(SRP!$C$10:$C$14&gt;=E8268),SRP!$D$10:$D$14)*(G8268/100)*(E8268/1000)),0))))),2)</f>
        <v>6.81</v>
      </c>
    </row>
    <row r="8269" spans="1:11" x14ac:dyDescent="0.35">
      <c r="A8269" s="2">
        <v>60878</v>
      </c>
      <c r="B8269" s="76" t="s">
        <v>6780</v>
      </c>
      <c r="C8269" s="76" t="s">
        <v>287</v>
      </c>
      <c r="D8269" s="76" t="s">
        <v>5230</v>
      </c>
      <c r="E8269" s="76">
        <v>473</v>
      </c>
      <c r="F8269" s="76">
        <v>24</v>
      </c>
      <c r="G8269" s="77">
        <v>6</v>
      </c>
      <c r="H8269" s="76" t="s">
        <v>3374</v>
      </c>
      <c r="I8269" s="77">
        <v>4.1100000000000003</v>
      </c>
      <c r="J8269" s="2">
        <v>1</v>
      </c>
      <c r="K8269" s="119" cm="1">
        <f t="array" ref="K8269">ROUND(IF(C8269="Beer",SUM(LOOKUP(2,1/(SRP!$B$7:$B$9&lt;=E8269)/(SRP!$C$7:$C$9&gt;=E8269),SRP!$D$7:$D$9)*(G8269/100)*(E8269/1000)),IF(C8269="Spirits",SUM(LOOKUP(2,1/(SRP!$B$2:$B$6&lt;=E8269)/(SRP!$C$2:$C$6&gt;=E8269),SRP!$D$2:$D$6)*(G8269/100)*(E8269/1000)),IF(AND(C8269="Wine",D8269="Fortified Wines"),SUM(LOOKUP(2,1/(SRP!$B$20:$B$23&lt;=E8269)/(SRP!$C$20:$C$23&gt;=E8269),SRP!$D$20:$D$23)*(G8269/100)*(E8269/1000)),IF(C8269="Wine",SUM(LOOKUP(2,1/(SRP!$B$15:$B$19&lt;=E8269)/(SRP!$C$15:$C$19&gt;=E8269),SRP!$D$15:$D$19)*(G8269/100)*(E8269/1000)),IF(C8269="Ready to Drink",SUM(LOOKUP(2,1/(SRP!$B$10:$B$14&lt;=E8269)/(SRP!$C$10:$C$14&gt;=E8269),SRP!$D$10:$D$14)*(G8269/100)*(E8269/1000)),0))))),2)</f>
        <v>1.98</v>
      </c>
    </row>
    <row r="8270" spans="1:11" x14ac:dyDescent="0.35">
      <c r="A8270" s="2">
        <v>60878</v>
      </c>
      <c r="B8270" s="76" t="s">
        <v>6780</v>
      </c>
      <c r="C8270" s="76" t="s">
        <v>287</v>
      </c>
      <c r="D8270" s="76" t="s">
        <v>5230</v>
      </c>
      <c r="E8270" s="76">
        <v>473</v>
      </c>
      <c r="F8270" s="76">
        <v>24</v>
      </c>
      <c r="G8270" s="77">
        <v>6</v>
      </c>
      <c r="H8270" s="76" t="s">
        <v>3374</v>
      </c>
      <c r="I8270" s="77">
        <v>4.1100000000000003</v>
      </c>
      <c r="J8270" s="2">
        <v>1</v>
      </c>
      <c r="K8270" s="119" cm="1">
        <f t="array" ref="K8270">ROUND(IF(C8270="Beer",SUM(LOOKUP(2,1/(SRP!$B$7:$B$9&lt;=E8270)/(SRP!$C$7:$C$9&gt;=E8270),SRP!$D$7:$D$9)*(G8270/100)*(E8270/1000)),IF(C8270="Spirits",SUM(LOOKUP(2,1/(SRP!$B$2:$B$6&lt;=E8270)/(SRP!$C$2:$C$6&gt;=E8270),SRP!$D$2:$D$6)*(G8270/100)*(E8270/1000)),IF(AND(C8270="Wine",D8270="Fortified Wines"),SUM(LOOKUP(2,1/(SRP!$B$20:$B$23&lt;=E8270)/(SRP!$C$20:$C$23&gt;=E8270),SRP!$D$20:$D$23)*(G8270/100)*(E8270/1000)),IF(C8270="Wine",SUM(LOOKUP(2,1/(SRP!$B$15:$B$19&lt;=E8270)/(SRP!$C$15:$C$19&gt;=E8270),SRP!$D$15:$D$19)*(G8270/100)*(E8270/1000)),IF(C8270="Ready to Drink",SUM(LOOKUP(2,1/(SRP!$B$10:$B$14&lt;=E8270)/(SRP!$C$10:$C$14&gt;=E8270),SRP!$D$10:$D$14)*(G8270/100)*(E8270/1000)),0))))),2)</f>
        <v>1.98</v>
      </c>
    </row>
    <row r="8271" spans="1:11" x14ac:dyDescent="0.35">
      <c r="A8271" s="2">
        <v>60882</v>
      </c>
      <c r="B8271" s="76" t="s">
        <v>6666</v>
      </c>
      <c r="C8271" s="76" t="s">
        <v>286</v>
      </c>
      <c r="D8271" s="76" t="s">
        <v>5232</v>
      </c>
      <c r="E8271" s="76">
        <v>750</v>
      </c>
      <c r="F8271" s="76">
        <v>12</v>
      </c>
      <c r="G8271" s="77">
        <v>12</v>
      </c>
      <c r="H8271" s="76" t="s">
        <v>3297</v>
      </c>
      <c r="I8271" s="77">
        <v>15.99</v>
      </c>
      <c r="J8271" s="2">
        <v>1</v>
      </c>
      <c r="K8271" s="119" cm="1">
        <f t="array" ref="K8271">ROUND(IF(C8271="Beer",SUM(LOOKUP(2,1/(SRP!$B$7:$B$9&lt;=E8271)/(SRP!$C$7:$C$9&gt;=E8271),SRP!$D$7:$D$9)*(G8271/100)*(E8271/1000)),IF(C8271="Spirits",SUM(LOOKUP(2,1/(SRP!$B$2:$B$6&lt;=E8271)/(SRP!$C$2:$C$6&gt;=E8271),SRP!$D$2:$D$6)*(G8271/100)*(E8271/1000)),IF(AND(C8271="Wine",D8271="Fortified Wines"),SUM(LOOKUP(2,1/(SRP!$B$20:$B$23&lt;=E8271)/(SRP!$C$20:$C$23&gt;=E8271),SRP!$D$20:$D$23)*(G8271/100)*(E8271/1000)),IF(C8271="Wine",SUM(LOOKUP(2,1/(SRP!$B$15:$B$19&lt;=E8271)/(SRP!$C$15:$C$19&gt;=E8271),SRP!$D$15:$D$19)*(G8271/100)*(E8271/1000)),IF(C8271="Ready to Drink",SUM(LOOKUP(2,1/(SRP!$B$10:$B$14&lt;=E8271)/(SRP!$C$10:$C$14&gt;=E8271),SRP!$D$10:$D$14)*(G8271/100)*(E8271/1000)),0))))),2)</f>
        <v>6.28</v>
      </c>
    </row>
    <row r="8272" spans="1:11" x14ac:dyDescent="0.35">
      <c r="A8272" s="2">
        <v>60923</v>
      </c>
      <c r="B8272" s="76" t="s">
        <v>6667</v>
      </c>
      <c r="C8272" s="76" t="s">
        <v>287</v>
      </c>
      <c r="D8272" s="76" t="s">
        <v>5292</v>
      </c>
      <c r="E8272" s="76">
        <v>1892</v>
      </c>
      <c r="F8272" s="76">
        <v>6</v>
      </c>
      <c r="G8272" s="77">
        <v>9</v>
      </c>
      <c r="H8272" s="76" t="s">
        <v>3376</v>
      </c>
      <c r="I8272" s="77">
        <v>14.99</v>
      </c>
      <c r="J8272" s="2">
        <v>4</v>
      </c>
      <c r="K8272" s="119" cm="1">
        <f t="array" ref="K8272">ROUND(IF(C8272="Beer",SUM(LOOKUP(2,1/(SRP!$B$7:$B$9&lt;=E8272)/(SRP!$C$7:$C$9&gt;=E8272),SRP!$D$7:$D$9)*(G8272/100)*(E8272/1000)),IF(C8272="Spirits",SUM(LOOKUP(2,1/(SRP!$B$2:$B$6&lt;=E8272)/(SRP!$C$2:$C$6&gt;=E8272),SRP!$D$2:$D$6)*(G8272/100)*(E8272/1000)),IF(AND(C8272="Wine",D8272="Fortified Wines"),SUM(LOOKUP(2,1/(SRP!$B$20:$B$23&lt;=E8272)/(SRP!$C$20:$C$23&gt;=E8272),SRP!$D$20:$D$23)*(G8272/100)*(E8272/1000)),IF(C8272="Wine",SUM(LOOKUP(2,1/(SRP!$B$15:$B$19&lt;=E8272)/(SRP!$C$15:$C$19&gt;=E8272),SRP!$D$15:$D$19)*(G8272/100)*(E8272/1000)),IF(C8272="Ready to Drink",SUM(LOOKUP(2,1/(SRP!$B$10:$B$14&lt;=E8272)/(SRP!$C$10:$C$14&gt;=E8272),SRP!$D$10:$D$14)*(G8272/100)*(E8272/1000)),0))))),2)</f>
        <v>11.89</v>
      </c>
    </row>
    <row r="8273" spans="1:11" x14ac:dyDescent="0.35">
      <c r="A8273" s="2">
        <v>60923</v>
      </c>
      <c r="B8273" s="76" t="s">
        <v>6667</v>
      </c>
      <c r="C8273" s="76" t="s">
        <v>287</v>
      </c>
      <c r="D8273" s="76" t="s">
        <v>5292</v>
      </c>
      <c r="E8273" s="76">
        <v>1892</v>
      </c>
      <c r="F8273" s="76">
        <v>6</v>
      </c>
      <c r="G8273" s="77">
        <v>9</v>
      </c>
      <c r="H8273" s="76" t="s">
        <v>3376</v>
      </c>
      <c r="I8273" s="77">
        <v>14.99</v>
      </c>
      <c r="J8273" s="2">
        <v>4</v>
      </c>
      <c r="K8273" s="119" cm="1">
        <f t="array" ref="K8273">ROUND(IF(C8273="Beer",SUM(LOOKUP(2,1/(SRP!$B$7:$B$9&lt;=E8273)/(SRP!$C$7:$C$9&gt;=E8273),SRP!$D$7:$D$9)*(G8273/100)*(E8273/1000)),IF(C8273="Spirits",SUM(LOOKUP(2,1/(SRP!$B$2:$B$6&lt;=E8273)/(SRP!$C$2:$C$6&gt;=E8273),SRP!$D$2:$D$6)*(G8273/100)*(E8273/1000)),IF(AND(C8273="Wine",D8273="Fortified Wines"),SUM(LOOKUP(2,1/(SRP!$B$20:$B$23&lt;=E8273)/(SRP!$C$20:$C$23&gt;=E8273),SRP!$D$20:$D$23)*(G8273/100)*(E8273/1000)),IF(C8273="Wine",SUM(LOOKUP(2,1/(SRP!$B$15:$B$19&lt;=E8273)/(SRP!$C$15:$C$19&gt;=E8273),SRP!$D$15:$D$19)*(G8273/100)*(E8273/1000)),IF(C8273="Ready to Drink",SUM(LOOKUP(2,1/(SRP!$B$10:$B$14&lt;=E8273)/(SRP!$C$10:$C$14&gt;=E8273),SRP!$D$10:$D$14)*(G8273/100)*(E8273/1000)),0))))),2)</f>
        <v>11.89</v>
      </c>
    </row>
    <row r="8274" spans="1:11" x14ac:dyDescent="0.35">
      <c r="A8274" s="2">
        <v>60930</v>
      </c>
      <c r="B8274" s="76" t="s">
        <v>6668</v>
      </c>
      <c r="C8274" s="76" t="s">
        <v>286</v>
      </c>
      <c r="D8274" s="76" t="s">
        <v>5236</v>
      </c>
      <c r="E8274" s="76">
        <v>750</v>
      </c>
      <c r="F8274" s="76">
        <v>6</v>
      </c>
      <c r="G8274" s="77">
        <v>13</v>
      </c>
      <c r="H8274" s="76" t="s">
        <v>3302</v>
      </c>
      <c r="I8274" s="77">
        <v>1145.0999999999999</v>
      </c>
      <c r="J8274" s="2">
        <v>1</v>
      </c>
      <c r="K8274" s="119" cm="1">
        <f t="array" ref="K8274">ROUND(IF(C8274="Beer",SUM(LOOKUP(2,1/(SRP!$B$7:$B$9&lt;=E8274)/(SRP!$C$7:$C$9&gt;=E8274),SRP!$D$7:$D$9)*(G8274/100)*(E8274/1000)),IF(C8274="Spirits",SUM(LOOKUP(2,1/(SRP!$B$2:$B$6&lt;=E8274)/(SRP!$C$2:$C$6&gt;=E8274),SRP!$D$2:$D$6)*(G8274/100)*(E8274/1000)),IF(AND(C8274="Wine",D8274="Fortified Wines"),SUM(LOOKUP(2,1/(SRP!$B$20:$B$23&lt;=E8274)/(SRP!$C$20:$C$23&gt;=E8274),SRP!$D$20:$D$23)*(G8274/100)*(E8274/1000)),IF(C8274="Wine",SUM(LOOKUP(2,1/(SRP!$B$15:$B$19&lt;=E8274)/(SRP!$C$15:$C$19&gt;=E8274),SRP!$D$15:$D$19)*(G8274/100)*(E8274/1000)),IF(C8274="Ready to Drink",SUM(LOOKUP(2,1/(SRP!$B$10:$B$14&lt;=E8274)/(SRP!$C$10:$C$14&gt;=E8274),SRP!$D$10:$D$14)*(G8274/100)*(E8274/1000)),0))))),2)</f>
        <v>6.81</v>
      </c>
    </row>
    <row r="8275" spans="1:11" x14ac:dyDescent="0.35">
      <c r="A8275" s="2">
        <v>60931</v>
      </c>
      <c r="B8275" s="76" t="s">
        <v>6669</v>
      </c>
      <c r="C8275" s="76" t="s">
        <v>286</v>
      </c>
      <c r="D8275" s="76" t="s">
        <v>5236</v>
      </c>
      <c r="E8275" s="76">
        <v>750</v>
      </c>
      <c r="F8275" s="76">
        <v>6</v>
      </c>
      <c r="G8275" s="77">
        <v>13</v>
      </c>
      <c r="H8275" s="76" t="s">
        <v>3302</v>
      </c>
      <c r="I8275" s="77">
        <v>220.34</v>
      </c>
      <c r="J8275" s="2">
        <v>1</v>
      </c>
      <c r="K8275" s="119" cm="1">
        <f t="array" ref="K8275">ROUND(IF(C8275="Beer",SUM(LOOKUP(2,1/(SRP!$B$7:$B$9&lt;=E8275)/(SRP!$C$7:$C$9&gt;=E8275),SRP!$D$7:$D$9)*(G8275/100)*(E8275/1000)),IF(C8275="Spirits",SUM(LOOKUP(2,1/(SRP!$B$2:$B$6&lt;=E8275)/(SRP!$C$2:$C$6&gt;=E8275),SRP!$D$2:$D$6)*(G8275/100)*(E8275/1000)),IF(AND(C8275="Wine",D8275="Fortified Wines"),SUM(LOOKUP(2,1/(SRP!$B$20:$B$23&lt;=E8275)/(SRP!$C$20:$C$23&gt;=E8275),SRP!$D$20:$D$23)*(G8275/100)*(E8275/1000)),IF(C8275="Wine",SUM(LOOKUP(2,1/(SRP!$B$15:$B$19&lt;=E8275)/(SRP!$C$15:$C$19&gt;=E8275),SRP!$D$15:$D$19)*(G8275/100)*(E8275/1000)),IF(C8275="Ready to Drink",SUM(LOOKUP(2,1/(SRP!$B$10:$B$14&lt;=E8275)/(SRP!$C$10:$C$14&gt;=E8275),SRP!$D$10:$D$14)*(G8275/100)*(E8275/1000)),0))))),2)</f>
        <v>6.81</v>
      </c>
    </row>
    <row r="8276" spans="1:11" x14ac:dyDescent="0.35">
      <c r="A8276" s="2">
        <v>60932</v>
      </c>
      <c r="B8276" s="76" t="s">
        <v>6670</v>
      </c>
      <c r="C8276" s="76" t="s">
        <v>286</v>
      </c>
      <c r="D8276" s="76" t="s">
        <v>5236</v>
      </c>
      <c r="E8276" s="76">
        <v>750</v>
      </c>
      <c r="F8276" s="76">
        <v>6</v>
      </c>
      <c r="G8276" s="77">
        <v>13</v>
      </c>
      <c r="H8276" s="76" t="s">
        <v>3302</v>
      </c>
      <c r="I8276" s="77">
        <v>156.31</v>
      </c>
      <c r="J8276" s="2">
        <v>1</v>
      </c>
      <c r="K8276" s="119" cm="1">
        <f t="array" ref="K8276">ROUND(IF(C8276="Beer",SUM(LOOKUP(2,1/(SRP!$B$7:$B$9&lt;=E8276)/(SRP!$C$7:$C$9&gt;=E8276),SRP!$D$7:$D$9)*(G8276/100)*(E8276/1000)),IF(C8276="Spirits",SUM(LOOKUP(2,1/(SRP!$B$2:$B$6&lt;=E8276)/(SRP!$C$2:$C$6&gt;=E8276),SRP!$D$2:$D$6)*(G8276/100)*(E8276/1000)),IF(AND(C8276="Wine",D8276="Fortified Wines"),SUM(LOOKUP(2,1/(SRP!$B$20:$B$23&lt;=E8276)/(SRP!$C$20:$C$23&gt;=E8276),SRP!$D$20:$D$23)*(G8276/100)*(E8276/1000)),IF(C8276="Wine",SUM(LOOKUP(2,1/(SRP!$B$15:$B$19&lt;=E8276)/(SRP!$C$15:$C$19&gt;=E8276),SRP!$D$15:$D$19)*(G8276/100)*(E8276/1000)),IF(C8276="Ready to Drink",SUM(LOOKUP(2,1/(SRP!$B$10:$B$14&lt;=E8276)/(SRP!$C$10:$C$14&gt;=E8276),SRP!$D$10:$D$14)*(G8276/100)*(E8276/1000)),0))))),2)</f>
        <v>6.81</v>
      </c>
    </row>
    <row r="8277" spans="1:11" x14ac:dyDescent="0.35">
      <c r="A8277" s="2">
        <v>60934</v>
      </c>
      <c r="B8277" s="76" t="s">
        <v>6671</v>
      </c>
      <c r="C8277" s="76" t="s">
        <v>286</v>
      </c>
      <c r="D8277" s="76" t="s">
        <v>5236</v>
      </c>
      <c r="E8277" s="76">
        <v>750</v>
      </c>
      <c r="F8277" s="76">
        <v>6</v>
      </c>
      <c r="G8277" s="77">
        <v>13</v>
      </c>
      <c r="H8277" s="76" t="s">
        <v>3302</v>
      </c>
      <c r="I8277" s="77">
        <v>99.4</v>
      </c>
      <c r="J8277" s="2">
        <v>1</v>
      </c>
      <c r="K8277" s="119" cm="1">
        <f t="array" ref="K8277">ROUND(IF(C8277="Beer",SUM(LOOKUP(2,1/(SRP!$B$7:$B$9&lt;=E8277)/(SRP!$C$7:$C$9&gt;=E8277),SRP!$D$7:$D$9)*(G8277/100)*(E8277/1000)),IF(C8277="Spirits",SUM(LOOKUP(2,1/(SRP!$B$2:$B$6&lt;=E8277)/(SRP!$C$2:$C$6&gt;=E8277),SRP!$D$2:$D$6)*(G8277/100)*(E8277/1000)),IF(AND(C8277="Wine",D8277="Fortified Wines"),SUM(LOOKUP(2,1/(SRP!$B$20:$B$23&lt;=E8277)/(SRP!$C$20:$C$23&gt;=E8277),SRP!$D$20:$D$23)*(G8277/100)*(E8277/1000)),IF(C8277="Wine",SUM(LOOKUP(2,1/(SRP!$B$15:$B$19&lt;=E8277)/(SRP!$C$15:$C$19&gt;=E8277),SRP!$D$15:$D$19)*(G8277/100)*(E8277/1000)),IF(C8277="Ready to Drink",SUM(LOOKUP(2,1/(SRP!$B$10:$B$14&lt;=E8277)/(SRP!$C$10:$C$14&gt;=E8277),SRP!$D$10:$D$14)*(G8277/100)*(E8277/1000)),0))))),2)</f>
        <v>6.81</v>
      </c>
    </row>
    <row r="8278" spans="1:11" x14ac:dyDescent="0.35">
      <c r="A8278" s="2">
        <v>60935</v>
      </c>
      <c r="B8278" s="76" t="s">
        <v>6672</v>
      </c>
      <c r="C8278" s="76" t="s">
        <v>286</v>
      </c>
      <c r="D8278" s="76" t="s">
        <v>5236</v>
      </c>
      <c r="E8278" s="76">
        <v>750</v>
      </c>
      <c r="F8278" s="76">
        <v>6</v>
      </c>
      <c r="G8278" s="77">
        <v>13</v>
      </c>
      <c r="H8278" s="76" t="s">
        <v>3302</v>
      </c>
      <c r="I8278" s="77">
        <v>60.28</v>
      </c>
      <c r="J8278" s="2">
        <v>1</v>
      </c>
      <c r="K8278" s="119" cm="1">
        <f t="array" ref="K8278">ROUND(IF(C8278="Beer",SUM(LOOKUP(2,1/(SRP!$B$7:$B$9&lt;=E8278)/(SRP!$C$7:$C$9&gt;=E8278),SRP!$D$7:$D$9)*(G8278/100)*(E8278/1000)),IF(C8278="Spirits",SUM(LOOKUP(2,1/(SRP!$B$2:$B$6&lt;=E8278)/(SRP!$C$2:$C$6&gt;=E8278),SRP!$D$2:$D$6)*(G8278/100)*(E8278/1000)),IF(AND(C8278="Wine",D8278="Fortified Wines"),SUM(LOOKUP(2,1/(SRP!$B$20:$B$23&lt;=E8278)/(SRP!$C$20:$C$23&gt;=E8278),SRP!$D$20:$D$23)*(G8278/100)*(E8278/1000)),IF(C8278="Wine",SUM(LOOKUP(2,1/(SRP!$B$15:$B$19&lt;=E8278)/(SRP!$C$15:$C$19&gt;=E8278),SRP!$D$15:$D$19)*(G8278/100)*(E8278/1000)),IF(C8278="Ready to Drink",SUM(LOOKUP(2,1/(SRP!$B$10:$B$14&lt;=E8278)/(SRP!$C$10:$C$14&gt;=E8278),SRP!$D$10:$D$14)*(G8278/100)*(E8278/1000)),0))))),2)</f>
        <v>6.81</v>
      </c>
    </row>
    <row r="8279" spans="1:11" x14ac:dyDescent="0.35">
      <c r="A8279" s="2">
        <v>60936</v>
      </c>
      <c r="B8279" s="76" t="s">
        <v>6673</v>
      </c>
      <c r="C8279" s="76" t="s">
        <v>286</v>
      </c>
      <c r="D8279" s="76" t="s">
        <v>5236</v>
      </c>
      <c r="E8279" s="76">
        <v>750</v>
      </c>
      <c r="F8279" s="76">
        <v>6</v>
      </c>
      <c r="G8279" s="77">
        <v>13</v>
      </c>
      <c r="H8279" s="76" t="s">
        <v>3302</v>
      </c>
      <c r="I8279" s="77">
        <v>44.57</v>
      </c>
      <c r="J8279" s="2">
        <v>1</v>
      </c>
      <c r="K8279" s="119" cm="1">
        <f t="array" ref="K8279">ROUND(IF(C8279="Beer",SUM(LOOKUP(2,1/(SRP!$B$7:$B$9&lt;=E8279)/(SRP!$C$7:$C$9&gt;=E8279),SRP!$D$7:$D$9)*(G8279/100)*(E8279/1000)),IF(C8279="Spirits",SUM(LOOKUP(2,1/(SRP!$B$2:$B$6&lt;=E8279)/(SRP!$C$2:$C$6&gt;=E8279),SRP!$D$2:$D$6)*(G8279/100)*(E8279/1000)),IF(AND(C8279="Wine",D8279="Fortified Wines"),SUM(LOOKUP(2,1/(SRP!$B$20:$B$23&lt;=E8279)/(SRP!$C$20:$C$23&gt;=E8279),SRP!$D$20:$D$23)*(G8279/100)*(E8279/1000)),IF(C8279="Wine",SUM(LOOKUP(2,1/(SRP!$B$15:$B$19&lt;=E8279)/(SRP!$C$15:$C$19&gt;=E8279),SRP!$D$15:$D$19)*(G8279/100)*(E8279/1000)),IF(C8279="Ready to Drink",SUM(LOOKUP(2,1/(SRP!$B$10:$B$14&lt;=E8279)/(SRP!$C$10:$C$14&gt;=E8279),SRP!$D$10:$D$14)*(G8279/100)*(E8279/1000)),0))))),2)</f>
        <v>6.81</v>
      </c>
    </row>
    <row r="8280" spans="1:11" x14ac:dyDescent="0.35">
      <c r="A8280" s="2">
        <v>60938</v>
      </c>
      <c r="B8280" s="76" t="s">
        <v>6781</v>
      </c>
      <c r="C8280" s="76" t="s">
        <v>287</v>
      </c>
      <c r="D8280" s="76" t="s">
        <v>5266</v>
      </c>
      <c r="E8280" s="76">
        <v>473</v>
      </c>
      <c r="F8280" s="76">
        <v>24</v>
      </c>
      <c r="G8280" s="77">
        <v>5</v>
      </c>
      <c r="H8280" s="76" t="s">
        <v>3374</v>
      </c>
      <c r="I8280" s="77">
        <v>3.96</v>
      </c>
      <c r="J8280" s="2">
        <v>1</v>
      </c>
      <c r="K8280" s="119" cm="1">
        <f t="array" ref="K8280">ROUND(IF(C8280="Beer",SUM(LOOKUP(2,1/(SRP!$B$7:$B$9&lt;=E8280)/(SRP!$C$7:$C$9&gt;=E8280),SRP!$D$7:$D$9)*(G8280/100)*(E8280/1000)),IF(C8280="Spirits",SUM(LOOKUP(2,1/(SRP!$B$2:$B$6&lt;=E8280)/(SRP!$C$2:$C$6&gt;=E8280),SRP!$D$2:$D$6)*(G8280/100)*(E8280/1000)),IF(AND(C8280="Wine",D8280="Fortified Wines"),SUM(LOOKUP(2,1/(SRP!$B$20:$B$23&lt;=E8280)/(SRP!$C$20:$C$23&gt;=E8280),SRP!$D$20:$D$23)*(G8280/100)*(E8280/1000)),IF(C8280="Wine",SUM(LOOKUP(2,1/(SRP!$B$15:$B$19&lt;=E8280)/(SRP!$C$15:$C$19&gt;=E8280),SRP!$D$15:$D$19)*(G8280/100)*(E8280/1000)),IF(C8280="Ready to Drink",SUM(LOOKUP(2,1/(SRP!$B$10:$B$14&lt;=E8280)/(SRP!$C$10:$C$14&gt;=E8280),SRP!$D$10:$D$14)*(G8280/100)*(E8280/1000)),0))))),2)</f>
        <v>1.65</v>
      </c>
    </row>
    <row r="8281" spans="1:11" x14ac:dyDescent="0.35">
      <c r="A8281" s="2">
        <v>60938</v>
      </c>
      <c r="B8281" s="76" t="s">
        <v>6781</v>
      </c>
      <c r="C8281" s="76" t="s">
        <v>287</v>
      </c>
      <c r="D8281" s="76" t="s">
        <v>5266</v>
      </c>
      <c r="E8281" s="76">
        <v>473</v>
      </c>
      <c r="F8281" s="76">
        <v>24</v>
      </c>
      <c r="G8281" s="77">
        <v>5</v>
      </c>
      <c r="H8281" s="76" t="s">
        <v>3374</v>
      </c>
      <c r="I8281" s="77">
        <v>3.96</v>
      </c>
      <c r="J8281" s="2">
        <v>1</v>
      </c>
      <c r="K8281" s="119" cm="1">
        <f t="array" ref="K8281">ROUND(IF(C8281="Beer",SUM(LOOKUP(2,1/(SRP!$B$7:$B$9&lt;=E8281)/(SRP!$C$7:$C$9&gt;=E8281),SRP!$D$7:$D$9)*(G8281/100)*(E8281/1000)),IF(C8281="Spirits",SUM(LOOKUP(2,1/(SRP!$B$2:$B$6&lt;=E8281)/(SRP!$C$2:$C$6&gt;=E8281),SRP!$D$2:$D$6)*(G8281/100)*(E8281/1000)),IF(AND(C8281="Wine",D8281="Fortified Wines"),SUM(LOOKUP(2,1/(SRP!$B$20:$B$23&lt;=E8281)/(SRP!$C$20:$C$23&gt;=E8281),SRP!$D$20:$D$23)*(G8281/100)*(E8281/1000)),IF(C8281="Wine",SUM(LOOKUP(2,1/(SRP!$B$15:$B$19&lt;=E8281)/(SRP!$C$15:$C$19&gt;=E8281),SRP!$D$15:$D$19)*(G8281/100)*(E8281/1000)),IF(C8281="Ready to Drink",SUM(LOOKUP(2,1/(SRP!$B$10:$B$14&lt;=E8281)/(SRP!$C$10:$C$14&gt;=E8281),SRP!$D$10:$D$14)*(G8281/100)*(E8281/1000)),0))))),2)</f>
        <v>1.65</v>
      </c>
    </row>
    <row r="8282" spans="1:11" x14ac:dyDescent="0.35">
      <c r="A8282" s="2">
        <v>60939</v>
      </c>
      <c r="B8282" s="76" t="s">
        <v>6674</v>
      </c>
      <c r="C8282" s="76" t="s">
        <v>286</v>
      </c>
      <c r="D8282" s="76" t="s">
        <v>5236</v>
      </c>
      <c r="E8282" s="76">
        <v>750</v>
      </c>
      <c r="F8282" s="76">
        <v>6</v>
      </c>
      <c r="G8282" s="77">
        <v>13</v>
      </c>
      <c r="H8282" s="76" t="s">
        <v>3302</v>
      </c>
      <c r="I8282" s="77">
        <v>99.4</v>
      </c>
      <c r="J8282" s="2">
        <v>1</v>
      </c>
      <c r="K8282" s="119" cm="1">
        <f t="array" ref="K8282">ROUND(IF(C8282="Beer",SUM(LOOKUP(2,1/(SRP!$B$7:$B$9&lt;=E8282)/(SRP!$C$7:$C$9&gt;=E8282),SRP!$D$7:$D$9)*(G8282/100)*(E8282/1000)),IF(C8282="Spirits",SUM(LOOKUP(2,1/(SRP!$B$2:$B$6&lt;=E8282)/(SRP!$C$2:$C$6&gt;=E8282),SRP!$D$2:$D$6)*(G8282/100)*(E8282/1000)),IF(AND(C8282="Wine",D8282="Fortified Wines"),SUM(LOOKUP(2,1/(SRP!$B$20:$B$23&lt;=E8282)/(SRP!$C$20:$C$23&gt;=E8282),SRP!$D$20:$D$23)*(G8282/100)*(E8282/1000)),IF(C8282="Wine",SUM(LOOKUP(2,1/(SRP!$B$15:$B$19&lt;=E8282)/(SRP!$C$15:$C$19&gt;=E8282),SRP!$D$15:$D$19)*(G8282/100)*(E8282/1000)),IF(C8282="Ready to Drink",SUM(LOOKUP(2,1/(SRP!$B$10:$B$14&lt;=E8282)/(SRP!$C$10:$C$14&gt;=E8282),SRP!$D$10:$D$14)*(G8282/100)*(E8282/1000)),0))))),2)</f>
        <v>6.81</v>
      </c>
    </row>
    <row r="8283" spans="1:11" x14ac:dyDescent="0.35">
      <c r="A8283" s="2">
        <v>60940</v>
      </c>
      <c r="B8283" s="76" t="s">
        <v>6675</v>
      </c>
      <c r="C8283" s="76" t="s">
        <v>286</v>
      </c>
      <c r="D8283" s="76" t="s">
        <v>5236</v>
      </c>
      <c r="E8283" s="76">
        <v>750</v>
      </c>
      <c r="F8283" s="76">
        <v>6</v>
      </c>
      <c r="G8283" s="77">
        <v>13</v>
      </c>
      <c r="H8283" s="76" t="s">
        <v>3302</v>
      </c>
      <c r="I8283" s="77">
        <v>967.26</v>
      </c>
      <c r="J8283" s="2">
        <v>1</v>
      </c>
      <c r="K8283" s="119" cm="1">
        <f t="array" ref="K8283">ROUND(IF(C8283="Beer",SUM(LOOKUP(2,1/(SRP!$B$7:$B$9&lt;=E8283)/(SRP!$C$7:$C$9&gt;=E8283),SRP!$D$7:$D$9)*(G8283/100)*(E8283/1000)),IF(C8283="Spirits",SUM(LOOKUP(2,1/(SRP!$B$2:$B$6&lt;=E8283)/(SRP!$C$2:$C$6&gt;=E8283),SRP!$D$2:$D$6)*(G8283/100)*(E8283/1000)),IF(AND(C8283="Wine",D8283="Fortified Wines"),SUM(LOOKUP(2,1/(SRP!$B$20:$B$23&lt;=E8283)/(SRP!$C$20:$C$23&gt;=E8283),SRP!$D$20:$D$23)*(G8283/100)*(E8283/1000)),IF(C8283="Wine",SUM(LOOKUP(2,1/(SRP!$B$15:$B$19&lt;=E8283)/(SRP!$C$15:$C$19&gt;=E8283),SRP!$D$15:$D$19)*(G8283/100)*(E8283/1000)),IF(C8283="Ready to Drink",SUM(LOOKUP(2,1/(SRP!$B$10:$B$14&lt;=E8283)/(SRP!$C$10:$C$14&gt;=E8283),SRP!$D$10:$D$14)*(G8283/100)*(E8283/1000)),0))))),2)</f>
        <v>6.81</v>
      </c>
    </row>
    <row r="8284" spans="1:11" x14ac:dyDescent="0.35">
      <c r="A8284" s="2">
        <v>60941</v>
      </c>
      <c r="B8284" s="76" t="s">
        <v>6676</v>
      </c>
      <c r="C8284" s="76" t="s">
        <v>286</v>
      </c>
      <c r="D8284" s="76" t="s">
        <v>5236</v>
      </c>
      <c r="E8284" s="76">
        <v>750</v>
      </c>
      <c r="F8284" s="76">
        <v>6</v>
      </c>
      <c r="G8284" s="77">
        <v>13</v>
      </c>
      <c r="H8284" s="76" t="s">
        <v>3302</v>
      </c>
      <c r="I8284" s="77">
        <v>58.5</v>
      </c>
      <c r="J8284" s="2">
        <v>1</v>
      </c>
      <c r="K8284" s="119" cm="1">
        <f t="array" ref="K8284">ROUND(IF(C8284="Beer",SUM(LOOKUP(2,1/(SRP!$B$7:$B$9&lt;=E8284)/(SRP!$C$7:$C$9&gt;=E8284),SRP!$D$7:$D$9)*(G8284/100)*(E8284/1000)),IF(C8284="Spirits",SUM(LOOKUP(2,1/(SRP!$B$2:$B$6&lt;=E8284)/(SRP!$C$2:$C$6&gt;=E8284),SRP!$D$2:$D$6)*(G8284/100)*(E8284/1000)),IF(AND(C8284="Wine",D8284="Fortified Wines"),SUM(LOOKUP(2,1/(SRP!$B$20:$B$23&lt;=E8284)/(SRP!$C$20:$C$23&gt;=E8284),SRP!$D$20:$D$23)*(G8284/100)*(E8284/1000)),IF(C8284="Wine",SUM(LOOKUP(2,1/(SRP!$B$15:$B$19&lt;=E8284)/(SRP!$C$15:$C$19&gt;=E8284),SRP!$D$15:$D$19)*(G8284/100)*(E8284/1000)),IF(C8284="Ready to Drink",SUM(LOOKUP(2,1/(SRP!$B$10:$B$14&lt;=E8284)/(SRP!$C$10:$C$14&gt;=E8284),SRP!$D$10:$D$14)*(G8284/100)*(E8284/1000)),0))))),2)</f>
        <v>6.81</v>
      </c>
    </row>
    <row r="8285" spans="1:11" x14ac:dyDescent="0.35">
      <c r="A8285" s="2">
        <v>60942</v>
      </c>
      <c r="B8285" s="76" t="s">
        <v>6677</v>
      </c>
      <c r="C8285" s="76" t="s">
        <v>286</v>
      </c>
      <c r="D8285" s="76" t="s">
        <v>5236</v>
      </c>
      <c r="E8285" s="76">
        <v>750</v>
      </c>
      <c r="F8285" s="76">
        <v>6</v>
      </c>
      <c r="G8285" s="77">
        <v>13</v>
      </c>
      <c r="H8285" s="76" t="s">
        <v>3302</v>
      </c>
      <c r="I8285" s="77">
        <v>58.5</v>
      </c>
      <c r="J8285" s="2">
        <v>1</v>
      </c>
      <c r="K8285" s="119" cm="1">
        <f t="array" ref="K8285">ROUND(IF(C8285="Beer",SUM(LOOKUP(2,1/(SRP!$B$7:$B$9&lt;=E8285)/(SRP!$C$7:$C$9&gt;=E8285),SRP!$D$7:$D$9)*(G8285/100)*(E8285/1000)),IF(C8285="Spirits",SUM(LOOKUP(2,1/(SRP!$B$2:$B$6&lt;=E8285)/(SRP!$C$2:$C$6&gt;=E8285),SRP!$D$2:$D$6)*(G8285/100)*(E8285/1000)),IF(AND(C8285="Wine",D8285="Fortified Wines"),SUM(LOOKUP(2,1/(SRP!$B$20:$B$23&lt;=E8285)/(SRP!$C$20:$C$23&gt;=E8285),SRP!$D$20:$D$23)*(G8285/100)*(E8285/1000)),IF(C8285="Wine",SUM(LOOKUP(2,1/(SRP!$B$15:$B$19&lt;=E8285)/(SRP!$C$15:$C$19&gt;=E8285),SRP!$D$15:$D$19)*(G8285/100)*(E8285/1000)),IF(C8285="Ready to Drink",SUM(LOOKUP(2,1/(SRP!$B$10:$B$14&lt;=E8285)/(SRP!$C$10:$C$14&gt;=E8285),SRP!$D$10:$D$14)*(G8285/100)*(E8285/1000)),0))))),2)</f>
        <v>6.81</v>
      </c>
    </row>
    <row r="8286" spans="1:11" x14ac:dyDescent="0.35">
      <c r="A8286" s="2">
        <v>60943</v>
      </c>
      <c r="B8286" s="76" t="s">
        <v>6678</v>
      </c>
      <c r="C8286" s="76" t="s">
        <v>286</v>
      </c>
      <c r="D8286" s="76" t="s">
        <v>5236</v>
      </c>
      <c r="E8286" s="76">
        <v>750</v>
      </c>
      <c r="F8286" s="76">
        <v>6</v>
      </c>
      <c r="G8286" s="77">
        <v>13</v>
      </c>
      <c r="H8286" s="76" t="s">
        <v>3302</v>
      </c>
      <c r="I8286" s="77">
        <v>184.77</v>
      </c>
      <c r="J8286" s="2">
        <v>1</v>
      </c>
      <c r="K8286" s="119" cm="1">
        <f t="array" ref="K8286">ROUND(IF(C8286="Beer",SUM(LOOKUP(2,1/(SRP!$B$7:$B$9&lt;=E8286)/(SRP!$C$7:$C$9&gt;=E8286),SRP!$D$7:$D$9)*(G8286/100)*(E8286/1000)),IF(C8286="Spirits",SUM(LOOKUP(2,1/(SRP!$B$2:$B$6&lt;=E8286)/(SRP!$C$2:$C$6&gt;=E8286),SRP!$D$2:$D$6)*(G8286/100)*(E8286/1000)),IF(AND(C8286="Wine",D8286="Fortified Wines"),SUM(LOOKUP(2,1/(SRP!$B$20:$B$23&lt;=E8286)/(SRP!$C$20:$C$23&gt;=E8286),SRP!$D$20:$D$23)*(G8286/100)*(E8286/1000)),IF(C8286="Wine",SUM(LOOKUP(2,1/(SRP!$B$15:$B$19&lt;=E8286)/(SRP!$C$15:$C$19&gt;=E8286),SRP!$D$15:$D$19)*(G8286/100)*(E8286/1000)),IF(C8286="Ready to Drink",SUM(LOOKUP(2,1/(SRP!$B$10:$B$14&lt;=E8286)/(SRP!$C$10:$C$14&gt;=E8286),SRP!$D$10:$D$14)*(G8286/100)*(E8286/1000)),0))))),2)</f>
        <v>6.81</v>
      </c>
    </row>
    <row r="8287" spans="1:11" x14ac:dyDescent="0.35">
      <c r="A8287" s="2">
        <v>60944</v>
      </c>
      <c r="B8287" s="76" t="s">
        <v>6679</v>
      </c>
      <c r="C8287" s="76" t="s">
        <v>286</v>
      </c>
      <c r="D8287" s="76" t="s">
        <v>5236</v>
      </c>
      <c r="E8287" s="76">
        <v>750</v>
      </c>
      <c r="F8287" s="76">
        <v>6</v>
      </c>
      <c r="G8287" s="77">
        <v>13</v>
      </c>
      <c r="H8287" s="76" t="s">
        <v>3302</v>
      </c>
      <c r="I8287" s="77">
        <v>117.19</v>
      </c>
      <c r="J8287" s="2">
        <v>1</v>
      </c>
      <c r="K8287" s="119" cm="1">
        <f t="array" ref="K8287">ROUND(IF(C8287="Beer",SUM(LOOKUP(2,1/(SRP!$B$7:$B$9&lt;=E8287)/(SRP!$C$7:$C$9&gt;=E8287),SRP!$D$7:$D$9)*(G8287/100)*(E8287/1000)),IF(C8287="Spirits",SUM(LOOKUP(2,1/(SRP!$B$2:$B$6&lt;=E8287)/(SRP!$C$2:$C$6&gt;=E8287),SRP!$D$2:$D$6)*(G8287/100)*(E8287/1000)),IF(AND(C8287="Wine",D8287="Fortified Wines"),SUM(LOOKUP(2,1/(SRP!$B$20:$B$23&lt;=E8287)/(SRP!$C$20:$C$23&gt;=E8287),SRP!$D$20:$D$23)*(G8287/100)*(E8287/1000)),IF(C8287="Wine",SUM(LOOKUP(2,1/(SRP!$B$15:$B$19&lt;=E8287)/(SRP!$C$15:$C$19&gt;=E8287),SRP!$D$15:$D$19)*(G8287/100)*(E8287/1000)),IF(C8287="Ready to Drink",SUM(LOOKUP(2,1/(SRP!$B$10:$B$14&lt;=E8287)/(SRP!$C$10:$C$14&gt;=E8287),SRP!$D$10:$D$14)*(G8287/100)*(E8287/1000)),0))))),2)</f>
        <v>6.81</v>
      </c>
    </row>
    <row r="8288" spans="1:11" x14ac:dyDescent="0.35">
      <c r="A8288" s="2">
        <v>60946</v>
      </c>
      <c r="B8288" s="76" t="s">
        <v>6680</v>
      </c>
      <c r="C8288" s="76" t="s">
        <v>286</v>
      </c>
      <c r="D8288" s="76" t="s">
        <v>5236</v>
      </c>
      <c r="E8288" s="76">
        <v>750</v>
      </c>
      <c r="F8288" s="76">
        <v>6</v>
      </c>
      <c r="G8288" s="77">
        <v>13</v>
      </c>
      <c r="H8288" s="76" t="s">
        <v>3302</v>
      </c>
      <c r="I8288" s="77">
        <v>113.63</v>
      </c>
      <c r="J8288" s="2">
        <v>1</v>
      </c>
      <c r="K8288" s="119" cm="1">
        <f t="array" ref="K8288">ROUND(IF(C8288="Beer",SUM(LOOKUP(2,1/(SRP!$B$7:$B$9&lt;=E8288)/(SRP!$C$7:$C$9&gt;=E8288),SRP!$D$7:$D$9)*(G8288/100)*(E8288/1000)),IF(C8288="Spirits",SUM(LOOKUP(2,1/(SRP!$B$2:$B$6&lt;=E8288)/(SRP!$C$2:$C$6&gt;=E8288),SRP!$D$2:$D$6)*(G8288/100)*(E8288/1000)),IF(AND(C8288="Wine",D8288="Fortified Wines"),SUM(LOOKUP(2,1/(SRP!$B$20:$B$23&lt;=E8288)/(SRP!$C$20:$C$23&gt;=E8288),SRP!$D$20:$D$23)*(G8288/100)*(E8288/1000)),IF(C8288="Wine",SUM(LOOKUP(2,1/(SRP!$B$15:$B$19&lt;=E8288)/(SRP!$C$15:$C$19&gt;=E8288),SRP!$D$15:$D$19)*(G8288/100)*(E8288/1000)),IF(C8288="Ready to Drink",SUM(LOOKUP(2,1/(SRP!$B$10:$B$14&lt;=E8288)/(SRP!$C$10:$C$14&gt;=E8288),SRP!$D$10:$D$14)*(G8288/100)*(E8288/1000)),0))))),2)</f>
        <v>6.81</v>
      </c>
    </row>
    <row r="8289" spans="1:11" x14ac:dyDescent="0.35">
      <c r="A8289" s="2">
        <v>60947</v>
      </c>
      <c r="B8289" s="76" t="s">
        <v>6681</v>
      </c>
      <c r="C8289" s="76" t="s">
        <v>286</v>
      </c>
      <c r="D8289" s="76" t="s">
        <v>5236</v>
      </c>
      <c r="E8289" s="76">
        <v>750</v>
      </c>
      <c r="F8289" s="76">
        <v>6</v>
      </c>
      <c r="G8289" s="77">
        <v>13</v>
      </c>
      <c r="H8289" s="76" t="s">
        <v>3302</v>
      </c>
      <c r="I8289" s="77">
        <v>177.65</v>
      </c>
      <c r="J8289" s="2">
        <v>1</v>
      </c>
      <c r="K8289" s="119" cm="1">
        <f t="array" ref="K8289">ROUND(IF(C8289="Beer",SUM(LOOKUP(2,1/(SRP!$B$7:$B$9&lt;=E8289)/(SRP!$C$7:$C$9&gt;=E8289),SRP!$D$7:$D$9)*(G8289/100)*(E8289/1000)),IF(C8289="Spirits",SUM(LOOKUP(2,1/(SRP!$B$2:$B$6&lt;=E8289)/(SRP!$C$2:$C$6&gt;=E8289),SRP!$D$2:$D$6)*(G8289/100)*(E8289/1000)),IF(AND(C8289="Wine",D8289="Fortified Wines"),SUM(LOOKUP(2,1/(SRP!$B$20:$B$23&lt;=E8289)/(SRP!$C$20:$C$23&gt;=E8289),SRP!$D$20:$D$23)*(G8289/100)*(E8289/1000)),IF(C8289="Wine",SUM(LOOKUP(2,1/(SRP!$B$15:$B$19&lt;=E8289)/(SRP!$C$15:$C$19&gt;=E8289),SRP!$D$15:$D$19)*(G8289/100)*(E8289/1000)),IF(C8289="Ready to Drink",SUM(LOOKUP(2,1/(SRP!$B$10:$B$14&lt;=E8289)/(SRP!$C$10:$C$14&gt;=E8289),SRP!$D$10:$D$14)*(G8289/100)*(E8289/1000)),0))))),2)</f>
        <v>6.81</v>
      </c>
    </row>
    <row r="8290" spans="1:11" x14ac:dyDescent="0.35">
      <c r="A8290" s="2">
        <v>60948</v>
      </c>
      <c r="B8290" s="76" t="s">
        <v>6682</v>
      </c>
      <c r="C8290" s="76" t="s">
        <v>286</v>
      </c>
      <c r="D8290" s="76" t="s">
        <v>5236</v>
      </c>
      <c r="E8290" s="76">
        <v>750</v>
      </c>
      <c r="F8290" s="76">
        <v>6</v>
      </c>
      <c r="G8290" s="77">
        <v>13</v>
      </c>
      <c r="H8290" s="76" t="s">
        <v>3302</v>
      </c>
      <c r="I8290" s="77">
        <v>92.29</v>
      </c>
      <c r="J8290" s="2">
        <v>1</v>
      </c>
      <c r="K8290" s="119" cm="1">
        <f t="array" ref="K8290">ROUND(IF(C8290="Beer",SUM(LOOKUP(2,1/(SRP!$B$7:$B$9&lt;=E8290)/(SRP!$C$7:$C$9&gt;=E8290),SRP!$D$7:$D$9)*(G8290/100)*(E8290/1000)),IF(C8290="Spirits",SUM(LOOKUP(2,1/(SRP!$B$2:$B$6&lt;=E8290)/(SRP!$C$2:$C$6&gt;=E8290),SRP!$D$2:$D$6)*(G8290/100)*(E8290/1000)),IF(AND(C8290="Wine",D8290="Fortified Wines"),SUM(LOOKUP(2,1/(SRP!$B$20:$B$23&lt;=E8290)/(SRP!$C$20:$C$23&gt;=E8290),SRP!$D$20:$D$23)*(G8290/100)*(E8290/1000)),IF(C8290="Wine",SUM(LOOKUP(2,1/(SRP!$B$15:$B$19&lt;=E8290)/(SRP!$C$15:$C$19&gt;=E8290),SRP!$D$15:$D$19)*(G8290/100)*(E8290/1000)),IF(C8290="Ready to Drink",SUM(LOOKUP(2,1/(SRP!$B$10:$B$14&lt;=E8290)/(SRP!$C$10:$C$14&gt;=E8290),SRP!$D$10:$D$14)*(G8290/100)*(E8290/1000)),0))))),2)</f>
        <v>6.81</v>
      </c>
    </row>
    <row r="8291" spans="1:11" x14ac:dyDescent="0.35">
      <c r="A8291" s="2">
        <v>60949</v>
      </c>
      <c r="B8291" s="76" t="s">
        <v>6683</v>
      </c>
      <c r="C8291" s="76" t="s">
        <v>286</v>
      </c>
      <c r="D8291" s="76" t="s">
        <v>5236</v>
      </c>
      <c r="E8291" s="76">
        <v>750</v>
      </c>
      <c r="F8291" s="76">
        <v>6</v>
      </c>
      <c r="G8291" s="77">
        <v>13</v>
      </c>
      <c r="H8291" s="76" t="s">
        <v>3302</v>
      </c>
      <c r="I8291" s="77">
        <v>163.43</v>
      </c>
      <c r="J8291" s="2">
        <v>1</v>
      </c>
      <c r="K8291" s="119" cm="1">
        <f t="array" ref="K8291">ROUND(IF(C8291="Beer",SUM(LOOKUP(2,1/(SRP!$B$7:$B$9&lt;=E8291)/(SRP!$C$7:$C$9&gt;=E8291),SRP!$D$7:$D$9)*(G8291/100)*(E8291/1000)),IF(C8291="Spirits",SUM(LOOKUP(2,1/(SRP!$B$2:$B$6&lt;=E8291)/(SRP!$C$2:$C$6&gt;=E8291),SRP!$D$2:$D$6)*(G8291/100)*(E8291/1000)),IF(AND(C8291="Wine",D8291="Fortified Wines"),SUM(LOOKUP(2,1/(SRP!$B$20:$B$23&lt;=E8291)/(SRP!$C$20:$C$23&gt;=E8291),SRP!$D$20:$D$23)*(G8291/100)*(E8291/1000)),IF(C8291="Wine",SUM(LOOKUP(2,1/(SRP!$B$15:$B$19&lt;=E8291)/(SRP!$C$15:$C$19&gt;=E8291),SRP!$D$15:$D$19)*(G8291/100)*(E8291/1000)),IF(C8291="Ready to Drink",SUM(LOOKUP(2,1/(SRP!$B$10:$B$14&lt;=E8291)/(SRP!$C$10:$C$14&gt;=E8291),SRP!$D$10:$D$14)*(G8291/100)*(E8291/1000)),0))))),2)</f>
        <v>6.81</v>
      </c>
    </row>
    <row r="8292" spans="1:11" x14ac:dyDescent="0.35">
      <c r="A8292" s="2">
        <v>60951</v>
      </c>
      <c r="B8292" s="76" t="s">
        <v>6684</v>
      </c>
      <c r="C8292" s="76" t="s">
        <v>286</v>
      </c>
      <c r="D8292" s="76" t="s">
        <v>5236</v>
      </c>
      <c r="E8292" s="76">
        <v>750</v>
      </c>
      <c r="F8292" s="76">
        <v>6</v>
      </c>
      <c r="G8292" s="77">
        <v>13</v>
      </c>
      <c r="H8292" s="76" t="s">
        <v>3302</v>
      </c>
      <c r="I8292" s="77">
        <v>398.18</v>
      </c>
      <c r="J8292" s="2">
        <v>1</v>
      </c>
      <c r="K8292" s="119" cm="1">
        <f t="array" ref="K8292">ROUND(IF(C8292="Beer",SUM(LOOKUP(2,1/(SRP!$B$7:$B$9&lt;=E8292)/(SRP!$C$7:$C$9&gt;=E8292),SRP!$D$7:$D$9)*(G8292/100)*(E8292/1000)),IF(C8292="Spirits",SUM(LOOKUP(2,1/(SRP!$B$2:$B$6&lt;=E8292)/(SRP!$C$2:$C$6&gt;=E8292),SRP!$D$2:$D$6)*(G8292/100)*(E8292/1000)),IF(AND(C8292="Wine",D8292="Fortified Wines"),SUM(LOOKUP(2,1/(SRP!$B$20:$B$23&lt;=E8292)/(SRP!$C$20:$C$23&gt;=E8292),SRP!$D$20:$D$23)*(G8292/100)*(E8292/1000)),IF(C8292="Wine",SUM(LOOKUP(2,1/(SRP!$B$15:$B$19&lt;=E8292)/(SRP!$C$15:$C$19&gt;=E8292),SRP!$D$15:$D$19)*(G8292/100)*(E8292/1000)),IF(C8292="Ready to Drink",SUM(LOOKUP(2,1/(SRP!$B$10:$B$14&lt;=E8292)/(SRP!$C$10:$C$14&gt;=E8292),SRP!$D$10:$D$14)*(G8292/100)*(E8292/1000)),0))))),2)</f>
        <v>6.81</v>
      </c>
    </row>
    <row r="8293" spans="1:11" x14ac:dyDescent="0.35">
      <c r="A8293" s="2">
        <v>60952</v>
      </c>
      <c r="B8293" s="76" t="s">
        <v>6782</v>
      </c>
      <c r="C8293" s="76" t="s">
        <v>287</v>
      </c>
      <c r="D8293" s="76" t="s">
        <v>5230</v>
      </c>
      <c r="E8293" s="76">
        <v>473</v>
      </c>
      <c r="F8293" s="76">
        <v>24</v>
      </c>
      <c r="G8293" s="77">
        <v>6.2</v>
      </c>
      <c r="H8293" s="76" t="s">
        <v>5562</v>
      </c>
      <c r="I8293" s="77">
        <v>4.5</v>
      </c>
      <c r="J8293" s="2">
        <v>1</v>
      </c>
      <c r="K8293" s="119" cm="1">
        <f t="array" ref="K8293">ROUND(IF(C8293="Beer",SUM(LOOKUP(2,1/(SRP!$B$7:$B$9&lt;=E8293)/(SRP!$C$7:$C$9&gt;=E8293),SRP!$D$7:$D$9)*(G8293/100)*(E8293/1000)),IF(C8293="Spirits",SUM(LOOKUP(2,1/(SRP!$B$2:$B$6&lt;=E8293)/(SRP!$C$2:$C$6&gt;=E8293),SRP!$D$2:$D$6)*(G8293/100)*(E8293/1000)),IF(AND(C8293="Wine",D8293="Fortified Wines"),SUM(LOOKUP(2,1/(SRP!$B$20:$B$23&lt;=E8293)/(SRP!$C$20:$C$23&gt;=E8293),SRP!$D$20:$D$23)*(G8293/100)*(E8293/1000)),IF(C8293="Wine",SUM(LOOKUP(2,1/(SRP!$B$15:$B$19&lt;=E8293)/(SRP!$C$15:$C$19&gt;=E8293),SRP!$D$15:$D$19)*(G8293/100)*(E8293/1000)),IF(C8293="Ready to Drink",SUM(LOOKUP(2,1/(SRP!$B$10:$B$14&lt;=E8293)/(SRP!$C$10:$C$14&gt;=E8293),SRP!$D$10:$D$14)*(G8293/100)*(E8293/1000)),0))))),2)</f>
        <v>2.0499999999999998</v>
      </c>
    </row>
    <row r="8294" spans="1:11" x14ac:dyDescent="0.35">
      <c r="A8294" s="2">
        <v>60952</v>
      </c>
      <c r="B8294" s="76" t="s">
        <v>6782</v>
      </c>
      <c r="C8294" s="76" t="s">
        <v>287</v>
      </c>
      <c r="D8294" s="76" t="s">
        <v>5230</v>
      </c>
      <c r="E8294" s="76">
        <v>473</v>
      </c>
      <c r="F8294" s="76">
        <v>24</v>
      </c>
      <c r="G8294" s="77">
        <v>6.2</v>
      </c>
      <c r="H8294" s="76" t="s">
        <v>5562</v>
      </c>
      <c r="I8294" s="77">
        <v>4.5</v>
      </c>
      <c r="J8294" s="2">
        <v>1</v>
      </c>
      <c r="K8294" s="119" cm="1">
        <f t="array" ref="K8294">ROUND(IF(C8294="Beer",SUM(LOOKUP(2,1/(SRP!$B$7:$B$9&lt;=E8294)/(SRP!$C$7:$C$9&gt;=E8294),SRP!$D$7:$D$9)*(G8294/100)*(E8294/1000)),IF(C8294="Spirits",SUM(LOOKUP(2,1/(SRP!$B$2:$B$6&lt;=E8294)/(SRP!$C$2:$C$6&gt;=E8294),SRP!$D$2:$D$6)*(G8294/100)*(E8294/1000)),IF(AND(C8294="Wine",D8294="Fortified Wines"),SUM(LOOKUP(2,1/(SRP!$B$20:$B$23&lt;=E8294)/(SRP!$C$20:$C$23&gt;=E8294),SRP!$D$20:$D$23)*(G8294/100)*(E8294/1000)),IF(C8294="Wine",SUM(LOOKUP(2,1/(SRP!$B$15:$B$19&lt;=E8294)/(SRP!$C$15:$C$19&gt;=E8294),SRP!$D$15:$D$19)*(G8294/100)*(E8294/1000)),IF(C8294="Ready to Drink",SUM(LOOKUP(2,1/(SRP!$B$10:$B$14&lt;=E8294)/(SRP!$C$10:$C$14&gt;=E8294),SRP!$D$10:$D$14)*(G8294/100)*(E8294/1000)),0))))),2)</f>
        <v>2.0499999999999998</v>
      </c>
    </row>
    <row r="8295" spans="1:11" x14ac:dyDescent="0.35">
      <c r="A8295" s="2">
        <v>60953</v>
      </c>
      <c r="B8295" s="76" t="s">
        <v>6685</v>
      </c>
      <c r="C8295" s="76" t="s">
        <v>286</v>
      </c>
      <c r="D8295" s="76" t="s">
        <v>5236</v>
      </c>
      <c r="E8295" s="76">
        <v>750</v>
      </c>
      <c r="F8295" s="76">
        <v>6</v>
      </c>
      <c r="G8295" s="77">
        <v>13</v>
      </c>
      <c r="H8295" s="76" t="s">
        <v>3302</v>
      </c>
      <c r="I8295" s="77">
        <v>102.96</v>
      </c>
      <c r="J8295" s="2">
        <v>1</v>
      </c>
      <c r="K8295" s="119" cm="1">
        <f t="array" ref="K8295">ROUND(IF(C8295="Beer",SUM(LOOKUP(2,1/(SRP!$B$7:$B$9&lt;=E8295)/(SRP!$C$7:$C$9&gt;=E8295),SRP!$D$7:$D$9)*(G8295/100)*(E8295/1000)),IF(C8295="Spirits",SUM(LOOKUP(2,1/(SRP!$B$2:$B$6&lt;=E8295)/(SRP!$C$2:$C$6&gt;=E8295),SRP!$D$2:$D$6)*(G8295/100)*(E8295/1000)),IF(AND(C8295="Wine",D8295="Fortified Wines"),SUM(LOOKUP(2,1/(SRP!$B$20:$B$23&lt;=E8295)/(SRP!$C$20:$C$23&gt;=E8295),SRP!$D$20:$D$23)*(G8295/100)*(E8295/1000)),IF(C8295="Wine",SUM(LOOKUP(2,1/(SRP!$B$15:$B$19&lt;=E8295)/(SRP!$C$15:$C$19&gt;=E8295),SRP!$D$15:$D$19)*(G8295/100)*(E8295/1000)),IF(C8295="Ready to Drink",SUM(LOOKUP(2,1/(SRP!$B$10:$B$14&lt;=E8295)/(SRP!$C$10:$C$14&gt;=E8295),SRP!$D$10:$D$14)*(G8295/100)*(E8295/1000)),0))))),2)</f>
        <v>6.81</v>
      </c>
    </row>
    <row r="8296" spans="1:11" x14ac:dyDescent="0.35">
      <c r="A8296" s="2">
        <v>60956</v>
      </c>
      <c r="B8296" s="76" t="s">
        <v>6686</v>
      </c>
      <c r="C8296" s="76" t="s">
        <v>286</v>
      </c>
      <c r="D8296" s="76" t="s">
        <v>5236</v>
      </c>
      <c r="E8296" s="76">
        <v>750</v>
      </c>
      <c r="F8296" s="76">
        <v>12</v>
      </c>
      <c r="G8296" s="77">
        <v>13</v>
      </c>
      <c r="H8296" s="76" t="s">
        <v>3302</v>
      </c>
      <c r="I8296" s="77">
        <v>37.9</v>
      </c>
      <c r="J8296" s="2">
        <v>1</v>
      </c>
      <c r="K8296" s="119" cm="1">
        <f t="array" ref="K8296">ROUND(IF(C8296="Beer",SUM(LOOKUP(2,1/(SRP!$B$7:$B$9&lt;=E8296)/(SRP!$C$7:$C$9&gt;=E8296),SRP!$D$7:$D$9)*(G8296/100)*(E8296/1000)),IF(C8296="Spirits",SUM(LOOKUP(2,1/(SRP!$B$2:$B$6&lt;=E8296)/(SRP!$C$2:$C$6&gt;=E8296),SRP!$D$2:$D$6)*(G8296/100)*(E8296/1000)),IF(AND(C8296="Wine",D8296="Fortified Wines"),SUM(LOOKUP(2,1/(SRP!$B$20:$B$23&lt;=E8296)/(SRP!$C$20:$C$23&gt;=E8296),SRP!$D$20:$D$23)*(G8296/100)*(E8296/1000)),IF(C8296="Wine",SUM(LOOKUP(2,1/(SRP!$B$15:$B$19&lt;=E8296)/(SRP!$C$15:$C$19&gt;=E8296),SRP!$D$15:$D$19)*(G8296/100)*(E8296/1000)),IF(C8296="Ready to Drink",SUM(LOOKUP(2,1/(SRP!$B$10:$B$14&lt;=E8296)/(SRP!$C$10:$C$14&gt;=E8296),SRP!$D$10:$D$14)*(G8296/100)*(E8296/1000)),0))))),2)</f>
        <v>6.81</v>
      </c>
    </row>
    <row r="8297" spans="1:11" x14ac:dyDescent="0.35">
      <c r="A8297" s="2">
        <v>60968</v>
      </c>
      <c r="B8297" s="76" t="s">
        <v>7024</v>
      </c>
      <c r="C8297" s="76" t="s">
        <v>286</v>
      </c>
      <c r="D8297" s="76" t="s">
        <v>5236</v>
      </c>
      <c r="E8297" s="76">
        <v>750</v>
      </c>
      <c r="F8297" s="76">
        <v>12</v>
      </c>
      <c r="G8297" s="77">
        <v>14</v>
      </c>
      <c r="H8297" s="76" t="s">
        <v>3363</v>
      </c>
      <c r="I8297" s="77">
        <v>15.99</v>
      </c>
      <c r="J8297" s="2">
        <v>1</v>
      </c>
      <c r="K8297" s="119" cm="1">
        <f t="array" ref="K8297">ROUND(IF(C8297="Beer",SUM(LOOKUP(2,1/(SRP!$B$7:$B$9&lt;=E8297)/(SRP!$C$7:$C$9&gt;=E8297),SRP!$D$7:$D$9)*(G8297/100)*(E8297/1000)),IF(C8297="Spirits",SUM(LOOKUP(2,1/(SRP!$B$2:$B$6&lt;=E8297)/(SRP!$C$2:$C$6&gt;=E8297),SRP!$D$2:$D$6)*(G8297/100)*(E8297/1000)),IF(AND(C8297="Wine",D8297="Fortified Wines"),SUM(LOOKUP(2,1/(SRP!$B$20:$B$23&lt;=E8297)/(SRP!$C$20:$C$23&gt;=E8297),SRP!$D$20:$D$23)*(G8297/100)*(E8297/1000)),IF(C8297="Wine",SUM(LOOKUP(2,1/(SRP!$B$15:$B$19&lt;=E8297)/(SRP!$C$15:$C$19&gt;=E8297),SRP!$D$15:$D$19)*(G8297/100)*(E8297/1000)),IF(C8297="Ready to Drink",SUM(LOOKUP(2,1/(SRP!$B$10:$B$14&lt;=E8297)/(SRP!$C$10:$C$14&gt;=E8297),SRP!$D$10:$D$14)*(G8297/100)*(E8297/1000)),0))))),2)</f>
        <v>7.33</v>
      </c>
    </row>
    <row r="8298" spans="1:11" x14ac:dyDescent="0.35">
      <c r="A8298" s="2">
        <v>60970</v>
      </c>
      <c r="B8298" s="76" t="s">
        <v>6783</v>
      </c>
      <c r="C8298" s="76" t="s">
        <v>287</v>
      </c>
      <c r="D8298" s="76" t="s">
        <v>5230</v>
      </c>
      <c r="E8298" s="76">
        <v>473</v>
      </c>
      <c r="F8298" s="76">
        <v>24</v>
      </c>
      <c r="G8298" s="77">
        <v>5.25</v>
      </c>
      <c r="H8298" s="76" t="s">
        <v>3380</v>
      </c>
      <c r="I8298" s="77">
        <v>3.95</v>
      </c>
      <c r="J8298" s="2">
        <v>1</v>
      </c>
      <c r="K8298" s="119" cm="1">
        <f t="array" ref="K8298">ROUND(IF(C8298="Beer",SUM(LOOKUP(2,1/(SRP!$B$7:$B$9&lt;=E8298)/(SRP!$C$7:$C$9&gt;=E8298),SRP!$D$7:$D$9)*(G8298/100)*(E8298/1000)),IF(C8298="Spirits",SUM(LOOKUP(2,1/(SRP!$B$2:$B$6&lt;=E8298)/(SRP!$C$2:$C$6&gt;=E8298),SRP!$D$2:$D$6)*(G8298/100)*(E8298/1000)),IF(AND(C8298="Wine",D8298="Fortified Wines"),SUM(LOOKUP(2,1/(SRP!$B$20:$B$23&lt;=E8298)/(SRP!$C$20:$C$23&gt;=E8298),SRP!$D$20:$D$23)*(G8298/100)*(E8298/1000)),IF(C8298="Wine",SUM(LOOKUP(2,1/(SRP!$B$15:$B$19&lt;=E8298)/(SRP!$C$15:$C$19&gt;=E8298),SRP!$D$15:$D$19)*(G8298/100)*(E8298/1000)),IF(C8298="Ready to Drink",SUM(LOOKUP(2,1/(SRP!$B$10:$B$14&lt;=E8298)/(SRP!$C$10:$C$14&gt;=E8298),SRP!$D$10:$D$14)*(G8298/100)*(E8298/1000)),0))))),2)</f>
        <v>1.73</v>
      </c>
    </row>
    <row r="8299" spans="1:11" x14ac:dyDescent="0.35">
      <c r="A8299" s="2">
        <v>60970</v>
      </c>
      <c r="B8299" s="76" t="s">
        <v>6783</v>
      </c>
      <c r="C8299" s="76" t="s">
        <v>287</v>
      </c>
      <c r="D8299" s="76" t="s">
        <v>5230</v>
      </c>
      <c r="E8299" s="76">
        <v>473</v>
      </c>
      <c r="F8299" s="76">
        <v>24</v>
      </c>
      <c r="G8299" s="77">
        <v>5.25</v>
      </c>
      <c r="H8299" s="76" t="s">
        <v>3380</v>
      </c>
      <c r="I8299" s="77">
        <v>3.95</v>
      </c>
      <c r="J8299" s="2">
        <v>1</v>
      </c>
      <c r="K8299" s="119" cm="1">
        <f t="array" ref="K8299">ROUND(IF(C8299="Beer",SUM(LOOKUP(2,1/(SRP!$B$7:$B$9&lt;=E8299)/(SRP!$C$7:$C$9&gt;=E8299),SRP!$D$7:$D$9)*(G8299/100)*(E8299/1000)),IF(C8299="Spirits",SUM(LOOKUP(2,1/(SRP!$B$2:$B$6&lt;=E8299)/(SRP!$C$2:$C$6&gt;=E8299),SRP!$D$2:$D$6)*(G8299/100)*(E8299/1000)),IF(AND(C8299="Wine",D8299="Fortified Wines"),SUM(LOOKUP(2,1/(SRP!$B$20:$B$23&lt;=E8299)/(SRP!$C$20:$C$23&gt;=E8299),SRP!$D$20:$D$23)*(G8299/100)*(E8299/1000)),IF(C8299="Wine",SUM(LOOKUP(2,1/(SRP!$B$15:$B$19&lt;=E8299)/(SRP!$C$15:$C$19&gt;=E8299),SRP!$D$15:$D$19)*(G8299/100)*(E8299/1000)),IF(C8299="Ready to Drink",SUM(LOOKUP(2,1/(SRP!$B$10:$B$14&lt;=E8299)/(SRP!$C$10:$C$14&gt;=E8299),SRP!$D$10:$D$14)*(G8299/100)*(E8299/1000)),0))))),2)</f>
        <v>1.73</v>
      </c>
    </row>
    <row r="8300" spans="1:11" x14ac:dyDescent="0.35">
      <c r="A8300" s="2">
        <v>60973</v>
      </c>
      <c r="B8300" s="76" t="s">
        <v>6784</v>
      </c>
      <c r="C8300" s="76" t="s">
        <v>287</v>
      </c>
      <c r="D8300" s="76" t="s">
        <v>5230</v>
      </c>
      <c r="E8300" s="76">
        <v>473</v>
      </c>
      <c r="F8300" s="76">
        <v>24</v>
      </c>
      <c r="G8300" s="77">
        <v>5.5</v>
      </c>
      <c r="H8300" s="76" t="s">
        <v>3380</v>
      </c>
      <c r="I8300" s="77">
        <v>4.49</v>
      </c>
      <c r="J8300" s="2">
        <v>1</v>
      </c>
      <c r="K8300" s="119" cm="1">
        <f t="array" ref="K8300">ROUND(IF(C8300="Beer",SUM(LOOKUP(2,1/(SRP!$B$7:$B$9&lt;=E8300)/(SRP!$C$7:$C$9&gt;=E8300),SRP!$D$7:$D$9)*(G8300/100)*(E8300/1000)),IF(C8300="Spirits",SUM(LOOKUP(2,1/(SRP!$B$2:$B$6&lt;=E8300)/(SRP!$C$2:$C$6&gt;=E8300),SRP!$D$2:$D$6)*(G8300/100)*(E8300/1000)),IF(AND(C8300="Wine",D8300="Fortified Wines"),SUM(LOOKUP(2,1/(SRP!$B$20:$B$23&lt;=E8300)/(SRP!$C$20:$C$23&gt;=E8300),SRP!$D$20:$D$23)*(G8300/100)*(E8300/1000)),IF(C8300="Wine",SUM(LOOKUP(2,1/(SRP!$B$15:$B$19&lt;=E8300)/(SRP!$C$15:$C$19&gt;=E8300),SRP!$D$15:$D$19)*(G8300/100)*(E8300/1000)),IF(C8300="Ready to Drink",SUM(LOOKUP(2,1/(SRP!$B$10:$B$14&lt;=E8300)/(SRP!$C$10:$C$14&gt;=E8300),SRP!$D$10:$D$14)*(G8300/100)*(E8300/1000)),0))))),2)</f>
        <v>1.82</v>
      </c>
    </row>
    <row r="8301" spans="1:11" x14ac:dyDescent="0.35">
      <c r="A8301" s="2">
        <v>60973</v>
      </c>
      <c r="B8301" s="76" t="s">
        <v>6784</v>
      </c>
      <c r="C8301" s="76" t="s">
        <v>287</v>
      </c>
      <c r="D8301" s="76" t="s">
        <v>5230</v>
      </c>
      <c r="E8301" s="76">
        <v>473</v>
      </c>
      <c r="F8301" s="76">
        <v>24</v>
      </c>
      <c r="G8301" s="77">
        <v>5.5</v>
      </c>
      <c r="H8301" s="76" t="s">
        <v>3380</v>
      </c>
      <c r="I8301" s="77">
        <v>4.49</v>
      </c>
      <c r="J8301" s="2">
        <v>1</v>
      </c>
      <c r="K8301" s="119" cm="1">
        <f t="array" ref="K8301">ROUND(IF(C8301="Beer",SUM(LOOKUP(2,1/(SRP!$B$7:$B$9&lt;=E8301)/(SRP!$C$7:$C$9&gt;=E8301),SRP!$D$7:$D$9)*(G8301/100)*(E8301/1000)),IF(C8301="Spirits",SUM(LOOKUP(2,1/(SRP!$B$2:$B$6&lt;=E8301)/(SRP!$C$2:$C$6&gt;=E8301),SRP!$D$2:$D$6)*(G8301/100)*(E8301/1000)),IF(AND(C8301="Wine",D8301="Fortified Wines"),SUM(LOOKUP(2,1/(SRP!$B$20:$B$23&lt;=E8301)/(SRP!$C$20:$C$23&gt;=E8301),SRP!$D$20:$D$23)*(G8301/100)*(E8301/1000)),IF(C8301="Wine",SUM(LOOKUP(2,1/(SRP!$B$15:$B$19&lt;=E8301)/(SRP!$C$15:$C$19&gt;=E8301),SRP!$D$15:$D$19)*(G8301/100)*(E8301/1000)),IF(C8301="Ready to Drink",SUM(LOOKUP(2,1/(SRP!$B$10:$B$14&lt;=E8301)/(SRP!$C$10:$C$14&gt;=E8301),SRP!$D$10:$D$14)*(G8301/100)*(E8301/1000)),0))))),2)</f>
        <v>1.82</v>
      </c>
    </row>
    <row r="8302" spans="1:11" x14ac:dyDescent="0.35">
      <c r="A8302" s="2">
        <v>61011</v>
      </c>
      <c r="B8302" s="76" t="s">
        <v>1261</v>
      </c>
      <c r="C8302" s="76" t="s">
        <v>285</v>
      </c>
      <c r="D8302" s="76" t="s">
        <v>5252</v>
      </c>
      <c r="E8302" s="76">
        <v>700</v>
      </c>
      <c r="F8302" s="76">
        <v>6</v>
      </c>
      <c r="G8302" s="77">
        <v>45</v>
      </c>
      <c r="H8302" s="76" t="s">
        <v>3303</v>
      </c>
      <c r="I8302" s="77">
        <v>39.99</v>
      </c>
      <c r="J8302" s="2">
        <v>1</v>
      </c>
      <c r="K8302" s="119" cm="1">
        <f t="array" ref="K8302">ROUND(IF(C8302="Beer",SUM(LOOKUP(2,1/(SRP!$B$7:$B$9&lt;=E8302)/(SRP!$C$7:$C$9&gt;=E8302),SRP!$D$7:$D$9)*(G8302/100)*(E8302/1000)),IF(C8302="Spirits",SUM(LOOKUP(2,1/(SRP!$B$2:$B$6&lt;=E8302)/(SRP!$C$2:$C$6&gt;=E8302),SRP!$D$2:$D$6)*(G8302/100)*(E8302/1000)),IF(AND(C8302="Wine",D8302="Fortified Wines"),SUM(LOOKUP(2,1/(SRP!$B$20:$B$23&lt;=E8302)/(SRP!$C$20:$C$23&gt;=E8302),SRP!$D$20:$D$23)*(G8302/100)*(E8302/1000)),IF(C8302="Wine",SUM(LOOKUP(2,1/(SRP!$B$15:$B$19&lt;=E8302)/(SRP!$C$15:$C$19&gt;=E8302),SRP!$D$15:$D$19)*(G8302/100)*(E8302/1000)),IF(C8302="Ready to Drink",SUM(LOOKUP(2,1/(SRP!$B$10:$B$14&lt;=E8302)/(SRP!$C$10:$C$14&gt;=E8302),SRP!$D$10:$D$14)*(G8302/100)*(E8302/1000)),0))))),2)</f>
        <v>21.99</v>
      </c>
    </row>
    <row r="8303" spans="1:11" x14ac:dyDescent="0.35">
      <c r="A8303" s="2">
        <v>61026</v>
      </c>
      <c r="B8303" s="76" t="s">
        <v>6785</v>
      </c>
      <c r="C8303" s="76" t="s">
        <v>285</v>
      </c>
      <c r="D8303" s="76" t="s">
        <v>6948</v>
      </c>
      <c r="E8303" s="76">
        <v>375</v>
      </c>
      <c r="F8303" s="76">
        <v>12</v>
      </c>
      <c r="G8303" s="77">
        <v>20</v>
      </c>
      <c r="H8303" s="76" t="s">
        <v>6694</v>
      </c>
      <c r="I8303" s="77">
        <v>20.49</v>
      </c>
      <c r="J8303" s="2">
        <v>1</v>
      </c>
      <c r="K8303" s="119" cm="1">
        <f t="array" ref="K8303">ROUND(IF(C8303="Beer",SUM(LOOKUP(2,1/(SRP!$B$7:$B$9&lt;=E8303)/(SRP!$C$7:$C$9&gt;=E8303),SRP!$D$7:$D$9)*(G8303/100)*(E8303/1000)),IF(C8303="Spirits",SUM(LOOKUP(2,1/(SRP!$B$2:$B$6&lt;=E8303)/(SRP!$C$2:$C$6&gt;=E8303),SRP!$D$2:$D$6)*(G8303/100)*(E8303/1000)),IF(AND(C8303="Wine",D8303="Fortified Wines"),SUM(LOOKUP(2,1/(SRP!$B$20:$B$23&lt;=E8303)/(SRP!$C$20:$C$23&gt;=E8303),SRP!$D$20:$D$23)*(G8303/100)*(E8303/1000)),IF(C8303="Wine",SUM(LOOKUP(2,1/(SRP!$B$15:$B$19&lt;=E8303)/(SRP!$C$15:$C$19&gt;=E8303),SRP!$D$15:$D$19)*(G8303/100)*(E8303/1000)),IF(C8303="Ready to Drink",SUM(LOOKUP(2,1/(SRP!$B$10:$B$14&lt;=E8303)/(SRP!$C$10:$C$14&gt;=E8303),SRP!$D$10:$D$14)*(G8303/100)*(E8303/1000)),0))))),2)</f>
        <v>5.95</v>
      </c>
    </row>
    <row r="8304" spans="1:11" x14ac:dyDescent="0.35">
      <c r="A8304" s="2">
        <v>61034</v>
      </c>
      <c r="B8304" s="76" t="s">
        <v>7271</v>
      </c>
      <c r="C8304" s="76" t="s">
        <v>287</v>
      </c>
      <c r="D8304" s="76" t="s">
        <v>5230</v>
      </c>
      <c r="E8304" s="76">
        <v>355</v>
      </c>
      <c r="F8304" s="76">
        <v>24</v>
      </c>
      <c r="G8304" s="77">
        <v>5</v>
      </c>
      <c r="H8304" s="76" t="s">
        <v>3387</v>
      </c>
      <c r="I8304" s="77">
        <v>3.39</v>
      </c>
      <c r="J8304" s="2">
        <v>1</v>
      </c>
      <c r="K8304" s="119" cm="1">
        <f t="array" ref="K8304">ROUND(IF(C8304="Beer",SUM(LOOKUP(2,1/(SRP!$B$7:$B$9&lt;=E8304)/(SRP!$C$7:$C$9&gt;=E8304),SRP!$D$7:$D$9)*(G8304/100)*(E8304/1000)),IF(C8304="Spirits",SUM(LOOKUP(2,1/(SRP!$B$2:$B$6&lt;=E8304)/(SRP!$C$2:$C$6&gt;=E8304),SRP!$D$2:$D$6)*(G8304/100)*(E8304/1000)),IF(AND(C8304="Wine",D8304="Fortified Wines"),SUM(LOOKUP(2,1/(SRP!$B$20:$B$23&lt;=E8304)/(SRP!$C$20:$C$23&gt;=E8304),SRP!$D$20:$D$23)*(G8304/100)*(E8304/1000)),IF(C8304="Wine",SUM(LOOKUP(2,1/(SRP!$B$15:$B$19&lt;=E8304)/(SRP!$C$15:$C$19&gt;=E8304),SRP!$D$15:$D$19)*(G8304/100)*(E8304/1000)),IF(C8304="Ready to Drink",SUM(LOOKUP(2,1/(SRP!$B$10:$B$14&lt;=E8304)/(SRP!$C$10:$C$14&gt;=E8304),SRP!$D$10:$D$14)*(G8304/100)*(E8304/1000)),0))))),2)</f>
        <v>1.24</v>
      </c>
    </row>
    <row r="8305" spans="1:11" x14ac:dyDescent="0.35">
      <c r="A8305" s="2">
        <v>61034</v>
      </c>
      <c r="B8305" s="76" t="s">
        <v>7271</v>
      </c>
      <c r="C8305" s="76" t="s">
        <v>287</v>
      </c>
      <c r="D8305" s="76" t="s">
        <v>5230</v>
      </c>
      <c r="E8305" s="76">
        <v>355</v>
      </c>
      <c r="F8305" s="76">
        <v>24</v>
      </c>
      <c r="G8305" s="77">
        <v>5</v>
      </c>
      <c r="H8305" s="76" t="s">
        <v>3387</v>
      </c>
      <c r="I8305" s="77">
        <v>3.39</v>
      </c>
      <c r="J8305" s="2">
        <v>1</v>
      </c>
      <c r="K8305" s="119" cm="1">
        <f t="array" ref="K8305">ROUND(IF(C8305="Beer",SUM(LOOKUP(2,1/(SRP!$B$7:$B$9&lt;=E8305)/(SRP!$C$7:$C$9&gt;=E8305),SRP!$D$7:$D$9)*(G8305/100)*(E8305/1000)),IF(C8305="Spirits",SUM(LOOKUP(2,1/(SRP!$B$2:$B$6&lt;=E8305)/(SRP!$C$2:$C$6&gt;=E8305),SRP!$D$2:$D$6)*(G8305/100)*(E8305/1000)),IF(AND(C8305="Wine",D8305="Fortified Wines"),SUM(LOOKUP(2,1/(SRP!$B$20:$B$23&lt;=E8305)/(SRP!$C$20:$C$23&gt;=E8305),SRP!$D$20:$D$23)*(G8305/100)*(E8305/1000)),IF(C8305="Wine",SUM(LOOKUP(2,1/(SRP!$B$15:$B$19&lt;=E8305)/(SRP!$C$15:$C$19&gt;=E8305),SRP!$D$15:$D$19)*(G8305/100)*(E8305/1000)),IF(C8305="Ready to Drink",SUM(LOOKUP(2,1/(SRP!$B$10:$B$14&lt;=E8305)/(SRP!$C$10:$C$14&gt;=E8305),SRP!$D$10:$D$14)*(G8305/100)*(E8305/1000)),0))))),2)</f>
        <v>1.24</v>
      </c>
    </row>
    <row r="8306" spans="1:11" x14ac:dyDescent="0.35">
      <c r="A8306" s="2">
        <v>61038</v>
      </c>
      <c r="B8306" s="76" t="s">
        <v>6786</v>
      </c>
      <c r="C8306" s="76" t="s">
        <v>286</v>
      </c>
      <c r="D8306" s="76" t="s">
        <v>5288</v>
      </c>
      <c r="E8306" s="76">
        <v>750</v>
      </c>
      <c r="F8306" s="76">
        <v>12</v>
      </c>
      <c r="G8306" s="77">
        <v>13</v>
      </c>
      <c r="H8306" s="76" t="s">
        <v>3303</v>
      </c>
      <c r="I8306" s="77">
        <v>15.99</v>
      </c>
      <c r="J8306" s="2">
        <v>1</v>
      </c>
      <c r="K8306" s="119" cm="1">
        <f t="array" ref="K8306">ROUND(IF(C8306="Beer",SUM(LOOKUP(2,1/(SRP!$B$7:$B$9&lt;=E8306)/(SRP!$C$7:$C$9&gt;=E8306),SRP!$D$7:$D$9)*(G8306/100)*(E8306/1000)),IF(C8306="Spirits",SUM(LOOKUP(2,1/(SRP!$B$2:$B$6&lt;=E8306)/(SRP!$C$2:$C$6&gt;=E8306),SRP!$D$2:$D$6)*(G8306/100)*(E8306/1000)),IF(AND(C8306="Wine",D8306="Fortified Wines"),SUM(LOOKUP(2,1/(SRP!$B$20:$B$23&lt;=E8306)/(SRP!$C$20:$C$23&gt;=E8306),SRP!$D$20:$D$23)*(G8306/100)*(E8306/1000)),IF(C8306="Wine",SUM(LOOKUP(2,1/(SRP!$B$15:$B$19&lt;=E8306)/(SRP!$C$15:$C$19&gt;=E8306),SRP!$D$15:$D$19)*(G8306/100)*(E8306/1000)),IF(C8306="Ready to Drink",SUM(LOOKUP(2,1/(SRP!$B$10:$B$14&lt;=E8306)/(SRP!$C$10:$C$14&gt;=E8306),SRP!$D$10:$D$14)*(G8306/100)*(E8306/1000)),0))))),2)</f>
        <v>6.81</v>
      </c>
    </row>
    <row r="8307" spans="1:11" x14ac:dyDescent="0.35">
      <c r="A8307" s="2">
        <v>61053</v>
      </c>
      <c r="B8307" s="76" t="s">
        <v>6787</v>
      </c>
      <c r="C8307" s="76" t="s">
        <v>287</v>
      </c>
      <c r="D8307" s="76" t="s">
        <v>5230</v>
      </c>
      <c r="E8307" s="76">
        <v>355</v>
      </c>
      <c r="F8307" s="76">
        <v>24</v>
      </c>
      <c r="G8307" s="77">
        <v>5.2</v>
      </c>
      <c r="H8307" s="76" t="s">
        <v>3900</v>
      </c>
      <c r="I8307" s="77">
        <v>3.29</v>
      </c>
      <c r="J8307" s="2">
        <v>1</v>
      </c>
      <c r="K8307" s="119" cm="1">
        <f t="array" ref="K8307">ROUND(IF(C8307="Beer",SUM(LOOKUP(2,1/(SRP!$B$7:$B$9&lt;=E8307)/(SRP!$C$7:$C$9&gt;=E8307),SRP!$D$7:$D$9)*(G8307/100)*(E8307/1000)),IF(C8307="Spirits",SUM(LOOKUP(2,1/(SRP!$B$2:$B$6&lt;=E8307)/(SRP!$C$2:$C$6&gt;=E8307),SRP!$D$2:$D$6)*(G8307/100)*(E8307/1000)),IF(AND(C8307="Wine",D8307="Fortified Wines"),SUM(LOOKUP(2,1/(SRP!$B$20:$B$23&lt;=E8307)/(SRP!$C$20:$C$23&gt;=E8307),SRP!$D$20:$D$23)*(G8307/100)*(E8307/1000)),IF(C8307="Wine",SUM(LOOKUP(2,1/(SRP!$B$15:$B$19&lt;=E8307)/(SRP!$C$15:$C$19&gt;=E8307),SRP!$D$15:$D$19)*(G8307/100)*(E8307/1000)),IF(C8307="Ready to Drink",SUM(LOOKUP(2,1/(SRP!$B$10:$B$14&lt;=E8307)/(SRP!$C$10:$C$14&gt;=E8307),SRP!$D$10:$D$14)*(G8307/100)*(E8307/1000)),0))))),2)</f>
        <v>1.29</v>
      </c>
    </row>
    <row r="8308" spans="1:11" x14ac:dyDescent="0.35">
      <c r="A8308" s="2">
        <v>61053</v>
      </c>
      <c r="B8308" s="76" t="s">
        <v>6787</v>
      </c>
      <c r="C8308" s="76" t="s">
        <v>287</v>
      </c>
      <c r="D8308" s="76" t="s">
        <v>5230</v>
      </c>
      <c r="E8308" s="76">
        <v>355</v>
      </c>
      <c r="F8308" s="76">
        <v>24</v>
      </c>
      <c r="G8308" s="77">
        <v>5.2</v>
      </c>
      <c r="H8308" s="76" t="s">
        <v>3900</v>
      </c>
      <c r="I8308" s="77">
        <v>3.29</v>
      </c>
      <c r="J8308" s="2">
        <v>1</v>
      </c>
      <c r="K8308" s="119" cm="1">
        <f t="array" ref="K8308">ROUND(IF(C8308="Beer",SUM(LOOKUP(2,1/(SRP!$B$7:$B$9&lt;=E8308)/(SRP!$C$7:$C$9&gt;=E8308),SRP!$D$7:$D$9)*(G8308/100)*(E8308/1000)),IF(C8308="Spirits",SUM(LOOKUP(2,1/(SRP!$B$2:$B$6&lt;=E8308)/(SRP!$C$2:$C$6&gt;=E8308),SRP!$D$2:$D$6)*(G8308/100)*(E8308/1000)),IF(AND(C8308="Wine",D8308="Fortified Wines"),SUM(LOOKUP(2,1/(SRP!$B$20:$B$23&lt;=E8308)/(SRP!$C$20:$C$23&gt;=E8308),SRP!$D$20:$D$23)*(G8308/100)*(E8308/1000)),IF(C8308="Wine",SUM(LOOKUP(2,1/(SRP!$B$15:$B$19&lt;=E8308)/(SRP!$C$15:$C$19&gt;=E8308),SRP!$D$15:$D$19)*(G8308/100)*(E8308/1000)),IF(C8308="Ready to Drink",SUM(LOOKUP(2,1/(SRP!$B$10:$B$14&lt;=E8308)/(SRP!$C$10:$C$14&gt;=E8308),SRP!$D$10:$D$14)*(G8308/100)*(E8308/1000)),0))))),2)</f>
        <v>1.29</v>
      </c>
    </row>
    <row r="8309" spans="1:11" x14ac:dyDescent="0.35">
      <c r="A8309" s="2">
        <v>61057</v>
      </c>
      <c r="B8309" s="76" t="s">
        <v>6788</v>
      </c>
      <c r="C8309" s="76" t="s">
        <v>287</v>
      </c>
      <c r="D8309" s="76" t="s">
        <v>5240</v>
      </c>
      <c r="E8309" s="76">
        <v>473</v>
      </c>
      <c r="F8309" s="76">
        <v>24</v>
      </c>
      <c r="G8309" s="77">
        <v>6.4</v>
      </c>
      <c r="H8309" s="76" t="s">
        <v>3349</v>
      </c>
      <c r="I8309" s="77">
        <v>4.25</v>
      </c>
      <c r="J8309" s="2">
        <v>1</v>
      </c>
      <c r="K8309" s="119" cm="1">
        <f t="array" ref="K8309">ROUND(IF(C8309="Beer",SUM(LOOKUP(2,1/(SRP!$B$7:$B$9&lt;=E8309)/(SRP!$C$7:$C$9&gt;=E8309),SRP!$D$7:$D$9)*(G8309/100)*(E8309/1000)),IF(C8309="Spirits",SUM(LOOKUP(2,1/(SRP!$B$2:$B$6&lt;=E8309)/(SRP!$C$2:$C$6&gt;=E8309),SRP!$D$2:$D$6)*(G8309/100)*(E8309/1000)),IF(AND(C8309="Wine",D8309="Fortified Wines"),SUM(LOOKUP(2,1/(SRP!$B$20:$B$23&lt;=E8309)/(SRP!$C$20:$C$23&gt;=E8309),SRP!$D$20:$D$23)*(G8309/100)*(E8309/1000)),IF(C8309="Wine",SUM(LOOKUP(2,1/(SRP!$B$15:$B$19&lt;=E8309)/(SRP!$C$15:$C$19&gt;=E8309),SRP!$D$15:$D$19)*(G8309/100)*(E8309/1000)),IF(C8309="Ready to Drink",SUM(LOOKUP(2,1/(SRP!$B$10:$B$14&lt;=E8309)/(SRP!$C$10:$C$14&gt;=E8309),SRP!$D$10:$D$14)*(G8309/100)*(E8309/1000)),0))))),2)</f>
        <v>2.11</v>
      </c>
    </row>
    <row r="8310" spans="1:11" x14ac:dyDescent="0.35">
      <c r="A8310" s="2">
        <v>61057</v>
      </c>
      <c r="B8310" s="76" t="s">
        <v>6788</v>
      </c>
      <c r="C8310" s="76" t="s">
        <v>287</v>
      </c>
      <c r="D8310" s="76" t="s">
        <v>5240</v>
      </c>
      <c r="E8310" s="76">
        <v>473</v>
      </c>
      <c r="F8310" s="76">
        <v>24</v>
      </c>
      <c r="G8310" s="77">
        <v>6.4</v>
      </c>
      <c r="H8310" s="76" t="s">
        <v>3349</v>
      </c>
      <c r="I8310" s="77">
        <v>4.25</v>
      </c>
      <c r="J8310" s="2">
        <v>1</v>
      </c>
      <c r="K8310" s="119" cm="1">
        <f t="array" ref="K8310">ROUND(IF(C8310="Beer",SUM(LOOKUP(2,1/(SRP!$B$7:$B$9&lt;=E8310)/(SRP!$C$7:$C$9&gt;=E8310),SRP!$D$7:$D$9)*(G8310/100)*(E8310/1000)),IF(C8310="Spirits",SUM(LOOKUP(2,1/(SRP!$B$2:$B$6&lt;=E8310)/(SRP!$C$2:$C$6&gt;=E8310),SRP!$D$2:$D$6)*(G8310/100)*(E8310/1000)),IF(AND(C8310="Wine",D8310="Fortified Wines"),SUM(LOOKUP(2,1/(SRP!$B$20:$B$23&lt;=E8310)/(SRP!$C$20:$C$23&gt;=E8310),SRP!$D$20:$D$23)*(G8310/100)*(E8310/1000)),IF(C8310="Wine",SUM(LOOKUP(2,1/(SRP!$B$15:$B$19&lt;=E8310)/(SRP!$C$15:$C$19&gt;=E8310),SRP!$D$15:$D$19)*(G8310/100)*(E8310/1000)),IF(C8310="Ready to Drink",SUM(LOOKUP(2,1/(SRP!$B$10:$B$14&lt;=E8310)/(SRP!$C$10:$C$14&gt;=E8310),SRP!$D$10:$D$14)*(G8310/100)*(E8310/1000)),0))))),2)</f>
        <v>2.11</v>
      </c>
    </row>
    <row r="8311" spans="1:11" x14ac:dyDescent="0.35">
      <c r="A8311" s="2">
        <v>61083</v>
      </c>
      <c r="B8311" s="76" t="s">
        <v>6789</v>
      </c>
      <c r="C8311" s="76" t="s">
        <v>287</v>
      </c>
      <c r="D8311" s="76" t="s">
        <v>5240</v>
      </c>
      <c r="E8311" s="76">
        <v>330</v>
      </c>
      <c r="F8311" s="76">
        <v>24</v>
      </c>
      <c r="G8311" s="77">
        <v>9</v>
      </c>
      <c r="H8311" s="76" t="s">
        <v>4849</v>
      </c>
      <c r="I8311" s="77">
        <v>3.39</v>
      </c>
      <c r="J8311" s="2">
        <v>1</v>
      </c>
      <c r="K8311" s="119" cm="1">
        <f t="array" ref="K8311">ROUND(IF(C8311="Beer",SUM(LOOKUP(2,1/(SRP!$B$7:$B$9&lt;=E8311)/(SRP!$C$7:$C$9&gt;=E8311),SRP!$D$7:$D$9)*(G8311/100)*(E8311/1000)),IF(C8311="Spirits",SUM(LOOKUP(2,1/(SRP!$B$2:$B$6&lt;=E8311)/(SRP!$C$2:$C$6&gt;=E8311),SRP!$D$2:$D$6)*(G8311/100)*(E8311/1000)),IF(AND(C8311="Wine",D8311="Fortified Wines"),SUM(LOOKUP(2,1/(SRP!$B$20:$B$23&lt;=E8311)/(SRP!$C$20:$C$23&gt;=E8311),SRP!$D$20:$D$23)*(G8311/100)*(E8311/1000)),IF(C8311="Wine",SUM(LOOKUP(2,1/(SRP!$B$15:$B$19&lt;=E8311)/(SRP!$C$15:$C$19&gt;=E8311),SRP!$D$15:$D$19)*(G8311/100)*(E8311/1000)),IF(C8311="Ready to Drink",SUM(LOOKUP(2,1/(SRP!$B$10:$B$14&lt;=E8311)/(SRP!$C$10:$C$14&gt;=E8311),SRP!$D$10:$D$14)*(G8311/100)*(E8311/1000)),0))))),2)</f>
        <v>2.0699999999999998</v>
      </c>
    </row>
    <row r="8312" spans="1:11" x14ac:dyDescent="0.35">
      <c r="A8312" s="2">
        <v>61122</v>
      </c>
      <c r="B8312" s="76" t="s">
        <v>3036</v>
      </c>
      <c r="C8312" s="76" t="s">
        <v>285</v>
      </c>
      <c r="D8312" s="76" t="s">
        <v>5281</v>
      </c>
      <c r="E8312" s="76">
        <v>750</v>
      </c>
      <c r="F8312" s="76">
        <v>12</v>
      </c>
      <c r="G8312" s="77">
        <v>27</v>
      </c>
      <c r="H8312" s="76" t="s">
        <v>6869</v>
      </c>
      <c r="I8312" s="77">
        <v>25.99</v>
      </c>
      <c r="J8312" s="2">
        <v>1</v>
      </c>
      <c r="K8312" s="119" cm="1">
        <f t="array" ref="K8312">ROUND(IF(C8312="Beer",SUM(LOOKUP(2,1/(SRP!$B$7:$B$9&lt;=E8312)/(SRP!$C$7:$C$9&gt;=E8312),SRP!$D$7:$D$9)*(G8312/100)*(E8312/1000)),IF(C8312="Spirits",SUM(LOOKUP(2,1/(SRP!$B$2:$B$6&lt;=E8312)/(SRP!$C$2:$C$6&gt;=E8312),SRP!$D$2:$D$6)*(G8312/100)*(E8312/1000)),IF(AND(C8312="Wine",D8312="Fortified Wines"),SUM(LOOKUP(2,1/(SRP!$B$20:$B$23&lt;=E8312)/(SRP!$C$20:$C$23&gt;=E8312),SRP!$D$20:$D$23)*(G8312/100)*(E8312/1000)),IF(C8312="Wine",SUM(LOOKUP(2,1/(SRP!$B$15:$B$19&lt;=E8312)/(SRP!$C$15:$C$19&gt;=E8312),SRP!$D$15:$D$19)*(G8312/100)*(E8312/1000)),IF(C8312="Ready to Drink",SUM(LOOKUP(2,1/(SRP!$B$10:$B$14&lt;=E8312)/(SRP!$C$10:$C$14&gt;=E8312),SRP!$D$10:$D$14)*(G8312/100)*(E8312/1000)),0))))),2)</f>
        <v>14.14</v>
      </c>
    </row>
    <row r="8313" spans="1:11" x14ac:dyDescent="0.35">
      <c r="A8313" s="2">
        <v>61191</v>
      </c>
      <c r="B8313" s="76" t="s">
        <v>6790</v>
      </c>
      <c r="C8313" s="76" t="s">
        <v>287</v>
      </c>
      <c r="D8313" s="76" t="s">
        <v>5240</v>
      </c>
      <c r="E8313" s="76">
        <v>473</v>
      </c>
      <c r="F8313" s="76">
        <v>24</v>
      </c>
      <c r="G8313" s="77">
        <v>6.5</v>
      </c>
      <c r="H8313" s="76" t="s">
        <v>3374</v>
      </c>
      <c r="I8313" s="77">
        <v>6.08</v>
      </c>
      <c r="J8313" s="2">
        <v>1</v>
      </c>
      <c r="K8313" s="119" cm="1">
        <f t="array" ref="K8313">ROUND(IF(C8313="Beer",SUM(LOOKUP(2,1/(SRP!$B$7:$B$9&lt;=E8313)/(SRP!$C$7:$C$9&gt;=E8313),SRP!$D$7:$D$9)*(G8313/100)*(E8313/1000)),IF(C8313="Spirits",SUM(LOOKUP(2,1/(SRP!$B$2:$B$6&lt;=E8313)/(SRP!$C$2:$C$6&gt;=E8313),SRP!$D$2:$D$6)*(G8313/100)*(E8313/1000)),IF(AND(C8313="Wine",D8313="Fortified Wines"),SUM(LOOKUP(2,1/(SRP!$B$20:$B$23&lt;=E8313)/(SRP!$C$20:$C$23&gt;=E8313),SRP!$D$20:$D$23)*(G8313/100)*(E8313/1000)),IF(C8313="Wine",SUM(LOOKUP(2,1/(SRP!$B$15:$B$19&lt;=E8313)/(SRP!$C$15:$C$19&gt;=E8313),SRP!$D$15:$D$19)*(G8313/100)*(E8313/1000)),IF(C8313="Ready to Drink",SUM(LOOKUP(2,1/(SRP!$B$10:$B$14&lt;=E8313)/(SRP!$C$10:$C$14&gt;=E8313),SRP!$D$10:$D$14)*(G8313/100)*(E8313/1000)),0))))),2)</f>
        <v>2.15</v>
      </c>
    </row>
    <row r="8314" spans="1:11" x14ac:dyDescent="0.35">
      <c r="A8314" s="2">
        <v>61191</v>
      </c>
      <c r="B8314" s="76" t="s">
        <v>6790</v>
      </c>
      <c r="C8314" s="76" t="s">
        <v>287</v>
      </c>
      <c r="D8314" s="76" t="s">
        <v>5240</v>
      </c>
      <c r="E8314" s="76">
        <v>473</v>
      </c>
      <c r="F8314" s="76">
        <v>24</v>
      </c>
      <c r="G8314" s="77">
        <v>6.5</v>
      </c>
      <c r="H8314" s="76" t="s">
        <v>3374</v>
      </c>
      <c r="I8314" s="77">
        <v>6.08</v>
      </c>
      <c r="J8314" s="2">
        <v>1</v>
      </c>
      <c r="K8314" s="119" cm="1">
        <f t="array" ref="K8314">ROUND(IF(C8314="Beer",SUM(LOOKUP(2,1/(SRP!$B$7:$B$9&lt;=E8314)/(SRP!$C$7:$C$9&gt;=E8314),SRP!$D$7:$D$9)*(G8314/100)*(E8314/1000)),IF(C8314="Spirits",SUM(LOOKUP(2,1/(SRP!$B$2:$B$6&lt;=E8314)/(SRP!$C$2:$C$6&gt;=E8314),SRP!$D$2:$D$6)*(G8314/100)*(E8314/1000)),IF(AND(C8314="Wine",D8314="Fortified Wines"),SUM(LOOKUP(2,1/(SRP!$B$20:$B$23&lt;=E8314)/(SRP!$C$20:$C$23&gt;=E8314),SRP!$D$20:$D$23)*(G8314/100)*(E8314/1000)),IF(C8314="Wine",SUM(LOOKUP(2,1/(SRP!$B$15:$B$19&lt;=E8314)/(SRP!$C$15:$C$19&gt;=E8314),SRP!$D$15:$D$19)*(G8314/100)*(E8314/1000)),IF(C8314="Ready to Drink",SUM(LOOKUP(2,1/(SRP!$B$10:$B$14&lt;=E8314)/(SRP!$C$10:$C$14&gt;=E8314),SRP!$D$10:$D$14)*(G8314/100)*(E8314/1000)),0))))),2)</f>
        <v>2.15</v>
      </c>
    </row>
    <row r="8315" spans="1:11" x14ac:dyDescent="0.35">
      <c r="A8315" s="2">
        <v>61192</v>
      </c>
      <c r="B8315" s="76" t="s">
        <v>6791</v>
      </c>
      <c r="C8315" s="76" t="s">
        <v>285</v>
      </c>
      <c r="D8315" s="76" t="s">
        <v>6868</v>
      </c>
      <c r="E8315" s="76">
        <v>50</v>
      </c>
      <c r="F8315" s="76">
        <v>120</v>
      </c>
      <c r="G8315" s="77">
        <v>17</v>
      </c>
      <c r="H8315" s="76" t="s">
        <v>3292</v>
      </c>
      <c r="I8315" s="77">
        <v>2.99</v>
      </c>
      <c r="J8315" s="2">
        <v>1</v>
      </c>
      <c r="K8315" s="119" cm="1">
        <f t="array" ref="K8315">ROUND(IF(C8315="Beer",SUM(LOOKUP(2,1/(SRP!$B$7:$B$9&lt;=E8315)/(SRP!$C$7:$C$9&gt;=E8315),SRP!$D$7:$D$9)*(G8315/100)*(E8315/1000)),IF(C8315="Spirits",SUM(LOOKUP(2,1/(SRP!$B$2:$B$6&lt;=E8315)/(SRP!$C$2:$C$6&gt;=E8315),SRP!$D$2:$D$6)*(G8315/100)*(E8315/1000)),IF(AND(C8315="Wine",D8315="Fortified Wines"),SUM(LOOKUP(2,1/(SRP!$B$20:$B$23&lt;=E8315)/(SRP!$C$20:$C$23&gt;=E8315),SRP!$D$20:$D$23)*(G8315/100)*(E8315/1000)),IF(C8315="Wine",SUM(LOOKUP(2,1/(SRP!$B$15:$B$19&lt;=E8315)/(SRP!$C$15:$C$19&gt;=E8315),SRP!$D$15:$D$19)*(G8315/100)*(E8315/1000)),IF(C8315="Ready to Drink",SUM(LOOKUP(2,1/(SRP!$B$10:$B$14&lt;=E8315)/(SRP!$C$10:$C$14&gt;=E8315),SRP!$D$10:$D$14)*(G8315/100)*(E8315/1000)),0))))),2)</f>
        <v>0.99</v>
      </c>
    </row>
    <row r="8316" spans="1:11" x14ac:dyDescent="0.35">
      <c r="A8316" s="2">
        <v>61195</v>
      </c>
      <c r="B8316" s="76" t="s">
        <v>6792</v>
      </c>
      <c r="C8316" s="76" t="s">
        <v>5938</v>
      </c>
      <c r="D8316" s="76" t="s">
        <v>5746</v>
      </c>
      <c r="E8316" s="76">
        <v>355</v>
      </c>
      <c r="F8316" s="76">
        <v>24</v>
      </c>
      <c r="G8316" s="77">
        <v>4.5</v>
      </c>
      <c r="H8316" s="76" t="s">
        <v>3361</v>
      </c>
      <c r="I8316" s="77">
        <v>3.69</v>
      </c>
      <c r="J8316" s="2">
        <v>1</v>
      </c>
      <c r="K8316" s="119" cm="1">
        <f t="array" ref="K8316">ROUND(IF(C8316="Beer",SUM(LOOKUP(2,1/(SRP!$B$7:$B$9&lt;=E8316)/(SRP!$C$7:$C$9&gt;=E8316),SRP!$D$7:$D$9)*(G8316/100)*(E8316/1000)),IF(C8316="Spirits",SUM(LOOKUP(2,1/(SRP!$B$2:$B$6&lt;=E8316)/(SRP!$C$2:$C$6&gt;=E8316),SRP!$D$2:$D$6)*(G8316/100)*(E8316/1000)),IF(AND(C8316="Wine",D8316="Fortified Wines"),SUM(LOOKUP(2,1/(SRP!$B$20:$B$23&lt;=E8316)/(SRP!$C$20:$C$23&gt;=E8316),SRP!$D$20:$D$23)*(G8316/100)*(E8316/1000)),IF(C8316="Wine",SUM(LOOKUP(2,1/(SRP!$B$15:$B$19&lt;=E8316)/(SRP!$C$15:$C$19&gt;=E8316),SRP!$D$15:$D$19)*(G8316/100)*(E8316/1000)),IF(C8316="Ready to Drink",SUM(LOOKUP(2,1/(SRP!$B$10:$B$14&lt;=E8316)/(SRP!$C$10:$C$14&gt;=E8316),SRP!$D$10:$D$14)*(G8316/100)*(E8316/1000)),0))))),2)</f>
        <v>1.27</v>
      </c>
    </row>
    <row r="8317" spans="1:11" x14ac:dyDescent="0.35">
      <c r="A8317" s="2">
        <v>61195</v>
      </c>
      <c r="B8317" s="76" t="s">
        <v>6792</v>
      </c>
      <c r="C8317" s="76" t="s">
        <v>5938</v>
      </c>
      <c r="D8317" s="76" t="s">
        <v>5746</v>
      </c>
      <c r="E8317" s="76">
        <v>355</v>
      </c>
      <c r="F8317" s="76">
        <v>24</v>
      </c>
      <c r="G8317" s="77">
        <v>4.5</v>
      </c>
      <c r="H8317" s="76" t="s">
        <v>3361</v>
      </c>
      <c r="I8317" s="77">
        <v>3.69</v>
      </c>
      <c r="J8317" s="2">
        <v>1</v>
      </c>
      <c r="K8317" s="119" cm="1">
        <f t="array" ref="K8317">ROUND(IF(C8317="Beer",SUM(LOOKUP(2,1/(SRP!$B$7:$B$9&lt;=E8317)/(SRP!$C$7:$C$9&gt;=E8317),SRP!$D$7:$D$9)*(G8317/100)*(E8317/1000)),IF(C8317="Spirits",SUM(LOOKUP(2,1/(SRP!$B$2:$B$6&lt;=E8317)/(SRP!$C$2:$C$6&gt;=E8317),SRP!$D$2:$D$6)*(G8317/100)*(E8317/1000)),IF(AND(C8317="Wine",D8317="Fortified Wines"),SUM(LOOKUP(2,1/(SRP!$B$20:$B$23&lt;=E8317)/(SRP!$C$20:$C$23&gt;=E8317),SRP!$D$20:$D$23)*(G8317/100)*(E8317/1000)),IF(C8317="Wine",SUM(LOOKUP(2,1/(SRP!$B$15:$B$19&lt;=E8317)/(SRP!$C$15:$C$19&gt;=E8317),SRP!$D$15:$D$19)*(G8317/100)*(E8317/1000)),IF(C8317="Ready to Drink",SUM(LOOKUP(2,1/(SRP!$B$10:$B$14&lt;=E8317)/(SRP!$C$10:$C$14&gt;=E8317),SRP!$D$10:$D$14)*(G8317/100)*(E8317/1000)),0))))),2)</f>
        <v>1.27</v>
      </c>
    </row>
    <row r="8318" spans="1:11" x14ac:dyDescent="0.35">
      <c r="A8318" s="2">
        <v>61198</v>
      </c>
      <c r="B8318" s="76" t="s">
        <v>6793</v>
      </c>
      <c r="C8318" s="76" t="s">
        <v>287</v>
      </c>
      <c r="D8318" s="76" t="s">
        <v>5266</v>
      </c>
      <c r="E8318" s="76">
        <v>473</v>
      </c>
      <c r="F8318" s="76">
        <v>24</v>
      </c>
      <c r="G8318" s="77">
        <v>4.9000000000000004</v>
      </c>
      <c r="H8318" s="76" t="s">
        <v>3638</v>
      </c>
      <c r="I8318" s="77">
        <v>4.24</v>
      </c>
      <c r="J8318" s="2">
        <v>1</v>
      </c>
      <c r="K8318" s="119" cm="1">
        <f t="array" ref="K8318">ROUND(IF(C8318="Beer",SUM(LOOKUP(2,1/(SRP!$B$7:$B$9&lt;=E8318)/(SRP!$C$7:$C$9&gt;=E8318),SRP!$D$7:$D$9)*(G8318/100)*(E8318/1000)),IF(C8318="Spirits",SUM(LOOKUP(2,1/(SRP!$B$2:$B$6&lt;=E8318)/(SRP!$C$2:$C$6&gt;=E8318),SRP!$D$2:$D$6)*(G8318/100)*(E8318/1000)),IF(AND(C8318="Wine",D8318="Fortified Wines"),SUM(LOOKUP(2,1/(SRP!$B$20:$B$23&lt;=E8318)/(SRP!$C$20:$C$23&gt;=E8318),SRP!$D$20:$D$23)*(G8318/100)*(E8318/1000)),IF(C8318="Wine",SUM(LOOKUP(2,1/(SRP!$B$15:$B$19&lt;=E8318)/(SRP!$C$15:$C$19&gt;=E8318),SRP!$D$15:$D$19)*(G8318/100)*(E8318/1000)),IF(C8318="Ready to Drink",SUM(LOOKUP(2,1/(SRP!$B$10:$B$14&lt;=E8318)/(SRP!$C$10:$C$14&gt;=E8318),SRP!$D$10:$D$14)*(G8318/100)*(E8318/1000)),0))))),2)</f>
        <v>1.62</v>
      </c>
    </row>
    <row r="8319" spans="1:11" x14ac:dyDescent="0.35">
      <c r="A8319" s="2">
        <v>61198</v>
      </c>
      <c r="B8319" s="76" t="s">
        <v>6793</v>
      </c>
      <c r="C8319" s="76" t="s">
        <v>287</v>
      </c>
      <c r="D8319" s="76" t="s">
        <v>5266</v>
      </c>
      <c r="E8319" s="76">
        <v>473</v>
      </c>
      <c r="F8319" s="76">
        <v>24</v>
      </c>
      <c r="G8319" s="77">
        <v>4.9000000000000004</v>
      </c>
      <c r="H8319" s="76" t="s">
        <v>3638</v>
      </c>
      <c r="I8319" s="77">
        <v>4.24</v>
      </c>
      <c r="J8319" s="2">
        <v>1</v>
      </c>
      <c r="K8319" s="119" cm="1">
        <f t="array" ref="K8319">ROUND(IF(C8319="Beer",SUM(LOOKUP(2,1/(SRP!$B$7:$B$9&lt;=E8319)/(SRP!$C$7:$C$9&gt;=E8319),SRP!$D$7:$D$9)*(G8319/100)*(E8319/1000)),IF(C8319="Spirits",SUM(LOOKUP(2,1/(SRP!$B$2:$B$6&lt;=E8319)/(SRP!$C$2:$C$6&gt;=E8319),SRP!$D$2:$D$6)*(G8319/100)*(E8319/1000)),IF(AND(C8319="Wine",D8319="Fortified Wines"),SUM(LOOKUP(2,1/(SRP!$B$20:$B$23&lt;=E8319)/(SRP!$C$20:$C$23&gt;=E8319),SRP!$D$20:$D$23)*(G8319/100)*(E8319/1000)),IF(C8319="Wine",SUM(LOOKUP(2,1/(SRP!$B$15:$B$19&lt;=E8319)/(SRP!$C$15:$C$19&gt;=E8319),SRP!$D$15:$D$19)*(G8319/100)*(E8319/1000)),IF(C8319="Ready to Drink",SUM(LOOKUP(2,1/(SRP!$B$10:$B$14&lt;=E8319)/(SRP!$C$10:$C$14&gt;=E8319),SRP!$D$10:$D$14)*(G8319/100)*(E8319/1000)),0))))),2)</f>
        <v>1.62</v>
      </c>
    </row>
    <row r="8320" spans="1:11" x14ac:dyDescent="0.35">
      <c r="A8320" s="2">
        <v>61200</v>
      </c>
      <c r="B8320" s="76" t="s">
        <v>6794</v>
      </c>
      <c r="C8320" s="76" t="s">
        <v>285</v>
      </c>
      <c r="D8320" s="76" t="s">
        <v>6934</v>
      </c>
      <c r="E8320" s="76">
        <v>750</v>
      </c>
      <c r="F8320" s="76">
        <v>12</v>
      </c>
      <c r="G8320" s="77">
        <v>40</v>
      </c>
      <c r="H8320" s="76" t="s">
        <v>3280</v>
      </c>
      <c r="I8320" s="77">
        <v>64.989999999999995</v>
      </c>
      <c r="J8320" s="2">
        <v>1</v>
      </c>
      <c r="K8320" s="119" cm="1">
        <f t="array" ref="K8320">ROUND(IF(C8320="Beer",SUM(LOOKUP(2,1/(SRP!$B$7:$B$9&lt;=E8320)/(SRP!$C$7:$C$9&gt;=E8320),SRP!$D$7:$D$9)*(G8320/100)*(E8320/1000)),IF(C8320="Spirits",SUM(LOOKUP(2,1/(SRP!$B$2:$B$6&lt;=E8320)/(SRP!$C$2:$C$6&gt;=E8320),SRP!$D$2:$D$6)*(G8320/100)*(E8320/1000)),IF(AND(C8320="Wine",D8320="Fortified Wines"),SUM(LOOKUP(2,1/(SRP!$B$20:$B$23&lt;=E8320)/(SRP!$C$20:$C$23&gt;=E8320),SRP!$D$20:$D$23)*(G8320/100)*(E8320/1000)),IF(C8320="Wine",SUM(LOOKUP(2,1/(SRP!$B$15:$B$19&lt;=E8320)/(SRP!$C$15:$C$19&gt;=E8320),SRP!$D$15:$D$19)*(G8320/100)*(E8320/1000)),IF(C8320="Ready to Drink",SUM(LOOKUP(2,1/(SRP!$B$10:$B$14&lt;=E8320)/(SRP!$C$10:$C$14&gt;=E8320),SRP!$D$10:$D$14)*(G8320/100)*(E8320/1000)),0))))),2)</f>
        <v>20.94</v>
      </c>
    </row>
    <row r="8321" spans="1:11" x14ac:dyDescent="0.35">
      <c r="A8321" s="2">
        <v>61202</v>
      </c>
      <c r="B8321" s="76" t="s">
        <v>2402</v>
      </c>
      <c r="C8321" s="76" t="s">
        <v>285</v>
      </c>
      <c r="D8321" s="76" t="s">
        <v>5315</v>
      </c>
      <c r="E8321" s="76">
        <v>375</v>
      </c>
      <c r="F8321" s="76">
        <v>12</v>
      </c>
      <c r="G8321" s="77">
        <v>40</v>
      </c>
      <c r="H8321" s="76" t="s">
        <v>6699</v>
      </c>
      <c r="I8321" s="77">
        <v>26.95</v>
      </c>
      <c r="J8321" s="2">
        <v>1</v>
      </c>
      <c r="K8321" s="119" cm="1">
        <f t="array" ref="K8321">ROUND(IF(C8321="Beer",SUM(LOOKUP(2,1/(SRP!$B$7:$B$9&lt;=E8321)/(SRP!$C$7:$C$9&gt;=E8321),SRP!$D$7:$D$9)*(G8321/100)*(E8321/1000)),IF(C8321="Spirits",SUM(LOOKUP(2,1/(SRP!$B$2:$B$6&lt;=E8321)/(SRP!$C$2:$C$6&gt;=E8321),SRP!$D$2:$D$6)*(G8321/100)*(E8321/1000)),IF(AND(C8321="Wine",D8321="Fortified Wines"),SUM(LOOKUP(2,1/(SRP!$B$20:$B$23&lt;=E8321)/(SRP!$C$20:$C$23&gt;=E8321),SRP!$D$20:$D$23)*(G8321/100)*(E8321/1000)),IF(C8321="Wine",SUM(LOOKUP(2,1/(SRP!$B$15:$B$19&lt;=E8321)/(SRP!$C$15:$C$19&gt;=E8321),SRP!$D$15:$D$19)*(G8321/100)*(E8321/1000)),IF(C8321="Ready to Drink",SUM(LOOKUP(2,1/(SRP!$B$10:$B$14&lt;=E8321)/(SRP!$C$10:$C$14&gt;=E8321),SRP!$D$10:$D$14)*(G8321/100)*(E8321/1000)),0))))),2)</f>
        <v>11.89</v>
      </c>
    </row>
    <row r="8322" spans="1:11" x14ac:dyDescent="0.35">
      <c r="A8322" s="2">
        <v>61206</v>
      </c>
      <c r="B8322" s="76" t="s">
        <v>6795</v>
      </c>
      <c r="C8322" s="76" t="s">
        <v>287</v>
      </c>
      <c r="D8322" s="76" t="s">
        <v>5240</v>
      </c>
      <c r="E8322" s="76">
        <v>473</v>
      </c>
      <c r="F8322" s="76">
        <v>24</v>
      </c>
      <c r="G8322" s="77">
        <v>6.5</v>
      </c>
      <c r="H8322" s="76" t="s">
        <v>3638</v>
      </c>
      <c r="I8322" s="77">
        <v>4.5999999999999996</v>
      </c>
      <c r="J8322" s="2">
        <v>1</v>
      </c>
      <c r="K8322" s="119" cm="1">
        <f t="array" ref="K8322">ROUND(IF(C8322="Beer",SUM(LOOKUP(2,1/(SRP!$B$7:$B$9&lt;=E8322)/(SRP!$C$7:$C$9&gt;=E8322),SRP!$D$7:$D$9)*(G8322/100)*(E8322/1000)),IF(C8322="Spirits",SUM(LOOKUP(2,1/(SRP!$B$2:$B$6&lt;=E8322)/(SRP!$C$2:$C$6&gt;=E8322),SRP!$D$2:$D$6)*(G8322/100)*(E8322/1000)),IF(AND(C8322="Wine",D8322="Fortified Wines"),SUM(LOOKUP(2,1/(SRP!$B$20:$B$23&lt;=E8322)/(SRP!$C$20:$C$23&gt;=E8322),SRP!$D$20:$D$23)*(G8322/100)*(E8322/1000)),IF(C8322="Wine",SUM(LOOKUP(2,1/(SRP!$B$15:$B$19&lt;=E8322)/(SRP!$C$15:$C$19&gt;=E8322),SRP!$D$15:$D$19)*(G8322/100)*(E8322/1000)),IF(C8322="Ready to Drink",SUM(LOOKUP(2,1/(SRP!$B$10:$B$14&lt;=E8322)/(SRP!$C$10:$C$14&gt;=E8322),SRP!$D$10:$D$14)*(G8322/100)*(E8322/1000)),0))))),2)</f>
        <v>2.15</v>
      </c>
    </row>
    <row r="8323" spans="1:11" x14ac:dyDescent="0.35">
      <c r="A8323" s="2">
        <v>61206</v>
      </c>
      <c r="B8323" s="76" t="s">
        <v>6795</v>
      </c>
      <c r="C8323" s="76" t="s">
        <v>287</v>
      </c>
      <c r="D8323" s="76" t="s">
        <v>5240</v>
      </c>
      <c r="E8323" s="76">
        <v>473</v>
      </c>
      <c r="F8323" s="76">
        <v>24</v>
      </c>
      <c r="G8323" s="77">
        <v>6.5</v>
      </c>
      <c r="H8323" s="76" t="s">
        <v>3638</v>
      </c>
      <c r="I8323" s="77">
        <v>4.5999999999999996</v>
      </c>
      <c r="J8323" s="2">
        <v>1</v>
      </c>
      <c r="K8323" s="119" cm="1">
        <f t="array" ref="K8323">ROUND(IF(C8323="Beer",SUM(LOOKUP(2,1/(SRP!$B$7:$B$9&lt;=E8323)/(SRP!$C$7:$C$9&gt;=E8323),SRP!$D$7:$D$9)*(G8323/100)*(E8323/1000)),IF(C8323="Spirits",SUM(LOOKUP(2,1/(SRP!$B$2:$B$6&lt;=E8323)/(SRP!$C$2:$C$6&gt;=E8323),SRP!$D$2:$D$6)*(G8323/100)*(E8323/1000)),IF(AND(C8323="Wine",D8323="Fortified Wines"),SUM(LOOKUP(2,1/(SRP!$B$20:$B$23&lt;=E8323)/(SRP!$C$20:$C$23&gt;=E8323),SRP!$D$20:$D$23)*(G8323/100)*(E8323/1000)),IF(C8323="Wine",SUM(LOOKUP(2,1/(SRP!$B$15:$B$19&lt;=E8323)/(SRP!$C$15:$C$19&gt;=E8323),SRP!$D$15:$D$19)*(G8323/100)*(E8323/1000)),IF(C8323="Ready to Drink",SUM(LOOKUP(2,1/(SRP!$B$10:$B$14&lt;=E8323)/(SRP!$C$10:$C$14&gt;=E8323),SRP!$D$10:$D$14)*(G8323/100)*(E8323/1000)),0))))),2)</f>
        <v>2.15</v>
      </c>
    </row>
    <row r="8324" spans="1:11" x14ac:dyDescent="0.35">
      <c r="A8324" s="2">
        <v>61207</v>
      </c>
      <c r="B8324" s="76" t="s">
        <v>6796</v>
      </c>
      <c r="C8324" s="76" t="s">
        <v>287</v>
      </c>
      <c r="D8324" s="76" t="s">
        <v>5266</v>
      </c>
      <c r="E8324" s="76">
        <v>473</v>
      </c>
      <c r="F8324" s="76">
        <v>24</v>
      </c>
      <c r="G8324" s="77">
        <v>4.8</v>
      </c>
      <c r="H8324" s="76" t="s">
        <v>3638</v>
      </c>
      <c r="I8324" s="77">
        <v>4.5</v>
      </c>
      <c r="J8324" s="2">
        <v>1</v>
      </c>
      <c r="K8324" s="119" cm="1">
        <f t="array" ref="K8324">ROUND(IF(C8324="Beer",SUM(LOOKUP(2,1/(SRP!$B$7:$B$9&lt;=E8324)/(SRP!$C$7:$C$9&gt;=E8324),SRP!$D$7:$D$9)*(G8324/100)*(E8324/1000)),IF(C8324="Spirits",SUM(LOOKUP(2,1/(SRP!$B$2:$B$6&lt;=E8324)/(SRP!$C$2:$C$6&gt;=E8324),SRP!$D$2:$D$6)*(G8324/100)*(E8324/1000)),IF(AND(C8324="Wine",D8324="Fortified Wines"),SUM(LOOKUP(2,1/(SRP!$B$20:$B$23&lt;=E8324)/(SRP!$C$20:$C$23&gt;=E8324),SRP!$D$20:$D$23)*(G8324/100)*(E8324/1000)),IF(C8324="Wine",SUM(LOOKUP(2,1/(SRP!$B$15:$B$19&lt;=E8324)/(SRP!$C$15:$C$19&gt;=E8324),SRP!$D$15:$D$19)*(G8324/100)*(E8324/1000)),IF(C8324="Ready to Drink",SUM(LOOKUP(2,1/(SRP!$B$10:$B$14&lt;=E8324)/(SRP!$C$10:$C$14&gt;=E8324),SRP!$D$10:$D$14)*(G8324/100)*(E8324/1000)),0))))),2)</f>
        <v>1.58</v>
      </c>
    </row>
    <row r="8325" spans="1:11" x14ac:dyDescent="0.35">
      <c r="A8325" s="2">
        <v>61207</v>
      </c>
      <c r="B8325" s="76" t="s">
        <v>6796</v>
      </c>
      <c r="C8325" s="76" t="s">
        <v>287</v>
      </c>
      <c r="D8325" s="76" t="s">
        <v>5266</v>
      </c>
      <c r="E8325" s="76">
        <v>473</v>
      </c>
      <c r="F8325" s="76">
        <v>24</v>
      </c>
      <c r="G8325" s="77">
        <v>4.8</v>
      </c>
      <c r="H8325" s="76" t="s">
        <v>3638</v>
      </c>
      <c r="I8325" s="77">
        <v>4.5</v>
      </c>
      <c r="J8325" s="2">
        <v>1</v>
      </c>
      <c r="K8325" s="119" cm="1">
        <f t="array" ref="K8325">ROUND(IF(C8325="Beer",SUM(LOOKUP(2,1/(SRP!$B$7:$B$9&lt;=E8325)/(SRP!$C$7:$C$9&gt;=E8325),SRP!$D$7:$D$9)*(G8325/100)*(E8325/1000)),IF(C8325="Spirits",SUM(LOOKUP(2,1/(SRP!$B$2:$B$6&lt;=E8325)/(SRP!$C$2:$C$6&gt;=E8325),SRP!$D$2:$D$6)*(G8325/100)*(E8325/1000)),IF(AND(C8325="Wine",D8325="Fortified Wines"),SUM(LOOKUP(2,1/(SRP!$B$20:$B$23&lt;=E8325)/(SRP!$C$20:$C$23&gt;=E8325),SRP!$D$20:$D$23)*(G8325/100)*(E8325/1000)),IF(C8325="Wine",SUM(LOOKUP(2,1/(SRP!$B$15:$B$19&lt;=E8325)/(SRP!$C$15:$C$19&gt;=E8325),SRP!$D$15:$D$19)*(G8325/100)*(E8325/1000)),IF(C8325="Ready to Drink",SUM(LOOKUP(2,1/(SRP!$B$10:$B$14&lt;=E8325)/(SRP!$C$10:$C$14&gt;=E8325),SRP!$D$10:$D$14)*(G8325/100)*(E8325/1000)),0))))),2)</f>
        <v>1.58</v>
      </c>
    </row>
    <row r="8326" spans="1:11" x14ac:dyDescent="0.35">
      <c r="A8326" s="2">
        <v>61208</v>
      </c>
      <c r="B8326" s="76" t="s">
        <v>6797</v>
      </c>
      <c r="C8326" s="76" t="s">
        <v>287</v>
      </c>
      <c r="D8326" s="76" t="s">
        <v>5240</v>
      </c>
      <c r="E8326" s="76">
        <v>473</v>
      </c>
      <c r="F8326" s="76">
        <v>24</v>
      </c>
      <c r="G8326" s="77">
        <v>6.5</v>
      </c>
      <c r="H8326" s="76" t="s">
        <v>3638</v>
      </c>
      <c r="I8326" s="77">
        <v>4.5999999999999996</v>
      </c>
      <c r="J8326" s="2">
        <v>1</v>
      </c>
      <c r="K8326" s="119" cm="1">
        <f t="array" ref="K8326">ROUND(IF(C8326="Beer",SUM(LOOKUP(2,1/(SRP!$B$7:$B$9&lt;=E8326)/(SRP!$C$7:$C$9&gt;=E8326),SRP!$D$7:$D$9)*(G8326/100)*(E8326/1000)),IF(C8326="Spirits",SUM(LOOKUP(2,1/(SRP!$B$2:$B$6&lt;=E8326)/(SRP!$C$2:$C$6&gt;=E8326),SRP!$D$2:$D$6)*(G8326/100)*(E8326/1000)),IF(AND(C8326="Wine",D8326="Fortified Wines"),SUM(LOOKUP(2,1/(SRP!$B$20:$B$23&lt;=E8326)/(SRP!$C$20:$C$23&gt;=E8326),SRP!$D$20:$D$23)*(G8326/100)*(E8326/1000)),IF(C8326="Wine",SUM(LOOKUP(2,1/(SRP!$B$15:$B$19&lt;=E8326)/(SRP!$C$15:$C$19&gt;=E8326),SRP!$D$15:$D$19)*(G8326/100)*(E8326/1000)),IF(C8326="Ready to Drink",SUM(LOOKUP(2,1/(SRP!$B$10:$B$14&lt;=E8326)/(SRP!$C$10:$C$14&gt;=E8326),SRP!$D$10:$D$14)*(G8326/100)*(E8326/1000)),0))))),2)</f>
        <v>2.15</v>
      </c>
    </row>
    <row r="8327" spans="1:11" x14ac:dyDescent="0.35">
      <c r="A8327" s="2">
        <v>61208</v>
      </c>
      <c r="B8327" s="76" t="s">
        <v>6797</v>
      </c>
      <c r="C8327" s="76" t="s">
        <v>287</v>
      </c>
      <c r="D8327" s="76" t="s">
        <v>5240</v>
      </c>
      <c r="E8327" s="76">
        <v>473</v>
      </c>
      <c r="F8327" s="76">
        <v>24</v>
      </c>
      <c r="G8327" s="77">
        <v>6.5</v>
      </c>
      <c r="H8327" s="76" t="s">
        <v>3638</v>
      </c>
      <c r="I8327" s="77">
        <v>4.5999999999999996</v>
      </c>
      <c r="J8327" s="2">
        <v>1</v>
      </c>
      <c r="K8327" s="119" cm="1">
        <f t="array" ref="K8327">ROUND(IF(C8327="Beer",SUM(LOOKUP(2,1/(SRP!$B$7:$B$9&lt;=E8327)/(SRP!$C$7:$C$9&gt;=E8327),SRP!$D$7:$D$9)*(G8327/100)*(E8327/1000)),IF(C8327="Spirits",SUM(LOOKUP(2,1/(SRP!$B$2:$B$6&lt;=E8327)/(SRP!$C$2:$C$6&gt;=E8327),SRP!$D$2:$D$6)*(G8327/100)*(E8327/1000)),IF(AND(C8327="Wine",D8327="Fortified Wines"),SUM(LOOKUP(2,1/(SRP!$B$20:$B$23&lt;=E8327)/(SRP!$C$20:$C$23&gt;=E8327),SRP!$D$20:$D$23)*(G8327/100)*(E8327/1000)),IF(C8327="Wine",SUM(LOOKUP(2,1/(SRP!$B$15:$B$19&lt;=E8327)/(SRP!$C$15:$C$19&gt;=E8327),SRP!$D$15:$D$19)*(G8327/100)*(E8327/1000)),IF(C8327="Ready to Drink",SUM(LOOKUP(2,1/(SRP!$B$10:$B$14&lt;=E8327)/(SRP!$C$10:$C$14&gt;=E8327),SRP!$D$10:$D$14)*(G8327/100)*(E8327/1000)),0))))),2)</f>
        <v>2.15</v>
      </c>
    </row>
    <row r="8328" spans="1:11" x14ac:dyDescent="0.35">
      <c r="A8328" s="2">
        <v>61210</v>
      </c>
      <c r="B8328" s="76" t="s">
        <v>6798</v>
      </c>
      <c r="C8328" s="76" t="s">
        <v>285</v>
      </c>
      <c r="D8328" s="76" t="s">
        <v>5238</v>
      </c>
      <c r="E8328" s="76">
        <v>50</v>
      </c>
      <c r="F8328" s="76">
        <v>120</v>
      </c>
      <c r="G8328" s="77">
        <v>49.5</v>
      </c>
      <c r="H8328" s="76" t="s">
        <v>3303</v>
      </c>
      <c r="I8328" s="77">
        <v>3.29</v>
      </c>
      <c r="J8328" s="2">
        <v>1</v>
      </c>
      <c r="K8328" s="119" cm="1">
        <f t="array" ref="K8328">ROUND(IF(C8328="Beer",SUM(LOOKUP(2,1/(SRP!$B$7:$B$9&lt;=E8328)/(SRP!$C$7:$C$9&gt;=E8328),SRP!$D$7:$D$9)*(G8328/100)*(E8328/1000)),IF(C8328="Spirits",SUM(LOOKUP(2,1/(SRP!$B$2:$B$6&lt;=E8328)/(SRP!$C$2:$C$6&gt;=E8328),SRP!$D$2:$D$6)*(G8328/100)*(E8328/1000)),IF(AND(C8328="Wine",D8328="Fortified Wines"),SUM(LOOKUP(2,1/(SRP!$B$20:$B$23&lt;=E8328)/(SRP!$C$20:$C$23&gt;=E8328),SRP!$D$20:$D$23)*(G8328/100)*(E8328/1000)),IF(C8328="Wine",SUM(LOOKUP(2,1/(SRP!$B$15:$B$19&lt;=E8328)/(SRP!$C$15:$C$19&gt;=E8328),SRP!$D$15:$D$19)*(G8328/100)*(E8328/1000)),IF(C8328="Ready to Drink",SUM(LOOKUP(2,1/(SRP!$B$10:$B$14&lt;=E8328)/(SRP!$C$10:$C$14&gt;=E8328),SRP!$D$10:$D$14)*(G8328/100)*(E8328/1000)),0))))),2)</f>
        <v>2.88</v>
      </c>
    </row>
    <row r="8329" spans="1:11" x14ac:dyDescent="0.35">
      <c r="A8329" s="2">
        <v>61211</v>
      </c>
      <c r="B8329" s="76" t="s">
        <v>6799</v>
      </c>
      <c r="C8329" s="76" t="s">
        <v>286</v>
      </c>
      <c r="D8329" s="76" t="s">
        <v>5237</v>
      </c>
      <c r="E8329" s="76">
        <v>750</v>
      </c>
      <c r="F8329" s="76">
        <v>12</v>
      </c>
      <c r="G8329" s="77">
        <v>9.9999999999999995E-8</v>
      </c>
      <c r="H8329" s="76" t="s">
        <v>3295</v>
      </c>
      <c r="I8329" s="77">
        <v>11.99</v>
      </c>
      <c r="J8329" s="2">
        <v>1</v>
      </c>
      <c r="K8329" s="119" cm="1">
        <f t="array" ref="K8329">ROUND(IF(C8329="Beer",SUM(LOOKUP(2,1/(SRP!$B$7:$B$9&lt;=E8329)/(SRP!$C$7:$C$9&gt;=E8329),SRP!$D$7:$D$9)*(G8329/100)*(E8329/1000)),IF(C8329="Spirits",SUM(LOOKUP(2,1/(SRP!$B$2:$B$6&lt;=E8329)/(SRP!$C$2:$C$6&gt;=E8329),SRP!$D$2:$D$6)*(G8329/100)*(E8329/1000)),IF(AND(C8329="Wine",D8329="Fortified Wines"),SUM(LOOKUP(2,1/(SRP!$B$20:$B$23&lt;=E8329)/(SRP!$C$20:$C$23&gt;=E8329),SRP!$D$20:$D$23)*(G8329/100)*(E8329/1000)),IF(C8329="Wine",SUM(LOOKUP(2,1/(SRP!$B$15:$B$19&lt;=E8329)/(SRP!$C$15:$C$19&gt;=E8329),SRP!$D$15:$D$19)*(G8329/100)*(E8329/1000)),IF(C8329="Ready to Drink",SUM(LOOKUP(2,1/(SRP!$B$10:$B$14&lt;=E8329)/(SRP!$C$10:$C$14&gt;=E8329),SRP!$D$10:$D$14)*(G8329/100)*(E8329/1000)),0))))),2)</f>
        <v>0</v>
      </c>
    </row>
    <row r="8330" spans="1:11" x14ac:dyDescent="0.35">
      <c r="A8330" s="2">
        <v>61212</v>
      </c>
      <c r="B8330" s="76" t="s">
        <v>6800</v>
      </c>
      <c r="C8330" s="76" t="s">
        <v>285</v>
      </c>
      <c r="D8330" s="76" t="s">
        <v>5273</v>
      </c>
      <c r="E8330" s="76">
        <v>300</v>
      </c>
      <c r="F8330" s="76">
        <v>12</v>
      </c>
      <c r="G8330" s="77">
        <v>17</v>
      </c>
      <c r="H8330" s="76" t="s">
        <v>4070</v>
      </c>
      <c r="I8330" s="77">
        <v>19.989999999999998</v>
      </c>
      <c r="J8330" s="2">
        <v>10</v>
      </c>
      <c r="K8330" s="119" cm="1">
        <f t="array" ref="K8330">ROUND(IF(C8330="Beer",SUM(LOOKUP(2,1/(SRP!$B$7:$B$9&lt;=E8330)/(SRP!$C$7:$C$9&gt;=E8330),SRP!$D$7:$D$9)*(G8330/100)*(E8330/1000)),IF(C8330="Spirits",SUM(LOOKUP(2,1/(SRP!$B$2:$B$6&lt;=E8330)/(SRP!$C$2:$C$6&gt;=E8330),SRP!$D$2:$D$6)*(G8330/100)*(E8330/1000)),IF(AND(C8330="Wine",D8330="Fortified Wines"),SUM(LOOKUP(2,1/(SRP!$B$20:$B$23&lt;=E8330)/(SRP!$C$20:$C$23&gt;=E8330),SRP!$D$20:$D$23)*(G8330/100)*(E8330/1000)),IF(C8330="Wine",SUM(LOOKUP(2,1/(SRP!$B$15:$B$19&lt;=E8330)/(SRP!$C$15:$C$19&gt;=E8330),SRP!$D$15:$D$19)*(G8330/100)*(E8330/1000)),IF(C8330="Ready to Drink",SUM(LOOKUP(2,1/(SRP!$B$10:$B$14&lt;=E8330)/(SRP!$C$10:$C$14&gt;=E8330),SRP!$D$10:$D$14)*(G8330/100)*(E8330/1000)),0))))),2)</f>
        <v>4.04</v>
      </c>
    </row>
    <row r="8331" spans="1:11" x14ac:dyDescent="0.35">
      <c r="A8331" s="2">
        <v>61235</v>
      </c>
      <c r="B8331" s="76" t="s">
        <v>6801</v>
      </c>
      <c r="C8331" s="76" t="s">
        <v>287</v>
      </c>
      <c r="D8331" s="76" t="s">
        <v>5266</v>
      </c>
      <c r="E8331" s="76">
        <v>473</v>
      </c>
      <c r="F8331" s="76">
        <v>24</v>
      </c>
      <c r="G8331" s="77">
        <v>4.9000000000000004</v>
      </c>
      <c r="H8331" s="76" t="s">
        <v>3377</v>
      </c>
      <c r="I8331" s="77">
        <v>4</v>
      </c>
      <c r="J8331" s="2">
        <v>1</v>
      </c>
      <c r="K8331" s="119" cm="1">
        <f t="array" ref="K8331">ROUND(IF(C8331="Beer",SUM(LOOKUP(2,1/(SRP!$B$7:$B$9&lt;=E8331)/(SRP!$C$7:$C$9&gt;=E8331),SRP!$D$7:$D$9)*(G8331/100)*(E8331/1000)),IF(C8331="Spirits",SUM(LOOKUP(2,1/(SRP!$B$2:$B$6&lt;=E8331)/(SRP!$C$2:$C$6&gt;=E8331),SRP!$D$2:$D$6)*(G8331/100)*(E8331/1000)),IF(AND(C8331="Wine",D8331="Fortified Wines"),SUM(LOOKUP(2,1/(SRP!$B$20:$B$23&lt;=E8331)/(SRP!$C$20:$C$23&gt;=E8331),SRP!$D$20:$D$23)*(G8331/100)*(E8331/1000)),IF(C8331="Wine",SUM(LOOKUP(2,1/(SRP!$B$15:$B$19&lt;=E8331)/(SRP!$C$15:$C$19&gt;=E8331),SRP!$D$15:$D$19)*(G8331/100)*(E8331/1000)),IF(C8331="Ready to Drink",SUM(LOOKUP(2,1/(SRP!$B$10:$B$14&lt;=E8331)/(SRP!$C$10:$C$14&gt;=E8331),SRP!$D$10:$D$14)*(G8331/100)*(E8331/1000)),0))))),2)</f>
        <v>1.62</v>
      </c>
    </row>
    <row r="8332" spans="1:11" x14ac:dyDescent="0.35">
      <c r="A8332" s="2">
        <v>61235</v>
      </c>
      <c r="B8332" s="76" t="s">
        <v>6801</v>
      </c>
      <c r="C8332" s="76" t="s">
        <v>287</v>
      </c>
      <c r="D8332" s="76" t="s">
        <v>5266</v>
      </c>
      <c r="E8332" s="76">
        <v>473</v>
      </c>
      <c r="F8332" s="76">
        <v>24</v>
      </c>
      <c r="G8332" s="77">
        <v>4.9000000000000004</v>
      </c>
      <c r="H8332" s="76" t="s">
        <v>3377</v>
      </c>
      <c r="I8332" s="77">
        <v>4</v>
      </c>
      <c r="J8332" s="2">
        <v>1</v>
      </c>
      <c r="K8332" s="119" cm="1">
        <f t="array" ref="K8332">ROUND(IF(C8332="Beer",SUM(LOOKUP(2,1/(SRP!$B$7:$B$9&lt;=E8332)/(SRP!$C$7:$C$9&gt;=E8332),SRP!$D$7:$D$9)*(G8332/100)*(E8332/1000)),IF(C8332="Spirits",SUM(LOOKUP(2,1/(SRP!$B$2:$B$6&lt;=E8332)/(SRP!$C$2:$C$6&gt;=E8332),SRP!$D$2:$D$6)*(G8332/100)*(E8332/1000)),IF(AND(C8332="Wine",D8332="Fortified Wines"),SUM(LOOKUP(2,1/(SRP!$B$20:$B$23&lt;=E8332)/(SRP!$C$20:$C$23&gt;=E8332),SRP!$D$20:$D$23)*(G8332/100)*(E8332/1000)),IF(C8332="Wine",SUM(LOOKUP(2,1/(SRP!$B$15:$B$19&lt;=E8332)/(SRP!$C$15:$C$19&gt;=E8332),SRP!$D$15:$D$19)*(G8332/100)*(E8332/1000)),IF(C8332="Ready to Drink",SUM(LOOKUP(2,1/(SRP!$B$10:$B$14&lt;=E8332)/(SRP!$C$10:$C$14&gt;=E8332),SRP!$D$10:$D$14)*(G8332/100)*(E8332/1000)),0))))),2)</f>
        <v>1.62</v>
      </c>
    </row>
    <row r="8333" spans="1:11" x14ac:dyDescent="0.35">
      <c r="A8333" s="2">
        <v>61236</v>
      </c>
      <c r="B8333" s="76" t="s">
        <v>6802</v>
      </c>
      <c r="C8333" s="76" t="s">
        <v>5938</v>
      </c>
      <c r="D8333" s="76" t="s">
        <v>5279</v>
      </c>
      <c r="E8333" s="76">
        <v>4260</v>
      </c>
      <c r="F8333" s="76">
        <v>2</v>
      </c>
      <c r="G8333" s="77">
        <v>7</v>
      </c>
      <c r="H8333" s="76" t="s">
        <v>3321</v>
      </c>
      <c r="I8333" s="77">
        <v>29.99</v>
      </c>
      <c r="J8333" s="2">
        <v>12</v>
      </c>
      <c r="K8333" s="119" cm="1">
        <f t="array" ref="K8333">ROUND(IF(C8333="Beer",SUM(LOOKUP(2,1/(SRP!$B$7:$B$9&lt;=E8333)/(SRP!$C$7:$C$9&gt;=E8333),SRP!$D$7:$D$9)*(G8333/100)*(E8333/1000)),IF(C8333="Spirits",SUM(LOOKUP(2,1/(SRP!$B$2:$B$6&lt;=E8333)/(SRP!$C$2:$C$6&gt;=E8333),SRP!$D$2:$D$6)*(G8333/100)*(E8333/1000)),IF(AND(C8333="Wine",D8333="Fortified Wines"),SUM(LOOKUP(2,1/(SRP!$B$20:$B$23&lt;=E8333)/(SRP!$C$20:$C$23&gt;=E8333),SRP!$D$20:$D$23)*(G8333/100)*(E8333/1000)),IF(C8333="Wine",SUM(LOOKUP(2,1/(SRP!$B$15:$B$19&lt;=E8333)/(SRP!$C$15:$C$19&gt;=E8333),SRP!$D$15:$D$19)*(G8333/100)*(E8333/1000)),IF(C8333="Ready to Drink",SUM(LOOKUP(2,1/(SRP!$B$10:$B$14&lt;=E8333)/(SRP!$C$10:$C$14&gt;=E8333),SRP!$D$10:$D$14)*(G8333/100)*(E8333/1000)),0))))),2)</f>
        <v>20.82</v>
      </c>
    </row>
    <row r="8334" spans="1:11" x14ac:dyDescent="0.35">
      <c r="A8334" s="2">
        <v>61236</v>
      </c>
      <c r="B8334" s="76" t="s">
        <v>6802</v>
      </c>
      <c r="C8334" s="76" t="s">
        <v>5938</v>
      </c>
      <c r="D8334" s="76" t="s">
        <v>5279</v>
      </c>
      <c r="E8334" s="76">
        <v>4260</v>
      </c>
      <c r="F8334" s="76">
        <v>2</v>
      </c>
      <c r="G8334" s="77">
        <v>7</v>
      </c>
      <c r="H8334" s="76" t="s">
        <v>3321</v>
      </c>
      <c r="I8334" s="77">
        <v>29.99</v>
      </c>
      <c r="J8334" s="2">
        <v>12</v>
      </c>
      <c r="K8334" s="119" cm="1">
        <f t="array" ref="K8334">ROUND(IF(C8334="Beer",SUM(LOOKUP(2,1/(SRP!$B$7:$B$9&lt;=E8334)/(SRP!$C$7:$C$9&gt;=E8334),SRP!$D$7:$D$9)*(G8334/100)*(E8334/1000)),IF(C8334="Spirits",SUM(LOOKUP(2,1/(SRP!$B$2:$B$6&lt;=E8334)/(SRP!$C$2:$C$6&gt;=E8334),SRP!$D$2:$D$6)*(G8334/100)*(E8334/1000)),IF(AND(C8334="Wine",D8334="Fortified Wines"),SUM(LOOKUP(2,1/(SRP!$B$20:$B$23&lt;=E8334)/(SRP!$C$20:$C$23&gt;=E8334),SRP!$D$20:$D$23)*(G8334/100)*(E8334/1000)),IF(C8334="Wine",SUM(LOOKUP(2,1/(SRP!$B$15:$B$19&lt;=E8334)/(SRP!$C$15:$C$19&gt;=E8334),SRP!$D$15:$D$19)*(G8334/100)*(E8334/1000)),IF(C8334="Ready to Drink",SUM(LOOKUP(2,1/(SRP!$B$10:$B$14&lt;=E8334)/(SRP!$C$10:$C$14&gt;=E8334),SRP!$D$10:$D$14)*(G8334/100)*(E8334/1000)),0))))),2)</f>
        <v>20.82</v>
      </c>
    </row>
    <row r="8335" spans="1:11" x14ac:dyDescent="0.35">
      <c r="A8335" s="2">
        <v>61256</v>
      </c>
      <c r="B8335" s="76" t="s">
        <v>6803</v>
      </c>
      <c r="C8335" s="76" t="s">
        <v>287</v>
      </c>
      <c r="D8335" s="76" t="s">
        <v>5240</v>
      </c>
      <c r="E8335" s="76">
        <v>473</v>
      </c>
      <c r="F8335" s="76">
        <v>24</v>
      </c>
      <c r="G8335" s="77">
        <v>8</v>
      </c>
      <c r="H8335" s="76" t="s">
        <v>5334</v>
      </c>
      <c r="I8335" s="77">
        <v>4.49</v>
      </c>
      <c r="J8335" s="2">
        <v>1</v>
      </c>
      <c r="K8335" s="119" cm="1">
        <f t="array" ref="K8335">ROUND(IF(C8335="Beer",SUM(LOOKUP(2,1/(SRP!$B$7:$B$9&lt;=E8335)/(SRP!$C$7:$C$9&gt;=E8335),SRP!$D$7:$D$9)*(G8335/100)*(E8335/1000)),IF(C8335="Spirits",SUM(LOOKUP(2,1/(SRP!$B$2:$B$6&lt;=E8335)/(SRP!$C$2:$C$6&gt;=E8335),SRP!$D$2:$D$6)*(G8335/100)*(E8335/1000)),IF(AND(C8335="Wine",D8335="Fortified Wines"),SUM(LOOKUP(2,1/(SRP!$B$20:$B$23&lt;=E8335)/(SRP!$C$20:$C$23&gt;=E8335),SRP!$D$20:$D$23)*(G8335/100)*(E8335/1000)),IF(C8335="Wine",SUM(LOOKUP(2,1/(SRP!$B$15:$B$19&lt;=E8335)/(SRP!$C$15:$C$19&gt;=E8335),SRP!$D$15:$D$19)*(G8335/100)*(E8335/1000)),IF(C8335="Ready to Drink",SUM(LOOKUP(2,1/(SRP!$B$10:$B$14&lt;=E8335)/(SRP!$C$10:$C$14&gt;=E8335),SRP!$D$10:$D$14)*(G8335/100)*(E8335/1000)),0))))),2)</f>
        <v>2.64</v>
      </c>
    </row>
    <row r="8336" spans="1:11" x14ac:dyDescent="0.35">
      <c r="A8336" s="2">
        <v>61256</v>
      </c>
      <c r="B8336" s="76" t="s">
        <v>6803</v>
      </c>
      <c r="C8336" s="76" t="s">
        <v>287</v>
      </c>
      <c r="D8336" s="76" t="s">
        <v>5240</v>
      </c>
      <c r="E8336" s="76">
        <v>473</v>
      </c>
      <c r="F8336" s="76">
        <v>24</v>
      </c>
      <c r="G8336" s="77">
        <v>8</v>
      </c>
      <c r="H8336" s="76" t="s">
        <v>3377</v>
      </c>
      <c r="I8336" s="77">
        <v>4.49</v>
      </c>
      <c r="J8336" s="2">
        <v>1</v>
      </c>
      <c r="K8336" s="119" cm="1">
        <f t="array" ref="K8336">ROUND(IF(C8336="Beer",SUM(LOOKUP(2,1/(SRP!$B$7:$B$9&lt;=E8336)/(SRP!$C$7:$C$9&gt;=E8336),SRP!$D$7:$D$9)*(G8336/100)*(E8336/1000)),IF(C8336="Spirits",SUM(LOOKUP(2,1/(SRP!$B$2:$B$6&lt;=E8336)/(SRP!$C$2:$C$6&gt;=E8336),SRP!$D$2:$D$6)*(G8336/100)*(E8336/1000)),IF(AND(C8336="Wine",D8336="Fortified Wines"),SUM(LOOKUP(2,1/(SRP!$B$20:$B$23&lt;=E8336)/(SRP!$C$20:$C$23&gt;=E8336),SRP!$D$20:$D$23)*(G8336/100)*(E8336/1000)),IF(C8336="Wine",SUM(LOOKUP(2,1/(SRP!$B$15:$B$19&lt;=E8336)/(SRP!$C$15:$C$19&gt;=E8336),SRP!$D$15:$D$19)*(G8336/100)*(E8336/1000)),IF(C8336="Ready to Drink",SUM(LOOKUP(2,1/(SRP!$B$10:$B$14&lt;=E8336)/(SRP!$C$10:$C$14&gt;=E8336),SRP!$D$10:$D$14)*(G8336/100)*(E8336/1000)),0))))),2)</f>
        <v>2.64</v>
      </c>
    </row>
    <row r="8337" spans="1:11" x14ac:dyDescent="0.35">
      <c r="A8337" s="2">
        <v>61263</v>
      </c>
      <c r="B8337" s="76" t="s">
        <v>6804</v>
      </c>
      <c r="C8337" s="76" t="s">
        <v>5938</v>
      </c>
      <c r="D8337" s="76" t="s">
        <v>5279</v>
      </c>
      <c r="E8337" s="76">
        <v>1000</v>
      </c>
      <c r="F8337" s="76">
        <v>12</v>
      </c>
      <c r="G8337" s="77">
        <v>6.9</v>
      </c>
      <c r="H8337" s="76" t="s">
        <v>3321</v>
      </c>
      <c r="I8337" s="77">
        <v>7.29</v>
      </c>
      <c r="J8337" s="2">
        <v>1</v>
      </c>
      <c r="K8337" s="119" cm="1">
        <f t="array" ref="K8337">ROUND(IF(C8337="Beer",SUM(LOOKUP(2,1/(SRP!$B$7:$B$9&lt;=E8337)/(SRP!$C$7:$C$9&gt;=E8337),SRP!$D$7:$D$9)*(G8337/100)*(E8337/1000)),IF(C8337="Spirits",SUM(LOOKUP(2,1/(SRP!$B$2:$B$6&lt;=E8337)/(SRP!$C$2:$C$6&gt;=E8337),SRP!$D$2:$D$6)*(G8337/100)*(E8337/1000)),IF(AND(C8337="Wine",D8337="Fortified Wines"),SUM(LOOKUP(2,1/(SRP!$B$20:$B$23&lt;=E8337)/(SRP!$C$20:$C$23&gt;=E8337),SRP!$D$20:$D$23)*(G8337/100)*(E8337/1000)),IF(C8337="Wine",SUM(LOOKUP(2,1/(SRP!$B$15:$B$19&lt;=E8337)/(SRP!$C$15:$C$19&gt;=E8337),SRP!$D$15:$D$19)*(G8337/100)*(E8337/1000)),IF(C8337="Ready to Drink",SUM(LOOKUP(2,1/(SRP!$B$10:$B$14&lt;=E8337)/(SRP!$C$10:$C$14&gt;=E8337),SRP!$D$10:$D$14)*(G8337/100)*(E8337/1000)),0))))),2)</f>
        <v>4.82</v>
      </c>
    </row>
    <row r="8338" spans="1:11" x14ac:dyDescent="0.35">
      <c r="A8338" s="2">
        <v>61263</v>
      </c>
      <c r="B8338" s="76" t="s">
        <v>6804</v>
      </c>
      <c r="C8338" s="76" t="s">
        <v>5938</v>
      </c>
      <c r="D8338" s="76" t="s">
        <v>5279</v>
      </c>
      <c r="E8338" s="76">
        <v>1000</v>
      </c>
      <c r="F8338" s="76">
        <v>12</v>
      </c>
      <c r="G8338" s="77">
        <v>6.9</v>
      </c>
      <c r="H8338" s="76" t="s">
        <v>3321</v>
      </c>
      <c r="I8338" s="77">
        <v>7.29</v>
      </c>
      <c r="J8338" s="2">
        <v>1</v>
      </c>
      <c r="K8338" s="119" cm="1">
        <f t="array" ref="K8338">ROUND(IF(C8338="Beer",SUM(LOOKUP(2,1/(SRP!$B$7:$B$9&lt;=E8338)/(SRP!$C$7:$C$9&gt;=E8338),SRP!$D$7:$D$9)*(G8338/100)*(E8338/1000)),IF(C8338="Spirits",SUM(LOOKUP(2,1/(SRP!$B$2:$B$6&lt;=E8338)/(SRP!$C$2:$C$6&gt;=E8338),SRP!$D$2:$D$6)*(G8338/100)*(E8338/1000)),IF(AND(C8338="Wine",D8338="Fortified Wines"),SUM(LOOKUP(2,1/(SRP!$B$20:$B$23&lt;=E8338)/(SRP!$C$20:$C$23&gt;=E8338),SRP!$D$20:$D$23)*(G8338/100)*(E8338/1000)),IF(C8338="Wine",SUM(LOOKUP(2,1/(SRP!$B$15:$B$19&lt;=E8338)/(SRP!$C$15:$C$19&gt;=E8338),SRP!$D$15:$D$19)*(G8338/100)*(E8338/1000)),IF(C8338="Ready to Drink",SUM(LOOKUP(2,1/(SRP!$B$10:$B$14&lt;=E8338)/(SRP!$C$10:$C$14&gt;=E8338),SRP!$D$10:$D$14)*(G8338/100)*(E8338/1000)),0))))),2)</f>
        <v>4.82</v>
      </c>
    </row>
    <row r="8339" spans="1:11" x14ac:dyDescent="0.35">
      <c r="A8339" s="2">
        <v>61266</v>
      </c>
      <c r="B8339" s="76" t="s">
        <v>6805</v>
      </c>
      <c r="C8339" s="76" t="s">
        <v>287</v>
      </c>
      <c r="D8339" s="76" t="s">
        <v>5240</v>
      </c>
      <c r="E8339" s="76">
        <v>473</v>
      </c>
      <c r="F8339" s="76">
        <v>24</v>
      </c>
      <c r="G8339" s="77">
        <v>7</v>
      </c>
      <c r="H8339" s="76" t="s">
        <v>3326</v>
      </c>
      <c r="I8339" s="77">
        <v>3.3</v>
      </c>
      <c r="J8339" s="2">
        <v>1</v>
      </c>
      <c r="K8339" s="119" cm="1">
        <f t="array" ref="K8339">ROUND(IF(C8339="Beer",SUM(LOOKUP(2,1/(SRP!$B$7:$B$9&lt;=E8339)/(SRP!$C$7:$C$9&gt;=E8339),SRP!$D$7:$D$9)*(G8339/100)*(E8339/1000)),IF(C8339="Spirits",SUM(LOOKUP(2,1/(SRP!$B$2:$B$6&lt;=E8339)/(SRP!$C$2:$C$6&gt;=E8339),SRP!$D$2:$D$6)*(G8339/100)*(E8339/1000)),IF(AND(C8339="Wine",D8339="Fortified Wines"),SUM(LOOKUP(2,1/(SRP!$B$20:$B$23&lt;=E8339)/(SRP!$C$20:$C$23&gt;=E8339),SRP!$D$20:$D$23)*(G8339/100)*(E8339/1000)),IF(C8339="Wine",SUM(LOOKUP(2,1/(SRP!$B$15:$B$19&lt;=E8339)/(SRP!$C$15:$C$19&gt;=E8339),SRP!$D$15:$D$19)*(G8339/100)*(E8339/1000)),IF(C8339="Ready to Drink",SUM(LOOKUP(2,1/(SRP!$B$10:$B$14&lt;=E8339)/(SRP!$C$10:$C$14&gt;=E8339),SRP!$D$10:$D$14)*(G8339/100)*(E8339/1000)),0))))),2)</f>
        <v>2.31</v>
      </c>
    </row>
    <row r="8340" spans="1:11" x14ac:dyDescent="0.35">
      <c r="A8340" s="2">
        <v>61266</v>
      </c>
      <c r="B8340" s="76" t="s">
        <v>6805</v>
      </c>
      <c r="C8340" s="76" t="s">
        <v>287</v>
      </c>
      <c r="D8340" s="76" t="s">
        <v>5240</v>
      </c>
      <c r="E8340" s="76">
        <v>473</v>
      </c>
      <c r="F8340" s="76">
        <v>24</v>
      </c>
      <c r="G8340" s="77">
        <v>7</v>
      </c>
      <c r="H8340" s="76" t="s">
        <v>3326</v>
      </c>
      <c r="I8340" s="77">
        <v>3.3</v>
      </c>
      <c r="J8340" s="2">
        <v>1</v>
      </c>
      <c r="K8340" s="119" cm="1">
        <f t="array" ref="K8340">ROUND(IF(C8340="Beer",SUM(LOOKUP(2,1/(SRP!$B$7:$B$9&lt;=E8340)/(SRP!$C$7:$C$9&gt;=E8340),SRP!$D$7:$D$9)*(G8340/100)*(E8340/1000)),IF(C8340="Spirits",SUM(LOOKUP(2,1/(SRP!$B$2:$B$6&lt;=E8340)/(SRP!$C$2:$C$6&gt;=E8340),SRP!$D$2:$D$6)*(G8340/100)*(E8340/1000)),IF(AND(C8340="Wine",D8340="Fortified Wines"),SUM(LOOKUP(2,1/(SRP!$B$20:$B$23&lt;=E8340)/(SRP!$C$20:$C$23&gt;=E8340),SRP!$D$20:$D$23)*(G8340/100)*(E8340/1000)),IF(C8340="Wine",SUM(LOOKUP(2,1/(SRP!$B$15:$B$19&lt;=E8340)/(SRP!$C$15:$C$19&gt;=E8340),SRP!$D$15:$D$19)*(G8340/100)*(E8340/1000)),IF(C8340="Ready to Drink",SUM(LOOKUP(2,1/(SRP!$B$10:$B$14&lt;=E8340)/(SRP!$C$10:$C$14&gt;=E8340),SRP!$D$10:$D$14)*(G8340/100)*(E8340/1000)),0))))),2)</f>
        <v>2.31</v>
      </c>
    </row>
    <row r="8341" spans="1:11" x14ac:dyDescent="0.35">
      <c r="A8341" s="2">
        <v>61269</v>
      </c>
      <c r="B8341" s="76" t="s">
        <v>6806</v>
      </c>
      <c r="C8341" s="76" t="s">
        <v>287</v>
      </c>
      <c r="D8341" s="76" t="s">
        <v>5240</v>
      </c>
      <c r="E8341" s="76">
        <v>473</v>
      </c>
      <c r="F8341" s="76">
        <v>24</v>
      </c>
      <c r="G8341" s="77">
        <v>7</v>
      </c>
      <c r="H8341" s="76" t="s">
        <v>3326</v>
      </c>
      <c r="I8341" s="77">
        <v>3.3</v>
      </c>
      <c r="J8341" s="2">
        <v>1</v>
      </c>
      <c r="K8341" s="119" cm="1">
        <f t="array" ref="K8341">ROUND(IF(C8341="Beer",SUM(LOOKUP(2,1/(SRP!$B$7:$B$9&lt;=E8341)/(SRP!$C$7:$C$9&gt;=E8341),SRP!$D$7:$D$9)*(G8341/100)*(E8341/1000)),IF(C8341="Spirits",SUM(LOOKUP(2,1/(SRP!$B$2:$B$6&lt;=E8341)/(SRP!$C$2:$C$6&gt;=E8341),SRP!$D$2:$D$6)*(G8341/100)*(E8341/1000)),IF(AND(C8341="Wine",D8341="Fortified Wines"),SUM(LOOKUP(2,1/(SRP!$B$20:$B$23&lt;=E8341)/(SRP!$C$20:$C$23&gt;=E8341),SRP!$D$20:$D$23)*(G8341/100)*(E8341/1000)),IF(C8341="Wine",SUM(LOOKUP(2,1/(SRP!$B$15:$B$19&lt;=E8341)/(SRP!$C$15:$C$19&gt;=E8341),SRP!$D$15:$D$19)*(G8341/100)*(E8341/1000)),IF(C8341="Ready to Drink",SUM(LOOKUP(2,1/(SRP!$B$10:$B$14&lt;=E8341)/(SRP!$C$10:$C$14&gt;=E8341),SRP!$D$10:$D$14)*(G8341/100)*(E8341/1000)),0))))),2)</f>
        <v>2.31</v>
      </c>
    </row>
    <row r="8342" spans="1:11" x14ac:dyDescent="0.35">
      <c r="A8342" s="2">
        <v>61269</v>
      </c>
      <c r="B8342" s="76" t="s">
        <v>6806</v>
      </c>
      <c r="C8342" s="76" t="s">
        <v>287</v>
      </c>
      <c r="D8342" s="76" t="s">
        <v>5240</v>
      </c>
      <c r="E8342" s="76">
        <v>473</v>
      </c>
      <c r="F8342" s="76">
        <v>24</v>
      </c>
      <c r="G8342" s="77">
        <v>7</v>
      </c>
      <c r="H8342" s="76" t="s">
        <v>3326</v>
      </c>
      <c r="I8342" s="77">
        <v>3.3</v>
      </c>
      <c r="J8342" s="2">
        <v>1</v>
      </c>
      <c r="K8342" s="119" cm="1">
        <f t="array" ref="K8342">ROUND(IF(C8342="Beer",SUM(LOOKUP(2,1/(SRP!$B$7:$B$9&lt;=E8342)/(SRP!$C$7:$C$9&gt;=E8342),SRP!$D$7:$D$9)*(G8342/100)*(E8342/1000)),IF(C8342="Spirits",SUM(LOOKUP(2,1/(SRP!$B$2:$B$6&lt;=E8342)/(SRP!$C$2:$C$6&gt;=E8342),SRP!$D$2:$D$6)*(G8342/100)*(E8342/1000)),IF(AND(C8342="Wine",D8342="Fortified Wines"),SUM(LOOKUP(2,1/(SRP!$B$20:$B$23&lt;=E8342)/(SRP!$C$20:$C$23&gt;=E8342),SRP!$D$20:$D$23)*(G8342/100)*(E8342/1000)),IF(C8342="Wine",SUM(LOOKUP(2,1/(SRP!$B$15:$B$19&lt;=E8342)/(SRP!$C$15:$C$19&gt;=E8342),SRP!$D$15:$D$19)*(G8342/100)*(E8342/1000)),IF(C8342="Ready to Drink",SUM(LOOKUP(2,1/(SRP!$B$10:$B$14&lt;=E8342)/(SRP!$C$10:$C$14&gt;=E8342),SRP!$D$10:$D$14)*(G8342/100)*(E8342/1000)),0))))),2)</f>
        <v>2.31</v>
      </c>
    </row>
    <row r="8343" spans="1:11" x14ac:dyDescent="0.35">
      <c r="A8343" s="2">
        <v>61270</v>
      </c>
      <c r="B8343" s="76" t="s">
        <v>7272</v>
      </c>
      <c r="C8343" s="76" t="s">
        <v>287</v>
      </c>
      <c r="D8343" s="76" t="s">
        <v>5230</v>
      </c>
      <c r="E8343" s="76">
        <v>473</v>
      </c>
      <c r="F8343" s="76">
        <v>24</v>
      </c>
      <c r="G8343" s="77">
        <v>5</v>
      </c>
      <c r="H8343" s="76" t="s">
        <v>3326</v>
      </c>
      <c r="I8343" s="77">
        <v>3.15</v>
      </c>
      <c r="J8343" s="2">
        <v>1</v>
      </c>
      <c r="K8343" s="119" cm="1">
        <f t="array" ref="K8343">ROUND(IF(C8343="Beer",SUM(LOOKUP(2,1/(SRP!$B$7:$B$9&lt;=E8343)/(SRP!$C$7:$C$9&gt;=E8343),SRP!$D$7:$D$9)*(G8343/100)*(E8343/1000)),IF(C8343="Spirits",SUM(LOOKUP(2,1/(SRP!$B$2:$B$6&lt;=E8343)/(SRP!$C$2:$C$6&gt;=E8343),SRP!$D$2:$D$6)*(G8343/100)*(E8343/1000)),IF(AND(C8343="Wine",D8343="Fortified Wines"),SUM(LOOKUP(2,1/(SRP!$B$20:$B$23&lt;=E8343)/(SRP!$C$20:$C$23&gt;=E8343),SRP!$D$20:$D$23)*(G8343/100)*(E8343/1000)),IF(C8343="Wine",SUM(LOOKUP(2,1/(SRP!$B$15:$B$19&lt;=E8343)/(SRP!$C$15:$C$19&gt;=E8343),SRP!$D$15:$D$19)*(G8343/100)*(E8343/1000)),IF(C8343="Ready to Drink",SUM(LOOKUP(2,1/(SRP!$B$10:$B$14&lt;=E8343)/(SRP!$C$10:$C$14&gt;=E8343),SRP!$D$10:$D$14)*(G8343/100)*(E8343/1000)),0))))),2)</f>
        <v>1.65</v>
      </c>
    </row>
    <row r="8344" spans="1:11" x14ac:dyDescent="0.35">
      <c r="A8344" s="2">
        <v>61270</v>
      </c>
      <c r="B8344" s="76" t="s">
        <v>7272</v>
      </c>
      <c r="C8344" s="76" t="s">
        <v>287</v>
      </c>
      <c r="D8344" s="76" t="s">
        <v>5230</v>
      </c>
      <c r="E8344" s="76">
        <v>473</v>
      </c>
      <c r="F8344" s="76">
        <v>24</v>
      </c>
      <c r="G8344" s="77">
        <v>5</v>
      </c>
      <c r="H8344" s="76" t="s">
        <v>3326</v>
      </c>
      <c r="I8344" s="77">
        <v>3.15</v>
      </c>
      <c r="J8344" s="2">
        <v>1</v>
      </c>
      <c r="K8344" s="119" cm="1">
        <f t="array" ref="K8344">ROUND(IF(C8344="Beer",SUM(LOOKUP(2,1/(SRP!$B$7:$B$9&lt;=E8344)/(SRP!$C$7:$C$9&gt;=E8344),SRP!$D$7:$D$9)*(G8344/100)*(E8344/1000)),IF(C8344="Spirits",SUM(LOOKUP(2,1/(SRP!$B$2:$B$6&lt;=E8344)/(SRP!$C$2:$C$6&gt;=E8344),SRP!$D$2:$D$6)*(G8344/100)*(E8344/1000)),IF(AND(C8344="Wine",D8344="Fortified Wines"),SUM(LOOKUP(2,1/(SRP!$B$20:$B$23&lt;=E8344)/(SRP!$C$20:$C$23&gt;=E8344),SRP!$D$20:$D$23)*(G8344/100)*(E8344/1000)),IF(C8344="Wine",SUM(LOOKUP(2,1/(SRP!$B$15:$B$19&lt;=E8344)/(SRP!$C$15:$C$19&gt;=E8344),SRP!$D$15:$D$19)*(G8344/100)*(E8344/1000)),IF(C8344="Ready to Drink",SUM(LOOKUP(2,1/(SRP!$B$10:$B$14&lt;=E8344)/(SRP!$C$10:$C$14&gt;=E8344),SRP!$D$10:$D$14)*(G8344/100)*(E8344/1000)),0))))),2)</f>
        <v>1.65</v>
      </c>
    </row>
    <row r="8345" spans="1:11" x14ac:dyDescent="0.35">
      <c r="A8345" s="2">
        <v>61288</v>
      </c>
      <c r="B8345" s="76" t="s">
        <v>6807</v>
      </c>
      <c r="C8345" s="76" t="s">
        <v>286</v>
      </c>
      <c r="D8345" s="76" t="s">
        <v>5249</v>
      </c>
      <c r="E8345" s="76">
        <v>750</v>
      </c>
      <c r="F8345" s="76">
        <v>12</v>
      </c>
      <c r="G8345" s="77">
        <v>14</v>
      </c>
      <c r="H8345" s="76" t="s">
        <v>3314</v>
      </c>
      <c r="I8345" s="77">
        <v>13.99</v>
      </c>
      <c r="J8345" s="2">
        <v>1</v>
      </c>
      <c r="K8345" s="119" cm="1">
        <f t="array" ref="K8345">ROUND(IF(C8345="Beer",SUM(LOOKUP(2,1/(SRP!$B$7:$B$9&lt;=E8345)/(SRP!$C$7:$C$9&gt;=E8345),SRP!$D$7:$D$9)*(G8345/100)*(E8345/1000)),IF(C8345="Spirits",SUM(LOOKUP(2,1/(SRP!$B$2:$B$6&lt;=E8345)/(SRP!$C$2:$C$6&gt;=E8345),SRP!$D$2:$D$6)*(G8345/100)*(E8345/1000)),IF(AND(C8345="Wine",D8345="Fortified Wines"),SUM(LOOKUP(2,1/(SRP!$B$20:$B$23&lt;=E8345)/(SRP!$C$20:$C$23&gt;=E8345),SRP!$D$20:$D$23)*(G8345/100)*(E8345/1000)),IF(C8345="Wine",SUM(LOOKUP(2,1/(SRP!$B$15:$B$19&lt;=E8345)/(SRP!$C$15:$C$19&gt;=E8345),SRP!$D$15:$D$19)*(G8345/100)*(E8345/1000)),IF(C8345="Ready to Drink",SUM(LOOKUP(2,1/(SRP!$B$10:$B$14&lt;=E8345)/(SRP!$C$10:$C$14&gt;=E8345),SRP!$D$10:$D$14)*(G8345/100)*(E8345/1000)),0))))),2)</f>
        <v>7.33</v>
      </c>
    </row>
    <row r="8346" spans="1:11" x14ac:dyDescent="0.35">
      <c r="A8346" s="2">
        <v>61332</v>
      </c>
      <c r="B8346" s="76" t="s">
        <v>6808</v>
      </c>
      <c r="C8346" s="76" t="s">
        <v>287</v>
      </c>
      <c r="D8346" s="76" t="s">
        <v>5240</v>
      </c>
      <c r="E8346" s="76">
        <v>473</v>
      </c>
      <c r="F8346" s="76">
        <v>24</v>
      </c>
      <c r="G8346" s="77">
        <v>6.3</v>
      </c>
      <c r="H8346" s="76" t="s">
        <v>3367</v>
      </c>
      <c r="I8346" s="77">
        <v>5</v>
      </c>
      <c r="J8346" s="2">
        <v>1</v>
      </c>
      <c r="K8346" s="119" cm="1">
        <f t="array" ref="K8346">ROUND(IF(C8346="Beer",SUM(LOOKUP(2,1/(SRP!$B$7:$B$9&lt;=E8346)/(SRP!$C$7:$C$9&gt;=E8346),SRP!$D$7:$D$9)*(G8346/100)*(E8346/1000)),IF(C8346="Spirits",SUM(LOOKUP(2,1/(SRP!$B$2:$B$6&lt;=E8346)/(SRP!$C$2:$C$6&gt;=E8346),SRP!$D$2:$D$6)*(G8346/100)*(E8346/1000)),IF(AND(C8346="Wine",D8346="Fortified Wines"),SUM(LOOKUP(2,1/(SRP!$B$20:$B$23&lt;=E8346)/(SRP!$C$20:$C$23&gt;=E8346),SRP!$D$20:$D$23)*(G8346/100)*(E8346/1000)),IF(C8346="Wine",SUM(LOOKUP(2,1/(SRP!$B$15:$B$19&lt;=E8346)/(SRP!$C$15:$C$19&gt;=E8346),SRP!$D$15:$D$19)*(G8346/100)*(E8346/1000)),IF(C8346="Ready to Drink",SUM(LOOKUP(2,1/(SRP!$B$10:$B$14&lt;=E8346)/(SRP!$C$10:$C$14&gt;=E8346),SRP!$D$10:$D$14)*(G8346/100)*(E8346/1000)),0))))),2)</f>
        <v>2.08</v>
      </c>
    </row>
    <row r="8347" spans="1:11" x14ac:dyDescent="0.35">
      <c r="A8347" s="2">
        <v>61332</v>
      </c>
      <c r="B8347" s="76" t="s">
        <v>6808</v>
      </c>
      <c r="C8347" s="76" t="s">
        <v>287</v>
      </c>
      <c r="D8347" s="76" t="s">
        <v>5240</v>
      </c>
      <c r="E8347" s="76">
        <v>473</v>
      </c>
      <c r="F8347" s="76">
        <v>24</v>
      </c>
      <c r="G8347" s="77">
        <v>6.3</v>
      </c>
      <c r="H8347" s="76" t="s">
        <v>3367</v>
      </c>
      <c r="I8347" s="77">
        <v>5</v>
      </c>
      <c r="J8347" s="2">
        <v>1</v>
      </c>
      <c r="K8347" s="119" cm="1">
        <f t="array" ref="K8347">ROUND(IF(C8347="Beer",SUM(LOOKUP(2,1/(SRP!$B$7:$B$9&lt;=E8347)/(SRP!$C$7:$C$9&gt;=E8347),SRP!$D$7:$D$9)*(G8347/100)*(E8347/1000)),IF(C8347="Spirits",SUM(LOOKUP(2,1/(SRP!$B$2:$B$6&lt;=E8347)/(SRP!$C$2:$C$6&gt;=E8347),SRP!$D$2:$D$6)*(G8347/100)*(E8347/1000)),IF(AND(C8347="Wine",D8347="Fortified Wines"),SUM(LOOKUP(2,1/(SRP!$B$20:$B$23&lt;=E8347)/(SRP!$C$20:$C$23&gt;=E8347),SRP!$D$20:$D$23)*(G8347/100)*(E8347/1000)),IF(C8347="Wine",SUM(LOOKUP(2,1/(SRP!$B$15:$B$19&lt;=E8347)/(SRP!$C$15:$C$19&gt;=E8347),SRP!$D$15:$D$19)*(G8347/100)*(E8347/1000)),IF(C8347="Ready to Drink",SUM(LOOKUP(2,1/(SRP!$B$10:$B$14&lt;=E8347)/(SRP!$C$10:$C$14&gt;=E8347),SRP!$D$10:$D$14)*(G8347/100)*(E8347/1000)),0))))),2)</f>
        <v>2.08</v>
      </c>
    </row>
    <row r="8348" spans="1:11" x14ac:dyDescent="0.35">
      <c r="A8348" s="2">
        <v>61338</v>
      </c>
      <c r="B8348" s="76" t="s">
        <v>6809</v>
      </c>
      <c r="C8348" s="76" t="s">
        <v>286</v>
      </c>
      <c r="D8348" s="76" t="s">
        <v>5258</v>
      </c>
      <c r="E8348" s="76">
        <v>750</v>
      </c>
      <c r="F8348" s="76">
        <v>12</v>
      </c>
      <c r="G8348" s="77">
        <v>17</v>
      </c>
      <c r="H8348" s="76" t="s">
        <v>3297</v>
      </c>
      <c r="I8348" s="77">
        <v>22.99</v>
      </c>
      <c r="J8348" s="2">
        <v>1</v>
      </c>
      <c r="K8348" s="119" cm="1">
        <f t="array" ref="K8348">ROUND(IF(C8348="Beer",SUM(LOOKUP(2,1/(SRP!$B$7:$B$9&lt;=E8348)/(SRP!$C$7:$C$9&gt;=E8348),SRP!$D$7:$D$9)*(G8348/100)*(E8348/1000)),IF(C8348="Spirits",SUM(LOOKUP(2,1/(SRP!$B$2:$B$6&lt;=E8348)/(SRP!$C$2:$C$6&gt;=E8348),SRP!$D$2:$D$6)*(G8348/100)*(E8348/1000)),IF(AND(C8348="Wine",D8348="Fortified Wines"),SUM(LOOKUP(2,1/(SRP!$B$20:$B$23&lt;=E8348)/(SRP!$C$20:$C$23&gt;=E8348),SRP!$D$20:$D$23)*(G8348/100)*(E8348/1000)),IF(C8348="Wine",SUM(LOOKUP(2,1/(SRP!$B$15:$B$19&lt;=E8348)/(SRP!$C$15:$C$19&gt;=E8348),SRP!$D$15:$D$19)*(G8348/100)*(E8348/1000)),IF(C8348="Ready to Drink",SUM(LOOKUP(2,1/(SRP!$B$10:$B$14&lt;=E8348)/(SRP!$C$10:$C$14&gt;=E8348),SRP!$D$10:$D$14)*(G8348/100)*(E8348/1000)),0))))),2)</f>
        <v>8.9</v>
      </c>
    </row>
    <row r="8349" spans="1:11" x14ac:dyDescent="0.35">
      <c r="A8349" s="2">
        <v>61351</v>
      </c>
      <c r="B8349" s="76" t="s">
        <v>6810</v>
      </c>
      <c r="C8349" s="76" t="s">
        <v>287</v>
      </c>
      <c r="D8349" s="76" t="s">
        <v>5240</v>
      </c>
      <c r="E8349" s="76">
        <v>473</v>
      </c>
      <c r="F8349" s="76">
        <v>24</v>
      </c>
      <c r="G8349" s="77">
        <v>5.6</v>
      </c>
      <c r="H8349" s="76" t="s">
        <v>4070</v>
      </c>
      <c r="I8349" s="77">
        <v>4.4000000000000004</v>
      </c>
      <c r="J8349" s="2">
        <v>1</v>
      </c>
      <c r="K8349" s="119" cm="1">
        <f t="array" ref="K8349">ROUND(IF(C8349="Beer",SUM(LOOKUP(2,1/(SRP!$B$7:$B$9&lt;=E8349)/(SRP!$C$7:$C$9&gt;=E8349),SRP!$D$7:$D$9)*(G8349/100)*(E8349/1000)),IF(C8349="Spirits",SUM(LOOKUP(2,1/(SRP!$B$2:$B$6&lt;=E8349)/(SRP!$C$2:$C$6&gt;=E8349),SRP!$D$2:$D$6)*(G8349/100)*(E8349/1000)),IF(AND(C8349="Wine",D8349="Fortified Wines"),SUM(LOOKUP(2,1/(SRP!$B$20:$B$23&lt;=E8349)/(SRP!$C$20:$C$23&gt;=E8349),SRP!$D$20:$D$23)*(G8349/100)*(E8349/1000)),IF(C8349="Wine",SUM(LOOKUP(2,1/(SRP!$B$15:$B$19&lt;=E8349)/(SRP!$C$15:$C$19&gt;=E8349),SRP!$D$15:$D$19)*(G8349/100)*(E8349/1000)),IF(C8349="Ready to Drink",SUM(LOOKUP(2,1/(SRP!$B$10:$B$14&lt;=E8349)/(SRP!$C$10:$C$14&gt;=E8349),SRP!$D$10:$D$14)*(G8349/100)*(E8349/1000)),0))))),2)</f>
        <v>1.85</v>
      </c>
    </row>
    <row r="8350" spans="1:11" x14ac:dyDescent="0.35">
      <c r="A8350" s="2">
        <v>61351</v>
      </c>
      <c r="B8350" s="76" t="s">
        <v>6810</v>
      </c>
      <c r="C8350" s="76" t="s">
        <v>287</v>
      </c>
      <c r="D8350" s="76" t="s">
        <v>5240</v>
      </c>
      <c r="E8350" s="76">
        <v>473</v>
      </c>
      <c r="F8350" s="76">
        <v>24</v>
      </c>
      <c r="G8350" s="77">
        <v>5.6</v>
      </c>
      <c r="H8350" s="76" t="s">
        <v>4070</v>
      </c>
      <c r="I8350" s="77">
        <v>4.4000000000000004</v>
      </c>
      <c r="J8350" s="2">
        <v>1</v>
      </c>
      <c r="K8350" s="119" cm="1">
        <f t="array" ref="K8350">ROUND(IF(C8350="Beer",SUM(LOOKUP(2,1/(SRP!$B$7:$B$9&lt;=E8350)/(SRP!$C$7:$C$9&gt;=E8350),SRP!$D$7:$D$9)*(G8350/100)*(E8350/1000)),IF(C8350="Spirits",SUM(LOOKUP(2,1/(SRP!$B$2:$B$6&lt;=E8350)/(SRP!$C$2:$C$6&gt;=E8350),SRP!$D$2:$D$6)*(G8350/100)*(E8350/1000)),IF(AND(C8350="Wine",D8350="Fortified Wines"),SUM(LOOKUP(2,1/(SRP!$B$20:$B$23&lt;=E8350)/(SRP!$C$20:$C$23&gt;=E8350),SRP!$D$20:$D$23)*(G8350/100)*(E8350/1000)),IF(C8350="Wine",SUM(LOOKUP(2,1/(SRP!$B$15:$B$19&lt;=E8350)/(SRP!$C$15:$C$19&gt;=E8350),SRP!$D$15:$D$19)*(G8350/100)*(E8350/1000)),IF(C8350="Ready to Drink",SUM(LOOKUP(2,1/(SRP!$B$10:$B$14&lt;=E8350)/(SRP!$C$10:$C$14&gt;=E8350),SRP!$D$10:$D$14)*(G8350/100)*(E8350/1000)),0))))),2)</f>
        <v>1.85</v>
      </c>
    </row>
    <row r="8351" spans="1:11" x14ac:dyDescent="0.35">
      <c r="A8351" s="2">
        <v>61353</v>
      </c>
      <c r="B8351" s="76" t="s">
        <v>6811</v>
      </c>
      <c r="C8351" s="76" t="s">
        <v>287</v>
      </c>
      <c r="D8351" s="76" t="s">
        <v>5240</v>
      </c>
      <c r="E8351" s="76">
        <v>473</v>
      </c>
      <c r="F8351" s="76">
        <v>24</v>
      </c>
      <c r="G8351" s="77">
        <v>7.6</v>
      </c>
      <c r="H8351" s="76" t="s">
        <v>3380</v>
      </c>
      <c r="I8351" s="77">
        <v>4.75</v>
      </c>
      <c r="J8351" s="2">
        <v>1</v>
      </c>
      <c r="K8351" s="119" cm="1">
        <f t="array" ref="K8351">ROUND(IF(C8351="Beer",SUM(LOOKUP(2,1/(SRP!$B$7:$B$9&lt;=E8351)/(SRP!$C$7:$C$9&gt;=E8351),SRP!$D$7:$D$9)*(G8351/100)*(E8351/1000)),IF(C8351="Spirits",SUM(LOOKUP(2,1/(SRP!$B$2:$B$6&lt;=E8351)/(SRP!$C$2:$C$6&gt;=E8351),SRP!$D$2:$D$6)*(G8351/100)*(E8351/1000)),IF(AND(C8351="Wine",D8351="Fortified Wines"),SUM(LOOKUP(2,1/(SRP!$B$20:$B$23&lt;=E8351)/(SRP!$C$20:$C$23&gt;=E8351),SRP!$D$20:$D$23)*(G8351/100)*(E8351/1000)),IF(C8351="Wine",SUM(LOOKUP(2,1/(SRP!$B$15:$B$19&lt;=E8351)/(SRP!$C$15:$C$19&gt;=E8351),SRP!$D$15:$D$19)*(G8351/100)*(E8351/1000)),IF(C8351="Ready to Drink",SUM(LOOKUP(2,1/(SRP!$B$10:$B$14&lt;=E8351)/(SRP!$C$10:$C$14&gt;=E8351),SRP!$D$10:$D$14)*(G8351/100)*(E8351/1000)),0))))),2)</f>
        <v>2.5099999999999998</v>
      </c>
    </row>
    <row r="8352" spans="1:11" x14ac:dyDescent="0.35">
      <c r="A8352" s="2">
        <v>61353</v>
      </c>
      <c r="B8352" s="76" t="s">
        <v>6811</v>
      </c>
      <c r="C8352" s="76" t="s">
        <v>287</v>
      </c>
      <c r="D8352" s="76" t="s">
        <v>5240</v>
      </c>
      <c r="E8352" s="76">
        <v>473</v>
      </c>
      <c r="F8352" s="76">
        <v>24</v>
      </c>
      <c r="G8352" s="77">
        <v>7.6</v>
      </c>
      <c r="H8352" s="76" t="s">
        <v>3380</v>
      </c>
      <c r="I8352" s="77">
        <v>4.75</v>
      </c>
      <c r="J8352" s="2">
        <v>1</v>
      </c>
      <c r="K8352" s="119" cm="1">
        <f t="array" ref="K8352">ROUND(IF(C8352="Beer",SUM(LOOKUP(2,1/(SRP!$B$7:$B$9&lt;=E8352)/(SRP!$C$7:$C$9&gt;=E8352),SRP!$D$7:$D$9)*(G8352/100)*(E8352/1000)),IF(C8352="Spirits",SUM(LOOKUP(2,1/(SRP!$B$2:$B$6&lt;=E8352)/(SRP!$C$2:$C$6&gt;=E8352),SRP!$D$2:$D$6)*(G8352/100)*(E8352/1000)),IF(AND(C8352="Wine",D8352="Fortified Wines"),SUM(LOOKUP(2,1/(SRP!$B$20:$B$23&lt;=E8352)/(SRP!$C$20:$C$23&gt;=E8352),SRP!$D$20:$D$23)*(G8352/100)*(E8352/1000)),IF(C8352="Wine",SUM(LOOKUP(2,1/(SRP!$B$15:$B$19&lt;=E8352)/(SRP!$C$15:$C$19&gt;=E8352),SRP!$D$15:$D$19)*(G8352/100)*(E8352/1000)),IF(C8352="Ready to Drink",SUM(LOOKUP(2,1/(SRP!$B$10:$B$14&lt;=E8352)/(SRP!$C$10:$C$14&gt;=E8352),SRP!$D$10:$D$14)*(G8352/100)*(E8352/1000)),0))))),2)</f>
        <v>2.5099999999999998</v>
      </c>
    </row>
    <row r="8353" spans="1:11" x14ac:dyDescent="0.35">
      <c r="A8353" s="2">
        <v>61354</v>
      </c>
      <c r="B8353" s="76" t="s">
        <v>6812</v>
      </c>
      <c r="C8353" s="76" t="s">
        <v>287</v>
      </c>
      <c r="D8353" s="76" t="s">
        <v>5271</v>
      </c>
      <c r="E8353" s="76">
        <v>473</v>
      </c>
      <c r="F8353" s="76">
        <v>24</v>
      </c>
      <c r="G8353" s="77">
        <v>2.5</v>
      </c>
      <c r="H8353" s="76" t="s">
        <v>3326</v>
      </c>
      <c r="I8353" s="77">
        <v>3.69</v>
      </c>
      <c r="J8353" s="2">
        <v>1</v>
      </c>
      <c r="K8353" s="119" cm="1">
        <f t="array" ref="K8353">ROUND(IF(C8353="Beer",SUM(LOOKUP(2,1/(SRP!$B$7:$B$9&lt;=E8353)/(SRP!$C$7:$C$9&gt;=E8353),SRP!$D$7:$D$9)*(G8353/100)*(E8353/1000)),IF(C8353="Spirits",SUM(LOOKUP(2,1/(SRP!$B$2:$B$6&lt;=E8353)/(SRP!$C$2:$C$6&gt;=E8353),SRP!$D$2:$D$6)*(G8353/100)*(E8353/1000)),IF(AND(C8353="Wine",D8353="Fortified Wines"),SUM(LOOKUP(2,1/(SRP!$B$20:$B$23&lt;=E8353)/(SRP!$C$20:$C$23&gt;=E8353),SRP!$D$20:$D$23)*(G8353/100)*(E8353/1000)),IF(C8353="Wine",SUM(LOOKUP(2,1/(SRP!$B$15:$B$19&lt;=E8353)/(SRP!$C$15:$C$19&gt;=E8353),SRP!$D$15:$D$19)*(G8353/100)*(E8353/1000)),IF(C8353="Ready to Drink",SUM(LOOKUP(2,1/(SRP!$B$10:$B$14&lt;=E8353)/(SRP!$C$10:$C$14&gt;=E8353),SRP!$D$10:$D$14)*(G8353/100)*(E8353/1000)),0))))),2)</f>
        <v>0.83</v>
      </c>
    </row>
    <row r="8354" spans="1:11" x14ac:dyDescent="0.35">
      <c r="A8354" s="2">
        <v>61354</v>
      </c>
      <c r="B8354" s="76" t="s">
        <v>6812</v>
      </c>
      <c r="C8354" s="76" t="s">
        <v>287</v>
      </c>
      <c r="D8354" s="76" t="s">
        <v>5271</v>
      </c>
      <c r="E8354" s="76">
        <v>473</v>
      </c>
      <c r="F8354" s="76">
        <v>24</v>
      </c>
      <c r="G8354" s="77">
        <v>2.5</v>
      </c>
      <c r="H8354" s="76" t="s">
        <v>3326</v>
      </c>
      <c r="I8354" s="77">
        <v>3.69</v>
      </c>
      <c r="J8354" s="2">
        <v>1</v>
      </c>
      <c r="K8354" s="119" cm="1">
        <f t="array" ref="K8354">ROUND(IF(C8354="Beer",SUM(LOOKUP(2,1/(SRP!$B$7:$B$9&lt;=E8354)/(SRP!$C$7:$C$9&gt;=E8354),SRP!$D$7:$D$9)*(G8354/100)*(E8354/1000)),IF(C8354="Spirits",SUM(LOOKUP(2,1/(SRP!$B$2:$B$6&lt;=E8354)/(SRP!$C$2:$C$6&gt;=E8354),SRP!$D$2:$D$6)*(G8354/100)*(E8354/1000)),IF(AND(C8354="Wine",D8354="Fortified Wines"),SUM(LOOKUP(2,1/(SRP!$B$20:$B$23&lt;=E8354)/(SRP!$C$20:$C$23&gt;=E8354),SRP!$D$20:$D$23)*(G8354/100)*(E8354/1000)),IF(C8354="Wine",SUM(LOOKUP(2,1/(SRP!$B$15:$B$19&lt;=E8354)/(SRP!$C$15:$C$19&gt;=E8354),SRP!$D$15:$D$19)*(G8354/100)*(E8354/1000)),IF(C8354="Ready to Drink",SUM(LOOKUP(2,1/(SRP!$B$10:$B$14&lt;=E8354)/(SRP!$C$10:$C$14&gt;=E8354),SRP!$D$10:$D$14)*(G8354/100)*(E8354/1000)),0))))),2)</f>
        <v>0.83</v>
      </c>
    </row>
    <row r="8355" spans="1:11" x14ac:dyDescent="0.35">
      <c r="A8355" s="2">
        <v>61374</v>
      </c>
      <c r="B8355" s="76" t="s">
        <v>1593</v>
      </c>
      <c r="C8355" s="76" t="s">
        <v>285</v>
      </c>
      <c r="D8355" s="76" t="s">
        <v>6944</v>
      </c>
      <c r="E8355" s="76">
        <v>750</v>
      </c>
      <c r="F8355" s="76">
        <v>12</v>
      </c>
      <c r="G8355" s="77">
        <v>40</v>
      </c>
      <c r="H8355" s="76" t="s">
        <v>3289</v>
      </c>
      <c r="I8355" s="77">
        <v>40.99</v>
      </c>
      <c r="J8355" s="2">
        <v>1</v>
      </c>
      <c r="K8355" s="119" cm="1">
        <f t="array" ref="K8355">ROUND(IF(C8355="Beer",SUM(LOOKUP(2,1/(SRP!$B$7:$B$9&lt;=E8355)/(SRP!$C$7:$C$9&gt;=E8355),SRP!$D$7:$D$9)*(G8355/100)*(E8355/1000)),IF(C8355="Spirits",SUM(LOOKUP(2,1/(SRP!$B$2:$B$6&lt;=E8355)/(SRP!$C$2:$C$6&gt;=E8355),SRP!$D$2:$D$6)*(G8355/100)*(E8355/1000)),IF(AND(C8355="Wine",D8355="Fortified Wines"),SUM(LOOKUP(2,1/(SRP!$B$20:$B$23&lt;=E8355)/(SRP!$C$20:$C$23&gt;=E8355),SRP!$D$20:$D$23)*(G8355/100)*(E8355/1000)),IF(C8355="Wine",SUM(LOOKUP(2,1/(SRP!$B$15:$B$19&lt;=E8355)/(SRP!$C$15:$C$19&gt;=E8355),SRP!$D$15:$D$19)*(G8355/100)*(E8355/1000)),IF(C8355="Ready to Drink",SUM(LOOKUP(2,1/(SRP!$B$10:$B$14&lt;=E8355)/(SRP!$C$10:$C$14&gt;=E8355),SRP!$D$10:$D$14)*(G8355/100)*(E8355/1000)),0))))),2)</f>
        <v>20.94</v>
      </c>
    </row>
    <row r="8356" spans="1:11" x14ac:dyDescent="0.35">
      <c r="A8356" s="2">
        <v>61396</v>
      </c>
      <c r="B8356" s="76" t="s">
        <v>6813</v>
      </c>
      <c r="C8356" s="76" t="s">
        <v>286</v>
      </c>
      <c r="D8356" s="76" t="s">
        <v>5236</v>
      </c>
      <c r="E8356" s="76">
        <v>750</v>
      </c>
      <c r="F8356" s="76">
        <v>12</v>
      </c>
      <c r="G8356" s="77">
        <v>14</v>
      </c>
      <c r="H8356" s="76" t="s">
        <v>3326</v>
      </c>
      <c r="I8356" s="77">
        <v>20.99</v>
      </c>
      <c r="J8356" s="2">
        <v>1</v>
      </c>
      <c r="K8356" s="119" cm="1">
        <f t="array" ref="K8356">ROUND(IF(C8356="Beer",SUM(LOOKUP(2,1/(SRP!$B$7:$B$9&lt;=E8356)/(SRP!$C$7:$C$9&gt;=E8356),SRP!$D$7:$D$9)*(G8356/100)*(E8356/1000)),IF(C8356="Spirits",SUM(LOOKUP(2,1/(SRP!$B$2:$B$6&lt;=E8356)/(SRP!$C$2:$C$6&gt;=E8356),SRP!$D$2:$D$6)*(G8356/100)*(E8356/1000)),IF(AND(C8356="Wine",D8356="Fortified Wines"),SUM(LOOKUP(2,1/(SRP!$B$20:$B$23&lt;=E8356)/(SRP!$C$20:$C$23&gt;=E8356),SRP!$D$20:$D$23)*(G8356/100)*(E8356/1000)),IF(C8356="Wine",SUM(LOOKUP(2,1/(SRP!$B$15:$B$19&lt;=E8356)/(SRP!$C$15:$C$19&gt;=E8356),SRP!$D$15:$D$19)*(G8356/100)*(E8356/1000)),IF(C8356="Ready to Drink",SUM(LOOKUP(2,1/(SRP!$B$10:$B$14&lt;=E8356)/(SRP!$C$10:$C$14&gt;=E8356),SRP!$D$10:$D$14)*(G8356/100)*(E8356/1000)),0))))),2)</f>
        <v>7.33</v>
      </c>
    </row>
    <row r="8357" spans="1:11" x14ac:dyDescent="0.35">
      <c r="A8357" s="2">
        <v>61408</v>
      </c>
      <c r="B8357" s="76" t="s">
        <v>405</v>
      </c>
      <c r="C8357" s="76" t="s">
        <v>285</v>
      </c>
      <c r="D8357" s="76" t="s">
        <v>5256</v>
      </c>
      <c r="E8357" s="76">
        <v>375</v>
      </c>
      <c r="F8357" s="76">
        <v>12</v>
      </c>
      <c r="G8357" s="77">
        <v>35</v>
      </c>
      <c r="H8357" s="76" t="s">
        <v>3284</v>
      </c>
      <c r="I8357" s="77">
        <v>18.989999999999998</v>
      </c>
      <c r="J8357" s="2">
        <v>1</v>
      </c>
      <c r="K8357" s="119" cm="1">
        <f t="array" ref="K8357">ROUND(IF(C8357="Beer",SUM(LOOKUP(2,1/(SRP!$B$7:$B$9&lt;=E8357)/(SRP!$C$7:$C$9&gt;=E8357),SRP!$D$7:$D$9)*(G8357/100)*(E8357/1000)),IF(C8357="Spirits",SUM(LOOKUP(2,1/(SRP!$B$2:$B$6&lt;=E8357)/(SRP!$C$2:$C$6&gt;=E8357),SRP!$D$2:$D$6)*(G8357/100)*(E8357/1000)),IF(AND(C8357="Wine",D8357="Fortified Wines"),SUM(LOOKUP(2,1/(SRP!$B$20:$B$23&lt;=E8357)/(SRP!$C$20:$C$23&gt;=E8357),SRP!$D$20:$D$23)*(G8357/100)*(E8357/1000)),IF(C8357="Wine",SUM(LOOKUP(2,1/(SRP!$B$15:$B$19&lt;=E8357)/(SRP!$C$15:$C$19&gt;=E8357),SRP!$D$15:$D$19)*(G8357/100)*(E8357/1000)),IF(C8357="Ready to Drink",SUM(LOOKUP(2,1/(SRP!$B$10:$B$14&lt;=E8357)/(SRP!$C$10:$C$14&gt;=E8357),SRP!$D$10:$D$14)*(G8357/100)*(E8357/1000)),0))))),2)</f>
        <v>10.4</v>
      </c>
    </row>
    <row r="8358" spans="1:11" x14ac:dyDescent="0.35">
      <c r="A8358" s="2">
        <v>61411</v>
      </c>
      <c r="B8358" s="76" t="s">
        <v>6375</v>
      </c>
      <c r="C8358" s="76" t="s">
        <v>286</v>
      </c>
      <c r="D8358" s="76" t="s">
        <v>5269</v>
      </c>
      <c r="E8358" s="76">
        <v>375</v>
      </c>
      <c r="F8358" s="76">
        <v>12</v>
      </c>
      <c r="G8358" s="77">
        <v>13.5</v>
      </c>
      <c r="H8358" s="76" t="s">
        <v>6283</v>
      </c>
      <c r="I8358" s="77">
        <v>13.99</v>
      </c>
      <c r="J8358" s="2">
        <v>1</v>
      </c>
      <c r="K8358" s="119" cm="1">
        <f t="array" ref="K8358">ROUND(IF(C8358="Beer",SUM(LOOKUP(2,1/(SRP!$B$7:$B$9&lt;=E8358)/(SRP!$C$7:$C$9&gt;=E8358),SRP!$D$7:$D$9)*(G8358/100)*(E8358/1000)),IF(C8358="Spirits",SUM(LOOKUP(2,1/(SRP!$B$2:$B$6&lt;=E8358)/(SRP!$C$2:$C$6&gt;=E8358),SRP!$D$2:$D$6)*(G8358/100)*(E8358/1000)),IF(AND(C8358="Wine",D8358="Fortified Wines"),SUM(LOOKUP(2,1/(SRP!$B$20:$B$23&lt;=E8358)/(SRP!$C$20:$C$23&gt;=E8358),SRP!$D$20:$D$23)*(G8358/100)*(E8358/1000)),IF(C8358="Wine",SUM(LOOKUP(2,1/(SRP!$B$15:$B$19&lt;=E8358)/(SRP!$C$15:$C$19&gt;=E8358),SRP!$D$15:$D$19)*(G8358/100)*(E8358/1000)),IF(C8358="Ready to Drink",SUM(LOOKUP(2,1/(SRP!$B$10:$B$14&lt;=E8358)/(SRP!$C$10:$C$14&gt;=E8358),SRP!$D$10:$D$14)*(G8358/100)*(E8358/1000)),0))))),2)</f>
        <v>3.75</v>
      </c>
    </row>
    <row r="8359" spans="1:11" x14ac:dyDescent="0.35">
      <c r="A8359" s="2">
        <v>61424</v>
      </c>
      <c r="B8359" s="76" t="s">
        <v>6814</v>
      </c>
      <c r="C8359" s="76" t="s">
        <v>287</v>
      </c>
      <c r="D8359" s="76" t="s">
        <v>5240</v>
      </c>
      <c r="E8359" s="76">
        <v>473</v>
      </c>
      <c r="F8359" s="76">
        <v>24</v>
      </c>
      <c r="G8359" s="77">
        <v>6</v>
      </c>
      <c r="H8359" s="76" t="s">
        <v>5562</v>
      </c>
      <c r="I8359" s="77">
        <v>4.5999999999999996</v>
      </c>
      <c r="J8359" s="2">
        <v>1</v>
      </c>
      <c r="K8359" s="119" cm="1">
        <f t="array" ref="K8359">ROUND(IF(C8359="Beer",SUM(LOOKUP(2,1/(SRP!$B$7:$B$9&lt;=E8359)/(SRP!$C$7:$C$9&gt;=E8359),SRP!$D$7:$D$9)*(G8359/100)*(E8359/1000)),IF(C8359="Spirits",SUM(LOOKUP(2,1/(SRP!$B$2:$B$6&lt;=E8359)/(SRP!$C$2:$C$6&gt;=E8359),SRP!$D$2:$D$6)*(G8359/100)*(E8359/1000)),IF(AND(C8359="Wine",D8359="Fortified Wines"),SUM(LOOKUP(2,1/(SRP!$B$20:$B$23&lt;=E8359)/(SRP!$C$20:$C$23&gt;=E8359),SRP!$D$20:$D$23)*(G8359/100)*(E8359/1000)),IF(C8359="Wine",SUM(LOOKUP(2,1/(SRP!$B$15:$B$19&lt;=E8359)/(SRP!$C$15:$C$19&gt;=E8359),SRP!$D$15:$D$19)*(G8359/100)*(E8359/1000)),IF(C8359="Ready to Drink",SUM(LOOKUP(2,1/(SRP!$B$10:$B$14&lt;=E8359)/(SRP!$C$10:$C$14&gt;=E8359),SRP!$D$10:$D$14)*(G8359/100)*(E8359/1000)),0))))),2)</f>
        <v>1.98</v>
      </c>
    </row>
    <row r="8360" spans="1:11" x14ac:dyDescent="0.35">
      <c r="A8360" s="2">
        <v>61424</v>
      </c>
      <c r="B8360" s="76" t="s">
        <v>6814</v>
      </c>
      <c r="C8360" s="76" t="s">
        <v>287</v>
      </c>
      <c r="D8360" s="76" t="s">
        <v>5240</v>
      </c>
      <c r="E8360" s="76">
        <v>473</v>
      </c>
      <c r="F8360" s="76">
        <v>24</v>
      </c>
      <c r="G8360" s="77">
        <v>6</v>
      </c>
      <c r="H8360" s="76" t="s">
        <v>5562</v>
      </c>
      <c r="I8360" s="77">
        <v>4.5999999999999996</v>
      </c>
      <c r="J8360" s="2">
        <v>1</v>
      </c>
      <c r="K8360" s="119" cm="1">
        <f t="array" ref="K8360">ROUND(IF(C8360="Beer",SUM(LOOKUP(2,1/(SRP!$B$7:$B$9&lt;=E8360)/(SRP!$C$7:$C$9&gt;=E8360),SRP!$D$7:$D$9)*(G8360/100)*(E8360/1000)),IF(C8360="Spirits",SUM(LOOKUP(2,1/(SRP!$B$2:$B$6&lt;=E8360)/(SRP!$C$2:$C$6&gt;=E8360),SRP!$D$2:$D$6)*(G8360/100)*(E8360/1000)),IF(AND(C8360="Wine",D8360="Fortified Wines"),SUM(LOOKUP(2,1/(SRP!$B$20:$B$23&lt;=E8360)/(SRP!$C$20:$C$23&gt;=E8360),SRP!$D$20:$D$23)*(G8360/100)*(E8360/1000)),IF(C8360="Wine",SUM(LOOKUP(2,1/(SRP!$B$15:$B$19&lt;=E8360)/(SRP!$C$15:$C$19&gt;=E8360),SRP!$D$15:$D$19)*(G8360/100)*(E8360/1000)),IF(C8360="Ready to Drink",SUM(LOOKUP(2,1/(SRP!$B$10:$B$14&lt;=E8360)/(SRP!$C$10:$C$14&gt;=E8360),SRP!$D$10:$D$14)*(G8360/100)*(E8360/1000)),0))))),2)</f>
        <v>1.98</v>
      </c>
    </row>
    <row r="8361" spans="1:11" x14ac:dyDescent="0.35">
      <c r="A8361" s="2">
        <v>61428</v>
      </c>
      <c r="B8361" s="76" t="s">
        <v>6815</v>
      </c>
      <c r="C8361" s="76" t="s">
        <v>287</v>
      </c>
      <c r="D8361" s="76" t="s">
        <v>5240</v>
      </c>
      <c r="E8361" s="76">
        <v>473</v>
      </c>
      <c r="F8361" s="76">
        <v>24</v>
      </c>
      <c r="G8361" s="77">
        <v>9</v>
      </c>
      <c r="H8361" s="76" t="s">
        <v>5562</v>
      </c>
      <c r="I8361" s="77">
        <v>4.7</v>
      </c>
      <c r="J8361" s="2">
        <v>1</v>
      </c>
      <c r="K8361" s="119" cm="1">
        <f t="array" ref="K8361">ROUND(IF(C8361="Beer",SUM(LOOKUP(2,1/(SRP!$B$7:$B$9&lt;=E8361)/(SRP!$C$7:$C$9&gt;=E8361),SRP!$D$7:$D$9)*(G8361/100)*(E8361/1000)),IF(C8361="Spirits",SUM(LOOKUP(2,1/(SRP!$B$2:$B$6&lt;=E8361)/(SRP!$C$2:$C$6&gt;=E8361),SRP!$D$2:$D$6)*(G8361/100)*(E8361/1000)),IF(AND(C8361="Wine",D8361="Fortified Wines"),SUM(LOOKUP(2,1/(SRP!$B$20:$B$23&lt;=E8361)/(SRP!$C$20:$C$23&gt;=E8361),SRP!$D$20:$D$23)*(G8361/100)*(E8361/1000)),IF(C8361="Wine",SUM(LOOKUP(2,1/(SRP!$B$15:$B$19&lt;=E8361)/(SRP!$C$15:$C$19&gt;=E8361),SRP!$D$15:$D$19)*(G8361/100)*(E8361/1000)),IF(C8361="Ready to Drink",SUM(LOOKUP(2,1/(SRP!$B$10:$B$14&lt;=E8361)/(SRP!$C$10:$C$14&gt;=E8361),SRP!$D$10:$D$14)*(G8361/100)*(E8361/1000)),0))))),2)</f>
        <v>2.97</v>
      </c>
    </row>
    <row r="8362" spans="1:11" x14ac:dyDescent="0.35">
      <c r="A8362" s="2">
        <v>61428</v>
      </c>
      <c r="B8362" s="76" t="s">
        <v>6815</v>
      </c>
      <c r="C8362" s="76" t="s">
        <v>287</v>
      </c>
      <c r="D8362" s="76" t="s">
        <v>5240</v>
      </c>
      <c r="E8362" s="76">
        <v>473</v>
      </c>
      <c r="F8362" s="76">
        <v>24</v>
      </c>
      <c r="G8362" s="77">
        <v>9</v>
      </c>
      <c r="H8362" s="76" t="s">
        <v>5562</v>
      </c>
      <c r="I8362" s="77">
        <v>4.7</v>
      </c>
      <c r="J8362" s="2">
        <v>1</v>
      </c>
      <c r="K8362" s="119" cm="1">
        <f t="array" ref="K8362">ROUND(IF(C8362="Beer",SUM(LOOKUP(2,1/(SRP!$B$7:$B$9&lt;=E8362)/(SRP!$C$7:$C$9&gt;=E8362),SRP!$D$7:$D$9)*(G8362/100)*(E8362/1000)),IF(C8362="Spirits",SUM(LOOKUP(2,1/(SRP!$B$2:$B$6&lt;=E8362)/(SRP!$C$2:$C$6&gt;=E8362),SRP!$D$2:$D$6)*(G8362/100)*(E8362/1000)),IF(AND(C8362="Wine",D8362="Fortified Wines"),SUM(LOOKUP(2,1/(SRP!$B$20:$B$23&lt;=E8362)/(SRP!$C$20:$C$23&gt;=E8362),SRP!$D$20:$D$23)*(G8362/100)*(E8362/1000)),IF(C8362="Wine",SUM(LOOKUP(2,1/(SRP!$B$15:$B$19&lt;=E8362)/(SRP!$C$15:$C$19&gt;=E8362),SRP!$D$15:$D$19)*(G8362/100)*(E8362/1000)),IF(C8362="Ready to Drink",SUM(LOOKUP(2,1/(SRP!$B$10:$B$14&lt;=E8362)/(SRP!$C$10:$C$14&gt;=E8362),SRP!$D$10:$D$14)*(G8362/100)*(E8362/1000)),0))))),2)</f>
        <v>2.97</v>
      </c>
    </row>
    <row r="8363" spans="1:11" x14ac:dyDescent="0.35">
      <c r="A8363" s="2">
        <v>61430</v>
      </c>
      <c r="B8363" s="76" t="s">
        <v>6816</v>
      </c>
      <c r="C8363" s="76" t="s">
        <v>287</v>
      </c>
      <c r="D8363" s="76" t="s">
        <v>5230</v>
      </c>
      <c r="E8363" s="76">
        <v>355</v>
      </c>
      <c r="F8363" s="76">
        <v>24</v>
      </c>
      <c r="G8363" s="77">
        <v>4</v>
      </c>
      <c r="H8363" s="76" t="s">
        <v>3391</v>
      </c>
      <c r="I8363" s="77">
        <v>2.08</v>
      </c>
      <c r="J8363" s="2">
        <v>1</v>
      </c>
      <c r="K8363" s="119" cm="1">
        <f t="array" ref="K8363">ROUND(IF(C8363="Beer",SUM(LOOKUP(2,1/(SRP!$B$7:$B$9&lt;=E8363)/(SRP!$C$7:$C$9&gt;=E8363),SRP!$D$7:$D$9)*(G8363/100)*(E8363/1000)),IF(C8363="Spirits",SUM(LOOKUP(2,1/(SRP!$B$2:$B$6&lt;=E8363)/(SRP!$C$2:$C$6&gt;=E8363),SRP!$D$2:$D$6)*(G8363/100)*(E8363/1000)),IF(AND(C8363="Wine",D8363="Fortified Wines"),SUM(LOOKUP(2,1/(SRP!$B$20:$B$23&lt;=E8363)/(SRP!$C$20:$C$23&gt;=E8363),SRP!$D$20:$D$23)*(G8363/100)*(E8363/1000)),IF(C8363="Wine",SUM(LOOKUP(2,1/(SRP!$B$15:$B$19&lt;=E8363)/(SRP!$C$15:$C$19&gt;=E8363),SRP!$D$15:$D$19)*(G8363/100)*(E8363/1000)),IF(C8363="Ready to Drink",SUM(LOOKUP(2,1/(SRP!$B$10:$B$14&lt;=E8363)/(SRP!$C$10:$C$14&gt;=E8363),SRP!$D$10:$D$14)*(G8363/100)*(E8363/1000)),0))))),2)</f>
        <v>0.99</v>
      </c>
    </row>
    <row r="8364" spans="1:11" x14ac:dyDescent="0.35">
      <c r="A8364" s="2">
        <v>61430</v>
      </c>
      <c r="B8364" s="76" t="s">
        <v>6816</v>
      </c>
      <c r="C8364" s="76" t="s">
        <v>287</v>
      </c>
      <c r="D8364" s="76" t="s">
        <v>5230</v>
      </c>
      <c r="E8364" s="76">
        <v>355</v>
      </c>
      <c r="F8364" s="76">
        <v>24</v>
      </c>
      <c r="G8364" s="77">
        <v>4</v>
      </c>
      <c r="H8364" s="76" t="s">
        <v>3391</v>
      </c>
      <c r="I8364" s="77">
        <v>2.08</v>
      </c>
      <c r="J8364" s="2">
        <v>1</v>
      </c>
      <c r="K8364" s="119" cm="1">
        <f t="array" ref="K8364">ROUND(IF(C8364="Beer",SUM(LOOKUP(2,1/(SRP!$B$7:$B$9&lt;=E8364)/(SRP!$C$7:$C$9&gt;=E8364),SRP!$D$7:$D$9)*(G8364/100)*(E8364/1000)),IF(C8364="Spirits",SUM(LOOKUP(2,1/(SRP!$B$2:$B$6&lt;=E8364)/(SRP!$C$2:$C$6&gt;=E8364),SRP!$D$2:$D$6)*(G8364/100)*(E8364/1000)),IF(AND(C8364="Wine",D8364="Fortified Wines"),SUM(LOOKUP(2,1/(SRP!$B$20:$B$23&lt;=E8364)/(SRP!$C$20:$C$23&gt;=E8364),SRP!$D$20:$D$23)*(G8364/100)*(E8364/1000)),IF(C8364="Wine",SUM(LOOKUP(2,1/(SRP!$B$15:$B$19&lt;=E8364)/(SRP!$C$15:$C$19&gt;=E8364),SRP!$D$15:$D$19)*(G8364/100)*(E8364/1000)),IF(C8364="Ready to Drink",SUM(LOOKUP(2,1/(SRP!$B$10:$B$14&lt;=E8364)/(SRP!$C$10:$C$14&gt;=E8364),SRP!$D$10:$D$14)*(G8364/100)*(E8364/1000)),0))))),2)</f>
        <v>0.99</v>
      </c>
    </row>
    <row r="8365" spans="1:11" x14ac:dyDescent="0.35">
      <c r="A8365" s="2">
        <v>61431</v>
      </c>
      <c r="B8365" s="76" t="s">
        <v>6817</v>
      </c>
      <c r="C8365" s="76" t="s">
        <v>287</v>
      </c>
      <c r="D8365" s="76" t="s">
        <v>5266</v>
      </c>
      <c r="E8365" s="76">
        <v>473</v>
      </c>
      <c r="F8365" s="76">
        <v>24</v>
      </c>
      <c r="G8365" s="77">
        <v>4.8</v>
      </c>
      <c r="H8365" s="76" t="s">
        <v>5562</v>
      </c>
      <c r="I8365" s="77">
        <v>4.5999999999999996</v>
      </c>
      <c r="J8365" s="2">
        <v>1</v>
      </c>
      <c r="K8365" s="119" cm="1">
        <f t="array" ref="K8365">ROUND(IF(C8365="Beer",SUM(LOOKUP(2,1/(SRP!$B$7:$B$9&lt;=E8365)/(SRP!$C$7:$C$9&gt;=E8365),SRP!$D$7:$D$9)*(G8365/100)*(E8365/1000)),IF(C8365="Spirits",SUM(LOOKUP(2,1/(SRP!$B$2:$B$6&lt;=E8365)/(SRP!$C$2:$C$6&gt;=E8365),SRP!$D$2:$D$6)*(G8365/100)*(E8365/1000)),IF(AND(C8365="Wine",D8365="Fortified Wines"),SUM(LOOKUP(2,1/(SRP!$B$20:$B$23&lt;=E8365)/(SRP!$C$20:$C$23&gt;=E8365),SRP!$D$20:$D$23)*(G8365/100)*(E8365/1000)),IF(C8365="Wine",SUM(LOOKUP(2,1/(SRP!$B$15:$B$19&lt;=E8365)/(SRP!$C$15:$C$19&gt;=E8365),SRP!$D$15:$D$19)*(G8365/100)*(E8365/1000)),IF(C8365="Ready to Drink",SUM(LOOKUP(2,1/(SRP!$B$10:$B$14&lt;=E8365)/(SRP!$C$10:$C$14&gt;=E8365),SRP!$D$10:$D$14)*(G8365/100)*(E8365/1000)),0))))),2)</f>
        <v>1.58</v>
      </c>
    </row>
    <row r="8366" spans="1:11" x14ac:dyDescent="0.35">
      <c r="A8366" s="2">
        <v>61431</v>
      </c>
      <c r="B8366" s="76" t="s">
        <v>6817</v>
      </c>
      <c r="C8366" s="76" t="s">
        <v>287</v>
      </c>
      <c r="D8366" s="76" t="s">
        <v>5266</v>
      </c>
      <c r="E8366" s="76">
        <v>473</v>
      </c>
      <c r="F8366" s="76">
        <v>24</v>
      </c>
      <c r="G8366" s="77">
        <v>4.8</v>
      </c>
      <c r="H8366" s="76" t="s">
        <v>5562</v>
      </c>
      <c r="I8366" s="77">
        <v>4.5999999999999996</v>
      </c>
      <c r="J8366" s="2">
        <v>1</v>
      </c>
      <c r="K8366" s="119" cm="1">
        <f t="array" ref="K8366">ROUND(IF(C8366="Beer",SUM(LOOKUP(2,1/(SRP!$B$7:$B$9&lt;=E8366)/(SRP!$C$7:$C$9&gt;=E8366),SRP!$D$7:$D$9)*(G8366/100)*(E8366/1000)),IF(C8366="Spirits",SUM(LOOKUP(2,1/(SRP!$B$2:$B$6&lt;=E8366)/(SRP!$C$2:$C$6&gt;=E8366),SRP!$D$2:$D$6)*(G8366/100)*(E8366/1000)),IF(AND(C8366="Wine",D8366="Fortified Wines"),SUM(LOOKUP(2,1/(SRP!$B$20:$B$23&lt;=E8366)/(SRP!$C$20:$C$23&gt;=E8366),SRP!$D$20:$D$23)*(G8366/100)*(E8366/1000)),IF(C8366="Wine",SUM(LOOKUP(2,1/(SRP!$B$15:$B$19&lt;=E8366)/(SRP!$C$15:$C$19&gt;=E8366),SRP!$D$15:$D$19)*(G8366/100)*(E8366/1000)),IF(C8366="Ready to Drink",SUM(LOOKUP(2,1/(SRP!$B$10:$B$14&lt;=E8366)/(SRP!$C$10:$C$14&gt;=E8366),SRP!$D$10:$D$14)*(G8366/100)*(E8366/1000)),0))))),2)</f>
        <v>1.58</v>
      </c>
    </row>
    <row r="8367" spans="1:11" x14ac:dyDescent="0.35">
      <c r="A8367" s="2">
        <v>61433</v>
      </c>
      <c r="B8367" s="76" t="s">
        <v>6818</v>
      </c>
      <c r="C8367" s="76" t="s">
        <v>286</v>
      </c>
      <c r="D8367" s="76" t="s">
        <v>5261</v>
      </c>
      <c r="E8367" s="76">
        <v>750</v>
      </c>
      <c r="F8367" s="76">
        <v>12</v>
      </c>
      <c r="G8367" s="77">
        <v>12.5</v>
      </c>
      <c r="H8367" s="76" t="s">
        <v>3303</v>
      </c>
      <c r="I8367" s="77">
        <v>22.99</v>
      </c>
      <c r="J8367" s="2">
        <v>1</v>
      </c>
      <c r="K8367" s="119" cm="1">
        <f t="array" ref="K8367">ROUND(IF(C8367="Beer",SUM(LOOKUP(2,1/(SRP!$B$7:$B$9&lt;=E8367)/(SRP!$C$7:$C$9&gt;=E8367),SRP!$D$7:$D$9)*(G8367/100)*(E8367/1000)),IF(C8367="Spirits",SUM(LOOKUP(2,1/(SRP!$B$2:$B$6&lt;=E8367)/(SRP!$C$2:$C$6&gt;=E8367),SRP!$D$2:$D$6)*(G8367/100)*(E8367/1000)),IF(AND(C8367="Wine",D8367="Fortified Wines"),SUM(LOOKUP(2,1/(SRP!$B$20:$B$23&lt;=E8367)/(SRP!$C$20:$C$23&gt;=E8367),SRP!$D$20:$D$23)*(G8367/100)*(E8367/1000)),IF(C8367="Wine",SUM(LOOKUP(2,1/(SRP!$B$15:$B$19&lt;=E8367)/(SRP!$C$15:$C$19&gt;=E8367),SRP!$D$15:$D$19)*(G8367/100)*(E8367/1000)),IF(C8367="Ready to Drink",SUM(LOOKUP(2,1/(SRP!$B$10:$B$14&lt;=E8367)/(SRP!$C$10:$C$14&gt;=E8367),SRP!$D$10:$D$14)*(G8367/100)*(E8367/1000)),0))))),2)</f>
        <v>6.54</v>
      </c>
    </row>
    <row r="8368" spans="1:11" x14ac:dyDescent="0.35">
      <c r="A8368" s="2">
        <v>61438</v>
      </c>
      <c r="B8368" s="76" t="s">
        <v>1739</v>
      </c>
      <c r="C8368" s="76" t="s">
        <v>286</v>
      </c>
      <c r="D8368" s="76" t="s">
        <v>5244</v>
      </c>
      <c r="E8368" s="76">
        <v>375</v>
      </c>
      <c r="F8368" s="76">
        <v>12</v>
      </c>
      <c r="G8368" s="77">
        <v>13</v>
      </c>
      <c r="H8368" s="76" t="s">
        <v>3279</v>
      </c>
      <c r="I8368" s="77">
        <v>12.99</v>
      </c>
      <c r="J8368" s="2">
        <v>1</v>
      </c>
      <c r="K8368" s="119" cm="1">
        <f t="array" ref="K8368">ROUND(IF(C8368="Beer",SUM(LOOKUP(2,1/(SRP!$B$7:$B$9&lt;=E8368)/(SRP!$C$7:$C$9&gt;=E8368),SRP!$D$7:$D$9)*(G8368/100)*(E8368/1000)),IF(C8368="Spirits",SUM(LOOKUP(2,1/(SRP!$B$2:$B$6&lt;=E8368)/(SRP!$C$2:$C$6&gt;=E8368),SRP!$D$2:$D$6)*(G8368/100)*(E8368/1000)),IF(AND(C8368="Wine",D8368="Fortified Wines"),SUM(LOOKUP(2,1/(SRP!$B$20:$B$23&lt;=E8368)/(SRP!$C$20:$C$23&gt;=E8368),SRP!$D$20:$D$23)*(G8368/100)*(E8368/1000)),IF(C8368="Wine",SUM(LOOKUP(2,1/(SRP!$B$15:$B$19&lt;=E8368)/(SRP!$C$15:$C$19&gt;=E8368),SRP!$D$15:$D$19)*(G8368/100)*(E8368/1000)),IF(C8368="Ready to Drink",SUM(LOOKUP(2,1/(SRP!$B$10:$B$14&lt;=E8368)/(SRP!$C$10:$C$14&gt;=E8368),SRP!$D$10:$D$14)*(G8368/100)*(E8368/1000)),0))))),2)</f>
        <v>3.61</v>
      </c>
    </row>
    <row r="8369" spans="1:11" x14ac:dyDescent="0.35">
      <c r="A8369" s="2">
        <v>61449</v>
      </c>
      <c r="B8369" s="76" t="s">
        <v>4272</v>
      </c>
      <c r="C8369" s="76" t="s">
        <v>286</v>
      </c>
      <c r="D8369" s="76" t="s">
        <v>5241</v>
      </c>
      <c r="E8369" s="76">
        <v>200</v>
      </c>
      <c r="F8369" s="76">
        <v>24</v>
      </c>
      <c r="G8369" s="77">
        <v>11</v>
      </c>
      <c r="H8369" s="76" t="s">
        <v>3992</v>
      </c>
      <c r="I8369" s="77">
        <v>8.99</v>
      </c>
      <c r="J8369" s="2">
        <v>1</v>
      </c>
      <c r="K8369" s="119" cm="1">
        <f t="array" ref="K8369">ROUND(IF(C8369="Beer",SUM(LOOKUP(2,1/(SRP!$B$7:$B$9&lt;=E8369)/(SRP!$C$7:$C$9&gt;=E8369),SRP!$D$7:$D$9)*(G8369/100)*(E8369/1000)),IF(C8369="Spirits",SUM(LOOKUP(2,1/(SRP!$B$2:$B$6&lt;=E8369)/(SRP!$C$2:$C$6&gt;=E8369),SRP!$D$2:$D$6)*(G8369/100)*(E8369/1000)),IF(AND(C8369="Wine",D8369="Fortified Wines"),SUM(LOOKUP(2,1/(SRP!$B$20:$B$23&lt;=E8369)/(SRP!$C$20:$C$23&gt;=E8369),SRP!$D$20:$D$23)*(G8369/100)*(E8369/1000)),IF(C8369="Wine",SUM(LOOKUP(2,1/(SRP!$B$15:$B$19&lt;=E8369)/(SRP!$C$15:$C$19&gt;=E8369),SRP!$D$15:$D$19)*(G8369/100)*(E8369/1000)),IF(C8369="Ready to Drink",SUM(LOOKUP(2,1/(SRP!$B$10:$B$14&lt;=E8369)/(SRP!$C$10:$C$14&gt;=E8369),SRP!$D$10:$D$14)*(G8369/100)*(E8369/1000)),0))))),2)</f>
        <v>2.21</v>
      </c>
    </row>
    <row r="8370" spans="1:11" x14ac:dyDescent="0.35">
      <c r="A8370" s="2">
        <v>61458</v>
      </c>
      <c r="B8370" s="76" t="s">
        <v>6819</v>
      </c>
      <c r="C8370" s="76" t="s">
        <v>5938</v>
      </c>
      <c r="D8370" s="76" t="s">
        <v>5283</v>
      </c>
      <c r="E8370" s="76">
        <v>473</v>
      </c>
      <c r="F8370" s="76">
        <v>24</v>
      </c>
      <c r="G8370" s="77">
        <v>4</v>
      </c>
      <c r="H8370" s="76" t="s">
        <v>3354</v>
      </c>
      <c r="I8370" s="77">
        <v>4.29</v>
      </c>
      <c r="J8370" s="2">
        <v>1</v>
      </c>
      <c r="K8370" s="119" cm="1">
        <f t="array" ref="K8370">ROUND(IF(C8370="Beer",SUM(LOOKUP(2,1/(SRP!$B$7:$B$9&lt;=E8370)/(SRP!$C$7:$C$9&gt;=E8370),SRP!$D$7:$D$9)*(G8370/100)*(E8370/1000)),IF(C8370="Spirits",SUM(LOOKUP(2,1/(SRP!$B$2:$B$6&lt;=E8370)/(SRP!$C$2:$C$6&gt;=E8370),SRP!$D$2:$D$6)*(G8370/100)*(E8370/1000)),IF(AND(C8370="Wine",D8370="Fortified Wines"),SUM(LOOKUP(2,1/(SRP!$B$20:$B$23&lt;=E8370)/(SRP!$C$20:$C$23&gt;=E8370),SRP!$D$20:$D$23)*(G8370/100)*(E8370/1000)),IF(C8370="Wine",SUM(LOOKUP(2,1/(SRP!$B$15:$B$19&lt;=E8370)/(SRP!$C$15:$C$19&gt;=E8370),SRP!$D$15:$D$19)*(G8370/100)*(E8370/1000)),IF(C8370="Ready to Drink",SUM(LOOKUP(2,1/(SRP!$B$10:$B$14&lt;=E8370)/(SRP!$C$10:$C$14&gt;=E8370),SRP!$D$10:$D$14)*(G8370/100)*(E8370/1000)),0))))),2)</f>
        <v>1.4</v>
      </c>
    </row>
    <row r="8371" spans="1:11" x14ac:dyDescent="0.35">
      <c r="A8371" s="2">
        <v>61458</v>
      </c>
      <c r="B8371" s="76" t="s">
        <v>6819</v>
      </c>
      <c r="C8371" s="76" t="s">
        <v>5938</v>
      </c>
      <c r="D8371" s="76" t="s">
        <v>5283</v>
      </c>
      <c r="E8371" s="76">
        <v>473</v>
      </c>
      <c r="F8371" s="76">
        <v>24</v>
      </c>
      <c r="G8371" s="77">
        <v>4</v>
      </c>
      <c r="H8371" s="76" t="s">
        <v>3354</v>
      </c>
      <c r="I8371" s="77">
        <v>4.29</v>
      </c>
      <c r="J8371" s="2">
        <v>1</v>
      </c>
      <c r="K8371" s="119" cm="1">
        <f t="array" ref="K8371">ROUND(IF(C8371="Beer",SUM(LOOKUP(2,1/(SRP!$B$7:$B$9&lt;=E8371)/(SRP!$C$7:$C$9&gt;=E8371),SRP!$D$7:$D$9)*(G8371/100)*(E8371/1000)),IF(C8371="Spirits",SUM(LOOKUP(2,1/(SRP!$B$2:$B$6&lt;=E8371)/(SRP!$C$2:$C$6&gt;=E8371),SRP!$D$2:$D$6)*(G8371/100)*(E8371/1000)),IF(AND(C8371="Wine",D8371="Fortified Wines"),SUM(LOOKUP(2,1/(SRP!$B$20:$B$23&lt;=E8371)/(SRP!$C$20:$C$23&gt;=E8371),SRP!$D$20:$D$23)*(G8371/100)*(E8371/1000)),IF(C8371="Wine",SUM(LOOKUP(2,1/(SRP!$B$15:$B$19&lt;=E8371)/(SRP!$C$15:$C$19&gt;=E8371),SRP!$D$15:$D$19)*(G8371/100)*(E8371/1000)),IF(C8371="Ready to Drink",SUM(LOOKUP(2,1/(SRP!$B$10:$B$14&lt;=E8371)/(SRP!$C$10:$C$14&gt;=E8371),SRP!$D$10:$D$14)*(G8371/100)*(E8371/1000)),0))))),2)</f>
        <v>1.4</v>
      </c>
    </row>
    <row r="8372" spans="1:11" x14ac:dyDescent="0.35">
      <c r="A8372" s="2">
        <v>61459</v>
      </c>
      <c r="B8372" s="76" t="s">
        <v>6820</v>
      </c>
      <c r="C8372" s="76" t="s">
        <v>286</v>
      </c>
      <c r="D8372" s="76" t="s">
        <v>5236</v>
      </c>
      <c r="E8372" s="76">
        <v>750</v>
      </c>
      <c r="F8372" s="76">
        <v>12</v>
      </c>
      <c r="G8372" s="77">
        <v>13.5</v>
      </c>
      <c r="H8372" s="76" t="s">
        <v>3302</v>
      </c>
      <c r="I8372" s="77">
        <v>13.49</v>
      </c>
      <c r="J8372" s="2">
        <v>1</v>
      </c>
      <c r="K8372" s="119" cm="1">
        <f t="array" ref="K8372">ROUND(IF(C8372="Beer",SUM(LOOKUP(2,1/(SRP!$B$7:$B$9&lt;=E8372)/(SRP!$C$7:$C$9&gt;=E8372),SRP!$D$7:$D$9)*(G8372/100)*(E8372/1000)),IF(C8372="Spirits",SUM(LOOKUP(2,1/(SRP!$B$2:$B$6&lt;=E8372)/(SRP!$C$2:$C$6&gt;=E8372),SRP!$D$2:$D$6)*(G8372/100)*(E8372/1000)),IF(AND(C8372="Wine",D8372="Fortified Wines"),SUM(LOOKUP(2,1/(SRP!$B$20:$B$23&lt;=E8372)/(SRP!$C$20:$C$23&gt;=E8372),SRP!$D$20:$D$23)*(G8372/100)*(E8372/1000)),IF(C8372="Wine",SUM(LOOKUP(2,1/(SRP!$B$15:$B$19&lt;=E8372)/(SRP!$C$15:$C$19&gt;=E8372),SRP!$D$15:$D$19)*(G8372/100)*(E8372/1000)),IF(C8372="Ready to Drink",SUM(LOOKUP(2,1/(SRP!$B$10:$B$14&lt;=E8372)/(SRP!$C$10:$C$14&gt;=E8372),SRP!$D$10:$D$14)*(G8372/100)*(E8372/1000)),0))))),2)</f>
        <v>7.07</v>
      </c>
    </row>
    <row r="8373" spans="1:11" x14ac:dyDescent="0.35">
      <c r="A8373" s="2">
        <v>61468</v>
      </c>
      <c r="B8373" s="76" t="s">
        <v>6821</v>
      </c>
      <c r="C8373" s="76" t="s">
        <v>5938</v>
      </c>
      <c r="D8373" s="76" t="s">
        <v>5283</v>
      </c>
      <c r="E8373" s="76">
        <v>473</v>
      </c>
      <c r="F8373" s="76">
        <v>24</v>
      </c>
      <c r="G8373" s="77">
        <v>4</v>
      </c>
      <c r="H8373" s="76" t="s">
        <v>3354</v>
      </c>
      <c r="I8373" s="77">
        <v>4.29</v>
      </c>
      <c r="J8373" s="2">
        <v>1</v>
      </c>
      <c r="K8373" s="119" cm="1">
        <f t="array" ref="K8373">ROUND(IF(C8373="Beer",SUM(LOOKUP(2,1/(SRP!$B$7:$B$9&lt;=E8373)/(SRP!$C$7:$C$9&gt;=E8373),SRP!$D$7:$D$9)*(G8373/100)*(E8373/1000)),IF(C8373="Spirits",SUM(LOOKUP(2,1/(SRP!$B$2:$B$6&lt;=E8373)/(SRP!$C$2:$C$6&gt;=E8373),SRP!$D$2:$D$6)*(G8373/100)*(E8373/1000)),IF(AND(C8373="Wine",D8373="Fortified Wines"),SUM(LOOKUP(2,1/(SRP!$B$20:$B$23&lt;=E8373)/(SRP!$C$20:$C$23&gt;=E8373),SRP!$D$20:$D$23)*(G8373/100)*(E8373/1000)),IF(C8373="Wine",SUM(LOOKUP(2,1/(SRP!$B$15:$B$19&lt;=E8373)/(SRP!$C$15:$C$19&gt;=E8373),SRP!$D$15:$D$19)*(G8373/100)*(E8373/1000)),IF(C8373="Ready to Drink",SUM(LOOKUP(2,1/(SRP!$B$10:$B$14&lt;=E8373)/(SRP!$C$10:$C$14&gt;=E8373),SRP!$D$10:$D$14)*(G8373/100)*(E8373/1000)),0))))),2)</f>
        <v>1.4</v>
      </c>
    </row>
    <row r="8374" spans="1:11" x14ac:dyDescent="0.35">
      <c r="A8374" s="2">
        <v>61468</v>
      </c>
      <c r="B8374" s="76" t="s">
        <v>6821</v>
      </c>
      <c r="C8374" s="76" t="s">
        <v>5938</v>
      </c>
      <c r="D8374" s="76" t="s">
        <v>5283</v>
      </c>
      <c r="E8374" s="76">
        <v>473</v>
      </c>
      <c r="F8374" s="76">
        <v>24</v>
      </c>
      <c r="G8374" s="77">
        <v>4</v>
      </c>
      <c r="H8374" s="76" t="s">
        <v>3354</v>
      </c>
      <c r="I8374" s="77">
        <v>4.29</v>
      </c>
      <c r="J8374" s="2">
        <v>1</v>
      </c>
      <c r="K8374" s="119" cm="1">
        <f t="array" ref="K8374">ROUND(IF(C8374="Beer",SUM(LOOKUP(2,1/(SRP!$B$7:$B$9&lt;=E8374)/(SRP!$C$7:$C$9&gt;=E8374),SRP!$D$7:$D$9)*(G8374/100)*(E8374/1000)),IF(C8374="Spirits",SUM(LOOKUP(2,1/(SRP!$B$2:$B$6&lt;=E8374)/(SRP!$C$2:$C$6&gt;=E8374),SRP!$D$2:$D$6)*(G8374/100)*(E8374/1000)),IF(AND(C8374="Wine",D8374="Fortified Wines"),SUM(LOOKUP(2,1/(SRP!$B$20:$B$23&lt;=E8374)/(SRP!$C$20:$C$23&gt;=E8374),SRP!$D$20:$D$23)*(G8374/100)*(E8374/1000)),IF(C8374="Wine",SUM(LOOKUP(2,1/(SRP!$B$15:$B$19&lt;=E8374)/(SRP!$C$15:$C$19&gt;=E8374),SRP!$D$15:$D$19)*(G8374/100)*(E8374/1000)),IF(C8374="Ready to Drink",SUM(LOOKUP(2,1/(SRP!$B$10:$B$14&lt;=E8374)/(SRP!$C$10:$C$14&gt;=E8374),SRP!$D$10:$D$14)*(G8374/100)*(E8374/1000)),0))))),2)</f>
        <v>1.4</v>
      </c>
    </row>
    <row r="8375" spans="1:11" x14ac:dyDescent="0.35">
      <c r="A8375" s="2">
        <v>61469</v>
      </c>
      <c r="B8375" s="76" t="s">
        <v>6822</v>
      </c>
      <c r="C8375" s="76" t="s">
        <v>5938</v>
      </c>
      <c r="D8375" s="76" t="s">
        <v>5283</v>
      </c>
      <c r="E8375" s="76">
        <v>473</v>
      </c>
      <c r="F8375" s="76">
        <v>24</v>
      </c>
      <c r="G8375" s="77">
        <v>4</v>
      </c>
      <c r="H8375" s="76" t="s">
        <v>3354</v>
      </c>
      <c r="I8375" s="77">
        <v>4.29</v>
      </c>
      <c r="J8375" s="2">
        <v>1</v>
      </c>
      <c r="K8375" s="119" cm="1">
        <f t="array" ref="K8375">ROUND(IF(C8375="Beer",SUM(LOOKUP(2,1/(SRP!$B$7:$B$9&lt;=E8375)/(SRP!$C$7:$C$9&gt;=E8375),SRP!$D$7:$D$9)*(G8375/100)*(E8375/1000)),IF(C8375="Spirits",SUM(LOOKUP(2,1/(SRP!$B$2:$B$6&lt;=E8375)/(SRP!$C$2:$C$6&gt;=E8375),SRP!$D$2:$D$6)*(G8375/100)*(E8375/1000)),IF(AND(C8375="Wine",D8375="Fortified Wines"),SUM(LOOKUP(2,1/(SRP!$B$20:$B$23&lt;=E8375)/(SRP!$C$20:$C$23&gt;=E8375),SRP!$D$20:$D$23)*(G8375/100)*(E8375/1000)),IF(C8375="Wine",SUM(LOOKUP(2,1/(SRP!$B$15:$B$19&lt;=E8375)/(SRP!$C$15:$C$19&gt;=E8375),SRP!$D$15:$D$19)*(G8375/100)*(E8375/1000)),IF(C8375="Ready to Drink",SUM(LOOKUP(2,1/(SRP!$B$10:$B$14&lt;=E8375)/(SRP!$C$10:$C$14&gt;=E8375),SRP!$D$10:$D$14)*(G8375/100)*(E8375/1000)),0))))),2)</f>
        <v>1.4</v>
      </c>
    </row>
    <row r="8376" spans="1:11" x14ac:dyDescent="0.35">
      <c r="A8376" s="2">
        <v>61469</v>
      </c>
      <c r="B8376" s="76" t="s">
        <v>6822</v>
      </c>
      <c r="C8376" s="76" t="s">
        <v>5938</v>
      </c>
      <c r="D8376" s="76" t="s">
        <v>5283</v>
      </c>
      <c r="E8376" s="76">
        <v>473</v>
      </c>
      <c r="F8376" s="76">
        <v>24</v>
      </c>
      <c r="G8376" s="77">
        <v>4</v>
      </c>
      <c r="H8376" s="76" t="s">
        <v>3354</v>
      </c>
      <c r="I8376" s="77">
        <v>4.29</v>
      </c>
      <c r="J8376" s="2">
        <v>1</v>
      </c>
      <c r="K8376" s="119" cm="1">
        <f t="array" ref="K8376">ROUND(IF(C8376="Beer",SUM(LOOKUP(2,1/(SRP!$B$7:$B$9&lt;=E8376)/(SRP!$C$7:$C$9&gt;=E8376),SRP!$D$7:$D$9)*(G8376/100)*(E8376/1000)),IF(C8376="Spirits",SUM(LOOKUP(2,1/(SRP!$B$2:$B$6&lt;=E8376)/(SRP!$C$2:$C$6&gt;=E8376),SRP!$D$2:$D$6)*(G8376/100)*(E8376/1000)),IF(AND(C8376="Wine",D8376="Fortified Wines"),SUM(LOOKUP(2,1/(SRP!$B$20:$B$23&lt;=E8376)/(SRP!$C$20:$C$23&gt;=E8376),SRP!$D$20:$D$23)*(G8376/100)*(E8376/1000)),IF(C8376="Wine",SUM(LOOKUP(2,1/(SRP!$B$15:$B$19&lt;=E8376)/(SRP!$C$15:$C$19&gt;=E8376),SRP!$D$15:$D$19)*(G8376/100)*(E8376/1000)),IF(C8376="Ready to Drink",SUM(LOOKUP(2,1/(SRP!$B$10:$B$14&lt;=E8376)/(SRP!$C$10:$C$14&gt;=E8376),SRP!$D$10:$D$14)*(G8376/100)*(E8376/1000)),0))))),2)</f>
        <v>1.4</v>
      </c>
    </row>
    <row r="8377" spans="1:11" x14ac:dyDescent="0.35">
      <c r="A8377" s="2">
        <v>61470</v>
      </c>
      <c r="B8377" s="76" t="s">
        <v>6823</v>
      </c>
      <c r="C8377" s="76" t="s">
        <v>287</v>
      </c>
      <c r="D8377" s="76" t="s">
        <v>5266</v>
      </c>
      <c r="E8377" s="76">
        <v>473</v>
      </c>
      <c r="F8377" s="76">
        <v>24</v>
      </c>
      <c r="G8377" s="77">
        <v>5</v>
      </c>
      <c r="H8377" s="76" t="s">
        <v>6880</v>
      </c>
      <c r="I8377" s="77">
        <v>3.79</v>
      </c>
      <c r="J8377" s="2">
        <v>1</v>
      </c>
      <c r="K8377" s="119" cm="1">
        <f t="array" ref="K8377">ROUND(IF(C8377="Beer",SUM(LOOKUP(2,1/(SRP!$B$7:$B$9&lt;=E8377)/(SRP!$C$7:$C$9&gt;=E8377),SRP!$D$7:$D$9)*(G8377/100)*(E8377/1000)),IF(C8377="Spirits",SUM(LOOKUP(2,1/(SRP!$B$2:$B$6&lt;=E8377)/(SRP!$C$2:$C$6&gt;=E8377),SRP!$D$2:$D$6)*(G8377/100)*(E8377/1000)),IF(AND(C8377="Wine",D8377="Fortified Wines"),SUM(LOOKUP(2,1/(SRP!$B$20:$B$23&lt;=E8377)/(SRP!$C$20:$C$23&gt;=E8377),SRP!$D$20:$D$23)*(G8377/100)*(E8377/1000)),IF(C8377="Wine",SUM(LOOKUP(2,1/(SRP!$B$15:$B$19&lt;=E8377)/(SRP!$C$15:$C$19&gt;=E8377),SRP!$D$15:$D$19)*(G8377/100)*(E8377/1000)),IF(C8377="Ready to Drink",SUM(LOOKUP(2,1/(SRP!$B$10:$B$14&lt;=E8377)/(SRP!$C$10:$C$14&gt;=E8377),SRP!$D$10:$D$14)*(G8377/100)*(E8377/1000)),0))))),2)</f>
        <v>1.65</v>
      </c>
    </row>
    <row r="8378" spans="1:11" x14ac:dyDescent="0.35">
      <c r="A8378" s="2">
        <v>61470</v>
      </c>
      <c r="B8378" s="76" t="s">
        <v>6823</v>
      </c>
      <c r="C8378" s="76" t="s">
        <v>287</v>
      </c>
      <c r="D8378" s="76" t="s">
        <v>5266</v>
      </c>
      <c r="E8378" s="76">
        <v>473</v>
      </c>
      <c r="F8378" s="76">
        <v>24</v>
      </c>
      <c r="G8378" s="77">
        <v>5</v>
      </c>
      <c r="H8378" s="76" t="s">
        <v>3380</v>
      </c>
      <c r="I8378" s="77">
        <v>3.79</v>
      </c>
      <c r="J8378" s="2">
        <v>1</v>
      </c>
      <c r="K8378" s="119" cm="1">
        <f t="array" ref="K8378">ROUND(IF(C8378="Beer",SUM(LOOKUP(2,1/(SRP!$B$7:$B$9&lt;=E8378)/(SRP!$C$7:$C$9&gt;=E8378),SRP!$D$7:$D$9)*(G8378/100)*(E8378/1000)),IF(C8378="Spirits",SUM(LOOKUP(2,1/(SRP!$B$2:$B$6&lt;=E8378)/(SRP!$C$2:$C$6&gt;=E8378),SRP!$D$2:$D$6)*(G8378/100)*(E8378/1000)),IF(AND(C8378="Wine",D8378="Fortified Wines"),SUM(LOOKUP(2,1/(SRP!$B$20:$B$23&lt;=E8378)/(SRP!$C$20:$C$23&gt;=E8378),SRP!$D$20:$D$23)*(G8378/100)*(E8378/1000)),IF(C8378="Wine",SUM(LOOKUP(2,1/(SRP!$B$15:$B$19&lt;=E8378)/(SRP!$C$15:$C$19&gt;=E8378),SRP!$D$15:$D$19)*(G8378/100)*(E8378/1000)),IF(C8378="Ready to Drink",SUM(LOOKUP(2,1/(SRP!$B$10:$B$14&lt;=E8378)/(SRP!$C$10:$C$14&gt;=E8378),SRP!$D$10:$D$14)*(G8378/100)*(E8378/1000)),0))))),2)</f>
        <v>1.65</v>
      </c>
    </row>
    <row r="8379" spans="1:11" x14ac:dyDescent="0.35">
      <c r="A8379" s="2">
        <v>61495</v>
      </c>
      <c r="B8379" s="76" t="s">
        <v>6824</v>
      </c>
      <c r="C8379" s="76" t="s">
        <v>287</v>
      </c>
      <c r="D8379" s="76" t="s">
        <v>5266</v>
      </c>
      <c r="E8379" s="76">
        <v>473</v>
      </c>
      <c r="F8379" s="76">
        <v>24</v>
      </c>
      <c r="G8379" s="77">
        <v>5.4</v>
      </c>
      <c r="H8379" s="76" t="s">
        <v>6880</v>
      </c>
      <c r="I8379" s="77">
        <v>4.1500000000000004</v>
      </c>
      <c r="J8379" s="2">
        <v>1</v>
      </c>
      <c r="K8379" s="119" cm="1">
        <f t="array" ref="K8379">ROUND(IF(C8379="Beer",SUM(LOOKUP(2,1/(SRP!$B$7:$B$9&lt;=E8379)/(SRP!$C$7:$C$9&gt;=E8379),SRP!$D$7:$D$9)*(G8379/100)*(E8379/1000)),IF(C8379="Spirits",SUM(LOOKUP(2,1/(SRP!$B$2:$B$6&lt;=E8379)/(SRP!$C$2:$C$6&gt;=E8379),SRP!$D$2:$D$6)*(G8379/100)*(E8379/1000)),IF(AND(C8379="Wine",D8379="Fortified Wines"),SUM(LOOKUP(2,1/(SRP!$B$20:$B$23&lt;=E8379)/(SRP!$C$20:$C$23&gt;=E8379),SRP!$D$20:$D$23)*(G8379/100)*(E8379/1000)),IF(C8379="Wine",SUM(LOOKUP(2,1/(SRP!$B$15:$B$19&lt;=E8379)/(SRP!$C$15:$C$19&gt;=E8379),SRP!$D$15:$D$19)*(G8379/100)*(E8379/1000)),IF(C8379="Ready to Drink",SUM(LOOKUP(2,1/(SRP!$B$10:$B$14&lt;=E8379)/(SRP!$C$10:$C$14&gt;=E8379),SRP!$D$10:$D$14)*(G8379/100)*(E8379/1000)),0))))),2)</f>
        <v>1.78</v>
      </c>
    </row>
    <row r="8380" spans="1:11" x14ac:dyDescent="0.35">
      <c r="A8380" s="2">
        <v>61495</v>
      </c>
      <c r="B8380" s="76" t="s">
        <v>6824</v>
      </c>
      <c r="C8380" s="76" t="s">
        <v>287</v>
      </c>
      <c r="D8380" s="76" t="s">
        <v>5266</v>
      </c>
      <c r="E8380" s="76">
        <v>473</v>
      </c>
      <c r="F8380" s="76">
        <v>24</v>
      </c>
      <c r="G8380" s="77">
        <v>5.4</v>
      </c>
      <c r="H8380" s="76" t="s">
        <v>3380</v>
      </c>
      <c r="I8380" s="77">
        <v>4.1500000000000004</v>
      </c>
      <c r="J8380" s="2">
        <v>1</v>
      </c>
      <c r="K8380" s="119" cm="1">
        <f t="array" ref="K8380">ROUND(IF(C8380="Beer",SUM(LOOKUP(2,1/(SRP!$B$7:$B$9&lt;=E8380)/(SRP!$C$7:$C$9&gt;=E8380),SRP!$D$7:$D$9)*(G8380/100)*(E8380/1000)),IF(C8380="Spirits",SUM(LOOKUP(2,1/(SRP!$B$2:$B$6&lt;=E8380)/(SRP!$C$2:$C$6&gt;=E8380),SRP!$D$2:$D$6)*(G8380/100)*(E8380/1000)),IF(AND(C8380="Wine",D8380="Fortified Wines"),SUM(LOOKUP(2,1/(SRP!$B$20:$B$23&lt;=E8380)/(SRP!$C$20:$C$23&gt;=E8380),SRP!$D$20:$D$23)*(G8380/100)*(E8380/1000)),IF(C8380="Wine",SUM(LOOKUP(2,1/(SRP!$B$15:$B$19&lt;=E8380)/(SRP!$C$15:$C$19&gt;=E8380),SRP!$D$15:$D$19)*(G8380/100)*(E8380/1000)),IF(C8380="Ready to Drink",SUM(LOOKUP(2,1/(SRP!$B$10:$B$14&lt;=E8380)/(SRP!$C$10:$C$14&gt;=E8380),SRP!$D$10:$D$14)*(G8380/100)*(E8380/1000)),0))))),2)</f>
        <v>1.78</v>
      </c>
    </row>
    <row r="8381" spans="1:11" x14ac:dyDescent="0.35">
      <c r="A8381" s="2">
        <v>61504</v>
      </c>
      <c r="B8381" s="76" t="s">
        <v>6825</v>
      </c>
      <c r="C8381" s="76" t="s">
        <v>287</v>
      </c>
      <c r="D8381" s="76" t="s">
        <v>5230</v>
      </c>
      <c r="E8381" s="76">
        <v>473</v>
      </c>
      <c r="F8381" s="76">
        <v>24</v>
      </c>
      <c r="G8381" s="77">
        <v>5</v>
      </c>
      <c r="H8381" s="76" t="s">
        <v>3328</v>
      </c>
      <c r="I8381" s="77">
        <v>3.79</v>
      </c>
      <c r="J8381" s="2">
        <v>1</v>
      </c>
      <c r="K8381" s="119" cm="1">
        <f t="array" ref="K8381">ROUND(IF(C8381="Beer",SUM(LOOKUP(2,1/(SRP!$B$7:$B$9&lt;=E8381)/(SRP!$C$7:$C$9&gt;=E8381),SRP!$D$7:$D$9)*(G8381/100)*(E8381/1000)),IF(C8381="Spirits",SUM(LOOKUP(2,1/(SRP!$B$2:$B$6&lt;=E8381)/(SRP!$C$2:$C$6&gt;=E8381),SRP!$D$2:$D$6)*(G8381/100)*(E8381/1000)),IF(AND(C8381="Wine",D8381="Fortified Wines"),SUM(LOOKUP(2,1/(SRP!$B$20:$B$23&lt;=E8381)/(SRP!$C$20:$C$23&gt;=E8381),SRP!$D$20:$D$23)*(G8381/100)*(E8381/1000)),IF(C8381="Wine",SUM(LOOKUP(2,1/(SRP!$B$15:$B$19&lt;=E8381)/(SRP!$C$15:$C$19&gt;=E8381),SRP!$D$15:$D$19)*(G8381/100)*(E8381/1000)),IF(C8381="Ready to Drink",SUM(LOOKUP(2,1/(SRP!$B$10:$B$14&lt;=E8381)/(SRP!$C$10:$C$14&gt;=E8381),SRP!$D$10:$D$14)*(G8381/100)*(E8381/1000)),0))))),2)</f>
        <v>1.65</v>
      </c>
    </row>
    <row r="8382" spans="1:11" x14ac:dyDescent="0.35">
      <c r="A8382" s="2">
        <v>61504</v>
      </c>
      <c r="B8382" s="76" t="s">
        <v>6825</v>
      </c>
      <c r="C8382" s="76" t="s">
        <v>287</v>
      </c>
      <c r="D8382" s="76" t="s">
        <v>5230</v>
      </c>
      <c r="E8382" s="76">
        <v>473</v>
      </c>
      <c r="F8382" s="76">
        <v>24</v>
      </c>
      <c r="G8382" s="77">
        <v>5</v>
      </c>
      <c r="H8382" s="76" t="s">
        <v>3328</v>
      </c>
      <c r="I8382" s="77">
        <v>3.79</v>
      </c>
      <c r="J8382" s="2">
        <v>1</v>
      </c>
      <c r="K8382" s="119" cm="1">
        <f t="array" ref="K8382">ROUND(IF(C8382="Beer",SUM(LOOKUP(2,1/(SRP!$B$7:$B$9&lt;=E8382)/(SRP!$C$7:$C$9&gt;=E8382),SRP!$D$7:$D$9)*(G8382/100)*(E8382/1000)),IF(C8382="Spirits",SUM(LOOKUP(2,1/(SRP!$B$2:$B$6&lt;=E8382)/(SRP!$C$2:$C$6&gt;=E8382),SRP!$D$2:$D$6)*(G8382/100)*(E8382/1000)),IF(AND(C8382="Wine",D8382="Fortified Wines"),SUM(LOOKUP(2,1/(SRP!$B$20:$B$23&lt;=E8382)/(SRP!$C$20:$C$23&gt;=E8382),SRP!$D$20:$D$23)*(G8382/100)*(E8382/1000)),IF(C8382="Wine",SUM(LOOKUP(2,1/(SRP!$B$15:$B$19&lt;=E8382)/(SRP!$C$15:$C$19&gt;=E8382),SRP!$D$15:$D$19)*(G8382/100)*(E8382/1000)),IF(C8382="Ready to Drink",SUM(LOOKUP(2,1/(SRP!$B$10:$B$14&lt;=E8382)/(SRP!$C$10:$C$14&gt;=E8382),SRP!$D$10:$D$14)*(G8382/100)*(E8382/1000)),0))))),2)</f>
        <v>1.65</v>
      </c>
    </row>
    <row r="8383" spans="1:11" x14ac:dyDescent="0.35">
      <c r="A8383" s="2">
        <v>61507</v>
      </c>
      <c r="B8383" s="76" t="s">
        <v>6826</v>
      </c>
      <c r="C8383" s="76" t="s">
        <v>287</v>
      </c>
      <c r="D8383" s="76" t="s">
        <v>5230</v>
      </c>
      <c r="E8383" s="76">
        <v>473</v>
      </c>
      <c r="F8383" s="76">
        <v>24</v>
      </c>
      <c r="G8383" s="77">
        <v>5</v>
      </c>
      <c r="H8383" s="76" t="s">
        <v>3328</v>
      </c>
      <c r="I8383" s="77">
        <v>4.29</v>
      </c>
      <c r="J8383" s="2">
        <v>1</v>
      </c>
      <c r="K8383" s="119" cm="1">
        <f t="array" ref="K8383">ROUND(IF(C8383="Beer",SUM(LOOKUP(2,1/(SRP!$B$7:$B$9&lt;=E8383)/(SRP!$C$7:$C$9&gt;=E8383),SRP!$D$7:$D$9)*(G8383/100)*(E8383/1000)),IF(C8383="Spirits",SUM(LOOKUP(2,1/(SRP!$B$2:$B$6&lt;=E8383)/(SRP!$C$2:$C$6&gt;=E8383),SRP!$D$2:$D$6)*(G8383/100)*(E8383/1000)),IF(AND(C8383="Wine",D8383="Fortified Wines"),SUM(LOOKUP(2,1/(SRP!$B$20:$B$23&lt;=E8383)/(SRP!$C$20:$C$23&gt;=E8383),SRP!$D$20:$D$23)*(G8383/100)*(E8383/1000)),IF(C8383="Wine",SUM(LOOKUP(2,1/(SRP!$B$15:$B$19&lt;=E8383)/(SRP!$C$15:$C$19&gt;=E8383),SRP!$D$15:$D$19)*(G8383/100)*(E8383/1000)),IF(C8383="Ready to Drink",SUM(LOOKUP(2,1/(SRP!$B$10:$B$14&lt;=E8383)/(SRP!$C$10:$C$14&gt;=E8383),SRP!$D$10:$D$14)*(G8383/100)*(E8383/1000)),0))))),2)</f>
        <v>1.65</v>
      </c>
    </row>
    <row r="8384" spans="1:11" x14ac:dyDescent="0.35">
      <c r="A8384" s="2">
        <v>61507</v>
      </c>
      <c r="B8384" s="76" t="s">
        <v>6826</v>
      </c>
      <c r="C8384" s="76" t="s">
        <v>287</v>
      </c>
      <c r="D8384" s="76" t="s">
        <v>5230</v>
      </c>
      <c r="E8384" s="76">
        <v>473</v>
      </c>
      <c r="F8384" s="76">
        <v>24</v>
      </c>
      <c r="G8384" s="77">
        <v>5</v>
      </c>
      <c r="H8384" s="76" t="s">
        <v>3328</v>
      </c>
      <c r="I8384" s="77">
        <v>4.29</v>
      </c>
      <c r="J8384" s="2">
        <v>1</v>
      </c>
      <c r="K8384" s="119" cm="1">
        <f t="array" ref="K8384">ROUND(IF(C8384="Beer",SUM(LOOKUP(2,1/(SRP!$B$7:$B$9&lt;=E8384)/(SRP!$C$7:$C$9&gt;=E8384),SRP!$D$7:$D$9)*(G8384/100)*(E8384/1000)),IF(C8384="Spirits",SUM(LOOKUP(2,1/(SRP!$B$2:$B$6&lt;=E8384)/(SRP!$C$2:$C$6&gt;=E8384),SRP!$D$2:$D$6)*(G8384/100)*(E8384/1000)),IF(AND(C8384="Wine",D8384="Fortified Wines"),SUM(LOOKUP(2,1/(SRP!$B$20:$B$23&lt;=E8384)/(SRP!$C$20:$C$23&gt;=E8384),SRP!$D$20:$D$23)*(G8384/100)*(E8384/1000)),IF(C8384="Wine",SUM(LOOKUP(2,1/(SRP!$B$15:$B$19&lt;=E8384)/(SRP!$C$15:$C$19&gt;=E8384),SRP!$D$15:$D$19)*(G8384/100)*(E8384/1000)),IF(C8384="Ready to Drink",SUM(LOOKUP(2,1/(SRP!$B$10:$B$14&lt;=E8384)/(SRP!$C$10:$C$14&gt;=E8384),SRP!$D$10:$D$14)*(G8384/100)*(E8384/1000)),0))))),2)</f>
        <v>1.65</v>
      </c>
    </row>
    <row r="8385" spans="1:11" x14ac:dyDescent="0.35">
      <c r="A8385" s="2">
        <v>61510</v>
      </c>
      <c r="B8385" s="76" t="s">
        <v>6229</v>
      </c>
      <c r="C8385" s="76" t="s">
        <v>5938</v>
      </c>
      <c r="D8385" s="76" t="s">
        <v>5283</v>
      </c>
      <c r="E8385" s="76">
        <v>4260</v>
      </c>
      <c r="F8385" s="76">
        <v>2</v>
      </c>
      <c r="G8385" s="77">
        <v>5</v>
      </c>
      <c r="H8385" s="76" t="s">
        <v>3349</v>
      </c>
      <c r="I8385" s="77">
        <v>28.99</v>
      </c>
      <c r="J8385" s="2">
        <v>12</v>
      </c>
      <c r="K8385" s="119" cm="1">
        <f t="array" ref="K8385">ROUND(IF(C8385="Beer",SUM(LOOKUP(2,1/(SRP!$B$7:$B$9&lt;=E8385)/(SRP!$C$7:$C$9&gt;=E8385),SRP!$D$7:$D$9)*(G8385/100)*(E8385/1000)),IF(C8385="Spirits",SUM(LOOKUP(2,1/(SRP!$B$2:$B$6&lt;=E8385)/(SRP!$C$2:$C$6&gt;=E8385),SRP!$D$2:$D$6)*(G8385/100)*(E8385/1000)),IF(AND(C8385="Wine",D8385="Fortified Wines"),SUM(LOOKUP(2,1/(SRP!$B$20:$B$23&lt;=E8385)/(SRP!$C$20:$C$23&gt;=E8385),SRP!$D$20:$D$23)*(G8385/100)*(E8385/1000)),IF(C8385="Wine",SUM(LOOKUP(2,1/(SRP!$B$15:$B$19&lt;=E8385)/(SRP!$C$15:$C$19&gt;=E8385),SRP!$D$15:$D$19)*(G8385/100)*(E8385/1000)),IF(C8385="Ready to Drink",SUM(LOOKUP(2,1/(SRP!$B$10:$B$14&lt;=E8385)/(SRP!$C$10:$C$14&gt;=E8385),SRP!$D$10:$D$14)*(G8385/100)*(E8385/1000)),0))))),2)</f>
        <v>14.87</v>
      </c>
    </row>
    <row r="8386" spans="1:11" x14ac:dyDescent="0.35">
      <c r="A8386" s="2">
        <v>61510</v>
      </c>
      <c r="B8386" s="76" t="s">
        <v>6229</v>
      </c>
      <c r="C8386" s="76" t="s">
        <v>5938</v>
      </c>
      <c r="D8386" s="76" t="s">
        <v>5283</v>
      </c>
      <c r="E8386" s="76">
        <v>4260</v>
      </c>
      <c r="F8386" s="76">
        <v>2</v>
      </c>
      <c r="G8386" s="77">
        <v>5</v>
      </c>
      <c r="H8386" s="76" t="s">
        <v>3349</v>
      </c>
      <c r="I8386" s="77">
        <v>28.99</v>
      </c>
      <c r="J8386" s="2">
        <v>12</v>
      </c>
      <c r="K8386" s="119" cm="1">
        <f t="array" ref="K8386">ROUND(IF(C8386="Beer",SUM(LOOKUP(2,1/(SRP!$B$7:$B$9&lt;=E8386)/(SRP!$C$7:$C$9&gt;=E8386),SRP!$D$7:$D$9)*(G8386/100)*(E8386/1000)),IF(C8386="Spirits",SUM(LOOKUP(2,1/(SRP!$B$2:$B$6&lt;=E8386)/(SRP!$C$2:$C$6&gt;=E8386),SRP!$D$2:$D$6)*(G8386/100)*(E8386/1000)),IF(AND(C8386="Wine",D8386="Fortified Wines"),SUM(LOOKUP(2,1/(SRP!$B$20:$B$23&lt;=E8386)/(SRP!$C$20:$C$23&gt;=E8386),SRP!$D$20:$D$23)*(G8386/100)*(E8386/1000)),IF(C8386="Wine",SUM(LOOKUP(2,1/(SRP!$B$15:$B$19&lt;=E8386)/(SRP!$C$15:$C$19&gt;=E8386),SRP!$D$15:$D$19)*(G8386/100)*(E8386/1000)),IF(C8386="Ready to Drink",SUM(LOOKUP(2,1/(SRP!$B$10:$B$14&lt;=E8386)/(SRP!$C$10:$C$14&gt;=E8386),SRP!$D$10:$D$14)*(G8386/100)*(E8386/1000)),0))))),2)</f>
        <v>14.87</v>
      </c>
    </row>
    <row r="8387" spans="1:11" x14ac:dyDescent="0.35">
      <c r="A8387" s="2">
        <v>61511</v>
      </c>
      <c r="B8387" s="76" t="s">
        <v>6827</v>
      </c>
      <c r="C8387" s="76" t="s">
        <v>285</v>
      </c>
      <c r="D8387" s="76" t="s">
        <v>5243</v>
      </c>
      <c r="E8387" s="76">
        <v>200</v>
      </c>
      <c r="F8387" s="76">
        <v>24</v>
      </c>
      <c r="G8387" s="77">
        <v>43</v>
      </c>
      <c r="H8387" s="76" t="s">
        <v>3295</v>
      </c>
      <c r="I8387" s="77">
        <v>21.5</v>
      </c>
      <c r="J8387" s="2">
        <v>1</v>
      </c>
      <c r="K8387" s="119" cm="1">
        <f t="array" ref="K8387">ROUND(IF(C8387="Beer",SUM(LOOKUP(2,1/(SRP!$B$7:$B$9&lt;=E8387)/(SRP!$C$7:$C$9&gt;=E8387),SRP!$D$7:$D$9)*(G8387/100)*(E8387/1000)),IF(C8387="Spirits",SUM(LOOKUP(2,1/(SRP!$B$2:$B$6&lt;=E8387)/(SRP!$C$2:$C$6&gt;=E8387),SRP!$D$2:$D$6)*(G8387/100)*(E8387/1000)),IF(AND(C8387="Wine",D8387="Fortified Wines"),SUM(LOOKUP(2,1/(SRP!$B$20:$B$23&lt;=E8387)/(SRP!$C$20:$C$23&gt;=E8387),SRP!$D$20:$D$23)*(G8387/100)*(E8387/1000)),IF(C8387="Wine",SUM(LOOKUP(2,1/(SRP!$B$15:$B$19&lt;=E8387)/(SRP!$C$15:$C$19&gt;=E8387),SRP!$D$15:$D$19)*(G8387/100)*(E8387/1000)),IF(C8387="Ready to Drink",SUM(LOOKUP(2,1/(SRP!$B$10:$B$14&lt;=E8387)/(SRP!$C$10:$C$14&gt;=E8387),SRP!$D$10:$D$14)*(G8387/100)*(E8387/1000)),0))))),2)</f>
        <v>8.18</v>
      </c>
    </row>
    <row r="8388" spans="1:11" x14ac:dyDescent="0.35">
      <c r="A8388" s="2">
        <v>61564</v>
      </c>
      <c r="B8388" s="76" t="s">
        <v>328</v>
      </c>
      <c r="C8388" s="76" t="s">
        <v>285</v>
      </c>
      <c r="D8388" s="76" t="s">
        <v>6931</v>
      </c>
      <c r="E8388" s="76">
        <v>1750</v>
      </c>
      <c r="F8388" s="76">
        <v>6</v>
      </c>
      <c r="G8388" s="77">
        <v>40</v>
      </c>
      <c r="H8388" s="76" t="s">
        <v>3279</v>
      </c>
      <c r="I8388" s="77">
        <v>59.79</v>
      </c>
      <c r="J8388" s="2">
        <v>1</v>
      </c>
      <c r="K8388" s="119" cm="1">
        <f t="array" ref="K8388">ROUND(IF(C8388="Beer",SUM(LOOKUP(2,1/(SRP!$B$7:$B$9&lt;=E8388)/(SRP!$C$7:$C$9&gt;=E8388),SRP!$D$7:$D$9)*(G8388/100)*(E8388/1000)),IF(C8388="Spirits",SUM(LOOKUP(2,1/(SRP!$B$2:$B$6&lt;=E8388)/(SRP!$C$2:$C$6&gt;=E8388),SRP!$D$2:$D$6)*(G8388/100)*(E8388/1000)),IF(AND(C8388="Wine",D8388="Fortified Wines"),SUM(LOOKUP(2,1/(SRP!$B$20:$B$23&lt;=E8388)/(SRP!$C$20:$C$23&gt;=E8388),SRP!$D$20:$D$23)*(G8388/100)*(E8388/1000)),IF(C8388="Wine",SUM(LOOKUP(2,1/(SRP!$B$15:$B$19&lt;=E8388)/(SRP!$C$15:$C$19&gt;=E8388),SRP!$D$15:$D$19)*(G8388/100)*(E8388/1000)),IF(C8388="Ready to Drink",SUM(LOOKUP(2,1/(SRP!$B$10:$B$14&lt;=E8388)/(SRP!$C$10:$C$14&gt;=E8388),SRP!$D$10:$D$14)*(G8388/100)*(E8388/1000)),0))))),2)</f>
        <v>48.87</v>
      </c>
    </row>
    <row r="8389" spans="1:11" x14ac:dyDescent="0.35">
      <c r="A8389" s="2">
        <v>61566</v>
      </c>
      <c r="B8389" s="76" t="s">
        <v>6828</v>
      </c>
      <c r="C8389" s="76" t="s">
        <v>286</v>
      </c>
      <c r="D8389" s="76" t="s">
        <v>5232</v>
      </c>
      <c r="E8389" s="76">
        <v>750</v>
      </c>
      <c r="F8389" s="76">
        <v>12</v>
      </c>
      <c r="G8389" s="77">
        <v>12</v>
      </c>
      <c r="H8389" s="76" t="s">
        <v>3297</v>
      </c>
      <c r="I8389" s="77">
        <v>11.99</v>
      </c>
      <c r="J8389" s="2">
        <v>1</v>
      </c>
      <c r="K8389" s="119" cm="1">
        <f t="array" ref="K8389">ROUND(IF(C8389="Beer",SUM(LOOKUP(2,1/(SRP!$B$7:$B$9&lt;=E8389)/(SRP!$C$7:$C$9&gt;=E8389),SRP!$D$7:$D$9)*(G8389/100)*(E8389/1000)),IF(C8389="Spirits",SUM(LOOKUP(2,1/(SRP!$B$2:$B$6&lt;=E8389)/(SRP!$C$2:$C$6&gt;=E8389),SRP!$D$2:$D$6)*(G8389/100)*(E8389/1000)),IF(AND(C8389="Wine",D8389="Fortified Wines"),SUM(LOOKUP(2,1/(SRP!$B$20:$B$23&lt;=E8389)/(SRP!$C$20:$C$23&gt;=E8389),SRP!$D$20:$D$23)*(G8389/100)*(E8389/1000)),IF(C8389="Wine",SUM(LOOKUP(2,1/(SRP!$B$15:$B$19&lt;=E8389)/(SRP!$C$15:$C$19&gt;=E8389),SRP!$D$15:$D$19)*(G8389/100)*(E8389/1000)),IF(C8389="Ready to Drink",SUM(LOOKUP(2,1/(SRP!$B$10:$B$14&lt;=E8389)/(SRP!$C$10:$C$14&gt;=E8389),SRP!$D$10:$D$14)*(G8389/100)*(E8389/1000)),0))))),2)</f>
        <v>6.28</v>
      </c>
    </row>
    <row r="8390" spans="1:11" x14ac:dyDescent="0.35">
      <c r="A8390" s="2">
        <v>61603</v>
      </c>
      <c r="B8390" s="76" t="s">
        <v>6829</v>
      </c>
      <c r="C8390" s="76" t="s">
        <v>287</v>
      </c>
      <c r="D8390" s="76" t="s">
        <v>5266</v>
      </c>
      <c r="E8390" s="76">
        <v>473</v>
      </c>
      <c r="F8390" s="76">
        <v>24</v>
      </c>
      <c r="G8390" s="77">
        <v>5</v>
      </c>
      <c r="H8390" s="76" t="s">
        <v>3349</v>
      </c>
      <c r="I8390" s="77">
        <v>3.99</v>
      </c>
      <c r="J8390" s="2">
        <v>1</v>
      </c>
      <c r="K8390" s="119" cm="1">
        <f t="array" ref="K8390">ROUND(IF(C8390="Beer",SUM(LOOKUP(2,1/(SRP!$B$7:$B$9&lt;=E8390)/(SRP!$C$7:$C$9&gt;=E8390),SRP!$D$7:$D$9)*(G8390/100)*(E8390/1000)),IF(C8390="Spirits",SUM(LOOKUP(2,1/(SRP!$B$2:$B$6&lt;=E8390)/(SRP!$C$2:$C$6&gt;=E8390),SRP!$D$2:$D$6)*(G8390/100)*(E8390/1000)),IF(AND(C8390="Wine",D8390="Fortified Wines"),SUM(LOOKUP(2,1/(SRP!$B$20:$B$23&lt;=E8390)/(SRP!$C$20:$C$23&gt;=E8390),SRP!$D$20:$D$23)*(G8390/100)*(E8390/1000)),IF(C8390="Wine",SUM(LOOKUP(2,1/(SRP!$B$15:$B$19&lt;=E8390)/(SRP!$C$15:$C$19&gt;=E8390),SRP!$D$15:$D$19)*(G8390/100)*(E8390/1000)),IF(C8390="Ready to Drink",SUM(LOOKUP(2,1/(SRP!$B$10:$B$14&lt;=E8390)/(SRP!$C$10:$C$14&gt;=E8390),SRP!$D$10:$D$14)*(G8390/100)*(E8390/1000)),0))))),2)</f>
        <v>1.65</v>
      </c>
    </row>
    <row r="8391" spans="1:11" x14ac:dyDescent="0.35">
      <c r="A8391" s="2">
        <v>61603</v>
      </c>
      <c r="B8391" s="76" t="s">
        <v>6829</v>
      </c>
      <c r="C8391" s="76" t="s">
        <v>287</v>
      </c>
      <c r="D8391" s="76" t="s">
        <v>5266</v>
      </c>
      <c r="E8391" s="76">
        <v>473</v>
      </c>
      <c r="F8391" s="76">
        <v>24</v>
      </c>
      <c r="G8391" s="77">
        <v>5</v>
      </c>
      <c r="H8391" s="76" t="s">
        <v>3349</v>
      </c>
      <c r="I8391" s="77">
        <v>3.99</v>
      </c>
      <c r="J8391" s="2">
        <v>1</v>
      </c>
      <c r="K8391" s="119" cm="1">
        <f t="array" ref="K8391">ROUND(IF(C8391="Beer",SUM(LOOKUP(2,1/(SRP!$B$7:$B$9&lt;=E8391)/(SRP!$C$7:$C$9&gt;=E8391),SRP!$D$7:$D$9)*(G8391/100)*(E8391/1000)),IF(C8391="Spirits",SUM(LOOKUP(2,1/(SRP!$B$2:$B$6&lt;=E8391)/(SRP!$C$2:$C$6&gt;=E8391),SRP!$D$2:$D$6)*(G8391/100)*(E8391/1000)),IF(AND(C8391="Wine",D8391="Fortified Wines"),SUM(LOOKUP(2,1/(SRP!$B$20:$B$23&lt;=E8391)/(SRP!$C$20:$C$23&gt;=E8391),SRP!$D$20:$D$23)*(G8391/100)*(E8391/1000)),IF(C8391="Wine",SUM(LOOKUP(2,1/(SRP!$B$15:$B$19&lt;=E8391)/(SRP!$C$15:$C$19&gt;=E8391),SRP!$D$15:$D$19)*(G8391/100)*(E8391/1000)),IF(C8391="Ready to Drink",SUM(LOOKUP(2,1/(SRP!$B$10:$B$14&lt;=E8391)/(SRP!$C$10:$C$14&gt;=E8391),SRP!$D$10:$D$14)*(G8391/100)*(E8391/1000)),0))))),2)</f>
        <v>1.65</v>
      </c>
    </row>
    <row r="8392" spans="1:11" x14ac:dyDescent="0.35">
      <c r="A8392" s="2">
        <v>61604</v>
      </c>
      <c r="B8392" s="76" t="s">
        <v>6830</v>
      </c>
      <c r="C8392" s="76" t="s">
        <v>287</v>
      </c>
      <c r="D8392" s="76" t="s">
        <v>5240</v>
      </c>
      <c r="E8392" s="76">
        <v>473</v>
      </c>
      <c r="F8392" s="76">
        <v>24</v>
      </c>
      <c r="G8392" s="77">
        <v>8</v>
      </c>
      <c r="H8392" s="76" t="s">
        <v>3349</v>
      </c>
      <c r="I8392" s="77">
        <v>4.99</v>
      </c>
      <c r="J8392" s="2">
        <v>1</v>
      </c>
      <c r="K8392" s="119" cm="1">
        <f t="array" ref="K8392">ROUND(IF(C8392="Beer",SUM(LOOKUP(2,1/(SRP!$B$7:$B$9&lt;=E8392)/(SRP!$C$7:$C$9&gt;=E8392),SRP!$D$7:$D$9)*(G8392/100)*(E8392/1000)),IF(C8392="Spirits",SUM(LOOKUP(2,1/(SRP!$B$2:$B$6&lt;=E8392)/(SRP!$C$2:$C$6&gt;=E8392),SRP!$D$2:$D$6)*(G8392/100)*(E8392/1000)),IF(AND(C8392="Wine",D8392="Fortified Wines"),SUM(LOOKUP(2,1/(SRP!$B$20:$B$23&lt;=E8392)/(SRP!$C$20:$C$23&gt;=E8392),SRP!$D$20:$D$23)*(G8392/100)*(E8392/1000)),IF(C8392="Wine",SUM(LOOKUP(2,1/(SRP!$B$15:$B$19&lt;=E8392)/(SRP!$C$15:$C$19&gt;=E8392),SRP!$D$15:$D$19)*(G8392/100)*(E8392/1000)),IF(C8392="Ready to Drink",SUM(LOOKUP(2,1/(SRP!$B$10:$B$14&lt;=E8392)/(SRP!$C$10:$C$14&gt;=E8392),SRP!$D$10:$D$14)*(G8392/100)*(E8392/1000)),0))))),2)</f>
        <v>2.64</v>
      </c>
    </row>
    <row r="8393" spans="1:11" x14ac:dyDescent="0.35">
      <c r="A8393" s="2">
        <v>61604</v>
      </c>
      <c r="B8393" s="76" t="s">
        <v>6830</v>
      </c>
      <c r="C8393" s="76" t="s">
        <v>287</v>
      </c>
      <c r="D8393" s="76" t="s">
        <v>5240</v>
      </c>
      <c r="E8393" s="76">
        <v>473</v>
      </c>
      <c r="F8393" s="76">
        <v>24</v>
      </c>
      <c r="G8393" s="77">
        <v>8</v>
      </c>
      <c r="H8393" s="76" t="s">
        <v>3349</v>
      </c>
      <c r="I8393" s="77">
        <v>4.99</v>
      </c>
      <c r="J8393" s="2">
        <v>1</v>
      </c>
      <c r="K8393" s="119" cm="1">
        <f t="array" ref="K8393">ROUND(IF(C8393="Beer",SUM(LOOKUP(2,1/(SRP!$B$7:$B$9&lt;=E8393)/(SRP!$C$7:$C$9&gt;=E8393),SRP!$D$7:$D$9)*(G8393/100)*(E8393/1000)),IF(C8393="Spirits",SUM(LOOKUP(2,1/(SRP!$B$2:$B$6&lt;=E8393)/(SRP!$C$2:$C$6&gt;=E8393),SRP!$D$2:$D$6)*(G8393/100)*(E8393/1000)),IF(AND(C8393="Wine",D8393="Fortified Wines"),SUM(LOOKUP(2,1/(SRP!$B$20:$B$23&lt;=E8393)/(SRP!$C$20:$C$23&gt;=E8393),SRP!$D$20:$D$23)*(G8393/100)*(E8393/1000)),IF(C8393="Wine",SUM(LOOKUP(2,1/(SRP!$B$15:$B$19&lt;=E8393)/(SRP!$C$15:$C$19&gt;=E8393),SRP!$D$15:$D$19)*(G8393/100)*(E8393/1000)),IF(C8393="Ready to Drink",SUM(LOOKUP(2,1/(SRP!$B$10:$B$14&lt;=E8393)/(SRP!$C$10:$C$14&gt;=E8393),SRP!$D$10:$D$14)*(G8393/100)*(E8393/1000)),0))))),2)</f>
        <v>2.64</v>
      </c>
    </row>
    <row r="8394" spans="1:11" x14ac:dyDescent="0.35">
      <c r="A8394" s="2">
        <v>61607</v>
      </c>
      <c r="B8394" s="76" t="s">
        <v>6831</v>
      </c>
      <c r="C8394" s="76" t="s">
        <v>287</v>
      </c>
      <c r="D8394" s="76" t="s">
        <v>5240</v>
      </c>
      <c r="E8394" s="76">
        <v>3784</v>
      </c>
      <c r="F8394" s="76">
        <v>3</v>
      </c>
      <c r="G8394" s="77">
        <v>8.5</v>
      </c>
      <c r="H8394" s="76" t="s">
        <v>3301</v>
      </c>
      <c r="I8394" s="77">
        <v>27.99</v>
      </c>
      <c r="J8394" s="2">
        <v>8</v>
      </c>
      <c r="K8394" s="119" cm="1">
        <f t="array" ref="K8394">ROUND(IF(C8394="Beer",SUM(LOOKUP(2,1/(SRP!$B$7:$B$9&lt;=E8394)/(SRP!$C$7:$C$9&gt;=E8394),SRP!$D$7:$D$9)*(G8394/100)*(E8394/1000)),IF(C8394="Spirits",SUM(LOOKUP(2,1/(SRP!$B$2:$B$6&lt;=E8394)/(SRP!$C$2:$C$6&gt;=E8394),SRP!$D$2:$D$6)*(G8394/100)*(E8394/1000)),IF(AND(C8394="Wine",D8394="Fortified Wines"),SUM(LOOKUP(2,1/(SRP!$B$20:$B$23&lt;=E8394)/(SRP!$C$20:$C$23&gt;=E8394),SRP!$D$20:$D$23)*(G8394/100)*(E8394/1000)),IF(C8394="Wine",SUM(LOOKUP(2,1/(SRP!$B$15:$B$19&lt;=E8394)/(SRP!$C$15:$C$19&gt;=E8394),SRP!$D$15:$D$19)*(G8394/100)*(E8394/1000)),IF(C8394="Ready to Drink",SUM(LOOKUP(2,1/(SRP!$B$10:$B$14&lt;=E8394)/(SRP!$C$10:$C$14&gt;=E8394),SRP!$D$10:$D$14)*(G8394/100)*(E8394/1000)),0))))),2)</f>
        <v>22.45</v>
      </c>
    </row>
    <row r="8395" spans="1:11" x14ac:dyDescent="0.35">
      <c r="A8395" s="2">
        <v>61607</v>
      </c>
      <c r="B8395" s="76" t="s">
        <v>6831</v>
      </c>
      <c r="C8395" s="76" t="s">
        <v>287</v>
      </c>
      <c r="D8395" s="76" t="s">
        <v>5240</v>
      </c>
      <c r="E8395" s="76">
        <v>3784</v>
      </c>
      <c r="F8395" s="76">
        <v>3</v>
      </c>
      <c r="G8395" s="77">
        <v>8.5</v>
      </c>
      <c r="H8395" s="76" t="s">
        <v>3301</v>
      </c>
      <c r="I8395" s="77">
        <v>27.99</v>
      </c>
      <c r="J8395" s="2">
        <v>8</v>
      </c>
      <c r="K8395" s="119" cm="1">
        <f t="array" ref="K8395">ROUND(IF(C8395="Beer",SUM(LOOKUP(2,1/(SRP!$B$7:$B$9&lt;=E8395)/(SRP!$C$7:$C$9&gt;=E8395),SRP!$D$7:$D$9)*(G8395/100)*(E8395/1000)),IF(C8395="Spirits",SUM(LOOKUP(2,1/(SRP!$B$2:$B$6&lt;=E8395)/(SRP!$C$2:$C$6&gt;=E8395),SRP!$D$2:$D$6)*(G8395/100)*(E8395/1000)),IF(AND(C8395="Wine",D8395="Fortified Wines"),SUM(LOOKUP(2,1/(SRP!$B$20:$B$23&lt;=E8395)/(SRP!$C$20:$C$23&gt;=E8395),SRP!$D$20:$D$23)*(G8395/100)*(E8395/1000)),IF(C8395="Wine",SUM(LOOKUP(2,1/(SRP!$B$15:$B$19&lt;=E8395)/(SRP!$C$15:$C$19&gt;=E8395),SRP!$D$15:$D$19)*(G8395/100)*(E8395/1000)),IF(C8395="Ready to Drink",SUM(LOOKUP(2,1/(SRP!$B$10:$B$14&lt;=E8395)/(SRP!$C$10:$C$14&gt;=E8395),SRP!$D$10:$D$14)*(G8395/100)*(E8395/1000)),0))))),2)</f>
        <v>22.45</v>
      </c>
    </row>
    <row r="8396" spans="1:11" x14ac:dyDescent="0.35">
      <c r="A8396" s="2">
        <v>61611</v>
      </c>
      <c r="B8396" s="76" t="s">
        <v>6832</v>
      </c>
      <c r="C8396" s="76" t="s">
        <v>287</v>
      </c>
      <c r="D8396" s="76" t="s">
        <v>5266</v>
      </c>
      <c r="E8396" s="76">
        <v>473</v>
      </c>
      <c r="F8396" s="76">
        <v>24</v>
      </c>
      <c r="G8396" s="77">
        <v>4.0999999999999996</v>
      </c>
      <c r="H8396" s="76" t="s">
        <v>3282</v>
      </c>
      <c r="I8396" s="77">
        <v>4.25</v>
      </c>
      <c r="J8396" s="2">
        <v>1</v>
      </c>
      <c r="K8396" s="119" cm="1">
        <f t="array" ref="K8396">ROUND(IF(C8396="Beer",SUM(LOOKUP(2,1/(SRP!$B$7:$B$9&lt;=E8396)/(SRP!$C$7:$C$9&gt;=E8396),SRP!$D$7:$D$9)*(G8396/100)*(E8396/1000)),IF(C8396="Spirits",SUM(LOOKUP(2,1/(SRP!$B$2:$B$6&lt;=E8396)/(SRP!$C$2:$C$6&gt;=E8396),SRP!$D$2:$D$6)*(G8396/100)*(E8396/1000)),IF(AND(C8396="Wine",D8396="Fortified Wines"),SUM(LOOKUP(2,1/(SRP!$B$20:$B$23&lt;=E8396)/(SRP!$C$20:$C$23&gt;=E8396),SRP!$D$20:$D$23)*(G8396/100)*(E8396/1000)),IF(C8396="Wine",SUM(LOOKUP(2,1/(SRP!$B$15:$B$19&lt;=E8396)/(SRP!$C$15:$C$19&gt;=E8396),SRP!$D$15:$D$19)*(G8396/100)*(E8396/1000)),IF(C8396="Ready to Drink",SUM(LOOKUP(2,1/(SRP!$B$10:$B$14&lt;=E8396)/(SRP!$C$10:$C$14&gt;=E8396),SRP!$D$10:$D$14)*(G8396/100)*(E8396/1000)),0))))),2)</f>
        <v>1.35</v>
      </c>
    </row>
    <row r="8397" spans="1:11" x14ac:dyDescent="0.35">
      <c r="A8397" s="2">
        <v>61611</v>
      </c>
      <c r="B8397" s="76" t="s">
        <v>6832</v>
      </c>
      <c r="C8397" s="76" t="s">
        <v>287</v>
      </c>
      <c r="D8397" s="76" t="s">
        <v>5266</v>
      </c>
      <c r="E8397" s="76">
        <v>473</v>
      </c>
      <c r="F8397" s="76">
        <v>24</v>
      </c>
      <c r="G8397" s="77">
        <v>4.0999999999999996</v>
      </c>
      <c r="H8397" s="76" t="s">
        <v>3282</v>
      </c>
      <c r="I8397" s="77">
        <v>4.25</v>
      </c>
      <c r="J8397" s="2">
        <v>1</v>
      </c>
      <c r="K8397" s="119" cm="1">
        <f t="array" ref="K8397">ROUND(IF(C8397="Beer",SUM(LOOKUP(2,1/(SRP!$B$7:$B$9&lt;=E8397)/(SRP!$C$7:$C$9&gt;=E8397),SRP!$D$7:$D$9)*(G8397/100)*(E8397/1000)),IF(C8397="Spirits",SUM(LOOKUP(2,1/(SRP!$B$2:$B$6&lt;=E8397)/(SRP!$C$2:$C$6&gt;=E8397),SRP!$D$2:$D$6)*(G8397/100)*(E8397/1000)),IF(AND(C8397="Wine",D8397="Fortified Wines"),SUM(LOOKUP(2,1/(SRP!$B$20:$B$23&lt;=E8397)/(SRP!$C$20:$C$23&gt;=E8397),SRP!$D$20:$D$23)*(G8397/100)*(E8397/1000)),IF(C8397="Wine",SUM(LOOKUP(2,1/(SRP!$B$15:$B$19&lt;=E8397)/(SRP!$C$15:$C$19&gt;=E8397),SRP!$D$15:$D$19)*(G8397/100)*(E8397/1000)),IF(C8397="Ready to Drink",SUM(LOOKUP(2,1/(SRP!$B$10:$B$14&lt;=E8397)/(SRP!$C$10:$C$14&gt;=E8397),SRP!$D$10:$D$14)*(G8397/100)*(E8397/1000)),0))))),2)</f>
        <v>1.35</v>
      </c>
    </row>
    <row r="8398" spans="1:11" x14ac:dyDescent="0.35">
      <c r="A8398" s="2">
        <v>61620</v>
      </c>
      <c r="B8398" s="76" t="s">
        <v>6319</v>
      </c>
      <c r="C8398" s="76" t="s">
        <v>5938</v>
      </c>
      <c r="D8398" s="76" t="s">
        <v>5283</v>
      </c>
      <c r="E8398" s="76">
        <v>2130</v>
      </c>
      <c r="F8398" s="76">
        <v>4</v>
      </c>
      <c r="G8398" s="77">
        <v>4</v>
      </c>
      <c r="H8398" s="76" t="s">
        <v>3325</v>
      </c>
      <c r="I8398" s="77">
        <v>17.98</v>
      </c>
      <c r="J8398" s="2">
        <v>6</v>
      </c>
      <c r="K8398" s="119" cm="1">
        <f t="array" ref="K8398">ROUND(IF(C8398="Beer",SUM(LOOKUP(2,1/(SRP!$B$7:$B$9&lt;=E8398)/(SRP!$C$7:$C$9&gt;=E8398),SRP!$D$7:$D$9)*(G8398/100)*(E8398/1000)),IF(C8398="Spirits",SUM(LOOKUP(2,1/(SRP!$B$2:$B$6&lt;=E8398)/(SRP!$C$2:$C$6&gt;=E8398),SRP!$D$2:$D$6)*(G8398/100)*(E8398/1000)),IF(AND(C8398="Wine",D8398="Fortified Wines"),SUM(LOOKUP(2,1/(SRP!$B$20:$B$23&lt;=E8398)/(SRP!$C$20:$C$23&gt;=E8398),SRP!$D$20:$D$23)*(G8398/100)*(E8398/1000)),IF(C8398="Wine",SUM(LOOKUP(2,1/(SRP!$B$15:$B$19&lt;=E8398)/(SRP!$C$15:$C$19&gt;=E8398),SRP!$D$15:$D$19)*(G8398/100)*(E8398/1000)),IF(C8398="Ready to Drink",SUM(LOOKUP(2,1/(SRP!$B$10:$B$14&lt;=E8398)/(SRP!$C$10:$C$14&gt;=E8398),SRP!$D$10:$D$14)*(G8398/100)*(E8398/1000)),0))))),2)</f>
        <v>5.95</v>
      </c>
    </row>
    <row r="8399" spans="1:11" x14ac:dyDescent="0.35">
      <c r="A8399" s="2">
        <v>61620</v>
      </c>
      <c r="B8399" s="76" t="s">
        <v>6319</v>
      </c>
      <c r="C8399" s="76" t="s">
        <v>5938</v>
      </c>
      <c r="D8399" s="76" t="s">
        <v>5283</v>
      </c>
      <c r="E8399" s="76">
        <v>2130</v>
      </c>
      <c r="F8399" s="76">
        <v>4</v>
      </c>
      <c r="G8399" s="77">
        <v>4</v>
      </c>
      <c r="H8399" s="76" t="s">
        <v>3325</v>
      </c>
      <c r="I8399" s="77">
        <v>17.98</v>
      </c>
      <c r="J8399" s="2">
        <v>6</v>
      </c>
      <c r="K8399" s="119" cm="1">
        <f t="array" ref="K8399">ROUND(IF(C8399="Beer",SUM(LOOKUP(2,1/(SRP!$B$7:$B$9&lt;=E8399)/(SRP!$C$7:$C$9&gt;=E8399),SRP!$D$7:$D$9)*(G8399/100)*(E8399/1000)),IF(C8399="Spirits",SUM(LOOKUP(2,1/(SRP!$B$2:$B$6&lt;=E8399)/(SRP!$C$2:$C$6&gt;=E8399),SRP!$D$2:$D$6)*(G8399/100)*(E8399/1000)),IF(AND(C8399="Wine",D8399="Fortified Wines"),SUM(LOOKUP(2,1/(SRP!$B$20:$B$23&lt;=E8399)/(SRP!$C$20:$C$23&gt;=E8399),SRP!$D$20:$D$23)*(G8399/100)*(E8399/1000)),IF(C8399="Wine",SUM(LOOKUP(2,1/(SRP!$B$15:$B$19&lt;=E8399)/(SRP!$C$15:$C$19&gt;=E8399),SRP!$D$15:$D$19)*(G8399/100)*(E8399/1000)),IF(C8399="Ready to Drink",SUM(LOOKUP(2,1/(SRP!$B$10:$B$14&lt;=E8399)/(SRP!$C$10:$C$14&gt;=E8399),SRP!$D$10:$D$14)*(G8399/100)*(E8399/1000)),0))))),2)</f>
        <v>5.95</v>
      </c>
    </row>
    <row r="8400" spans="1:11" x14ac:dyDescent="0.35">
      <c r="A8400" s="2">
        <v>61627</v>
      </c>
      <c r="B8400" s="76" t="s">
        <v>7025</v>
      </c>
      <c r="C8400" s="76" t="s">
        <v>286</v>
      </c>
      <c r="D8400" s="76" t="s">
        <v>5236</v>
      </c>
      <c r="E8400" s="76">
        <v>750</v>
      </c>
      <c r="F8400" s="76">
        <v>12</v>
      </c>
      <c r="G8400" s="77">
        <v>13.6</v>
      </c>
      <c r="H8400" s="76" t="s">
        <v>3297</v>
      </c>
      <c r="I8400" s="77">
        <v>20.99</v>
      </c>
      <c r="J8400" s="2">
        <v>1</v>
      </c>
      <c r="K8400" s="119" cm="1">
        <f t="array" ref="K8400">ROUND(IF(C8400="Beer",SUM(LOOKUP(2,1/(SRP!$B$7:$B$9&lt;=E8400)/(SRP!$C$7:$C$9&gt;=E8400),SRP!$D$7:$D$9)*(G8400/100)*(E8400/1000)),IF(C8400="Spirits",SUM(LOOKUP(2,1/(SRP!$B$2:$B$6&lt;=E8400)/(SRP!$C$2:$C$6&gt;=E8400),SRP!$D$2:$D$6)*(G8400/100)*(E8400/1000)),IF(AND(C8400="Wine",D8400="Fortified Wines"),SUM(LOOKUP(2,1/(SRP!$B$20:$B$23&lt;=E8400)/(SRP!$C$20:$C$23&gt;=E8400),SRP!$D$20:$D$23)*(G8400/100)*(E8400/1000)),IF(C8400="Wine",SUM(LOOKUP(2,1/(SRP!$B$15:$B$19&lt;=E8400)/(SRP!$C$15:$C$19&gt;=E8400),SRP!$D$15:$D$19)*(G8400/100)*(E8400/1000)),IF(C8400="Ready to Drink",SUM(LOOKUP(2,1/(SRP!$B$10:$B$14&lt;=E8400)/(SRP!$C$10:$C$14&gt;=E8400),SRP!$D$10:$D$14)*(G8400/100)*(E8400/1000)),0))))),2)</f>
        <v>7.12</v>
      </c>
    </row>
    <row r="8401" spans="1:11" x14ac:dyDescent="0.35">
      <c r="A8401" s="2">
        <v>61630</v>
      </c>
      <c r="B8401" s="76" t="s">
        <v>6833</v>
      </c>
      <c r="C8401" s="76" t="s">
        <v>286</v>
      </c>
      <c r="D8401" s="76" t="s">
        <v>5284</v>
      </c>
      <c r="E8401" s="76">
        <v>750</v>
      </c>
      <c r="F8401" s="76">
        <v>3</v>
      </c>
      <c r="G8401" s="77">
        <v>12.5</v>
      </c>
      <c r="H8401" s="76" t="s">
        <v>3281</v>
      </c>
      <c r="I8401" s="77">
        <v>465.74</v>
      </c>
      <c r="J8401" s="2">
        <v>1</v>
      </c>
      <c r="K8401" s="119" cm="1">
        <f t="array" ref="K8401">ROUND(IF(C8401="Beer",SUM(LOOKUP(2,1/(SRP!$B$7:$B$9&lt;=E8401)/(SRP!$C$7:$C$9&gt;=E8401),SRP!$D$7:$D$9)*(G8401/100)*(E8401/1000)),IF(C8401="Spirits",SUM(LOOKUP(2,1/(SRP!$B$2:$B$6&lt;=E8401)/(SRP!$C$2:$C$6&gt;=E8401),SRP!$D$2:$D$6)*(G8401/100)*(E8401/1000)),IF(AND(C8401="Wine",D8401="Fortified Wines"),SUM(LOOKUP(2,1/(SRP!$B$20:$B$23&lt;=E8401)/(SRP!$C$20:$C$23&gt;=E8401),SRP!$D$20:$D$23)*(G8401/100)*(E8401/1000)),IF(C8401="Wine",SUM(LOOKUP(2,1/(SRP!$B$15:$B$19&lt;=E8401)/(SRP!$C$15:$C$19&gt;=E8401),SRP!$D$15:$D$19)*(G8401/100)*(E8401/1000)),IF(C8401="Ready to Drink",SUM(LOOKUP(2,1/(SRP!$B$10:$B$14&lt;=E8401)/(SRP!$C$10:$C$14&gt;=E8401),SRP!$D$10:$D$14)*(G8401/100)*(E8401/1000)),0))))),2)</f>
        <v>6.54</v>
      </c>
    </row>
    <row r="8402" spans="1:11" x14ac:dyDescent="0.35">
      <c r="A8402" s="2">
        <v>61651</v>
      </c>
      <c r="B8402" s="76" t="s">
        <v>6834</v>
      </c>
      <c r="C8402" s="76" t="s">
        <v>287</v>
      </c>
      <c r="D8402" s="76" t="s">
        <v>5266</v>
      </c>
      <c r="E8402" s="76">
        <v>473</v>
      </c>
      <c r="F8402" s="76">
        <v>24</v>
      </c>
      <c r="G8402" s="77">
        <v>6.1</v>
      </c>
      <c r="H8402" s="76" t="s">
        <v>3349</v>
      </c>
      <c r="I8402" s="77">
        <v>3.99</v>
      </c>
      <c r="J8402" s="2">
        <v>1</v>
      </c>
      <c r="K8402" s="119" cm="1">
        <f t="array" ref="K8402">ROUND(IF(C8402="Beer",SUM(LOOKUP(2,1/(SRP!$B$7:$B$9&lt;=E8402)/(SRP!$C$7:$C$9&gt;=E8402),SRP!$D$7:$D$9)*(G8402/100)*(E8402/1000)),IF(C8402="Spirits",SUM(LOOKUP(2,1/(SRP!$B$2:$B$6&lt;=E8402)/(SRP!$C$2:$C$6&gt;=E8402),SRP!$D$2:$D$6)*(G8402/100)*(E8402/1000)),IF(AND(C8402="Wine",D8402="Fortified Wines"),SUM(LOOKUP(2,1/(SRP!$B$20:$B$23&lt;=E8402)/(SRP!$C$20:$C$23&gt;=E8402),SRP!$D$20:$D$23)*(G8402/100)*(E8402/1000)),IF(C8402="Wine",SUM(LOOKUP(2,1/(SRP!$B$15:$B$19&lt;=E8402)/(SRP!$C$15:$C$19&gt;=E8402),SRP!$D$15:$D$19)*(G8402/100)*(E8402/1000)),IF(C8402="Ready to Drink",SUM(LOOKUP(2,1/(SRP!$B$10:$B$14&lt;=E8402)/(SRP!$C$10:$C$14&gt;=E8402),SRP!$D$10:$D$14)*(G8402/100)*(E8402/1000)),0))))),2)</f>
        <v>2.0099999999999998</v>
      </c>
    </row>
    <row r="8403" spans="1:11" x14ac:dyDescent="0.35">
      <c r="A8403" s="2">
        <v>61651</v>
      </c>
      <c r="B8403" s="76" t="s">
        <v>6834</v>
      </c>
      <c r="C8403" s="76" t="s">
        <v>287</v>
      </c>
      <c r="D8403" s="76" t="s">
        <v>5266</v>
      </c>
      <c r="E8403" s="76">
        <v>473</v>
      </c>
      <c r="F8403" s="76">
        <v>24</v>
      </c>
      <c r="G8403" s="77">
        <v>6.1</v>
      </c>
      <c r="H8403" s="76" t="s">
        <v>3349</v>
      </c>
      <c r="I8403" s="77">
        <v>3.99</v>
      </c>
      <c r="J8403" s="2">
        <v>1</v>
      </c>
      <c r="K8403" s="119" cm="1">
        <f t="array" ref="K8403">ROUND(IF(C8403="Beer",SUM(LOOKUP(2,1/(SRP!$B$7:$B$9&lt;=E8403)/(SRP!$C$7:$C$9&gt;=E8403),SRP!$D$7:$D$9)*(G8403/100)*(E8403/1000)),IF(C8403="Spirits",SUM(LOOKUP(2,1/(SRP!$B$2:$B$6&lt;=E8403)/(SRP!$C$2:$C$6&gt;=E8403),SRP!$D$2:$D$6)*(G8403/100)*(E8403/1000)),IF(AND(C8403="Wine",D8403="Fortified Wines"),SUM(LOOKUP(2,1/(SRP!$B$20:$B$23&lt;=E8403)/(SRP!$C$20:$C$23&gt;=E8403),SRP!$D$20:$D$23)*(G8403/100)*(E8403/1000)),IF(C8403="Wine",SUM(LOOKUP(2,1/(SRP!$B$15:$B$19&lt;=E8403)/(SRP!$C$15:$C$19&gt;=E8403),SRP!$D$15:$D$19)*(G8403/100)*(E8403/1000)),IF(C8403="Ready to Drink",SUM(LOOKUP(2,1/(SRP!$B$10:$B$14&lt;=E8403)/(SRP!$C$10:$C$14&gt;=E8403),SRP!$D$10:$D$14)*(G8403/100)*(E8403/1000)),0))))),2)</f>
        <v>2.0099999999999998</v>
      </c>
    </row>
    <row r="8404" spans="1:11" x14ac:dyDescent="0.35">
      <c r="A8404" s="2">
        <v>61654</v>
      </c>
      <c r="B8404" s="76" t="s">
        <v>6835</v>
      </c>
      <c r="C8404" s="76" t="s">
        <v>287</v>
      </c>
      <c r="D8404" s="76" t="s">
        <v>5266</v>
      </c>
      <c r="E8404" s="76">
        <v>473</v>
      </c>
      <c r="F8404" s="76">
        <v>24</v>
      </c>
      <c r="G8404" s="77">
        <v>9</v>
      </c>
      <c r="H8404" s="76" t="s">
        <v>3349</v>
      </c>
      <c r="I8404" s="77">
        <v>3.99</v>
      </c>
      <c r="J8404" s="2">
        <v>1</v>
      </c>
      <c r="K8404" s="119" cm="1">
        <f t="array" ref="K8404">ROUND(IF(C8404="Beer",SUM(LOOKUP(2,1/(SRP!$B$7:$B$9&lt;=E8404)/(SRP!$C$7:$C$9&gt;=E8404),SRP!$D$7:$D$9)*(G8404/100)*(E8404/1000)),IF(C8404="Spirits",SUM(LOOKUP(2,1/(SRP!$B$2:$B$6&lt;=E8404)/(SRP!$C$2:$C$6&gt;=E8404),SRP!$D$2:$D$6)*(G8404/100)*(E8404/1000)),IF(AND(C8404="Wine",D8404="Fortified Wines"),SUM(LOOKUP(2,1/(SRP!$B$20:$B$23&lt;=E8404)/(SRP!$C$20:$C$23&gt;=E8404),SRP!$D$20:$D$23)*(G8404/100)*(E8404/1000)),IF(C8404="Wine",SUM(LOOKUP(2,1/(SRP!$B$15:$B$19&lt;=E8404)/(SRP!$C$15:$C$19&gt;=E8404),SRP!$D$15:$D$19)*(G8404/100)*(E8404/1000)),IF(C8404="Ready to Drink",SUM(LOOKUP(2,1/(SRP!$B$10:$B$14&lt;=E8404)/(SRP!$C$10:$C$14&gt;=E8404),SRP!$D$10:$D$14)*(G8404/100)*(E8404/1000)),0))))),2)</f>
        <v>2.97</v>
      </c>
    </row>
    <row r="8405" spans="1:11" x14ac:dyDescent="0.35">
      <c r="A8405" s="2">
        <v>61654</v>
      </c>
      <c r="B8405" s="76" t="s">
        <v>6835</v>
      </c>
      <c r="C8405" s="76" t="s">
        <v>287</v>
      </c>
      <c r="D8405" s="76" t="s">
        <v>5266</v>
      </c>
      <c r="E8405" s="76">
        <v>473</v>
      </c>
      <c r="F8405" s="76">
        <v>24</v>
      </c>
      <c r="G8405" s="77">
        <v>9</v>
      </c>
      <c r="H8405" s="76" t="s">
        <v>3349</v>
      </c>
      <c r="I8405" s="77">
        <v>3.99</v>
      </c>
      <c r="J8405" s="2">
        <v>1</v>
      </c>
      <c r="K8405" s="119" cm="1">
        <f t="array" ref="K8405">ROUND(IF(C8405="Beer",SUM(LOOKUP(2,1/(SRP!$B$7:$B$9&lt;=E8405)/(SRP!$C$7:$C$9&gt;=E8405),SRP!$D$7:$D$9)*(G8405/100)*(E8405/1000)),IF(C8405="Spirits",SUM(LOOKUP(2,1/(SRP!$B$2:$B$6&lt;=E8405)/(SRP!$C$2:$C$6&gt;=E8405),SRP!$D$2:$D$6)*(G8405/100)*(E8405/1000)),IF(AND(C8405="Wine",D8405="Fortified Wines"),SUM(LOOKUP(2,1/(SRP!$B$20:$B$23&lt;=E8405)/(SRP!$C$20:$C$23&gt;=E8405),SRP!$D$20:$D$23)*(G8405/100)*(E8405/1000)),IF(C8405="Wine",SUM(LOOKUP(2,1/(SRP!$B$15:$B$19&lt;=E8405)/(SRP!$C$15:$C$19&gt;=E8405),SRP!$D$15:$D$19)*(G8405/100)*(E8405/1000)),IF(C8405="Ready to Drink",SUM(LOOKUP(2,1/(SRP!$B$10:$B$14&lt;=E8405)/(SRP!$C$10:$C$14&gt;=E8405),SRP!$D$10:$D$14)*(G8405/100)*(E8405/1000)),0))))),2)</f>
        <v>2.97</v>
      </c>
    </row>
    <row r="8406" spans="1:11" x14ac:dyDescent="0.35">
      <c r="A8406" s="2">
        <v>61659</v>
      </c>
      <c r="B8406" s="76" t="s">
        <v>6836</v>
      </c>
      <c r="C8406" s="76" t="s">
        <v>287</v>
      </c>
      <c r="D8406" s="76" t="s">
        <v>5266</v>
      </c>
      <c r="E8406" s="76">
        <v>473</v>
      </c>
      <c r="F8406" s="76">
        <v>24</v>
      </c>
      <c r="G8406" s="77">
        <v>9</v>
      </c>
      <c r="H8406" s="76" t="s">
        <v>3349</v>
      </c>
      <c r="I8406" s="77">
        <v>3.99</v>
      </c>
      <c r="J8406" s="2">
        <v>1</v>
      </c>
      <c r="K8406" s="119" cm="1">
        <f t="array" ref="K8406">ROUND(IF(C8406="Beer",SUM(LOOKUP(2,1/(SRP!$B$7:$B$9&lt;=E8406)/(SRP!$C$7:$C$9&gt;=E8406),SRP!$D$7:$D$9)*(G8406/100)*(E8406/1000)),IF(C8406="Spirits",SUM(LOOKUP(2,1/(SRP!$B$2:$B$6&lt;=E8406)/(SRP!$C$2:$C$6&gt;=E8406),SRP!$D$2:$D$6)*(G8406/100)*(E8406/1000)),IF(AND(C8406="Wine",D8406="Fortified Wines"),SUM(LOOKUP(2,1/(SRP!$B$20:$B$23&lt;=E8406)/(SRP!$C$20:$C$23&gt;=E8406),SRP!$D$20:$D$23)*(G8406/100)*(E8406/1000)),IF(C8406="Wine",SUM(LOOKUP(2,1/(SRP!$B$15:$B$19&lt;=E8406)/(SRP!$C$15:$C$19&gt;=E8406),SRP!$D$15:$D$19)*(G8406/100)*(E8406/1000)),IF(C8406="Ready to Drink",SUM(LOOKUP(2,1/(SRP!$B$10:$B$14&lt;=E8406)/(SRP!$C$10:$C$14&gt;=E8406),SRP!$D$10:$D$14)*(G8406/100)*(E8406/1000)),0))))),2)</f>
        <v>2.97</v>
      </c>
    </row>
    <row r="8407" spans="1:11" x14ac:dyDescent="0.35">
      <c r="A8407" s="2">
        <v>61659</v>
      </c>
      <c r="B8407" s="76" t="s">
        <v>6836</v>
      </c>
      <c r="C8407" s="76" t="s">
        <v>287</v>
      </c>
      <c r="D8407" s="76" t="s">
        <v>5266</v>
      </c>
      <c r="E8407" s="76">
        <v>473</v>
      </c>
      <c r="F8407" s="76">
        <v>24</v>
      </c>
      <c r="G8407" s="77">
        <v>9</v>
      </c>
      <c r="H8407" s="76" t="s">
        <v>3349</v>
      </c>
      <c r="I8407" s="77">
        <v>3.99</v>
      </c>
      <c r="J8407" s="2">
        <v>1</v>
      </c>
      <c r="K8407" s="119" cm="1">
        <f t="array" ref="K8407">ROUND(IF(C8407="Beer",SUM(LOOKUP(2,1/(SRP!$B$7:$B$9&lt;=E8407)/(SRP!$C$7:$C$9&gt;=E8407),SRP!$D$7:$D$9)*(G8407/100)*(E8407/1000)),IF(C8407="Spirits",SUM(LOOKUP(2,1/(SRP!$B$2:$B$6&lt;=E8407)/(SRP!$C$2:$C$6&gt;=E8407),SRP!$D$2:$D$6)*(G8407/100)*(E8407/1000)),IF(AND(C8407="Wine",D8407="Fortified Wines"),SUM(LOOKUP(2,1/(SRP!$B$20:$B$23&lt;=E8407)/(SRP!$C$20:$C$23&gt;=E8407),SRP!$D$20:$D$23)*(G8407/100)*(E8407/1000)),IF(C8407="Wine",SUM(LOOKUP(2,1/(SRP!$B$15:$B$19&lt;=E8407)/(SRP!$C$15:$C$19&gt;=E8407),SRP!$D$15:$D$19)*(G8407/100)*(E8407/1000)),IF(C8407="Ready to Drink",SUM(LOOKUP(2,1/(SRP!$B$10:$B$14&lt;=E8407)/(SRP!$C$10:$C$14&gt;=E8407),SRP!$D$10:$D$14)*(G8407/100)*(E8407/1000)),0))))),2)</f>
        <v>2.97</v>
      </c>
    </row>
    <row r="8408" spans="1:11" x14ac:dyDescent="0.35">
      <c r="A8408" s="2">
        <v>61660</v>
      </c>
      <c r="B8408" s="76" t="s">
        <v>6837</v>
      </c>
      <c r="C8408" s="76" t="s">
        <v>287</v>
      </c>
      <c r="D8408" s="76" t="s">
        <v>5266</v>
      </c>
      <c r="E8408" s="76">
        <v>473</v>
      </c>
      <c r="F8408" s="76">
        <v>24</v>
      </c>
      <c r="G8408" s="77">
        <v>5.5</v>
      </c>
      <c r="H8408" s="76" t="s">
        <v>3380</v>
      </c>
      <c r="I8408" s="77">
        <v>4.49</v>
      </c>
      <c r="J8408" s="2">
        <v>1</v>
      </c>
      <c r="K8408" s="119" cm="1">
        <f t="array" ref="K8408">ROUND(IF(C8408="Beer",SUM(LOOKUP(2,1/(SRP!$B$7:$B$9&lt;=E8408)/(SRP!$C$7:$C$9&gt;=E8408),SRP!$D$7:$D$9)*(G8408/100)*(E8408/1000)),IF(C8408="Spirits",SUM(LOOKUP(2,1/(SRP!$B$2:$B$6&lt;=E8408)/(SRP!$C$2:$C$6&gt;=E8408),SRP!$D$2:$D$6)*(G8408/100)*(E8408/1000)),IF(AND(C8408="Wine",D8408="Fortified Wines"),SUM(LOOKUP(2,1/(SRP!$B$20:$B$23&lt;=E8408)/(SRP!$C$20:$C$23&gt;=E8408),SRP!$D$20:$D$23)*(G8408/100)*(E8408/1000)),IF(C8408="Wine",SUM(LOOKUP(2,1/(SRP!$B$15:$B$19&lt;=E8408)/(SRP!$C$15:$C$19&gt;=E8408),SRP!$D$15:$D$19)*(G8408/100)*(E8408/1000)),IF(C8408="Ready to Drink",SUM(LOOKUP(2,1/(SRP!$B$10:$B$14&lt;=E8408)/(SRP!$C$10:$C$14&gt;=E8408),SRP!$D$10:$D$14)*(G8408/100)*(E8408/1000)),0))))),2)</f>
        <v>1.82</v>
      </c>
    </row>
    <row r="8409" spans="1:11" x14ac:dyDescent="0.35">
      <c r="A8409" s="2">
        <v>61660</v>
      </c>
      <c r="B8409" s="76" t="s">
        <v>6837</v>
      </c>
      <c r="C8409" s="76" t="s">
        <v>287</v>
      </c>
      <c r="D8409" s="76" t="s">
        <v>5266</v>
      </c>
      <c r="E8409" s="76">
        <v>473</v>
      </c>
      <c r="F8409" s="76">
        <v>24</v>
      </c>
      <c r="G8409" s="77">
        <v>5.5</v>
      </c>
      <c r="H8409" s="76" t="s">
        <v>3380</v>
      </c>
      <c r="I8409" s="77">
        <v>4.49</v>
      </c>
      <c r="J8409" s="2">
        <v>1</v>
      </c>
      <c r="K8409" s="119" cm="1">
        <f t="array" ref="K8409">ROUND(IF(C8409="Beer",SUM(LOOKUP(2,1/(SRP!$B$7:$B$9&lt;=E8409)/(SRP!$C$7:$C$9&gt;=E8409),SRP!$D$7:$D$9)*(G8409/100)*(E8409/1000)),IF(C8409="Spirits",SUM(LOOKUP(2,1/(SRP!$B$2:$B$6&lt;=E8409)/(SRP!$C$2:$C$6&gt;=E8409),SRP!$D$2:$D$6)*(G8409/100)*(E8409/1000)),IF(AND(C8409="Wine",D8409="Fortified Wines"),SUM(LOOKUP(2,1/(SRP!$B$20:$B$23&lt;=E8409)/(SRP!$C$20:$C$23&gt;=E8409),SRP!$D$20:$D$23)*(G8409/100)*(E8409/1000)),IF(C8409="Wine",SUM(LOOKUP(2,1/(SRP!$B$15:$B$19&lt;=E8409)/(SRP!$C$15:$C$19&gt;=E8409),SRP!$D$15:$D$19)*(G8409/100)*(E8409/1000)),IF(C8409="Ready to Drink",SUM(LOOKUP(2,1/(SRP!$B$10:$B$14&lt;=E8409)/(SRP!$C$10:$C$14&gt;=E8409),SRP!$D$10:$D$14)*(G8409/100)*(E8409/1000)),0))))),2)</f>
        <v>1.82</v>
      </c>
    </row>
    <row r="8410" spans="1:11" x14ac:dyDescent="0.35">
      <c r="A8410" s="2">
        <v>61661</v>
      </c>
      <c r="B8410" s="76" t="s">
        <v>7026</v>
      </c>
      <c r="C8410" s="76" t="s">
        <v>5938</v>
      </c>
      <c r="D8410" s="76" t="s">
        <v>5283</v>
      </c>
      <c r="E8410" s="76">
        <v>1420</v>
      </c>
      <c r="F8410" s="76">
        <v>6</v>
      </c>
      <c r="G8410" s="77">
        <v>12.5</v>
      </c>
      <c r="H8410" s="76" t="s">
        <v>3321</v>
      </c>
      <c r="I8410" s="77">
        <v>16.989999999999998</v>
      </c>
      <c r="J8410" s="2">
        <v>4</v>
      </c>
      <c r="K8410" s="119" cm="1">
        <f t="array" ref="K8410">ROUND(IF(C8410="Beer",SUM(LOOKUP(2,1/(SRP!$B$7:$B$9&lt;=E8410)/(SRP!$C$7:$C$9&gt;=E8410),SRP!$D$7:$D$9)*(G8410/100)*(E8410/1000)),IF(C8410="Spirits",SUM(LOOKUP(2,1/(SRP!$B$2:$B$6&lt;=E8410)/(SRP!$C$2:$C$6&gt;=E8410),SRP!$D$2:$D$6)*(G8410/100)*(E8410/1000)),IF(AND(C8410="Wine",D8410="Fortified Wines"),SUM(LOOKUP(2,1/(SRP!$B$20:$B$23&lt;=E8410)/(SRP!$C$20:$C$23&gt;=E8410),SRP!$D$20:$D$23)*(G8410/100)*(E8410/1000)),IF(C8410="Wine",SUM(LOOKUP(2,1/(SRP!$B$15:$B$19&lt;=E8410)/(SRP!$C$15:$C$19&gt;=E8410),SRP!$D$15:$D$19)*(G8410/100)*(E8410/1000)),IF(C8410="Ready to Drink",SUM(LOOKUP(2,1/(SRP!$B$10:$B$14&lt;=E8410)/(SRP!$C$10:$C$14&gt;=E8410),SRP!$D$10:$D$14)*(G8410/100)*(E8410/1000)),0))))),2)</f>
        <v>12.39</v>
      </c>
    </row>
    <row r="8411" spans="1:11" x14ac:dyDescent="0.35">
      <c r="A8411" s="2">
        <v>61671</v>
      </c>
      <c r="B8411" s="76" t="s">
        <v>7027</v>
      </c>
      <c r="C8411" s="76" t="s">
        <v>5938</v>
      </c>
      <c r="D8411" s="76" t="s">
        <v>5283</v>
      </c>
      <c r="E8411" s="76">
        <v>2840</v>
      </c>
      <c r="F8411" s="76">
        <v>3</v>
      </c>
      <c r="G8411" s="77">
        <v>12.5</v>
      </c>
      <c r="H8411" s="76" t="s">
        <v>3321</v>
      </c>
      <c r="I8411" s="77">
        <v>31.98</v>
      </c>
      <c r="J8411" s="2">
        <v>8</v>
      </c>
      <c r="K8411" s="119" cm="1">
        <f t="array" ref="K8411">ROUND(IF(C8411="Beer",SUM(LOOKUP(2,1/(SRP!$B$7:$B$9&lt;=E8411)/(SRP!$C$7:$C$9&gt;=E8411),SRP!$D$7:$D$9)*(G8411/100)*(E8411/1000)),IF(C8411="Spirits",SUM(LOOKUP(2,1/(SRP!$B$2:$B$6&lt;=E8411)/(SRP!$C$2:$C$6&gt;=E8411),SRP!$D$2:$D$6)*(G8411/100)*(E8411/1000)),IF(AND(C8411="Wine",D8411="Fortified Wines"),SUM(LOOKUP(2,1/(SRP!$B$20:$B$23&lt;=E8411)/(SRP!$C$20:$C$23&gt;=E8411),SRP!$D$20:$D$23)*(G8411/100)*(E8411/1000)),IF(C8411="Wine",SUM(LOOKUP(2,1/(SRP!$B$15:$B$19&lt;=E8411)/(SRP!$C$15:$C$19&gt;=E8411),SRP!$D$15:$D$19)*(G8411/100)*(E8411/1000)),IF(C8411="Ready to Drink",SUM(LOOKUP(2,1/(SRP!$B$10:$B$14&lt;=E8411)/(SRP!$C$10:$C$14&gt;=E8411),SRP!$D$10:$D$14)*(G8411/100)*(E8411/1000)),0))))),2)</f>
        <v>24.78</v>
      </c>
    </row>
    <row r="8412" spans="1:11" x14ac:dyDescent="0.35">
      <c r="A8412" s="2">
        <v>61704</v>
      </c>
      <c r="B8412" s="76" t="s">
        <v>6838</v>
      </c>
      <c r="C8412" s="76" t="s">
        <v>285</v>
      </c>
      <c r="D8412" s="76" t="s">
        <v>6932</v>
      </c>
      <c r="E8412" s="76">
        <v>700</v>
      </c>
      <c r="F8412" s="76">
        <v>6</v>
      </c>
      <c r="G8412" s="77">
        <v>43</v>
      </c>
      <c r="H8412" s="76" t="s">
        <v>6694</v>
      </c>
      <c r="I8412" s="77">
        <v>150.99</v>
      </c>
      <c r="J8412" s="2">
        <v>1</v>
      </c>
      <c r="K8412" s="119" cm="1">
        <f t="array" ref="K8412">ROUND(IF(C8412="Beer",SUM(LOOKUP(2,1/(SRP!$B$7:$B$9&lt;=E8412)/(SRP!$C$7:$C$9&gt;=E8412),SRP!$D$7:$D$9)*(G8412/100)*(E8412/1000)),IF(C8412="Spirits",SUM(LOOKUP(2,1/(SRP!$B$2:$B$6&lt;=E8412)/(SRP!$C$2:$C$6&gt;=E8412),SRP!$D$2:$D$6)*(G8412/100)*(E8412/1000)),IF(AND(C8412="Wine",D8412="Fortified Wines"),SUM(LOOKUP(2,1/(SRP!$B$20:$B$23&lt;=E8412)/(SRP!$C$20:$C$23&gt;=E8412),SRP!$D$20:$D$23)*(G8412/100)*(E8412/1000)),IF(C8412="Wine",SUM(LOOKUP(2,1/(SRP!$B$15:$B$19&lt;=E8412)/(SRP!$C$15:$C$19&gt;=E8412),SRP!$D$15:$D$19)*(G8412/100)*(E8412/1000)),IF(C8412="Ready to Drink",SUM(LOOKUP(2,1/(SRP!$B$10:$B$14&lt;=E8412)/(SRP!$C$10:$C$14&gt;=E8412),SRP!$D$10:$D$14)*(G8412/100)*(E8412/1000)),0))))),2)</f>
        <v>21.01</v>
      </c>
    </row>
    <row r="8413" spans="1:11" x14ac:dyDescent="0.35">
      <c r="A8413" s="2">
        <v>61706</v>
      </c>
      <c r="B8413" s="76" t="s">
        <v>6839</v>
      </c>
      <c r="C8413" s="76" t="s">
        <v>285</v>
      </c>
      <c r="D8413" s="76" t="s">
        <v>6932</v>
      </c>
      <c r="E8413" s="76">
        <v>700</v>
      </c>
      <c r="F8413" s="76">
        <v>6</v>
      </c>
      <c r="G8413" s="77">
        <v>40</v>
      </c>
      <c r="H8413" s="76" t="s">
        <v>6694</v>
      </c>
      <c r="I8413" s="77">
        <v>88.99</v>
      </c>
      <c r="J8413" s="2">
        <v>1</v>
      </c>
      <c r="K8413" s="119" cm="1">
        <f t="array" ref="K8413">ROUND(IF(C8413="Beer",SUM(LOOKUP(2,1/(SRP!$B$7:$B$9&lt;=E8413)/(SRP!$C$7:$C$9&gt;=E8413),SRP!$D$7:$D$9)*(G8413/100)*(E8413/1000)),IF(C8413="Spirits",SUM(LOOKUP(2,1/(SRP!$B$2:$B$6&lt;=E8413)/(SRP!$C$2:$C$6&gt;=E8413),SRP!$D$2:$D$6)*(G8413/100)*(E8413/1000)),IF(AND(C8413="Wine",D8413="Fortified Wines"),SUM(LOOKUP(2,1/(SRP!$B$20:$B$23&lt;=E8413)/(SRP!$C$20:$C$23&gt;=E8413),SRP!$D$20:$D$23)*(G8413/100)*(E8413/1000)),IF(C8413="Wine",SUM(LOOKUP(2,1/(SRP!$B$15:$B$19&lt;=E8413)/(SRP!$C$15:$C$19&gt;=E8413),SRP!$D$15:$D$19)*(G8413/100)*(E8413/1000)),IF(C8413="Ready to Drink",SUM(LOOKUP(2,1/(SRP!$B$10:$B$14&lt;=E8413)/(SRP!$C$10:$C$14&gt;=E8413),SRP!$D$10:$D$14)*(G8413/100)*(E8413/1000)),0))))),2)</f>
        <v>19.55</v>
      </c>
    </row>
    <row r="8414" spans="1:11" x14ac:dyDescent="0.35">
      <c r="A8414" s="2">
        <v>61717</v>
      </c>
      <c r="B8414" s="76" t="s">
        <v>7028</v>
      </c>
      <c r="C8414" s="76" t="s">
        <v>285</v>
      </c>
      <c r="D8414" s="76" t="s">
        <v>6954</v>
      </c>
      <c r="E8414" s="76">
        <v>750</v>
      </c>
      <c r="F8414" s="76">
        <v>6</v>
      </c>
      <c r="G8414" s="77">
        <v>42</v>
      </c>
      <c r="H8414" s="76" t="s">
        <v>3282</v>
      </c>
      <c r="I8414" s="77">
        <v>59.99</v>
      </c>
      <c r="J8414" s="2">
        <v>1</v>
      </c>
      <c r="K8414" s="119" cm="1">
        <f t="array" ref="K8414">ROUND(IF(C8414="Beer",SUM(LOOKUP(2,1/(SRP!$B$7:$B$9&lt;=E8414)/(SRP!$C$7:$C$9&gt;=E8414),SRP!$D$7:$D$9)*(G8414/100)*(E8414/1000)),IF(C8414="Spirits",SUM(LOOKUP(2,1/(SRP!$B$2:$B$6&lt;=E8414)/(SRP!$C$2:$C$6&gt;=E8414),SRP!$D$2:$D$6)*(G8414/100)*(E8414/1000)),IF(AND(C8414="Wine",D8414="Fortified Wines"),SUM(LOOKUP(2,1/(SRP!$B$20:$B$23&lt;=E8414)/(SRP!$C$20:$C$23&gt;=E8414),SRP!$D$20:$D$23)*(G8414/100)*(E8414/1000)),IF(C8414="Wine",SUM(LOOKUP(2,1/(SRP!$B$15:$B$19&lt;=E8414)/(SRP!$C$15:$C$19&gt;=E8414),SRP!$D$15:$D$19)*(G8414/100)*(E8414/1000)),IF(C8414="Ready to Drink",SUM(LOOKUP(2,1/(SRP!$B$10:$B$14&lt;=E8414)/(SRP!$C$10:$C$14&gt;=E8414),SRP!$D$10:$D$14)*(G8414/100)*(E8414/1000)),0))))),2)</f>
        <v>21.99</v>
      </c>
    </row>
    <row r="8415" spans="1:11" x14ac:dyDescent="0.35">
      <c r="A8415" s="2">
        <v>61721</v>
      </c>
      <c r="B8415" s="76" t="s">
        <v>6840</v>
      </c>
      <c r="C8415" s="76" t="s">
        <v>285</v>
      </c>
      <c r="D8415" s="76" t="s">
        <v>5273</v>
      </c>
      <c r="E8415" s="76">
        <v>750</v>
      </c>
      <c r="F8415" s="76">
        <v>12</v>
      </c>
      <c r="G8415" s="77">
        <v>17</v>
      </c>
      <c r="H8415" s="76" t="s">
        <v>4070</v>
      </c>
      <c r="I8415" s="77">
        <v>39</v>
      </c>
      <c r="J8415" s="2">
        <v>1</v>
      </c>
      <c r="K8415" s="119" cm="1">
        <f t="array" ref="K8415">ROUND(IF(C8415="Beer",SUM(LOOKUP(2,1/(SRP!$B$7:$B$9&lt;=E8415)/(SRP!$C$7:$C$9&gt;=E8415),SRP!$D$7:$D$9)*(G8415/100)*(E8415/1000)),IF(C8415="Spirits",SUM(LOOKUP(2,1/(SRP!$B$2:$B$6&lt;=E8415)/(SRP!$C$2:$C$6&gt;=E8415),SRP!$D$2:$D$6)*(G8415/100)*(E8415/1000)),IF(AND(C8415="Wine",D8415="Fortified Wines"),SUM(LOOKUP(2,1/(SRP!$B$20:$B$23&lt;=E8415)/(SRP!$C$20:$C$23&gt;=E8415),SRP!$D$20:$D$23)*(G8415/100)*(E8415/1000)),IF(C8415="Wine",SUM(LOOKUP(2,1/(SRP!$B$15:$B$19&lt;=E8415)/(SRP!$C$15:$C$19&gt;=E8415),SRP!$D$15:$D$19)*(G8415/100)*(E8415/1000)),IF(C8415="Ready to Drink",SUM(LOOKUP(2,1/(SRP!$B$10:$B$14&lt;=E8415)/(SRP!$C$10:$C$14&gt;=E8415),SRP!$D$10:$D$14)*(G8415/100)*(E8415/1000)),0))))),2)</f>
        <v>8.9</v>
      </c>
    </row>
    <row r="8416" spans="1:11" x14ac:dyDescent="0.35">
      <c r="A8416" s="2">
        <v>61737</v>
      </c>
      <c r="B8416" s="76" t="s">
        <v>6841</v>
      </c>
      <c r="C8416" s="76" t="s">
        <v>287</v>
      </c>
      <c r="D8416" s="76" t="s">
        <v>5266</v>
      </c>
      <c r="E8416" s="76">
        <v>473</v>
      </c>
      <c r="F8416" s="76">
        <v>24</v>
      </c>
      <c r="G8416" s="77">
        <v>5</v>
      </c>
      <c r="H8416" s="76" t="s">
        <v>4854</v>
      </c>
      <c r="I8416" s="77">
        <v>4.1900000000000004</v>
      </c>
      <c r="J8416" s="2">
        <v>1</v>
      </c>
      <c r="K8416" s="119" cm="1">
        <f t="array" ref="K8416">ROUND(IF(C8416="Beer",SUM(LOOKUP(2,1/(SRP!$B$7:$B$9&lt;=E8416)/(SRP!$C$7:$C$9&gt;=E8416),SRP!$D$7:$D$9)*(G8416/100)*(E8416/1000)),IF(C8416="Spirits",SUM(LOOKUP(2,1/(SRP!$B$2:$B$6&lt;=E8416)/(SRP!$C$2:$C$6&gt;=E8416),SRP!$D$2:$D$6)*(G8416/100)*(E8416/1000)),IF(AND(C8416="Wine",D8416="Fortified Wines"),SUM(LOOKUP(2,1/(SRP!$B$20:$B$23&lt;=E8416)/(SRP!$C$20:$C$23&gt;=E8416),SRP!$D$20:$D$23)*(G8416/100)*(E8416/1000)),IF(C8416="Wine",SUM(LOOKUP(2,1/(SRP!$B$15:$B$19&lt;=E8416)/(SRP!$C$15:$C$19&gt;=E8416),SRP!$D$15:$D$19)*(G8416/100)*(E8416/1000)),IF(C8416="Ready to Drink",SUM(LOOKUP(2,1/(SRP!$B$10:$B$14&lt;=E8416)/(SRP!$C$10:$C$14&gt;=E8416),SRP!$D$10:$D$14)*(G8416/100)*(E8416/1000)),0))))),2)</f>
        <v>1.65</v>
      </c>
    </row>
    <row r="8417" spans="1:11" x14ac:dyDescent="0.35">
      <c r="A8417" s="2">
        <v>61737</v>
      </c>
      <c r="B8417" s="76" t="s">
        <v>6841</v>
      </c>
      <c r="C8417" s="76" t="s">
        <v>287</v>
      </c>
      <c r="D8417" s="76" t="s">
        <v>5266</v>
      </c>
      <c r="E8417" s="76">
        <v>473</v>
      </c>
      <c r="F8417" s="76">
        <v>24</v>
      </c>
      <c r="G8417" s="77">
        <v>5</v>
      </c>
      <c r="H8417" s="76" t="s">
        <v>4854</v>
      </c>
      <c r="I8417" s="77">
        <v>4.1900000000000004</v>
      </c>
      <c r="J8417" s="2">
        <v>1</v>
      </c>
      <c r="K8417" s="119" cm="1">
        <f t="array" ref="K8417">ROUND(IF(C8417="Beer",SUM(LOOKUP(2,1/(SRP!$B$7:$B$9&lt;=E8417)/(SRP!$C$7:$C$9&gt;=E8417),SRP!$D$7:$D$9)*(G8417/100)*(E8417/1000)),IF(C8417="Spirits",SUM(LOOKUP(2,1/(SRP!$B$2:$B$6&lt;=E8417)/(SRP!$C$2:$C$6&gt;=E8417),SRP!$D$2:$D$6)*(G8417/100)*(E8417/1000)),IF(AND(C8417="Wine",D8417="Fortified Wines"),SUM(LOOKUP(2,1/(SRP!$B$20:$B$23&lt;=E8417)/(SRP!$C$20:$C$23&gt;=E8417),SRP!$D$20:$D$23)*(G8417/100)*(E8417/1000)),IF(C8417="Wine",SUM(LOOKUP(2,1/(SRP!$B$15:$B$19&lt;=E8417)/(SRP!$C$15:$C$19&gt;=E8417),SRP!$D$15:$D$19)*(G8417/100)*(E8417/1000)),IF(C8417="Ready to Drink",SUM(LOOKUP(2,1/(SRP!$B$10:$B$14&lt;=E8417)/(SRP!$C$10:$C$14&gt;=E8417),SRP!$D$10:$D$14)*(G8417/100)*(E8417/1000)),0))))),2)</f>
        <v>1.65</v>
      </c>
    </row>
    <row r="8418" spans="1:11" x14ac:dyDescent="0.35">
      <c r="A8418" s="2">
        <v>61739</v>
      </c>
      <c r="B8418" s="76" t="s">
        <v>6842</v>
      </c>
      <c r="C8418" s="76" t="s">
        <v>287</v>
      </c>
      <c r="D8418" s="76" t="s">
        <v>5230</v>
      </c>
      <c r="E8418" s="76">
        <v>473</v>
      </c>
      <c r="F8418" s="76">
        <v>24</v>
      </c>
      <c r="G8418" s="77">
        <v>4.97</v>
      </c>
      <c r="H8418" s="76" t="s">
        <v>3367</v>
      </c>
      <c r="I8418" s="77">
        <v>4.75</v>
      </c>
      <c r="J8418" s="2">
        <v>1</v>
      </c>
      <c r="K8418" s="119" cm="1">
        <f t="array" ref="K8418">ROUND(IF(C8418="Beer",SUM(LOOKUP(2,1/(SRP!$B$7:$B$9&lt;=E8418)/(SRP!$C$7:$C$9&gt;=E8418),SRP!$D$7:$D$9)*(G8418/100)*(E8418/1000)),IF(C8418="Spirits",SUM(LOOKUP(2,1/(SRP!$B$2:$B$6&lt;=E8418)/(SRP!$C$2:$C$6&gt;=E8418),SRP!$D$2:$D$6)*(G8418/100)*(E8418/1000)),IF(AND(C8418="Wine",D8418="Fortified Wines"),SUM(LOOKUP(2,1/(SRP!$B$20:$B$23&lt;=E8418)/(SRP!$C$20:$C$23&gt;=E8418),SRP!$D$20:$D$23)*(G8418/100)*(E8418/1000)),IF(C8418="Wine",SUM(LOOKUP(2,1/(SRP!$B$15:$B$19&lt;=E8418)/(SRP!$C$15:$C$19&gt;=E8418),SRP!$D$15:$D$19)*(G8418/100)*(E8418/1000)),IF(C8418="Ready to Drink",SUM(LOOKUP(2,1/(SRP!$B$10:$B$14&lt;=E8418)/(SRP!$C$10:$C$14&gt;=E8418),SRP!$D$10:$D$14)*(G8418/100)*(E8418/1000)),0))))),2)</f>
        <v>1.64</v>
      </c>
    </row>
    <row r="8419" spans="1:11" x14ac:dyDescent="0.35">
      <c r="A8419" s="2">
        <v>61739</v>
      </c>
      <c r="B8419" s="76" t="s">
        <v>6842</v>
      </c>
      <c r="C8419" s="76" t="s">
        <v>287</v>
      </c>
      <c r="D8419" s="76" t="s">
        <v>5230</v>
      </c>
      <c r="E8419" s="76">
        <v>473</v>
      </c>
      <c r="F8419" s="76">
        <v>24</v>
      </c>
      <c r="G8419" s="77">
        <v>4.97</v>
      </c>
      <c r="H8419" s="76" t="s">
        <v>3367</v>
      </c>
      <c r="I8419" s="77">
        <v>4.75</v>
      </c>
      <c r="J8419" s="2">
        <v>1</v>
      </c>
      <c r="K8419" s="119" cm="1">
        <f t="array" ref="K8419">ROUND(IF(C8419="Beer",SUM(LOOKUP(2,1/(SRP!$B$7:$B$9&lt;=E8419)/(SRP!$C$7:$C$9&gt;=E8419),SRP!$D$7:$D$9)*(G8419/100)*(E8419/1000)),IF(C8419="Spirits",SUM(LOOKUP(2,1/(SRP!$B$2:$B$6&lt;=E8419)/(SRP!$C$2:$C$6&gt;=E8419),SRP!$D$2:$D$6)*(G8419/100)*(E8419/1000)),IF(AND(C8419="Wine",D8419="Fortified Wines"),SUM(LOOKUP(2,1/(SRP!$B$20:$B$23&lt;=E8419)/(SRP!$C$20:$C$23&gt;=E8419),SRP!$D$20:$D$23)*(G8419/100)*(E8419/1000)),IF(C8419="Wine",SUM(LOOKUP(2,1/(SRP!$B$15:$B$19&lt;=E8419)/(SRP!$C$15:$C$19&gt;=E8419),SRP!$D$15:$D$19)*(G8419/100)*(E8419/1000)),IF(C8419="Ready to Drink",SUM(LOOKUP(2,1/(SRP!$B$10:$B$14&lt;=E8419)/(SRP!$C$10:$C$14&gt;=E8419),SRP!$D$10:$D$14)*(G8419/100)*(E8419/1000)),0))))),2)</f>
        <v>1.64</v>
      </c>
    </row>
    <row r="8420" spans="1:11" x14ac:dyDescent="0.35">
      <c r="A8420" s="2">
        <v>61752</v>
      </c>
      <c r="B8420" s="76" t="s">
        <v>6843</v>
      </c>
      <c r="C8420" s="76" t="s">
        <v>287</v>
      </c>
      <c r="D8420" s="76" t="s">
        <v>5240</v>
      </c>
      <c r="E8420" s="76">
        <v>750</v>
      </c>
      <c r="F8420" s="76">
        <v>12</v>
      </c>
      <c r="G8420" s="77">
        <v>7</v>
      </c>
      <c r="H8420" s="76" t="s">
        <v>3382</v>
      </c>
      <c r="I8420" s="77">
        <v>13</v>
      </c>
      <c r="J8420" s="2">
        <v>1</v>
      </c>
      <c r="K8420" s="119" cm="1">
        <f t="array" ref="K8420">ROUND(IF(C8420="Beer",SUM(LOOKUP(2,1/(SRP!$B$7:$B$9&lt;=E8420)/(SRP!$C$7:$C$9&gt;=E8420),SRP!$D$7:$D$9)*(G8420/100)*(E8420/1000)),IF(C8420="Spirits",SUM(LOOKUP(2,1/(SRP!$B$2:$B$6&lt;=E8420)/(SRP!$C$2:$C$6&gt;=E8420),SRP!$D$2:$D$6)*(G8420/100)*(E8420/1000)),IF(AND(C8420="Wine",D8420="Fortified Wines"),SUM(LOOKUP(2,1/(SRP!$B$20:$B$23&lt;=E8420)/(SRP!$C$20:$C$23&gt;=E8420),SRP!$D$20:$D$23)*(G8420/100)*(E8420/1000)),IF(C8420="Wine",SUM(LOOKUP(2,1/(SRP!$B$15:$B$19&lt;=E8420)/(SRP!$C$15:$C$19&gt;=E8420),SRP!$D$15:$D$19)*(G8420/100)*(E8420/1000)),IF(C8420="Ready to Drink",SUM(LOOKUP(2,1/(SRP!$B$10:$B$14&lt;=E8420)/(SRP!$C$10:$C$14&gt;=E8420),SRP!$D$10:$D$14)*(G8420/100)*(E8420/1000)),0))))),2)</f>
        <v>3.67</v>
      </c>
    </row>
    <row r="8421" spans="1:11" x14ac:dyDescent="0.35">
      <c r="A8421" s="2">
        <v>61752</v>
      </c>
      <c r="B8421" s="76" t="s">
        <v>6843</v>
      </c>
      <c r="C8421" s="76" t="s">
        <v>287</v>
      </c>
      <c r="D8421" s="76" t="s">
        <v>5240</v>
      </c>
      <c r="E8421" s="76">
        <v>750</v>
      </c>
      <c r="F8421" s="76">
        <v>12</v>
      </c>
      <c r="G8421" s="77">
        <v>7</v>
      </c>
      <c r="H8421" s="76" t="s">
        <v>3382</v>
      </c>
      <c r="I8421" s="77">
        <v>13</v>
      </c>
      <c r="J8421" s="2">
        <v>1</v>
      </c>
      <c r="K8421" s="119" cm="1">
        <f t="array" ref="K8421">ROUND(IF(C8421="Beer",SUM(LOOKUP(2,1/(SRP!$B$7:$B$9&lt;=E8421)/(SRP!$C$7:$C$9&gt;=E8421),SRP!$D$7:$D$9)*(G8421/100)*(E8421/1000)),IF(C8421="Spirits",SUM(LOOKUP(2,1/(SRP!$B$2:$B$6&lt;=E8421)/(SRP!$C$2:$C$6&gt;=E8421),SRP!$D$2:$D$6)*(G8421/100)*(E8421/1000)),IF(AND(C8421="Wine",D8421="Fortified Wines"),SUM(LOOKUP(2,1/(SRP!$B$20:$B$23&lt;=E8421)/(SRP!$C$20:$C$23&gt;=E8421),SRP!$D$20:$D$23)*(G8421/100)*(E8421/1000)),IF(C8421="Wine",SUM(LOOKUP(2,1/(SRP!$B$15:$B$19&lt;=E8421)/(SRP!$C$15:$C$19&gt;=E8421),SRP!$D$15:$D$19)*(G8421/100)*(E8421/1000)),IF(C8421="Ready to Drink",SUM(LOOKUP(2,1/(SRP!$B$10:$B$14&lt;=E8421)/(SRP!$C$10:$C$14&gt;=E8421),SRP!$D$10:$D$14)*(G8421/100)*(E8421/1000)),0))))),2)</f>
        <v>3.67</v>
      </c>
    </row>
    <row r="8422" spans="1:11" x14ac:dyDescent="0.35">
      <c r="A8422" s="2">
        <v>61825</v>
      </c>
      <c r="B8422" s="76" t="s">
        <v>6844</v>
      </c>
      <c r="C8422" s="76" t="s">
        <v>287</v>
      </c>
      <c r="D8422" s="76" t="s">
        <v>5310</v>
      </c>
      <c r="E8422" s="76">
        <v>2130</v>
      </c>
      <c r="F8422" s="76">
        <v>4</v>
      </c>
      <c r="G8422" s="77">
        <v>1E-4</v>
      </c>
      <c r="H8422" s="76" t="s">
        <v>3330</v>
      </c>
      <c r="I8422" s="77">
        <v>11.69</v>
      </c>
      <c r="J8422" s="2">
        <v>6</v>
      </c>
      <c r="K8422" s="119" cm="1">
        <f t="array" ref="K8422">ROUND(IF(C8422="Beer",SUM(LOOKUP(2,1/(SRP!$B$7:$B$9&lt;=E8422)/(SRP!$C$7:$C$9&gt;=E8422),SRP!$D$7:$D$9)*(G8422/100)*(E8422/1000)),IF(C8422="Spirits",SUM(LOOKUP(2,1/(SRP!$B$2:$B$6&lt;=E8422)/(SRP!$C$2:$C$6&gt;=E8422),SRP!$D$2:$D$6)*(G8422/100)*(E8422/1000)),IF(AND(C8422="Wine",D8422="Fortified Wines"),SUM(LOOKUP(2,1/(SRP!$B$20:$B$23&lt;=E8422)/(SRP!$C$20:$C$23&gt;=E8422),SRP!$D$20:$D$23)*(G8422/100)*(E8422/1000)),IF(C8422="Wine",SUM(LOOKUP(2,1/(SRP!$B$15:$B$19&lt;=E8422)/(SRP!$C$15:$C$19&gt;=E8422),SRP!$D$15:$D$19)*(G8422/100)*(E8422/1000)),IF(C8422="Ready to Drink",SUM(LOOKUP(2,1/(SRP!$B$10:$B$14&lt;=E8422)/(SRP!$C$10:$C$14&gt;=E8422),SRP!$D$10:$D$14)*(G8422/100)*(E8422/1000)),0))))),2)</f>
        <v>0</v>
      </c>
    </row>
    <row r="8423" spans="1:11" x14ac:dyDescent="0.35">
      <c r="A8423" s="2">
        <v>61825</v>
      </c>
      <c r="B8423" s="76" t="s">
        <v>6844</v>
      </c>
      <c r="C8423" s="76" t="s">
        <v>287</v>
      </c>
      <c r="D8423" s="76" t="s">
        <v>5310</v>
      </c>
      <c r="E8423" s="76">
        <v>2130</v>
      </c>
      <c r="F8423" s="76">
        <v>4</v>
      </c>
      <c r="G8423" s="77">
        <v>1E-4</v>
      </c>
      <c r="H8423" s="76" t="s">
        <v>3330</v>
      </c>
      <c r="I8423" s="77">
        <v>11.69</v>
      </c>
      <c r="J8423" s="2">
        <v>6</v>
      </c>
      <c r="K8423" s="119" cm="1">
        <f t="array" ref="K8423">ROUND(IF(C8423="Beer",SUM(LOOKUP(2,1/(SRP!$B$7:$B$9&lt;=E8423)/(SRP!$C$7:$C$9&gt;=E8423),SRP!$D$7:$D$9)*(G8423/100)*(E8423/1000)),IF(C8423="Spirits",SUM(LOOKUP(2,1/(SRP!$B$2:$B$6&lt;=E8423)/(SRP!$C$2:$C$6&gt;=E8423),SRP!$D$2:$D$6)*(G8423/100)*(E8423/1000)),IF(AND(C8423="Wine",D8423="Fortified Wines"),SUM(LOOKUP(2,1/(SRP!$B$20:$B$23&lt;=E8423)/(SRP!$C$20:$C$23&gt;=E8423),SRP!$D$20:$D$23)*(G8423/100)*(E8423/1000)),IF(C8423="Wine",SUM(LOOKUP(2,1/(SRP!$B$15:$B$19&lt;=E8423)/(SRP!$C$15:$C$19&gt;=E8423),SRP!$D$15:$D$19)*(G8423/100)*(E8423/1000)),IF(C8423="Ready to Drink",SUM(LOOKUP(2,1/(SRP!$B$10:$B$14&lt;=E8423)/(SRP!$C$10:$C$14&gt;=E8423),SRP!$D$10:$D$14)*(G8423/100)*(E8423/1000)),0))))),2)</f>
        <v>0</v>
      </c>
    </row>
    <row r="8424" spans="1:11" x14ac:dyDescent="0.35">
      <c r="A8424" s="2">
        <v>61826</v>
      </c>
      <c r="B8424" s="76" t="s">
        <v>6845</v>
      </c>
      <c r="C8424" s="76" t="s">
        <v>287</v>
      </c>
      <c r="D8424" s="76" t="s">
        <v>5240</v>
      </c>
      <c r="E8424" s="76">
        <v>355</v>
      </c>
      <c r="F8424" s="76">
        <v>24</v>
      </c>
      <c r="G8424" s="77">
        <v>10.5</v>
      </c>
      <c r="H8424" s="76" t="s">
        <v>3387</v>
      </c>
      <c r="I8424" s="77">
        <v>5.25</v>
      </c>
      <c r="J8424" s="2">
        <v>1</v>
      </c>
      <c r="K8424" s="119" cm="1">
        <f t="array" ref="K8424">ROUND(IF(C8424="Beer",SUM(LOOKUP(2,1/(SRP!$B$7:$B$9&lt;=E8424)/(SRP!$C$7:$C$9&gt;=E8424),SRP!$D$7:$D$9)*(G8424/100)*(E8424/1000)),IF(C8424="Spirits",SUM(LOOKUP(2,1/(SRP!$B$2:$B$6&lt;=E8424)/(SRP!$C$2:$C$6&gt;=E8424),SRP!$D$2:$D$6)*(G8424/100)*(E8424/1000)),IF(AND(C8424="Wine",D8424="Fortified Wines"),SUM(LOOKUP(2,1/(SRP!$B$20:$B$23&lt;=E8424)/(SRP!$C$20:$C$23&gt;=E8424),SRP!$D$20:$D$23)*(G8424/100)*(E8424/1000)),IF(C8424="Wine",SUM(LOOKUP(2,1/(SRP!$B$15:$B$19&lt;=E8424)/(SRP!$C$15:$C$19&gt;=E8424),SRP!$D$15:$D$19)*(G8424/100)*(E8424/1000)),IF(C8424="Ready to Drink",SUM(LOOKUP(2,1/(SRP!$B$10:$B$14&lt;=E8424)/(SRP!$C$10:$C$14&gt;=E8424),SRP!$D$10:$D$14)*(G8424/100)*(E8424/1000)),0))))),2)</f>
        <v>2.6</v>
      </c>
    </row>
    <row r="8425" spans="1:11" x14ac:dyDescent="0.35">
      <c r="A8425" s="2">
        <v>61826</v>
      </c>
      <c r="B8425" s="76" t="s">
        <v>6845</v>
      </c>
      <c r="C8425" s="76" t="s">
        <v>287</v>
      </c>
      <c r="D8425" s="76" t="s">
        <v>5240</v>
      </c>
      <c r="E8425" s="76">
        <v>355</v>
      </c>
      <c r="F8425" s="76">
        <v>24</v>
      </c>
      <c r="G8425" s="77">
        <v>10.5</v>
      </c>
      <c r="H8425" s="76" t="s">
        <v>3387</v>
      </c>
      <c r="I8425" s="77">
        <v>5.25</v>
      </c>
      <c r="J8425" s="2">
        <v>1</v>
      </c>
      <c r="K8425" s="119" cm="1">
        <f t="array" ref="K8425">ROUND(IF(C8425="Beer",SUM(LOOKUP(2,1/(SRP!$B$7:$B$9&lt;=E8425)/(SRP!$C$7:$C$9&gt;=E8425),SRP!$D$7:$D$9)*(G8425/100)*(E8425/1000)),IF(C8425="Spirits",SUM(LOOKUP(2,1/(SRP!$B$2:$B$6&lt;=E8425)/(SRP!$C$2:$C$6&gt;=E8425),SRP!$D$2:$D$6)*(G8425/100)*(E8425/1000)),IF(AND(C8425="Wine",D8425="Fortified Wines"),SUM(LOOKUP(2,1/(SRP!$B$20:$B$23&lt;=E8425)/(SRP!$C$20:$C$23&gt;=E8425),SRP!$D$20:$D$23)*(G8425/100)*(E8425/1000)),IF(C8425="Wine",SUM(LOOKUP(2,1/(SRP!$B$15:$B$19&lt;=E8425)/(SRP!$C$15:$C$19&gt;=E8425),SRP!$D$15:$D$19)*(G8425/100)*(E8425/1000)),IF(C8425="Ready to Drink",SUM(LOOKUP(2,1/(SRP!$B$10:$B$14&lt;=E8425)/(SRP!$C$10:$C$14&gt;=E8425),SRP!$D$10:$D$14)*(G8425/100)*(E8425/1000)),0))))),2)</f>
        <v>2.6</v>
      </c>
    </row>
    <row r="8426" spans="1:11" x14ac:dyDescent="0.35">
      <c r="A8426" s="2">
        <v>61832</v>
      </c>
      <c r="B8426" s="76" t="s">
        <v>6846</v>
      </c>
      <c r="C8426" s="76" t="s">
        <v>287</v>
      </c>
      <c r="D8426" s="76" t="s">
        <v>5266</v>
      </c>
      <c r="E8426" s="76">
        <v>3784</v>
      </c>
      <c r="F8426" s="76">
        <v>3</v>
      </c>
      <c r="G8426" s="77">
        <v>5</v>
      </c>
      <c r="H8426" s="76" t="s">
        <v>3349</v>
      </c>
      <c r="I8426" s="77">
        <v>29.99</v>
      </c>
      <c r="J8426" s="2">
        <v>8</v>
      </c>
      <c r="K8426" s="119" cm="1">
        <f t="array" ref="K8426">ROUND(IF(C8426="Beer",SUM(LOOKUP(2,1/(SRP!$B$7:$B$9&lt;=E8426)/(SRP!$C$7:$C$9&gt;=E8426),SRP!$D$7:$D$9)*(G8426/100)*(E8426/1000)),IF(C8426="Spirits",SUM(LOOKUP(2,1/(SRP!$B$2:$B$6&lt;=E8426)/(SRP!$C$2:$C$6&gt;=E8426),SRP!$D$2:$D$6)*(G8426/100)*(E8426/1000)),IF(AND(C8426="Wine",D8426="Fortified Wines"),SUM(LOOKUP(2,1/(SRP!$B$20:$B$23&lt;=E8426)/(SRP!$C$20:$C$23&gt;=E8426),SRP!$D$20:$D$23)*(G8426/100)*(E8426/1000)),IF(C8426="Wine",SUM(LOOKUP(2,1/(SRP!$B$15:$B$19&lt;=E8426)/(SRP!$C$15:$C$19&gt;=E8426),SRP!$D$15:$D$19)*(G8426/100)*(E8426/1000)),IF(C8426="Ready to Drink",SUM(LOOKUP(2,1/(SRP!$B$10:$B$14&lt;=E8426)/(SRP!$C$10:$C$14&gt;=E8426),SRP!$D$10:$D$14)*(G8426/100)*(E8426/1000)),0))))),2)</f>
        <v>13.21</v>
      </c>
    </row>
    <row r="8427" spans="1:11" x14ac:dyDescent="0.35">
      <c r="A8427" s="2">
        <v>61832</v>
      </c>
      <c r="B8427" s="76" t="s">
        <v>6846</v>
      </c>
      <c r="C8427" s="76" t="s">
        <v>287</v>
      </c>
      <c r="D8427" s="76" t="s">
        <v>5266</v>
      </c>
      <c r="E8427" s="76">
        <v>3784</v>
      </c>
      <c r="F8427" s="76">
        <v>3</v>
      </c>
      <c r="G8427" s="77">
        <v>5</v>
      </c>
      <c r="H8427" s="76" t="s">
        <v>3349</v>
      </c>
      <c r="I8427" s="77">
        <v>29.99</v>
      </c>
      <c r="J8427" s="2">
        <v>8</v>
      </c>
      <c r="K8427" s="119" cm="1">
        <f t="array" ref="K8427">ROUND(IF(C8427="Beer",SUM(LOOKUP(2,1/(SRP!$B$7:$B$9&lt;=E8427)/(SRP!$C$7:$C$9&gt;=E8427),SRP!$D$7:$D$9)*(G8427/100)*(E8427/1000)),IF(C8427="Spirits",SUM(LOOKUP(2,1/(SRP!$B$2:$B$6&lt;=E8427)/(SRP!$C$2:$C$6&gt;=E8427),SRP!$D$2:$D$6)*(G8427/100)*(E8427/1000)),IF(AND(C8427="Wine",D8427="Fortified Wines"),SUM(LOOKUP(2,1/(SRP!$B$20:$B$23&lt;=E8427)/(SRP!$C$20:$C$23&gt;=E8427),SRP!$D$20:$D$23)*(G8427/100)*(E8427/1000)),IF(C8427="Wine",SUM(LOOKUP(2,1/(SRP!$B$15:$B$19&lt;=E8427)/(SRP!$C$15:$C$19&gt;=E8427),SRP!$D$15:$D$19)*(G8427/100)*(E8427/1000)),IF(C8427="Ready to Drink",SUM(LOOKUP(2,1/(SRP!$B$10:$B$14&lt;=E8427)/(SRP!$C$10:$C$14&gt;=E8427),SRP!$D$10:$D$14)*(G8427/100)*(E8427/1000)),0))))),2)</f>
        <v>13.21</v>
      </c>
    </row>
    <row r="8428" spans="1:11" x14ac:dyDescent="0.35">
      <c r="A8428" s="2">
        <v>61848</v>
      </c>
      <c r="B8428" s="76" t="s">
        <v>6847</v>
      </c>
      <c r="C8428" s="76" t="s">
        <v>287</v>
      </c>
      <c r="D8428" s="76" t="s">
        <v>5240</v>
      </c>
      <c r="E8428" s="76">
        <v>473</v>
      </c>
      <c r="F8428" s="76">
        <v>24</v>
      </c>
      <c r="G8428" s="77">
        <v>6.8</v>
      </c>
      <c r="H8428" s="76" t="s">
        <v>4999</v>
      </c>
      <c r="I8428" s="77">
        <v>4.49</v>
      </c>
      <c r="J8428" s="2">
        <v>1</v>
      </c>
      <c r="K8428" s="119" cm="1">
        <f t="array" ref="K8428">ROUND(IF(C8428="Beer",SUM(LOOKUP(2,1/(SRP!$B$7:$B$9&lt;=E8428)/(SRP!$C$7:$C$9&gt;=E8428),SRP!$D$7:$D$9)*(G8428/100)*(E8428/1000)),IF(C8428="Spirits",SUM(LOOKUP(2,1/(SRP!$B$2:$B$6&lt;=E8428)/(SRP!$C$2:$C$6&gt;=E8428),SRP!$D$2:$D$6)*(G8428/100)*(E8428/1000)),IF(AND(C8428="Wine",D8428="Fortified Wines"),SUM(LOOKUP(2,1/(SRP!$B$20:$B$23&lt;=E8428)/(SRP!$C$20:$C$23&gt;=E8428),SRP!$D$20:$D$23)*(G8428/100)*(E8428/1000)),IF(C8428="Wine",SUM(LOOKUP(2,1/(SRP!$B$15:$B$19&lt;=E8428)/(SRP!$C$15:$C$19&gt;=E8428),SRP!$D$15:$D$19)*(G8428/100)*(E8428/1000)),IF(C8428="Ready to Drink",SUM(LOOKUP(2,1/(SRP!$B$10:$B$14&lt;=E8428)/(SRP!$C$10:$C$14&gt;=E8428),SRP!$D$10:$D$14)*(G8428/100)*(E8428/1000)),0))))),2)</f>
        <v>2.25</v>
      </c>
    </row>
    <row r="8429" spans="1:11" x14ac:dyDescent="0.35">
      <c r="A8429" s="2">
        <v>61848</v>
      </c>
      <c r="B8429" s="76" t="s">
        <v>6847</v>
      </c>
      <c r="C8429" s="76" t="s">
        <v>287</v>
      </c>
      <c r="D8429" s="76" t="s">
        <v>5240</v>
      </c>
      <c r="E8429" s="76">
        <v>473</v>
      </c>
      <c r="F8429" s="76">
        <v>24</v>
      </c>
      <c r="G8429" s="77">
        <v>6.8</v>
      </c>
      <c r="H8429" s="76" t="s">
        <v>4999</v>
      </c>
      <c r="I8429" s="77">
        <v>4.49</v>
      </c>
      <c r="J8429" s="2">
        <v>1</v>
      </c>
      <c r="K8429" s="119" cm="1">
        <f t="array" ref="K8429">ROUND(IF(C8429="Beer",SUM(LOOKUP(2,1/(SRP!$B$7:$B$9&lt;=E8429)/(SRP!$C$7:$C$9&gt;=E8429),SRP!$D$7:$D$9)*(G8429/100)*(E8429/1000)),IF(C8429="Spirits",SUM(LOOKUP(2,1/(SRP!$B$2:$B$6&lt;=E8429)/(SRP!$C$2:$C$6&gt;=E8429),SRP!$D$2:$D$6)*(G8429/100)*(E8429/1000)),IF(AND(C8429="Wine",D8429="Fortified Wines"),SUM(LOOKUP(2,1/(SRP!$B$20:$B$23&lt;=E8429)/(SRP!$C$20:$C$23&gt;=E8429),SRP!$D$20:$D$23)*(G8429/100)*(E8429/1000)),IF(C8429="Wine",SUM(LOOKUP(2,1/(SRP!$B$15:$B$19&lt;=E8429)/(SRP!$C$15:$C$19&gt;=E8429),SRP!$D$15:$D$19)*(G8429/100)*(E8429/1000)),IF(C8429="Ready to Drink",SUM(LOOKUP(2,1/(SRP!$B$10:$B$14&lt;=E8429)/(SRP!$C$10:$C$14&gt;=E8429),SRP!$D$10:$D$14)*(G8429/100)*(E8429/1000)),0))))),2)</f>
        <v>2.25</v>
      </c>
    </row>
    <row r="8430" spans="1:11" x14ac:dyDescent="0.35">
      <c r="A8430" s="2">
        <v>61849</v>
      </c>
      <c r="B8430" s="76" t="s">
        <v>6848</v>
      </c>
      <c r="C8430" s="76" t="s">
        <v>287</v>
      </c>
      <c r="D8430" s="76" t="s">
        <v>5271</v>
      </c>
      <c r="E8430" s="76">
        <v>500</v>
      </c>
      <c r="F8430" s="76">
        <v>24</v>
      </c>
      <c r="G8430" s="77">
        <v>4</v>
      </c>
      <c r="H8430" s="76" t="s">
        <v>3324</v>
      </c>
      <c r="I8430" s="77">
        <v>3.99</v>
      </c>
      <c r="J8430" s="2">
        <v>1</v>
      </c>
      <c r="K8430" s="119" cm="1">
        <f t="array" ref="K8430">ROUND(IF(C8430="Beer",SUM(LOOKUP(2,1/(SRP!$B$7:$B$9&lt;=E8430)/(SRP!$C$7:$C$9&gt;=E8430),SRP!$D$7:$D$9)*(G8430/100)*(E8430/1000)),IF(C8430="Spirits",SUM(LOOKUP(2,1/(SRP!$B$2:$B$6&lt;=E8430)/(SRP!$C$2:$C$6&gt;=E8430),SRP!$D$2:$D$6)*(G8430/100)*(E8430/1000)),IF(AND(C8430="Wine",D8430="Fortified Wines"),SUM(LOOKUP(2,1/(SRP!$B$20:$B$23&lt;=E8430)/(SRP!$C$20:$C$23&gt;=E8430),SRP!$D$20:$D$23)*(G8430/100)*(E8430/1000)),IF(C8430="Wine",SUM(LOOKUP(2,1/(SRP!$B$15:$B$19&lt;=E8430)/(SRP!$C$15:$C$19&gt;=E8430),SRP!$D$15:$D$19)*(G8430/100)*(E8430/1000)),IF(C8430="Ready to Drink",SUM(LOOKUP(2,1/(SRP!$B$10:$B$14&lt;=E8430)/(SRP!$C$10:$C$14&gt;=E8430),SRP!$D$10:$D$14)*(G8430/100)*(E8430/1000)),0))))),2)</f>
        <v>1.4</v>
      </c>
    </row>
    <row r="8431" spans="1:11" x14ac:dyDescent="0.35">
      <c r="A8431" s="2">
        <v>61849</v>
      </c>
      <c r="B8431" s="76" t="s">
        <v>6848</v>
      </c>
      <c r="C8431" s="76" t="s">
        <v>287</v>
      </c>
      <c r="D8431" s="76" t="s">
        <v>5271</v>
      </c>
      <c r="E8431" s="76">
        <v>500</v>
      </c>
      <c r="F8431" s="76">
        <v>24</v>
      </c>
      <c r="G8431" s="77">
        <v>4</v>
      </c>
      <c r="H8431" s="76" t="s">
        <v>3324</v>
      </c>
      <c r="I8431" s="77">
        <v>3.99</v>
      </c>
      <c r="J8431" s="2">
        <v>1</v>
      </c>
      <c r="K8431" s="119" cm="1">
        <f t="array" ref="K8431">ROUND(IF(C8431="Beer",SUM(LOOKUP(2,1/(SRP!$B$7:$B$9&lt;=E8431)/(SRP!$C$7:$C$9&gt;=E8431),SRP!$D$7:$D$9)*(G8431/100)*(E8431/1000)),IF(C8431="Spirits",SUM(LOOKUP(2,1/(SRP!$B$2:$B$6&lt;=E8431)/(SRP!$C$2:$C$6&gt;=E8431),SRP!$D$2:$D$6)*(G8431/100)*(E8431/1000)),IF(AND(C8431="Wine",D8431="Fortified Wines"),SUM(LOOKUP(2,1/(SRP!$B$20:$B$23&lt;=E8431)/(SRP!$C$20:$C$23&gt;=E8431),SRP!$D$20:$D$23)*(G8431/100)*(E8431/1000)),IF(C8431="Wine",SUM(LOOKUP(2,1/(SRP!$B$15:$B$19&lt;=E8431)/(SRP!$C$15:$C$19&gt;=E8431),SRP!$D$15:$D$19)*(G8431/100)*(E8431/1000)),IF(C8431="Ready to Drink",SUM(LOOKUP(2,1/(SRP!$B$10:$B$14&lt;=E8431)/(SRP!$C$10:$C$14&gt;=E8431),SRP!$D$10:$D$14)*(G8431/100)*(E8431/1000)),0))))),2)</f>
        <v>1.4</v>
      </c>
    </row>
    <row r="8432" spans="1:11" x14ac:dyDescent="0.35">
      <c r="A8432" s="2">
        <v>61851</v>
      </c>
      <c r="B8432" s="76" t="s">
        <v>6849</v>
      </c>
      <c r="C8432" s="76" t="s">
        <v>5938</v>
      </c>
      <c r="D8432" s="76" t="s">
        <v>5283</v>
      </c>
      <c r="E8432" s="76">
        <v>1420</v>
      </c>
      <c r="F8432" s="76">
        <v>6</v>
      </c>
      <c r="G8432" s="77">
        <v>0.04</v>
      </c>
      <c r="H8432" s="76" t="s">
        <v>6870</v>
      </c>
      <c r="I8432" s="77">
        <v>12.99</v>
      </c>
      <c r="J8432" s="2">
        <v>4</v>
      </c>
      <c r="K8432" s="119" cm="1">
        <f t="array" ref="K8432">ROUND(IF(C8432="Beer",SUM(LOOKUP(2,1/(SRP!$B$7:$B$9&lt;=E8432)/(SRP!$C$7:$C$9&gt;=E8432),SRP!$D$7:$D$9)*(G8432/100)*(E8432/1000)),IF(C8432="Spirits",SUM(LOOKUP(2,1/(SRP!$B$2:$B$6&lt;=E8432)/(SRP!$C$2:$C$6&gt;=E8432),SRP!$D$2:$D$6)*(G8432/100)*(E8432/1000)),IF(AND(C8432="Wine",D8432="Fortified Wines"),SUM(LOOKUP(2,1/(SRP!$B$20:$B$23&lt;=E8432)/(SRP!$C$20:$C$23&gt;=E8432),SRP!$D$20:$D$23)*(G8432/100)*(E8432/1000)),IF(C8432="Wine",SUM(LOOKUP(2,1/(SRP!$B$15:$B$19&lt;=E8432)/(SRP!$C$15:$C$19&gt;=E8432),SRP!$D$15:$D$19)*(G8432/100)*(E8432/1000)),IF(C8432="Ready to Drink",SUM(LOOKUP(2,1/(SRP!$B$10:$B$14&lt;=E8432)/(SRP!$C$10:$C$14&gt;=E8432),SRP!$D$10:$D$14)*(G8432/100)*(E8432/1000)),0))))),2)</f>
        <v>0.04</v>
      </c>
    </row>
    <row r="8433" spans="1:11" x14ac:dyDescent="0.35">
      <c r="A8433" s="2">
        <v>61851</v>
      </c>
      <c r="B8433" s="76" t="s">
        <v>6849</v>
      </c>
      <c r="C8433" s="76" t="s">
        <v>5938</v>
      </c>
      <c r="D8433" s="76" t="s">
        <v>5283</v>
      </c>
      <c r="E8433" s="76">
        <v>1420</v>
      </c>
      <c r="F8433" s="76">
        <v>6</v>
      </c>
      <c r="G8433" s="77">
        <v>0.04</v>
      </c>
      <c r="H8433" s="76" t="s">
        <v>6870</v>
      </c>
      <c r="I8433" s="77">
        <v>12.99</v>
      </c>
      <c r="J8433" s="2">
        <v>4</v>
      </c>
      <c r="K8433" s="119" cm="1">
        <f t="array" ref="K8433">ROUND(IF(C8433="Beer",SUM(LOOKUP(2,1/(SRP!$B$7:$B$9&lt;=E8433)/(SRP!$C$7:$C$9&gt;=E8433),SRP!$D$7:$D$9)*(G8433/100)*(E8433/1000)),IF(C8433="Spirits",SUM(LOOKUP(2,1/(SRP!$B$2:$B$6&lt;=E8433)/(SRP!$C$2:$C$6&gt;=E8433),SRP!$D$2:$D$6)*(G8433/100)*(E8433/1000)),IF(AND(C8433="Wine",D8433="Fortified Wines"),SUM(LOOKUP(2,1/(SRP!$B$20:$B$23&lt;=E8433)/(SRP!$C$20:$C$23&gt;=E8433),SRP!$D$20:$D$23)*(G8433/100)*(E8433/1000)),IF(C8433="Wine",SUM(LOOKUP(2,1/(SRP!$B$15:$B$19&lt;=E8433)/(SRP!$C$15:$C$19&gt;=E8433),SRP!$D$15:$D$19)*(G8433/100)*(E8433/1000)),IF(C8433="Ready to Drink",SUM(LOOKUP(2,1/(SRP!$B$10:$B$14&lt;=E8433)/(SRP!$C$10:$C$14&gt;=E8433),SRP!$D$10:$D$14)*(G8433/100)*(E8433/1000)),0))))),2)</f>
        <v>0.04</v>
      </c>
    </row>
    <row r="8434" spans="1:11" x14ac:dyDescent="0.35">
      <c r="A8434" s="2">
        <v>61856</v>
      </c>
      <c r="B8434" s="76" t="s">
        <v>6850</v>
      </c>
      <c r="C8434" s="76" t="s">
        <v>5938</v>
      </c>
      <c r="D8434" s="76" t="s">
        <v>5283</v>
      </c>
      <c r="E8434" s="76">
        <v>1420</v>
      </c>
      <c r="F8434" s="76">
        <v>6</v>
      </c>
      <c r="G8434" s="77">
        <v>0.04</v>
      </c>
      <c r="H8434" s="76" t="s">
        <v>6870</v>
      </c>
      <c r="I8434" s="77">
        <v>12.99</v>
      </c>
      <c r="J8434" s="2">
        <v>4</v>
      </c>
      <c r="K8434" s="119" cm="1">
        <f t="array" ref="K8434">ROUND(IF(C8434="Beer",SUM(LOOKUP(2,1/(SRP!$B$7:$B$9&lt;=E8434)/(SRP!$C$7:$C$9&gt;=E8434),SRP!$D$7:$D$9)*(G8434/100)*(E8434/1000)),IF(C8434="Spirits",SUM(LOOKUP(2,1/(SRP!$B$2:$B$6&lt;=E8434)/(SRP!$C$2:$C$6&gt;=E8434),SRP!$D$2:$D$6)*(G8434/100)*(E8434/1000)),IF(AND(C8434="Wine",D8434="Fortified Wines"),SUM(LOOKUP(2,1/(SRP!$B$20:$B$23&lt;=E8434)/(SRP!$C$20:$C$23&gt;=E8434),SRP!$D$20:$D$23)*(G8434/100)*(E8434/1000)),IF(C8434="Wine",SUM(LOOKUP(2,1/(SRP!$B$15:$B$19&lt;=E8434)/(SRP!$C$15:$C$19&gt;=E8434),SRP!$D$15:$D$19)*(G8434/100)*(E8434/1000)),IF(C8434="Ready to Drink",SUM(LOOKUP(2,1/(SRP!$B$10:$B$14&lt;=E8434)/(SRP!$C$10:$C$14&gt;=E8434),SRP!$D$10:$D$14)*(G8434/100)*(E8434/1000)),0))))),2)</f>
        <v>0.04</v>
      </c>
    </row>
    <row r="8435" spans="1:11" x14ac:dyDescent="0.35">
      <c r="A8435" s="2">
        <v>61856</v>
      </c>
      <c r="B8435" s="76" t="s">
        <v>6850</v>
      </c>
      <c r="C8435" s="76" t="s">
        <v>5938</v>
      </c>
      <c r="D8435" s="76" t="s">
        <v>5283</v>
      </c>
      <c r="E8435" s="76">
        <v>1420</v>
      </c>
      <c r="F8435" s="76">
        <v>6</v>
      </c>
      <c r="G8435" s="77">
        <v>0.04</v>
      </c>
      <c r="H8435" s="76" t="s">
        <v>6870</v>
      </c>
      <c r="I8435" s="77">
        <v>12.99</v>
      </c>
      <c r="J8435" s="2">
        <v>4</v>
      </c>
      <c r="K8435" s="119" cm="1">
        <f t="array" ref="K8435">ROUND(IF(C8435="Beer",SUM(LOOKUP(2,1/(SRP!$B$7:$B$9&lt;=E8435)/(SRP!$C$7:$C$9&gt;=E8435),SRP!$D$7:$D$9)*(G8435/100)*(E8435/1000)),IF(C8435="Spirits",SUM(LOOKUP(2,1/(SRP!$B$2:$B$6&lt;=E8435)/(SRP!$C$2:$C$6&gt;=E8435),SRP!$D$2:$D$6)*(G8435/100)*(E8435/1000)),IF(AND(C8435="Wine",D8435="Fortified Wines"),SUM(LOOKUP(2,1/(SRP!$B$20:$B$23&lt;=E8435)/(SRP!$C$20:$C$23&gt;=E8435),SRP!$D$20:$D$23)*(G8435/100)*(E8435/1000)),IF(C8435="Wine",SUM(LOOKUP(2,1/(SRP!$B$15:$B$19&lt;=E8435)/(SRP!$C$15:$C$19&gt;=E8435),SRP!$D$15:$D$19)*(G8435/100)*(E8435/1000)),IF(C8435="Ready to Drink",SUM(LOOKUP(2,1/(SRP!$B$10:$B$14&lt;=E8435)/(SRP!$C$10:$C$14&gt;=E8435),SRP!$D$10:$D$14)*(G8435/100)*(E8435/1000)),0))))),2)</f>
        <v>0.04</v>
      </c>
    </row>
    <row r="8436" spans="1:11" x14ac:dyDescent="0.35">
      <c r="A8436" s="2">
        <v>61869</v>
      </c>
      <c r="B8436" s="76" t="s">
        <v>933</v>
      </c>
      <c r="C8436" s="76" t="s">
        <v>285</v>
      </c>
      <c r="D8436" s="76" t="s">
        <v>5231</v>
      </c>
      <c r="E8436" s="76">
        <v>50</v>
      </c>
      <c r="F8436" s="76">
        <v>144</v>
      </c>
      <c r="G8436" s="77">
        <v>40</v>
      </c>
      <c r="H8436" s="76" t="s">
        <v>3283</v>
      </c>
      <c r="I8436" s="77">
        <v>5.49</v>
      </c>
      <c r="J8436" s="2">
        <v>1</v>
      </c>
      <c r="K8436" s="119" cm="1">
        <f t="array" ref="K8436">ROUND(IF(C8436="Beer",SUM(LOOKUP(2,1/(SRP!$B$7:$B$9&lt;=E8436)/(SRP!$C$7:$C$9&gt;=E8436),SRP!$D$7:$D$9)*(G8436/100)*(E8436/1000)),IF(C8436="Spirits",SUM(LOOKUP(2,1/(SRP!$B$2:$B$6&lt;=E8436)/(SRP!$C$2:$C$6&gt;=E8436),SRP!$D$2:$D$6)*(G8436/100)*(E8436/1000)),IF(AND(C8436="Wine",D8436="Fortified Wines"),SUM(LOOKUP(2,1/(SRP!$B$20:$B$23&lt;=E8436)/(SRP!$C$20:$C$23&gt;=E8436),SRP!$D$20:$D$23)*(G8436/100)*(E8436/1000)),IF(C8436="Wine",SUM(LOOKUP(2,1/(SRP!$B$15:$B$19&lt;=E8436)/(SRP!$C$15:$C$19&gt;=E8436),SRP!$D$15:$D$19)*(G8436/100)*(E8436/1000)),IF(C8436="Ready to Drink",SUM(LOOKUP(2,1/(SRP!$B$10:$B$14&lt;=E8436)/(SRP!$C$10:$C$14&gt;=E8436),SRP!$D$10:$D$14)*(G8436/100)*(E8436/1000)),0))))),2)</f>
        <v>2.33</v>
      </c>
    </row>
    <row r="8437" spans="1:11" x14ac:dyDescent="0.35">
      <c r="A8437" s="2">
        <v>61871</v>
      </c>
      <c r="B8437" s="76" t="s">
        <v>6851</v>
      </c>
      <c r="C8437" s="76" t="s">
        <v>287</v>
      </c>
      <c r="D8437" s="76" t="s">
        <v>5271</v>
      </c>
      <c r="E8437" s="76">
        <v>330</v>
      </c>
      <c r="F8437" s="76">
        <v>24</v>
      </c>
      <c r="G8437" s="77">
        <v>4</v>
      </c>
      <c r="H8437" s="76" t="s">
        <v>3324</v>
      </c>
      <c r="I8437" s="77">
        <v>2.99</v>
      </c>
      <c r="J8437" s="2">
        <v>1</v>
      </c>
      <c r="K8437" s="119" cm="1">
        <f t="array" ref="K8437">ROUND(IF(C8437="Beer",SUM(LOOKUP(2,1/(SRP!$B$7:$B$9&lt;=E8437)/(SRP!$C$7:$C$9&gt;=E8437),SRP!$D$7:$D$9)*(G8437/100)*(E8437/1000)),IF(C8437="Spirits",SUM(LOOKUP(2,1/(SRP!$B$2:$B$6&lt;=E8437)/(SRP!$C$2:$C$6&gt;=E8437),SRP!$D$2:$D$6)*(G8437/100)*(E8437/1000)),IF(AND(C8437="Wine",D8437="Fortified Wines"),SUM(LOOKUP(2,1/(SRP!$B$20:$B$23&lt;=E8437)/(SRP!$C$20:$C$23&gt;=E8437),SRP!$D$20:$D$23)*(G8437/100)*(E8437/1000)),IF(C8437="Wine",SUM(LOOKUP(2,1/(SRP!$B$15:$B$19&lt;=E8437)/(SRP!$C$15:$C$19&gt;=E8437),SRP!$D$15:$D$19)*(G8437/100)*(E8437/1000)),IF(C8437="Ready to Drink",SUM(LOOKUP(2,1/(SRP!$B$10:$B$14&lt;=E8437)/(SRP!$C$10:$C$14&gt;=E8437),SRP!$D$10:$D$14)*(G8437/100)*(E8437/1000)),0))))),2)</f>
        <v>0.92</v>
      </c>
    </row>
    <row r="8438" spans="1:11" x14ac:dyDescent="0.35">
      <c r="A8438" s="2">
        <v>61871</v>
      </c>
      <c r="B8438" s="76" t="s">
        <v>6851</v>
      </c>
      <c r="C8438" s="76" t="s">
        <v>287</v>
      </c>
      <c r="D8438" s="76" t="s">
        <v>5271</v>
      </c>
      <c r="E8438" s="76">
        <v>330</v>
      </c>
      <c r="F8438" s="76">
        <v>24</v>
      </c>
      <c r="G8438" s="77">
        <v>4</v>
      </c>
      <c r="H8438" s="76" t="s">
        <v>3324</v>
      </c>
      <c r="I8438" s="77">
        <v>2.99</v>
      </c>
      <c r="J8438" s="2">
        <v>1</v>
      </c>
      <c r="K8438" s="119" cm="1">
        <f t="array" ref="K8438">ROUND(IF(C8438="Beer",SUM(LOOKUP(2,1/(SRP!$B$7:$B$9&lt;=E8438)/(SRP!$C$7:$C$9&gt;=E8438),SRP!$D$7:$D$9)*(G8438/100)*(E8438/1000)),IF(C8438="Spirits",SUM(LOOKUP(2,1/(SRP!$B$2:$B$6&lt;=E8438)/(SRP!$C$2:$C$6&gt;=E8438),SRP!$D$2:$D$6)*(G8438/100)*(E8438/1000)),IF(AND(C8438="Wine",D8438="Fortified Wines"),SUM(LOOKUP(2,1/(SRP!$B$20:$B$23&lt;=E8438)/(SRP!$C$20:$C$23&gt;=E8438),SRP!$D$20:$D$23)*(G8438/100)*(E8438/1000)),IF(C8438="Wine",SUM(LOOKUP(2,1/(SRP!$B$15:$B$19&lt;=E8438)/(SRP!$C$15:$C$19&gt;=E8438),SRP!$D$15:$D$19)*(G8438/100)*(E8438/1000)),IF(C8438="Ready to Drink",SUM(LOOKUP(2,1/(SRP!$B$10:$B$14&lt;=E8438)/(SRP!$C$10:$C$14&gt;=E8438),SRP!$D$10:$D$14)*(G8438/100)*(E8438/1000)),0))))),2)</f>
        <v>0.92</v>
      </c>
    </row>
    <row r="8439" spans="1:11" x14ac:dyDescent="0.35">
      <c r="A8439" s="2">
        <v>61874</v>
      </c>
      <c r="B8439" s="76" t="s">
        <v>6852</v>
      </c>
      <c r="C8439" s="76" t="s">
        <v>287</v>
      </c>
      <c r="D8439" s="76" t="s">
        <v>5271</v>
      </c>
      <c r="E8439" s="76">
        <v>3960</v>
      </c>
      <c r="F8439" s="76">
        <v>2</v>
      </c>
      <c r="G8439" s="77">
        <v>4</v>
      </c>
      <c r="H8439" s="76" t="s">
        <v>3324</v>
      </c>
      <c r="I8439" s="77">
        <v>31.29</v>
      </c>
      <c r="J8439" s="2">
        <v>12</v>
      </c>
      <c r="K8439" s="119" cm="1">
        <f t="array" ref="K8439">ROUND(IF(C8439="Beer",SUM(LOOKUP(2,1/(SRP!$B$7:$B$9&lt;=E8439)/(SRP!$C$7:$C$9&gt;=E8439),SRP!$D$7:$D$9)*(G8439/100)*(E8439/1000)),IF(C8439="Spirits",SUM(LOOKUP(2,1/(SRP!$B$2:$B$6&lt;=E8439)/(SRP!$C$2:$C$6&gt;=E8439),SRP!$D$2:$D$6)*(G8439/100)*(E8439/1000)),IF(AND(C8439="Wine",D8439="Fortified Wines"),SUM(LOOKUP(2,1/(SRP!$B$20:$B$23&lt;=E8439)/(SRP!$C$20:$C$23&gt;=E8439),SRP!$D$20:$D$23)*(G8439/100)*(E8439/1000)),IF(C8439="Wine",SUM(LOOKUP(2,1/(SRP!$B$15:$B$19&lt;=E8439)/(SRP!$C$15:$C$19&gt;=E8439),SRP!$D$15:$D$19)*(G8439/100)*(E8439/1000)),IF(C8439="Ready to Drink",SUM(LOOKUP(2,1/(SRP!$B$10:$B$14&lt;=E8439)/(SRP!$C$10:$C$14&gt;=E8439),SRP!$D$10:$D$14)*(G8439/100)*(E8439/1000)),0))))),2)</f>
        <v>11.06</v>
      </c>
    </row>
    <row r="8440" spans="1:11" x14ac:dyDescent="0.35">
      <c r="A8440" s="2">
        <v>61874</v>
      </c>
      <c r="B8440" s="76" t="s">
        <v>6852</v>
      </c>
      <c r="C8440" s="76" t="s">
        <v>287</v>
      </c>
      <c r="D8440" s="76" t="s">
        <v>5271</v>
      </c>
      <c r="E8440" s="76">
        <v>3960</v>
      </c>
      <c r="F8440" s="76">
        <v>2</v>
      </c>
      <c r="G8440" s="77">
        <v>4</v>
      </c>
      <c r="H8440" s="76" t="s">
        <v>3324</v>
      </c>
      <c r="I8440" s="77">
        <v>31.29</v>
      </c>
      <c r="J8440" s="2">
        <v>12</v>
      </c>
      <c r="K8440" s="119" cm="1">
        <f t="array" ref="K8440">ROUND(IF(C8440="Beer",SUM(LOOKUP(2,1/(SRP!$B$7:$B$9&lt;=E8440)/(SRP!$C$7:$C$9&gt;=E8440),SRP!$D$7:$D$9)*(G8440/100)*(E8440/1000)),IF(C8440="Spirits",SUM(LOOKUP(2,1/(SRP!$B$2:$B$6&lt;=E8440)/(SRP!$C$2:$C$6&gt;=E8440),SRP!$D$2:$D$6)*(G8440/100)*(E8440/1000)),IF(AND(C8440="Wine",D8440="Fortified Wines"),SUM(LOOKUP(2,1/(SRP!$B$20:$B$23&lt;=E8440)/(SRP!$C$20:$C$23&gt;=E8440),SRP!$D$20:$D$23)*(G8440/100)*(E8440/1000)),IF(C8440="Wine",SUM(LOOKUP(2,1/(SRP!$B$15:$B$19&lt;=E8440)/(SRP!$C$15:$C$19&gt;=E8440),SRP!$D$15:$D$19)*(G8440/100)*(E8440/1000)),IF(C8440="Ready to Drink",SUM(LOOKUP(2,1/(SRP!$B$10:$B$14&lt;=E8440)/(SRP!$C$10:$C$14&gt;=E8440),SRP!$D$10:$D$14)*(G8440/100)*(E8440/1000)),0))))),2)</f>
        <v>11.06</v>
      </c>
    </row>
    <row r="8441" spans="1:11" x14ac:dyDescent="0.35">
      <c r="A8441" s="2">
        <v>61875</v>
      </c>
      <c r="B8441" s="76" t="s">
        <v>6853</v>
      </c>
      <c r="C8441" s="76" t="s">
        <v>5938</v>
      </c>
      <c r="D8441" s="76" t="s">
        <v>5283</v>
      </c>
      <c r="E8441" s="76">
        <v>2840</v>
      </c>
      <c r="F8441" s="76">
        <v>3</v>
      </c>
      <c r="G8441" s="77">
        <v>4</v>
      </c>
      <c r="H8441" s="76" t="s">
        <v>3282</v>
      </c>
      <c r="I8441" s="77">
        <v>27.99</v>
      </c>
      <c r="J8441" s="2">
        <v>8</v>
      </c>
      <c r="K8441" s="119" cm="1">
        <f t="array" ref="K8441">ROUND(IF(C8441="Beer",SUM(LOOKUP(2,1/(SRP!$B$7:$B$9&lt;=E8441)/(SRP!$C$7:$C$9&gt;=E8441),SRP!$D$7:$D$9)*(G8441/100)*(E8441/1000)),IF(C8441="Spirits",SUM(LOOKUP(2,1/(SRP!$B$2:$B$6&lt;=E8441)/(SRP!$C$2:$C$6&gt;=E8441),SRP!$D$2:$D$6)*(G8441/100)*(E8441/1000)),IF(AND(C8441="Wine",D8441="Fortified Wines"),SUM(LOOKUP(2,1/(SRP!$B$20:$B$23&lt;=E8441)/(SRP!$C$20:$C$23&gt;=E8441),SRP!$D$20:$D$23)*(G8441/100)*(E8441/1000)),IF(C8441="Wine",SUM(LOOKUP(2,1/(SRP!$B$15:$B$19&lt;=E8441)/(SRP!$C$15:$C$19&gt;=E8441),SRP!$D$15:$D$19)*(G8441/100)*(E8441/1000)),IF(C8441="Ready to Drink",SUM(LOOKUP(2,1/(SRP!$B$10:$B$14&lt;=E8441)/(SRP!$C$10:$C$14&gt;=E8441),SRP!$D$10:$D$14)*(G8441/100)*(E8441/1000)),0))))),2)</f>
        <v>7.93</v>
      </c>
    </row>
    <row r="8442" spans="1:11" x14ac:dyDescent="0.35">
      <c r="A8442" s="2">
        <v>61875</v>
      </c>
      <c r="B8442" s="76" t="s">
        <v>6853</v>
      </c>
      <c r="C8442" s="76" t="s">
        <v>5938</v>
      </c>
      <c r="D8442" s="76" t="s">
        <v>5283</v>
      </c>
      <c r="E8442" s="76">
        <v>2840</v>
      </c>
      <c r="F8442" s="76">
        <v>3</v>
      </c>
      <c r="G8442" s="77">
        <v>4</v>
      </c>
      <c r="H8442" s="76" t="s">
        <v>3282</v>
      </c>
      <c r="I8442" s="77">
        <v>27.99</v>
      </c>
      <c r="J8442" s="2">
        <v>8</v>
      </c>
      <c r="K8442" s="119" cm="1">
        <f t="array" ref="K8442">ROUND(IF(C8442="Beer",SUM(LOOKUP(2,1/(SRP!$B$7:$B$9&lt;=E8442)/(SRP!$C$7:$C$9&gt;=E8442),SRP!$D$7:$D$9)*(G8442/100)*(E8442/1000)),IF(C8442="Spirits",SUM(LOOKUP(2,1/(SRP!$B$2:$B$6&lt;=E8442)/(SRP!$C$2:$C$6&gt;=E8442),SRP!$D$2:$D$6)*(G8442/100)*(E8442/1000)),IF(AND(C8442="Wine",D8442="Fortified Wines"),SUM(LOOKUP(2,1/(SRP!$B$20:$B$23&lt;=E8442)/(SRP!$C$20:$C$23&gt;=E8442),SRP!$D$20:$D$23)*(G8442/100)*(E8442/1000)),IF(C8442="Wine",SUM(LOOKUP(2,1/(SRP!$B$15:$B$19&lt;=E8442)/(SRP!$C$15:$C$19&gt;=E8442),SRP!$D$15:$D$19)*(G8442/100)*(E8442/1000)),IF(C8442="Ready to Drink",SUM(LOOKUP(2,1/(SRP!$B$10:$B$14&lt;=E8442)/(SRP!$C$10:$C$14&gt;=E8442),SRP!$D$10:$D$14)*(G8442/100)*(E8442/1000)),0))))),2)</f>
        <v>7.93</v>
      </c>
    </row>
    <row r="8443" spans="1:11" x14ac:dyDescent="0.35">
      <c r="A8443" s="2">
        <v>61876</v>
      </c>
      <c r="B8443" s="76" t="s">
        <v>6854</v>
      </c>
      <c r="C8443" s="76" t="s">
        <v>287</v>
      </c>
      <c r="D8443" s="76" t="s">
        <v>5271</v>
      </c>
      <c r="E8443" s="76">
        <v>3960</v>
      </c>
      <c r="F8443" s="76">
        <v>2</v>
      </c>
      <c r="G8443" s="77">
        <v>4</v>
      </c>
      <c r="H8443" s="76" t="s">
        <v>3324</v>
      </c>
      <c r="I8443" s="77">
        <v>31.29</v>
      </c>
      <c r="J8443" s="2">
        <v>12</v>
      </c>
      <c r="K8443" s="119" cm="1">
        <f t="array" ref="K8443">ROUND(IF(C8443="Beer",SUM(LOOKUP(2,1/(SRP!$B$7:$B$9&lt;=E8443)/(SRP!$C$7:$C$9&gt;=E8443),SRP!$D$7:$D$9)*(G8443/100)*(E8443/1000)),IF(C8443="Spirits",SUM(LOOKUP(2,1/(SRP!$B$2:$B$6&lt;=E8443)/(SRP!$C$2:$C$6&gt;=E8443),SRP!$D$2:$D$6)*(G8443/100)*(E8443/1000)),IF(AND(C8443="Wine",D8443="Fortified Wines"),SUM(LOOKUP(2,1/(SRP!$B$20:$B$23&lt;=E8443)/(SRP!$C$20:$C$23&gt;=E8443),SRP!$D$20:$D$23)*(G8443/100)*(E8443/1000)),IF(C8443="Wine",SUM(LOOKUP(2,1/(SRP!$B$15:$B$19&lt;=E8443)/(SRP!$C$15:$C$19&gt;=E8443),SRP!$D$15:$D$19)*(G8443/100)*(E8443/1000)),IF(C8443="Ready to Drink",SUM(LOOKUP(2,1/(SRP!$B$10:$B$14&lt;=E8443)/(SRP!$C$10:$C$14&gt;=E8443),SRP!$D$10:$D$14)*(G8443/100)*(E8443/1000)),0))))),2)</f>
        <v>11.06</v>
      </c>
    </row>
    <row r="8444" spans="1:11" x14ac:dyDescent="0.35">
      <c r="A8444" s="2">
        <v>61876</v>
      </c>
      <c r="B8444" s="76" t="s">
        <v>6854</v>
      </c>
      <c r="C8444" s="76" t="s">
        <v>287</v>
      </c>
      <c r="D8444" s="76" t="s">
        <v>5271</v>
      </c>
      <c r="E8444" s="76">
        <v>3960</v>
      </c>
      <c r="F8444" s="76">
        <v>2</v>
      </c>
      <c r="G8444" s="77">
        <v>4</v>
      </c>
      <c r="H8444" s="76" t="s">
        <v>3324</v>
      </c>
      <c r="I8444" s="77">
        <v>31.29</v>
      </c>
      <c r="J8444" s="2">
        <v>12</v>
      </c>
      <c r="K8444" s="119" cm="1">
        <f t="array" ref="K8444">ROUND(IF(C8444="Beer",SUM(LOOKUP(2,1/(SRP!$B$7:$B$9&lt;=E8444)/(SRP!$C$7:$C$9&gt;=E8444),SRP!$D$7:$D$9)*(G8444/100)*(E8444/1000)),IF(C8444="Spirits",SUM(LOOKUP(2,1/(SRP!$B$2:$B$6&lt;=E8444)/(SRP!$C$2:$C$6&gt;=E8444),SRP!$D$2:$D$6)*(G8444/100)*(E8444/1000)),IF(AND(C8444="Wine",D8444="Fortified Wines"),SUM(LOOKUP(2,1/(SRP!$B$20:$B$23&lt;=E8444)/(SRP!$C$20:$C$23&gt;=E8444),SRP!$D$20:$D$23)*(G8444/100)*(E8444/1000)),IF(C8444="Wine",SUM(LOOKUP(2,1/(SRP!$B$15:$B$19&lt;=E8444)/(SRP!$C$15:$C$19&gt;=E8444),SRP!$D$15:$D$19)*(G8444/100)*(E8444/1000)),IF(C8444="Ready to Drink",SUM(LOOKUP(2,1/(SRP!$B$10:$B$14&lt;=E8444)/(SRP!$C$10:$C$14&gt;=E8444),SRP!$D$10:$D$14)*(G8444/100)*(E8444/1000)),0))))),2)</f>
        <v>11.06</v>
      </c>
    </row>
    <row r="8445" spans="1:11" x14ac:dyDescent="0.35">
      <c r="A8445" s="2">
        <v>61883</v>
      </c>
      <c r="B8445" s="76" t="s">
        <v>6855</v>
      </c>
      <c r="C8445" s="76" t="s">
        <v>5938</v>
      </c>
      <c r="D8445" s="76" t="s">
        <v>5283</v>
      </c>
      <c r="E8445" s="76">
        <v>2840</v>
      </c>
      <c r="F8445" s="76">
        <v>3</v>
      </c>
      <c r="G8445" s="77">
        <v>5</v>
      </c>
      <c r="H8445" s="76" t="s">
        <v>3282</v>
      </c>
      <c r="I8445" s="77">
        <v>29.99</v>
      </c>
      <c r="J8445" s="2">
        <v>8</v>
      </c>
      <c r="K8445" s="119" cm="1">
        <f t="array" ref="K8445">ROUND(IF(C8445="Beer",SUM(LOOKUP(2,1/(SRP!$B$7:$B$9&lt;=E8445)/(SRP!$C$7:$C$9&gt;=E8445),SRP!$D$7:$D$9)*(G8445/100)*(E8445/1000)),IF(C8445="Spirits",SUM(LOOKUP(2,1/(SRP!$B$2:$B$6&lt;=E8445)/(SRP!$C$2:$C$6&gt;=E8445),SRP!$D$2:$D$6)*(G8445/100)*(E8445/1000)),IF(AND(C8445="Wine",D8445="Fortified Wines"),SUM(LOOKUP(2,1/(SRP!$B$20:$B$23&lt;=E8445)/(SRP!$C$20:$C$23&gt;=E8445),SRP!$D$20:$D$23)*(G8445/100)*(E8445/1000)),IF(C8445="Wine",SUM(LOOKUP(2,1/(SRP!$B$15:$B$19&lt;=E8445)/(SRP!$C$15:$C$19&gt;=E8445),SRP!$D$15:$D$19)*(G8445/100)*(E8445/1000)),IF(C8445="Ready to Drink",SUM(LOOKUP(2,1/(SRP!$B$10:$B$14&lt;=E8445)/(SRP!$C$10:$C$14&gt;=E8445),SRP!$D$10:$D$14)*(G8445/100)*(E8445/1000)),0))))),2)</f>
        <v>9.91</v>
      </c>
    </row>
    <row r="8446" spans="1:11" x14ac:dyDescent="0.35">
      <c r="A8446" s="2">
        <v>61883</v>
      </c>
      <c r="B8446" s="76" t="s">
        <v>6855</v>
      </c>
      <c r="C8446" s="76" t="s">
        <v>5938</v>
      </c>
      <c r="D8446" s="76" t="s">
        <v>5283</v>
      </c>
      <c r="E8446" s="76">
        <v>2840</v>
      </c>
      <c r="F8446" s="76">
        <v>3</v>
      </c>
      <c r="G8446" s="77">
        <v>5</v>
      </c>
      <c r="H8446" s="76" t="s">
        <v>3282</v>
      </c>
      <c r="I8446" s="77">
        <v>29.99</v>
      </c>
      <c r="J8446" s="2">
        <v>8</v>
      </c>
      <c r="K8446" s="119" cm="1">
        <f t="array" ref="K8446">ROUND(IF(C8446="Beer",SUM(LOOKUP(2,1/(SRP!$B$7:$B$9&lt;=E8446)/(SRP!$C$7:$C$9&gt;=E8446),SRP!$D$7:$D$9)*(G8446/100)*(E8446/1000)),IF(C8446="Spirits",SUM(LOOKUP(2,1/(SRP!$B$2:$B$6&lt;=E8446)/(SRP!$C$2:$C$6&gt;=E8446),SRP!$D$2:$D$6)*(G8446/100)*(E8446/1000)),IF(AND(C8446="Wine",D8446="Fortified Wines"),SUM(LOOKUP(2,1/(SRP!$B$20:$B$23&lt;=E8446)/(SRP!$C$20:$C$23&gt;=E8446),SRP!$D$20:$D$23)*(G8446/100)*(E8446/1000)),IF(C8446="Wine",SUM(LOOKUP(2,1/(SRP!$B$15:$B$19&lt;=E8446)/(SRP!$C$15:$C$19&gt;=E8446),SRP!$D$15:$D$19)*(G8446/100)*(E8446/1000)),IF(C8446="Ready to Drink",SUM(LOOKUP(2,1/(SRP!$B$10:$B$14&lt;=E8446)/(SRP!$C$10:$C$14&gt;=E8446),SRP!$D$10:$D$14)*(G8446/100)*(E8446/1000)),0))))),2)</f>
        <v>9.91</v>
      </c>
    </row>
    <row r="8447" spans="1:11" x14ac:dyDescent="0.35">
      <c r="A8447" s="2">
        <v>61897</v>
      </c>
      <c r="B8447" s="76" t="s">
        <v>6856</v>
      </c>
      <c r="C8447" s="76" t="s">
        <v>287</v>
      </c>
      <c r="D8447" s="76" t="s">
        <v>5230</v>
      </c>
      <c r="E8447" s="76">
        <v>2130</v>
      </c>
      <c r="F8447" s="76">
        <v>4</v>
      </c>
      <c r="G8447" s="77">
        <v>5</v>
      </c>
      <c r="H8447" s="76" t="s">
        <v>3327</v>
      </c>
      <c r="I8447" s="77">
        <v>14.29</v>
      </c>
      <c r="J8447" s="2">
        <v>6</v>
      </c>
      <c r="K8447" s="119" cm="1">
        <f t="array" ref="K8447">ROUND(IF(C8447="Beer",SUM(LOOKUP(2,1/(SRP!$B$7:$B$9&lt;=E8447)/(SRP!$C$7:$C$9&gt;=E8447),SRP!$D$7:$D$9)*(G8447/100)*(E8447/1000)),IF(C8447="Spirits",SUM(LOOKUP(2,1/(SRP!$B$2:$B$6&lt;=E8447)/(SRP!$C$2:$C$6&gt;=E8447),SRP!$D$2:$D$6)*(G8447/100)*(E8447/1000)),IF(AND(C8447="Wine",D8447="Fortified Wines"),SUM(LOOKUP(2,1/(SRP!$B$20:$B$23&lt;=E8447)/(SRP!$C$20:$C$23&gt;=E8447),SRP!$D$20:$D$23)*(G8447/100)*(E8447/1000)),IF(C8447="Wine",SUM(LOOKUP(2,1/(SRP!$B$15:$B$19&lt;=E8447)/(SRP!$C$15:$C$19&gt;=E8447),SRP!$D$15:$D$19)*(G8447/100)*(E8447/1000)),IF(C8447="Ready to Drink",SUM(LOOKUP(2,1/(SRP!$B$10:$B$14&lt;=E8447)/(SRP!$C$10:$C$14&gt;=E8447),SRP!$D$10:$D$14)*(G8447/100)*(E8447/1000)),0))))),2)</f>
        <v>7.43</v>
      </c>
    </row>
    <row r="8448" spans="1:11" x14ac:dyDescent="0.35">
      <c r="A8448" s="2">
        <v>61897</v>
      </c>
      <c r="B8448" s="76" t="s">
        <v>6856</v>
      </c>
      <c r="C8448" s="76" t="s">
        <v>287</v>
      </c>
      <c r="D8448" s="76" t="s">
        <v>5230</v>
      </c>
      <c r="E8448" s="76">
        <v>2130</v>
      </c>
      <c r="F8448" s="76">
        <v>4</v>
      </c>
      <c r="G8448" s="77">
        <v>5</v>
      </c>
      <c r="H8448" s="76" t="s">
        <v>3327</v>
      </c>
      <c r="I8448" s="77">
        <v>14.29</v>
      </c>
      <c r="J8448" s="2">
        <v>6</v>
      </c>
      <c r="K8448" s="119" cm="1">
        <f t="array" ref="K8448">ROUND(IF(C8448="Beer",SUM(LOOKUP(2,1/(SRP!$B$7:$B$9&lt;=E8448)/(SRP!$C$7:$C$9&gt;=E8448),SRP!$D$7:$D$9)*(G8448/100)*(E8448/1000)),IF(C8448="Spirits",SUM(LOOKUP(2,1/(SRP!$B$2:$B$6&lt;=E8448)/(SRP!$C$2:$C$6&gt;=E8448),SRP!$D$2:$D$6)*(G8448/100)*(E8448/1000)),IF(AND(C8448="Wine",D8448="Fortified Wines"),SUM(LOOKUP(2,1/(SRP!$B$20:$B$23&lt;=E8448)/(SRP!$C$20:$C$23&gt;=E8448),SRP!$D$20:$D$23)*(G8448/100)*(E8448/1000)),IF(C8448="Wine",SUM(LOOKUP(2,1/(SRP!$B$15:$B$19&lt;=E8448)/(SRP!$C$15:$C$19&gt;=E8448),SRP!$D$15:$D$19)*(G8448/100)*(E8448/1000)),IF(C8448="Ready to Drink",SUM(LOOKUP(2,1/(SRP!$B$10:$B$14&lt;=E8448)/(SRP!$C$10:$C$14&gt;=E8448),SRP!$D$10:$D$14)*(G8448/100)*(E8448/1000)),0))))),2)</f>
        <v>7.43</v>
      </c>
    </row>
    <row r="8449" spans="1:11" x14ac:dyDescent="0.35">
      <c r="A8449" s="2">
        <v>61904</v>
      </c>
      <c r="B8449" s="76" t="s">
        <v>7029</v>
      </c>
      <c r="C8449" s="76" t="s">
        <v>285</v>
      </c>
      <c r="D8449" s="76" t="s">
        <v>6942</v>
      </c>
      <c r="E8449" s="76">
        <v>750</v>
      </c>
      <c r="F8449" s="76">
        <v>6</v>
      </c>
      <c r="G8449" s="77">
        <v>50</v>
      </c>
      <c r="H8449" s="76" t="s">
        <v>6696</v>
      </c>
      <c r="I8449" s="77">
        <v>79.989999999999995</v>
      </c>
      <c r="J8449" s="2">
        <v>1</v>
      </c>
      <c r="K8449" s="119" cm="1">
        <f t="array" ref="K8449">ROUND(IF(C8449="Beer",SUM(LOOKUP(2,1/(SRP!$B$7:$B$9&lt;=E8449)/(SRP!$C$7:$C$9&gt;=E8449),SRP!$D$7:$D$9)*(G8449/100)*(E8449/1000)),IF(C8449="Spirits",SUM(LOOKUP(2,1/(SRP!$B$2:$B$6&lt;=E8449)/(SRP!$C$2:$C$6&gt;=E8449),SRP!$D$2:$D$6)*(G8449/100)*(E8449/1000)),IF(AND(C8449="Wine",D8449="Fortified Wines"),SUM(LOOKUP(2,1/(SRP!$B$20:$B$23&lt;=E8449)/(SRP!$C$20:$C$23&gt;=E8449),SRP!$D$20:$D$23)*(G8449/100)*(E8449/1000)),IF(C8449="Wine",SUM(LOOKUP(2,1/(SRP!$B$15:$B$19&lt;=E8449)/(SRP!$C$15:$C$19&gt;=E8449),SRP!$D$15:$D$19)*(G8449/100)*(E8449/1000)),IF(C8449="Ready to Drink",SUM(LOOKUP(2,1/(SRP!$B$10:$B$14&lt;=E8449)/(SRP!$C$10:$C$14&gt;=E8449),SRP!$D$10:$D$14)*(G8449/100)*(E8449/1000)),0))))),2)</f>
        <v>26.18</v>
      </c>
    </row>
    <row r="8450" spans="1:11" x14ac:dyDescent="0.35">
      <c r="A8450" s="2">
        <v>61905</v>
      </c>
      <c r="B8450" s="76" t="s">
        <v>6857</v>
      </c>
      <c r="C8450" s="76" t="s">
        <v>287</v>
      </c>
      <c r="D8450" s="76" t="s">
        <v>5310</v>
      </c>
      <c r="E8450" s="76">
        <v>355</v>
      </c>
      <c r="F8450" s="76">
        <v>24</v>
      </c>
      <c r="G8450" s="77">
        <v>1E-4</v>
      </c>
      <c r="H8450" s="76" t="s">
        <v>3282</v>
      </c>
      <c r="I8450" s="77">
        <v>2.25</v>
      </c>
      <c r="J8450" s="2">
        <v>1</v>
      </c>
      <c r="K8450" s="119" cm="1">
        <f t="array" ref="K8450">ROUND(IF(C8450="Beer",SUM(LOOKUP(2,1/(SRP!$B$7:$B$9&lt;=E8450)/(SRP!$C$7:$C$9&gt;=E8450),SRP!$D$7:$D$9)*(G8450/100)*(E8450/1000)),IF(C8450="Spirits",SUM(LOOKUP(2,1/(SRP!$B$2:$B$6&lt;=E8450)/(SRP!$C$2:$C$6&gt;=E8450),SRP!$D$2:$D$6)*(G8450/100)*(E8450/1000)),IF(AND(C8450="Wine",D8450="Fortified Wines"),SUM(LOOKUP(2,1/(SRP!$B$20:$B$23&lt;=E8450)/(SRP!$C$20:$C$23&gt;=E8450),SRP!$D$20:$D$23)*(G8450/100)*(E8450/1000)),IF(C8450="Wine",SUM(LOOKUP(2,1/(SRP!$B$15:$B$19&lt;=E8450)/(SRP!$C$15:$C$19&gt;=E8450),SRP!$D$15:$D$19)*(G8450/100)*(E8450/1000)),IF(C8450="Ready to Drink",SUM(LOOKUP(2,1/(SRP!$B$10:$B$14&lt;=E8450)/(SRP!$C$10:$C$14&gt;=E8450),SRP!$D$10:$D$14)*(G8450/100)*(E8450/1000)),0))))),2)</f>
        <v>0</v>
      </c>
    </row>
    <row r="8451" spans="1:11" x14ac:dyDescent="0.35">
      <c r="A8451" s="2">
        <v>61905</v>
      </c>
      <c r="B8451" s="76" t="s">
        <v>6857</v>
      </c>
      <c r="C8451" s="76" t="s">
        <v>287</v>
      </c>
      <c r="D8451" s="76" t="s">
        <v>5310</v>
      </c>
      <c r="E8451" s="76">
        <v>355</v>
      </c>
      <c r="F8451" s="76">
        <v>24</v>
      </c>
      <c r="G8451" s="77">
        <v>1E-4</v>
      </c>
      <c r="H8451" s="76" t="s">
        <v>3282</v>
      </c>
      <c r="I8451" s="77">
        <v>2.25</v>
      </c>
      <c r="J8451" s="2">
        <v>1</v>
      </c>
      <c r="K8451" s="119" cm="1">
        <f t="array" ref="K8451">ROUND(IF(C8451="Beer",SUM(LOOKUP(2,1/(SRP!$B$7:$B$9&lt;=E8451)/(SRP!$C$7:$C$9&gt;=E8451),SRP!$D$7:$D$9)*(G8451/100)*(E8451/1000)),IF(C8451="Spirits",SUM(LOOKUP(2,1/(SRP!$B$2:$B$6&lt;=E8451)/(SRP!$C$2:$C$6&gt;=E8451),SRP!$D$2:$D$6)*(G8451/100)*(E8451/1000)),IF(AND(C8451="Wine",D8451="Fortified Wines"),SUM(LOOKUP(2,1/(SRP!$B$20:$B$23&lt;=E8451)/(SRP!$C$20:$C$23&gt;=E8451),SRP!$D$20:$D$23)*(G8451/100)*(E8451/1000)),IF(C8451="Wine",SUM(LOOKUP(2,1/(SRP!$B$15:$B$19&lt;=E8451)/(SRP!$C$15:$C$19&gt;=E8451),SRP!$D$15:$D$19)*(G8451/100)*(E8451/1000)),IF(C8451="Ready to Drink",SUM(LOOKUP(2,1/(SRP!$B$10:$B$14&lt;=E8451)/(SRP!$C$10:$C$14&gt;=E8451),SRP!$D$10:$D$14)*(G8451/100)*(E8451/1000)),0))))),2)</f>
        <v>0</v>
      </c>
    </row>
    <row r="8452" spans="1:11" x14ac:dyDescent="0.35">
      <c r="A8452" s="2">
        <v>61908</v>
      </c>
      <c r="B8452" s="76" t="s">
        <v>2599</v>
      </c>
      <c r="C8452" s="76" t="s">
        <v>286</v>
      </c>
      <c r="D8452" s="76" t="s">
        <v>5244</v>
      </c>
      <c r="E8452" s="76">
        <v>750</v>
      </c>
      <c r="F8452" s="76">
        <v>12</v>
      </c>
      <c r="G8452" s="77">
        <v>9</v>
      </c>
      <c r="H8452" s="76" t="s">
        <v>3288</v>
      </c>
      <c r="I8452" s="77">
        <v>17.489999999999998</v>
      </c>
      <c r="J8452" s="2">
        <v>1</v>
      </c>
      <c r="K8452" s="119" cm="1">
        <f t="array" ref="K8452">ROUND(IF(C8452="Beer",SUM(LOOKUP(2,1/(SRP!$B$7:$B$9&lt;=E8452)/(SRP!$C$7:$C$9&gt;=E8452),SRP!$D$7:$D$9)*(G8452/100)*(E8452/1000)),IF(C8452="Spirits",SUM(LOOKUP(2,1/(SRP!$B$2:$B$6&lt;=E8452)/(SRP!$C$2:$C$6&gt;=E8452),SRP!$D$2:$D$6)*(G8452/100)*(E8452/1000)),IF(AND(C8452="Wine",D8452="Fortified Wines"),SUM(LOOKUP(2,1/(SRP!$B$20:$B$23&lt;=E8452)/(SRP!$C$20:$C$23&gt;=E8452),SRP!$D$20:$D$23)*(G8452/100)*(E8452/1000)),IF(C8452="Wine",SUM(LOOKUP(2,1/(SRP!$B$15:$B$19&lt;=E8452)/(SRP!$C$15:$C$19&gt;=E8452),SRP!$D$15:$D$19)*(G8452/100)*(E8452/1000)),IF(C8452="Ready to Drink",SUM(LOOKUP(2,1/(SRP!$B$10:$B$14&lt;=E8452)/(SRP!$C$10:$C$14&gt;=E8452),SRP!$D$10:$D$14)*(G8452/100)*(E8452/1000)),0))))),2)</f>
        <v>4.71</v>
      </c>
    </row>
    <row r="8453" spans="1:11" x14ac:dyDescent="0.35">
      <c r="A8453" s="2">
        <v>61911</v>
      </c>
      <c r="B8453" s="76" t="s">
        <v>2590</v>
      </c>
      <c r="C8453" s="76" t="s">
        <v>286</v>
      </c>
      <c r="D8453" s="76" t="s">
        <v>5244</v>
      </c>
      <c r="E8453" s="76">
        <v>750</v>
      </c>
      <c r="F8453" s="76">
        <v>12</v>
      </c>
      <c r="G8453" s="77">
        <v>13</v>
      </c>
      <c r="H8453" s="76" t="s">
        <v>3303</v>
      </c>
      <c r="I8453" s="77">
        <v>24.99</v>
      </c>
      <c r="J8453" s="2">
        <v>1</v>
      </c>
      <c r="K8453" s="119" cm="1">
        <f t="array" ref="K8453">ROUND(IF(C8453="Beer",SUM(LOOKUP(2,1/(SRP!$B$7:$B$9&lt;=E8453)/(SRP!$C$7:$C$9&gt;=E8453),SRP!$D$7:$D$9)*(G8453/100)*(E8453/1000)),IF(C8453="Spirits",SUM(LOOKUP(2,1/(SRP!$B$2:$B$6&lt;=E8453)/(SRP!$C$2:$C$6&gt;=E8453),SRP!$D$2:$D$6)*(G8453/100)*(E8453/1000)),IF(AND(C8453="Wine",D8453="Fortified Wines"),SUM(LOOKUP(2,1/(SRP!$B$20:$B$23&lt;=E8453)/(SRP!$C$20:$C$23&gt;=E8453),SRP!$D$20:$D$23)*(G8453/100)*(E8453/1000)),IF(C8453="Wine",SUM(LOOKUP(2,1/(SRP!$B$15:$B$19&lt;=E8453)/(SRP!$C$15:$C$19&gt;=E8453),SRP!$D$15:$D$19)*(G8453/100)*(E8453/1000)),IF(C8453="Ready to Drink",SUM(LOOKUP(2,1/(SRP!$B$10:$B$14&lt;=E8453)/(SRP!$C$10:$C$14&gt;=E8453),SRP!$D$10:$D$14)*(G8453/100)*(E8453/1000)),0))))),2)</f>
        <v>6.81</v>
      </c>
    </row>
    <row r="8454" spans="1:11" x14ac:dyDescent="0.35">
      <c r="A8454" s="2">
        <v>61912</v>
      </c>
      <c r="B8454" s="76" t="s">
        <v>7030</v>
      </c>
      <c r="C8454" s="76" t="s">
        <v>287</v>
      </c>
      <c r="D8454" s="76" t="s">
        <v>5240</v>
      </c>
      <c r="E8454" s="76">
        <v>473</v>
      </c>
      <c r="F8454" s="76">
        <v>24</v>
      </c>
      <c r="G8454" s="77">
        <v>6.7</v>
      </c>
      <c r="H8454" s="76" t="s">
        <v>3900</v>
      </c>
      <c r="I8454" s="77">
        <v>4.79</v>
      </c>
      <c r="J8454" s="2">
        <v>1</v>
      </c>
      <c r="K8454" s="119" cm="1">
        <f t="array" ref="K8454">ROUND(IF(C8454="Beer",SUM(LOOKUP(2,1/(SRP!$B$7:$B$9&lt;=E8454)/(SRP!$C$7:$C$9&gt;=E8454),SRP!$D$7:$D$9)*(G8454/100)*(E8454/1000)),IF(C8454="Spirits",SUM(LOOKUP(2,1/(SRP!$B$2:$B$6&lt;=E8454)/(SRP!$C$2:$C$6&gt;=E8454),SRP!$D$2:$D$6)*(G8454/100)*(E8454/1000)),IF(AND(C8454="Wine",D8454="Fortified Wines"),SUM(LOOKUP(2,1/(SRP!$B$20:$B$23&lt;=E8454)/(SRP!$C$20:$C$23&gt;=E8454),SRP!$D$20:$D$23)*(G8454/100)*(E8454/1000)),IF(C8454="Wine",SUM(LOOKUP(2,1/(SRP!$B$15:$B$19&lt;=E8454)/(SRP!$C$15:$C$19&gt;=E8454),SRP!$D$15:$D$19)*(G8454/100)*(E8454/1000)),IF(C8454="Ready to Drink",SUM(LOOKUP(2,1/(SRP!$B$10:$B$14&lt;=E8454)/(SRP!$C$10:$C$14&gt;=E8454),SRP!$D$10:$D$14)*(G8454/100)*(E8454/1000)),0))))),2)</f>
        <v>2.21</v>
      </c>
    </row>
    <row r="8455" spans="1:11" x14ac:dyDescent="0.35">
      <c r="A8455" s="2">
        <v>61912</v>
      </c>
      <c r="B8455" s="76" t="s">
        <v>7030</v>
      </c>
      <c r="C8455" s="76" t="s">
        <v>287</v>
      </c>
      <c r="D8455" s="76" t="s">
        <v>5240</v>
      </c>
      <c r="E8455" s="76">
        <v>473</v>
      </c>
      <c r="F8455" s="76">
        <v>24</v>
      </c>
      <c r="G8455" s="77">
        <v>6.7</v>
      </c>
      <c r="H8455" s="76" t="s">
        <v>3900</v>
      </c>
      <c r="I8455" s="77">
        <v>4.79</v>
      </c>
      <c r="J8455" s="2">
        <v>1</v>
      </c>
      <c r="K8455" s="119" cm="1">
        <f t="array" ref="K8455">ROUND(IF(C8455="Beer",SUM(LOOKUP(2,1/(SRP!$B$7:$B$9&lt;=E8455)/(SRP!$C$7:$C$9&gt;=E8455),SRP!$D$7:$D$9)*(G8455/100)*(E8455/1000)),IF(C8455="Spirits",SUM(LOOKUP(2,1/(SRP!$B$2:$B$6&lt;=E8455)/(SRP!$C$2:$C$6&gt;=E8455),SRP!$D$2:$D$6)*(G8455/100)*(E8455/1000)),IF(AND(C8455="Wine",D8455="Fortified Wines"),SUM(LOOKUP(2,1/(SRP!$B$20:$B$23&lt;=E8455)/(SRP!$C$20:$C$23&gt;=E8455),SRP!$D$20:$D$23)*(G8455/100)*(E8455/1000)),IF(C8455="Wine",SUM(LOOKUP(2,1/(SRP!$B$15:$B$19&lt;=E8455)/(SRP!$C$15:$C$19&gt;=E8455),SRP!$D$15:$D$19)*(G8455/100)*(E8455/1000)),IF(C8455="Ready to Drink",SUM(LOOKUP(2,1/(SRP!$B$10:$B$14&lt;=E8455)/(SRP!$C$10:$C$14&gt;=E8455),SRP!$D$10:$D$14)*(G8455/100)*(E8455/1000)),0))))),2)</f>
        <v>2.21</v>
      </c>
    </row>
    <row r="8456" spans="1:11" x14ac:dyDescent="0.35">
      <c r="A8456" s="2">
        <v>61916</v>
      </c>
      <c r="B8456" s="76" t="s">
        <v>7031</v>
      </c>
      <c r="C8456" s="76" t="s">
        <v>287</v>
      </c>
      <c r="D8456" s="76" t="s">
        <v>5230</v>
      </c>
      <c r="E8456" s="76">
        <v>473</v>
      </c>
      <c r="F8456" s="76">
        <v>24</v>
      </c>
      <c r="G8456" s="77">
        <v>5</v>
      </c>
      <c r="H8456" s="76" t="s">
        <v>3391</v>
      </c>
      <c r="I8456" s="77">
        <v>3.99</v>
      </c>
      <c r="J8456" s="2">
        <v>1</v>
      </c>
      <c r="K8456" s="119" cm="1">
        <f t="array" ref="K8456">ROUND(IF(C8456="Beer",SUM(LOOKUP(2,1/(SRP!$B$7:$B$9&lt;=E8456)/(SRP!$C$7:$C$9&gt;=E8456),SRP!$D$7:$D$9)*(G8456/100)*(E8456/1000)),IF(C8456="Spirits",SUM(LOOKUP(2,1/(SRP!$B$2:$B$6&lt;=E8456)/(SRP!$C$2:$C$6&gt;=E8456),SRP!$D$2:$D$6)*(G8456/100)*(E8456/1000)),IF(AND(C8456="Wine",D8456="Fortified Wines"),SUM(LOOKUP(2,1/(SRP!$B$20:$B$23&lt;=E8456)/(SRP!$C$20:$C$23&gt;=E8456),SRP!$D$20:$D$23)*(G8456/100)*(E8456/1000)),IF(C8456="Wine",SUM(LOOKUP(2,1/(SRP!$B$15:$B$19&lt;=E8456)/(SRP!$C$15:$C$19&gt;=E8456),SRP!$D$15:$D$19)*(G8456/100)*(E8456/1000)),IF(C8456="Ready to Drink",SUM(LOOKUP(2,1/(SRP!$B$10:$B$14&lt;=E8456)/(SRP!$C$10:$C$14&gt;=E8456),SRP!$D$10:$D$14)*(G8456/100)*(E8456/1000)),0))))),2)</f>
        <v>1.65</v>
      </c>
    </row>
    <row r="8457" spans="1:11" x14ac:dyDescent="0.35">
      <c r="A8457" s="2">
        <v>61916</v>
      </c>
      <c r="B8457" s="76" t="s">
        <v>7031</v>
      </c>
      <c r="C8457" s="76" t="s">
        <v>287</v>
      </c>
      <c r="D8457" s="76" t="s">
        <v>5230</v>
      </c>
      <c r="E8457" s="76">
        <v>473</v>
      </c>
      <c r="F8457" s="76">
        <v>24</v>
      </c>
      <c r="G8457" s="77">
        <v>5</v>
      </c>
      <c r="H8457" s="76" t="s">
        <v>3391</v>
      </c>
      <c r="I8457" s="77">
        <v>3.99</v>
      </c>
      <c r="J8457" s="2">
        <v>1</v>
      </c>
      <c r="K8457" s="119" cm="1">
        <f t="array" ref="K8457">ROUND(IF(C8457="Beer",SUM(LOOKUP(2,1/(SRP!$B$7:$B$9&lt;=E8457)/(SRP!$C$7:$C$9&gt;=E8457),SRP!$D$7:$D$9)*(G8457/100)*(E8457/1000)),IF(C8457="Spirits",SUM(LOOKUP(2,1/(SRP!$B$2:$B$6&lt;=E8457)/(SRP!$C$2:$C$6&gt;=E8457),SRP!$D$2:$D$6)*(G8457/100)*(E8457/1000)),IF(AND(C8457="Wine",D8457="Fortified Wines"),SUM(LOOKUP(2,1/(SRP!$B$20:$B$23&lt;=E8457)/(SRP!$C$20:$C$23&gt;=E8457),SRP!$D$20:$D$23)*(G8457/100)*(E8457/1000)),IF(C8457="Wine",SUM(LOOKUP(2,1/(SRP!$B$15:$B$19&lt;=E8457)/(SRP!$C$15:$C$19&gt;=E8457),SRP!$D$15:$D$19)*(G8457/100)*(E8457/1000)),IF(C8457="Ready to Drink",SUM(LOOKUP(2,1/(SRP!$B$10:$B$14&lt;=E8457)/(SRP!$C$10:$C$14&gt;=E8457),SRP!$D$10:$D$14)*(G8457/100)*(E8457/1000)),0))))),2)</f>
        <v>1.65</v>
      </c>
    </row>
    <row r="8458" spans="1:11" x14ac:dyDescent="0.35">
      <c r="A8458" s="2">
        <v>61920</v>
      </c>
      <c r="B8458" s="76" t="s">
        <v>7032</v>
      </c>
      <c r="C8458" s="76" t="s">
        <v>285</v>
      </c>
      <c r="D8458" s="76" t="s">
        <v>5267</v>
      </c>
      <c r="E8458" s="76">
        <v>750</v>
      </c>
      <c r="F8458" s="76">
        <v>12</v>
      </c>
      <c r="G8458" s="77">
        <v>35</v>
      </c>
      <c r="H8458" s="76" t="s">
        <v>3954</v>
      </c>
      <c r="I8458" s="77">
        <v>59.99</v>
      </c>
      <c r="J8458" s="2">
        <v>1</v>
      </c>
      <c r="K8458" s="119" cm="1">
        <f t="array" ref="K8458">ROUND(IF(C8458="Beer",SUM(LOOKUP(2,1/(SRP!$B$7:$B$9&lt;=E8458)/(SRP!$C$7:$C$9&gt;=E8458),SRP!$D$7:$D$9)*(G8458/100)*(E8458/1000)),IF(C8458="Spirits",SUM(LOOKUP(2,1/(SRP!$B$2:$B$6&lt;=E8458)/(SRP!$C$2:$C$6&gt;=E8458),SRP!$D$2:$D$6)*(G8458/100)*(E8458/1000)),IF(AND(C8458="Wine",D8458="Fortified Wines"),SUM(LOOKUP(2,1/(SRP!$B$20:$B$23&lt;=E8458)/(SRP!$C$20:$C$23&gt;=E8458),SRP!$D$20:$D$23)*(G8458/100)*(E8458/1000)),IF(C8458="Wine",SUM(LOOKUP(2,1/(SRP!$B$15:$B$19&lt;=E8458)/(SRP!$C$15:$C$19&gt;=E8458),SRP!$D$15:$D$19)*(G8458/100)*(E8458/1000)),IF(C8458="Ready to Drink",SUM(LOOKUP(2,1/(SRP!$B$10:$B$14&lt;=E8458)/(SRP!$C$10:$C$14&gt;=E8458),SRP!$D$10:$D$14)*(G8458/100)*(E8458/1000)),0))))),2)</f>
        <v>18.329999999999998</v>
      </c>
    </row>
    <row r="8459" spans="1:11" x14ac:dyDescent="0.35">
      <c r="A8459" s="2">
        <v>61929</v>
      </c>
      <c r="B8459" s="76" t="s">
        <v>4033</v>
      </c>
      <c r="C8459" s="76" t="s">
        <v>286</v>
      </c>
      <c r="D8459" s="76" t="s">
        <v>5289</v>
      </c>
      <c r="E8459" s="76">
        <v>750</v>
      </c>
      <c r="F8459" s="76">
        <v>6</v>
      </c>
      <c r="G8459" s="77">
        <v>0.5</v>
      </c>
      <c r="H8459" s="76" t="s">
        <v>3385</v>
      </c>
      <c r="I8459" s="77">
        <v>9.49</v>
      </c>
      <c r="J8459" s="2">
        <v>1</v>
      </c>
      <c r="K8459" s="119" cm="1">
        <f t="array" ref="K8459">ROUND(IF(C8459="Beer",SUM(LOOKUP(2,1/(SRP!$B$7:$B$9&lt;=E8459)/(SRP!$C$7:$C$9&gt;=E8459),SRP!$D$7:$D$9)*(G8459/100)*(E8459/1000)),IF(C8459="Spirits",SUM(LOOKUP(2,1/(SRP!$B$2:$B$6&lt;=E8459)/(SRP!$C$2:$C$6&gt;=E8459),SRP!$D$2:$D$6)*(G8459/100)*(E8459/1000)),IF(AND(C8459="Wine",D8459="Fortified Wines"),SUM(LOOKUP(2,1/(SRP!$B$20:$B$23&lt;=E8459)/(SRP!$C$20:$C$23&gt;=E8459),SRP!$D$20:$D$23)*(G8459/100)*(E8459/1000)),IF(C8459="Wine",SUM(LOOKUP(2,1/(SRP!$B$15:$B$19&lt;=E8459)/(SRP!$C$15:$C$19&gt;=E8459),SRP!$D$15:$D$19)*(G8459/100)*(E8459/1000)),IF(C8459="Ready to Drink",SUM(LOOKUP(2,1/(SRP!$B$10:$B$14&lt;=E8459)/(SRP!$C$10:$C$14&gt;=E8459),SRP!$D$10:$D$14)*(G8459/100)*(E8459/1000)),0))))),2)</f>
        <v>0.26</v>
      </c>
    </row>
    <row r="8460" spans="1:11" x14ac:dyDescent="0.35">
      <c r="A8460" s="2">
        <v>61930</v>
      </c>
      <c r="B8460" s="76" t="s">
        <v>535</v>
      </c>
      <c r="C8460" s="76" t="s">
        <v>285</v>
      </c>
      <c r="D8460" s="76" t="s">
        <v>5287</v>
      </c>
      <c r="E8460" s="76">
        <v>50</v>
      </c>
      <c r="F8460" s="76">
        <v>120</v>
      </c>
      <c r="G8460" s="77">
        <v>40</v>
      </c>
      <c r="H8460" s="76" t="s">
        <v>3283</v>
      </c>
      <c r="I8460" s="77">
        <v>6.99</v>
      </c>
      <c r="J8460" s="2">
        <v>1</v>
      </c>
      <c r="K8460" s="119" cm="1">
        <f t="array" ref="K8460">ROUND(IF(C8460="Beer",SUM(LOOKUP(2,1/(SRP!$B$7:$B$9&lt;=E8460)/(SRP!$C$7:$C$9&gt;=E8460),SRP!$D$7:$D$9)*(G8460/100)*(E8460/1000)),IF(C8460="Spirits",SUM(LOOKUP(2,1/(SRP!$B$2:$B$6&lt;=E8460)/(SRP!$C$2:$C$6&gt;=E8460),SRP!$D$2:$D$6)*(G8460/100)*(E8460/1000)),IF(AND(C8460="Wine",D8460="Fortified Wines"),SUM(LOOKUP(2,1/(SRP!$B$20:$B$23&lt;=E8460)/(SRP!$C$20:$C$23&gt;=E8460),SRP!$D$20:$D$23)*(G8460/100)*(E8460/1000)),IF(C8460="Wine",SUM(LOOKUP(2,1/(SRP!$B$15:$B$19&lt;=E8460)/(SRP!$C$15:$C$19&gt;=E8460),SRP!$D$15:$D$19)*(G8460/100)*(E8460/1000)),IF(C8460="Ready to Drink",SUM(LOOKUP(2,1/(SRP!$B$10:$B$14&lt;=E8460)/(SRP!$C$10:$C$14&gt;=E8460),SRP!$D$10:$D$14)*(G8460/100)*(E8460/1000)),0))))),2)</f>
        <v>2.33</v>
      </c>
    </row>
    <row r="8461" spans="1:11" x14ac:dyDescent="0.35">
      <c r="A8461" s="2">
        <v>61932</v>
      </c>
      <c r="B8461" s="76" t="s">
        <v>7033</v>
      </c>
      <c r="C8461" s="76" t="s">
        <v>285</v>
      </c>
      <c r="D8461" s="76" t="s">
        <v>6942</v>
      </c>
      <c r="E8461" s="76">
        <v>750</v>
      </c>
      <c r="F8461" s="76">
        <v>12</v>
      </c>
      <c r="G8461" s="77">
        <v>45</v>
      </c>
      <c r="H8461" s="76" t="s">
        <v>6694</v>
      </c>
      <c r="I8461" s="77">
        <v>39.99</v>
      </c>
      <c r="J8461" s="2">
        <v>1</v>
      </c>
      <c r="K8461" s="119" cm="1">
        <f t="array" ref="K8461">ROUND(IF(C8461="Beer",SUM(LOOKUP(2,1/(SRP!$B$7:$B$9&lt;=E8461)/(SRP!$C$7:$C$9&gt;=E8461),SRP!$D$7:$D$9)*(G8461/100)*(E8461/1000)),IF(C8461="Spirits",SUM(LOOKUP(2,1/(SRP!$B$2:$B$6&lt;=E8461)/(SRP!$C$2:$C$6&gt;=E8461),SRP!$D$2:$D$6)*(G8461/100)*(E8461/1000)),IF(AND(C8461="Wine",D8461="Fortified Wines"),SUM(LOOKUP(2,1/(SRP!$B$20:$B$23&lt;=E8461)/(SRP!$C$20:$C$23&gt;=E8461),SRP!$D$20:$D$23)*(G8461/100)*(E8461/1000)),IF(C8461="Wine",SUM(LOOKUP(2,1/(SRP!$B$15:$B$19&lt;=E8461)/(SRP!$C$15:$C$19&gt;=E8461),SRP!$D$15:$D$19)*(G8461/100)*(E8461/1000)),IF(C8461="Ready to Drink",SUM(LOOKUP(2,1/(SRP!$B$10:$B$14&lt;=E8461)/(SRP!$C$10:$C$14&gt;=E8461),SRP!$D$10:$D$14)*(G8461/100)*(E8461/1000)),0))))),2)</f>
        <v>23.56</v>
      </c>
    </row>
    <row r="8462" spans="1:11" x14ac:dyDescent="0.35">
      <c r="A8462" s="2">
        <v>61995</v>
      </c>
      <c r="B8462" s="76" t="s">
        <v>7034</v>
      </c>
      <c r="C8462" s="76" t="s">
        <v>286</v>
      </c>
      <c r="D8462" s="76" t="s">
        <v>5245</v>
      </c>
      <c r="E8462" s="76">
        <v>750</v>
      </c>
      <c r="F8462" s="76">
        <v>12</v>
      </c>
      <c r="G8462" s="77">
        <v>12.5</v>
      </c>
      <c r="H8462" s="76" t="s">
        <v>6869</v>
      </c>
      <c r="I8462" s="77">
        <v>12.99</v>
      </c>
      <c r="J8462" s="2">
        <v>1</v>
      </c>
      <c r="K8462" s="119" cm="1">
        <f t="array" ref="K8462">ROUND(IF(C8462="Beer",SUM(LOOKUP(2,1/(SRP!$B$7:$B$9&lt;=E8462)/(SRP!$C$7:$C$9&gt;=E8462),SRP!$D$7:$D$9)*(G8462/100)*(E8462/1000)),IF(C8462="Spirits",SUM(LOOKUP(2,1/(SRP!$B$2:$B$6&lt;=E8462)/(SRP!$C$2:$C$6&gt;=E8462),SRP!$D$2:$D$6)*(G8462/100)*(E8462/1000)),IF(AND(C8462="Wine",D8462="Fortified Wines"),SUM(LOOKUP(2,1/(SRP!$B$20:$B$23&lt;=E8462)/(SRP!$C$20:$C$23&gt;=E8462),SRP!$D$20:$D$23)*(G8462/100)*(E8462/1000)),IF(C8462="Wine",SUM(LOOKUP(2,1/(SRP!$B$15:$B$19&lt;=E8462)/(SRP!$C$15:$C$19&gt;=E8462),SRP!$D$15:$D$19)*(G8462/100)*(E8462/1000)),IF(C8462="Ready to Drink",SUM(LOOKUP(2,1/(SRP!$B$10:$B$14&lt;=E8462)/(SRP!$C$10:$C$14&gt;=E8462),SRP!$D$10:$D$14)*(G8462/100)*(E8462/1000)),0))))),2)</f>
        <v>6.54</v>
      </c>
    </row>
    <row r="8463" spans="1:11" x14ac:dyDescent="0.35">
      <c r="A8463" s="2">
        <v>61999</v>
      </c>
      <c r="B8463" s="76" t="s">
        <v>7035</v>
      </c>
      <c r="C8463" s="76" t="s">
        <v>285</v>
      </c>
      <c r="D8463" s="76" t="s">
        <v>5290</v>
      </c>
      <c r="E8463" s="76">
        <v>100</v>
      </c>
      <c r="F8463" s="76">
        <v>48</v>
      </c>
      <c r="G8463" s="77">
        <v>13.5</v>
      </c>
      <c r="H8463" s="76" t="s">
        <v>3345</v>
      </c>
      <c r="I8463" s="77">
        <v>8.99</v>
      </c>
      <c r="J8463" s="2">
        <v>1</v>
      </c>
      <c r="K8463" s="119" cm="1">
        <f t="array" ref="K8463">ROUND(IF(C8463="Beer",SUM(LOOKUP(2,1/(SRP!$B$7:$B$9&lt;=E8463)/(SRP!$C$7:$C$9&gt;=E8463),SRP!$D$7:$D$9)*(G8463/100)*(E8463/1000)),IF(C8463="Spirits",SUM(LOOKUP(2,1/(SRP!$B$2:$B$6&lt;=E8463)/(SRP!$C$2:$C$6&gt;=E8463),SRP!$D$2:$D$6)*(G8463/100)*(E8463/1000)),IF(AND(C8463="Wine",D8463="Fortified Wines"),SUM(LOOKUP(2,1/(SRP!$B$20:$B$23&lt;=E8463)/(SRP!$C$20:$C$23&gt;=E8463),SRP!$D$20:$D$23)*(G8463/100)*(E8463/1000)),IF(C8463="Wine",SUM(LOOKUP(2,1/(SRP!$B$15:$B$19&lt;=E8463)/(SRP!$C$15:$C$19&gt;=E8463),SRP!$D$15:$D$19)*(G8463/100)*(E8463/1000)),IF(C8463="Ready to Drink",SUM(LOOKUP(2,1/(SRP!$B$10:$B$14&lt;=E8463)/(SRP!$C$10:$C$14&gt;=E8463),SRP!$D$10:$D$14)*(G8463/100)*(E8463/1000)),0))))),2)</f>
        <v>1.28</v>
      </c>
    </row>
    <row r="8464" spans="1:11" x14ac:dyDescent="0.35">
      <c r="A8464" s="2">
        <v>62005</v>
      </c>
      <c r="B8464" s="76" t="s">
        <v>7036</v>
      </c>
      <c r="C8464" s="76" t="s">
        <v>286</v>
      </c>
      <c r="D8464" s="76" t="s">
        <v>5236</v>
      </c>
      <c r="E8464" s="76">
        <v>750</v>
      </c>
      <c r="F8464" s="76">
        <v>12</v>
      </c>
      <c r="G8464" s="77">
        <v>15.4</v>
      </c>
      <c r="H8464" s="76" t="s">
        <v>5745</v>
      </c>
      <c r="I8464" s="77">
        <v>69.989999999999995</v>
      </c>
      <c r="J8464" s="2">
        <v>1</v>
      </c>
      <c r="K8464" s="119" cm="1">
        <f t="array" ref="K8464">ROUND(IF(C8464="Beer",SUM(LOOKUP(2,1/(SRP!$B$7:$B$9&lt;=E8464)/(SRP!$C$7:$C$9&gt;=E8464),SRP!$D$7:$D$9)*(G8464/100)*(E8464/1000)),IF(C8464="Spirits",SUM(LOOKUP(2,1/(SRP!$B$2:$B$6&lt;=E8464)/(SRP!$C$2:$C$6&gt;=E8464),SRP!$D$2:$D$6)*(G8464/100)*(E8464/1000)),IF(AND(C8464="Wine",D8464="Fortified Wines"),SUM(LOOKUP(2,1/(SRP!$B$20:$B$23&lt;=E8464)/(SRP!$C$20:$C$23&gt;=E8464),SRP!$D$20:$D$23)*(G8464/100)*(E8464/1000)),IF(C8464="Wine",SUM(LOOKUP(2,1/(SRP!$B$15:$B$19&lt;=E8464)/(SRP!$C$15:$C$19&gt;=E8464),SRP!$D$15:$D$19)*(G8464/100)*(E8464/1000)),IF(C8464="Ready to Drink",SUM(LOOKUP(2,1/(SRP!$B$10:$B$14&lt;=E8464)/(SRP!$C$10:$C$14&gt;=E8464),SRP!$D$10:$D$14)*(G8464/100)*(E8464/1000)),0))))),2)</f>
        <v>8.06</v>
      </c>
    </row>
    <row r="8465" spans="1:11" x14ac:dyDescent="0.35">
      <c r="A8465" s="2">
        <v>62007</v>
      </c>
      <c r="B8465" s="76" t="s">
        <v>7037</v>
      </c>
      <c r="C8465" s="76" t="s">
        <v>287</v>
      </c>
      <c r="D8465" s="76" t="s">
        <v>5240</v>
      </c>
      <c r="E8465" s="76">
        <v>473</v>
      </c>
      <c r="F8465" s="76">
        <v>24</v>
      </c>
      <c r="G8465" s="77">
        <v>5.9</v>
      </c>
      <c r="H8465" s="76" t="s">
        <v>3405</v>
      </c>
      <c r="I8465" s="77">
        <v>4.99</v>
      </c>
      <c r="J8465" s="2">
        <v>1</v>
      </c>
      <c r="K8465" s="119" cm="1">
        <f t="array" ref="K8465">ROUND(IF(C8465="Beer",SUM(LOOKUP(2,1/(SRP!$B$7:$B$9&lt;=E8465)/(SRP!$C$7:$C$9&gt;=E8465),SRP!$D$7:$D$9)*(G8465/100)*(E8465/1000)),IF(C8465="Spirits",SUM(LOOKUP(2,1/(SRP!$B$2:$B$6&lt;=E8465)/(SRP!$C$2:$C$6&gt;=E8465),SRP!$D$2:$D$6)*(G8465/100)*(E8465/1000)),IF(AND(C8465="Wine",D8465="Fortified Wines"),SUM(LOOKUP(2,1/(SRP!$B$20:$B$23&lt;=E8465)/(SRP!$C$20:$C$23&gt;=E8465),SRP!$D$20:$D$23)*(G8465/100)*(E8465/1000)),IF(C8465="Wine",SUM(LOOKUP(2,1/(SRP!$B$15:$B$19&lt;=E8465)/(SRP!$C$15:$C$19&gt;=E8465),SRP!$D$15:$D$19)*(G8465/100)*(E8465/1000)),IF(C8465="Ready to Drink",SUM(LOOKUP(2,1/(SRP!$B$10:$B$14&lt;=E8465)/(SRP!$C$10:$C$14&gt;=E8465),SRP!$D$10:$D$14)*(G8465/100)*(E8465/1000)),0))))),2)</f>
        <v>1.95</v>
      </c>
    </row>
    <row r="8466" spans="1:11" x14ac:dyDescent="0.35">
      <c r="A8466" s="2">
        <v>62007</v>
      </c>
      <c r="B8466" s="76" t="s">
        <v>7037</v>
      </c>
      <c r="C8466" s="76" t="s">
        <v>287</v>
      </c>
      <c r="D8466" s="76" t="s">
        <v>5240</v>
      </c>
      <c r="E8466" s="76">
        <v>473</v>
      </c>
      <c r="F8466" s="76">
        <v>24</v>
      </c>
      <c r="G8466" s="77">
        <v>5.9</v>
      </c>
      <c r="H8466" s="76" t="s">
        <v>3405</v>
      </c>
      <c r="I8466" s="77">
        <v>4.99</v>
      </c>
      <c r="J8466" s="2">
        <v>1</v>
      </c>
      <c r="K8466" s="119" cm="1">
        <f t="array" ref="K8466">ROUND(IF(C8466="Beer",SUM(LOOKUP(2,1/(SRP!$B$7:$B$9&lt;=E8466)/(SRP!$C$7:$C$9&gt;=E8466),SRP!$D$7:$D$9)*(G8466/100)*(E8466/1000)),IF(C8466="Spirits",SUM(LOOKUP(2,1/(SRP!$B$2:$B$6&lt;=E8466)/(SRP!$C$2:$C$6&gt;=E8466),SRP!$D$2:$D$6)*(G8466/100)*(E8466/1000)),IF(AND(C8466="Wine",D8466="Fortified Wines"),SUM(LOOKUP(2,1/(SRP!$B$20:$B$23&lt;=E8466)/(SRP!$C$20:$C$23&gt;=E8466),SRP!$D$20:$D$23)*(G8466/100)*(E8466/1000)),IF(C8466="Wine",SUM(LOOKUP(2,1/(SRP!$B$15:$B$19&lt;=E8466)/(SRP!$C$15:$C$19&gt;=E8466),SRP!$D$15:$D$19)*(G8466/100)*(E8466/1000)),IF(C8466="Ready to Drink",SUM(LOOKUP(2,1/(SRP!$B$10:$B$14&lt;=E8466)/(SRP!$C$10:$C$14&gt;=E8466),SRP!$D$10:$D$14)*(G8466/100)*(E8466/1000)),0))))),2)</f>
        <v>1.95</v>
      </c>
    </row>
    <row r="8467" spans="1:11" x14ac:dyDescent="0.35">
      <c r="A8467" s="2">
        <v>62008</v>
      </c>
      <c r="B8467" s="76" t="s">
        <v>641</v>
      </c>
      <c r="C8467" s="76" t="s">
        <v>285</v>
      </c>
      <c r="D8467" s="76" t="s">
        <v>5281</v>
      </c>
      <c r="E8467" s="76">
        <v>50</v>
      </c>
      <c r="F8467" s="76">
        <v>72</v>
      </c>
      <c r="G8467" s="77">
        <v>30</v>
      </c>
      <c r="H8467" s="76" t="s">
        <v>3292</v>
      </c>
      <c r="I8467" s="77">
        <v>3.99</v>
      </c>
      <c r="J8467" s="2">
        <v>1</v>
      </c>
      <c r="K8467" s="119" cm="1">
        <f t="array" ref="K8467">ROUND(IF(C8467="Beer",SUM(LOOKUP(2,1/(SRP!$B$7:$B$9&lt;=E8467)/(SRP!$C$7:$C$9&gt;=E8467),SRP!$D$7:$D$9)*(G8467/100)*(E8467/1000)),IF(C8467="Spirits",SUM(LOOKUP(2,1/(SRP!$B$2:$B$6&lt;=E8467)/(SRP!$C$2:$C$6&gt;=E8467),SRP!$D$2:$D$6)*(G8467/100)*(E8467/1000)),IF(AND(C8467="Wine",D8467="Fortified Wines"),SUM(LOOKUP(2,1/(SRP!$B$20:$B$23&lt;=E8467)/(SRP!$C$20:$C$23&gt;=E8467),SRP!$D$20:$D$23)*(G8467/100)*(E8467/1000)),IF(C8467="Wine",SUM(LOOKUP(2,1/(SRP!$B$15:$B$19&lt;=E8467)/(SRP!$C$15:$C$19&gt;=E8467),SRP!$D$15:$D$19)*(G8467/100)*(E8467/1000)),IF(C8467="Ready to Drink",SUM(LOOKUP(2,1/(SRP!$B$10:$B$14&lt;=E8467)/(SRP!$C$10:$C$14&gt;=E8467),SRP!$D$10:$D$14)*(G8467/100)*(E8467/1000)),0))))),2)</f>
        <v>1.74</v>
      </c>
    </row>
    <row r="8468" spans="1:11" x14ac:dyDescent="0.35">
      <c r="A8468" s="2">
        <v>62010</v>
      </c>
      <c r="B8468" s="76" t="s">
        <v>7038</v>
      </c>
      <c r="C8468" s="76" t="s">
        <v>287</v>
      </c>
      <c r="D8468" s="76" t="s">
        <v>5266</v>
      </c>
      <c r="E8468" s="76">
        <v>473</v>
      </c>
      <c r="F8468" s="76">
        <v>24</v>
      </c>
      <c r="G8468" s="77">
        <v>5</v>
      </c>
      <c r="H8468" s="76" t="s">
        <v>3387</v>
      </c>
      <c r="I8468" s="77">
        <v>4.75</v>
      </c>
      <c r="J8468" s="2">
        <v>1</v>
      </c>
      <c r="K8468" s="119" cm="1">
        <f t="array" ref="K8468">ROUND(IF(C8468="Beer",SUM(LOOKUP(2,1/(SRP!$B$7:$B$9&lt;=E8468)/(SRP!$C$7:$C$9&gt;=E8468),SRP!$D$7:$D$9)*(G8468/100)*(E8468/1000)),IF(C8468="Spirits",SUM(LOOKUP(2,1/(SRP!$B$2:$B$6&lt;=E8468)/(SRP!$C$2:$C$6&gt;=E8468),SRP!$D$2:$D$6)*(G8468/100)*(E8468/1000)),IF(AND(C8468="Wine",D8468="Fortified Wines"),SUM(LOOKUP(2,1/(SRP!$B$20:$B$23&lt;=E8468)/(SRP!$C$20:$C$23&gt;=E8468),SRP!$D$20:$D$23)*(G8468/100)*(E8468/1000)),IF(C8468="Wine",SUM(LOOKUP(2,1/(SRP!$B$15:$B$19&lt;=E8468)/(SRP!$C$15:$C$19&gt;=E8468),SRP!$D$15:$D$19)*(G8468/100)*(E8468/1000)),IF(C8468="Ready to Drink",SUM(LOOKUP(2,1/(SRP!$B$10:$B$14&lt;=E8468)/(SRP!$C$10:$C$14&gt;=E8468),SRP!$D$10:$D$14)*(G8468/100)*(E8468/1000)),0))))),2)</f>
        <v>1.65</v>
      </c>
    </row>
    <row r="8469" spans="1:11" x14ac:dyDescent="0.35">
      <c r="A8469" s="2">
        <v>62010</v>
      </c>
      <c r="B8469" s="76" t="s">
        <v>7038</v>
      </c>
      <c r="C8469" s="76" t="s">
        <v>287</v>
      </c>
      <c r="D8469" s="76" t="s">
        <v>5266</v>
      </c>
      <c r="E8469" s="76">
        <v>473</v>
      </c>
      <c r="F8469" s="76">
        <v>24</v>
      </c>
      <c r="G8469" s="77">
        <v>5</v>
      </c>
      <c r="H8469" s="76" t="s">
        <v>3387</v>
      </c>
      <c r="I8469" s="77">
        <v>4.75</v>
      </c>
      <c r="J8469" s="2">
        <v>1</v>
      </c>
      <c r="K8469" s="119" cm="1">
        <f t="array" ref="K8469">ROUND(IF(C8469="Beer",SUM(LOOKUP(2,1/(SRP!$B$7:$B$9&lt;=E8469)/(SRP!$C$7:$C$9&gt;=E8469),SRP!$D$7:$D$9)*(G8469/100)*(E8469/1000)),IF(C8469="Spirits",SUM(LOOKUP(2,1/(SRP!$B$2:$B$6&lt;=E8469)/(SRP!$C$2:$C$6&gt;=E8469),SRP!$D$2:$D$6)*(G8469/100)*(E8469/1000)),IF(AND(C8469="Wine",D8469="Fortified Wines"),SUM(LOOKUP(2,1/(SRP!$B$20:$B$23&lt;=E8469)/(SRP!$C$20:$C$23&gt;=E8469),SRP!$D$20:$D$23)*(G8469/100)*(E8469/1000)),IF(C8469="Wine",SUM(LOOKUP(2,1/(SRP!$B$15:$B$19&lt;=E8469)/(SRP!$C$15:$C$19&gt;=E8469),SRP!$D$15:$D$19)*(G8469/100)*(E8469/1000)),IF(C8469="Ready to Drink",SUM(LOOKUP(2,1/(SRP!$B$10:$B$14&lt;=E8469)/(SRP!$C$10:$C$14&gt;=E8469),SRP!$D$10:$D$14)*(G8469/100)*(E8469/1000)),0))))),2)</f>
        <v>1.65</v>
      </c>
    </row>
    <row r="8470" spans="1:11" x14ac:dyDescent="0.35">
      <c r="A8470" s="2">
        <v>62015</v>
      </c>
      <c r="B8470" s="76" t="s">
        <v>7039</v>
      </c>
      <c r="C8470" s="76" t="s">
        <v>287</v>
      </c>
      <c r="D8470" s="76" t="s">
        <v>5266</v>
      </c>
      <c r="E8470" s="76">
        <v>473</v>
      </c>
      <c r="F8470" s="76">
        <v>24</v>
      </c>
      <c r="G8470" s="77">
        <v>5</v>
      </c>
      <c r="H8470" s="76" t="s">
        <v>3387</v>
      </c>
      <c r="I8470" s="77">
        <v>4.8899999999999997</v>
      </c>
      <c r="J8470" s="2">
        <v>1</v>
      </c>
      <c r="K8470" s="119" cm="1">
        <f t="array" ref="K8470">ROUND(IF(C8470="Beer",SUM(LOOKUP(2,1/(SRP!$B$7:$B$9&lt;=E8470)/(SRP!$C$7:$C$9&gt;=E8470),SRP!$D$7:$D$9)*(G8470/100)*(E8470/1000)),IF(C8470="Spirits",SUM(LOOKUP(2,1/(SRP!$B$2:$B$6&lt;=E8470)/(SRP!$C$2:$C$6&gt;=E8470),SRP!$D$2:$D$6)*(G8470/100)*(E8470/1000)),IF(AND(C8470="Wine",D8470="Fortified Wines"),SUM(LOOKUP(2,1/(SRP!$B$20:$B$23&lt;=E8470)/(SRP!$C$20:$C$23&gt;=E8470),SRP!$D$20:$D$23)*(G8470/100)*(E8470/1000)),IF(C8470="Wine",SUM(LOOKUP(2,1/(SRP!$B$15:$B$19&lt;=E8470)/(SRP!$C$15:$C$19&gt;=E8470),SRP!$D$15:$D$19)*(G8470/100)*(E8470/1000)),IF(C8470="Ready to Drink",SUM(LOOKUP(2,1/(SRP!$B$10:$B$14&lt;=E8470)/(SRP!$C$10:$C$14&gt;=E8470),SRP!$D$10:$D$14)*(G8470/100)*(E8470/1000)),0))))),2)</f>
        <v>1.65</v>
      </c>
    </row>
    <row r="8471" spans="1:11" x14ac:dyDescent="0.35">
      <c r="A8471" s="2">
        <v>62015</v>
      </c>
      <c r="B8471" s="76" t="s">
        <v>7039</v>
      </c>
      <c r="C8471" s="76" t="s">
        <v>287</v>
      </c>
      <c r="D8471" s="76" t="s">
        <v>5266</v>
      </c>
      <c r="E8471" s="76">
        <v>473</v>
      </c>
      <c r="F8471" s="76">
        <v>24</v>
      </c>
      <c r="G8471" s="77">
        <v>5</v>
      </c>
      <c r="H8471" s="76" t="s">
        <v>3387</v>
      </c>
      <c r="I8471" s="77">
        <v>4.8899999999999997</v>
      </c>
      <c r="J8471" s="2">
        <v>1</v>
      </c>
      <c r="K8471" s="119" cm="1">
        <f t="array" ref="K8471">ROUND(IF(C8471="Beer",SUM(LOOKUP(2,1/(SRP!$B$7:$B$9&lt;=E8471)/(SRP!$C$7:$C$9&gt;=E8471),SRP!$D$7:$D$9)*(G8471/100)*(E8471/1000)),IF(C8471="Spirits",SUM(LOOKUP(2,1/(SRP!$B$2:$B$6&lt;=E8471)/(SRP!$C$2:$C$6&gt;=E8471),SRP!$D$2:$D$6)*(G8471/100)*(E8471/1000)),IF(AND(C8471="Wine",D8471="Fortified Wines"),SUM(LOOKUP(2,1/(SRP!$B$20:$B$23&lt;=E8471)/(SRP!$C$20:$C$23&gt;=E8471),SRP!$D$20:$D$23)*(G8471/100)*(E8471/1000)),IF(C8471="Wine",SUM(LOOKUP(2,1/(SRP!$B$15:$B$19&lt;=E8471)/(SRP!$C$15:$C$19&gt;=E8471),SRP!$D$15:$D$19)*(G8471/100)*(E8471/1000)),IF(C8471="Ready to Drink",SUM(LOOKUP(2,1/(SRP!$B$10:$B$14&lt;=E8471)/(SRP!$C$10:$C$14&gt;=E8471),SRP!$D$10:$D$14)*(G8471/100)*(E8471/1000)),0))))),2)</f>
        <v>1.65</v>
      </c>
    </row>
    <row r="8472" spans="1:11" x14ac:dyDescent="0.35">
      <c r="A8472" s="2">
        <v>62017</v>
      </c>
      <c r="B8472" s="76" t="s">
        <v>7040</v>
      </c>
      <c r="C8472" s="76" t="s">
        <v>287</v>
      </c>
      <c r="D8472" s="76" t="s">
        <v>5240</v>
      </c>
      <c r="E8472" s="76">
        <v>473</v>
      </c>
      <c r="F8472" s="76">
        <v>24</v>
      </c>
      <c r="G8472" s="77">
        <v>6.3</v>
      </c>
      <c r="H8472" s="76" t="s">
        <v>3349</v>
      </c>
      <c r="I8472" s="77">
        <v>4.25</v>
      </c>
      <c r="J8472" s="2">
        <v>1</v>
      </c>
      <c r="K8472" s="119" cm="1">
        <f t="array" ref="K8472">ROUND(IF(C8472="Beer",SUM(LOOKUP(2,1/(SRP!$B$7:$B$9&lt;=E8472)/(SRP!$C$7:$C$9&gt;=E8472),SRP!$D$7:$D$9)*(G8472/100)*(E8472/1000)),IF(C8472="Spirits",SUM(LOOKUP(2,1/(SRP!$B$2:$B$6&lt;=E8472)/(SRP!$C$2:$C$6&gt;=E8472),SRP!$D$2:$D$6)*(G8472/100)*(E8472/1000)),IF(AND(C8472="Wine",D8472="Fortified Wines"),SUM(LOOKUP(2,1/(SRP!$B$20:$B$23&lt;=E8472)/(SRP!$C$20:$C$23&gt;=E8472),SRP!$D$20:$D$23)*(G8472/100)*(E8472/1000)),IF(C8472="Wine",SUM(LOOKUP(2,1/(SRP!$B$15:$B$19&lt;=E8472)/(SRP!$C$15:$C$19&gt;=E8472),SRP!$D$15:$D$19)*(G8472/100)*(E8472/1000)),IF(C8472="Ready to Drink",SUM(LOOKUP(2,1/(SRP!$B$10:$B$14&lt;=E8472)/(SRP!$C$10:$C$14&gt;=E8472),SRP!$D$10:$D$14)*(G8472/100)*(E8472/1000)),0))))),2)</f>
        <v>2.08</v>
      </c>
    </row>
    <row r="8473" spans="1:11" x14ac:dyDescent="0.35">
      <c r="A8473" s="2">
        <v>62017</v>
      </c>
      <c r="B8473" s="76" t="s">
        <v>7040</v>
      </c>
      <c r="C8473" s="76" t="s">
        <v>287</v>
      </c>
      <c r="D8473" s="76" t="s">
        <v>5240</v>
      </c>
      <c r="E8473" s="76">
        <v>473</v>
      </c>
      <c r="F8473" s="76">
        <v>24</v>
      </c>
      <c r="G8473" s="77">
        <v>6.3</v>
      </c>
      <c r="H8473" s="76" t="s">
        <v>3349</v>
      </c>
      <c r="I8473" s="77">
        <v>4.25</v>
      </c>
      <c r="J8473" s="2">
        <v>1</v>
      </c>
      <c r="K8473" s="119" cm="1">
        <f t="array" ref="K8473">ROUND(IF(C8473="Beer",SUM(LOOKUP(2,1/(SRP!$B$7:$B$9&lt;=E8473)/(SRP!$C$7:$C$9&gt;=E8473),SRP!$D$7:$D$9)*(G8473/100)*(E8473/1000)),IF(C8473="Spirits",SUM(LOOKUP(2,1/(SRP!$B$2:$B$6&lt;=E8473)/(SRP!$C$2:$C$6&gt;=E8473),SRP!$D$2:$D$6)*(G8473/100)*(E8473/1000)),IF(AND(C8473="Wine",D8473="Fortified Wines"),SUM(LOOKUP(2,1/(SRP!$B$20:$B$23&lt;=E8473)/(SRP!$C$20:$C$23&gt;=E8473),SRP!$D$20:$D$23)*(G8473/100)*(E8473/1000)),IF(C8473="Wine",SUM(LOOKUP(2,1/(SRP!$B$15:$B$19&lt;=E8473)/(SRP!$C$15:$C$19&gt;=E8473),SRP!$D$15:$D$19)*(G8473/100)*(E8473/1000)),IF(C8473="Ready to Drink",SUM(LOOKUP(2,1/(SRP!$B$10:$B$14&lt;=E8473)/(SRP!$C$10:$C$14&gt;=E8473),SRP!$D$10:$D$14)*(G8473/100)*(E8473/1000)),0))))),2)</f>
        <v>2.08</v>
      </c>
    </row>
    <row r="8474" spans="1:11" x14ac:dyDescent="0.35">
      <c r="A8474" s="2">
        <v>62020</v>
      </c>
      <c r="B8474" s="76" t="s">
        <v>7041</v>
      </c>
      <c r="C8474" s="76" t="s">
        <v>286</v>
      </c>
      <c r="D8474" s="76" t="s">
        <v>5268</v>
      </c>
      <c r="E8474" s="76">
        <v>750</v>
      </c>
      <c r="F8474" s="76">
        <v>12</v>
      </c>
      <c r="G8474" s="77">
        <v>15.1</v>
      </c>
      <c r="H8474" s="76" t="s">
        <v>5745</v>
      </c>
      <c r="I8474" s="77">
        <v>69.989999999999995</v>
      </c>
      <c r="J8474" s="2">
        <v>1</v>
      </c>
      <c r="K8474" s="119" cm="1">
        <f t="array" ref="K8474">ROUND(IF(C8474="Beer",SUM(LOOKUP(2,1/(SRP!$B$7:$B$9&lt;=E8474)/(SRP!$C$7:$C$9&gt;=E8474),SRP!$D$7:$D$9)*(G8474/100)*(E8474/1000)),IF(C8474="Spirits",SUM(LOOKUP(2,1/(SRP!$B$2:$B$6&lt;=E8474)/(SRP!$C$2:$C$6&gt;=E8474),SRP!$D$2:$D$6)*(G8474/100)*(E8474/1000)),IF(AND(C8474="Wine",D8474="Fortified Wines"),SUM(LOOKUP(2,1/(SRP!$B$20:$B$23&lt;=E8474)/(SRP!$C$20:$C$23&gt;=E8474),SRP!$D$20:$D$23)*(G8474/100)*(E8474/1000)),IF(C8474="Wine",SUM(LOOKUP(2,1/(SRP!$B$15:$B$19&lt;=E8474)/(SRP!$C$15:$C$19&gt;=E8474),SRP!$D$15:$D$19)*(G8474/100)*(E8474/1000)),IF(C8474="Ready to Drink",SUM(LOOKUP(2,1/(SRP!$B$10:$B$14&lt;=E8474)/(SRP!$C$10:$C$14&gt;=E8474),SRP!$D$10:$D$14)*(G8474/100)*(E8474/1000)),0))))),2)</f>
        <v>7.91</v>
      </c>
    </row>
    <row r="8475" spans="1:11" x14ac:dyDescent="0.35">
      <c r="A8475" s="2">
        <v>62021</v>
      </c>
      <c r="B8475" s="76" t="s">
        <v>7042</v>
      </c>
      <c r="C8475" s="76" t="s">
        <v>285</v>
      </c>
      <c r="D8475" s="76" t="s">
        <v>6931</v>
      </c>
      <c r="E8475" s="76">
        <v>750</v>
      </c>
      <c r="F8475" s="76">
        <v>12</v>
      </c>
      <c r="G8475" s="77">
        <v>46</v>
      </c>
      <c r="H8475" s="76" t="s">
        <v>6699</v>
      </c>
      <c r="I8475" s="77">
        <v>67.95</v>
      </c>
      <c r="J8475" s="2">
        <v>1</v>
      </c>
      <c r="K8475" s="119" cm="1">
        <f t="array" ref="K8475">ROUND(IF(C8475="Beer",SUM(LOOKUP(2,1/(SRP!$B$7:$B$9&lt;=E8475)/(SRP!$C$7:$C$9&gt;=E8475),SRP!$D$7:$D$9)*(G8475/100)*(E8475/1000)),IF(C8475="Spirits",SUM(LOOKUP(2,1/(SRP!$B$2:$B$6&lt;=E8475)/(SRP!$C$2:$C$6&gt;=E8475),SRP!$D$2:$D$6)*(G8475/100)*(E8475/1000)),IF(AND(C8475="Wine",D8475="Fortified Wines"),SUM(LOOKUP(2,1/(SRP!$B$20:$B$23&lt;=E8475)/(SRP!$C$20:$C$23&gt;=E8475),SRP!$D$20:$D$23)*(G8475/100)*(E8475/1000)),IF(C8475="Wine",SUM(LOOKUP(2,1/(SRP!$B$15:$B$19&lt;=E8475)/(SRP!$C$15:$C$19&gt;=E8475),SRP!$D$15:$D$19)*(G8475/100)*(E8475/1000)),IF(C8475="Ready to Drink",SUM(LOOKUP(2,1/(SRP!$B$10:$B$14&lt;=E8475)/(SRP!$C$10:$C$14&gt;=E8475),SRP!$D$10:$D$14)*(G8475/100)*(E8475/1000)),0))))),2)</f>
        <v>24.08</v>
      </c>
    </row>
    <row r="8476" spans="1:11" x14ac:dyDescent="0.35">
      <c r="A8476" s="2">
        <v>62022</v>
      </c>
      <c r="B8476" s="76" t="s">
        <v>7043</v>
      </c>
      <c r="C8476" s="76" t="s">
        <v>285</v>
      </c>
      <c r="D8476" s="76" t="s">
        <v>5255</v>
      </c>
      <c r="E8476" s="76">
        <v>50</v>
      </c>
      <c r="F8476" s="76">
        <v>120</v>
      </c>
      <c r="G8476" s="77">
        <v>17</v>
      </c>
      <c r="H8476" s="76" t="s">
        <v>3292</v>
      </c>
      <c r="I8476" s="77">
        <v>2.99</v>
      </c>
      <c r="J8476" s="2">
        <v>1</v>
      </c>
      <c r="K8476" s="119" cm="1">
        <f t="array" ref="K8476">ROUND(IF(C8476="Beer",SUM(LOOKUP(2,1/(SRP!$B$7:$B$9&lt;=E8476)/(SRP!$C$7:$C$9&gt;=E8476),SRP!$D$7:$D$9)*(G8476/100)*(E8476/1000)),IF(C8476="Spirits",SUM(LOOKUP(2,1/(SRP!$B$2:$B$6&lt;=E8476)/(SRP!$C$2:$C$6&gt;=E8476),SRP!$D$2:$D$6)*(G8476/100)*(E8476/1000)),IF(AND(C8476="Wine",D8476="Fortified Wines"),SUM(LOOKUP(2,1/(SRP!$B$20:$B$23&lt;=E8476)/(SRP!$C$20:$C$23&gt;=E8476),SRP!$D$20:$D$23)*(G8476/100)*(E8476/1000)),IF(C8476="Wine",SUM(LOOKUP(2,1/(SRP!$B$15:$B$19&lt;=E8476)/(SRP!$C$15:$C$19&gt;=E8476),SRP!$D$15:$D$19)*(G8476/100)*(E8476/1000)),IF(C8476="Ready to Drink",SUM(LOOKUP(2,1/(SRP!$B$10:$B$14&lt;=E8476)/(SRP!$C$10:$C$14&gt;=E8476),SRP!$D$10:$D$14)*(G8476/100)*(E8476/1000)),0))))),2)</f>
        <v>0.99</v>
      </c>
    </row>
    <row r="8477" spans="1:11" x14ac:dyDescent="0.35">
      <c r="A8477" s="2">
        <v>62030</v>
      </c>
      <c r="B8477" s="76" t="s">
        <v>7044</v>
      </c>
      <c r="C8477" s="76" t="s">
        <v>286</v>
      </c>
      <c r="D8477" s="76" t="s">
        <v>5247</v>
      </c>
      <c r="E8477" s="76">
        <v>750</v>
      </c>
      <c r="F8477" s="76">
        <v>6</v>
      </c>
      <c r="G8477" s="77">
        <v>15.9</v>
      </c>
      <c r="H8477" s="76" t="s">
        <v>5745</v>
      </c>
      <c r="I8477" s="77">
        <v>219.99</v>
      </c>
      <c r="J8477" s="2">
        <v>1</v>
      </c>
      <c r="K8477" s="119" cm="1">
        <f t="array" ref="K8477">ROUND(IF(C8477="Beer",SUM(LOOKUP(2,1/(SRP!$B$7:$B$9&lt;=E8477)/(SRP!$C$7:$C$9&gt;=E8477),SRP!$D$7:$D$9)*(G8477/100)*(E8477/1000)),IF(C8477="Spirits",SUM(LOOKUP(2,1/(SRP!$B$2:$B$6&lt;=E8477)/(SRP!$C$2:$C$6&gt;=E8477),SRP!$D$2:$D$6)*(G8477/100)*(E8477/1000)),IF(AND(C8477="Wine",D8477="Fortified Wines"),SUM(LOOKUP(2,1/(SRP!$B$20:$B$23&lt;=E8477)/(SRP!$C$20:$C$23&gt;=E8477),SRP!$D$20:$D$23)*(G8477/100)*(E8477/1000)),IF(C8477="Wine",SUM(LOOKUP(2,1/(SRP!$B$15:$B$19&lt;=E8477)/(SRP!$C$15:$C$19&gt;=E8477),SRP!$D$15:$D$19)*(G8477/100)*(E8477/1000)),IF(C8477="Ready to Drink",SUM(LOOKUP(2,1/(SRP!$B$10:$B$14&lt;=E8477)/(SRP!$C$10:$C$14&gt;=E8477),SRP!$D$10:$D$14)*(G8477/100)*(E8477/1000)),0))))),2)</f>
        <v>8.32</v>
      </c>
    </row>
    <row r="8478" spans="1:11" x14ac:dyDescent="0.35">
      <c r="A8478" s="2">
        <v>62031</v>
      </c>
      <c r="B8478" s="76" t="s">
        <v>7045</v>
      </c>
      <c r="C8478" s="76" t="s">
        <v>287</v>
      </c>
      <c r="D8478" s="76" t="s">
        <v>5240</v>
      </c>
      <c r="E8478" s="76">
        <v>473</v>
      </c>
      <c r="F8478" s="76">
        <v>24</v>
      </c>
      <c r="G8478" s="77">
        <v>7</v>
      </c>
      <c r="H8478" s="76" t="s">
        <v>5334</v>
      </c>
      <c r="I8478" s="77">
        <v>3.99</v>
      </c>
      <c r="J8478" s="2">
        <v>1</v>
      </c>
      <c r="K8478" s="119" cm="1">
        <f t="array" ref="K8478">ROUND(IF(C8478="Beer",SUM(LOOKUP(2,1/(SRP!$B$7:$B$9&lt;=E8478)/(SRP!$C$7:$C$9&gt;=E8478),SRP!$D$7:$D$9)*(G8478/100)*(E8478/1000)),IF(C8478="Spirits",SUM(LOOKUP(2,1/(SRP!$B$2:$B$6&lt;=E8478)/(SRP!$C$2:$C$6&gt;=E8478),SRP!$D$2:$D$6)*(G8478/100)*(E8478/1000)),IF(AND(C8478="Wine",D8478="Fortified Wines"),SUM(LOOKUP(2,1/(SRP!$B$20:$B$23&lt;=E8478)/(SRP!$C$20:$C$23&gt;=E8478),SRP!$D$20:$D$23)*(G8478/100)*(E8478/1000)),IF(C8478="Wine",SUM(LOOKUP(2,1/(SRP!$B$15:$B$19&lt;=E8478)/(SRP!$C$15:$C$19&gt;=E8478),SRP!$D$15:$D$19)*(G8478/100)*(E8478/1000)),IF(C8478="Ready to Drink",SUM(LOOKUP(2,1/(SRP!$B$10:$B$14&lt;=E8478)/(SRP!$C$10:$C$14&gt;=E8478),SRP!$D$10:$D$14)*(G8478/100)*(E8478/1000)),0))))),2)</f>
        <v>2.31</v>
      </c>
    </row>
    <row r="8479" spans="1:11" x14ac:dyDescent="0.35">
      <c r="A8479" s="2">
        <v>62031</v>
      </c>
      <c r="B8479" s="76" t="s">
        <v>7045</v>
      </c>
      <c r="C8479" s="76" t="s">
        <v>287</v>
      </c>
      <c r="D8479" s="76" t="s">
        <v>5240</v>
      </c>
      <c r="E8479" s="76">
        <v>473</v>
      </c>
      <c r="F8479" s="76">
        <v>24</v>
      </c>
      <c r="G8479" s="77">
        <v>7</v>
      </c>
      <c r="H8479" s="76" t="s">
        <v>3377</v>
      </c>
      <c r="I8479" s="77">
        <v>3.99</v>
      </c>
      <c r="J8479" s="2">
        <v>1</v>
      </c>
      <c r="K8479" s="119" cm="1">
        <f t="array" ref="K8479">ROUND(IF(C8479="Beer",SUM(LOOKUP(2,1/(SRP!$B$7:$B$9&lt;=E8479)/(SRP!$C$7:$C$9&gt;=E8479),SRP!$D$7:$D$9)*(G8479/100)*(E8479/1000)),IF(C8479="Spirits",SUM(LOOKUP(2,1/(SRP!$B$2:$B$6&lt;=E8479)/(SRP!$C$2:$C$6&gt;=E8479),SRP!$D$2:$D$6)*(G8479/100)*(E8479/1000)),IF(AND(C8479="Wine",D8479="Fortified Wines"),SUM(LOOKUP(2,1/(SRP!$B$20:$B$23&lt;=E8479)/(SRP!$C$20:$C$23&gt;=E8479),SRP!$D$20:$D$23)*(G8479/100)*(E8479/1000)),IF(C8479="Wine",SUM(LOOKUP(2,1/(SRP!$B$15:$B$19&lt;=E8479)/(SRP!$C$15:$C$19&gt;=E8479),SRP!$D$15:$D$19)*(G8479/100)*(E8479/1000)),IF(C8479="Ready to Drink",SUM(LOOKUP(2,1/(SRP!$B$10:$B$14&lt;=E8479)/(SRP!$C$10:$C$14&gt;=E8479),SRP!$D$10:$D$14)*(G8479/100)*(E8479/1000)),0))))),2)</f>
        <v>2.31</v>
      </c>
    </row>
    <row r="8480" spans="1:11" x14ac:dyDescent="0.35">
      <c r="A8480" s="2">
        <v>62032</v>
      </c>
      <c r="B8480" s="76" t="s">
        <v>7046</v>
      </c>
      <c r="C8480" s="76" t="s">
        <v>285</v>
      </c>
      <c r="D8480" s="76" t="s">
        <v>5273</v>
      </c>
      <c r="E8480" s="76">
        <v>50</v>
      </c>
      <c r="F8480" s="76">
        <v>120</v>
      </c>
      <c r="G8480" s="77">
        <v>14</v>
      </c>
      <c r="H8480" s="76" t="s">
        <v>6695</v>
      </c>
      <c r="I8480" s="77">
        <v>1.78</v>
      </c>
      <c r="J8480" s="2">
        <v>1</v>
      </c>
      <c r="K8480" s="119" cm="1">
        <f t="array" ref="K8480">ROUND(IF(C8480="Beer",SUM(LOOKUP(2,1/(SRP!$B$7:$B$9&lt;=E8480)/(SRP!$C$7:$C$9&gt;=E8480),SRP!$D$7:$D$9)*(G8480/100)*(E8480/1000)),IF(C8480="Spirits",SUM(LOOKUP(2,1/(SRP!$B$2:$B$6&lt;=E8480)/(SRP!$C$2:$C$6&gt;=E8480),SRP!$D$2:$D$6)*(G8480/100)*(E8480/1000)),IF(AND(C8480="Wine",D8480="Fortified Wines"),SUM(LOOKUP(2,1/(SRP!$B$20:$B$23&lt;=E8480)/(SRP!$C$20:$C$23&gt;=E8480),SRP!$D$20:$D$23)*(G8480/100)*(E8480/1000)),IF(C8480="Wine",SUM(LOOKUP(2,1/(SRP!$B$15:$B$19&lt;=E8480)/(SRP!$C$15:$C$19&gt;=E8480),SRP!$D$15:$D$19)*(G8480/100)*(E8480/1000)),IF(C8480="Ready to Drink",SUM(LOOKUP(2,1/(SRP!$B$10:$B$14&lt;=E8480)/(SRP!$C$10:$C$14&gt;=E8480),SRP!$D$10:$D$14)*(G8480/100)*(E8480/1000)),0))))),2)</f>
        <v>0.81</v>
      </c>
    </row>
    <row r="8481" spans="1:11" x14ac:dyDescent="0.35">
      <c r="A8481" s="2">
        <v>62041</v>
      </c>
      <c r="B8481" s="76" t="s">
        <v>7047</v>
      </c>
      <c r="C8481" s="76" t="s">
        <v>287</v>
      </c>
      <c r="D8481" s="76" t="s">
        <v>5230</v>
      </c>
      <c r="E8481" s="76">
        <v>473</v>
      </c>
      <c r="F8481" s="76">
        <v>24</v>
      </c>
      <c r="G8481" s="77">
        <v>5.5</v>
      </c>
      <c r="H8481" s="76" t="s">
        <v>6878</v>
      </c>
      <c r="I8481" s="77">
        <v>4.25</v>
      </c>
      <c r="J8481" s="2">
        <v>1</v>
      </c>
      <c r="K8481" s="119" cm="1">
        <f t="array" ref="K8481">ROUND(IF(C8481="Beer",SUM(LOOKUP(2,1/(SRP!$B$7:$B$9&lt;=E8481)/(SRP!$C$7:$C$9&gt;=E8481),SRP!$D$7:$D$9)*(G8481/100)*(E8481/1000)),IF(C8481="Spirits",SUM(LOOKUP(2,1/(SRP!$B$2:$B$6&lt;=E8481)/(SRP!$C$2:$C$6&gt;=E8481),SRP!$D$2:$D$6)*(G8481/100)*(E8481/1000)),IF(AND(C8481="Wine",D8481="Fortified Wines"),SUM(LOOKUP(2,1/(SRP!$B$20:$B$23&lt;=E8481)/(SRP!$C$20:$C$23&gt;=E8481),SRP!$D$20:$D$23)*(G8481/100)*(E8481/1000)),IF(C8481="Wine",SUM(LOOKUP(2,1/(SRP!$B$15:$B$19&lt;=E8481)/(SRP!$C$15:$C$19&gt;=E8481),SRP!$D$15:$D$19)*(G8481/100)*(E8481/1000)),IF(C8481="Ready to Drink",SUM(LOOKUP(2,1/(SRP!$B$10:$B$14&lt;=E8481)/(SRP!$C$10:$C$14&gt;=E8481),SRP!$D$10:$D$14)*(G8481/100)*(E8481/1000)),0))))),2)</f>
        <v>1.82</v>
      </c>
    </row>
    <row r="8482" spans="1:11" x14ac:dyDescent="0.35">
      <c r="A8482" s="2">
        <v>62041</v>
      </c>
      <c r="B8482" s="76" t="s">
        <v>7047</v>
      </c>
      <c r="C8482" s="76" t="s">
        <v>287</v>
      </c>
      <c r="D8482" s="76" t="s">
        <v>5230</v>
      </c>
      <c r="E8482" s="76">
        <v>473</v>
      </c>
      <c r="F8482" s="76">
        <v>24</v>
      </c>
      <c r="G8482" s="77">
        <v>5.5</v>
      </c>
      <c r="H8482" s="76" t="s">
        <v>3370</v>
      </c>
      <c r="I8482" s="77">
        <v>4.25</v>
      </c>
      <c r="J8482" s="2">
        <v>1</v>
      </c>
      <c r="K8482" s="119" cm="1">
        <f t="array" ref="K8482">ROUND(IF(C8482="Beer",SUM(LOOKUP(2,1/(SRP!$B$7:$B$9&lt;=E8482)/(SRP!$C$7:$C$9&gt;=E8482),SRP!$D$7:$D$9)*(G8482/100)*(E8482/1000)),IF(C8482="Spirits",SUM(LOOKUP(2,1/(SRP!$B$2:$B$6&lt;=E8482)/(SRP!$C$2:$C$6&gt;=E8482),SRP!$D$2:$D$6)*(G8482/100)*(E8482/1000)),IF(AND(C8482="Wine",D8482="Fortified Wines"),SUM(LOOKUP(2,1/(SRP!$B$20:$B$23&lt;=E8482)/(SRP!$C$20:$C$23&gt;=E8482),SRP!$D$20:$D$23)*(G8482/100)*(E8482/1000)),IF(C8482="Wine",SUM(LOOKUP(2,1/(SRP!$B$15:$B$19&lt;=E8482)/(SRP!$C$15:$C$19&gt;=E8482),SRP!$D$15:$D$19)*(G8482/100)*(E8482/1000)),IF(C8482="Ready to Drink",SUM(LOOKUP(2,1/(SRP!$B$10:$B$14&lt;=E8482)/(SRP!$C$10:$C$14&gt;=E8482),SRP!$D$10:$D$14)*(G8482/100)*(E8482/1000)),0))))),2)</f>
        <v>1.82</v>
      </c>
    </row>
    <row r="8483" spans="1:11" x14ac:dyDescent="0.35">
      <c r="A8483" s="2">
        <v>62042</v>
      </c>
      <c r="B8483" s="76" t="s">
        <v>7048</v>
      </c>
      <c r="C8483" s="76" t="s">
        <v>285</v>
      </c>
      <c r="D8483" s="76" t="s">
        <v>5315</v>
      </c>
      <c r="E8483" s="76">
        <v>750</v>
      </c>
      <c r="F8483" s="76">
        <v>8</v>
      </c>
      <c r="G8483" s="77">
        <v>43</v>
      </c>
      <c r="H8483" s="76" t="s">
        <v>3295</v>
      </c>
      <c r="I8483" s="77">
        <v>37.25</v>
      </c>
      <c r="J8483" s="2">
        <v>1</v>
      </c>
      <c r="K8483" s="119" cm="1">
        <f t="array" ref="K8483">ROUND(IF(C8483="Beer",SUM(LOOKUP(2,1/(SRP!$B$7:$B$9&lt;=E8483)/(SRP!$C$7:$C$9&gt;=E8483),SRP!$D$7:$D$9)*(G8483/100)*(E8483/1000)),IF(C8483="Spirits",SUM(LOOKUP(2,1/(SRP!$B$2:$B$6&lt;=E8483)/(SRP!$C$2:$C$6&gt;=E8483),SRP!$D$2:$D$6)*(G8483/100)*(E8483/1000)),IF(AND(C8483="Wine",D8483="Fortified Wines"),SUM(LOOKUP(2,1/(SRP!$B$20:$B$23&lt;=E8483)/(SRP!$C$20:$C$23&gt;=E8483),SRP!$D$20:$D$23)*(G8483/100)*(E8483/1000)),IF(C8483="Wine",SUM(LOOKUP(2,1/(SRP!$B$15:$B$19&lt;=E8483)/(SRP!$C$15:$C$19&gt;=E8483),SRP!$D$15:$D$19)*(G8483/100)*(E8483/1000)),IF(C8483="Ready to Drink",SUM(LOOKUP(2,1/(SRP!$B$10:$B$14&lt;=E8483)/(SRP!$C$10:$C$14&gt;=E8483),SRP!$D$10:$D$14)*(G8483/100)*(E8483/1000)),0))))),2)</f>
        <v>22.51</v>
      </c>
    </row>
    <row r="8484" spans="1:11" x14ac:dyDescent="0.35">
      <c r="A8484" s="2">
        <v>62054</v>
      </c>
      <c r="B8484" s="76" t="s">
        <v>7049</v>
      </c>
      <c r="C8484" s="76" t="s">
        <v>285</v>
      </c>
      <c r="D8484" s="76" t="s">
        <v>5243</v>
      </c>
      <c r="E8484" s="76">
        <v>750</v>
      </c>
      <c r="F8484" s="76">
        <v>6</v>
      </c>
      <c r="G8484" s="77">
        <v>44.8</v>
      </c>
      <c r="H8484" s="76" t="s">
        <v>3288</v>
      </c>
      <c r="I8484" s="77">
        <v>39.99</v>
      </c>
      <c r="J8484" s="2">
        <v>1</v>
      </c>
      <c r="K8484" s="119" cm="1">
        <f t="array" ref="K8484">ROUND(IF(C8484="Beer",SUM(LOOKUP(2,1/(SRP!$B$7:$B$9&lt;=E8484)/(SRP!$C$7:$C$9&gt;=E8484),SRP!$D$7:$D$9)*(G8484/100)*(E8484/1000)),IF(C8484="Spirits",SUM(LOOKUP(2,1/(SRP!$B$2:$B$6&lt;=E8484)/(SRP!$C$2:$C$6&gt;=E8484),SRP!$D$2:$D$6)*(G8484/100)*(E8484/1000)),IF(AND(C8484="Wine",D8484="Fortified Wines"),SUM(LOOKUP(2,1/(SRP!$B$20:$B$23&lt;=E8484)/(SRP!$C$20:$C$23&gt;=E8484),SRP!$D$20:$D$23)*(G8484/100)*(E8484/1000)),IF(C8484="Wine",SUM(LOOKUP(2,1/(SRP!$B$15:$B$19&lt;=E8484)/(SRP!$C$15:$C$19&gt;=E8484),SRP!$D$15:$D$19)*(G8484/100)*(E8484/1000)),IF(C8484="Ready to Drink",SUM(LOOKUP(2,1/(SRP!$B$10:$B$14&lt;=E8484)/(SRP!$C$10:$C$14&gt;=E8484),SRP!$D$10:$D$14)*(G8484/100)*(E8484/1000)),0))))),2)</f>
        <v>23.46</v>
      </c>
    </row>
    <row r="8485" spans="1:11" x14ac:dyDescent="0.35">
      <c r="A8485" s="2">
        <v>62067</v>
      </c>
      <c r="B8485" s="76" t="s">
        <v>1797</v>
      </c>
      <c r="C8485" s="76" t="s">
        <v>286</v>
      </c>
      <c r="D8485" s="76" t="s">
        <v>5264</v>
      </c>
      <c r="E8485" s="76">
        <v>375</v>
      </c>
      <c r="F8485" s="76">
        <v>24</v>
      </c>
      <c r="G8485" s="77">
        <v>12.5</v>
      </c>
      <c r="H8485" s="76" t="s">
        <v>3303</v>
      </c>
      <c r="I8485" s="77">
        <v>10.99</v>
      </c>
      <c r="J8485" s="2">
        <v>1</v>
      </c>
      <c r="K8485" s="119" cm="1">
        <f t="array" ref="K8485">ROUND(IF(C8485="Beer",SUM(LOOKUP(2,1/(SRP!$B$7:$B$9&lt;=E8485)/(SRP!$C$7:$C$9&gt;=E8485),SRP!$D$7:$D$9)*(G8485/100)*(E8485/1000)),IF(C8485="Spirits",SUM(LOOKUP(2,1/(SRP!$B$2:$B$6&lt;=E8485)/(SRP!$C$2:$C$6&gt;=E8485),SRP!$D$2:$D$6)*(G8485/100)*(E8485/1000)),IF(AND(C8485="Wine",D8485="Fortified Wines"),SUM(LOOKUP(2,1/(SRP!$B$20:$B$23&lt;=E8485)/(SRP!$C$20:$C$23&gt;=E8485),SRP!$D$20:$D$23)*(G8485/100)*(E8485/1000)),IF(C8485="Wine",SUM(LOOKUP(2,1/(SRP!$B$15:$B$19&lt;=E8485)/(SRP!$C$15:$C$19&gt;=E8485),SRP!$D$15:$D$19)*(G8485/100)*(E8485/1000)),IF(C8485="Ready to Drink",SUM(LOOKUP(2,1/(SRP!$B$10:$B$14&lt;=E8485)/(SRP!$C$10:$C$14&gt;=E8485),SRP!$D$10:$D$14)*(G8485/100)*(E8485/1000)),0))))),2)</f>
        <v>3.47</v>
      </c>
    </row>
    <row r="8486" spans="1:11" x14ac:dyDescent="0.35">
      <c r="A8486" s="2">
        <v>62069</v>
      </c>
      <c r="B8486" s="76" t="s">
        <v>7050</v>
      </c>
      <c r="C8486" s="76" t="s">
        <v>285</v>
      </c>
      <c r="D8486" s="76" t="s">
        <v>5243</v>
      </c>
      <c r="E8486" s="76">
        <v>500</v>
      </c>
      <c r="F8486" s="76">
        <v>6</v>
      </c>
      <c r="G8486" s="77">
        <v>42</v>
      </c>
      <c r="H8486" s="76" t="s">
        <v>3303</v>
      </c>
      <c r="I8486" s="77">
        <v>53.99</v>
      </c>
      <c r="J8486" s="2">
        <v>1</v>
      </c>
      <c r="K8486" s="119" cm="1">
        <f t="array" ref="K8486">ROUND(IF(C8486="Beer",SUM(LOOKUP(2,1/(SRP!$B$7:$B$9&lt;=E8486)/(SRP!$C$7:$C$9&gt;=E8486),SRP!$D$7:$D$9)*(G8486/100)*(E8486/1000)),IF(C8486="Spirits",SUM(LOOKUP(2,1/(SRP!$B$2:$B$6&lt;=E8486)/(SRP!$C$2:$C$6&gt;=E8486),SRP!$D$2:$D$6)*(G8486/100)*(E8486/1000)),IF(AND(C8486="Wine",D8486="Fortified Wines"),SUM(LOOKUP(2,1/(SRP!$B$20:$B$23&lt;=E8486)/(SRP!$C$20:$C$23&gt;=E8486),SRP!$D$20:$D$23)*(G8486/100)*(E8486/1000)),IF(C8486="Wine",SUM(LOOKUP(2,1/(SRP!$B$15:$B$19&lt;=E8486)/(SRP!$C$15:$C$19&gt;=E8486),SRP!$D$15:$D$19)*(G8486/100)*(E8486/1000)),IF(C8486="Ready to Drink",SUM(LOOKUP(2,1/(SRP!$B$10:$B$14&lt;=E8486)/(SRP!$C$10:$C$14&gt;=E8486),SRP!$D$10:$D$14)*(G8486/100)*(E8486/1000)),0))))),2)</f>
        <v>15.54</v>
      </c>
    </row>
    <row r="8487" spans="1:11" x14ac:dyDescent="0.35">
      <c r="A8487" s="2">
        <v>62071</v>
      </c>
      <c r="B8487" s="76" t="s">
        <v>7051</v>
      </c>
      <c r="C8487" s="76" t="s">
        <v>285</v>
      </c>
      <c r="D8487" s="76" t="s">
        <v>6948</v>
      </c>
      <c r="E8487" s="76">
        <v>50</v>
      </c>
      <c r="F8487" s="76">
        <v>48</v>
      </c>
      <c r="G8487" s="77">
        <v>30</v>
      </c>
      <c r="H8487" s="76" t="s">
        <v>3282</v>
      </c>
      <c r="I8487" s="77">
        <v>4.99</v>
      </c>
      <c r="J8487" s="2">
        <v>1</v>
      </c>
      <c r="K8487" s="119" cm="1">
        <f t="array" ref="K8487">ROUND(IF(C8487="Beer",SUM(LOOKUP(2,1/(SRP!$B$7:$B$9&lt;=E8487)/(SRP!$C$7:$C$9&gt;=E8487),SRP!$D$7:$D$9)*(G8487/100)*(E8487/1000)),IF(C8487="Spirits",SUM(LOOKUP(2,1/(SRP!$B$2:$B$6&lt;=E8487)/(SRP!$C$2:$C$6&gt;=E8487),SRP!$D$2:$D$6)*(G8487/100)*(E8487/1000)),IF(AND(C8487="Wine",D8487="Fortified Wines"),SUM(LOOKUP(2,1/(SRP!$B$20:$B$23&lt;=E8487)/(SRP!$C$20:$C$23&gt;=E8487),SRP!$D$20:$D$23)*(G8487/100)*(E8487/1000)),IF(C8487="Wine",SUM(LOOKUP(2,1/(SRP!$B$15:$B$19&lt;=E8487)/(SRP!$C$15:$C$19&gt;=E8487),SRP!$D$15:$D$19)*(G8487/100)*(E8487/1000)),IF(C8487="Ready to Drink",SUM(LOOKUP(2,1/(SRP!$B$10:$B$14&lt;=E8487)/(SRP!$C$10:$C$14&gt;=E8487),SRP!$D$10:$D$14)*(G8487/100)*(E8487/1000)),0))))),2)</f>
        <v>1.74</v>
      </c>
    </row>
    <row r="8488" spans="1:11" x14ac:dyDescent="0.35">
      <c r="A8488" s="2">
        <v>62083</v>
      </c>
      <c r="B8488" s="76" t="s">
        <v>1947</v>
      </c>
      <c r="C8488" s="76" t="s">
        <v>285</v>
      </c>
      <c r="D8488" s="76" t="s">
        <v>5252</v>
      </c>
      <c r="E8488" s="76">
        <v>360</v>
      </c>
      <c r="F8488" s="76">
        <v>20</v>
      </c>
      <c r="G8488" s="77">
        <v>16</v>
      </c>
      <c r="H8488" s="76" t="s">
        <v>3362</v>
      </c>
      <c r="I8488" s="77">
        <v>11.01</v>
      </c>
      <c r="J8488" s="2">
        <v>1</v>
      </c>
      <c r="K8488" s="119" cm="1">
        <f t="array" ref="K8488">ROUND(IF(C8488="Beer",SUM(LOOKUP(2,1/(SRP!$B$7:$B$9&lt;=E8488)/(SRP!$C$7:$C$9&gt;=E8488),SRP!$D$7:$D$9)*(G8488/100)*(E8488/1000)),IF(C8488="Spirits",SUM(LOOKUP(2,1/(SRP!$B$2:$B$6&lt;=E8488)/(SRP!$C$2:$C$6&gt;=E8488),SRP!$D$2:$D$6)*(G8488/100)*(E8488/1000)),IF(AND(C8488="Wine",D8488="Fortified Wines"),SUM(LOOKUP(2,1/(SRP!$B$20:$B$23&lt;=E8488)/(SRP!$C$20:$C$23&gt;=E8488),SRP!$D$20:$D$23)*(G8488/100)*(E8488/1000)),IF(C8488="Wine",SUM(LOOKUP(2,1/(SRP!$B$15:$B$19&lt;=E8488)/(SRP!$C$15:$C$19&gt;=E8488),SRP!$D$15:$D$19)*(G8488/100)*(E8488/1000)),IF(C8488="Ready to Drink",SUM(LOOKUP(2,1/(SRP!$B$10:$B$14&lt;=E8488)/(SRP!$C$10:$C$14&gt;=E8488),SRP!$D$10:$D$14)*(G8488/100)*(E8488/1000)),0))))),2)</f>
        <v>4.57</v>
      </c>
    </row>
    <row r="8489" spans="1:11" x14ac:dyDescent="0.35">
      <c r="A8489" s="2">
        <v>62090</v>
      </c>
      <c r="B8489" s="76" t="s">
        <v>7052</v>
      </c>
      <c r="C8489" s="76" t="s">
        <v>285</v>
      </c>
      <c r="D8489" s="76" t="s">
        <v>5315</v>
      </c>
      <c r="E8489" s="76">
        <v>700</v>
      </c>
      <c r="F8489" s="76">
        <v>6</v>
      </c>
      <c r="G8489" s="77">
        <v>43</v>
      </c>
      <c r="H8489" s="76" t="s">
        <v>3992</v>
      </c>
      <c r="I8489" s="77">
        <v>59.99</v>
      </c>
      <c r="J8489" s="2">
        <v>1</v>
      </c>
      <c r="K8489" s="119" cm="1">
        <f t="array" ref="K8489">ROUND(IF(C8489="Beer",SUM(LOOKUP(2,1/(SRP!$B$7:$B$9&lt;=E8489)/(SRP!$C$7:$C$9&gt;=E8489),SRP!$D$7:$D$9)*(G8489/100)*(E8489/1000)),IF(C8489="Spirits",SUM(LOOKUP(2,1/(SRP!$B$2:$B$6&lt;=E8489)/(SRP!$C$2:$C$6&gt;=E8489),SRP!$D$2:$D$6)*(G8489/100)*(E8489/1000)),IF(AND(C8489="Wine",D8489="Fortified Wines"),SUM(LOOKUP(2,1/(SRP!$B$20:$B$23&lt;=E8489)/(SRP!$C$20:$C$23&gt;=E8489),SRP!$D$20:$D$23)*(G8489/100)*(E8489/1000)),IF(C8489="Wine",SUM(LOOKUP(2,1/(SRP!$B$15:$B$19&lt;=E8489)/(SRP!$C$15:$C$19&gt;=E8489),SRP!$D$15:$D$19)*(G8489/100)*(E8489/1000)),IF(C8489="Ready to Drink",SUM(LOOKUP(2,1/(SRP!$B$10:$B$14&lt;=E8489)/(SRP!$C$10:$C$14&gt;=E8489),SRP!$D$10:$D$14)*(G8489/100)*(E8489/1000)),0))))),2)</f>
        <v>21.01</v>
      </c>
    </row>
    <row r="8490" spans="1:11" x14ac:dyDescent="0.35">
      <c r="A8490" s="2">
        <v>62099</v>
      </c>
      <c r="B8490" s="76" t="s">
        <v>7053</v>
      </c>
      <c r="C8490" s="76" t="s">
        <v>286</v>
      </c>
      <c r="D8490" s="76" t="s">
        <v>5245</v>
      </c>
      <c r="E8490" s="76">
        <v>750</v>
      </c>
      <c r="F8490" s="76">
        <v>12</v>
      </c>
      <c r="G8490" s="77">
        <v>8</v>
      </c>
      <c r="H8490" s="76" t="s">
        <v>3306</v>
      </c>
      <c r="I8490" s="77">
        <v>16.989999999999998</v>
      </c>
      <c r="J8490" s="2">
        <v>1</v>
      </c>
      <c r="K8490" s="119" cm="1">
        <f t="array" ref="K8490">ROUND(IF(C8490="Beer",SUM(LOOKUP(2,1/(SRP!$B$7:$B$9&lt;=E8490)/(SRP!$C$7:$C$9&gt;=E8490),SRP!$D$7:$D$9)*(G8490/100)*(E8490/1000)),IF(C8490="Spirits",SUM(LOOKUP(2,1/(SRP!$B$2:$B$6&lt;=E8490)/(SRP!$C$2:$C$6&gt;=E8490),SRP!$D$2:$D$6)*(G8490/100)*(E8490/1000)),IF(AND(C8490="Wine",D8490="Fortified Wines"),SUM(LOOKUP(2,1/(SRP!$B$20:$B$23&lt;=E8490)/(SRP!$C$20:$C$23&gt;=E8490),SRP!$D$20:$D$23)*(G8490/100)*(E8490/1000)),IF(C8490="Wine",SUM(LOOKUP(2,1/(SRP!$B$15:$B$19&lt;=E8490)/(SRP!$C$15:$C$19&gt;=E8490),SRP!$D$15:$D$19)*(G8490/100)*(E8490/1000)),IF(C8490="Ready to Drink",SUM(LOOKUP(2,1/(SRP!$B$10:$B$14&lt;=E8490)/(SRP!$C$10:$C$14&gt;=E8490),SRP!$D$10:$D$14)*(G8490/100)*(E8490/1000)),0))))),2)</f>
        <v>4.1900000000000004</v>
      </c>
    </row>
    <row r="8491" spans="1:11" x14ac:dyDescent="0.35">
      <c r="A8491" s="2">
        <v>62124</v>
      </c>
      <c r="B8491" s="76" t="s">
        <v>1194</v>
      </c>
      <c r="C8491" s="76" t="s">
        <v>286</v>
      </c>
      <c r="D8491" s="76" t="s">
        <v>5268</v>
      </c>
      <c r="E8491" s="76">
        <v>3000</v>
      </c>
      <c r="F8491" s="76">
        <v>6</v>
      </c>
      <c r="G8491" s="77">
        <v>13.5</v>
      </c>
      <c r="H8491" s="76" t="s">
        <v>6695</v>
      </c>
      <c r="I8491" s="77">
        <v>49.99</v>
      </c>
      <c r="J8491" s="2">
        <v>1</v>
      </c>
      <c r="K8491" s="119" cm="1">
        <f t="array" ref="K8491">ROUND(IF(C8491="Beer",SUM(LOOKUP(2,1/(SRP!$B$7:$B$9&lt;=E8491)/(SRP!$C$7:$C$9&gt;=E8491),SRP!$D$7:$D$9)*(G8491/100)*(E8491/1000)),IF(C8491="Spirits",SUM(LOOKUP(2,1/(SRP!$B$2:$B$6&lt;=E8491)/(SRP!$C$2:$C$6&gt;=E8491),SRP!$D$2:$D$6)*(G8491/100)*(E8491/1000)),IF(AND(C8491="Wine",D8491="Fortified Wines"),SUM(LOOKUP(2,1/(SRP!$B$20:$B$23&lt;=E8491)/(SRP!$C$20:$C$23&gt;=E8491),SRP!$D$20:$D$23)*(G8491/100)*(E8491/1000)),IF(C8491="Wine",SUM(LOOKUP(2,1/(SRP!$B$15:$B$19&lt;=E8491)/(SRP!$C$15:$C$19&gt;=E8491),SRP!$D$15:$D$19)*(G8491/100)*(E8491/1000)),IF(C8491="Ready to Drink",SUM(LOOKUP(2,1/(SRP!$B$10:$B$14&lt;=E8491)/(SRP!$C$10:$C$14&gt;=E8491),SRP!$D$10:$D$14)*(G8491/100)*(E8491/1000)),0))))),2)</f>
        <v>28.27</v>
      </c>
    </row>
    <row r="8492" spans="1:11" x14ac:dyDescent="0.35">
      <c r="A8492" s="2">
        <v>62153</v>
      </c>
      <c r="B8492" s="76" t="s">
        <v>7054</v>
      </c>
      <c r="C8492" s="76" t="s">
        <v>286</v>
      </c>
      <c r="D8492" s="76" t="s">
        <v>5236</v>
      </c>
      <c r="E8492" s="76">
        <v>750</v>
      </c>
      <c r="F8492" s="76">
        <v>12</v>
      </c>
      <c r="G8492" s="77">
        <v>13.5</v>
      </c>
      <c r="H8492" s="76" t="s">
        <v>3298</v>
      </c>
      <c r="I8492" s="77">
        <v>24.99</v>
      </c>
      <c r="J8492" s="2">
        <v>1</v>
      </c>
      <c r="K8492" s="119" cm="1">
        <f t="array" ref="K8492">ROUND(IF(C8492="Beer",SUM(LOOKUP(2,1/(SRP!$B$7:$B$9&lt;=E8492)/(SRP!$C$7:$C$9&gt;=E8492),SRP!$D$7:$D$9)*(G8492/100)*(E8492/1000)),IF(C8492="Spirits",SUM(LOOKUP(2,1/(SRP!$B$2:$B$6&lt;=E8492)/(SRP!$C$2:$C$6&gt;=E8492),SRP!$D$2:$D$6)*(G8492/100)*(E8492/1000)),IF(AND(C8492="Wine",D8492="Fortified Wines"),SUM(LOOKUP(2,1/(SRP!$B$20:$B$23&lt;=E8492)/(SRP!$C$20:$C$23&gt;=E8492),SRP!$D$20:$D$23)*(G8492/100)*(E8492/1000)),IF(C8492="Wine",SUM(LOOKUP(2,1/(SRP!$B$15:$B$19&lt;=E8492)/(SRP!$C$15:$C$19&gt;=E8492),SRP!$D$15:$D$19)*(G8492/100)*(E8492/1000)),IF(C8492="Ready to Drink",SUM(LOOKUP(2,1/(SRP!$B$10:$B$14&lt;=E8492)/(SRP!$C$10:$C$14&gt;=E8492),SRP!$D$10:$D$14)*(G8492/100)*(E8492/1000)),0))))),2)</f>
        <v>7.07</v>
      </c>
    </row>
    <row r="8493" spans="1:11" x14ac:dyDescent="0.35">
      <c r="A8493" s="2">
        <v>62165</v>
      </c>
      <c r="B8493" s="76" t="s">
        <v>7055</v>
      </c>
      <c r="C8493" s="76" t="s">
        <v>5938</v>
      </c>
      <c r="D8493" s="76" t="s">
        <v>5279</v>
      </c>
      <c r="E8493" s="76">
        <v>355</v>
      </c>
      <c r="F8493" s="76">
        <v>24</v>
      </c>
      <c r="G8493" s="77">
        <v>5</v>
      </c>
      <c r="H8493" s="76" t="s">
        <v>3368</v>
      </c>
      <c r="I8493" s="77">
        <v>3.88</v>
      </c>
      <c r="J8493" s="2">
        <v>1</v>
      </c>
      <c r="K8493" s="119" cm="1">
        <f t="array" ref="K8493">ROUND(IF(C8493="Beer",SUM(LOOKUP(2,1/(SRP!$B$7:$B$9&lt;=E8493)/(SRP!$C$7:$C$9&gt;=E8493),SRP!$D$7:$D$9)*(G8493/100)*(E8493/1000)),IF(C8493="Spirits",SUM(LOOKUP(2,1/(SRP!$B$2:$B$6&lt;=E8493)/(SRP!$C$2:$C$6&gt;=E8493),SRP!$D$2:$D$6)*(G8493/100)*(E8493/1000)),IF(AND(C8493="Wine",D8493="Fortified Wines"),SUM(LOOKUP(2,1/(SRP!$B$20:$B$23&lt;=E8493)/(SRP!$C$20:$C$23&gt;=E8493),SRP!$D$20:$D$23)*(G8493/100)*(E8493/1000)),IF(C8493="Wine",SUM(LOOKUP(2,1/(SRP!$B$15:$B$19&lt;=E8493)/(SRP!$C$15:$C$19&gt;=E8493),SRP!$D$15:$D$19)*(G8493/100)*(E8493/1000)),IF(C8493="Ready to Drink",SUM(LOOKUP(2,1/(SRP!$B$10:$B$14&lt;=E8493)/(SRP!$C$10:$C$14&gt;=E8493),SRP!$D$10:$D$14)*(G8493/100)*(E8493/1000)),0))))),2)</f>
        <v>1.41</v>
      </c>
    </row>
    <row r="8494" spans="1:11" x14ac:dyDescent="0.35">
      <c r="A8494" s="2">
        <v>62172</v>
      </c>
      <c r="B8494" s="76" t="s">
        <v>7056</v>
      </c>
      <c r="C8494" s="76" t="s">
        <v>5938</v>
      </c>
      <c r="D8494" s="76" t="s">
        <v>5308</v>
      </c>
      <c r="E8494" s="76">
        <v>355</v>
      </c>
      <c r="F8494" s="76">
        <v>24</v>
      </c>
      <c r="G8494" s="77">
        <v>5</v>
      </c>
      <c r="H8494" s="76" t="s">
        <v>3393</v>
      </c>
      <c r="I8494" s="77">
        <v>3.98</v>
      </c>
      <c r="J8494" s="2">
        <v>1</v>
      </c>
      <c r="K8494" s="119" cm="1">
        <f t="array" ref="K8494">ROUND(IF(C8494="Beer",SUM(LOOKUP(2,1/(SRP!$B$7:$B$9&lt;=E8494)/(SRP!$C$7:$C$9&gt;=E8494),SRP!$D$7:$D$9)*(G8494/100)*(E8494/1000)),IF(C8494="Spirits",SUM(LOOKUP(2,1/(SRP!$B$2:$B$6&lt;=E8494)/(SRP!$C$2:$C$6&gt;=E8494),SRP!$D$2:$D$6)*(G8494/100)*(E8494/1000)),IF(AND(C8494="Wine",D8494="Fortified Wines"),SUM(LOOKUP(2,1/(SRP!$B$20:$B$23&lt;=E8494)/(SRP!$C$20:$C$23&gt;=E8494),SRP!$D$20:$D$23)*(G8494/100)*(E8494/1000)),IF(C8494="Wine",SUM(LOOKUP(2,1/(SRP!$B$15:$B$19&lt;=E8494)/(SRP!$C$15:$C$19&gt;=E8494),SRP!$D$15:$D$19)*(G8494/100)*(E8494/1000)),IF(C8494="Ready to Drink",SUM(LOOKUP(2,1/(SRP!$B$10:$B$14&lt;=E8494)/(SRP!$C$10:$C$14&gt;=E8494),SRP!$D$10:$D$14)*(G8494/100)*(E8494/1000)),0))))),2)</f>
        <v>1.41</v>
      </c>
    </row>
    <row r="8495" spans="1:11" x14ac:dyDescent="0.35">
      <c r="A8495" s="2">
        <v>62176</v>
      </c>
      <c r="B8495" s="76" t="s">
        <v>7057</v>
      </c>
      <c r="C8495" s="76" t="s">
        <v>286</v>
      </c>
      <c r="D8495" s="76" t="s">
        <v>5247</v>
      </c>
      <c r="E8495" s="76">
        <v>200</v>
      </c>
      <c r="F8495" s="76">
        <v>24</v>
      </c>
      <c r="G8495" s="77">
        <v>12.5</v>
      </c>
      <c r="H8495" s="76" t="s">
        <v>3297</v>
      </c>
      <c r="I8495" s="77">
        <v>3.29</v>
      </c>
      <c r="J8495" s="2">
        <v>1</v>
      </c>
      <c r="K8495" s="119" cm="1">
        <f t="array" ref="K8495">ROUND(IF(C8495="Beer",SUM(LOOKUP(2,1/(SRP!$B$7:$B$9&lt;=E8495)/(SRP!$C$7:$C$9&gt;=E8495),SRP!$D$7:$D$9)*(G8495/100)*(E8495/1000)),IF(C8495="Spirits",SUM(LOOKUP(2,1/(SRP!$B$2:$B$6&lt;=E8495)/(SRP!$C$2:$C$6&gt;=E8495),SRP!$D$2:$D$6)*(G8495/100)*(E8495/1000)),IF(AND(C8495="Wine",D8495="Fortified Wines"),SUM(LOOKUP(2,1/(SRP!$B$20:$B$23&lt;=E8495)/(SRP!$C$20:$C$23&gt;=E8495),SRP!$D$20:$D$23)*(G8495/100)*(E8495/1000)),IF(C8495="Wine",SUM(LOOKUP(2,1/(SRP!$B$15:$B$19&lt;=E8495)/(SRP!$C$15:$C$19&gt;=E8495),SRP!$D$15:$D$19)*(G8495/100)*(E8495/1000)),IF(C8495="Ready to Drink",SUM(LOOKUP(2,1/(SRP!$B$10:$B$14&lt;=E8495)/(SRP!$C$10:$C$14&gt;=E8495),SRP!$D$10:$D$14)*(G8495/100)*(E8495/1000)),0))))),2)</f>
        <v>2.5099999999999998</v>
      </c>
    </row>
    <row r="8496" spans="1:11" x14ac:dyDescent="0.35">
      <c r="A8496" s="2">
        <v>62177</v>
      </c>
      <c r="B8496" s="76" t="s">
        <v>6450</v>
      </c>
      <c r="C8496" s="76" t="s">
        <v>286</v>
      </c>
      <c r="D8496" s="76" t="s">
        <v>5244</v>
      </c>
      <c r="E8496" s="76">
        <v>750</v>
      </c>
      <c r="F8496" s="76">
        <v>12</v>
      </c>
      <c r="G8496" s="77">
        <v>13</v>
      </c>
      <c r="H8496" s="76" t="s">
        <v>3311</v>
      </c>
      <c r="I8496" s="77">
        <v>19.989999999999998</v>
      </c>
      <c r="J8496" s="2">
        <v>1</v>
      </c>
      <c r="K8496" s="119" cm="1">
        <f t="array" ref="K8496">ROUND(IF(C8496="Beer",SUM(LOOKUP(2,1/(SRP!$B$7:$B$9&lt;=E8496)/(SRP!$C$7:$C$9&gt;=E8496),SRP!$D$7:$D$9)*(G8496/100)*(E8496/1000)),IF(C8496="Spirits",SUM(LOOKUP(2,1/(SRP!$B$2:$B$6&lt;=E8496)/(SRP!$C$2:$C$6&gt;=E8496),SRP!$D$2:$D$6)*(G8496/100)*(E8496/1000)),IF(AND(C8496="Wine",D8496="Fortified Wines"),SUM(LOOKUP(2,1/(SRP!$B$20:$B$23&lt;=E8496)/(SRP!$C$20:$C$23&gt;=E8496),SRP!$D$20:$D$23)*(G8496/100)*(E8496/1000)),IF(C8496="Wine",SUM(LOOKUP(2,1/(SRP!$B$15:$B$19&lt;=E8496)/(SRP!$C$15:$C$19&gt;=E8496),SRP!$D$15:$D$19)*(G8496/100)*(E8496/1000)),IF(C8496="Ready to Drink",SUM(LOOKUP(2,1/(SRP!$B$10:$B$14&lt;=E8496)/(SRP!$C$10:$C$14&gt;=E8496),SRP!$D$10:$D$14)*(G8496/100)*(E8496/1000)),0))))),2)</f>
        <v>6.81</v>
      </c>
    </row>
    <row r="8497" spans="1:11" x14ac:dyDescent="0.35">
      <c r="A8497" s="2">
        <v>62179</v>
      </c>
      <c r="B8497" s="76" t="s">
        <v>7058</v>
      </c>
      <c r="C8497" s="76" t="s">
        <v>286</v>
      </c>
      <c r="D8497" s="76" t="s">
        <v>5264</v>
      </c>
      <c r="E8497" s="76">
        <v>750</v>
      </c>
      <c r="F8497" s="76">
        <v>12</v>
      </c>
      <c r="G8497" s="77">
        <v>13</v>
      </c>
      <c r="H8497" s="76" t="s">
        <v>3297</v>
      </c>
      <c r="I8497" s="77">
        <v>22.99</v>
      </c>
      <c r="J8497" s="2">
        <v>1</v>
      </c>
      <c r="K8497" s="119" cm="1">
        <f t="array" ref="K8497">ROUND(IF(C8497="Beer",SUM(LOOKUP(2,1/(SRP!$B$7:$B$9&lt;=E8497)/(SRP!$C$7:$C$9&gt;=E8497),SRP!$D$7:$D$9)*(G8497/100)*(E8497/1000)),IF(C8497="Spirits",SUM(LOOKUP(2,1/(SRP!$B$2:$B$6&lt;=E8497)/(SRP!$C$2:$C$6&gt;=E8497),SRP!$D$2:$D$6)*(G8497/100)*(E8497/1000)),IF(AND(C8497="Wine",D8497="Fortified Wines"),SUM(LOOKUP(2,1/(SRP!$B$20:$B$23&lt;=E8497)/(SRP!$C$20:$C$23&gt;=E8497),SRP!$D$20:$D$23)*(G8497/100)*(E8497/1000)),IF(C8497="Wine",SUM(LOOKUP(2,1/(SRP!$B$15:$B$19&lt;=E8497)/(SRP!$C$15:$C$19&gt;=E8497),SRP!$D$15:$D$19)*(G8497/100)*(E8497/1000)),IF(C8497="Ready to Drink",SUM(LOOKUP(2,1/(SRP!$B$10:$B$14&lt;=E8497)/(SRP!$C$10:$C$14&gt;=E8497),SRP!$D$10:$D$14)*(G8497/100)*(E8497/1000)),0))))),2)</f>
        <v>6.81</v>
      </c>
    </row>
    <row r="8498" spans="1:11" x14ac:dyDescent="0.35">
      <c r="A8498" s="2">
        <v>62180</v>
      </c>
      <c r="B8498" s="76" t="s">
        <v>7059</v>
      </c>
      <c r="C8498" s="76" t="s">
        <v>285</v>
      </c>
      <c r="D8498" s="76" t="s">
        <v>5238</v>
      </c>
      <c r="E8498" s="76">
        <v>750</v>
      </c>
      <c r="F8498" s="76">
        <v>12</v>
      </c>
      <c r="G8498" s="77">
        <v>25</v>
      </c>
      <c r="H8498" s="76" t="s">
        <v>3954</v>
      </c>
      <c r="I8498" s="77">
        <v>59.99</v>
      </c>
      <c r="J8498" s="2">
        <v>1</v>
      </c>
      <c r="K8498" s="119" cm="1">
        <f t="array" ref="K8498">ROUND(IF(C8498="Beer",SUM(LOOKUP(2,1/(SRP!$B$7:$B$9&lt;=E8498)/(SRP!$C$7:$C$9&gt;=E8498),SRP!$D$7:$D$9)*(G8498/100)*(E8498/1000)),IF(C8498="Spirits",SUM(LOOKUP(2,1/(SRP!$B$2:$B$6&lt;=E8498)/(SRP!$C$2:$C$6&gt;=E8498),SRP!$D$2:$D$6)*(G8498/100)*(E8498/1000)),IF(AND(C8498="Wine",D8498="Fortified Wines"),SUM(LOOKUP(2,1/(SRP!$B$20:$B$23&lt;=E8498)/(SRP!$C$20:$C$23&gt;=E8498),SRP!$D$20:$D$23)*(G8498/100)*(E8498/1000)),IF(C8498="Wine",SUM(LOOKUP(2,1/(SRP!$B$15:$B$19&lt;=E8498)/(SRP!$C$15:$C$19&gt;=E8498),SRP!$D$15:$D$19)*(G8498/100)*(E8498/1000)),IF(C8498="Ready to Drink",SUM(LOOKUP(2,1/(SRP!$B$10:$B$14&lt;=E8498)/(SRP!$C$10:$C$14&gt;=E8498),SRP!$D$10:$D$14)*(G8498/100)*(E8498/1000)),0))))),2)</f>
        <v>13.09</v>
      </c>
    </row>
    <row r="8499" spans="1:11" x14ac:dyDescent="0.35">
      <c r="A8499" s="2">
        <v>62184</v>
      </c>
      <c r="B8499" s="76" t="s">
        <v>7060</v>
      </c>
      <c r="C8499" s="76" t="s">
        <v>285</v>
      </c>
      <c r="D8499" s="76" t="s">
        <v>5281</v>
      </c>
      <c r="E8499" s="76">
        <v>720</v>
      </c>
      <c r="F8499" s="76">
        <v>6</v>
      </c>
      <c r="G8499" s="77">
        <v>19.5</v>
      </c>
      <c r="H8499" s="76" t="s">
        <v>4849</v>
      </c>
      <c r="I8499" s="77">
        <v>34.99</v>
      </c>
      <c r="J8499" s="2">
        <v>1</v>
      </c>
      <c r="K8499" s="119" cm="1">
        <f t="array" ref="K8499">ROUND(IF(C8499="Beer",SUM(LOOKUP(2,1/(SRP!$B$7:$B$9&lt;=E8499)/(SRP!$C$7:$C$9&gt;=E8499),SRP!$D$7:$D$9)*(G8499/100)*(E8499/1000)),IF(C8499="Spirits",SUM(LOOKUP(2,1/(SRP!$B$2:$B$6&lt;=E8499)/(SRP!$C$2:$C$6&gt;=E8499),SRP!$D$2:$D$6)*(G8499/100)*(E8499/1000)),IF(AND(C8499="Wine",D8499="Fortified Wines"),SUM(LOOKUP(2,1/(SRP!$B$20:$B$23&lt;=E8499)/(SRP!$C$20:$C$23&gt;=E8499),SRP!$D$20:$D$23)*(G8499/100)*(E8499/1000)),IF(C8499="Wine",SUM(LOOKUP(2,1/(SRP!$B$15:$B$19&lt;=E8499)/(SRP!$C$15:$C$19&gt;=E8499),SRP!$D$15:$D$19)*(G8499/100)*(E8499/1000)),IF(C8499="Ready to Drink",SUM(LOOKUP(2,1/(SRP!$B$10:$B$14&lt;=E8499)/(SRP!$C$10:$C$14&gt;=E8499),SRP!$D$10:$D$14)*(G8499/100)*(E8499/1000)),0))))),2)</f>
        <v>9.8000000000000007</v>
      </c>
    </row>
    <row r="8500" spans="1:11" x14ac:dyDescent="0.35">
      <c r="A8500" s="2">
        <v>62186</v>
      </c>
      <c r="B8500" s="76" t="s">
        <v>7061</v>
      </c>
      <c r="C8500" s="76" t="s">
        <v>5938</v>
      </c>
      <c r="D8500" s="76" t="s">
        <v>5283</v>
      </c>
      <c r="E8500" s="76">
        <v>2840</v>
      </c>
      <c r="F8500" s="76">
        <v>3</v>
      </c>
      <c r="G8500" s="77">
        <v>4.5</v>
      </c>
      <c r="H8500" s="76" t="s">
        <v>3279</v>
      </c>
      <c r="I8500" s="77">
        <v>24.79</v>
      </c>
      <c r="J8500" s="2">
        <v>8</v>
      </c>
      <c r="K8500" s="119" cm="1">
        <f t="array" ref="K8500">ROUND(IF(C8500="Beer",SUM(LOOKUP(2,1/(SRP!$B$7:$B$9&lt;=E8500)/(SRP!$C$7:$C$9&gt;=E8500),SRP!$D$7:$D$9)*(G8500/100)*(E8500/1000)),IF(C8500="Spirits",SUM(LOOKUP(2,1/(SRP!$B$2:$B$6&lt;=E8500)/(SRP!$C$2:$C$6&gt;=E8500),SRP!$D$2:$D$6)*(G8500/100)*(E8500/1000)),IF(AND(C8500="Wine",D8500="Fortified Wines"),SUM(LOOKUP(2,1/(SRP!$B$20:$B$23&lt;=E8500)/(SRP!$C$20:$C$23&gt;=E8500),SRP!$D$20:$D$23)*(G8500/100)*(E8500/1000)),IF(C8500="Wine",SUM(LOOKUP(2,1/(SRP!$B$15:$B$19&lt;=E8500)/(SRP!$C$15:$C$19&gt;=E8500),SRP!$D$15:$D$19)*(G8500/100)*(E8500/1000)),IF(C8500="Ready to Drink",SUM(LOOKUP(2,1/(SRP!$B$10:$B$14&lt;=E8500)/(SRP!$C$10:$C$14&gt;=E8500),SRP!$D$10:$D$14)*(G8500/100)*(E8500/1000)),0))))),2)</f>
        <v>8.92</v>
      </c>
    </row>
    <row r="8501" spans="1:11" x14ac:dyDescent="0.35">
      <c r="A8501" s="2">
        <v>62188</v>
      </c>
      <c r="B8501" s="76" t="s">
        <v>7062</v>
      </c>
      <c r="C8501" s="76" t="s">
        <v>286</v>
      </c>
      <c r="D8501" s="76" t="s">
        <v>5264</v>
      </c>
      <c r="E8501" s="76">
        <v>4000</v>
      </c>
      <c r="F8501" s="76">
        <v>4</v>
      </c>
      <c r="G8501" s="77">
        <v>12</v>
      </c>
      <c r="H8501" s="76" t="s">
        <v>3297</v>
      </c>
      <c r="I8501" s="77">
        <v>45.99</v>
      </c>
      <c r="J8501" s="2">
        <v>1</v>
      </c>
      <c r="K8501" s="119" cm="1">
        <f t="array" ref="K8501">ROUND(IF(C8501="Beer",SUM(LOOKUP(2,1/(SRP!$B$7:$B$9&lt;=E8501)/(SRP!$C$7:$C$9&gt;=E8501),SRP!$D$7:$D$9)*(G8501/100)*(E8501/1000)),IF(C8501="Spirits",SUM(LOOKUP(2,1/(SRP!$B$2:$B$6&lt;=E8501)/(SRP!$C$2:$C$6&gt;=E8501),SRP!$D$2:$D$6)*(G8501/100)*(E8501/1000)),IF(AND(C8501="Wine",D8501="Fortified Wines"),SUM(LOOKUP(2,1/(SRP!$B$20:$B$23&lt;=E8501)/(SRP!$C$20:$C$23&gt;=E8501),SRP!$D$20:$D$23)*(G8501/100)*(E8501/1000)),IF(C8501="Wine",SUM(LOOKUP(2,1/(SRP!$B$15:$B$19&lt;=E8501)/(SRP!$C$15:$C$19&gt;=E8501),SRP!$D$15:$D$19)*(G8501/100)*(E8501/1000)),IF(C8501="Ready to Drink",SUM(LOOKUP(2,1/(SRP!$B$10:$B$14&lt;=E8501)/(SRP!$C$10:$C$14&gt;=E8501),SRP!$D$10:$D$14)*(G8501/100)*(E8501/1000)),0))))),2)</f>
        <v>27.9</v>
      </c>
    </row>
    <row r="8502" spans="1:11" x14ac:dyDescent="0.35">
      <c r="A8502" s="2">
        <v>62190</v>
      </c>
      <c r="B8502" s="76" t="s">
        <v>7063</v>
      </c>
      <c r="C8502" s="76" t="s">
        <v>286</v>
      </c>
      <c r="D8502" s="76" t="s">
        <v>5264</v>
      </c>
      <c r="E8502" s="76">
        <v>750</v>
      </c>
      <c r="F8502" s="76">
        <v>12</v>
      </c>
      <c r="G8502" s="77">
        <v>12.5</v>
      </c>
      <c r="H8502" s="76" t="s">
        <v>3297</v>
      </c>
      <c r="I8502" s="77">
        <v>12.99</v>
      </c>
      <c r="J8502" s="2">
        <v>1</v>
      </c>
      <c r="K8502" s="119" cm="1">
        <f t="array" ref="K8502">ROUND(IF(C8502="Beer",SUM(LOOKUP(2,1/(SRP!$B$7:$B$9&lt;=E8502)/(SRP!$C$7:$C$9&gt;=E8502),SRP!$D$7:$D$9)*(G8502/100)*(E8502/1000)),IF(C8502="Spirits",SUM(LOOKUP(2,1/(SRP!$B$2:$B$6&lt;=E8502)/(SRP!$C$2:$C$6&gt;=E8502),SRP!$D$2:$D$6)*(G8502/100)*(E8502/1000)),IF(AND(C8502="Wine",D8502="Fortified Wines"),SUM(LOOKUP(2,1/(SRP!$B$20:$B$23&lt;=E8502)/(SRP!$C$20:$C$23&gt;=E8502),SRP!$D$20:$D$23)*(G8502/100)*(E8502/1000)),IF(C8502="Wine",SUM(LOOKUP(2,1/(SRP!$B$15:$B$19&lt;=E8502)/(SRP!$C$15:$C$19&gt;=E8502),SRP!$D$15:$D$19)*(G8502/100)*(E8502/1000)),IF(C8502="Ready to Drink",SUM(LOOKUP(2,1/(SRP!$B$10:$B$14&lt;=E8502)/(SRP!$C$10:$C$14&gt;=E8502),SRP!$D$10:$D$14)*(G8502/100)*(E8502/1000)),0))))),2)</f>
        <v>6.54</v>
      </c>
    </row>
    <row r="8503" spans="1:11" x14ac:dyDescent="0.35">
      <c r="A8503" s="2">
        <v>62221</v>
      </c>
      <c r="B8503" s="76" t="s">
        <v>7064</v>
      </c>
      <c r="C8503" s="76" t="s">
        <v>287</v>
      </c>
      <c r="D8503" s="76" t="s">
        <v>5266</v>
      </c>
      <c r="E8503" s="76">
        <v>473</v>
      </c>
      <c r="F8503" s="76">
        <v>24</v>
      </c>
      <c r="G8503" s="77">
        <v>4.5</v>
      </c>
      <c r="H8503" s="76" t="s">
        <v>3638</v>
      </c>
      <c r="I8503" s="77">
        <v>4.5999999999999996</v>
      </c>
      <c r="J8503" s="2">
        <v>1</v>
      </c>
      <c r="K8503" s="119" cm="1">
        <f t="array" ref="K8503">ROUND(IF(C8503="Beer",SUM(LOOKUP(2,1/(SRP!$B$7:$B$9&lt;=E8503)/(SRP!$C$7:$C$9&gt;=E8503),SRP!$D$7:$D$9)*(G8503/100)*(E8503/1000)),IF(C8503="Spirits",SUM(LOOKUP(2,1/(SRP!$B$2:$B$6&lt;=E8503)/(SRP!$C$2:$C$6&gt;=E8503),SRP!$D$2:$D$6)*(G8503/100)*(E8503/1000)),IF(AND(C8503="Wine",D8503="Fortified Wines"),SUM(LOOKUP(2,1/(SRP!$B$20:$B$23&lt;=E8503)/(SRP!$C$20:$C$23&gt;=E8503),SRP!$D$20:$D$23)*(G8503/100)*(E8503/1000)),IF(C8503="Wine",SUM(LOOKUP(2,1/(SRP!$B$15:$B$19&lt;=E8503)/(SRP!$C$15:$C$19&gt;=E8503),SRP!$D$15:$D$19)*(G8503/100)*(E8503/1000)),IF(C8503="Ready to Drink",SUM(LOOKUP(2,1/(SRP!$B$10:$B$14&lt;=E8503)/(SRP!$C$10:$C$14&gt;=E8503),SRP!$D$10:$D$14)*(G8503/100)*(E8503/1000)),0))))),2)</f>
        <v>1.49</v>
      </c>
    </row>
    <row r="8504" spans="1:11" x14ac:dyDescent="0.35">
      <c r="A8504" s="2">
        <v>62221</v>
      </c>
      <c r="B8504" s="76" t="s">
        <v>7064</v>
      </c>
      <c r="C8504" s="76" t="s">
        <v>287</v>
      </c>
      <c r="D8504" s="76" t="s">
        <v>5266</v>
      </c>
      <c r="E8504" s="76">
        <v>473</v>
      </c>
      <c r="F8504" s="76">
        <v>24</v>
      </c>
      <c r="G8504" s="77">
        <v>4.5</v>
      </c>
      <c r="H8504" s="76" t="s">
        <v>3638</v>
      </c>
      <c r="I8504" s="77">
        <v>4.5999999999999996</v>
      </c>
      <c r="J8504" s="2">
        <v>1</v>
      </c>
      <c r="K8504" s="119" cm="1">
        <f t="array" ref="K8504">ROUND(IF(C8504="Beer",SUM(LOOKUP(2,1/(SRP!$B$7:$B$9&lt;=E8504)/(SRP!$C$7:$C$9&gt;=E8504),SRP!$D$7:$D$9)*(G8504/100)*(E8504/1000)),IF(C8504="Spirits",SUM(LOOKUP(2,1/(SRP!$B$2:$B$6&lt;=E8504)/(SRP!$C$2:$C$6&gt;=E8504),SRP!$D$2:$D$6)*(G8504/100)*(E8504/1000)),IF(AND(C8504="Wine",D8504="Fortified Wines"),SUM(LOOKUP(2,1/(SRP!$B$20:$B$23&lt;=E8504)/(SRP!$C$20:$C$23&gt;=E8504),SRP!$D$20:$D$23)*(G8504/100)*(E8504/1000)),IF(C8504="Wine",SUM(LOOKUP(2,1/(SRP!$B$15:$B$19&lt;=E8504)/(SRP!$C$15:$C$19&gt;=E8504),SRP!$D$15:$D$19)*(G8504/100)*(E8504/1000)),IF(C8504="Ready to Drink",SUM(LOOKUP(2,1/(SRP!$B$10:$B$14&lt;=E8504)/(SRP!$C$10:$C$14&gt;=E8504),SRP!$D$10:$D$14)*(G8504/100)*(E8504/1000)),0))))),2)</f>
        <v>1.49</v>
      </c>
    </row>
    <row r="8505" spans="1:11" x14ac:dyDescent="0.35">
      <c r="A8505" s="2">
        <v>62226</v>
      </c>
      <c r="B8505" s="76" t="s">
        <v>7065</v>
      </c>
      <c r="C8505" s="76" t="s">
        <v>287</v>
      </c>
      <c r="D8505" s="76" t="s">
        <v>5240</v>
      </c>
      <c r="E8505" s="76">
        <v>473</v>
      </c>
      <c r="F8505" s="76">
        <v>24</v>
      </c>
      <c r="G8505" s="77">
        <v>6.5</v>
      </c>
      <c r="H8505" s="76" t="s">
        <v>3638</v>
      </c>
      <c r="I8505" s="77">
        <v>4.6500000000000004</v>
      </c>
      <c r="J8505" s="2">
        <v>1</v>
      </c>
      <c r="K8505" s="119" cm="1">
        <f t="array" ref="K8505">ROUND(IF(C8505="Beer",SUM(LOOKUP(2,1/(SRP!$B$7:$B$9&lt;=E8505)/(SRP!$C$7:$C$9&gt;=E8505),SRP!$D$7:$D$9)*(G8505/100)*(E8505/1000)),IF(C8505="Spirits",SUM(LOOKUP(2,1/(SRP!$B$2:$B$6&lt;=E8505)/(SRP!$C$2:$C$6&gt;=E8505),SRP!$D$2:$D$6)*(G8505/100)*(E8505/1000)),IF(AND(C8505="Wine",D8505="Fortified Wines"),SUM(LOOKUP(2,1/(SRP!$B$20:$B$23&lt;=E8505)/(SRP!$C$20:$C$23&gt;=E8505),SRP!$D$20:$D$23)*(G8505/100)*(E8505/1000)),IF(C8505="Wine",SUM(LOOKUP(2,1/(SRP!$B$15:$B$19&lt;=E8505)/(SRP!$C$15:$C$19&gt;=E8505),SRP!$D$15:$D$19)*(G8505/100)*(E8505/1000)),IF(C8505="Ready to Drink",SUM(LOOKUP(2,1/(SRP!$B$10:$B$14&lt;=E8505)/(SRP!$C$10:$C$14&gt;=E8505),SRP!$D$10:$D$14)*(G8505/100)*(E8505/1000)),0))))),2)</f>
        <v>2.15</v>
      </c>
    </row>
    <row r="8506" spans="1:11" x14ac:dyDescent="0.35">
      <c r="A8506" s="2">
        <v>62226</v>
      </c>
      <c r="B8506" s="76" t="s">
        <v>7065</v>
      </c>
      <c r="C8506" s="76" t="s">
        <v>287</v>
      </c>
      <c r="D8506" s="76" t="s">
        <v>5240</v>
      </c>
      <c r="E8506" s="76">
        <v>473</v>
      </c>
      <c r="F8506" s="76">
        <v>24</v>
      </c>
      <c r="G8506" s="77">
        <v>6.5</v>
      </c>
      <c r="H8506" s="76" t="s">
        <v>3638</v>
      </c>
      <c r="I8506" s="77">
        <v>4.6500000000000004</v>
      </c>
      <c r="J8506" s="2">
        <v>1</v>
      </c>
      <c r="K8506" s="119" cm="1">
        <f t="array" ref="K8506">ROUND(IF(C8506="Beer",SUM(LOOKUP(2,1/(SRP!$B$7:$B$9&lt;=E8506)/(SRP!$C$7:$C$9&gt;=E8506),SRP!$D$7:$D$9)*(G8506/100)*(E8506/1000)),IF(C8506="Spirits",SUM(LOOKUP(2,1/(SRP!$B$2:$B$6&lt;=E8506)/(SRP!$C$2:$C$6&gt;=E8506),SRP!$D$2:$D$6)*(G8506/100)*(E8506/1000)),IF(AND(C8506="Wine",D8506="Fortified Wines"),SUM(LOOKUP(2,1/(SRP!$B$20:$B$23&lt;=E8506)/(SRP!$C$20:$C$23&gt;=E8506),SRP!$D$20:$D$23)*(G8506/100)*(E8506/1000)),IF(C8506="Wine",SUM(LOOKUP(2,1/(SRP!$B$15:$B$19&lt;=E8506)/(SRP!$C$15:$C$19&gt;=E8506),SRP!$D$15:$D$19)*(G8506/100)*(E8506/1000)),IF(C8506="Ready to Drink",SUM(LOOKUP(2,1/(SRP!$B$10:$B$14&lt;=E8506)/(SRP!$C$10:$C$14&gt;=E8506),SRP!$D$10:$D$14)*(G8506/100)*(E8506/1000)),0))))),2)</f>
        <v>2.15</v>
      </c>
    </row>
    <row r="8507" spans="1:11" x14ac:dyDescent="0.35">
      <c r="A8507" s="2">
        <v>62239</v>
      </c>
      <c r="B8507" s="76" t="s">
        <v>7066</v>
      </c>
      <c r="C8507" s="76" t="s">
        <v>5938</v>
      </c>
      <c r="D8507" s="76" t="s">
        <v>5279</v>
      </c>
      <c r="E8507" s="76">
        <v>4260</v>
      </c>
      <c r="F8507" s="76">
        <v>1</v>
      </c>
      <c r="G8507" s="77">
        <v>5</v>
      </c>
      <c r="H8507" s="76" t="s">
        <v>3324</v>
      </c>
      <c r="I8507" s="77">
        <v>32.99</v>
      </c>
      <c r="J8507" s="2">
        <v>12</v>
      </c>
      <c r="K8507" s="119" cm="1">
        <f t="array" ref="K8507">ROUND(IF(C8507="Beer",SUM(LOOKUP(2,1/(SRP!$B$7:$B$9&lt;=E8507)/(SRP!$C$7:$C$9&gt;=E8507),SRP!$D$7:$D$9)*(G8507/100)*(E8507/1000)),IF(C8507="Spirits",SUM(LOOKUP(2,1/(SRP!$B$2:$B$6&lt;=E8507)/(SRP!$C$2:$C$6&gt;=E8507),SRP!$D$2:$D$6)*(G8507/100)*(E8507/1000)),IF(AND(C8507="Wine",D8507="Fortified Wines"),SUM(LOOKUP(2,1/(SRP!$B$20:$B$23&lt;=E8507)/(SRP!$C$20:$C$23&gt;=E8507),SRP!$D$20:$D$23)*(G8507/100)*(E8507/1000)),IF(C8507="Wine",SUM(LOOKUP(2,1/(SRP!$B$15:$B$19&lt;=E8507)/(SRP!$C$15:$C$19&gt;=E8507),SRP!$D$15:$D$19)*(G8507/100)*(E8507/1000)),IF(C8507="Ready to Drink",SUM(LOOKUP(2,1/(SRP!$B$10:$B$14&lt;=E8507)/(SRP!$C$10:$C$14&gt;=E8507),SRP!$D$10:$D$14)*(G8507/100)*(E8507/1000)),0))))),2)</f>
        <v>14.87</v>
      </c>
    </row>
    <row r="8508" spans="1:11" x14ac:dyDescent="0.35">
      <c r="A8508" s="2">
        <v>62239</v>
      </c>
      <c r="B8508" s="76" t="s">
        <v>7066</v>
      </c>
      <c r="C8508" s="76" t="s">
        <v>5938</v>
      </c>
      <c r="D8508" s="76" t="s">
        <v>5279</v>
      </c>
      <c r="E8508" s="76">
        <v>4260</v>
      </c>
      <c r="F8508" s="76">
        <v>1</v>
      </c>
      <c r="G8508" s="77">
        <v>5</v>
      </c>
      <c r="H8508" s="76" t="s">
        <v>3324</v>
      </c>
      <c r="I8508" s="77">
        <v>32.99</v>
      </c>
      <c r="J8508" s="2">
        <v>12</v>
      </c>
      <c r="K8508" s="119" cm="1">
        <f t="array" ref="K8508">ROUND(IF(C8508="Beer",SUM(LOOKUP(2,1/(SRP!$B$7:$B$9&lt;=E8508)/(SRP!$C$7:$C$9&gt;=E8508),SRP!$D$7:$D$9)*(G8508/100)*(E8508/1000)),IF(C8508="Spirits",SUM(LOOKUP(2,1/(SRP!$B$2:$B$6&lt;=E8508)/(SRP!$C$2:$C$6&gt;=E8508),SRP!$D$2:$D$6)*(G8508/100)*(E8508/1000)),IF(AND(C8508="Wine",D8508="Fortified Wines"),SUM(LOOKUP(2,1/(SRP!$B$20:$B$23&lt;=E8508)/(SRP!$C$20:$C$23&gt;=E8508),SRP!$D$20:$D$23)*(G8508/100)*(E8508/1000)),IF(C8508="Wine",SUM(LOOKUP(2,1/(SRP!$B$15:$B$19&lt;=E8508)/(SRP!$C$15:$C$19&gt;=E8508),SRP!$D$15:$D$19)*(G8508/100)*(E8508/1000)),IF(C8508="Ready to Drink",SUM(LOOKUP(2,1/(SRP!$B$10:$B$14&lt;=E8508)/(SRP!$C$10:$C$14&gt;=E8508),SRP!$D$10:$D$14)*(G8508/100)*(E8508/1000)),0))))),2)</f>
        <v>14.87</v>
      </c>
    </row>
    <row r="8509" spans="1:11" x14ac:dyDescent="0.35">
      <c r="A8509" s="2">
        <v>62245</v>
      </c>
      <c r="B8509" s="76" t="s">
        <v>7067</v>
      </c>
      <c r="C8509" s="76" t="s">
        <v>5938</v>
      </c>
      <c r="D8509" s="76" t="s">
        <v>5746</v>
      </c>
      <c r="E8509" s="76">
        <v>2130</v>
      </c>
      <c r="F8509" s="76">
        <v>4</v>
      </c>
      <c r="G8509" s="77">
        <v>5</v>
      </c>
      <c r="H8509" s="76" t="s">
        <v>3324</v>
      </c>
      <c r="I8509" s="77">
        <v>17.989999999999998</v>
      </c>
      <c r="J8509" s="2">
        <v>6</v>
      </c>
      <c r="K8509" s="119" cm="1">
        <f t="array" ref="K8509">ROUND(IF(C8509="Beer",SUM(LOOKUP(2,1/(SRP!$B$7:$B$9&lt;=E8509)/(SRP!$C$7:$C$9&gt;=E8509),SRP!$D$7:$D$9)*(G8509/100)*(E8509/1000)),IF(C8509="Spirits",SUM(LOOKUP(2,1/(SRP!$B$2:$B$6&lt;=E8509)/(SRP!$C$2:$C$6&gt;=E8509),SRP!$D$2:$D$6)*(G8509/100)*(E8509/1000)),IF(AND(C8509="Wine",D8509="Fortified Wines"),SUM(LOOKUP(2,1/(SRP!$B$20:$B$23&lt;=E8509)/(SRP!$C$20:$C$23&gt;=E8509),SRP!$D$20:$D$23)*(G8509/100)*(E8509/1000)),IF(C8509="Wine",SUM(LOOKUP(2,1/(SRP!$B$15:$B$19&lt;=E8509)/(SRP!$C$15:$C$19&gt;=E8509),SRP!$D$15:$D$19)*(G8509/100)*(E8509/1000)),IF(C8509="Ready to Drink",SUM(LOOKUP(2,1/(SRP!$B$10:$B$14&lt;=E8509)/(SRP!$C$10:$C$14&gt;=E8509),SRP!$D$10:$D$14)*(G8509/100)*(E8509/1000)),0))))),2)</f>
        <v>7.43</v>
      </c>
    </row>
    <row r="8510" spans="1:11" x14ac:dyDescent="0.35">
      <c r="A8510" s="2">
        <v>62245</v>
      </c>
      <c r="B8510" s="76" t="s">
        <v>7067</v>
      </c>
      <c r="C8510" s="76" t="s">
        <v>5938</v>
      </c>
      <c r="D8510" s="76" t="s">
        <v>5746</v>
      </c>
      <c r="E8510" s="76">
        <v>2130</v>
      </c>
      <c r="F8510" s="76">
        <v>4</v>
      </c>
      <c r="G8510" s="77">
        <v>5</v>
      </c>
      <c r="H8510" s="76" t="s">
        <v>3324</v>
      </c>
      <c r="I8510" s="77">
        <v>17.989999999999998</v>
      </c>
      <c r="J8510" s="2">
        <v>6</v>
      </c>
      <c r="K8510" s="119" cm="1">
        <f t="array" ref="K8510">ROUND(IF(C8510="Beer",SUM(LOOKUP(2,1/(SRP!$B$7:$B$9&lt;=E8510)/(SRP!$C$7:$C$9&gt;=E8510),SRP!$D$7:$D$9)*(G8510/100)*(E8510/1000)),IF(C8510="Spirits",SUM(LOOKUP(2,1/(SRP!$B$2:$B$6&lt;=E8510)/(SRP!$C$2:$C$6&gt;=E8510),SRP!$D$2:$D$6)*(G8510/100)*(E8510/1000)),IF(AND(C8510="Wine",D8510="Fortified Wines"),SUM(LOOKUP(2,1/(SRP!$B$20:$B$23&lt;=E8510)/(SRP!$C$20:$C$23&gt;=E8510),SRP!$D$20:$D$23)*(G8510/100)*(E8510/1000)),IF(C8510="Wine",SUM(LOOKUP(2,1/(SRP!$B$15:$B$19&lt;=E8510)/(SRP!$C$15:$C$19&gt;=E8510),SRP!$D$15:$D$19)*(G8510/100)*(E8510/1000)),IF(C8510="Ready to Drink",SUM(LOOKUP(2,1/(SRP!$B$10:$B$14&lt;=E8510)/(SRP!$C$10:$C$14&gt;=E8510),SRP!$D$10:$D$14)*(G8510/100)*(E8510/1000)),0))))),2)</f>
        <v>7.43</v>
      </c>
    </row>
    <row r="8511" spans="1:11" x14ac:dyDescent="0.35">
      <c r="A8511" s="2">
        <v>62247</v>
      </c>
      <c r="B8511" s="76" t="s">
        <v>7068</v>
      </c>
      <c r="C8511" s="76" t="s">
        <v>5938</v>
      </c>
      <c r="D8511" s="76" t="s">
        <v>5746</v>
      </c>
      <c r="E8511" s="76">
        <v>473</v>
      </c>
      <c r="F8511" s="76">
        <v>24</v>
      </c>
      <c r="G8511" s="77">
        <v>5</v>
      </c>
      <c r="H8511" s="76" t="s">
        <v>3835</v>
      </c>
      <c r="I8511" s="77">
        <v>3.99</v>
      </c>
      <c r="J8511" s="2">
        <v>1</v>
      </c>
      <c r="K8511" s="119" cm="1">
        <f t="array" ref="K8511">ROUND(IF(C8511="Beer",SUM(LOOKUP(2,1/(SRP!$B$7:$B$9&lt;=E8511)/(SRP!$C$7:$C$9&gt;=E8511),SRP!$D$7:$D$9)*(G8511/100)*(E8511/1000)),IF(C8511="Spirits",SUM(LOOKUP(2,1/(SRP!$B$2:$B$6&lt;=E8511)/(SRP!$C$2:$C$6&gt;=E8511),SRP!$D$2:$D$6)*(G8511/100)*(E8511/1000)),IF(AND(C8511="Wine",D8511="Fortified Wines"),SUM(LOOKUP(2,1/(SRP!$B$20:$B$23&lt;=E8511)/(SRP!$C$20:$C$23&gt;=E8511),SRP!$D$20:$D$23)*(G8511/100)*(E8511/1000)),IF(C8511="Wine",SUM(LOOKUP(2,1/(SRP!$B$15:$B$19&lt;=E8511)/(SRP!$C$15:$C$19&gt;=E8511),SRP!$D$15:$D$19)*(G8511/100)*(E8511/1000)),IF(C8511="Ready to Drink",SUM(LOOKUP(2,1/(SRP!$B$10:$B$14&lt;=E8511)/(SRP!$C$10:$C$14&gt;=E8511),SRP!$D$10:$D$14)*(G8511/100)*(E8511/1000)),0))))),2)</f>
        <v>1.75</v>
      </c>
    </row>
    <row r="8512" spans="1:11" x14ac:dyDescent="0.35">
      <c r="A8512" s="2">
        <v>62247</v>
      </c>
      <c r="B8512" s="76" t="s">
        <v>7068</v>
      </c>
      <c r="C8512" s="76" t="s">
        <v>5938</v>
      </c>
      <c r="D8512" s="76" t="s">
        <v>5746</v>
      </c>
      <c r="E8512" s="76">
        <v>473</v>
      </c>
      <c r="F8512" s="76">
        <v>24</v>
      </c>
      <c r="G8512" s="77">
        <v>5</v>
      </c>
      <c r="H8512" s="76" t="s">
        <v>3835</v>
      </c>
      <c r="I8512" s="77">
        <v>3.99</v>
      </c>
      <c r="J8512" s="2">
        <v>1</v>
      </c>
      <c r="K8512" s="119" cm="1">
        <f t="array" ref="K8512">ROUND(IF(C8512="Beer",SUM(LOOKUP(2,1/(SRP!$B$7:$B$9&lt;=E8512)/(SRP!$C$7:$C$9&gt;=E8512),SRP!$D$7:$D$9)*(G8512/100)*(E8512/1000)),IF(C8512="Spirits",SUM(LOOKUP(2,1/(SRP!$B$2:$B$6&lt;=E8512)/(SRP!$C$2:$C$6&gt;=E8512),SRP!$D$2:$D$6)*(G8512/100)*(E8512/1000)),IF(AND(C8512="Wine",D8512="Fortified Wines"),SUM(LOOKUP(2,1/(SRP!$B$20:$B$23&lt;=E8512)/(SRP!$C$20:$C$23&gt;=E8512),SRP!$D$20:$D$23)*(G8512/100)*(E8512/1000)),IF(C8512="Wine",SUM(LOOKUP(2,1/(SRP!$B$15:$B$19&lt;=E8512)/(SRP!$C$15:$C$19&gt;=E8512),SRP!$D$15:$D$19)*(G8512/100)*(E8512/1000)),IF(C8512="Ready to Drink",SUM(LOOKUP(2,1/(SRP!$B$10:$B$14&lt;=E8512)/(SRP!$C$10:$C$14&gt;=E8512),SRP!$D$10:$D$14)*(G8512/100)*(E8512/1000)),0))))),2)</f>
        <v>1.75</v>
      </c>
    </row>
    <row r="8513" spans="1:11" x14ac:dyDescent="0.35">
      <c r="A8513" s="2">
        <v>62253</v>
      </c>
      <c r="B8513" s="76" t="s">
        <v>7069</v>
      </c>
      <c r="C8513" s="76" t="s">
        <v>5938</v>
      </c>
      <c r="D8513" s="76" t="s">
        <v>5746</v>
      </c>
      <c r="E8513" s="76">
        <v>473</v>
      </c>
      <c r="F8513" s="76">
        <v>24</v>
      </c>
      <c r="G8513" s="77">
        <v>5</v>
      </c>
      <c r="H8513" s="76" t="s">
        <v>3835</v>
      </c>
      <c r="I8513" s="77">
        <v>3.99</v>
      </c>
      <c r="J8513" s="2">
        <v>1</v>
      </c>
      <c r="K8513" s="119" cm="1">
        <f t="array" ref="K8513">ROUND(IF(C8513="Beer",SUM(LOOKUP(2,1/(SRP!$B$7:$B$9&lt;=E8513)/(SRP!$C$7:$C$9&gt;=E8513),SRP!$D$7:$D$9)*(G8513/100)*(E8513/1000)),IF(C8513="Spirits",SUM(LOOKUP(2,1/(SRP!$B$2:$B$6&lt;=E8513)/(SRP!$C$2:$C$6&gt;=E8513),SRP!$D$2:$D$6)*(G8513/100)*(E8513/1000)),IF(AND(C8513="Wine",D8513="Fortified Wines"),SUM(LOOKUP(2,1/(SRP!$B$20:$B$23&lt;=E8513)/(SRP!$C$20:$C$23&gt;=E8513),SRP!$D$20:$D$23)*(G8513/100)*(E8513/1000)),IF(C8513="Wine",SUM(LOOKUP(2,1/(SRP!$B$15:$B$19&lt;=E8513)/(SRP!$C$15:$C$19&gt;=E8513),SRP!$D$15:$D$19)*(G8513/100)*(E8513/1000)),IF(C8513="Ready to Drink",SUM(LOOKUP(2,1/(SRP!$B$10:$B$14&lt;=E8513)/(SRP!$C$10:$C$14&gt;=E8513),SRP!$D$10:$D$14)*(G8513/100)*(E8513/1000)),0))))),2)</f>
        <v>1.75</v>
      </c>
    </row>
    <row r="8514" spans="1:11" x14ac:dyDescent="0.35">
      <c r="A8514" s="2">
        <v>62253</v>
      </c>
      <c r="B8514" s="76" t="s">
        <v>7069</v>
      </c>
      <c r="C8514" s="76" t="s">
        <v>5938</v>
      </c>
      <c r="D8514" s="76" t="s">
        <v>5746</v>
      </c>
      <c r="E8514" s="76">
        <v>473</v>
      </c>
      <c r="F8514" s="76">
        <v>24</v>
      </c>
      <c r="G8514" s="77">
        <v>5</v>
      </c>
      <c r="H8514" s="76" t="s">
        <v>3835</v>
      </c>
      <c r="I8514" s="77">
        <v>3.99</v>
      </c>
      <c r="J8514" s="2">
        <v>1</v>
      </c>
      <c r="K8514" s="119" cm="1">
        <f t="array" ref="K8514">ROUND(IF(C8514="Beer",SUM(LOOKUP(2,1/(SRP!$B$7:$B$9&lt;=E8514)/(SRP!$C$7:$C$9&gt;=E8514),SRP!$D$7:$D$9)*(G8514/100)*(E8514/1000)),IF(C8514="Spirits",SUM(LOOKUP(2,1/(SRP!$B$2:$B$6&lt;=E8514)/(SRP!$C$2:$C$6&gt;=E8514),SRP!$D$2:$D$6)*(G8514/100)*(E8514/1000)),IF(AND(C8514="Wine",D8514="Fortified Wines"),SUM(LOOKUP(2,1/(SRP!$B$20:$B$23&lt;=E8514)/(SRP!$C$20:$C$23&gt;=E8514),SRP!$D$20:$D$23)*(G8514/100)*(E8514/1000)),IF(C8514="Wine",SUM(LOOKUP(2,1/(SRP!$B$15:$B$19&lt;=E8514)/(SRP!$C$15:$C$19&gt;=E8514),SRP!$D$15:$D$19)*(G8514/100)*(E8514/1000)),IF(C8514="Ready to Drink",SUM(LOOKUP(2,1/(SRP!$B$10:$B$14&lt;=E8514)/(SRP!$C$10:$C$14&gt;=E8514),SRP!$D$10:$D$14)*(G8514/100)*(E8514/1000)),0))))),2)</f>
        <v>1.75</v>
      </c>
    </row>
    <row r="8515" spans="1:11" x14ac:dyDescent="0.35">
      <c r="A8515" s="2">
        <v>62267</v>
      </c>
      <c r="B8515" s="76" t="s">
        <v>7070</v>
      </c>
      <c r="C8515" s="76" t="s">
        <v>286</v>
      </c>
      <c r="D8515" s="76" t="s">
        <v>5301</v>
      </c>
      <c r="E8515" s="76">
        <v>750</v>
      </c>
      <c r="F8515" s="76">
        <v>12</v>
      </c>
      <c r="G8515" s="77">
        <v>12.5</v>
      </c>
      <c r="H8515" s="76" t="s">
        <v>3303</v>
      </c>
      <c r="I8515" s="77">
        <v>27.99</v>
      </c>
      <c r="J8515" s="2">
        <v>1</v>
      </c>
      <c r="K8515" s="119" cm="1">
        <f t="array" ref="K8515">ROUND(IF(C8515="Beer",SUM(LOOKUP(2,1/(SRP!$B$7:$B$9&lt;=E8515)/(SRP!$C$7:$C$9&gt;=E8515),SRP!$D$7:$D$9)*(G8515/100)*(E8515/1000)),IF(C8515="Spirits",SUM(LOOKUP(2,1/(SRP!$B$2:$B$6&lt;=E8515)/(SRP!$C$2:$C$6&gt;=E8515),SRP!$D$2:$D$6)*(G8515/100)*(E8515/1000)),IF(AND(C8515="Wine",D8515="Fortified Wines"),SUM(LOOKUP(2,1/(SRP!$B$20:$B$23&lt;=E8515)/(SRP!$C$20:$C$23&gt;=E8515),SRP!$D$20:$D$23)*(G8515/100)*(E8515/1000)),IF(C8515="Wine",SUM(LOOKUP(2,1/(SRP!$B$15:$B$19&lt;=E8515)/(SRP!$C$15:$C$19&gt;=E8515),SRP!$D$15:$D$19)*(G8515/100)*(E8515/1000)),IF(C8515="Ready to Drink",SUM(LOOKUP(2,1/(SRP!$B$10:$B$14&lt;=E8515)/(SRP!$C$10:$C$14&gt;=E8515),SRP!$D$10:$D$14)*(G8515/100)*(E8515/1000)),0))))),2)</f>
        <v>6.54</v>
      </c>
    </row>
    <row r="8516" spans="1:11" x14ac:dyDescent="0.35">
      <c r="A8516" s="2">
        <v>62273</v>
      </c>
      <c r="B8516" s="76" t="s">
        <v>7071</v>
      </c>
      <c r="C8516" s="76" t="s">
        <v>287</v>
      </c>
      <c r="D8516" s="76" t="s">
        <v>5266</v>
      </c>
      <c r="E8516" s="76">
        <v>473</v>
      </c>
      <c r="F8516" s="76">
        <v>24</v>
      </c>
      <c r="G8516" s="77">
        <v>5.2</v>
      </c>
      <c r="H8516" s="76" t="s">
        <v>3377</v>
      </c>
      <c r="I8516" s="77">
        <v>3.99</v>
      </c>
      <c r="J8516" s="2">
        <v>1</v>
      </c>
      <c r="K8516" s="119" cm="1">
        <f t="array" ref="K8516">ROUND(IF(C8516="Beer",SUM(LOOKUP(2,1/(SRP!$B$7:$B$9&lt;=E8516)/(SRP!$C$7:$C$9&gt;=E8516),SRP!$D$7:$D$9)*(G8516/100)*(E8516/1000)),IF(C8516="Spirits",SUM(LOOKUP(2,1/(SRP!$B$2:$B$6&lt;=E8516)/(SRP!$C$2:$C$6&gt;=E8516),SRP!$D$2:$D$6)*(G8516/100)*(E8516/1000)),IF(AND(C8516="Wine",D8516="Fortified Wines"),SUM(LOOKUP(2,1/(SRP!$B$20:$B$23&lt;=E8516)/(SRP!$C$20:$C$23&gt;=E8516),SRP!$D$20:$D$23)*(G8516/100)*(E8516/1000)),IF(C8516="Wine",SUM(LOOKUP(2,1/(SRP!$B$15:$B$19&lt;=E8516)/(SRP!$C$15:$C$19&gt;=E8516),SRP!$D$15:$D$19)*(G8516/100)*(E8516/1000)),IF(C8516="Ready to Drink",SUM(LOOKUP(2,1/(SRP!$B$10:$B$14&lt;=E8516)/(SRP!$C$10:$C$14&gt;=E8516),SRP!$D$10:$D$14)*(G8516/100)*(E8516/1000)),0))))),2)</f>
        <v>1.72</v>
      </c>
    </row>
    <row r="8517" spans="1:11" x14ac:dyDescent="0.35">
      <c r="A8517" s="2">
        <v>62273</v>
      </c>
      <c r="B8517" s="76" t="s">
        <v>7071</v>
      </c>
      <c r="C8517" s="76" t="s">
        <v>287</v>
      </c>
      <c r="D8517" s="76" t="s">
        <v>5266</v>
      </c>
      <c r="E8517" s="76">
        <v>473</v>
      </c>
      <c r="F8517" s="76">
        <v>24</v>
      </c>
      <c r="G8517" s="77">
        <v>5.2</v>
      </c>
      <c r="H8517" s="76" t="s">
        <v>3377</v>
      </c>
      <c r="I8517" s="77">
        <v>3.99</v>
      </c>
      <c r="J8517" s="2">
        <v>1</v>
      </c>
      <c r="K8517" s="119" cm="1">
        <f t="array" ref="K8517">ROUND(IF(C8517="Beer",SUM(LOOKUP(2,1/(SRP!$B$7:$B$9&lt;=E8517)/(SRP!$C$7:$C$9&gt;=E8517),SRP!$D$7:$D$9)*(G8517/100)*(E8517/1000)),IF(C8517="Spirits",SUM(LOOKUP(2,1/(SRP!$B$2:$B$6&lt;=E8517)/(SRP!$C$2:$C$6&gt;=E8517),SRP!$D$2:$D$6)*(G8517/100)*(E8517/1000)),IF(AND(C8517="Wine",D8517="Fortified Wines"),SUM(LOOKUP(2,1/(SRP!$B$20:$B$23&lt;=E8517)/(SRP!$C$20:$C$23&gt;=E8517),SRP!$D$20:$D$23)*(G8517/100)*(E8517/1000)),IF(C8517="Wine",SUM(LOOKUP(2,1/(SRP!$B$15:$B$19&lt;=E8517)/(SRP!$C$15:$C$19&gt;=E8517),SRP!$D$15:$D$19)*(G8517/100)*(E8517/1000)),IF(C8517="Ready to Drink",SUM(LOOKUP(2,1/(SRP!$B$10:$B$14&lt;=E8517)/(SRP!$C$10:$C$14&gt;=E8517),SRP!$D$10:$D$14)*(G8517/100)*(E8517/1000)),0))))),2)</f>
        <v>1.72</v>
      </c>
    </row>
    <row r="8518" spans="1:11" x14ac:dyDescent="0.35">
      <c r="A8518" s="2">
        <v>62312</v>
      </c>
      <c r="B8518" s="76" t="s">
        <v>7072</v>
      </c>
      <c r="C8518" s="76" t="s">
        <v>287</v>
      </c>
      <c r="D8518" s="76" t="s">
        <v>5266</v>
      </c>
      <c r="E8518" s="76">
        <v>355</v>
      </c>
      <c r="F8518" s="76">
        <v>24</v>
      </c>
      <c r="G8518" s="77">
        <v>5.0999999999999996</v>
      </c>
      <c r="H8518" s="76" t="s">
        <v>3900</v>
      </c>
      <c r="I8518" s="77">
        <v>3.49</v>
      </c>
      <c r="J8518" s="2">
        <v>1</v>
      </c>
      <c r="K8518" s="119" cm="1">
        <f t="array" ref="K8518">ROUND(IF(C8518="Beer",SUM(LOOKUP(2,1/(SRP!$B$7:$B$9&lt;=E8518)/(SRP!$C$7:$C$9&gt;=E8518),SRP!$D$7:$D$9)*(G8518/100)*(E8518/1000)),IF(C8518="Spirits",SUM(LOOKUP(2,1/(SRP!$B$2:$B$6&lt;=E8518)/(SRP!$C$2:$C$6&gt;=E8518),SRP!$D$2:$D$6)*(G8518/100)*(E8518/1000)),IF(AND(C8518="Wine",D8518="Fortified Wines"),SUM(LOOKUP(2,1/(SRP!$B$20:$B$23&lt;=E8518)/(SRP!$C$20:$C$23&gt;=E8518),SRP!$D$20:$D$23)*(G8518/100)*(E8518/1000)),IF(C8518="Wine",SUM(LOOKUP(2,1/(SRP!$B$15:$B$19&lt;=E8518)/(SRP!$C$15:$C$19&gt;=E8518),SRP!$D$15:$D$19)*(G8518/100)*(E8518/1000)),IF(C8518="Ready to Drink",SUM(LOOKUP(2,1/(SRP!$B$10:$B$14&lt;=E8518)/(SRP!$C$10:$C$14&gt;=E8518),SRP!$D$10:$D$14)*(G8518/100)*(E8518/1000)),0))))),2)</f>
        <v>1.26</v>
      </c>
    </row>
    <row r="8519" spans="1:11" x14ac:dyDescent="0.35">
      <c r="A8519" s="2">
        <v>62312</v>
      </c>
      <c r="B8519" s="76" t="s">
        <v>7072</v>
      </c>
      <c r="C8519" s="76" t="s">
        <v>287</v>
      </c>
      <c r="D8519" s="76" t="s">
        <v>5266</v>
      </c>
      <c r="E8519" s="76">
        <v>355</v>
      </c>
      <c r="F8519" s="76">
        <v>24</v>
      </c>
      <c r="G8519" s="77">
        <v>5.0999999999999996</v>
      </c>
      <c r="H8519" s="76" t="s">
        <v>3900</v>
      </c>
      <c r="I8519" s="77">
        <v>3.49</v>
      </c>
      <c r="J8519" s="2">
        <v>1</v>
      </c>
      <c r="K8519" s="119" cm="1">
        <f t="array" ref="K8519">ROUND(IF(C8519="Beer",SUM(LOOKUP(2,1/(SRP!$B$7:$B$9&lt;=E8519)/(SRP!$C$7:$C$9&gt;=E8519),SRP!$D$7:$D$9)*(G8519/100)*(E8519/1000)),IF(C8519="Spirits",SUM(LOOKUP(2,1/(SRP!$B$2:$B$6&lt;=E8519)/(SRP!$C$2:$C$6&gt;=E8519),SRP!$D$2:$D$6)*(G8519/100)*(E8519/1000)),IF(AND(C8519="Wine",D8519="Fortified Wines"),SUM(LOOKUP(2,1/(SRP!$B$20:$B$23&lt;=E8519)/(SRP!$C$20:$C$23&gt;=E8519),SRP!$D$20:$D$23)*(G8519/100)*(E8519/1000)),IF(C8519="Wine",SUM(LOOKUP(2,1/(SRP!$B$15:$B$19&lt;=E8519)/(SRP!$C$15:$C$19&gt;=E8519),SRP!$D$15:$D$19)*(G8519/100)*(E8519/1000)),IF(C8519="Ready to Drink",SUM(LOOKUP(2,1/(SRP!$B$10:$B$14&lt;=E8519)/(SRP!$C$10:$C$14&gt;=E8519),SRP!$D$10:$D$14)*(G8519/100)*(E8519/1000)),0))))),2)</f>
        <v>1.26</v>
      </c>
    </row>
    <row r="8520" spans="1:11" x14ac:dyDescent="0.35">
      <c r="A8520" s="2">
        <v>62323</v>
      </c>
      <c r="B8520" s="76" t="s">
        <v>7073</v>
      </c>
      <c r="C8520" s="76" t="s">
        <v>287</v>
      </c>
      <c r="D8520" s="76" t="s">
        <v>5266</v>
      </c>
      <c r="E8520" s="76">
        <v>473</v>
      </c>
      <c r="F8520" s="76">
        <v>24</v>
      </c>
      <c r="G8520" s="77">
        <v>5.5</v>
      </c>
      <c r="H8520" s="76" t="s">
        <v>6876</v>
      </c>
      <c r="I8520" s="77">
        <v>4.49</v>
      </c>
      <c r="J8520" s="2">
        <v>1</v>
      </c>
      <c r="K8520" s="119" cm="1">
        <f t="array" ref="K8520">ROUND(IF(C8520="Beer",SUM(LOOKUP(2,1/(SRP!$B$7:$B$9&lt;=E8520)/(SRP!$C$7:$C$9&gt;=E8520),SRP!$D$7:$D$9)*(G8520/100)*(E8520/1000)),IF(C8520="Spirits",SUM(LOOKUP(2,1/(SRP!$B$2:$B$6&lt;=E8520)/(SRP!$C$2:$C$6&gt;=E8520),SRP!$D$2:$D$6)*(G8520/100)*(E8520/1000)),IF(AND(C8520="Wine",D8520="Fortified Wines"),SUM(LOOKUP(2,1/(SRP!$B$20:$B$23&lt;=E8520)/(SRP!$C$20:$C$23&gt;=E8520),SRP!$D$20:$D$23)*(G8520/100)*(E8520/1000)),IF(C8520="Wine",SUM(LOOKUP(2,1/(SRP!$B$15:$B$19&lt;=E8520)/(SRP!$C$15:$C$19&gt;=E8520),SRP!$D$15:$D$19)*(G8520/100)*(E8520/1000)),IF(C8520="Ready to Drink",SUM(LOOKUP(2,1/(SRP!$B$10:$B$14&lt;=E8520)/(SRP!$C$10:$C$14&gt;=E8520),SRP!$D$10:$D$14)*(G8520/100)*(E8520/1000)),0))))),2)</f>
        <v>1.82</v>
      </c>
    </row>
    <row r="8521" spans="1:11" x14ac:dyDescent="0.35">
      <c r="A8521" s="2">
        <v>62323</v>
      </c>
      <c r="B8521" s="76" t="s">
        <v>7073</v>
      </c>
      <c r="C8521" s="76" t="s">
        <v>287</v>
      </c>
      <c r="D8521" s="76" t="s">
        <v>5266</v>
      </c>
      <c r="E8521" s="76">
        <v>473</v>
      </c>
      <c r="F8521" s="76">
        <v>24</v>
      </c>
      <c r="G8521" s="77">
        <v>5.5</v>
      </c>
      <c r="H8521" s="76" t="s">
        <v>3377</v>
      </c>
      <c r="I8521" s="77">
        <v>4.49</v>
      </c>
      <c r="J8521" s="2">
        <v>1</v>
      </c>
      <c r="K8521" s="119" cm="1">
        <f t="array" ref="K8521">ROUND(IF(C8521="Beer",SUM(LOOKUP(2,1/(SRP!$B$7:$B$9&lt;=E8521)/(SRP!$C$7:$C$9&gt;=E8521),SRP!$D$7:$D$9)*(G8521/100)*(E8521/1000)),IF(C8521="Spirits",SUM(LOOKUP(2,1/(SRP!$B$2:$B$6&lt;=E8521)/(SRP!$C$2:$C$6&gt;=E8521),SRP!$D$2:$D$6)*(G8521/100)*(E8521/1000)),IF(AND(C8521="Wine",D8521="Fortified Wines"),SUM(LOOKUP(2,1/(SRP!$B$20:$B$23&lt;=E8521)/(SRP!$C$20:$C$23&gt;=E8521),SRP!$D$20:$D$23)*(G8521/100)*(E8521/1000)),IF(C8521="Wine",SUM(LOOKUP(2,1/(SRP!$B$15:$B$19&lt;=E8521)/(SRP!$C$15:$C$19&gt;=E8521),SRP!$D$15:$D$19)*(G8521/100)*(E8521/1000)),IF(C8521="Ready to Drink",SUM(LOOKUP(2,1/(SRP!$B$10:$B$14&lt;=E8521)/(SRP!$C$10:$C$14&gt;=E8521),SRP!$D$10:$D$14)*(G8521/100)*(E8521/1000)),0))))),2)</f>
        <v>1.82</v>
      </c>
    </row>
    <row r="8522" spans="1:11" x14ac:dyDescent="0.35">
      <c r="A8522" s="2">
        <v>62334</v>
      </c>
      <c r="B8522" s="76" t="s">
        <v>7074</v>
      </c>
      <c r="C8522" s="76" t="s">
        <v>285</v>
      </c>
      <c r="D8522" s="76" t="s">
        <v>6950</v>
      </c>
      <c r="E8522" s="76">
        <v>750</v>
      </c>
      <c r="F8522" s="76">
        <v>6</v>
      </c>
      <c r="G8522" s="77">
        <v>45.2</v>
      </c>
      <c r="H8522" s="76" t="s">
        <v>6696</v>
      </c>
      <c r="I8522" s="77">
        <v>55.54</v>
      </c>
      <c r="J8522" s="2">
        <v>1</v>
      </c>
      <c r="K8522" s="119" cm="1">
        <f t="array" ref="K8522">ROUND(IF(C8522="Beer",SUM(LOOKUP(2,1/(SRP!$B$7:$B$9&lt;=E8522)/(SRP!$C$7:$C$9&gt;=E8522),SRP!$D$7:$D$9)*(G8522/100)*(E8522/1000)),IF(C8522="Spirits",SUM(LOOKUP(2,1/(SRP!$B$2:$B$6&lt;=E8522)/(SRP!$C$2:$C$6&gt;=E8522),SRP!$D$2:$D$6)*(G8522/100)*(E8522/1000)),IF(AND(C8522="Wine",D8522="Fortified Wines"),SUM(LOOKUP(2,1/(SRP!$B$20:$B$23&lt;=E8522)/(SRP!$C$20:$C$23&gt;=E8522),SRP!$D$20:$D$23)*(G8522/100)*(E8522/1000)),IF(C8522="Wine",SUM(LOOKUP(2,1/(SRP!$B$15:$B$19&lt;=E8522)/(SRP!$C$15:$C$19&gt;=E8522),SRP!$D$15:$D$19)*(G8522/100)*(E8522/1000)),IF(C8522="Ready to Drink",SUM(LOOKUP(2,1/(SRP!$B$10:$B$14&lt;=E8522)/(SRP!$C$10:$C$14&gt;=E8522),SRP!$D$10:$D$14)*(G8522/100)*(E8522/1000)),0))))),2)</f>
        <v>23.67</v>
      </c>
    </row>
    <row r="8523" spans="1:11" x14ac:dyDescent="0.35">
      <c r="A8523" s="2">
        <v>62384</v>
      </c>
      <c r="B8523" s="76" t="s">
        <v>7273</v>
      </c>
      <c r="C8523" s="76" t="s">
        <v>5938</v>
      </c>
      <c r="D8523" s="76" t="s">
        <v>5746</v>
      </c>
      <c r="E8523" s="76">
        <v>2838</v>
      </c>
      <c r="F8523" s="76">
        <v>4</v>
      </c>
      <c r="G8523" s="77">
        <v>5</v>
      </c>
      <c r="H8523" s="76" t="s">
        <v>3638</v>
      </c>
      <c r="I8523" s="77">
        <v>28.5</v>
      </c>
      <c r="J8523" s="2">
        <v>6</v>
      </c>
      <c r="K8523" s="119" cm="1">
        <f t="array" ref="K8523">ROUND(IF(C8523="Beer",SUM(LOOKUP(2,1/(SRP!$B$7:$B$9&lt;=E8523)/(SRP!$C$7:$C$9&gt;=E8523),SRP!$D$7:$D$9)*(G8523/100)*(E8523/1000)),IF(C8523="Spirits",SUM(LOOKUP(2,1/(SRP!$B$2:$B$6&lt;=E8523)/(SRP!$C$2:$C$6&gt;=E8523),SRP!$D$2:$D$6)*(G8523/100)*(E8523/1000)),IF(AND(C8523="Wine",D8523="Fortified Wines"),SUM(LOOKUP(2,1/(SRP!$B$20:$B$23&lt;=E8523)/(SRP!$C$20:$C$23&gt;=E8523),SRP!$D$20:$D$23)*(G8523/100)*(E8523/1000)),IF(C8523="Wine",SUM(LOOKUP(2,1/(SRP!$B$15:$B$19&lt;=E8523)/(SRP!$C$15:$C$19&gt;=E8523),SRP!$D$15:$D$19)*(G8523/100)*(E8523/1000)),IF(C8523="Ready to Drink",SUM(LOOKUP(2,1/(SRP!$B$10:$B$14&lt;=E8523)/(SRP!$C$10:$C$14&gt;=E8523),SRP!$D$10:$D$14)*(G8523/100)*(E8523/1000)),0))))),2)</f>
        <v>9.91</v>
      </c>
    </row>
    <row r="8524" spans="1:11" x14ac:dyDescent="0.35">
      <c r="A8524" s="2">
        <v>62384</v>
      </c>
      <c r="B8524" s="76" t="s">
        <v>7273</v>
      </c>
      <c r="C8524" s="76" t="s">
        <v>5938</v>
      </c>
      <c r="D8524" s="76" t="s">
        <v>5746</v>
      </c>
      <c r="E8524" s="76">
        <v>2838</v>
      </c>
      <c r="F8524" s="76">
        <v>4</v>
      </c>
      <c r="G8524" s="77">
        <v>5</v>
      </c>
      <c r="H8524" s="76" t="s">
        <v>3638</v>
      </c>
      <c r="I8524" s="77">
        <v>28.5</v>
      </c>
      <c r="J8524" s="2">
        <v>6</v>
      </c>
      <c r="K8524" s="119" cm="1">
        <f t="array" ref="K8524">ROUND(IF(C8524="Beer",SUM(LOOKUP(2,1/(SRP!$B$7:$B$9&lt;=E8524)/(SRP!$C$7:$C$9&gt;=E8524),SRP!$D$7:$D$9)*(G8524/100)*(E8524/1000)),IF(C8524="Spirits",SUM(LOOKUP(2,1/(SRP!$B$2:$B$6&lt;=E8524)/(SRP!$C$2:$C$6&gt;=E8524),SRP!$D$2:$D$6)*(G8524/100)*(E8524/1000)),IF(AND(C8524="Wine",D8524="Fortified Wines"),SUM(LOOKUP(2,1/(SRP!$B$20:$B$23&lt;=E8524)/(SRP!$C$20:$C$23&gt;=E8524),SRP!$D$20:$D$23)*(G8524/100)*(E8524/1000)),IF(C8524="Wine",SUM(LOOKUP(2,1/(SRP!$B$15:$B$19&lt;=E8524)/(SRP!$C$15:$C$19&gt;=E8524),SRP!$D$15:$D$19)*(G8524/100)*(E8524/1000)),IF(C8524="Ready to Drink",SUM(LOOKUP(2,1/(SRP!$B$10:$B$14&lt;=E8524)/(SRP!$C$10:$C$14&gt;=E8524),SRP!$D$10:$D$14)*(G8524/100)*(E8524/1000)),0))))),2)</f>
        <v>9.91</v>
      </c>
    </row>
    <row r="8525" spans="1:11" x14ac:dyDescent="0.35">
      <c r="A8525" s="2">
        <v>62385</v>
      </c>
      <c r="B8525" s="76" t="s">
        <v>7274</v>
      </c>
      <c r="C8525" s="76" t="s">
        <v>285</v>
      </c>
      <c r="D8525" s="76" t="s">
        <v>6931</v>
      </c>
      <c r="E8525" s="76">
        <v>750</v>
      </c>
      <c r="F8525" s="76">
        <v>12</v>
      </c>
      <c r="G8525" s="77">
        <v>43</v>
      </c>
      <c r="H8525" s="76" t="s">
        <v>3366</v>
      </c>
      <c r="I8525" s="77">
        <v>69.989999999999995</v>
      </c>
      <c r="J8525" s="2">
        <v>1</v>
      </c>
      <c r="K8525" s="119" cm="1">
        <f t="array" ref="K8525">ROUND(IF(C8525="Beer",SUM(LOOKUP(2,1/(SRP!$B$7:$B$9&lt;=E8525)/(SRP!$C$7:$C$9&gt;=E8525),SRP!$D$7:$D$9)*(G8525/100)*(E8525/1000)),IF(C8525="Spirits",SUM(LOOKUP(2,1/(SRP!$B$2:$B$6&lt;=E8525)/(SRP!$C$2:$C$6&gt;=E8525),SRP!$D$2:$D$6)*(G8525/100)*(E8525/1000)),IF(AND(C8525="Wine",D8525="Fortified Wines"),SUM(LOOKUP(2,1/(SRP!$B$20:$B$23&lt;=E8525)/(SRP!$C$20:$C$23&gt;=E8525),SRP!$D$20:$D$23)*(G8525/100)*(E8525/1000)),IF(C8525="Wine",SUM(LOOKUP(2,1/(SRP!$B$15:$B$19&lt;=E8525)/(SRP!$C$15:$C$19&gt;=E8525),SRP!$D$15:$D$19)*(G8525/100)*(E8525/1000)),IF(C8525="Ready to Drink",SUM(LOOKUP(2,1/(SRP!$B$10:$B$14&lt;=E8525)/(SRP!$C$10:$C$14&gt;=E8525),SRP!$D$10:$D$14)*(G8525/100)*(E8525/1000)),0))))),2)</f>
        <v>22.51</v>
      </c>
    </row>
    <row r="8526" spans="1:11" x14ac:dyDescent="0.35">
      <c r="A8526" s="2">
        <v>62387</v>
      </c>
      <c r="B8526" s="76" t="s">
        <v>7075</v>
      </c>
      <c r="C8526" s="76" t="s">
        <v>5938</v>
      </c>
      <c r="D8526" s="76" t="s">
        <v>5279</v>
      </c>
      <c r="E8526" s="76">
        <v>990</v>
      </c>
      <c r="F8526" s="76">
        <v>8</v>
      </c>
      <c r="G8526" s="77">
        <v>5.9</v>
      </c>
      <c r="H8526" s="76" t="s">
        <v>3301</v>
      </c>
      <c r="I8526" s="77">
        <v>11.49</v>
      </c>
      <c r="J8526" s="2">
        <v>3</v>
      </c>
      <c r="K8526" s="119" cm="1">
        <f t="array" ref="K8526">ROUND(IF(C8526="Beer",SUM(LOOKUP(2,1/(SRP!$B$7:$B$9&lt;=E8526)/(SRP!$C$7:$C$9&gt;=E8526),SRP!$D$7:$D$9)*(G8526/100)*(E8526/1000)),IF(C8526="Spirits",SUM(LOOKUP(2,1/(SRP!$B$2:$B$6&lt;=E8526)/(SRP!$C$2:$C$6&gt;=E8526),SRP!$D$2:$D$6)*(G8526/100)*(E8526/1000)),IF(AND(C8526="Wine",D8526="Fortified Wines"),SUM(LOOKUP(2,1/(SRP!$B$20:$B$23&lt;=E8526)/(SRP!$C$20:$C$23&gt;=E8526),SRP!$D$20:$D$23)*(G8526/100)*(E8526/1000)),IF(C8526="Wine",SUM(LOOKUP(2,1/(SRP!$B$15:$B$19&lt;=E8526)/(SRP!$C$15:$C$19&gt;=E8526),SRP!$D$15:$D$19)*(G8526/100)*(E8526/1000)),IF(C8526="Ready to Drink",SUM(LOOKUP(2,1/(SRP!$B$10:$B$14&lt;=E8526)/(SRP!$C$10:$C$14&gt;=E8526),SRP!$D$10:$D$14)*(G8526/100)*(E8526/1000)),0))))),2)</f>
        <v>4.08</v>
      </c>
    </row>
    <row r="8527" spans="1:11" x14ac:dyDescent="0.35">
      <c r="A8527" s="2">
        <v>62387</v>
      </c>
      <c r="B8527" s="76" t="s">
        <v>7075</v>
      </c>
      <c r="C8527" s="76" t="s">
        <v>5938</v>
      </c>
      <c r="D8527" s="76" t="s">
        <v>5279</v>
      </c>
      <c r="E8527" s="76">
        <v>990</v>
      </c>
      <c r="F8527" s="76">
        <v>8</v>
      </c>
      <c r="G8527" s="77">
        <v>5.9</v>
      </c>
      <c r="H8527" s="76" t="s">
        <v>3301</v>
      </c>
      <c r="I8527" s="77">
        <v>11.49</v>
      </c>
      <c r="J8527" s="2">
        <v>3</v>
      </c>
      <c r="K8527" s="119" cm="1">
        <f t="array" ref="K8527">ROUND(IF(C8527="Beer",SUM(LOOKUP(2,1/(SRP!$B$7:$B$9&lt;=E8527)/(SRP!$C$7:$C$9&gt;=E8527),SRP!$D$7:$D$9)*(G8527/100)*(E8527/1000)),IF(C8527="Spirits",SUM(LOOKUP(2,1/(SRP!$B$2:$B$6&lt;=E8527)/(SRP!$C$2:$C$6&gt;=E8527),SRP!$D$2:$D$6)*(G8527/100)*(E8527/1000)),IF(AND(C8527="Wine",D8527="Fortified Wines"),SUM(LOOKUP(2,1/(SRP!$B$20:$B$23&lt;=E8527)/(SRP!$C$20:$C$23&gt;=E8527),SRP!$D$20:$D$23)*(G8527/100)*(E8527/1000)),IF(C8527="Wine",SUM(LOOKUP(2,1/(SRP!$B$15:$B$19&lt;=E8527)/(SRP!$C$15:$C$19&gt;=E8527),SRP!$D$15:$D$19)*(G8527/100)*(E8527/1000)),IF(C8527="Ready to Drink",SUM(LOOKUP(2,1/(SRP!$B$10:$B$14&lt;=E8527)/(SRP!$C$10:$C$14&gt;=E8527),SRP!$D$10:$D$14)*(G8527/100)*(E8527/1000)),0))))),2)</f>
        <v>4.08</v>
      </c>
    </row>
    <row r="8528" spans="1:11" x14ac:dyDescent="0.35">
      <c r="A8528" s="2">
        <v>62391</v>
      </c>
      <c r="B8528" s="76" t="s">
        <v>7076</v>
      </c>
      <c r="C8528" s="76" t="s">
        <v>5938</v>
      </c>
      <c r="D8528" s="76" t="s">
        <v>5279</v>
      </c>
      <c r="E8528" s="76">
        <v>990</v>
      </c>
      <c r="F8528" s="76">
        <v>8</v>
      </c>
      <c r="G8528" s="77">
        <v>5.9</v>
      </c>
      <c r="H8528" s="76" t="s">
        <v>3301</v>
      </c>
      <c r="I8528" s="77">
        <v>11.49</v>
      </c>
      <c r="J8528" s="2">
        <v>3</v>
      </c>
      <c r="K8528" s="119" cm="1">
        <f t="array" ref="K8528">ROUND(IF(C8528="Beer",SUM(LOOKUP(2,1/(SRP!$B$7:$B$9&lt;=E8528)/(SRP!$C$7:$C$9&gt;=E8528),SRP!$D$7:$D$9)*(G8528/100)*(E8528/1000)),IF(C8528="Spirits",SUM(LOOKUP(2,1/(SRP!$B$2:$B$6&lt;=E8528)/(SRP!$C$2:$C$6&gt;=E8528),SRP!$D$2:$D$6)*(G8528/100)*(E8528/1000)),IF(AND(C8528="Wine",D8528="Fortified Wines"),SUM(LOOKUP(2,1/(SRP!$B$20:$B$23&lt;=E8528)/(SRP!$C$20:$C$23&gt;=E8528),SRP!$D$20:$D$23)*(G8528/100)*(E8528/1000)),IF(C8528="Wine",SUM(LOOKUP(2,1/(SRP!$B$15:$B$19&lt;=E8528)/(SRP!$C$15:$C$19&gt;=E8528),SRP!$D$15:$D$19)*(G8528/100)*(E8528/1000)),IF(C8528="Ready to Drink",SUM(LOOKUP(2,1/(SRP!$B$10:$B$14&lt;=E8528)/(SRP!$C$10:$C$14&gt;=E8528),SRP!$D$10:$D$14)*(G8528/100)*(E8528/1000)),0))))),2)</f>
        <v>4.08</v>
      </c>
    </row>
    <row r="8529" spans="1:11" x14ac:dyDescent="0.35">
      <c r="A8529" s="2">
        <v>62391</v>
      </c>
      <c r="B8529" s="76" t="s">
        <v>7076</v>
      </c>
      <c r="C8529" s="76" t="s">
        <v>5938</v>
      </c>
      <c r="D8529" s="76" t="s">
        <v>5279</v>
      </c>
      <c r="E8529" s="76">
        <v>990</v>
      </c>
      <c r="F8529" s="76">
        <v>8</v>
      </c>
      <c r="G8529" s="77">
        <v>5.9</v>
      </c>
      <c r="H8529" s="76" t="s">
        <v>3301</v>
      </c>
      <c r="I8529" s="77">
        <v>11.49</v>
      </c>
      <c r="J8529" s="2">
        <v>3</v>
      </c>
      <c r="K8529" s="119" cm="1">
        <f t="array" ref="K8529">ROUND(IF(C8529="Beer",SUM(LOOKUP(2,1/(SRP!$B$7:$B$9&lt;=E8529)/(SRP!$C$7:$C$9&gt;=E8529),SRP!$D$7:$D$9)*(G8529/100)*(E8529/1000)),IF(C8529="Spirits",SUM(LOOKUP(2,1/(SRP!$B$2:$B$6&lt;=E8529)/(SRP!$C$2:$C$6&gt;=E8529),SRP!$D$2:$D$6)*(G8529/100)*(E8529/1000)),IF(AND(C8529="Wine",D8529="Fortified Wines"),SUM(LOOKUP(2,1/(SRP!$B$20:$B$23&lt;=E8529)/(SRP!$C$20:$C$23&gt;=E8529),SRP!$D$20:$D$23)*(G8529/100)*(E8529/1000)),IF(C8529="Wine",SUM(LOOKUP(2,1/(SRP!$B$15:$B$19&lt;=E8529)/(SRP!$C$15:$C$19&gt;=E8529),SRP!$D$15:$D$19)*(G8529/100)*(E8529/1000)),IF(C8529="Ready to Drink",SUM(LOOKUP(2,1/(SRP!$B$10:$B$14&lt;=E8529)/(SRP!$C$10:$C$14&gt;=E8529),SRP!$D$10:$D$14)*(G8529/100)*(E8529/1000)),0))))),2)</f>
        <v>4.08</v>
      </c>
    </row>
    <row r="8530" spans="1:11" x14ac:dyDescent="0.35">
      <c r="A8530" s="2">
        <v>62399</v>
      </c>
      <c r="B8530" s="76" t="s">
        <v>7077</v>
      </c>
      <c r="C8530" s="76" t="s">
        <v>287</v>
      </c>
      <c r="D8530" s="76" t="s">
        <v>5310</v>
      </c>
      <c r="E8530" s="76">
        <v>2130</v>
      </c>
      <c r="F8530" s="76">
        <v>4</v>
      </c>
      <c r="G8530" s="77">
        <v>0.5</v>
      </c>
      <c r="H8530" s="76" t="s">
        <v>3326</v>
      </c>
      <c r="I8530" s="77">
        <v>12.64</v>
      </c>
      <c r="J8530" s="2">
        <v>6</v>
      </c>
      <c r="K8530" s="119" cm="1">
        <f t="array" ref="K8530">ROUND(IF(C8530="Beer",SUM(LOOKUP(2,1/(SRP!$B$7:$B$9&lt;=E8530)/(SRP!$C$7:$C$9&gt;=E8530),SRP!$D$7:$D$9)*(G8530/100)*(E8530/1000)),IF(C8530="Spirits",SUM(LOOKUP(2,1/(SRP!$B$2:$B$6&lt;=E8530)/(SRP!$C$2:$C$6&gt;=E8530),SRP!$D$2:$D$6)*(G8530/100)*(E8530/1000)),IF(AND(C8530="Wine",D8530="Fortified Wines"),SUM(LOOKUP(2,1/(SRP!$B$20:$B$23&lt;=E8530)/(SRP!$C$20:$C$23&gt;=E8530),SRP!$D$20:$D$23)*(G8530/100)*(E8530/1000)),IF(C8530="Wine",SUM(LOOKUP(2,1/(SRP!$B$15:$B$19&lt;=E8530)/(SRP!$C$15:$C$19&gt;=E8530),SRP!$D$15:$D$19)*(G8530/100)*(E8530/1000)),IF(C8530="Ready to Drink",SUM(LOOKUP(2,1/(SRP!$B$10:$B$14&lt;=E8530)/(SRP!$C$10:$C$14&gt;=E8530),SRP!$D$10:$D$14)*(G8530/100)*(E8530/1000)),0))))),2)</f>
        <v>0.74</v>
      </c>
    </row>
    <row r="8531" spans="1:11" x14ac:dyDescent="0.35">
      <c r="A8531" s="2">
        <v>62399</v>
      </c>
      <c r="B8531" s="76" t="s">
        <v>7077</v>
      </c>
      <c r="C8531" s="76" t="s">
        <v>287</v>
      </c>
      <c r="D8531" s="76" t="s">
        <v>5310</v>
      </c>
      <c r="E8531" s="76">
        <v>2130</v>
      </c>
      <c r="F8531" s="76">
        <v>4</v>
      </c>
      <c r="G8531" s="77">
        <v>0.5</v>
      </c>
      <c r="H8531" s="76" t="s">
        <v>3326</v>
      </c>
      <c r="I8531" s="77">
        <v>12.64</v>
      </c>
      <c r="J8531" s="2">
        <v>6</v>
      </c>
      <c r="K8531" s="119" cm="1">
        <f t="array" ref="K8531">ROUND(IF(C8531="Beer",SUM(LOOKUP(2,1/(SRP!$B$7:$B$9&lt;=E8531)/(SRP!$C$7:$C$9&gt;=E8531),SRP!$D$7:$D$9)*(G8531/100)*(E8531/1000)),IF(C8531="Spirits",SUM(LOOKUP(2,1/(SRP!$B$2:$B$6&lt;=E8531)/(SRP!$C$2:$C$6&gt;=E8531),SRP!$D$2:$D$6)*(G8531/100)*(E8531/1000)),IF(AND(C8531="Wine",D8531="Fortified Wines"),SUM(LOOKUP(2,1/(SRP!$B$20:$B$23&lt;=E8531)/(SRP!$C$20:$C$23&gt;=E8531),SRP!$D$20:$D$23)*(G8531/100)*(E8531/1000)),IF(C8531="Wine",SUM(LOOKUP(2,1/(SRP!$B$15:$B$19&lt;=E8531)/(SRP!$C$15:$C$19&gt;=E8531),SRP!$D$15:$D$19)*(G8531/100)*(E8531/1000)),IF(C8531="Ready to Drink",SUM(LOOKUP(2,1/(SRP!$B$10:$B$14&lt;=E8531)/(SRP!$C$10:$C$14&gt;=E8531),SRP!$D$10:$D$14)*(G8531/100)*(E8531/1000)),0))))),2)</f>
        <v>0.74</v>
      </c>
    </row>
    <row r="8532" spans="1:11" x14ac:dyDescent="0.35">
      <c r="A8532" s="2">
        <v>62401</v>
      </c>
      <c r="B8532" s="76" t="s">
        <v>7078</v>
      </c>
      <c r="C8532" s="76" t="s">
        <v>287</v>
      </c>
      <c r="D8532" s="76" t="s">
        <v>5266</v>
      </c>
      <c r="E8532" s="76">
        <v>1892</v>
      </c>
      <c r="F8532" s="76">
        <v>6</v>
      </c>
      <c r="G8532" s="77">
        <v>5</v>
      </c>
      <c r="H8532" s="76" t="s">
        <v>3326</v>
      </c>
      <c r="I8532" s="77">
        <v>14.99</v>
      </c>
      <c r="J8532" s="2">
        <v>4</v>
      </c>
      <c r="K8532" s="119" cm="1">
        <f t="array" ref="K8532">ROUND(IF(C8532="Beer",SUM(LOOKUP(2,1/(SRP!$B$7:$B$9&lt;=E8532)/(SRP!$C$7:$C$9&gt;=E8532),SRP!$D$7:$D$9)*(G8532/100)*(E8532/1000)),IF(C8532="Spirits",SUM(LOOKUP(2,1/(SRP!$B$2:$B$6&lt;=E8532)/(SRP!$C$2:$C$6&gt;=E8532),SRP!$D$2:$D$6)*(G8532/100)*(E8532/1000)),IF(AND(C8532="Wine",D8532="Fortified Wines"),SUM(LOOKUP(2,1/(SRP!$B$20:$B$23&lt;=E8532)/(SRP!$C$20:$C$23&gt;=E8532),SRP!$D$20:$D$23)*(G8532/100)*(E8532/1000)),IF(C8532="Wine",SUM(LOOKUP(2,1/(SRP!$B$15:$B$19&lt;=E8532)/(SRP!$C$15:$C$19&gt;=E8532),SRP!$D$15:$D$19)*(G8532/100)*(E8532/1000)),IF(C8532="Ready to Drink",SUM(LOOKUP(2,1/(SRP!$B$10:$B$14&lt;=E8532)/(SRP!$C$10:$C$14&gt;=E8532),SRP!$D$10:$D$14)*(G8532/100)*(E8532/1000)),0))))),2)</f>
        <v>6.6</v>
      </c>
    </row>
    <row r="8533" spans="1:11" x14ac:dyDescent="0.35">
      <c r="A8533" s="2">
        <v>62401</v>
      </c>
      <c r="B8533" s="76" t="s">
        <v>7078</v>
      </c>
      <c r="C8533" s="76" t="s">
        <v>287</v>
      </c>
      <c r="D8533" s="76" t="s">
        <v>5266</v>
      </c>
      <c r="E8533" s="76">
        <v>1892</v>
      </c>
      <c r="F8533" s="76">
        <v>6</v>
      </c>
      <c r="G8533" s="77">
        <v>5</v>
      </c>
      <c r="H8533" s="76" t="s">
        <v>3326</v>
      </c>
      <c r="I8533" s="77">
        <v>14.99</v>
      </c>
      <c r="J8533" s="2">
        <v>4</v>
      </c>
      <c r="K8533" s="119" cm="1">
        <f t="array" ref="K8533">ROUND(IF(C8533="Beer",SUM(LOOKUP(2,1/(SRP!$B$7:$B$9&lt;=E8533)/(SRP!$C$7:$C$9&gt;=E8533),SRP!$D$7:$D$9)*(G8533/100)*(E8533/1000)),IF(C8533="Spirits",SUM(LOOKUP(2,1/(SRP!$B$2:$B$6&lt;=E8533)/(SRP!$C$2:$C$6&gt;=E8533),SRP!$D$2:$D$6)*(G8533/100)*(E8533/1000)),IF(AND(C8533="Wine",D8533="Fortified Wines"),SUM(LOOKUP(2,1/(SRP!$B$20:$B$23&lt;=E8533)/(SRP!$C$20:$C$23&gt;=E8533),SRP!$D$20:$D$23)*(G8533/100)*(E8533/1000)),IF(C8533="Wine",SUM(LOOKUP(2,1/(SRP!$B$15:$B$19&lt;=E8533)/(SRP!$C$15:$C$19&gt;=E8533),SRP!$D$15:$D$19)*(G8533/100)*(E8533/1000)),IF(C8533="Ready to Drink",SUM(LOOKUP(2,1/(SRP!$B$10:$B$14&lt;=E8533)/(SRP!$C$10:$C$14&gt;=E8533),SRP!$D$10:$D$14)*(G8533/100)*(E8533/1000)),0))))),2)</f>
        <v>6.6</v>
      </c>
    </row>
    <row r="8534" spans="1:11" x14ac:dyDescent="0.35">
      <c r="A8534" s="2">
        <v>62403</v>
      </c>
      <c r="B8534" s="76" t="s">
        <v>7079</v>
      </c>
      <c r="C8534" s="76" t="s">
        <v>287</v>
      </c>
      <c r="D8534" s="76" t="s">
        <v>5240</v>
      </c>
      <c r="E8534" s="76">
        <v>473</v>
      </c>
      <c r="F8534" s="76">
        <v>24</v>
      </c>
      <c r="G8534" s="77">
        <v>9.5</v>
      </c>
      <c r="H8534" s="76" t="s">
        <v>3405</v>
      </c>
      <c r="I8534" s="77">
        <v>4.99</v>
      </c>
      <c r="J8534" s="2">
        <v>1</v>
      </c>
      <c r="K8534" s="119" cm="1">
        <f t="array" ref="K8534">ROUND(IF(C8534="Beer",SUM(LOOKUP(2,1/(SRP!$B$7:$B$9&lt;=E8534)/(SRP!$C$7:$C$9&gt;=E8534),SRP!$D$7:$D$9)*(G8534/100)*(E8534/1000)),IF(C8534="Spirits",SUM(LOOKUP(2,1/(SRP!$B$2:$B$6&lt;=E8534)/(SRP!$C$2:$C$6&gt;=E8534),SRP!$D$2:$D$6)*(G8534/100)*(E8534/1000)),IF(AND(C8534="Wine",D8534="Fortified Wines"),SUM(LOOKUP(2,1/(SRP!$B$20:$B$23&lt;=E8534)/(SRP!$C$20:$C$23&gt;=E8534),SRP!$D$20:$D$23)*(G8534/100)*(E8534/1000)),IF(C8534="Wine",SUM(LOOKUP(2,1/(SRP!$B$15:$B$19&lt;=E8534)/(SRP!$C$15:$C$19&gt;=E8534),SRP!$D$15:$D$19)*(G8534/100)*(E8534/1000)),IF(C8534="Ready to Drink",SUM(LOOKUP(2,1/(SRP!$B$10:$B$14&lt;=E8534)/(SRP!$C$10:$C$14&gt;=E8534),SRP!$D$10:$D$14)*(G8534/100)*(E8534/1000)),0))))),2)</f>
        <v>3.14</v>
      </c>
    </row>
    <row r="8535" spans="1:11" x14ac:dyDescent="0.35">
      <c r="A8535" s="2">
        <v>62403</v>
      </c>
      <c r="B8535" s="76" t="s">
        <v>7079</v>
      </c>
      <c r="C8535" s="76" t="s">
        <v>287</v>
      </c>
      <c r="D8535" s="76" t="s">
        <v>5240</v>
      </c>
      <c r="E8535" s="76">
        <v>473</v>
      </c>
      <c r="F8535" s="76">
        <v>24</v>
      </c>
      <c r="G8535" s="77">
        <v>9.5</v>
      </c>
      <c r="H8535" s="76" t="s">
        <v>3405</v>
      </c>
      <c r="I8535" s="77">
        <v>4.99</v>
      </c>
      <c r="J8535" s="2">
        <v>1</v>
      </c>
      <c r="K8535" s="119" cm="1">
        <f t="array" ref="K8535">ROUND(IF(C8535="Beer",SUM(LOOKUP(2,1/(SRP!$B$7:$B$9&lt;=E8535)/(SRP!$C$7:$C$9&gt;=E8535),SRP!$D$7:$D$9)*(G8535/100)*(E8535/1000)),IF(C8535="Spirits",SUM(LOOKUP(2,1/(SRP!$B$2:$B$6&lt;=E8535)/(SRP!$C$2:$C$6&gt;=E8535),SRP!$D$2:$D$6)*(G8535/100)*(E8535/1000)),IF(AND(C8535="Wine",D8535="Fortified Wines"),SUM(LOOKUP(2,1/(SRP!$B$20:$B$23&lt;=E8535)/(SRP!$C$20:$C$23&gt;=E8535),SRP!$D$20:$D$23)*(G8535/100)*(E8535/1000)),IF(C8535="Wine",SUM(LOOKUP(2,1/(SRP!$B$15:$B$19&lt;=E8535)/(SRP!$C$15:$C$19&gt;=E8535),SRP!$D$15:$D$19)*(G8535/100)*(E8535/1000)),IF(C8535="Ready to Drink",SUM(LOOKUP(2,1/(SRP!$B$10:$B$14&lt;=E8535)/(SRP!$C$10:$C$14&gt;=E8535),SRP!$D$10:$D$14)*(G8535/100)*(E8535/1000)),0))))),2)</f>
        <v>3.14</v>
      </c>
    </row>
    <row r="8536" spans="1:11" x14ac:dyDescent="0.35">
      <c r="A8536" s="2">
        <v>62409</v>
      </c>
      <c r="B8536" s="76" t="s">
        <v>7080</v>
      </c>
      <c r="C8536" s="76" t="s">
        <v>287</v>
      </c>
      <c r="D8536" s="76" t="s">
        <v>5240</v>
      </c>
      <c r="E8536" s="76">
        <v>500</v>
      </c>
      <c r="F8536" s="76">
        <v>12</v>
      </c>
      <c r="G8536" s="77">
        <v>7</v>
      </c>
      <c r="H8536" s="76" t="s">
        <v>3380</v>
      </c>
      <c r="I8536" s="77">
        <v>7.49</v>
      </c>
      <c r="J8536" s="2">
        <v>1</v>
      </c>
      <c r="K8536" s="119" cm="1">
        <f t="array" ref="K8536">ROUND(IF(C8536="Beer",SUM(LOOKUP(2,1/(SRP!$B$7:$B$9&lt;=E8536)/(SRP!$C$7:$C$9&gt;=E8536),SRP!$D$7:$D$9)*(G8536/100)*(E8536/1000)),IF(C8536="Spirits",SUM(LOOKUP(2,1/(SRP!$B$2:$B$6&lt;=E8536)/(SRP!$C$2:$C$6&gt;=E8536),SRP!$D$2:$D$6)*(G8536/100)*(E8536/1000)),IF(AND(C8536="Wine",D8536="Fortified Wines"),SUM(LOOKUP(2,1/(SRP!$B$20:$B$23&lt;=E8536)/(SRP!$C$20:$C$23&gt;=E8536),SRP!$D$20:$D$23)*(G8536/100)*(E8536/1000)),IF(C8536="Wine",SUM(LOOKUP(2,1/(SRP!$B$15:$B$19&lt;=E8536)/(SRP!$C$15:$C$19&gt;=E8536),SRP!$D$15:$D$19)*(G8536/100)*(E8536/1000)),IF(C8536="Ready to Drink",SUM(LOOKUP(2,1/(SRP!$B$10:$B$14&lt;=E8536)/(SRP!$C$10:$C$14&gt;=E8536),SRP!$D$10:$D$14)*(G8536/100)*(E8536/1000)),0))))),2)</f>
        <v>2.44</v>
      </c>
    </row>
    <row r="8537" spans="1:11" x14ac:dyDescent="0.35">
      <c r="A8537" s="2">
        <v>62409</v>
      </c>
      <c r="B8537" s="76" t="s">
        <v>7080</v>
      </c>
      <c r="C8537" s="76" t="s">
        <v>287</v>
      </c>
      <c r="D8537" s="76" t="s">
        <v>5240</v>
      </c>
      <c r="E8537" s="76">
        <v>500</v>
      </c>
      <c r="F8537" s="76">
        <v>12</v>
      </c>
      <c r="G8537" s="77">
        <v>7</v>
      </c>
      <c r="H8537" s="76" t="s">
        <v>3380</v>
      </c>
      <c r="I8537" s="77">
        <v>7.49</v>
      </c>
      <c r="J8537" s="2">
        <v>1</v>
      </c>
      <c r="K8537" s="119" cm="1">
        <f t="array" ref="K8537">ROUND(IF(C8537="Beer",SUM(LOOKUP(2,1/(SRP!$B$7:$B$9&lt;=E8537)/(SRP!$C$7:$C$9&gt;=E8537),SRP!$D$7:$D$9)*(G8537/100)*(E8537/1000)),IF(C8537="Spirits",SUM(LOOKUP(2,1/(SRP!$B$2:$B$6&lt;=E8537)/(SRP!$C$2:$C$6&gt;=E8537),SRP!$D$2:$D$6)*(G8537/100)*(E8537/1000)),IF(AND(C8537="Wine",D8537="Fortified Wines"),SUM(LOOKUP(2,1/(SRP!$B$20:$B$23&lt;=E8537)/(SRP!$C$20:$C$23&gt;=E8537),SRP!$D$20:$D$23)*(G8537/100)*(E8537/1000)),IF(C8537="Wine",SUM(LOOKUP(2,1/(SRP!$B$15:$B$19&lt;=E8537)/(SRP!$C$15:$C$19&gt;=E8537),SRP!$D$15:$D$19)*(G8537/100)*(E8537/1000)),IF(C8537="Ready to Drink",SUM(LOOKUP(2,1/(SRP!$B$10:$B$14&lt;=E8537)/(SRP!$C$10:$C$14&gt;=E8537),SRP!$D$10:$D$14)*(G8537/100)*(E8537/1000)),0))))),2)</f>
        <v>2.44</v>
      </c>
    </row>
    <row r="8538" spans="1:11" x14ac:dyDescent="0.35">
      <c r="A8538" s="2">
        <v>62410</v>
      </c>
      <c r="B8538" s="76" t="s">
        <v>7081</v>
      </c>
      <c r="C8538" s="76" t="s">
        <v>286</v>
      </c>
      <c r="D8538" s="76" t="s">
        <v>5268</v>
      </c>
      <c r="E8538" s="76">
        <v>4000</v>
      </c>
      <c r="F8538" s="76">
        <v>4</v>
      </c>
      <c r="G8538" s="77">
        <v>12.5</v>
      </c>
      <c r="H8538" s="76" t="s">
        <v>3297</v>
      </c>
      <c r="I8538" s="77">
        <v>45.99</v>
      </c>
      <c r="J8538" s="2">
        <v>1</v>
      </c>
      <c r="K8538" s="119" cm="1">
        <f t="array" ref="K8538">ROUND(IF(C8538="Beer",SUM(LOOKUP(2,1/(SRP!$B$7:$B$9&lt;=E8538)/(SRP!$C$7:$C$9&gt;=E8538),SRP!$D$7:$D$9)*(G8538/100)*(E8538/1000)),IF(C8538="Spirits",SUM(LOOKUP(2,1/(SRP!$B$2:$B$6&lt;=E8538)/(SRP!$C$2:$C$6&gt;=E8538),SRP!$D$2:$D$6)*(G8538/100)*(E8538/1000)),IF(AND(C8538="Wine",D8538="Fortified Wines"),SUM(LOOKUP(2,1/(SRP!$B$20:$B$23&lt;=E8538)/(SRP!$C$20:$C$23&gt;=E8538),SRP!$D$20:$D$23)*(G8538/100)*(E8538/1000)),IF(C8538="Wine",SUM(LOOKUP(2,1/(SRP!$B$15:$B$19&lt;=E8538)/(SRP!$C$15:$C$19&gt;=E8538),SRP!$D$15:$D$19)*(G8538/100)*(E8538/1000)),IF(C8538="Ready to Drink",SUM(LOOKUP(2,1/(SRP!$B$10:$B$14&lt;=E8538)/(SRP!$C$10:$C$14&gt;=E8538),SRP!$D$10:$D$14)*(G8538/100)*(E8538/1000)),0))))),2)</f>
        <v>29.07</v>
      </c>
    </row>
    <row r="8539" spans="1:11" x14ac:dyDescent="0.35">
      <c r="A8539" s="2">
        <v>62414</v>
      </c>
      <c r="B8539" s="76" t="s">
        <v>7082</v>
      </c>
      <c r="C8539" s="76" t="s">
        <v>287</v>
      </c>
      <c r="D8539" s="76" t="s">
        <v>5230</v>
      </c>
      <c r="E8539" s="76">
        <v>473</v>
      </c>
      <c r="F8539" s="76">
        <v>24</v>
      </c>
      <c r="G8539" s="77">
        <v>4.8</v>
      </c>
      <c r="H8539" s="76" t="s">
        <v>4409</v>
      </c>
      <c r="I8539" s="77">
        <v>3.99</v>
      </c>
      <c r="J8539" s="2">
        <v>1</v>
      </c>
      <c r="K8539" s="119" cm="1">
        <f t="array" ref="K8539">ROUND(IF(C8539="Beer",SUM(LOOKUP(2,1/(SRP!$B$7:$B$9&lt;=E8539)/(SRP!$C$7:$C$9&gt;=E8539),SRP!$D$7:$D$9)*(G8539/100)*(E8539/1000)),IF(C8539="Spirits",SUM(LOOKUP(2,1/(SRP!$B$2:$B$6&lt;=E8539)/(SRP!$C$2:$C$6&gt;=E8539),SRP!$D$2:$D$6)*(G8539/100)*(E8539/1000)),IF(AND(C8539="Wine",D8539="Fortified Wines"),SUM(LOOKUP(2,1/(SRP!$B$20:$B$23&lt;=E8539)/(SRP!$C$20:$C$23&gt;=E8539),SRP!$D$20:$D$23)*(G8539/100)*(E8539/1000)),IF(C8539="Wine",SUM(LOOKUP(2,1/(SRP!$B$15:$B$19&lt;=E8539)/(SRP!$C$15:$C$19&gt;=E8539),SRP!$D$15:$D$19)*(G8539/100)*(E8539/1000)),IF(C8539="Ready to Drink",SUM(LOOKUP(2,1/(SRP!$B$10:$B$14&lt;=E8539)/(SRP!$C$10:$C$14&gt;=E8539),SRP!$D$10:$D$14)*(G8539/100)*(E8539/1000)),0))))),2)</f>
        <v>1.58</v>
      </c>
    </row>
    <row r="8540" spans="1:11" x14ac:dyDescent="0.35">
      <c r="A8540" s="2">
        <v>62414</v>
      </c>
      <c r="B8540" s="76" t="s">
        <v>7082</v>
      </c>
      <c r="C8540" s="76" t="s">
        <v>287</v>
      </c>
      <c r="D8540" s="76" t="s">
        <v>5230</v>
      </c>
      <c r="E8540" s="76">
        <v>473</v>
      </c>
      <c r="F8540" s="76">
        <v>24</v>
      </c>
      <c r="G8540" s="77">
        <v>4.8</v>
      </c>
      <c r="H8540" s="76" t="s">
        <v>4409</v>
      </c>
      <c r="I8540" s="77">
        <v>3.99</v>
      </c>
      <c r="J8540" s="2">
        <v>1</v>
      </c>
      <c r="K8540" s="119" cm="1">
        <f t="array" ref="K8540">ROUND(IF(C8540="Beer",SUM(LOOKUP(2,1/(SRP!$B$7:$B$9&lt;=E8540)/(SRP!$C$7:$C$9&gt;=E8540),SRP!$D$7:$D$9)*(G8540/100)*(E8540/1000)),IF(C8540="Spirits",SUM(LOOKUP(2,1/(SRP!$B$2:$B$6&lt;=E8540)/(SRP!$C$2:$C$6&gt;=E8540),SRP!$D$2:$D$6)*(G8540/100)*(E8540/1000)),IF(AND(C8540="Wine",D8540="Fortified Wines"),SUM(LOOKUP(2,1/(SRP!$B$20:$B$23&lt;=E8540)/(SRP!$C$20:$C$23&gt;=E8540),SRP!$D$20:$D$23)*(G8540/100)*(E8540/1000)),IF(C8540="Wine",SUM(LOOKUP(2,1/(SRP!$B$15:$B$19&lt;=E8540)/(SRP!$C$15:$C$19&gt;=E8540),SRP!$D$15:$D$19)*(G8540/100)*(E8540/1000)),IF(C8540="Ready to Drink",SUM(LOOKUP(2,1/(SRP!$B$10:$B$14&lt;=E8540)/(SRP!$C$10:$C$14&gt;=E8540),SRP!$D$10:$D$14)*(G8540/100)*(E8540/1000)),0))))),2)</f>
        <v>1.58</v>
      </c>
    </row>
    <row r="8541" spans="1:11" x14ac:dyDescent="0.35">
      <c r="A8541" s="2">
        <v>62415</v>
      </c>
      <c r="B8541" s="76" t="s">
        <v>7083</v>
      </c>
      <c r="C8541" s="76" t="s">
        <v>286</v>
      </c>
      <c r="D8541" s="76" t="s">
        <v>5268</v>
      </c>
      <c r="E8541" s="76">
        <v>750</v>
      </c>
      <c r="F8541" s="76">
        <v>12</v>
      </c>
      <c r="G8541" s="77">
        <v>12.5</v>
      </c>
      <c r="H8541" s="76" t="s">
        <v>3297</v>
      </c>
      <c r="I8541" s="77">
        <v>12.99</v>
      </c>
      <c r="J8541" s="2">
        <v>1</v>
      </c>
      <c r="K8541" s="119" cm="1">
        <f t="array" ref="K8541">ROUND(IF(C8541="Beer",SUM(LOOKUP(2,1/(SRP!$B$7:$B$9&lt;=E8541)/(SRP!$C$7:$C$9&gt;=E8541),SRP!$D$7:$D$9)*(G8541/100)*(E8541/1000)),IF(C8541="Spirits",SUM(LOOKUP(2,1/(SRP!$B$2:$B$6&lt;=E8541)/(SRP!$C$2:$C$6&gt;=E8541),SRP!$D$2:$D$6)*(G8541/100)*(E8541/1000)),IF(AND(C8541="Wine",D8541="Fortified Wines"),SUM(LOOKUP(2,1/(SRP!$B$20:$B$23&lt;=E8541)/(SRP!$C$20:$C$23&gt;=E8541),SRP!$D$20:$D$23)*(G8541/100)*(E8541/1000)),IF(C8541="Wine",SUM(LOOKUP(2,1/(SRP!$B$15:$B$19&lt;=E8541)/(SRP!$C$15:$C$19&gt;=E8541),SRP!$D$15:$D$19)*(G8541/100)*(E8541/1000)),IF(C8541="Ready to Drink",SUM(LOOKUP(2,1/(SRP!$B$10:$B$14&lt;=E8541)/(SRP!$C$10:$C$14&gt;=E8541),SRP!$D$10:$D$14)*(G8541/100)*(E8541/1000)),0))))),2)</f>
        <v>6.54</v>
      </c>
    </row>
    <row r="8542" spans="1:11" x14ac:dyDescent="0.35">
      <c r="A8542" s="2">
        <v>62428</v>
      </c>
      <c r="B8542" s="76" t="s">
        <v>7084</v>
      </c>
      <c r="C8542" s="76" t="s">
        <v>287</v>
      </c>
      <c r="D8542" s="76" t="s">
        <v>5240</v>
      </c>
      <c r="E8542" s="76">
        <v>473</v>
      </c>
      <c r="F8542" s="76">
        <v>24</v>
      </c>
      <c r="G8542" s="77">
        <v>8</v>
      </c>
      <c r="H8542" s="76" t="s">
        <v>3349</v>
      </c>
      <c r="I8542" s="77">
        <v>4.99</v>
      </c>
      <c r="J8542" s="2">
        <v>1</v>
      </c>
      <c r="K8542" s="119" cm="1">
        <f t="array" ref="K8542">ROUND(IF(C8542="Beer",SUM(LOOKUP(2,1/(SRP!$B$7:$B$9&lt;=E8542)/(SRP!$C$7:$C$9&gt;=E8542),SRP!$D$7:$D$9)*(G8542/100)*(E8542/1000)),IF(C8542="Spirits",SUM(LOOKUP(2,1/(SRP!$B$2:$B$6&lt;=E8542)/(SRP!$C$2:$C$6&gt;=E8542),SRP!$D$2:$D$6)*(G8542/100)*(E8542/1000)),IF(AND(C8542="Wine",D8542="Fortified Wines"),SUM(LOOKUP(2,1/(SRP!$B$20:$B$23&lt;=E8542)/(SRP!$C$20:$C$23&gt;=E8542),SRP!$D$20:$D$23)*(G8542/100)*(E8542/1000)),IF(C8542="Wine",SUM(LOOKUP(2,1/(SRP!$B$15:$B$19&lt;=E8542)/(SRP!$C$15:$C$19&gt;=E8542),SRP!$D$15:$D$19)*(G8542/100)*(E8542/1000)),IF(C8542="Ready to Drink",SUM(LOOKUP(2,1/(SRP!$B$10:$B$14&lt;=E8542)/(SRP!$C$10:$C$14&gt;=E8542),SRP!$D$10:$D$14)*(G8542/100)*(E8542/1000)),0))))),2)</f>
        <v>2.64</v>
      </c>
    </row>
    <row r="8543" spans="1:11" x14ac:dyDescent="0.35">
      <c r="A8543" s="2">
        <v>62428</v>
      </c>
      <c r="B8543" s="76" t="s">
        <v>7084</v>
      </c>
      <c r="C8543" s="76" t="s">
        <v>287</v>
      </c>
      <c r="D8543" s="76" t="s">
        <v>5240</v>
      </c>
      <c r="E8543" s="76">
        <v>473</v>
      </c>
      <c r="F8543" s="76">
        <v>24</v>
      </c>
      <c r="G8543" s="77">
        <v>8</v>
      </c>
      <c r="H8543" s="76" t="s">
        <v>3349</v>
      </c>
      <c r="I8543" s="77">
        <v>4.99</v>
      </c>
      <c r="J8543" s="2">
        <v>1</v>
      </c>
      <c r="K8543" s="119" cm="1">
        <f t="array" ref="K8543">ROUND(IF(C8543="Beer",SUM(LOOKUP(2,1/(SRP!$B$7:$B$9&lt;=E8543)/(SRP!$C$7:$C$9&gt;=E8543),SRP!$D$7:$D$9)*(G8543/100)*(E8543/1000)),IF(C8543="Spirits",SUM(LOOKUP(2,1/(SRP!$B$2:$B$6&lt;=E8543)/(SRP!$C$2:$C$6&gt;=E8543),SRP!$D$2:$D$6)*(G8543/100)*(E8543/1000)),IF(AND(C8543="Wine",D8543="Fortified Wines"),SUM(LOOKUP(2,1/(SRP!$B$20:$B$23&lt;=E8543)/(SRP!$C$20:$C$23&gt;=E8543),SRP!$D$20:$D$23)*(G8543/100)*(E8543/1000)),IF(C8543="Wine",SUM(LOOKUP(2,1/(SRP!$B$15:$B$19&lt;=E8543)/(SRP!$C$15:$C$19&gt;=E8543),SRP!$D$15:$D$19)*(G8543/100)*(E8543/1000)),IF(C8543="Ready to Drink",SUM(LOOKUP(2,1/(SRP!$B$10:$B$14&lt;=E8543)/(SRP!$C$10:$C$14&gt;=E8543),SRP!$D$10:$D$14)*(G8543/100)*(E8543/1000)),0))))),2)</f>
        <v>2.64</v>
      </c>
    </row>
    <row r="8544" spans="1:11" x14ac:dyDescent="0.35">
      <c r="A8544" s="2">
        <v>62429</v>
      </c>
      <c r="B8544" s="76" t="s">
        <v>7085</v>
      </c>
      <c r="C8544" s="76" t="s">
        <v>287</v>
      </c>
      <c r="D8544" s="76" t="s">
        <v>5240</v>
      </c>
      <c r="E8544" s="76">
        <v>473</v>
      </c>
      <c r="F8544" s="76">
        <v>24</v>
      </c>
      <c r="G8544" s="77">
        <v>6.5</v>
      </c>
      <c r="H8544" s="76" t="s">
        <v>3349</v>
      </c>
      <c r="I8544" s="77">
        <v>4.99</v>
      </c>
      <c r="J8544" s="2">
        <v>1</v>
      </c>
      <c r="K8544" s="119" cm="1">
        <f t="array" ref="K8544">ROUND(IF(C8544="Beer",SUM(LOOKUP(2,1/(SRP!$B$7:$B$9&lt;=E8544)/(SRP!$C$7:$C$9&gt;=E8544),SRP!$D$7:$D$9)*(G8544/100)*(E8544/1000)),IF(C8544="Spirits",SUM(LOOKUP(2,1/(SRP!$B$2:$B$6&lt;=E8544)/(SRP!$C$2:$C$6&gt;=E8544),SRP!$D$2:$D$6)*(G8544/100)*(E8544/1000)),IF(AND(C8544="Wine",D8544="Fortified Wines"),SUM(LOOKUP(2,1/(SRP!$B$20:$B$23&lt;=E8544)/(SRP!$C$20:$C$23&gt;=E8544),SRP!$D$20:$D$23)*(G8544/100)*(E8544/1000)),IF(C8544="Wine",SUM(LOOKUP(2,1/(SRP!$B$15:$B$19&lt;=E8544)/(SRP!$C$15:$C$19&gt;=E8544),SRP!$D$15:$D$19)*(G8544/100)*(E8544/1000)),IF(C8544="Ready to Drink",SUM(LOOKUP(2,1/(SRP!$B$10:$B$14&lt;=E8544)/(SRP!$C$10:$C$14&gt;=E8544),SRP!$D$10:$D$14)*(G8544/100)*(E8544/1000)),0))))),2)</f>
        <v>2.15</v>
      </c>
    </row>
    <row r="8545" spans="1:11" x14ac:dyDescent="0.35">
      <c r="A8545" s="2">
        <v>62429</v>
      </c>
      <c r="B8545" s="76" t="s">
        <v>7085</v>
      </c>
      <c r="C8545" s="76" t="s">
        <v>287</v>
      </c>
      <c r="D8545" s="76" t="s">
        <v>5240</v>
      </c>
      <c r="E8545" s="76">
        <v>473</v>
      </c>
      <c r="F8545" s="76">
        <v>24</v>
      </c>
      <c r="G8545" s="77">
        <v>6.5</v>
      </c>
      <c r="H8545" s="76" t="s">
        <v>3349</v>
      </c>
      <c r="I8545" s="77">
        <v>4.99</v>
      </c>
      <c r="J8545" s="2">
        <v>1</v>
      </c>
      <c r="K8545" s="119" cm="1">
        <f t="array" ref="K8545">ROUND(IF(C8545="Beer",SUM(LOOKUP(2,1/(SRP!$B$7:$B$9&lt;=E8545)/(SRP!$C$7:$C$9&gt;=E8545),SRP!$D$7:$D$9)*(G8545/100)*(E8545/1000)),IF(C8545="Spirits",SUM(LOOKUP(2,1/(SRP!$B$2:$B$6&lt;=E8545)/(SRP!$C$2:$C$6&gt;=E8545),SRP!$D$2:$D$6)*(G8545/100)*(E8545/1000)),IF(AND(C8545="Wine",D8545="Fortified Wines"),SUM(LOOKUP(2,1/(SRP!$B$20:$B$23&lt;=E8545)/(SRP!$C$20:$C$23&gt;=E8545),SRP!$D$20:$D$23)*(G8545/100)*(E8545/1000)),IF(C8545="Wine",SUM(LOOKUP(2,1/(SRP!$B$15:$B$19&lt;=E8545)/(SRP!$C$15:$C$19&gt;=E8545),SRP!$D$15:$D$19)*(G8545/100)*(E8545/1000)),IF(C8545="Ready to Drink",SUM(LOOKUP(2,1/(SRP!$B$10:$B$14&lt;=E8545)/(SRP!$C$10:$C$14&gt;=E8545),SRP!$D$10:$D$14)*(G8545/100)*(E8545/1000)),0))))),2)</f>
        <v>2.15</v>
      </c>
    </row>
    <row r="8546" spans="1:11" x14ac:dyDescent="0.35">
      <c r="A8546" s="2">
        <v>62453</v>
      </c>
      <c r="B8546" s="76" t="s">
        <v>7086</v>
      </c>
      <c r="C8546" s="76" t="s">
        <v>287</v>
      </c>
      <c r="D8546" s="76" t="s">
        <v>5240</v>
      </c>
      <c r="E8546" s="76">
        <v>3784</v>
      </c>
      <c r="F8546" s="76">
        <v>3</v>
      </c>
      <c r="G8546" s="77">
        <v>6.5</v>
      </c>
      <c r="H8546" s="76" t="s">
        <v>3380</v>
      </c>
      <c r="I8546" s="77">
        <v>27.5</v>
      </c>
      <c r="J8546" s="2">
        <v>8</v>
      </c>
      <c r="K8546" s="119" cm="1">
        <f t="array" ref="K8546">ROUND(IF(C8546="Beer",SUM(LOOKUP(2,1/(SRP!$B$7:$B$9&lt;=E8546)/(SRP!$C$7:$C$9&gt;=E8546),SRP!$D$7:$D$9)*(G8546/100)*(E8546/1000)),IF(C8546="Spirits",SUM(LOOKUP(2,1/(SRP!$B$2:$B$6&lt;=E8546)/(SRP!$C$2:$C$6&gt;=E8546),SRP!$D$2:$D$6)*(G8546/100)*(E8546/1000)),IF(AND(C8546="Wine",D8546="Fortified Wines"),SUM(LOOKUP(2,1/(SRP!$B$20:$B$23&lt;=E8546)/(SRP!$C$20:$C$23&gt;=E8546),SRP!$D$20:$D$23)*(G8546/100)*(E8546/1000)),IF(C8546="Wine",SUM(LOOKUP(2,1/(SRP!$B$15:$B$19&lt;=E8546)/(SRP!$C$15:$C$19&gt;=E8546),SRP!$D$15:$D$19)*(G8546/100)*(E8546/1000)),IF(C8546="Ready to Drink",SUM(LOOKUP(2,1/(SRP!$B$10:$B$14&lt;=E8546)/(SRP!$C$10:$C$14&gt;=E8546),SRP!$D$10:$D$14)*(G8546/100)*(E8546/1000)),0))))),2)</f>
        <v>17.170000000000002</v>
      </c>
    </row>
    <row r="8547" spans="1:11" x14ac:dyDescent="0.35">
      <c r="A8547" s="2">
        <v>62453</v>
      </c>
      <c r="B8547" s="76" t="s">
        <v>7086</v>
      </c>
      <c r="C8547" s="76" t="s">
        <v>287</v>
      </c>
      <c r="D8547" s="76" t="s">
        <v>5240</v>
      </c>
      <c r="E8547" s="76">
        <v>3784</v>
      </c>
      <c r="F8547" s="76">
        <v>3</v>
      </c>
      <c r="G8547" s="77">
        <v>6.5</v>
      </c>
      <c r="H8547" s="76" t="s">
        <v>3380</v>
      </c>
      <c r="I8547" s="77">
        <v>27.5</v>
      </c>
      <c r="J8547" s="2">
        <v>8</v>
      </c>
      <c r="K8547" s="119" cm="1">
        <f t="array" ref="K8547">ROUND(IF(C8547="Beer",SUM(LOOKUP(2,1/(SRP!$B$7:$B$9&lt;=E8547)/(SRP!$C$7:$C$9&gt;=E8547),SRP!$D$7:$D$9)*(G8547/100)*(E8547/1000)),IF(C8547="Spirits",SUM(LOOKUP(2,1/(SRP!$B$2:$B$6&lt;=E8547)/(SRP!$C$2:$C$6&gt;=E8547),SRP!$D$2:$D$6)*(G8547/100)*(E8547/1000)),IF(AND(C8547="Wine",D8547="Fortified Wines"),SUM(LOOKUP(2,1/(SRP!$B$20:$B$23&lt;=E8547)/(SRP!$C$20:$C$23&gt;=E8547),SRP!$D$20:$D$23)*(G8547/100)*(E8547/1000)),IF(C8547="Wine",SUM(LOOKUP(2,1/(SRP!$B$15:$B$19&lt;=E8547)/(SRP!$C$15:$C$19&gt;=E8547),SRP!$D$15:$D$19)*(G8547/100)*(E8547/1000)),IF(C8547="Ready to Drink",SUM(LOOKUP(2,1/(SRP!$B$10:$B$14&lt;=E8547)/(SRP!$C$10:$C$14&gt;=E8547),SRP!$D$10:$D$14)*(G8547/100)*(E8547/1000)),0))))),2)</f>
        <v>17.170000000000002</v>
      </c>
    </row>
    <row r="8548" spans="1:11" x14ac:dyDescent="0.35">
      <c r="A8548" s="2">
        <v>62459</v>
      </c>
      <c r="B8548" s="76" t="s">
        <v>7087</v>
      </c>
      <c r="C8548" s="76" t="s">
        <v>287</v>
      </c>
      <c r="D8548" s="76" t="s">
        <v>5230</v>
      </c>
      <c r="E8548" s="76">
        <v>473</v>
      </c>
      <c r="F8548" s="76">
        <v>24</v>
      </c>
      <c r="G8548" s="77">
        <v>5</v>
      </c>
      <c r="H8548" s="76" t="s">
        <v>4854</v>
      </c>
      <c r="I8548" s="77">
        <v>4.75</v>
      </c>
      <c r="J8548" s="2">
        <v>1</v>
      </c>
      <c r="K8548" s="119" cm="1">
        <f t="array" ref="K8548">ROUND(IF(C8548="Beer",SUM(LOOKUP(2,1/(SRP!$B$7:$B$9&lt;=E8548)/(SRP!$C$7:$C$9&gt;=E8548),SRP!$D$7:$D$9)*(G8548/100)*(E8548/1000)),IF(C8548="Spirits",SUM(LOOKUP(2,1/(SRP!$B$2:$B$6&lt;=E8548)/(SRP!$C$2:$C$6&gt;=E8548),SRP!$D$2:$D$6)*(G8548/100)*(E8548/1000)),IF(AND(C8548="Wine",D8548="Fortified Wines"),SUM(LOOKUP(2,1/(SRP!$B$20:$B$23&lt;=E8548)/(SRP!$C$20:$C$23&gt;=E8548),SRP!$D$20:$D$23)*(G8548/100)*(E8548/1000)),IF(C8548="Wine",SUM(LOOKUP(2,1/(SRP!$B$15:$B$19&lt;=E8548)/(SRP!$C$15:$C$19&gt;=E8548),SRP!$D$15:$D$19)*(G8548/100)*(E8548/1000)),IF(C8548="Ready to Drink",SUM(LOOKUP(2,1/(SRP!$B$10:$B$14&lt;=E8548)/(SRP!$C$10:$C$14&gt;=E8548),SRP!$D$10:$D$14)*(G8548/100)*(E8548/1000)),0))))),2)</f>
        <v>1.65</v>
      </c>
    </row>
    <row r="8549" spans="1:11" x14ac:dyDescent="0.35">
      <c r="A8549" s="2">
        <v>62459</v>
      </c>
      <c r="B8549" s="76" t="s">
        <v>7087</v>
      </c>
      <c r="C8549" s="76" t="s">
        <v>287</v>
      </c>
      <c r="D8549" s="76" t="s">
        <v>5230</v>
      </c>
      <c r="E8549" s="76">
        <v>473</v>
      </c>
      <c r="F8549" s="76">
        <v>24</v>
      </c>
      <c r="G8549" s="77">
        <v>5</v>
      </c>
      <c r="H8549" s="76" t="s">
        <v>4854</v>
      </c>
      <c r="I8549" s="77">
        <v>4.75</v>
      </c>
      <c r="J8549" s="2">
        <v>1</v>
      </c>
      <c r="K8549" s="119" cm="1">
        <f t="array" ref="K8549">ROUND(IF(C8549="Beer",SUM(LOOKUP(2,1/(SRP!$B$7:$B$9&lt;=E8549)/(SRP!$C$7:$C$9&gt;=E8549),SRP!$D$7:$D$9)*(G8549/100)*(E8549/1000)),IF(C8549="Spirits",SUM(LOOKUP(2,1/(SRP!$B$2:$B$6&lt;=E8549)/(SRP!$C$2:$C$6&gt;=E8549),SRP!$D$2:$D$6)*(G8549/100)*(E8549/1000)),IF(AND(C8549="Wine",D8549="Fortified Wines"),SUM(LOOKUP(2,1/(SRP!$B$20:$B$23&lt;=E8549)/(SRP!$C$20:$C$23&gt;=E8549),SRP!$D$20:$D$23)*(G8549/100)*(E8549/1000)),IF(C8549="Wine",SUM(LOOKUP(2,1/(SRP!$B$15:$B$19&lt;=E8549)/(SRP!$C$15:$C$19&gt;=E8549),SRP!$D$15:$D$19)*(G8549/100)*(E8549/1000)),IF(C8549="Ready to Drink",SUM(LOOKUP(2,1/(SRP!$B$10:$B$14&lt;=E8549)/(SRP!$C$10:$C$14&gt;=E8549),SRP!$D$10:$D$14)*(G8549/100)*(E8549/1000)),0))))),2)</f>
        <v>1.65</v>
      </c>
    </row>
    <row r="8550" spans="1:11" x14ac:dyDescent="0.35">
      <c r="A8550" s="2">
        <v>62462</v>
      </c>
      <c r="B8550" s="76" t="s">
        <v>7088</v>
      </c>
      <c r="C8550" s="76" t="s">
        <v>287</v>
      </c>
      <c r="D8550" s="76" t="s">
        <v>5266</v>
      </c>
      <c r="E8550" s="76">
        <v>473</v>
      </c>
      <c r="F8550" s="76">
        <v>24</v>
      </c>
      <c r="G8550" s="77">
        <v>5.2</v>
      </c>
      <c r="H8550" s="76" t="s">
        <v>3387</v>
      </c>
      <c r="I8550" s="77">
        <v>3.99</v>
      </c>
      <c r="J8550" s="2">
        <v>1</v>
      </c>
      <c r="K8550" s="119" cm="1">
        <f t="array" ref="K8550">ROUND(IF(C8550="Beer",SUM(LOOKUP(2,1/(SRP!$B$7:$B$9&lt;=E8550)/(SRP!$C$7:$C$9&gt;=E8550),SRP!$D$7:$D$9)*(G8550/100)*(E8550/1000)),IF(C8550="Spirits",SUM(LOOKUP(2,1/(SRP!$B$2:$B$6&lt;=E8550)/(SRP!$C$2:$C$6&gt;=E8550),SRP!$D$2:$D$6)*(G8550/100)*(E8550/1000)),IF(AND(C8550="Wine",D8550="Fortified Wines"),SUM(LOOKUP(2,1/(SRP!$B$20:$B$23&lt;=E8550)/(SRP!$C$20:$C$23&gt;=E8550),SRP!$D$20:$D$23)*(G8550/100)*(E8550/1000)),IF(C8550="Wine",SUM(LOOKUP(2,1/(SRP!$B$15:$B$19&lt;=E8550)/(SRP!$C$15:$C$19&gt;=E8550),SRP!$D$15:$D$19)*(G8550/100)*(E8550/1000)),IF(C8550="Ready to Drink",SUM(LOOKUP(2,1/(SRP!$B$10:$B$14&lt;=E8550)/(SRP!$C$10:$C$14&gt;=E8550),SRP!$D$10:$D$14)*(G8550/100)*(E8550/1000)),0))))),2)</f>
        <v>1.72</v>
      </c>
    </row>
    <row r="8551" spans="1:11" x14ac:dyDescent="0.35">
      <c r="A8551" s="2">
        <v>62462</v>
      </c>
      <c r="B8551" s="76" t="s">
        <v>7088</v>
      </c>
      <c r="C8551" s="76" t="s">
        <v>287</v>
      </c>
      <c r="D8551" s="76" t="s">
        <v>5266</v>
      </c>
      <c r="E8551" s="76">
        <v>473</v>
      </c>
      <c r="F8551" s="76">
        <v>24</v>
      </c>
      <c r="G8551" s="77">
        <v>5.2</v>
      </c>
      <c r="H8551" s="76" t="s">
        <v>3387</v>
      </c>
      <c r="I8551" s="77">
        <v>3.99</v>
      </c>
      <c r="J8551" s="2">
        <v>1</v>
      </c>
      <c r="K8551" s="119" cm="1">
        <f t="array" ref="K8551">ROUND(IF(C8551="Beer",SUM(LOOKUP(2,1/(SRP!$B$7:$B$9&lt;=E8551)/(SRP!$C$7:$C$9&gt;=E8551),SRP!$D$7:$D$9)*(G8551/100)*(E8551/1000)),IF(C8551="Spirits",SUM(LOOKUP(2,1/(SRP!$B$2:$B$6&lt;=E8551)/(SRP!$C$2:$C$6&gt;=E8551),SRP!$D$2:$D$6)*(G8551/100)*(E8551/1000)),IF(AND(C8551="Wine",D8551="Fortified Wines"),SUM(LOOKUP(2,1/(SRP!$B$20:$B$23&lt;=E8551)/(SRP!$C$20:$C$23&gt;=E8551),SRP!$D$20:$D$23)*(G8551/100)*(E8551/1000)),IF(C8551="Wine",SUM(LOOKUP(2,1/(SRP!$B$15:$B$19&lt;=E8551)/(SRP!$C$15:$C$19&gt;=E8551),SRP!$D$15:$D$19)*(G8551/100)*(E8551/1000)),IF(C8551="Ready to Drink",SUM(LOOKUP(2,1/(SRP!$B$10:$B$14&lt;=E8551)/(SRP!$C$10:$C$14&gt;=E8551),SRP!$D$10:$D$14)*(G8551/100)*(E8551/1000)),0))))),2)</f>
        <v>1.72</v>
      </c>
    </row>
    <row r="8552" spans="1:11" x14ac:dyDescent="0.35">
      <c r="A8552" s="2">
        <v>62470</v>
      </c>
      <c r="B8552" s="76" t="s">
        <v>2787</v>
      </c>
      <c r="C8552" s="76" t="s">
        <v>287</v>
      </c>
      <c r="D8552" s="76" t="s">
        <v>5240</v>
      </c>
      <c r="E8552" s="76">
        <v>4260</v>
      </c>
      <c r="F8552" s="76">
        <v>2</v>
      </c>
      <c r="G8552" s="77">
        <v>6</v>
      </c>
      <c r="H8552" s="76" t="s">
        <v>3375</v>
      </c>
      <c r="I8552" s="77">
        <v>31.49</v>
      </c>
      <c r="J8552" s="2">
        <v>12</v>
      </c>
      <c r="K8552" s="119" cm="1">
        <f t="array" ref="K8552">ROUND(IF(C8552="Beer",SUM(LOOKUP(2,1/(SRP!$B$7:$B$9&lt;=E8552)/(SRP!$C$7:$C$9&gt;=E8552),SRP!$D$7:$D$9)*(G8552/100)*(E8552/1000)),IF(C8552="Spirits",SUM(LOOKUP(2,1/(SRP!$B$2:$B$6&lt;=E8552)/(SRP!$C$2:$C$6&gt;=E8552),SRP!$D$2:$D$6)*(G8552/100)*(E8552/1000)),IF(AND(C8552="Wine",D8552="Fortified Wines"),SUM(LOOKUP(2,1/(SRP!$B$20:$B$23&lt;=E8552)/(SRP!$C$20:$C$23&gt;=E8552),SRP!$D$20:$D$23)*(G8552/100)*(E8552/1000)),IF(C8552="Wine",SUM(LOOKUP(2,1/(SRP!$B$15:$B$19&lt;=E8552)/(SRP!$C$15:$C$19&gt;=E8552),SRP!$D$15:$D$19)*(G8552/100)*(E8552/1000)),IF(C8552="Ready to Drink",SUM(LOOKUP(2,1/(SRP!$B$10:$B$14&lt;=E8552)/(SRP!$C$10:$C$14&gt;=E8552),SRP!$D$10:$D$14)*(G8552/100)*(E8552/1000)),0))))),2)</f>
        <v>17.84</v>
      </c>
    </row>
    <row r="8553" spans="1:11" x14ac:dyDescent="0.35">
      <c r="A8553" s="2">
        <v>62473</v>
      </c>
      <c r="B8553" s="76" t="s">
        <v>4987</v>
      </c>
      <c r="C8553" s="76" t="s">
        <v>287</v>
      </c>
      <c r="D8553" s="76" t="s">
        <v>5240</v>
      </c>
      <c r="E8553" s="76">
        <v>568</v>
      </c>
      <c r="F8553" s="76">
        <v>24</v>
      </c>
      <c r="G8553" s="77">
        <v>6</v>
      </c>
      <c r="H8553" s="76" t="s">
        <v>3375</v>
      </c>
      <c r="I8553" s="77">
        <v>4.6900000000000004</v>
      </c>
      <c r="J8553" s="2">
        <v>1</v>
      </c>
      <c r="K8553" s="119" cm="1">
        <f t="array" ref="K8553">ROUND(IF(C8553="Beer",SUM(LOOKUP(2,1/(SRP!$B$7:$B$9&lt;=E8553)/(SRP!$C$7:$C$9&gt;=E8553),SRP!$D$7:$D$9)*(G8553/100)*(E8553/1000)),IF(C8553="Spirits",SUM(LOOKUP(2,1/(SRP!$B$2:$B$6&lt;=E8553)/(SRP!$C$2:$C$6&gt;=E8553),SRP!$D$2:$D$6)*(G8553/100)*(E8553/1000)),IF(AND(C8553="Wine",D8553="Fortified Wines"),SUM(LOOKUP(2,1/(SRP!$B$20:$B$23&lt;=E8553)/(SRP!$C$20:$C$23&gt;=E8553),SRP!$D$20:$D$23)*(G8553/100)*(E8553/1000)),IF(C8553="Wine",SUM(LOOKUP(2,1/(SRP!$B$15:$B$19&lt;=E8553)/(SRP!$C$15:$C$19&gt;=E8553),SRP!$D$15:$D$19)*(G8553/100)*(E8553/1000)),IF(C8553="Ready to Drink",SUM(LOOKUP(2,1/(SRP!$B$10:$B$14&lt;=E8553)/(SRP!$C$10:$C$14&gt;=E8553),SRP!$D$10:$D$14)*(G8553/100)*(E8553/1000)),0))))),2)</f>
        <v>2.38</v>
      </c>
    </row>
    <row r="8554" spans="1:11" x14ac:dyDescent="0.35">
      <c r="A8554" s="2">
        <v>62488</v>
      </c>
      <c r="B8554" s="76" t="s">
        <v>7275</v>
      </c>
      <c r="C8554" s="76" t="s">
        <v>285</v>
      </c>
      <c r="D8554" s="76" t="s">
        <v>6931</v>
      </c>
      <c r="E8554" s="76">
        <v>750</v>
      </c>
      <c r="F8554" s="76">
        <v>12</v>
      </c>
      <c r="G8554" s="77">
        <v>40</v>
      </c>
      <c r="H8554" s="76" t="s">
        <v>7264</v>
      </c>
      <c r="I8554" s="77">
        <v>54.99</v>
      </c>
      <c r="J8554" s="2">
        <v>1</v>
      </c>
      <c r="K8554" s="119" cm="1">
        <f t="array" ref="K8554">ROUND(IF(C8554="Beer",SUM(LOOKUP(2,1/(SRP!$B$7:$B$9&lt;=E8554)/(SRP!$C$7:$C$9&gt;=E8554),SRP!$D$7:$D$9)*(G8554/100)*(E8554/1000)),IF(C8554="Spirits",SUM(LOOKUP(2,1/(SRP!$B$2:$B$6&lt;=E8554)/(SRP!$C$2:$C$6&gt;=E8554),SRP!$D$2:$D$6)*(G8554/100)*(E8554/1000)),IF(AND(C8554="Wine",D8554="Fortified Wines"),SUM(LOOKUP(2,1/(SRP!$B$20:$B$23&lt;=E8554)/(SRP!$C$20:$C$23&gt;=E8554),SRP!$D$20:$D$23)*(G8554/100)*(E8554/1000)),IF(C8554="Wine",SUM(LOOKUP(2,1/(SRP!$B$15:$B$19&lt;=E8554)/(SRP!$C$15:$C$19&gt;=E8554),SRP!$D$15:$D$19)*(G8554/100)*(E8554/1000)),IF(C8554="Ready to Drink",SUM(LOOKUP(2,1/(SRP!$B$10:$B$14&lt;=E8554)/(SRP!$C$10:$C$14&gt;=E8554),SRP!$D$10:$D$14)*(G8554/100)*(E8554/1000)),0))))),2)</f>
        <v>20.94</v>
      </c>
    </row>
    <row r="8555" spans="1:11" x14ac:dyDescent="0.35">
      <c r="A8555" s="2">
        <v>62505</v>
      </c>
      <c r="B8555" s="76" t="s">
        <v>7089</v>
      </c>
      <c r="C8555" s="76" t="s">
        <v>287</v>
      </c>
      <c r="D8555" s="76" t="s">
        <v>5240</v>
      </c>
      <c r="E8555" s="76">
        <v>473</v>
      </c>
      <c r="F8555" s="76">
        <v>24</v>
      </c>
      <c r="G8555" s="77">
        <v>6</v>
      </c>
      <c r="H8555" s="76" t="s">
        <v>3370</v>
      </c>
      <c r="I8555" s="77">
        <v>4.75</v>
      </c>
      <c r="J8555" s="2">
        <v>1</v>
      </c>
      <c r="K8555" s="119" cm="1">
        <f t="array" ref="K8555">ROUND(IF(C8555="Beer",SUM(LOOKUP(2,1/(SRP!$B$7:$B$9&lt;=E8555)/(SRP!$C$7:$C$9&gt;=E8555),SRP!$D$7:$D$9)*(G8555/100)*(E8555/1000)),IF(C8555="Spirits",SUM(LOOKUP(2,1/(SRP!$B$2:$B$6&lt;=E8555)/(SRP!$C$2:$C$6&gt;=E8555),SRP!$D$2:$D$6)*(G8555/100)*(E8555/1000)),IF(AND(C8555="Wine",D8555="Fortified Wines"),SUM(LOOKUP(2,1/(SRP!$B$20:$B$23&lt;=E8555)/(SRP!$C$20:$C$23&gt;=E8555),SRP!$D$20:$D$23)*(G8555/100)*(E8555/1000)),IF(C8555="Wine",SUM(LOOKUP(2,1/(SRP!$B$15:$B$19&lt;=E8555)/(SRP!$C$15:$C$19&gt;=E8555),SRP!$D$15:$D$19)*(G8555/100)*(E8555/1000)),IF(C8555="Ready to Drink",SUM(LOOKUP(2,1/(SRP!$B$10:$B$14&lt;=E8555)/(SRP!$C$10:$C$14&gt;=E8555),SRP!$D$10:$D$14)*(G8555/100)*(E8555/1000)),0))))),2)</f>
        <v>1.98</v>
      </c>
    </row>
    <row r="8556" spans="1:11" x14ac:dyDescent="0.35">
      <c r="A8556" s="2">
        <v>62505</v>
      </c>
      <c r="B8556" s="76" t="s">
        <v>7089</v>
      </c>
      <c r="C8556" s="76" t="s">
        <v>287</v>
      </c>
      <c r="D8556" s="76" t="s">
        <v>5240</v>
      </c>
      <c r="E8556" s="76">
        <v>473</v>
      </c>
      <c r="F8556" s="76">
        <v>24</v>
      </c>
      <c r="G8556" s="77">
        <v>6</v>
      </c>
      <c r="H8556" s="76" t="s">
        <v>3370</v>
      </c>
      <c r="I8556" s="77">
        <v>4.75</v>
      </c>
      <c r="J8556" s="2">
        <v>1</v>
      </c>
      <c r="K8556" s="119" cm="1">
        <f t="array" ref="K8556">ROUND(IF(C8556="Beer",SUM(LOOKUP(2,1/(SRP!$B$7:$B$9&lt;=E8556)/(SRP!$C$7:$C$9&gt;=E8556),SRP!$D$7:$D$9)*(G8556/100)*(E8556/1000)),IF(C8556="Spirits",SUM(LOOKUP(2,1/(SRP!$B$2:$B$6&lt;=E8556)/(SRP!$C$2:$C$6&gt;=E8556),SRP!$D$2:$D$6)*(G8556/100)*(E8556/1000)),IF(AND(C8556="Wine",D8556="Fortified Wines"),SUM(LOOKUP(2,1/(SRP!$B$20:$B$23&lt;=E8556)/(SRP!$C$20:$C$23&gt;=E8556),SRP!$D$20:$D$23)*(G8556/100)*(E8556/1000)),IF(C8556="Wine",SUM(LOOKUP(2,1/(SRP!$B$15:$B$19&lt;=E8556)/(SRP!$C$15:$C$19&gt;=E8556),SRP!$D$15:$D$19)*(G8556/100)*(E8556/1000)),IF(C8556="Ready to Drink",SUM(LOOKUP(2,1/(SRP!$B$10:$B$14&lt;=E8556)/(SRP!$C$10:$C$14&gt;=E8556),SRP!$D$10:$D$14)*(G8556/100)*(E8556/1000)),0))))),2)</f>
        <v>1.98</v>
      </c>
    </row>
    <row r="8557" spans="1:11" x14ac:dyDescent="0.35">
      <c r="A8557" s="2">
        <v>62509</v>
      </c>
      <c r="B8557" s="76" t="s">
        <v>7090</v>
      </c>
      <c r="C8557" s="76" t="s">
        <v>287</v>
      </c>
      <c r="D8557" s="76" t="s">
        <v>5266</v>
      </c>
      <c r="E8557" s="76">
        <v>473</v>
      </c>
      <c r="F8557" s="76">
        <v>24</v>
      </c>
      <c r="G8557" s="77">
        <v>5</v>
      </c>
      <c r="H8557" s="76" t="s">
        <v>3370</v>
      </c>
      <c r="I8557" s="77">
        <v>4.6900000000000004</v>
      </c>
      <c r="J8557" s="2">
        <v>1</v>
      </c>
      <c r="K8557" s="119" cm="1">
        <f t="array" ref="K8557">ROUND(IF(C8557="Beer",SUM(LOOKUP(2,1/(SRP!$B$7:$B$9&lt;=E8557)/(SRP!$C$7:$C$9&gt;=E8557),SRP!$D$7:$D$9)*(G8557/100)*(E8557/1000)),IF(C8557="Spirits",SUM(LOOKUP(2,1/(SRP!$B$2:$B$6&lt;=E8557)/(SRP!$C$2:$C$6&gt;=E8557),SRP!$D$2:$D$6)*(G8557/100)*(E8557/1000)),IF(AND(C8557="Wine",D8557="Fortified Wines"),SUM(LOOKUP(2,1/(SRP!$B$20:$B$23&lt;=E8557)/(SRP!$C$20:$C$23&gt;=E8557),SRP!$D$20:$D$23)*(G8557/100)*(E8557/1000)),IF(C8557="Wine",SUM(LOOKUP(2,1/(SRP!$B$15:$B$19&lt;=E8557)/(SRP!$C$15:$C$19&gt;=E8557),SRP!$D$15:$D$19)*(G8557/100)*(E8557/1000)),IF(C8557="Ready to Drink",SUM(LOOKUP(2,1/(SRP!$B$10:$B$14&lt;=E8557)/(SRP!$C$10:$C$14&gt;=E8557),SRP!$D$10:$D$14)*(G8557/100)*(E8557/1000)),0))))),2)</f>
        <v>1.65</v>
      </c>
    </row>
    <row r="8558" spans="1:11" x14ac:dyDescent="0.35">
      <c r="A8558" s="2">
        <v>62509</v>
      </c>
      <c r="B8558" s="76" t="s">
        <v>7090</v>
      </c>
      <c r="C8558" s="76" t="s">
        <v>287</v>
      </c>
      <c r="D8558" s="76" t="s">
        <v>5266</v>
      </c>
      <c r="E8558" s="76">
        <v>473</v>
      </c>
      <c r="F8558" s="76">
        <v>24</v>
      </c>
      <c r="G8558" s="77">
        <v>5</v>
      </c>
      <c r="H8558" s="76" t="s">
        <v>3370</v>
      </c>
      <c r="I8558" s="77">
        <v>4.6900000000000004</v>
      </c>
      <c r="J8558" s="2">
        <v>1</v>
      </c>
      <c r="K8558" s="119" cm="1">
        <f t="array" ref="K8558">ROUND(IF(C8558="Beer",SUM(LOOKUP(2,1/(SRP!$B$7:$B$9&lt;=E8558)/(SRP!$C$7:$C$9&gt;=E8558),SRP!$D$7:$D$9)*(G8558/100)*(E8558/1000)),IF(C8558="Spirits",SUM(LOOKUP(2,1/(SRP!$B$2:$B$6&lt;=E8558)/(SRP!$C$2:$C$6&gt;=E8558),SRP!$D$2:$D$6)*(G8558/100)*(E8558/1000)),IF(AND(C8558="Wine",D8558="Fortified Wines"),SUM(LOOKUP(2,1/(SRP!$B$20:$B$23&lt;=E8558)/(SRP!$C$20:$C$23&gt;=E8558),SRP!$D$20:$D$23)*(G8558/100)*(E8558/1000)),IF(C8558="Wine",SUM(LOOKUP(2,1/(SRP!$B$15:$B$19&lt;=E8558)/(SRP!$C$15:$C$19&gt;=E8558),SRP!$D$15:$D$19)*(G8558/100)*(E8558/1000)),IF(C8558="Ready to Drink",SUM(LOOKUP(2,1/(SRP!$B$10:$B$14&lt;=E8558)/(SRP!$C$10:$C$14&gt;=E8558),SRP!$D$10:$D$14)*(G8558/100)*(E8558/1000)),0))))),2)</f>
        <v>1.65</v>
      </c>
    </row>
    <row r="8559" spans="1:11" x14ac:dyDescent="0.35">
      <c r="A8559" s="2">
        <v>62517</v>
      </c>
      <c r="B8559" s="76" t="s">
        <v>7091</v>
      </c>
      <c r="C8559" s="76" t="s">
        <v>5938</v>
      </c>
      <c r="D8559" s="76" t="s">
        <v>5283</v>
      </c>
      <c r="E8559" s="76">
        <v>1420</v>
      </c>
      <c r="F8559" s="76">
        <v>6</v>
      </c>
      <c r="G8559" s="77">
        <v>7</v>
      </c>
      <c r="H8559" s="76" t="s">
        <v>5998</v>
      </c>
      <c r="I8559" s="77">
        <v>14.99</v>
      </c>
      <c r="J8559" s="2">
        <v>4</v>
      </c>
      <c r="K8559" s="119" cm="1">
        <f t="array" ref="K8559">ROUND(IF(C8559="Beer",SUM(LOOKUP(2,1/(SRP!$B$7:$B$9&lt;=E8559)/(SRP!$C$7:$C$9&gt;=E8559),SRP!$D$7:$D$9)*(G8559/100)*(E8559/1000)),IF(C8559="Spirits",SUM(LOOKUP(2,1/(SRP!$B$2:$B$6&lt;=E8559)/(SRP!$C$2:$C$6&gt;=E8559),SRP!$D$2:$D$6)*(G8559/100)*(E8559/1000)),IF(AND(C8559="Wine",D8559="Fortified Wines"),SUM(LOOKUP(2,1/(SRP!$B$20:$B$23&lt;=E8559)/(SRP!$C$20:$C$23&gt;=E8559),SRP!$D$20:$D$23)*(G8559/100)*(E8559/1000)),IF(C8559="Wine",SUM(LOOKUP(2,1/(SRP!$B$15:$B$19&lt;=E8559)/(SRP!$C$15:$C$19&gt;=E8559),SRP!$D$15:$D$19)*(G8559/100)*(E8559/1000)),IF(C8559="Ready to Drink",SUM(LOOKUP(2,1/(SRP!$B$10:$B$14&lt;=E8559)/(SRP!$C$10:$C$14&gt;=E8559),SRP!$D$10:$D$14)*(G8559/100)*(E8559/1000)),0))))),2)</f>
        <v>6.94</v>
      </c>
    </row>
    <row r="8560" spans="1:11" x14ac:dyDescent="0.35">
      <c r="A8560" s="2">
        <v>62517</v>
      </c>
      <c r="B8560" s="76" t="s">
        <v>7091</v>
      </c>
      <c r="C8560" s="76" t="s">
        <v>5938</v>
      </c>
      <c r="D8560" s="76" t="s">
        <v>5283</v>
      </c>
      <c r="E8560" s="76">
        <v>1420</v>
      </c>
      <c r="F8560" s="76">
        <v>6</v>
      </c>
      <c r="G8560" s="77">
        <v>7</v>
      </c>
      <c r="H8560" s="76" t="s">
        <v>5998</v>
      </c>
      <c r="I8560" s="77">
        <v>14.99</v>
      </c>
      <c r="J8560" s="2">
        <v>4</v>
      </c>
      <c r="K8560" s="119" cm="1">
        <f t="array" ref="K8560">ROUND(IF(C8560="Beer",SUM(LOOKUP(2,1/(SRP!$B$7:$B$9&lt;=E8560)/(SRP!$C$7:$C$9&gt;=E8560),SRP!$D$7:$D$9)*(G8560/100)*(E8560/1000)),IF(C8560="Spirits",SUM(LOOKUP(2,1/(SRP!$B$2:$B$6&lt;=E8560)/(SRP!$C$2:$C$6&gt;=E8560),SRP!$D$2:$D$6)*(G8560/100)*(E8560/1000)),IF(AND(C8560="Wine",D8560="Fortified Wines"),SUM(LOOKUP(2,1/(SRP!$B$20:$B$23&lt;=E8560)/(SRP!$C$20:$C$23&gt;=E8560),SRP!$D$20:$D$23)*(G8560/100)*(E8560/1000)),IF(C8560="Wine",SUM(LOOKUP(2,1/(SRP!$B$15:$B$19&lt;=E8560)/(SRP!$C$15:$C$19&gt;=E8560),SRP!$D$15:$D$19)*(G8560/100)*(E8560/1000)),IF(C8560="Ready to Drink",SUM(LOOKUP(2,1/(SRP!$B$10:$B$14&lt;=E8560)/(SRP!$C$10:$C$14&gt;=E8560),SRP!$D$10:$D$14)*(G8560/100)*(E8560/1000)),0))))),2)</f>
        <v>6.94</v>
      </c>
    </row>
    <row r="8561" spans="1:11" x14ac:dyDescent="0.35">
      <c r="A8561" s="2">
        <v>62518</v>
      </c>
      <c r="B8561" s="76" t="s">
        <v>7092</v>
      </c>
      <c r="C8561" s="76" t="s">
        <v>5938</v>
      </c>
      <c r="D8561" s="76" t="s">
        <v>5283</v>
      </c>
      <c r="E8561" s="76">
        <v>1420</v>
      </c>
      <c r="F8561" s="76">
        <v>6</v>
      </c>
      <c r="G8561" s="77">
        <v>7</v>
      </c>
      <c r="H8561" s="76" t="s">
        <v>5998</v>
      </c>
      <c r="I8561" s="77">
        <v>14.99</v>
      </c>
      <c r="J8561" s="2">
        <v>4</v>
      </c>
      <c r="K8561" s="119" cm="1">
        <f t="array" ref="K8561">ROUND(IF(C8561="Beer",SUM(LOOKUP(2,1/(SRP!$B$7:$B$9&lt;=E8561)/(SRP!$C$7:$C$9&gt;=E8561),SRP!$D$7:$D$9)*(G8561/100)*(E8561/1000)),IF(C8561="Spirits",SUM(LOOKUP(2,1/(SRP!$B$2:$B$6&lt;=E8561)/(SRP!$C$2:$C$6&gt;=E8561),SRP!$D$2:$D$6)*(G8561/100)*(E8561/1000)),IF(AND(C8561="Wine",D8561="Fortified Wines"),SUM(LOOKUP(2,1/(SRP!$B$20:$B$23&lt;=E8561)/(SRP!$C$20:$C$23&gt;=E8561),SRP!$D$20:$D$23)*(G8561/100)*(E8561/1000)),IF(C8561="Wine",SUM(LOOKUP(2,1/(SRP!$B$15:$B$19&lt;=E8561)/(SRP!$C$15:$C$19&gt;=E8561),SRP!$D$15:$D$19)*(G8561/100)*(E8561/1000)),IF(C8561="Ready to Drink",SUM(LOOKUP(2,1/(SRP!$B$10:$B$14&lt;=E8561)/(SRP!$C$10:$C$14&gt;=E8561),SRP!$D$10:$D$14)*(G8561/100)*(E8561/1000)),0))))),2)</f>
        <v>6.94</v>
      </c>
    </row>
    <row r="8562" spans="1:11" x14ac:dyDescent="0.35">
      <c r="A8562" s="2">
        <v>62518</v>
      </c>
      <c r="B8562" s="76" t="s">
        <v>7092</v>
      </c>
      <c r="C8562" s="76" t="s">
        <v>5938</v>
      </c>
      <c r="D8562" s="76" t="s">
        <v>5283</v>
      </c>
      <c r="E8562" s="76">
        <v>1420</v>
      </c>
      <c r="F8562" s="76">
        <v>6</v>
      </c>
      <c r="G8562" s="77">
        <v>7</v>
      </c>
      <c r="H8562" s="76" t="s">
        <v>5998</v>
      </c>
      <c r="I8562" s="77">
        <v>14.99</v>
      </c>
      <c r="J8562" s="2">
        <v>4</v>
      </c>
      <c r="K8562" s="119" cm="1">
        <f t="array" ref="K8562">ROUND(IF(C8562="Beer",SUM(LOOKUP(2,1/(SRP!$B$7:$B$9&lt;=E8562)/(SRP!$C$7:$C$9&gt;=E8562),SRP!$D$7:$D$9)*(G8562/100)*(E8562/1000)),IF(C8562="Spirits",SUM(LOOKUP(2,1/(SRP!$B$2:$B$6&lt;=E8562)/(SRP!$C$2:$C$6&gt;=E8562),SRP!$D$2:$D$6)*(G8562/100)*(E8562/1000)),IF(AND(C8562="Wine",D8562="Fortified Wines"),SUM(LOOKUP(2,1/(SRP!$B$20:$B$23&lt;=E8562)/(SRP!$C$20:$C$23&gt;=E8562),SRP!$D$20:$D$23)*(G8562/100)*(E8562/1000)),IF(C8562="Wine",SUM(LOOKUP(2,1/(SRP!$B$15:$B$19&lt;=E8562)/(SRP!$C$15:$C$19&gt;=E8562),SRP!$D$15:$D$19)*(G8562/100)*(E8562/1000)),IF(C8562="Ready to Drink",SUM(LOOKUP(2,1/(SRP!$B$10:$B$14&lt;=E8562)/(SRP!$C$10:$C$14&gt;=E8562),SRP!$D$10:$D$14)*(G8562/100)*(E8562/1000)),0))))),2)</f>
        <v>6.94</v>
      </c>
    </row>
    <row r="8563" spans="1:11" x14ac:dyDescent="0.35">
      <c r="A8563" s="2">
        <v>62519</v>
      </c>
      <c r="B8563" s="76" t="s">
        <v>7093</v>
      </c>
      <c r="C8563" s="76" t="s">
        <v>5938</v>
      </c>
      <c r="D8563" s="76" t="s">
        <v>5283</v>
      </c>
      <c r="E8563" s="76">
        <v>1420</v>
      </c>
      <c r="F8563" s="76">
        <v>6</v>
      </c>
      <c r="G8563" s="77">
        <v>7</v>
      </c>
      <c r="H8563" s="76" t="s">
        <v>5998</v>
      </c>
      <c r="I8563" s="77">
        <v>14.99</v>
      </c>
      <c r="J8563" s="2">
        <v>4</v>
      </c>
      <c r="K8563" s="119" cm="1">
        <f t="array" ref="K8563">ROUND(IF(C8563="Beer",SUM(LOOKUP(2,1/(SRP!$B$7:$B$9&lt;=E8563)/(SRP!$C$7:$C$9&gt;=E8563),SRP!$D$7:$D$9)*(G8563/100)*(E8563/1000)),IF(C8563="Spirits",SUM(LOOKUP(2,1/(SRP!$B$2:$B$6&lt;=E8563)/(SRP!$C$2:$C$6&gt;=E8563),SRP!$D$2:$D$6)*(G8563/100)*(E8563/1000)),IF(AND(C8563="Wine",D8563="Fortified Wines"),SUM(LOOKUP(2,1/(SRP!$B$20:$B$23&lt;=E8563)/(SRP!$C$20:$C$23&gt;=E8563),SRP!$D$20:$D$23)*(G8563/100)*(E8563/1000)),IF(C8563="Wine",SUM(LOOKUP(2,1/(SRP!$B$15:$B$19&lt;=E8563)/(SRP!$C$15:$C$19&gt;=E8563),SRP!$D$15:$D$19)*(G8563/100)*(E8563/1000)),IF(C8563="Ready to Drink",SUM(LOOKUP(2,1/(SRP!$B$10:$B$14&lt;=E8563)/(SRP!$C$10:$C$14&gt;=E8563),SRP!$D$10:$D$14)*(G8563/100)*(E8563/1000)),0))))),2)</f>
        <v>6.94</v>
      </c>
    </row>
    <row r="8564" spans="1:11" x14ac:dyDescent="0.35">
      <c r="A8564" s="2">
        <v>62519</v>
      </c>
      <c r="B8564" s="76" t="s">
        <v>7093</v>
      </c>
      <c r="C8564" s="76" t="s">
        <v>5938</v>
      </c>
      <c r="D8564" s="76" t="s">
        <v>5283</v>
      </c>
      <c r="E8564" s="76">
        <v>1420</v>
      </c>
      <c r="F8564" s="76">
        <v>6</v>
      </c>
      <c r="G8564" s="77">
        <v>7</v>
      </c>
      <c r="H8564" s="76" t="s">
        <v>5998</v>
      </c>
      <c r="I8564" s="77">
        <v>14.99</v>
      </c>
      <c r="J8564" s="2">
        <v>4</v>
      </c>
      <c r="K8564" s="119" cm="1">
        <f t="array" ref="K8564">ROUND(IF(C8564="Beer",SUM(LOOKUP(2,1/(SRP!$B$7:$B$9&lt;=E8564)/(SRP!$C$7:$C$9&gt;=E8564),SRP!$D$7:$D$9)*(G8564/100)*(E8564/1000)),IF(C8564="Spirits",SUM(LOOKUP(2,1/(SRP!$B$2:$B$6&lt;=E8564)/(SRP!$C$2:$C$6&gt;=E8564),SRP!$D$2:$D$6)*(G8564/100)*(E8564/1000)),IF(AND(C8564="Wine",D8564="Fortified Wines"),SUM(LOOKUP(2,1/(SRP!$B$20:$B$23&lt;=E8564)/(SRP!$C$20:$C$23&gt;=E8564),SRP!$D$20:$D$23)*(G8564/100)*(E8564/1000)),IF(C8564="Wine",SUM(LOOKUP(2,1/(SRP!$B$15:$B$19&lt;=E8564)/(SRP!$C$15:$C$19&gt;=E8564),SRP!$D$15:$D$19)*(G8564/100)*(E8564/1000)),IF(C8564="Ready to Drink",SUM(LOOKUP(2,1/(SRP!$B$10:$B$14&lt;=E8564)/(SRP!$C$10:$C$14&gt;=E8564),SRP!$D$10:$D$14)*(G8564/100)*(E8564/1000)),0))))),2)</f>
        <v>6.94</v>
      </c>
    </row>
    <row r="8565" spans="1:11" x14ac:dyDescent="0.35">
      <c r="A8565" s="2">
        <v>62520</v>
      </c>
      <c r="B8565" s="76" t="s">
        <v>7094</v>
      </c>
      <c r="C8565" s="76" t="s">
        <v>286</v>
      </c>
      <c r="D8565" s="76" t="s">
        <v>5261</v>
      </c>
      <c r="E8565" s="76">
        <v>750</v>
      </c>
      <c r="F8565" s="76">
        <v>6</v>
      </c>
      <c r="G8565" s="77">
        <v>13.5</v>
      </c>
      <c r="H8565" s="76" t="s">
        <v>3303</v>
      </c>
      <c r="I8565" s="77">
        <v>28.99</v>
      </c>
      <c r="J8565" s="2">
        <v>1</v>
      </c>
      <c r="K8565" s="119" cm="1">
        <f t="array" ref="K8565">ROUND(IF(C8565="Beer",SUM(LOOKUP(2,1/(SRP!$B$7:$B$9&lt;=E8565)/(SRP!$C$7:$C$9&gt;=E8565),SRP!$D$7:$D$9)*(G8565/100)*(E8565/1000)),IF(C8565="Spirits",SUM(LOOKUP(2,1/(SRP!$B$2:$B$6&lt;=E8565)/(SRP!$C$2:$C$6&gt;=E8565),SRP!$D$2:$D$6)*(G8565/100)*(E8565/1000)),IF(AND(C8565="Wine",D8565="Fortified Wines"),SUM(LOOKUP(2,1/(SRP!$B$20:$B$23&lt;=E8565)/(SRP!$C$20:$C$23&gt;=E8565),SRP!$D$20:$D$23)*(G8565/100)*(E8565/1000)),IF(C8565="Wine",SUM(LOOKUP(2,1/(SRP!$B$15:$B$19&lt;=E8565)/(SRP!$C$15:$C$19&gt;=E8565),SRP!$D$15:$D$19)*(G8565/100)*(E8565/1000)),IF(C8565="Ready to Drink",SUM(LOOKUP(2,1/(SRP!$B$10:$B$14&lt;=E8565)/(SRP!$C$10:$C$14&gt;=E8565),SRP!$D$10:$D$14)*(G8565/100)*(E8565/1000)),0))))),2)</f>
        <v>7.07</v>
      </c>
    </row>
    <row r="8566" spans="1:11" x14ac:dyDescent="0.35">
      <c r="A8566" s="2">
        <v>62521</v>
      </c>
      <c r="B8566" s="76" t="s">
        <v>7095</v>
      </c>
      <c r="C8566" s="76" t="s">
        <v>5938</v>
      </c>
      <c r="D8566" s="76" t="s">
        <v>5283</v>
      </c>
      <c r="E8566" s="76">
        <v>2840</v>
      </c>
      <c r="F8566" s="76">
        <v>3</v>
      </c>
      <c r="G8566" s="77">
        <v>7</v>
      </c>
      <c r="H8566" s="76" t="s">
        <v>5998</v>
      </c>
      <c r="I8566" s="77">
        <v>29.99</v>
      </c>
      <c r="J8566" s="2">
        <v>8</v>
      </c>
      <c r="K8566" s="119" cm="1">
        <f t="array" ref="K8566">ROUND(IF(C8566="Beer",SUM(LOOKUP(2,1/(SRP!$B$7:$B$9&lt;=E8566)/(SRP!$C$7:$C$9&gt;=E8566),SRP!$D$7:$D$9)*(G8566/100)*(E8566/1000)),IF(C8566="Spirits",SUM(LOOKUP(2,1/(SRP!$B$2:$B$6&lt;=E8566)/(SRP!$C$2:$C$6&gt;=E8566),SRP!$D$2:$D$6)*(G8566/100)*(E8566/1000)),IF(AND(C8566="Wine",D8566="Fortified Wines"),SUM(LOOKUP(2,1/(SRP!$B$20:$B$23&lt;=E8566)/(SRP!$C$20:$C$23&gt;=E8566),SRP!$D$20:$D$23)*(G8566/100)*(E8566/1000)),IF(C8566="Wine",SUM(LOOKUP(2,1/(SRP!$B$15:$B$19&lt;=E8566)/(SRP!$C$15:$C$19&gt;=E8566),SRP!$D$15:$D$19)*(G8566/100)*(E8566/1000)),IF(C8566="Ready to Drink",SUM(LOOKUP(2,1/(SRP!$B$10:$B$14&lt;=E8566)/(SRP!$C$10:$C$14&gt;=E8566),SRP!$D$10:$D$14)*(G8566/100)*(E8566/1000)),0))))),2)</f>
        <v>13.88</v>
      </c>
    </row>
    <row r="8567" spans="1:11" x14ac:dyDescent="0.35">
      <c r="A8567" s="2">
        <v>62521</v>
      </c>
      <c r="B8567" s="76" t="s">
        <v>7095</v>
      </c>
      <c r="C8567" s="76" t="s">
        <v>5938</v>
      </c>
      <c r="D8567" s="76" t="s">
        <v>5283</v>
      </c>
      <c r="E8567" s="76">
        <v>2840</v>
      </c>
      <c r="F8567" s="76">
        <v>3</v>
      </c>
      <c r="G8567" s="77">
        <v>7</v>
      </c>
      <c r="H8567" s="76" t="s">
        <v>5998</v>
      </c>
      <c r="I8567" s="77">
        <v>29.99</v>
      </c>
      <c r="J8567" s="2">
        <v>8</v>
      </c>
      <c r="K8567" s="119" cm="1">
        <f t="array" ref="K8567">ROUND(IF(C8567="Beer",SUM(LOOKUP(2,1/(SRP!$B$7:$B$9&lt;=E8567)/(SRP!$C$7:$C$9&gt;=E8567),SRP!$D$7:$D$9)*(G8567/100)*(E8567/1000)),IF(C8567="Spirits",SUM(LOOKUP(2,1/(SRP!$B$2:$B$6&lt;=E8567)/(SRP!$C$2:$C$6&gt;=E8567),SRP!$D$2:$D$6)*(G8567/100)*(E8567/1000)),IF(AND(C8567="Wine",D8567="Fortified Wines"),SUM(LOOKUP(2,1/(SRP!$B$20:$B$23&lt;=E8567)/(SRP!$C$20:$C$23&gt;=E8567),SRP!$D$20:$D$23)*(G8567/100)*(E8567/1000)),IF(C8567="Wine",SUM(LOOKUP(2,1/(SRP!$B$15:$B$19&lt;=E8567)/(SRP!$C$15:$C$19&gt;=E8567),SRP!$D$15:$D$19)*(G8567/100)*(E8567/1000)),IF(C8567="Ready to Drink",SUM(LOOKUP(2,1/(SRP!$B$10:$B$14&lt;=E8567)/(SRP!$C$10:$C$14&gt;=E8567),SRP!$D$10:$D$14)*(G8567/100)*(E8567/1000)),0))))),2)</f>
        <v>13.88</v>
      </c>
    </row>
    <row r="8568" spans="1:11" x14ac:dyDescent="0.35">
      <c r="A8568" s="2">
        <v>62522</v>
      </c>
      <c r="B8568" s="76" t="s">
        <v>7096</v>
      </c>
      <c r="C8568" s="76" t="s">
        <v>5938</v>
      </c>
      <c r="D8568" s="76" t="s">
        <v>5283</v>
      </c>
      <c r="E8568" s="76">
        <v>2840</v>
      </c>
      <c r="F8568" s="76">
        <v>3</v>
      </c>
      <c r="G8568" s="77">
        <v>7</v>
      </c>
      <c r="H8568" s="76" t="s">
        <v>5998</v>
      </c>
      <c r="I8568" s="77">
        <v>29.99</v>
      </c>
      <c r="J8568" s="2">
        <v>8</v>
      </c>
      <c r="K8568" s="119" cm="1">
        <f t="array" ref="K8568">ROUND(IF(C8568="Beer",SUM(LOOKUP(2,1/(SRP!$B$7:$B$9&lt;=E8568)/(SRP!$C$7:$C$9&gt;=E8568),SRP!$D$7:$D$9)*(G8568/100)*(E8568/1000)),IF(C8568="Spirits",SUM(LOOKUP(2,1/(SRP!$B$2:$B$6&lt;=E8568)/(SRP!$C$2:$C$6&gt;=E8568),SRP!$D$2:$D$6)*(G8568/100)*(E8568/1000)),IF(AND(C8568="Wine",D8568="Fortified Wines"),SUM(LOOKUP(2,1/(SRP!$B$20:$B$23&lt;=E8568)/(SRP!$C$20:$C$23&gt;=E8568),SRP!$D$20:$D$23)*(G8568/100)*(E8568/1000)),IF(C8568="Wine",SUM(LOOKUP(2,1/(SRP!$B$15:$B$19&lt;=E8568)/(SRP!$C$15:$C$19&gt;=E8568),SRP!$D$15:$D$19)*(G8568/100)*(E8568/1000)),IF(C8568="Ready to Drink",SUM(LOOKUP(2,1/(SRP!$B$10:$B$14&lt;=E8568)/(SRP!$C$10:$C$14&gt;=E8568),SRP!$D$10:$D$14)*(G8568/100)*(E8568/1000)),0))))),2)</f>
        <v>13.88</v>
      </c>
    </row>
    <row r="8569" spans="1:11" x14ac:dyDescent="0.35">
      <c r="A8569" s="2">
        <v>62522</v>
      </c>
      <c r="B8569" s="76" t="s">
        <v>7096</v>
      </c>
      <c r="C8569" s="76" t="s">
        <v>5938</v>
      </c>
      <c r="D8569" s="76" t="s">
        <v>5283</v>
      </c>
      <c r="E8569" s="76">
        <v>2840</v>
      </c>
      <c r="F8569" s="76">
        <v>3</v>
      </c>
      <c r="G8569" s="77">
        <v>7</v>
      </c>
      <c r="H8569" s="76" t="s">
        <v>5998</v>
      </c>
      <c r="I8569" s="77">
        <v>29.99</v>
      </c>
      <c r="J8569" s="2">
        <v>8</v>
      </c>
      <c r="K8569" s="119" cm="1">
        <f t="array" ref="K8569">ROUND(IF(C8569="Beer",SUM(LOOKUP(2,1/(SRP!$B$7:$B$9&lt;=E8569)/(SRP!$C$7:$C$9&gt;=E8569),SRP!$D$7:$D$9)*(G8569/100)*(E8569/1000)),IF(C8569="Spirits",SUM(LOOKUP(2,1/(SRP!$B$2:$B$6&lt;=E8569)/(SRP!$C$2:$C$6&gt;=E8569),SRP!$D$2:$D$6)*(G8569/100)*(E8569/1000)),IF(AND(C8569="Wine",D8569="Fortified Wines"),SUM(LOOKUP(2,1/(SRP!$B$20:$B$23&lt;=E8569)/(SRP!$C$20:$C$23&gt;=E8569),SRP!$D$20:$D$23)*(G8569/100)*(E8569/1000)),IF(C8569="Wine",SUM(LOOKUP(2,1/(SRP!$B$15:$B$19&lt;=E8569)/(SRP!$C$15:$C$19&gt;=E8569),SRP!$D$15:$D$19)*(G8569/100)*(E8569/1000)),IF(C8569="Ready to Drink",SUM(LOOKUP(2,1/(SRP!$B$10:$B$14&lt;=E8569)/(SRP!$C$10:$C$14&gt;=E8569),SRP!$D$10:$D$14)*(G8569/100)*(E8569/1000)),0))))),2)</f>
        <v>13.88</v>
      </c>
    </row>
    <row r="8570" spans="1:11" x14ac:dyDescent="0.35">
      <c r="A8570" s="2">
        <v>62523</v>
      </c>
      <c r="B8570" s="76" t="s">
        <v>7276</v>
      </c>
      <c r="C8570" s="76" t="s">
        <v>5938</v>
      </c>
      <c r="D8570" s="76" t="s">
        <v>5283</v>
      </c>
      <c r="E8570" s="76">
        <v>473</v>
      </c>
      <c r="F8570" s="76">
        <v>24</v>
      </c>
      <c r="G8570" s="77">
        <v>7</v>
      </c>
      <c r="H8570" s="76" t="s">
        <v>5998</v>
      </c>
      <c r="I8570" s="77">
        <v>3.99</v>
      </c>
      <c r="J8570" s="2">
        <v>1</v>
      </c>
      <c r="K8570" s="119" cm="1">
        <f t="array" ref="K8570">ROUND(IF(C8570="Beer",SUM(LOOKUP(2,1/(SRP!$B$7:$B$9&lt;=E8570)/(SRP!$C$7:$C$9&gt;=E8570),SRP!$D$7:$D$9)*(G8570/100)*(E8570/1000)),IF(C8570="Spirits",SUM(LOOKUP(2,1/(SRP!$B$2:$B$6&lt;=E8570)/(SRP!$C$2:$C$6&gt;=E8570),SRP!$D$2:$D$6)*(G8570/100)*(E8570/1000)),IF(AND(C8570="Wine",D8570="Fortified Wines"),SUM(LOOKUP(2,1/(SRP!$B$20:$B$23&lt;=E8570)/(SRP!$C$20:$C$23&gt;=E8570),SRP!$D$20:$D$23)*(G8570/100)*(E8570/1000)),IF(C8570="Wine",SUM(LOOKUP(2,1/(SRP!$B$15:$B$19&lt;=E8570)/(SRP!$C$15:$C$19&gt;=E8570),SRP!$D$15:$D$19)*(G8570/100)*(E8570/1000)),IF(C8570="Ready to Drink",SUM(LOOKUP(2,1/(SRP!$B$10:$B$14&lt;=E8570)/(SRP!$C$10:$C$14&gt;=E8570),SRP!$D$10:$D$14)*(G8570/100)*(E8570/1000)),0))))),2)</f>
        <v>2.4500000000000002</v>
      </c>
    </row>
    <row r="8571" spans="1:11" x14ac:dyDescent="0.35">
      <c r="A8571" s="2">
        <v>62523</v>
      </c>
      <c r="B8571" s="76" t="s">
        <v>7276</v>
      </c>
      <c r="C8571" s="76" t="s">
        <v>5938</v>
      </c>
      <c r="D8571" s="76" t="s">
        <v>5283</v>
      </c>
      <c r="E8571" s="76">
        <v>473</v>
      </c>
      <c r="F8571" s="76">
        <v>24</v>
      </c>
      <c r="G8571" s="77">
        <v>7</v>
      </c>
      <c r="H8571" s="76" t="s">
        <v>5998</v>
      </c>
      <c r="I8571" s="77">
        <v>3.99</v>
      </c>
      <c r="J8571" s="2">
        <v>1</v>
      </c>
      <c r="K8571" s="119" cm="1">
        <f t="array" ref="K8571">ROUND(IF(C8571="Beer",SUM(LOOKUP(2,1/(SRP!$B$7:$B$9&lt;=E8571)/(SRP!$C$7:$C$9&gt;=E8571),SRP!$D$7:$D$9)*(G8571/100)*(E8571/1000)),IF(C8571="Spirits",SUM(LOOKUP(2,1/(SRP!$B$2:$B$6&lt;=E8571)/(SRP!$C$2:$C$6&gt;=E8571),SRP!$D$2:$D$6)*(G8571/100)*(E8571/1000)),IF(AND(C8571="Wine",D8571="Fortified Wines"),SUM(LOOKUP(2,1/(SRP!$B$20:$B$23&lt;=E8571)/(SRP!$C$20:$C$23&gt;=E8571),SRP!$D$20:$D$23)*(G8571/100)*(E8571/1000)),IF(C8571="Wine",SUM(LOOKUP(2,1/(SRP!$B$15:$B$19&lt;=E8571)/(SRP!$C$15:$C$19&gt;=E8571),SRP!$D$15:$D$19)*(G8571/100)*(E8571/1000)),IF(C8571="Ready to Drink",SUM(LOOKUP(2,1/(SRP!$B$10:$B$14&lt;=E8571)/(SRP!$C$10:$C$14&gt;=E8571),SRP!$D$10:$D$14)*(G8571/100)*(E8571/1000)),0))))),2)</f>
        <v>2.4500000000000002</v>
      </c>
    </row>
    <row r="8572" spans="1:11" x14ac:dyDescent="0.35">
      <c r="A8572" s="2">
        <v>62524</v>
      </c>
      <c r="B8572" s="76" t="s">
        <v>7277</v>
      </c>
      <c r="C8572" s="76" t="s">
        <v>5938</v>
      </c>
      <c r="D8572" s="76" t="s">
        <v>5283</v>
      </c>
      <c r="E8572" s="76">
        <v>473</v>
      </c>
      <c r="F8572" s="76">
        <v>24</v>
      </c>
      <c r="G8572" s="77">
        <v>7</v>
      </c>
      <c r="H8572" s="76" t="s">
        <v>5998</v>
      </c>
      <c r="I8572" s="77">
        <v>3.99</v>
      </c>
      <c r="J8572" s="2">
        <v>1</v>
      </c>
      <c r="K8572" s="119" cm="1">
        <f t="array" ref="K8572">ROUND(IF(C8572="Beer",SUM(LOOKUP(2,1/(SRP!$B$7:$B$9&lt;=E8572)/(SRP!$C$7:$C$9&gt;=E8572),SRP!$D$7:$D$9)*(G8572/100)*(E8572/1000)),IF(C8572="Spirits",SUM(LOOKUP(2,1/(SRP!$B$2:$B$6&lt;=E8572)/(SRP!$C$2:$C$6&gt;=E8572),SRP!$D$2:$D$6)*(G8572/100)*(E8572/1000)),IF(AND(C8572="Wine",D8572="Fortified Wines"),SUM(LOOKUP(2,1/(SRP!$B$20:$B$23&lt;=E8572)/(SRP!$C$20:$C$23&gt;=E8572),SRP!$D$20:$D$23)*(G8572/100)*(E8572/1000)),IF(C8572="Wine",SUM(LOOKUP(2,1/(SRP!$B$15:$B$19&lt;=E8572)/(SRP!$C$15:$C$19&gt;=E8572),SRP!$D$15:$D$19)*(G8572/100)*(E8572/1000)),IF(C8572="Ready to Drink",SUM(LOOKUP(2,1/(SRP!$B$10:$B$14&lt;=E8572)/(SRP!$C$10:$C$14&gt;=E8572),SRP!$D$10:$D$14)*(G8572/100)*(E8572/1000)),0))))),2)</f>
        <v>2.4500000000000002</v>
      </c>
    </row>
    <row r="8573" spans="1:11" x14ac:dyDescent="0.35">
      <c r="A8573" s="2">
        <v>62524</v>
      </c>
      <c r="B8573" s="76" t="s">
        <v>7277</v>
      </c>
      <c r="C8573" s="76" t="s">
        <v>5938</v>
      </c>
      <c r="D8573" s="76" t="s">
        <v>5283</v>
      </c>
      <c r="E8573" s="76">
        <v>473</v>
      </c>
      <c r="F8573" s="76">
        <v>24</v>
      </c>
      <c r="G8573" s="77">
        <v>7</v>
      </c>
      <c r="H8573" s="76" t="s">
        <v>5998</v>
      </c>
      <c r="I8573" s="77">
        <v>3.99</v>
      </c>
      <c r="J8573" s="2">
        <v>1</v>
      </c>
      <c r="K8573" s="119" cm="1">
        <f t="array" ref="K8573">ROUND(IF(C8573="Beer",SUM(LOOKUP(2,1/(SRP!$B$7:$B$9&lt;=E8573)/(SRP!$C$7:$C$9&gt;=E8573),SRP!$D$7:$D$9)*(G8573/100)*(E8573/1000)),IF(C8573="Spirits",SUM(LOOKUP(2,1/(SRP!$B$2:$B$6&lt;=E8573)/(SRP!$C$2:$C$6&gt;=E8573),SRP!$D$2:$D$6)*(G8573/100)*(E8573/1000)),IF(AND(C8573="Wine",D8573="Fortified Wines"),SUM(LOOKUP(2,1/(SRP!$B$20:$B$23&lt;=E8573)/(SRP!$C$20:$C$23&gt;=E8573),SRP!$D$20:$D$23)*(G8573/100)*(E8573/1000)),IF(C8573="Wine",SUM(LOOKUP(2,1/(SRP!$B$15:$B$19&lt;=E8573)/(SRP!$C$15:$C$19&gt;=E8573),SRP!$D$15:$D$19)*(G8573/100)*(E8573/1000)),IF(C8573="Ready to Drink",SUM(LOOKUP(2,1/(SRP!$B$10:$B$14&lt;=E8573)/(SRP!$C$10:$C$14&gt;=E8573),SRP!$D$10:$D$14)*(G8573/100)*(E8573/1000)),0))))),2)</f>
        <v>2.4500000000000002</v>
      </c>
    </row>
    <row r="8574" spans="1:11" x14ac:dyDescent="0.35">
      <c r="A8574" s="2">
        <v>62525</v>
      </c>
      <c r="B8574" s="76" t="s">
        <v>7097</v>
      </c>
      <c r="C8574" s="76" t="s">
        <v>286</v>
      </c>
      <c r="D8574" s="76" t="s">
        <v>5248</v>
      </c>
      <c r="E8574" s="76">
        <v>750</v>
      </c>
      <c r="F8574" s="76">
        <v>12</v>
      </c>
      <c r="G8574" s="77">
        <v>11.5</v>
      </c>
      <c r="H8574" s="76" t="s">
        <v>3363</v>
      </c>
      <c r="I8574" s="77">
        <v>14.16</v>
      </c>
      <c r="J8574" s="2">
        <v>1</v>
      </c>
      <c r="K8574" s="119" cm="1">
        <f t="array" ref="K8574">ROUND(IF(C8574="Beer",SUM(LOOKUP(2,1/(SRP!$B$7:$B$9&lt;=E8574)/(SRP!$C$7:$C$9&gt;=E8574),SRP!$D$7:$D$9)*(G8574/100)*(E8574/1000)),IF(C8574="Spirits",SUM(LOOKUP(2,1/(SRP!$B$2:$B$6&lt;=E8574)/(SRP!$C$2:$C$6&gt;=E8574),SRP!$D$2:$D$6)*(G8574/100)*(E8574/1000)),IF(AND(C8574="Wine",D8574="Fortified Wines"),SUM(LOOKUP(2,1/(SRP!$B$20:$B$23&lt;=E8574)/(SRP!$C$20:$C$23&gt;=E8574),SRP!$D$20:$D$23)*(G8574/100)*(E8574/1000)),IF(C8574="Wine",SUM(LOOKUP(2,1/(SRP!$B$15:$B$19&lt;=E8574)/(SRP!$C$15:$C$19&gt;=E8574),SRP!$D$15:$D$19)*(G8574/100)*(E8574/1000)),IF(C8574="Ready to Drink",SUM(LOOKUP(2,1/(SRP!$B$10:$B$14&lt;=E8574)/(SRP!$C$10:$C$14&gt;=E8574),SRP!$D$10:$D$14)*(G8574/100)*(E8574/1000)),0))))),2)</f>
        <v>6.02</v>
      </c>
    </row>
    <row r="8575" spans="1:11" x14ac:dyDescent="0.35">
      <c r="A8575" s="2">
        <v>62526</v>
      </c>
      <c r="B8575" s="76" t="s">
        <v>7098</v>
      </c>
      <c r="C8575" s="76" t="s">
        <v>5938</v>
      </c>
      <c r="D8575" s="76" t="s">
        <v>5746</v>
      </c>
      <c r="E8575" s="76">
        <v>473</v>
      </c>
      <c r="F8575" s="76">
        <v>24</v>
      </c>
      <c r="G8575" s="77">
        <v>5</v>
      </c>
      <c r="H8575" s="76" t="s">
        <v>3324</v>
      </c>
      <c r="I8575" s="77">
        <v>3.69</v>
      </c>
      <c r="J8575" s="2">
        <v>1</v>
      </c>
      <c r="K8575" s="119" cm="1">
        <f t="array" ref="K8575">ROUND(IF(C8575="Beer",SUM(LOOKUP(2,1/(SRP!$B$7:$B$9&lt;=E8575)/(SRP!$C$7:$C$9&gt;=E8575),SRP!$D$7:$D$9)*(G8575/100)*(E8575/1000)),IF(C8575="Spirits",SUM(LOOKUP(2,1/(SRP!$B$2:$B$6&lt;=E8575)/(SRP!$C$2:$C$6&gt;=E8575),SRP!$D$2:$D$6)*(G8575/100)*(E8575/1000)),IF(AND(C8575="Wine",D8575="Fortified Wines"),SUM(LOOKUP(2,1/(SRP!$B$20:$B$23&lt;=E8575)/(SRP!$C$20:$C$23&gt;=E8575),SRP!$D$20:$D$23)*(G8575/100)*(E8575/1000)),IF(C8575="Wine",SUM(LOOKUP(2,1/(SRP!$B$15:$B$19&lt;=E8575)/(SRP!$C$15:$C$19&gt;=E8575),SRP!$D$15:$D$19)*(G8575/100)*(E8575/1000)),IF(C8575="Ready to Drink",SUM(LOOKUP(2,1/(SRP!$B$10:$B$14&lt;=E8575)/(SRP!$C$10:$C$14&gt;=E8575),SRP!$D$10:$D$14)*(G8575/100)*(E8575/1000)),0))))),2)</f>
        <v>1.75</v>
      </c>
    </row>
    <row r="8576" spans="1:11" x14ac:dyDescent="0.35">
      <c r="A8576" s="2">
        <v>62526</v>
      </c>
      <c r="B8576" s="76" t="s">
        <v>7098</v>
      </c>
      <c r="C8576" s="76" t="s">
        <v>5938</v>
      </c>
      <c r="D8576" s="76" t="s">
        <v>5746</v>
      </c>
      <c r="E8576" s="76">
        <v>473</v>
      </c>
      <c r="F8576" s="76">
        <v>24</v>
      </c>
      <c r="G8576" s="77">
        <v>5</v>
      </c>
      <c r="H8576" s="76" t="s">
        <v>3324</v>
      </c>
      <c r="I8576" s="77">
        <v>3.69</v>
      </c>
      <c r="J8576" s="2">
        <v>1</v>
      </c>
      <c r="K8576" s="119" cm="1">
        <f t="array" ref="K8576">ROUND(IF(C8576="Beer",SUM(LOOKUP(2,1/(SRP!$B$7:$B$9&lt;=E8576)/(SRP!$C$7:$C$9&gt;=E8576),SRP!$D$7:$D$9)*(G8576/100)*(E8576/1000)),IF(C8576="Spirits",SUM(LOOKUP(2,1/(SRP!$B$2:$B$6&lt;=E8576)/(SRP!$C$2:$C$6&gt;=E8576),SRP!$D$2:$D$6)*(G8576/100)*(E8576/1000)),IF(AND(C8576="Wine",D8576="Fortified Wines"),SUM(LOOKUP(2,1/(SRP!$B$20:$B$23&lt;=E8576)/(SRP!$C$20:$C$23&gt;=E8576),SRP!$D$20:$D$23)*(G8576/100)*(E8576/1000)),IF(C8576="Wine",SUM(LOOKUP(2,1/(SRP!$B$15:$B$19&lt;=E8576)/(SRP!$C$15:$C$19&gt;=E8576),SRP!$D$15:$D$19)*(G8576/100)*(E8576/1000)),IF(C8576="Ready to Drink",SUM(LOOKUP(2,1/(SRP!$B$10:$B$14&lt;=E8576)/(SRP!$C$10:$C$14&gt;=E8576),SRP!$D$10:$D$14)*(G8576/100)*(E8576/1000)),0))))),2)</f>
        <v>1.75</v>
      </c>
    </row>
    <row r="8577" spans="1:11" x14ac:dyDescent="0.35">
      <c r="A8577" s="2">
        <v>62527</v>
      </c>
      <c r="B8577" s="76" t="s">
        <v>7099</v>
      </c>
      <c r="C8577" s="76" t="s">
        <v>5938</v>
      </c>
      <c r="D8577" s="76" t="s">
        <v>5746</v>
      </c>
      <c r="E8577" s="76">
        <v>4260</v>
      </c>
      <c r="F8577" s="76">
        <v>2</v>
      </c>
      <c r="G8577" s="77">
        <v>5</v>
      </c>
      <c r="H8577" s="76" t="s">
        <v>3324</v>
      </c>
      <c r="I8577" s="77">
        <v>32.99</v>
      </c>
      <c r="J8577" s="2">
        <v>12</v>
      </c>
      <c r="K8577" s="119" cm="1">
        <f t="array" ref="K8577">ROUND(IF(C8577="Beer",SUM(LOOKUP(2,1/(SRP!$B$7:$B$9&lt;=E8577)/(SRP!$C$7:$C$9&gt;=E8577),SRP!$D$7:$D$9)*(G8577/100)*(E8577/1000)),IF(C8577="Spirits",SUM(LOOKUP(2,1/(SRP!$B$2:$B$6&lt;=E8577)/(SRP!$C$2:$C$6&gt;=E8577),SRP!$D$2:$D$6)*(G8577/100)*(E8577/1000)),IF(AND(C8577="Wine",D8577="Fortified Wines"),SUM(LOOKUP(2,1/(SRP!$B$20:$B$23&lt;=E8577)/(SRP!$C$20:$C$23&gt;=E8577),SRP!$D$20:$D$23)*(G8577/100)*(E8577/1000)),IF(C8577="Wine",SUM(LOOKUP(2,1/(SRP!$B$15:$B$19&lt;=E8577)/(SRP!$C$15:$C$19&gt;=E8577),SRP!$D$15:$D$19)*(G8577/100)*(E8577/1000)),IF(C8577="Ready to Drink",SUM(LOOKUP(2,1/(SRP!$B$10:$B$14&lt;=E8577)/(SRP!$C$10:$C$14&gt;=E8577),SRP!$D$10:$D$14)*(G8577/100)*(E8577/1000)),0))))),2)</f>
        <v>14.87</v>
      </c>
    </row>
    <row r="8578" spans="1:11" x14ac:dyDescent="0.35">
      <c r="A8578" s="2">
        <v>62527</v>
      </c>
      <c r="B8578" s="76" t="s">
        <v>7099</v>
      </c>
      <c r="C8578" s="76" t="s">
        <v>5938</v>
      </c>
      <c r="D8578" s="76" t="s">
        <v>5746</v>
      </c>
      <c r="E8578" s="76">
        <v>4260</v>
      </c>
      <c r="F8578" s="76">
        <v>2</v>
      </c>
      <c r="G8578" s="77">
        <v>5</v>
      </c>
      <c r="H8578" s="76" t="s">
        <v>3324</v>
      </c>
      <c r="I8578" s="77">
        <v>32.99</v>
      </c>
      <c r="J8578" s="2">
        <v>12</v>
      </c>
      <c r="K8578" s="119" cm="1">
        <f t="array" ref="K8578">ROUND(IF(C8578="Beer",SUM(LOOKUP(2,1/(SRP!$B$7:$B$9&lt;=E8578)/(SRP!$C$7:$C$9&gt;=E8578),SRP!$D$7:$D$9)*(G8578/100)*(E8578/1000)),IF(C8578="Spirits",SUM(LOOKUP(2,1/(SRP!$B$2:$B$6&lt;=E8578)/(SRP!$C$2:$C$6&gt;=E8578),SRP!$D$2:$D$6)*(G8578/100)*(E8578/1000)),IF(AND(C8578="Wine",D8578="Fortified Wines"),SUM(LOOKUP(2,1/(SRP!$B$20:$B$23&lt;=E8578)/(SRP!$C$20:$C$23&gt;=E8578),SRP!$D$20:$D$23)*(G8578/100)*(E8578/1000)),IF(C8578="Wine",SUM(LOOKUP(2,1/(SRP!$B$15:$B$19&lt;=E8578)/(SRP!$C$15:$C$19&gt;=E8578),SRP!$D$15:$D$19)*(G8578/100)*(E8578/1000)),IF(C8578="Ready to Drink",SUM(LOOKUP(2,1/(SRP!$B$10:$B$14&lt;=E8578)/(SRP!$C$10:$C$14&gt;=E8578),SRP!$D$10:$D$14)*(G8578/100)*(E8578/1000)),0))))),2)</f>
        <v>14.87</v>
      </c>
    </row>
    <row r="8579" spans="1:11" x14ac:dyDescent="0.35">
      <c r="A8579" s="2">
        <v>62528</v>
      </c>
      <c r="B8579" s="76" t="s">
        <v>7100</v>
      </c>
      <c r="C8579" s="76" t="s">
        <v>287</v>
      </c>
      <c r="D8579" s="76" t="s">
        <v>5240</v>
      </c>
      <c r="E8579" s="76">
        <v>473</v>
      </c>
      <c r="F8579" s="76">
        <v>24</v>
      </c>
      <c r="G8579" s="77">
        <v>6</v>
      </c>
      <c r="H8579" s="76" t="s">
        <v>3387</v>
      </c>
      <c r="I8579" s="77">
        <v>4.99</v>
      </c>
      <c r="J8579" s="2">
        <v>1</v>
      </c>
      <c r="K8579" s="119" cm="1">
        <f t="array" ref="K8579">ROUND(IF(C8579="Beer",SUM(LOOKUP(2,1/(SRP!$B$7:$B$9&lt;=E8579)/(SRP!$C$7:$C$9&gt;=E8579),SRP!$D$7:$D$9)*(G8579/100)*(E8579/1000)),IF(C8579="Spirits",SUM(LOOKUP(2,1/(SRP!$B$2:$B$6&lt;=E8579)/(SRP!$C$2:$C$6&gt;=E8579),SRP!$D$2:$D$6)*(G8579/100)*(E8579/1000)),IF(AND(C8579="Wine",D8579="Fortified Wines"),SUM(LOOKUP(2,1/(SRP!$B$20:$B$23&lt;=E8579)/(SRP!$C$20:$C$23&gt;=E8579),SRP!$D$20:$D$23)*(G8579/100)*(E8579/1000)),IF(C8579="Wine",SUM(LOOKUP(2,1/(SRP!$B$15:$B$19&lt;=E8579)/(SRP!$C$15:$C$19&gt;=E8579),SRP!$D$15:$D$19)*(G8579/100)*(E8579/1000)),IF(C8579="Ready to Drink",SUM(LOOKUP(2,1/(SRP!$B$10:$B$14&lt;=E8579)/(SRP!$C$10:$C$14&gt;=E8579),SRP!$D$10:$D$14)*(G8579/100)*(E8579/1000)),0))))),2)</f>
        <v>1.98</v>
      </c>
    </row>
    <row r="8580" spans="1:11" x14ac:dyDescent="0.35">
      <c r="A8580" s="2">
        <v>62528</v>
      </c>
      <c r="B8580" s="76" t="s">
        <v>7100</v>
      </c>
      <c r="C8580" s="76" t="s">
        <v>287</v>
      </c>
      <c r="D8580" s="76" t="s">
        <v>5240</v>
      </c>
      <c r="E8580" s="76">
        <v>473</v>
      </c>
      <c r="F8580" s="76">
        <v>24</v>
      </c>
      <c r="G8580" s="77">
        <v>6</v>
      </c>
      <c r="H8580" s="76" t="s">
        <v>3387</v>
      </c>
      <c r="I8580" s="77">
        <v>4.99</v>
      </c>
      <c r="J8580" s="2">
        <v>1</v>
      </c>
      <c r="K8580" s="119" cm="1">
        <f t="array" ref="K8580">ROUND(IF(C8580="Beer",SUM(LOOKUP(2,1/(SRP!$B$7:$B$9&lt;=E8580)/(SRP!$C$7:$C$9&gt;=E8580),SRP!$D$7:$D$9)*(G8580/100)*(E8580/1000)),IF(C8580="Spirits",SUM(LOOKUP(2,1/(SRP!$B$2:$B$6&lt;=E8580)/(SRP!$C$2:$C$6&gt;=E8580),SRP!$D$2:$D$6)*(G8580/100)*(E8580/1000)),IF(AND(C8580="Wine",D8580="Fortified Wines"),SUM(LOOKUP(2,1/(SRP!$B$20:$B$23&lt;=E8580)/(SRP!$C$20:$C$23&gt;=E8580),SRP!$D$20:$D$23)*(G8580/100)*(E8580/1000)),IF(C8580="Wine",SUM(LOOKUP(2,1/(SRP!$B$15:$B$19&lt;=E8580)/(SRP!$C$15:$C$19&gt;=E8580),SRP!$D$15:$D$19)*(G8580/100)*(E8580/1000)),IF(C8580="Ready to Drink",SUM(LOOKUP(2,1/(SRP!$B$10:$B$14&lt;=E8580)/(SRP!$C$10:$C$14&gt;=E8580),SRP!$D$10:$D$14)*(G8580/100)*(E8580/1000)),0))))),2)</f>
        <v>1.98</v>
      </c>
    </row>
    <row r="8581" spans="1:11" x14ac:dyDescent="0.35">
      <c r="A8581" s="2">
        <v>62530</v>
      </c>
      <c r="B8581" s="76" t="s">
        <v>7101</v>
      </c>
      <c r="C8581" s="76" t="s">
        <v>287</v>
      </c>
      <c r="D8581" s="76" t="s">
        <v>5240</v>
      </c>
      <c r="E8581" s="76">
        <v>473</v>
      </c>
      <c r="F8581" s="76">
        <v>24</v>
      </c>
      <c r="G8581" s="77">
        <v>6.5</v>
      </c>
      <c r="H8581" s="76" t="s">
        <v>3638</v>
      </c>
      <c r="I8581" s="77">
        <v>4.5</v>
      </c>
      <c r="J8581" s="2">
        <v>1</v>
      </c>
      <c r="K8581" s="119" cm="1">
        <f t="array" ref="K8581">ROUND(IF(C8581="Beer",SUM(LOOKUP(2,1/(SRP!$B$7:$B$9&lt;=E8581)/(SRP!$C$7:$C$9&gt;=E8581),SRP!$D$7:$D$9)*(G8581/100)*(E8581/1000)),IF(C8581="Spirits",SUM(LOOKUP(2,1/(SRP!$B$2:$B$6&lt;=E8581)/(SRP!$C$2:$C$6&gt;=E8581),SRP!$D$2:$D$6)*(G8581/100)*(E8581/1000)),IF(AND(C8581="Wine",D8581="Fortified Wines"),SUM(LOOKUP(2,1/(SRP!$B$20:$B$23&lt;=E8581)/(SRP!$C$20:$C$23&gt;=E8581),SRP!$D$20:$D$23)*(G8581/100)*(E8581/1000)),IF(C8581="Wine",SUM(LOOKUP(2,1/(SRP!$B$15:$B$19&lt;=E8581)/(SRP!$C$15:$C$19&gt;=E8581),SRP!$D$15:$D$19)*(G8581/100)*(E8581/1000)),IF(C8581="Ready to Drink",SUM(LOOKUP(2,1/(SRP!$B$10:$B$14&lt;=E8581)/(SRP!$C$10:$C$14&gt;=E8581),SRP!$D$10:$D$14)*(G8581/100)*(E8581/1000)),0))))),2)</f>
        <v>2.15</v>
      </c>
    </row>
    <row r="8582" spans="1:11" x14ac:dyDescent="0.35">
      <c r="A8582" s="2">
        <v>62530</v>
      </c>
      <c r="B8582" s="76" t="s">
        <v>7101</v>
      </c>
      <c r="C8582" s="76" t="s">
        <v>287</v>
      </c>
      <c r="D8582" s="76" t="s">
        <v>5240</v>
      </c>
      <c r="E8582" s="76">
        <v>473</v>
      </c>
      <c r="F8582" s="76">
        <v>24</v>
      </c>
      <c r="G8582" s="77">
        <v>6.5</v>
      </c>
      <c r="H8582" s="76" t="s">
        <v>3638</v>
      </c>
      <c r="I8582" s="77">
        <v>4.5</v>
      </c>
      <c r="J8582" s="2">
        <v>1</v>
      </c>
      <c r="K8582" s="119" cm="1">
        <f t="array" ref="K8582">ROUND(IF(C8582="Beer",SUM(LOOKUP(2,1/(SRP!$B$7:$B$9&lt;=E8582)/(SRP!$C$7:$C$9&gt;=E8582),SRP!$D$7:$D$9)*(G8582/100)*(E8582/1000)),IF(C8582="Spirits",SUM(LOOKUP(2,1/(SRP!$B$2:$B$6&lt;=E8582)/(SRP!$C$2:$C$6&gt;=E8582),SRP!$D$2:$D$6)*(G8582/100)*(E8582/1000)),IF(AND(C8582="Wine",D8582="Fortified Wines"),SUM(LOOKUP(2,1/(SRP!$B$20:$B$23&lt;=E8582)/(SRP!$C$20:$C$23&gt;=E8582),SRP!$D$20:$D$23)*(G8582/100)*(E8582/1000)),IF(C8582="Wine",SUM(LOOKUP(2,1/(SRP!$B$15:$B$19&lt;=E8582)/(SRP!$C$15:$C$19&gt;=E8582),SRP!$D$15:$D$19)*(G8582/100)*(E8582/1000)),IF(C8582="Ready to Drink",SUM(LOOKUP(2,1/(SRP!$B$10:$B$14&lt;=E8582)/(SRP!$C$10:$C$14&gt;=E8582),SRP!$D$10:$D$14)*(G8582/100)*(E8582/1000)),0))))),2)</f>
        <v>2.15</v>
      </c>
    </row>
    <row r="8583" spans="1:11" x14ac:dyDescent="0.35">
      <c r="A8583" s="2">
        <v>62550</v>
      </c>
      <c r="B8583" s="76" t="s">
        <v>7102</v>
      </c>
      <c r="C8583" s="76" t="s">
        <v>286</v>
      </c>
      <c r="D8583" s="76" t="s">
        <v>5264</v>
      </c>
      <c r="E8583" s="76">
        <v>750</v>
      </c>
      <c r="F8583" s="76">
        <v>12</v>
      </c>
      <c r="G8583" s="77">
        <v>12.5</v>
      </c>
      <c r="H8583" s="76" t="s">
        <v>3992</v>
      </c>
      <c r="I8583" s="77">
        <v>19.989999999999998</v>
      </c>
      <c r="J8583" s="2">
        <v>1</v>
      </c>
      <c r="K8583" s="119" cm="1">
        <f t="array" ref="K8583">ROUND(IF(C8583="Beer",SUM(LOOKUP(2,1/(SRP!$B$7:$B$9&lt;=E8583)/(SRP!$C$7:$C$9&gt;=E8583),SRP!$D$7:$D$9)*(G8583/100)*(E8583/1000)),IF(C8583="Spirits",SUM(LOOKUP(2,1/(SRP!$B$2:$B$6&lt;=E8583)/(SRP!$C$2:$C$6&gt;=E8583),SRP!$D$2:$D$6)*(G8583/100)*(E8583/1000)),IF(AND(C8583="Wine",D8583="Fortified Wines"),SUM(LOOKUP(2,1/(SRP!$B$20:$B$23&lt;=E8583)/(SRP!$C$20:$C$23&gt;=E8583),SRP!$D$20:$D$23)*(G8583/100)*(E8583/1000)),IF(C8583="Wine",SUM(LOOKUP(2,1/(SRP!$B$15:$B$19&lt;=E8583)/(SRP!$C$15:$C$19&gt;=E8583),SRP!$D$15:$D$19)*(G8583/100)*(E8583/1000)),IF(C8583="Ready to Drink",SUM(LOOKUP(2,1/(SRP!$B$10:$B$14&lt;=E8583)/(SRP!$C$10:$C$14&gt;=E8583),SRP!$D$10:$D$14)*(G8583/100)*(E8583/1000)),0))))),2)</f>
        <v>6.54</v>
      </c>
    </row>
    <row r="8584" spans="1:11" x14ac:dyDescent="0.35">
      <c r="A8584" s="2">
        <v>62555</v>
      </c>
      <c r="B8584" s="76" t="s">
        <v>7103</v>
      </c>
      <c r="C8584" s="76" t="s">
        <v>286</v>
      </c>
      <c r="D8584" s="76" t="s">
        <v>5236</v>
      </c>
      <c r="E8584" s="76">
        <v>750</v>
      </c>
      <c r="F8584" s="76">
        <v>12</v>
      </c>
      <c r="G8584" s="77">
        <v>8</v>
      </c>
      <c r="H8584" s="76" t="s">
        <v>3294</v>
      </c>
      <c r="I8584" s="77">
        <v>13.14</v>
      </c>
      <c r="J8584" s="2">
        <v>1</v>
      </c>
      <c r="K8584" s="119" cm="1">
        <f t="array" ref="K8584">ROUND(IF(C8584="Beer",SUM(LOOKUP(2,1/(SRP!$B$7:$B$9&lt;=E8584)/(SRP!$C$7:$C$9&gt;=E8584),SRP!$D$7:$D$9)*(G8584/100)*(E8584/1000)),IF(C8584="Spirits",SUM(LOOKUP(2,1/(SRP!$B$2:$B$6&lt;=E8584)/(SRP!$C$2:$C$6&gt;=E8584),SRP!$D$2:$D$6)*(G8584/100)*(E8584/1000)),IF(AND(C8584="Wine",D8584="Fortified Wines"),SUM(LOOKUP(2,1/(SRP!$B$20:$B$23&lt;=E8584)/(SRP!$C$20:$C$23&gt;=E8584),SRP!$D$20:$D$23)*(G8584/100)*(E8584/1000)),IF(C8584="Wine",SUM(LOOKUP(2,1/(SRP!$B$15:$B$19&lt;=E8584)/(SRP!$C$15:$C$19&gt;=E8584),SRP!$D$15:$D$19)*(G8584/100)*(E8584/1000)),IF(C8584="Ready to Drink",SUM(LOOKUP(2,1/(SRP!$B$10:$B$14&lt;=E8584)/(SRP!$C$10:$C$14&gt;=E8584),SRP!$D$10:$D$14)*(G8584/100)*(E8584/1000)),0))))),2)</f>
        <v>4.1900000000000004</v>
      </c>
    </row>
    <row r="8585" spans="1:11" x14ac:dyDescent="0.35">
      <c r="A8585" s="2">
        <v>62561</v>
      </c>
      <c r="B8585" s="76" t="s">
        <v>7104</v>
      </c>
      <c r="C8585" s="76" t="s">
        <v>285</v>
      </c>
      <c r="D8585" s="76" t="s">
        <v>5243</v>
      </c>
      <c r="E8585" s="76">
        <v>700</v>
      </c>
      <c r="F8585" s="76">
        <v>6</v>
      </c>
      <c r="G8585" s="77">
        <v>40</v>
      </c>
      <c r="H8585" s="76" t="s">
        <v>3326</v>
      </c>
      <c r="I8585" s="77">
        <v>79.989999999999995</v>
      </c>
      <c r="J8585" s="2">
        <v>1</v>
      </c>
      <c r="K8585" s="119" cm="1">
        <f t="array" ref="K8585">ROUND(IF(C8585="Beer",SUM(LOOKUP(2,1/(SRP!$B$7:$B$9&lt;=E8585)/(SRP!$C$7:$C$9&gt;=E8585),SRP!$D$7:$D$9)*(G8585/100)*(E8585/1000)),IF(C8585="Spirits",SUM(LOOKUP(2,1/(SRP!$B$2:$B$6&lt;=E8585)/(SRP!$C$2:$C$6&gt;=E8585),SRP!$D$2:$D$6)*(G8585/100)*(E8585/1000)),IF(AND(C8585="Wine",D8585="Fortified Wines"),SUM(LOOKUP(2,1/(SRP!$B$20:$B$23&lt;=E8585)/(SRP!$C$20:$C$23&gt;=E8585),SRP!$D$20:$D$23)*(G8585/100)*(E8585/1000)),IF(C8585="Wine",SUM(LOOKUP(2,1/(SRP!$B$15:$B$19&lt;=E8585)/(SRP!$C$15:$C$19&gt;=E8585),SRP!$D$15:$D$19)*(G8585/100)*(E8585/1000)),IF(C8585="Ready to Drink",SUM(LOOKUP(2,1/(SRP!$B$10:$B$14&lt;=E8585)/(SRP!$C$10:$C$14&gt;=E8585),SRP!$D$10:$D$14)*(G8585/100)*(E8585/1000)),0))))),2)</f>
        <v>19.55</v>
      </c>
    </row>
    <row r="8586" spans="1:11" x14ac:dyDescent="0.35">
      <c r="A8586" s="2">
        <v>62579</v>
      </c>
      <c r="B8586" s="76" t="s">
        <v>7278</v>
      </c>
      <c r="C8586" s="76" t="s">
        <v>285</v>
      </c>
      <c r="D8586" s="76" t="s">
        <v>5262</v>
      </c>
      <c r="E8586" s="76">
        <v>700</v>
      </c>
      <c r="F8586" s="76">
        <v>6</v>
      </c>
      <c r="G8586" s="77">
        <v>40</v>
      </c>
      <c r="H8586" s="76" t="s">
        <v>3992</v>
      </c>
      <c r="I8586" s="77">
        <v>55.99</v>
      </c>
      <c r="J8586" s="2">
        <v>1</v>
      </c>
      <c r="K8586" s="119" cm="1">
        <f t="array" ref="K8586">ROUND(IF(C8586="Beer",SUM(LOOKUP(2,1/(SRP!$B$7:$B$9&lt;=E8586)/(SRP!$C$7:$C$9&gt;=E8586),SRP!$D$7:$D$9)*(G8586/100)*(E8586/1000)),IF(C8586="Spirits",SUM(LOOKUP(2,1/(SRP!$B$2:$B$6&lt;=E8586)/(SRP!$C$2:$C$6&gt;=E8586),SRP!$D$2:$D$6)*(G8586/100)*(E8586/1000)),IF(AND(C8586="Wine",D8586="Fortified Wines"),SUM(LOOKUP(2,1/(SRP!$B$20:$B$23&lt;=E8586)/(SRP!$C$20:$C$23&gt;=E8586),SRP!$D$20:$D$23)*(G8586/100)*(E8586/1000)),IF(C8586="Wine",SUM(LOOKUP(2,1/(SRP!$B$15:$B$19&lt;=E8586)/(SRP!$C$15:$C$19&gt;=E8586),SRP!$D$15:$D$19)*(G8586/100)*(E8586/1000)),IF(C8586="Ready to Drink",SUM(LOOKUP(2,1/(SRP!$B$10:$B$14&lt;=E8586)/(SRP!$C$10:$C$14&gt;=E8586),SRP!$D$10:$D$14)*(G8586/100)*(E8586/1000)),0))))),2)</f>
        <v>19.55</v>
      </c>
    </row>
    <row r="8587" spans="1:11" x14ac:dyDescent="0.35">
      <c r="A8587" s="2">
        <v>62591</v>
      </c>
      <c r="B8587" s="76" t="s">
        <v>7105</v>
      </c>
      <c r="C8587" s="76" t="s">
        <v>285</v>
      </c>
      <c r="D8587" s="76" t="s">
        <v>5315</v>
      </c>
      <c r="E8587" s="76">
        <v>750</v>
      </c>
      <c r="F8587" s="76">
        <v>6</v>
      </c>
      <c r="G8587" s="77">
        <v>49.3</v>
      </c>
      <c r="H8587" s="76" t="s">
        <v>3307</v>
      </c>
      <c r="I8587" s="77">
        <v>49.99</v>
      </c>
      <c r="J8587" s="2">
        <v>1</v>
      </c>
      <c r="K8587" s="119" cm="1">
        <f t="array" ref="K8587">ROUND(IF(C8587="Beer",SUM(LOOKUP(2,1/(SRP!$B$7:$B$9&lt;=E8587)/(SRP!$C$7:$C$9&gt;=E8587),SRP!$D$7:$D$9)*(G8587/100)*(E8587/1000)),IF(C8587="Spirits",SUM(LOOKUP(2,1/(SRP!$B$2:$B$6&lt;=E8587)/(SRP!$C$2:$C$6&gt;=E8587),SRP!$D$2:$D$6)*(G8587/100)*(E8587/1000)),IF(AND(C8587="Wine",D8587="Fortified Wines"),SUM(LOOKUP(2,1/(SRP!$B$20:$B$23&lt;=E8587)/(SRP!$C$20:$C$23&gt;=E8587),SRP!$D$20:$D$23)*(G8587/100)*(E8587/1000)),IF(C8587="Wine",SUM(LOOKUP(2,1/(SRP!$B$15:$B$19&lt;=E8587)/(SRP!$C$15:$C$19&gt;=E8587),SRP!$D$15:$D$19)*(G8587/100)*(E8587/1000)),IF(C8587="Ready to Drink",SUM(LOOKUP(2,1/(SRP!$B$10:$B$14&lt;=E8587)/(SRP!$C$10:$C$14&gt;=E8587),SRP!$D$10:$D$14)*(G8587/100)*(E8587/1000)),0))))),2)</f>
        <v>25.81</v>
      </c>
    </row>
    <row r="8588" spans="1:11" x14ac:dyDescent="0.35">
      <c r="A8588" s="2">
        <v>62615</v>
      </c>
      <c r="B8588" s="76" t="s">
        <v>7106</v>
      </c>
      <c r="C8588" s="76" t="s">
        <v>285</v>
      </c>
      <c r="D8588" s="76" t="s">
        <v>5267</v>
      </c>
      <c r="E8588" s="76">
        <v>750</v>
      </c>
      <c r="F8588" s="76">
        <v>12</v>
      </c>
      <c r="G8588" s="77">
        <v>20</v>
      </c>
      <c r="H8588" s="76" t="s">
        <v>3279</v>
      </c>
      <c r="I8588" s="77">
        <v>26.99</v>
      </c>
      <c r="J8588" s="2">
        <v>1</v>
      </c>
      <c r="K8588" s="119" cm="1">
        <f t="array" ref="K8588">ROUND(IF(C8588="Beer",SUM(LOOKUP(2,1/(SRP!$B$7:$B$9&lt;=E8588)/(SRP!$C$7:$C$9&gt;=E8588),SRP!$D$7:$D$9)*(G8588/100)*(E8588/1000)),IF(C8588="Spirits",SUM(LOOKUP(2,1/(SRP!$B$2:$B$6&lt;=E8588)/(SRP!$C$2:$C$6&gt;=E8588),SRP!$D$2:$D$6)*(G8588/100)*(E8588/1000)),IF(AND(C8588="Wine",D8588="Fortified Wines"),SUM(LOOKUP(2,1/(SRP!$B$20:$B$23&lt;=E8588)/(SRP!$C$20:$C$23&gt;=E8588),SRP!$D$20:$D$23)*(G8588/100)*(E8588/1000)),IF(C8588="Wine",SUM(LOOKUP(2,1/(SRP!$B$15:$B$19&lt;=E8588)/(SRP!$C$15:$C$19&gt;=E8588),SRP!$D$15:$D$19)*(G8588/100)*(E8588/1000)),IF(C8588="Ready to Drink",SUM(LOOKUP(2,1/(SRP!$B$10:$B$14&lt;=E8588)/(SRP!$C$10:$C$14&gt;=E8588),SRP!$D$10:$D$14)*(G8588/100)*(E8588/1000)),0))))),2)</f>
        <v>10.47</v>
      </c>
    </row>
    <row r="8589" spans="1:11" x14ac:dyDescent="0.35">
      <c r="A8589" s="2">
        <v>62626</v>
      </c>
      <c r="B8589" s="76" t="s">
        <v>7107</v>
      </c>
      <c r="C8589" s="76" t="s">
        <v>286</v>
      </c>
      <c r="D8589" s="76" t="s">
        <v>5248</v>
      </c>
      <c r="E8589" s="76">
        <v>750</v>
      </c>
      <c r="F8589" s="76">
        <v>12</v>
      </c>
      <c r="G8589" s="77">
        <v>12.5</v>
      </c>
      <c r="H8589" s="76" t="s">
        <v>3282</v>
      </c>
      <c r="I8589" s="77">
        <v>19.8</v>
      </c>
      <c r="J8589" s="2">
        <v>1</v>
      </c>
      <c r="K8589" s="119" cm="1">
        <f t="array" ref="K8589">ROUND(IF(C8589="Beer",SUM(LOOKUP(2,1/(SRP!$B$7:$B$9&lt;=E8589)/(SRP!$C$7:$C$9&gt;=E8589),SRP!$D$7:$D$9)*(G8589/100)*(E8589/1000)),IF(C8589="Spirits",SUM(LOOKUP(2,1/(SRP!$B$2:$B$6&lt;=E8589)/(SRP!$C$2:$C$6&gt;=E8589),SRP!$D$2:$D$6)*(G8589/100)*(E8589/1000)),IF(AND(C8589="Wine",D8589="Fortified Wines"),SUM(LOOKUP(2,1/(SRP!$B$20:$B$23&lt;=E8589)/(SRP!$C$20:$C$23&gt;=E8589),SRP!$D$20:$D$23)*(G8589/100)*(E8589/1000)),IF(C8589="Wine",SUM(LOOKUP(2,1/(SRP!$B$15:$B$19&lt;=E8589)/(SRP!$C$15:$C$19&gt;=E8589),SRP!$D$15:$D$19)*(G8589/100)*(E8589/1000)),IF(C8589="Ready to Drink",SUM(LOOKUP(2,1/(SRP!$B$10:$B$14&lt;=E8589)/(SRP!$C$10:$C$14&gt;=E8589),SRP!$D$10:$D$14)*(G8589/100)*(E8589/1000)),0))))),2)</f>
        <v>6.54</v>
      </c>
    </row>
    <row r="8590" spans="1:11" x14ac:dyDescent="0.35">
      <c r="A8590" s="2">
        <v>62638</v>
      </c>
      <c r="B8590" s="76" t="s">
        <v>7108</v>
      </c>
      <c r="C8590" s="76" t="s">
        <v>287</v>
      </c>
      <c r="D8590" s="76" t="s">
        <v>5240</v>
      </c>
      <c r="E8590" s="76">
        <v>473</v>
      </c>
      <c r="F8590" s="76">
        <v>24</v>
      </c>
      <c r="G8590" s="77">
        <v>5.6</v>
      </c>
      <c r="H8590" s="76" t="s">
        <v>3638</v>
      </c>
      <c r="I8590" s="77">
        <v>4.6500000000000004</v>
      </c>
      <c r="J8590" s="2">
        <v>1</v>
      </c>
      <c r="K8590" s="119" cm="1">
        <f t="array" ref="K8590">ROUND(IF(C8590="Beer",SUM(LOOKUP(2,1/(SRP!$B$7:$B$9&lt;=E8590)/(SRP!$C$7:$C$9&gt;=E8590),SRP!$D$7:$D$9)*(G8590/100)*(E8590/1000)),IF(C8590="Spirits",SUM(LOOKUP(2,1/(SRP!$B$2:$B$6&lt;=E8590)/(SRP!$C$2:$C$6&gt;=E8590),SRP!$D$2:$D$6)*(G8590/100)*(E8590/1000)),IF(AND(C8590="Wine",D8590="Fortified Wines"),SUM(LOOKUP(2,1/(SRP!$B$20:$B$23&lt;=E8590)/(SRP!$C$20:$C$23&gt;=E8590),SRP!$D$20:$D$23)*(G8590/100)*(E8590/1000)),IF(C8590="Wine",SUM(LOOKUP(2,1/(SRP!$B$15:$B$19&lt;=E8590)/(SRP!$C$15:$C$19&gt;=E8590),SRP!$D$15:$D$19)*(G8590/100)*(E8590/1000)),IF(C8590="Ready to Drink",SUM(LOOKUP(2,1/(SRP!$B$10:$B$14&lt;=E8590)/(SRP!$C$10:$C$14&gt;=E8590),SRP!$D$10:$D$14)*(G8590/100)*(E8590/1000)),0))))),2)</f>
        <v>1.85</v>
      </c>
    </row>
    <row r="8591" spans="1:11" x14ac:dyDescent="0.35">
      <c r="A8591" s="2">
        <v>62638</v>
      </c>
      <c r="B8591" s="76" t="s">
        <v>7108</v>
      </c>
      <c r="C8591" s="76" t="s">
        <v>287</v>
      </c>
      <c r="D8591" s="76" t="s">
        <v>5240</v>
      </c>
      <c r="E8591" s="76">
        <v>473</v>
      </c>
      <c r="F8591" s="76">
        <v>24</v>
      </c>
      <c r="G8591" s="77">
        <v>5.6</v>
      </c>
      <c r="H8591" s="76" t="s">
        <v>3638</v>
      </c>
      <c r="I8591" s="77">
        <v>4.6500000000000004</v>
      </c>
      <c r="J8591" s="2">
        <v>1</v>
      </c>
      <c r="K8591" s="119" cm="1">
        <f t="array" ref="K8591">ROUND(IF(C8591="Beer",SUM(LOOKUP(2,1/(SRP!$B$7:$B$9&lt;=E8591)/(SRP!$C$7:$C$9&gt;=E8591),SRP!$D$7:$D$9)*(G8591/100)*(E8591/1000)),IF(C8591="Spirits",SUM(LOOKUP(2,1/(SRP!$B$2:$B$6&lt;=E8591)/(SRP!$C$2:$C$6&gt;=E8591),SRP!$D$2:$D$6)*(G8591/100)*(E8591/1000)),IF(AND(C8591="Wine",D8591="Fortified Wines"),SUM(LOOKUP(2,1/(SRP!$B$20:$B$23&lt;=E8591)/(SRP!$C$20:$C$23&gt;=E8591),SRP!$D$20:$D$23)*(G8591/100)*(E8591/1000)),IF(C8591="Wine",SUM(LOOKUP(2,1/(SRP!$B$15:$B$19&lt;=E8591)/(SRP!$C$15:$C$19&gt;=E8591),SRP!$D$15:$D$19)*(G8591/100)*(E8591/1000)),IF(C8591="Ready to Drink",SUM(LOOKUP(2,1/(SRP!$B$10:$B$14&lt;=E8591)/(SRP!$C$10:$C$14&gt;=E8591),SRP!$D$10:$D$14)*(G8591/100)*(E8591/1000)),0))))),2)</f>
        <v>1.85</v>
      </c>
    </row>
    <row r="8592" spans="1:11" x14ac:dyDescent="0.35">
      <c r="A8592" s="2">
        <v>62640</v>
      </c>
      <c r="B8592" s="76" t="s">
        <v>7109</v>
      </c>
      <c r="C8592" s="76" t="s">
        <v>287</v>
      </c>
      <c r="D8592" s="76" t="s">
        <v>5230</v>
      </c>
      <c r="E8592" s="76">
        <v>473</v>
      </c>
      <c r="F8592" s="76">
        <v>24</v>
      </c>
      <c r="G8592" s="77">
        <v>4.8</v>
      </c>
      <c r="H8592" s="76" t="s">
        <v>3370</v>
      </c>
      <c r="I8592" s="77">
        <v>3.99</v>
      </c>
      <c r="J8592" s="2">
        <v>1</v>
      </c>
      <c r="K8592" s="119" cm="1">
        <f t="array" ref="K8592">ROUND(IF(C8592="Beer",SUM(LOOKUP(2,1/(SRP!$B$7:$B$9&lt;=E8592)/(SRP!$C$7:$C$9&gt;=E8592),SRP!$D$7:$D$9)*(G8592/100)*(E8592/1000)),IF(C8592="Spirits",SUM(LOOKUP(2,1/(SRP!$B$2:$B$6&lt;=E8592)/(SRP!$C$2:$C$6&gt;=E8592),SRP!$D$2:$D$6)*(G8592/100)*(E8592/1000)),IF(AND(C8592="Wine",D8592="Fortified Wines"),SUM(LOOKUP(2,1/(SRP!$B$20:$B$23&lt;=E8592)/(SRP!$C$20:$C$23&gt;=E8592),SRP!$D$20:$D$23)*(G8592/100)*(E8592/1000)),IF(C8592="Wine",SUM(LOOKUP(2,1/(SRP!$B$15:$B$19&lt;=E8592)/(SRP!$C$15:$C$19&gt;=E8592),SRP!$D$15:$D$19)*(G8592/100)*(E8592/1000)),IF(C8592="Ready to Drink",SUM(LOOKUP(2,1/(SRP!$B$10:$B$14&lt;=E8592)/(SRP!$C$10:$C$14&gt;=E8592),SRP!$D$10:$D$14)*(G8592/100)*(E8592/1000)),0))))),2)</f>
        <v>1.58</v>
      </c>
    </row>
    <row r="8593" spans="1:11" x14ac:dyDescent="0.35">
      <c r="A8593" s="2">
        <v>62640</v>
      </c>
      <c r="B8593" s="76" t="s">
        <v>7109</v>
      </c>
      <c r="C8593" s="76" t="s">
        <v>287</v>
      </c>
      <c r="D8593" s="76" t="s">
        <v>5230</v>
      </c>
      <c r="E8593" s="76">
        <v>473</v>
      </c>
      <c r="F8593" s="76">
        <v>24</v>
      </c>
      <c r="G8593" s="77">
        <v>4.8</v>
      </c>
      <c r="H8593" s="76" t="s">
        <v>3370</v>
      </c>
      <c r="I8593" s="77">
        <v>3.99</v>
      </c>
      <c r="J8593" s="2">
        <v>1</v>
      </c>
      <c r="K8593" s="119" cm="1">
        <f t="array" ref="K8593">ROUND(IF(C8593="Beer",SUM(LOOKUP(2,1/(SRP!$B$7:$B$9&lt;=E8593)/(SRP!$C$7:$C$9&gt;=E8593),SRP!$D$7:$D$9)*(G8593/100)*(E8593/1000)),IF(C8593="Spirits",SUM(LOOKUP(2,1/(SRP!$B$2:$B$6&lt;=E8593)/(SRP!$C$2:$C$6&gt;=E8593),SRP!$D$2:$D$6)*(G8593/100)*(E8593/1000)),IF(AND(C8593="Wine",D8593="Fortified Wines"),SUM(LOOKUP(2,1/(SRP!$B$20:$B$23&lt;=E8593)/(SRP!$C$20:$C$23&gt;=E8593),SRP!$D$20:$D$23)*(G8593/100)*(E8593/1000)),IF(C8593="Wine",SUM(LOOKUP(2,1/(SRP!$B$15:$B$19&lt;=E8593)/(SRP!$C$15:$C$19&gt;=E8593),SRP!$D$15:$D$19)*(G8593/100)*(E8593/1000)),IF(C8593="Ready to Drink",SUM(LOOKUP(2,1/(SRP!$B$10:$B$14&lt;=E8593)/(SRP!$C$10:$C$14&gt;=E8593),SRP!$D$10:$D$14)*(G8593/100)*(E8593/1000)),0))))),2)</f>
        <v>1.58</v>
      </c>
    </row>
    <row r="8594" spans="1:11" x14ac:dyDescent="0.35">
      <c r="A8594" s="2">
        <v>62641</v>
      </c>
      <c r="B8594" s="76" t="s">
        <v>7110</v>
      </c>
      <c r="C8594" s="76" t="s">
        <v>287</v>
      </c>
      <c r="D8594" s="76" t="s">
        <v>5240</v>
      </c>
      <c r="E8594" s="76">
        <v>473</v>
      </c>
      <c r="F8594" s="76">
        <v>24</v>
      </c>
      <c r="G8594" s="77">
        <v>10.5</v>
      </c>
      <c r="H8594" s="76" t="s">
        <v>5562</v>
      </c>
      <c r="I8594" s="77">
        <v>6.1</v>
      </c>
      <c r="J8594" s="2">
        <v>1</v>
      </c>
      <c r="K8594" s="119" cm="1">
        <f t="array" ref="K8594">ROUND(IF(C8594="Beer",SUM(LOOKUP(2,1/(SRP!$B$7:$B$9&lt;=E8594)/(SRP!$C$7:$C$9&gt;=E8594),SRP!$D$7:$D$9)*(G8594/100)*(E8594/1000)),IF(C8594="Spirits",SUM(LOOKUP(2,1/(SRP!$B$2:$B$6&lt;=E8594)/(SRP!$C$2:$C$6&gt;=E8594),SRP!$D$2:$D$6)*(G8594/100)*(E8594/1000)),IF(AND(C8594="Wine",D8594="Fortified Wines"),SUM(LOOKUP(2,1/(SRP!$B$20:$B$23&lt;=E8594)/(SRP!$C$20:$C$23&gt;=E8594),SRP!$D$20:$D$23)*(G8594/100)*(E8594/1000)),IF(C8594="Wine",SUM(LOOKUP(2,1/(SRP!$B$15:$B$19&lt;=E8594)/(SRP!$C$15:$C$19&gt;=E8594),SRP!$D$15:$D$19)*(G8594/100)*(E8594/1000)),IF(C8594="Ready to Drink",SUM(LOOKUP(2,1/(SRP!$B$10:$B$14&lt;=E8594)/(SRP!$C$10:$C$14&gt;=E8594),SRP!$D$10:$D$14)*(G8594/100)*(E8594/1000)),0))))),2)</f>
        <v>3.47</v>
      </c>
    </row>
    <row r="8595" spans="1:11" x14ac:dyDescent="0.35">
      <c r="A8595" s="2">
        <v>62641</v>
      </c>
      <c r="B8595" s="76" t="s">
        <v>7110</v>
      </c>
      <c r="C8595" s="76" t="s">
        <v>287</v>
      </c>
      <c r="D8595" s="76" t="s">
        <v>5240</v>
      </c>
      <c r="E8595" s="76">
        <v>473</v>
      </c>
      <c r="F8595" s="76">
        <v>24</v>
      </c>
      <c r="G8595" s="77">
        <v>10.5</v>
      </c>
      <c r="H8595" s="76" t="s">
        <v>5562</v>
      </c>
      <c r="I8595" s="77">
        <v>6.1</v>
      </c>
      <c r="J8595" s="2">
        <v>1</v>
      </c>
      <c r="K8595" s="119" cm="1">
        <f t="array" ref="K8595">ROUND(IF(C8595="Beer",SUM(LOOKUP(2,1/(SRP!$B$7:$B$9&lt;=E8595)/(SRP!$C$7:$C$9&gt;=E8595),SRP!$D$7:$D$9)*(G8595/100)*(E8595/1000)),IF(C8595="Spirits",SUM(LOOKUP(2,1/(SRP!$B$2:$B$6&lt;=E8595)/(SRP!$C$2:$C$6&gt;=E8595),SRP!$D$2:$D$6)*(G8595/100)*(E8595/1000)),IF(AND(C8595="Wine",D8595="Fortified Wines"),SUM(LOOKUP(2,1/(SRP!$B$20:$B$23&lt;=E8595)/(SRP!$C$20:$C$23&gt;=E8595),SRP!$D$20:$D$23)*(G8595/100)*(E8595/1000)),IF(C8595="Wine",SUM(LOOKUP(2,1/(SRP!$B$15:$B$19&lt;=E8595)/(SRP!$C$15:$C$19&gt;=E8595),SRP!$D$15:$D$19)*(G8595/100)*(E8595/1000)),IF(C8595="Ready to Drink",SUM(LOOKUP(2,1/(SRP!$B$10:$B$14&lt;=E8595)/(SRP!$C$10:$C$14&gt;=E8595),SRP!$D$10:$D$14)*(G8595/100)*(E8595/1000)),0))))),2)</f>
        <v>3.47</v>
      </c>
    </row>
    <row r="8596" spans="1:11" x14ac:dyDescent="0.35">
      <c r="A8596" s="2">
        <v>62642</v>
      </c>
      <c r="B8596" s="76" t="s">
        <v>7111</v>
      </c>
      <c r="C8596" s="76" t="s">
        <v>286</v>
      </c>
      <c r="D8596" s="76" t="s">
        <v>5236</v>
      </c>
      <c r="E8596" s="76">
        <v>750</v>
      </c>
      <c r="F8596" s="76">
        <v>12</v>
      </c>
      <c r="G8596" s="77">
        <v>13.4</v>
      </c>
      <c r="H8596" s="76" t="s">
        <v>3294</v>
      </c>
      <c r="I8596" s="77">
        <v>19.989999999999998</v>
      </c>
      <c r="J8596" s="2">
        <v>1</v>
      </c>
      <c r="K8596" s="119" cm="1">
        <f t="array" ref="K8596">ROUND(IF(C8596="Beer",SUM(LOOKUP(2,1/(SRP!$B$7:$B$9&lt;=E8596)/(SRP!$C$7:$C$9&gt;=E8596),SRP!$D$7:$D$9)*(G8596/100)*(E8596/1000)),IF(C8596="Spirits",SUM(LOOKUP(2,1/(SRP!$B$2:$B$6&lt;=E8596)/(SRP!$C$2:$C$6&gt;=E8596),SRP!$D$2:$D$6)*(G8596/100)*(E8596/1000)),IF(AND(C8596="Wine",D8596="Fortified Wines"),SUM(LOOKUP(2,1/(SRP!$B$20:$B$23&lt;=E8596)/(SRP!$C$20:$C$23&gt;=E8596),SRP!$D$20:$D$23)*(G8596/100)*(E8596/1000)),IF(C8596="Wine",SUM(LOOKUP(2,1/(SRP!$B$15:$B$19&lt;=E8596)/(SRP!$C$15:$C$19&gt;=E8596),SRP!$D$15:$D$19)*(G8596/100)*(E8596/1000)),IF(C8596="Ready to Drink",SUM(LOOKUP(2,1/(SRP!$B$10:$B$14&lt;=E8596)/(SRP!$C$10:$C$14&gt;=E8596),SRP!$D$10:$D$14)*(G8596/100)*(E8596/1000)),0))))),2)</f>
        <v>7.02</v>
      </c>
    </row>
    <row r="8597" spans="1:11" x14ac:dyDescent="0.35">
      <c r="A8597" s="2">
        <v>62645</v>
      </c>
      <c r="B8597" s="76" t="s">
        <v>7112</v>
      </c>
      <c r="C8597" s="76" t="s">
        <v>286</v>
      </c>
      <c r="D8597" s="76" t="s">
        <v>5236</v>
      </c>
      <c r="E8597" s="76">
        <v>750</v>
      </c>
      <c r="F8597" s="76">
        <v>12</v>
      </c>
      <c r="G8597" s="77">
        <v>13</v>
      </c>
      <c r="H8597" s="76" t="s">
        <v>6869</v>
      </c>
      <c r="I8597" s="77">
        <v>13.99</v>
      </c>
      <c r="J8597" s="2">
        <v>1</v>
      </c>
      <c r="K8597" s="119" cm="1">
        <f t="array" ref="K8597">ROUND(IF(C8597="Beer",SUM(LOOKUP(2,1/(SRP!$B$7:$B$9&lt;=E8597)/(SRP!$C$7:$C$9&gt;=E8597),SRP!$D$7:$D$9)*(G8597/100)*(E8597/1000)),IF(C8597="Spirits",SUM(LOOKUP(2,1/(SRP!$B$2:$B$6&lt;=E8597)/(SRP!$C$2:$C$6&gt;=E8597),SRP!$D$2:$D$6)*(G8597/100)*(E8597/1000)),IF(AND(C8597="Wine",D8597="Fortified Wines"),SUM(LOOKUP(2,1/(SRP!$B$20:$B$23&lt;=E8597)/(SRP!$C$20:$C$23&gt;=E8597),SRP!$D$20:$D$23)*(G8597/100)*(E8597/1000)),IF(C8597="Wine",SUM(LOOKUP(2,1/(SRP!$B$15:$B$19&lt;=E8597)/(SRP!$C$15:$C$19&gt;=E8597),SRP!$D$15:$D$19)*(G8597/100)*(E8597/1000)),IF(C8597="Ready to Drink",SUM(LOOKUP(2,1/(SRP!$B$10:$B$14&lt;=E8597)/(SRP!$C$10:$C$14&gt;=E8597),SRP!$D$10:$D$14)*(G8597/100)*(E8597/1000)),0))))),2)</f>
        <v>6.81</v>
      </c>
    </row>
    <row r="8598" spans="1:11" x14ac:dyDescent="0.35">
      <c r="A8598" s="2">
        <v>62657</v>
      </c>
      <c r="B8598" s="76" t="s">
        <v>7113</v>
      </c>
      <c r="C8598" s="76" t="s">
        <v>287</v>
      </c>
      <c r="D8598" s="76" t="s">
        <v>5271</v>
      </c>
      <c r="E8598" s="76">
        <v>1420</v>
      </c>
      <c r="F8598" s="76">
        <v>6</v>
      </c>
      <c r="G8598" s="77">
        <v>4</v>
      </c>
      <c r="H8598" s="76" t="s">
        <v>6874</v>
      </c>
      <c r="I8598" s="77">
        <v>8.57</v>
      </c>
      <c r="J8598" s="2">
        <v>4</v>
      </c>
      <c r="K8598" s="119" cm="1">
        <f t="array" ref="K8598">ROUND(IF(C8598="Beer",SUM(LOOKUP(2,1/(SRP!$B$7:$B$9&lt;=E8598)/(SRP!$C$7:$C$9&gt;=E8598),SRP!$D$7:$D$9)*(G8598/100)*(E8598/1000)),IF(C8598="Spirits",SUM(LOOKUP(2,1/(SRP!$B$2:$B$6&lt;=E8598)/(SRP!$C$2:$C$6&gt;=E8598),SRP!$D$2:$D$6)*(G8598/100)*(E8598/1000)),IF(AND(C8598="Wine",D8598="Fortified Wines"),SUM(LOOKUP(2,1/(SRP!$B$20:$B$23&lt;=E8598)/(SRP!$C$20:$C$23&gt;=E8598),SRP!$D$20:$D$23)*(G8598/100)*(E8598/1000)),IF(C8598="Wine",SUM(LOOKUP(2,1/(SRP!$B$15:$B$19&lt;=E8598)/(SRP!$C$15:$C$19&gt;=E8598),SRP!$D$15:$D$19)*(G8598/100)*(E8598/1000)),IF(C8598="Ready to Drink",SUM(LOOKUP(2,1/(SRP!$B$10:$B$14&lt;=E8598)/(SRP!$C$10:$C$14&gt;=E8598),SRP!$D$10:$D$14)*(G8598/100)*(E8598/1000)),0))))),2)</f>
        <v>3.97</v>
      </c>
    </row>
    <row r="8599" spans="1:11" x14ac:dyDescent="0.35">
      <c r="A8599" s="2">
        <v>62657</v>
      </c>
      <c r="B8599" s="76" t="s">
        <v>7113</v>
      </c>
      <c r="C8599" s="76" t="s">
        <v>287</v>
      </c>
      <c r="D8599" s="76" t="s">
        <v>5271</v>
      </c>
      <c r="E8599" s="76">
        <v>1420</v>
      </c>
      <c r="F8599" s="76">
        <v>6</v>
      </c>
      <c r="G8599" s="77">
        <v>4</v>
      </c>
      <c r="H8599" s="76" t="s">
        <v>3377</v>
      </c>
      <c r="I8599" s="77">
        <v>8.57</v>
      </c>
      <c r="J8599" s="2">
        <v>4</v>
      </c>
      <c r="K8599" s="119" cm="1">
        <f t="array" ref="K8599">ROUND(IF(C8599="Beer",SUM(LOOKUP(2,1/(SRP!$B$7:$B$9&lt;=E8599)/(SRP!$C$7:$C$9&gt;=E8599),SRP!$D$7:$D$9)*(G8599/100)*(E8599/1000)),IF(C8599="Spirits",SUM(LOOKUP(2,1/(SRP!$B$2:$B$6&lt;=E8599)/(SRP!$C$2:$C$6&gt;=E8599),SRP!$D$2:$D$6)*(G8599/100)*(E8599/1000)),IF(AND(C8599="Wine",D8599="Fortified Wines"),SUM(LOOKUP(2,1/(SRP!$B$20:$B$23&lt;=E8599)/(SRP!$C$20:$C$23&gt;=E8599),SRP!$D$20:$D$23)*(G8599/100)*(E8599/1000)),IF(C8599="Wine",SUM(LOOKUP(2,1/(SRP!$B$15:$B$19&lt;=E8599)/(SRP!$C$15:$C$19&gt;=E8599),SRP!$D$15:$D$19)*(G8599/100)*(E8599/1000)),IF(C8599="Ready to Drink",SUM(LOOKUP(2,1/(SRP!$B$10:$B$14&lt;=E8599)/(SRP!$C$10:$C$14&gt;=E8599),SRP!$D$10:$D$14)*(G8599/100)*(E8599/1000)),0))))),2)</f>
        <v>3.97</v>
      </c>
    </row>
    <row r="8600" spans="1:11" x14ac:dyDescent="0.35">
      <c r="A8600" s="2">
        <v>62661</v>
      </c>
      <c r="B8600" s="76" t="s">
        <v>7114</v>
      </c>
      <c r="C8600" s="76" t="s">
        <v>287</v>
      </c>
      <c r="D8600" s="76" t="s">
        <v>5240</v>
      </c>
      <c r="E8600" s="76">
        <v>473</v>
      </c>
      <c r="F8600" s="76">
        <v>24</v>
      </c>
      <c r="G8600" s="77">
        <v>10.1</v>
      </c>
      <c r="H8600" s="76" t="s">
        <v>3349</v>
      </c>
      <c r="I8600" s="77">
        <v>4.99</v>
      </c>
      <c r="J8600" s="2">
        <v>1</v>
      </c>
      <c r="K8600" s="119" cm="1">
        <f t="array" ref="K8600">ROUND(IF(C8600="Beer",SUM(LOOKUP(2,1/(SRP!$B$7:$B$9&lt;=E8600)/(SRP!$C$7:$C$9&gt;=E8600),SRP!$D$7:$D$9)*(G8600/100)*(E8600/1000)),IF(C8600="Spirits",SUM(LOOKUP(2,1/(SRP!$B$2:$B$6&lt;=E8600)/(SRP!$C$2:$C$6&gt;=E8600),SRP!$D$2:$D$6)*(G8600/100)*(E8600/1000)),IF(AND(C8600="Wine",D8600="Fortified Wines"),SUM(LOOKUP(2,1/(SRP!$B$20:$B$23&lt;=E8600)/(SRP!$C$20:$C$23&gt;=E8600),SRP!$D$20:$D$23)*(G8600/100)*(E8600/1000)),IF(C8600="Wine",SUM(LOOKUP(2,1/(SRP!$B$15:$B$19&lt;=E8600)/(SRP!$C$15:$C$19&gt;=E8600),SRP!$D$15:$D$19)*(G8600/100)*(E8600/1000)),IF(C8600="Ready to Drink",SUM(LOOKUP(2,1/(SRP!$B$10:$B$14&lt;=E8600)/(SRP!$C$10:$C$14&gt;=E8600),SRP!$D$10:$D$14)*(G8600/100)*(E8600/1000)),0))))),2)</f>
        <v>3.34</v>
      </c>
    </row>
    <row r="8601" spans="1:11" x14ac:dyDescent="0.35">
      <c r="A8601" s="2">
        <v>62661</v>
      </c>
      <c r="B8601" s="76" t="s">
        <v>7114</v>
      </c>
      <c r="C8601" s="76" t="s">
        <v>287</v>
      </c>
      <c r="D8601" s="76" t="s">
        <v>5240</v>
      </c>
      <c r="E8601" s="76">
        <v>473</v>
      </c>
      <c r="F8601" s="76">
        <v>24</v>
      </c>
      <c r="G8601" s="77">
        <v>10.1</v>
      </c>
      <c r="H8601" s="76" t="s">
        <v>3349</v>
      </c>
      <c r="I8601" s="77">
        <v>4.99</v>
      </c>
      <c r="J8601" s="2">
        <v>1</v>
      </c>
      <c r="K8601" s="119" cm="1">
        <f t="array" ref="K8601">ROUND(IF(C8601="Beer",SUM(LOOKUP(2,1/(SRP!$B$7:$B$9&lt;=E8601)/(SRP!$C$7:$C$9&gt;=E8601),SRP!$D$7:$D$9)*(G8601/100)*(E8601/1000)),IF(C8601="Spirits",SUM(LOOKUP(2,1/(SRP!$B$2:$B$6&lt;=E8601)/(SRP!$C$2:$C$6&gt;=E8601),SRP!$D$2:$D$6)*(G8601/100)*(E8601/1000)),IF(AND(C8601="Wine",D8601="Fortified Wines"),SUM(LOOKUP(2,1/(SRP!$B$20:$B$23&lt;=E8601)/(SRP!$C$20:$C$23&gt;=E8601),SRP!$D$20:$D$23)*(G8601/100)*(E8601/1000)),IF(C8601="Wine",SUM(LOOKUP(2,1/(SRP!$B$15:$B$19&lt;=E8601)/(SRP!$C$15:$C$19&gt;=E8601),SRP!$D$15:$D$19)*(G8601/100)*(E8601/1000)),IF(C8601="Ready to Drink",SUM(LOOKUP(2,1/(SRP!$B$10:$B$14&lt;=E8601)/(SRP!$C$10:$C$14&gt;=E8601),SRP!$D$10:$D$14)*(G8601/100)*(E8601/1000)),0))))),2)</f>
        <v>3.34</v>
      </c>
    </row>
    <row r="8602" spans="1:11" x14ac:dyDescent="0.35">
      <c r="A8602" s="2">
        <v>62668</v>
      </c>
      <c r="B8602" s="76" t="s">
        <v>7115</v>
      </c>
      <c r="C8602" s="76" t="s">
        <v>287</v>
      </c>
      <c r="D8602" s="76" t="s">
        <v>5266</v>
      </c>
      <c r="E8602" s="76">
        <v>473</v>
      </c>
      <c r="F8602" s="76">
        <v>24</v>
      </c>
      <c r="G8602" s="77">
        <v>5.2</v>
      </c>
      <c r="H8602" s="76" t="s">
        <v>3405</v>
      </c>
      <c r="I8602" s="77">
        <v>4.6900000000000004</v>
      </c>
      <c r="J8602" s="2">
        <v>1</v>
      </c>
      <c r="K8602" s="119" cm="1">
        <f t="array" ref="K8602">ROUND(IF(C8602="Beer",SUM(LOOKUP(2,1/(SRP!$B$7:$B$9&lt;=E8602)/(SRP!$C$7:$C$9&gt;=E8602),SRP!$D$7:$D$9)*(G8602/100)*(E8602/1000)),IF(C8602="Spirits",SUM(LOOKUP(2,1/(SRP!$B$2:$B$6&lt;=E8602)/(SRP!$C$2:$C$6&gt;=E8602),SRP!$D$2:$D$6)*(G8602/100)*(E8602/1000)),IF(AND(C8602="Wine",D8602="Fortified Wines"),SUM(LOOKUP(2,1/(SRP!$B$20:$B$23&lt;=E8602)/(SRP!$C$20:$C$23&gt;=E8602),SRP!$D$20:$D$23)*(G8602/100)*(E8602/1000)),IF(C8602="Wine",SUM(LOOKUP(2,1/(SRP!$B$15:$B$19&lt;=E8602)/(SRP!$C$15:$C$19&gt;=E8602),SRP!$D$15:$D$19)*(G8602/100)*(E8602/1000)),IF(C8602="Ready to Drink",SUM(LOOKUP(2,1/(SRP!$B$10:$B$14&lt;=E8602)/(SRP!$C$10:$C$14&gt;=E8602),SRP!$D$10:$D$14)*(G8602/100)*(E8602/1000)),0))))),2)</f>
        <v>1.72</v>
      </c>
    </row>
    <row r="8603" spans="1:11" x14ac:dyDescent="0.35">
      <c r="A8603" s="2">
        <v>62668</v>
      </c>
      <c r="B8603" s="76" t="s">
        <v>7115</v>
      </c>
      <c r="C8603" s="76" t="s">
        <v>287</v>
      </c>
      <c r="D8603" s="76" t="s">
        <v>5266</v>
      </c>
      <c r="E8603" s="76">
        <v>473</v>
      </c>
      <c r="F8603" s="76">
        <v>24</v>
      </c>
      <c r="G8603" s="77">
        <v>5.2</v>
      </c>
      <c r="H8603" s="76" t="s">
        <v>3405</v>
      </c>
      <c r="I8603" s="77">
        <v>4.6900000000000004</v>
      </c>
      <c r="J8603" s="2">
        <v>1</v>
      </c>
      <c r="K8603" s="119" cm="1">
        <f t="array" ref="K8603">ROUND(IF(C8603="Beer",SUM(LOOKUP(2,1/(SRP!$B$7:$B$9&lt;=E8603)/(SRP!$C$7:$C$9&gt;=E8603),SRP!$D$7:$D$9)*(G8603/100)*(E8603/1000)),IF(C8603="Spirits",SUM(LOOKUP(2,1/(SRP!$B$2:$B$6&lt;=E8603)/(SRP!$C$2:$C$6&gt;=E8603),SRP!$D$2:$D$6)*(G8603/100)*(E8603/1000)),IF(AND(C8603="Wine",D8603="Fortified Wines"),SUM(LOOKUP(2,1/(SRP!$B$20:$B$23&lt;=E8603)/(SRP!$C$20:$C$23&gt;=E8603),SRP!$D$20:$D$23)*(G8603/100)*(E8603/1000)),IF(C8603="Wine",SUM(LOOKUP(2,1/(SRP!$B$15:$B$19&lt;=E8603)/(SRP!$C$15:$C$19&gt;=E8603),SRP!$D$15:$D$19)*(G8603/100)*(E8603/1000)),IF(C8603="Ready to Drink",SUM(LOOKUP(2,1/(SRP!$B$10:$B$14&lt;=E8603)/(SRP!$C$10:$C$14&gt;=E8603),SRP!$D$10:$D$14)*(G8603/100)*(E8603/1000)),0))))),2)</f>
        <v>1.72</v>
      </c>
    </row>
    <row r="8604" spans="1:11" x14ac:dyDescent="0.35">
      <c r="A8604" s="2">
        <v>62677</v>
      </c>
      <c r="B8604" s="76" t="s">
        <v>7116</v>
      </c>
      <c r="C8604" s="76" t="s">
        <v>5938</v>
      </c>
      <c r="D8604" s="76" t="s">
        <v>5279</v>
      </c>
      <c r="E8604" s="76">
        <v>4260</v>
      </c>
      <c r="F8604" s="76">
        <v>2</v>
      </c>
      <c r="G8604" s="77">
        <v>5</v>
      </c>
      <c r="H8604" s="76" t="s">
        <v>3324</v>
      </c>
      <c r="I8604" s="77">
        <v>32.49</v>
      </c>
      <c r="J8604" s="2">
        <v>12</v>
      </c>
      <c r="K8604" s="119" cm="1">
        <f t="array" ref="K8604">ROUND(IF(C8604="Beer",SUM(LOOKUP(2,1/(SRP!$B$7:$B$9&lt;=E8604)/(SRP!$C$7:$C$9&gt;=E8604),SRP!$D$7:$D$9)*(G8604/100)*(E8604/1000)),IF(C8604="Spirits",SUM(LOOKUP(2,1/(SRP!$B$2:$B$6&lt;=E8604)/(SRP!$C$2:$C$6&gt;=E8604),SRP!$D$2:$D$6)*(G8604/100)*(E8604/1000)),IF(AND(C8604="Wine",D8604="Fortified Wines"),SUM(LOOKUP(2,1/(SRP!$B$20:$B$23&lt;=E8604)/(SRP!$C$20:$C$23&gt;=E8604),SRP!$D$20:$D$23)*(G8604/100)*(E8604/1000)),IF(C8604="Wine",SUM(LOOKUP(2,1/(SRP!$B$15:$B$19&lt;=E8604)/(SRP!$C$15:$C$19&gt;=E8604),SRP!$D$15:$D$19)*(G8604/100)*(E8604/1000)),IF(C8604="Ready to Drink",SUM(LOOKUP(2,1/(SRP!$B$10:$B$14&lt;=E8604)/(SRP!$C$10:$C$14&gt;=E8604),SRP!$D$10:$D$14)*(G8604/100)*(E8604/1000)),0))))),2)</f>
        <v>14.87</v>
      </c>
    </row>
    <row r="8605" spans="1:11" x14ac:dyDescent="0.35">
      <c r="A8605" s="2">
        <v>62677</v>
      </c>
      <c r="B8605" s="76" t="s">
        <v>7116</v>
      </c>
      <c r="C8605" s="76" t="s">
        <v>5938</v>
      </c>
      <c r="D8605" s="76" t="s">
        <v>5279</v>
      </c>
      <c r="E8605" s="76">
        <v>4260</v>
      </c>
      <c r="F8605" s="76">
        <v>2</v>
      </c>
      <c r="G8605" s="77">
        <v>5</v>
      </c>
      <c r="H8605" s="76" t="s">
        <v>3324</v>
      </c>
      <c r="I8605" s="77">
        <v>32.49</v>
      </c>
      <c r="J8605" s="2">
        <v>12</v>
      </c>
      <c r="K8605" s="119" cm="1">
        <f t="array" ref="K8605">ROUND(IF(C8605="Beer",SUM(LOOKUP(2,1/(SRP!$B$7:$B$9&lt;=E8605)/(SRP!$C$7:$C$9&gt;=E8605),SRP!$D$7:$D$9)*(G8605/100)*(E8605/1000)),IF(C8605="Spirits",SUM(LOOKUP(2,1/(SRP!$B$2:$B$6&lt;=E8605)/(SRP!$C$2:$C$6&gt;=E8605),SRP!$D$2:$D$6)*(G8605/100)*(E8605/1000)),IF(AND(C8605="Wine",D8605="Fortified Wines"),SUM(LOOKUP(2,1/(SRP!$B$20:$B$23&lt;=E8605)/(SRP!$C$20:$C$23&gt;=E8605),SRP!$D$20:$D$23)*(G8605/100)*(E8605/1000)),IF(C8605="Wine",SUM(LOOKUP(2,1/(SRP!$B$15:$B$19&lt;=E8605)/(SRP!$C$15:$C$19&gt;=E8605),SRP!$D$15:$D$19)*(G8605/100)*(E8605/1000)),IF(C8605="Ready to Drink",SUM(LOOKUP(2,1/(SRP!$B$10:$B$14&lt;=E8605)/(SRP!$C$10:$C$14&gt;=E8605),SRP!$D$10:$D$14)*(G8605/100)*(E8605/1000)),0))))),2)</f>
        <v>14.87</v>
      </c>
    </row>
    <row r="8606" spans="1:11" x14ac:dyDescent="0.35">
      <c r="A8606" s="2">
        <v>62682</v>
      </c>
      <c r="B8606" s="76" t="s">
        <v>7117</v>
      </c>
      <c r="C8606" s="76" t="s">
        <v>5938</v>
      </c>
      <c r="D8606" s="76" t="s">
        <v>5746</v>
      </c>
      <c r="E8606" s="76">
        <v>4260</v>
      </c>
      <c r="F8606" s="76">
        <v>2</v>
      </c>
      <c r="G8606" s="77">
        <v>4.5</v>
      </c>
      <c r="H8606" s="76" t="s">
        <v>3324</v>
      </c>
      <c r="I8606" s="77">
        <v>32.99</v>
      </c>
      <c r="J8606" s="2">
        <v>12</v>
      </c>
      <c r="K8606" s="119" cm="1">
        <f t="array" ref="K8606">ROUND(IF(C8606="Beer",SUM(LOOKUP(2,1/(SRP!$B$7:$B$9&lt;=E8606)/(SRP!$C$7:$C$9&gt;=E8606),SRP!$D$7:$D$9)*(G8606/100)*(E8606/1000)),IF(C8606="Spirits",SUM(LOOKUP(2,1/(SRP!$B$2:$B$6&lt;=E8606)/(SRP!$C$2:$C$6&gt;=E8606),SRP!$D$2:$D$6)*(G8606/100)*(E8606/1000)),IF(AND(C8606="Wine",D8606="Fortified Wines"),SUM(LOOKUP(2,1/(SRP!$B$20:$B$23&lt;=E8606)/(SRP!$C$20:$C$23&gt;=E8606),SRP!$D$20:$D$23)*(G8606/100)*(E8606/1000)),IF(C8606="Wine",SUM(LOOKUP(2,1/(SRP!$B$15:$B$19&lt;=E8606)/(SRP!$C$15:$C$19&gt;=E8606),SRP!$D$15:$D$19)*(G8606/100)*(E8606/1000)),IF(C8606="Ready to Drink",SUM(LOOKUP(2,1/(SRP!$B$10:$B$14&lt;=E8606)/(SRP!$C$10:$C$14&gt;=E8606),SRP!$D$10:$D$14)*(G8606/100)*(E8606/1000)),0))))),2)</f>
        <v>13.38</v>
      </c>
    </row>
    <row r="8607" spans="1:11" x14ac:dyDescent="0.35">
      <c r="A8607" s="2">
        <v>62682</v>
      </c>
      <c r="B8607" s="76" t="s">
        <v>7117</v>
      </c>
      <c r="C8607" s="76" t="s">
        <v>5938</v>
      </c>
      <c r="D8607" s="76" t="s">
        <v>5746</v>
      </c>
      <c r="E8607" s="76">
        <v>4260</v>
      </c>
      <c r="F8607" s="76">
        <v>2</v>
      </c>
      <c r="G8607" s="77">
        <v>4.5</v>
      </c>
      <c r="H8607" s="76" t="s">
        <v>3324</v>
      </c>
      <c r="I8607" s="77">
        <v>32.99</v>
      </c>
      <c r="J8607" s="2">
        <v>12</v>
      </c>
      <c r="K8607" s="119" cm="1">
        <f t="array" ref="K8607">ROUND(IF(C8607="Beer",SUM(LOOKUP(2,1/(SRP!$B$7:$B$9&lt;=E8607)/(SRP!$C$7:$C$9&gt;=E8607),SRP!$D$7:$D$9)*(G8607/100)*(E8607/1000)),IF(C8607="Spirits",SUM(LOOKUP(2,1/(SRP!$B$2:$B$6&lt;=E8607)/(SRP!$C$2:$C$6&gt;=E8607),SRP!$D$2:$D$6)*(G8607/100)*(E8607/1000)),IF(AND(C8607="Wine",D8607="Fortified Wines"),SUM(LOOKUP(2,1/(SRP!$B$20:$B$23&lt;=E8607)/(SRP!$C$20:$C$23&gt;=E8607),SRP!$D$20:$D$23)*(G8607/100)*(E8607/1000)),IF(C8607="Wine",SUM(LOOKUP(2,1/(SRP!$B$15:$B$19&lt;=E8607)/(SRP!$C$15:$C$19&gt;=E8607),SRP!$D$15:$D$19)*(G8607/100)*(E8607/1000)),IF(C8607="Ready to Drink",SUM(LOOKUP(2,1/(SRP!$B$10:$B$14&lt;=E8607)/(SRP!$C$10:$C$14&gt;=E8607),SRP!$D$10:$D$14)*(G8607/100)*(E8607/1000)),0))))),2)</f>
        <v>13.38</v>
      </c>
    </row>
    <row r="8608" spans="1:11" x14ac:dyDescent="0.35">
      <c r="A8608" s="2">
        <v>62687</v>
      </c>
      <c r="B8608" s="76" t="s">
        <v>7118</v>
      </c>
      <c r="C8608" s="76" t="s">
        <v>5938</v>
      </c>
      <c r="D8608" s="76" t="s">
        <v>5283</v>
      </c>
      <c r="E8608" s="76">
        <v>1420</v>
      </c>
      <c r="F8608" s="76">
        <v>6</v>
      </c>
      <c r="G8608" s="77">
        <v>7</v>
      </c>
      <c r="H8608" s="76" t="s">
        <v>3321</v>
      </c>
      <c r="I8608" s="77">
        <v>14.99</v>
      </c>
      <c r="J8608" s="2">
        <v>4</v>
      </c>
      <c r="K8608" s="119" cm="1">
        <f t="array" ref="K8608">ROUND(IF(C8608="Beer",SUM(LOOKUP(2,1/(SRP!$B$7:$B$9&lt;=E8608)/(SRP!$C$7:$C$9&gt;=E8608),SRP!$D$7:$D$9)*(G8608/100)*(E8608/1000)),IF(C8608="Spirits",SUM(LOOKUP(2,1/(SRP!$B$2:$B$6&lt;=E8608)/(SRP!$C$2:$C$6&gt;=E8608),SRP!$D$2:$D$6)*(G8608/100)*(E8608/1000)),IF(AND(C8608="Wine",D8608="Fortified Wines"),SUM(LOOKUP(2,1/(SRP!$B$20:$B$23&lt;=E8608)/(SRP!$C$20:$C$23&gt;=E8608),SRP!$D$20:$D$23)*(G8608/100)*(E8608/1000)),IF(C8608="Wine",SUM(LOOKUP(2,1/(SRP!$B$15:$B$19&lt;=E8608)/(SRP!$C$15:$C$19&gt;=E8608),SRP!$D$15:$D$19)*(G8608/100)*(E8608/1000)),IF(C8608="Ready to Drink",SUM(LOOKUP(2,1/(SRP!$B$10:$B$14&lt;=E8608)/(SRP!$C$10:$C$14&gt;=E8608),SRP!$D$10:$D$14)*(G8608/100)*(E8608/1000)),0))))),2)</f>
        <v>6.94</v>
      </c>
    </row>
    <row r="8609" spans="1:11" x14ac:dyDescent="0.35">
      <c r="A8609" s="2">
        <v>62741</v>
      </c>
      <c r="B8609" s="76" t="s">
        <v>7119</v>
      </c>
      <c r="C8609" s="76" t="s">
        <v>287</v>
      </c>
      <c r="D8609" s="76" t="s">
        <v>5266</v>
      </c>
      <c r="E8609" s="76">
        <v>473</v>
      </c>
      <c r="F8609" s="76">
        <v>24</v>
      </c>
      <c r="G8609" s="77">
        <v>5.5</v>
      </c>
      <c r="H8609" s="76" t="s">
        <v>3391</v>
      </c>
      <c r="I8609" s="77">
        <v>4.8499999999999996</v>
      </c>
      <c r="J8609" s="2">
        <v>1</v>
      </c>
      <c r="K8609" s="119" cm="1">
        <f t="array" ref="K8609">ROUND(IF(C8609="Beer",SUM(LOOKUP(2,1/(SRP!$B$7:$B$9&lt;=E8609)/(SRP!$C$7:$C$9&gt;=E8609),SRP!$D$7:$D$9)*(G8609/100)*(E8609/1000)),IF(C8609="Spirits",SUM(LOOKUP(2,1/(SRP!$B$2:$B$6&lt;=E8609)/(SRP!$C$2:$C$6&gt;=E8609),SRP!$D$2:$D$6)*(G8609/100)*(E8609/1000)),IF(AND(C8609="Wine",D8609="Fortified Wines"),SUM(LOOKUP(2,1/(SRP!$B$20:$B$23&lt;=E8609)/(SRP!$C$20:$C$23&gt;=E8609),SRP!$D$20:$D$23)*(G8609/100)*(E8609/1000)),IF(C8609="Wine",SUM(LOOKUP(2,1/(SRP!$B$15:$B$19&lt;=E8609)/(SRP!$C$15:$C$19&gt;=E8609),SRP!$D$15:$D$19)*(G8609/100)*(E8609/1000)),IF(C8609="Ready to Drink",SUM(LOOKUP(2,1/(SRP!$B$10:$B$14&lt;=E8609)/(SRP!$C$10:$C$14&gt;=E8609),SRP!$D$10:$D$14)*(G8609/100)*(E8609/1000)),0))))),2)</f>
        <v>1.82</v>
      </c>
    </row>
    <row r="8610" spans="1:11" x14ac:dyDescent="0.35">
      <c r="A8610" s="2">
        <v>62741</v>
      </c>
      <c r="B8610" s="76" t="s">
        <v>7119</v>
      </c>
      <c r="C8610" s="76" t="s">
        <v>287</v>
      </c>
      <c r="D8610" s="76" t="s">
        <v>5266</v>
      </c>
      <c r="E8610" s="76">
        <v>473</v>
      </c>
      <c r="F8610" s="76">
        <v>24</v>
      </c>
      <c r="G8610" s="77">
        <v>5.5</v>
      </c>
      <c r="H8610" s="76" t="s">
        <v>3391</v>
      </c>
      <c r="I8610" s="77">
        <v>4.8499999999999996</v>
      </c>
      <c r="J8610" s="2">
        <v>1</v>
      </c>
      <c r="K8610" s="119" cm="1">
        <f t="array" ref="K8610">ROUND(IF(C8610="Beer",SUM(LOOKUP(2,1/(SRP!$B$7:$B$9&lt;=E8610)/(SRP!$C$7:$C$9&gt;=E8610),SRP!$D$7:$D$9)*(G8610/100)*(E8610/1000)),IF(C8610="Spirits",SUM(LOOKUP(2,1/(SRP!$B$2:$B$6&lt;=E8610)/(SRP!$C$2:$C$6&gt;=E8610),SRP!$D$2:$D$6)*(G8610/100)*(E8610/1000)),IF(AND(C8610="Wine",D8610="Fortified Wines"),SUM(LOOKUP(2,1/(SRP!$B$20:$B$23&lt;=E8610)/(SRP!$C$20:$C$23&gt;=E8610),SRP!$D$20:$D$23)*(G8610/100)*(E8610/1000)),IF(C8610="Wine",SUM(LOOKUP(2,1/(SRP!$B$15:$B$19&lt;=E8610)/(SRP!$C$15:$C$19&gt;=E8610),SRP!$D$15:$D$19)*(G8610/100)*(E8610/1000)),IF(C8610="Ready to Drink",SUM(LOOKUP(2,1/(SRP!$B$10:$B$14&lt;=E8610)/(SRP!$C$10:$C$14&gt;=E8610),SRP!$D$10:$D$14)*(G8610/100)*(E8610/1000)),0))))),2)</f>
        <v>1.82</v>
      </c>
    </row>
    <row r="8611" spans="1:11" x14ac:dyDescent="0.35">
      <c r="A8611" s="2">
        <v>62750</v>
      </c>
      <c r="B8611" s="76" t="s">
        <v>7120</v>
      </c>
      <c r="C8611" s="76" t="s">
        <v>287</v>
      </c>
      <c r="D8611" s="76" t="s">
        <v>5240</v>
      </c>
      <c r="E8611" s="76">
        <v>473</v>
      </c>
      <c r="F8611" s="76">
        <v>24</v>
      </c>
      <c r="G8611" s="77">
        <v>6.5</v>
      </c>
      <c r="H8611" s="76" t="s">
        <v>3391</v>
      </c>
      <c r="I8611" s="77">
        <v>4.8499999999999996</v>
      </c>
      <c r="J8611" s="2">
        <v>1</v>
      </c>
      <c r="K8611" s="119" cm="1">
        <f t="array" ref="K8611">ROUND(IF(C8611="Beer",SUM(LOOKUP(2,1/(SRP!$B$7:$B$9&lt;=E8611)/(SRP!$C$7:$C$9&gt;=E8611),SRP!$D$7:$D$9)*(G8611/100)*(E8611/1000)),IF(C8611="Spirits",SUM(LOOKUP(2,1/(SRP!$B$2:$B$6&lt;=E8611)/(SRP!$C$2:$C$6&gt;=E8611),SRP!$D$2:$D$6)*(G8611/100)*(E8611/1000)),IF(AND(C8611="Wine",D8611="Fortified Wines"),SUM(LOOKUP(2,1/(SRP!$B$20:$B$23&lt;=E8611)/(SRP!$C$20:$C$23&gt;=E8611),SRP!$D$20:$D$23)*(G8611/100)*(E8611/1000)),IF(C8611="Wine",SUM(LOOKUP(2,1/(SRP!$B$15:$B$19&lt;=E8611)/(SRP!$C$15:$C$19&gt;=E8611),SRP!$D$15:$D$19)*(G8611/100)*(E8611/1000)),IF(C8611="Ready to Drink",SUM(LOOKUP(2,1/(SRP!$B$10:$B$14&lt;=E8611)/(SRP!$C$10:$C$14&gt;=E8611),SRP!$D$10:$D$14)*(G8611/100)*(E8611/1000)),0))))),2)</f>
        <v>2.15</v>
      </c>
    </row>
    <row r="8612" spans="1:11" x14ac:dyDescent="0.35">
      <c r="A8612" s="2">
        <v>62750</v>
      </c>
      <c r="B8612" s="76" t="s">
        <v>7120</v>
      </c>
      <c r="C8612" s="76" t="s">
        <v>287</v>
      </c>
      <c r="D8612" s="76" t="s">
        <v>5240</v>
      </c>
      <c r="E8612" s="76">
        <v>473</v>
      </c>
      <c r="F8612" s="76">
        <v>24</v>
      </c>
      <c r="G8612" s="77">
        <v>6.5</v>
      </c>
      <c r="H8612" s="76" t="s">
        <v>3391</v>
      </c>
      <c r="I8612" s="77">
        <v>4.8499999999999996</v>
      </c>
      <c r="J8612" s="2">
        <v>1</v>
      </c>
      <c r="K8612" s="119" cm="1">
        <f t="array" ref="K8612">ROUND(IF(C8612="Beer",SUM(LOOKUP(2,1/(SRP!$B$7:$B$9&lt;=E8612)/(SRP!$C$7:$C$9&gt;=E8612),SRP!$D$7:$D$9)*(G8612/100)*(E8612/1000)),IF(C8612="Spirits",SUM(LOOKUP(2,1/(SRP!$B$2:$B$6&lt;=E8612)/(SRP!$C$2:$C$6&gt;=E8612),SRP!$D$2:$D$6)*(G8612/100)*(E8612/1000)),IF(AND(C8612="Wine",D8612="Fortified Wines"),SUM(LOOKUP(2,1/(SRP!$B$20:$B$23&lt;=E8612)/(SRP!$C$20:$C$23&gt;=E8612),SRP!$D$20:$D$23)*(G8612/100)*(E8612/1000)),IF(C8612="Wine",SUM(LOOKUP(2,1/(SRP!$B$15:$B$19&lt;=E8612)/(SRP!$C$15:$C$19&gt;=E8612),SRP!$D$15:$D$19)*(G8612/100)*(E8612/1000)),IF(C8612="Ready to Drink",SUM(LOOKUP(2,1/(SRP!$B$10:$B$14&lt;=E8612)/(SRP!$C$10:$C$14&gt;=E8612),SRP!$D$10:$D$14)*(G8612/100)*(E8612/1000)),0))))),2)</f>
        <v>2.15</v>
      </c>
    </row>
    <row r="8613" spans="1:11" x14ac:dyDescent="0.35">
      <c r="A8613" s="2">
        <v>62788</v>
      </c>
      <c r="B8613" s="76" t="s">
        <v>7121</v>
      </c>
      <c r="C8613" s="76" t="s">
        <v>5938</v>
      </c>
      <c r="D8613" s="76" t="s">
        <v>5283</v>
      </c>
      <c r="E8613" s="76">
        <v>1420</v>
      </c>
      <c r="F8613" s="76">
        <v>6</v>
      </c>
      <c r="G8613" s="77">
        <v>5</v>
      </c>
      <c r="H8613" s="76" t="s">
        <v>3279</v>
      </c>
      <c r="I8613" s="77">
        <v>12.99</v>
      </c>
      <c r="J8613" s="2">
        <v>4</v>
      </c>
      <c r="K8613" s="119" cm="1">
        <f t="array" ref="K8613">ROUND(IF(C8613="Beer",SUM(LOOKUP(2,1/(SRP!$B$7:$B$9&lt;=E8613)/(SRP!$C$7:$C$9&gt;=E8613),SRP!$D$7:$D$9)*(G8613/100)*(E8613/1000)),IF(C8613="Spirits",SUM(LOOKUP(2,1/(SRP!$B$2:$B$6&lt;=E8613)/(SRP!$C$2:$C$6&gt;=E8613),SRP!$D$2:$D$6)*(G8613/100)*(E8613/1000)),IF(AND(C8613="Wine",D8613="Fortified Wines"),SUM(LOOKUP(2,1/(SRP!$B$20:$B$23&lt;=E8613)/(SRP!$C$20:$C$23&gt;=E8613),SRP!$D$20:$D$23)*(G8613/100)*(E8613/1000)),IF(C8613="Wine",SUM(LOOKUP(2,1/(SRP!$B$15:$B$19&lt;=E8613)/(SRP!$C$15:$C$19&gt;=E8613),SRP!$D$15:$D$19)*(G8613/100)*(E8613/1000)),IF(C8613="Ready to Drink",SUM(LOOKUP(2,1/(SRP!$B$10:$B$14&lt;=E8613)/(SRP!$C$10:$C$14&gt;=E8613),SRP!$D$10:$D$14)*(G8613/100)*(E8613/1000)),0))))),2)</f>
        <v>4.96</v>
      </c>
    </row>
    <row r="8614" spans="1:11" x14ac:dyDescent="0.35">
      <c r="A8614" s="2">
        <v>62788</v>
      </c>
      <c r="B8614" s="76" t="s">
        <v>7121</v>
      </c>
      <c r="C8614" s="76" t="s">
        <v>5938</v>
      </c>
      <c r="D8614" s="76" t="s">
        <v>5283</v>
      </c>
      <c r="E8614" s="76">
        <v>1420</v>
      </c>
      <c r="F8614" s="76">
        <v>6</v>
      </c>
      <c r="G8614" s="77">
        <v>5</v>
      </c>
      <c r="H8614" s="76" t="s">
        <v>3279</v>
      </c>
      <c r="I8614" s="77">
        <v>12.99</v>
      </c>
      <c r="J8614" s="2">
        <v>4</v>
      </c>
      <c r="K8614" s="119" cm="1">
        <f t="array" ref="K8614">ROUND(IF(C8614="Beer",SUM(LOOKUP(2,1/(SRP!$B$7:$B$9&lt;=E8614)/(SRP!$C$7:$C$9&gt;=E8614),SRP!$D$7:$D$9)*(G8614/100)*(E8614/1000)),IF(C8614="Spirits",SUM(LOOKUP(2,1/(SRP!$B$2:$B$6&lt;=E8614)/(SRP!$C$2:$C$6&gt;=E8614),SRP!$D$2:$D$6)*(G8614/100)*(E8614/1000)),IF(AND(C8614="Wine",D8614="Fortified Wines"),SUM(LOOKUP(2,1/(SRP!$B$20:$B$23&lt;=E8614)/(SRP!$C$20:$C$23&gt;=E8614),SRP!$D$20:$D$23)*(G8614/100)*(E8614/1000)),IF(C8614="Wine",SUM(LOOKUP(2,1/(SRP!$B$15:$B$19&lt;=E8614)/(SRP!$C$15:$C$19&gt;=E8614),SRP!$D$15:$D$19)*(G8614/100)*(E8614/1000)),IF(C8614="Ready to Drink",SUM(LOOKUP(2,1/(SRP!$B$10:$B$14&lt;=E8614)/(SRP!$C$10:$C$14&gt;=E8614),SRP!$D$10:$D$14)*(G8614/100)*(E8614/1000)),0))))),2)</f>
        <v>4.96</v>
      </c>
    </row>
    <row r="8615" spans="1:11" x14ac:dyDescent="0.35">
      <c r="A8615" s="2">
        <v>62792</v>
      </c>
      <c r="B8615" s="76" t="s">
        <v>7122</v>
      </c>
      <c r="C8615" s="76" t="s">
        <v>5938</v>
      </c>
      <c r="D8615" s="76" t="s">
        <v>5279</v>
      </c>
      <c r="E8615" s="76">
        <v>473</v>
      </c>
      <c r="F8615" s="76">
        <v>24</v>
      </c>
      <c r="G8615" s="77">
        <v>5</v>
      </c>
      <c r="H8615" s="76" t="s">
        <v>6879</v>
      </c>
      <c r="I8615" s="77">
        <v>5.5</v>
      </c>
      <c r="J8615" s="2">
        <v>1</v>
      </c>
      <c r="K8615" s="119" cm="1">
        <f t="array" ref="K8615">ROUND(IF(C8615="Beer",SUM(LOOKUP(2,1/(SRP!$B$7:$B$9&lt;=E8615)/(SRP!$C$7:$C$9&gt;=E8615),SRP!$D$7:$D$9)*(G8615/100)*(E8615/1000)),IF(C8615="Spirits",SUM(LOOKUP(2,1/(SRP!$B$2:$B$6&lt;=E8615)/(SRP!$C$2:$C$6&gt;=E8615),SRP!$D$2:$D$6)*(G8615/100)*(E8615/1000)),IF(AND(C8615="Wine",D8615="Fortified Wines"),SUM(LOOKUP(2,1/(SRP!$B$20:$B$23&lt;=E8615)/(SRP!$C$20:$C$23&gt;=E8615),SRP!$D$20:$D$23)*(G8615/100)*(E8615/1000)),IF(C8615="Wine",SUM(LOOKUP(2,1/(SRP!$B$15:$B$19&lt;=E8615)/(SRP!$C$15:$C$19&gt;=E8615),SRP!$D$15:$D$19)*(G8615/100)*(E8615/1000)),IF(C8615="Ready to Drink",SUM(LOOKUP(2,1/(SRP!$B$10:$B$14&lt;=E8615)/(SRP!$C$10:$C$14&gt;=E8615),SRP!$D$10:$D$14)*(G8615/100)*(E8615/1000)),0))))),2)</f>
        <v>1.75</v>
      </c>
    </row>
    <row r="8616" spans="1:11" x14ac:dyDescent="0.35">
      <c r="A8616" s="2">
        <v>62792</v>
      </c>
      <c r="B8616" s="76" t="s">
        <v>7122</v>
      </c>
      <c r="C8616" s="76" t="s">
        <v>5938</v>
      </c>
      <c r="D8616" s="76" t="s">
        <v>5279</v>
      </c>
      <c r="E8616" s="76">
        <v>473</v>
      </c>
      <c r="F8616" s="76">
        <v>24</v>
      </c>
      <c r="G8616" s="77">
        <v>5</v>
      </c>
      <c r="H8616" s="76" t="s">
        <v>6879</v>
      </c>
      <c r="I8616" s="77">
        <v>5.5</v>
      </c>
      <c r="J8616" s="2">
        <v>1</v>
      </c>
      <c r="K8616" s="119" cm="1">
        <f t="array" ref="K8616">ROUND(IF(C8616="Beer",SUM(LOOKUP(2,1/(SRP!$B$7:$B$9&lt;=E8616)/(SRP!$C$7:$C$9&gt;=E8616),SRP!$D$7:$D$9)*(G8616/100)*(E8616/1000)),IF(C8616="Spirits",SUM(LOOKUP(2,1/(SRP!$B$2:$B$6&lt;=E8616)/(SRP!$C$2:$C$6&gt;=E8616),SRP!$D$2:$D$6)*(G8616/100)*(E8616/1000)),IF(AND(C8616="Wine",D8616="Fortified Wines"),SUM(LOOKUP(2,1/(SRP!$B$20:$B$23&lt;=E8616)/(SRP!$C$20:$C$23&gt;=E8616),SRP!$D$20:$D$23)*(G8616/100)*(E8616/1000)),IF(C8616="Wine",SUM(LOOKUP(2,1/(SRP!$B$15:$B$19&lt;=E8616)/(SRP!$C$15:$C$19&gt;=E8616),SRP!$D$15:$D$19)*(G8616/100)*(E8616/1000)),IF(C8616="Ready to Drink",SUM(LOOKUP(2,1/(SRP!$B$10:$B$14&lt;=E8616)/(SRP!$C$10:$C$14&gt;=E8616),SRP!$D$10:$D$14)*(G8616/100)*(E8616/1000)),0))))),2)</f>
        <v>1.75</v>
      </c>
    </row>
    <row r="8617" spans="1:11" x14ac:dyDescent="0.35">
      <c r="A8617" s="2">
        <v>62797</v>
      </c>
      <c r="B8617" s="76" t="s">
        <v>7123</v>
      </c>
      <c r="C8617" s="76" t="s">
        <v>5938</v>
      </c>
      <c r="D8617" s="76" t="s">
        <v>5279</v>
      </c>
      <c r="E8617" s="76">
        <v>473</v>
      </c>
      <c r="F8617" s="76">
        <v>24</v>
      </c>
      <c r="G8617" s="77">
        <v>5</v>
      </c>
      <c r="H8617" s="76" t="s">
        <v>6879</v>
      </c>
      <c r="I8617" s="77">
        <v>5.5</v>
      </c>
      <c r="J8617" s="2">
        <v>1</v>
      </c>
      <c r="K8617" s="119" cm="1">
        <f t="array" ref="K8617">ROUND(IF(C8617="Beer",SUM(LOOKUP(2,1/(SRP!$B$7:$B$9&lt;=E8617)/(SRP!$C$7:$C$9&gt;=E8617),SRP!$D$7:$D$9)*(G8617/100)*(E8617/1000)),IF(C8617="Spirits",SUM(LOOKUP(2,1/(SRP!$B$2:$B$6&lt;=E8617)/(SRP!$C$2:$C$6&gt;=E8617),SRP!$D$2:$D$6)*(G8617/100)*(E8617/1000)),IF(AND(C8617="Wine",D8617="Fortified Wines"),SUM(LOOKUP(2,1/(SRP!$B$20:$B$23&lt;=E8617)/(SRP!$C$20:$C$23&gt;=E8617),SRP!$D$20:$D$23)*(G8617/100)*(E8617/1000)),IF(C8617="Wine",SUM(LOOKUP(2,1/(SRP!$B$15:$B$19&lt;=E8617)/(SRP!$C$15:$C$19&gt;=E8617),SRP!$D$15:$D$19)*(G8617/100)*(E8617/1000)),IF(C8617="Ready to Drink",SUM(LOOKUP(2,1/(SRP!$B$10:$B$14&lt;=E8617)/(SRP!$C$10:$C$14&gt;=E8617),SRP!$D$10:$D$14)*(G8617/100)*(E8617/1000)),0))))),2)</f>
        <v>1.75</v>
      </c>
    </row>
    <row r="8618" spans="1:11" x14ac:dyDescent="0.35">
      <c r="A8618" s="2">
        <v>62797</v>
      </c>
      <c r="B8618" s="76" t="s">
        <v>7123</v>
      </c>
      <c r="C8618" s="76" t="s">
        <v>5938</v>
      </c>
      <c r="D8618" s="76" t="s">
        <v>5279</v>
      </c>
      <c r="E8618" s="76">
        <v>473</v>
      </c>
      <c r="F8618" s="76">
        <v>24</v>
      </c>
      <c r="G8618" s="77">
        <v>5</v>
      </c>
      <c r="H8618" s="76" t="s">
        <v>6879</v>
      </c>
      <c r="I8618" s="77">
        <v>5.5</v>
      </c>
      <c r="J8618" s="2">
        <v>1</v>
      </c>
      <c r="K8618" s="119" cm="1">
        <f t="array" ref="K8618">ROUND(IF(C8618="Beer",SUM(LOOKUP(2,1/(SRP!$B$7:$B$9&lt;=E8618)/(SRP!$C$7:$C$9&gt;=E8618),SRP!$D$7:$D$9)*(G8618/100)*(E8618/1000)),IF(C8618="Spirits",SUM(LOOKUP(2,1/(SRP!$B$2:$B$6&lt;=E8618)/(SRP!$C$2:$C$6&gt;=E8618),SRP!$D$2:$D$6)*(G8618/100)*(E8618/1000)),IF(AND(C8618="Wine",D8618="Fortified Wines"),SUM(LOOKUP(2,1/(SRP!$B$20:$B$23&lt;=E8618)/(SRP!$C$20:$C$23&gt;=E8618),SRP!$D$20:$D$23)*(G8618/100)*(E8618/1000)),IF(C8618="Wine",SUM(LOOKUP(2,1/(SRP!$B$15:$B$19&lt;=E8618)/(SRP!$C$15:$C$19&gt;=E8618),SRP!$D$15:$D$19)*(G8618/100)*(E8618/1000)),IF(C8618="Ready to Drink",SUM(LOOKUP(2,1/(SRP!$B$10:$B$14&lt;=E8618)/(SRP!$C$10:$C$14&gt;=E8618),SRP!$D$10:$D$14)*(G8618/100)*(E8618/1000)),0))))),2)</f>
        <v>1.75</v>
      </c>
    </row>
    <row r="8619" spans="1:11" x14ac:dyDescent="0.35">
      <c r="A8619" s="2">
        <v>62806</v>
      </c>
      <c r="B8619" s="76" t="s">
        <v>7124</v>
      </c>
      <c r="C8619" s="76" t="s">
        <v>5938</v>
      </c>
      <c r="D8619" s="76" t="s">
        <v>5279</v>
      </c>
      <c r="E8619" s="76">
        <v>473</v>
      </c>
      <c r="F8619" s="76">
        <v>24</v>
      </c>
      <c r="G8619" s="77">
        <v>7</v>
      </c>
      <c r="H8619" s="76" t="s">
        <v>5360</v>
      </c>
      <c r="I8619" s="77">
        <v>3.99</v>
      </c>
      <c r="J8619" s="2">
        <v>1</v>
      </c>
      <c r="K8619" s="119" cm="1">
        <f t="array" ref="K8619">ROUND(IF(C8619="Beer",SUM(LOOKUP(2,1/(SRP!$B$7:$B$9&lt;=E8619)/(SRP!$C$7:$C$9&gt;=E8619),SRP!$D$7:$D$9)*(G8619/100)*(E8619/1000)),IF(C8619="Spirits",SUM(LOOKUP(2,1/(SRP!$B$2:$B$6&lt;=E8619)/(SRP!$C$2:$C$6&gt;=E8619),SRP!$D$2:$D$6)*(G8619/100)*(E8619/1000)),IF(AND(C8619="Wine",D8619="Fortified Wines"),SUM(LOOKUP(2,1/(SRP!$B$20:$B$23&lt;=E8619)/(SRP!$C$20:$C$23&gt;=E8619),SRP!$D$20:$D$23)*(G8619/100)*(E8619/1000)),IF(C8619="Wine",SUM(LOOKUP(2,1/(SRP!$B$15:$B$19&lt;=E8619)/(SRP!$C$15:$C$19&gt;=E8619),SRP!$D$15:$D$19)*(G8619/100)*(E8619/1000)),IF(C8619="Ready to Drink",SUM(LOOKUP(2,1/(SRP!$B$10:$B$14&lt;=E8619)/(SRP!$C$10:$C$14&gt;=E8619),SRP!$D$10:$D$14)*(G8619/100)*(E8619/1000)),0))))),2)</f>
        <v>2.4500000000000002</v>
      </c>
    </row>
    <row r="8620" spans="1:11" x14ac:dyDescent="0.35">
      <c r="A8620" s="2">
        <v>62806</v>
      </c>
      <c r="B8620" s="76" t="s">
        <v>7124</v>
      </c>
      <c r="C8620" s="76" t="s">
        <v>5938</v>
      </c>
      <c r="D8620" s="76" t="s">
        <v>5279</v>
      </c>
      <c r="E8620" s="76">
        <v>473</v>
      </c>
      <c r="F8620" s="76">
        <v>24</v>
      </c>
      <c r="G8620" s="77">
        <v>7</v>
      </c>
      <c r="H8620" s="76" t="s">
        <v>5360</v>
      </c>
      <c r="I8620" s="77">
        <v>3.99</v>
      </c>
      <c r="J8620" s="2">
        <v>1</v>
      </c>
      <c r="K8620" s="119" cm="1">
        <f t="array" ref="K8620">ROUND(IF(C8620="Beer",SUM(LOOKUP(2,1/(SRP!$B$7:$B$9&lt;=E8620)/(SRP!$C$7:$C$9&gt;=E8620),SRP!$D$7:$D$9)*(G8620/100)*(E8620/1000)),IF(C8620="Spirits",SUM(LOOKUP(2,1/(SRP!$B$2:$B$6&lt;=E8620)/(SRP!$C$2:$C$6&gt;=E8620),SRP!$D$2:$D$6)*(G8620/100)*(E8620/1000)),IF(AND(C8620="Wine",D8620="Fortified Wines"),SUM(LOOKUP(2,1/(SRP!$B$20:$B$23&lt;=E8620)/(SRP!$C$20:$C$23&gt;=E8620),SRP!$D$20:$D$23)*(G8620/100)*(E8620/1000)),IF(C8620="Wine",SUM(LOOKUP(2,1/(SRP!$B$15:$B$19&lt;=E8620)/(SRP!$C$15:$C$19&gt;=E8620),SRP!$D$15:$D$19)*(G8620/100)*(E8620/1000)),IF(C8620="Ready to Drink",SUM(LOOKUP(2,1/(SRP!$B$10:$B$14&lt;=E8620)/(SRP!$C$10:$C$14&gt;=E8620),SRP!$D$10:$D$14)*(G8620/100)*(E8620/1000)),0))))),2)</f>
        <v>2.4500000000000002</v>
      </c>
    </row>
    <row r="8621" spans="1:11" x14ac:dyDescent="0.35">
      <c r="A8621" s="2">
        <v>62807</v>
      </c>
      <c r="B8621" s="76" t="s">
        <v>7279</v>
      </c>
      <c r="C8621" s="76" t="s">
        <v>5938</v>
      </c>
      <c r="D8621" s="76" t="s">
        <v>5298</v>
      </c>
      <c r="E8621" s="76">
        <v>473</v>
      </c>
      <c r="F8621" s="76">
        <v>24</v>
      </c>
      <c r="G8621" s="77">
        <v>7</v>
      </c>
      <c r="H8621" s="76" t="s">
        <v>5360</v>
      </c>
      <c r="I8621" s="77">
        <v>3.99</v>
      </c>
      <c r="J8621" s="2">
        <v>1</v>
      </c>
      <c r="K8621" s="119" cm="1">
        <f t="array" ref="K8621">ROUND(IF(C8621="Beer",SUM(LOOKUP(2,1/(SRP!$B$7:$B$9&lt;=E8621)/(SRP!$C$7:$C$9&gt;=E8621),SRP!$D$7:$D$9)*(G8621/100)*(E8621/1000)),IF(C8621="Spirits",SUM(LOOKUP(2,1/(SRP!$B$2:$B$6&lt;=E8621)/(SRP!$C$2:$C$6&gt;=E8621),SRP!$D$2:$D$6)*(G8621/100)*(E8621/1000)),IF(AND(C8621="Wine",D8621="Fortified Wines"),SUM(LOOKUP(2,1/(SRP!$B$20:$B$23&lt;=E8621)/(SRP!$C$20:$C$23&gt;=E8621),SRP!$D$20:$D$23)*(G8621/100)*(E8621/1000)),IF(C8621="Wine",SUM(LOOKUP(2,1/(SRP!$B$15:$B$19&lt;=E8621)/(SRP!$C$15:$C$19&gt;=E8621),SRP!$D$15:$D$19)*(G8621/100)*(E8621/1000)),IF(C8621="Ready to Drink",SUM(LOOKUP(2,1/(SRP!$B$10:$B$14&lt;=E8621)/(SRP!$C$10:$C$14&gt;=E8621),SRP!$D$10:$D$14)*(G8621/100)*(E8621/1000)),0))))),2)</f>
        <v>2.4500000000000002</v>
      </c>
    </row>
    <row r="8622" spans="1:11" x14ac:dyDescent="0.35">
      <c r="A8622" s="2">
        <v>62807</v>
      </c>
      <c r="B8622" s="76" t="s">
        <v>7279</v>
      </c>
      <c r="C8622" s="76" t="s">
        <v>5938</v>
      </c>
      <c r="D8622" s="76" t="s">
        <v>5298</v>
      </c>
      <c r="E8622" s="76">
        <v>473</v>
      </c>
      <c r="F8622" s="76">
        <v>24</v>
      </c>
      <c r="G8622" s="77">
        <v>7</v>
      </c>
      <c r="H8622" s="76" t="s">
        <v>5360</v>
      </c>
      <c r="I8622" s="77">
        <v>3.99</v>
      </c>
      <c r="J8622" s="2">
        <v>1</v>
      </c>
      <c r="K8622" s="119" cm="1">
        <f t="array" ref="K8622">ROUND(IF(C8622="Beer",SUM(LOOKUP(2,1/(SRP!$B$7:$B$9&lt;=E8622)/(SRP!$C$7:$C$9&gt;=E8622),SRP!$D$7:$D$9)*(G8622/100)*(E8622/1000)),IF(C8622="Spirits",SUM(LOOKUP(2,1/(SRP!$B$2:$B$6&lt;=E8622)/(SRP!$C$2:$C$6&gt;=E8622),SRP!$D$2:$D$6)*(G8622/100)*(E8622/1000)),IF(AND(C8622="Wine",D8622="Fortified Wines"),SUM(LOOKUP(2,1/(SRP!$B$20:$B$23&lt;=E8622)/(SRP!$C$20:$C$23&gt;=E8622),SRP!$D$20:$D$23)*(G8622/100)*(E8622/1000)),IF(C8622="Wine",SUM(LOOKUP(2,1/(SRP!$B$15:$B$19&lt;=E8622)/(SRP!$C$15:$C$19&gt;=E8622),SRP!$D$15:$D$19)*(G8622/100)*(E8622/1000)),IF(C8622="Ready to Drink",SUM(LOOKUP(2,1/(SRP!$B$10:$B$14&lt;=E8622)/(SRP!$C$10:$C$14&gt;=E8622),SRP!$D$10:$D$14)*(G8622/100)*(E8622/1000)),0))))),2)</f>
        <v>2.4500000000000002</v>
      </c>
    </row>
    <row r="8623" spans="1:11" x14ac:dyDescent="0.35">
      <c r="A8623" s="2">
        <v>62808</v>
      </c>
      <c r="B8623" s="76" t="s">
        <v>7280</v>
      </c>
      <c r="C8623" s="76" t="s">
        <v>5938</v>
      </c>
      <c r="D8623" s="76" t="s">
        <v>5279</v>
      </c>
      <c r="E8623" s="76">
        <v>1600</v>
      </c>
      <c r="F8623" s="76">
        <v>8</v>
      </c>
      <c r="G8623" s="77">
        <v>7</v>
      </c>
      <c r="H8623" s="76" t="s">
        <v>5360</v>
      </c>
      <c r="I8623" s="77">
        <v>12.99</v>
      </c>
      <c r="J8623" s="2">
        <v>4</v>
      </c>
      <c r="K8623" s="119" cm="1">
        <f t="array" ref="K8623">ROUND(IF(C8623="Beer",SUM(LOOKUP(2,1/(SRP!$B$7:$B$9&lt;=E8623)/(SRP!$C$7:$C$9&gt;=E8623),SRP!$D$7:$D$9)*(G8623/100)*(E8623/1000)),IF(C8623="Spirits",SUM(LOOKUP(2,1/(SRP!$B$2:$B$6&lt;=E8623)/(SRP!$C$2:$C$6&gt;=E8623),SRP!$D$2:$D$6)*(G8623/100)*(E8623/1000)),IF(AND(C8623="Wine",D8623="Fortified Wines"),SUM(LOOKUP(2,1/(SRP!$B$20:$B$23&lt;=E8623)/(SRP!$C$20:$C$23&gt;=E8623),SRP!$D$20:$D$23)*(G8623/100)*(E8623/1000)),IF(C8623="Wine",SUM(LOOKUP(2,1/(SRP!$B$15:$B$19&lt;=E8623)/(SRP!$C$15:$C$19&gt;=E8623),SRP!$D$15:$D$19)*(G8623/100)*(E8623/1000)),IF(C8623="Ready to Drink",SUM(LOOKUP(2,1/(SRP!$B$10:$B$14&lt;=E8623)/(SRP!$C$10:$C$14&gt;=E8623),SRP!$D$10:$D$14)*(G8623/100)*(E8623/1000)),0))))),2)</f>
        <v>7.82</v>
      </c>
    </row>
    <row r="8624" spans="1:11" x14ac:dyDescent="0.35">
      <c r="A8624" s="2">
        <v>62808</v>
      </c>
      <c r="B8624" s="76" t="s">
        <v>7280</v>
      </c>
      <c r="C8624" s="76" t="s">
        <v>5938</v>
      </c>
      <c r="D8624" s="76" t="s">
        <v>5279</v>
      </c>
      <c r="E8624" s="76">
        <v>1600</v>
      </c>
      <c r="F8624" s="76">
        <v>8</v>
      </c>
      <c r="G8624" s="77">
        <v>7</v>
      </c>
      <c r="H8624" s="76" t="s">
        <v>5360</v>
      </c>
      <c r="I8624" s="77">
        <v>12.99</v>
      </c>
      <c r="J8624" s="2">
        <v>4</v>
      </c>
      <c r="K8624" s="119" cm="1">
        <f t="array" ref="K8624">ROUND(IF(C8624="Beer",SUM(LOOKUP(2,1/(SRP!$B$7:$B$9&lt;=E8624)/(SRP!$C$7:$C$9&gt;=E8624),SRP!$D$7:$D$9)*(G8624/100)*(E8624/1000)),IF(C8624="Spirits",SUM(LOOKUP(2,1/(SRP!$B$2:$B$6&lt;=E8624)/(SRP!$C$2:$C$6&gt;=E8624),SRP!$D$2:$D$6)*(G8624/100)*(E8624/1000)),IF(AND(C8624="Wine",D8624="Fortified Wines"),SUM(LOOKUP(2,1/(SRP!$B$20:$B$23&lt;=E8624)/(SRP!$C$20:$C$23&gt;=E8624),SRP!$D$20:$D$23)*(G8624/100)*(E8624/1000)),IF(C8624="Wine",SUM(LOOKUP(2,1/(SRP!$B$15:$B$19&lt;=E8624)/(SRP!$C$15:$C$19&gt;=E8624),SRP!$D$15:$D$19)*(G8624/100)*(E8624/1000)),IF(C8624="Ready to Drink",SUM(LOOKUP(2,1/(SRP!$B$10:$B$14&lt;=E8624)/(SRP!$C$10:$C$14&gt;=E8624),SRP!$D$10:$D$14)*(G8624/100)*(E8624/1000)),0))))),2)</f>
        <v>7.82</v>
      </c>
    </row>
    <row r="8625" spans="1:11" x14ac:dyDescent="0.35">
      <c r="A8625" s="2">
        <v>62813</v>
      </c>
      <c r="B8625" s="76" t="s">
        <v>7125</v>
      </c>
      <c r="C8625" s="76" t="s">
        <v>285</v>
      </c>
      <c r="D8625" s="76" t="s">
        <v>6961</v>
      </c>
      <c r="E8625" s="76">
        <v>750</v>
      </c>
      <c r="F8625" s="76">
        <v>6</v>
      </c>
      <c r="G8625" s="77">
        <v>40</v>
      </c>
      <c r="H8625" s="76" t="s">
        <v>3279</v>
      </c>
      <c r="I8625" s="77">
        <v>67.989999999999995</v>
      </c>
      <c r="J8625" s="2">
        <v>1</v>
      </c>
      <c r="K8625" s="119" cm="1">
        <f t="array" ref="K8625">ROUND(IF(C8625="Beer",SUM(LOOKUP(2,1/(SRP!$B$7:$B$9&lt;=E8625)/(SRP!$C$7:$C$9&gt;=E8625),SRP!$D$7:$D$9)*(G8625/100)*(E8625/1000)),IF(C8625="Spirits",SUM(LOOKUP(2,1/(SRP!$B$2:$B$6&lt;=E8625)/(SRP!$C$2:$C$6&gt;=E8625),SRP!$D$2:$D$6)*(G8625/100)*(E8625/1000)),IF(AND(C8625="Wine",D8625="Fortified Wines"),SUM(LOOKUP(2,1/(SRP!$B$20:$B$23&lt;=E8625)/(SRP!$C$20:$C$23&gt;=E8625),SRP!$D$20:$D$23)*(G8625/100)*(E8625/1000)),IF(C8625="Wine",SUM(LOOKUP(2,1/(SRP!$B$15:$B$19&lt;=E8625)/(SRP!$C$15:$C$19&gt;=E8625),SRP!$D$15:$D$19)*(G8625/100)*(E8625/1000)),IF(C8625="Ready to Drink",SUM(LOOKUP(2,1/(SRP!$B$10:$B$14&lt;=E8625)/(SRP!$C$10:$C$14&gt;=E8625),SRP!$D$10:$D$14)*(G8625/100)*(E8625/1000)),0))))),2)</f>
        <v>20.94</v>
      </c>
    </row>
    <row r="8626" spans="1:11" x14ac:dyDescent="0.35">
      <c r="A8626" s="2">
        <v>62814</v>
      </c>
      <c r="B8626" s="76" t="s">
        <v>7281</v>
      </c>
      <c r="C8626" s="76" t="s">
        <v>5938</v>
      </c>
      <c r="D8626" s="76" t="s">
        <v>5298</v>
      </c>
      <c r="E8626" s="76">
        <v>4260</v>
      </c>
      <c r="F8626" s="76">
        <v>2</v>
      </c>
      <c r="G8626" s="77">
        <v>5</v>
      </c>
      <c r="H8626" s="76" t="s">
        <v>3326</v>
      </c>
      <c r="I8626" s="77">
        <v>31.99</v>
      </c>
      <c r="J8626" s="2">
        <v>12</v>
      </c>
      <c r="K8626" s="119" cm="1">
        <f t="array" ref="K8626">ROUND(IF(C8626="Beer",SUM(LOOKUP(2,1/(SRP!$B$7:$B$9&lt;=E8626)/(SRP!$C$7:$C$9&gt;=E8626),SRP!$D$7:$D$9)*(G8626/100)*(E8626/1000)),IF(C8626="Spirits",SUM(LOOKUP(2,1/(SRP!$B$2:$B$6&lt;=E8626)/(SRP!$C$2:$C$6&gt;=E8626),SRP!$D$2:$D$6)*(G8626/100)*(E8626/1000)),IF(AND(C8626="Wine",D8626="Fortified Wines"),SUM(LOOKUP(2,1/(SRP!$B$20:$B$23&lt;=E8626)/(SRP!$C$20:$C$23&gt;=E8626),SRP!$D$20:$D$23)*(G8626/100)*(E8626/1000)),IF(C8626="Wine",SUM(LOOKUP(2,1/(SRP!$B$15:$B$19&lt;=E8626)/(SRP!$C$15:$C$19&gt;=E8626),SRP!$D$15:$D$19)*(G8626/100)*(E8626/1000)),IF(C8626="Ready to Drink",SUM(LOOKUP(2,1/(SRP!$B$10:$B$14&lt;=E8626)/(SRP!$C$10:$C$14&gt;=E8626),SRP!$D$10:$D$14)*(G8626/100)*(E8626/1000)),0))))),2)</f>
        <v>14.87</v>
      </c>
    </row>
    <row r="8627" spans="1:11" x14ac:dyDescent="0.35">
      <c r="A8627" s="2">
        <v>62814</v>
      </c>
      <c r="B8627" s="76" t="s">
        <v>7281</v>
      </c>
      <c r="C8627" s="76" t="s">
        <v>5938</v>
      </c>
      <c r="D8627" s="76" t="s">
        <v>5298</v>
      </c>
      <c r="E8627" s="76">
        <v>4260</v>
      </c>
      <c r="F8627" s="76">
        <v>2</v>
      </c>
      <c r="G8627" s="77">
        <v>5</v>
      </c>
      <c r="H8627" s="76" t="s">
        <v>3326</v>
      </c>
      <c r="I8627" s="77">
        <v>31.99</v>
      </c>
      <c r="J8627" s="2">
        <v>12</v>
      </c>
      <c r="K8627" s="119" cm="1">
        <f t="array" ref="K8627">ROUND(IF(C8627="Beer",SUM(LOOKUP(2,1/(SRP!$B$7:$B$9&lt;=E8627)/(SRP!$C$7:$C$9&gt;=E8627),SRP!$D$7:$D$9)*(G8627/100)*(E8627/1000)),IF(C8627="Spirits",SUM(LOOKUP(2,1/(SRP!$B$2:$B$6&lt;=E8627)/(SRP!$C$2:$C$6&gt;=E8627),SRP!$D$2:$D$6)*(G8627/100)*(E8627/1000)),IF(AND(C8627="Wine",D8627="Fortified Wines"),SUM(LOOKUP(2,1/(SRP!$B$20:$B$23&lt;=E8627)/(SRP!$C$20:$C$23&gt;=E8627),SRP!$D$20:$D$23)*(G8627/100)*(E8627/1000)),IF(C8627="Wine",SUM(LOOKUP(2,1/(SRP!$B$15:$B$19&lt;=E8627)/(SRP!$C$15:$C$19&gt;=E8627),SRP!$D$15:$D$19)*(G8627/100)*(E8627/1000)),IF(C8627="Ready to Drink",SUM(LOOKUP(2,1/(SRP!$B$10:$B$14&lt;=E8627)/(SRP!$C$10:$C$14&gt;=E8627),SRP!$D$10:$D$14)*(G8627/100)*(E8627/1000)),0))))),2)</f>
        <v>14.87</v>
      </c>
    </row>
    <row r="8628" spans="1:11" x14ac:dyDescent="0.35">
      <c r="A8628" s="2">
        <v>62815</v>
      </c>
      <c r="B8628" s="76" t="s">
        <v>7126</v>
      </c>
      <c r="C8628" s="76" t="s">
        <v>5938</v>
      </c>
      <c r="D8628" s="76" t="s">
        <v>5279</v>
      </c>
      <c r="E8628" s="76">
        <v>473</v>
      </c>
      <c r="F8628" s="76">
        <v>24</v>
      </c>
      <c r="G8628" s="77">
        <v>7</v>
      </c>
      <c r="H8628" s="76" t="s">
        <v>3326</v>
      </c>
      <c r="I8628" s="77">
        <v>3.99</v>
      </c>
      <c r="J8628" s="2">
        <v>1</v>
      </c>
      <c r="K8628" s="119" cm="1">
        <f t="array" ref="K8628">ROUND(IF(C8628="Beer",SUM(LOOKUP(2,1/(SRP!$B$7:$B$9&lt;=E8628)/(SRP!$C$7:$C$9&gt;=E8628),SRP!$D$7:$D$9)*(G8628/100)*(E8628/1000)),IF(C8628="Spirits",SUM(LOOKUP(2,1/(SRP!$B$2:$B$6&lt;=E8628)/(SRP!$C$2:$C$6&gt;=E8628),SRP!$D$2:$D$6)*(G8628/100)*(E8628/1000)),IF(AND(C8628="Wine",D8628="Fortified Wines"),SUM(LOOKUP(2,1/(SRP!$B$20:$B$23&lt;=E8628)/(SRP!$C$20:$C$23&gt;=E8628),SRP!$D$20:$D$23)*(G8628/100)*(E8628/1000)),IF(C8628="Wine",SUM(LOOKUP(2,1/(SRP!$B$15:$B$19&lt;=E8628)/(SRP!$C$15:$C$19&gt;=E8628),SRP!$D$15:$D$19)*(G8628/100)*(E8628/1000)),IF(C8628="Ready to Drink",SUM(LOOKUP(2,1/(SRP!$B$10:$B$14&lt;=E8628)/(SRP!$C$10:$C$14&gt;=E8628),SRP!$D$10:$D$14)*(G8628/100)*(E8628/1000)),0))))),2)</f>
        <v>2.4500000000000002</v>
      </c>
    </row>
    <row r="8629" spans="1:11" x14ac:dyDescent="0.35">
      <c r="A8629" s="2">
        <v>62815</v>
      </c>
      <c r="B8629" s="76" t="s">
        <v>7126</v>
      </c>
      <c r="C8629" s="76" t="s">
        <v>5938</v>
      </c>
      <c r="D8629" s="76" t="s">
        <v>5279</v>
      </c>
      <c r="E8629" s="76">
        <v>473</v>
      </c>
      <c r="F8629" s="76">
        <v>24</v>
      </c>
      <c r="G8629" s="77">
        <v>7</v>
      </c>
      <c r="H8629" s="76" t="s">
        <v>3326</v>
      </c>
      <c r="I8629" s="77">
        <v>3.99</v>
      </c>
      <c r="J8629" s="2">
        <v>1</v>
      </c>
      <c r="K8629" s="119" cm="1">
        <f t="array" ref="K8629">ROUND(IF(C8629="Beer",SUM(LOOKUP(2,1/(SRP!$B$7:$B$9&lt;=E8629)/(SRP!$C$7:$C$9&gt;=E8629),SRP!$D$7:$D$9)*(G8629/100)*(E8629/1000)),IF(C8629="Spirits",SUM(LOOKUP(2,1/(SRP!$B$2:$B$6&lt;=E8629)/(SRP!$C$2:$C$6&gt;=E8629),SRP!$D$2:$D$6)*(G8629/100)*(E8629/1000)),IF(AND(C8629="Wine",D8629="Fortified Wines"),SUM(LOOKUP(2,1/(SRP!$B$20:$B$23&lt;=E8629)/(SRP!$C$20:$C$23&gt;=E8629),SRP!$D$20:$D$23)*(G8629/100)*(E8629/1000)),IF(C8629="Wine",SUM(LOOKUP(2,1/(SRP!$B$15:$B$19&lt;=E8629)/(SRP!$C$15:$C$19&gt;=E8629),SRP!$D$15:$D$19)*(G8629/100)*(E8629/1000)),IF(C8629="Ready to Drink",SUM(LOOKUP(2,1/(SRP!$B$10:$B$14&lt;=E8629)/(SRP!$C$10:$C$14&gt;=E8629),SRP!$D$10:$D$14)*(G8629/100)*(E8629/1000)),0))))),2)</f>
        <v>2.4500000000000002</v>
      </c>
    </row>
    <row r="8630" spans="1:11" x14ac:dyDescent="0.35">
      <c r="A8630" s="2">
        <v>62817</v>
      </c>
      <c r="B8630" s="76" t="s">
        <v>7127</v>
      </c>
      <c r="C8630" s="76" t="s">
        <v>5938</v>
      </c>
      <c r="D8630" s="76" t="s">
        <v>5298</v>
      </c>
      <c r="E8630" s="76">
        <v>473</v>
      </c>
      <c r="F8630" s="76">
        <v>24</v>
      </c>
      <c r="G8630" s="77">
        <v>5</v>
      </c>
      <c r="H8630" s="76" t="s">
        <v>3326</v>
      </c>
      <c r="I8630" s="77">
        <v>3.79</v>
      </c>
      <c r="J8630" s="2">
        <v>1</v>
      </c>
      <c r="K8630" s="119" cm="1">
        <f t="array" ref="K8630">ROUND(IF(C8630="Beer",SUM(LOOKUP(2,1/(SRP!$B$7:$B$9&lt;=E8630)/(SRP!$C$7:$C$9&gt;=E8630),SRP!$D$7:$D$9)*(G8630/100)*(E8630/1000)),IF(C8630="Spirits",SUM(LOOKUP(2,1/(SRP!$B$2:$B$6&lt;=E8630)/(SRP!$C$2:$C$6&gt;=E8630),SRP!$D$2:$D$6)*(G8630/100)*(E8630/1000)),IF(AND(C8630="Wine",D8630="Fortified Wines"),SUM(LOOKUP(2,1/(SRP!$B$20:$B$23&lt;=E8630)/(SRP!$C$20:$C$23&gt;=E8630),SRP!$D$20:$D$23)*(G8630/100)*(E8630/1000)),IF(C8630="Wine",SUM(LOOKUP(2,1/(SRP!$B$15:$B$19&lt;=E8630)/(SRP!$C$15:$C$19&gt;=E8630),SRP!$D$15:$D$19)*(G8630/100)*(E8630/1000)),IF(C8630="Ready to Drink",SUM(LOOKUP(2,1/(SRP!$B$10:$B$14&lt;=E8630)/(SRP!$C$10:$C$14&gt;=E8630),SRP!$D$10:$D$14)*(G8630/100)*(E8630/1000)),0))))),2)</f>
        <v>1.75</v>
      </c>
    </row>
    <row r="8631" spans="1:11" x14ac:dyDescent="0.35">
      <c r="A8631" s="2">
        <v>62817</v>
      </c>
      <c r="B8631" s="76" t="s">
        <v>7127</v>
      </c>
      <c r="C8631" s="76" t="s">
        <v>5938</v>
      </c>
      <c r="D8631" s="76" t="s">
        <v>5298</v>
      </c>
      <c r="E8631" s="76">
        <v>473</v>
      </c>
      <c r="F8631" s="76">
        <v>24</v>
      </c>
      <c r="G8631" s="77">
        <v>5</v>
      </c>
      <c r="H8631" s="76" t="s">
        <v>3326</v>
      </c>
      <c r="I8631" s="77">
        <v>3.79</v>
      </c>
      <c r="J8631" s="2">
        <v>1</v>
      </c>
      <c r="K8631" s="119" cm="1">
        <f t="array" ref="K8631">ROUND(IF(C8631="Beer",SUM(LOOKUP(2,1/(SRP!$B$7:$B$9&lt;=E8631)/(SRP!$C$7:$C$9&gt;=E8631),SRP!$D$7:$D$9)*(G8631/100)*(E8631/1000)),IF(C8631="Spirits",SUM(LOOKUP(2,1/(SRP!$B$2:$B$6&lt;=E8631)/(SRP!$C$2:$C$6&gt;=E8631),SRP!$D$2:$D$6)*(G8631/100)*(E8631/1000)),IF(AND(C8631="Wine",D8631="Fortified Wines"),SUM(LOOKUP(2,1/(SRP!$B$20:$B$23&lt;=E8631)/(SRP!$C$20:$C$23&gt;=E8631),SRP!$D$20:$D$23)*(G8631/100)*(E8631/1000)),IF(C8631="Wine",SUM(LOOKUP(2,1/(SRP!$B$15:$B$19&lt;=E8631)/(SRP!$C$15:$C$19&gt;=E8631),SRP!$D$15:$D$19)*(G8631/100)*(E8631/1000)),IF(C8631="Ready to Drink",SUM(LOOKUP(2,1/(SRP!$B$10:$B$14&lt;=E8631)/(SRP!$C$10:$C$14&gt;=E8631),SRP!$D$10:$D$14)*(G8631/100)*(E8631/1000)),0))))),2)</f>
        <v>1.75</v>
      </c>
    </row>
    <row r="8632" spans="1:11" x14ac:dyDescent="0.35">
      <c r="A8632" s="2">
        <v>62826</v>
      </c>
      <c r="B8632" s="76" t="s">
        <v>7128</v>
      </c>
      <c r="C8632" s="76" t="s">
        <v>285</v>
      </c>
      <c r="D8632" s="76" t="s">
        <v>6944</v>
      </c>
      <c r="E8632" s="76">
        <v>750</v>
      </c>
      <c r="F8632" s="76">
        <v>12</v>
      </c>
      <c r="G8632" s="77">
        <v>40</v>
      </c>
      <c r="H8632" s="76" t="s">
        <v>3279</v>
      </c>
      <c r="I8632" s="77">
        <v>49.99</v>
      </c>
      <c r="J8632" s="2">
        <v>1</v>
      </c>
      <c r="K8632" s="119" cm="1">
        <f t="array" ref="K8632">ROUND(IF(C8632="Beer",SUM(LOOKUP(2,1/(SRP!$B$7:$B$9&lt;=E8632)/(SRP!$C$7:$C$9&gt;=E8632),SRP!$D$7:$D$9)*(G8632/100)*(E8632/1000)),IF(C8632="Spirits",SUM(LOOKUP(2,1/(SRP!$B$2:$B$6&lt;=E8632)/(SRP!$C$2:$C$6&gt;=E8632),SRP!$D$2:$D$6)*(G8632/100)*(E8632/1000)),IF(AND(C8632="Wine",D8632="Fortified Wines"),SUM(LOOKUP(2,1/(SRP!$B$20:$B$23&lt;=E8632)/(SRP!$C$20:$C$23&gt;=E8632),SRP!$D$20:$D$23)*(G8632/100)*(E8632/1000)),IF(C8632="Wine",SUM(LOOKUP(2,1/(SRP!$B$15:$B$19&lt;=E8632)/(SRP!$C$15:$C$19&gt;=E8632),SRP!$D$15:$D$19)*(G8632/100)*(E8632/1000)),IF(C8632="Ready to Drink",SUM(LOOKUP(2,1/(SRP!$B$10:$B$14&lt;=E8632)/(SRP!$C$10:$C$14&gt;=E8632),SRP!$D$10:$D$14)*(G8632/100)*(E8632/1000)),0))))),2)</f>
        <v>20.94</v>
      </c>
    </row>
    <row r="8633" spans="1:11" x14ac:dyDescent="0.35">
      <c r="A8633" s="2">
        <v>62831</v>
      </c>
      <c r="B8633" s="76" t="s">
        <v>7129</v>
      </c>
      <c r="C8633" s="76" t="s">
        <v>5938</v>
      </c>
      <c r="D8633" s="76" t="s">
        <v>5283</v>
      </c>
      <c r="E8633" s="76">
        <v>4260</v>
      </c>
      <c r="F8633" s="76">
        <v>2</v>
      </c>
      <c r="G8633" s="77">
        <v>7</v>
      </c>
      <c r="H8633" s="76" t="s">
        <v>5360</v>
      </c>
      <c r="I8633" s="77">
        <v>29.99</v>
      </c>
      <c r="J8633" s="2">
        <v>12</v>
      </c>
      <c r="K8633" s="119" cm="1">
        <f t="array" ref="K8633">ROUND(IF(C8633="Beer",SUM(LOOKUP(2,1/(SRP!$B$7:$B$9&lt;=E8633)/(SRP!$C$7:$C$9&gt;=E8633),SRP!$D$7:$D$9)*(G8633/100)*(E8633/1000)),IF(C8633="Spirits",SUM(LOOKUP(2,1/(SRP!$B$2:$B$6&lt;=E8633)/(SRP!$C$2:$C$6&gt;=E8633),SRP!$D$2:$D$6)*(G8633/100)*(E8633/1000)),IF(AND(C8633="Wine",D8633="Fortified Wines"),SUM(LOOKUP(2,1/(SRP!$B$20:$B$23&lt;=E8633)/(SRP!$C$20:$C$23&gt;=E8633),SRP!$D$20:$D$23)*(G8633/100)*(E8633/1000)),IF(C8633="Wine",SUM(LOOKUP(2,1/(SRP!$B$15:$B$19&lt;=E8633)/(SRP!$C$15:$C$19&gt;=E8633),SRP!$D$15:$D$19)*(G8633/100)*(E8633/1000)),IF(C8633="Ready to Drink",SUM(LOOKUP(2,1/(SRP!$B$10:$B$14&lt;=E8633)/(SRP!$C$10:$C$14&gt;=E8633),SRP!$D$10:$D$14)*(G8633/100)*(E8633/1000)),0))))),2)</f>
        <v>20.82</v>
      </c>
    </row>
    <row r="8634" spans="1:11" x14ac:dyDescent="0.35">
      <c r="A8634" s="2">
        <v>62831</v>
      </c>
      <c r="B8634" s="76" t="s">
        <v>7129</v>
      </c>
      <c r="C8634" s="76" t="s">
        <v>5938</v>
      </c>
      <c r="D8634" s="76" t="s">
        <v>5283</v>
      </c>
      <c r="E8634" s="76">
        <v>4260</v>
      </c>
      <c r="F8634" s="76">
        <v>2</v>
      </c>
      <c r="G8634" s="77">
        <v>7</v>
      </c>
      <c r="H8634" s="76" t="s">
        <v>5360</v>
      </c>
      <c r="I8634" s="77">
        <v>29.99</v>
      </c>
      <c r="J8634" s="2">
        <v>12</v>
      </c>
      <c r="K8634" s="119" cm="1">
        <f t="array" ref="K8634">ROUND(IF(C8634="Beer",SUM(LOOKUP(2,1/(SRP!$B$7:$B$9&lt;=E8634)/(SRP!$C$7:$C$9&gt;=E8634),SRP!$D$7:$D$9)*(G8634/100)*(E8634/1000)),IF(C8634="Spirits",SUM(LOOKUP(2,1/(SRP!$B$2:$B$6&lt;=E8634)/(SRP!$C$2:$C$6&gt;=E8634),SRP!$D$2:$D$6)*(G8634/100)*(E8634/1000)),IF(AND(C8634="Wine",D8634="Fortified Wines"),SUM(LOOKUP(2,1/(SRP!$B$20:$B$23&lt;=E8634)/(SRP!$C$20:$C$23&gt;=E8634),SRP!$D$20:$D$23)*(G8634/100)*(E8634/1000)),IF(C8634="Wine",SUM(LOOKUP(2,1/(SRP!$B$15:$B$19&lt;=E8634)/(SRP!$C$15:$C$19&gt;=E8634),SRP!$D$15:$D$19)*(G8634/100)*(E8634/1000)),IF(C8634="Ready to Drink",SUM(LOOKUP(2,1/(SRP!$B$10:$B$14&lt;=E8634)/(SRP!$C$10:$C$14&gt;=E8634),SRP!$D$10:$D$14)*(G8634/100)*(E8634/1000)),0))))),2)</f>
        <v>20.82</v>
      </c>
    </row>
    <row r="8635" spans="1:11" x14ac:dyDescent="0.35">
      <c r="A8635" s="2">
        <v>62858</v>
      </c>
      <c r="B8635" s="76" t="s">
        <v>7130</v>
      </c>
      <c r="C8635" s="76" t="s">
        <v>285</v>
      </c>
      <c r="D8635" s="76" t="s">
        <v>5315</v>
      </c>
      <c r="E8635" s="76">
        <v>750</v>
      </c>
      <c r="F8635" s="76">
        <v>6</v>
      </c>
      <c r="G8635" s="77">
        <v>43.4</v>
      </c>
      <c r="H8635" s="76" t="s">
        <v>3284</v>
      </c>
      <c r="I8635" s="77">
        <v>59.95</v>
      </c>
      <c r="J8635" s="2">
        <v>1</v>
      </c>
      <c r="K8635" s="119" cm="1">
        <f t="array" ref="K8635">ROUND(IF(C8635="Beer",SUM(LOOKUP(2,1/(SRP!$B$7:$B$9&lt;=E8635)/(SRP!$C$7:$C$9&gt;=E8635),SRP!$D$7:$D$9)*(G8635/100)*(E8635/1000)),IF(C8635="Spirits",SUM(LOOKUP(2,1/(SRP!$B$2:$B$6&lt;=E8635)/(SRP!$C$2:$C$6&gt;=E8635),SRP!$D$2:$D$6)*(G8635/100)*(E8635/1000)),IF(AND(C8635="Wine",D8635="Fortified Wines"),SUM(LOOKUP(2,1/(SRP!$B$20:$B$23&lt;=E8635)/(SRP!$C$20:$C$23&gt;=E8635),SRP!$D$20:$D$23)*(G8635/100)*(E8635/1000)),IF(C8635="Wine",SUM(LOOKUP(2,1/(SRP!$B$15:$B$19&lt;=E8635)/(SRP!$C$15:$C$19&gt;=E8635),SRP!$D$15:$D$19)*(G8635/100)*(E8635/1000)),IF(C8635="Ready to Drink",SUM(LOOKUP(2,1/(SRP!$B$10:$B$14&lt;=E8635)/(SRP!$C$10:$C$14&gt;=E8635),SRP!$D$10:$D$14)*(G8635/100)*(E8635/1000)),0))))),2)</f>
        <v>22.72</v>
      </c>
    </row>
    <row r="8636" spans="1:11" x14ac:dyDescent="0.35">
      <c r="A8636" s="2">
        <v>62869</v>
      </c>
      <c r="B8636" s="76" t="s">
        <v>7131</v>
      </c>
      <c r="C8636" s="76" t="s">
        <v>285</v>
      </c>
      <c r="D8636" s="76" t="s">
        <v>5231</v>
      </c>
      <c r="E8636" s="76">
        <v>700</v>
      </c>
      <c r="F8636" s="76">
        <v>12</v>
      </c>
      <c r="G8636" s="77">
        <v>40</v>
      </c>
      <c r="H8636" s="76" t="s">
        <v>3282</v>
      </c>
      <c r="I8636" s="77">
        <v>59.99</v>
      </c>
      <c r="J8636" s="2">
        <v>1</v>
      </c>
      <c r="K8636" s="119" cm="1">
        <f t="array" ref="K8636">ROUND(IF(C8636="Beer",SUM(LOOKUP(2,1/(SRP!$B$7:$B$9&lt;=E8636)/(SRP!$C$7:$C$9&gt;=E8636),SRP!$D$7:$D$9)*(G8636/100)*(E8636/1000)),IF(C8636="Spirits",SUM(LOOKUP(2,1/(SRP!$B$2:$B$6&lt;=E8636)/(SRP!$C$2:$C$6&gt;=E8636),SRP!$D$2:$D$6)*(G8636/100)*(E8636/1000)),IF(AND(C8636="Wine",D8636="Fortified Wines"),SUM(LOOKUP(2,1/(SRP!$B$20:$B$23&lt;=E8636)/(SRP!$C$20:$C$23&gt;=E8636),SRP!$D$20:$D$23)*(G8636/100)*(E8636/1000)),IF(C8636="Wine",SUM(LOOKUP(2,1/(SRP!$B$15:$B$19&lt;=E8636)/(SRP!$C$15:$C$19&gt;=E8636),SRP!$D$15:$D$19)*(G8636/100)*(E8636/1000)),IF(C8636="Ready to Drink",SUM(LOOKUP(2,1/(SRP!$B$10:$B$14&lt;=E8636)/(SRP!$C$10:$C$14&gt;=E8636),SRP!$D$10:$D$14)*(G8636/100)*(E8636/1000)),0))))),2)</f>
        <v>19.55</v>
      </c>
    </row>
    <row r="8637" spans="1:11" x14ac:dyDescent="0.35">
      <c r="A8637" s="2">
        <v>62877</v>
      </c>
      <c r="B8637" s="76" t="s">
        <v>7132</v>
      </c>
      <c r="C8637" s="76" t="s">
        <v>287</v>
      </c>
      <c r="D8637" s="76" t="s">
        <v>5230</v>
      </c>
      <c r="E8637" s="76">
        <v>473</v>
      </c>
      <c r="F8637" s="76">
        <v>24</v>
      </c>
      <c r="G8637" s="77">
        <v>5</v>
      </c>
      <c r="H8637" s="76" t="s">
        <v>3360</v>
      </c>
      <c r="I8637" s="77">
        <v>3.99</v>
      </c>
      <c r="J8637" s="2">
        <v>1</v>
      </c>
      <c r="K8637" s="119" cm="1">
        <f t="array" ref="K8637">ROUND(IF(C8637="Beer",SUM(LOOKUP(2,1/(SRP!$B$7:$B$9&lt;=E8637)/(SRP!$C$7:$C$9&gt;=E8637),SRP!$D$7:$D$9)*(G8637/100)*(E8637/1000)),IF(C8637="Spirits",SUM(LOOKUP(2,1/(SRP!$B$2:$B$6&lt;=E8637)/(SRP!$C$2:$C$6&gt;=E8637),SRP!$D$2:$D$6)*(G8637/100)*(E8637/1000)),IF(AND(C8637="Wine",D8637="Fortified Wines"),SUM(LOOKUP(2,1/(SRP!$B$20:$B$23&lt;=E8637)/(SRP!$C$20:$C$23&gt;=E8637),SRP!$D$20:$D$23)*(G8637/100)*(E8637/1000)),IF(C8637="Wine",SUM(LOOKUP(2,1/(SRP!$B$15:$B$19&lt;=E8637)/(SRP!$C$15:$C$19&gt;=E8637),SRP!$D$15:$D$19)*(G8637/100)*(E8637/1000)),IF(C8637="Ready to Drink",SUM(LOOKUP(2,1/(SRP!$B$10:$B$14&lt;=E8637)/(SRP!$C$10:$C$14&gt;=E8637),SRP!$D$10:$D$14)*(G8637/100)*(E8637/1000)),0))))),2)</f>
        <v>1.65</v>
      </c>
    </row>
    <row r="8638" spans="1:11" x14ac:dyDescent="0.35">
      <c r="A8638" s="2">
        <v>62877</v>
      </c>
      <c r="B8638" s="76" t="s">
        <v>7132</v>
      </c>
      <c r="C8638" s="76" t="s">
        <v>287</v>
      </c>
      <c r="D8638" s="76" t="s">
        <v>5230</v>
      </c>
      <c r="E8638" s="76">
        <v>473</v>
      </c>
      <c r="F8638" s="76">
        <v>24</v>
      </c>
      <c r="G8638" s="77">
        <v>5</v>
      </c>
      <c r="H8638" s="76" t="s">
        <v>3360</v>
      </c>
      <c r="I8638" s="77">
        <v>3.99</v>
      </c>
      <c r="J8638" s="2">
        <v>1</v>
      </c>
      <c r="K8638" s="119" cm="1">
        <f t="array" ref="K8638">ROUND(IF(C8638="Beer",SUM(LOOKUP(2,1/(SRP!$B$7:$B$9&lt;=E8638)/(SRP!$C$7:$C$9&gt;=E8638),SRP!$D$7:$D$9)*(G8638/100)*(E8638/1000)),IF(C8638="Spirits",SUM(LOOKUP(2,1/(SRP!$B$2:$B$6&lt;=E8638)/(SRP!$C$2:$C$6&gt;=E8638),SRP!$D$2:$D$6)*(G8638/100)*(E8638/1000)),IF(AND(C8638="Wine",D8638="Fortified Wines"),SUM(LOOKUP(2,1/(SRP!$B$20:$B$23&lt;=E8638)/(SRP!$C$20:$C$23&gt;=E8638),SRP!$D$20:$D$23)*(G8638/100)*(E8638/1000)),IF(C8638="Wine",SUM(LOOKUP(2,1/(SRP!$B$15:$B$19&lt;=E8638)/(SRP!$C$15:$C$19&gt;=E8638),SRP!$D$15:$D$19)*(G8638/100)*(E8638/1000)),IF(C8638="Ready to Drink",SUM(LOOKUP(2,1/(SRP!$B$10:$B$14&lt;=E8638)/(SRP!$C$10:$C$14&gt;=E8638),SRP!$D$10:$D$14)*(G8638/100)*(E8638/1000)),0))))),2)</f>
        <v>1.65</v>
      </c>
    </row>
    <row r="8639" spans="1:11" x14ac:dyDescent="0.35">
      <c r="A8639" s="2">
        <v>62892</v>
      </c>
      <c r="B8639" s="76" t="s">
        <v>7133</v>
      </c>
      <c r="C8639" s="76" t="s">
        <v>286</v>
      </c>
      <c r="D8639" s="76" t="s">
        <v>5236</v>
      </c>
      <c r="E8639" s="76">
        <v>750</v>
      </c>
      <c r="F8639" s="76">
        <v>12</v>
      </c>
      <c r="G8639" s="77">
        <v>11</v>
      </c>
      <c r="H8639" s="76" t="s">
        <v>3305</v>
      </c>
      <c r="I8639" s="77">
        <v>19.989999999999998</v>
      </c>
      <c r="J8639" s="2">
        <v>1</v>
      </c>
      <c r="K8639" s="119" cm="1">
        <f t="array" ref="K8639">ROUND(IF(C8639="Beer",SUM(LOOKUP(2,1/(SRP!$B$7:$B$9&lt;=E8639)/(SRP!$C$7:$C$9&gt;=E8639),SRP!$D$7:$D$9)*(G8639/100)*(E8639/1000)),IF(C8639="Spirits",SUM(LOOKUP(2,1/(SRP!$B$2:$B$6&lt;=E8639)/(SRP!$C$2:$C$6&gt;=E8639),SRP!$D$2:$D$6)*(G8639/100)*(E8639/1000)),IF(AND(C8639="Wine",D8639="Fortified Wines"),SUM(LOOKUP(2,1/(SRP!$B$20:$B$23&lt;=E8639)/(SRP!$C$20:$C$23&gt;=E8639),SRP!$D$20:$D$23)*(G8639/100)*(E8639/1000)),IF(C8639="Wine",SUM(LOOKUP(2,1/(SRP!$B$15:$B$19&lt;=E8639)/(SRP!$C$15:$C$19&gt;=E8639),SRP!$D$15:$D$19)*(G8639/100)*(E8639/1000)),IF(C8639="Ready to Drink",SUM(LOOKUP(2,1/(SRP!$B$10:$B$14&lt;=E8639)/(SRP!$C$10:$C$14&gt;=E8639),SRP!$D$10:$D$14)*(G8639/100)*(E8639/1000)),0))))),2)</f>
        <v>5.76</v>
      </c>
    </row>
    <row r="8640" spans="1:11" x14ac:dyDescent="0.35">
      <c r="A8640" s="2">
        <v>62905</v>
      </c>
      <c r="B8640" s="76" t="s">
        <v>7134</v>
      </c>
      <c r="C8640" s="76" t="s">
        <v>287</v>
      </c>
      <c r="D8640" s="76" t="s">
        <v>5266</v>
      </c>
      <c r="E8640" s="76">
        <v>1892</v>
      </c>
      <c r="F8640" s="76">
        <v>4</v>
      </c>
      <c r="G8640" s="77">
        <v>5</v>
      </c>
      <c r="H8640" s="76" t="s">
        <v>6874</v>
      </c>
      <c r="I8640" s="77">
        <v>17</v>
      </c>
      <c r="J8640" s="2">
        <v>4</v>
      </c>
      <c r="K8640" s="119" cm="1">
        <f t="array" ref="K8640">ROUND(IF(C8640="Beer",SUM(LOOKUP(2,1/(SRP!$B$7:$B$9&lt;=E8640)/(SRP!$C$7:$C$9&gt;=E8640),SRP!$D$7:$D$9)*(G8640/100)*(E8640/1000)),IF(C8640="Spirits",SUM(LOOKUP(2,1/(SRP!$B$2:$B$6&lt;=E8640)/(SRP!$C$2:$C$6&gt;=E8640),SRP!$D$2:$D$6)*(G8640/100)*(E8640/1000)),IF(AND(C8640="Wine",D8640="Fortified Wines"),SUM(LOOKUP(2,1/(SRP!$B$20:$B$23&lt;=E8640)/(SRP!$C$20:$C$23&gt;=E8640),SRP!$D$20:$D$23)*(G8640/100)*(E8640/1000)),IF(C8640="Wine",SUM(LOOKUP(2,1/(SRP!$B$15:$B$19&lt;=E8640)/(SRP!$C$15:$C$19&gt;=E8640),SRP!$D$15:$D$19)*(G8640/100)*(E8640/1000)),IF(C8640="Ready to Drink",SUM(LOOKUP(2,1/(SRP!$B$10:$B$14&lt;=E8640)/(SRP!$C$10:$C$14&gt;=E8640),SRP!$D$10:$D$14)*(G8640/100)*(E8640/1000)),0))))),2)</f>
        <v>6.6</v>
      </c>
    </row>
    <row r="8641" spans="1:11" x14ac:dyDescent="0.35">
      <c r="A8641" s="2">
        <v>62905</v>
      </c>
      <c r="B8641" s="76" t="s">
        <v>7134</v>
      </c>
      <c r="C8641" s="76" t="s">
        <v>287</v>
      </c>
      <c r="D8641" s="76" t="s">
        <v>5266</v>
      </c>
      <c r="E8641" s="76">
        <v>1892</v>
      </c>
      <c r="F8641" s="76">
        <v>4</v>
      </c>
      <c r="G8641" s="77">
        <v>5</v>
      </c>
      <c r="H8641" s="76" t="s">
        <v>6874</v>
      </c>
      <c r="I8641" s="77">
        <v>17</v>
      </c>
      <c r="J8641" s="2">
        <v>4</v>
      </c>
      <c r="K8641" s="119" cm="1">
        <f t="array" ref="K8641">ROUND(IF(C8641="Beer",SUM(LOOKUP(2,1/(SRP!$B$7:$B$9&lt;=E8641)/(SRP!$C$7:$C$9&gt;=E8641),SRP!$D$7:$D$9)*(G8641/100)*(E8641/1000)),IF(C8641="Spirits",SUM(LOOKUP(2,1/(SRP!$B$2:$B$6&lt;=E8641)/(SRP!$C$2:$C$6&gt;=E8641),SRP!$D$2:$D$6)*(G8641/100)*(E8641/1000)),IF(AND(C8641="Wine",D8641="Fortified Wines"),SUM(LOOKUP(2,1/(SRP!$B$20:$B$23&lt;=E8641)/(SRP!$C$20:$C$23&gt;=E8641),SRP!$D$20:$D$23)*(G8641/100)*(E8641/1000)),IF(C8641="Wine",SUM(LOOKUP(2,1/(SRP!$B$15:$B$19&lt;=E8641)/(SRP!$C$15:$C$19&gt;=E8641),SRP!$D$15:$D$19)*(G8641/100)*(E8641/1000)),IF(C8641="Ready to Drink",SUM(LOOKUP(2,1/(SRP!$B$10:$B$14&lt;=E8641)/(SRP!$C$10:$C$14&gt;=E8641),SRP!$D$10:$D$14)*(G8641/100)*(E8641/1000)),0))))),2)</f>
        <v>6.6</v>
      </c>
    </row>
    <row r="8642" spans="1:11" x14ac:dyDescent="0.35">
      <c r="A8642" s="2">
        <v>62909</v>
      </c>
      <c r="B8642" s="76" t="s">
        <v>7135</v>
      </c>
      <c r="C8642" s="76" t="s">
        <v>286</v>
      </c>
      <c r="D8642" s="76" t="s">
        <v>5236</v>
      </c>
      <c r="E8642" s="76">
        <v>750</v>
      </c>
      <c r="F8642" s="76">
        <v>6</v>
      </c>
      <c r="G8642" s="77">
        <v>14</v>
      </c>
      <c r="H8642" s="76" t="s">
        <v>3302</v>
      </c>
      <c r="I8642" s="77">
        <v>314.32</v>
      </c>
      <c r="J8642" s="2">
        <v>1</v>
      </c>
      <c r="K8642" s="119" cm="1">
        <f t="array" ref="K8642">ROUND(IF(C8642="Beer",SUM(LOOKUP(2,1/(SRP!$B$7:$B$9&lt;=E8642)/(SRP!$C$7:$C$9&gt;=E8642),SRP!$D$7:$D$9)*(G8642/100)*(E8642/1000)),IF(C8642="Spirits",SUM(LOOKUP(2,1/(SRP!$B$2:$B$6&lt;=E8642)/(SRP!$C$2:$C$6&gt;=E8642),SRP!$D$2:$D$6)*(G8642/100)*(E8642/1000)),IF(AND(C8642="Wine",D8642="Fortified Wines"),SUM(LOOKUP(2,1/(SRP!$B$20:$B$23&lt;=E8642)/(SRP!$C$20:$C$23&gt;=E8642),SRP!$D$20:$D$23)*(G8642/100)*(E8642/1000)),IF(C8642="Wine",SUM(LOOKUP(2,1/(SRP!$B$15:$B$19&lt;=E8642)/(SRP!$C$15:$C$19&gt;=E8642),SRP!$D$15:$D$19)*(G8642/100)*(E8642/1000)),IF(C8642="Ready to Drink",SUM(LOOKUP(2,1/(SRP!$B$10:$B$14&lt;=E8642)/(SRP!$C$10:$C$14&gt;=E8642),SRP!$D$10:$D$14)*(G8642/100)*(E8642/1000)),0))))),2)</f>
        <v>7.33</v>
      </c>
    </row>
    <row r="8643" spans="1:11" x14ac:dyDescent="0.35">
      <c r="A8643" s="2">
        <v>62929</v>
      </c>
      <c r="B8643" s="76" t="s">
        <v>7136</v>
      </c>
      <c r="C8643" s="76" t="s">
        <v>286</v>
      </c>
      <c r="D8643" s="76" t="s">
        <v>5264</v>
      </c>
      <c r="E8643" s="76">
        <v>750</v>
      </c>
      <c r="F8643" s="76">
        <v>12</v>
      </c>
      <c r="G8643" s="77">
        <v>13</v>
      </c>
      <c r="H8643" s="76" t="s">
        <v>3314</v>
      </c>
      <c r="I8643" s="77">
        <v>21.99</v>
      </c>
      <c r="J8643" s="2">
        <v>1</v>
      </c>
      <c r="K8643" s="119" cm="1">
        <f t="array" ref="K8643">ROUND(IF(C8643="Beer",SUM(LOOKUP(2,1/(SRP!$B$7:$B$9&lt;=E8643)/(SRP!$C$7:$C$9&gt;=E8643),SRP!$D$7:$D$9)*(G8643/100)*(E8643/1000)),IF(C8643="Spirits",SUM(LOOKUP(2,1/(SRP!$B$2:$B$6&lt;=E8643)/(SRP!$C$2:$C$6&gt;=E8643),SRP!$D$2:$D$6)*(G8643/100)*(E8643/1000)),IF(AND(C8643="Wine",D8643="Fortified Wines"),SUM(LOOKUP(2,1/(SRP!$B$20:$B$23&lt;=E8643)/(SRP!$C$20:$C$23&gt;=E8643),SRP!$D$20:$D$23)*(G8643/100)*(E8643/1000)),IF(C8643="Wine",SUM(LOOKUP(2,1/(SRP!$B$15:$B$19&lt;=E8643)/(SRP!$C$15:$C$19&gt;=E8643),SRP!$D$15:$D$19)*(G8643/100)*(E8643/1000)),IF(C8643="Ready to Drink",SUM(LOOKUP(2,1/(SRP!$B$10:$B$14&lt;=E8643)/(SRP!$C$10:$C$14&gt;=E8643),SRP!$D$10:$D$14)*(G8643/100)*(E8643/1000)),0))))),2)</f>
        <v>6.81</v>
      </c>
    </row>
    <row r="8644" spans="1:11" x14ac:dyDescent="0.35">
      <c r="A8644" s="2">
        <v>62930</v>
      </c>
      <c r="B8644" s="76" t="s">
        <v>7137</v>
      </c>
      <c r="C8644" s="76" t="s">
        <v>286</v>
      </c>
      <c r="D8644" s="76" t="s">
        <v>5246</v>
      </c>
      <c r="E8644" s="76">
        <v>750</v>
      </c>
      <c r="F8644" s="76">
        <v>12</v>
      </c>
      <c r="G8644" s="77">
        <v>13.5</v>
      </c>
      <c r="H8644" s="76" t="s">
        <v>3314</v>
      </c>
      <c r="I8644" s="77">
        <v>25.99</v>
      </c>
      <c r="J8644" s="2">
        <v>1</v>
      </c>
      <c r="K8644" s="119" cm="1">
        <f t="array" ref="K8644">ROUND(IF(C8644="Beer",SUM(LOOKUP(2,1/(SRP!$B$7:$B$9&lt;=E8644)/(SRP!$C$7:$C$9&gt;=E8644),SRP!$D$7:$D$9)*(G8644/100)*(E8644/1000)),IF(C8644="Spirits",SUM(LOOKUP(2,1/(SRP!$B$2:$B$6&lt;=E8644)/(SRP!$C$2:$C$6&gt;=E8644),SRP!$D$2:$D$6)*(G8644/100)*(E8644/1000)),IF(AND(C8644="Wine",D8644="Fortified Wines"),SUM(LOOKUP(2,1/(SRP!$B$20:$B$23&lt;=E8644)/(SRP!$C$20:$C$23&gt;=E8644),SRP!$D$20:$D$23)*(G8644/100)*(E8644/1000)),IF(C8644="Wine",SUM(LOOKUP(2,1/(SRP!$B$15:$B$19&lt;=E8644)/(SRP!$C$15:$C$19&gt;=E8644),SRP!$D$15:$D$19)*(G8644/100)*(E8644/1000)),IF(C8644="Ready to Drink",SUM(LOOKUP(2,1/(SRP!$B$10:$B$14&lt;=E8644)/(SRP!$C$10:$C$14&gt;=E8644),SRP!$D$10:$D$14)*(G8644/100)*(E8644/1000)),0))))),2)</f>
        <v>7.07</v>
      </c>
    </row>
    <row r="8645" spans="1:11" x14ac:dyDescent="0.35">
      <c r="A8645" s="2">
        <v>62931</v>
      </c>
      <c r="B8645" s="76" t="s">
        <v>7138</v>
      </c>
      <c r="C8645" s="76" t="s">
        <v>286</v>
      </c>
      <c r="D8645" s="76" t="s">
        <v>5269</v>
      </c>
      <c r="E8645" s="76">
        <v>750</v>
      </c>
      <c r="F8645" s="76">
        <v>12</v>
      </c>
      <c r="G8645" s="77">
        <v>13</v>
      </c>
      <c r="H8645" s="76" t="s">
        <v>3314</v>
      </c>
      <c r="I8645" s="77">
        <v>25.99</v>
      </c>
      <c r="J8645" s="2">
        <v>1</v>
      </c>
      <c r="K8645" s="119" cm="1">
        <f t="array" ref="K8645">ROUND(IF(C8645="Beer",SUM(LOOKUP(2,1/(SRP!$B$7:$B$9&lt;=E8645)/(SRP!$C$7:$C$9&gt;=E8645),SRP!$D$7:$D$9)*(G8645/100)*(E8645/1000)),IF(C8645="Spirits",SUM(LOOKUP(2,1/(SRP!$B$2:$B$6&lt;=E8645)/(SRP!$C$2:$C$6&gt;=E8645),SRP!$D$2:$D$6)*(G8645/100)*(E8645/1000)),IF(AND(C8645="Wine",D8645="Fortified Wines"),SUM(LOOKUP(2,1/(SRP!$B$20:$B$23&lt;=E8645)/(SRP!$C$20:$C$23&gt;=E8645),SRP!$D$20:$D$23)*(G8645/100)*(E8645/1000)),IF(C8645="Wine",SUM(LOOKUP(2,1/(SRP!$B$15:$B$19&lt;=E8645)/(SRP!$C$15:$C$19&gt;=E8645),SRP!$D$15:$D$19)*(G8645/100)*(E8645/1000)),IF(C8645="Ready to Drink",SUM(LOOKUP(2,1/(SRP!$B$10:$B$14&lt;=E8645)/(SRP!$C$10:$C$14&gt;=E8645),SRP!$D$10:$D$14)*(G8645/100)*(E8645/1000)),0))))),2)</f>
        <v>6.81</v>
      </c>
    </row>
    <row r="8646" spans="1:11" x14ac:dyDescent="0.35">
      <c r="A8646" s="2">
        <v>62932</v>
      </c>
      <c r="B8646" s="76" t="s">
        <v>7139</v>
      </c>
      <c r="C8646" s="76" t="s">
        <v>286</v>
      </c>
      <c r="D8646" s="76" t="s">
        <v>5247</v>
      </c>
      <c r="E8646" s="76">
        <v>750</v>
      </c>
      <c r="F8646" s="76">
        <v>12</v>
      </c>
      <c r="G8646" s="77">
        <v>14</v>
      </c>
      <c r="H8646" s="76" t="s">
        <v>3314</v>
      </c>
      <c r="I8646" s="77">
        <v>28.99</v>
      </c>
      <c r="J8646" s="2">
        <v>1</v>
      </c>
      <c r="K8646" s="119" cm="1">
        <f t="array" ref="K8646">ROUND(IF(C8646="Beer",SUM(LOOKUP(2,1/(SRP!$B$7:$B$9&lt;=E8646)/(SRP!$C$7:$C$9&gt;=E8646),SRP!$D$7:$D$9)*(G8646/100)*(E8646/1000)),IF(C8646="Spirits",SUM(LOOKUP(2,1/(SRP!$B$2:$B$6&lt;=E8646)/(SRP!$C$2:$C$6&gt;=E8646),SRP!$D$2:$D$6)*(G8646/100)*(E8646/1000)),IF(AND(C8646="Wine",D8646="Fortified Wines"),SUM(LOOKUP(2,1/(SRP!$B$20:$B$23&lt;=E8646)/(SRP!$C$20:$C$23&gt;=E8646),SRP!$D$20:$D$23)*(G8646/100)*(E8646/1000)),IF(C8646="Wine",SUM(LOOKUP(2,1/(SRP!$B$15:$B$19&lt;=E8646)/(SRP!$C$15:$C$19&gt;=E8646),SRP!$D$15:$D$19)*(G8646/100)*(E8646/1000)),IF(C8646="Ready to Drink",SUM(LOOKUP(2,1/(SRP!$B$10:$B$14&lt;=E8646)/(SRP!$C$10:$C$14&gt;=E8646),SRP!$D$10:$D$14)*(G8646/100)*(E8646/1000)),0))))),2)</f>
        <v>7.33</v>
      </c>
    </row>
    <row r="8647" spans="1:11" x14ac:dyDescent="0.35">
      <c r="A8647" s="2">
        <v>62933</v>
      </c>
      <c r="B8647" s="76" t="s">
        <v>4313</v>
      </c>
      <c r="C8647" s="76" t="s">
        <v>286</v>
      </c>
      <c r="D8647" s="76" t="s">
        <v>5247</v>
      </c>
      <c r="E8647" s="76">
        <v>750</v>
      </c>
      <c r="F8647" s="76">
        <v>6</v>
      </c>
      <c r="G8647" s="77">
        <v>14.5</v>
      </c>
      <c r="H8647" s="76" t="s">
        <v>3305</v>
      </c>
      <c r="I8647" s="77">
        <v>27.99</v>
      </c>
      <c r="J8647" s="2">
        <v>1</v>
      </c>
      <c r="K8647" s="119" cm="1">
        <f t="array" ref="K8647">ROUND(IF(C8647="Beer",SUM(LOOKUP(2,1/(SRP!$B$7:$B$9&lt;=E8647)/(SRP!$C$7:$C$9&gt;=E8647),SRP!$D$7:$D$9)*(G8647/100)*(E8647/1000)),IF(C8647="Spirits",SUM(LOOKUP(2,1/(SRP!$B$2:$B$6&lt;=E8647)/(SRP!$C$2:$C$6&gt;=E8647),SRP!$D$2:$D$6)*(G8647/100)*(E8647/1000)),IF(AND(C8647="Wine",D8647="Fortified Wines"),SUM(LOOKUP(2,1/(SRP!$B$20:$B$23&lt;=E8647)/(SRP!$C$20:$C$23&gt;=E8647),SRP!$D$20:$D$23)*(G8647/100)*(E8647/1000)),IF(C8647="Wine",SUM(LOOKUP(2,1/(SRP!$B$15:$B$19&lt;=E8647)/(SRP!$C$15:$C$19&gt;=E8647),SRP!$D$15:$D$19)*(G8647/100)*(E8647/1000)),IF(C8647="Ready to Drink",SUM(LOOKUP(2,1/(SRP!$B$10:$B$14&lt;=E8647)/(SRP!$C$10:$C$14&gt;=E8647),SRP!$D$10:$D$14)*(G8647/100)*(E8647/1000)),0))))),2)</f>
        <v>7.59</v>
      </c>
    </row>
    <row r="8648" spans="1:11" x14ac:dyDescent="0.35">
      <c r="A8648" s="2">
        <v>62937</v>
      </c>
      <c r="B8648" s="76" t="s">
        <v>7140</v>
      </c>
      <c r="C8648" s="76" t="s">
        <v>287</v>
      </c>
      <c r="D8648" s="76" t="s">
        <v>5240</v>
      </c>
      <c r="E8648" s="76">
        <v>473</v>
      </c>
      <c r="F8648" s="76">
        <v>24</v>
      </c>
      <c r="G8648" s="77">
        <v>7</v>
      </c>
      <c r="H8648" s="76" t="s">
        <v>5562</v>
      </c>
      <c r="I8648" s="77">
        <v>4.55</v>
      </c>
      <c r="J8648" s="2">
        <v>1</v>
      </c>
      <c r="K8648" s="119" cm="1">
        <f t="array" ref="K8648">ROUND(IF(C8648="Beer",SUM(LOOKUP(2,1/(SRP!$B$7:$B$9&lt;=E8648)/(SRP!$C$7:$C$9&gt;=E8648),SRP!$D$7:$D$9)*(G8648/100)*(E8648/1000)),IF(C8648="Spirits",SUM(LOOKUP(2,1/(SRP!$B$2:$B$6&lt;=E8648)/(SRP!$C$2:$C$6&gt;=E8648),SRP!$D$2:$D$6)*(G8648/100)*(E8648/1000)),IF(AND(C8648="Wine",D8648="Fortified Wines"),SUM(LOOKUP(2,1/(SRP!$B$20:$B$23&lt;=E8648)/(SRP!$C$20:$C$23&gt;=E8648),SRP!$D$20:$D$23)*(G8648/100)*(E8648/1000)),IF(C8648="Wine",SUM(LOOKUP(2,1/(SRP!$B$15:$B$19&lt;=E8648)/(SRP!$C$15:$C$19&gt;=E8648),SRP!$D$15:$D$19)*(G8648/100)*(E8648/1000)),IF(C8648="Ready to Drink",SUM(LOOKUP(2,1/(SRP!$B$10:$B$14&lt;=E8648)/(SRP!$C$10:$C$14&gt;=E8648),SRP!$D$10:$D$14)*(G8648/100)*(E8648/1000)),0))))),2)</f>
        <v>2.31</v>
      </c>
    </row>
    <row r="8649" spans="1:11" x14ac:dyDescent="0.35">
      <c r="A8649" s="2">
        <v>62937</v>
      </c>
      <c r="B8649" s="76" t="s">
        <v>7140</v>
      </c>
      <c r="C8649" s="76" t="s">
        <v>287</v>
      </c>
      <c r="D8649" s="76" t="s">
        <v>5240</v>
      </c>
      <c r="E8649" s="76">
        <v>473</v>
      </c>
      <c r="F8649" s="76">
        <v>24</v>
      </c>
      <c r="G8649" s="77">
        <v>7</v>
      </c>
      <c r="H8649" s="76" t="s">
        <v>5562</v>
      </c>
      <c r="I8649" s="77">
        <v>4.55</v>
      </c>
      <c r="J8649" s="2">
        <v>1</v>
      </c>
      <c r="K8649" s="119" cm="1">
        <f t="array" ref="K8649">ROUND(IF(C8649="Beer",SUM(LOOKUP(2,1/(SRP!$B$7:$B$9&lt;=E8649)/(SRP!$C$7:$C$9&gt;=E8649),SRP!$D$7:$D$9)*(G8649/100)*(E8649/1000)),IF(C8649="Spirits",SUM(LOOKUP(2,1/(SRP!$B$2:$B$6&lt;=E8649)/(SRP!$C$2:$C$6&gt;=E8649),SRP!$D$2:$D$6)*(G8649/100)*(E8649/1000)),IF(AND(C8649="Wine",D8649="Fortified Wines"),SUM(LOOKUP(2,1/(SRP!$B$20:$B$23&lt;=E8649)/(SRP!$C$20:$C$23&gt;=E8649),SRP!$D$20:$D$23)*(G8649/100)*(E8649/1000)),IF(C8649="Wine",SUM(LOOKUP(2,1/(SRP!$B$15:$B$19&lt;=E8649)/(SRP!$C$15:$C$19&gt;=E8649),SRP!$D$15:$D$19)*(G8649/100)*(E8649/1000)),IF(C8649="Ready to Drink",SUM(LOOKUP(2,1/(SRP!$B$10:$B$14&lt;=E8649)/(SRP!$C$10:$C$14&gt;=E8649),SRP!$D$10:$D$14)*(G8649/100)*(E8649/1000)),0))))),2)</f>
        <v>2.31</v>
      </c>
    </row>
    <row r="8650" spans="1:11" x14ac:dyDescent="0.35">
      <c r="A8650" s="2">
        <v>62938</v>
      </c>
      <c r="B8650" s="76" t="s">
        <v>7282</v>
      </c>
      <c r="C8650" s="76" t="s">
        <v>285</v>
      </c>
      <c r="D8650" s="76" t="s">
        <v>6933</v>
      </c>
      <c r="E8650" s="76">
        <v>750</v>
      </c>
      <c r="F8650" s="76">
        <v>12</v>
      </c>
      <c r="G8650" s="77">
        <v>40</v>
      </c>
      <c r="H8650" s="76" t="s">
        <v>7264</v>
      </c>
      <c r="I8650" s="77">
        <v>44.99</v>
      </c>
      <c r="J8650" s="2">
        <v>1</v>
      </c>
      <c r="K8650" s="119" cm="1">
        <f t="array" ref="K8650">ROUND(IF(C8650="Beer",SUM(LOOKUP(2,1/(SRP!$B$7:$B$9&lt;=E8650)/(SRP!$C$7:$C$9&gt;=E8650),SRP!$D$7:$D$9)*(G8650/100)*(E8650/1000)),IF(C8650="Spirits",SUM(LOOKUP(2,1/(SRP!$B$2:$B$6&lt;=E8650)/(SRP!$C$2:$C$6&gt;=E8650),SRP!$D$2:$D$6)*(G8650/100)*(E8650/1000)),IF(AND(C8650="Wine",D8650="Fortified Wines"),SUM(LOOKUP(2,1/(SRP!$B$20:$B$23&lt;=E8650)/(SRP!$C$20:$C$23&gt;=E8650),SRP!$D$20:$D$23)*(G8650/100)*(E8650/1000)),IF(C8650="Wine",SUM(LOOKUP(2,1/(SRP!$B$15:$B$19&lt;=E8650)/(SRP!$C$15:$C$19&gt;=E8650),SRP!$D$15:$D$19)*(G8650/100)*(E8650/1000)),IF(C8650="Ready to Drink",SUM(LOOKUP(2,1/(SRP!$B$10:$B$14&lt;=E8650)/(SRP!$C$10:$C$14&gt;=E8650),SRP!$D$10:$D$14)*(G8650/100)*(E8650/1000)),0))))),2)</f>
        <v>20.94</v>
      </c>
    </row>
    <row r="8651" spans="1:11" x14ac:dyDescent="0.35">
      <c r="A8651" s="2">
        <v>62949</v>
      </c>
      <c r="B8651" s="76" t="s">
        <v>821</v>
      </c>
      <c r="C8651" s="76" t="s">
        <v>286</v>
      </c>
      <c r="D8651" s="76" t="s">
        <v>5244</v>
      </c>
      <c r="E8651" s="76">
        <v>750</v>
      </c>
      <c r="F8651" s="76">
        <v>12</v>
      </c>
      <c r="G8651" s="77">
        <v>12.5</v>
      </c>
      <c r="H8651" s="76" t="s">
        <v>3279</v>
      </c>
      <c r="I8651" s="77">
        <v>28.29</v>
      </c>
      <c r="J8651" s="2">
        <v>1</v>
      </c>
      <c r="K8651" s="119" cm="1">
        <f t="array" ref="K8651">ROUND(IF(C8651="Beer",SUM(LOOKUP(2,1/(SRP!$B$7:$B$9&lt;=E8651)/(SRP!$C$7:$C$9&gt;=E8651),SRP!$D$7:$D$9)*(G8651/100)*(E8651/1000)),IF(C8651="Spirits",SUM(LOOKUP(2,1/(SRP!$B$2:$B$6&lt;=E8651)/(SRP!$C$2:$C$6&gt;=E8651),SRP!$D$2:$D$6)*(G8651/100)*(E8651/1000)),IF(AND(C8651="Wine",D8651="Fortified Wines"),SUM(LOOKUP(2,1/(SRP!$B$20:$B$23&lt;=E8651)/(SRP!$C$20:$C$23&gt;=E8651),SRP!$D$20:$D$23)*(G8651/100)*(E8651/1000)),IF(C8651="Wine",SUM(LOOKUP(2,1/(SRP!$B$15:$B$19&lt;=E8651)/(SRP!$C$15:$C$19&gt;=E8651),SRP!$D$15:$D$19)*(G8651/100)*(E8651/1000)),IF(C8651="Ready to Drink",SUM(LOOKUP(2,1/(SRP!$B$10:$B$14&lt;=E8651)/(SRP!$C$10:$C$14&gt;=E8651),SRP!$D$10:$D$14)*(G8651/100)*(E8651/1000)),0))))),2)</f>
        <v>6.54</v>
      </c>
    </row>
    <row r="8652" spans="1:11" x14ac:dyDescent="0.35">
      <c r="A8652" s="2">
        <v>62974</v>
      </c>
      <c r="B8652" s="76" t="s">
        <v>7141</v>
      </c>
      <c r="C8652" s="76" t="s">
        <v>285</v>
      </c>
      <c r="D8652" s="76" t="s">
        <v>5281</v>
      </c>
      <c r="E8652" s="76">
        <v>720</v>
      </c>
      <c r="F8652" s="76">
        <v>6</v>
      </c>
      <c r="G8652" s="77">
        <v>5</v>
      </c>
      <c r="H8652" s="76" t="s">
        <v>4849</v>
      </c>
      <c r="I8652" s="77">
        <v>28.99</v>
      </c>
      <c r="J8652" s="2">
        <v>1</v>
      </c>
      <c r="K8652" s="119" cm="1">
        <f t="array" ref="K8652">ROUND(IF(C8652="Beer",SUM(LOOKUP(2,1/(SRP!$B$7:$B$9&lt;=E8652)/(SRP!$C$7:$C$9&gt;=E8652),SRP!$D$7:$D$9)*(G8652/100)*(E8652/1000)),IF(C8652="Spirits",SUM(LOOKUP(2,1/(SRP!$B$2:$B$6&lt;=E8652)/(SRP!$C$2:$C$6&gt;=E8652),SRP!$D$2:$D$6)*(G8652/100)*(E8652/1000)),IF(AND(C8652="Wine",D8652="Fortified Wines"),SUM(LOOKUP(2,1/(SRP!$B$20:$B$23&lt;=E8652)/(SRP!$C$20:$C$23&gt;=E8652),SRP!$D$20:$D$23)*(G8652/100)*(E8652/1000)),IF(C8652="Wine",SUM(LOOKUP(2,1/(SRP!$B$15:$B$19&lt;=E8652)/(SRP!$C$15:$C$19&gt;=E8652),SRP!$D$15:$D$19)*(G8652/100)*(E8652/1000)),IF(C8652="Ready to Drink",SUM(LOOKUP(2,1/(SRP!$B$10:$B$14&lt;=E8652)/(SRP!$C$10:$C$14&gt;=E8652),SRP!$D$10:$D$14)*(G8652/100)*(E8652/1000)),0))))),2)</f>
        <v>2.5099999999999998</v>
      </c>
    </row>
    <row r="8653" spans="1:11" x14ac:dyDescent="0.35">
      <c r="A8653" s="2">
        <v>62977</v>
      </c>
      <c r="B8653" s="76" t="s">
        <v>7142</v>
      </c>
      <c r="C8653" s="76" t="s">
        <v>285</v>
      </c>
      <c r="D8653" s="76" t="s">
        <v>5281</v>
      </c>
      <c r="E8653" s="76">
        <v>710</v>
      </c>
      <c r="F8653" s="76">
        <v>6</v>
      </c>
      <c r="G8653" s="77">
        <v>5</v>
      </c>
      <c r="H8653" s="76" t="s">
        <v>4849</v>
      </c>
      <c r="I8653" s="77">
        <v>28.99</v>
      </c>
      <c r="J8653" s="2">
        <v>1</v>
      </c>
      <c r="K8653" s="119" cm="1">
        <f t="array" ref="K8653">ROUND(IF(C8653="Beer",SUM(LOOKUP(2,1/(SRP!$B$7:$B$9&lt;=E8653)/(SRP!$C$7:$C$9&gt;=E8653),SRP!$D$7:$D$9)*(G8653/100)*(E8653/1000)),IF(C8653="Spirits",SUM(LOOKUP(2,1/(SRP!$B$2:$B$6&lt;=E8653)/(SRP!$C$2:$C$6&gt;=E8653),SRP!$D$2:$D$6)*(G8653/100)*(E8653/1000)),IF(AND(C8653="Wine",D8653="Fortified Wines"),SUM(LOOKUP(2,1/(SRP!$B$20:$B$23&lt;=E8653)/(SRP!$C$20:$C$23&gt;=E8653),SRP!$D$20:$D$23)*(G8653/100)*(E8653/1000)),IF(C8653="Wine",SUM(LOOKUP(2,1/(SRP!$B$15:$B$19&lt;=E8653)/(SRP!$C$15:$C$19&gt;=E8653),SRP!$D$15:$D$19)*(G8653/100)*(E8653/1000)),IF(C8653="Ready to Drink",SUM(LOOKUP(2,1/(SRP!$B$10:$B$14&lt;=E8653)/(SRP!$C$10:$C$14&gt;=E8653),SRP!$D$10:$D$14)*(G8653/100)*(E8653/1000)),0))))),2)</f>
        <v>2.48</v>
      </c>
    </row>
    <row r="8654" spans="1:11" x14ac:dyDescent="0.35">
      <c r="A8654" s="2">
        <v>62981</v>
      </c>
      <c r="B8654" s="76" t="s">
        <v>7143</v>
      </c>
      <c r="C8654" s="76" t="s">
        <v>285</v>
      </c>
      <c r="D8654" s="76" t="s">
        <v>6941</v>
      </c>
      <c r="E8654" s="76">
        <v>750</v>
      </c>
      <c r="F8654" s="76">
        <v>6</v>
      </c>
      <c r="G8654" s="77">
        <v>45.5</v>
      </c>
      <c r="H8654" s="76" t="s">
        <v>3301</v>
      </c>
      <c r="I8654" s="77">
        <v>119.99</v>
      </c>
      <c r="J8654" s="2">
        <v>1</v>
      </c>
      <c r="K8654" s="119" cm="1">
        <f t="array" ref="K8654">ROUND(IF(C8654="Beer",SUM(LOOKUP(2,1/(SRP!$B$7:$B$9&lt;=E8654)/(SRP!$C$7:$C$9&gt;=E8654),SRP!$D$7:$D$9)*(G8654/100)*(E8654/1000)),IF(C8654="Spirits",SUM(LOOKUP(2,1/(SRP!$B$2:$B$6&lt;=E8654)/(SRP!$C$2:$C$6&gt;=E8654),SRP!$D$2:$D$6)*(G8654/100)*(E8654/1000)),IF(AND(C8654="Wine",D8654="Fortified Wines"),SUM(LOOKUP(2,1/(SRP!$B$20:$B$23&lt;=E8654)/(SRP!$C$20:$C$23&gt;=E8654),SRP!$D$20:$D$23)*(G8654/100)*(E8654/1000)),IF(C8654="Wine",SUM(LOOKUP(2,1/(SRP!$B$15:$B$19&lt;=E8654)/(SRP!$C$15:$C$19&gt;=E8654),SRP!$D$15:$D$19)*(G8654/100)*(E8654/1000)),IF(C8654="Ready to Drink",SUM(LOOKUP(2,1/(SRP!$B$10:$B$14&lt;=E8654)/(SRP!$C$10:$C$14&gt;=E8654),SRP!$D$10:$D$14)*(G8654/100)*(E8654/1000)),0))))),2)</f>
        <v>23.82</v>
      </c>
    </row>
    <row r="8655" spans="1:11" x14ac:dyDescent="0.35">
      <c r="A8655" s="2">
        <v>62986</v>
      </c>
      <c r="B8655" s="76" t="s">
        <v>7144</v>
      </c>
      <c r="C8655" s="76" t="s">
        <v>287</v>
      </c>
      <c r="D8655" s="76" t="s">
        <v>5230</v>
      </c>
      <c r="E8655" s="76">
        <v>2130</v>
      </c>
      <c r="F8655" s="76">
        <v>4</v>
      </c>
      <c r="G8655" s="77">
        <v>4.7</v>
      </c>
      <c r="H8655" s="76" t="s">
        <v>3324</v>
      </c>
      <c r="I8655" s="77">
        <v>14.99</v>
      </c>
      <c r="J8655" s="2">
        <v>6</v>
      </c>
      <c r="K8655" s="119" cm="1">
        <f t="array" ref="K8655">ROUND(IF(C8655="Beer",SUM(LOOKUP(2,1/(SRP!$B$7:$B$9&lt;=E8655)/(SRP!$C$7:$C$9&gt;=E8655),SRP!$D$7:$D$9)*(G8655/100)*(E8655/1000)),IF(C8655="Spirits",SUM(LOOKUP(2,1/(SRP!$B$2:$B$6&lt;=E8655)/(SRP!$C$2:$C$6&gt;=E8655),SRP!$D$2:$D$6)*(G8655/100)*(E8655/1000)),IF(AND(C8655="Wine",D8655="Fortified Wines"),SUM(LOOKUP(2,1/(SRP!$B$20:$B$23&lt;=E8655)/(SRP!$C$20:$C$23&gt;=E8655),SRP!$D$20:$D$23)*(G8655/100)*(E8655/1000)),IF(C8655="Wine",SUM(LOOKUP(2,1/(SRP!$B$15:$B$19&lt;=E8655)/(SRP!$C$15:$C$19&gt;=E8655),SRP!$D$15:$D$19)*(G8655/100)*(E8655/1000)),IF(C8655="Ready to Drink",SUM(LOOKUP(2,1/(SRP!$B$10:$B$14&lt;=E8655)/(SRP!$C$10:$C$14&gt;=E8655),SRP!$D$10:$D$14)*(G8655/100)*(E8655/1000)),0))))),2)</f>
        <v>6.99</v>
      </c>
    </row>
    <row r="8656" spans="1:11" x14ac:dyDescent="0.35">
      <c r="A8656" s="2">
        <v>62986</v>
      </c>
      <c r="B8656" s="76" t="s">
        <v>7144</v>
      </c>
      <c r="C8656" s="76" t="s">
        <v>287</v>
      </c>
      <c r="D8656" s="76" t="s">
        <v>5230</v>
      </c>
      <c r="E8656" s="76">
        <v>2130</v>
      </c>
      <c r="F8656" s="76">
        <v>4</v>
      </c>
      <c r="G8656" s="77">
        <v>4.7</v>
      </c>
      <c r="H8656" s="76" t="s">
        <v>3324</v>
      </c>
      <c r="I8656" s="77">
        <v>14.99</v>
      </c>
      <c r="J8656" s="2">
        <v>6</v>
      </c>
      <c r="K8656" s="119" cm="1">
        <f t="array" ref="K8656">ROUND(IF(C8656="Beer",SUM(LOOKUP(2,1/(SRP!$B$7:$B$9&lt;=E8656)/(SRP!$C$7:$C$9&gt;=E8656),SRP!$D$7:$D$9)*(G8656/100)*(E8656/1000)),IF(C8656="Spirits",SUM(LOOKUP(2,1/(SRP!$B$2:$B$6&lt;=E8656)/(SRP!$C$2:$C$6&gt;=E8656),SRP!$D$2:$D$6)*(G8656/100)*(E8656/1000)),IF(AND(C8656="Wine",D8656="Fortified Wines"),SUM(LOOKUP(2,1/(SRP!$B$20:$B$23&lt;=E8656)/(SRP!$C$20:$C$23&gt;=E8656),SRP!$D$20:$D$23)*(G8656/100)*(E8656/1000)),IF(C8656="Wine",SUM(LOOKUP(2,1/(SRP!$B$15:$B$19&lt;=E8656)/(SRP!$C$15:$C$19&gt;=E8656),SRP!$D$15:$D$19)*(G8656/100)*(E8656/1000)),IF(C8656="Ready to Drink",SUM(LOOKUP(2,1/(SRP!$B$10:$B$14&lt;=E8656)/(SRP!$C$10:$C$14&gt;=E8656),SRP!$D$10:$D$14)*(G8656/100)*(E8656/1000)),0))))),2)</f>
        <v>6.99</v>
      </c>
    </row>
    <row r="8657" spans="1:11" x14ac:dyDescent="0.35">
      <c r="A8657" s="2">
        <v>62995</v>
      </c>
      <c r="B8657" s="76" t="s">
        <v>7145</v>
      </c>
      <c r="C8657" s="76" t="s">
        <v>287</v>
      </c>
      <c r="D8657" s="76" t="s">
        <v>5266</v>
      </c>
      <c r="E8657" s="76">
        <v>3784</v>
      </c>
      <c r="F8657" s="76">
        <v>3</v>
      </c>
      <c r="G8657" s="77">
        <v>5.5</v>
      </c>
      <c r="H8657" s="76" t="s">
        <v>3324</v>
      </c>
      <c r="I8657" s="77">
        <v>21.99</v>
      </c>
      <c r="J8657" s="2">
        <v>8</v>
      </c>
      <c r="K8657" s="119" cm="1">
        <f t="array" ref="K8657">ROUND(IF(C8657="Beer",SUM(LOOKUP(2,1/(SRP!$B$7:$B$9&lt;=E8657)/(SRP!$C$7:$C$9&gt;=E8657),SRP!$D$7:$D$9)*(G8657/100)*(E8657/1000)),IF(C8657="Spirits",SUM(LOOKUP(2,1/(SRP!$B$2:$B$6&lt;=E8657)/(SRP!$C$2:$C$6&gt;=E8657),SRP!$D$2:$D$6)*(G8657/100)*(E8657/1000)),IF(AND(C8657="Wine",D8657="Fortified Wines"),SUM(LOOKUP(2,1/(SRP!$B$20:$B$23&lt;=E8657)/(SRP!$C$20:$C$23&gt;=E8657),SRP!$D$20:$D$23)*(G8657/100)*(E8657/1000)),IF(C8657="Wine",SUM(LOOKUP(2,1/(SRP!$B$15:$B$19&lt;=E8657)/(SRP!$C$15:$C$19&gt;=E8657),SRP!$D$15:$D$19)*(G8657/100)*(E8657/1000)),IF(C8657="Ready to Drink",SUM(LOOKUP(2,1/(SRP!$B$10:$B$14&lt;=E8657)/(SRP!$C$10:$C$14&gt;=E8657),SRP!$D$10:$D$14)*(G8657/100)*(E8657/1000)),0))))),2)</f>
        <v>14.53</v>
      </c>
    </row>
    <row r="8658" spans="1:11" x14ac:dyDescent="0.35">
      <c r="A8658" s="2">
        <v>62995</v>
      </c>
      <c r="B8658" s="76" t="s">
        <v>7145</v>
      </c>
      <c r="C8658" s="76" t="s">
        <v>287</v>
      </c>
      <c r="D8658" s="76" t="s">
        <v>5266</v>
      </c>
      <c r="E8658" s="76">
        <v>3784</v>
      </c>
      <c r="F8658" s="76">
        <v>3</v>
      </c>
      <c r="G8658" s="77">
        <v>5.5</v>
      </c>
      <c r="H8658" s="76" t="s">
        <v>3324</v>
      </c>
      <c r="I8658" s="77">
        <v>21.99</v>
      </c>
      <c r="J8658" s="2">
        <v>8</v>
      </c>
      <c r="K8658" s="119" cm="1">
        <f t="array" ref="K8658">ROUND(IF(C8658="Beer",SUM(LOOKUP(2,1/(SRP!$B$7:$B$9&lt;=E8658)/(SRP!$C$7:$C$9&gt;=E8658),SRP!$D$7:$D$9)*(G8658/100)*(E8658/1000)),IF(C8658="Spirits",SUM(LOOKUP(2,1/(SRP!$B$2:$B$6&lt;=E8658)/(SRP!$C$2:$C$6&gt;=E8658),SRP!$D$2:$D$6)*(G8658/100)*(E8658/1000)),IF(AND(C8658="Wine",D8658="Fortified Wines"),SUM(LOOKUP(2,1/(SRP!$B$20:$B$23&lt;=E8658)/(SRP!$C$20:$C$23&gt;=E8658),SRP!$D$20:$D$23)*(G8658/100)*(E8658/1000)),IF(C8658="Wine",SUM(LOOKUP(2,1/(SRP!$B$15:$B$19&lt;=E8658)/(SRP!$C$15:$C$19&gt;=E8658),SRP!$D$15:$D$19)*(G8658/100)*(E8658/1000)),IF(C8658="Ready to Drink",SUM(LOOKUP(2,1/(SRP!$B$10:$B$14&lt;=E8658)/(SRP!$C$10:$C$14&gt;=E8658),SRP!$D$10:$D$14)*(G8658/100)*(E8658/1000)),0))))),2)</f>
        <v>14.53</v>
      </c>
    </row>
    <row r="8659" spans="1:11" x14ac:dyDescent="0.35">
      <c r="A8659" s="2">
        <v>62997</v>
      </c>
      <c r="B8659" s="76" t="s">
        <v>7146</v>
      </c>
      <c r="C8659" s="76" t="s">
        <v>287</v>
      </c>
      <c r="D8659" s="76" t="s">
        <v>5230</v>
      </c>
      <c r="E8659" s="76">
        <v>5325</v>
      </c>
      <c r="F8659" s="76">
        <v>1</v>
      </c>
      <c r="G8659" s="77">
        <v>4.7</v>
      </c>
      <c r="H8659" s="76" t="s">
        <v>3324</v>
      </c>
      <c r="I8659" s="77">
        <v>33.89</v>
      </c>
      <c r="J8659" s="2">
        <v>15</v>
      </c>
      <c r="K8659" s="119" cm="1">
        <f t="array" ref="K8659">ROUND(IF(C8659="Beer",SUM(LOOKUP(2,1/(SRP!$B$7:$B$9&lt;=E8659)/(SRP!$C$7:$C$9&gt;=E8659),SRP!$D$7:$D$9)*(G8659/100)*(E8659/1000)),IF(C8659="Spirits",SUM(LOOKUP(2,1/(SRP!$B$2:$B$6&lt;=E8659)/(SRP!$C$2:$C$6&gt;=E8659),SRP!$D$2:$D$6)*(G8659/100)*(E8659/1000)),IF(AND(C8659="Wine",D8659="Fortified Wines"),SUM(LOOKUP(2,1/(SRP!$B$20:$B$23&lt;=E8659)/(SRP!$C$20:$C$23&gt;=E8659),SRP!$D$20:$D$23)*(G8659/100)*(E8659/1000)),IF(C8659="Wine",SUM(LOOKUP(2,1/(SRP!$B$15:$B$19&lt;=E8659)/(SRP!$C$15:$C$19&gt;=E8659),SRP!$D$15:$D$19)*(G8659/100)*(E8659/1000)),IF(C8659="Ready to Drink",SUM(LOOKUP(2,1/(SRP!$B$10:$B$14&lt;=E8659)/(SRP!$C$10:$C$14&gt;=E8659),SRP!$D$10:$D$14)*(G8659/100)*(E8659/1000)),0))))),2)</f>
        <v>17.47</v>
      </c>
    </row>
    <row r="8660" spans="1:11" x14ac:dyDescent="0.35">
      <c r="A8660" s="2">
        <v>62997</v>
      </c>
      <c r="B8660" s="76" t="s">
        <v>7146</v>
      </c>
      <c r="C8660" s="76" t="s">
        <v>287</v>
      </c>
      <c r="D8660" s="76" t="s">
        <v>5230</v>
      </c>
      <c r="E8660" s="76">
        <v>5325</v>
      </c>
      <c r="F8660" s="76">
        <v>1</v>
      </c>
      <c r="G8660" s="77">
        <v>4.7</v>
      </c>
      <c r="H8660" s="76" t="s">
        <v>3324</v>
      </c>
      <c r="I8660" s="77">
        <v>33.89</v>
      </c>
      <c r="J8660" s="2">
        <v>15</v>
      </c>
      <c r="K8660" s="119" cm="1">
        <f t="array" ref="K8660">ROUND(IF(C8660="Beer",SUM(LOOKUP(2,1/(SRP!$B$7:$B$9&lt;=E8660)/(SRP!$C$7:$C$9&gt;=E8660),SRP!$D$7:$D$9)*(G8660/100)*(E8660/1000)),IF(C8660="Spirits",SUM(LOOKUP(2,1/(SRP!$B$2:$B$6&lt;=E8660)/(SRP!$C$2:$C$6&gt;=E8660),SRP!$D$2:$D$6)*(G8660/100)*(E8660/1000)),IF(AND(C8660="Wine",D8660="Fortified Wines"),SUM(LOOKUP(2,1/(SRP!$B$20:$B$23&lt;=E8660)/(SRP!$C$20:$C$23&gt;=E8660),SRP!$D$20:$D$23)*(G8660/100)*(E8660/1000)),IF(C8660="Wine",SUM(LOOKUP(2,1/(SRP!$B$15:$B$19&lt;=E8660)/(SRP!$C$15:$C$19&gt;=E8660),SRP!$D$15:$D$19)*(G8660/100)*(E8660/1000)),IF(C8660="Ready to Drink",SUM(LOOKUP(2,1/(SRP!$B$10:$B$14&lt;=E8660)/(SRP!$C$10:$C$14&gt;=E8660),SRP!$D$10:$D$14)*(G8660/100)*(E8660/1000)),0))))),2)</f>
        <v>17.47</v>
      </c>
    </row>
    <row r="8661" spans="1:11" x14ac:dyDescent="0.35">
      <c r="A8661" s="2">
        <v>62999</v>
      </c>
      <c r="B8661" s="76" t="s">
        <v>7147</v>
      </c>
      <c r="C8661" s="76" t="s">
        <v>287</v>
      </c>
      <c r="D8661" s="76" t="s">
        <v>5230</v>
      </c>
      <c r="E8661" s="76">
        <v>4260</v>
      </c>
      <c r="F8661" s="76">
        <v>1</v>
      </c>
      <c r="G8661" s="77">
        <v>4</v>
      </c>
      <c r="H8661" s="76" t="s">
        <v>3330</v>
      </c>
      <c r="I8661" s="77">
        <v>24.49</v>
      </c>
      <c r="J8661" s="2">
        <v>12</v>
      </c>
      <c r="K8661" s="119" cm="1">
        <f t="array" ref="K8661">ROUND(IF(C8661="Beer",SUM(LOOKUP(2,1/(SRP!$B$7:$B$9&lt;=E8661)/(SRP!$C$7:$C$9&gt;=E8661),SRP!$D$7:$D$9)*(G8661/100)*(E8661/1000)),IF(C8661="Spirits",SUM(LOOKUP(2,1/(SRP!$B$2:$B$6&lt;=E8661)/(SRP!$C$2:$C$6&gt;=E8661),SRP!$D$2:$D$6)*(G8661/100)*(E8661/1000)),IF(AND(C8661="Wine",D8661="Fortified Wines"),SUM(LOOKUP(2,1/(SRP!$B$20:$B$23&lt;=E8661)/(SRP!$C$20:$C$23&gt;=E8661),SRP!$D$20:$D$23)*(G8661/100)*(E8661/1000)),IF(C8661="Wine",SUM(LOOKUP(2,1/(SRP!$B$15:$B$19&lt;=E8661)/(SRP!$C$15:$C$19&gt;=E8661),SRP!$D$15:$D$19)*(G8661/100)*(E8661/1000)),IF(C8661="Ready to Drink",SUM(LOOKUP(2,1/(SRP!$B$10:$B$14&lt;=E8661)/(SRP!$C$10:$C$14&gt;=E8661),SRP!$D$10:$D$14)*(G8661/100)*(E8661/1000)),0))))),2)</f>
        <v>11.9</v>
      </c>
    </row>
    <row r="8662" spans="1:11" x14ac:dyDescent="0.35">
      <c r="A8662" s="2">
        <v>62999</v>
      </c>
      <c r="B8662" s="76" t="s">
        <v>7147</v>
      </c>
      <c r="C8662" s="76" t="s">
        <v>287</v>
      </c>
      <c r="D8662" s="76" t="s">
        <v>5230</v>
      </c>
      <c r="E8662" s="76">
        <v>4260</v>
      </c>
      <c r="F8662" s="76">
        <v>1</v>
      </c>
      <c r="G8662" s="77">
        <v>4</v>
      </c>
      <c r="H8662" s="76" t="s">
        <v>3330</v>
      </c>
      <c r="I8662" s="77">
        <v>24.49</v>
      </c>
      <c r="J8662" s="2">
        <v>12</v>
      </c>
      <c r="K8662" s="119" cm="1">
        <f t="array" ref="K8662">ROUND(IF(C8662="Beer",SUM(LOOKUP(2,1/(SRP!$B$7:$B$9&lt;=E8662)/(SRP!$C$7:$C$9&gt;=E8662),SRP!$D$7:$D$9)*(G8662/100)*(E8662/1000)),IF(C8662="Spirits",SUM(LOOKUP(2,1/(SRP!$B$2:$B$6&lt;=E8662)/(SRP!$C$2:$C$6&gt;=E8662),SRP!$D$2:$D$6)*(G8662/100)*(E8662/1000)),IF(AND(C8662="Wine",D8662="Fortified Wines"),SUM(LOOKUP(2,1/(SRP!$B$20:$B$23&lt;=E8662)/(SRP!$C$20:$C$23&gt;=E8662),SRP!$D$20:$D$23)*(G8662/100)*(E8662/1000)),IF(C8662="Wine",SUM(LOOKUP(2,1/(SRP!$B$15:$B$19&lt;=E8662)/(SRP!$C$15:$C$19&gt;=E8662),SRP!$D$15:$D$19)*(G8662/100)*(E8662/1000)),IF(C8662="Ready to Drink",SUM(LOOKUP(2,1/(SRP!$B$10:$B$14&lt;=E8662)/(SRP!$C$10:$C$14&gt;=E8662),SRP!$D$10:$D$14)*(G8662/100)*(E8662/1000)),0))))),2)</f>
        <v>11.9</v>
      </c>
    </row>
    <row r="8663" spans="1:11" x14ac:dyDescent="0.35">
      <c r="A8663" s="2">
        <v>63010</v>
      </c>
      <c r="B8663" s="76" t="s">
        <v>7148</v>
      </c>
      <c r="C8663" s="76" t="s">
        <v>286</v>
      </c>
      <c r="D8663" s="76" t="s">
        <v>5254</v>
      </c>
      <c r="E8663" s="76">
        <v>750</v>
      </c>
      <c r="F8663" s="76">
        <v>6</v>
      </c>
      <c r="G8663" s="77">
        <v>14</v>
      </c>
      <c r="H8663" s="76" t="s">
        <v>3302</v>
      </c>
      <c r="I8663" s="77">
        <v>133.99</v>
      </c>
      <c r="J8663" s="2">
        <v>1</v>
      </c>
      <c r="K8663" s="119" cm="1">
        <f t="array" ref="K8663">ROUND(IF(C8663="Beer",SUM(LOOKUP(2,1/(SRP!$B$7:$B$9&lt;=E8663)/(SRP!$C$7:$C$9&gt;=E8663),SRP!$D$7:$D$9)*(G8663/100)*(E8663/1000)),IF(C8663="Spirits",SUM(LOOKUP(2,1/(SRP!$B$2:$B$6&lt;=E8663)/(SRP!$C$2:$C$6&gt;=E8663),SRP!$D$2:$D$6)*(G8663/100)*(E8663/1000)),IF(AND(C8663="Wine",D8663="Fortified Wines"),SUM(LOOKUP(2,1/(SRP!$B$20:$B$23&lt;=E8663)/(SRP!$C$20:$C$23&gt;=E8663),SRP!$D$20:$D$23)*(G8663/100)*(E8663/1000)),IF(C8663="Wine",SUM(LOOKUP(2,1/(SRP!$B$15:$B$19&lt;=E8663)/(SRP!$C$15:$C$19&gt;=E8663),SRP!$D$15:$D$19)*(G8663/100)*(E8663/1000)),IF(C8663="Ready to Drink",SUM(LOOKUP(2,1/(SRP!$B$10:$B$14&lt;=E8663)/(SRP!$C$10:$C$14&gt;=E8663),SRP!$D$10:$D$14)*(G8663/100)*(E8663/1000)),0))))),2)</f>
        <v>7.33</v>
      </c>
    </row>
    <row r="8664" spans="1:11" x14ac:dyDescent="0.35">
      <c r="A8664" s="2">
        <v>63013</v>
      </c>
      <c r="B8664" s="76" t="s">
        <v>2197</v>
      </c>
      <c r="C8664" s="76" t="s">
        <v>285</v>
      </c>
      <c r="D8664" s="76" t="s">
        <v>5273</v>
      </c>
      <c r="E8664" s="76">
        <v>750</v>
      </c>
      <c r="F8664" s="76">
        <v>6</v>
      </c>
      <c r="G8664" s="77">
        <v>16.5</v>
      </c>
      <c r="H8664" s="76" t="s">
        <v>3282</v>
      </c>
      <c r="I8664" s="77">
        <v>34.99</v>
      </c>
      <c r="J8664" s="2">
        <v>1</v>
      </c>
      <c r="K8664" s="119" cm="1">
        <f t="array" ref="K8664">ROUND(IF(C8664="Beer",SUM(LOOKUP(2,1/(SRP!$B$7:$B$9&lt;=E8664)/(SRP!$C$7:$C$9&gt;=E8664),SRP!$D$7:$D$9)*(G8664/100)*(E8664/1000)),IF(C8664="Spirits",SUM(LOOKUP(2,1/(SRP!$B$2:$B$6&lt;=E8664)/(SRP!$C$2:$C$6&gt;=E8664),SRP!$D$2:$D$6)*(G8664/100)*(E8664/1000)),IF(AND(C8664="Wine",D8664="Fortified Wines"),SUM(LOOKUP(2,1/(SRP!$B$20:$B$23&lt;=E8664)/(SRP!$C$20:$C$23&gt;=E8664),SRP!$D$20:$D$23)*(G8664/100)*(E8664/1000)),IF(C8664="Wine",SUM(LOOKUP(2,1/(SRP!$B$15:$B$19&lt;=E8664)/(SRP!$C$15:$C$19&gt;=E8664),SRP!$D$15:$D$19)*(G8664/100)*(E8664/1000)),IF(C8664="Ready to Drink",SUM(LOOKUP(2,1/(SRP!$B$10:$B$14&lt;=E8664)/(SRP!$C$10:$C$14&gt;=E8664),SRP!$D$10:$D$14)*(G8664/100)*(E8664/1000)),0))))),2)</f>
        <v>8.64</v>
      </c>
    </row>
    <row r="8665" spans="1:11" x14ac:dyDescent="0.35">
      <c r="A8665" s="2">
        <v>63014</v>
      </c>
      <c r="B8665" s="76" t="s">
        <v>1204</v>
      </c>
      <c r="C8665" s="76" t="s">
        <v>5938</v>
      </c>
      <c r="D8665" s="76" t="s">
        <v>5279</v>
      </c>
      <c r="E8665" s="76">
        <v>2130</v>
      </c>
      <c r="F8665" s="76">
        <v>4</v>
      </c>
      <c r="G8665" s="77">
        <v>5</v>
      </c>
      <c r="H8665" s="76" t="s">
        <v>3321</v>
      </c>
      <c r="I8665" s="77">
        <v>17.98</v>
      </c>
      <c r="J8665" s="2">
        <v>6</v>
      </c>
      <c r="K8665" s="119" cm="1">
        <f t="array" ref="K8665">ROUND(IF(C8665="Beer",SUM(LOOKUP(2,1/(SRP!$B$7:$B$9&lt;=E8665)/(SRP!$C$7:$C$9&gt;=E8665),SRP!$D$7:$D$9)*(G8665/100)*(E8665/1000)),IF(C8665="Spirits",SUM(LOOKUP(2,1/(SRP!$B$2:$B$6&lt;=E8665)/(SRP!$C$2:$C$6&gt;=E8665),SRP!$D$2:$D$6)*(G8665/100)*(E8665/1000)),IF(AND(C8665="Wine",D8665="Fortified Wines"),SUM(LOOKUP(2,1/(SRP!$B$20:$B$23&lt;=E8665)/(SRP!$C$20:$C$23&gt;=E8665),SRP!$D$20:$D$23)*(G8665/100)*(E8665/1000)),IF(C8665="Wine",SUM(LOOKUP(2,1/(SRP!$B$15:$B$19&lt;=E8665)/(SRP!$C$15:$C$19&gt;=E8665),SRP!$D$15:$D$19)*(G8665/100)*(E8665/1000)),IF(C8665="Ready to Drink",SUM(LOOKUP(2,1/(SRP!$B$10:$B$14&lt;=E8665)/(SRP!$C$10:$C$14&gt;=E8665),SRP!$D$10:$D$14)*(G8665/100)*(E8665/1000)),0))))),2)</f>
        <v>7.43</v>
      </c>
    </row>
    <row r="8666" spans="1:11" x14ac:dyDescent="0.35">
      <c r="A8666" s="2">
        <v>63014</v>
      </c>
      <c r="B8666" s="76" t="s">
        <v>1204</v>
      </c>
      <c r="C8666" s="76" t="s">
        <v>5938</v>
      </c>
      <c r="D8666" s="76" t="s">
        <v>5279</v>
      </c>
      <c r="E8666" s="76">
        <v>2130</v>
      </c>
      <c r="F8666" s="76">
        <v>4</v>
      </c>
      <c r="G8666" s="77">
        <v>5</v>
      </c>
      <c r="H8666" s="76" t="s">
        <v>3321</v>
      </c>
      <c r="I8666" s="77">
        <v>17.98</v>
      </c>
      <c r="J8666" s="2">
        <v>6</v>
      </c>
      <c r="K8666" s="119" cm="1">
        <f t="array" ref="K8666">ROUND(IF(C8666="Beer",SUM(LOOKUP(2,1/(SRP!$B$7:$B$9&lt;=E8666)/(SRP!$C$7:$C$9&gt;=E8666),SRP!$D$7:$D$9)*(G8666/100)*(E8666/1000)),IF(C8666="Spirits",SUM(LOOKUP(2,1/(SRP!$B$2:$B$6&lt;=E8666)/(SRP!$C$2:$C$6&gt;=E8666),SRP!$D$2:$D$6)*(G8666/100)*(E8666/1000)),IF(AND(C8666="Wine",D8666="Fortified Wines"),SUM(LOOKUP(2,1/(SRP!$B$20:$B$23&lt;=E8666)/(SRP!$C$20:$C$23&gt;=E8666),SRP!$D$20:$D$23)*(G8666/100)*(E8666/1000)),IF(C8666="Wine",SUM(LOOKUP(2,1/(SRP!$B$15:$B$19&lt;=E8666)/(SRP!$C$15:$C$19&gt;=E8666),SRP!$D$15:$D$19)*(G8666/100)*(E8666/1000)),IF(C8666="Ready to Drink",SUM(LOOKUP(2,1/(SRP!$B$10:$B$14&lt;=E8666)/(SRP!$C$10:$C$14&gt;=E8666),SRP!$D$10:$D$14)*(G8666/100)*(E8666/1000)),0))))),2)</f>
        <v>7.43</v>
      </c>
    </row>
    <row r="8667" spans="1:11" x14ac:dyDescent="0.35">
      <c r="A8667" s="2">
        <v>63015</v>
      </c>
      <c r="B8667" s="76" t="s">
        <v>7149</v>
      </c>
      <c r="C8667" s="76" t="s">
        <v>287</v>
      </c>
      <c r="D8667" s="76" t="s">
        <v>5240</v>
      </c>
      <c r="E8667" s="76">
        <v>710</v>
      </c>
      <c r="F8667" s="76">
        <v>12</v>
      </c>
      <c r="G8667" s="77">
        <v>10</v>
      </c>
      <c r="H8667" s="76" t="s">
        <v>3330</v>
      </c>
      <c r="I8667" s="77">
        <v>5.28</v>
      </c>
      <c r="J8667" s="2">
        <v>1</v>
      </c>
      <c r="K8667" s="119" cm="1">
        <f t="array" ref="K8667">ROUND(IF(C8667="Beer",SUM(LOOKUP(2,1/(SRP!$B$7:$B$9&lt;=E8667)/(SRP!$C$7:$C$9&gt;=E8667),SRP!$D$7:$D$9)*(G8667/100)*(E8667/1000)),IF(C8667="Spirits",SUM(LOOKUP(2,1/(SRP!$B$2:$B$6&lt;=E8667)/(SRP!$C$2:$C$6&gt;=E8667),SRP!$D$2:$D$6)*(G8667/100)*(E8667/1000)),IF(AND(C8667="Wine",D8667="Fortified Wines"),SUM(LOOKUP(2,1/(SRP!$B$20:$B$23&lt;=E8667)/(SRP!$C$20:$C$23&gt;=E8667),SRP!$D$20:$D$23)*(G8667/100)*(E8667/1000)),IF(C8667="Wine",SUM(LOOKUP(2,1/(SRP!$B$15:$B$19&lt;=E8667)/(SRP!$C$15:$C$19&gt;=E8667),SRP!$D$15:$D$19)*(G8667/100)*(E8667/1000)),IF(C8667="Ready to Drink",SUM(LOOKUP(2,1/(SRP!$B$10:$B$14&lt;=E8667)/(SRP!$C$10:$C$14&gt;=E8667),SRP!$D$10:$D$14)*(G8667/100)*(E8667/1000)),0))))),2)</f>
        <v>4.96</v>
      </c>
    </row>
    <row r="8668" spans="1:11" x14ac:dyDescent="0.35">
      <c r="A8668" s="2">
        <v>63015</v>
      </c>
      <c r="B8668" s="76" t="s">
        <v>7149</v>
      </c>
      <c r="C8668" s="76" t="s">
        <v>287</v>
      </c>
      <c r="D8668" s="76" t="s">
        <v>5240</v>
      </c>
      <c r="E8668" s="76">
        <v>710</v>
      </c>
      <c r="F8668" s="76">
        <v>12</v>
      </c>
      <c r="G8668" s="77">
        <v>10</v>
      </c>
      <c r="H8668" s="76" t="s">
        <v>3330</v>
      </c>
      <c r="I8668" s="77">
        <v>5.28</v>
      </c>
      <c r="J8668" s="2">
        <v>1</v>
      </c>
      <c r="K8668" s="119" cm="1">
        <f t="array" ref="K8668">ROUND(IF(C8668="Beer",SUM(LOOKUP(2,1/(SRP!$B$7:$B$9&lt;=E8668)/(SRP!$C$7:$C$9&gt;=E8668),SRP!$D$7:$D$9)*(G8668/100)*(E8668/1000)),IF(C8668="Spirits",SUM(LOOKUP(2,1/(SRP!$B$2:$B$6&lt;=E8668)/(SRP!$C$2:$C$6&gt;=E8668),SRP!$D$2:$D$6)*(G8668/100)*(E8668/1000)),IF(AND(C8668="Wine",D8668="Fortified Wines"),SUM(LOOKUP(2,1/(SRP!$B$20:$B$23&lt;=E8668)/(SRP!$C$20:$C$23&gt;=E8668),SRP!$D$20:$D$23)*(G8668/100)*(E8668/1000)),IF(C8668="Wine",SUM(LOOKUP(2,1/(SRP!$B$15:$B$19&lt;=E8668)/(SRP!$C$15:$C$19&gt;=E8668),SRP!$D$15:$D$19)*(G8668/100)*(E8668/1000)),IF(C8668="Ready to Drink",SUM(LOOKUP(2,1/(SRP!$B$10:$B$14&lt;=E8668)/(SRP!$C$10:$C$14&gt;=E8668),SRP!$D$10:$D$14)*(G8668/100)*(E8668/1000)),0))))),2)</f>
        <v>4.96</v>
      </c>
    </row>
    <row r="8669" spans="1:11" x14ac:dyDescent="0.35">
      <c r="A8669" s="2">
        <v>63016</v>
      </c>
      <c r="B8669" s="76" t="s">
        <v>5838</v>
      </c>
      <c r="C8669" s="76" t="s">
        <v>5938</v>
      </c>
      <c r="D8669" s="76" t="s">
        <v>5748</v>
      </c>
      <c r="E8669" s="76">
        <v>2130</v>
      </c>
      <c r="F8669" s="76">
        <v>4</v>
      </c>
      <c r="G8669" s="77">
        <v>7</v>
      </c>
      <c r="H8669" s="76" t="s">
        <v>3321</v>
      </c>
      <c r="I8669" s="77">
        <v>17.18</v>
      </c>
      <c r="J8669" s="2">
        <v>6</v>
      </c>
      <c r="K8669" s="119" cm="1">
        <f t="array" ref="K8669">ROUND(IF(C8669="Beer",SUM(LOOKUP(2,1/(SRP!$B$7:$B$9&lt;=E8669)/(SRP!$C$7:$C$9&gt;=E8669),SRP!$D$7:$D$9)*(G8669/100)*(E8669/1000)),IF(C8669="Spirits",SUM(LOOKUP(2,1/(SRP!$B$2:$B$6&lt;=E8669)/(SRP!$C$2:$C$6&gt;=E8669),SRP!$D$2:$D$6)*(G8669/100)*(E8669/1000)),IF(AND(C8669="Wine",D8669="Fortified Wines"),SUM(LOOKUP(2,1/(SRP!$B$20:$B$23&lt;=E8669)/(SRP!$C$20:$C$23&gt;=E8669),SRP!$D$20:$D$23)*(G8669/100)*(E8669/1000)),IF(C8669="Wine",SUM(LOOKUP(2,1/(SRP!$B$15:$B$19&lt;=E8669)/(SRP!$C$15:$C$19&gt;=E8669),SRP!$D$15:$D$19)*(G8669/100)*(E8669/1000)),IF(C8669="Ready to Drink",SUM(LOOKUP(2,1/(SRP!$B$10:$B$14&lt;=E8669)/(SRP!$C$10:$C$14&gt;=E8669),SRP!$D$10:$D$14)*(G8669/100)*(E8669/1000)),0))))),2)</f>
        <v>10.41</v>
      </c>
    </row>
    <row r="8670" spans="1:11" x14ac:dyDescent="0.35">
      <c r="A8670" s="2">
        <v>63016</v>
      </c>
      <c r="B8670" s="76" t="s">
        <v>5838</v>
      </c>
      <c r="C8670" s="76" t="s">
        <v>5938</v>
      </c>
      <c r="D8670" s="76" t="s">
        <v>5748</v>
      </c>
      <c r="E8670" s="76">
        <v>2130</v>
      </c>
      <c r="F8670" s="76">
        <v>4</v>
      </c>
      <c r="G8670" s="77">
        <v>7</v>
      </c>
      <c r="H8670" s="76" t="s">
        <v>3321</v>
      </c>
      <c r="I8670" s="77">
        <v>17.18</v>
      </c>
      <c r="J8670" s="2">
        <v>6</v>
      </c>
      <c r="K8670" s="119" cm="1">
        <f t="array" ref="K8670">ROUND(IF(C8670="Beer",SUM(LOOKUP(2,1/(SRP!$B$7:$B$9&lt;=E8670)/(SRP!$C$7:$C$9&gt;=E8670),SRP!$D$7:$D$9)*(G8670/100)*(E8670/1000)),IF(C8670="Spirits",SUM(LOOKUP(2,1/(SRP!$B$2:$B$6&lt;=E8670)/(SRP!$C$2:$C$6&gt;=E8670),SRP!$D$2:$D$6)*(G8670/100)*(E8670/1000)),IF(AND(C8670="Wine",D8670="Fortified Wines"),SUM(LOOKUP(2,1/(SRP!$B$20:$B$23&lt;=E8670)/(SRP!$C$20:$C$23&gt;=E8670),SRP!$D$20:$D$23)*(G8670/100)*(E8670/1000)),IF(C8670="Wine",SUM(LOOKUP(2,1/(SRP!$B$15:$B$19&lt;=E8670)/(SRP!$C$15:$C$19&gt;=E8670),SRP!$D$15:$D$19)*(G8670/100)*(E8670/1000)),IF(C8670="Ready to Drink",SUM(LOOKUP(2,1/(SRP!$B$10:$B$14&lt;=E8670)/(SRP!$C$10:$C$14&gt;=E8670),SRP!$D$10:$D$14)*(G8670/100)*(E8670/1000)),0))))),2)</f>
        <v>10.41</v>
      </c>
    </row>
    <row r="8671" spans="1:11" x14ac:dyDescent="0.35">
      <c r="A8671" s="2">
        <v>63018</v>
      </c>
      <c r="B8671" s="76" t="s">
        <v>6105</v>
      </c>
      <c r="C8671" s="76" t="s">
        <v>5938</v>
      </c>
      <c r="D8671" s="76" t="s">
        <v>5748</v>
      </c>
      <c r="E8671" s="76">
        <v>4260</v>
      </c>
      <c r="F8671" s="76">
        <v>2</v>
      </c>
      <c r="G8671" s="77">
        <v>7</v>
      </c>
      <c r="H8671" s="76" t="s">
        <v>3321</v>
      </c>
      <c r="I8671" s="77">
        <v>33.28</v>
      </c>
      <c r="J8671" s="2">
        <v>12</v>
      </c>
      <c r="K8671" s="119" cm="1">
        <f t="array" ref="K8671">ROUND(IF(C8671="Beer",SUM(LOOKUP(2,1/(SRP!$B$7:$B$9&lt;=E8671)/(SRP!$C$7:$C$9&gt;=E8671),SRP!$D$7:$D$9)*(G8671/100)*(E8671/1000)),IF(C8671="Spirits",SUM(LOOKUP(2,1/(SRP!$B$2:$B$6&lt;=E8671)/(SRP!$C$2:$C$6&gt;=E8671),SRP!$D$2:$D$6)*(G8671/100)*(E8671/1000)),IF(AND(C8671="Wine",D8671="Fortified Wines"),SUM(LOOKUP(2,1/(SRP!$B$20:$B$23&lt;=E8671)/(SRP!$C$20:$C$23&gt;=E8671),SRP!$D$20:$D$23)*(G8671/100)*(E8671/1000)),IF(C8671="Wine",SUM(LOOKUP(2,1/(SRP!$B$15:$B$19&lt;=E8671)/(SRP!$C$15:$C$19&gt;=E8671),SRP!$D$15:$D$19)*(G8671/100)*(E8671/1000)),IF(C8671="Ready to Drink",SUM(LOOKUP(2,1/(SRP!$B$10:$B$14&lt;=E8671)/(SRP!$C$10:$C$14&gt;=E8671),SRP!$D$10:$D$14)*(G8671/100)*(E8671/1000)),0))))),2)</f>
        <v>20.82</v>
      </c>
    </row>
    <row r="8672" spans="1:11" x14ac:dyDescent="0.35">
      <c r="A8672" s="2">
        <v>63018</v>
      </c>
      <c r="B8672" s="76" t="s">
        <v>6105</v>
      </c>
      <c r="C8672" s="76" t="s">
        <v>5938</v>
      </c>
      <c r="D8672" s="76" t="s">
        <v>5748</v>
      </c>
      <c r="E8672" s="76">
        <v>4260</v>
      </c>
      <c r="F8672" s="76">
        <v>2</v>
      </c>
      <c r="G8672" s="77">
        <v>7</v>
      </c>
      <c r="H8672" s="76" t="s">
        <v>3321</v>
      </c>
      <c r="I8672" s="77">
        <v>33.28</v>
      </c>
      <c r="J8672" s="2">
        <v>12</v>
      </c>
      <c r="K8672" s="119" cm="1">
        <f t="array" ref="K8672">ROUND(IF(C8672="Beer",SUM(LOOKUP(2,1/(SRP!$B$7:$B$9&lt;=E8672)/(SRP!$C$7:$C$9&gt;=E8672),SRP!$D$7:$D$9)*(G8672/100)*(E8672/1000)),IF(C8672="Spirits",SUM(LOOKUP(2,1/(SRP!$B$2:$B$6&lt;=E8672)/(SRP!$C$2:$C$6&gt;=E8672),SRP!$D$2:$D$6)*(G8672/100)*(E8672/1000)),IF(AND(C8672="Wine",D8672="Fortified Wines"),SUM(LOOKUP(2,1/(SRP!$B$20:$B$23&lt;=E8672)/(SRP!$C$20:$C$23&gt;=E8672),SRP!$D$20:$D$23)*(G8672/100)*(E8672/1000)),IF(C8672="Wine",SUM(LOOKUP(2,1/(SRP!$B$15:$B$19&lt;=E8672)/(SRP!$C$15:$C$19&gt;=E8672),SRP!$D$15:$D$19)*(G8672/100)*(E8672/1000)),IF(C8672="Ready to Drink",SUM(LOOKUP(2,1/(SRP!$B$10:$B$14&lt;=E8672)/(SRP!$C$10:$C$14&gt;=E8672),SRP!$D$10:$D$14)*(G8672/100)*(E8672/1000)),0))))),2)</f>
        <v>20.82</v>
      </c>
    </row>
    <row r="8673" spans="1:11" x14ac:dyDescent="0.35">
      <c r="A8673" s="2">
        <v>63019</v>
      </c>
      <c r="B8673" s="76" t="s">
        <v>7150</v>
      </c>
      <c r="C8673" s="76" t="s">
        <v>287</v>
      </c>
      <c r="D8673" s="76" t="s">
        <v>5271</v>
      </c>
      <c r="E8673" s="76">
        <v>8520</v>
      </c>
      <c r="F8673" s="76">
        <v>1</v>
      </c>
      <c r="G8673" s="77">
        <v>3.5</v>
      </c>
      <c r="H8673" s="76" t="s">
        <v>3326</v>
      </c>
      <c r="I8673" s="77">
        <v>47.99</v>
      </c>
      <c r="J8673" s="2">
        <v>24</v>
      </c>
      <c r="K8673" s="119" cm="1">
        <f t="array" ref="K8673">ROUND(IF(C8673="Beer",SUM(LOOKUP(2,1/(SRP!$B$7:$B$9&lt;=E8673)/(SRP!$C$7:$C$9&gt;=E8673),SRP!$D$7:$D$9)*(G8673/100)*(E8673/1000)),IF(C8673="Spirits",SUM(LOOKUP(2,1/(SRP!$B$2:$B$6&lt;=E8673)/(SRP!$C$2:$C$6&gt;=E8673),SRP!$D$2:$D$6)*(G8673/100)*(E8673/1000)),IF(AND(C8673="Wine",D8673="Fortified Wines"),SUM(LOOKUP(2,1/(SRP!$B$20:$B$23&lt;=E8673)/(SRP!$C$20:$C$23&gt;=E8673),SRP!$D$20:$D$23)*(G8673/100)*(E8673/1000)),IF(C8673="Wine",SUM(LOOKUP(2,1/(SRP!$B$15:$B$19&lt;=E8673)/(SRP!$C$15:$C$19&gt;=E8673),SRP!$D$15:$D$19)*(G8673/100)*(E8673/1000)),IF(C8673="Ready to Drink",SUM(LOOKUP(2,1/(SRP!$B$10:$B$14&lt;=E8673)/(SRP!$C$10:$C$14&gt;=E8673),SRP!$D$10:$D$14)*(G8673/100)*(E8673/1000)),0))))),2)</f>
        <v>20.82</v>
      </c>
    </row>
    <row r="8674" spans="1:11" x14ac:dyDescent="0.35">
      <c r="A8674" s="2">
        <v>63019</v>
      </c>
      <c r="B8674" s="76" t="s">
        <v>7150</v>
      </c>
      <c r="C8674" s="76" t="s">
        <v>287</v>
      </c>
      <c r="D8674" s="76" t="s">
        <v>5271</v>
      </c>
      <c r="E8674" s="76">
        <v>8520</v>
      </c>
      <c r="F8674" s="76">
        <v>1</v>
      </c>
      <c r="G8674" s="77">
        <v>3.5</v>
      </c>
      <c r="H8674" s="76" t="s">
        <v>3326</v>
      </c>
      <c r="I8674" s="77">
        <v>47.99</v>
      </c>
      <c r="J8674" s="2">
        <v>24</v>
      </c>
      <c r="K8674" s="119" cm="1">
        <f t="array" ref="K8674">ROUND(IF(C8674="Beer",SUM(LOOKUP(2,1/(SRP!$B$7:$B$9&lt;=E8674)/(SRP!$C$7:$C$9&gt;=E8674),SRP!$D$7:$D$9)*(G8674/100)*(E8674/1000)),IF(C8674="Spirits",SUM(LOOKUP(2,1/(SRP!$B$2:$B$6&lt;=E8674)/(SRP!$C$2:$C$6&gt;=E8674),SRP!$D$2:$D$6)*(G8674/100)*(E8674/1000)),IF(AND(C8674="Wine",D8674="Fortified Wines"),SUM(LOOKUP(2,1/(SRP!$B$20:$B$23&lt;=E8674)/(SRP!$C$20:$C$23&gt;=E8674),SRP!$D$20:$D$23)*(G8674/100)*(E8674/1000)),IF(C8674="Wine",SUM(LOOKUP(2,1/(SRP!$B$15:$B$19&lt;=E8674)/(SRP!$C$15:$C$19&gt;=E8674),SRP!$D$15:$D$19)*(G8674/100)*(E8674/1000)),IF(C8674="Ready to Drink",SUM(LOOKUP(2,1/(SRP!$B$10:$B$14&lt;=E8674)/(SRP!$C$10:$C$14&gt;=E8674),SRP!$D$10:$D$14)*(G8674/100)*(E8674/1000)),0))))),2)</f>
        <v>20.82</v>
      </c>
    </row>
    <row r="8675" spans="1:11" x14ac:dyDescent="0.35">
      <c r="A8675" s="2">
        <v>63021</v>
      </c>
      <c r="B8675" s="76" t="s">
        <v>7151</v>
      </c>
      <c r="C8675" s="76" t="s">
        <v>287</v>
      </c>
      <c r="D8675" s="76" t="s">
        <v>5240</v>
      </c>
      <c r="E8675" s="76">
        <v>473</v>
      </c>
      <c r="F8675" s="76">
        <v>24</v>
      </c>
      <c r="G8675" s="77">
        <v>6.3</v>
      </c>
      <c r="H8675" s="76" t="s">
        <v>4409</v>
      </c>
      <c r="I8675" s="77">
        <v>4.25</v>
      </c>
      <c r="J8675" s="2">
        <v>1</v>
      </c>
      <c r="K8675" s="119" cm="1">
        <f t="array" ref="K8675">ROUND(IF(C8675="Beer",SUM(LOOKUP(2,1/(SRP!$B$7:$B$9&lt;=E8675)/(SRP!$C$7:$C$9&gt;=E8675),SRP!$D$7:$D$9)*(G8675/100)*(E8675/1000)),IF(C8675="Spirits",SUM(LOOKUP(2,1/(SRP!$B$2:$B$6&lt;=E8675)/(SRP!$C$2:$C$6&gt;=E8675),SRP!$D$2:$D$6)*(G8675/100)*(E8675/1000)),IF(AND(C8675="Wine",D8675="Fortified Wines"),SUM(LOOKUP(2,1/(SRP!$B$20:$B$23&lt;=E8675)/(SRP!$C$20:$C$23&gt;=E8675),SRP!$D$20:$D$23)*(G8675/100)*(E8675/1000)),IF(C8675="Wine",SUM(LOOKUP(2,1/(SRP!$B$15:$B$19&lt;=E8675)/(SRP!$C$15:$C$19&gt;=E8675),SRP!$D$15:$D$19)*(G8675/100)*(E8675/1000)),IF(C8675="Ready to Drink",SUM(LOOKUP(2,1/(SRP!$B$10:$B$14&lt;=E8675)/(SRP!$C$10:$C$14&gt;=E8675),SRP!$D$10:$D$14)*(G8675/100)*(E8675/1000)),0))))),2)</f>
        <v>2.08</v>
      </c>
    </row>
    <row r="8676" spans="1:11" x14ac:dyDescent="0.35">
      <c r="A8676" s="2">
        <v>63021</v>
      </c>
      <c r="B8676" s="76" t="s">
        <v>7151</v>
      </c>
      <c r="C8676" s="76" t="s">
        <v>287</v>
      </c>
      <c r="D8676" s="76" t="s">
        <v>5240</v>
      </c>
      <c r="E8676" s="76">
        <v>473</v>
      </c>
      <c r="F8676" s="76">
        <v>24</v>
      </c>
      <c r="G8676" s="77">
        <v>6.3</v>
      </c>
      <c r="H8676" s="76" t="s">
        <v>4409</v>
      </c>
      <c r="I8676" s="77">
        <v>4.25</v>
      </c>
      <c r="J8676" s="2">
        <v>1</v>
      </c>
      <c r="K8676" s="119" cm="1">
        <f t="array" ref="K8676">ROUND(IF(C8676="Beer",SUM(LOOKUP(2,1/(SRP!$B$7:$B$9&lt;=E8676)/(SRP!$C$7:$C$9&gt;=E8676),SRP!$D$7:$D$9)*(G8676/100)*(E8676/1000)),IF(C8676="Spirits",SUM(LOOKUP(2,1/(SRP!$B$2:$B$6&lt;=E8676)/(SRP!$C$2:$C$6&gt;=E8676),SRP!$D$2:$D$6)*(G8676/100)*(E8676/1000)),IF(AND(C8676="Wine",D8676="Fortified Wines"),SUM(LOOKUP(2,1/(SRP!$B$20:$B$23&lt;=E8676)/(SRP!$C$20:$C$23&gt;=E8676),SRP!$D$20:$D$23)*(G8676/100)*(E8676/1000)),IF(C8676="Wine",SUM(LOOKUP(2,1/(SRP!$B$15:$B$19&lt;=E8676)/(SRP!$C$15:$C$19&gt;=E8676),SRP!$D$15:$D$19)*(G8676/100)*(E8676/1000)),IF(C8676="Ready to Drink",SUM(LOOKUP(2,1/(SRP!$B$10:$B$14&lt;=E8676)/(SRP!$C$10:$C$14&gt;=E8676),SRP!$D$10:$D$14)*(G8676/100)*(E8676/1000)),0))))),2)</f>
        <v>2.08</v>
      </c>
    </row>
    <row r="8677" spans="1:11" x14ac:dyDescent="0.35">
      <c r="A8677" s="2">
        <v>63031</v>
      </c>
      <c r="B8677" s="76" t="s">
        <v>7152</v>
      </c>
      <c r="C8677" s="76" t="s">
        <v>286</v>
      </c>
      <c r="D8677" s="76" t="s">
        <v>5247</v>
      </c>
      <c r="E8677" s="76">
        <v>750</v>
      </c>
      <c r="F8677" s="76">
        <v>12</v>
      </c>
      <c r="G8677" s="77">
        <v>13</v>
      </c>
      <c r="H8677" s="76" t="s">
        <v>3297</v>
      </c>
      <c r="I8677" s="77">
        <v>13.99</v>
      </c>
      <c r="J8677" s="2">
        <v>1</v>
      </c>
      <c r="K8677" s="119" cm="1">
        <f t="array" ref="K8677">ROUND(IF(C8677="Beer",SUM(LOOKUP(2,1/(SRP!$B$7:$B$9&lt;=E8677)/(SRP!$C$7:$C$9&gt;=E8677),SRP!$D$7:$D$9)*(G8677/100)*(E8677/1000)),IF(C8677="Spirits",SUM(LOOKUP(2,1/(SRP!$B$2:$B$6&lt;=E8677)/(SRP!$C$2:$C$6&gt;=E8677),SRP!$D$2:$D$6)*(G8677/100)*(E8677/1000)),IF(AND(C8677="Wine",D8677="Fortified Wines"),SUM(LOOKUP(2,1/(SRP!$B$20:$B$23&lt;=E8677)/(SRP!$C$20:$C$23&gt;=E8677),SRP!$D$20:$D$23)*(G8677/100)*(E8677/1000)),IF(C8677="Wine",SUM(LOOKUP(2,1/(SRP!$B$15:$B$19&lt;=E8677)/(SRP!$C$15:$C$19&gt;=E8677),SRP!$D$15:$D$19)*(G8677/100)*(E8677/1000)),IF(C8677="Ready to Drink",SUM(LOOKUP(2,1/(SRP!$B$10:$B$14&lt;=E8677)/(SRP!$C$10:$C$14&gt;=E8677),SRP!$D$10:$D$14)*(G8677/100)*(E8677/1000)),0))))),2)</f>
        <v>6.81</v>
      </c>
    </row>
    <row r="8678" spans="1:11" x14ac:dyDescent="0.35">
      <c r="A8678" s="2">
        <v>63032</v>
      </c>
      <c r="B8678" s="76" t="s">
        <v>7153</v>
      </c>
      <c r="C8678" s="76" t="s">
        <v>287</v>
      </c>
      <c r="D8678" s="76" t="s">
        <v>5240</v>
      </c>
      <c r="E8678" s="76">
        <v>473</v>
      </c>
      <c r="F8678" s="76">
        <v>24</v>
      </c>
      <c r="G8678" s="77">
        <v>6.5</v>
      </c>
      <c r="H8678" s="76" t="s">
        <v>4409</v>
      </c>
      <c r="I8678" s="77">
        <v>4.49</v>
      </c>
      <c r="J8678" s="2">
        <v>1</v>
      </c>
      <c r="K8678" s="119" cm="1">
        <f t="array" ref="K8678">ROUND(IF(C8678="Beer",SUM(LOOKUP(2,1/(SRP!$B$7:$B$9&lt;=E8678)/(SRP!$C$7:$C$9&gt;=E8678),SRP!$D$7:$D$9)*(G8678/100)*(E8678/1000)),IF(C8678="Spirits",SUM(LOOKUP(2,1/(SRP!$B$2:$B$6&lt;=E8678)/(SRP!$C$2:$C$6&gt;=E8678),SRP!$D$2:$D$6)*(G8678/100)*(E8678/1000)),IF(AND(C8678="Wine",D8678="Fortified Wines"),SUM(LOOKUP(2,1/(SRP!$B$20:$B$23&lt;=E8678)/(SRP!$C$20:$C$23&gt;=E8678),SRP!$D$20:$D$23)*(G8678/100)*(E8678/1000)),IF(C8678="Wine",SUM(LOOKUP(2,1/(SRP!$B$15:$B$19&lt;=E8678)/(SRP!$C$15:$C$19&gt;=E8678),SRP!$D$15:$D$19)*(G8678/100)*(E8678/1000)),IF(C8678="Ready to Drink",SUM(LOOKUP(2,1/(SRP!$B$10:$B$14&lt;=E8678)/(SRP!$C$10:$C$14&gt;=E8678),SRP!$D$10:$D$14)*(G8678/100)*(E8678/1000)),0))))),2)</f>
        <v>2.15</v>
      </c>
    </row>
    <row r="8679" spans="1:11" x14ac:dyDescent="0.35">
      <c r="A8679" s="2">
        <v>63032</v>
      </c>
      <c r="B8679" s="76" t="s">
        <v>7153</v>
      </c>
      <c r="C8679" s="76" t="s">
        <v>287</v>
      </c>
      <c r="D8679" s="76" t="s">
        <v>5240</v>
      </c>
      <c r="E8679" s="76">
        <v>473</v>
      </c>
      <c r="F8679" s="76">
        <v>24</v>
      </c>
      <c r="G8679" s="77">
        <v>6.5</v>
      </c>
      <c r="H8679" s="76" t="s">
        <v>4409</v>
      </c>
      <c r="I8679" s="77">
        <v>4.49</v>
      </c>
      <c r="J8679" s="2">
        <v>1</v>
      </c>
      <c r="K8679" s="119" cm="1">
        <f t="array" ref="K8679">ROUND(IF(C8679="Beer",SUM(LOOKUP(2,1/(SRP!$B$7:$B$9&lt;=E8679)/(SRP!$C$7:$C$9&gt;=E8679),SRP!$D$7:$D$9)*(G8679/100)*(E8679/1000)),IF(C8679="Spirits",SUM(LOOKUP(2,1/(SRP!$B$2:$B$6&lt;=E8679)/(SRP!$C$2:$C$6&gt;=E8679),SRP!$D$2:$D$6)*(G8679/100)*(E8679/1000)),IF(AND(C8679="Wine",D8679="Fortified Wines"),SUM(LOOKUP(2,1/(SRP!$B$20:$B$23&lt;=E8679)/(SRP!$C$20:$C$23&gt;=E8679),SRP!$D$20:$D$23)*(G8679/100)*(E8679/1000)),IF(C8679="Wine",SUM(LOOKUP(2,1/(SRP!$B$15:$B$19&lt;=E8679)/(SRP!$C$15:$C$19&gt;=E8679),SRP!$D$15:$D$19)*(G8679/100)*(E8679/1000)),IF(C8679="Ready to Drink",SUM(LOOKUP(2,1/(SRP!$B$10:$B$14&lt;=E8679)/(SRP!$C$10:$C$14&gt;=E8679),SRP!$D$10:$D$14)*(G8679/100)*(E8679/1000)),0))))),2)</f>
        <v>2.15</v>
      </c>
    </row>
    <row r="8680" spans="1:11" x14ac:dyDescent="0.35">
      <c r="A8680" s="2">
        <v>63038</v>
      </c>
      <c r="B8680" s="76" t="s">
        <v>7154</v>
      </c>
      <c r="C8680" s="76" t="s">
        <v>286</v>
      </c>
      <c r="D8680" s="76" t="s">
        <v>5264</v>
      </c>
      <c r="E8680" s="76">
        <v>750</v>
      </c>
      <c r="F8680" s="76">
        <v>12</v>
      </c>
      <c r="G8680" s="77">
        <v>12.5</v>
      </c>
      <c r="H8680" s="76" t="s">
        <v>3297</v>
      </c>
      <c r="I8680" s="77">
        <v>13.99</v>
      </c>
      <c r="J8680" s="2">
        <v>1</v>
      </c>
      <c r="K8680" s="119" cm="1">
        <f t="array" ref="K8680">ROUND(IF(C8680="Beer",SUM(LOOKUP(2,1/(SRP!$B$7:$B$9&lt;=E8680)/(SRP!$C$7:$C$9&gt;=E8680),SRP!$D$7:$D$9)*(G8680/100)*(E8680/1000)),IF(C8680="Spirits",SUM(LOOKUP(2,1/(SRP!$B$2:$B$6&lt;=E8680)/(SRP!$C$2:$C$6&gt;=E8680),SRP!$D$2:$D$6)*(G8680/100)*(E8680/1000)),IF(AND(C8680="Wine",D8680="Fortified Wines"),SUM(LOOKUP(2,1/(SRP!$B$20:$B$23&lt;=E8680)/(SRP!$C$20:$C$23&gt;=E8680),SRP!$D$20:$D$23)*(G8680/100)*(E8680/1000)),IF(C8680="Wine",SUM(LOOKUP(2,1/(SRP!$B$15:$B$19&lt;=E8680)/(SRP!$C$15:$C$19&gt;=E8680),SRP!$D$15:$D$19)*(G8680/100)*(E8680/1000)),IF(C8680="Ready to Drink",SUM(LOOKUP(2,1/(SRP!$B$10:$B$14&lt;=E8680)/(SRP!$C$10:$C$14&gt;=E8680),SRP!$D$10:$D$14)*(G8680/100)*(E8680/1000)),0))))),2)</f>
        <v>6.54</v>
      </c>
    </row>
    <row r="8681" spans="1:11" x14ac:dyDescent="0.35">
      <c r="A8681" s="2">
        <v>63044</v>
      </c>
      <c r="B8681" s="76" t="s">
        <v>7155</v>
      </c>
      <c r="C8681" s="76" t="s">
        <v>287</v>
      </c>
      <c r="D8681" s="76" t="s">
        <v>5230</v>
      </c>
      <c r="E8681" s="76">
        <v>4260</v>
      </c>
      <c r="F8681" s="76">
        <v>1</v>
      </c>
      <c r="G8681" s="77">
        <v>4</v>
      </c>
      <c r="H8681" s="76" t="s">
        <v>3325</v>
      </c>
      <c r="I8681" s="77">
        <v>27.99</v>
      </c>
      <c r="J8681" s="2">
        <v>12</v>
      </c>
      <c r="K8681" s="119" cm="1">
        <f t="array" ref="K8681">ROUND(IF(C8681="Beer",SUM(LOOKUP(2,1/(SRP!$B$7:$B$9&lt;=E8681)/(SRP!$C$7:$C$9&gt;=E8681),SRP!$D$7:$D$9)*(G8681/100)*(E8681/1000)),IF(C8681="Spirits",SUM(LOOKUP(2,1/(SRP!$B$2:$B$6&lt;=E8681)/(SRP!$C$2:$C$6&gt;=E8681),SRP!$D$2:$D$6)*(G8681/100)*(E8681/1000)),IF(AND(C8681="Wine",D8681="Fortified Wines"),SUM(LOOKUP(2,1/(SRP!$B$20:$B$23&lt;=E8681)/(SRP!$C$20:$C$23&gt;=E8681),SRP!$D$20:$D$23)*(G8681/100)*(E8681/1000)),IF(C8681="Wine",SUM(LOOKUP(2,1/(SRP!$B$15:$B$19&lt;=E8681)/(SRP!$C$15:$C$19&gt;=E8681),SRP!$D$15:$D$19)*(G8681/100)*(E8681/1000)),IF(C8681="Ready to Drink",SUM(LOOKUP(2,1/(SRP!$B$10:$B$14&lt;=E8681)/(SRP!$C$10:$C$14&gt;=E8681),SRP!$D$10:$D$14)*(G8681/100)*(E8681/1000)),0))))),2)</f>
        <v>11.9</v>
      </c>
    </row>
    <row r="8682" spans="1:11" x14ac:dyDescent="0.35">
      <c r="A8682" s="2">
        <v>63044</v>
      </c>
      <c r="B8682" s="76" t="s">
        <v>7155</v>
      </c>
      <c r="C8682" s="76" t="s">
        <v>287</v>
      </c>
      <c r="D8682" s="76" t="s">
        <v>5230</v>
      </c>
      <c r="E8682" s="76">
        <v>4260</v>
      </c>
      <c r="F8682" s="76">
        <v>1</v>
      </c>
      <c r="G8682" s="77">
        <v>4</v>
      </c>
      <c r="H8682" s="76" t="s">
        <v>3325</v>
      </c>
      <c r="I8682" s="77">
        <v>27.99</v>
      </c>
      <c r="J8682" s="2">
        <v>12</v>
      </c>
      <c r="K8682" s="119" cm="1">
        <f t="array" ref="K8682">ROUND(IF(C8682="Beer",SUM(LOOKUP(2,1/(SRP!$B$7:$B$9&lt;=E8682)/(SRP!$C$7:$C$9&gt;=E8682),SRP!$D$7:$D$9)*(G8682/100)*(E8682/1000)),IF(C8682="Spirits",SUM(LOOKUP(2,1/(SRP!$B$2:$B$6&lt;=E8682)/(SRP!$C$2:$C$6&gt;=E8682),SRP!$D$2:$D$6)*(G8682/100)*(E8682/1000)),IF(AND(C8682="Wine",D8682="Fortified Wines"),SUM(LOOKUP(2,1/(SRP!$B$20:$B$23&lt;=E8682)/(SRP!$C$20:$C$23&gt;=E8682),SRP!$D$20:$D$23)*(G8682/100)*(E8682/1000)),IF(C8682="Wine",SUM(LOOKUP(2,1/(SRP!$B$15:$B$19&lt;=E8682)/(SRP!$C$15:$C$19&gt;=E8682),SRP!$D$15:$D$19)*(G8682/100)*(E8682/1000)),IF(C8682="Ready to Drink",SUM(LOOKUP(2,1/(SRP!$B$10:$B$14&lt;=E8682)/(SRP!$C$10:$C$14&gt;=E8682),SRP!$D$10:$D$14)*(G8682/100)*(E8682/1000)),0))))),2)</f>
        <v>11.9</v>
      </c>
    </row>
    <row r="8683" spans="1:11" x14ac:dyDescent="0.35">
      <c r="A8683" s="2">
        <v>63075</v>
      </c>
      <c r="B8683" s="76" t="s">
        <v>7283</v>
      </c>
      <c r="C8683" s="76" t="s">
        <v>5938</v>
      </c>
      <c r="D8683" s="76" t="s">
        <v>5746</v>
      </c>
      <c r="E8683" s="76">
        <v>473</v>
      </c>
      <c r="F8683" s="76">
        <v>24</v>
      </c>
      <c r="G8683" s="77">
        <v>4.5</v>
      </c>
      <c r="H8683" s="76" t="s">
        <v>6695</v>
      </c>
      <c r="I8683" s="77">
        <v>3.99</v>
      </c>
      <c r="J8683" s="2">
        <v>1</v>
      </c>
      <c r="K8683" s="119" cm="1">
        <f t="array" ref="K8683">ROUND(IF(C8683="Beer",SUM(LOOKUP(2,1/(SRP!$B$7:$B$9&lt;=E8683)/(SRP!$C$7:$C$9&gt;=E8683),SRP!$D$7:$D$9)*(G8683/100)*(E8683/1000)),IF(C8683="Spirits",SUM(LOOKUP(2,1/(SRP!$B$2:$B$6&lt;=E8683)/(SRP!$C$2:$C$6&gt;=E8683),SRP!$D$2:$D$6)*(G8683/100)*(E8683/1000)),IF(AND(C8683="Wine",D8683="Fortified Wines"),SUM(LOOKUP(2,1/(SRP!$B$20:$B$23&lt;=E8683)/(SRP!$C$20:$C$23&gt;=E8683),SRP!$D$20:$D$23)*(G8683/100)*(E8683/1000)),IF(C8683="Wine",SUM(LOOKUP(2,1/(SRP!$B$15:$B$19&lt;=E8683)/(SRP!$C$15:$C$19&gt;=E8683),SRP!$D$15:$D$19)*(G8683/100)*(E8683/1000)),IF(C8683="Ready to Drink",SUM(LOOKUP(2,1/(SRP!$B$10:$B$14&lt;=E8683)/(SRP!$C$10:$C$14&gt;=E8683),SRP!$D$10:$D$14)*(G8683/100)*(E8683/1000)),0))))),2)</f>
        <v>1.57</v>
      </c>
    </row>
    <row r="8684" spans="1:11" x14ac:dyDescent="0.35">
      <c r="A8684" s="2">
        <v>63077</v>
      </c>
      <c r="B8684" s="76" t="s">
        <v>7284</v>
      </c>
      <c r="C8684" s="76" t="s">
        <v>286</v>
      </c>
      <c r="D8684" s="76" t="s">
        <v>5269</v>
      </c>
      <c r="E8684" s="76">
        <v>750</v>
      </c>
      <c r="F8684" s="76">
        <v>12</v>
      </c>
      <c r="G8684" s="77">
        <v>12.5</v>
      </c>
      <c r="H8684" s="76" t="s">
        <v>6695</v>
      </c>
      <c r="I8684" s="77">
        <v>23.99</v>
      </c>
      <c r="J8684" s="2">
        <v>1</v>
      </c>
      <c r="K8684" s="119" cm="1">
        <f t="array" ref="K8684">ROUND(IF(C8684="Beer",SUM(LOOKUP(2,1/(SRP!$B$7:$B$9&lt;=E8684)/(SRP!$C$7:$C$9&gt;=E8684),SRP!$D$7:$D$9)*(G8684/100)*(E8684/1000)),IF(C8684="Spirits",SUM(LOOKUP(2,1/(SRP!$B$2:$B$6&lt;=E8684)/(SRP!$C$2:$C$6&gt;=E8684),SRP!$D$2:$D$6)*(G8684/100)*(E8684/1000)),IF(AND(C8684="Wine",D8684="Fortified Wines"),SUM(LOOKUP(2,1/(SRP!$B$20:$B$23&lt;=E8684)/(SRP!$C$20:$C$23&gt;=E8684),SRP!$D$20:$D$23)*(G8684/100)*(E8684/1000)),IF(C8684="Wine",SUM(LOOKUP(2,1/(SRP!$B$15:$B$19&lt;=E8684)/(SRP!$C$15:$C$19&gt;=E8684),SRP!$D$15:$D$19)*(G8684/100)*(E8684/1000)),IF(C8684="Ready to Drink",SUM(LOOKUP(2,1/(SRP!$B$10:$B$14&lt;=E8684)/(SRP!$C$10:$C$14&gt;=E8684),SRP!$D$10:$D$14)*(G8684/100)*(E8684/1000)),0))))),2)</f>
        <v>6.54</v>
      </c>
    </row>
    <row r="8685" spans="1:11" x14ac:dyDescent="0.35">
      <c r="A8685" s="2">
        <v>63078</v>
      </c>
      <c r="B8685" s="76" t="s">
        <v>7285</v>
      </c>
      <c r="C8685" s="76" t="s">
        <v>5938</v>
      </c>
      <c r="D8685" s="76" t="s">
        <v>5746</v>
      </c>
      <c r="E8685" s="76">
        <v>473</v>
      </c>
      <c r="F8685" s="76">
        <v>24</v>
      </c>
      <c r="G8685" s="77">
        <v>4.5</v>
      </c>
      <c r="H8685" s="76" t="s">
        <v>6695</v>
      </c>
      <c r="I8685" s="77">
        <v>3.99</v>
      </c>
      <c r="J8685" s="2">
        <v>1</v>
      </c>
      <c r="K8685" s="119" cm="1">
        <f t="array" ref="K8685">ROUND(IF(C8685="Beer",SUM(LOOKUP(2,1/(SRP!$B$7:$B$9&lt;=E8685)/(SRP!$C$7:$C$9&gt;=E8685),SRP!$D$7:$D$9)*(G8685/100)*(E8685/1000)),IF(C8685="Spirits",SUM(LOOKUP(2,1/(SRP!$B$2:$B$6&lt;=E8685)/(SRP!$C$2:$C$6&gt;=E8685),SRP!$D$2:$D$6)*(G8685/100)*(E8685/1000)),IF(AND(C8685="Wine",D8685="Fortified Wines"),SUM(LOOKUP(2,1/(SRP!$B$20:$B$23&lt;=E8685)/(SRP!$C$20:$C$23&gt;=E8685),SRP!$D$20:$D$23)*(G8685/100)*(E8685/1000)),IF(C8685="Wine",SUM(LOOKUP(2,1/(SRP!$B$15:$B$19&lt;=E8685)/(SRP!$C$15:$C$19&gt;=E8685),SRP!$D$15:$D$19)*(G8685/100)*(E8685/1000)),IF(C8685="Ready to Drink",SUM(LOOKUP(2,1/(SRP!$B$10:$B$14&lt;=E8685)/(SRP!$C$10:$C$14&gt;=E8685),SRP!$D$10:$D$14)*(G8685/100)*(E8685/1000)),0))))),2)</f>
        <v>1.57</v>
      </c>
    </row>
    <row r="8686" spans="1:11" x14ac:dyDescent="0.35">
      <c r="A8686" s="2">
        <v>63079</v>
      </c>
      <c r="B8686" s="76" t="s">
        <v>7286</v>
      </c>
      <c r="C8686" s="76" t="s">
        <v>286</v>
      </c>
      <c r="D8686" s="76" t="s">
        <v>5269</v>
      </c>
      <c r="E8686" s="76">
        <v>750</v>
      </c>
      <c r="F8686" s="76">
        <v>12</v>
      </c>
      <c r="G8686" s="77">
        <v>13.5</v>
      </c>
      <c r="H8686" s="76" t="s">
        <v>3992</v>
      </c>
      <c r="I8686" s="77">
        <v>15.99</v>
      </c>
      <c r="J8686" s="2">
        <v>1</v>
      </c>
      <c r="K8686" s="119" cm="1">
        <f t="array" ref="K8686">ROUND(IF(C8686="Beer",SUM(LOOKUP(2,1/(SRP!$B$7:$B$9&lt;=E8686)/(SRP!$C$7:$C$9&gt;=E8686),SRP!$D$7:$D$9)*(G8686/100)*(E8686/1000)),IF(C8686="Spirits",SUM(LOOKUP(2,1/(SRP!$B$2:$B$6&lt;=E8686)/(SRP!$C$2:$C$6&gt;=E8686),SRP!$D$2:$D$6)*(G8686/100)*(E8686/1000)),IF(AND(C8686="Wine",D8686="Fortified Wines"),SUM(LOOKUP(2,1/(SRP!$B$20:$B$23&lt;=E8686)/(SRP!$C$20:$C$23&gt;=E8686),SRP!$D$20:$D$23)*(G8686/100)*(E8686/1000)),IF(C8686="Wine",SUM(LOOKUP(2,1/(SRP!$B$15:$B$19&lt;=E8686)/(SRP!$C$15:$C$19&gt;=E8686),SRP!$D$15:$D$19)*(G8686/100)*(E8686/1000)),IF(C8686="Ready to Drink",SUM(LOOKUP(2,1/(SRP!$B$10:$B$14&lt;=E8686)/(SRP!$C$10:$C$14&gt;=E8686),SRP!$D$10:$D$14)*(G8686/100)*(E8686/1000)),0))))),2)</f>
        <v>7.07</v>
      </c>
    </row>
    <row r="8687" spans="1:11" x14ac:dyDescent="0.35">
      <c r="A8687" s="2">
        <v>63090</v>
      </c>
      <c r="B8687" s="76" t="s">
        <v>7287</v>
      </c>
      <c r="C8687" s="76" t="s">
        <v>287</v>
      </c>
      <c r="D8687" s="76" t="s">
        <v>5266</v>
      </c>
      <c r="E8687" s="76">
        <v>473</v>
      </c>
      <c r="F8687" s="76">
        <v>24</v>
      </c>
      <c r="G8687" s="77">
        <v>5</v>
      </c>
      <c r="H8687" s="76" t="s">
        <v>3323</v>
      </c>
      <c r="I8687" s="77">
        <v>3.99</v>
      </c>
      <c r="J8687" s="2">
        <v>1</v>
      </c>
      <c r="K8687" s="119" cm="1">
        <f t="array" ref="K8687">ROUND(IF(C8687="Beer",SUM(LOOKUP(2,1/(SRP!$B$7:$B$9&lt;=E8687)/(SRP!$C$7:$C$9&gt;=E8687),SRP!$D$7:$D$9)*(G8687/100)*(E8687/1000)),IF(C8687="Spirits",SUM(LOOKUP(2,1/(SRP!$B$2:$B$6&lt;=E8687)/(SRP!$C$2:$C$6&gt;=E8687),SRP!$D$2:$D$6)*(G8687/100)*(E8687/1000)),IF(AND(C8687="Wine",D8687="Fortified Wines"),SUM(LOOKUP(2,1/(SRP!$B$20:$B$23&lt;=E8687)/(SRP!$C$20:$C$23&gt;=E8687),SRP!$D$20:$D$23)*(G8687/100)*(E8687/1000)),IF(C8687="Wine",SUM(LOOKUP(2,1/(SRP!$B$15:$B$19&lt;=E8687)/(SRP!$C$15:$C$19&gt;=E8687),SRP!$D$15:$D$19)*(G8687/100)*(E8687/1000)),IF(C8687="Ready to Drink",SUM(LOOKUP(2,1/(SRP!$B$10:$B$14&lt;=E8687)/(SRP!$C$10:$C$14&gt;=E8687),SRP!$D$10:$D$14)*(G8687/100)*(E8687/1000)),0))))),2)</f>
        <v>1.65</v>
      </c>
    </row>
    <row r="8688" spans="1:11" x14ac:dyDescent="0.35">
      <c r="A8688" s="2">
        <v>63091</v>
      </c>
      <c r="B8688" s="76" t="s">
        <v>7288</v>
      </c>
      <c r="C8688" s="76" t="s">
        <v>5938</v>
      </c>
      <c r="D8688" s="76" t="s">
        <v>5746</v>
      </c>
      <c r="E8688" s="76">
        <v>473</v>
      </c>
      <c r="F8688" s="76">
        <v>24</v>
      </c>
      <c r="G8688" s="77">
        <v>5</v>
      </c>
      <c r="H8688" s="76" t="s">
        <v>3326</v>
      </c>
      <c r="I8688" s="77">
        <v>3.79</v>
      </c>
      <c r="J8688" s="2">
        <v>1</v>
      </c>
      <c r="K8688" s="119" cm="1">
        <f t="array" ref="K8688">ROUND(IF(C8688="Beer",SUM(LOOKUP(2,1/(SRP!$B$7:$B$9&lt;=E8688)/(SRP!$C$7:$C$9&gt;=E8688),SRP!$D$7:$D$9)*(G8688/100)*(E8688/1000)),IF(C8688="Spirits",SUM(LOOKUP(2,1/(SRP!$B$2:$B$6&lt;=E8688)/(SRP!$C$2:$C$6&gt;=E8688),SRP!$D$2:$D$6)*(G8688/100)*(E8688/1000)),IF(AND(C8688="Wine",D8688="Fortified Wines"),SUM(LOOKUP(2,1/(SRP!$B$20:$B$23&lt;=E8688)/(SRP!$C$20:$C$23&gt;=E8688),SRP!$D$20:$D$23)*(G8688/100)*(E8688/1000)),IF(C8688="Wine",SUM(LOOKUP(2,1/(SRP!$B$15:$B$19&lt;=E8688)/(SRP!$C$15:$C$19&gt;=E8688),SRP!$D$15:$D$19)*(G8688/100)*(E8688/1000)),IF(C8688="Ready to Drink",SUM(LOOKUP(2,1/(SRP!$B$10:$B$14&lt;=E8688)/(SRP!$C$10:$C$14&gt;=E8688),SRP!$D$10:$D$14)*(G8688/100)*(E8688/1000)),0))))),2)</f>
        <v>1.75</v>
      </c>
    </row>
    <row r="8689" spans="1:11" x14ac:dyDescent="0.35">
      <c r="A8689" s="2">
        <v>63091</v>
      </c>
      <c r="B8689" s="76" t="s">
        <v>7288</v>
      </c>
      <c r="C8689" s="76" t="s">
        <v>5938</v>
      </c>
      <c r="D8689" s="76" t="s">
        <v>5746</v>
      </c>
      <c r="E8689" s="76">
        <v>473</v>
      </c>
      <c r="F8689" s="76">
        <v>24</v>
      </c>
      <c r="G8689" s="77">
        <v>5</v>
      </c>
      <c r="H8689" s="76" t="s">
        <v>3326</v>
      </c>
      <c r="I8689" s="77">
        <v>3.79</v>
      </c>
      <c r="J8689" s="2">
        <v>1</v>
      </c>
      <c r="K8689" s="119" cm="1">
        <f t="array" ref="K8689">ROUND(IF(C8689="Beer",SUM(LOOKUP(2,1/(SRP!$B$7:$B$9&lt;=E8689)/(SRP!$C$7:$C$9&gt;=E8689),SRP!$D$7:$D$9)*(G8689/100)*(E8689/1000)),IF(C8689="Spirits",SUM(LOOKUP(2,1/(SRP!$B$2:$B$6&lt;=E8689)/(SRP!$C$2:$C$6&gt;=E8689),SRP!$D$2:$D$6)*(G8689/100)*(E8689/1000)),IF(AND(C8689="Wine",D8689="Fortified Wines"),SUM(LOOKUP(2,1/(SRP!$B$20:$B$23&lt;=E8689)/(SRP!$C$20:$C$23&gt;=E8689),SRP!$D$20:$D$23)*(G8689/100)*(E8689/1000)),IF(C8689="Wine",SUM(LOOKUP(2,1/(SRP!$B$15:$B$19&lt;=E8689)/(SRP!$C$15:$C$19&gt;=E8689),SRP!$D$15:$D$19)*(G8689/100)*(E8689/1000)),IF(C8689="Ready to Drink",SUM(LOOKUP(2,1/(SRP!$B$10:$B$14&lt;=E8689)/(SRP!$C$10:$C$14&gt;=E8689),SRP!$D$10:$D$14)*(G8689/100)*(E8689/1000)),0))))),2)</f>
        <v>1.75</v>
      </c>
    </row>
    <row r="8690" spans="1:11" x14ac:dyDescent="0.35">
      <c r="A8690" s="2">
        <v>63092</v>
      </c>
      <c r="B8690" s="76" t="s">
        <v>7289</v>
      </c>
      <c r="C8690" s="76" t="s">
        <v>5938</v>
      </c>
      <c r="D8690" s="76" t="s">
        <v>5746</v>
      </c>
      <c r="E8690" s="76">
        <v>473</v>
      </c>
      <c r="F8690" s="76">
        <v>24</v>
      </c>
      <c r="G8690" s="77">
        <v>5</v>
      </c>
      <c r="H8690" s="76" t="s">
        <v>3326</v>
      </c>
      <c r="I8690" s="77">
        <v>3.79</v>
      </c>
      <c r="J8690" s="2">
        <v>1</v>
      </c>
      <c r="K8690" s="119" cm="1">
        <f t="array" ref="K8690">ROUND(IF(C8690="Beer",SUM(LOOKUP(2,1/(SRP!$B$7:$B$9&lt;=E8690)/(SRP!$C$7:$C$9&gt;=E8690),SRP!$D$7:$D$9)*(G8690/100)*(E8690/1000)),IF(C8690="Spirits",SUM(LOOKUP(2,1/(SRP!$B$2:$B$6&lt;=E8690)/(SRP!$C$2:$C$6&gt;=E8690),SRP!$D$2:$D$6)*(G8690/100)*(E8690/1000)),IF(AND(C8690="Wine",D8690="Fortified Wines"),SUM(LOOKUP(2,1/(SRP!$B$20:$B$23&lt;=E8690)/(SRP!$C$20:$C$23&gt;=E8690),SRP!$D$20:$D$23)*(G8690/100)*(E8690/1000)),IF(C8690="Wine",SUM(LOOKUP(2,1/(SRP!$B$15:$B$19&lt;=E8690)/(SRP!$C$15:$C$19&gt;=E8690),SRP!$D$15:$D$19)*(G8690/100)*(E8690/1000)),IF(C8690="Ready to Drink",SUM(LOOKUP(2,1/(SRP!$B$10:$B$14&lt;=E8690)/(SRP!$C$10:$C$14&gt;=E8690),SRP!$D$10:$D$14)*(G8690/100)*(E8690/1000)),0))))),2)</f>
        <v>1.75</v>
      </c>
    </row>
    <row r="8691" spans="1:11" x14ac:dyDescent="0.35">
      <c r="A8691" s="2">
        <v>63092</v>
      </c>
      <c r="B8691" s="76" t="s">
        <v>7289</v>
      </c>
      <c r="C8691" s="76" t="s">
        <v>5938</v>
      </c>
      <c r="D8691" s="76" t="s">
        <v>5746</v>
      </c>
      <c r="E8691" s="76">
        <v>473</v>
      </c>
      <c r="F8691" s="76">
        <v>24</v>
      </c>
      <c r="G8691" s="77">
        <v>5</v>
      </c>
      <c r="H8691" s="76" t="s">
        <v>3326</v>
      </c>
      <c r="I8691" s="77">
        <v>3.79</v>
      </c>
      <c r="J8691" s="2">
        <v>1</v>
      </c>
      <c r="K8691" s="119" cm="1">
        <f t="array" ref="K8691">ROUND(IF(C8691="Beer",SUM(LOOKUP(2,1/(SRP!$B$7:$B$9&lt;=E8691)/(SRP!$C$7:$C$9&gt;=E8691),SRP!$D$7:$D$9)*(G8691/100)*(E8691/1000)),IF(C8691="Spirits",SUM(LOOKUP(2,1/(SRP!$B$2:$B$6&lt;=E8691)/(SRP!$C$2:$C$6&gt;=E8691),SRP!$D$2:$D$6)*(G8691/100)*(E8691/1000)),IF(AND(C8691="Wine",D8691="Fortified Wines"),SUM(LOOKUP(2,1/(SRP!$B$20:$B$23&lt;=E8691)/(SRP!$C$20:$C$23&gt;=E8691),SRP!$D$20:$D$23)*(G8691/100)*(E8691/1000)),IF(C8691="Wine",SUM(LOOKUP(2,1/(SRP!$B$15:$B$19&lt;=E8691)/(SRP!$C$15:$C$19&gt;=E8691),SRP!$D$15:$D$19)*(G8691/100)*(E8691/1000)),IF(C8691="Ready to Drink",SUM(LOOKUP(2,1/(SRP!$B$10:$B$14&lt;=E8691)/(SRP!$C$10:$C$14&gt;=E8691),SRP!$D$10:$D$14)*(G8691/100)*(E8691/1000)),0))))),2)</f>
        <v>1.75</v>
      </c>
    </row>
    <row r="8692" spans="1:11" x14ac:dyDescent="0.35">
      <c r="A8692" s="2">
        <v>63093</v>
      </c>
      <c r="B8692" s="76" t="s">
        <v>7290</v>
      </c>
      <c r="C8692" s="76" t="s">
        <v>287</v>
      </c>
      <c r="D8692" s="76" t="s">
        <v>5240</v>
      </c>
      <c r="E8692" s="76">
        <v>568</v>
      </c>
      <c r="F8692" s="76">
        <v>24</v>
      </c>
      <c r="G8692" s="77">
        <v>10</v>
      </c>
      <c r="H8692" s="76" t="s">
        <v>4849</v>
      </c>
      <c r="I8692" s="77">
        <v>4.49</v>
      </c>
      <c r="J8692" s="2">
        <v>1</v>
      </c>
      <c r="K8692" s="119" cm="1">
        <f t="array" ref="K8692">ROUND(IF(C8692="Beer",SUM(LOOKUP(2,1/(SRP!$B$7:$B$9&lt;=E8692)/(SRP!$C$7:$C$9&gt;=E8692),SRP!$D$7:$D$9)*(G8692/100)*(E8692/1000)),IF(C8692="Spirits",SUM(LOOKUP(2,1/(SRP!$B$2:$B$6&lt;=E8692)/(SRP!$C$2:$C$6&gt;=E8692),SRP!$D$2:$D$6)*(G8692/100)*(E8692/1000)),IF(AND(C8692="Wine",D8692="Fortified Wines"),SUM(LOOKUP(2,1/(SRP!$B$20:$B$23&lt;=E8692)/(SRP!$C$20:$C$23&gt;=E8692),SRP!$D$20:$D$23)*(G8692/100)*(E8692/1000)),IF(C8692="Wine",SUM(LOOKUP(2,1/(SRP!$B$15:$B$19&lt;=E8692)/(SRP!$C$15:$C$19&gt;=E8692),SRP!$D$15:$D$19)*(G8692/100)*(E8692/1000)),IF(C8692="Ready to Drink",SUM(LOOKUP(2,1/(SRP!$B$10:$B$14&lt;=E8692)/(SRP!$C$10:$C$14&gt;=E8692),SRP!$D$10:$D$14)*(G8692/100)*(E8692/1000)),0))))),2)</f>
        <v>3.97</v>
      </c>
    </row>
    <row r="8693" spans="1:11" x14ac:dyDescent="0.35">
      <c r="A8693" s="2">
        <v>63094</v>
      </c>
      <c r="B8693" s="76" t="s">
        <v>7291</v>
      </c>
      <c r="C8693" s="76" t="s">
        <v>285</v>
      </c>
      <c r="D8693" s="76" t="s">
        <v>6936</v>
      </c>
      <c r="E8693" s="76">
        <v>750</v>
      </c>
      <c r="F8693" s="76">
        <v>6</v>
      </c>
      <c r="G8693" s="77">
        <v>40</v>
      </c>
      <c r="H8693" s="76" t="s">
        <v>6869</v>
      </c>
      <c r="I8693" s="77">
        <v>78.989999999999995</v>
      </c>
      <c r="J8693" s="2">
        <v>1</v>
      </c>
      <c r="K8693" s="119" cm="1">
        <f t="array" ref="K8693">ROUND(IF(C8693="Beer",SUM(LOOKUP(2,1/(SRP!$B$7:$B$9&lt;=E8693)/(SRP!$C$7:$C$9&gt;=E8693),SRP!$D$7:$D$9)*(G8693/100)*(E8693/1000)),IF(C8693="Spirits",SUM(LOOKUP(2,1/(SRP!$B$2:$B$6&lt;=E8693)/(SRP!$C$2:$C$6&gt;=E8693),SRP!$D$2:$D$6)*(G8693/100)*(E8693/1000)),IF(AND(C8693="Wine",D8693="Fortified Wines"),SUM(LOOKUP(2,1/(SRP!$B$20:$B$23&lt;=E8693)/(SRP!$C$20:$C$23&gt;=E8693),SRP!$D$20:$D$23)*(G8693/100)*(E8693/1000)),IF(C8693="Wine",SUM(LOOKUP(2,1/(SRP!$B$15:$B$19&lt;=E8693)/(SRP!$C$15:$C$19&gt;=E8693),SRP!$D$15:$D$19)*(G8693/100)*(E8693/1000)),IF(C8693="Ready to Drink",SUM(LOOKUP(2,1/(SRP!$B$10:$B$14&lt;=E8693)/(SRP!$C$10:$C$14&gt;=E8693),SRP!$D$10:$D$14)*(G8693/100)*(E8693/1000)),0))))),2)</f>
        <v>20.94</v>
      </c>
    </row>
    <row r="8694" spans="1:11" x14ac:dyDescent="0.35">
      <c r="A8694" s="2">
        <v>63095</v>
      </c>
      <c r="B8694" s="76" t="s">
        <v>7292</v>
      </c>
      <c r="C8694" s="76" t="s">
        <v>287</v>
      </c>
      <c r="D8694" s="76" t="s">
        <v>5230</v>
      </c>
      <c r="E8694" s="76">
        <v>568</v>
      </c>
      <c r="F8694" s="76">
        <v>24</v>
      </c>
      <c r="G8694" s="77">
        <v>5</v>
      </c>
      <c r="H8694" s="76" t="s">
        <v>4849</v>
      </c>
      <c r="I8694" s="77">
        <v>3.19</v>
      </c>
      <c r="J8694" s="2">
        <v>1</v>
      </c>
      <c r="K8694" s="119" cm="1">
        <f t="array" ref="K8694">ROUND(IF(C8694="Beer",SUM(LOOKUP(2,1/(SRP!$B$7:$B$9&lt;=E8694)/(SRP!$C$7:$C$9&gt;=E8694),SRP!$D$7:$D$9)*(G8694/100)*(E8694/1000)),IF(C8694="Spirits",SUM(LOOKUP(2,1/(SRP!$B$2:$B$6&lt;=E8694)/(SRP!$C$2:$C$6&gt;=E8694),SRP!$D$2:$D$6)*(G8694/100)*(E8694/1000)),IF(AND(C8694="Wine",D8694="Fortified Wines"),SUM(LOOKUP(2,1/(SRP!$B$20:$B$23&lt;=E8694)/(SRP!$C$20:$C$23&gt;=E8694),SRP!$D$20:$D$23)*(G8694/100)*(E8694/1000)),IF(C8694="Wine",SUM(LOOKUP(2,1/(SRP!$B$15:$B$19&lt;=E8694)/(SRP!$C$15:$C$19&gt;=E8694),SRP!$D$15:$D$19)*(G8694/100)*(E8694/1000)),IF(C8694="Ready to Drink",SUM(LOOKUP(2,1/(SRP!$B$10:$B$14&lt;=E8694)/(SRP!$C$10:$C$14&gt;=E8694),SRP!$D$10:$D$14)*(G8694/100)*(E8694/1000)),0))))),2)</f>
        <v>1.98</v>
      </c>
    </row>
    <row r="8695" spans="1:11" x14ac:dyDescent="0.35">
      <c r="A8695" s="2">
        <v>63099</v>
      </c>
      <c r="B8695" s="76" t="s">
        <v>1594</v>
      </c>
      <c r="C8695" s="76" t="s">
        <v>286</v>
      </c>
      <c r="D8695" s="76" t="s">
        <v>5247</v>
      </c>
      <c r="E8695" s="76">
        <v>750</v>
      </c>
      <c r="F8695" s="76">
        <v>12</v>
      </c>
      <c r="G8695" s="77">
        <v>13.5</v>
      </c>
      <c r="H8695" s="76" t="s">
        <v>3292</v>
      </c>
      <c r="I8695" s="77">
        <v>18.989999999999998</v>
      </c>
      <c r="J8695" s="2">
        <v>1</v>
      </c>
      <c r="K8695" s="119" cm="1">
        <f t="array" ref="K8695">ROUND(IF(C8695="Beer",SUM(LOOKUP(2,1/(SRP!$B$7:$B$9&lt;=E8695)/(SRP!$C$7:$C$9&gt;=E8695),SRP!$D$7:$D$9)*(G8695/100)*(E8695/1000)),IF(C8695="Spirits",SUM(LOOKUP(2,1/(SRP!$B$2:$B$6&lt;=E8695)/(SRP!$C$2:$C$6&gt;=E8695),SRP!$D$2:$D$6)*(G8695/100)*(E8695/1000)),IF(AND(C8695="Wine",D8695="Fortified Wines"),SUM(LOOKUP(2,1/(SRP!$B$20:$B$23&lt;=E8695)/(SRP!$C$20:$C$23&gt;=E8695),SRP!$D$20:$D$23)*(G8695/100)*(E8695/1000)),IF(C8695="Wine",SUM(LOOKUP(2,1/(SRP!$B$15:$B$19&lt;=E8695)/(SRP!$C$15:$C$19&gt;=E8695),SRP!$D$15:$D$19)*(G8695/100)*(E8695/1000)),IF(C8695="Ready to Drink",SUM(LOOKUP(2,1/(SRP!$B$10:$B$14&lt;=E8695)/(SRP!$C$10:$C$14&gt;=E8695),SRP!$D$10:$D$14)*(G8695/100)*(E8695/1000)),0))))),2)</f>
        <v>7.07</v>
      </c>
    </row>
    <row r="8696" spans="1:11" x14ac:dyDescent="0.35">
      <c r="A8696" s="2">
        <v>63101</v>
      </c>
      <c r="B8696" s="76" t="s">
        <v>7293</v>
      </c>
      <c r="C8696" s="76" t="s">
        <v>5938</v>
      </c>
      <c r="D8696" s="76" t="s">
        <v>5283</v>
      </c>
      <c r="E8696" s="76">
        <v>2130</v>
      </c>
      <c r="F8696" s="76">
        <v>4</v>
      </c>
      <c r="G8696" s="77">
        <v>7</v>
      </c>
      <c r="H8696" s="76" t="s">
        <v>3279</v>
      </c>
      <c r="I8696" s="77">
        <v>19.989999999999998</v>
      </c>
      <c r="J8696" s="2">
        <v>6</v>
      </c>
      <c r="K8696" s="119" cm="1">
        <f t="array" ref="K8696">ROUND(IF(C8696="Beer",SUM(LOOKUP(2,1/(SRP!$B$7:$B$9&lt;=E8696)/(SRP!$C$7:$C$9&gt;=E8696),SRP!$D$7:$D$9)*(G8696/100)*(E8696/1000)),IF(C8696="Spirits",SUM(LOOKUP(2,1/(SRP!$B$2:$B$6&lt;=E8696)/(SRP!$C$2:$C$6&gt;=E8696),SRP!$D$2:$D$6)*(G8696/100)*(E8696/1000)),IF(AND(C8696="Wine",D8696="Fortified Wines"),SUM(LOOKUP(2,1/(SRP!$B$20:$B$23&lt;=E8696)/(SRP!$C$20:$C$23&gt;=E8696),SRP!$D$20:$D$23)*(G8696/100)*(E8696/1000)),IF(C8696="Wine",SUM(LOOKUP(2,1/(SRP!$B$15:$B$19&lt;=E8696)/(SRP!$C$15:$C$19&gt;=E8696),SRP!$D$15:$D$19)*(G8696/100)*(E8696/1000)),IF(C8696="Ready to Drink",SUM(LOOKUP(2,1/(SRP!$B$10:$B$14&lt;=E8696)/(SRP!$C$10:$C$14&gt;=E8696),SRP!$D$10:$D$14)*(G8696/100)*(E8696/1000)),0))))),2)</f>
        <v>10.41</v>
      </c>
    </row>
    <row r="8697" spans="1:11" x14ac:dyDescent="0.35">
      <c r="A8697" s="2">
        <v>63101</v>
      </c>
      <c r="B8697" s="76" t="s">
        <v>7293</v>
      </c>
      <c r="C8697" s="76" t="s">
        <v>5938</v>
      </c>
      <c r="D8697" s="76" t="s">
        <v>5283</v>
      </c>
      <c r="E8697" s="76">
        <v>2130</v>
      </c>
      <c r="F8697" s="76">
        <v>4</v>
      </c>
      <c r="G8697" s="77">
        <v>7</v>
      </c>
      <c r="H8697" s="76" t="s">
        <v>3279</v>
      </c>
      <c r="I8697" s="77">
        <v>19.989999999999998</v>
      </c>
      <c r="J8697" s="2">
        <v>6</v>
      </c>
      <c r="K8697" s="119" cm="1">
        <f t="array" ref="K8697">ROUND(IF(C8697="Beer",SUM(LOOKUP(2,1/(SRP!$B$7:$B$9&lt;=E8697)/(SRP!$C$7:$C$9&gt;=E8697),SRP!$D$7:$D$9)*(G8697/100)*(E8697/1000)),IF(C8697="Spirits",SUM(LOOKUP(2,1/(SRP!$B$2:$B$6&lt;=E8697)/(SRP!$C$2:$C$6&gt;=E8697),SRP!$D$2:$D$6)*(G8697/100)*(E8697/1000)),IF(AND(C8697="Wine",D8697="Fortified Wines"),SUM(LOOKUP(2,1/(SRP!$B$20:$B$23&lt;=E8697)/(SRP!$C$20:$C$23&gt;=E8697),SRP!$D$20:$D$23)*(G8697/100)*(E8697/1000)),IF(C8697="Wine",SUM(LOOKUP(2,1/(SRP!$B$15:$B$19&lt;=E8697)/(SRP!$C$15:$C$19&gt;=E8697),SRP!$D$15:$D$19)*(G8697/100)*(E8697/1000)),IF(C8697="Ready to Drink",SUM(LOOKUP(2,1/(SRP!$B$10:$B$14&lt;=E8697)/(SRP!$C$10:$C$14&gt;=E8697),SRP!$D$10:$D$14)*(G8697/100)*(E8697/1000)),0))))),2)</f>
        <v>10.41</v>
      </c>
    </row>
    <row r="8698" spans="1:11" x14ac:dyDescent="0.35">
      <c r="A8698" s="2">
        <v>63103</v>
      </c>
      <c r="B8698" s="76" t="s">
        <v>7294</v>
      </c>
      <c r="C8698" s="76" t="s">
        <v>5938</v>
      </c>
      <c r="D8698" s="76" t="s">
        <v>5748</v>
      </c>
      <c r="E8698" s="76">
        <v>4000</v>
      </c>
      <c r="F8698" s="76">
        <v>4</v>
      </c>
      <c r="G8698" s="77">
        <v>5</v>
      </c>
      <c r="H8698" s="76" t="s">
        <v>3279</v>
      </c>
      <c r="I8698" s="77">
        <v>25.99</v>
      </c>
      <c r="J8698" s="2">
        <v>1</v>
      </c>
      <c r="K8698" s="119" cm="1">
        <f t="array" ref="K8698">ROUND(IF(C8698="Beer",SUM(LOOKUP(2,1/(SRP!$B$7:$B$9&lt;=E8698)/(SRP!$C$7:$C$9&gt;=E8698),SRP!$D$7:$D$9)*(G8698/100)*(E8698/1000)),IF(C8698="Spirits",SUM(LOOKUP(2,1/(SRP!$B$2:$B$6&lt;=E8698)/(SRP!$C$2:$C$6&gt;=E8698),SRP!$D$2:$D$6)*(G8698/100)*(E8698/1000)),IF(AND(C8698="Wine",D8698="Fortified Wines"),SUM(LOOKUP(2,1/(SRP!$B$20:$B$23&lt;=E8698)/(SRP!$C$20:$C$23&gt;=E8698),SRP!$D$20:$D$23)*(G8698/100)*(E8698/1000)),IF(C8698="Wine",SUM(LOOKUP(2,1/(SRP!$B$15:$B$19&lt;=E8698)/(SRP!$C$15:$C$19&gt;=E8698),SRP!$D$15:$D$19)*(G8698/100)*(E8698/1000)),IF(C8698="Ready to Drink",SUM(LOOKUP(2,1/(SRP!$B$10:$B$14&lt;=E8698)/(SRP!$C$10:$C$14&gt;=E8698),SRP!$D$10:$D$14)*(G8698/100)*(E8698/1000)),0))))),2)</f>
        <v>13.96</v>
      </c>
    </row>
    <row r="8699" spans="1:11" x14ac:dyDescent="0.35">
      <c r="A8699" s="2">
        <v>63103</v>
      </c>
      <c r="B8699" s="76" t="s">
        <v>7294</v>
      </c>
      <c r="C8699" s="76" t="s">
        <v>5938</v>
      </c>
      <c r="D8699" s="76" t="s">
        <v>5748</v>
      </c>
      <c r="E8699" s="76">
        <v>4000</v>
      </c>
      <c r="F8699" s="76">
        <v>4</v>
      </c>
      <c r="G8699" s="77">
        <v>5</v>
      </c>
      <c r="H8699" s="76" t="s">
        <v>3279</v>
      </c>
      <c r="I8699" s="77">
        <v>25.99</v>
      </c>
      <c r="J8699" s="2">
        <v>1</v>
      </c>
      <c r="K8699" s="119" cm="1">
        <f t="array" ref="K8699">ROUND(IF(C8699="Beer",SUM(LOOKUP(2,1/(SRP!$B$7:$B$9&lt;=E8699)/(SRP!$C$7:$C$9&gt;=E8699),SRP!$D$7:$D$9)*(G8699/100)*(E8699/1000)),IF(C8699="Spirits",SUM(LOOKUP(2,1/(SRP!$B$2:$B$6&lt;=E8699)/(SRP!$C$2:$C$6&gt;=E8699),SRP!$D$2:$D$6)*(G8699/100)*(E8699/1000)),IF(AND(C8699="Wine",D8699="Fortified Wines"),SUM(LOOKUP(2,1/(SRP!$B$20:$B$23&lt;=E8699)/(SRP!$C$20:$C$23&gt;=E8699),SRP!$D$20:$D$23)*(G8699/100)*(E8699/1000)),IF(C8699="Wine",SUM(LOOKUP(2,1/(SRP!$B$15:$B$19&lt;=E8699)/(SRP!$C$15:$C$19&gt;=E8699),SRP!$D$15:$D$19)*(G8699/100)*(E8699/1000)),IF(C8699="Ready to Drink",SUM(LOOKUP(2,1/(SRP!$B$10:$B$14&lt;=E8699)/(SRP!$C$10:$C$14&gt;=E8699),SRP!$D$10:$D$14)*(G8699/100)*(E8699/1000)),0))))),2)</f>
        <v>13.96</v>
      </c>
    </row>
    <row r="8700" spans="1:11" x14ac:dyDescent="0.35">
      <c r="A8700" s="2">
        <v>63104</v>
      </c>
      <c r="B8700" s="76" t="s">
        <v>7295</v>
      </c>
      <c r="C8700" s="76" t="s">
        <v>5938</v>
      </c>
      <c r="D8700" s="76" t="s">
        <v>5746</v>
      </c>
      <c r="E8700" s="76">
        <v>2840</v>
      </c>
      <c r="F8700" s="76">
        <v>3</v>
      </c>
      <c r="G8700" s="77">
        <v>5</v>
      </c>
      <c r="H8700" s="76" t="s">
        <v>3279</v>
      </c>
      <c r="I8700" s="77">
        <v>23.99</v>
      </c>
      <c r="J8700" s="2">
        <v>8</v>
      </c>
      <c r="K8700" s="119" cm="1">
        <f t="array" ref="K8700">ROUND(IF(C8700="Beer",SUM(LOOKUP(2,1/(SRP!$B$7:$B$9&lt;=E8700)/(SRP!$C$7:$C$9&gt;=E8700),SRP!$D$7:$D$9)*(G8700/100)*(E8700/1000)),IF(C8700="Spirits",SUM(LOOKUP(2,1/(SRP!$B$2:$B$6&lt;=E8700)/(SRP!$C$2:$C$6&gt;=E8700),SRP!$D$2:$D$6)*(G8700/100)*(E8700/1000)),IF(AND(C8700="Wine",D8700="Fortified Wines"),SUM(LOOKUP(2,1/(SRP!$B$20:$B$23&lt;=E8700)/(SRP!$C$20:$C$23&gt;=E8700),SRP!$D$20:$D$23)*(G8700/100)*(E8700/1000)),IF(C8700="Wine",SUM(LOOKUP(2,1/(SRP!$B$15:$B$19&lt;=E8700)/(SRP!$C$15:$C$19&gt;=E8700),SRP!$D$15:$D$19)*(G8700/100)*(E8700/1000)),IF(C8700="Ready to Drink",SUM(LOOKUP(2,1/(SRP!$B$10:$B$14&lt;=E8700)/(SRP!$C$10:$C$14&gt;=E8700),SRP!$D$10:$D$14)*(G8700/100)*(E8700/1000)),0))))),2)</f>
        <v>9.91</v>
      </c>
    </row>
    <row r="8701" spans="1:11" x14ac:dyDescent="0.35">
      <c r="A8701" s="2">
        <v>63104</v>
      </c>
      <c r="B8701" s="76" t="s">
        <v>7295</v>
      </c>
      <c r="C8701" s="76" t="s">
        <v>5938</v>
      </c>
      <c r="D8701" s="76" t="s">
        <v>5746</v>
      </c>
      <c r="E8701" s="76">
        <v>2840</v>
      </c>
      <c r="F8701" s="76">
        <v>3</v>
      </c>
      <c r="G8701" s="77">
        <v>5</v>
      </c>
      <c r="H8701" s="76" t="s">
        <v>3279</v>
      </c>
      <c r="I8701" s="77">
        <v>23.99</v>
      </c>
      <c r="J8701" s="2">
        <v>8</v>
      </c>
      <c r="K8701" s="119" cm="1">
        <f t="array" ref="K8701">ROUND(IF(C8701="Beer",SUM(LOOKUP(2,1/(SRP!$B$7:$B$9&lt;=E8701)/(SRP!$C$7:$C$9&gt;=E8701),SRP!$D$7:$D$9)*(G8701/100)*(E8701/1000)),IF(C8701="Spirits",SUM(LOOKUP(2,1/(SRP!$B$2:$B$6&lt;=E8701)/(SRP!$C$2:$C$6&gt;=E8701),SRP!$D$2:$D$6)*(G8701/100)*(E8701/1000)),IF(AND(C8701="Wine",D8701="Fortified Wines"),SUM(LOOKUP(2,1/(SRP!$B$20:$B$23&lt;=E8701)/(SRP!$C$20:$C$23&gt;=E8701),SRP!$D$20:$D$23)*(G8701/100)*(E8701/1000)),IF(C8701="Wine",SUM(LOOKUP(2,1/(SRP!$B$15:$B$19&lt;=E8701)/(SRP!$C$15:$C$19&gt;=E8701),SRP!$D$15:$D$19)*(G8701/100)*(E8701/1000)),IF(C8701="Ready to Drink",SUM(LOOKUP(2,1/(SRP!$B$10:$B$14&lt;=E8701)/(SRP!$C$10:$C$14&gt;=E8701),SRP!$D$10:$D$14)*(G8701/100)*(E8701/1000)),0))))),2)</f>
        <v>9.91</v>
      </c>
    </row>
    <row r="8702" spans="1:11" x14ac:dyDescent="0.35">
      <c r="A8702" s="2">
        <v>63105</v>
      </c>
      <c r="B8702" s="76" t="s">
        <v>7296</v>
      </c>
      <c r="C8702" s="76" t="s">
        <v>5938</v>
      </c>
      <c r="D8702" s="76" t="s">
        <v>5746</v>
      </c>
      <c r="E8702" s="76">
        <v>2840</v>
      </c>
      <c r="F8702" s="76">
        <v>3</v>
      </c>
      <c r="G8702" s="77">
        <v>5</v>
      </c>
      <c r="H8702" s="76" t="s">
        <v>3279</v>
      </c>
      <c r="I8702" s="77">
        <v>23.99</v>
      </c>
      <c r="J8702" s="2">
        <v>8</v>
      </c>
      <c r="K8702" s="119" cm="1">
        <f t="array" ref="K8702">ROUND(IF(C8702="Beer",SUM(LOOKUP(2,1/(SRP!$B$7:$B$9&lt;=E8702)/(SRP!$C$7:$C$9&gt;=E8702),SRP!$D$7:$D$9)*(G8702/100)*(E8702/1000)),IF(C8702="Spirits",SUM(LOOKUP(2,1/(SRP!$B$2:$B$6&lt;=E8702)/(SRP!$C$2:$C$6&gt;=E8702),SRP!$D$2:$D$6)*(G8702/100)*(E8702/1000)),IF(AND(C8702="Wine",D8702="Fortified Wines"),SUM(LOOKUP(2,1/(SRP!$B$20:$B$23&lt;=E8702)/(SRP!$C$20:$C$23&gt;=E8702),SRP!$D$20:$D$23)*(G8702/100)*(E8702/1000)),IF(C8702="Wine",SUM(LOOKUP(2,1/(SRP!$B$15:$B$19&lt;=E8702)/(SRP!$C$15:$C$19&gt;=E8702),SRP!$D$15:$D$19)*(G8702/100)*(E8702/1000)),IF(C8702="Ready to Drink",SUM(LOOKUP(2,1/(SRP!$B$10:$B$14&lt;=E8702)/(SRP!$C$10:$C$14&gt;=E8702),SRP!$D$10:$D$14)*(G8702/100)*(E8702/1000)),0))))),2)</f>
        <v>9.91</v>
      </c>
    </row>
    <row r="8703" spans="1:11" x14ac:dyDescent="0.35">
      <c r="A8703" s="2">
        <v>63105</v>
      </c>
      <c r="B8703" s="76" t="s">
        <v>7296</v>
      </c>
      <c r="C8703" s="76" t="s">
        <v>5938</v>
      </c>
      <c r="D8703" s="76" t="s">
        <v>5746</v>
      </c>
      <c r="E8703" s="76">
        <v>2840</v>
      </c>
      <c r="F8703" s="76">
        <v>3</v>
      </c>
      <c r="G8703" s="77">
        <v>5</v>
      </c>
      <c r="H8703" s="76" t="s">
        <v>3279</v>
      </c>
      <c r="I8703" s="77">
        <v>23.99</v>
      </c>
      <c r="J8703" s="2">
        <v>8</v>
      </c>
      <c r="K8703" s="119" cm="1">
        <f t="array" ref="K8703">ROUND(IF(C8703="Beer",SUM(LOOKUP(2,1/(SRP!$B$7:$B$9&lt;=E8703)/(SRP!$C$7:$C$9&gt;=E8703),SRP!$D$7:$D$9)*(G8703/100)*(E8703/1000)),IF(C8703="Spirits",SUM(LOOKUP(2,1/(SRP!$B$2:$B$6&lt;=E8703)/(SRP!$C$2:$C$6&gt;=E8703),SRP!$D$2:$D$6)*(G8703/100)*(E8703/1000)),IF(AND(C8703="Wine",D8703="Fortified Wines"),SUM(LOOKUP(2,1/(SRP!$B$20:$B$23&lt;=E8703)/(SRP!$C$20:$C$23&gt;=E8703),SRP!$D$20:$D$23)*(G8703/100)*(E8703/1000)),IF(C8703="Wine",SUM(LOOKUP(2,1/(SRP!$B$15:$B$19&lt;=E8703)/(SRP!$C$15:$C$19&gt;=E8703),SRP!$D$15:$D$19)*(G8703/100)*(E8703/1000)),IF(C8703="Ready to Drink",SUM(LOOKUP(2,1/(SRP!$B$10:$B$14&lt;=E8703)/(SRP!$C$10:$C$14&gt;=E8703),SRP!$D$10:$D$14)*(G8703/100)*(E8703/1000)),0))))),2)</f>
        <v>9.91</v>
      </c>
    </row>
    <row r="8704" spans="1:11" x14ac:dyDescent="0.35">
      <c r="A8704" s="2">
        <v>63106</v>
      </c>
      <c r="B8704" s="76" t="s">
        <v>7297</v>
      </c>
      <c r="C8704" s="76" t="s">
        <v>5938</v>
      </c>
      <c r="D8704" s="76" t="s">
        <v>5279</v>
      </c>
      <c r="E8704" s="76">
        <v>473</v>
      </c>
      <c r="F8704" s="76">
        <v>24</v>
      </c>
      <c r="G8704" s="77">
        <v>7</v>
      </c>
      <c r="H8704" s="76" t="s">
        <v>3292</v>
      </c>
      <c r="I8704" s="77">
        <v>4.29</v>
      </c>
      <c r="J8704" s="2">
        <v>1</v>
      </c>
      <c r="K8704" s="119" cm="1">
        <f t="array" ref="K8704">ROUND(IF(C8704="Beer",SUM(LOOKUP(2,1/(SRP!$B$7:$B$9&lt;=E8704)/(SRP!$C$7:$C$9&gt;=E8704),SRP!$D$7:$D$9)*(G8704/100)*(E8704/1000)),IF(C8704="Spirits",SUM(LOOKUP(2,1/(SRP!$B$2:$B$6&lt;=E8704)/(SRP!$C$2:$C$6&gt;=E8704),SRP!$D$2:$D$6)*(G8704/100)*(E8704/1000)),IF(AND(C8704="Wine",D8704="Fortified Wines"),SUM(LOOKUP(2,1/(SRP!$B$20:$B$23&lt;=E8704)/(SRP!$C$20:$C$23&gt;=E8704),SRP!$D$20:$D$23)*(G8704/100)*(E8704/1000)),IF(C8704="Wine",SUM(LOOKUP(2,1/(SRP!$B$15:$B$19&lt;=E8704)/(SRP!$C$15:$C$19&gt;=E8704),SRP!$D$15:$D$19)*(G8704/100)*(E8704/1000)),IF(C8704="Ready to Drink",SUM(LOOKUP(2,1/(SRP!$B$10:$B$14&lt;=E8704)/(SRP!$C$10:$C$14&gt;=E8704),SRP!$D$10:$D$14)*(G8704/100)*(E8704/1000)),0))))),2)</f>
        <v>2.4500000000000002</v>
      </c>
    </row>
    <row r="8705" spans="1:11" x14ac:dyDescent="0.35">
      <c r="A8705" s="2">
        <v>63106</v>
      </c>
      <c r="B8705" s="76" t="s">
        <v>7297</v>
      </c>
      <c r="C8705" s="76" t="s">
        <v>5938</v>
      </c>
      <c r="D8705" s="76" t="s">
        <v>5279</v>
      </c>
      <c r="E8705" s="76">
        <v>473</v>
      </c>
      <c r="F8705" s="76">
        <v>24</v>
      </c>
      <c r="G8705" s="77">
        <v>7</v>
      </c>
      <c r="H8705" s="76" t="s">
        <v>3292</v>
      </c>
      <c r="I8705" s="77">
        <v>4.29</v>
      </c>
      <c r="J8705" s="2">
        <v>1</v>
      </c>
      <c r="K8705" s="119" cm="1">
        <f t="array" ref="K8705">ROUND(IF(C8705="Beer",SUM(LOOKUP(2,1/(SRP!$B$7:$B$9&lt;=E8705)/(SRP!$C$7:$C$9&gt;=E8705),SRP!$D$7:$D$9)*(G8705/100)*(E8705/1000)),IF(C8705="Spirits",SUM(LOOKUP(2,1/(SRP!$B$2:$B$6&lt;=E8705)/(SRP!$C$2:$C$6&gt;=E8705),SRP!$D$2:$D$6)*(G8705/100)*(E8705/1000)),IF(AND(C8705="Wine",D8705="Fortified Wines"),SUM(LOOKUP(2,1/(SRP!$B$20:$B$23&lt;=E8705)/(SRP!$C$20:$C$23&gt;=E8705),SRP!$D$20:$D$23)*(G8705/100)*(E8705/1000)),IF(C8705="Wine",SUM(LOOKUP(2,1/(SRP!$B$15:$B$19&lt;=E8705)/(SRP!$C$15:$C$19&gt;=E8705),SRP!$D$15:$D$19)*(G8705/100)*(E8705/1000)),IF(C8705="Ready to Drink",SUM(LOOKUP(2,1/(SRP!$B$10:$B$14&lt;=E8705)/(SRP!$C$10:$C$14&gt;=E8705),SRP!$D$10:$D$14)*(G8705/100)*(E8705/1000)),0))))),2)</f>
        <v>2.4500000000000002</v>
      </c>
    </row>
    <row r="8706" spans="1:11" x14ac:dyDescent="0.35">
      <c r="A8706" s="2">
        <v>63107</v>
      </c>
      <c r="B8706" s="76" t="s">
        <v>7298</v>
      </c>
      <c r="C8706" s="76" t="s">
        <v>5938</v>
      </c>
      <c r="D8706" s="76" t="s">
        <v>5307</v>
      </c>
      <c r="E8706" s="76">
        <v>473</v>
      </c>
      <c r="F8706" s="76">
        <v>24</v>
      </c>
      <c r="G8706" s="77">
        <v>4.5</v>
      </c>
      <c r="H8706" s="76" t="s">
        <v>3326</v>
      </c>
      <c r="I8706" s="77">
        <v>4.1900000000000004</v>
      </c>
      <c r="J8706" s="2">
        <v>1</v>
      </c>
      <c r="K8706" s="119" cm="1">
        <f t="array" ref="K8706">ROUND(IF(C8706="Beer",SUM(LOOKUP(2,1/(SRP!$B$7:$B$9&lt;=E8706)/(SRP!$C$7:$C$9&gt;=E8706),SRP!$D$7:$D$9)*(G8706/100)*(E8706/1000)),IF(C8706="Spirits",SUM(LOOKUP(2,1/(SRP!$B$2:$B$6&lt;=E8706)/(SRP!$C$2:$C$6&gt;=E8706),SRP!$D$2:$D$6)*(G8706/100)*(E8706/1000)),IF(AND(C8706="Wine",D8706="Fortified Wines"),SUM(LOOKUP(2,1/(SRP!$B$20:$B$23&lt;=E8706)/(SRP!$C$20:$C$23&gt;=E8706),SRP!$D$20:$D$23)*(G8706/100)*(E8706/1000)),IF(C8706="Wine",SUM(LOOKUP(2,1/(SRP!$B$15:$B$19&lt;=E8706)/(SRP!$C$15:$C$19&gt;=E8706),SRP!$D$15:$D$19)*(G8706/100)*(E8706/1000)),IF(C8706="Ready to Drink",SUM(LOOKUP(2,1/(SRP!$B$10:$B$14&lt;=E8706)/(SRP!$C$10:$C$14&gt;=E8706),SRP!$D$10:$D$14)*(G8706/100)*(E8706/1000)),0))))),2)</f>
        <v>1.57</v>
      </c>
    </row>
    <row r="8707" spans="1:11" x14ac:dyDescent="0.35">
      <c r="A8707" s="2">
        <v>63107</v>
      </c>
      <c r="B8707" s="76" t="s">
        <v>7298</v>
      </c>
      <c r="C8707" s="76" t="s">
        <v>5938</v>
      </c>
      <c r="D8707" s="76" t="s">
        <v>5307</v>
      </c>
      <c r="E8707" s="76">
        <v>473</v>
      </c>
      <c r="F8707" s="76">
        <v>24</v>
      </c>
      <c r="G8707" s="77">
        <v>4.5</v>
      </c>
      <c r="H8707" s="76" t="s">
        <v>3326</v>
      </c>
      <c r="I8707" s="77">
        <v>4.1900000000000004</v>
      </c>
      <c r="J8707" s="2">
        <v>1</v>
      </c>
      <c r="K8707" s="119" cm="1">
        <f t="array" ref="K8707">ROUND(IF(C8707="Beer",SUM(LOOKUP(2,1/(SRP!$B$7:$B$9&lt;=E8707)/(SRP!$C$7:$C$9&gt;=E8707),SRP!$D$7:$D$9)*(G8707/100)*(E8707/1000)),IF(C8707="Spirits",SUM(LOOKUP(2,1/(SRP!$B$2:$B$6&lt;=E8707)/(SRP!$C$2:$C$6&gt;=E8707),SRP!$D$2:$D$6)*(G8707/100)*(E8707/1000)),IF(AND(C8707="Wine",D8707="Fortified Wines"),SUM(LOOKUP(2,1/(SRP!$B$20:$B$23&lt;=E8707)/(SRP!$C$20:$C$23&gt;=E8707),SRP!$D$20:$D$23)*(G8707/100)*(E8707/1000)),IF(C8707="Wine",SUM(LOOKUP(2,1/(SRP!$B$15:$B$19&lt;=E8707)/(SRP!$C$15:$C$19&gt;=E8707),SRP!$D$15:$D$19)*(G8707/100)*(E8707/1000)),IF(C8707="Ready to Drink",SUM(LOOKUP(2,1/(SRP!$B$10:$B$14&lt;=E8707)/(SRP!$C$10:$C$14&gt;=E8707),SRP!$D$10:$D$14)*(G8707/100)*(E8707/1000)),0))))),2)</f>
        <v>1.57</v>
      </c>
    </row>
    <row r="8708" spans="1:11" x14ac:dyDescent="0.35">
      <c r="A8708" s="2">
        <v>63108</v>
      </c>
      <c r="B8708" s="76" t="s">
        <v>7299</v>
      </c>
      <c r="C8708" s="76" t="s">
        <v>5938</v>
      </c>
      <c r="D8708" s="76" t="s">
        <v>5279</v>
      </c>
      <c r="E8708" s="76">
        <v>473</v>
      </c>
      <c r="F8708" s="76">
        <v>24</v>
      </c>
      <c r="G8708" s="77">
        <v>5</v>
      </c>
      <c r="H8708" s="76" t="s">
        <v>3321</v>
      </c>
      <c r="I8708" s="77">
        <v>4.6900000000000004</v>
      </c>
      <c r="J8708" s="2">
        <v>1</v>
      </c>
      <c r="K8708" s="119" cm="1">
        <f t="array" ref="K8708">ROUND(IF(C8708="Beer",SUM(LOOKUP(2,1/(SRP!$B$7:$B$9&lt;=E8708)/(SRP!$C$7:$C$9&gt;=E8708),SRP!$D$7:$D$9)*(G8708/100)*(E8708/1000)),IF(C8708="Spirits",SUM(LOOKUP(2,1/(SRP!$B$2:$B$6&lt;=E8708)/(SRP!$C$2:$C$6&gt;=E8708),SRP!$D$2:$D$6)*(G8708/100)*(E8708/1000)),IF(AND(C8708="Wine",D8708="Fortified Wines"),SUM(LOOKUP(2,1/(SRP!$B$20:$B$23&lt;=E8708)/(SRP!$C$20:$C$23&gt;=E8708),SRP!$D$20:$D$23)*(G8708/100)*(E8708/1000)),IF(C8708="Wine",SUM(LOOKUP(2,1/(SRP!$B$15:$B$19&lt;=E8708)/(SRP!$C$15:$C$19&gt;=E8708),SRP!$D$15:$D$19)*(G8708/100)*(E8708/1000)),IF(C8708="Ready to Drink",SUM(LOOKUP(2,1/(SRP!$B$10:$B$14&lt;=E8708)/(SRP!$C$10:$C$14&gt;=E8708),SRP!$D$10:$D$14)*(G8708/100)*(E8708/1000)),0))))),2)</f>
        <v>1.75</v>
      </c>
    </row>
    <row r="8709" spans="1:11" x14ac:dyDescent="0.35">
      <c r="A8709" s="2">
        <v>63108</v>
      </c>
      <c r="B8709" s="76" t="s">
        <v>7299</v>
      </c>
      <c r="C8709" s="76" t="s">
        <v>5938</v>
      </c>
      <c r="D8709" s="76" t="s">
        <v>5279</v>
      </c>
      <c r="E8709" s="76">
        <v>473</v>
      </c>
      <c r="F8709" s="76">
        <v>24</v>
      </c>
      <c r="G8709" s="77">
        <v>5</v>
      </c>
      <c r="H8709" s="76" t="s">
        <v>3321</v>
      </c>
      <c r="I8709" s="77">
        <v>4.6900000000000004</v>
      </c>
      <c r="J8709" s="2">
        <v>1</v>
      </c>
      <c r="K8709" s="119" cm="1">
        <f t="array" ref="K8709">ROUND(IF(C8709="Beer",SUM(LOOKUP(2,1/(SRP!$B$7:$B$9&lt;=E8709)/(SRP!$C$7:$C$9&gt;=E8709),SRP!$D$7:$D$9)*(G8709/100)*(E8709/1000)),IF(C8709="Spirits",SUM(LOOKUP(2,1/(SRP!$B$2:$B$6&lt;=E8709)/(SRP!$C$2:$C$6&gt;=E8709),SRP!$D$2:$D$6)*(G8709/100)*(E8709/1000)),IF(AND(C8709="Wine",D8709="Fortified Wines"),SUM(LOOKUP(2,1/(SRP!$B$20:$B$23&lt;=E8709)/(SRP!$C$20:$C$23&gt;=E8709),SRP!$D$20:$D$23)*(G8709/100)*(E8709/1000)),IF(C8709="Wine",SUM(LOOKUP(2,1/(SRP!$B$15:$B$19&lt;=E8709)/(SRP!$C$15:$C$19&gt;=E8709),SRP!$D$15:$D$19)*(G8709/100)*(E8709/1000)),IF(C8709="Ready to Drink",SUM(LOOKUP(2,1/(SRP!$B$10:$B$14&lt;=E8709)/(SRP!$C$10:$C$14&gt;=E8709),SRP!$D$10:$D$14)*(G8709/100)*(E8709/1000)),0))))),2)</f>
        <v>1.75</v>
      </c>
    </row>
    <row r="8710" spans="1:11" x14ac:dyDescent="0.35">
      <c r="A8710" s="2">
        <v>63110</v>
      </c>
      <c r="B8710" s="76" t="s">
        <v>7300</v>
      </c>
      <c r="C8710" s="76" t="s">
        <v>287</v>
      </c>
      <c r="D8710" s="76" t="s">
        <v>5230</v>
      </c>
      <c r="E8710" s="76">
        <v>4260</v>
      </c>
      <c r="F8710" s="76">
        <v>2</v>
      </c>
      <c r="G8710" s="77">
        <v>5.2</v>
      </c>
      <c r="H8710" s="76" t="s">
        <v>3330</v>
      </c>
      <c r="I8710" s="77">
        <v>26.49</v>
      </c>
      <c r="J8710" s="2">
        <v>12</v>
      </c>
      <c r="K8710" s="119" cm="1">
        <f t="array" ref="K8710">ROUND(IF(C8710="Beer",SUM(LOOKUP(2,1/(SRP!$B$7:$B$9&lt;=E8710)/(SRP!$C$7:$C$9&gt;=E8710),SRP!$D$7:$D$9)*(G8710/100)*(E8710/1000)),IF(C8710="Spirits",SUM(LOOKUP(2,1/(SRP!$B$2:$B$6&lt;=E8710)/(SRP!$C$2:$C$6&gt;=E8710),SRP!$D$2:$D$6)*(G8710/100)*(E8710/1000)),IF(AND(C8710="Wine",D8710="Fortified Wines"),SUM(LOOKUP(2,1/(SRP!$B$20:$B$23&lt;=E8710)/(SRP!$C$20:$C$23&gt;=E8710),SRP!$D$20:$D$23)*(G8710/100)*(E8710/1000)),IF(C8710="Wine",SUM(LOOKUP(2,1/(SRP!$B$15:$B$19&lt;=E8710)/(SRP!$C$15:$C$19&gt;=E8710),SRP!$D$15:$D$19)*(G8710/100)*(E8710/1000)),IF(C8710="Ready to Drink",SUM(LOOKUP(2,1/(SRP!$B$10:$B$14&lt;=E8710)/(SRP!$C$10:$C$14&gt;=E8710),SRP!$D$10:$D$14)*(G8710/100)*(E8710/1000)),0))))),2)</f>
        <v>15.46</v>
      </c>
    </row>
    <row r="8711" spans="1:11" x14ac:dyDescent="0.35">
      <c r="A8711" s="2">
        <v>63110</v>
      </c>
      <c r="B8711" s="76" t="s">
        <v>7300</v>
      </c>
      <c r="C8711" s="76" t="s">
        <v>287</v>
      </c>
      <c r="D8711" s="76" t="s">
        <v>5230</v>
      </c>
      <c r="E8711" s="76">
        <v>4260</v>
      </c>
      <c r="F8711" s="76">
        <v>2</v>
      </c>
      <c r="G8711" s="77">
        <v>5.2</v>
      </c>
      <c r="H8711" s="76" t="s">
        <v>3330</v>
      </c>
      <c r="I8711" s="77">
        <v>26.49</v>
      </c>
      <c r="J8711" s="2">
        <v>12</v>
      </c>
      <c r="K8711" s="119" cm="1">
        <f t="array" ref="K8711">ROUND(IF(C8711="Beer",SUM(LOOKUP(2,1/(SRP!$B$7:$B$9&lt;=E8711)/(SRP!$C$7:$C$9&gt;=E8711),SRP!$D$7:$D$9)*(G8711/100)*(E8711/1000)),IF(C8711="Spirits",SUM(LOOKUP(2,1/(SRP!$B$2:$B$6&lt;=E8711)/(SRP!$C$2:$C$6&gt;=E8711),SRP!$D$2:$D$6)*(G8711/100)*(E8711/1000)),IF(AND(C8711="Wine",D8711="Fortified Wines"),SUM(LOOKUP(2,1/(SRP!$B$20:$B$23&lt;=E8711)/(SRP!$C$20:$C$23&gt;=E8711),SRP!$D$20:$D$23)*(G8711/100)*(E8711/1000)),IF(C8711="Wine",SUM(LOOKUP(2,1/(SRP!$B$15:$B$19&lt;=E8711)/(SRP!$C$15:$C$19&gt;=E8711),SRP!$D$15:$D$19)*(G8711/100)*(E8711/1000)),IF(C8711="Ready to Drink",SUM(LOOKUP(2,1/(SRP!$B$10:$B$14&lt;=E8711)/(SRP!$C$10:$C$14&gt;=E8711),SRP!$D$10:$D$14)*(G8711/100)*(E8711/1000)),0))))),2)</f>
        <v>15.46</v>
      </c>
    </row>
    <row r="8712" spans="1:11" x14ac:dyDescent="0.35">
      <c r="A8712" s="2">
        <v>63111</v>
      </c>
      <c r="B8712" s="76" t="s">
        <v>7301</v>
      </c>
      <c r="C8712" s="76" t="s">
        <v>287</v>
      </c>
      <c r="D8712" s="76" t="s">
        <v>5240</v>
      </c>
      <c r="E8712" s="76">
        <v>473</v>
      </c>
      <c r="F8712" s="76">
        <v>24</v>
      </c>
      <c r="G8712" s="77">
        <v>6.5</v>
      </c>
      <c r="H8712" s="76" t="s">
        <v>5562</v>
      </c>
      <c r="I8712" s="77">
        <v>4.3499999999999996</v>
      </c>
      <c r="J8712" s="2">
        <v>1</v>
      </c>
      <c r="K8712" s="119" cm="1">
        <f t="array" ref="K8712">ROUND(IF(C8712="Beer",SUM(LOOKUP(2,1/(SRP!$B$7:$B$9&lt;=E8712)/(SRP!$C$7:$C$9&gt;=E8712),SRP!$D$7:$D$9)*(G8712/100)*(E8712/1000)),IF(C8712="Spirits",SUM(LOOKUP(2,1/(SRP!$B$2:$B$6&lt;=E8712)/(SRP!$C$2:$C$6&gt;=E8712),SRP!$D$2:$D$6)*(G8712/100)*(E8712/1000)),IF(AND(C8712="Wine",D8712="Fortified Wines"),SUM(LOOKUP(2,1/(SRP!$B$20:$B$23&lt;=E8712)/(SRP!$C$20:$C$23&gt;=E8712),SRP!$D$20:$D$23)*(G8712/100)*(E8712/1000)),IF(C8712="Wine",SUM(LOOKUP(2,1/(SRP!$B$15:$B$19&lt;=E8712)/(SRP!$C$15:$C$19&gt;=E8712),SRP!$D$15:$D$19)*(G8712/100)*(E8712/1000)),IF(C8712="Ready to Drink",SUM(LOOKUP(2,1/(SRP!$B$10:$B$14&lt;=E8712)/(SRP!$C$10:$C$14&gt;=E8712),SRP!$D$10:$D$14)*(G8712/100)*(E8712/1000)),0))))),2)</f>
        <v>2.15</v>
      </c>
    </row>
    <row r="8713" spans="1:11" x14ac:dyDescent="0.35">
      <c r="A8713" s="2">
        <v>63111</v>
      </c>
      <c r="B8713" s="76" t="s">
        <v>7301</v>
      </c>
      <c r="C8713" s="76" t="s">
        <v>287</v>
      </c>
      <c r="D8713" s="76" t="s">
        <v>5240</v>
      </c>
      <c r="E8713" s="76">
        <v>473</v>
      </c>
      <c r="F8713" s="76">
        <v>24</v>
      </c>
      <c r="G8713" s="77">
        <v>6.5</v>
      </c>
      <c r="H8713" s="76" t="s">
        <v>5562</v>
      </c>
      <c r="I8713" s="77">
        <v>4.3499999999999996</v>
      </c>
      <c r="J8713" s="2">
        <v>1</v>
      </c>
      <c r="K8713" s="119" cm="1">
        <f t="array" ref="K8713">ROUND(IF(C8713="Beer",SUM(LOOKUP(2,1/(SRP!$B$7:$B$9&lt;=E8713)/(SRP!$C$7:$C$9&gt;=E8713),SRP!$D$7:$D$9)*(G8713/100)*(E8713/1000)),IF(C8713="Spirits",SUM(LOOKUP(2,1/(SRP!$B$2:$B$6&lt;=E8713)/(SRP!$C$2:$C$6&gt;=E8713),SRP!$D$2:$D$6)*(G8713/100)*(E8713/1000)),IF(AND(C8713="Wine",D8713="Fortified Wines"),SUM(LOOKUP(2,1/(SRP!$B$20:$B$23&lt;=E8713)/(SRP!$C$20:$C$23&gt;=E8713),SRP!$D$20:$D$23)*(G8713/100)*(E8713/1000)),IF(C8713="Wine",SUM(LOOKUP(2,1/(SRP!$B$15:$B$19&lt;=E8713)/(SRP!$C$15:$C$19&gt;=E8713),SRP!$D$15:$D$19)*(G8713/100)*(E8713/1000)),IF(C8713="Ready to Drink",SUM(LOOKUP(2,1/(SRP!$B$10:$B$14&lt;=E8713)/(SRP!$C$10:$C$14&gt;=E8713),SRP!$D$10:$D$14)*(G8713/100)*(E8713/1000)),0))))),2)</f>
        <v>2.15</v>
      </c>
    </row>
    <row r="8714" spans="1:11" x14ac:dyDescent="0.35">
      <c r="A8714" s="2">
        <v>63112</v>
      </c>
      <c r="B8714" s="76" t="s">
        <v>7302</v>
      </c>
      <c r="C8714" s="76" t="s">
        <v>287</v>
      </c>
      <c r="D8714" s="76" t="s">
        <v>5271</v>
      </c>
      <c r="E8714" s="76">
        <v>473</v>
      </c>
      <c r="F8714" s="76">
        <v>24</v>
      </c>
      <c r="G8714" s="77">
        <v>4</v>
      </c>
      <c r="H8714" s="76" t="s">
        <v>5562</v>
      </c>
      <c r="I8714" s="77">
        <v>4.1500000000000004</v>
      </c>
      <c r="J8714" s="2">
        <v>1</v>
      </c>
      <c r="K8714" s="119" cm="1">
        <f t="array" ref="K8714">ROUND(IF(C8714="Beer",SUM(LOOKUP(2,1/(SRP!$B$7:$B$9&lt;=E8714)/(SRP!$C$7:$C$9&gt;=E8714),SRP!$D$7:$D$9)*(G8714/100)*(E8714/1000)),IF(C8714="Spirits",SUM(LOOKUP(2,1/(SRP!$B$2:$B$6&lt;=E8714)/(SRP!$C$2:$C$6&gt;=E8714),SRP!$D$2:$D$6)*(G8714/100)*(E8714/1000)),IF(AND(C8714="Wine",D8714="Fortified Wines"),SUM(LOOKUP(2,1/(SRP!$B$20:$B$23&lt;=E8714)/(SRP!$C$20:$C$23&gt;=E8714),SRP!$D$20:$D$23)*(G8714/100)*(E8714/1000)),IF(C8714="Wine",SUM(LOOKUP(2,1/(SRP!$B$15:$B$19&lt;=E8714)/(SRP!$C$15:$C$19&gt;=E8714),SRP!$D$15:$D$19)*(G8714/100)*(E8714/1000)),IF(C8714="Ready to Drink",SUM(LOOKUP(2,1/(SRP!$B$10:$B$14&lt;=E8714)/(SRP!$C$10:$C$14&gt;=E8714),SRP!$D$10:$D$14)*(G8714/100)*(E8714/1000)),0))))),2)</f>
        <v>1.32</v>
      </c>
    </row>
    <row r="8715" spans="1:11" x14ac:dyDescent="0.35">
      <c r="A8715" s="2">
        <v>63112</v>
      </c>
      <c r="B8715" s="76" t="s">
        <v>7302</v>
      </c>
      <c r="C8715" s="76" t="s">
        <v>287</v>
      </c>
      <c r="D8715" s="76" t="s">
        <v>5271</v>
      </c>
      <c r="E8715" s="76">
        <v>473</v>
      </c>
      <c r="F8715" s="76">
        <v>24</v>
      </c>
      <c r="G8715" s="77">
        <v>4</v>
      </c>
      <c r="H8715" s="76" t="s">
        <v>5562</v>
      </c>
      <c r="I8715" s="77">
        <v>4.1500000000000004</v>
      </c>
      <c r="J8715" s="2">
        <v>1</v>
      </c>
      <c r="K8715" s="119" cm="1">
        <f t="array" ref="K8715">ROUND(IF(C8715="Beer",SUM(LOOKUP(2,1/(SRP!$B$7:$B$9&lt;=E8715)/(SRP!$C$7:$C$9&gt;=E8715),SRP!$D$7:$D$9)*(G8715/100)*(E8715/1000)),IF(C8715="Spirits",SUM(LOOKUP(2,1/(SRP!$B$2:$B$6&lt;=E8715)/(SRP!$C$2:$C$6&gt;=E8715),SRP!$D$2:$D$6)*(G8715/100)*(E8715/1000)),IF(AND(C8715="Wine",D8715="Fortified Wines"),SUM(LOOKUP(2,1/(SRP!$B$20:$B$23&lt;=E8715)/(SRP!$C$20:$C$23&gt;=E8715),SRP!$D$20:$D$23)*(G8715/100)*(E8715/1000)),IF(C8715="Wine",SUM(LOOKUP(2,1/(SRP!$B$15:$B$19&lt;=E8715)/(SRP!$C$15:$C$19&gt;=E8715),SRP!$D$15:$D$19)*(G8715/100)*(E8715/1000)),IF(C8715="Ready to Drink",SUM(LOOKUP(2,1/(SRP!$B$10:$B$14&lt;=E8715)/(SRP!$C$10:$C$14&gt;=E8715),SRP!$D$10:$D$14)*(G8715/100)*(E8715/1000)),0))))),2)</f>
        <v>1.32</v>
      </c>
    </row>
    <row r="8716" spans="1:11" x14ac:dyDescent="0.35">
      <c r="A8716" s="2">
        <v>63120</v>
      </c>
      <c r="B8716" s="76" t="s">
        <v>7303</v>
      </c>
      <c r="C8716" s="76" t="s">
        <v>5938</v>
      </c>
      <c r="D8716" s="76" t="s">
        <v>5279</v>
      </c>
      <c r="E8716" s="76">
        <v>473</v>
      </c>
      <c r="F8716" s="76">
        <v>24</v>
      </c>
      <c r="G8716" s="77">
        <v>5</v>
      </c>
      <c r="H8716" s="76" t="s">
        <v>3321</v>
      </c>
      <c r="I8716" s="77">
        <v>3.99</v>
      </c>
      <c r="J8716" s="2">
        <v>1</v>
      </c>
      <c r="K8716" s="119" cm="1">
        <f t="array" ref="K8716">ROUND(IF(C8716="Beer",SUM(LOOKUP(2,1/(SRP!$B$7:$B$9&lt;=E8716)/(SRP!$C$7:$C$9&gt;=E8716),SRP!$D$7:$D$9)*(G8716/100)*(E8716/1000)),IF(C8716="Spirits",SUM(LOOKUP(2,1/(SRP!$B$2:$B$6&lt;=E8716)/(SRP!$C$2:$C$6&gt;=E8716),SRP!$D$2:$D$6)*(G8716/100)*(E8716/1000)),IF(AND(C8716="Wine",D8716="Fortified Wines"),SUM(LOOKUP(2,1/(SRP!$B$20:$B$23&lt;=E8716)/(SRP!$C$20:$C$23&gt;=E8716),SRP!$D$20:$D$23)*(G8716/100)*(E8716/1000)),IF(C8716="Wine",SUM(LOOKUP(2,1/(SRP!$B$15:$B$19&lt;=E8716)/(SRP!$C$15:$C$19&gt;=E8716),SRP!$D$15:$D$19)*(G8716/100)*(E8716/1000)),IF(C8716="Ready to Drink",SUM(LOOKUP(2,1/(SRP!$B$10:$B$14&lt;=E8716)/(SRP!$C$10:$C$14&gt;=E8716),SRP!$D$10:$D$14)*(G8716/100)*(E8716/1000)),0))))),2)</f>
        <v>1.75</v>
      </c>
    </row>
    <row r="8717" spans="1:11" x14ac:dyDescent="0.35">
      <c r="A8717" s="2">
        <v>63120</v>
      </c>
      <c r="B8717" s="76" t="s">
        <v>7303</v>
      </c>
      <c r="C8717" s="76" t="s">
        <v>5938</v>
      </c>
      <c r="D8717" s="76" t="s">
        <v>5279</v>
      </c>
      <c r="E8717" s="76">
        <v>473</v>
      </c>
      <c r="F8717" s="76">
        <v>24</v>
      </c>
      <c r="G8717" s="77">
        <v>5</v>
      </c>
      <c r="H8717" s="76" t="s">
        <v>3321</v>
      </c>
      <c r="I8717" s="77">
        <v>3.99</v>
      </c>
      <c r="J8717" s="2">
        <v>1</v>
      </c>
      <c r="K8717" s="119" cm="1">
        <f t="array" ref="K8717">ROUND(IF(C8717="Beer",SUM(LOOKUP(2,1/(SRP!$B$7:$B$9&lt;=E8717)/(SRP!$C$7:$C$9&gt;=E8717),SRP!$D$7:$D$9)*(G8717/100)*(E8717/1000)),IF(C8717="Spirits",SUM(LOOKUP(2,1/(SRP!$B$2:$B$6&lt;=E8717)/(SRP!$C$2:$C$6&gt;=E8717),SRP!$D$2:$D$6)*(G8717/100)*(E8717/1000)),IF(AND(C8717="Wine",D8717="Fortified Wines"),SUM(LOOKUP(2,1/(SRP!$B$20:$B$23&lt;=E8717)/(SRP!$C$20:$C$23&gt;=E8717),SRP!$D$20:$D$23)*(G8717/100)*(E8717/1000)),IF(C8717="Wine",SUM(LOOKUP(2,1/(SRP!$B$15:$B$19&lt;=E8717)/(SRP!$C$15:$C$19&gt;=E8717),SRP!$D$15:$D$19)*(G8717/100)*(E8717/1000)),IF(C8717="Ready to Drink",SUM(LOOKUP(2,1/(SRP!$B$10:$B$14&lt;=E8717)/(SRP!$C$10:$C$14&gt;=E8717),SRP!$D$10:$D$14)*(G8717/100)*(E8717/1000)),0))))),2)</f>
        <v>1.75</v>
      </c>
    </row>
    <row r="8718" spans="1:11" x14ac:dyDescent="0.35">
      <c r="A8718" s="2">
        <v>63122</v>
      </c>
      <c r="B8718" s="76" t="s">
        <v>5825</v>
      </c>
      <c r="C8718" s="76" t="s">
        <v>5938</v>
      </c>
      <c r="D8718" s="76" t="s">
        <v>5279</v>
      </c>
      <c r="E8718" s="76">
        <v>4260</v>
      </c>
      <c r="F8718" s="76">
        <v>1</v>
      </c>
      <c r="G8718" s="77">
        <v>5</v>
      </c>
      <c r="H8718" s="76" t="s">
        <v>3321</v>
      </c>
      <c r="I8718" s="77">
        <v>30.98</v>
      </c>
      <c r="J8718" s="2">
        <v>12</v>
      </c>
      <c r="K8718" s="119" cm="1">
        <f t="array" ref="K8718">ROUND(IF(C8718="Beer",SUM(LOOKUP(2,1/(SRP!$B$7:$B$9&lt;=E8718)/(SRP!$C$7:$C$9&gt;=E8718),SRP!$D$7:$D$9)*(G8718/100)*(E8718/1000)),IF(C8718="Spirits",SUM(LOOKUP(2,1/(SRP!$B$2:$B$6&lt;=E8718)/(SRP!$C$2:$C$6&gt;=E8718),SRP!$D$2:$D$6)*(G8718/100)*(E8718/1000)),IF(AND(C8718="Wine",D8718="Fortified Wines"),SUM(LOOKUP(2,1/(SRP!$B$20:$B$23&lt;=E8718)/(SRP!$C$20:$C$23&gt;=E8718),SRP!$D$20:$D$23)*(G8718/100)*(E8718/1000)),IF(C8718="Wine",SUM(LOOKUP(2,1/(SRP!$B$15:$B$19&lt;=E8718)/(SRP!$C$15:$C$19&gt;=E8718),SRP!$D$15:$D$19)*(G8718/100)*(E8718/1000)),IF(C8718="Ready to Drink",SUM(LOOKUP(2,1/(SRP!$B$10:$B$14&lt;=E8718)/(SRP!$C$10:$C$14&gt;=E8718),SRP!$D$10:$D$14)*(G8718/100)*(E8718/1000)),0))))),2)</f>
        <v>14.87</v>
      </c>
    </row>
    <row r="8719" spans="1:11" x14ac:dyDescent="0.35">
      <c r="A8719" s="2">
        <v>63122</v>
      </c>
      <c r="B8719" s="76" t="s">
        <v>5825</v>
      </c>
      <c r="C8719" s="76" t="s">
        <v>5938</v>
      </c>
      <c r="D8719" s="76" t="s">
        <v>5279</v>
      </c>
      <c r="E8719" s="76">
        <v>4260</v>
      </c>
      <c r="F8719" s="76">
        <v>1</v>
      </c>
      <c r="G8719" s="77">
        <v>5</v>
      </c>
      <c r="H8719" s="76" t="s">
        <v>3321</v>
      </c>
      <c r="I8719" s="77">
        <v>30.98</v>
      </c>
      <c r="J8719" s="2">
        <v>12</v>
      </c>
      <c r="K8719" s="119" cm="1">
        <f t="array" ref="K8719">ROUND(IF(C8719="Beer",SUM(LOOKUP(2,1/(SRP!$B$7:$B$9&lt;=E8719)/(SRP!$C$7:$C$9&gt;=E8719),SRP!$D$7:$D$9)*(G8719/100)*(E8719/1000)),IF(C8719="Spirits",SUM(LOOKUP(2,1/(SRP!$B$2:$B$6&lt;=E8719)/(SRP!$C$2:$C$6&gt;=E8719),SRP!$D$2:$D$6)*(G8719/100)*(E8719/1000)),IF(AND(C8719="Wine",D8719="Fortified Wines"),SUM(LOOKUP(2,1/(SRP!$B$20:$B$23&lt;=E8719)/(SRP!$C$20:$C$23&gt;=E8719),SRP!$D$20:$D$23)*(G8719/100)*(E8719/1000)),IF(C8719="Wine",SUM(LOOKUP(2,1/(SRP!$B$15:$B$19&lt;=E8719)/(SRP!$C$15:$C$19&gt;=E8719),SRP!$D$15:$D$19)*(G8719/100)*(E8719/1000)),IF(C8719="Ready to Drink",SUM(LOOKUP(2,1/(SRP!$B$10:$B$14&lt;=E8719)/(SRP!$C$10:$C$14&gt;=E8719),SRP!$D$10:$D$14)*(G8719/100)*(E8719/1000)),0))))),2)</f>
        <v>14.87</v>
      </c>
    </row>
    <row r="8720" spans="1:11" x14ac:dyDescent="0.35">
      <c r="A8720" s="2">
        <v>63126</v>
      </c>
      <c r="B8720" s="76" t="s">
        <v>765</v>
      </c>
      <c r="C8720" s="76" t="s">
        <v>5938</v>
      </c>
      <c r="D8720" s="76" t="s">
        <v>5279</v>
      </c>
      <c r="E8720" s="76">
        <v>2130</v>
      </c>
      <c r="F8720" s="76">
        <v>4</v>
      </c>
      <c r="G8720" s="77">
        <v>5</v>
      </c>
      <c r="H8720" s="76" t="s">
        <v>3321</v>
      </c>
      <c r="I8720" s="77">
        <v>17.98</v>
      </c>
      <c r="J8720" s="2">
        <v>6</v>
      </c>
      <c r="K8720" s="119" cm="1">
        <f t="array" ref="K8720">ROUND(IF(C8720="Beer",SUM(LOOKUP(2,1/(SRP!$B$7:$B$9&lt;=E8720)/(SRP!$C$7:$C$9&gt;=E8720),SRP!$D$7:$D$9)*(G8720/100)*(E8720/1000)),IF(C8720="Spirits",SUM(LOOKUP(2,1/(SRP!$B$2:$B$6&lt;=E8720)/(SRP!$C$2:$C$6&gt;=E8720),SRP!$D$2:$D$6)*(G8720/100)*(E8720/1000)),IF(AND(C8720="Wine",D8720="Fortified Wines"),SUM(LOOKUP(2,1/(SRP!$B$20:$B$23&lt;=E8720)/(SRP!$C$20:$C$23&gt;=E8720),SRP!$D$20:$D$23)*(G8720/100)*(E8720/1000)),IF(C8720="Wine",SUM(LOOKUP(2,1/(SRP!$B$15:$B$19&lt;=E8720)/(SRP!$C$15:$C$19&gt;=E8720),SRP!$D$15:$D$19)*(G8720/100)*(E8720/1000)),IF(C8720="Ready to Drink",SUM(LOOKUP(2,1/(SRP!$B$10:$B$14&lt;=E8720)/(SRP!$C$10:$C$14&gt;=E8720),SRP!$D$10:$D$14)*(G8720/100)*(E8720/1000)),0))))),2)</f>
        <v>7.43</v>
      </c>
    </row>
    <row r="8721" spans="1:11" x14ac:dyDescent="0.35">
      <c r="A8721" s="2">
        <v>63126</v>
      </c>
      <c r="B8721" s="76" t="s">
        <v>765</v>
      </c>
      <c r="C8721" s="76" t="s">
        <v>5938</v>
      </c>
      <c r="D8721" s="76" t="s">
        <v>5279</v>
      </c>
      <c r="E8721" s="76">
        <v>2130</v>
      </c>
      <c r="F8721" s="76">
        <v>4</v>
      </c>
      <c r="G8721" s="77">
        <v>5</v>
      </c>
      <c r="H8721" s="76" t="s">
        <v>3321</v>
      </c>
      <c r="I8721" s="77">
        <v>17.98</v>
      </c>
      <c r="J8721" s="2">
        <v>6</v>
      </c>
      <c r="K8721" s="119" cm="1">
        <f t="array" ref="K8721">ROUND(IF(C8721="Beer",SUM(LOOKUP(2,1/(SRP!$B$7:$B$9&lt;=E8721)/(SRP!$C$7:$C$9&gt;=E8721),SRP!$D$7:$D$9)*(G8721/100)*(E8721/1000)),IF(C8721="Spirits",SUM(LOOKUP(2,1/(SRP!$B$2:$B$6&lt;=E8721)/(SRP!$C$2:$C$6&gt;=E8721),SRP!$D$2:$D$6)*(G8721/100)*(E8721/1000)),IF(AND(C8721="Wine",D8721="Fortified Wines"),SUM(LOOKUP(2,1/(SRP!$B$20:$B$23&lt;=E8721)/(SRP!$C$20:$C$23&gt;=E8721),SRP!$D$20:$D$23)*(G8721/100)*(E8721/1000)),IF(C8721="Wine",SUM(LOOKUP(2,1/(SRP!$B$15:$B$19&lt;=E8721)/(SRP!$C$15:$C$19&gt;=E8721),SRP!$D$15:$D$19)*(G8721/100)*(E8721/1000)),IF(C8721="Ready to Drink",SUM(LOOKUP(2,1/(SRP!$B$10:$B$14&lt;=E8721)/(SRP!$C$10:$C$14&gt;=E8721),SRP!$D$10:$D$14)*(G8721/100)*(E8721/1000)),0))))),2)</f>
        <v>7.43</v>
      </c>
    </row>
    <row r="8722" spans="1:11" x14ac:dyDescent="0.35">
      <c r="A8722" s="2">
        <v>63128</v>
      </c>
      <c r="B8722" s="76" t="s">
        <v>5541</v>
      </c>
      <c r="C8722" s="76" t="s">
        <v>5938</v>
      </c>
      <c r="D8722" s="76" t="s">
        <v>5279</v>
      </c>
      <c r="E8722" s="76">
        <v>4260</v>
      </c>
      <c r="F8722" s="76">
        <v>2</v>
      </c>
      <c r="G8722" s="77">
        <v>5</v>
      </c>
      <c r="H8722" s="76" t="s">
        <v>3321</v>
      </c>
      <c r="I8722" s="77">
        <v>30.98</v>
      </c>
      <c r="J8722" s="2">
        <v>12</v>
      </c>
      <c r="K8722" s="119" cm="1">
        <f t="array" ref="K8722">ROUND(IF(C8722="Beer",SUM(LOOKUP(2,1/(SRP!$B$7:$B$9&lt;=E8722)/(SRP!$C$7:$C$9&gt;=E8722),SRP!$D$7:$D$9)*(G8722/100)*(E8722/1000)),IF(C8722="Spirits",SUM(LOOKUP(2,1/(SRP!$B$2:$B$6&lt;=E8722)/(SRP!$C$2:$C$6&gt;=E8722),SRP!$D$2:$D$6)*(G8722/100)*(E8722/1000)),IF(AND(C8722="Wine",D8722="Fortified Wines"),SUM(LOOKUP(2,1/(SRP!$B$20:$B$23&lt;=E8722)/(SRP!$C$20:$C$23&gt;=E8722),SRP!$D$20:$D$23)*(G8722/100)*(E8722/1000)),IF(C8722="Wine",SUM(LOOKUP(2,1/(SRP!$B$15:$B$19&lt;=E8722)/(SRP!$C$15:$C$19&gt;=E8722),SRP!$D$15:$D$19)*(G8722/100)*(E8722/1000)),IF(C8722="Ready to Drink",SUM(LOOKUP(2,1/(SRP!$B$10:$B$14&lt;=E8722)/(SRP!$C$10:$C$14&gt;=E8722),SRP!$D$10:$D$14)*(G8722/100)*(E8722/1000)),0))))),2)</f>
        <v>14.87</v>
      </c>
    </row>
    <row r="8723" spans="1:11" x14ac:dyDescent="0.35">
      <c r="A8723" s="2">
        <v>63128</v>
      </c>
      <c r="B8723" s="76" t="s">
        <v>5541</v>
      </c>
      <c r="C8723" s="76" t="s">
        <v>5938</v>
      </c>
      <c r="D8723" s="76" t="s">
        <v>5279</v>
      </c>
      <c r="E8723" s="76">
        <v>4260</v>
      </c>
      <c r="F8723" s="76">
        <v>2</v>
      </c>
      <c r="G8723" s="77">
        <v>5</v>
      </c>
      <c r="H8723" s="76" t="s">
        <v>3321</v>
      </c>
      <c r="I8723" s="77">
        <v>30.98</v>
      </c>
      <c r="J8723" s="2">
        <v>12</v>
      </c>
      <c r="K8723" s="119" cm="1">
        <f t="array" ref="K8723">ROUND(IF(C8723="Beer",SUM(LOOKUP(2,1/(SRP!$B$7:$B$9&lt;=E8723)/(SRP!$C$7:$C$9&gt;=E8723),SRP!$D$7:$D$9)*(G8723/100)*(E8723/1000)),IF(C8723="Spirits",SUM(LOOKUP(2,1/(SRP!$B$2:$B$6&lt;=E8723)/(SRP!$C$2:$C$6&gt;=E8723),SRP!$D$2:$D$6)*(G8723/100)*(E8723/1000)),IF(AND(C8723="Wine",D8723="Fortified Wines"),SUM(LOOKUP(2,1/(SRP!$B$20:$B$23&lt;=E8723)/(SRP!$C$20:$C$23&gt;=E8723),SRP!$D$20:$D$23)*(G8723/100)*(E8723/1000)),IF(C8723="Wine",SUM(LOOKUP(2,1/(SRP!$B$15:$B$19&lt;=E8723)/(SRP!$C$15:$C$19&gt;=E8723),SRP!$D$15:$D$19)*(G8723/100)*(E8723/1000)),IF(C8723="Ready to Drink",SUM(LOOKUP(2,1/(SRP!$B$10:$B$14&lt;=E8723)/(SRP!$C$10:$C$14&gt;=E8723),SRP!$D$10:$D$14)*(G8723/100)*(E8723/1000)),0))))),2)</f>
        <v>14.87</v>
      </c>
    </row>
    <row r="8724" spans="1:11" x14ac:dyDescent="0.35">
      <c r="A8724" s="2">
        <v>63132</v>
      </c>
      <c r="B8724" s="76" t="s">
        <v>1560</v>
      </c>
      <c r="C8724" s="76" t="s">
        <v>5938</v>
      </c>
      <c r="D8724" s="76" t="s">
        <v>5279</v>
      </c>
      <c r="E8724" s="76">
        <v>2130</v>
      </c>
      <c r="F8724" s="76">
        <v>4</v>
      </c>
      <c r="G8724" s="77">
        <v>5</v>
      </c>
      <c r="H8724" s="76" t="s">
        <v>3321</v>
      </c>
      <c r="I8724" s="77">
        <v>17.98</v>
      </c>
      <c r="J8724" s="2">
        <v>6</v>
      </c>
      <c r="K8724" s="119" cm="1">
        <f t="array" ref="K8724">ROUND(IF(C8724="Beer",SUM(LOOKUP(2,1/(SRP!$B$7:$B$9&lt;=E8724)/(SRP!$C$7:$C$9&gt;=E8724),SRP!$D$7:$D$9)*(G8724/100)*(E8724/1000)),IF(C8724="Spirits",SUM(LOOKUP(2,1/(SRP!$B$2:$B$6&lt;=E8724)/(SRP!$C$2:$C$6&gt;=E8724),SRP!$D$2:$D$6)*(G8724/100)*(E8724/1000)),IF(AND(C8724="Wine",D8724="Fortified Wines"),SUM(LOOKUP(2,1/(SRP!$B$20:$B$23&lt;=E8724)/(SRP!$C$20:$C$23&gt;=E8724),SRP!$D$20:$D$23)*(G8724/100)*(E8724/1000)),IF(C8724="Wine",SUM(LOOKUP(2,1/(SRP!$B$15:$B$19&lt;=E8724)/(SRP!$C$15:$C$19&gt;=E8724),SRP!$D$15:$D$19)*(G8724/100)*(E8724/1000)),IF(C8724="Ready to Drink",SUM(LOOKUP(2,1/(SRP!$B$10:$B$14&lt;=E8724)/(SRP!$C$10:$C$14&gt;=E8724),SRP!$D$10:$D$14)*(G8724/100)*(E8724/1000)),0))))),2)</f>
        <v>7.43</v>
      </c>
    </row>
    <row r="8725" spans="1:11" x14ac:dyDescent="0.35">
      <c r="A8725" s="2">
        <v>63132</v>
      </c>
      <c r="B8725" s="76" t="s">
        <v>1560</v>
      </c>
      <c r="C8725" s="76" t="s">
        <v>5938</v>
      </c>
      <c r="D8725" s="76" t="s">
        <v>5279</v>
      </c>
      <c r="E8725" s="76">
        <v>2130</v>
      </c>
      <c r="F8725" s="76">
        <v>4</v>
      </c>
      <c r="G8725" s="77">
        <v>5</v>
      </c>
      <c r="H8725" s="76" t="s">
        <v>3321</v>
      </c>
      <c r="I8725" s="77">
        <v>17.98</v>
      </c>
      <c r="J8725" s="2">
        <v>6</v>
      </c>
      <c r="K8725" s="119" cm="1">
        <f t="array" ref="K8725">ROUND(IF(C8725="Beer",SUM(LOOKUP(2,1/(SRP!$B$7:$B$9&lt;=E8725)/(SRP!$C$7:$C$9&gt;=E8725),SRP!$D$7:$D$9)*(G8725/100)*(E8725/1000)),IF(C8725="Spirits",SUM(LOOKUP(2,1/(SRP!$B$2:$B$6&lt;=E8725)/(SRP!$C$2:$C$6&gt;=E8725),SRP!$D$2:$D$6)*(G8725/100)*(E8725/1000)),IF(AND(C8725="Wine",D8725="Fortified Wines"),SUM(LOOKUP(2,1/(SRP!$B$20:$B$23&lt;=E8725)/(SRP!$C$20:$C$23&gt;=E8725),SRP!$D$20:$D$23)*(G8725/100)*(E8725/1000)),IF(C8725="Wine",SUM(LOOKUP(2,1/(SRP!$B$15:$B$19&lt;=E8725)/(SRP!$C$15:$C$19&gt;=E8725),SRP!$D$15:$D$19)*(G8725/100)*(E8725/1000)),IF(C8725="Ready to Drink",SUM(LOOKUP(2,1/(SRP!$B$10:$B$14&lt;=E8725)/(SRP!$C$10:$C$14&gt;=E8725),SRP!$D$10:$D$14)*(G8725/100)*(E8725/1000)),0))))),2)</f>
        <v>7.43</v>
      </c>
    </row>
    <row r="8726" spans="1:11" x14ac:dyDescent="0.35">
      <c r="A8726" s="2">
        <v>63141</v>
      </c>
      <c r="B8726" s="76" t="s">
        <v>5837</v>
      </c>
      <c r="C8726" s="76" t="s">
        <v>5938</v>
      </c>
      <c r="D8726" s="76" t="s">
        <v>5298</v>
      </c>
      <c r="E8726" s="76">
        <v>4260</v>
      </c>
      <c r="F8726" s="76">
        <v>1</v>
      </c>
      <c r="G8726" s="77">
        <v>5</v>
      </c>
      <c r="H8726" s="76" t="s">
        <v>3321</v>
      </c>
      <c r="I8726" s="77">
        <v>31.98</v>
      </c>
      <c r="J8726" s="2">
        <v>12</v>
      </c>
      <c r="K8726" s="119" cm="1">
        <f t="array" ref="K8726">ROUND(IF(C8726="Beer",SUM(LOOKUP(2,1/(SRP!$B$7:$B$9&lt;=E8726)/(SRP!$C$7:$C$9&gt;=E8726),SRP!$D$7:$D$9)*(G8726/100)*(E8726/1000)),IF(C8726="Spirits",SUM(LOOKUP(2,1/(SRP!$B$2:$B$6&lt;=E8726)/(SRP!$C$2:$C$6&gt;=E8726),SRP!$D$2:$D$6)*(G8726/100)*(E8726/1000)),IF(AND(C8726="Wine",D8726="Fortified Wines"),SUM(LOOKUP(2,1/(SRP!$B$20:$B$23&lt;=E8726)/(SRP!$C$20:$C$23&gt;=E8726),SRP!$D$20:$D$23)*(G8726/100)*(E8726/1000)),IF(C8726="Wine",SUM(LOOKUP(2,1/(SRP!$B$15:$B$19&lt;=E8726)/(SRP!$C$15:$C$19&gt;=E8726),SRP!$D$15:$D$19)*(G8726/100)*(E8726/1000)),IF(C8726="Ready to Drink",SUM(LOOKUP(2,1/(SRP!$B$10:$B$14&lt;=E8726)/(SRP!$C$10:$C$14&gt;=E8726),SRP!$D$10:$D$14)*(G8726/100)*(E8726/1000)),0))))),2)</f>
        <v>14.87</v>
      </c>
    </row>
    <row r="8727" spans="1:11" x14ac:dyDescent="0.35">
      <c r="A8727" s="2">
        <v>63141</v>
      </c>
      <c r="B8727" s="76" t="s">
        <v>5837</v>
      </c>
      <c r="C8727" s="76" t="s">
        <v>5938</v>
      </c>
      <c r="D8727" s="76" t="s">
        <v>5298</v>
      </c>
      <c r="E8727" s="76">
        <v>4260</v>
      </c>
      <c r="F8727" s="76">
        <v>1</v>
      </c>
      <c r="G8727" s="77">
        <v>5</v>
      </c>
      <c r="H8727" s="76" t="s">
        <v>3321</v>
      </c>
      <c r="I8727" s="77">
        <v>31.98</v>
      </c>
      <c r="J8727" s="2">
        <v>12</v>
      </c>
      <c r="K8727" s="119" cm="1">
        <f t="array" ref="K8727">ROUND(IF(C8727="Beer",SUM(LOOKUP(2,1/(SRP!$B$7:$B$9&lt;=E8727)/(SRP!$C$7:$C$9&gt;=E8727),SRP!$D$7:$D$9)*(G8727/100)*(E8727/1000)),IF(C8727="Spirits",SUM(LOOKUP(2,1/(SRP!$B$2:$B$6&lt;=E8727)/(SRP!$C$2:$C$6&gt;=E8727),SRP!$D$2:$D$6)*(G8727/100)*(E8727/1000)),IF(AND(C8727="Wine",D8727="Fortified Wines"),SUM(LOOKUP(2,1/(SRP!$B$20:$B$23&lt;=E8727)/(SRP!$C$20:$C$23&gt;=E8727),SRP!$D$20:$D$23)*(G8727/100)*(E8727/1000)),IF(C8727="Wine",SUM(LOOKUP(2,1/(SRP!$B$15:$B$19&lt;=E8727)/(SRP!$C$15:$C$19&gt;=E8727),SRP!$D$15:$D$19)*(G8727/100)*(E8727/1000)),IF(C8727="Ready to Drink",SUM(LOOKUP(2,1/(SRP!$B$10:$B$14&lt;=E8727)/(SRP!$C$10:$C$14&gt;=E8727),SRP!$D$10:$D$14)*(G8727/100)*(E8727/1000)),0))))),2)</f>
        <v>14.87</v>
      </c>
    </row>
    <row r="8728" spans="1:11" x14ac:dyDescent="0.35">
      <c r="A8728" s="2">
        <v>63143</v>
      </c>
      <c r="B8728" s="76" t="s">
        <v>5780</v>
      </c>
      <c r="C8728" s="76" t="s">
        <v>5938</v>
      </c>
      <c r="D8728" s="76" t="s">
        <v>5279</v>
      </c>
      <c r="E8728" s="76">
        <v>473</v>
      </c>
      <c r="F8728" s="76">
        <v>24</v>
      </c>
      <c r="G8728" s="77">
        <v>5</v>
      </c>
      <c r="H8728" s="76" t="s">
        <v>3321</v>
      </c>
      <c r="I8728" s="77">
        <v>3.99</v>
      </c>
      <c r="J8728" s="2">
        <v>1</v>
      </c>
      <c r="K8728" s="119" cm="1">
        <f t="array" ref="K8728">ROUND(IF(C8728="Beer",SUM(LOOKUP(2,1/(SRP!$B$7:$B$9&lt;=E8728)/(SRP!$C$7:$C$9&gt;=E8728),SRP!$D$7:$D$9)*(G8728/100)*(E8728/1000)),IF(C8728="Spirits",SUM(LOOKUP(2,1/(SRP!$B$2:$B$6&lt;=E8728)/(SRP!$C$2:$C$6&gt;=E8728),SRP!$D$2:$D$6)*(G8728/100)*(E8728/1000)),IF(AND(C8728="Wine",D8728="Fortified Wines"),SUM(LOOKUP(2,1/(SRP!$B$20:$B$23&lt;=E8728)/(SRP!$C$20:$C$23&gt;=E8728),SRP!$D$20:$D$23)*(G8728/100)*(E8728/1000)),IF(C8728="Wine",SUM(LOOKUP(2,1/(SRP!$B$15:$B$19&lt;=E8728)/(SRP!$C$15:$C$19&gt;=E8728),SRP!$D$15:$D$19)*(G8728/100)*(E8728/1000)),IF(C8728="Ready to Drink",SUM(LOOKUP(2,1/(SRP!$B$10:$B$14&lt;=E8728)/(SRP!$C$10:$C$14&gt;=E8728),SRP!$D$10:$D$14)*(G8728/100)*(E8728/1000)),0))))),2)</f>
        <v>1.75</v>
      </c>
    </row>
    <row r="8729" spans="1:11" x14ac:dyDescent="0.35">
      <c r="A8729" s="2">
        <v>63143</v>
      </c>
      <c r="B8729" s="76" t="s">
        <v>5780</v>
      </c>
      <c r="C8729" s="76" t="s">
        <v>5938</v>
      </c>
      <c r="D8729" s="76" t="s">
        <v>5279</v>
      </c>
      <c r="E8729" s="76">
        <v>473</v>
      </c>
      <c r="F8729" s="76">
        <v>24</v>
      </c>
      <c r="G8729" s="77">
        <v>5</v>
      </c>
      <c r="H8729" s="76" t="s">
        <v>3321</v>
      </c>
      <c r="I8729" s="77">
        <v>3.99</v>
      </c>
      <c r="J8729" s="2">
        <v>1</v>
      </c>
      <c r="K8729" s="119" cm="1">
        <f t="array" ref="K8729">ROUND(IF(C8729="Beer",SUM(LOOKUP(2,1/(SRP!$B$7:$B$9&lt;=E8729)/(SRP!$C$7:$C$9&gt;=E8729),SRP!$D$7:$D$9)*(G8729/100)*(E8729/1000)),IF(C8729="Spirits",SUM(LOOKUP(2,1/(SRP!$B$2:$B$6&lt;=E8729)/(SRP!$C$2:$C$6&gt;=E8729),SRP!$D$2:$D$6)*(G8729/100)*(E8729/1000)),IF(AND(C8729="Wine",D8729="Fortified Wines"),SUM(LOOKUP(2,1/(SRP!$B$20:$B$23&lt;=E8729)/(SRP!$C$20:$C$23&gt;=E8729),SRP!$D$20:$D$23)*(G8729/100)*(E8729/1000)),IF(C8729="Wine",SUM(LOOKUP(2,1/(SRP!$B$15:$B$19&lt;=E8729)/(SRP!$C$15:$C$19&gt;=E8729),SRP!$D$15:$D$19)*(G8729/100)*(E8729/1000)),IF(C8729="Ready to Drink",SUM(LOOKUP(2,1/(SRP!$B$10:$B$14&lt;=E8729)/(SRP!$C$10:$C$14&gt;=E8729),SRP!$D$10:$D$14)*(G8729/100)*(E8729/1000)),0))))),2)</f>
        <v>1.75</v>
      </c>
    </row>
    <row r="8730" spans="1:11" x14ac:dyDescent="0.35">
      <c r="A8730" s="2">
        <v>63147</v>
      </c>
      <c r="B8730" s="76" t="s">
        <v>7304</v>
      </c>
      <c r="C8730" s="76" t="s">
        <v>5938</v>
      </c>
      <c r="D8730" s="76" t="s">
        <v>5279</v>
      </c>
      <c r="E8730" s="76">
        <v>473</v>
      </c>
      <c r="F8730" s="76">
        <v>24</v>
      </c>
      <c r="G8730" s="77">
        <v>5</v>
      </c>
      <c r="H8730" s="76" t="s">
        <v>3321</v>
      </c>
      <c r="I8730" s="77">
        <v>3.99</v>
      </c>
      <c r="J8730" s="2">
        <v>1</v>
      </c>
      <c r="K8730" s="119" cm="1">
        <f t="array" ref="K8730">ROUND(IF(C8730="Beer",SUM(LOOKUP(2,1/(SRP!$B$7:$B$9&lt;=E8730)/(SRP!$C$7:$C$9&gt;=E8730),SRP!$D$7:$D$9)*(G8730/100)*(E8730/1000)),IF(C8730="Spirits",SUM(LOOKUP(2,1/(SRP!$B$2:$B$6&lt;=E8730)/(SRP!$C$2:$C$6&gt;=E8730),SRP!$D$2:$D$6)*(G8730/100)*(E8730/1000)),IF(AND(C8730="Wine",D8730="Fortified Wines"),SUM(LOOKUP(2,1/(SRP!$B$20:$B$23&lt;=E8730)/(SRP!$C$20:$C$23&gt;=E8730),SRP!$D$20:$D$23)*(G8730/100)*(E8730/1000)),IF(C8730="Wine",SUM(LOOKUP(2,1/(SRP!$B$15:$B$19&lt;=E8730)/(SRP!$C$15:$C$19&gt;=E8730),SRP!$D$15:$D$19)*(G8730/100)*(E8730/1000)),IF(C8730="Ready to Drink",SUM(LOOKUP(2,1/(SRP!$B$10:$B$14&lt;=E8730)/(SRP!$C$10:$C$14&gt;=E8730),SRP!$D$10:$D$14)*(G8730/100)*(E8730/1000)),0))))),2)</f>
        <v>1.75</v>
      </c>
    </row>
    <row r="8731" spans="1:11" x14ac:dyDescent="0.35">
      <c r="A8731" s="2">
        <v>63147</v>
      </c>
      <c r="B8731" s="76" t="s">
        <v>7304</v>
      </c>
      <c r="C8731" s="76" t="s">
        <v>5938</v>
      </c>
      <c r="D8731" s="76" t="s">
        <v>5279</v>
      </c>
      <c r="E8731" s="76">
        <v>473</v>
      </c>
      <c r="F8731" s="76">
        <v>24</v>
      </c>
      <c r="G8731" s="77">
        <v>5</v>
      </c>
      <c r="H8731" s="76" t="s">
        <v>3321</v>
      </c>
      <c r="I8731" s="77">
        <v>3.99</v>
      </c>
      <c r="J8731" s="2">
        <v>1</v>
      </c>
      <c r="K8731" s="119" cm="1">
        <f t="array" ref="K8731">ROUND(IF(C8731="Beer",SUM(LOOKUP(2,1/(SRP!$B$7:$B$9&lt;=E8731)/(SRP!$C$7:$C$9&gt;=E8731),SRP!$D$7:$D$9)*(G8731/100)*(E8731/1000)),IF(C8731="Spirits",SUM(LOOKUP(2,1/(SRP!$B$2:$B$6&lt;=E8731)/(SRP!$C$2:$C$6&gt;=E8731),SRP!$D$2:$D$6)*(G8731/100)*(E8731/1000)),IF(AND(C8731="Wine",D8731="Fortified Wines"),SUM(LOOKUP(2,1/(SRP!$B$20:$B$23&lt;=E8731)/(SRP!$C$20:$C$23&gt;=E8731),SRP!$D$20:$D$23)*(G8731/100)*(E8731/1000)),IF(C8731="Wine",SUM(LOOKUP(2,1/(SRP!$B$15:$B$19&lt;=E8731)/(SRP!$C$15:$C$19&gt;=E8731),SRP!$D$15:$D$19)*(G8731/100)*(E8731/1000)),IF(C8731="Ready to Drink",SUM(LOOKUP(2,1/(SRP!$B$10:$B$14&lt;=E8731)/(SRP!$C$10:$C$14&gt;=E8731),SRP!$D$10:$D$14)*(G8731/100)*(E8731/1000)),0))))),2)</f>
        <v>1.75</v>
      </c>
    </row>
    <row r="8732" spans="1:11" x14ac:dyDescent="0.35">
      <c r="A8732" s="2">
        <v>63149</v>
      </c>
      <c r="B8732" s="76" t="s">
        <v>7305</v>
      </c>
      <c r="C8732" s="76" t="s">
        <v>286</v>
      </c>
      <c r="D8732" s="76" t="s">
        <v>5234</v>
      </c>
      <c r="E8732" s="76">
        <v>750</v>
      </c>
      <c r="F8732" s="76">
        <v>6</v>
      </c>
      <c r="G8732" s="77">
        <v>14</v>
      </c>
      <c r="H8732" s="76" t="s">
        <v>3299</v>
      </c>
      <c r="I8732" s="77">
        <v>39.99</v>
      </c>
      <c r="J8732" s="2">
        <v>1</v>
      </c>
      <c r="K8732" s="119" cm="1">
        <f t="array" ref="K8732">ROUND(IF(C8732="Beer",SUM(LOOKUP(2,1/(SRP!$B$7:$B$9&lt;=E8732)/(SRP!$C$7:$C$9&gt;=E8732),SRP!$D$7:$D$9)*(G8732/100)*(E8732/1000)),IF(C8732="Spirits",SUM(LOOKUP(2,1/(SRP!$B$2:$B$6&lt;=E8732)/(SRP!$C$2:$C$6&gt;=E8732),SRP!$D$2:$D$6)*(G8732/100)*(E8732/1000)),IF(AND(C8732="Wine",D8732="Fortified Wines"),SUM(LOOKUP(2,1/(SRP!$B$20:$B$23&lt;=E8732)/(SRP!$C$20:$C$23&gt;=E8732),SRP!$D$20:$D$23)*(G8732/100)*(E8732/1000)),IF(C8732="Wine",SUM(LOOKUP(2,1/(SRP!$B$15:$B$19&lt;=E8732)/(SRP!$C$15:$C$19&gt;=E8732),SRP!$D$15:$D$19)*(G8732/100)*(E8732/1000)),IF(C8732="Ready to Drink",SUM(LOOKUP(2,1/(SRP!$B$10:$B$14&lt;=E8732)/(SRP!$C$10:$C$14&gt;=E8732),SRP!$D$10:$D$14)*(G8732/100)*(E8732/1000)),0))))),2)</f>
        <v>7.33</v>
      </c>
    </row>
    <row r="8733" spans="1:11" x14ac:dyDescent="0.35">
      <c r="A8733" s="2">
        <v>63152</v>
      </c>
      <c r="B8733" s="76" t="s">
        <v>7306</v>
      </c>
      <c r="C8733" s="76" t="s">
        <v>5938</v>
      </c>
      <c r="D8733" s="76" t="s">
        <v>5279</v>
      </c>
      <c r="E8733" s="76">
        <v>473</v>
      </c>
      <c r="F8733" s="76">
        <v>24</v>
      </c>
      <c r="G8733" s="77">
        <v>5</v>
      </c>
      <c r="H8733" s="76" t="s">
        <v>3321</v>
      </c>
      <c r="I8733" s="77">
        <v>3.99</v>
      </c>
      <c r="J8733" s="2">
        <v>1</v>
      </c>
      <c r="K8733" s="119" cm="1">
        <f t="array" ref="K8733">ROUND(IF(C8733="Beer",SUM(LOOKUP(2,1/(SRP!$B$7:$B$9&lt;=E8733)/(SRP!$C$7:$C$9&gt;=E8733),SRP!$D$7:$D$9)*(G8733/100)*(E8733/1000)),IF(C8733="Spirits",SUM(LOOKUP(2,1/(SRP!$B$2:$B$6&lt;=E8733)/(SRP!$C$2:$C$6&gt;=E8733),SRP!$D$2:$D$6)*(G8733/100)*(E8733/1000)),IF(AND(C8733="Wine",D8733="Fortified Wines"),SUM(LOOKUP(2,1/(SRP!$B$20:$B$23&lt;=E8733)/(SRP!$C$20:$C$23&gt;=E8733),SRP!$D$20:$D$23)*(G8733/100)*(E8733/1000)),IF(C8733="Wine",SUM(LOOKUP(2,1/(SRP!$B$15:$B$19&lt;=E8733)/(SRP!$C$15:$C$19&gt;=E8733),SRP!$D$15:$D$19)*(G8733/100)*(E8733/1000)),IF(C8733="Ready to Drink",SUM(LOOKUP(2,1/(SRP!$B$10:$B$14&lt;=E8733)/(SRP!$C$10:$C$14&gt;=E8733),SRP!$D$10:$D$14)*(G8733/100)*(E8733/1000)),0))))),2)</f>
        <v>1.75</v>
      </c>
    </row>
    <row r="8734" spans="1:11" x14ac:dyDescent="0.35">
      <c r="A8734" s="2">
        <v>63152</v>
      </c>
      <c r="B8734" s="76" t="s">
        <v>7306</v>
      </c>
      <c r="C8734" s="76" t="s">
        <v>5938</v>
      </c>
      <c r="D8734" s="76" t="s">
        <v>5279</v>
      </c>
      <c r="E8734" s="76">
        <v>473</v>
      </c>
      <c r="F8734" s="76">
        <v>24</v>
      </c>
      <c r="G8734" s="77">
        <v>5</v>
      </c>
      <c r="H8734" s="76" t="s">
        <v>3321</v>
      </c>
      <c r="I8734" s="77">
        <v>3.99</v>
      </c>
      <c r="J8734" s="2">
        <v>1</v>
      </c>
      <c r="K8734" s="119" cm="1">
        <f t="array" ref="K8734">ROUND(IF(C8734="Beer",SUM(LOOKUP(2,1/(SRP!$B$7:$B$9&lt;=E8734)/(SRP!$C$7:$C$9&gt;=E8734),SRP!$D$7:$D$9)*(G8734/100)*(E8734/1000)),IF(C8734="Spirits",SUM(LOOKUP(2,1/(SRP!$B$2:$B$6&lt;=E8734)/(SRP!$C$2:$C$6&gt;=E8734),SRP!$D$2:$D$6)*(G8734/100)*(E8734/1000)),IF(AND(C8734="Wine",D8734="Fortified Wines"),SUM(LOOKUP(2,1/(SRP!$B$20:$B$23&lt;=E8734)/(SRP!$C$20:$C$23&gt;=E8734),SRP!$D$20:$D$23)*(G8734/100)*(E8734/1000)),IF(C8734="Wine",SUM(LOOKUP(2,1/(SRP!$B$15:$B$19&lt;=E8734)/(SRP!$C$15:$C$19&gt;=E8734),SRP!$D$15:$D$19)*(G8734/100)*(E8734/1000)),IF(C8734="Ready to Drink",SUM(LOOKUP(2,1/(SRP!$B$10:$B$14&lt;=E8734)/(SRP!$C$10:$C$14&gt;=E8734),SRP!$D$10:$D$14)*(G8734/100)*(E8734/1000)),0))))),2)</f>
        <v>1.75</v>
      </c>
    </row>
    <row r="8735" spans="1:11" x14ac:dyDescent="0.35">
      <c r="A8735" s="2">
        <v>63153</v>
      </c>
      <c r="B8735" s="76" t="s">
        <v>7307</v>
      </c>
      <c r="C8735" s="76" t="s">
        <v>286</v>
      </c>
      <c r="D8735" s="76" t="s">
        <v>5234</v>
      </c>
      <c r="E8735" s="76">
        <v>750</v>
      </c>
      <c r="F8735" s="76">
        <v>12</v>
      </c>
      <c r="G8735" s="77">
        <v>14</v>
      </c>
      <c r="H8735" s="76" t="s">
        <v>6869</v>
      </c>
      <c r="I8735" s="77">
        <v>16.989999999999998</v>
      </c>
      <c r="J8735" s="2">
        <v>1</v>
      </c>
      <c r="K8735" s="119" cm="1">
        <f t="array" ref="K8735">ROUND(IF(C8735="Beer",SUM(LOOKUP(2,1/(SRP!$B$7:$B$9&lt;=E8735)/(SRP!$C$7:$C$9&gt;=E8735),SRP!$D$7:$D$9)*(G8735/100)*(E8735/1000)),IF(C8735="Spirits",SUM(LOOKUP(2,1/(SRP!$B$2:$B$6&lt;=E8735)/(SRP!$C$2:$C$6&gt;=E8735),SRP!$D$2:$D$6)*(G8735/100)*(E8735/1000)),IF(AND(C8735="Wine",D8735="Fortified Wines"),SUM(LOOKUP(2,1/(SRP!$B$20:$B$23&lt;=E8735)/(SRP!$C$20:$C$23&gt;=E8735),SRP!$D$20:$D$23)*(G8735/100)*(E8735/1000)),IF(C8735="Wine",SUM(LOOKUP(2,1/(SRP!$B$15:$B$19&lt;=E8735)/(SRP!$C$15:$C$19&gt;=E8735),SRP!$D$15:$D$19)*(G8735/100)*(E8735/1000)),IF(C8735="Ready to Drink",SUM(LOOKUP(2,1/(SRP!$B$10:$B$14&lt;=E8735)/(SRP!$C$10:$C$14&gt;=E8735),SRP!$D$10:$D$14)*(G8735/100)*(E8735/1000)),0))))),2)</f>
        <v>7.33</v>
      </c>
    </row>
    <row r="8736" spans="1:11" x14ac:dyDescent="0.35">
      <c r="A8736" s="2">
        <v>63156</v>
      </c>
      <c r="B8736" s="76" t="s">
        <v>2907</v>
      </c>
      <c r="C8736" s="76" t="s">
        <v>286</v>
      </c>
      <c r="D8736" s="76" t="s">
        <v>5244</v>
      </c>
      <c r="E8736" s="76">
        <v>750</v>
      </c>
      <c r="F8736" s="76">
        <v>12</v>
      </c>
      <c r="G8736" s="77">
        <v>9</v>
      </c>
      <c r="H8736" s="76" t="s">
        <v>3279</v>
      </c>
      <c r="I8736" s="77">
        <v>21.29</v>
      </c>
      <c r="J8736" s="2">
        <v>1</v>
      </c>
      <c r="K8736" s="119" cm="1">
        <f t="array" ref="K8736">ROUND(IF(C8736="Beer",SUM(LOOKUP(2,1/(SRP!$B$7:$B$9&lt;=E8736)/(SRP!$C$7:$C$9&gt;=E8736),SRP!$D$7:$D$9)*(G8736/100)*(E8736/1000)),IF(C8736="Spirits",SUM(LOOKUP(2,1/(SRP!$B$2:$B$6&lt;=E8736)/(SRP!$C$2:$C$6&gt;=E8736),SRP!$D$2:$D$6)*(G8736/100)*(E8736/1000)),IF(AND(C8736="Wine",D8736="Fortified Wines"),SUM(LOOKUP(2,1/(SRP!$B$20:$B$23&lt;=E8736)/(SRP!$C$20:$C$23&gt;=E8736),SRP!$D$20:$D$23)*(G8736/100)*(E8736/1000)),IF(C8736="Wine",SUM(LOOKUP(2,1/(SRP!$B$15:$B$19&lt;=E8736)/(SRP!$C$15:$C$19&gt;=E8736),SRP!$D$15:$D$19)*(G8736/100)*(E8736/1000)),IF(C8736="Ready to Drink",SUM(LOOKUP(2,1/(SRP!$B$10:$B$14&lt;=E8736)/(SRP!$C$10:$C$14&gt;=E8736),SRP!$D$10:$D$14)*(G8736/100)*(E8736/1000)),0))))),2)</f>
        <v>4.71</v>
      </c>
    </row>
    <row r="8737" spans="1:11" x14ac:dyDescent="0.35">
      <c r="A8737" s="2">
        <v>63159</v>
      </c>
      <c r="B8737" s="76" t="s">
        <v>5824</v>
      </c>
      <c r="C8737" s="76" t="s">
        <v>5938</v>
      </c>
      <c r="D8737" s="76" t="s">
        <v>5279</v>
      </c>
      <c r="E8737" s="76">
        <v>473</v>
      </c>
      <c r="F8737" s="76">
        <v>24</v>
      </c>
      <c r="G8737" s="77">
        <v>7</v>
      </c>
      <c r="H8737" s="76" t="s">
        <v>3321</v>
      </c>
      <c r="I8737" s="77">
        <v>3.99</v>
      </c>
      <c r="J8737" s="2">
        <v>1</v>
      </c>
      <c r="K8737" s="119" cm="1">
        <f t="array" ref="K8737">ROUND(IF(C8737="Beer",SUM(LOOKUP(2,1/(SRP!$B$7:$B$9&lt;=E8737)/(SRP!$C$7:$C$9&gt;=E8737),SRP!$D$7:$D$9)*(G8737/100)*(E8737/1000)),IF(C8737="Spirits",SUM(LOOKUP(2,1/(SRP!$B$2:$B$6&lt;=E8737)/(SRP!$C$2:$C$6&gt;=E8737),SRP!$D$2:$D$6)*(G8737/100)*(E8737/1000)),IF(AND(C8737="Wine",D8737="Fortified Wines"),SUM(LOOKUP(2,1/(SRP!$B$20:$B$23&lt;=E8737)/(SRP!$C$20:$C$23&gt;=E8737),SRP!$D$20:$D$23)*(G8737/100)*(E8737/1000)),IF(C8737="Wine",SUM(LOOKUP(2,1/(SRP!$B$15:$B$19&lt;=E8737)/(SRP!$C$15:$C$19&gt;=E8737),SRP!$D$15:$D$19)*(G8737/100)*(E8737/1000)),IF(C8737="Ready to Drink",SUM(LOOKUP(2,1/(SRP!$B$10:$B$14&lt;=E8737)/(SRP!$C$10:$C$14&gt;=E8737),SRP!$D$10:$D$14)*(G8737/100)*(E8737/1000)),0))))),2)</f>
        <v>2.4500000000000002</v>
      </c>
    </row>
    <row r="8738" spans="1:11" x14ac:dyDescent="0.35">
      <c r="A8738" s="2">
        <v>63159</v>
      </c>
      <c r="B8738" s="76" t="s">
        <v>5824</v>
      </c>
      <c r="C8738" s="76" t="s">
        <v>5938</v>
      </c>
      <c r="D8738" s="76" t="s">
        <v>5279</v>
      </c>
      <c r="E8738" s="76">
        <v>473</v>
      </c>
      <c r="F8738" s="76">
        <v>24</v>
      </c>
      <c r="G8738" s="77">
        <v>7</v>
      </c>
      <c r="H8738" s="76" t="s">
        <v>3321</v>
      </c>
      <c r="I8738" s="77">
        <v>3.99</v>
      </c>
      <c r="J8738" s="2">
        <v>1</v>
      </c>
      <c r="K8738" s="119" cm="1">
        <f t="array" ref="K8738">ROUND(IF(C8738="Beer",SUM(LOOKUP(2,1/(SRP!$B$7:$B$9&lt;=E8738)/(SRP!$C$7:$C$9&gt;=E8738),SRP!$D$7:$D$9)*(G8738/100)*(E8738/1000)),IF(C8738="Spirits",SUM(LOOKUP(2,1/(SRP!$B$2:$B$6&lt;=E8738)/(SRP!$C$2:$C$6&gt;=E8738),SRP!$D$2:$D$6)*(G8738/100)*(E8738/1000)),IF(AND(C8738="Wine",D8738="Fortified Wines"),SUM(LOOKUP(2,1/(SRP!$B$20:$B$23&lt;=E8738)/(SRP!$C$20:$C$23&gt;=E8738),SRP!$D$20:$D$23)*(G8738/100)*(E8738/1000)),IF(C8738="Wine",SUM(LOOKUP(2,1/(SRP!$B$15:$B$19&lt;=E8738)/(SRP!$C$15:$C$19&gt;=E8738),SRP!$D$15:$D$19)*(G8738/100)*(E8738/1000)),IF(C8738="Ready to Drink",SUM(LOOKUP(2,1/(SRP!$B$10:$B$14&lt;=E8738)/(SRP!$C$10:$C$14&gt;=E8738),SRP!$D$10:$D$14)*(G8738/100)*(E8738/1000)),0))))),2)</f>
        <v>2.4500000000000002</v>
      </c>
    </row>
    <row r="8739" spans="1:11" x14ac:dyDescent="0.35">
      <c r="A8739" s="2">
        <v>63160</v>
      </c>
      <c r="B8739" s="76" t="s">
        <v>4505</v>
      </c>
      <c r="C8739" s="76" t="s">
        <v>5938</v>
      </c>
      <c r="D8739" s="76" t="s">
        <v>5748</v>
      </c>
      <c r="E8739" s="76">
        <v>473</v>
      </c>
      <c r="F8739" s="76">
        <v>24</v>
      </c>
      <c r="G8739" s="77">
        <v>7</v>
      </c>
      <c r="H8739" s="76" t="s">
        <v>3321</v>
      </c>
      <c r="I8739" s="77">
        <v>3.99</v>
      </c>
      <c r="J8739" s="2">
        <v>1</v>
      </c>
      <c r="K8739" s="119" cm="1">
        <f t="array" ref="K8739">ROUND(IF(C8739="Beer",SUM(LOOKUP(2,1/(SRP!$B$7:$B$9&lt;=E8739)/(SRP!$C$7:$C$9&gt;=E8739),SRP!$D$7:$D$9)*(G8739/100)*(E8739/1000)),IF(C8739="Spirits",SUM(LOOKUP(2,1/(SRP!$B$2:$B$6&lt;=E8739)/(SRP!$C$2:$C$6&gt;=E8739),SRP!$D$2:$D$6)*(G8739/100)*(E8739/1000)),IF(AND(C8739="Wine",D8739="Fortified Wines"),SUM(LOOKUP(2,1/(SRP!$B$20:$B$23&lt;=E8739)/(SRP!$C$20:$C$23&gt;=E8739),SRP!$D$20:$D$23)*(G8739/100)*(E8739/1000)),IF(C8739="Wine",SUM(LOOKUP(2,1/(SRP!$B$15:$B$19&lt;=E8739)/(SRP!$C$15:$C$19&gt;=E8739),SRP!$D$15:$D$19)*(G8739/100)*(E8739/1000)),IF(C8739="Ready to Drink",SUM(LOOKUP(2,1/(SRP!$B$10:$B$14&lt;=E8739)/(SRP!$C$10:$C$14&gt;=E8739),SRP!$D$10:$D$14)*(G8739/100)*(E8739/1000)),0))))),2)</f>
        <v>2.4500000000000002</v>
      </c>
    </row>
    <row r="8740" spans="1:11" x14ac:dyDescent="0.35">
      <c r="A8740" s="2">
        <v>63160</v>
      </c>
      <c r="B8740" s="76" t="s">
        <v>4505</v>
      </c>
      <c r="C8740" s="76" t="s">
        <v>5938</v>
      </c>
      <c r="D8740" s="76" t="s">
        <v>5748</v>
      </c>
      <c r="E8740" s="76">
        <v>473</v>
      </c>
      <c r="F8740" s="76">
        <v>24</v>
      </c>
      <c r="G8740" s="77">
        <v>7</v>
      </c>
      <c r="H8740" s="76" t="s">
        <v>3321</v>
      </c>
      <c r="I8740" s="77">
        <v>3.99</v>
      </c>
      <c r="J8740" s="2">
        <v>1</v>
      </c>
      <c r="K8740" s="119" cm="1">
        <f t="array" ref="K8740">ROUND(IF(C8740="Beer",SUM(LOOKUP(2,1/(SRP!$B$7:$B$9&lt;=E8740)/(SRP!$C$7:$C$9&gt;=E8740),SRP!$D$7:$D$9)*(G8740/100)*(E8740/1000)),IF(C8740="Spirits",SUM(LOOKUP(2,1/(SRP!$B$2:$B$6&lt;=E8740)/(SRP!$C$2:$C$6&gt;=E8740),SRP!$D$2:$D$6)*(G8740/100)*(E8740/1000)),IF(AND(C8740="Wine",D8740="Fortified Wines"),SUM(LOOKUP(2,1/(SRP!$B$20:$B$23&lt;=E8740)/(SRP!$C$20:$C$23&gt;=E8740),SRP!$D$20:$D$23)*(G8740/100)*(E8740/1000)),IF(C8740="Wine",SUM(LOOKUP(2,1/(SRP!$B$15:$B$19&lt;=E8740)/(SRP!$C$15:$C$19&gt;=E8740),SRP!$D$15:$D$19)*(G8740/100)*(E8740/1000)),IF(C8740="Ready to Drink",SUM(LOOKUP(2,1/(SRP!$B$10:$B$14&lt;=E8740)/(SRP!$C$10:$C$14&gt;=E8740),SRP!$D$10:$D$14)*(G8740/100)*(E8740/1000)),0))))),2)</f>
        <v>2.4500000000000002</v>
      </c>
    </row>
    <row r="8741" spans="1:11" x14ac:dyDescent="0.35">
      <c r="A8741" s="2">
        <v>63161</v>
      </c>
      <c r="B8741" s="76" t="s">
        <v>7308</v>
      </c>
      <c r="C8741" s="76" t="s">
        <v>286</v>
      </c>
      <c r="D8741" s="76" t="s">
        <v>5244</v>
      </c>
      <c r="E8741" s="76">
        <v>750</v>
      </c>
      <c r="F8741" s="76">
        <v>12</v>
      </c>
      <c r="G8741" s="77">
        <v>13.5</v>
      </c>
      <c r="H8741" s="76" t="s">
        <v>3294</v>
      </c>
      <c r="I8741" s="77">
        <v>19.989999999999998</v>
      </c>
      <c r="J8741" s="2">
        <v>1</v>
      </c>
      <c r="K8741" s="119" cm="1">
        <f t="array" ref="K8741">ROUND(IF(C8741="Beer",SUM(LOOKUP(2,1/(SRP!$B$7:$B$9&lt;=E8741)/(SRP!$C$7:$C$9&gt;=E8741),SRP!$D$7:$D$9)*(G8741/100)*(E8741/1000)),IF(C8741="Spirits",SUM(LOOKUP(2,1/(SRP!$B$2:$B$6&lt;=E8741)/(SRP!$C$2:$C$6&gt;=E8741),SRP!$D$2:$D$6)*(G8741/100)*(E8741/1000)),IF(AND(C8741="Wine",D8741="Fortified Wines"),SUM(LOOKUP(2,1/(SRP!$B$20:$B$23&lt;=E8741)/(SRP!$C$20:$C$23&gt;=E8741),SRP!$D$20:$D$23)*(G8741/100)*(E8741/1000)),IF(C8741="Wine",SUM(LOOKUP(2,1/(SRP!$B$15:$B$19&lt;=E8741)/(SRP!$C$15:$C$19&gt;=E8741),SRP!$D$15:$D$19)*(G8741/100)*(E8741/1000)),IF(C8741="Ready to Drink",SUM(LOOKUP(2,1/(SRP!$B$10:$B$14&lt;=E8741)/(SRP!$C$10:$C$14&gt;=E8741),SRP!$D$10:$D$14)*(G8741/100)*(E8741/1000)),0))))),2)</f>
        <v>7.07</v>
      </c>
    </row>
    <row r="8742" spans="1:11" x14ac:dyDescent="0.35">
      <c r="A8742" s="2">
        <v>63162</v>
      </c>
      <c r="B8742" s="76" t="s">
        <v>2519</v>
      </c>
      <c r="C8742" s="76" t="s">
        <v>5938</v>
      </c>
      <c r="D8742" s="76" t="s">
        <v>5748</v>
      </c>
      <c r="E8742" s="76">
        <v>2130</v>
      </c>
      <c r="F8742" s="76">
        <v>4</v>
      </c>
      <c r="G8742" s="77">
        <v>7</v>
      </c>
      <c r="H8742" s="76" t="s">
        <v>3321</v>
      </c>
      <c r="I8742" s="77">
        <v>19.190000000000001</v>
      </c>
      <c r="J8742" s="2">
        <v>6</v>
      </c>
      <c r="K8742" s="119" cm="1">
        <f t="array" ref="K8742">ROUND(IF(C8742="Beer",SUM(LOOKUP(2,1/(SRP!$B$7:$B$9&lt;=E8742)/(SRP!$C$7:$C$9&gt;=E8742),SRP!$D$7:$D$9)*(G8742/100)*(E8742/1000)),IF(C8742="Spirits",SUM(LOOKUP(2,1/(SRP!$B$2:$B$6&lt;=E8742)/(SRP!$C$2:$C$6&gt;=E8742),SRP!$D$2:$D$6)*(G8742/100)*(E8742/1000)),IF(AND(C8742="Wine",D8742="Fortified Wines"),SUM(LOOKUP(2,1/(SRP!$B$20:$B$23&lt;=E8742)/(SRP!$C$20:$C$23&gt;=E8742),SRP!$D$20:$D$23)*(G8742/100)*(E8742/1000)),IF(C8742="Wine",SUM(LOOKUP(2,1/(SRP!$B$15:$B$19&lt;=E8742)/(SRP!$C$15:$C$19&gt;=E8742),SRP!$D$15:$D$19)*(G8742/100)*(E8742/1000)),IF(C8742="Ready to Drink",SUM(LOOKUP(2,1/(SRP!$B$10:$B$14&lt;=E8742)/(SRP!$C$10:$C$14&gt;=E8742),SRP!$D$10:$D$14)*(G8742/100)*(E8742/1000)),0))))),2)</f>
        <v>10.41</v>
      </c>
    </row>
    <row r="8743" spans="1:11" x14ac:dyDescent="0.35">
      <c r="A8743" s="2">
        <v>63162</v>
      </c>
      <c r="B8743" s="76" t="s">
        <v>2519</v>
      </c>
      <c r="C8743" s="76" t="s">
        <v>5938</v>
      </c>
      <c r="D8743" s="76" t="s">
        <v>5748</v>
      </c>
      <c r="E8743" s="76">
        <v>2130</v>
      </c>
      <c r="F8743" s="76">
        <v>4</v>
      </c>
      <c r="G8743" s="77">
        <v>7</v>
      </c>
      <c r="H8743" s="76" t="s">
        <v>3321</v>
      </c>
      <c r="I8743" s="77">
        <v>19.190000000000001</v>
      </c>
      <c r="J8743" s="2">
        <v>6</v>
      </c>
      <c r="K8743" s="119" cm="1">
        <f t="array" ref="K8743">ROUND(IF(C8743="Beer",SUM(LOOKUP(2,1/(SRP!$B$7:$B$9&lt;=E8743)/(SRP!$C$7:$C$9&gt;=E8743),SRP!$D$7:$D$9)*(G8743/100)*(E8743/1000)),IF(C8743="Spirits",SUM(LOOKUP(2,1/(SRP!$B$2:$B$6&lt;=E8743)/(SRP!$C$2:$C$6&gt;=E8743),SRP!$D$2:$D$6)*(G8743/100)*(E8743/1000)),IF(AND(C8743="Wine",D8743="Fortified Wines"),SUM(LOOKUP(2,1/(SRP!$B$20:$B$23&lt;=E8743)/(SRP!$C$20:$C$23&gt;=E8743),SRP!$D$20:$D$23)*(G8743/100)*(E8743/1000)),IF(C8743="Wine",SUM(LOOKUP(2,1/(SRP!$B$15:$B$19&lt;=E8743)/(SRP!$C$15:$C$19&gt;=E8743),SRP!$D$15:$D$19)*(G8743/100)*(E8743/1000)),IF(C8743="Ready to Drink",SUM(LOOKUP(2,1/(SRP!$B$10:$B$14&lt;=E8743)/(SRP!$C$10:$C$14&gt;=E8743),SRP!$D$10:$D$14)*(G8743/100)*(E8743/1000)),0))))),2)</f>
        <v>10.41</v>
      </c>
    </row>
    <row r="8744" spans="1:11" x14ac:dyDescent="0.35">
      <c r="A8744" s="2">
        <v>63163</v>
      </c>
      <c r="B8744" s="76" t="s">
        <v>3683</v>
      </c>
      <c r="C8744" s="76" t="s">
        <v>5938</v>
      </c>
      <c r="D8744" s="76" t="s">
        <v>5748</v>
      </c>
      <c r="E8744" s="76">
        <v>2130</v>
      </c>
      <c r="F8744" s="76">
        <v>4</v>
      </c>
      <c r="G8744" s="77">
        <v>5</v>
      </c>
      <c r="H8744" s="76" t="s">
        <v>3321</v>
      </c>
      <c r="I8744" s="77">
        <v>19.190000000000001</v>
      </c>
      <c r="J8744" s="2">
        <v>6</v>
      </c>
      <c r="K8744" s="119" cm="1">
        <f t="array" ref="K8744">ROUND(IF(C8744="Beer",SUM(LOOKUP(2,1/(SRP!$B$7:$B$9&lt;=E8744)/(SRP!$C$7:$C$9&gt;=E8744),SRP!$D$7:$D$9)*(G8744/100)*(E8744/1000)),IF(C8744="Spirits",SUM(LOOKUP(2,1/(SRP!$B$2:$B$6&lt;=E8744)/(SRP!$C$2:$C$6&gt;=E8744),SRP!$D$2:$D$6)*(G8744/100)*(E8744/1000)),IF(AND(C8744="Wine",D8744="Fortified Wines"),SUM(LOOKUP(2,1/(SRP!$B$20:$B$23&lt;=E8744)/(SRP!$C$20:$C$23&gt;=E8744),SRP!$D$20:$D$23)*(G8744/100)*(E8744/1000)),IF(C8744="Wine",SUM(LOOKUP(2,1/(SRP!$B$15:$B$19&lt;=E8744)/(SRP!$C$15:$C$19&gt;=E8744),SRP!$D$15:$D$19)*(G8744/100)*(E8744/1000)),IF(C8744="Ready to Drink",SUM(LOOKUP(2,1/(SRP!$B$10:$B$14&lt;=E8744)/(SRP!$C$10:$C$14&gt;=E8744),SRP!$D$10:$D$14)*(G8744/100)*(E8744/1000)),0))))),2)</f>
        <v>7.43</v>
      </c>
    </row>
    <row r="8745" spans="1:11" x14ac:dyDescent="0.35">
      <c r="A8745" s="2">
        <v>63163</v>
      </c>
      <c r="B8745" s="76" t="s">
        <v>3683</v>
      </c>
      <c r="C8745" s="76" t="s">
        <v>5938</v>
      </c>
      <c r="D8745" s="76" t="s">
        <v>5748</v>
      </c>
      <c r="E8745" s="76">
        <v>2130</v>
      </c>
      <c r="F8745" s="76">
        <v>4</v>
      </c>
      <c r="G8745" s="77">
        <v>5</v>
      </c>
      <c r="H8745" s="76" t="s">
        <v>3321</v>
      </c>
      <c r="I8745" s="77">
        <v>19.190000000000001</v>
      </c>
      <c r="J8745" s="2">
        <v>6</v>
      </c>
      <c r="K8745" s="119" cm="1">
        <f t="array" ref="K8745">ROUND(IF(C8745="Beer",SUM(LOOKUP(2,1/(SRP!$B$7:$B$9&lt;=E8745)/(SRP!$C$7:$C$9&gt;=E8745),SRP!$D$7:$D$9)*(G8745/100)*(E8745/1000)),IF(C8745="Spirits",SUM(LOOKUP(2,1/(SRP!$B$2:$B$6&lt;=E8745)/(SRP!$C$2:$C$6&gt;=E8745),SRP!$D$2:$D$6)*(G8745/100)*(E8745/1000)),IF(AND(C8745="Wine",D8745="Fortified Wines"),SUM(LOOKUP(2,1/(SRP!$B$20:$B$23&lt;=E8745)/(SRP!$C$20:$C$23&gt;=E8745),SRP!$D$20:$D$23)*(G8745/100)*(E8745/1000)),IF(C8745="Wine",SUM(LOOKUP(2,1/(SRP!$B$15:$B$19&lt;=E8745)/(SRP!$C$15:$C$19&gt;=E8745),SRP!$D$15:$D$19)*(G8745/100)*(E8745/1000)),IF(C8745="Ready to Drink",SUM(LOOKUP(2,1/(SRP!$B$10:$B$14&lt;=E8745)/(SRP!$C$10:$C$14&gt;=E8745),SRP!$D$10:$D$14)*(G8745/100)*(E8745/1000)),0))))),2)</f>
        <v>7.43</v>
      </c>
    </row>
    <row r="8746" spans="1:11" x14ac:dyDescent="0.35">
      <c r="A8746" s="2">
        <v>63164</v>
      </c>
      <c r="B8746" s="76" t="s">
        <v>3852</v>
      </c>
      <c r="C8746" s="76" t="s">
        <v>5938</v>
      </c>
      <c r="D8746" s="76" t="s">
        <v>5748</v>
      </c>
      <c r="E8746" s="76">
        <v>4260</v>
      </c>
      <c r="F8746" s="76">
        <v>2</v>
      </c>
      <c r="G8746" s="77">
        <v>5</v>
      </c>
      <c r="H8746" s="76" t="s">
        <v>3321</v>
      </c>
      <c r="I8746" s="77">
        <v>32.979999999999997</v>
      </c>
      <c r="J8746" s="2">
        <v>12</v>
      </c>
      <c r="K8746" s="119" cm="1">
        <f t="array" ref="K8746">ROUND(IF(C8746="Beer",SUM(LOOKUP(2,1/(SRP!$B$7:$B$9&lt;=E8746)/(SRP!$C$7:$C$9&gt;=E8746),SRP!$D$7:$D$9)*(G8746/100)*(E8746/1000)),IF(C8746="Spirits",SUM(LOOKUP(2,1/(SRP!$B$2:$B$6&lt;=E8746)/(SRP!$C$2:$C$6&gt;=E8746),SRP!$D$2:$D$6)*(G8746/100)*(E8746/1000)),IF(AND(C8746="Wine",D8746="Fortified Wines"),SUM(LOOKUP(2,1/(SRP!$B$20:$B$23&lt;=E8746)/(SRP!$C$20:$C$23&gt;=E8746),SRP!$D$20:$D$23)*(G8746/100)*(E8746/1000)),IF(C8746="Wine",SUM(LOOKUP(2,1/(SRP!$B$15:$B$19&lt;=E8746)/(SRP!$C$15:$C$19&gt;=E8746),SRP!$D$15:$D$19)*(G8746/100)*(E8746/1000)),IF(C8746="Ready to Drink",SUM(LOOKUP(2,1/(SRP!$B$10:$B$14&lt;=E8746)/(SRP!$C$10:$C$14&gt;=E8746),SRP!$D$10:$D$14)*(G8746/100)*(E8746/1000)),0))))),2)</f>
        <v>14.87</v>
      </c>
    </row>
    <row r="8747" spans="1:11" x14ac:dyDescent="0.35">
      <c r="A8747" s="2">
        <v>63164</v>
      </c>
      <c r="B8747" s="76" t="s">
        <v>3852</v>
      </c>
      <c r="C8747" s="76" t="s">
        <v>5938</v>
      </c>
      <c r="D8747" s="76" t="s">
        <v>5748</v>
      </c>
      <c r="E8747" s="76">
        <v>4260</v>
      </c>
      <c r="F8747" s="76">
        <v>2</v>
      </c>
      <c r="G8747" s="77">
        <v>5</v>
      </c>
      <c r="H8747" s="76" t="s">
        <v>3321</v>
      </c>
      <c r="I8747" s="77">
        <v>32.979999999999997</v>
      </c>
      <c r="J8747" s="2">
        <v>12</v>
      </c>
      <c r="K8747" s="119" cm="1">
        <f t="array" ref="K8747">ROUND(IF(C8747="Beer",SUM(LOOKUP(2,1/(SRP!$B$7:$B$9&lt;=E8747)/(SRP!$C$7:$C$9&gt;=E8747),SRP!$D$7:$D$9)*(G8747/100)*(E8747/1000)),IF(C8747="Spirits",SUM(LOOKUP(2,1/(SRP!$B$2:$B$6&lt;=E8747)/(SRP!$C$2:$C$6&gt;=E8747),SRP!$D$2:$D$6)*(G8747/100)*(E8747/1000)),IF(AND(C8747="Wine",D8747="Fortified Wines"),SUM(LOOKUP(2,1/(SRP!$B$20:$B$23&lt;=E8747)/(SRP!$C$20:$C$23&gt;=E8747),SRP!$D$20:$D$23)*(G8747/100)*(E8747/1000)),IF(C8747="Wine",SUM(LOOKUP(2,1/(SRP!$B$15:$B$19&lt;=E8747)/(SRP!$C$15:$C$19&gt;=E8747),SRP!$D$15:$D$19)*(G8747/100)*(E8747/1000)),IF(C8747="Ready to Drink",SUM(LOOKUP(2,1/(SRP!$B$10:$B$14&lt;=E8747)/(SRP!$C$10:$C$14&gt;=E8747),SRP!$D$10:$D$14)*(G8747/100)*(E8747/1000)),0))))),2)</f>
        <v>14.87</v>
      </c>
    </row>
    <row r="8748" spans="1:11" x14ac:dyDescent="0.35">
      <c r="A8748" s="2">
        <v>63165</v>
      </c>
      <c r="B8748" s="76" t="s">
        <v>1548</v>
      </c>
      <c r="C8748" s="76" t="s">
        <v>5938</v>
      </c>
      <c r="D8748" s="76" t="s">
        <v>5748</v>
      </c>
      <c r="E8748" s="76">
        <v>2130</v>
      </c>
      <c r="F8748" s="76">
        <v>4</v>
      </c>
      <c r="G8748" s="77">
        <v>5</v>
      </c>
      <c r="H8748" s="76" t="s">
        <v>3321</v>
      </c>
      <c r="I8748" s="77">
        <v>17.98</v>
      </c>
      <c r="J8748" s="2">
        <v>6</v>
      </c>
      <c r="K8748" s="119" cm="1">
        <f t="array" ref="K8748">ROUND(IF(C8748="Beer",SUM(LOOKUP(2,1/(SRP!$B$7:$B$9&lt;=E8748)/(SRP!$C$7:$C$9&gt;=E8748),SRP!$D$7:$D$9)*(G8748/100)*(E8748/1000)),IF(C8748="Spirits",SUM(LOOKUP(2,1/(SRP!$B$2:$B$6&lt;=E8748)/(SRP!$C$2:$C$6&gt;=E8748),SRP!$D$2:$D$6)*(G8748/100)*(E8748/1000)),IF(AND(C8748="Wine",D8748="Fortified Wines"),SUM(LOOKUP(2,1/(SRP!$B$20:$B$23&lt;=E8748)/(SRP!$C$20:$C$23&gt;=E8748),SRP!$D$20:$D$23)*(G8748/100)*(E8748/1000)),IF(C8748="Wine",SUM(LOOKUP(2,1/(SRP!$B$15:$B$19&lt;=E8748)/(SRP!$C$15:$C$19&gt;=E8748),SRP!$D$15:$D$19)*(G8748/100)*(E8748/1000)),IF(C8748="Ready to Drink",SUM(LOOKUP(2,1/(SRP!$B$10:$B$14&lt;=E8748)/(SRP!$C$10:$C$14&gt;=E8748),SRP!$D$10:$D$14)*(G8748/100)*(E8748/1000)),0))))),2)</f>
        <v>7.43</v>
      </c>
    </row>
    <row r="8749" spans="1:11" x14ac:dyDescent="0.35">
      <c r="A8749" s="2">
        <v>63165</v>
      </c>
      <c r="B8749" s="76" t="s">
        <v>1548</v>
      </c>
      <c r="C8749" s="76" t="s">
        <v>5938</v>
      </c>
      <c r="D8749" s="76" t="s">
        <v>5748</v>
      </c>
      <c r="E8749" s="76">
        <v>2130</v>
      </c>
      <c r="F8749" s="76">
        <v>4</v>
      </c>
      <c r="G8749" s="77">
        <v>5</v>
      </c>
      <c r="H8749" s="76" t="s">
        <v>3321</v>
      </c>
      <c r="I8749" s="77">
        <v>17.98</v>
      </c>
      <c r="J8749" s="2">
        <v>6</v>
      </c>
      <c r="K8749" s="119" cm="1">
        <f t="array" ref="K8749">ROUND(IF(C8749="Beer",SUM(LOOKUP(2,1/(SRP!$B$7:$B$9&lt;=E8749)/(SRP!$C$7:$C$9&gt;=E8749),SRP!$D$7:$D$9)*(G8749/100)*(E8749/1000)),IF(C8749="Spirits",SUM(LOOKUP(2,1/(SRP!$B$2:$B$6&lt;=E8749)/(SRP!$C$2:$C$6&gt;=E8749),SRP!$D$2:$D$6)*(G8749/100)*(E8749/1000)),IF(AND(C8749="Wine",D8749="Fortified Wines"),SUM(LOOKUP(2,1/(SRP!$B$20:$B$23&lt;=E8749)/(SRP!$C$20:$C$23&gt;=E8749),SRP!$D$20:$D$23)*(G8749/100)*(E8749/1000)),IF(C8749="Wine",SUM(LOOKUP(2,1/(SRP!$B$15:$B$19&lt;=E8749)/(SRP!$C$15:$C$19&gt;=E8749),SRP!$D$15:$D$19)*(G8749/100)*(E8749/1000)),IF(C8749="Ready to Drink",SUM(LOOKUP(2,1/(SRP!$B$10:$B$14&lt;=E8749)/(SRP!$C$10:$C$14&gt;=E8749),SRP!$D$10:$D$14)*(G8749/100)*(E8749/1000)),0))))),2)</f>
        <v>7.43</v>
      </c>
    </row>
    <row r="8750" spans="1:11" x14ac:dyDescent="0.35">
      <c r="A8750" s="2">
        <v>63166</v>
      </c>
      <c r="B8750" s="76" t="s">
        <v>5836</v>
      </c>
      <c r="C8750" s="76" t="s">
        <v>5938</v>
      </c>
      <c r="D8750" s="76" t="s">
        <v>5279</v>
      </c>
      <c r="E8750" s="76">
        <v>1420</v>
      </c>
      <c r="F8750" s="76">
        <v>6</v>
      </c>
      <c r="G8750" s="77">
        <v>5</v>
      </c>
      <c r="H8750" s="76" t="s">
        <v>3321</v>
      </c>
      <c r="I8750" s="77">
        <v>13.99</v>
      </c>
      <c r="J8750" s="2">
        <v>4</v>
      </c>
      <c r="K8750" s="119" cm="1">
        <f t="array" ref="K8750">ROUND(IF(C8750="Beer",SUM(LOOKUP(2,1/(SRP!$B$7:$B$9&lt;=E8750)/(SRP!$C$7:$C$9&gt;=E8750),SRP!$D$7:$D$9)*(G8750/100)*(E8750/1000)),IF(C8750="Spirits",SUM(LOOKUP(2,1/(SRP!$B$2:$B$6&lt;=E8750)/(SRP!$C$2:$C$6&gt;=E8750),SRP!$D$2:$D$6)*(G8750/100)*(E8750/1000)),IF(AND(C8750="Wine",D8750="Fortified Wines"),SUM(LOOKUP(2,1/(SRP!$B$20:$B$23&lt;=E8750)/(SRP!$C$20:$C$23&gt;=E8750),SRP!$D$20:$D$23)*(G8750/100)*(E8750/1000)),IF(C8750="Wine",SUM(LOOKUP(2,1/(SRP!$B$15:$B$19&lt;=E8750)/(SRP!$C$15:$C$19&gt;=E8750),SRP!$D$15:$D$19)*(G8750/100)*(E8750/1000)),IF(C8750="Ready to Drink",SUM(LOOKUP(2,1/(SRP!$B$10:$B$14&lt;=E8750)/(SRP!$C$10:$C$14&gt;=E8750),SRP!$D$10:$D$14)*(G8750/100)*(E8750/1000)),0))))),2)</f>
        <v>4.96</v>
      </c>
    </row>
    <row r="8751" spans="1:11" x14ac:dyDescent="0.35">
      <c r="A8751" s="2">
        <v>63166</v>
      </c>
      <c r="B8751" s="76" t="s">
        <v>5836</v>
      </c>
      <c r="C8751" s="76" t="s">
        <v>5938</v>
      </c>
      <c r="D8751" s="76" t="s">
        <v>5279</v>
      </c>
      <c r="E8751" s="76">
        <v>1420</v>
      </c>
      <c r="F8751" s="76">
        <v>6</v>
      </c>
      <c r="G8751" s="77">
        <v>5</v>
      </c>
      <c r="H8751" s="76" t="s">
        <v>3321</v>
      </c>
      <c r="I8751" s="77">
        <v>13.99</v>
      </c>
      <c r="J8751" s="2">
        <v>4</v>
      </c>
      <c r="K8751" s="119" cm="1">
        <f t="array" ref="K8751">ROUND(IF(C8751="Beer",SUM(LOOKUP(2,1/(SRP!$B$7:$B$9&lt;=E8751)/(SRP!$C$7:$C$9&gt;=E8751),SRP!$D$7:$D$9)*(G8751/100)*(E8751/1000)),IF(C8751="Spirits",SUM(LOOKUP(2,1/(SRP!$B$2:$B$6&lt;=E8751)/(SRP!$C$2:$C$6&gt;=E8751),SRP!$D$2:$D$6)*(G8751/100)*(E8751/1000)),IF(AND(C8751="Wine",D8751="Fortified Wines"),SUM(LOOKUP(2,1/(SRP!$B$20:$B$23&lt;=E8751)/(SRP!$C$20:$C$23&gt;=E8751),SRP!$D$20:$D$23)*(G8751/100)*(E8751/1000)),IF(C8751="Wine",SUM(LOOKUP(2,1/(SRP!$B$15:$B$19&lt;=E8751)/(SRP!$C$15:$C$19&gt;=E8751),SRP!$D$15:$D$19)*(G8751/100)*(E8751/1000)),IF(C8751="Ready to Drink",SUM(LOOKUP(2,1/(SRP!$B$10:$B$14&lt;=E8751)/(SRP!$C$10:$C$14&gt;=E8751),SRP!$D$10:$D$14)*(G8751/100)*(E8751/1000)),0))))),2)</f>
        <v>4.96</v>
      </c>
    </row>
    <row r="8752" spans="1:11" x14ac:dyDescent="0.35">
      <c r="A8752" s="2">
        <v>63168</v>
      </c>
      <c r="B8752" s="76" t="s">
        <v>7309</v>
      </c>
      <c r="C8752" s="76" t="s">
        <v>286</v>
      </c>
      <c r="D8752" s="76" t="s">
        <v>5236</v>
      </c>
      <c r="E8752" s="76">
        <v>750</v>
      </c>
      <c r="F8752" s="76">
        <v>6</v>
      </c>
      <c r="G8752" s="77">
        <v>15</v>
      </c>
      <c r="H8752" s="76" t="s">
        <v>3306</v>
      </c>
      <c r="I8752" s="77">
        <v>26.99</v>
      </c>
      <c r="J8752" s="2">
        <v>1</v>
      </c>
      <c r="K8752" s="119" cm="1">
        <f t="array" ref="K8752">ROUND(IF(C8752="Beer",SUM(LOOKUP(2,1/(SRP!$B$7:$B$9&lt;=E8752)/(SRP!$C$7:$C$9&gt;=E8752),SRP!$D$7:$D$9)*(G8752/100)*(E8752/1000)),IF(C8752="Spirits",SUM(LOOKUP(2,1/(SRP!$B$2:$B$6&lt;=E8752)/(SRP!$C$2:$C$6&gt;=E8752),SRP!$D$2:$D$6)*(G8752/100)*(E8752/1000)),IF(AND(C8752="Wine",D8752="Fortified Wines"),SUM(LOOKUP(2,1/(SRP!$B$20:$B$23&lt;=E8752)/(SRP!$C$20:$C$23&gt;=E8752),SRP!$D$20:$D$23)*(G8752/100)*(E8752/1000)),IF(C8752="Wine",SUM(LOOKUP(2,1/(SRP!$B$15:$B$19&lt;=E8752)/(SRP!$C$15:$C$19&gt;=E8752),SRP!$D$15:$D$19)*(G8752/100)*(E8752/1000)),IF(C8752="Ready to Drink",SUM(LOOKUP(2,1/(SRP!$B$10:$B$14&lt;=E8752)/(SRP!$C$10:$C$14&gt;=E8752),SRP!$D$10:$D$14)*(G8752/100)*(E8752/1000)),0))))),2)</f>
        <v>7.85</v>
      </c>
    </row>
    <row r="8753" spans="1:11" x14ac:dyDescent="0.35">
      <c r="A8753" s="2">
        <v>63176</v>
      </c>
      <c r="B8753" s="76" t="s">
        <v>7310</v>
      </c>
      <c r="C8753" s="76" t="s">
        <v>5938</v>
      </c>
      <c r="D8753" s="76" t="s">
        <v>5279</v>
      </c>
      <c r="E8753" s="76">
        <v>4260</v>
      </c>
      <c r="F8753" s="76">
        <v>2</v>
      </c>
      <c r="G8753" s="77">
        <v>5</v>
      </c>
      <c r="H8753" s="76" t="s">
        <v>3321</v>
      </c>
      <c r="I8753" s="77">
        <v>31.49</v>
      </c>
      <c r="J8753" s="2">
        <v>12</v>
      </c>
      <c r="K8753" s="119" cm="1">
        <f t="array" ref="K8753">ROUND(IF(C8753="Beer",SUM(LOOKUP(2,1/(SRP!$B$7:$B$9&lt;=E8753)/(SRP!$C$7:$C$9&gt;=E8753),SRP!$D$7:$D$9)*(G8753/100)*(E8753/1000)),IF(C8753="Spirits",SUM(LOOKUP(2,1/(SRP!$B$2:$B$6&lt;=E8753)/(SRP!$C$2:$C$6&gt;=E8753),SRP!$D$2:$D$6)*(G8753/100)*(E8753/1000)),IF(AND(C8753="Wine",D8753="Fortified Wines"),SUM(LOOKUP(2,1/(SRP!$B$20:$B$23&lt;=E8753)/(SRP!$C$20:$C$23&gt;=E8753),SRP!$D$20:$D$23)*(G8753/100)*(E8753/1000)),IF(C8753="Wine",SUM(LOOKUP(2,1/(SRP!$B$15:$B$19&lt;=E8753)/(SRP!$C$15:$C$19&gt;=E8753),SRP!$D$15:$D$19)*(G8753/100)*(E8753/1000)),IF(C8753="Ready to Drink",SUM(LOOKUP(2,1/(SRP!$B$10:$B$14&lt;=E8753)/(SRP!$C$10:$C$14&gt;=E8753),SRP!$D$10:$D$14)*(G8753/100)*(E8753/1000)),0))))),2)</f>
        <v>14.87</v>
      </c>
    </row>
    <row r="8754" spans="1:11" x14ac:dyDescent="0.35">
      <c r="A8754" s="2">
        <v>63176</v>
      </c>
      <c r="B8754" s="76" t="s">
        <v>7310</v>
      </c>
      <c r="C8754" s="76" t="s">
        <v>5938</v>
      </c>
      <c r="D8754" s="76" t="s">
        <v>5279</v>
      </c>
      <c r="E8754" s="76">
        <v>4260</v>
      </c>
      <c r="F8754" s="76">
        <v>2</v>
      </c>
      <c r="G8754" s="77">
        <v>5</v>
      </c>
      <c r="H8754" s="76" t="s">
        <v>3321</v>
      </c>
      <c r="I8754" s="77">
        <v>31.49</v>
      </c>
      <c r="J8754" s="2">
        <v>12</v>
      </c>
      <c r="K8754" s="119" cm="1">
        <f t="array" ref="K8754">ROUND(IF(C8754="Beer",SUM(LOOKUP(2,1/(SRP!$B$7:$B$9&lt;=E8754)/(SRP!$C$7:$C$9&gt;=E8754),SRP!$D$7:$D$9)*(G8754/100)*(E8754/1000)),IF(C8754="Spirits",SUM(LOOKUP(2,1/(SRP!$B$2:$B$6&lt;=E8754)/(SRP!$C$2:$C$6&gt;=E8754),SRP!$D$2:$D$6)*(G8754/100)*(E8754/1000)),IF(AND(C8754="Wine",D8754="Fortified Wines"),SUM(LOOKUP(2,1/(SRP!$B$20:$B$23&lt;=E8754)/(SRP!$C$20:$C$23&gt;=E8754),SRP!$D$20:$D$23)*(G8754/100)*(E8754/1000)),IF(C8754="Wine",SUM(LOOKUP(2,1/(SRP!$B$15:$B$19&lt;=E8754)/(SRP!$C$15:$C$19&gt;=E8754),SRP!$D$15:$D$19)*(G8754/100)*(E8754/1000)),IF(C8754="Ready to Drink",SUM(LOOKUP(2,1/(SRP!$B$10:$B$14&lt;=E8754)/(SRP!$C$10:$C$14&gt;=E8754),SRP!$D$10:$D$14)*(G8754/100)*(E8754/1000)),0))))),2)</f>
        <v>14.87</v>
      </c>
    </row>
    <row r="8755" spans="1:11" x14ac:dyDescent="0.35">
      <c r="A8755" s="2">
        <v>63180</v>
      </c>
      <c r="B8755" s="76" t="s">
        <v>5409</v>
      </c>
      <c r="C8755" s="76" t="s">
        <v>286</v>
      </c>
      <c r="D8755" s="76" t="s">
        <v>5251</v>
      </c>
      <c r="E8755" s="76">
        <v>750</v>
      </c>
      <c r="F8755" s="76">
        <v>12</v>
      </c>
      <c r="G8755" s="77">
        <v>20</v>
      </c>
      <c r="H8755" s="76" t="s">
        <v>3288</v>
      </c>
      <c r="I8755" s="77">
        <v>27.29</v>
      </c>
      <c r="J8755" s="2">
        <v>1</v>
      </c>
      <c r="K8755" s="119" cm="1">
        <f t="array" ref="K8755">ROUND(IF(C8755="Beer",SUM(LOOKUP(2,1/(SRP!$B$7:$B$9&lt;=E8755)/(SRP!$C$7:$C$9&gt;=E8755),SRP!$D$7:$D$9)*(G8755/100)*(E8755/1000)),IF(C8755="Spirits",SUM(LOOKUP(2,1/(SRP!$B$2:$B$6&lt;=E8755)/(SRP!$C$2:$C$6&gt;=E8755),SRP!$D$2:$D$6)*(G8755/100)*(E8755/1000)),IF(AND(C8755="Wine",D8755="Fortified Wines"),SUM(LOOKUP(2,1/(SRP!$B$20:$B$23&lt;=E8755)/(SRP!$C$20:$C$23&gt;=E8755),SRP!$D$20:$D$23)*(G8755/100)*(E8755/1000)),IF(C8755="Wine",SUM(LOOKUP(2,1/(SRP!$B$15:$B$19&lt;=E8755)/(SRP!$C$15:$C$19&gt;=E8755),SRP!$D$15:$D$19)*(G8755/100)*(E8755/1000)),IF(C8755="Ready to Drink",SUM(LOOKUP(2,1/(SRP!$B$10:$B$14&lt;=E8755)/(SRP!$C$10:$C$14&gt;=E8755),SRP!$D$10:$D$14)*(G8755/100)*(E8755/1000)),0))))),2)</f>
        <v>10.47</v>
      </c>
    </row>
    <row r="8756" spans="1:11" x14ac:dyDescent="0.35">
      <c r="A8756" s="2">
        <v>63184</v>
      </c>
      <c r="B8756" s="76" t="s">
        <v>6106</v>
      </c>
      <c r="C8756" s="76" t="s">
        <v>5938</v>
      </c>
      <c r="D8756" s="76" t="s">
        <v>5279</v>
      </c>
      <c r="E8756" s="76">
        <v>1420</v>
      </c>
      <c r="F8756" s="76">
        <v>6</v>
      </c>
      <c r="G8756" s="77">
        <v>7</v>
      </c>
      <c r="H8756" s="76" t="s">
        <v>3321</v>
      </c>
      <c r="I8756" s="77">
        <v>13.99</v>
      </c>
      <c r="J8756" s="2">
        <v>4</v>
      </c>
      <c r="K8756" s="119" cm="1">
        <f t="array" ref="K8756">ROUND(IF(C8756="Beer",SUM(LOOKUP(2,1/(SRP!$B$7:$B$9&lt;=E8756)/(SRP!$C$7:$C$9&gt;=E8756),SRP!$D$7:$D$9)*(G8756/100)*(E8756/1000)),IF(C8756="Spirits",SUM(LOOKUP(2,1/(SRP!$B$2:$B$6&lt;=E8756)/(SRP!$C$2:$C$6&gt;=E8756),SRP!$D$2:$D$6)*(G8756/100)*(E8756/1000)),IF(AND(C8756="Wine",D8756="Fortified Wines"),SUM(LOOKUP(2,1/(SRP!$B$20:$B$23&lt;=E8756)/(SRP!$C$20:$C$23&gt;=E8756),SRP!$D$20:$D$23)*(G8756/100)*(E8756/1000)),IF(C8756="Wine",SUM(LOOKUP(2,1/(SRP!$B$15:$B$19&lt;=E8756)/(SRP!$C$15:$C$19&gt;=E8756),SRP!$D$15:$D$19)*(G8756/100)*(E8756/1000)),IF(C8756="Ready to Drink",SUM(LOOKUP(2,1/(SRP!$B$10:$B$14&lt;=E8756)/(SRP!$C$10:$C$14&gt;=E8756),SRP!$D$10:$D$14)*(G8756/100)*(E8756/1000)),0))))),2)</f>
        <v>6.94</v>
      </c>
    </row>
    <row r="8757" spans="1:11" x14ac:dyDescent="0.35">
      <c r="A8757" s="2">
        <v>63184</v>
      </c>
      <c r="B8757" s="76" t="s">
        <v>6106</v>
      </c>
      <c r="C8757" s="76" t="s">
        <v>5938</v>
      </c>
      <c r="D8757" s="76" t="s">
        <v>5279</v>
      </c>
      <c r="E8757" s="76">
        <v>1420</v>
      </c>
      <c r="F8757" s="76">
        <v>6</v>
      </c>
      <c r="G8757" s="77">
        <v>7</v>
      </c>
      <c r="H8757" s="76" t="s">
        <v>3321</v>
      </c>
      <c r="I8757" s="77">
        <v>13.99</v>
      </c>
      <c r="J8757" s="2">
        <v>4</v>
      </c>
      <c r="K8757" s="119" cm="1">
        <f t="array" ref="K8757">ROUND(IF(C8757="Beer",SUM(LOOKUP(2,1/(SRP!$B$7:$B$9&lt;=E8757)/(SRP!$C$7:$C$9&gt;=E8757),SRP!$D$7:$D$9)*(G8757/100)*(E8757/1000)),IF(C8757="Spirits",SUM(LOOKUP(2,1/(SRP!$B$2:$B$6&lt;=E8757)/(SRP!$C$2:$C$6&gt;=E8757),SRP!$D$2:$D$6)*(G8757/100)*(E8757/1000)),IF(AND(C8757="Wine",D8757="Fortified Wines"),SUM(LOOKUP(2,1/(SRP!$B$20:$B$23&lt;=E8757)/(SRP!$C$20:$C$23&gt;=E8757),SRP!$D$20:$D$23)*(G8757/100)*(E8757/1000)),IF(C8757="Wine",SUM(LOOKUP(2,1/(SRP!$B$15:$B$19&lt;=E8757)/(SRP!$C$15:$C$19&gt;=E8757),SRP!$D$15:$D$19)*(G8757/100)*(E8757/1000)),IF(C8757="Ready to Drink",SUM(LOOKUP(2,1/(SRP!$B$10:$B$14&lt;=E8757)/(SRP!$C$10:$C$14&gt;=E8757),SRP!$D$10:$D$14)*(G8757/100)*(E8757/1000)),0))))),2)</f>
        <v>6.94</v>
      </c>
    </row>
    <row r="8758" spans="1:11" x14ac:dyDescent="0.35">
      <c r="A8758" s="2">
        <v>63185</v>
      </c>
      <c r="B8758" s="76" t="s">
        <v>3480</v>
      </c>
      <c r="C8758" s="76" t="s">
        <v>5938</v>
      </c>
      <c r="D8758" s="76" t="s">
        <v>5279</v>
      </c>
      <c r="E8758" s="76">
        <v>2130</v>
      </c>
      <c r="F8758" s="76">
        <v>4</v>
      </c>
      <c r="G8758" s="77">
        <v>5</v>
      </c>
      <c r="H8758" s="76" t="s">
        <v>3321</v>
      </c>
      <c r="I8758" s="77">
        <v>18.79</v>
      </c>
      <c r="J8758" s="2">
        <v>6</v>
      </c>
      <c r="K8758" s="119" cm="1">
        <f t="array" ref="K8758">ROUND(IF(C8758="Beer",SUM(LOOKUP(2,1/(SRP!$B$7:$B$9&lt;=E8758)/(SRP!$C$7:$C$9&gt;=E8758),SRP!$D$7:$D$9)*(G8758/100)*(E8758/1000)),IF(C8758="Spirits",SUM(LOOKUP(2,1/(SRP!$B$2:$B$6&lt;=E8758)/(SRP!$C$2:$C$6&gt;=E8758),SRP!$D$2:$D$6)*(G8758/100)*(E8758/1000)),IF(AND(C8758="Wine",D8758="Fortified Wines"),SUM(LOOKUP(2,1/(SRP!$B$20:$B$23&lt;=E8758)/(SRP!$C$20:$C$23&gt;=E8758),SRP!$D$20:$D$23)*(G8758/100)*(E8758/1000)),IF(C8758="Wine",SUM(LOOKUP(2,1/(SRP!$B$15:$B$19&lt;=E8758)/(SRP!$C$15:$C$19&gt;=E8758),SRP!$D$15:$D$19)*(G8758/100)*(E8758/1000)),IF(C8758="Ready to Drink",SUM(LOOKUP(2,1/(SRP!$B$10:$B$14&lt;=E8758)/(SRP!$C$10:$C$14&gt;=E8758),SRP!$D$10:$D$14)*(G8758/100)*(E8758/1000)),0))))),2)</f>
        <v>7.43</v>
      </c>
    </row>
    <row r="8759" spans="1:11" x14ac:dyDescent="0.35">
      <c r="A8759" s="2">
        <v>63185</v>
      </c>
      <c r="B8759" s="76" t="s">
        <v>3480</v>
      </c>
      <c r="C8759" s="76" t="s">
        <v>5938</v>
      </c>
      <c r="D8759" s="76" t="s">
        <v>5279</v>
      </c>
      <c r="E8759" s="76">
        <v>2130</v>
      </c>
      <c r="F8759" s="76">
        <v>4</v>
      </c>
      <c r="G8759" s="77">
        <v>5</v>
      </c>
      <c r="H8759" s="76" t="s">
        <v>3321</v>
      </c>
      <c r="I8759" s="77">
        <v>18.79</v>
      </c>
      <c r="J8759" s="2">
        <v>6</v>
      </c>
      <c r="K8759" s="119" cm="1">
        <f t="array" ref="K8759">ROUND(IF(C8759="Beer",SUM(LOOKUP(2,1/(SRP!$B$7:$B$9&lt;=E8759)/(SRP!$C$7:$C$9&gt;=E8759),SRP!$D$7:$D$9)*(G8759/100)*(E8759/1000)),IF(C8759="Spirits",SUM(LOOKUP(2,1/(SRP!$B$2:$B$6&lt;=E8759)/(SRP!$C$2:$C$6&gt;=E8759),SRP!$D$2:$D$6)*(G8759/100)*(E8759/1000)),IF(AND(C8759="Wine",D8759="Fortified Wines"),SUM(LOOKUP(2,1/(SRP!$B$20:$B$23&lt;=E8759)/(SRP!$C$20:$C$23&gt;=E8759),SRP!$D$20:$D$23)*(G8759/100)*(E8759/1000)),IF(C8759="Wine",SUM(LOOKUP(2,1/(SRP!$B$15:$B$19&lt;=E8759)/(SRP!$C$15:$C$19&gt;=E8759),SRP!$D$15:$D$19)*(G8759/100)*(E8759/1000)),IF(C8759="Ready to Drink",SUM(LOOKUP(2,1/(SRP!$B$10:$B$14&lt;=E8759)/(SRP!$C$10:$C$14&gt;=E8759),SRP!$D$10:$D$14)*(G8759/100)*(E8759/1000)),0))))),2)</f>
        <v>7.43</v>
      </c>
    </row>
    <row r="8760" spans="1:11" x14ac:dyDescent="0.35">
      <c r="A8760" s="2">
        <v>63187</v>
      </c>
      <c r="B8760" s="76" t="s">
        <v>2084</v>
      </c>
      <c r="C8760" s="76" t="s">
        <v>5938</v>
      </c>
      <c r="D8760" s="76" t="s">
        <v>5279</v>
      </c>
      <c r="E8760" s="76">
        <v>2130</v>
      </c>
      <c r="F8760" s="76">
        <v>4</v>
      </c>
      <c r="G8760" s="77">
        <v>5</v>
      </c>
      <c r="H8760" s="76" t="s">
        <v>3321</v>
      </c>
      <c r="I8760" s="77">
        <v>18.79</v>
      </c>
      <c r="J8760" s="2">
        <v>6</v>
      </c>
      <c r="K8760" s="119" cm="1">
        <f t="array" ref="K8760">ROUND(IF(C8760="Beer",SUM(LOOKUP(2,1/(SRP!$B$7:$B$9&lt;=E8760)/(SRP!$C$7:$C$9&gt;=E8760),SRP!$D$7:$D$9)*(G8760/100)*(E8760/1000)),IF(C8760="Spirits",SUM(LOOKUP(2,1/(SRP!$B$2:$B$6&lt;=E8760)/(SRP!$C$2:$C$6&gt;=E8760),SRP!$D$2:$D$6)*(G8760/100)*(E8760/1000)),IF(AND(C8760="Wine",D8760="Fortified Wines"),SUM(LOOKUP(2,1/(SRP!$B$20:$B$23&lt;=E8760)/(SRP!$C$20:$C$23&gt;=E8760),SRP!$D$20:$D$23)*(G8760/100)*(E8760/1000)),IF(C8760="Wine",SUM(LOOKUP(2,1/(SRP!$B$15:$B$19&lt;=E8760)/(SRP!$C$15:$C$19&gt;=E8760),SRP!$D$15:$D$19)*(G8760/100)*(E8760/1000)),IF(C8760="Ready to Drink",SUM(LOOKUP(2,1/(SRP!$B$10:$B$14&lt;=E8760)/(SRP!$C$10:$C$14&gt;=E8760),SRP!$D$10:$D$14)*(G8760/100)*(E8760/1000)),0))))),2)</f>
        <v>7.43</v>
      </c>
    </row>
    <row r="8761" spans="1:11" x14ac:dyDescent="0.35">
      <c r="A8761" s="2">
        <v>63187</v>
      </c>
      <c r="B8761" s="76" t="s">
        <v>2084</v>
      </c>
      <c r="C8761" s="76" t="s">
        <v>5938</v>
      </c>
      <c r="D8761" s="76" t="s">
        <v>5279</v>
      </c>
      <c r="E8761" s="76">
        <v>2130</v>
      </c>
      <c r="F8761" s="76">
        <v>4</v>
      </c>
      <c r="G8761" s="77">
        <v>5</v>
      </c>
      <c r="H8761" s="76" t="s">
        <v>3321</v>
      </c>
      <c r="I8761" s="77">
        <v>18.79</v>
      </c>
      <c r="J8761" s="2">
        <v>6</v>
      </c>
      <c r="K8761" s="119" cm="1">
        <f t="array" ref="K8761">ROUND(IF(C8761="Beer",SUM(LOOKUP(2,1/(SRP!$B$7:$B$9&lt;=E8761)/(SRP!$C$7:$C$9&gt;=E8761),SRP!$D$7:$D$9)*(G8761/100)*(E8761/1000)),IF(C8761="Spirits",SUM(LOOKUP(2,1/(SRP!$B$2:$B$6&lt;=E8761)/(SRP!$C$2:$C$6&gt;=E8761),SRP!$D$2:$D$6)*(G8761/100)*(E8761/1000)),IF(AND(C8761="Wine",D8761="Fortified Wines"),SUM(LOOKUP(2,1/(SRP!$B$20:$B$23&lt;=E8761)/(SRP!$C$20:$C$23&gt;=E8761),SRP!$D$20:$D$23)*(G8761/100)*(E8761/1000)),IF(C8761="Wine",SUM(LOOKUP(2,1/(SRP!$B$15:$B$19&lt;=E8761)/(SRP!$C$15:$C$19&gt;=E8761),SRP!$D$15:$D$19)*(G8761/100)*(E8761/1000)),IF(C8761="Ready to Drink",SUM(LOOKUP(2,1/(SRP!$B$10:$B$14&lt;=E8761)/(SRP!$C$10:$C$14&gt;=E8761),SRP!$D$10:$D$14)*(G8761/100)*(E8761/1000)),0))))),2)</f>
        <v>7.43</v>
      </c>
    </row>
    <row r="8762" spans="1:11" x14ac:dyDescent="0.35">
      <c r="A8762" s="2">
        <v>63188</v>
      </c>
      <c r="B8762" s="76" t="s">
        <v>7311</v>
      </c>
      <c r="C8762" s="76" t="s">
        <v>5938</v>
      </c>
      <c r="D8762" s="76" t="s">
        <v>5279</v>
      </c>
      <c r="E8762" s="76">
        <v>2130</v>
      </c>
      <c r="F8762" s="76">
        <v>4</v>
      </c>
      <c r="G8762" s="77">
        <v>5</v>
      </c>
      <c r="H8762" s="76" t="s">
        <v>3321</v>
      </c>
      <c r="I8762" s="77">
        <v>18.79</v>
      </c>
      <c r="J8762" s="2">
        <v>6</v>
      </c>
      <c r="K8762" s="119" cm="1">
        <f t="array" ref="K8762">ROUND(IF(C8762="Beer",SUM(LOOKUP(2,1/(SRP!$B$7:$B$9&lt;=E8762)/(SRP!$C$7:$C$9&gt;=E8762),SRP!$D$7:$D$9)*(G8762/100)*(E8762/1000)),IF(C8762="Spirits",SUM(LOOKUP(2,1/(SRP!$B$2:$B$6&lt;=E8762)/(SRP!$C$2:$C$6&gt;=E8762),SRP!$D$2:$D$6)*(G8762/100)*(E8762/1000)),IF(AND(C8762="Wine",D8762="Fortified Wines"),SUM(LOOKUP(2,1/(SRP!$B$20:$B$23&lt;=E8762)/(SRP!$C$20:$C$23&gt;=E8762),SRP!$D$20:$D$23)*(G8762/100)*(E8762/1000)),IF(C8762="Wine",SUM(LOOKUP(2,1/(SRP!$B$15:$B$19&lt;=E8762)/(SRP!$C$15:$C$19&gt;=E8762),SRP!$D$15:$D$19)*(G8762/100)*(E8762/1000)),IF(C8762="Ready to Drink",SUM(LOOKUP(2,1/(SRP!$B$10:$B$14&lt;=E8762)/(SRP!$C$10:$C$14&gt;=E8762),SRP!$D$10:$D$14)*(G8762/100)*(E8762/1000)),0))))),2)</f>
        <v>7.43</v>
      </c>
    </row>
    <row r="8763" spans="1:11" x14ac:dyDescent="0.35">
      <c r="A8763" s="2">
        <v>63188</v>
      </c>
      <c r="B8763" s="76" t="s">
        <v>7311</v>
      </c>
      <c r="C8763" s="76" t="s">
        <v>5938</v>
      </c>
      <c r="D8763" s="76" t="s">
        <v>5279</v>
      </c>
      <c r="E8763" s="76">
        <v>2130</v>
      </c>
      <c r="F8763" s="76">
        <v>4</v>
      </c>
      <c r="G8763" s="77">
        <v>5</v>
      </c>
      <c r="H8763" s="76" t="s">
        <v>3321</v>
      </c>
      <c r="I8763" s="77">
        <v>18.79</v>
      </c>
      <c r="J8763" s="2">
        <v>6</v>
      </c>
      <c r="K8763" s="119" cm="1">
        <f t="array" ref="K8763">ROUND(IF(C8763="Beer",SUM(LOOKUP(2,1/(SRP!$B$7:$B$9&lt;=E8763)/(SRP!$C$7:$C$9&gt;=E8763),SRP!$D$7:$D$9)*(G8763/100)*(E8763/1000)),IF(C8763="Spirits",SUM(LOOKUP(2,1/(SRP!$B$2:$B$6&lt;=E8763)/(SRP!$C$2:$C$6&gt;=E8763),SRP!$D$2:$D$6)*(G8763/100)*(E8763/1000)),IF(AND(C8763="Wine",D8763="Fortified Wines"),SUM(LOOKUP(2,1/(SRP!$B$20:$B$23&lt;=E8763)/(SRP!$C$20:$C$23&gt;=E8763),SRP!$D$20:$D$23)*(G8763/100)*(E8763/1000)),IF(C8763="Wine",SUM(LOOKUP(2,1/(SRP!$B$15:$B$19&lt;=E8763)/(SRP!$C$15:$C$19&gt;=E8763),SRP!$D$15:$D$19)*(G8763/100)*(E8763/1000)),IF(C8763="Ready to Drink",SUM(LOOKUP(2,1/(SRP!$B$10:$B$14&lt;=E8763)/(SRP!$C$10:$C$14&gt;=E8763),SRP!$D$10:$D$14)*(G8763/100)*(E8763/1000)),0))))),2)</f>
        <v>7.43</v>
      </c>
    </row>
    <row r="8764" spans="1:11" x14ac:dyDescent="0.35">
      <c r="A8764" s="2">
        <v>63190</v>
      </c>
      <c r="B8764" s="76" t="s">
        <v>5839</v>
      </c>
      <c r="C8764" s="76" t="s">
        <v>5938</v>
      </c>
      <c r="D8764" s="76" t="s">
        <v>5748</v>
      </c>
      <c r="E8764" s="76">
        <v>2130</v>
      </c>
      <c r="F8764" s="76">
        <v>4</v>
      </c>
      <c r="G8764" s="77">
        <v>7</v>
      </c>
      <c r="H8764" s="76" t="s">
        <v>3321</v>
      </c>
      <c r="I8764" s="77">
        <v>17.18</v>
      </c>
      <c r="J8764" s="2">
        <v>6</v>
      </c>
      <c r="K8764" s="119" cm="1">
        <f t="array" ref="K8764">ROUND(IF(C8764="Beer",SUM(LOOKUP(2,1/(SRP!$B$7:$B$9&lt;=E8764)/(SRP!$C$7:$C$9&gt;=E8764),SRP!$D$7:$D$9)*(G8764/100)*(E8764/1000)),IF(C8764="Spirits",SUM(LOOKUP(2,1/(SRP!$B$2:$B$6&lt;=E8764)/(SRP!$C$2:$C$6&gt;=E8764),SRP!$D$2:$D$6)*(G8764/100)*(E8764/1000)),IF(AND(C8764="Wine",D8764="Fortified Wines"),SUM(LOOKUP(2,1/(SRP!$B$20:$B$23&lt;=E8764)/(SRP!$C$20:$C$23&gt;=E8764),SRP!$D$20:$D$23)*(G8764/100)*(E8764/1000)),IF(C8764="Wine",SUM(LOOKUP(2,1/(SRP!$B$15:$B$19&lt;=E8764)/(SRP!$C$15:$C$19&gt;=E8764),SRP!$D$15:$D$19)*(G8764/100)*(E8764/1000)),IF(C8764="Ready to Drink",SUM(LOOKUP(2,1/(SRP!$B$10:$B$14&lt;=E8764)/(SRP!$C$10:$C$14&gt;=E8764),SRP!$D$10:$D$14)*(G8764/100)*(E8764/1000)),0))))),2)</f>
        <v>10.41</v>
      </c>
    </row>
    <row r="8765" spans="1:11" x14ac:dyDescent="0.35">
      <c r="A8765" s="2">
        <v>63190</v>
      </c>
      <c r="B8765" s="76" t="s">
        <v>5839</v>
      </c>
      <c r="C8765" s="76" t="s">
        <v>5938</v>
      </c>
      <c r="D8765" s="76" t="s">
        <v>5748</v>
      </c>
      <c r="E8765" s="76">
        <v>2130</v>
      </c>
      <c r="F8765" s="76">
        <v>4</v>
      </c>
      <c r="G8765" s="77">
        <v>7</v>
      </c>
      <c r="H8765" s="76" t="s">
        <v>3321</v>
      </c>
      <c r="I8765" s="77">
        <v>17.18</v>
      </c>
      <c r="J8765" s="2">
        <v>6</v>
      </c>
      <c r="K8765" s="119" cm="1">
        <f t="array" ref="K8765">ROUND(IF(C8765="Beer",SUM(LOOKUP(2,1/(SRP!$B$7:$B$9&lt;=E8765)/(SRP!$C$7:$C$9&gt;=E8765),SRP!$D$7:$D$9)*(G8765/100)*(E8765/1000)),IF(C8765="Spirits",SUM(LOOKUP(2,1/(SRP!$B$2:$B$6&lt;=E8765)/(SRP!$C$2:$C$6&gt;=E8765),SRP!$D$2:$D$6)*(G8765/100)*(E8765/1000)),IF(AND(C8765="Wine",D8765="Fortified Wines"),SUM(LOOKUP(2,1/(SRP!$B$20:$B$23&lt;=E8765)/(SRP!$C$20:$C$23&gt;=E8765),SRP!$D$20:$D$23)*(G8765/100)*(E8765/1000)),IF(C8765="Wine",SUM(LOOKUP(2,1/(SRP!$B$15:$B$19&lt;=E8765)/(SRP!$C$15:$C$19&gt;=E8765),SRP!$D$15:$D$19)*(G8765/100)*(E8765/1000)),IF(C8765="Ready to Drink",SUM(LOOKUP(2,1/(SRP!$B$10:$B$14&lt;=E8765)/(SRP!$C$10:$C$14&gt;=E8765),SRP!$D$10:$D$14)*(G8765/100)*(E8765/1000)),0))))),2)</f>
        <v>10.41</v>
      </c>
    </row>
    <row r="8766" spans="1:11" x14ac:dyDescent="0.35">
      <c r="A8766" s="2">
        <v>63196</v>
      </c>
      <c r="B8766" s="76" t="s">
        <v>7312</v>
      </c>
      <c r="C8766" s="76" t="s">
        <v>5938</v>
      </c>
      <c r="D8766" s="76" t="s">
        <v>5283</v>
      </c>
      <c r="E8766" s="76">
        <v>1420</v>
      </c>
      <c r="F8766" s="76">
        <v>6</v>
      </c>
      <c r="G8766" s="77">
        <v>5</v>
      </c>
      <c r="H8766" s="76" t="s">
        <v>3289</v>
      </c>
      <c r="I8766" s="77">
        <v>12.99</v>
      </c>
      <c r="J8766" s="2">
        <v>4</v>
      </c>
      <c r="K8766" s="119" cm="1">
        <f t="array" ref="K8766">ROUND(IF(C8766="Beer",SUM(LOOKUP(2,1/(SRP!$B$7:$B$9&lt;=E8766)/(SRP!$C$7:$C$9&gt;=E8766),SRP!$D$7:$D$9)*(G8766/100)*(E8766/1000)),IF(C8766="Spirits",SUM(LOOKUP(2,1/(SRP!$B$2:$B$6&lt;=E8766)/(SRP!$C$2:$C$6&gt;=E8766),SRP!$D$2:$D$6)*(G8766/100)*(E8766/1000)),IF(AND(C8766="Wine",D8766="Fortified Wines"),SUM(LOOKUP(2,1/(SRP!$B$20:$B$23&lt;=E8766)/(SRP!$C$20:$C$23&gt;=E8766),SRP!$D$20:$D$23)*(G8766/100)*(E8766/1000)),IF(C8766="Wine",SUM(LOOKUP(2,1/(SRP!$B$15:$B$19&lt;=E8766)/(SRP!$C$15:$C$19&gt;=E8766),SRP!$D$15:$D$19)*(G8766/100)*(E8766/1000)),IF(C8766="Ready to Drink",SUM(LOOKUP(2,1/(SRP!$B$10:$B$14&lt;=E8766)/(SRP!$C$10:$C$14&gt;=E8766),SRP!$D$10:$D$14)*(G8766/100)*(E8766/1000)),0))))),2)</f>
        <v>4.96</v>
      </c>
    </row>
    <row r="8767" spans="1:11" x14ac:dyDescent="0.35">
      <c r="A8767" s="2">
        <v>63197</v>
      </c>
      <c r="B8767" s="76" t="s">
        <v>7313</v>
      </c>
      <c r="C8767" s="76" t="s">
        <v>5938</v>
      </c>
      <c r="D8767" s="76" t="s">
        <v>5283</v>
      </c>
      <c r="E8767" s="76">
        <v>1750</v>
      </c>
      <c r="F8767" s="76">
        <v>6</v>
      </c>
      <c r="G8767" s="77">
        <v>9.9499999999999993</v>
      </c>
      <c r="H8767" s="76" t="s">
        <v>3289</v>
      </c>
      <c r="I8767" s="77">
        <v>23.49</v>
      </c>
      <c r="J8767" s="2">
        <v>1</v>
      </c>
      <c r="K8767" s="119" cm="1">
        <f t="array" ref="K8767">ROUND(IF(C8767="Beer",SUM(LOOKUP(2,1/(SRP!$B$7:$B$9&lt;=E8767)/(SRP!$C$7:$C$9&gt;=E8767),SRP!$D$7:$D$9)*(G8767/100)*(E8767/1000)),IF(C8767="Spirits",SUM(LOOKUP(2,1/(SRP!$B$2:$B$6&lt;=E8767)/(SRP!$C$2:$C$6&gt;=E8767),SRP!$D$2:$D$6)*(G8767/100)*(E8767/1000)),IF(AND(C8767="Wine",D8767="Fortified Wines"),SUM(LOOKUP(2,1/(SRP!$B$20:$B$23&lt;=E8767)/(SRP!$C$20:$C$23&gt;=E8767),SRP!$D$20:$D$23)*(G8767/100)*(E8767/1000)),IF(C8767="Wine",SUM(LOOKUP(2,1/(SRP!$B$15:$B$19&lt;=E8767)/(SRP!$C$15:$C$19&gt;=E8767),SRP!$D$15:$D$19)*(G8767/100)*(E8767/1000)),IF(C8767="Ready to Drink",SUM(LOOKUP(2,1/(SRP!$B$10:$B$14&lt;=E8767)/(SRP!$C$10:$C$14&gt;=E8767),SRP!$D$10:$D$14)*(G8767/100)*(E8767/1000)),0))))),2)</f>
        <v>12.16</v>
      </c>
    </row>
    <row r="8768" spans="1:11" x14ac:dyDescent="0.35">
      <c r="A8768" s="2">
        <v>63198</v>
      </c>
      <c r="B8768" s="76" t="s">
        <v>7314</v>
      </c>
      <c r="C8768" s="76" t="s">
        <v>5938</v>
      </c>
      <c r="D8768" s="76" t="s">
        <v>5279</v>
      </c>
      <c r="E8768" s="76">
        <v>1420</v>
      </c>
      <c r="F8768" s="76">
        <v>6</v>
      </c>
      <c r="G8768" s="77">
        <v>5</v>
      </c>
      <c r="H8768" s="76" t="s">
        <v>3363</v>
      </c>
      <c r="I8768" s="77">
        <v>13.99</v>
      </c>
      <c r="J8768" s="2">
        <v>4</v>
      </c>
      <c r="K8768" s="119" cm="1">
        <f t="array" ref="K8768">ROUND(IF(C8768="Beer",SUM(LOOKUP(2,1/(SRP!$B$7:$B$9&lt;=E8768)/(SRP!$C$7:$C$9&gt;=E8768),SRP!$D$7:$D$9)*(G8768/100)*(E8768/1000)),IF(C8768="Spirits",SUM(LOOKUP(2,1/(SRP!$B$2:$B$6&lt;=E8768)/(SRP!$C$2:$C$6&gt;=E8768),SRP!$D$2:$D$6)*(G8768/100)*(E8768/1000)),IF(AND(C8768="Wine",D8768="Fortified Wines"),SUM(LOOKUP(2,1/(SRP!$B$20:$B$23&lt;=E8768)/(SRP!$C$20:$C$23&gt;=E8768),SRP!$D$20:$D$23)*(G8768/100)*(E8768/1000)),IF(C8768="Wine",SUM(LOOKUP(2,1/(SRP!$B$15:$B$19&lt;=E8768)/(SRP!$C$15:$C$19&gt;=E8768),SRP!$D$15:$D$19)*(G8768/100)*(E8768/1000)),IF(C8768="Ready to Drink",SUM(LOOKUP(2,1/(SRP!$B$10:$B$14&lt;=E8768)/(SRP!$C$10:$C$14&gt;=E8768),SRP!$D$10:$D$14)*(G8768/100)*(E8768/1000)),0))))),2)</f>
        <v>4.96</v>
      </c>
    </row>
    <row r="8769" spans="1:11" x14ac:dyDescent="0.35">
      <c r="A8769" s="2">
        <v>63200</v>
      </c>
      <c r="B8769" s="76" t="s">
        <v>7315</v>
      </c>
      <c r="C8769" s="76" t="s">
        <v>5938</v>
      </c>
      <c r="D8769" s="76" t="s">
        <v>5279</v>
      </c>
      <c r="E8769" s="76">
        <v>341</v>
      </c>
      <c r="F8769" s="76">
        <v>24</v>
      </c>
      <c r="G8769" s="77">
        <v>7</v>
      </c>
      <c r="H8769" s="76" t="s">
        <v>3297</v>
      </c>
      <c r="I8769" s="77">
        <v>4.29</v>
      </c>
      <c r="J8769" s="2">
        <v>1</v>
      </c>
      <c r="K8769" s="119" cm="1">
        <f t="array" ref="K8769">ROUND(IF(C8769="Beer",SUM(LOOKUP(2,1/(SRP!$B$7:$B$9&lt;=E8769)/(SRP!$C$7:$C$9&gt;=E8769),SRP!$D$7:$D$9)*(G8769/100)*(E8769/1000)),IF(C8769="Spirits",SUM(LOOKUP(2,1/(SRP!$B$2:$B$6&lt;=E8769)/(SRP!$C$2:$C$6&gt;=E8769),SRP!$D$2:$D$6)*(G8769/100)*(E8769/1000)),IF(AND(C8769="Wine",D8769="Fortified Wines"),SUM(LOOKUP(2,1/(SRP!$B$20:$B$23&lt;=E8769)/(SRP!$C$20:$C$23&gt;=E8769),SRP!$D$20:$D$23)*(G8769/100)*(E8769/1000)),IF(C8769="Wine",SUM(LOOKUP(2,1/(SRP!$B$15:$B$19&lt;=E8769)/(SRP!$C$15:$C$19&gt;=E8769),SRP!$D$15:$D$19)*(G8769/100)*(E8769/1000)),IF(C8769="Ready to Drink",SUM(LOOKUP(2,1/(SRP!$B$10:$B$14&lt;=E8769)/(SRP!$C$10:$C$14&gt;=E8769),SRP!$D$10:$D$14)*(G8769/100)*(E8769/1000)),0))))),2)</f>
        <v>1.89</v>
      </c>
    </row>
    <row r="8770" spans="1:11" x14ac:dyDescent="0.35">
      <c r="A8770" s="2">
        <v>63201</v>
      </c>
      <c r="B8770" s="76" t="s">
        <v>1073</v>
      </c>
      <c r="C8770" s="76" t="s">
        <v>5938</v>
      </c>
      <c r="D8770" s="76" t="s">
        <v>5279</v>
      </c>
      <c r="E8770" s="76">
        <v>473</v>
      </c>
      <c r="F8770" s="76">
        <v>24</v>
      </c>
      <c r="G8770" s="77">
        <v>6.9</v>
      </c>
      <c r="H8770" s="76" t="s">
        <v>3321</v>
      </c>
      <c r="I8770" s="77">
        <v>4.29</v>
      </c>
      <c r="J8770" s="2">
        <v>1</v>
      </c>
      <c r="K8770" s="119" cm="1">
        <f t="array" ref="K8770">ROUND(IF(C8770="Beer",SUM(LOOKUP(2,1/(SRP!$B$7:$B$9&lt;=E8770)/(SRP!$C$7:$C$9&gt;=E8770),SRP!$D$7:$D$9)*(G8770/100)*(E8770/1000)),IF(C8770="Spirits",SUM(LOOKUP(2,1/(SRP!$B$2:$B$6&lt;=E8770)/(SRP!$C$2:$C$6&gt;=E8770),SRP!$D$2:$D$6)*(G8770/100)*(E8770/1000)),IF(AND(C8770="Wine",D8770="Fortified Wines"),SUM(LOOKUP(2,1/(SRP!$B$20:$B$23&lt;=E8770)/(SRP!$C$20:$C$23&gt;=E8770),SRP!$D$20:$D$23)*(G8770/100)*(E8770/1000)),IF(C8770="Wine",SUM(LOOKUP(2,1/(SRP!$B$15:$B$19&lt;=E8770)/(SRP!$C$15:$C$19&gt;=E8770),SRP!$D$15:$D$19)*(G8770/100)*(E8770/1000)),IF(C8770="Ready to Drink",SUM(LOOKUP(2,1/(SRP!$B$10:$B$14&lt;=E8770)/(SRP!$C$10:$C$14&gt;=E8770),SRP!$D$10:$D$14)*(G8770/100)*(E8770/1000)),0))))),2)</f>
        <v>2.41</v>
      </c>
    </row>
    <row r="8771" spans="1:11" x14ac:dyDescent="0.35">
      <c r="A8771" s="2">
        <v>63201</v>
      </c>
      <c r="B8771" s="76" t="s">
        <v>1073</v>
      </c>
      <c r="C8771" s="76" t="s">
        <v>5938</v>
      </c>
      <c r="D8771" s="76" t="s">
        <v>5279</v>
      </c>
      <c r="E8771" s="76">
        <v>473</v>
      </c>
      <c r="F8771" s="76">
        <v>24</v>
      </c>
      <c r="G8771" s="77">
        <v>6.9</v>
      </c>
      <c r="H8771" s="76" t="s">
        <v>3321</v>
      </c>
      <c r="I8771" s="77">
        <v>4.29</v>
      </c>
      <c r="J8771" s="2">
        <v>1</v>
      </c>
      <c r="K8771" s="119" cm="1">
        <f t="array" ref="K8771">ROUND(IF(C8771="Beer",SUM(LOOKUP(2,1/(SRP!$B$7:$B$9&lt;=E8771)/(SRP!$C$7:$C$9&gt;=E8771),SRP!$D$7:$D$9)*(G8771/100)*(E8771/1000)),IF(C8771="Spirits",SUM(LOOKUP(2,1/(SRP!$B$2:$B$6&lt;=E8771)/(SRP!$C$2:$C$6&gt;=E8771),SRP!$D$2:$D$6)*(G8771/100)*(E8771/1000)),IF(AND(C8771="Wine",D8771="Fortified Wines"),SUM(LOOKUP(2,1/(SRP!$B$20:$B$23&lt;=E8771)/(SRP!$C$20:$C$23&gt;=E8771),SRP!$D$20:$D$23)*(G8771/100)*(E8771/1000)),IF(C8771="Wine",SUM(LOOKUP(2,1/(SRP!$B$15:$B$19&lt;=E8771)/(SRP!$C$15:$C$19&gt;=E8771),SRP!$D$15:$D$19)*(G8771/100)*(E8771/1000)),IF(C8771="Ready to Drink",SUM(LOOKUP(2,1/(SRP!$B$10:$B$14&lt;=E8771)/(SRP!$C$10:$C$14&gt;=E8771),SRP!$D$10:$D$14)*(G8771/100)*(E8771/1000)),0))))),2)</f>
        <v>2.41</v>
      </c>
    </row>
    <row r="8772" spans="1:11" x14ac:dyDescent="0.35">
      <c r="A8772" s="2">
        <v>63206</v>
      </c>
      <c r="B8772" s="76" t="s">
        <v>7316</v>
      </c>
      <c r="C8772" s="76" t="s">
        <v>5938</v>
      </c>
      <c r="D8772" s="76" t="s">
        <v>5283</v>
      </c>
      <c r="E8772" s="76">
        <v>473</v>
      </c>
      <c r="F8772" s="76">
        <v>24</v>
      </c>
      <c r="G8772" s="77">
        <v>5</v>
      </c>
      <c r="H8772" s="76" t="s">
        <v>3279</v>
      </c>
      <c r="I8772" s="77">
        <v>4.29</v>
      </c>
      <c r="J8772" s="2">
        <v>1</v>
      </c>
      <c r="K8772" s="119" cm="1">
        <f t="array" ref="K8772">ROUND(IF(C8772="Beer",SUM(LOOKUP(2,1/(SRP!$B$7:$B$9&lt;=E8772)/(SRP!$C$7:$C$9&gt;=E8772),SRP!$D$7:$D$9)*(G8772/100)*(E8772/1000)),IF(C8772="Spirits",SUM(LOOKUP(2,1/(SRP!$B$2:$B$6&lt;=E8772)/(SRP!$C$2:$C$6&gt;=E8772),SRP!$D$2:$D$6)*(G8772/100)*(E8772/1000)),IF(AND(C8772="Wine",D8772="Fortified Wines"),SUM(LOOKUP(2,1/(SRP!$B$20:$B$23&lt;=E8772)/(SRP!$C$20:$C$23&gt;=E8772),SRP!$D$20:$D$23)*(G8772/100)*(E8772/1000)),IF(C8772="Wine",SUM(LOOKUP(2,1/(SRP!$B$15:$B$19&lt;=E8772)/(SRP!$C$15:$C$19&gt;=E8772),SRP!$D$15:$D$19)*(G8772/100)*(E8772/1000)),IF(C8772="Ready to Drink",SUM(LOOKUP(2,1/(SRP!$B$10:$B$14&lt;=E8772)/(SRP!$C$10:$C$14&gt;=E8772),SRP!$D$10:$D$14)*(G8772/100)*(E8772/1000)),0))))),2)</f>
        <v>1.75</v>
      </c>
    </row>
    <row r="8773" spans="1:11" x14ac:dyDescent="0.35">
      <c r="A8773" s="2">
        <v>63209</v>
      </c>
      <c r="B8773" s="76" t="s">
        <v>7317</v>
      </c>
      <c r="C8773" s="76" t="s">
        <v>5938</v>
      </c>
      <c r="D8773" s="76" t="s">
        <v>5283</v>
      </c>
      <c r="E8773" s="76">
        <v>1420</v>
      </c>
      <c r="F8773" s="76">
        <v>6</v>
      </c>
      <c r="G8773" s="77">
        <v>4.5</v>
      </c>
      <c r="H8773" s="76" t="s">
        <v>3279</v>
      </c>
      <c r="I8773" s="77">
        <v>13.49</v>
      </c>
      <c r="J8773" s="2">
        <v>4</v>
      </c>
      <c r="K8773" s="119" cm="1">
        <f t="array" ref="K8773">ROUND(IF(C8773="Beer",SUM(LOOKUP(2,1/(SRP!$B$7:$B$9&lt;=E8773)/(SRP!$C$7:$C$9&gt;=E8773),SRP!$D$7:$D$9)*(G8773/100)*(E8773/1000)),IF(C8773="Spirits",SUM(LOOKUP(2,1/(SRP!$B$2:$B$6&lt;=E8773)/(SRP!$C$2:$C$6&gt;=E8773),SRP!$D$2:$D$6)*(G8773/100)*(E8773/1000)),IF(AND(C8773="Wine",D8773="Fortified Wines"),SUM(LOOKUP(2,1/(SRP!$B$20:$B$23&lt;=E8773)/(SRP!$C$20:$C$23&gt;=E8773),SRP!$D$20:$D$23)*(G8773/100)*(E8773/1000)),IF(C8773="Wine",SUM(LOOKUP(2,1/(SRP!$B$15:$B$19&lt;=E8773)/(SRP!$C$15:$C$19&gt;=E8773),SRP!$D$15:$D$19)*(G8773/100)*(E8773/1000)),IF(C8773="Ready to Drink",SUM(LOOKUP(2,1/(SRP!$B$10:$B$14&lt;=E8773)/(SRP!$C$10:$C$14&gt;=E8773),SRP!$D$10:$D$14)*(G8773/100)*(E8773/1000)),0))))),2)</f>
        <v>4.46</v>
      </c>
    </row>
    <row r="8774" spans="1:11" x14ac:dyDescent="0.35">
      <c r="A8774" s="2">
        <v>63212</v>
      </c>
      <c r="B8774" s="76" t="s">
        <v>7318</v>
      </c>
      <c r="C8774" s="76" t="s">
        <v>5938</v>
      </c>
      <c r="D8774" s="76" t="s">
        <v>5283</v>
      </c>
      <c r="E8774" s="76">
        <v>1000</v>
      </c>
      <c r="F8774" s="76">
        <v>12</v>
      </c>
      <c r="G8774" s="77">
        <v>12.5</v>
      </c>
      <c r="H8774" s="76" t="s">
        <v>3279</v>
      </c>
      <c r="I8774" s="77">
        <v>17.989999999999998</v>
      </c>
      <c r="J8774" s="2">
        <v>1</v>
      </c>
      <c r="K8774" s="119" cm="1">
        <f t="array" ref="K8774">ROUND(IF(C8774="Beer",SUM(LOOKUP(2,1/(SRP!$B$7:$B$9&lt;=E8774)/(SRP!$C$7:$C$9&gt;=E8774),SRP!$D$7:$D$9)*(G8774/100)*(E8774/1000)),IF(C8774="Spirits",SUM(LOOKUP(2,1/(SRP!$B$2:$B$6&lt;=E8774)/(SRP!$C$2:$C$6&gt;=E8774),SRP!$D$2:$D$6)*(G8774/100)*(E8774/1000)),IF(AND(C8774="Wine",D8774="Fortified Wines"),SUM(LOOKUP(2,1/(SRP!$B$20:$B$23&lt;=E8774)/(SRP!$C$20:$C$23&gt;=E8774),SRP!$D$20:$D$23)*(G8774/100)*(E8774/1000)),IF(C8774="Wine",SUM(LOOKUP(2,1/(SRP!$B$15:$B$19&lt;=E8774)/(SRP!$C$15:$C$19&gt;=E8774),SRP!$D$15:$D$19)*(G8774/100)*(E8774/1000)),IF(C8774="Ready to Drink",SUM(LOOKUP(2,1/(SRP!$B$10:$B$14&lt;=E8774)/(SRP!$C$10:$C$14&gt;=E8774),SRP!$D$10:$D$14)*(G8774/100)*(E8774/1000)),0))))),2)</f>
        <v>8.73</v>
      </c>
    </row>
    <row r="8775" spans="1:11" x14ac:dyDescent="0.35">
      <c r="A8775" s="2">
        <v>63214</v>
      </c>
      <c r="B8775" s="76" t="s">
        <v>4896</v>
      </c>
      <c r="C8775" s="76" t="s">
        <v>5938</v>
      </c>
      <c r="D8775" s="76" t="s">
        <v>5279</v>
      </c>
      <c r="E8775" s="76">
        <v>296</v>
      </c>
      <c r="F8775" s="76">
        <v>24</v>
      </c>
      <c r="G8775" s="77">
        <v>5</v>
      </c>
      <c r="H8775" s="76" t="s">
        <v>3321</v>
      </c>
      <c r="I8775" s="77">
        <v>3.99</v>
      </c>
      <c r="J8775" s="2">
        <v>1</v>
      </c>
      <c r="K8775" s="119" cm="1">
        <f t="array" ref="K8775">ROUND(IF(C8775="Beer",SUM(LOOKUP(2,1/(SRP!$B$7:$B$9&lt;=E8775)/(SRP!$C$7:$C$9&gt;=E8775),SRP!$D$7:$D$9)*(G8775/100)*(E8775/1000)),IF(C8775="Spirits",SUM(LOOKUP(2,1/(SRP!$B$2:$B$6&lt;=E8775)/(SRP!$C$2:$C$6&gt;=E8775),SRP!$D$2:$D$6)*(G8775/100)*(E8775/1000)),IF(AND(C8775="Wine",D8775="Fortified Wines"),SUM(LOOKUP(2,1/(SRP!$B$20:$B$23&lt;=E8775)/(SRP!$C$20:$C$23&gt;=E8775),SRP!$D$20:$D$23)*(G8775/100)*(E8775/1000)),IF(C8775="Wine",SUM(LOOKUP(2,1/(SRP!$B$15:$B$19&lt;=E8775)/(SRP!$C$15:$C$19&gt;=E8775),SRP!$D$15:$D$19)*(G8775/100)*(E8775/1000)),IF(C8775="Ready to Drink",SUM(LOOKUP(2,1/(SRP!$B$10:$B$14&lt;=E8775)/(SRP!$C$10:$C$14&gt;=E8775),SRP!$D$10:$D$14)*(G8775/100)*(E8775/1000)),0))))),2)</f>
        <v>1.17</v>
      </c>
    </row>
    <row r="8776" spans="1:11" x14ac:dyDescent="0.35">
      <c r="A8776" s="2">
        <v>63214</v>
      </c>
      <c r="B8776" s="76" t="s">
        <v>4896</v>
      </c>
      <c r="C8776" s="76" t="s">
        <v>5938</v>
      </c>
      <c r="D8776" s="76" t="s">
        <v>5279</v>
      </c>
      <c r="E8776" s="76">
        <v>296</v>
      </c>
      <c r="F8776" s="76">
        <v>24</v>
      </c>
      <c r="G8776" s="77">
        <v>5</v>
      </c>
      <c r="H8776" s="76" t="s">
        <v>3321</v>
      </c>
      <c r="I8776" s="77">
        <v>3.99</v>
      </c>
      <c r="J8776" s="2">
        <v>1</v>
      </c>
      <c r="K8776" s="119" cm="1">
        <f t="array" ref="K8776">ROUND(IF(C8776="Beer",SUM(LOOKUP(2,1/(SRP!$B$7:$B$9&lt;=E8776)/(SRP!$C$7:$C$9&gt;=E8776),SRP!$D$7:$D$9)*(G8776/100)*(E8776/1000)),IF(C8776="Spirits",SUM(LOOKUP(2,1/(SRP!$B$2:$B$6&lt;=E8776)/(SRP!$C$2:$C$6&gt;=E8776),SRP!$D$2:$D$6)*(G8776/100)*(E8776/1000)),IF(AND(C8776="Wine",D8776="Fortified Wines"),SUM(LOOKUP(2,1/(SRP!$B$20:$B$23&lt;=E8776)/(SRP!$C$20:$C$23&gt;=E8776),SRP!$D$20:$D$23)*(G8776/100)*(E8776/1000)),IF(C8776="Wine",SUM(LOOKUP(2,1/(SRP!$B$15:$B$19&lt;=E8776)/(SRP!$C$15:$C$19&gt;=E8776),SRP!$D$15:$D$19)*(G8776/100)*(E8776/1000)),IF(C8776="Ready to Drink",SUM(LOOKUP(2,1/(SRP!$B$10:$B$14&lt;=E8776)/(SRP!$C$10:$C$14&gt;=E8776),SRP!$D$10:$D$14)*(G8776/100)*(E8776/1000)),0))))),2)</f>
        <v>1.17</v>
      </c>
    </row>
    <row r="8777" spans="1:11" x14ac:dyDescent="0.35">
      <c r="A8777" s="2">
        <v>63218</v>
      </c>
      <c r="B8777" s="76" t="s">
        <v>4905</v>
      </c>
      <c r="C8777" s="76" t="s">
        <v>5938</v>
      </c>
      <c r="D8777" s="76" t="s">
        <v>5279</v>
      </c>
      <c r="E8777" s="76">
        <v>296</v>
      </c>
      <c r="F8777" s="76">
        <v>24</v>
      </c>
      <c r="G8777" s="77">
        <v>5</v>
      </c>
      <c r="H8777" s="76" t="s">
        <v>3321</v>
      </c>
      <c r="I8777" s="77">
        <v>3.99</v>
      </c>
      <c r="J8777" s="2">
        <v>1</v>
      </c>
      <c r="K8777" s="119" cm="1">
        <f t="array" ref="K8777">ROUND(IF(C8777="Beer",SUM(LOOKUP(2,1/(SRP!$B$7:$B$9&lt;=E8777)/(SRP!$C$7:$C$9&gt;=E8777),SRP!$D$7:$D$9)*(G8777/100)*(E8777/1000)),IF(C8777="Spirits",SUM(LOOKUP(2,1/(SRP!$B$2:$B$6&lt;=E8777)/(SRP!$C$2:$C$6&gt;=E8777),SRP!$D$2:$D$6)*(G8777/100)*(E8777/1000)),IF(AND(C8777="Wine",D8777="Fortified Wines"),SUM(LOOKUP(2,1/(SRP!$B$20:$B$23&lt;=E8777)/(SRP!$C$20:$C$23&gt;=E8777),SRP!$D$20:$D$23)*(G8777/100)*(E8777/1000)),IF(C8777="Wine",SUM(LOOKUP(2,1/(SRP!$B$15:$B$19&lt;=E8777)/(SRP!$C$15:$C$19&gt;=E8777),SRP!$D$15:$D$19)*(G8777/100)*(E8777/1000)),IF(C8777="Ready to Drink",SUM(LOOKUP(2,1/(SRP!$B$10:$B$14&lt;=E8777)/(SRP!$C$10:$C$14&gt;=E8777),SRP!$D$10:$D$14)*(G8777/100)*(E8777/1000)),0))))),2)</f>
        <v>1.17</v>
      </c>
    </row>
    <row r="8778" spans="1:11" x14ac:dyDescent="0.35">
      <c r="A8778" s="2">
        <v>63218</v>
      </c>
      <c r="B8778" s="76" t="s">
        <v>4905</v>
      </c>
      <c r="C8778" s="76" t="s">
        <v>5938</v>
      </c>
      <c r="D8778" s="76" t="s">
        <v>5279</v>
      </c>
      <c r="E8778" s="76">
        <v>296</v>
      </c>
      <c r="F8778" s="76">
        <v>24</v>
      </c>
      <c r="G8778" s="77">
        <v>5</v>
      </c>
      <c r="H8778" s="76" t="s">
        <v>3321</v>
      </c>
      <c r="I8778" s="77">
        <v>3.99</v>
      </c>
      <c r="J8778" s="2">
        <v>1</v>
      </c>
      <c r="K8778" s="119" cm="1">
        <f t="array" ref="K8778">ROUND(IF(C8778="Beer",SUM(LOOKUP(2,1/(SRP!$B$7:$B$9&lt;=E8778)/(SRP!$C$7:$C$9&gt;=E8778),SRP!$D$7:$D$9)*(G8778/100)*(E8778/1000)),IF(C8778="Spirits",SUM(LOOKUP(2,1/(SRP!$B$2:$B$6&lt;=E8778)/(SRP!$C$2:$C$6&gt;=E8778),SRP!$D$2:$D$6)*(G8778/100)*(E8778/1000)),IF(AND(C8778="Wine",D8778="Fortified Wines"),SUM(LOOKUP(2,1/(SRP!$B$20:$B$23&lt;=E8778)/(SRP!$C$20:$C$23&gt;=E8778),SRP!$D$20:$D$23)*(G8778/100)*(E8778/1000)),IF(C8778="Wine",SUM(LOOKUP(2,1/(SRP!$B$15:$B$19&lt;=E8778)/(SRP!$C$15:$C$19&gt;=E8778),SRP!$D$15:$D$19)*(G8778/100)*(E8778/1000)),IF(C8778="Ready to Drink",SUM(LOOKUP(2,1/(SRP!$B$10:$B$14&lt;=E8778)/(SRP!$C$10:$C$14&gt;=E8778),SRP!$D$10:$D$14)*(G8778/100)*(E8778/1000)),0))))),2)</f>
        <v>1.17</v>
      </c>
    </row>
    <row r="8779" spans="1:11" x14ac:dyDescent="0.35">
      <c r="A8779" s="2">
        <v>63273</v>
      </c>
      <c r="B8779" s="76" t="s">
        <v>7319</v>
      </c>
      <c r="C8779" s="76" t="s">
        <v>5938</v>
      </c>
      <c r="D8779" s="76" t="s">
        <v>5283</v>
      </c>
      <c r="E8779" s="76">
        <v>1000</v>
      </c>
      <c r="F8779" s="76">
        <v>12</v>
      </c>
      <c r="G8779" s="77">
        <v>12.5</v>
      </c>
      <c r="H8779" s="76" t="s">
        <v>3279</v>
      </c>
      <c r="I8779" s="77">
        <v>17.989999999999998</v>
      </c>
      <c r="J8779" s="2">
        <v>1</v>
      </c>
      <c r="K8779" s="119" cm="1">
        <f t="array" ref="K8779">ROUND(IF(C8779="Beer",SUM(LOOKUP(2,1/(SRP!$B$7:$B$9&lt;=E8779)/(SRP!$C$7:$C$9&gt;=E8779),SRP!$D$7:$D$9)*(G8779/100)*(E8779/1000)),IF(C8779="Spirits",SUM(LOOKUP(2,1/(SRP!$B$2:$B$6&lt;=E8779)/(SRP!$C$2:$C$6&gt;=E8779),SRP!$D$2:$D$6)*(G8779/100)*(E8779/1000)),IF(AND(C8779="Wine",D8779="Fortified Wines"),SUM(LOOKUP(2,1/(SRP!$B$20:$B$23&lt;=E8779)/(SRP!$C$20:$C$23&gt;=E8779),SRP!$D$20:$D$23)*(G8779/100)*(E8779/1000)),IF(C8779="Wine",SUM(LOOKUP(2,1/(SRP!$B$15:$B$19&lt;=E8779)/(SRP!$C$15:$C$19&gt;=E8779),SRP!$D$15:$D$19)*(G8779/100)*(E8779/1000)),IF(C8779="Ready to Drink",SUM(LOOKUP(2,1/(SRP!$B$10:$B$14&lt;=E8779)/(SRP!$C$10:$C$14&gt;=E8779),SRP!$D$10:$D$14)*(G8779/100)*(E8779/1000)),0))))),2)</f>
        <v>8.73</v>
      </c>
    </row>
    <row r="8780" spans="1:11" x14ac:dyDescent="0.35">
      <c r="A8780" s="2">
        <v>63274</v>
      </c>
      <c r="B8780" s="76" t="s">
        <v>7320</v>
      </c>
      <c r="C8780" s="76" t="s">
        <v>5938</v>
      </c>
      <c r="D8780" s="76" t="s">
        <v>5283</v>
      </c>
      <c r="E8780" s="76">
        <v>473</v>
      </c>
      <c r="F8780" s="76">
        <v>24</v>
      </c>
      <c r="G8780" s="77">
        <v>5</v>
      </c>
      <c r="H8780" s="76" t="s">
        <v>3279</v>
      </c>
      <c r="I8780" s="77">
        <v>4.29</v>
      </c>
      <c r="J8780" s="2">
        <v>1</v>
      </c>
      <c r="K8780" s="119" cm="1">
        <f t="array" ref="K8780">ROUND(IF(C8780="Beer",SUM(LOOKUP(2,1/(SRP!$B$7:$B$9&lt;=E8780)/(SRP!$C$7:$C$9&gt;=E8780),SRP!$D$7:$D$9)*(G8780/100)*(E8780/1000)),IF(C8780="Spirits",SUM(LOOKUP(2,1/(SRP!$B$2:$B$6&lt;=E8780)/(SRP!$C$2:$C$6&gt;=E8780),SRP!$D$2:$D$6)*(G8780/100)*(E8780/1000)),IF(AND(C8780="Wine",D8780="Fortified Wines"),SUM(LOOKUP(2,1/(SRP!$B$20:$B$23&lt;=E8780)/(SRP!$C$20:$C$23&gt;=E8780),SRP!$D$20:$D$23)*(G8780/100)*(E8780/1000)),IF(C8780="Wine",SUM(LOOKUP(2,1/(SRP!$B$15:$B$19&lt;=E8780)/(SRP!$C$15:$C$19&gt;=E8780),SRP!$D$15:$D$19)*(G8780/100)*(E8780/1000)),IF(C8780="Ready to Drink",SUM(LOOKUP(2,1/(SRP!$B$10:$B$14&lt;=E8780)/(SRP!$C$10:$C$14&gt;=E8780),SRP!$D$10:$D$14)*(G8780/100)*(E8780/1000)),0))))),2)</f>
        <v>1.75</v>
      </c>
    </row>
    <row r="8781" spans="1:11" x14ac:dyDescent="0.35">
      <c r="A8781" s="2">
        <v>63275</v>
      </c>
      <c r="B8781" s="76" t="s">
        <v>7321</v>
      </c>
      <c r="C8781" s="76" t="s">
        <v>287</v>
      </c>
      <c r="D8781" s="76" t="s">
        <v>5230</v>
      </c>
      <c r="E8781" s="76">
        <v>473</v>
      </c>
      <c r="F8781" s="76">
        <v>24</v>
      </c>
      <c r="G8781" s="77">
        <v>4.7</v>
      </c>
      <c r="H8781" s="76" t="s">
        <v>3324</v>
      </c>
      <c r="I8781" s="77">
        <v>3.79</v>
      </c>
      <c r="J8781" s="2">
        <v>1</v>
      </c>
      <c r="K8781" s="119" cm="1">
        <f t="array" ref="K8781">ROUND(IF(C8781="Beer",SUM(LOOKUP(2,1/(SRP!$B$7:$B$9&lt;=E8781)/(SRP!$C$7:$C$9&gt;=E8781),SRP!$D$7:$D$9)*(G8781/100)*(E8781/1000)),IF(C8781="Spirits",SUM(LOOKUP(2,1/(SRP!$B$2:$B$6&lt;=E8781)/(SRP!$C$2:$C$6&gt;=E8781),SRP!$D$2:$D$6)*(G8781/100)*(E8781/1000)),IF(AND(C8781="Wine",D8781="Fortified Wines"),SUM(LOOKUP(2,1/(SRP!$B$20:$B$23&lt;=E8781)/(SRP!$C$20:$C$23&gt;=E8781),SRP!$D$20:$D$23)*(G8781/100)*(E8781/1000)),IF(C8781="Wine",SUM(LOOKUP(2,1/(SRP!$B$15:$B$19&lt;=E8781)/(SRP!$C$15:$C$19&gt;=E8781),SRP!$D$15:$D$19)*(G8781/100)*(E8781/1000)),IF(C8781="Ready to Drink",SUM(LOOKUP(2,1/(SRP!$B$10:$B$14&lt;=E8781)/(SRP!$C$10:$C$14&gt;=E8781),SRP!$D$10:$D$14)*(G8781/100)*(E8781/1000)),0))))),2)</f>
        <v>1.55</v>
      </c>
    </row>
    <row r="8782" spans="1:11" x14ac:dyDescent="0.35">
      <c r="A8782" s="2">
        <v>63275</v>
      </c>
      <c r="B8782" s="76" t="s">
        <v>7321</v>
      </c>
      <c r="C8782" s="76" t="s">
        <v>287</v>
      </c>
      <c r="D8782" s="76" t="s">
        <v>5230</v>
      </c>
      <c r="E8782" s="76">
        <v>473</v>
      </c>
      <c r="F8782" s="76">
        <v>24</v>
      </c>
      <c r="G8782" s="77">
        <v>4.7</v>
      </c>
      <c r="H8782" s="76" t="s">
        <v>3324</v>
      </c>
      <c r="I8782" s="77">
        <v>3.79</v>
      </c>
      <c r="J8782" s="2">
        <v>1</v>
      </c>
      <c r="K8782" s="119" cm="1">
        <f t="array" ref="K8782">ROUND(IF(C8782="Beer",SUM(LOOKUP(2,1/(SRP!$B$7:$B$9&lt;=E8782)/(SRP!$C$7:$C$9&gt;=E8782),SRP!$D$7:$D$9)*(G8782/100)*(E8782/1000)),IF(C8782="Spirits",SUM(LOOKUP(2,1/(SRP!$B$2:$B$6&lt;=E8782)/(SRP!$C$2:$C$6&gt;=E8782),SRP!$D$2:$D$6)*(G8782/100)*(E8782/1000)),IF(AND(C8782="Wine",D8782="Fortified Wines"),SUM(LOOKUP(2,1/(SRP!$B$20:$B$23&lt;=E8782)/(SRP!$C$20:$C$23&gt;=E8782),SRP!$D$20:$D$23)*(G8782/100)*(E8782/1000)),IF(C8782="Wine",SUM(LOOKUP(2,1/(SRP!$B$15:$B$19&lt;=E8782)/(SRP!$C$15:$C$19&gt;=E8782),SRP!$D$15:$D$19)*(G8782/100)*(E8782/1000)),IF(C8782="Ready to Drink",SUM(LOOKUP(2,1/(SRP!$B$10:$B$14&lt;=E8782)/(SRP!$C$10:$C$14&gt;=E8782),SRP!$D$10:$D$14)*(G8782/100)*(E8782/1000)),0))))),2)</f>
        <v>1.55</v>
      </c>
    </row>
    <row r="8783" spans="1:11" x14ac:dyDescent="0.35">
      <c r="A8783" s="2">
        <v>63276</v>
      </c>
      <c r="B8783" s="76" t="s">
        <v>7322</v>
      </c>
      <c r="C8783" s="76" t="s">
        <v>287</v>
      </c>
      <c r="D8783" s="76" t="s">
        <v>5230</v>
      </c>
      <c r="E8783" s="76">
        <v>473</v>
      </c>
      <c r="F8783" s="76">
        <v>24</v>
      </c>
      <c r="G8783" s="77">
        <v>5</v>
      </c>
      <c r="H8783" s="76" t="s">
        <v>3325</v>
      </c>
      <c r="I8783" s="77">
        <v>3.49</v>
      </c>
      <c r="J8783" s="2">
        <v>1</v>
      </c>
      <c r="K8783" s="119" cm="1">
        <f t="array" ref="K8783">ROUND(IF(C8783="Beer",SUM(LOOKUP(2,1/(SRP!$B$7:$B$9&lt;=E8783)/(SRP!$C$7:$C$9&gt;=E8783),SRP!$D$7:$D$9)*(G8783/100)*(E8783/1000)),IF(C8783="Spirits",SUM(LOOKUP(2,1/(SRP!$B$2:$B$6&lt;=E8783)/(SRP!$C$2:$C$6&gt;=E8783),SRP!$D$2:$D$6)*(G8783/100)*(E8783/1000)),IF(AND(C8783="Wine",D8783="Fortified Wines"),SUM(LOOKUP(2,1/(SRP!$B$20:$B$23&lt;=E8783)/(SRP!$C$20:$C$23&gt;=E8783),SRP!$D$20:$D$23)*(G8783/100)*(E8783/1000)),IF(C8783="Wine",SUM(LOOKUP(2,1/(SRP!$B$15:$B$19&lt;=E8783)/(SRP!$C$15:$C$19&gt;=E8783),SRP!$D$15:$D$19)*(G8783/100)*(E8783/1000)),IF(C8783="Ready to Drink",SUM(LOOKUP(2,1/(SRP!$B$10:$B$14&lt;=E8783)/(SRP!$C$10:$C$14&gt;=E8783),SRP!$D$10:$D$14)*(G8783/100)*(E8783/1000)),0))))),2)</f>
        <v>1.65</v>
      </c>
    </row>
    <row r="8784" spans="1:11" x14ac:dyDescent="0.35">
      <c r="A8784" s="2">
        <v>63276</v>
      </c>
      <c r="B8784" s="76" t="s">
        <v>7322</v>
      </c>
      <c r="C8784" s="76" t="s">
        <v>287</v>
      </c>
      <c r="D8784" s="76" t="s">
        <v>5230</v>
      </c>
      <c r="E8784" s="76">
        <v>473</v>
      </c>
      <c r="F8784" s="76">
        <v>24</v>
      </c>
      <c r="G8784" s="77">
        <v>5</v>
      </c>
      <c r="H8784" s="76" t="s">
        <v>3325</v>
      </c>
      <c r="I8784" s="77">
        <v>3.49</v>
      </c>
      <c r="J8784" s="2">
        <v>1</v>
      </c>
      <c r="K8784" s="119" cm="1">
        <f t="array" ref="K8784">ROUND(IF(C8784="Beer",SUM(LOOKUP(2,1/(SRP!$B$7:$B$9&lt;=E8784)/(SRP!$C$7:$C$9&gt;=E8784),SRP!$D$7:$D$9)*(G8784/100)*(E8784/1000)),IF(C8784="Spirits",SUM(LOOKUP(2,1/(SRP!$B$2:$B$6&lt;=E8784)/(SRP!$C$2:$C$6&gt;=E8784),SRP!$D$2:$D$6)*(G8784/100)*(E8784/1000)),IF(AND(C8784="Wine",D8784="Fortified Wines"),SUM(LOOKUP(2,1/(SRP!$B$20:$B$23&lt;=E8784)/(SRP!$C$20:$C$23&gt;=E8784),SRP!$D$20:$D$23)*(G8784/100)*(E8784/1000)),IF(C8784="Wine",SUM(LOOKUP(2,1/(SRP!$B$15:$B$19&lt;=E8784)/(SRP!$C$15:$C$19&gt;=E8784),SRP!$D$15:$D$19)*(G8784/100)*(E8784/1000)),IF(C8784="Ready to Drink",SUM(LOOKUP(2,1/(SRP!$B$10:$B$14&lt;=E8784)/(SRP!$C$10:$C$14&gt;=E8784),SRP!$D$10:$D$14)*(G8784/100)*(E8784/1000)),0))))),2)</f>
        <v>1.65</v>
      </c>
    </row>
    <row r="8785" spans="1:11" x14ac:dyDescent="0.35">
      <c r="A8785" s="2">
        <v>63277</v>
      </c>
      <c r="B8785" s="76" t="s">
        <v>7323</v>
      </c>
      <c r="C8785" s="76" t="s">
        <v>5938</v>
      </c>
      <c r="D8785" s="76" t="s">
        <v>5279</v>
      </c>
      <c r="E8785" s="76">
        <v>4260</v>
      </c>
      <c r="F8785" s="76">
        <v>2</v>
      </c>
      <c r="G8785" s="77">
        <v>5.9</v>
      </c>
      <c r="H8785" s="76" t="s">
        <v>3330</v>
      </c>
      <c r="I8785" s="77">
        <v>29.99</v>
      </c>
      <c r="J8785" s="2">
        <v>12</v>
      </c>
      <c r="K8785" s="119" cm="1">
        <f t="array" ref="K8785">ROUND(IF(C8785="Beer",SUM(LOOKUP(2,1/(SRP!$B$7:$B$9&lt;=E8785)/(SRP!$C$7:$C$9&gt;=E8785),SRP!$D$7:$D$9)*(G8785/100)*(E8785/1000)),IF(C8785="Spirits",SUM(LOOKUP(2,1/(SRP!$B$2:$B$6&lt;=E8785)/(SRP!$C$2:$C$6&gt;=E8785),SRP!$D$2:$D$6)*(G8785/100)*(E8785/1000)),IF(AND(C8785="Wine",D8785="Fortified Wines"),SUM(LOOKUP(2,1/(SRP!$B$20:$B$23&lt;=E8785)/(SRP!$C$20:$C$23&gt;=E8785),SRP!$D$20:$D$23)*(G8785/100)*(E8785/1000)),IF(C8785="Wine",SUM(LOOKUP(2,1/(SRP!$B$15:$B$19&lt;=E8785)/(SRP!$C$15:$C$19&gt;=E8785),SRP!$D$15:$D$19)*(G8785/100)*(E8785/1000)),IF(C8785="Ready to Drink",SUM(LOOKUP(2,1/(SRP!$B$10:$B$14&lt;=E8785)/(SRP!$C$10:$C$14&gt;=E8785),SRP!$D$10:$D$14)*(G8785/100)*(E8785/1000)),0))))),2)</f>
        <v>17.55</v>
      </c>
    </row>
    <row r="8786" spans="1:11" x14ac:dyDescent="0.35">
      <c r="A8786" s="2">
        <v>63279</v>
      </c>
      <c r="B8786" s="76" t="s">
        <v>7324</v>
      </c>
      <c r="C8786" s="76" t="s">
        <v>287</v>
      </c>
      <c r="D8786" s="76" t="s">
        <v>5230</v>
      </c>
      <c r="E8786" s="76">
        <v>473</v>
      </c>
      <c r="F8786" s="76">
        <v>24</v>
      </c>
      <c r="G8786" s="77">
        <v>3.5</v>
      </c>
      <c r="H8786" s="76" t="s">
        <v>3360</v>
      </c>
      <c r="I8786" s="77">
        <v>3.99</v>
      </c>
      <c r="J8786" s="2">
        <v>1</v>
      </c>
      <c r="K8786" s="119" cm="1">
        <f t="array" ref="K8786">ROUND(IF(C8786="Beer",SUM(LOOKUP(2,1/(SRP!$B$7:$B$9&lt;=E8786)/(SRP!$C$7:$C$9&gt;=E8786),SRP!$D$7:$D$9)*(G8786/100)*(E8786/1000)),IF(C8786="Spirits",SUM(LOOKUP(2,1/(SRP!$B$2:$B$6&lt;=E8786)/(SRP!$C$2:$C$6&gt;=E8786),SRP!$D$2:$D$6)*(G8786/100)*(E8786/1000)),IF(AND(C8786="Wine",D8786="Fortified Wines"),SUM(LOOKUP(2,1/(SRP!$B$20:$B$23&lt;=E8786)/(SRP!$C$20:$C$23&gt;=E8786),SRP!$D$20:$D$23)*(G8786/100)*(E8786/1000)),IF(C8786="Wine",SUM(LOOKUP(2,1/(SRP!$B$15:$B$19&lt;=E8786)/(SRP!$C$15:$C$19&gt;=E8786),SRP!$D$15:$D$19)*(G8786/100)*(E8786/1000)),IF(C8786="Ready to Drink",SUM(LOOKUP(2,1/(SRP!$B$10:$B$14&lt;=E8786)/(SRP!$C$10:$C$14&gt;=E8786),SRP!$D$10:$D$14)*(G8786/100)*(E8786/1000)),0))))),2)</f>
        <v>1.1599999999999999</v>
      </c>
    </row>
    <row r="8787" spans="1:11" x14ac:dyDescent="0.35">
      <c r="A8787" s="2">
        <v>63279</v>
      </c>
      <c r="B8787" s="76" t="s">
        <v>7324</v>
      </c>
      <c r="C8787" s="76" t="s">
        <v>287</v>
      </c>
      <c r="D8787" s="76" t="s">
        <v>5230</v>
      </c>
      <c r="E8787" s="76">
        <v>473</v>
      </c>
      <c r="F8787" s="76">
        <v>24</v>
      </c>
      <c r="G8787" s="77">
        <v>3.5</v>
      </c>
      <c r="H8787" s="76" t="s">
        <v>3360</v>
      </c>
      <c r="I8787" s="77">
        <v>3.99</v>
      </c>
      <c r="J8787" s="2">
        <v>1</v>
      </c>
      <c r="K8787" s="119" cm="1">
        <f t="array" ref="K8787">ROUND(IF(C8787="Beer",SUM(LOOKUP(2,1/(SRP!$B$7:$B$9&lt;=E8787)/(SRP!$C$7:$C$9&gt;=E8787),SRP!$D$7:$D$9)*(G8787/100)*(E8787/1000)),IF(C8787="Spirits",SUM(LOOKUP(2,1/(SRP!$B$2:$B$6&lt;=E8787)/(SRP!$C$2:$C$6&gt;=E8787),SRP!$D$2:$D$6)*(G8787/100)*(E8787/1000)),IF(AND(C8787="Wine",D8787="Fortified Wines"),SUM(LOOKUP(2,1/(SRP!$B$20:$B$23&lt;=E8787)/(SRP!$C$20:$C$23&gt;=E8787),SRP!$D$20:$D$23)*(G8787/100)*(E8787/1000)),IF(C8787="Wine",SUM(LOOKUP(2,1/(SRP!$B$15:$B$19&lt;=E8787)/(SRP!$C$15:$C$19&gt;=E8787),SRP!$D$15:$D$19)*(G8787/100)*(E8787/1000)),IF(C8787="Ready to Drink",SUM(LOOKUP(2,1/(SRP!$B$10:$B$14&lt;=E8787)/(SRP!$C$10:$C$14&gt;=E8787),SRP!$D$10:$D$14)*(G8787/100)*(E8787/1000)),0))))),2)</f>
        <v>1.1599999999999999</v>
      </c>
    </row>
    <row r="8788" spans="1:11" x14ac:dyDescent="0.35">
      <c r="A8788" s="2">
        <v>63281</v>
      </c>
      <c r="B8788" s="76" t="s">
        <v>7325</v>
      </c>
      <c r="C8788" s="76" t="s">
        <v>287</v>
      </c>
      <c r="D8788" s="76" t="s">
        <v>5230</v>
      </c>
      <c r="E8788" s="76">
        <v>473</v>
      </c>
      <c r="F8788" s="76">
        <v>24</v>
      </c>
      <c r="G8788" s="77">
        <v>4.3</v>
      </c>
      <c r="H8788" s="76" t="s">
        <v>3325</v>
      </c>
      <c r="I8788" s="77">
        <v>4.29</v>
      </c>
      <c r="J8788" s="2">
        <v>1</v>
      </c>
      <c r="K8788" s="119" cm="1">
        <f t="array" ref="K8788">ROUND(IF(C8788="Beer",SUM(LOOKUP(2,1/(SRP!$B$7:$B$9&lt;=E8788)/(SRP!$C$7:$C$9&gt;=E8788),SRP!$D$7:$D$9)*(G8788/100)*(E8788/1000)),IF(C8788="Spirits",SUM(LOOKUP(2,1/(SRP!$B$2:$B$6&lt;=E8788)/(SRP!$C$2:$C$6&gt;=E8788),SRP!$D$2:$D$6)*(G8788/100)*(E8788/1000)),IF(AND(C8788="Wine",D8788="Fortified Wines"),SUM(LOOKUP(2,1/(SRP!$B$20:$B$23&lt;=E8788)/(SRP!$C$20:$C$23&gt;=E8788),SRP!$D$20:$D$23)*(G8788/100)*(E8788/1000)),IF(C8788="Wine",SUM(LOOKUP(2,1/(SRP!$B$15:$B$19&lt;=E8788)/(SRP!$C$15:$C$19&gt;=E8788),SRP!$D$15:$D$19)*(G8788/100)*(E8788/1000)),IF(C8788="Ready to Drink",SUM(LOOKUP(2,1/(SRP!$B$10:$B$14&lt;=E8788)/(SRP!$C$10:$C$14&gt;=E8788),SRP!$D$10:$D$14)*(G8788/100)*(E8788/1000)),0))))),2)</f>
        <v>1.42</v>
      </c>
    </row>
    <row r="8789" spans="1:11" x14ac:dyDescent="0.35">
      <c r="A8789" s="2">
        <v>63281</v>
      </c>
      <c r="B8789" s="76" t="s">
        <v>7325</v>
      </c>
      <c r="C8789" s="76" t="s">
        <v>287</v>
      </c>
      <c r="D8789" s="76" t="s">
        <v>5230</v>
      </c>
      <c r="E8789" s="76">
        <v>473</v>
      </c>
      <c r="F8789" s="76">
        <v>24</v>
      </c>
      <c r="G8789" s="77">
        <v>4.3</v>
      </c>
      <c r="H8789" s="76" t="s">
        <v>3325</v>
      </c>
      <c r="I8789" s="77">
        <v>4.29</v>
      </c>
      <c r="J8789" s="2">
        <v>1</v>
      </c>
      <c r="K8789" s="119" cm="1">
        <f t="array" ref="K8789">ROUND(IF(C8789="Beer",SUM(LOOKUP(2,1/(SRP!$B$7:$B$9&lt;=E8789)/(SRP!$C$7:$C$9&gt;=E8789),SRP!$D$7:$D$9)*(G8789/100)*(E8789/1000)),IF(C8789="Spirits",SUM(LOOKUP(2,1/(SRP!$B$2:$B$6&lt;=E8789)/(SRP!$C$2:$C$6&gt;=E8789),SRP!$D$2:$D$6)*(G8789/100)*(E8789/1000)),IF(AND(C8789="Wine",D8789="Fortified Wines"),SUM(LOOKUP(2,1/(SRP!$B$20:$B$23&lt;=E8789)/(SRP!$C$20:$C$23&gt;=E8789),SRP!$D$20:$D$23)*(G8789/100)*(E8789/1000)),IF(C8789="Wine",SUM(LOOKUP(2,1/(SRP!$B$15:$B$19&lt;=E8789)/(SRP!$C$15:$C$19&gt;=E8789),SRP!$D$15:$D$19)*(G8789/100)*(E8789/1000)),IF(C8789="Ready to Drink",SUM(LOOKUP(2,1/(SRP!$B$10:$B$14&lt;=E8789)/(SRP!$C$10:$C$14&gt;=E8789),SRP!$D$10:$D$14)*(G8789/100)*(E8789/1000)),0))))),2)</f>
        <v>1.42</v>
      </c>
    </row>
    <row r="8790" spans="1:11" x14ac:dyDescent="0.35">
      <c r="A8790" s="2">
        <v>63282</v>
      </c>
      <c r="B8790" s="76" t="s">
        <v>7326</v>
      </c>
      <c r="C8790" s="76" t="s">
        <v>287</v>
      </c>
      <c r="D8790" s="76" t="s">
        <v>5266</v>
      </c>
      <c r="E8790" s="76">
        <v>473</v>
      </c>
      <c r="F8790" s="76">
        <v>24</v>
      </c>
      <c r="G8790" s="77">
        <v>4.8</v>
      </c>
      <c r="H8790" s="76" t="s">
        <v>3325</v>
      </c>
      <c r="I8790" s="77">
        <v>4.29</v>
      </c>
      <c r="J8790" s="2">
        <v>1</v>
      </c>
      <c r="K8790" s="119" cm="1">
        <f t="array" ref="K8790">ROUND(IF(C8790="Beer",SUM(LOOKUP(2,1/(SRP!$B$7:$B$9&lt;=E8790)/(SRP!$C$7:$C$9&gt;=E8790),SRP!$D$7:$D$9)*(G8790/100)*(E8790/1000)),IF(C8790="Spirits",SUM(LOOKUP(2,1/(SRP!$B$2:$B$6&lt;=E8790)/(SRP!$C$2:$C$6&gt;=E8790),SRP!$D$2:$D$6)*(G8790/100)*(E8790/1000)),IF(AND(C8790="Wine",D8790="Fortified Wines"),SUM(LOOKUP(2,1/(SRP!$B$20:$B$23&lt;=E8790)/(SRP!$C$20:$C$23&gt;=E8790),SRP!$D$20:$D$23)*(G8790/100)*(E8790/1000)),IF(C8790="Wine",SUM(LOOKUP(2,1/(SRP!$B$15:$B$19&lt;=E8790)/(SRP!$C$15:$C$19&gt;=E8790),SRP!$D$15:$D$19)*(G8790/100)*(E8790/1000)),IF(C8790="Ready to Drink",SUM(LOOKUP(2,1/(SRP!$B$10:$B$14&lt;=E8790)/(SRP!$C$10:$C$14&gt;=E8790),SRP!$D$10:$D$14)*(G8790/100)*(E8790/1000)),0))))),2)</f>
        <v>1.58</v>
      </c>
    </row>
    <row r="8791" spans="1:11" x14ac:dyDescent="0.35">
      <c r="A8791" s="2">
        <v>63282</v>
      </c>
      <c r="B8791" s="76" t="s">
        <v>7326</v>
      </c>
      <c r="C8791" s="76" t="s">
        <v>287</v>
      </c>
      <c r="D8791" s="76" t="s">
        <v>5266</v>
      </c>
      <c r="E8791" s="76">
        <v>473</v>
      </c>
      <c r="F8791" s="76">
        <v>24</v>
      </c>
      <c r="G8791" s="77">
        <v>4.8</v>
      </c>
      <c r="H8791" s="76" t="s">
        <v>3325</v>
      </c>
      <c r="I8791" s="77">
        <v>4.29</v>
      </c>
      <c r="J8791" s="2">
        <v>1</v>
      </c>
      <c r="K8791" s="119" cm="1">
        <f t="array" ref="K8791">ROUND(IF(C8791="Beer",SUM(LOOKUP(2,1/(SRP!$B$7:$B$9&lt;=E8791)/(SRP!$C$7:$C$9&gt;=E8791),SRP!$D$7:$D$9)*(G8791/100)*(E8791/1000)),IF(C8791="Spirits",SUM(LOOKUP(2,1/(SRP!$B$2:$B$6&lt;=E8791)/(SRP!$C$2:$C$6&gt;=E8791),SRP!$D$2:$D$6)*(G8791/100)*(E8791/1000)),IF(AND(C8791="Wine",D8791="Fortified Wines"),SUM(LOOKUP(2,1/(SRP!$B$20:$B$23&lt;=E8791)/(SRP!$C$20:$C$23&gt;=E8791),SRP!$D$20:$D$23)*(G8791/100)*(E8791/1000)),IF(C8791="Wine",SUM(LOOKUP(2,1/(SRP!$B$15:$B$19&lt;=E8791)/(SRP!$C$15:$C$19&gt;=E8791),SRP!$D$15:$D$19)*(G8791/100)*(E8791/1000)),IF(C8791="Ready to Drink",SUM(LOOKUP(2,1/(SRP!$B$10:$B$14&lt;=E8791)/(SRP!$C$10:$C$14&gt;=E8791),SRP!$D$10:$D$14)*(G8791/100)*(E8791/1000)),0))))),2)</f>
        <v>1.58</v>
      </c>
    </row>
    <row r="8792" spans="1:11" x14ac:dyDescent="0.35">
      <c r="A8792" s="2">
        <v>63283</v>
      </c>
      <c r="B8792" s="76" t="s">
        <v>1416</v>
      </c>
      <c r="C8792" s="76" t="s">
        <v>287</v>
      </c>
      <c r="D8792" s="76" t="s">
        <v>5271</v>
      </c>
      <c r="E8792" s="76">
        <v>473</v>
      </c>
      <c r="F8792" s="76">
        <v>24</v>
      </c>
      <c r="G8792" s="77">
        <v>4</v>
      </c>
      <c r="H8792" s="76" t="s">
        <v>3325</v>
      </c>
      <c r="I8792" s="77">
        <v>3.99</v>
      </c>
      <c r="J8792" s="2">
        <v>1</v>
      </c>
      <c r="K8792" s="119" cm="1">
        <f t="array" ref="K8792">ROUND(IF(C8792="Beer",SUM(LOOKUP(2,1/(SRP!$B$7:$B$9&lt;=E8792)/(SRP!$C$7:$C$9&gt;=E8792),SRP!$D$7:$D$9)*(G8792/100)*(E8792/1000)),IF(C8792="Spirits",SUM(LOOKUP(2,1/(SRP!$B$2:$B$6&lt;=E8792)/(SRP!$C$2:$C$6&gt;=E8792),SRP!$D$2:$D$6)*(G8792/100)*(E8792/1000)),IF(AND(C8792="Wine",D8792="Fortified Wines"),SUM(LOOKUP(2,1/(SRP!$B$20:$B$23&lt;=E8792)/(SRP!$C$20:$C$23&gt;=E8792),SRP!$D$20:$D$23)*(G8792/100)*(E8792/1000)),IF(C8792="Wine",SUM(LOOKUP(2,1/(SRP!$B$15:$B$19&lt;=E8792)/(SRP!$C$15:$C$19&gt;=E8792),SRP!$D$15:$D$19)*(G8792/100)*(E8792/1000)),IF(C8792="Ready to Drink",SUM(LOOKUP(2,1/(SRP!$B$10:$B$14&lt;=E8792)/(SRP!$C$10:$C$14&gt;=E8792),SRP!$D$10:$D$14)*(G8792/100)*(E8792/1000)),0))))),2)</f>
        <v>1.32</v>
      </c>
    </row>
    <row r="8793" spans="1:11" x14ac:dyDescent="0.35">
      <c r="A8793" s="2">
        <v>63283</v>
      </c>
      <c r="B8793" s="76" t="s">
        <v>1416</v>
      </c>
      <c r="C8793" s="76" t="s">
        <v>287</v>
      </c>
      <c r="D8793" s="76" t="s">
        <v>5271</v>
      </c>
      <c r="E8793" s="76">
        <v>473</v>
      </c>
      <c r="F8793" s="76">
        <v>24</v>
      </c>
      <c r="G8793" s="77">
        <v>4</v>
      </c>
      <c r="H8793" s="76" t="s">
        <v>3325</v>
      </c>
      <c r="I8793" s="77">
        <v>3.99</v>
      </c>
      <c r="J8793" s="2">
        <v>1</v>
      </c>
      <c r="K8793" s="119" cm="1">
        <f t="array" ref="K8793">ROUND(IF(C8793="Beer",SUM(LOOKUP(2,1/(SRP!$B$7:$B$9&lt;=E8793)/(SRP!$C$7:$C$9&gt;=E8793),SRP!$D$7:$D$9)*(G8793/100)*(E8793/1000)),IF(C8793="Spirits",SUM(LOOKUP(2,1/(SRP!$B$2:$B$6&lt;=E8793)/(SRP!$C$2:$C$6&gt;=E8793),SRP!$D$2:$D$6)*(G8793/100)*(E8793/1000)),IF(AND(C8793="Wine",D8793="Fortified Wines"),SUM(LOOKUP(2,1/(SRP!$B$20:$B$23&lt;=E8793)/(SRP!$C$20:$C$23&gt;=E8793),SRP!$D$20:$D$23)*(G8793/100)*(E8793/1000)),IF(C8793="Wine",SUM(LOOKUP(2,1/(SRP!$B$15:$B$19&lt;=E8793)/(SRP!$C$15:$C$19&gt;=E8793),SRP!$D$15:$D$19)*(G8793/100)*(E8793/1000)),IF(C8793="Ready to Drink",SUM(LOOKUP(2,1/(SRP!$B$10:$B$14&lt;=E8793)/(SRP!$C$10:$C$14&gt;=E8793),SRP!$D$10:$D$14)*(G8793/100)*(E8793/1000)),0))))),2)</f>
        <v>1.32</v>
      </c>
    </row>
    <row r="8794" spans="1:11" x14ac:dyDescent="0.35">
      <c r="A8794" s="2">
        <v>63284</v>
      </c>
      <c r="B8794" s="76" t="s">
        <v>7327</v>
      </c>
      <c r="C8794" s="76" t="s">
        <v>5938</v>
      </c>
      <c r="D8794" s="76" t="s">
        <v>5279</v>
      </c>
      <c r="E8794" s="76">
        <v>2130</v>
      </c>
      <c r="F8794" s="76">
        <v>4</v>
      </c>
      <c r="G8794" s="77">
        <v>5</v>
      </c>
      <c r="H8794" s="76" t="s">
        <v>3283</v>
      </c>
      <c r="I8794" s="77">
        <v>16.989999999999998</v>
      </c>
      <c r="J8794" s="2">
        <v>6</v>
      </c>
      <c r="K8794" s="119" cm="1">
        <f t="array" ref="K8794">ROUND(IF(C8794="Beer",SUM(LOOKUP(2,1/(SRP!$B$7:$B$9&lt;=E8794)/(SRP!$C$7:$C$9&gt;=E8794),SRP!$D$7:$D$9)*(G8794/100)*(E8794/1000)),IF(C8794="Spirits",SUM(LOOKUP(2,1/(SRP!$B$2:$B$6&lt;=E8794)/(SRP!$C$2:$C$6&gt;=E8794),SRP!$D$2:$D$6)*(G8794/100)*(E8794/1000)),IF(AND(C8794="Wine",D8794="Fortified Wines"),SUM(LOOKUP(2,1/(SRP!$B$20:$B$23&lt;=E8794)/(SRP!$C$20:$C$23&gt;=E8794),SRP!$D$20:$D$23)*(G8794/100)*(E8794/1000)),IF(C8794="Wine",SUM(LOOKUP(2,1/(SRP!$B$15:$B$19&lt;=E8794)/(SRP!$C$15:$C$19&gt;=E8794),SRP!$D$15:$D$19)*(G8794/100)*(E8794/1000)),IF(C8794="Ready to Drink",SUM(LOOKUP(2,1/(SRP!$B$10:$B$14&lt;=E8794)/(SRP!$C$10:$C$14&gt;=E8794),SRP!$D$10:$D$14)*(G8794/100)*(E8794/1000)),0))))),2)</f>
        <v>7.43</v>
      </c>
    </row>
    <row r="8795" spans="1:11" x14ac:dyDescent="0.35">
      <c r="A8795" s="2">
        <v>63285</v>
      </c>
      <c r="B8795" s="76" t="s">
        <v>7328</v>
      </c>
      <c r="C8795" s="76" t="s">
        <v>287</v>
      </c>
      <c r="D8795" s="76" t="s">
        <v>5230</v>
      </c>
      <c r="E8795" s="76">
        <v>473</v>
      </c>
      <c r="F8795" s="76">
        <v>24</v>
      </c>
      <c r="G8795" s="77">
        <v>5.2</v>
      </c>
      <c r="H8795" s="76" t="s">
        <v>3638</v>
      </c>
      <c r="I8795" s="77">
        <v>3.99</v>
      </c>
      <c r="J8795" s="2">
        <v>1</v>
      </c>
      <c r="K8795" s="119" cm="1">
        <f t="array" ref="K8795">ROUND(IF(C8795="Beer",SUM(LOOKUP(2,1/(SRP!$B$7:$B$9&lt;=E8795)/(SRP!$C$7:$C$9&gt;=E8795),SRP!$D$7:$D$9)*(G8795/100)*(E8795/1000)),IF(C8795="Spirits",SUM(LOOKUP(2,1/(SRP!$B$2:$B$6&lt;=E8795)/(SRP!$C$2:$C$6&gt;=E8795),SRP!$D$2:$D$6)*(G8795/100)*(E8795/1000)),IF(AND(C8795="Wine",D8795="Fortified Wines"),SUM(LOOKUP(2,1/(SRP!$B$20:$B$23&lt;=E8795)/(SRP!$C$20:$C$23&gt;=E8795),SRP!$D$20:$D$23)*(G8795/100)*(E8795/1000)),IF(C8795="Wine",SUM(LOOKUP(2,1/(SRP!$B$15:$B$19&lt;=E8795)/(SRP!$C$15:$C$19&gt;=E8795),SRP!$D$15:$D$19)*(G8795/100)*(E8795/1000)),IF(C8795="Ready to Drink",SUM(LOOKUP(2,1/(SRP!$B$10:$B$14&lt;=E8795)/(SRP!$C$10:$C$14&gt;=E8795),SRP!$D$10:$D$14)*(G8795/100)*(E8795/1000)),0))))),2)</f>
        <v>1.72</v>
      </c>
    </row>
    <row r="8796" spans="1:11" x14ac:dyDescent="0.35">
      <c r="A8796" s="2">
        <v>63285</v>
      </c>
      <c r="B8796" s="76" t="s">
        <v>7328</v>
      </c>
      <c r="C8796" s="76" t="s">
        <v>287</v>
      </c>
      <c r="D8796" s="76" t="s">
        <v>5230</v>
      </c>
      <c r="E8796" s="76">
        <v>473</v>
      </c>
      <c r="F8796" s="76">
        <v>24</v>
      </c>
      <c r="G8796" s="77">
        <v>5.2</v>
      </c>
      <c r="H8796" s="76" t="s">
        <v>3638</v>
      </c>
      <c r="I8796" s="77">
        <v>3.99</v>
      </c>
      <c r="J8796" s="2">
        <v>1</v>
      </c>
      <c r="K8796" s="119" cm="1">
        <f t="array" ref="K8796">ROUND(IF(C8796="Beer",SUM(LOOKUP(2,1/(SRP!$B$7:$B$9&lt;=E8796)/(SRP!$C$7:$C$9&gt;=E8796),SRP!$D$7:$D$9)*(G8796/100)*(E8796/1000)),IF(C8796="Spirits",SUM(LOOKUP(2,1/(SRP!$B$2:$B$6&lt;=E8796)/(SRP!$C$2:$C$6&gt;=E8796),SRP!$D$2:$D$6)*(G8796/100)*(E8796/1000)),IF(AND(C8796="Wine",D8796="Fortified Wines"),SUM(LOOKUP(2,1/(SRP!$B$20:$B$23&lt;=E8796)/(SRP!$C$20:$C$23&gt;=E8796),SRP!$D$20:$D$23)*(G8796/100)*(E8796/1000)),IF(C8796="Wine",SUM(LOOKUP(2,1/(SRP!$B$15:$B$19&lt;=E8796)/(SRP!$C$15:$C$19&gt;=E8796),SRP!$D$15:$D$19)*(G8796/100)*(E8796/1000)),IF(C8796="Ready to Drink",SUM(LOOKUP(2,1/(SRP!$B$10:$B$14&lt;=E8796)/(SRP!$C$10:$C$14&gt;=E8796),SRP!$D$10:$D$14)*(G8796/100)*(E8796/1000)),0))))),2)</f>
        <v>1.72</v>
      </c>
    </row>
    <row r="8797" spans="1:11" x14ac:dyDescent="0.35">
      <c r="A8797" s="2">
        <v>63287</v>
      </c>
      <c r="B8797" s="76" t="s">
        <v>7329</v>
      </c>
      <c r="C8797" s="76" t="s">
        <v>5938</v>
      </c>
      <c r="D8797" s="76" t="s">
        <v>5298</v>
      </c>
      <c r="E8797" s="76">
        <v>4260</v>
      </c>
      <c r="F8797" s="76">
        <v>2</v>
      </c>
      <c r="G8797" s="77">
        <v>5</v>
      </c>
      <c r="H8797" s="76" t="s">
        <v>3314</v>
      </c>
      <c r="I8797" s="77">
        <v>30.99</v>
      </c>
      <c r="J8797" s="2">
        <v>12</v>
      </c>
      <c r="K8797" s="119" cm="1">
        <f t="array" ref="K8797">ROUND(IF(C8797="Beer",SUM(LOOKUP(2,1/(SRP!$B$7:$B$9&lt;=E8797)/(SRP!$C$7:$C$9&gt;=E8797),SRP!$D$7:$D$9)*(G8797/100)*(E8797/1000)),IF(C8797="Spirits",SUM(LOOKUP(2,1/(SRP!$B$2:$B$6&lt;=E8797)/(SRP!$C$2:$C$6&gt;=E8797),SRP!$D$2:$D$6)*(G8797/100)*(E8797/1000)),IF(AND(C8797="Wine",D8797="Fortified Wines"),SUM(LOOKUP(2,1/(SRP!$B$20:$B$23&lt;=E8797)/(SRP!$C$20:$C$23&gt;=E8797),SRP!$D$20:$D$23)*(G8797/100)*(E8797/1000)),IF(C8797="Wine",SUM(LOOKUP(2,1/(SRP!$B$15:$B$19&lt;=E8797)/(SRP!$C$15:$C$19&gt;=E8797),SRP!$D$15:$D$19)*(G8797/100)*(E8797/1000)),IF(C8797="Ready to Drink",SUM(LOOKUP(2,1/(SRP!$B$10:$B$14&lt;=E8797)/(SRP!$C$10:$C$14&gt;=E8797),SRP!$D$10:$D$14)*(G8797/100)*(E8797/1000)),0))))),2)</f>
        <v>14.87</v>
      </c>
    </row>
    <row r="8798" spans="1:11" x14ac:dyDescent="0.35">
      <c r="A8798" s="2">
        <v>63292</v>
      </c>
      <c r="B8798" s="76" t="s">
        <v>7330</v>
      </c>
      <c r="C8798" s="76" t="s">
        <v>5938</v>
      </c>
      <c r="D8798" s="76" t="s">
        <v>5746</v>
      </c>
      <c r="E8798" s="76">
        <v>4260</v>
      </c>
      <c r="F8798" s="76">
        <v>2</v>
      </c>
      <c r="G8798" s="77">
        <v>5</v>
      </c>
      <c r="H8798" s="76" t="s">
        <v>3314</v>
      </c>
      <c r="I8798" s="77">
        <v>32.99</v>
      </c>
      <c r="J8798" s="2">
        <v>12</v>
      </c>
      <c r="K8798" s="119" cm="1">
        <f t="array" ref="K8798">ROUND(IF(C8798="Beer",SUM(LOOKUP(2,1/(SRP!$B$7:$B$9&lt;=E8798)/(SRP!$C$7:$C$9&gt;=E8798),SRP!$D$7:$D$9)*(G8798/100)*(E8798/1000)),IF(C8798="Spirits",SUM(LOOKUP(2,1/(SRP!$B$2:$B$6&lt;=E8798)/(SRP!$C$2:$C$6&gt;=E8798),SRP!$D$2:$D$6)*(G8798/100)*(E8798/1000)),IF(AND(C8798="Wine",D8798="Fortified Wines"),SUM(LOOKUP(2,1/(SRP!$B$20:$B$23&lt;=E8798)/(SRP!$C$20:$C$23&gt;=E8798),SRP!$D$20:$D$23)*(G8798/100)*(E8798/1000)),IF(C8798="Wine",SUM(LOOKUP(2,1/(SRP!$B$15:$B$19&lt;=E8798)/(SRP!$C$15:$C$19&gt;=E8798),SRP!$D$15:$D$19)*(G8798/100)*(E8798/1000)),IF(C8798="Ready to Drink",SUM(LOOKUP(2,1/(SRP!$B$10:$B$14&lt;=E8798)/(SRP!$C$10:$C$14&gt;=E8798),SRP!$D$10:$D$14)*(G8798/100)*(E8798/1000)),0))))),2)</f>
        <v>14.87</v>
      </c>
    </row>
    <row r="8799" spans="1:11" x14ac:dyDescent="0.35">
      <c r="A8799" s="2">
        <v>63299</v>
      </c>
      <c r="B8799" s="76" t="s">
        <v>7331</v>
      </c>
      <c r="C8799" s="76" t="s">
        <v>5938</v>
      </c>
      <c r="D8799" s="76" t="s">
        <v>5283</v>
      </c>
      <c r="E8799" s="76">
        <v>473</v>
      </c>
      <c r="F8799" s="76">
        <v>24</v>
      </c>
      <c r="G8799" s="77">
        <v>7</v>
      </c>
      <c r="H8799" s="76" t="s">
        <v>5998</v>
      </c>
      <c r="I8799" s="77">
        <v>3.99</v>
      </c>
      <c r="J8799" s="2">
        <v>1</v>
      </c>
      <c r="K8799" s="119" cm="1">
        <f t="array" ref="K8799">ROUND(IF(C8799="Beer",SUM(LOOKUP(2,1/(SRP!$B$7:$B$9&lt;=E8799)/(SRP!$C$7:$C$9&gt;=E8799),SRP!$D$7:$D$9)*(G8799/100)*(E8799/1000)),IF(C8799="Spirits",SUM(LOOKUP(2,1/(SRP!$B$2:$B$6&lt;=E8799)/(SRP!$C$2:$C$6&gt;=E8799),SRP!$D$2:$D$6)*(G8799/100)*(E8799/1000)),IF(AND(C8799="Wine",D8799="Fortified Wines"),SUM(LOOKUP(2,1/(SRP!$B$20:$B$23&lt;=E8799)/(SRP!$C$20:$C$23&gt;=E8799),SRP!$D$20:$D$23)*(G8799/100)*(E8799/1000)),IF(C8799="Wine",SUM(LOOKUP(2,1/(SRP!$B$15:$B$19&lt;=E8799)/(SRP!$C$15:$C$19&gt;=E8799),SRP!$D$15:$D$19)*(G8799/100)*(E8799/1000)),IF(C8799="Ready to Drink",SUM(LOOKUP(2,1/(SRP!$B$10:$B$14&lt;=E8799)/(SRP!$C$10:$C$14&gt;=E8799),SRP!$D$10:$D$14)*(G8799/100)*(E8799/1000)),0))))),2)</f>
        <v>2.4500000000000002</v>
      </c>
    </row>
    <row r="8800" spans="1:11" x14ac:dyDescent="0.35">
      <c r="A8800" s="2">
        <v>63299</v>
      </c>
      <c r="B8800" s="76" t="s">
        <v>7331</v>
      </c>
      <c r="C8800" s="76" t="s">
        <v>5938</v>
      </c>
      <c r="D8800" s="76" t="s">
        <v>5283</v>
      </c>
      <c r="E8800" s="76">
        <v>473</v>
      </c>
      <c r="F8800" s="76">
        <v>24</v>
      </c>
      <c r="G8800" s="77">
        <v>7</v>
      </c>
      <c r="H8800" s="76" t="s">
        <v>5998</v>
      </c>
      <c r="I8800" s="77">
        <v>3.99</v>
      </c>
      <c r="J8800" s="2">
        <v>1</v>
      </c>
      <c r="K8800" s="119" cm="1">
        <f t="array" ref="K8800">ROUND(IF(C8800="Beer",SUM(LOOKUP(2,1/(SRP!$B$7:$B$9&lt;=E8800)/(SRP!$C$7:$C$9&gt;=E8800),SRP!$D$7:$D$9)*(G8800/100)*(E8800/1000)),IF(C8800="Spirits",SUM(LOOKUP(2,1/(SRP!$B$2:$B$6&lt;=E8800)/(SRP!$C$2:$C$6&gt;=E8800),SRP!$D$2:$D$6)*(G8800/100)*(E8800/1000)),IF(AND(C8800="Wine",D8800="Fortified Wines"),SUM(LOOKUP(2,1/(SRP!$B$20:$B$23&lt;=E8800)/(SRP!$C$20:$C$23&gt;=E8800),SRP!$D$20:$D$23)*(G8800/100)*(E8800/1000)),IF(C8800="Wine",SUM(LOOKUP(2,1/(SRP!$B$15:$B$19&lt;=E8800)/(SRP!$C$15:$C$19&gt;=E8800),SRP!$D$15:$D$19)*(G8800/100)*(E8800/1000)),IF(C8800="Ready to Drink",SUM(LOOKUP(2,1/(SRP!$B$10:$B$14&lt;=E8800)/(SRP!$C$10:$C$14&gt;=E8800),SRP!$D$10:$D$14)*(G8800/100)*(E8800/1000)),0))))),2)</f>
        <v>2.4500000000000002</v>
      </c>
    </row>
    <row r="8801" spans="1:11" x14ac:dyDescent="0.35">
      <c r="A8801" s="2">
        <v>63311</v>
      </c>
      <c r="B8801" s="76" t="s">
        <v>7332</v>
      </c>
      <c r="C8801" s="76" t="s">
        <v>5938</v>
      </c>
      <c r="D8801" s="76" t="s">
        <v>5283</v>
      </c>
      <c r="E8801" s="76">
        <v>1420</v>
      </c>
      <c r="F8801" s="76">
        <v>6</v>
      </c>
      <c r="G8801" s="77">
        <v>6</v>
      </c>
      <c r="H8801" s="76" t="s">
        <v>3280</v>
      </c>
      <c r="I8801" s="77">
        <v>11.99</v>
      </c>
      <c r="J8801" s="2">
        <v>4</v>
      </c>
      <c r="K8801" s="119" cm="1">
        <f t="array" ref="K8801">ROUND(IF(C8801="Beer",SUM(LOOKUP(2,1/(SRP!$B$7:$B$9&lt;=E8801)/(SRP!$C$7:$C$9&gt;=E8801),SRP!$D$7:$D$9)*(G8801/100)*(E8801/1000)),IF(C8801="Spirits",SUM(LOOKUP(2,1/(SRP!$B$2:$B$6&lt;=E8801)/(SRP!$C$2:$C$6&gt;=E8801),SRP!$D$2:$D$6)*(G8801/100)*(E8801/1000)),IF(AND(C8801="Wine",D8801="Fortified Wines"),SUM(LOOKUP(2,1/(SRP!$B$20:$B$23&lt;=E8801)/(SRP!$C$20:$C$23&gt;=E8801),SRP!$D$20:$D$23)*(G8801/100)*(E8801/1000)),IF(C8801="Wine",SUM(LOOKUP(2,1/(SRP!$B$15:$B$19&lt;=E8801)/(SRP!$C$15:$C$19&gt;=E8801),SRP!$D$15:$D$19)*(G8801/100)*(E8801/1000)),IF(C8801="Ready to Drink",SUM(LOOKUP(2,1/(SRP!$B$10:$B$14&lt;=E8801)/(SRP!$C$10:$C$14&gt;=E8801),SRP!$D$10:$D$14)*(G8801/100)*(E8801/1000)),0))))),2)</f>
        <v>5.95</v>
      </c>
    </row>
    <row r="8802" spans="1:11" x14ac:dyDescent="0.35">
      <c r="A8802" s="2">
        <v>63312</v>
      </c>
      <c r="B8802" s="76" t="s">
        <v>7333</v>
      </c>
      <c r="C8802" s="76" t="s">
        <v>5938</v>
      </c>
      <c r="D8802" s="76" t="s">
        <v>5283</v>
      </c>
      <c r="E8802" s="76">
        <v>473</v>
      </c>
      <c r="F8802" s="76">
        <v>24</v>
      </c>
      <c r="G8802" s="77">
        <v>6.6</v>
      </c>
      <c r="H8802" s="76" t="s">
        <v>3303</v>
      </c>
      <c r="I8802" s="77">
        <v>3.75</v>
      </c>
      <c r="J8802" s="2">
        <v>1</v>
      </c>
      <c r="K8802" s="119" cm="1">
        <f t="array" ref="K8802">ROUND(IF(C8802="Beer",SUM(LOOKUP(2,1/(SRP!$B$7:$B$9&lt;=E8802)/(SRP!$C$7:$C$9&gt;=E8802),SRP!$D$7:$D$9)*(G8802/100)*(E8802/1000)),IF(C8802="Spirits",SUM(LOOKUP(2,1/(SRP!$B$2:$B$6&lt;=E8802)/(SRP!$C$2:$C$6&gt;=E8802),SRP!$D$2:$D$6)*(G8802/100)*(E8802/1000)),IF(AND(C8802="Wine",D8802="Fortified Wines"),SUM(LOOKUP(2,1/(SRP!$B$20:$B$23&lt;=E8802)/(SRP!$C$20:$C$23&gt;=E8802),SRP!$D$20:$D$23)*(G8802/100)*(E8802/1000)),IF(C8802="Wine",SUM(LOOKUP(2,1/(SRP!$B$15:$B$19&lt;=E8802)/(SRP!$C$15:$C$19&gt;=E8802),SRP!$D$15:$D$19)*(G8802/100)*(E8802/1000)),IF(C8802="Ready to Drink",SUM(LOOKUP(2,1/(SRP!$B$10:$B$14&lt;=E8802)/(SRP!$C$10:$C$14&gt;=E8802),SRP!$D$10:$D$14)*(G8802/100)*(E8802/1000)),0))))),2)</f>
        <v>2.31</v>
      </c>
    </row>
    <row r="8803" spans="1:11" x14ac:dyDescent="0.35">
      <c r="A8803" s="2">
        <v>63316</v>
      </c>
      <c r="B8803" s="76" t="s">
        <v>7334</v>
      </c>
      <c r="C8803" s="76" t="s">
        <v>287</v>
      </c>
      <c r="D8803" s="76" t="s">
        <v>5266</v>
      </c>
      <c r="E8803" s="76">
        <v>473</v>
      </c>
      <c r="F8803" s="76">
        <v>24</v>
      </c>
      <c r="G8803" s="77">
        <v>5.2</v>
      </c>
      <c r="H8803" s="76" t="s">
        <v>7335</v>
      </c>
      <c r="I8803" s="77">
        <v>4.8899999999999997</v>
      </c>
      <c r="J8803" s="2">
        <v>1</v>
      </c>
      <c r="K8803" s="119" cm="1">
        <f t="array" ref="K8803">ROUND(IF(C8803="Beer",SUM(LOOKUP(2,1/(SRP!$B$7:$B$9&lt;=E8803)/(SRP!$C$7:$C$9&gt;=E8803),SRP!$D$7:$D$9)*(G8803/100)*(E8803/1000)),IF(C8803="Spirits",SUM(LOOKUP(2,1/(SRP!$B$2:$B$6&lt;=E8803)/(SRP!$C$2:$C$6&gt;=E8803),SRP!$D$2:$D$6)*(G8803/100)*(E8803/1000)),IF(AND(C8803="Wine",D8803="Fortified Wines"),SUM(LOOKUP(2,1/(SRP!$B$20:$B$23&lt;=E8803)/(SRP!$C$20:$C$23&gt;=E8803),SRP!$D$20:$D$23)*(G8803/100)*(E8803/1000)),IF(C8803="Wine",SUM(LOOKUP(2,1/(SRP!$B$15:$B$19&lt;=E8803)/(SRP!$C$15:$C$19&gt;=E8803),SRP!$D$15:$D$19)*(G8803/100)*(E8803/1000)),IF(C8803="Ready to Drink",SUM(LOOKUP(2,1/(SRP!$B$10:$B$14&lt;=E8803)/(SRP!$C$10:$C$14&gt;=E8803),SRP!$D$10:$D$14)*(G8803/100)*(E8803/1000)),0))))),2)</f>
        <v>1.72</v>
      </c>
    </row>
    <row r="8804" spans="1:11" x14ac:dyDescent="0.35">
      <c r="A8804" s="2">
        <v>63316</v>
      </c>
      <c r="B8804" s="76" t="s">
        <v>7334</v>
      </c>
      <c r="C8804" s="76" t="s">
        <v>287</v>
      </c>
      <c r="D8804" s="76" t="s">
        <v>5266</v>
      </c>
      <c r="E8804" s="76">
        <v>473</v>
      </c>
      <c r="F8804" s="76">
        <v>24</v>
      </c>
      <c r="G8804" s="77">
        <v>5.2</v>
      </c>
      <c r="H8804" s="76" t="s">
        <v>7335</v>
      </c>
      <c r="I8804" s="77">
        <v>4.8899999999999997</v>
      </c>
      <c r="J8804" s="2">
        <v>1</v>
      </c>
      <c r="K8804" s="119" cm="1">
        <f t="array" ref="K8804">ROUND(IF(C8804="Beer",SUM(LOOKUP(2,1/(SRP!$B$7:$B$9&lt;=E8804)/(SRP!$C$7:$C$9&gt;=E8804),SRP!$D$7:$D$9)*(G8804/100)*(E8804/1000)),IF(C8804="Spirits",SUM(LOOKUP(2,1/(SRP!$B$2:$B$6&lt;=E8804)/(SRP!$C$2:$C$6&gt;=E8804),SRP!$D$2:$D$6)*(G8804/100)*(E8804/1000)),IF(AND(C8804="Wine",D8804="Fortified Wines"),SUM(LOOKUP(2,1/(SRP!$B$20:$B$23&lt;=E8804)/(SRP!$C$20:$C$23&gt;=E8804),SRP!$D$20:$D$23)*(G8804/100)*(E8804/1000)),IF(C8804="Wine",SUM(LOOKUP(2,1/(SRP!$B$15:$B$19&lt;=E8804)/(SRP!$C$15:$C$19&gt;=E8804),SRP!$D$15:$D$19)*(G8804/100)*(E8804/1000)),IF(C8804="Ready to Drink",SUM(LOOKUP(2,1/(SRP!$B$10:$B$14&lt;=E8804)/(SRP!$C$10:$C$14&gt;=E8804),SRP!$D$10:$D$14)*(G8804/100)*(E8804/1000)),0))))),2)</f>
        <v>1.72</v>
      </c>
    </row>
    <row r="8805" spans="1:11" x14ac:dyDescent="0.35">
      <c r="A8805" s="2">
        <v>63317</v>
      </c>
      <c r="B8805" s="76" t="s">
        <v>7336</v>
      </c>
      <c r="C8805" s="76" t="s">
        <v>287</v>
      </c>
      <c r="D8805" s="76" t="s">
        <v>5266</v>
      </c>
      <c r="E8805" s="76">
        <v>473</v>
      </c>
      <c r="F8805" s="76">
        <v>24</v>
      </c>
      <c r="G8805" s="77">
        <v>5</v>
      </c>
      <c r="H8805" s="76" t="s">
        <v>7335</v>
      </c>
      <c r="I8805" s="77">
        <v>4.42</v>
      </c>
      <c r="J8805" s="2">
        <v>1</v>
      </c>
      <c r="K8805" s="119" cm="1">
        <f t="array" ref="K8805">ROUND(IF(C8805="Beer",SUM(LOOKUP(2,1/(SRP!$B$7:$B$9&lt;=E8805)/(SRP!$C$7:$C$9&gt;=E8805),SRP!$D$7:$D$9)*(G8805/100)*(E8805/1000)),IF(C8805="Spirits",SUM(LOOKUP(2,1/(SRP!$B$2:$B$6&lt;=E8805)/(SRP!$C$2:$C$6&gt;=E8805),SRP!$D$2:$D$6)*(G8805/100)*(E8805/1000)),IF(AND(C8805="Wine",D8805="Fortified Wines"),SUM(LOOKUP(2,1/(SRP!$B$20:$B$23&lt;=E8805)/(SRP!$C$20:$C$23&gt;=E8805),SRP!$D$20:$D$23)*(G8805/100)*(E8805/1000)),IF(C8805="Wine",SUM(LOOKUP(2,1/(SRP!$B$15:$B$19&lt;=E8805)/(SRP!$C$15:$C$19&gt;=E8805),SRP!$D$15:$D$19)*(G8805/100)*(E8805/1000)),IF(C8805="Ready to Drink",SUM(LOOKUP(2,1/(SRP!$B$10:$B$14&lt;=E8805)/(SRP!$C$10:$C$14&gt;=E8805),SRP!$D$10:$D$14)*(G8805/100)*(E8805/1000)),0))))),2)</f>
        <v>1.65</v>
      </c>
    </row>
    <row r="8806" spans="1:11" x14ac:dyDescent="0.35">
      <c r="A8806" s="2">
        <v>63317</v>
      </c>
      <c r="B8806" s="76" t="s">
        <v>7336</v>
      </c>
      <c r="C8806" s="76" t="s">
        <v>287</v>
      </c>
      <c r="D8806" s="76" t="s">
        <v>5266</v>
      </c>
      <c r="E8806" s="76">
        <v>473</v>
      </c>
      <c r="F8806" s="76">
        <v>24</v>
      </c>
      <c r="G8806" s="77">
        <v>5</v>
      </c>
      <c r="H8806" s="76" t="s">
        <v>7335</v>
      </c>
      <c r="I8806" s="77">
        <v>4.42</v>
      </c>
      <c r="J8806" s="2">
        <v>1</v>
      </c>
      <c r="K8806" s="119" cm="1">
        <f t="array" ref="K8806">ROUND(IF(C8806="Beer",SUM(LOOKUP(2,1/(SRP!$B$7:$B$9&lt;=E8806)/(SRP!$C$7:$C$9&gt;=E8806),SRP!$D$7:$D$9)*(G8806/100)*(E8806/1000)),IF(C8806="Spirits",SUM(LOOKUP(2,1/(SRP!$B$2:$B$6&lt;=E8806)/(SRP!$C$2:$C$6&gt;=E8806),SRP!$D$2:$D$6)*(G8806/100)*(E8806/1000)),IF(AND(C8806="Wine",D8806="Fortified Wines"),SUM(LOOKUP(2,1/(SRP!$B$20:$B$23&lt;=E8806)/(SRP!$C$20:$C$23&gt;=E8806),SRP!$D$20:$D$23)*(G8806/100)*(E8806/1000)),IF(C8806="Wine",SUM(LOOKUP(2,1/(SRP!$B$15:$B$19&lt;=E8806)/(SRP!$C$15:$C$19&gt;=E8806),SRP!$D$15:$D$19)*(G8806/100)*(E8806/1000)),IF(C8806="Ready to Drink",SUM(LOOKUP(2,1/(SRP!$B$10:$B$14&lt;=E8806)/(SRP!$C$10:$C$14&gt;=E8806),SRP!$D$10:$D$14)*(G8806/100)*(E8806/1000)),0))))),2)</f>
        <v>1.65</v>
      </c>
    </row>
    <row r="8807" spans="1:11" x14ac:dyDescent="0.35">
      <c r="A8807" s="2">
        <v>63318</v>
      </c>
      <c r="B8807" s="76" t="s">
        <v>7337</v>
      </c>
      <c r="C8807" s="76" t="s">
        <v>287</v>
      </c>
      <c r="D8807" s="76" t="s">
        <v>5266</v>
      </c>
      <c r="E8807" s="76">
        <v>473</v>
      </c>
      <c r="F8807" s="76">
        <v>24</v>
      </c>
      <c r="G8807" s="77">
        <v>4.4000000000000004</v>
      </c>
      <c r="H8807" s="76" t="s">
        <v>7335</v>
      </c>
      <c r="I8807" s="77">
        <v>4.42</v>
      </c>
      <c r="J8807" s="2">
        <v>1</v>
      </c>
      <c r="K8807" s="119" cm="1">
        <f t="array" ref="K8807">ROUND(IF(C8807="Beer",SUM(LOOKUP(2,1/(SRP!$B$7:$B$9&lt;=E8807)/(SRP!$C$7:$C$9&gt;=E8807),SRP!$D$7:$D$9)*(G8807/100)*(E8807/1000)),IF(C8807="Spirits",SUM(LOOKUP(2,1/(SRP!$B$2:$B$6&lt;=E8807)/(SRP!$C$2:$C$6&gt;=E8807),SRP!$D$2:$D$6)*(G8807/100)*(E8807/1000)),IF(AND(C8807="Wine",D8807="Fortified Wines"),SUM(LOOKUP(2,1/(SRP!$B$20:$B$23&lt;=E8807)/(SRP!$C$20:$C$23&gt;=E8807),SRP!$D$20:$D$23)*(G8807/100)*(E8807/1000)),IF(C8807="Wine",SUM(LOOKUP(2,1/(SRP!$B$15:$B$19&lt;=E8807)/(SRP!$C$15:$C$19&gt;=E8807),SRP!$D$15:$D$19)*(G8807/100)*(E8807/1000)),IF(C8807="Ready to Drink",SUM(LOOKUP(2,1/(SRP!$B$10:$B$14&lt;=E8807)/(SRP!$C$10:$C$14&gt;=E8807),SRP!$D$10:$D$14)*(G8807/100)*(E8807/1000)),0))))),2)</f>
        <v>1.45</v>
      </c>
    </row>
    <row r="8808" spans="1:11" x14ac:dyDescent="0.35">
      <c r="A8808" s="2">
        <v>63318</v>
      </c>
      <c r="B8808" s="76" t="s">
        <v>7337</v>
      </c>
      <c r="C8808" s="76" t="s">
        <v>287</v>
      </c>
      <c r="D8808" s="76" t="s">
        <v>5266</v>
      </c>
      <c r="E8808" s="76">
        <v>473</v>
      </c>
      <c r="F8808" s="76">
        <v>24</v>
      </c>
      <c r="G8808" s="77">
        <v>4.4000000000000004</v>
      </c>
      <c r="H8808" s="76" t="s">
        <v>7335</v>
      </c>
      <c r="I8808" s="77">
        <v>4.42</v>
      </c>
      <c r="J8808" s="2">
        <v>1</v>
      </c>
      <c r="K8808" s="119" cm="1">
        <f t="array" ref="K8808">ROUND(IF(C8808="Beer",SUM(LOOKUP(2,1/(SRP!$B$7:$B$9&lt;=E8808)/(SRP!$C$7:$C$9&gt;=E8808),SRP!$D$7:$D$9)*(G8808/100)*(E8808/1000)),IF(C8808="Spirits",SUM(LOOKUP(2,1/(SRP!$B$2:$B$6&lt;=E8808)/(SRP!$C$2:$C$6&gt;=E8808),SRP!$D$2:$D$6)*(G8808/100)*(E8808/1000)),IF(AND(C8808="Wine",D8808="Fortified Wines"),SUM(LOOKUP(2,1/(SRP!$B$20:$B$23&lt;=E8808)/(SRP!$C$20:$C$23&gt;=E8808),SRP!$D$20:$D$23)*(G8808/100)*(E8808/1000)),IF(C8808="Wine",SUM(LOOKUP(2,1/(SRP!$B$15:$B$19&lt;=E8808)/(SRP!$C$15:$C$19&gt;=E8808),SRP!$D$15:$D$19)*(G8808/100)*(E8808/1000)),IF(C8808="Ready to Drink",SUM(LOOKUP(2,1/(SRP!$B$10:$B$14&lt;=E8808)/(SRP!$C$10:$C$14&gt;=E8808),SRP!$D$10:$D$14)*(G8808/100)*(E8808/1000)),0))))),2)</f>
        <v>1.45</v>
      </c>
    </row>
    <row r="8809" spans="1:11" x14ac:dyDescent="0.35">
      <c r="A8809" s="2">
        <v>63319</v>
      </c>
      <c r="B8809" s="76" t="s">
        <v>7338</v>
      </c>
      <c r="C8809" s="76" t="s">
        <v>5938</v>
      </c>
      <c r="D8809" s="76" t="s">
        <v>5283</v>
      </c>
      <c r="E8809" s="76">
        <v>473</v>
      </c>
      <c r="F8809" s="76">
        <v>24</v>
      </c>
      <c r="G8809" s="77">
        <v>7</v>
      </c>
      <c r="H8809" s="76" t="s">
        <v>3280</v>
      </c>
      <c r="I8809" s="77">
        <v>4.79</v>
      </c>
      <c r="J8809" s="2">
        <v>1</v>
      </c>
      <c r="K8809" s="119" cm="1">
        <f t="array" ref="K8809">ROUND(IF(C8809="Beer",SUM(LOOKUP(2,1/(SRP!$B$7:$B$9&lt;=E8809)/(SRP!$C$7:$C$9&gt;=E8809),SRP!$D$7:$D$9)*(G8809/100)*(E8809/1000)),IF(C8809="Spirits",SUM(LOOKUP(2,1/(SRP!$B$2:$B$6&lt;=E8809)/(SRP!$C$2:$C$6&gt;=E8809),SRP!$D$2:$D$6)*(G8809/100)*(E8809/1000)),IF(AND(C8809="Wine",D8809="Fortified Wines"),SUM(LOOKUP(2,1/(SRP!$B$20:$B$23&lt;=E8809)/(SRP!$C$20:$C$23&gt;=E8809),SRP!$D$20:$D$23)*(G8809/100)*(E8809/1000)),IF(C8809="Wine",SUM(LOOKUP(2,1/(SRP!$B$15:$B$19&lt;=E8809)/(SRP!$C$15:$C$19&gt;=E8809),SRP!$D$15:$D$19)*(G8809/100)*(E8809/1000)),IF(C8809="Ready to Drink",SUM(LOOKUP(2,1/(SRP!$B$10:$B$14&lt;=E8809)/(SRP!$C$10:$C$14&gt;=E8809),SRP!$D$10:$D$14)*(G8809/100)*(E8809/1000)),0))))),2)</f>
        <v>2.4500000000000002</v>
      </c>
    </row>
    <row r="8810" spans="1:11" x14ac:dyDescent="0.35">
      <c r="A8810" s="2">
        <v>63320</v>
      </c>
      <c r="B8810" s="76" t="s">
        <v>7339</v>
      </c>
      <c r="C8810" s="76" t="s">
        <v>287</v>
      </c>
      <c r="D8810" s="76" t="s">
        <v>5266</v>
      </c>
      <c r="E8810" s="76">
        <v>473</v>
      </c>
      <c r="F8810" s="76">
        <v>24</v>
      </c>
      <c r="G8810" s="77">
        <v>4.8</v>
      </c>
      <c r="H8810" s="76" t="s">
        <v>7335</v>
      </c>
      <c r="I8810" s="77">
        <v>4.42</v>
      </c>
      <c r="J8810" s="2">
        <v>1</v>
      </c>
      <c r="K8810" s="119" cm="1">
        <f t="array" ref="K8810">ROUND(IF(C8810="Beer",SUM(LOOKUP(2,1/(SRP!$B$7:$B$9&lt;=E8810)/(SRP!$C$7:$C$9&gt;=E8810),SRP!$D$7:$D$9)*(G8810/100)*(E8810/1000)),IF(C8810="Spirits",SUM(LOOKUP(2,1/(SRP!$B$2:$B$6&lt;=E8810)/(SRP!$C$2:$C$6&gt;=E8810),SRP!$D$2:$D$6)*(G8810/100)*(E8810/1000)),IF(AND(C8810="Wine",D8810="Fortified Wines"),SUM(LOOKUP(2,1/(SRP!$B$20:$B$23&lt;=E8810)/(SRP!$C$20:$C$23&gt;=E8810),SRP!$D$20:$D$23)*(G8810/100)*(E8810/1000)),IF(C8810="Wine",SUM(LOOKUP(2,1/(SRP!$B$15:$B$19&lt;=E8810)/(SRP!$C$15:$C$19&gt;=E8810),SRP!$D$15:$D$19)*(G8810/100)*(E8810/1000)),IF(C8810="Ready to Drink",SUM(LOOKUP(2,1/(SRP!$B$10:$B$14&lt;=E8810)/(SRP!$C$10:$C$14&gt;=E8810),SRP!$D$10:$D$14)*(G8810/100)*(E8810/1000)),0))))),2)</f>
        <v>1.58</v>
      </c>
    </row>
    <row r="8811" spans="1:11" x14ac:dyDescent="0.35">
      <c r="A8811" s="2">
        <v>63320</v>
      </c>
      <c r="B8811" s="76" t="s">
        <v>7339</v>
      </c>
      <c r="C8811" s="76" t="s">
        <v>287</v>
      </c>
      <c r="D8811" s="76" t="s">
        <v>5266</v>
      </c>
      <c r="E8811" s="76">
        <v>473</v>
      </c>
      <c r="F8811" s="76">
        <v>24</v>
      </c>
      <c r="G8811" s="77">
        <v>4.8</v>
      </c>
      <c r="H8811" s="76" t="s">
        <v>7335</v>
      </c>
      <c r="I8811" s="77">
        <v>4.42</v>
      </c>
      <c r="J8811" s="2">
        <v>1</v>
      </c>
      <c r="K8811" s="119" cm="1">
        <f t="array" ref="K8811">ROUND(IF(C8811="Beer",SUM(LOOKUP(2,1/(SRP!$B$7:$B$9&lt;=E8811)/(SRP!$C$7:$C$9&gt;=E8811),SRP!$D$7:$D$9)*(G8811/100)*(E8811/1000)),IF(C8811="Spirits",SUM(LOOKUP(2,1/(SRP!$B$2:$B$6&lt;=E8811)/(SRP!$C$2:$C$6&gt;=E8811),SRP!$D$2:$D$6)*(G8811/100)*(E8811/1000)),IF(AND(C8811="Wine",D8811="Fortified Wines"),SUM(LOOKUP(2,1/(SRP!$B$20:$B$23&lt;=E8811)/(SRP!$C$20:$C$23&gt;=E8811),SRP!$D$20:$D$23)*(G8811/100)*(E8811/1000)),IF(C8811="Wine",SUM(LOOKUP(2,1/(SRP!$B$15:$B$19&lt;=E8811)/(SRP!$C$15:$C$19&gt;=E8811),SRP!$D$15:$D$19)*(G8811/100)*(E8811/1000)),IF(C8811="Ready to Drink",SUM(LOOKUP(2,1/(SRP!$B$10:$B$14&lt;=E8811)/(SRP!$C$10:$C$14&gt;=E8811),SRP!$D$10:$D$14)*(G8811/100)*(E8811/1000)),0))))),2)</f>
        <v>1.58</v>
      </c>
    </row>
    <row r="8812" spans="1:11" x14ac:dyDescent="0.35">
      <c r="A8812" s="2">
        <v>63321</v>
      </c>
      <c r="B8812" s="76" t="s">
        <v>7340</v>
      </c>
      <c r="C8812" s="76" t="s">
        <v>5938</v>
      </c>
      <c r="D8812" s="76" t="s">
        <v>5283</v>
      </c>
      <c r="E8812" s="76">
        <v>4260</v>
      </c>
      <c r="F8812" s="76">
        <v>2</v>
      </c>
      <c r="G8812" s="77">
        <v>7</v>
      </c>
      <c r="H8812" s="76" t="s">
        <v>3280</v>
      </c>
      <c r="I8812" s="77">
        <v>31.99</v>
      </c>
      <c r="J8812" s="2">
        <v>12</v>
      </c>
      <c r="K8812" s="119" cm="1">
        <f t="array" ref="K8812">ROUND(IF(C8812="Beer",SUM(LOOKUP(2,1/(SRP!$B$7:$B$9&lt;=E8812)/(SRP!$C$7:$C$9&gt;=E8812),SRP!$D$7:$D$9)*(G8812/100)*(E8812/1000)),IF(C8812="Spirits",SUM(LOOKUP(2,1/(SRP!$B$2:$B$6&lt;=E8812)/(SRP!$C$2:$C$6&gt;=E8812),SRP!$D$2:$D$6)*(G8812/100)*(E8812/1000)),IF(AND(C8812="Wine",D8812="Fortified Wines"),SUM(LOOKUP(2,1/(SRP!$B$20:$B$23&lt;=E8812)/(SRP!$C$20:$C$23&gt;=E8812),SRP!$D$20:$D$23)*(G8812/100)*(E8812/1000)),IF(C8812="Wine",SUM(LOOKUP(2,1/(SRP!$B$15:$B$19&lt;=E8812)/(SRP!$C$15:$C$19&gt;=E8812),SRP!$D$15:$D$19)*(G8812/100)*(E8812/1000)),IF(C8812="Ready to Drink",SUM(LOOKUP(2,1/(SRP!$B$10:$B$14&lt;=E8812)/(SRP!$C$10:$C$14&gt;=E8812),SRP!$D$10:$D$14)*(G8812/100)*(E8812/1000)),0))))),2)</f>
        <v>20.82</v>
      </c>
    </row>
    <row r="8813" spans="1:11" x14ac:dyDescent="0.35">
      <c r="A8813" s="2">
        <v>63327</v>
      </c>
      <c r="B8813" s="76" t="s">
        <v>7341</v>
      </c>
      <c r="C8813" s="76" t="s">
        <v>5938</v>
      </c>
      <c r="D8813" s="76" t="s">
        <v>5746</v>
      </c>
      <c r="E8813" s="76">
        <v>4260</v>
      </c>
      <c r="F8813" s="76">
        <v>2</v>
      </c>
      <c r="G8813" s="77">
        <v>5</v>
      </c>
      <c r="H8813" s="76" t="s">
        <v>6870</v>
      </c>
      <c r="I8813" s="77">
        <v>32.99</v>
      </c>
      <c r="J8813" s="2">
        <v>12</v>
      </c>
      <c r="K8813" s="119" cm="1">
        <f t="array" ref="K8813">ROUND(IF(C8813="Beer",SUM(LOOKUP(2,1/(SRP!$B$7:$B$9&lt;=E8813)/(SRP!$C$7:$C$9&gt;=E8813),SRP!$D$7:$D$9)*(G8813/100)*(E8813/1000)),IF(C8813="Spirits",SUM(LOOKUP(2,1/(SRP!$B$2:$B$6&lt;=E8813)/(SRP!$C$2:$C$6&gt;=E8813),SRP!$D$2:$D$6)*(G8813/100)*(E8813/1000)),IF(AND(C8813="Wine",D8813="Fortified Wines"),SUM(LOOKUP(2,1/(SRP!$B$20:$B$23&lt;=E8813)/(SRP!$C$20:$C$23&gt;=E8813),SRP!$D$20:$D$23)*(G8813/100)*(E8813/1000)),IF(C8813="Wine",SUM(LOOKUP(2,1/(SRP!$B$15:$B$19&lt;=E8813)/(SRP!$C$15:$C$19&gt;=E8813),SRP!$D$15:$D$19)*(G8813/100)*(E8813/1000)),IF(C8813="Ready to Drink",SUM(LOOKUP(2,1/(SRP!$B$10:$B$14&lt;=E8813)/(SRP!$C$10:$C$14&gt;=E8813),SRP!$D$10:$D$14)*(G8813/100)*(E8813/1000)),0))))),2)</f>
        <v>14.87</v>
      </c>
    </row>
    <row r="8814" spans="1:11" x14ac:dyDescent="0.35">
      <c r="A8814" s="2">
        <v>63342</v>
      </c>
      <c r="B8814" s="76" t="s">
        <v>7342</v>
      </c>
      <c r="C8814" s="76" t="s">
        <v>285</v>
      </c>
      <c r="D8814" s="76" t="s">
        <v>5257</v>
      </c>
      <c r="E8814" s="76">
        <v>750</v>
      </c>
      <c r="F8814" s="76">
        <v>12</v>
      </c>
      <c r="G8814" s="77">
        <v>40</v>
      </c>
      <c r="H8814" s="76" t="s">
        <v>6869</v>
      </c>
      <c r="I8814" s="77">
        <v>74.989999999999995</v>
      </c>
      <c r="J8814" s="2">
        <v>1</v>
      </c>
      <c r="K8814" s="119" cm="1">
        <f t="array" ref="K8814">ROUND(IF(C8814="Beer",SUM(LOOKUP(2,1/(SRP!$B$7:$B$9&lt;=E8814)/(SRP!$C$7:$C$9&gt;=E8814),SRP!$D$7:$D$9)*(G8814/100)*(E8814/1000)),IF(C8814="Spirits",SUM(LOOKUP(2,1/(SRP!$B$2:$B$6&lt;=E8814)/(SRP!$C$2:$C$6&gt;=E8814),SRP!$D$2:$D$6)*(G8814/100)*(E8814/1000)),IF(AND(C8814="Wine",D8814="Fortified Wines"),SUM(LOOKUP(2,1/(SRP!$B$20:$B$23&lt;=E8814)/(SRP!$C$20:$C$23&gt;=E8814),SRP!$D$20:$D$23)*(G8814/100)*(E8814/1000)),IF(C8814="Wine",SUM(LOOKUP(2,1/(SRP!$B$15:$B$19&lt;=E8814)/(SRP!$C$15:$C$19&gt;=E8814),SRP!$D$15:$D$19)*(G8814/100)*(E8814/1000)),IF(C8814="Ready to Drink",SUM(LOOKUP(2,1/(SRP!$B$10:$B$14&lt;=E8814)/(SRP!$C$10:$C$14&gt;=E8814),SRP!$D$10:$D$14)*(G8814/100)*(E8814/1000)),0))))),2)</f>
        <v>20.94</v>
      </c>
    </row>
    <row r="8815" spans="1:11" x14ac:dyDescent="0.35">
      <c r="A8815" s="2">
        <v>63344</v>
      </c>
      <c r="B8815" s="76" t="s">
        <v>7343</v>
      </c>
      <c r="C8815" s="76" t="s">
        <v>285</v>
      </c>
      <c r="D8815" s="76" t="s">
        <v>5287</v>
      </c>
      <c r="E8815" s="76">
        <v>750</v>
      </c>
      <c r="F8815" s="76">
        <v>6</v>
      </c>
      <c r="G8815" s="77">
        <v>40</v>
      </c>
      <c r="H8815" s="76" t="s">
        <v>3282</v>
      </c>
      <c r="I8815" s="77">
        <v>89.99</v>
      </c>
      <c r="J8815" s="2">
        <v>1</v>
      </c>
      <c r="K8815" s="119" cm="1">
        <f t="array" ref="K8815">ROUND(IF(C8815="Beer",SUM(LOOKUP(2,1/(SRP!$B$7:$B$9&lt;=E8815)/(SRP!$C$7:$C$9&gt;=E8815),SRP!$D$7:$D$9)*(G8815/100)*(E8815/1000)),IF(C8815="Spirits",SUM(LOOKUP(2,1/(SRP!$B$2:$B$6&lt;=E8815)/(SRP!$C$2:$C$6&gt;=E8815),SRP!$D$2:$D$6)*(G8815/100)*(E8815/1000)),IF(AND(C8815="Wine",D8815="Fortified Wines"),SUM(LOOKUP(2,1/(SRP!$B$20:$B$23&lt;=E8815)/(SRP!$C$20:$C$23&gt;=E8815),SRP!$D$20:$D$23)*(G8815/100)*(E8815/1000)),IF(C8815="Wine",SUM(LOOKUP(2,1/(SRP!$B$15:$B$19&lt;=E8815)/(SRP!$C$15:$C$19&gt;=E8815),SRP!$D$15:$D$19)*(G8815/100)*(E8815/1000)),IF(C8815="Ready to Drink",SUM(LOOKUP(2,1/(SRP!$B$10:$B$14&lt;=E8815)/(SRP!$C$10:$C$14&gt;=E8815),SRP!$D$10:$D$14)*(G8815/100)*(E8815/1000)),0))))),2)</f>
        <v>20.94</v>
      </c>
    </row>
    <row r="8816" spans="1:11" x14ac:dyDescent="0.35">
      <c r="A8816" s="2">
        <v>63345</v>
      </c>
      <c r="B8816" s="76" t="s">
        <v>7344</v>
      </c>
      <c r="C8816" s="76" t="s">
        <v>285</v>
      </c>
      <c r="D8816" s="76" t="s">
        <v>5319</v>
      </c>
      <c r="E8816" s="76">
        <v>750</v>
      </c>
      <c r="F8816" s="76">
        <v>12</v>
      </c>
      <c r="G8816" s="77">
        <v>35</v>
      </c>
      <c r="H8816" s="76" t="s">
        <v>3289</v>
      </c>
      <c r="I8816" s="77">
        <v>40.99</v>
      </c>
      <c r="J8816" s="2">
        <v>1</v>
      </c>
      <c r="K8816" s="119" cm="1">
        <f t="array" ref="K8816">ROUND(IF(C8816="Beer",SUM(LOOKUP(2,1/(SRP!$B$7:$B$9&lt;=E8816)/(SRP!$C$7:$C$9&gt;=E8816),SRP!$D$7:$D$9)*(G8816/100)*(E8816/1000)),IF(C8816="Spirits",SUM(LOOKUP(2,1/(SRP!$B$2:$B$6&lt;=E8816)/(SRP!$C$2:$C$6&gt;=E8816),SRP!$D$2:$D$6)*(G8816/100)*(E8816/1000)),IF(AND(C8816="Wine",D8816="Fortified Wines"),SUM(LOOKUP(2,1/(SRP!$B$20:$B$23&lt;=E8816)/(SRP!$C$20:$C$23&gt;=E8816),SRP!$D$20:$D$23)*(G8816/100)*(E8816/1000)),IF(C8816="Wine",SUM(LOOKUP(2,1/(SRP!$B$15:$B$19&lt;=E8816)/(SRP!$C$15:$C$19&gt;=E8816),SRP!$D$15:$D$19)*(G8816/100)*(E8816/1000)),IF(C8816="Ready to Drink",SUM(LOOKUP(2,1/(SRP!$B$10:$B$14&lt;=E8816)/(SRP!$C$10:$C$14&gt;=E8816),SRP!$D$10:$D$14)*(G8816/100)*(E8816/1000)),0))))),2)</f>
        <v>18.329999999999998</v>
      </c>
    </row>
    <row r="8817" spans="1:11" x14ac:dyDescent="0.35">
      <c r="A8817" s="2">
        <v>63346</v>
      </c>
      <c r="B8817" s="76" t="s">
        <v>7345</v>
      </c>
      <c r="C8817" s="76" t="s">
        <v>285</v>
      </c>
      <c r="D8817" s="76" t="s">
        <v>5274</v>
      </c>
      <c r="E8817" s="76">
        <v>750</v>
      </c>
      <c r="F8817" s="76">
        <v>6</v>
      </c>
      <c r="G8817" s="77">
        <v>40</v>
      </c>
      <c r="H8817" s="76" t="s">
        <v>3992</v>
      </c>
      <c r="I8817" s="77">
        <v>76.989999999999995</v>
      </c>
      <c r="J8817" s="2">
        <v>1</v>
      </c>
      <c r="K8817" s="119" cm="1">
        <f t="array" ref="K8817">ROUND(IF(C8817="Beer",SUM(LOOKUP(2,1/(SRP!$B$7:$B$9&lt;=E8817)/(SRP!$C$7:$C$9&gt;=E8817),SRP!$D$7:$D$9)*(G8817/100)*(E8817/1000)),IF(C8817="Spirits",SUM(LOOKUP(2,1/(SRP!$B$2:$B$6&lt;=E8817)/(SRP!$C$2:$C$6&gt;=E8817),SRP!$D$2:$D$6)*(G8817/100)*(E8817/1000)),IF(AND(C8817="Wine",D8817="Fortified Wines"),SUM(LOOKUP(2,1/(SRP!$B$20:$B$23&lt;=E8817)/(SRP!$C$20:$C$23&gt;=E8817),SRP!$D$20:$D$23)*(G8817/100)*(E8817/1000)),IF(C8817="Wine",SUM(LOOKUP(2,1/(SRP!$B$15:$B$19&lt;=E8817)/(SRP!$C$15:$C$19&gt;=E8817),SRP!$D$15:$D$19)*(G8817/100)*(E8817/1000)),IF(C8817="Ready to Drink",SUM(LOOKUP(2,1/(SRP!$B$10:$B$14&lt;=E8817)/(SRP!$C$10:$C$14&gt;=E8817),SRP!$D$10:$D$14)*(G8817/100)*(E8817/1000)),0))))),2)</f>
        <v>20.94</v>
      </c>
    </row>
    <row r="8818" spans="1:11" x14ac:dyDescent="0.35">
      <c r="A8818" s="2">
        <v>63354</v>
      </c>
      <c r="B8818" s="76" t="s">
        <v>7346</v>
      </c>
      <c r="C8818" s="76" t="s">
        <v>285</v>
      </c>
      <c r="D8818" s="76" t="s">
        <v>5319</v>
      </c>
      <c r="E8818" s="76">
        <v>750</v>
      </c>
      <c r="F8818" s="76">
        <v>6</v>
      </c>
      <c r="G8818" s="77">
        <v>40</v>
      </c>
      <c r="H8818" s="76" t="s">
        <v>3318</v>
      </c>
      <c r="I8818" s="77">
        <v>59.99</v>
      </c>
      <c r="J8818" s="2">
        <v>1</v>
      </c>
      <c r="K8818" s="119" cm="1">
        <f t="array" ref="K8818">ROUND(IF(C8818="Beer",SUM(LOOKUP(2,1/(SRP!$B$7:$B$9&lt;=E8818)/(SRP!$C$7:$C$9&gt;=E8818),SRP!$D$7:$D$9)*(G8818/100)*(E8818/1000)),IF(C8818="Spirits",SUM(LOOKUP(2,1/(SRP!$B$2:$B$6&lt;=E8818)/(SRP!$C$2:$C$6&gt;=E8818),SRP!$D$2:$D$6)*(G8818/100)*(E8818/1000)),IF(AND(C8818="Wine",D8818="Fortified Wines"),SUM(LOOKUP(2,1/(SRP!$B$20:$B$23&lt;=E8818)/(SRP!$C$20:$C$23&gt;=E8818),SRP!$D$20:$D$23)*(G8818/100)*(E8818/1000)),IF(C8818="Wine",SUM(LOOKUP(2,1/(SRP!$B$15:$B$19&lt;=E8818)/(SRP!$C$15:$C$19&gt;=E8818),SRP!$D$15:$D$19)*(G8818/100)*(E8818/1000)),IF(C8818="Ready to Drink",SUM(LOOKUP(2,1/(SRP!$B$10:$B$14&lt;=E8818)/(SRP!$C$10:$C$14&gt;=E8818),SRP!$D$10:$D$14)*(G8818/100)*(E8818/1000)),0))))),2)</f>
        <v>20.94</v>
      </c>
    </row>
    <row r="8819" spans="1:11" x14ac:dyDescent="0.35">
      <c r="A8819" s="2">
        <v>63359</v>
      </c>
      <c r="B8819" s="76" t="s">
        <v>7347</v>
      </c>
      <c r="C8819" s="76" t="s">
        <v>285</v>
      </c>
      <c r="D8819" s="76" t="s">
        <v>5274</v>
      </c>
      <c r="E8819" s="76">
        <v>375</v>
      </c>
      <c r="F8819" s="76">
        <v>12</v>
      </c>
      <c r="G8819" s="77">
        <v>40</v>
      </c>
      <c r="H8819" s="76" t="s">
        <v>3282</v>
      </c>
      <c r="I8819" s="77">
        <v>29.99</v>
      </c>
      <c r="J8819" s="2">
        <v>1</v>
      </c>
      <c r="K8819" s="119" cm="1">
        <f t="array" ref="K8819">ROUND(IF(C8819="Beer",SUM(LOOKUP(2,1/(SRP!$B$7:$B$9&lt;=E8819)/(SRP!$C$7:$C$9&gt;=E8819),SRP!$D$7:$D$9)*(G8819/100)*(E8819/1000)),IF(C8819="Spirits",SUM(LOOKUP(2,1/(SRP!$B$2:$B$6&lt;=E8819)/(SRP!$C$2:$C$6&gt;=E8819),SRP!$D$2:$D$6)*(G8819/100)*(E8819/1000)),IF(AND(C8819="Wine",D8819="Fortified Wines"),SUM(LOOKUP(2,1/(SRP!$B$20:$B$23&lt;=E8819)/(SRP!$C$20:$C$23&gt;=E8819),SRP!$D$20:$D$23)*(G8819/100)*(E8819/1000)),IF(C8819="Wine",SUM(LOOKUP(2,1/(SRP!$B$15:$B$19&lt;=E8819)/(SRP!$C$15:$C$19&gt;=E8819),SRP!$D$15:$D$19)*(G8819/100)*(E8819/1000)),IF(C8819="Ready to Drink",SUM(LOOKUP(2,1/(SRP!$B$10:$B$14&lt;=E8819)/(SRP!$C$10:$C$14&gt;=E8819),SRP!$D$10:$D$14)*(G8819/100)*(E8819/1000)),0))))),2)</f>
        <v>11.89</v>
      </c>
    </row>
    <row r="8820" spans="1:11" x14ac:dyDescent="0.35">
      <c r="A8820" s="2">
        <v>63360</v>
      </c>
      <c r="B8820" s="76" t="s">
        <v>7348</v>
      </c>
      <c r="C8820" s="76" t="s">
        <v>285</v>
      </c>
      <c r="D8820" s="76" t="s">
        <v>5287</v>
      </c>
      <c r="E8820" s="76">
        <v>375</v>
      </c>
      <c r="F8820" s="76">
        <v>12</v>
      </c>
      <c r="G8820" s="77">
        <v>40</v>
      </c>
      <c r="H8820" s="76" t="s">
        <v>3282</v>
      </c>
      <c r="I8820" s="77">
        <v>29.99</v>
      </c>
      <c r="J8820" s="2">
        <v>1</v>
      </c>
      <c r="K8820" s="119" cm="1">
        <f t="array" ref="K8820">ROUND(IF(C8820="Beer",SUM(LOOKUP(2,1/(SRP!$B$7:$B$9&lt;=E8820)/(SRP!$C$7:$C$9&gt;=E8820),SRP!$D$7:$D$9)*(G8820/100)*(E8820/1000)),IF(C8820="Spirits",SUM(LOOKUP(2,1/(SRP!$B$2:$B$6&lt;=E8820)/(SRP!$C$2:$C$6&gt;=E8820),SRP!$D$2:$D$6)*(G8820/100)*(E8820/1000)),IF(AND(C8820="Wine",D8820="Fortified Wines"),SUM(LOOKUP(2,1/(SRP!$B$20:$B$23&lt;=E8820)/(SRP!$C$20:$C$23&gt;=E8820),SRP!$D$20:$D$23)*(G8820/100)*(E8820/1000)),IF(C8820="Wine",SUM(LOOKUP(2,1/(SRP!$B$15:$B$19&lt;=E8820)/(SRP!$C$15:$C$19&gt;=E8820),SRP!$D$15:$D$19)*(G8820/100)*(E8820/1000)),IF(C8820="Ready to Drink",SUM(LOOKUP(2,1/(SRP!$B$10:$B$14&lt;=E8820)/(SRP!$C$10:$C$14&gt;=E8820),SRP!$D$10:$D$14)*(G8820/100)*(E8820/1000)),0))))),2)</f>
        <v>11.89</v>
      </c>
    </row>
    <row r="8821" spans="1:11" x14ac:dyDescent="0.35">
      <c r="A8821" s="2">
        <v>63361</v>
      </c>
      <c r="B8821" s="76" t="s">
        <v>1386</v>
      </c>
      <c r="C8821" s="76" t="s">
        <v>285</v>
      </c>
      <c r="D8821" s="76" t="s">
        <v>5314</v>
      </c>
      <c r="E8821" s="76">
        <v>750</v>
      </c>
      <c r="F8821" s="76">
        <v>12</v>
      </c>
      <c r="G8821" s="77">
        <v>40</v>
      </c>
      <c r="H8821" s="76" t="s">
        <v>6694</v>
      </c>
      <c r="I8821" s="77">
        <v>69.989999999999995</v>
      </c>
      <c r="J8821" s="2">
        <v>1</v>
      </c>
      <c r="K8821" s="119" cm="1">
        <f t="array" ref="K8821">ROUND(IF(C8821="Beer",SUM(LOOKUP(2,1/(SRP!$B$7:$B$9&lt;=E8821)/(SRP!$C$7:$C$9&gt;=E8821),SRP!$D$7:$D$9)*(G8821/100)*(E8821/1000)),IF(C8821="Spirits",SUM(LOOKUP(2,1/(SRP!$B$2:$B$6&lt;=E8821)/(SRP!$C$2:$C$6&gt;=E8821),SRP!$D$2:$D$6)*(G8821/100)*(E8821/1000)),IF(AND(C8821="Wine",D8821="Fortified Wines"),SUM(LOOKUP(2,1/(SRP!$B$20:$B$23&lt;=E8821)/(SRP!$C$20:$C$23&gt;=E8821),SRP!$D$20:$D$23)*(G8821/100)*(E8821/1000)),IF(C8821="Wine",SUM(LOOKUP(2,1/(SRP!$B$15:$B$19&lt;=E8821)/(SRP!$C$15:$C$19&gt;=E8821),SRP!$D$15:$D$19)*(G8821/100)*(E8821/1000)),IF(C8821="Ready to Drink",SUM(LOOKUP(2,1/(SRP!$B$10:$B$14&lt;=E8821)/(SRP!$C$10:$C$14&gt;=E8821),SRP!$D$10:$D$14)*(G8821/100)*(E8821/1000)),0))))),2)</f>
        <v>20.94</v>
      </c>
    </row>
    <row r="8822" spans="1:11" x14ac:dyDescent="0.35">
      <c r="A8822" s="2">
        <v>63370</v>
      </c>
      <c r="B8822" s="76" t="s">
        <v>7349</v>
      </c>
      <c r="C8822" s="76" t="s">
        <v>285</v>
      </c>
      <c r="D8822" s="76" t="s">
        <v>5311</v>
      </c>
      <c r="E8822" s="76">
        <v>750</v>
      </c>
      <c r="F8822" s="76">
        <v>6</v>
      </c>
      <c r="G8822" s="77">
        <v>40</v>
      </c>
      <c r="H8822" s="76" t="s">
        <v>3283</v>
      </c>
      <c r="I8822" s="77">
        <v>89.99</v>
      </c>
      <c r="J8822" s="2">
        <v>1</v>
      </c>
      <c r="K8822" s="119" cm="1">
        <f t="array" ref="K8822">ROUND(IF(C8822="Beer",SUM(LOOKUP(2,1/(SRP!$B$7:$B$9&lt;=E8822)/(SRP!$C$7:$C$9&gt;=E8822),SRP!$D$7:$D$9)*(G8822/100)*(E8822/1000)),IF(C8822="Spirits",SUM(LOOKUP(2,1/(SRP!$B$2:$B$6&lt;=E8822)/(SRP!$C$2:$C$6&gt;=E8822),SRP!$D$2:$D$6)*(G8822/100)*(E8822/1000)),IF(AND(C8822="Wine",D8822="Fortified Wines"),SUM(LOOKUP(2,1/(SRP!$B$20:$B$23&lt;=E8822)/(SRP!$C$20:$C$23&gt;=E8822),SRP!$D$20:$D$23)*(G8822/100)*(E8822/1000)),IF(C8822="Wine",SUM(LOOKUP(2,1/(SRP!$B$15:$B$19&lt;=E8822)/(SRP!$C$15:$C$19&gt;=E8822),SRP!$D$15:$D$19)*(G8822/100)*(E8822/1000)),IF(C8822="Ready to Drink",SUM(LOOKUP(2,1/(SRP!$B$10:$B$14&lt;=E8822)/(SRP!$C$10:$C$14&gt;=E8822),SRP!$D$10:$D$14)*(G8822/100)*(E8822/1000)),0))))),2)</f>
        <v>20.94</v>
      </c>
    </row>
    <row r="8823" spans="1:11" x14ac:dyDescent="0.35">
      <c r="A8823" s="2">
        <v>63376</v>
      </c>
      <c r="B8823" s="76" t="s">
        <v>601</v>
      </c>
      <c r="C8823" s="76" t="s">
        <v>5938</v>
      </c>
      <c r="D8823" s="76" t="s">
        <v>5279</v>
      </c>
      <c r="E8823" s="76">
        <v>473</v>
      </c>
      <c r="F8823" s="76">
        <v>24</v>
      </c>
      <c r="G8823" s="77">
        <v>6.9</v>
      </c>
      <c r="H8823" s="76" t="s">
        <v>3321</v>
      </c>
      <c r="I8823" s="77">
        <v>4.29</v>
      </c>
      <c r="J8823" s="2">
        <v>1</v>
      </c>
      <c r="K8823" s="119" cm="1">
        <f t="array" ref="K8823">ROUND(IF(C8823="Beer",SUM(LOOKUP(2,1/(SRP!$B$7:$B$9&lt;=E8823)/(SRP!$C$7:$C$9&gt;=E8823),SRP!$D$7:$D$9)*(G8823/100)*(E8823/1000)),IF(C8823="Spirits",SUM(LOOKUP(2,1/(SRP!$B$2:$B$6&lt;=E8823)/(SRP!$C$2:$C$6&gt;=E8823),SRP!$D$2:$D$6)*(G8823/100)*(E8823/1000)),IF(AND(C8823="Wine",D8823="Fortified Wines"),SUM(LOOKUP(2,1/(SRP!$B$20:$B$23&lt;=E8823)/(SRP!$C$20:$C$23&gt;=E8823),SRP!$D$20:$D$23)*(G8823/100)*(E8823/1000)),IF(C8823="Wine",SUM(LOOKUP(2,1/(SRP!$B$15:$B$19&lt;=E8823)/(SRP!$C$15:$C$19&gt;=E8823),SRP!$D$15:$D$19)*(G8823/100)*(E8823/1000)),IF(C8823="Ready to Drink",SUM(LOOKUP(2,1/(SRP!$B$10:$B$14&lt;=E8823)/(SRP!$C$10:$C$14&gt;=E8823),SRP!$D$10:$D$14)*(G8823/100)*(E8823/1000)),0))))),2)</f>
        <v>2.41</v>
      </c>
    </row>
    <row r="8824" spans="1:11" x14ac:dyDescent="0.35">
      <c r="A8824" s="2">
        <v>63376</v>
      </c>
      <c r="B8824" s="76" t="s">
        <v>601</v>
      </c>
      <c r="C8824" s="76" t="s">
        <v>5938</v>
      </c>
      <c r="D8824" s="76" t="s">
        <v>5279</v>
      </c>
      <c r="E8824" s="76">
        <v>473</v>
      </c>
      <c r="F8824" s="76">
        <v>24</v>
      </c>
      <c r="G8824" s="77">
        <v>6.9</v>
      </c>
      <c r="H8824" s="76" t="s">
        <v>3321</v>
      </c>
      <c r="I8824" s="77">
        <v>4.29</v>
      </c>
      <c r="J8824" s="2">
        <v>1</v>
      </c>
      <c r="K8824" s="119" cm="1">
        <f t="array" ref="K8824">ROUND(IF(C8824="Beer",SUM(LOOKUP(2,1/(SRP!$B$7:$B$9&lt;=E8824)/(SRP!$C$7:$C$9&gt;=E8824),SRP!$D$7:$D$9)*(G8824/100)*(E8824/1000)),IF(C8824="Spirits",SUM(LOOKUP(2,1/(SRP!$B$2:$B$6&lt;=E8824)/(SRP!$C$2:$C$6&gt;=E8824),SRP!$D$2:$D$6)*(G8824/100)*(E8824/1000)),IF(AND(C8824="Wine",D8824="Fortified Wines"),SUM(LOOKUP(2,1/(SRP!$B$20:$B$23&lt;=E8824)/(SRP!$C$20:$C$23&gt;=E8824),SRP!$D$20:$D$23)*(G8824/100)*(E8824/1000)),IF(C8824="Wine",SUM(LOOKUP(2,1/(SRP!$B$15:$B$19&lt;=E8824)/(SRP!$C$15:$C$19&gt;=E8824),SRP!$D$15:$D$19)*(G8824/100)*(E8824/1000)),IF(C8824="Ready to Drink",SUM(LOOKUP(2,1/(SRP!$B$10:$B$14&lt;=E8824)/(SRP!$C$10:$C$14&gt;=E8824),SRP!$D$10:$D$14)*(G8824/100)*(E8824/1000)),0))))),2)</f>
        <v>2.41</v>
      </c>
    </row>
    <row r="8825" spans="1:11" x14ac:dyDescent="0.35">
      <c r="A8825" s="2">
        <v>63378</v>
      </c>
      <c r="B8825" s="76" t="s">
        <v>7350</v>
      </c>
      <c r="C8825" s="76" t="s">
        <v>287</v>
      </c>
      <c r="D8825" s="76" t="s">
        <v>5240</v>
      </c>
      <c r="E8825" s="76">
        <v>473</v>
      </c>
      <c r="F8825" s="76">
        <v>24</v>
      </c>
      <c r="G8825" s="77">
        <v>6</v>
      </c>
      <c r="H8825" s="76" t="s">
        <v>3324</v>
      </c>
      <c r="I8825" s="77">
        <v>3.69</v>
      </c>
      <c r="J8825" s="2">
        <v>1</v>
      </c>
      <c r="K8825" s="119" cm="1">
        <f t="array" ref="K8825">ROUND(IF(C8825="Beer",SUM(LOOKUP(2,1/(SRP!$B$7:$B$9&lt;=E8825)/(SRP!$C$7:$C$9&gt;=E8825),SRP!$D$7:$D$9)*(G8825/100)*(E8825/1000)),IF(C8825="Spirits",SUM(LOOKUP(2,1/(SRP!$B$2:$B$6&lt;=E8825)/(SRP!$C$2:$C$6&gt;=E8825),SRP!$D$2:$D$6)*(G8825/100)*(E8825/1000)),IF(AND(C8825="Wine",D8825="Fortified Wines"),SUM(LOOKUP(2,1/(SRP!$B$20:$B$23&lt;=E8825)/(SRP!$C$20:$C$23&gt;=E8825),SRP!$D$20:$D$23)*(G8825/100)*(E8825/1000)),IF(C8825="Wine",SUM(LOOKUP(2,1/(SRP!$B$15:$B$19&lt;=E8825)/(SRP!$C$15:$C$19&gt;=E8825),SRP!$D$15:$D$19)*(G8825/100)*(E8825/1000)),IF(C8825="Ready to Drink",SUM(LOOKUP(2,1/(SRP!$B$10:$B$14&lt;=E8825)/(SRP!$C$10:$C$14&gt;=E8825),SRP!$D$10:$D$14)*(G8825/100)*(E8825/1000)),0))))),2)</f>
        <v>1.98</v>
      </c>
    </row>
    <row r="8826" spans="1:11" x14ac:dyDescent="0.35">
      <c r="A8826" s="2">
        <v>63378</v>
      </c>
      <c r="B8826" s="76" t="s">
        <v>7350</v>
      </c>
      <c r="C8826" s="76" t="s">
        <v>287</v>
      </c>
      <c r="D8826" s="76" t="s">
        <v>5240</v>
      </c>
      <c r="E8826" s="76">
        <v>473</v>
      </c>
      <c r="F8826" s="76">
        <v>24</v>
      </c>
      <c r="G8826" s="77">
        <v>6</v>
      </c>
      <c r="H8826" s="76" t="s">
        <v>3324</v>
      </c>
      <c r="I8826" s="77">
        <v>3.69</v>
      </c>
      <c r="J8826" s="2">
        <v>1</v>
      </c>
      <c r="K8826" s="119" cm="1">
        <f t="array" ref="K8826">ROUND(IF(C8826="Beer",SUM(LOOKUP(2,1/(SRP!$B$7:$B$9&lt;=E8826)/(SRP!$C$7:$C$9&gt;=E8826),SRP!$D$7:$D$9)*(G8826/100)*(E8826/1000)),IF(C8826="Spirits",SUM(LOOKUP(2,1/(SRP!$B$2:$B$6&lt;=E8826)/(SRP!$C$2:$C$6&gt;=E8826),SRP!$D$2:$D$6)*(G8826/100)*(E8826/1000)),IF(AND(C8826="Wine",D8826="Fortified Wines"),SUM(LOOKUP(2,1/(SRP!$B$20:$B$23&lt;=E8826)/(SRP!$C$20:$C$23&gt;=E8826),SRP!$D$20:$D$23)*(G8826/100)*(E8826/1000)),IF(C8826="Wine",SUM(LOOKUP(2,1/(SRP!$B$15:$B$19&lt;=E8826)/(SRP!$C$15:$C$19&gt;=E8826),SRP!$D$15:$D$19)*(G8826/100)*(E8826/1000)),IF(C8826="Ready to Drink",SUM(LOOKUP(2,1/(SRP!$B$10:$B$14&lt;=E8826)/(SRP!$C$10:$C$14&gt;=E8826),SRP!$D$10:$D$14)*(G8826/100)*(E8826/1000)),0))))),2)</f>
        <v>1.98</v>
      </c>
    </row>
    <row r="8827" spans="1:11" x14ac:dyDescent="0.35">
      <c r="A8827" s="2">
        <v>63383</v>
      </c>
      <c r="B8827" s="76" t="s">
        <v>7351</v>
      </c>
      <c r="C8827" s="76" t="s">
        <v>287</v>
      </c>
      <c r="D8827" s="76" t="s">
        <v>5240</v>
      </c>
      <c r="E8827" s="76">
        <v>473</v>
      </c>
      <c r="F8827" s="76">
        <v>24</v>
      </c>
      <c r="G8827" s="77">
        <v>6</v>
      </c>
      <c r="H8827" s="76" t="s">
        <v>3380</v>
      </c>
      <c r="I8827" s="77">
        <v>4.49</v>
      </c>
      <c r="J8827" s="2">
        <v>1</v>
      </c>
      <c r="K8827" s="119" cm="1">
        <f t="array" ref="K8827">ROUND(IF(C8827="Beer",SUM(LOOKUP(2,1/(SRP!$B$7:$B$9&lt;=E8827)/(SRP!$C$7:$C$9&gt;=E8827),SRP!$D$7:$D$9)*(G8827/100)*(E8827/1000)),IF(C8827="Spirits",SUM(LOOKUP(2,1/(SRP!$B$2:$B$6&lt;=E8827)/(SRP!$C$2:$C$6&gt;=E8827),SRP!$D$2:$D$6)*(G8827/100)*(E8827/1000)),IF(AND(C8827="Wine",D8827="Fortified Wines"),SUM(LOOKUP(2,1/(SRP!$B$20:$B$23&lt;=E8827)/(SRP!$C$20:$C$23&gt;=E8827),SRP!$D$20:$D$23)*(G8827/100)*(E8827/1000)),IF(C8827="Wine",SUM(LOOKUP(2,1/(SRP!$B$15:$B$19&lt;=E8827)/(SRP!$C$15:$C$19&gt;=E8827),SRP!$D$15:$D$19)*(G8827/100)*(E8827/1000)),IF(C8827="Ready to Drink",SUM(LOOKUP(2,1/(SRP!$B$10:$B$14&lt;=E8827)/(SRP!$C$10:$C$14&gt;=E8827),SRP!$D$10:$D$14)*(G8827/100)*(E8827/1000)),0))))),2)</f>
        <v>1.98</v>
      </c>
    </row>
    <row r="8828" spans="1:11" x14ac:dyDescent="0.35">
      <c r="A8828" s="2">
        <v>63383</v>
      </c>
      <c r="B8828" s="76" t="s">
        <v>7351</v>
      </c>
      <c r="C8828" s="76" t="s">
        <v>287</v>
      </c>
      <c r="D8828" s="76" t="s">
        <v>5240</v>
      </c>
      <c r="E8828" s="76">
        <v>473</v>
      </c>
      <c r="F8828" s="76">
        <v>24</v>
      </c>
      <c r="G8828" s="77">
        <v>6</v>
      </c>
      <c r="H8828" s="76" t="s">
        <v>3380</v>
      </c>
      <c r="I8828" s="77">
        <v>4.49</v>
      </c>
      <c r="J8828" s="2">
        <v>1</v>
      </c>
      <c r="K8828" s="119" cm="1">
        <f t="array" ref="K8828">ROUND(IF(C8828="Beer",SUM(LOOKUP(2,1/(SRP!$B$7:$B$9&lt;=E8828)/(SRP!$C$7:$C$9&gt;=E8828),SRP!$D$7:$D$9)*(G8828/100)*(E8828/1000)),IF(C8828="Spirits",SUM(LOOKUP(2,1/(SRP!$B$2:$B$6&lt;=E8828)/(SRP!$C$2:$C$6&gt;=E8828),SRP!$D$2:$D$6)*(G8828/100)*(E8828/1000)),IF(AND(C8828="Wine",D8828="Fortified Wines"),SUM(LOOKUP(2,1/(SRP!$B$20:$B$23&lt;=E8828)/(SRP!$C$20:$C$23&gt;=E8828),SRP!$D$20:$D$23)*(G8828/100)*(E8828/1000)),IF(C8828="Wine",SUM(LOOKUP(2,1/(SRP!$B$15:$B$19&lt;=E8828)/(SRP!$C$15:$C$19&gt;=E8828),SRP!$D$15:$D$19)*(G8828/100)*(E8828/1000)),IF(C8828="Ready to Drink",SUM(LOOKUP(2,1/(SRP!$B$10:$B$14&lt;=E8828)/(SRP!$C$10:$C$14&gt;=E8828),SRP!$D$10:$D$14)*(G8828/100)*(E8828/1000)),0))))),2)</f>
        <v>1.98</v>
      </c>
    </row>
    <row r="8829" spans="1:11" x14ac:dyDescent="0.35">
      <c r="A8829" s="2">
        <v>63387</v>
      </c>
      <c r="B8829" s="76" t="s">
        <v>7352</v>
      </c>
      <c r="C8829" s="76" t="s">
        <v>286</v>
      </c>
      <c r="D8829" s="76" t="s">
        <v>5247</v>
      </c>
      <c r="E8829" s="76">
        <v>750</v>
      </c>
      <c r="F8829" s="76">
        <v>12</v>
      </c>
      <c r="G8829" s="77">
        <v>13.5</v>
      </c>
      <c r="H8829" s="76" t="s">
        <v>3303</v>
      </c>
      <c r="I8829" s="77">
        <v>17.95</v>
      </c>
      <c r="J8829" s="2">
        <v>1</v>
      </c>
      <c r="K8829" s="119" cm="1">
        <f t="array" ref="K8829">ROUND(IF(C8829="Beer",SUM(LOOKUP(2,1/(SRP!$B$7:$B$9&lt;=E8829)/(SRP!$C$7:$C$9&gt;=E8829),SRP!$D$7:$D$9)*(G8829/100)*(E8829/1000)),IF(C8829="Spirits",SUM(LOOKUP(2,1/(SRP!$B$2:$B$6&lt;=E8829)/(SRP!$C$2:$C$6&gt;=E8829),SRP!$D$2:$D$6)*(G8829/100)*(E8829/1000)),IF(AND(C8829="Wine",D8829="Fortified Wines"),SUM(LOOKUP(2,1/(SRP!$B$20:$B$23&lt;=E8829)/(SRP!$C$20:$C$23&gt;=E8829),SRP!$D$20:$D$23)*(G8829/100)*(E8829/1000)),IF(C8829="Wine",SUM(LOOKUP(2,1/(SRP!$B$15:$B$19&lt;=E8829)/(SRP!$C$15:$C$19&gt;=E8829),SRP!$D$15:$D$19)*(G8829/100)*(E8829/1000)),IF(C8829="Ready to Drink",SUM(LOOKUP(2,1/(SRP!$B$10:$B$14&lt;=E8829)/(SRP!$C$10:$C$14&gt;=E8829),SRP!$D$10:$D$14)*(G8829/100)*(E8829/1000)),0))))),2)</f>
        <v>7.07</v>
      </c>
    </row>
    <row r="8830" spans="1:11" x14ac:dyDescent="0.35">
      <c r="A8830" s="2">
        <v>63388</v>
      </c>
      <c r="B8830" s="76" t="s">
        <v>7353</v>
      </c>
      <c r="C8830" s="76" t="s">
        <v>287</v>
      </c>
      <c r="D8830" s="76" t="s">
        <v>5266</v>
      </c>
      <c r="E8830" s="76">
        <v>473</v>
      </c>
      <c r="F8830" s="76">
        <v>24</v>
      </c>
      <c r="G8830" s="77">
        <v>4.5999999999999996</v>
      </c>
      <c r="H8830" s="76" t="s">
        <v>3638</v>
      </c>
      <c r="I8830" s="77">
        <v>4.25</v>
      </c>
      <c r="J8830" s="2">
        <v>1</v>
      </c>
      <c r="K8830" s="119" cm="1">
        <f t="array" ref="K8830">ROUND(IF(C8830="Beer",SUM(LOOKUP(2,1/(SRP!$B$7:$B$9&lt;=E8830)/(SRP!$C$7:$C$9&gt;=E8830),SRP!$D$7:$D$9)*(G8830/100)*(E8830/1000)),IF(C8830="Spirits",SUM(LOOKUP(2,1/(SRP!$B$2:$B$6&lt;=E8830)/(SRP!$C$2:$C$6&gt;=E8830),SRP!$D$2:$D$6)*(G8830/100)*(E8830/1000)),IF(AND(C8830="Wine",D8830="Fortified Wines"),SUM(LOOKUP(2,1/(SRP!$B$20:$B$23&lt;=E8830)/(SRP!$C$20:$C$23&gt;=E8830),SRP!$D$20:$D$23)*(G8830/100)*(E8830/1000)),IF(C8830="Wine",SUM(LOOKUP(2,1/(SRP!$B$15:$B$19&lt;=E8830)/(SRP!$C$15:$C$19&gt;=E8830),SRP!$D$15:$D$19)*(G8830/100)*(E8830/1000)),IF(C8830="Ready to Drink",SUM(LOOKUP(2,1/(SRP!$B$10:$B$14&lt;=E8830)/(SRP!$C$10:$C$14&gt;=E8830),SRP!$D$10:$D$14)*(G8830/100)*(E8830/1000)),0))))),2)</f>
        <v>1.52</v>
      </c>
    </row>
    <row r="8831" spans="1:11" x14ac:dyDescent="0.35">
      <c r="A8831" s="2">
        <v>63388</v>
      </c>
      <c r="B8831" s="76" t="s">
        <v>7353</v>
      </c>
      <c r="C8831" s="76" t="s">
        <v>287</v>
      </c>
      <c r="D8831" s="76" t="s">
        <v>5266</v>
      </c>
      <c r="E8831" s="76">
        <v>473</v>
      </c>
      <c r="F8831" s="76">
        <v>24</v>
      </c>
      <c r="G8831" s="77">
        <v>4.5999999999999996</v>
      </c>
      <c r="H8831" s="76" t="s">
        <v>3638</v>
      </c>
      <c r="I8831" s="77">
        <v>4.25</v>
      </c>
      <c r="J8831" s="2">
        <v>1</v>
      </c>
      <c r="K8831" s="119" cm="1">
        <f t="array" ref="K8831">ROUND(IF(C8831="Beer",SUM(LOOKUP(2,1/(SRP!$B$7:$B$9&lt;=E8831)/(SRP!$C$7:$C$9&gt;=E8831),SRP!$D$7:$D$9)*(G8831/100)*(E8831/1000)),IF(C8831="Spirits",SUM(LOOKUP(2,1/(SRP!$B$2:$B$6&lt;=E8831)/(SRP!$C$2:$C$6&gt;=E8831),SRP!$D$2:$D$6)*(G8831/100)*(E8831/1000)),IF(AND(C8831="Wine",D8831="Fortified Wines"),SUM(LOOKUP(2,1/(SRP!$B$20:$B$23&lt;=E8831)/(SRP!$C$20:$C$23&gt;=E8831),SRP!$D$20:$D$23)*(G8831/100)*(E8831/1000)),IF(C8831="Wine",SUM(LOOKUP(2,1/(SRP!$B$15:$B$19&lt;=E8831)/(SRP!$C$15:$C$19&gt;=E8831),SRP!$D$15:$D$19)*(G8831/100)*(E8831/1000)),IF(C8831="Ready to Drink",SUM(LOOKUP(2,1/(SRP!$B$10:$B$14&lt;=E8831)/(SRP!$C$10:$C$14&gt;=E8831),SRP!$D$10:$D$14)*(G8831/100)*(E8831/1000)),0))))),2)</f>
        <v>1.52</v>
      </c>
    </row>
    <row r="8832" spans="1:11" x14ac:dyDescent="0.35">
      <c r="A8832" s="2">
        <v>63392</v>
      </c>
      <c r="B8832" s="76" t="s">
        <v>7354</v>
      </c>
      <c r="C8832" s="76" t="s">
        <v>287</v>
      </c>
      <c r="D8832" s="76" t="s">
        <v>5240</v>
      </c>
      <c r="E8832" s="76">
        <v>473</v>
      </c>
      <c r="F8832" s="76">
        <v>24</v>
      </c>
      <c r="G8832" s="77">
        <v>6.5</v>
      </c>
      <c r="H8832" s="76" t="s">
        <v>3638</v>
      </c>
      <c r="I8832" s="77">
        <v>4.6500000000000004</v>
      </c>
      <c r="J8832" s="2">
        <v>1</v>
      </c>
      <c r="K8832" s="119" cm="1">
        <f t="array" ref="K8832">ROUND(IF(C8832="Beer",SUM(LOOKUP(2,1/(SRP!$B$7:$B$9&lt;=E8832)/(SRP!$C$7:$C$9&gt;=E8832),SRP!$D$7:$D$9)*(G8832/100)*(E8832/1000)),IF(C8832="Spirits",SUM(LOOKUP(2,1/(SRP!$B$2:$B$6&lt;=E8832)/(SRP!$C$2:$C$6&gt;=E8832),SRP!$D$2:$D$6)*(G8832/100)*(E8832/1000)),IF(AND(C8832="Wine",D8832="Fortified Wines"),SUM(LOOKUP(2,1/(SRP!$B$20:$B$23&lt;=E8832)/(SRP!$C$20:$C$23&gt;=E8832),SRP!$D$20:$D$23)*(G8832/100)*(E8832/1000)),IF(C8832="Wine",SUM(LOOKUP(2,1/(SRP!$B$15:$B$19&lt;=E8832)/(SRP!$C$15:$C$19&gt;=E8832),SRP!$D$15:$D$19)*(G8832/100)*(E8832/1000)),IF(C8832="Ready to Drink",SUM(LOOKUP(2,1/(SRP!$B$10:$B$14&lt;=E8832)/(SRP!$C$10:$C$14&gt;=E8832),SRP!$D$10:$D$14)*(G8832/100)*(E8832/1000)),0))))),2)</f>
        <v>2.15</v>
      </c>
    </row>
    <row r="8833" spans="1:11" x14ac:dyDescent="0.35">
      <c r="A8833" s="2">
        <v>63392</v>
      </c>
      <c r="B8833" s="76" t="s">
        <v>7354</v>
      </c>
      <c r="C8833" s="76" t="s">
        <v>287</v>
      </c>
      <c r="D8833" s="76" t="s">
        <v>5240</v>
      </c>
      <c r="E8833" s="76">
        <v>473</v>
      </c>
      <c r="F8833" s="76">
        <v>24</v>
      </c>
      <c r="G8833" s="77">
        <v>6.5</v>
      </c>
      <c r="H8833" s="76" t="s">
        <v>3638</v>
      </c>
      <c r="I8833" s="77">
        <v>4.6500000000000004</v>
      </c>
      <c r="J8833" s="2">
        <v>1</v>
      </c>
      <c r="K8833" s="119" cm="1">
        <f t="array" ref="K8833">ROUND(IF(C8833="Beer",SUM(LOOKUP(2,1/(SRP!$B$7:$B$9&lt;=E8833)/(SRP!$C$7:$C$9&gt;=E8833),SRP!$D$7:$D$9)*(G8833/100)*(E8833/1000)),IF(C8833="Spirits",SUM(LOOKUP(2,1/(SRP!$B$2:$B$6&lt;=E8833)/(SRP!$C$2:$C$6&gt;=E8833),SRP!$D$2:$D$6)*(G8833/100)*(E8833/1000)),IF(AND(C8833="Wine",D8833="Fortified Wines"),SUM(LOOKUP(2,1/(SRP!$B$20:$B$23&lt;=E8833)/(SRP!$C$20:$C$23&gt;=E8833),SRP!$D$20:$D$23)*(G8833/100)*(E8833/1000)),IF(C8833="Wine",SUM(LOOKUP(2,1/(SRP!$B$15:$B$19&lt;=E8833)/(SRP!$C$15:$C$19&gt;=E8833),SRP!$D$15:$D$19)*(G8833/100)*(E8833/1000)),IF(C8833="Ready to Drink",SUM(LOOKUP(2,1/(SRP!$B$10:$B$14&lt;=E8833)/(SRP!$C$10:$C$14&gt;=E8833),SRP!$D$10:$D$14)*(G8833/100)*(E8833/1000)),0))))),2)</f>
        <v>2.15</v>
      </c>
    </row>
    <row r="8834" spans="1:11" x14ac:dyDescent="0.35">
      <c r="A8834" s="2">
        <v>63394</v>
      </c>
      <c r="B8834" s="76" t="s">
        <v>7355</v>
      </c>
      <c r="C8834" s="76" t="s">
        <v>286</v>
      </c>
      <c r="D8834" s="76" t="s">
        <v>5236</v>
      </c>
      <c r="E8834" s="76">
        <v>750</v>
      </c>
      <c r="F8834" s="76">
        <v>12</v>
      </c>
      <c r="G8834" s="77">
        <v>13</v>
      </c>
      <c r="H8834" s="76" t="s">
        <v>3303</v>
      </c>
      <c r="I8834" s="77">
        <v>29.99</v>
      </c>
      <c r="J8834" s="2">
        <v>1</v>
      </c>
      <c r="K8834" s="119" cm="1">
        <f t="array" ref="K8834">ROUND(IF(C8834="Beer",SUM(LOOKUP(2,1/(SRP!$B$7:$B$9&lt;=E8834)/(SRP!$C$7:$C$9&gt;=E8834),SRP!$D$7:$D$9)*(G8834/100)*(E8834/1000)),IF(C8834="Spirits",SUM(LOOKUP(2,1/(SRP!$B$2:$B$6&lt;=E8834)/(SRP!$C$2:$C$6&gt;=E8834),SRP!$D$2:$D$6)*(G8834/100)*(E8834/1000)),IF(AND(C8834="Wine",D8834="Fortified Wines"),SUM(LOOKUP(2,1/(SRP!$B$20:$B$23&lt;=E8834)/(SRP!$C$20:$C$23&gt;=E8834),SRP!$D$20:$D$23)*(G8834/100)*(E8834/1000)),IF(C8834="Wine",SUM(LOOKUP(2,1/(SRP!$B$15:$B$19&lt;=E8834)/(SRP!$C$15:$C$19&gt;=E8834),SRP!$D$15:$D$19)*(G8834/100)*(E8834/1000)),IF(C8834="Ready to Drink",SUM(LOOKUP(2,1/(SRP!$B$10:$B$14&lt;=E8834)/(SRP!$C$10:$C$14&gt;=E8834),SRP!$D$10:$D$14)*(G8834/100)*(E8834/1000)),0))))),2)</f>
        <v>6.81</v>
      </c>
    </row>
    <row r="8835" spans="1:11" x14ac:dyDescent="0.35">
      <c r="A8835" s="2">
        <v>63397</v>
      </c>
      <c r="B8835" s="76" t="s">
        <v>2101</v>
      </c>
      <c r="C8835" s="76" t="s">
        <v>285</v>
      </c>
      <c r="D8835" s="76" t="s">
        <v>5270</v>
      </c>
      <c r="E8835" s="76">
        <v>200</v>
      </c>
      <c r="F8835" s="76">
        <v>24</v>
      </c>
      <c r="G8835" s="77">
        <v>15</v>
      </c>
      <c r="H8835" s="76" t="s">
        <v>3282</v>
      </c>
      <c r="I8835" s="77">
        <v>8.8000000000000007</v>
      </c>
      <c r="J8835" s="2">
        <v>1</v>
      </c>
      <c r="K8835" s="119" cm="1">
        <f t="array" ref="K8835">ROUND(IF(C8835="Beer",SUM(LOOKUP(2,1/(SRP!$B$7:$B$9&lt;=E8835)/(SRP!$C$7:$C$9&gt;=E8835),SRP!$D$7:$D$9)*(G8835/100)*(E8835/1000)),IF(C8835="Spirits",SUM(LOOKUP(2,1/(SRP!$B$2:$B$6&lt;=E8835)/(SRP!$C$2:$C$6&gt;=E8835),SRP!$D$2:$D$6)*(G8835/100)*(E8835/1000)),IF(AND(C8835="Wine",D8835="Fortified Wines"),SUM(LOOKUP(2,1/(SRP!$B$20:$B$23&lt;=E8835)/(SRP!$C$20:$C$23&gt;=E8835),SRP!$D$20:$D$23)*(G8835/100)*(E8835/1000)),IF(C8835="Wine",SUM(LOOKUP(2,1/(SRP!$B$15:$B$19&lt;=E8835)/(SRP!$C$15:$C$19&gt;=E8835),SRP!$D$15:$D$19)*(G8835/100)*(E8835/1000)),IF(C8835="Ready to Drink",SUM(LOOKUP(2,1/(SRP!$B$10:$B$14&lt;=E8835)/(SRP!$C$10:$C$14&gt;=E8835),SRP!$D$10:$D$14)*(G8835/100)*(E8835/1000)),0))))),2)</f>
        <v>2.85</v>
      </c>
    </row>
    <row r="8836" spans="1:11" x14ac:dyDescent="0.35">
      <c r="A8836" s="2">
        <v>63400</v>
      </c>
      <c r="B8836" s="76" t="s">
        <v>7356</v>
      </c>
      <c r="C8836" s="76" t="s">
        <v>287</v>
      </c>
      <c r="D8836" s="76" t="s">
        <v>5266</v>
      </c>
      <c r="E8836" s="76">
        <v>473</v>
      </c>
      <c r="F8836" s="76">
        <v>24</v>
      </c>
      <c r="G8836" s="77">
        <v>4.5</v>
      </c>
      <c r="H8836" s="76" t="s">
        <v>3638</v>
      </c>
      <c r="I8836" s="77">
        <v>4.5999999999999996</v>
      </c>
      <c r="J8836" s="2">
        <v>1</v>
      </c>
      <c r="K8836" s="119" cm="1">
        <f t="array" ref="K8836">ROUND(IF(C8836="Beer",SUM(LOOKUP(2,1/(SRP!$B$7:$B$9&lt;=E8836)/(SRP!$C$7:$C$9&gt;=E8836),SRP!$D$7:$D$9)*(G8836/100)*(E8836/1000)),IF(C8836="Spirits",SUM(LOOKUP(2,1/(SRP!$B$2:$B$6&lt;=E8836)/(SRP!$C$2:$C$6&gt;=E8836),SRP!$D$2:$D$6)*(G8836/100)*(E8836/1000)),IF(AND(C8836="Wine",D8836="Fortified Wines"),SUM(LOOKUP(2,1/(SRP!$B$20:$B$23&lt;=E8836)/(SRP!$C$20:$C$23&gt;=E8836),SRP!$D$20:$D$23)*(G8836/100)*(E8836/1000)),IF(C8836="Wine",SUM(LOOKUP(2,1/(SRP!$B$15:$B$19&lt;=E8836)/(SRP!$C$15:$C$19&gt;=E8836),SRP!$D$15:$D$19)*(G8836/100)*(E8836/1000)),IF(C8836="Ready to Drink",SUM(LOOKUP(2,1/(SRP!$B$10:$B$14&lt;=E8836)/(SRP!$C$10:$C$14&gt;=E8836),SRP!$D$10:$D$14)*(G8836/100)*(E8836/1000)),0))))),2)</f>
        <v>1.49</v>
      </c>
    </row>
    <row r="8837" spans="1:11" x14ac:dyDescent="0.35">
      <c r="A8837" s="2">
        <v>63400</v>
      </c>
      <c r="B8837" s="76" t="s">
        <v>7356</v>
      </c>
      <c r="C8837" s="76" t="s">
        <v>287</v>
      </c>
      <c r="D8837" s="76" t="s">
        <v>5266</v>
      </c>
      <c r="E8837" s="76">
        <v>473</v>
      </c>
      <c r="F8837" s="76">
        <v>24</v>
      </c>
      <c r="G8837" s="77">
        <v>4.5</v>
      </c>
      <c r="H8837" s="76" t="s">
        <v>3638</v>
      </c>
      <c r="I8837" s="77">
        <v>4.5999999999999996</v>
      </c>
      <c r="J8837" s="2">
        <v>1</v>
      </c>
      <c r="K8837" s="119" cm="1">
        <f t="array" ref="K8837">ROUND(IF(C8837="Beer",SUM(LOOKUP(2,1/(SRP!$B$7:$B$9&lt;=E8837)/(SRP!$C$7:$C$9&gt;=E8837),SRP!$D$7:$D$9)*(G8837/100)*(E8837/1000)),IF(C8837="Spirits",SUM(LOOKUP(2,1/(SRP!$B$2:$B$6&lt;=E8837)/(SRP!$C$2:$C$6&gt;=E8837),SRP!$D$2:$D$6)*(G8837/100)*(E8837/1000)),IF(AND(C8837="Wine",D8837="Fortified Wines"),SUM(LOOKUP(2,1/(SRP!$B$20:$B$23&lt;=E8837)/(SRP!$C$20:$C$23&gt;=E8837),SRP!$D$20:$D$23)*(G8837/100)*(E8837/1000)),IF(C8837="Wine",SUM(LOOKUP(2,1/(SRP!$B$15:$B$19&lt;=E8837)/(SRP!$C$15:$C$19&gt;=E8837),SRP!$D$15:$D$19)*(G8837/100)*(E8837/1000)),IF(C8837="Ready to Drink",SUM(LOOKUP(2,1/(SRP!$B$10:$B$14&lt;=E8837)/(SRP!$C$10:$C$14&gt;=E8837),SRP!$D$10:$D$14)*(G8837/100)*(E8837/1000)),0))))),2)</f>
        <v>1.49</v>
      </c>
    </row>
    <row r="8838" spans="1:11" x14ac:dyDescent="0.35">
      <c r="A8838" s="2">
        <v>63402</v>
      </c>
      <c r="B8838" s="76" t="s">
        <v>7357</v>
      </c>
      <c r="C8838" s="76" t="s">
        <v>286</v>
      </c>
      <c r="D8838" s="76" t="s">
        <v>5295</v>
      </c>
      <c r="E8838" s="76">
        <v>1500</v>
      </c>
      <c r="F8838" s="76">
        <v>6</v>
      </c>
      <c r="G8838" s="77">
        <v>6.5</v>
      </c>
      <c r="H8838" s="76" t="s">
        <v>6283</v>
      </c>
      <c r="I8838" s="77">
        <v>16.989999999999998</v>
      </c>
      <c r="J8838" s="2">
        <v>1</v>
      </c>
      <c r="K8838" s="119" cm="1">
        <f t="array" ref="K8838">ROUND(IF(C8838="Beer",SUM(LOOKUP(2,1/(SRP!$B$7:$B$9&lt;=E8838)/(SRP!$C$7:$C$9&gt;=E8838),SRP!$D$7:$D$9)*(G8838/100)*(E8838/1000)),IF(C8838="Spirits",SUM(LOOKUP(2,1/(SRP!$B$2:$B$6&lt;=E8838)/(SRP!$C$2:$C$6&gt;=E8838),SRP!$D$2:$D$6)*(G8838/100)*(E8838/1000)),IF(AND(C8838="Wine",D8838="Fortified Wines"),SUM(LOOKUP(2,1/(SRP!$B$20:$B$23&lt;=E8838)/(SRP!$C$20:$C$23&gt;=E8838),SRP!$D$20:$D$23)*(G8838/100)*(E8838/1000)),IF(C8838="Wine",SUM(LOOKUP(2,1/(SRP!$B$15:$B$19&lt;=E8838)/(SRP!$C$15:$C$19&gt;=E8838),SRP!$D$15:$D$19)*(G8838/100)*(E8838/1000)),IF(C8838="Ready to Drink",SUM(LOOKUP(2,1/(SRP!$B$10:$B$14&lt;=E8838)/(SRP!$C$10:$C$14&gt;=E8838),SRP!$D$10:$D$14)*(G8838/100)*(E8838/1000)),0))))),2)</f>
        <v>6.81</v>
      </c>
    </row>
    <row r="8839" spans="1:11" x14ac:dyDescent="0.35">
      <c r="A8839" s="2">
        <v>63415</v>
      </c>
      <c r="B8839" s="76" t="s">
        <v>7358</v>
      </c>
      <c r="C8839" s="76" t="s">
        <v>5938</v>
      </c>
      <c r="D8839" s="76" t="s">
        <v>5283</v>
      </c>
      <c r="E8839" s="76">
        <v>2130</v>
      </c>
      <c r="F8839" s="76">
        <v>4</v>
      </c>
      <c r="G8839" s="77">
        <v>5</v>
      </c>
      <c r="H8839" s="76" t="s">
        <v>6696</v>
      </c>
      <c r="I8839" s="77">
        <v>19.489999999999998</v>
      </c>
      <c r="J8839" s="2">
        <v>6</v>
      </c>
      <c r="K8839" s="119" cm="1">
        <f t="array" ref="K8839">ROUND(IF(C8839="Beer",SUM(LOOKUP(2,1/(SRP!$B$7:$B$9&lt;=E8839)/(SRP!$C$7:$C$9&gt;=E8839),SRP!$D$7:$D$9)*(G8839/100)*(E8839/1000)),IF(C8839="Spirits",SUM(LOOKUP(2,1/(SRP!$B$2:$B$6&lt;=E8839)/(SRP!$C$2:$C$6&gt;=E8839),SRP!$D$2:$D$6)*(G8839/100)*(E8839/1000)),IF(AND(C8839="Wine",D8839="Fortified Wines"),SUM(LOOKUP(2,1/(SRP!$B$20:$B$23&lt;=E8839)/(SRP!$C$20:$C$23&gt;=E8839),SRP!$D$20:$D$23)*(G8839/100)*(E8839/1000)),IF(C8839="Wine",SUM(LOOKUP(2,1/(SRP!$B$15:$B$19&lt;=E8839)/(SRP!$C$15:$C$19&gt;=E8839),SRP!$D$15:$D$19)*(G8839/100)*(E8839/1000)),IF(C8839="Ready to Drink",SUM(LOOKUP(2,1/(SRP!$B$10:$B$14&lt;=E8839)/(SRP!$C$10:$C$14&gt;=E8839),SRP!$D$10:$D$14)*(G8839/100)*(E8839/1000)),0))))),2)</f>
        <v>7.43</v>
      </c>
    </row>
    <row r="8840" spans="1:11" x14ac:dyDescent="0.35">
      <c r="A8840" s="2">
        <v>63416</v>
      </c>
      <c r="B8840" s="76" t="s">
        <v>7359</v>
      </c>
      <c r="C8840" s="76" t="s">
        <v>287</v>
      </c>
      <c r="D8840" s="76" t="s">
        <v>5240</v>
      </c>
      <c r="E8840" s="76">
        <v>473</v>
      </c>
      <c r="F8840" s="76">
        <v>24</v>
      </c>
      <c r="G8840" s="77">
        <v>7.5</v>
      </c>
      <c r="H8840" s="76" t="s">
        <v>3374</v>
      </c>
      <c r="I8840" s="77">
        <v>4.49</v>
      </c>
      <c r="J8840" s="2">
        <v>1</v>
      </c>
      <c r="K8840" s="119" cm="1">
        <f t="array" ref="K8840">ROUND(IF(C8840="Beer",SUM(LOOKUP(2,1/(SRP!$B$7:$B$9&lt;=E8840)/(SRP!$C$7:$C$9&gt;=E8840),SRP!$D$7:$D$9)*(G8840/100)*(E8840/1000)),IF(C8840="Spirits",SUM(LOOKUP(2,1/(SRP!$B$2:$B$6&lt;=E8840)/(SRP!$C$2:$C$6&gt;=E8840),SRP!$D$2:$D$6)*(G8840/100)*(E8840/1000)),IF(AND(C8840="Wine",D8840="Fortified Wines"),SUM(LOOKUP(2,1/(SRP!$B$20:$B$23&lt;=E8840)/(SRP!$C$20:$C$23&gt;=E8840),SRP!$D$20:$D$23)*(G8840/100)*(E8840/1000)),IF(C8840="Wine",SUM(LOOKUP(2,1/(SRP!$B$15:$B$19&lt;=E8840)/(SRP!$C$15:$C$19&gt;=E8840),SRP!$D$15:$D$19)*(G8840/100)*(E8840/1000)),IF(C8840="Ready to Drink",SUM(LOOKUP(2,1/(SRP!$B$10:$B$14&lt;=E8840)/(SRP!$C$10:$C$14&gt;=E8840),SRP!$D$10:$D$14)*(G8840/100)*(E8840/1000)),0))))),2)</f>
        <v>2.48</v>
      </c>
    </row>
    <row r="8841" spans="1:11" x14ac:dyDescent="0.35">
      <c r="A8841" s="2">
        <v>63416</v>
      </c>
      <c r="B8841" s="76" t="s">
        <v>7359</v>
      </c>
      <c r="C8841" s="76" t="s">
        <v>287</v>
      </c>
      <c r="D8841" s="76" t="s">
        <v>5240</v>
      </c>
      <c r="E8841" s="76">
        <v>473</v>
      </c>
      <c r="F8841" s="76">
        <v>24</v>
      </c>
      <c r="G8841" s="77">
        <v>7.5</v>
      </c>
      <c r="H8841" s="76" t="s">
        <v>3374</v>
      </c>
      <c r="I8841" s="77">
        <v>4.49</v>
      </c>
      <c r="J8841" s="2">
        <v>1</v>
      </c>
      <c r="K8841" s="119" cm="1">
        <f t="array" ref="K8841">ROUND(IF(C8841="Beer",SUM(LOOKUP(2,1/(SRP!$B$7:$B$9&lt;=E8841)/(SRP!$C$7:$C$9&gt;=E8841),SRP!$D$7:$D$9)*(G8841/100)*(E8841/1000)),IF(C8841="Spirits",SUM(LOOKUP(2,1/(SRP!$B$2:$B$6&lt;=E8841)/(SRP!$C$2:$C$6&gt;=E8841),SRP!$D$2:$D$6)*(G8841/100)*(E8841/1000)),IF(AND(C8841="Wine",D8841="Fortified Wines"),SUM(LOOKUP(2,1/(SRP!$B$20:$B$23&lt;=E8841)/(SRP!$C$20:$C$23&gt;=E8841),SRP!$D$20:$D$23)*(G8841/100)*(E8841/1000)),IF(C8841="Wine",SUM(LOOKUP(2,1/(SRP!$B$15:$B$19&lt;=E8841)/(SRP!$C$15:$C$19&gt;=E8841),SRP!$D$15:$D$19)*(G8841/100)*(E8841/1000)),IF(C8841="Ready to Drink",SUM(LOOKUP(2,1/(SRP!$B$10:$B$14&lt;=E8841)/(SRP!$C$10:$C$14&gt;=E8841),SRP!$D$10:$D$14)*(G8841/100)*(E8841/1000)),0))))),2)</f>
        <v>2.48</v>
      </c>
    </row>
    <row r="8842" spans="1:11" x14ac:dyDescent="0.35">
      <c r="A8842" s="2">
        <v>63418</v>
      </c>
      <c r="B8842" s="76" t="s">
        <v>7360</v>
      </c>
      <c r="C8842" s="76" t="s">
        <v>5938</v>
      </c>
      <c r="D8842" s="76" t="s">
        <v>5283</v>
      </c>
      <c r="E8842" s="76">
        <v>2130</v>
      </c>
      <c r="F8842" s="76">
        <v>4</v>
      </c>
      <c r="G8842" s="77">
        <v>5</v>
      </c>
      <c r="H8842" s="76" t="s">
        <v>6696</v>
      </c>
      <c r="I8842" s="77">
        <v>19.489999999999998</v>
      </c>
      <c r="J8842" s="2">
        <v>6</v>
      </c>
      <c r="K8842" s="119" cm="1">
        <f t="array" ref="K8842">ROUND(IF(C8842="Beer",SUM(LOOKUP(2,1/(SRP!$B$7:$B$9&lt;=E8842)/(SRP!$C$7:$C$9&gt;=E8842),SRP!$D$7:$D$9)*(G8842/100)*(E8842/1000)),IF(C8842="Spirits",SUM(LOOKUP(2,1/(SRP!$B$2:$B$6&lt;=E8842)/(SRP!$C$2:$C$6&gt;=E8842),SRP!$D$2:$D$6)*(G8842/100)*(E8842/1000)),IF(AND(C8842="Wine",D8842="Fortified Wines"),SUM(LOOKUP(2,1/(SRP!$B$20:$B$23&lt;=E8842)/(SRP!$C$20:$C$23&gt;=E8842),SRP!$D$20:$D$23)*(G8842/100)*(E8842/1000)),IF(C8842="Wine",SUM(LOOKUP(2,1/(SRP!$B$15:$B$19&lt;=E8842)/(SRP!$C$15:$C$19&gt;=E8842),SRP!$D$15:$D$19)*(G8842/100)*(E8842/1000)),IF(C8842="Ready to Drink",SUM(LOOKUP(2,1/(SRP!$B$10:$B$14&lt;=E8842)/(SRP!$C$10:$C$14&gt;=E8842),SRP!$D$10:$D$14)*(G8842/100)*(E8842/1000)),0))))),2)</f>
        <v>7.43</v>
      </c>
    </row>
    <row r="8843" spans="1:11" x14ac:dyDescent="0.35">
      <c r="A8843" s="2">
        <v>63420</v>
      </c>
      <c r="B8843" s="76" t="s">
        <v>7361</v>
      </c>
      <c r="C8843" s="76" t="s">
        <v>287</v>
      </c>
      <c r="D8843" s="76" t="s">
        <v>5230</v>
      </c>
      <c r="E8843" s="76">
        <v>473</v>
      </c>
      <c r="F8843" s="76">
        <v>24</v>
      </c>
      <c r="G8843" s="77">
        <v>5</v>
      </c>
      <c r="H8843" s="76" t="s">
        <v>3391</v>
      </c>
      <c r="I8843" s="77">
        <v>3.99</v>
      </c>
      <c r="J8843" s="2">
        <v>1</v>
      </c>
      <c r="K8843" s="119" cm="1">
        <f t="array" ref="K8843">ROUND(IF(C8843="Beer",SUM(LOOKUP(2,1/(SRP!$B$7:$B$9&lt;=E8843)/(SRP!$C$7:$C$9&gt;=E8843),SRP!$D$7:$D$9)*(G8843/100)*(E8843/1000)),IF(C8843="Spirits",SUM(LOOKUP(2,1/(SRP!$B$2:$B$6&lt;=E8843)/(SRP!$C$2:$C$6&gt;=E8843),SRP!$D$2:$D$6)*(G8843/100)*(E8843/1000)),IF(AND(C8843="Wine",D8843="Fortified Wines"),SUM(LOOKUP(2,1/(SRP!$B$20:$B$23&lt;=E8843)/(SRP!$C$20:$C$23&gt;=E8843),SRP!$D$20:$D$23)*(G8843/100)*(E8843/1000)),IF(C8843="Wine",SUM(LOOKUP(2,1/(SRP!$B$15:$B$19&lt;=E8843)/(SRP!$C$15:$C$19&gt;=E8843),SRP!$D$15:$D$19)*(G8843/100)*(E8843/1000)),IF(C8843="Ready to Drink",SUM(LOOKUP(2,1/(SRP!$B$10:$B$14&lt;=E8843)/(SRP!$C$10:$C$14&gt;=E8843),SRP!$D$10:$D$14)*(G8843/100)*(E8843/1000)),0))))),2)</f>
        <v>1.65</v>
      </c>
    </row>
    <row r="8844" spans="1:11" x14ac:dyDescent="0.35">
      <c r="A8844" s="2">
        <v>63420</v>
      </c>
      <c r="B8844" s="76" t="s">
        <v>7361</v>
      </c>
      <c r="C8844" s="76" t="s">
        <v>287</v>
      </c>
      <c r="D8844" s="76" t="s">
        <v>5230</v>
      </c>
      <c r="E8844" s="76">
        <v>473</v>
      </c>
      <c r="F8844" s="76">
        <v>24</v>
      </c>
      <c r="G8844" s="77">
        <v>5</v>
      </c>
      <c r="H8844" s="76" t="s">
        <v>3391</v>
      </c>
      <c r="I8844" s="77">
        <v>3.99</v>
      </c>
      <c r="J8844" s="2">
        <v>1</v>
      </c>
      <c r="K8844" s="119" cm="1">
        <f t="array" ref="K8844">ROUND(IF(C8844="Beer",SUM(LOOKUP(2,1/(SRP!$B$7:$B$9&lt;=E8844)/(SRP!$C$7:$C$9&gt;=E8844),SRP!$D$7:$D$9)*(G8844/100)*(E8844/1000)),IF(C8844="Spirits",SUM(LOOKUP(2,1/(SRP!$B$2:$B$6&lt;=E8844)/(SRP!$C$2:$C$6&gt;=E8844),SRP!$D$2:$D$6)*(G8844/100)*(E8844/1000)),IF(AND(C8844="Wine",D8844="Fortified Wines"),SUM(LOOKUP(2,1/(SRP!$B$20:$B$23&lt;=E8844)/(SRP!$C$20:$C$23&gt;=E8844),SRP!$D$20:$D$23)*(G8844/100)*(E8844/1000)),IF(C8844="Wine",SUM(LOOKUP(2,1/(SRP!$B$15:$B$19&lt;=E8844)/(SRP!$C$15:$C$19&gt;=E8844),SRP!$D$15:$D$19)*(G8844/100)*(E8844/1000)),IF(C8844="Ready to Drink",SUM(LOOKUP(2,1/(SRP!$B$10:$B$14&lt;=E8844)/(SRP!$C$10:$C$14&gt;=E8844),SRP!$D$10:$D$14)*(G8844/100)*(E8844/1000)),0))))),2)</f>
        <v>1.65</v>
      </c>
    </row>
    <row r="8845" spans="1:11" x14ac:dyDescent="0.35">
      <c r="A8845" s="2">
        <v>63423</v>
      </c>
      <c r="B8845" s="76" t="s">
        <v>7362</v>
      </c>
      <c r="C8845" s="76" t="s">
        <v>5938</v>
      </c>
      <c r="D8845" s="76" t="s">
        <v>5746</v>
      </c>
      <c r="E8845" s="76">
        <v>2840</v>
      </c>
      <c r="F8845" s="76">
        <v>3</v>
      </c>
      <c r="G8845" s="77">
        <v>5</v>
      </c>
      <c r="H8845" s="76" t="s">
        <v>6870</v>
      </c>
      <c r="I8845" s="77">
        <v>24.99</v>
      </c>
      <c r="J8845" s="2">
        <v>8</v>
      </c>
      <c r="K8845" s="119" cm="1">
        <f t="array" ref="K8845">ROUND(IF(C8845="Beer",SUM(LOOKUP(2,1/(SRP!$B$7:$B$9&lt;=E8845)/(SRP!$C$7:$C$9&gt;=E8845),SRP!$D$7:$D$9)*(G8845/100)*(E8845/1000)),IF(C8845="Spirits",SUM(LOOKUP(2,1/(SRP!$B$2:$B$6&lt;=E8845)/(SRP!$C$2:$C$6&gt;=E8845),SRP!$D$2:$D$6)*(G8845/100)*(E8845/1000)),IF(AND(C8845="Wine",D8845="Fortified Wines"),SUM(LOOKUP(2,1/(SRP!$B$20:$B$23&lt;=E8845)/(SRP!$C$20:$C$23&gt;=E8845),SRP!$D$20:$D$23)*(G8845/100)*(E8845/1000)),IF(C8845="Wine",SUM(LOOKUP(2,1/(SRP!$B$15:$B$19&lt;=E8845)/(SRP!$C$15:$C$19&gt;=E8845),SRP!$D$15:$D$19)*(G8845/100)*(E8845/1000)),IF(C8845="Ready to Drink",SUM(LOOKUP(2,1/(SRP!$B$10:$B$14&lt;=E8845)/(SRP!$C$10:$C$14&gt;=E8845),SRP!$D$10:$D$14)*(G8845/100)*(E8845/1000)),0))))),2)</f>
        <v>9.91</v>
      </c>
    </row>
    <row r="8846" spans="1:11" x14ac:dyDescent="0.35">
      <c r="A8846" s="2">
        <v>63431</v>
      </c>
      <c r="B8846" s="76" t="s">
        <v>7363</v>
      </c>
      <c r="C8846" s="76" t="s">
        <v>287</v>
      </c>
      <c r="D8846" s="76" t="s">
        <v>5230</v>
      </c>
      <c r="E8846" s="76">
        <v>473</v>
      </c>
      <c r="F8846" s="76">
        <v>24</v>
      </c>
      <c r="G8846" s="77">
        <v>5</v>
      </c>
      <c r="H8846" s="76" t="s">
        <v>3360</v>
      </c>
      <c r="I8846" s="77">
        <v>3.99</v>
      </c>
      <c r="J8846" s="2">
        <v>1</v>
      </c>
      <c r="K8846" s="119" cm="1">
        <f t="array" ref="K8846">ROUND(IF(C8846="Beer",SUM(LOOKUP(2,1/(SRP!$B$7:$B$9&lt;=E8846)/(SRP!$C$7:$C$9&gt;=E8846),SRP!$D$7:$D$9)*(G8846/100)*(E8846/1000)),IF(C8846="Spirits",SUM(LOOKUP(2,1/(SRP!$B$2:$B$6&lt;=E8846)/(SRP!$C$2:$C$6&gt;=E8846),SRP!$D$2:$D$6)*(G8846/100)*(E8846/1000)),IF(AND(C8846="Wine",D8846="Fortified Wines"),SUM(LOOKUP(2,1/(SRP!$B$20:$B$23&lt;=E8846)/(SRP!$C$20:$C$23&gt;=E8846),SRP!$D$20:$D$23)*(G8846/100)*(E8846/1000)),IF(C8846="Wine",SUM(LOOKUP(2,1/(SRP!$B$15:$B$19&lt;=E8846)/(SRP!$C$15:$C$19&gt;=E8846),SRP!$D$15:$D$19)*(G8846/100)*(E8846/1000)),IF(C8846="Ready to Drink",SUM(LOOKUP(2,1/(SRP!$B$10:$B$14&lt;=E8846)/(SRP!$C$10:$C$14&gt;=E8846),SRP!$D$10:$D$14)*(G8846/100)*(E8846/1000)),0))))),2)</f>
        <v>1.65</v>
      </c>
    </row>
    <row r="8847" spans="1:11" x14ac:dyDescent="0.35">
      <c r="A8847" s="2">
        <v>63431</v>
      </c>
      <c r="B8847" s="76" t="s">
        <v>7363</v>
      </c>
      <c r="C8847" s="76" t="s">
        <v>287</v>
      </c>
      <c r="D8847" s="76" t="s">
        <v>5230</v>
      </c>
      <c r="E8847" s="76">
        <v>473</v>
      </c>
      <c r="F8847" s="76">
        <v>24</v>
      </c>
      <c r="G8847" s="77">
        <v>5</v>
      </c>
      <c r="H8847" s="76" t="s">
        <v>3360</v>
      </c>
      <c r="I8847" s="77">
        <v>3.99</v>
      </c>
      <c r="J8847" s="2">
        <v>1</v>
      </c>
      <c r="K8847" s="119" cm="1">
        <f t="array" ref="K8847">ROUND(IF(C8847="Beer",SUM(LOOKUP(2,1/(SRP!$B$7:$B$9&lt;=E8847)/(SRP!$C$7:$C$9&gt;=E8847),SRP!$D$7:$D$9)*(G8847/100)*(E8847/1000)),IF(C8847="Spirits",SUM(LOOKUP(2,1/(SRP!$B$2:$B$6&lt;=E8847)/(SRP!$C$2:$C$6&gt;=E8847),SRP!$D$2:$D$6)*(G8847/100)*(E8847/1000)),IF(AND(C8847="Wine",D8847="Fortified Wines"),SUM(LOOKUP(2,1/(SRP!$B$20:$B$23&lt;=E8847)/(SRP!$C$20:$C$23&gt;=E8847),SRP!$D$20:$D$23)*(G8847/100)*(E8847/1000)),IF(C8847="Wine",SUM(LOOKUP(2,1/(SRP!$B$15:$B$19&lt;=E8847)/(SRP!$C$15:$C$19&gt;=E8847),SRP!$D$15:$D$19)*(G8847/100)*(E8847/1000)),IF(C8847="Ready to Drink",SUM(LOOKUP(2,1/(SRP!$B$10:$B$14&lt;=E8847)/(SRP!$C$10:$C$14&gt;=E8847),SRP!$D$10:$D$14)*(G8847/100)*(E8847/1000)),0))))),2)</f>
        <v>1.65</v>
      </c>
    </row>
    <row r="8848" spans="1:11" x14ac:dyDescent="0.35">
      <c r="A8848" s="2">
        <v>63434</v>
      </c>
      <c r="B8848" s="76" t="s">
        <v>7364</v>
      </c>
      <c r="C8848" s="76" t="s">
        <v>5938</v>
      </c>
      <c r="D8848" s="76" t="s">
        <v>5746</v>
      </c>
      <c r="E8848" s="76">
        <v>2130</v>
      </c>
      <c r="F8848" s="76">
        <v>4</v>
      </c>
      <c r="G8848" s="77">
        <v>5</v>
      </c>
      <c r="H8848" s="76" t="s">
        <v>6870</v>
      </c>
      <c r="I8848" s="77">
        <v>17.989999999999998</v>
      </c>
      <c r="J8848" s="2">
        <v>6</v>
      </c>
      <c r="K8848" s="119" cm="1">
        <f t="array" ref="K8848">ROUND(IF(C8848="Beer",SUM(LOOKUP(2,1/(SRP!$B$7:$B$9&lt;=E8848)/(SRP!$C$7:$C$9&gt;=E8848),SRP!$D$7:$D$9)*(G8848/100)*(E8848/1000)),IF(C8848="Spirits",SUM(LOOKUP(2,1/(SRP!$B$2:$B$6&lt;=E8848)/(SRP!$C$2:$C$6&gt;=E8848),SRP!$D$2:$D$6)*(G8848/100)*(E8848/1000)),IF(AND(C8848="Wine",D8848="Fortified Wines"),SUM(LOOKUP(2,1/(SRP!$B$20:$B$23&lt;=E8848)/(SRP!$C$20:$C$23&gt;=E8848),SRP!$D$20:$D$23)*(G8848/100)*(E8848/1000)),IF(C8848="Wine",SUM(LOOKUP(2,1/(SRP!$B$15:$B$19&lt;=E8848)/(SRP!$C$15:$C$19&gt;=E8848),SRP!$D$15:$D$19)*(G8848/100)*(E8848/1000)),IF(C8848="Ready to Drink",SUM(LOOKUP(2,1/(SRP!$B$10:$B$14&lt;=E8848)/(SRP!$C$10:$C$14&gt;=E8848),SRP!$D$10:$D$14)*(G8848/100)*(E8848/1000)),0))))),2)</f>
        <v>7.43</v>
      </c>
    </row>
    <row r="8849" spans="1:11" x14ac:dyDescent="0.35">
      <c r="A8849" s="2">
        <v>63435</v>
      </c>
      <c r="B8849" s="76" t="s">
        <v>7365</v>
      </c>
      <c r="C8849" s="76" t="s">
        <v>5938</v>
      </c>
      <c r="D8849" s="76" t="s">
        <v>5746</v>
      </c>
      <c r="E8849" s="76">
        <v>473</v>
      </c>
      <c r="F8849" s="76">
        <v>24</v>
      </c>
      <c r="G8849" s="77">
        <v>7</v>
      </c>
      <c r="H8849" s="76" t="s">
        <v>6870</v>
      </c>
      <c r="I8849" s="77">
        <v>3.99</v>
      </c>
      <c r="J8849" s="2">
        <v>1</v>
      </c>
      <c r="K8849" s="119" cm="1">
        <f t="array" ref="K8849">ROUND(IF(C8849="Beer",SUM(LOOKUP(2,1/(SRP!$B$7:$B$9&lt;=E8849)/(SRP!$C$7:$C$9&gt;=E8849),SRP!$D$7:$D$9)*(G8849/100)*(E8849/1000)),IF(C8849="Spirits",SUM(LOOKUP(2,1/(SRP!$B$2:$B$6&lt;=E8849)/(SRP!$C$2:$C$6&gt;=E8849),SRP!$D$2:$D$6)*(G8849/100)*(E8849/1000)),IF(AND(C8849="Wine",D8849="Fortified Wines"),SUM(LOOKUP(2,1/(SRP!$B$20:$B$23&lt;=E8849)/(SRP!$C$20:$C$23&gt;=E8849),SRP!$D$20:$D$23)*(G8849/100)*(E8849/1000)),IF(C8849="Wine",SUM(LOOKUP(2,1/(SRP!$B$15:$B$19&lt;=E8849)/(SRP!$C$15:$C$19&gt;=E8849),SRP!$D$15:$D$19)*(G8849/100)*(E8849/1000)),IF(C8849="Ready to Drink",SUM(LOOKUP(2,1/(SRP!$B$10:$B$14&lt;=E8849)/(SRP!$C$10:$C$14&gt;=E8849),SRP!$D$10:$D$14)*(G8849/100)*(E8849/1000)),0))))),2)</f>
        <v>2.4500000000000002</v>
      </c>
    </row>
    <row r="8850" spans="1:11" x14ac:dyDescent="0.35">
      <c r="A8850" s="2">
        <v>63438</v>
      </c>
      <c r="B8850" s="76" t="s">
        <v>7366</v>
      </c>
      <c r="C8850" s="76" t="s">
        <v>285</v>
      </c>
      <c r="D8850" s="76" t="s">
        <v>5267</v>
      </c>
      <c r="E8850" s="76">
        <v>375</v>
      </c>
      <c r="F8850" s="76">
        <v>12</v>
      </c>
      <c r="G8850" s="77">
        <v>20.100000000000001</v>
      </c>
      <c r="H8850" s="76" t="s">
        <v>3280</v>
      </c>
      <c r="I8850" s="77">
        <v>20.49</v>
      </c>
      <c r="J8850" s="2">
        <v>1</v>
      </c>
      <c r="K8850" s="119" cm="1">
        <f t="array" ref="K8850">ROUND(IF(C8850="Beer",SUM(LOOKUP(2,1/(SRP!$B$7:$B$9&lt;=E8850)/(SRP!$C$7:$C$9&gt;=E8850),SRP!$D$7:$D$9)*(G8850/100)*(E8850/1000)),IF(C8850="Spirits",SUM(LOOKUP(2,1/(SRP!$B$2:$B$6&lt;=E8850)/(SRP!$C$2:$C$6&gt;=E8850),SRP!$D$2:$D$6)*(G8850/100)*(E8850/1000)),IF(AND(C8850="Wine",D8850="Fortified Wines"),SUM(LOOKUP(2,1/(SRP!$B$20:$B$23&lt;=E8850)/(SRP!$C$20:$C$23&gt;=E8850),SRP!$D$20:$D$23)*(G8850/100)*(E8850/1000)),IF(C8850="Wine",SUM(LOOKUP(2,1/(SRP!$B$15:$B$19&lt;=E8850)/(SRP!$C$15:$C$19&gt;=E8850),SRP!$D$15:$D$19)*(G8850/100)*(E8850/1000)),IF(C8850="Ready to Drink",SUM(LOOKUP(2,1/(SRP!$B$10:$B$14&lt;=E8850)/(SRP!$C$10:$C$14&gt;=E8850),SRP!$D$10:$D$14)*(G8850/100)*(E8850/1000)),0))))),2)</f>
        <v>5.97</v>
      </c>
    </row>
    <row r="8851" spans="1:11" x14ac:dyDescent="0.35">
      <c r="A8851" s="2">
        <v>63442</v>
      </c>
      <c r="B8851" s="76" t="s">
        <v>7367</v>
      </c>
      <c r="C8851" s="76" t="s">
        <v>285</v>
      </c>
      <c r="D8851" s="76" t="s">
        <v>6931</v>
      </c>
      <c r="E8851" s="76">
        <v>375</v>
      </c>
      <c r="F8851" s="76">
        <v>12</v>
      </c>
      <c r="G8851" s="77">
        <v>23</v>
      </c>
      <c r="H8851" s="76" t="s">
        <v>3280</v>
      </c>
      <c r="I8851" s="77">
        <v>20.49</v>
      </c>
      <c r="J8851" s="2">
        <v>1</v>
      </c>
      <c r="K8851" s="119" cm="1">
        <f t="array" ref="K8851">ROUND(IF(C8851="Beer",SUM(LOOKUP(2,1/(SRP!$B$7:$B$9&lt;=E8851)/(SRP!$C$7:$C$9&gt;=E8851),SRP!$D$7:$D$9)*(G8851/100)*(E8851/1000)),IF(C8851="Spirits",SUM(LOOKUP(2,1/(SRP!$B$2:$B$6&lt;=E8851)/(SRP!$C$2:$C$6&gt;=E8851),SRP!$D$2:$D$6)*(G8851/100)*(E8851/1000)),IF(AND(C8851="Wine",D8851="Fortified Wines"),SUM(LOOKUP(2,1/(SRP!$B$20:$B$23&lt;=E8851)/(SRP!$C$20:$C$23&gt;=E8851),SRP!$D$20:$D$23)*(G8851/100)*(E8851/1000)),IF(C8851="Wine",SUM(LOOKUP(2,1/(SRP!$B$15:$B$19&lt;=E8851)/(SRP!$C$15:$C$19&gt;=E8851),SRP!$D$15:$D$19)*(G8851/100)*(E8851/1000)),IF(C8851="Ready to Drink",SUM(LOOKUP(2,1/(SRP!$B$10:$B$14&lt;=E8851)/(SRP!$C$10:$C$14&gt;=E8851),SRP!$D$10:$D$14)*(G8851/100)*(E8851/1000)),0))))),2)</f>
        <v>6.84</v>
      </c>
    </row>
    <row r="8852" spans="1:11" x14ac:dyDescent="0.35">
      <c r="A8852" s="2">
        <v>63444</v>
      </c>
      <c r="B8852" s="76" t="s">
        <v>7368</v>
      </c>
      <c r="C8852" s="76" t="s">
        <v>285</v>
      </c>
      <c r="D8852" s="76" t="s">
        <v>6942</v>
      </c>
      <c r="E8852" s="76">
        <v>375</v>
      </c>
      <c r="F8852" s="76">
        <v>12</v>
      </c>
      <c r="G8852" s="77">
        <v>37.5</v>
      </c>
      <c r="H8852" s="76" t="s">
        <v>3280</v>
      </c>
      <c r="I8852" s="77">
        <v>20.49</v>
      </c>
      <c r="J8852" s="2">
        <v>1</v>
      </c>
      <c r="K8852" s="119" cm="1">
        <f t="array" ref="K8852">ROUND(IF(C8852="Beer",SUM(LOOKUP(2,1/(SRP!$B$7:$B$9&lt;=E8852)/(SRP!$C$7:$C$9&gt;=E8852),SRP!$D$7:$D$9)*(G8852/100)*(E8852/1000)),IF(C8852="Spirits",SUM(LOOKUP(2,1/(SRP!$B$2:$B$6&lt;=E8852)/(SRP!$C$2:$C$6&gt;=E8852),SRP!$D$2:$D$6)*(G8852/100)*(E8852/1000)),IF(AND(C8852="Wine",D8852="Fortified Wines"),SUM(LOOKUP(2,1/(SRP!$B$20:$B$23&lt;=E8852)/(SRP!$C$20:$C$23&gt;=E8852),SRP!$D$20:$D$23)*(G8852/100)*(E8852/1000)),IF(C8852="Wine",SUM(LOOKUP(2,1/(SRP!$B$15:$B$19&lt;=E8852)/(SRP!$C$15:$C$19&gt;=E8852),SRP!$D$15:$D$19)*(G8852/100)*(E8852/1000)),IF(C8852="Ready to Drink",SUM(LOOKUP(2,1/(SRP!$B$10:$B$14&lt;=E8852)/(SRP!$C$10:$C$14&gt;=E8852),SRP!$D$10:$D$14)*(G8852/100)*(E8852/1000)),0))))),2)</f>
        <v>11.15</v>
      </c>
    </row>
    <row r="8853" spans="1:11" x14ac:dyDescent="0.35">
      <c r="A8853" s="2">
        <v>63448</v>
      </c>
      <c r="B8853" s="76" t="s">
        <v>7369</v>
      </c>
      <c r="C8853" s="76" t="s">
        <v>286</v>
      </c>
      <c r="D8853" s="76" t="s">
        <v>5289</v>
      </c>
      <c r="E8853" s="76">
        <v>750</v>
      </c>
      <c r="F8853" s="76">
        <v>12</v>
      </c>
      <c r="G8853" s="77">
        <v>6</v>
      </c>
      <c r="H8853" s="76" t="s">
        <v>3363</v>
      </c>
      <c r="I8853" s="77">
        <v>16.989999999999998</v>
      </c>
      <c r="J8853" s="2">
        <v>1</v>
      </c>
      <c r="K8853" s="119" cm="1">
        <f t="array" ref="K8853">ROUND(IF(C8853="Beer",SUM(LOOKUP(2,1/(SRP!$B$7:$B$9&lt;=E8853)/(SRP!$C$7:$C$9&gt;=E8853),SRP!$D$7:$D$9)*(G8853/100)*(E8853/1000)),IF(C8853="Spirits",SUM(LOOKUP(2,1/(SRP!$B$2:$B$6&lt;=E8853)/(SRP!$C$2:$C$6&gt;=E8853),SRP!$D$2:$D$6)*(G8853/100)*(E8853/1000)),IF(AND(C8853="Wine",D8853="Fortified Wines"),SUM(LOOKUP(2,1/(SRP!$B$20:$B$23&lt;=E8853)/(SRP!$C$20:$C$23&gt;=E8853),SRP!$D$20:$D$23)*(G8853/100)*(E8853/1000)),IF(C8853="Wine",SUM(LOOKUP(2,1/(SRP!$B$15:$B$19&lt;=E8853)/(SRP!$C$15:$C$19&gt;=E8853),SRP!$D$15:$D$19)*(G8853/100)*(E8853/1000)),IF(C8853="Ready to Drink",SUM(LOOKUP(2,1/(SRP!$B$10:$B$14&lt;=E8853)/(SRP!$C$10:$C$14&gt;=E8853),SRP!$D$10:$D$14)*(G8853/100)*(E8853/1000)),0))))),2)</f>
        <v>3.14</v>
      </c>
    </row>
    <row r="8854" spans="1:11" x14ac:dyDescent="0.35">
      <c r="A8854" s="2">
        <v>63452</v>
      </c>
      <c r="B8854" s="76" t="s">
        <v>7370</v>
      </c>
      <c r="C8854" s="76" t="s">
        <v>287</v>
      </c>
      <c r="D8854" s="76" t="s">
        <v>5230</v>
      </c>
      <c r="E8854" s="76">
        <v>5325</v>
      </c>
      <c r="F8854" s="76">
        <v>1</v>
      </c>
      <c r="G8854" s="77">
        <v>4</v>
      </c>
      <c r="H8854" s="76" t="s">
        <v>3376</v>
      </c>
      <c r="I8854" s="77">
        <v>31.94</v>
      </c>
      <c r="J8854" s="2">
        <v>15</v>
      </c>
      <c r="K8854" s="119" cm="1">
        <f t="array" ref="K8854">ROUND(IF(C8854="Beer",SUM(LOOKUP(2,1/(SRP!$B$7:$B$9&lt;=E8854)/(SRP!$C$7:$C$9&gt;=E8854),SRP!$D$7:$D$9)*(G8854/100)*(E8854/1000)),IF(C8854="Spirits",SUM(LOOKUP(2,1/(SRP!$B$2:$B$6&lt;=E8854)/(SRP!$C$2:$C$6&gt;=E8854),SRP!$D$2:$D$6)*(G8854/100)*(E8854/1000)),IF(AND(C8854="Wine",D8854="Fortified Wines"),SUM(LOOKUP(2,1/(SRP!$B$20:$B$23&lt;=E8854)/(SRP!$C$20:$C$23&gt;=E8854),SRP!$D$20:$D$23)*(G8854/100)*(E8854/1000)),IF(C8854="Wine",SUM(LOOKUP(2,1/(SRP!$B$15:$B$19&lt;=E8854)/(SRP!$C$15:$C$19&gt;=E8854),SRP!$D$15:$D$19)*(G8854/100)*(E8854/1000)),IF(C8854="Ready to Drink",SUM(LOOKUP(2,1/(SRP!$B$10:$B$14&lt;=E8854)/(SRP!$C$10:$C$14&gt;=E8854),SRP!$D$10:$D$14)*(G8854/100)*(E8854/1000)),0))))),2)</f>
        <v>14.87</v>
      </c>
    </row>
    <row r="8855" spans="1:11" x14ac:dyDescent="0.35">
      <c r="A8855" s="2">
        <v>63452</v>
      </c>
      <c r="B8855" s="76" t="s">
        <v>7370</v>
      </c>
      <c r="C8855" s="76" t="s">
        <v>287</v>
      </c>
      <c r="D8855" s="76" t="s">
        <v>5230</v>
      </c>
      <c r="E8855" s="76">
        <v>5325</v>
      </c>
      <c r="F8855" s="76">
        <v>1</v>
      </c>
      <c r="G8855" s="77">
        <v>4</v>
      </c>
      <c r="H8855" s="76" t="s">
        <v>3376</v>
      </c>
      <c r="I8855" s="77">
        <v>31.94</v>
      </c>
      <c r="J8855" s="2">
        <v>15</v>
      </c>
      <c r="K8855" s="119" cm="1">
        <f t="array" ref="K8855">ROUND(IF(C8855="Beer",SUM(LOOKUP(2,1/(SRP!$B$7:$B$9&lt;=E8855)/(SRP!$C$7:$C$9&gt;=E8855),SRP!$D$7:$D$9)*(G8855/100)*(E8855/1000)),IF(C8855="Spirits",SUM(LOOKUP(2,1/(SRP!$B$2:$B$6&lt;=E8855)/(SRP!$C$2:$C$6&gt;=E8855),SRP!$D$2:$D$6)*(G8855/100)*(E8855/1000)),IF(AND(C8855="Wine",D8855="Fortified Wines"),SUM(LOOKUP(2,1/(SRP!$B$20:$B$23&lt;=E8855)/(SRP!$C$20:$C$23&gt;=E8855),SRP!$D$20:$D$23)*(G8855/100)*(E8855/1000)),IF(C8855="Wine",SUM(LOOKUP(2,1/(SRP!$B$15:$B$19&lt;=E8855)/(SRP!$C$15:$C$19&gt;=E8855),SRP!$D$15:$D$19)*(G8855/100)*(E8855/1000)),IF(C8855="Ready to Drink",SUM(LOOKUP(2,1/(SRP!$B$10:$B$14&lt;=E8855)/(SRP!$C$10:$C$14&gt;=E8855),SRP!$D$10:$D$14)*(G8855/100)*(E8855/1000)),0))))),2)</f>
        <v>14.87</v>
      </c>
    </row>
    <row r="8856" spans="1:11" x14ac:dyDescent="0.35">
      <c r="A8856" s="2">
        <v>63454</v>
      </c>
      <c r="B8856" s="76" t="s">
        <v>7371</v>
      </c>
      <c r="C8856" s="76" t="s">
        <v>287</v>
      </c>
      <c r="D8856" s="76" t="s">
        <v>5230</v>
      </c>
      <c r="E8856" s="76">
        <v>8520</v>
      </c>
      <c r="F8856" s="76">
        <v>1</v>
      </c>
      <c r="G8856" s="77">
        <v>4</v>
      </c>
      <c r="H8856" s="76" t="s">
        <v>3376</v>
      </c>
      <c r="I8856" s="77">
        <v>48.94</v>
      </c>
      <c r="J8856" s="2">
        <v>24</v>
      </c>
      <c r="K8856" s="119" cm="1">
        <f t="array" ref="K8856">ROUND(IF(C8856="Beer",SUM(LOOKUP(2,1/(SRP!$B$7:$B$9&lt;=E8856)/(SRP!$C$7:$C$9&gt;=E8856),SRP!$D$7:$D$9)*(G8856/100)*(E8856/1000)),IF(C8856="Spirits",SUM(LOOKUP(2,1/(SRP!$B$2:$B$6&lt;=E8856)/(SRP!$C$2:$C$6&gt;=E8856),SRP!$D$2:$D$6)*(G8856/100)*(E8856/1000)),IF(AND(C8856="Wine",D8856="Fortified Wines"),SUM(LOOKUP(2,1/(SRP!$B$20:$B$23&lt;=E8856)/(SRP!$C$20:$C$23&gt;=E8856),SRP!$D$20:$D$23)*(G8856/100)*(E8856/1000)),IF(C8856="Wine",SUM(LOOKUP(2,1/(SRP!$B$15:$B$19&lt;=E8856)/(SRP!$C$15:$C$19&gt;=E8856),SRP!$D$15:$D$19)*(G8856/100)*(E8856/1000)),IF(C8856="Ready to Drink",SUM(LOOKUP(2,1/(SRP!$B$10:$B$14&lt;=E8856)/(SRP!$C$10:$C$14&gt;=E8856),SRP!$D$10:$D$14)*(G8856/100)*(E8856/1000)),0))))),2)</f>
        <v>23.79</v>
      </c>
    </row>
    <row r="8857" spans="1:11" x14ac:dyDescent="0.35">
      <c r="A8857" s="2">
        <v>63454</v>
      </c>
      <c r="B8857" s="76" t="s">
        <v>7371</v>
      </c>
      <c r="C8857" s="76" t="s">
        <v>287</v>
      </c>
      <c r="D8857" s="76" t="s">
        <v>5230</v>
      </c>
      <c r="E8857" s="76">
        <v>8520</v>
      </c>
      <c r="F8857" s="76">
        <v>1</v>
      </c>
      <c r="G8857" s="77">
        <v>4</v>
      </c>
      <c r="H8857" s="76" t="s">
        <v>3376</v>
      </c>
      <c r="I8857" s="77">
        <v>48.94</v>
      </c>
      <c r="J8857" s="2">
        <v>24</v>
      </c>
      <c r="K8857" s="119" cm="1">
        <f t="array" ref="K8857">ROUND(IF(C8857="Beer",SUM(LOOKUP(2,1/(SRP!$B$7:$B$9&lt;=E8857)/(SRP!$C$7:$C$9&gt;=E8857),SRP!$D$7:$D$9)*(G8857/100)*(E8857/1000)),IF(C8857="Spirits",SUM(LOOKUP(2,1/(SRP!$B$2:$B$6&lt;=E8857)/(SRP!$C$2:$C$6&gt;=E8857),SRP!$D$2:$D$6)*(G8857/100)*(E8857/1000)),IF(AND(C8857="Wine",D8857="Fortified Wines"),SUM(LOOKUP(2,1/(SRP!$B$20:$B$23&lt;=E8857)/(SRP!$C$20:$C$23&gt;=E8857),SRP!$D$20:$D$23)*(G8857/100)*(E8857/1000)),IF(C8857="Wine",SUM(LOOKUP(2,1/(SRP!$B$15:$B$19&lt;=E8857)/(SRP!$C$15:$C$19&gt;=E8857),SRP!$D$15:$D$19)*(G8857/100)*(E8857/1000)),IF(C8857="Ready to Drink",SUM(LOOKUP(2,1/(SRP!$B$10:$B$14&lt;=E8857)/(SRP!$C$10:$C$14&gt;=E8857),SRP!$D$10:$D$14)*(G8857/100)*(E8857/1000)),0))))),2)</f>
        <v>23.79</v>
      </c>
    </row>
    <row r="8858" spans="1:11" x14ac:dyDescent="0.35">
      <c r="A8858" s="2">
        <v>63456</v>
      </c>
      <c r="B8858" s="76" t="s">
        <v>7372</v>
      </c>
      <c r="C8858" s="76" t="s">
        <v>286</v>
      </c>
      <c r="D8858" s="76" t="s">
        <v>5264</v>
      </c>
      <c r="E8858" s="76">
        <v>750</v>
      </c>
      <c r="F8858" s="76">
        <v>12</v>
      </c>
      <c r="G8858" s="77">
        <v>13</v>
      </c>
      <c r="H8858" s="76" t="s">
        <v>3303</v>
      </c>
      <c r="I8858" s="77">
        <v>12.99</v>
      </c>
      <c r="J8858" s="2">
        <v>1</v>
      </c>
      <c r="K8858" s="119" cm="1">
        <f t="array" ref="K8858">ROUND(IF(C8858="Beer",SUM(LOOKUP(2,1/(SRP!$B$7:$B$9&lt;=E8858)/(SRP!$C$7:$C$9&gt;=E8858),SRP!$D$7:$D$9)*(G8858/100)*(E8858/1000)),IF(C8858="Spirits",SUM(LOOKUP(2,1/(SRP!$B$2:$B$6&lt;=E8858)/(SRP!$C$2:$C$6&gt;=E8858),SRP!$D$2:$D$6)*(G8858/100)*(E8858/1000)),IF(AND(C8858="Wine",D8858="Fortified Wines"),SUM(LOOKUP(2,1/(SRP!$B$20:$B$23&lt;=E8858)/(SRP!$C$20:$C$23&gt;=E8858),SRP!$D$20:$D$23)*(G8858/100)*(E8858/1000)),IF(C8858="Wine",SUM(LOOKUP(2,1/(SRP!$B$15:$B$19&lt;=E8858)/(SRP!$C$15:$C$19&gt;=E8858),SRP!$D$15:$D$19)*(G8858/100)*(E8858/1000)),IF(C8858="Ready to Drink",SUM(LOOKUP(2,1/(SRP!$B$10:$B$14&lt;=E8858)/(SRP!$C$10:$C$14&gt;=E8858),SRP!$D$10:$D$14)*(G8858/100)*(E8858/1000)),0))))),2)</f>
        <v>6.81</v>
      </c>
    </row>
    <row r="8859" spans="1:11" x14ac:dyDescent="0.35">
      <c r="A8859" s="2">
        <v>63458</v>
      </c>
      <c r="B8859" s="76" t="s">
        <v>7373</v>
      </c>
      <c r="C8859" s="76" t="s">
        <v>5938</v>
      </c>
      <c r="D8859" s="76" t="s">
        <v>5283</v>
      </c>
      <c r="E8859" s="76">
        <v>1420</v>
      </c>
      <c r="F8859" s="76">
        <v>6</v>
      </c>
      <c r="G8859" s="77">
        <v>5</v>
      </c>
      <c r="H8859" s="76" t="s">
        <v>6694</v>
      </c>
      <c r="I8859" s="77">
        <v>12.99</v>
      </c>
      <c r="J8859" s="2">
        <v>4</v>
      </c>
      <c r="K8859" s="119" cm="1">
        <f t="array" ref="K8859">ROUND(IF(C8859="Beer",SUM(LOOKUP(2,1/(SRP!$B$7:$B$9&lt;=E8859)/(SRP!$C$7:$C$9&gt;=E8859),SRP!$D$7:$D$9)*(G8859/100)*(E8859/1000)),IF(C8859="Spirits",SUM(LOOKUP(2,1/(SRP!$B$2:$B$6&lt;=E8859)/(SRP!$C$2:$C$6&gt;=E8859),SRP!$D$2:$D$6)*(G8859/100)*(E8859/1000)),IF(AND(C8859="Wine",D8859="Fortified Wines"),SUM(LOOKUP(2,1/(SRP!$B$20:$B$23&lt;=E8859)/(SRP!$C$20:$C$23&gt;=E8859),SRP!$D$20:$D$23)*(G8859/100)*(E8859/1000)),IF(C8859="Wine",SUM(LOOKUP(2,1/(SRP!$B$15:$B$19&lt;=E8859)/(SRP!$C$15:$C$19&gt;=E8859),SRP!$D$15:$D$19)*(G8859/100)*(E8859/1000)),IF(C8859="Ready to Drink",SUM(LOOKUP(2,1/(SRP!$B$10:$B$14&lt;=E8859)/(SRP!$C$10:$C$14&gt;=E8859),SRP!$D$10:$D$14)*(G8859/100)*(E8859/1000)),0))))),2)</f>
        <v>4.96</v>
      </c>
    </row>
    <row r="8860" spans="1:11" x14ac:dyDescent="0.35">
      <c r="A8860" s="2">
        <v>63459</v>
      </c>
      <c r="B8860" s="76" t="s">
        <v>7374</v>
      </c>
      <c r="C8860" s="76" t="s">
        <v>5938</v>
      </c>
      <c r="D8860" s="76" t="s">
        <v>5748</v>
      </c>
      <c r="E8860" s="76">
        <v>4260</v>
      </c>
      <c r="F8860" s="76">
        <v>2</v>
      </c>
      <c r="G8860" s="77">
        <v>7</v>
      </c>
      <c r="H8860" s="76" t="s">
        <v>3321</v>
      </c>
      <c r="I8860" s="77">
        <v>33.29</v>
      </c>
      <c r="J8860" s="2">
        <v>12</v>
      </c>
      <c r="K8860" s="119" cm="1">
        <f t="array" ref="K8860">ROUND(IF(C8860="Beer",SUM(LOOKUP(2,1/(SRP!$B$7:$B$9&lt;=E8860)/(SRP!$C$7:$C$9&gt;=E8860),SRP!$D$7:$D$9)*(G8860/100)*(E8860/1000)),IF(C8860="Spirits",SUM(LOOKUP(2,1/(SRP!$B$2:$B$6&lt;=E8860)/(SRP!$C$2:$C$6&gt;=E8860),SRP!$D$2:$D$6)*(G8860/100)*(E8860/1000)),IF(AND(C8860="Wine",D8860="Fortified Wines"),SUM(LOOKUP(2,1/(SRP!$B$20:$B$23&lt;=E8860)/(SRP!$C$20:$C$23&gt;=E8860),SRP!$D$20:$D$23)*(G8860/100)*(E8860/1000)),IF(C8860="Wine",SUM(LOOKUP(2,1/(SRP!$B$15:$B$19&lt;=E8860)/(SRP!$C$15:$C$19&gt;=E8860),SRP!$D$15:$D$19)*(G8860/100)*(E8860/1000)),IF(C8860="Ready to Drink",SUM(LOOKUP(2,1/(SRP!$B$10:$B$14&lt;=E8860)/(SRP!$C$10:$C$14&gt;=E8860),SRP!$D$10:$D$14)*(G8860/100)*(E8860/1000)),0))))),2)</f>
        <v>20.82</v>
      </c>
    </row>
    <row r="8861" spans="1:11" x14ac:dyDescent="0.35">
      <c r="A8861" s="2">
        <v>63459</v>
      </c>
      <c r="B8861" s="76" t="s">
        <v>7374</v>
      </c>
      <c r="C8861" s="76" t="s">
        <v>5938</v>
      </c>
      <c r="D8861" s="76" t="s">
        <v>5748</v>
      </c>
      <c r="E8861" s="76">
        <v>4260</v>
      </c>
      <c r="F8861" s="76">
        <v>2</v>
      </c>
      <c r="G8861" s="77">
        <v>7</v>
      </c>
      <c r="H8861" s="76" t="s">
        <v>3321</v>
      </c>
      <c r="I8861" s="77">
        <v>33.29</v>
      </c>
      <c r="J8861" s="2">
        <v>12</v>
      </c>
      <c r="K8861" s="119" cm="1">
        <f t="array" ref="K8861">ROUND(IF(C8861="Beer",SUM(LOOKUP(2,1/(SRP!$B$7:$B$9&lt;=E8861)/(SRP!$C$7:$C$9&gt;=E8861),SRP!$D$7:$D$9)*(G8861/100)*(E8861/1000)),IF(C8861="Spirits",SUM(LOOKUP(2,1/(SRP!$B$2:$B$6&lt;=E8861)/(SRP!$C$2:$C$6&gt;=E8861),SRP!$D$2:$D$6)*(G8861/100)*(E8861/1000)),IF(AND(C8861="Wine",D8861="Fortified Wines"),SUM(LOOKUP(2,1/(SRP!$B$20:$B$23&lt;=E8861)/(SRP!$C$20:$C$23&gt;=E8861),SRP!$D$20:$D$23)*(G8861/100)*(E8861/1000)),IF(C8861="Wine",SUM(LOOKUP(2,1/(SRP!$B$15:$B$19&lt;=E8861)/(SRP!$C$15:$C$19&gt;=E8861),SRP!$D$15:$D$19)*(G8861/100)*(E8861/1000)),IF(C8861="Ready to Drink",SUM(LOOKUP(2,1/(SRP!$B$10:$B$14&lt;=E8861)/(SRP!$C$10:$C$14&gt;=E8861),SRP!$D$10:$D$14)*(G8861/100)*(E8861/1000)),0))))),2)</f>
        <v>20.82</v>
      </c>
    </row>
    <row r="8862" spans="1:11" x14ac:dyDescent="0.35">
      <c r="A8862" s="2">
        <v>63460</v>
      </c>
      <c r="B8862" s="76" t="s">
        <v>7375</v>
      </c>
      <c r="C8862" s="76" t="s">
        <v>5938</v>
      </c>
      <c r="D8862" s="76" t="s">
        <v>5307</v>
      </c>
      <c r="E8862" s="76">
        <v>3784</v>
      </c>
      <c r="F8862" s="76">
        <v>3</v>
      </c>
      <c r="G8862" s="77">
        <v>4.5</v>
      </c>
      <c r="H8862" s="76" t="s">
        <v>3326</v>
      </c>
      <c r="I8862" s="77">
        <v>31.79</v>
      </c>
      <c r="J8862" s="2">
        <v>8</v>
      </c>
      <c r="K8862" s="119" cm="1">
        <f t="array" ref="K8862">ROUND(IF(C8862="Beer",SUM(LOOKUP(2,1/(SRP!$B$7:$B$9&lt;=E8862)/(SRP!$C$7:$C$9&gt;=E8862),SRP!$D$7:$D$9)*(G8862/100)*(E8862/1000)),IF(C8862="Spirits",SUM(LOOKUP(2,1/(SRP!$B$2:$B$6&lt;=E8862)/(SRP!$C$2:$C$6&gt;=E8862),SRP!$D$2:$D$6)*(G8862/100)*(E8862/1000)),IF(AND(C8862="Wine",D8862="Fortified Wines"),SUM(LOOKUP(2,1/(SRP!$B$20:$B$23&lt;=E8862)/(SRP!$C$20:$C$23&gt;=E8862),SRP!$D$20:$D$23)*(G8862/100)*(E8862/1000)),IF(C8862="Wine",SUM(LOOKUP(2,1/(SRP!$B$15:$B$19&lt;=E8862)/(SRP!$C$15:$C$19&gt;=E8862),SRP!$D$15:$D$19)*(G8862/100)*(E8862/1000)),IF(C8862="Ready to Drink",SUM(LOOKUP(2,1/(SRP!$B$10:$B$14&lt;=E8862)/(SRP!$C$10:$C$14&gt;=E8862),SRP!$D$10:$D$14)*(G8862/100)*(E8862/1000)),0))))),2)</f>
        <v>11.89</v>
      </c>
    </row>
    <row r="8863" spans="1:11" x14ac:dyDescent="0.35">
      <c r="A8863" s="2">
        <v>63460</v>
      </c>
      <c r="B8863" s="76" t="s">
        <v>7375</v>
      </c>
      <c r="C8863" s="76" t="s">
        <v>5938</v>
      </c>
      <c r="D8863" s="76" t="s">
        <v>5307</v>
      </c>
      <c r="E8863" s="76">
        <v>3784</v>
      </c>
      <c r="F8863" s="76">
        <v>3</v>
      </c>
      <c r="G8863" s="77">
        <v>4.5</v>
      </c>
      <c r="H8863" s="76" t="s">
        <v>3326</v>
      </c>
      <c r="I8863" s="77">
        <v>31.79</v>
      </c>
      <c r="J8863" s="2">
        <v>8</v>
      </c>
      <c r="K8863" s="119" cm="1">
        <f t="array" ref="K8863">ROUND(IF(C8863="Beer",SUM(LOOKUP(2,1/(SRP!$B$7:$B$9&lt;=E8863)/(SRP!$C$7:$C$9&gt;=E8863),SRP!$D$7:$D$9)*(G8863/100)*(E8863/1000)),IF(C8863="Spirits",SUM(LOOKUP(2,1/(SRP!$B$2:$B$6&lt;=E8863)/(SRP!$C$2:$C$6&gt;=E8863),SRP!$D$2:$D$6)*(G8863/100)*(E8863/1000)),IF(AND(C8863="Wine",D8863="Fortified Wines"),SUM(LOOKUP(2,1/(SRP!$B$20:$B$23&lt;=E8863)/(SRP!$C$20:$C$23&gt;=E8863),SRP!$D$20:$D$23)*(G8863/100)*(E8863/1000)),IF(C8863="Wine",SUM(LOOKUP(2,1/(SRP!$B$15:$B$19&lt;=E8863)/(SRP!$C$15:$C$19&gt;=E8863),SRP!$D$15:$D$19)*(G8863/100)*(E8863/1000)),IF(C8863="Ready to Drink",SUM(LOOKUP(2,1/(SRP!$B$10:$B$14&lt;=E8863)/(SRP!$C$10:$C$14&gt;=E8863),SRP!$D$10:$D$14)*(G8863/100)*(E8863/1000)),0))))),2)</f>
        <v>11.89</v>
      </c>
    </row>
    <row r="8864" spans="1:11" x14ac:dyDescent="0.35">
      <c r="A8864" s="2">
        <v>63463</v>
      </c>
      <c r="B8864" s="76" t="s">
        <v>7376</v>
      </c>
      <c r="C8864" s="76" t="s">
        <v>5938</v>
      </c>
      <c r="D8864" s="76" t="s">
        <v>5298</v>
      </c>
      <c r="E8864" s="76">
        <v>355</v>
      </c>
      <c r="F8864" s="76">
        <v>24</v>
      </c>
      <c r="G8864" s="77">
        <v>7</v>
      </c>
      <c r="H8864" s="76" t="s">
        <v>3360</v>
      </c>
      <c r="I8864" s="77">
        <v>2.95</v>
      </c>
      <c r="J8864" s="2">
        <v>1</v>
      </c>
      <c r="K8864" s="119" cm="1">
        <f t="array" ref="K8864">ROUND(IF(C8864="Beer",SUM(LOOKUP(2,1/(SRP!$B$7:$B$9&lt;=E8864)/(SRP!$C$7:$C$9&gt;=E8864),SRP!$D$7:$D$9)*(G8864/100)*(E8864/1000)),IF(C8864="Spirits",SUM(LOOKUP(2,1/(SRP!$B$2:$B$6&lt;=E8864)/(SRP!$C$2:$C$6&gt;=E8864),SRP!$D$2:$D$6)*(G8864/100)*(E8864/1000)),IF(AND(C8864="Wine",D8864="Fortified Wines"),SUM(LOOKUP(2,1/(SRP!$B$20:$B$23&lt;=E8864)/(SRP!$C$20:$C$23&gt;=E8864),SRP!$D$20:$D$23)*(G8864/100)*(E8864/1000)),IF(C8864="Wine",SUM(LOOKUP(2,1/(SRP!$B$15:$B$19&lt;=E8864)/(SRP!$C$15:$C$19&gt;=E8864),SRP!$D$15:$D$19)*(G8864/100)*(E8864/1000)),IF(C8864="Ready to Drink",SUM(LOOKUP(2,1/(SRP!$B$10:$B$14&lt;=E8864)/(SRP!$C$10:$C$14&gt;=E8864),SRP!$D$10:$D$14)*(G8864/100)*(E8864/1000)),0))))),2)</f>
        <v>1.97</v>
      </c>
    </row>
    <row r="8865" spans="1:11" x14ac:dyDescent="0.35">
      <c r="A8865" s="2">
        <v>63463</v>
      </c>
      <c r="B8865" s="76" t="s">
        <v>7376</v>
      </c>
      <c r="C8865" s="76" t="s">
        <v>5938</v>
      </c>
      <c r="D8865" s="76" t="s">
        <v>5298</v>
      </c>
      <c r="E8865" s="76">
        <v>355</v>
      </c>
      <c r="F8865" s="76">
        <v>24</v>
      </c>
      <c r="G8865" s="77">
        <v>7</v>
      </c>
      <c r="H8865" s="76" t="s">
        <v>3360</v>
      </c>
      <c r="I8865" s="77">
        <v>2.95</v>
      </c>
      <c r="J8865" s="2">
        <v>1</v>
      </c>
      <c r="K8865" s="119" cm="1">
        <f t="array" ref="K8865">ROUND(IF(C8865="Beer",SUM(LOOKUP(2,1/(SRP!$B$7:$B$9&lt;=E8865)/(SRP!$C$7:$C$9&gt;=E8865),SRP!$D$7:$D$9)*(G8865/100)*(E8865/1000)),IF(C8865="Spirits",SUM(LOOKUP(2,1/(SRP!$B$2:$B$6&lt;=E8865)/(SRP!$C$2:$C$6&gt;=E8865),SRP!$D$2:$D$6)*(G8865/100)*(E8865/1000)),IF(AND(C8865="Wine",D8865="Fortified Wines"),SUM(LOOKUP(2,1/(SRP!$B$20:$B$23&lt;=E8865)/(SRP!$C$20:$C$23&gt;=E8865),SRP!$D$20:$D$23)*(G8865/100)*(E8865/1000)),IF(C8865="Wine",SUM(LOOKUP(2,1/(SRP!$B$15:$B$19&lt;=E8865)/(SRP!$C$15:$C$19&gt;=E8865),SRP!$D$15:$D$19)*(G8865/100)*(E8865/1000)),IF(C8865="Ready to Drink",SUM(LOOKUP(2,1/(SRP!$B$10:$B$14&lt;=E8865)/(SRP!$C$10:$C$14&gt;=E8865),SRP!$D$10:$D$14)*(G8865/100)*(E8865/1000)),0))))),2)</f>
        <v>1.97</v>
      </c>
    </row>
    <row r="8866" spans="1:11" x14ac:dyDescent="0.35">
      <c r="A8866" s="2">
        <v>63467</v>
      </c>
      <c r="B8866" s="76" t="s">
        <v>7377</v>
      </c>
      <c r="C8866" s="76" t="s">
        <v>5938</v>
      </c>
      <c r="D8866" s="76" t="s">
        <v>5283</v>
      </c>
      <c r="E8866" s="76">
        <v>1420</v>
      </c>
      <c r="F8866" s="76">
        <v>6</v>
      </c>
      <c r="G8866" s="77">
        <v>5</v>
      </c>
      <c r="H8866" s="76" t="s">
        <v>6694</v>
      </c>
      <c r="I8866" s="77">
        <v>12.99</v>
      </c>
      <c r="J8866" s="2">
        <v>4</v>
      </c>
      <c r="K8866" s="119" cm="1">
        <f t="array" ref="K8866">ROUND(IF(C8866="Beer",SUM(LOOKUP(2,1/(SRP!$B$7:$B$9&lt;=E8866)/(SRP!$C$7:$C$9&gt;=E8866),SRP!$D$7:$D$9)*(G8866/100)*(E8866/1000)),IF(C8866="Spirits",SUM(LOOKUP(2,1/(SRP!$B$2:$B$6&lt;=E8866)/(SRP!$C$2:$C$6&gt;=E8866),SRP!$D$2:$D$6)*(G8866/100)*(E8866/1000)),IF(AND(C8866="Wine",D8866="Fortified Wines"),SUM(LOOKUP(2,1/(SRP!$B$20:$B$23&lt;=E8866)/(SRP!$C$20:$C$23&gt;=E8866),SRP!$D$20:$D$23)*(G8866/100)*(E8866/1000)),IF(C8866="Wine",SUM(LOOKUP(2,1/(SRP!$B$15:$B$19&lt;=E8866)/(SRP!$C$15:$C$19&gt;=E8866),SRP!$D$15:$D$19)*(G8866/100)*(E8866/1000)),IF(C8866="Ready to Drink",SUM(LOOKUP(2,1/(SRP!$B$10:$B$14&lt;=E8866)/(SRP!$C$10:$C$14&gt;=E8866),SRP!$D$10:$D$14)*(G8866/100)*(E8866/1000)),0))))),2)</f>
        <v>4.96</v>
      </c>
    </row>
    <row r="8867" spans="1:11" x14ac:dyDescent="0.35">
      <c r="A8867" s="2">
        <v>63470</v>
      </c>
      <c r="B8867" s="76" t="s">
        <v>7378</v>
      </c>
      <c r="C8867" s="76" t="s">
        <v>5938</v>
      </c>
      <c r="D8867" s="76" t="s">
        <v>5283</v>
      </c>
      <c r="E8867" s="76">
        <v>1420</v>
      </c>
      <c r="F8867" s="76">
        <v>6</v>
      </c>
      <c r="G8867" s="77">
        <v>5</v>
      </c>
      <c r="H8867" s="76" t="s">
        <v>6694</v>
      </c>
      <c r="I8867" s="77">
        <v>12.99</v>
      </c>
      <c r="J8867" s="2">
        <v>4</v>
      </c>
      <c r="K8867" s="119" cm="1">
        <f t="array" ref="K8867">ROUND(IF(C8867="Beer",SUM(LOOKUP(2,1/(SRP!$B$7:$B$9&lt;=E8867)/(SRP!$C$7:$C$9&gt;=E8867),SRP!$D$7:$D$9)*(G8867/100)*(E8867/1000)),IF(C8867="Spirits",SUM(LOOKUP(2,1/(SRP!$B$2:$B$6&lt;=E8867)/(SRP!$C$2:$C$6&gt;=E8867),SRP!$D$2:$D$6)*(G8867/100)*(E8867/1000)),IF(AND(C8867="Wine",D8867="Fortified Wines"),SUM(LOOKUP(2,1/(SRP!$B$20:$B$23&lt;=E8867)/(SRP!$C$20:$C$23&gt;=E8867),SRP!$D$20:$D$23)*(G8867/100)*(E8867/1000)),IF(C8867="Wine",SUM(LOOKUP(2,1/(SRP!$B$15:$B$19&lt;=E8867)/(SRP!$C$15:$C$19&gt;=E8867),SRP!$D$15:$D$19)*(G8867/100)*(E8867/1000)),IF(C8867="Ready to Drink",SUM(LOOKUP(2,1/(SRP!$B$10:$B$14&lt;=E8867)/(SRP!$C$10:$C$14&gt;=E8867),SRP!$D$10:$D$14)*(G8867/100)*(E8867/1000)),0))))),2)</f>
        <v>4.96</v>
      </c>
    </row>
    <row r="8868" spans="1:11" x14ac:dyDescent="0.35">
      <c r="A8868" s="2">
        <v>63471</v>
      </c>
      <c r="B8868" s="76" t="s">
        <v>7379</v>
      </c>
      <c r="C8868" s="76" t="s">
        <v>5938</v>
      </c>
      <c r="D8868" s="76" t="s">
        <v>5283</v>
      </c>
      <c r="E8868" s="76">
        <v>4260</v>
      </c>
      <c r="F8868" s="76">
        <v>2</v>
      </c>
      <c r="G8868" s="77">
        <v>5</v>
      </c>
      <c r="H8868" s="76" t="s">
        <v>6694</v>
      </c>
      <c r="I8868" s="77">
        <v>30.99</v>
      </c>
      <c r="J8868" s="2">
        <v>12</v>
      </c>
      <c r="K8868" s="119" cm="1">
        <f t="array" ref="K8868">ROUND(IF(C8868="Beer",SUM(LOOKUP(2,1/(SRP!$B$7:$B$9&lt;=E8868)/(SRP!$C$7:$C$9&gt;=E8868),SRP!$D$7:$D$9)*(G8868/100)*(E8868/1000)),IF(C8868="Spirits",SUM(LOOKUP(2,1/(SRP!$B$2:$B$6&lt;=E8868)/(SRP!$C$2:$C$6&gt;=E8868),SRP!$D$2:$D$6)*(G8868/100)*(E8868/1000)),IF(AND(C8868="Wine",D8868="Fortified Wines"),SUM(LOOKUP(2,1/(SRP!$B$20:$B$23&lt;=E8868)/(SRP!$C$20:$C$23&gt;=E8868),SRP!$D$20:$D$23)*(G8868/100)*(E8868/1000)),IF(C8868="Wine",SUM(LOOKUP(2,1/(SRP!$B$15:$B$19&lt;=E8868)/(SRP!$C$15:$C$19&gt;=E8868),SRP!$D$15:$D$19)*(G8868/100)*(E8868/1000)),IF(C8868="Ready to Drink",SUM(LOOKUP(2,1/(SRP!$B$10:$B$14&lt;=E8868)/(SRP!$C$10:$C$14&gt;=E8868),SRP!$D$10:$D$14)*(G8868/100)*(E8868/1000)),0))))),2)</f>
        <v>14.87</v>
      </c>
    </row>
    <row r="8869" spans="1:11" x14ac:dyDescent="0.35">
      <c r="A8869" s="2">
        <v>63472</v>
      </c>
      <c r="B8869" s="76" t="s">
        <v>7380</v>
      </c>
      <c r="C8869" s="76" t="s">
        <v>287</v>
      </c>
      <c r="D8869" s="76" t="s">
        <v>5240</v>
      </c>
      <c r="E8869" s="76">
        <v>473</v>
      </c>
      <c r="F8869" s="76">
        <v>24</v>
      </c>
      <c r="G8869" s="77">
        <v>6.1</v>
      </c>
      <c r="H8869" s="76" t="s">
        <v>3370</v>
      </c>
      <c r="I8869" s="77">
        <v>2.99</v>
      </c>
      <c r="J8869" s="2">
        <v>1</v>
      </c>
      <c r="K8869" s="119" cm="1">
        <f t="array" ref="K8869">ROUND(IF(C8869="Beer",SUM(LOOKUP(2,1/(SRP!$B$7:$B$9&lt;=E8869)/(SRP!$C$7:$C$9&gt;=E8869),SRP!$D$7:$D$9)*(G8869/100)*(E8869/1000)),IF(C8869="Spirits",SUM(LOOKUP(2,1/(SRP!$B$2:$B$6&lt;=E8869)/(SRP!$C$2:$C$6&gt;=E8869),SRP!$D$2:$D$6)*(G8869/100)*(E8869/1000)),IF(AND(C8869="Wine",D8869="Fortified Wines"),SUM(LOOKUP(2,1/(SRP!$B$20:$B$23&lt;=E8869)/(SRP!$C$20:$C$23&gt;=E8869),SRP!$D$20:$D$23)*(G8869/100)*(E8869/1000)),IF(C8869="Wine",SUM(LOOKUP(2,1/(SRP!$B$15:$B$19&lt;=E8869)/(SRP!$C$15:$C$19&gt;=E8869),SRP!$D$15:$D$19)*(G8869/100)*(E8869/1000)),IF(C8869="Ready to Drink",SUM(LOOKUP(2,1/(SRP!$B$10:$B$14&lt;=E8869)/(SRP!$C$10:$C$14&gt;=E8869),SRP!$D$10:$D$14)*(G8869/100)*(E8869/1000)),0))))),2)</f>
        <v>2.0099999999999998</v>
      </c>
    </row>
    <row r="8870" spans="1:11" x14ac:dyDescent="0.35">
      <c r="A8870" s="2">
        <v>63472</v>
      </c>
      <c r="B8870" s="76" t="s">
        <v>7380</v>
      </c>
      <c r="C8870" s="76" t="s">
        <v>287</v>
      </c>
      <c r="D8870" s="76" t="s">
        <v>5240</v>
      </c>
      <c r="E8870" s="76">
        <v>473</v>
      </c>
      <c r="F8870" s="76">
        <v>24</v>
      </c>
      <c r="G8870" s="77">
        <v>6.1</v>
      </c>
      <c r="H8870" s="76" t="s">
        <v>3370</v>
      </c>
      <c r="I8870" s="77">
        <v>2.99</v>
      </c>
      <c r="J8870" s="2">
        <v>1</v>
      </c>
      <c r="K8870" s="119" cm="1">
        <f t="array" ref="K8870">ROUND(IF(C8870="Beer",SUM(LOOKUP(2,1/(SRP!$B$7:$B$9&lt;=E8870)/(SRP!$C$7:$C$9&gt;=E8870),SRP!$D$7:$D$9)*(G8870/100)*(E8870/1000)),IF(C8870="Spirits",SUM(LOOKUP(2,1/(SRP!$B$2:$B$6&lt;=E8870)/(SRP!$C$2:$C$6&gt;=E8870),SRP!$D$2:$D$6)*(G8870/100)*(E8870/1000)),IF(AND(C8870="Wine",D8870="Fortified Wines"),SUM(LOOKUP(2,1/(SRP!$B$20:$B$23&lt;=E8870)/(SRP!$C$20:$C$23&gt;=E8870),SRP!$D$20:$D$23)*(G8870/100)*(E8870/1000)),IF(C8870="Wine",SUM(LOOKUP(2,1/(SRP!$B$15:$B$19&lt;=E8870)/(SRP!$C$15:$C$19&gt;=E8870),SRP!$D$15:$D$19)*(G8870/100)*(E8870/1000)),IF(C8870="Ready to Drink",SUM(LOOKUP(2,1/(SRP!$B$10:$B$14&lt;=E8870)/(SRP!$C$10:$C$14&gt;=E8870),SRP!$D$10:$D$14)*(G8870/100)*(E8870/1000)),0))))),2)</f>
        <v>2.0099999999999998</v>
      </c>
    </row>
    <row r="8871" spans="1:11" x14ac:dyDescent="0.35">
      <c r="A8871" s="2">
        <v>63485</v>
      </c>
      <c r="B8871" s="76" t="s">
        <v>7381</v>
      </c>
      <c r="C8871" s="76" t="s">
        <v>287</v>
      </c>
      <c r="D8871" s="76" t="s">
        <v>5266</v>
      </c>
      <c r="E8871" s="76">
        <v>473</v>
      </c>
      <c r="F8871" s="76">
        <v>24</v>
      </c>
      <c r="G8871" s="77">
        <v>4.7</v>
      </c>
      <c r="H8871" s="76" t="s">
        <v>3387</v>
      </c>
      <c r="I8871" s="77">
        <v>3.99</v>
      </c>
      <c r="J8871" s="2">
        <v>1</v>
      </c>
      <c r="K8871" s="119" cm="1">
        <f t="array" ref="K8871">ROUND(IF(C8871="Beer",SUM(LOOKUP(2,1/(SRP!$B$7:$B$9&lt;=E8871)/(SRP!$C$7:$C$9&gt;=E8871),SRP!$D$7:$D$9)*(G8871/100)*(E8871/1000)),IF(C8871="Spirits",SUM(LOOKUP(2,1/(SRP!$B$2:$B$6&lt;=E8871)/(SRP!$C$2:$C$6&gt;=E8871),SRP!$D$2:$D$6)*(G8871/100)*(E8871/1000)),IF(AND(C8871="Wine",D8871="Fortified Wines"),SUM(LOOKUP(2,1/(SRP!$B$20:$B$23&lt;=E8871)/(SRP!$C$20:$C$23&gt;=E8871),SRP!$D$20:$D$23)*(G8871/100)*(E8871/1000)),IF(C8871="Wine",SUM(LOOKUP(2,1/(SRP!$B$15:$B$19&lt;=E8871)/(SRP!$C$15:$C$19&gt;=E8871),SRP!$D$15:$D$19)*(G8871/100)*(E8871/1000)),IF(C8871="Ready to Drink",SUM(LOOKUP(2,1/(SRP!$B$10:$B$14&lt;=E8871)/(SRP!$C$10:$C$14&gt;=E8871),SRP!$D$10:$D$14)*(G8871/100)*(E8871/1000)),0))))),2)</f>
        <v>1.55</v>
      </c>
    </row>
    <row r="8872" spans="1:11" x14ac:dyDescent="0.35">
      <c r="A8872" s="2">
        <v>63485</v>
      </c>
      <c r="B8872" s="76" t="s">
        <v>7381</v>
      </c>
      <c r="C8872" s="76" t="s">
        <v>287</v>
      </c>
      <c r="D8872" s="76" t="s">
        <v>5266</v>
      </c>
      <c r="E8872" s="76">
        <v>473</v>
      </c>
      <c r="F8872" s="76">
        <v>24</v>
      </c>
      <c r="G8872" s="77">
        <v>4.7</v>
      </c>
      <c r="H8872" s="76" t="s">
        <v>3387</v>
      </c>
      <c r="I8872" s="77">
        <v>3.99</v>
      </c>
      <c r="J8872" s="2">
        <v>1</v>
      </c>
      <c r="K8872" s="119" cm="1">
        <f t="array" ref="K8872">ROUND(IF(C8872="Beer",SUM(LOOKUP(2,1/(SRP!$B$7:$B$9&lt;=E8872)/(SRP!$C$7:$C$9&gt;=E8872),SRP!$D$7:$D$9)*(G8872/100)*(E8872/1000)),IF(C8872="Spirits",SUM(LOOKUP(2,1/(SRP!$B$2:$B$6&lt;=E8872)/(SRP!$C$2:$C$6&gt;=E8872),SRP!$D$2:$D$6)*(G8872/100)*(E8872/1000)),IF(AND(C8872="Wine",D8872="Fortified Wines"),SUM(LOOKUP(2,1/(SRP!$B$20:$B$23&lt;=E8872)/(SRP!$C$20:$C$23&gt;=E8872),SRP!$D$20:$D$23)*(G8872/100)*(E8872/1000)),IF(C8872="Wine",SUM(LOOKUP(2,1/(SRP!$B$15:$B$19&lt;=E8872)/(SRP!$C$15:$C$19&gt;=E8872),SRP!$D$15:$D$19)*(G8872/100)*(E8872/1000)),IF(C8872="Ready to Drink",SUM(LOOKUP(2,1/(SRP!$B$10:$B$14&lt;=E8872)/(SRP!$C$10:$C$14&gt;=E8872),SRP!$D$10:$D$14)*(G8872/100)*(E8872/1000)),0))))),2)</f>
        <v>1.55</v>
      </c>
    </row>
    <row r="8873" spans="1:11" x14ac:dyDescent="0.35">
      <c r="A8873" s="2">
        <v>63506</v>
      </c>
      <c r="B8873" s="76" t="s">
        <v>7382</v>
      </c>
      <c r="C8873" s="76" t="s">
        <v>5938</v>
      </c>
      <c r="D8873" s="76" t="s">
        <v>5283</v>
      </c>
      <c r="E8873" s="76">
        <v>473</v>
      </c>
      <c r="F8873" s="76">
        <v>24</v>
      </c>
      <c r="G8873" s="77">
        <v>7</v>
      </c>
      <c r="H8873" s="76" t="s">
        <v>5998</v>
      </c>
      <c r="I8873" s="77">
        <v>3.99</v>
      </c>
      <c r="J8873" s="2">
        <v>1</v>
      </c>
      <c r="K8873" s="119" cm="1">
        <f t="array" ref="K8873">ROUND(IF(C8873="Beer",SUM(LOOKUP(2,1/(SRP!$B$7:$B$9&lt;=E8873)/(SRP!$C$7:$C$9&gt;=E8873),SRP!$D$7:$D$9)*(G8873/100)*(E8873/1000)),IF(C8873="Spirits",SUM(LOOKUP(2,1/(SRP!$B$2:$B$6&lt;=E8873)/(SRP!$C$2:$C$6&gt;=E8873),SRP!$D$2:$D$6)*(G8873/100)*(E8873/1000)),IF(AND(C8873="Wine",D8873="Fortified Wines"),SUM(LOOKUP(2,1/(SRP!$B$20:$B$23&lt;=E8873)/(SRP!$C$20:$C$23&gt;=E8873),SRP!$D$20:$D$23)*(G8873/100)*(E8873/1000)),IF(C8873="Wine",SUM(LOOKUP(2,1/(SRP!$B$15:$B$19&lt;=E8873)/(SRP!$C$15:$C$19&gt;=E8873),SRP!$D$15:$D$19)*(G8873/100)*(E8873/1000)),IF(C8873="Ready to Drink",SUM(LOOKUP(2,1/(SRP!$B$10:$B$14&lt;=E8873)/(SRP!$C$10:$C$14&gt;=E8873),SRP!$D$10:$D$14)*(G8873/100)*(E8873/1000)),0))))),2)</f>
        <v>2.4500000000000002</v>
      </c>
    </row>
    <row r="8874" spans="1:11" x14ac:dyDescent="0.35">
      <c r="A8874" s="2">
        <v>63506</v>
      </c>
      <c r="B8874" s="76" t="s">
        <v>7382</v>
      </c>
      <c r="C8874" s="76" t="s">
        <v>5938</v>
      </c>
      <c r="D8874" s="76" t="s">
        <v>5283</v>
      </c>
      <c r="E8874" s="76">
        <v>473</v>
      </c>
      <c r="F8874" s="76">
        <v>24</v>
      </c>
      <c r="G8874" s="77">
        <v>7</v>
      </c>
      <c r="H8874" s="76" t="s">
        <v>5998</v>
      </c>
      <c r="I8874" s="77">
        <v>3.99</v>
      </c>
      <c r="J8874" s="2">
        <v>1</v>
      </c>
      <c r="K8874" s="119" cm="1">
        <f t="array" ref="K8874">ROUND(IF(C8874="Beer",SUM(LOOKUP(2,1/(SRP!$B$7:$B$9&lt;=E8874)/(SRP!$C$7:$C$9&gt;=E8874),SRP!$D$7:$D$9)*(G8874/100)*(E8874/1000)),IF(C8874="Spirits",SUM(LOOKUP(2,1/(SRP!$B$2:$B$6&lt;=E8874)/(SRP!$C$2:$C$6&gt;=E8874),SRP!$D$2:$D$6)*(G8874/100)*(E8874/1000)),IF(AND(C8874="Wine",D8874="Fortified Wines"),SUM(LOOKUP(2,1/(SRP!$B$20:$B$23&lt;=E8874)/(SRP!$C$20:$C$23&gt;=E8874),SRP!$D$20:$D$23)*(G8874/100)*(E8874/1000)),IF(C8874="Wine",SUM(LOOKUP(2,1/(SRP!$B$15:$B$19&lt;=E8874)/(SRP!$C$15:$C$19&gt;=E8874),SRP!$D$15:$D$19)*(G8874/100)*(E8874/1000)),IF(C8874="Ready to Drink",SUM(LOOKUP(2,1/(SRP!$B$10:$B$14&lt;=E8874)/(SRP!$C$10:$C$14&gt;=E8874),SRP!$D$10:$D$14)*(G8874/100)*(E8874/1000)),0))))),2)</f>
        <v>2.4500000000000002</v>
      </c>
    </row>
    <row r="8875" spans="1:11" x14ac:dyDescent="0.35">
      <c r="A8875" s="2">
        <v>63510</v>
      </c>
      <c r="B8875" s="76" t="s">
        <v>7383</v>
      </c>
      <c r="C8875" s="76" t="s">
        <v>286</v>
      </c>
      <c r="D8875" s="76" t="s">
        <v>5248</v>
      </c>
      <c r="E8875" s="76">
        <v>750</v>
      </c>
      <c r="F8875" s="76">
        <v>12</v>
      </c>
      <c r="G8875" s="77">
        <v>13</v>
      </c>
      <c r="H8875" s="76" t="s">
        <v>3303</v>
      </c>
      <c r="I8875" s="77">
        <v>13.49</v>
      </c>
      <c r="J8875" s="2">
        <v>1</v>
      </c>
      <c r="K8875" s="119" cm="1">
        <f t="array" ref="K8875">ROUND(IF(C8875="Beer",SUM(LOOKUP(2,1/(SRP!$B$7:$B$9&lt;=E8875)/(SRP!$C$7:$C$9&gt;=E8875),SRP!$D$7:$D$9)*(G8875/100)*(E8875/1000)),IF(C8875="Spirits",SUM(LOOKUP(2,1/(SRP!$B$2:$B$6&lt;=E8875)/(SRP!$C$2:$C$6&gt;=E8875),SRP!$D$2:$D$6)*(G8875/100)*(E8875/1000)),IF(AND(C8875="Wine",D8875="Fortified Wines"),SUM(LOOKUP(2,1/(SRP!$B$20:$B$23&lt;=E8875)/(SRP!$C$20:$C$23&gt;=E8875),SRP!$D$20:$D$23)*(G8875/100)*(E8875/1000)),IF(C8875="Wine",SUM(LOOKUP(2,1/(SRP!$B$15:$B$19&lt;=E8875)/(SRP!$C$15:$C$19&gt;=E8875),SRP!$D$15:$D$19)*(G8875/100)*(E8875/1000)),IF(C8875="Ready to Drink",SUM(LOOKUP(2,1/(SRP!$B$10:$B$14&lt;=E8875)/(SRP!$C$10:$C$14&gt;=E8875),SRP!$D$10:$D$14)*(G8875/100)*(E8875/1000)),0))))),2)</f>
        <v>6.81</v>
      </c>
    </row>
    <row r="8876" spans="1:11" x14ac:dyDescent="0.35">
      <c r="A8876" s="2">
        <v>63515</v>
      </c>
      <c r="B8876" s="76" t="s">
        <v>7384</v>
      </c>
      <c r="C8876" s="76" t="s">
        <v>286</v>
      </c>
      <c r="D8876" s="76" t="s">
        <v>5245</v>
      </c>
      <c r="E8876" s="76">
        <v>750</v>
      </c>
      <c r="F8876" s="76">
        <v>6</v>
      </c>
      <c r="G8876" s="77">
        <v>14.5</v>
      </c>
      <c r="H8876" s="76" t="s">
        <v>3300</v>
      </c>
      <c r="I8876" s="77">
        <v>39.99</v>
      </c>
      <c r="J8876" s="2">
        <v>1</v>
      </c>
      <c r="K8876" s="119" cm="1">
        <f t="array" ref="K8876">ROUND(IF(C8876="Beer",SUM(LOOKUP(2,1/(SRP!$B$7:$B$9&lt;=E8876)/(SRP!$C$7:$C$9&gt;=E8876),SRP!$D$7:$D$9)*(G8876/100)*(E8876/1000)),IF(C8876="Spirits",SUM(LOOKUP(2,1/(SRP!$B$2:$B$6&lt;=E8876)/(SRP!$C$2:$C$6&gt;=E8876),SRP!$D$2:$D$6)*(G8876/100)*(E8876/1000)),IF(AND(C8876="Wine",D8876="Fortified Wines"),SUM(LOOKUP(2,1/(SRP!$B$20:$B$23&lt;=E8876)/(SRP!$C$20:$C$23&gt;=E8876),SRP!$D$20:$D$23)*(G8876/100)*(E8876/1000)),IF(C8876="Wine",SUM(LOOKUP(2,1/(SRP!$B$15:$B$19&lt;=E8876)/(SRP!$C$15:$C$19&gt;=E8876),SRP!$D$15:$D$19)*(G8876/100)*(E8876/1000)),IF(C8876="Ready to Drink",SUM(LOOKUP(2,1/(SRP!$B$10:$B$14&lt;=E8876)/(SRP!$C$10:$C$14&gt;=E8876),SRP!$D$10:$D$14)*(G8876/100)*(E8876/1000)),0))))),2)</f>
        <v>7.59</v>
      </c>
    </row>
    <row r="8877" spans="1:11" x14ac:dyDescent="0.35">
      <c r="A8877" s="2">
        <v>63523</v>
      </c>
      <c r="B8877" s="76" t="s">
        <v>7385</v>
      </c>
      <c r="C8877" s="76" t="s">
        <v>285</v>
      </c>
      <c r="D8877" s="76" t="s">
        <v>5281</v>
      </c>
      <c r="E8877" s="76">
        <v>750</v>
      </c>
      <c r="F8877" s="76">
        <v>6</v>
      </c>
      <c r="G8877" s="77">
        <v>20</v>
      </c>
      <c r="H8877" s="76" t="s">
        <v>3282</v>
      </c>
      <c r="I8877" s="77">
        <v>32.99</v>
      </c>
      <c r="J8877" s="2">
        <v>1</v>
      </c>
      <c r="K8877" s="119" cm="1">
        <f t="array" ref="K8877">ROUND(IF(C8877="Beer",SUM(LOOKUP(2,1/(SRP!$B$7:$B$9&lt;=E8877)/(SRP!$C$7:$C$9&gt;=E8877),SRP!$D$7:$D$9)*(G8877/100)*(E8877/1000)),IF(C8877="Spirits",SUM(LOOKUP(2,1/(SRP!$B$2:$B$6&lt;=E8877)/(SRP!$C$2:$C$6&gt;=E8877),SRP!$D$2:$D$6)*(G8877/100)*(E8877/1000)),IF(AND(C8877="Wine",D8877="Fortified Wines"),SUM(LOOKUP(2,1/(SRP!$B$20:$B$23&lt;=E8877)/(SRP!$C$20:$C$23&gt;=E8877),SRP!$D$20:$D$23)*(G8877/100)*(E8877/1000)),IF(C8877="Wine",SUM(LOOKUP(2,1/(SRP!$B$15:$B$19&lt;=E8877)/(SRP!$C$15:$C$19&gt;=E8877),SRP!$D$15:$D$19)*(G8877/100)*(E8877/1000)),IF(C8877="Ready to Drink",SUM(LOOKUP(2,1/(SRP!$B$10:$B$14&lt;=E8877)/(SRP!$C$10:$C$14&gt;=E8877),SRP!$D$10:$D$14)*(G8877/100)*(E8877/1000)),0))))),2)</f>
        <v>10.47</v>
      </c>
    </row>
    <row r="8878" spans="1:11" x14ac:dyDescent="0.35">
      <c r="A8878" s="2">
        <v>63539</v>
      </c>
      <c r="B8878" s="76" t="s">
        <v>7386</v>
      </c>
      <c r="C8878" s="76" t="s">
        <v>286</v>
      </c>
      <c r="D8878" s="76" t="s">
        <v>5247</v>
      </c>
      <c r="E8878" s="76">
        <v>750</v>
      </c>
      <c r="F8878" s="76">
        <v>12</v>
      </c>
      <c r="G8878" s="77">
        <v>14</v>
      </c>
      <c r="H8878" s="76" t="s">
        <v>3363</v>
      </c>
      <c r="I8878" s="77">
        <v>19.989999999999998</v>
      </c>
      <c r="J8878" s="2">
        <v>1</v>
      </c>
      <c r="K8878" s="119" cm="1">
        <f t="array" ref="K8878">ROUND(IF(C8878="Beer",SUM(LOOKUP(2,1/(SRP!$B$7:$B$9&lt;=E8878)/(SRP!$C$7:$C$9&gt;=E8878),SRP!$D$7:$D$9)*(G8878/100)*(E8878/1000)),IF(C8878="Spirits",SUM(LOOKUP(2,1/(SRP!$B$2:$B$6&lt;=E8878)/(SRP!$C$2:$C$6&gt;=E8878),SRP!$D$2:$D$6)*(G8878/100)*(E8878/1000)),IF(AND(C8878="Wine",D8878="Fortified Wines"),SUM(LOOKUP(2,1/(SRP!$B$20:$B$23&lt;=E8878)/(SRP!$C$20:$C$23&gt;=E8878),SRP!$D$20:$D$23)*(G8878/100)*(E8878/1000)),IF(C8878="Wine",SUM(LOOKUP(2,1/(SRP!$B$15:$B$19&lt;=E8878)/(SRP!$C$15:$C$19&gt;=E8878),SRP!$D$15:$D$19)*(G8878/100)*(E8878/1000)),IF(C8878="Ready to Drink",SUM(LOOKUP(2,1/(SRP!$B$10:$B$14&lt;=E8878)/(SRP!$C$10:$C$14&gt;=E8878),SRP!$D$10:$D$14)*(G8878/100)*(E8878/1000)),0))))),2)</f>
        <v>7.33</v>
      </c>
    </row>
    <row r="8879" spans="1:11" x14ac:dyDescent="0.35">
      <c r="A8879" s="2">
        <v>63563</v>
      </c>
      <c r="B8879" s="76" t="s">
        <v>7387</v>
      </c>
      <c r="C8879" s="76" t="s">
        <v>286</v>
      </c>
      <c r="D8879" s="76" t="s">
        <v>5247</v>
      </c>
      <c r="E8879" s="76">
        <v>750</v>
      </c>
      <c r="F8879" s="76">
        <v>12</v>
      </c>
      <c r="G8879" s="77">
        <v>13</v>
      </c>
      <c r="H8879" s="76" t="s">
        <v>3303</v>
      </c>
      <c r="I8879" s="77">
        <v>12.99</v>
      </c>
      <c r="J8879" s="2">
        <v>1</v>
      </c>
      <c r="K8879" s="119" cm="1">
        <f t="array" ref="K8879">ROUND(IF(C8879="Beer",SUM(LOOKUP(2,1/(SRP!$B$7:$B$9&lt;=E8879)/(SRP!$C$7:$C$9&gt;=E8879),SRP!$D$7:$D$9)*(G8879/100)*(E8879/1000)),IF(C8879="Spirits",SUM(LOOKUP(2,1/(SRP!$B$2:$B$6&lt;=E8879)/(SRP!$C$2:$C$6&gt;=E8879),SRP!$D$2:$D$6)*(G8879/100)*(E8879/1000)),IF(AND(C8879="Wine",D8879="Fortified Wines"),SUM(LOOKUP(2,1/(SRP!$B$20:$B$23&lt;=E8879)/(SRP!$C$20:$C$23&gt;=E8879),SRP!$D$20:$D$23)*(G8879/100)*(E8879/1000)),IF(C8879="Wine",SUM(LOOKUP(2,1/(SRP!$B$15:$B$19&lt;=E8879)/(SRP!$C$15:$C$19&gt;=E8879),SRP!$D$15:$D$19)*(G8879/100)*(E8879/1000)),IF(C8879="Ready to Drink",SUM(LOOKUP(2,1/(SRP!$B$10:$B$14&lt;=E8879)/(SRP!$C$10:$C$14&gt;=E8879),SRP!$D$10:$D$14)*(G8879/100)*(E8879/1000)),0))))),2)</f>
        <v>6.81</v>
      </c>
    </row>
    <row r="8880" spans="1:11" x14ac:dyDescent="0.35">
      <c r="A8880" s="2">
        <v>63587</v>
      </c>
      <c r="B8880" s="76" t="s">
        <v>7388</v>
      </c>
      <c r="C8880" s="76" t="s">
        <v>286</v>
      </c>
      <c r="D8880" s="76" t="s">
        <v>5244</v>
      </c>
      <c r="E8880" s="76">
        <v>750</v>
      </c>
      <c r="F8880" s="76">
        <v>6</v>
      </c>
      <c r="G8880" s="77">
        <v>13.5</v>
      </c>
      <c r="H8880" s="76" t="s">
        <v>3303</v>
      </c>
      <c r="I8880" s="77">
        <v>29.99</v>
      </c>
      <c r="J8880" s="2">
        <v>1</v>
      </c>
      <c r="K8880" s="119" cm="1">
        <f t="array" ref="K8880">ROUND(IF(C8880="Beer",SUM(LOOKUP(2,1/(SRP!$B$7:$B$9&lt;=E8880)/(SRP!$C$7:$C$9&gt;=E8880),SRP!$D$7:$D$9)*(G8880/100)*(E8880/1000)),IF(C8880="Spirits",SUM(LOOKUP(2,1/(SRP!$B$2:$B$6&lt;=E8880)/(SRP!$C$2:$C$6&gt;=E8880),SRP!$D$2:$D$6)*(G8880/100)*(E8880/1000)),IF(AND(C8880="Wine",D8880="Fortified Wines"),SUM(LOOKUP(2,1/(SRP!$B$20:$B$23&lt;=E8880)/(SRP!$C$20:$C$23&gt;=E8880),SRP!$D$20:$D$23)*(G8880/100)*(E8880/1000)),IF(C8880="Wine",SUM(LOOKUP(2,1/(SRP!$B$15:$B$19&lt;=E8880)/(SRP!$C$15:$C$19&gt;=E8880),SRP!$D$15:$D$19)*(G8880/100)*(E8880/1000)),IF(C8880="Ready to Drink",SUM(LOOKUP(2,1/(SRP!$B$10:$B$14&lt;=E8880)/(SRP!$C$10:$C$14&gt;=E8880),SRP!$D$10:$D$14)*(G8880/100)*(E8880/1000)),0))))),2)</f>
        <v>7.07</v>
      </c>
    </row>
    <row r="8881" spans="1:11" x14ac:dyDescent="0.35">
      <c r="A8881" s="2">
        <v>63590</v>
      </c>
      <c r="B8881" s="76" t="s">
        <v>7389</v>
      </c>
      <c r="C8881" s="76" t="s">
        <v>285</v>
      </c>
      <c r="D8881" s="76" t="s">
        <v>5304</v>
      </c>
      <c r="E8881" s="76">
        <v>750</v>
      </c>
      <c r="F8881" s="76">
        <v>6</v>
      </c>
      <c r="G8881" s="77">
        <v>32.5</v>
      </c>
      <c r="H8881" s="76" t="s">
        <v>3282</v>
      </c>
      <c r="I8881" s="77">
        <v>32.99</v>
      </c>
      <c r="J8881" s="2">
        <v>1</v>
      </c>
      <c r="K8881" s="119" cm="1">
        <f t="array" ref="K8881">ROUND(IF(C8881="Beer",SUM(LOOKUP(2,1/(SRP!$B$7:$B$9&lt;=E8881)/(SRP!$C$7:$C$9&gt;=E8881),SRP!$D$7:$D$9)*(G8881/100)*(E8881/1000)),IF(C8881="Spirits",SUM(LOOKUP(2,1/(SRP!$B$2:$B$6&lt;=E8881)/(SRP!$C$2:$C$6&gt;=E8881),SRP!$D$2:$D$6)*(G8881/100)*(E8881/1000)),IF(AND(C8881="Wine",D8881="Fortified Wines"),SUM(LOOKUP(2,1/(SRP!$B$20:$B$23&lt;=E8881)/(SRP!$C$20:$C$23&gt;=E8881),SRP!$D$20:$D$23)*(G8881/100)*(E8881/1000)),IF(C8881="Wine",SUM(LOOKUP(2,1/(SRP!$B$15:$B$19&lt;=E8881)/(SRP!$C$15:$C$19&gt;=E8881),SRP!$D$15:$D$19)*(G8881/100)*(E8881/1000)),IF(C8881="Ready to Drink",SUM(LOOKUP(2,1/(SRP!$B$10:$B$14&lt;=E8881)/(SRP!$C$10:$C$14&gt;=E8881),SRP!$D$10:$D$14)*(G8881/100)*(E8881/1000)),0))))),2)</f>
        <v>17.02</v>
      </c>
    </row>
    <row r="8882" spans="1:11" x14ac:dyDescent="0.35">
      <c r="A8882" s="2">
        <v>63594</v>
      </c>
      <c r="B8882" s="76" t="s">
        <v>7390</v>
      </c>
      <c r="C8882" s="76" t="s">
        <v>287</v>
      </c>
      <c r="D8882" s="76" t="s">
        <v>5266</v>
      </c>
      <c r="E8882" s="76">
        <v>473</v>
      </c>
      <c r="F8882" s="76">
        <v>24</v>
      </c>
      <c r="G8882" s="77">
        <v>5</v>
      </c>
      <c r="H8882" s="76" t="s">
        <v>6880</v>
      </c>
      <c r="I8882" s="77">
        <v>3.99</v>
      </c>
      <c r="J8882" s="2">
        <v>1</v>
      </c>
      <c r="K8882" s="119" cm="1">
        <f t="array" ref="K8882">ROUND(IF(C8882="Beer",SUM(LOOKUP(2,1/(SRP!$B$7:$B$9&lt;=E8882)/(SRP!$C$7:$C$9&gt;=E8882),SRP!$D$7:$D$9)*(G8882/100)*(E8882/1000)),IF(C8882="Spirits",SUM(LOOKUP(2,1/(SRP!$B$2:$B$6&lt;=E8882)/(SRP!$C$2:$C$6&gt;=E8882),SRP!$D$2:$D$6)*(G8882/100)*(E8882/1000)),IF(AND(C8882="Wine",D8882="Fortified Wines"),SUM(LOOKUP(2,1/(SRP!$B$20:$B$23&lt;=E8882)/(SRP!$C$20:$C$23&gt;=E8882),SRP!$D$20:$D$23)*(G8882/100)*(E8882/1000)),IF(C8882="Wine",SUM(LOOKUP(2,1/(SRP!$B$15:$B$19&lt;=E8882)/(SRP!$C$15:$C$19&gt;=E8882),SRP!$D$15:$D$19)*(G8882/100)*(E8882/1000)),IF(C8882="Ready to Drink",SUM(LOOKUP(2,1/(SRP!$B$10:$B$14&lt;=E8882)/(SRP!$C$10:$C$14&gt;=E8882),SRP!$D$10:$D$14)*(G8882/100)*(E8882/1000)),0))))),2)</f>
        <v>1.65</v>
      </c>
    </row>
    <row r="8883" spans="1:11" x14ac:dyDescent="0.35">
      <c r="A8883" s="2">
        <v>63594</v>
      </c>
      <c r="B8883" s="76" t="s">
        <v>7390</v>
      </c>
      <c r="C8883" s="76" t="s">
        <v>287</v>
      </c>
      <c r="D8883" s="76" t="s">
        <v>5266</v>
      </c>
      <c r="E8883" s="76">
        <v>473</v>
      </c>
      <c r="F8883" s="76">
        <v>24</v>
      </c>
      <c r="G8883" s="77">
        <v>5</v>
      </c>
      <c r="H8883" s="76" t="s">
        <v>3380</v>
      </c>
      <c r="I8883" s="77">
        <v>3.99</v>
      </c>
      <c r="J8883" s="2">
        <v>1</v>
      </c>
      <c r="K8883" s="119" cm="1">
        <f t="array" ref="K8883">ROUND(IF(C8883="Beer",SUM(LOOKUP(2,1/(SRP!$B$7:$B$9&lt;=E8883)/(SRP!$C$7:$C$9&gt;=E8883),SRP!$D$7:$D$9)*(G8883/100)*(E8883/1000)),IF(C8883="Spirits",SUM(LOOKUP(2,1/(SRP!$B$2:$B$6&lt;=E8883)/(SRP!$C$2:$C$6&gt;=E8883),SRP!$D$2:$D$6)*(G8883/100)*(E8883/1000)),IF(AND(C8883="Wine",D8883="Fortified Wines"),SUM(LOOKUP(2,1/(SRP!$B$20:$B$23&lt;=E8883)/(SRP!$C$20:$C$23&gt;=E8883),SRP!$D$20:$D$23)*(G8883/100)*(E8883/1000)),IF(C8883="Wine",SUM(LOOKUP(2,1/(SRP!$B$15:$B$19&lt;=E8883)/(SRP!$C$15:$C$19&gt;=E8883),SRP!$D$15:$D$19)*(G8883/100)*(E8883/1000)),IF(C8883="Ready to Drink",SUM(LOOKUP(2,1/(SRP!$B$10:$B$14&lt;=E8883)/(SRP!$C$10:$C$14&gt;=E8883),SRP!$D$10:$D$14)*(G8883/100)*(E8883/1000)),0))))),2)</f>
        <v>1.65</v>
      </c>
    </row>
    <row r="8884" spans="1:11" x14ac:dyDescent="0.35">
      <c r="A8884" s="2">
        <v>63600</v>
      </c>
      <c r="B8884" s="76" t="s">
        <v>7391</v>
      </c>
      <c r="C8884" s="76" t="s">
        <v>285</v>
      </c>
      <c r="D8884" s="76" t="s">
        <v>5238</v>
      </c>
      <c r="E8884" s="76">
        <v>200</v>
      </c>
      <c r="F8884" s="76">
        <v>24</v>
      </c>
      <c r="G8884" s="77">
        <v>15</v>
      </c>
      <c r="H8884" s="76" t="s">
        <v>3282</v>
      </c>
      <c r="I8884" s="77">
        <v>7.29</v>
      </c>
      <c r="J8884" s="2">
        <v>1</v>
      </c>
      <c r="K8884" s="119" cm="1">
        <f t="array" ref="K8884">ROUND(IF(C8884="Beer",SUM(LOOKUP(2,1/(SRP!$B$7:$B$9&lt;=E8884)/(SRP!$C$7:$C$9&gt;=E8884),SRP!$D$7:$D$9)*(G8884/100)*(E8884/1000)),IF(C8884="Spirits",SUM(LOOKUP(2,1/(SRP!$B$2:$B$6&lt;=E8884)/(SRP!$C$2:$C$6&gt;=E8884),SRP!$D$2:$D$6)*(G8884/100)*(E8884/1000)),IF(AND(C8884="Wine",D8884="Fortified Wines"),SUM(LOOKUP(2,1/(SRP!$B$20:$B$23&lt;=E8884)/(SRP!$C$20:$C$23&gt;=E8884),SRP!$D$20:$D$23)*(G8884/100)*(E8884/1000)),IF(C8884="Wine",SUM(LOOKUP(2,1/(SRP!$B$15:$B$19&lt;=E8884)/(SRP!$C$15:$C$19&gt;=E8884),SRP!$D$15:$D$19)*(G8884/100)*(E8884/1000)),IF(C8884="Ready to Drink",SUM(LOOKUP(2,1/(SRP!$B$10:$B$14&lt;=E8884)/(SRP!$C$10:$C$14&gt;=E8884),SRP!$D$10:$D$14)*(G8884/100)*(E8884/1000)),0))))),2)</f>
        <v>2.85</v>
      </c>
    </row>
    <row r="8885" spans="1:11" x14ac:dyDescent="0.35">
      <c r="A8885" s="2">
        <v>63611</v>
      </c>
      <c r="B8885" s="76" t="s">
        <v>7392</v>
      </c>
      <c r="C8885" s="76" t="s">
        <v>5938</v>
      </c>
      <c r="D8885" s="76" t="s">
        <v>5279</v>
      </c>
      <c r="E8885" s="76">
        <v>473</v>
      </c>
      <c r="F8885" s="76">
        <v>24</v>
      </c>
      <c r="G8885" s="77">
        <v>7</v>
      </c>
      <c r="H8885" s="76" t="s">
        <v>3379</v>
      </c>
      <c r="I8885" s="77">
        <v>3.99</v>
      </c>
      <c r="J8885" s="2">
        <v>1</v>
      </c>
      <c r="K8885" s="119" cm="1">
        <f t="array" ref="K8885">ROUND(IF(C8885="Beer",SUM(LOOKUP(2,1/(SRP!$B$7:$B$9&lt;=E8885)/(SRP!$C$7:$C$9&gt;=E8885),SRP!$D$7:$D$9)*(G8885/100)*(E8885/1000)),IF(C8885="Spirits",SUM(LOOKUP(2,1/(SRP!$B$2:$B$6&lt;=E8885)/(SRP!$C$2:$C$6&gt;=E8885),SRP!$D$2:$D$6)*(G8885/100)*(E8885/1000)),IF(AND(C8885="Wine",D8885="Fortified Wines"),SUM(LOOKUP(2,1/(SRP!$B$20:$B$23&lt;=E8885)/(SRP!$C$20:$C$23&gt;=E8885),SRP!$D$20:$D$23)*(G8885/100)*(E8885/1000)),IF(C8885="Wine",SUM(LOOKUP(2,1/(SRP!$B$15:$B$19&lt;=E8885)/(SRP!$C$15:$C$19&gt;=E8885),SRP!$D$15:$D$19)*(G8885/100)*(E8885/1000)),IF(C8885="Ready to Drink",SUM(LOOKUP(2,1/(SRP!$B$10:$B$14&lt;=E8885)/(SRP!$C$10:$C$14&gt;=E8885),SRP!$D$10:$D$14)*(G8885/100)*(E8885/1000)),0))))),2)</f>
        <v>2.4500000000000002</v>
      </c>
    </row>
    <row r="8886" spans="1:11" x14ac:dyDescent="0.35">
      <c r="A8886" s="2">
        <v>63612</v>
      </c>
      <c r="B8886" s="76" t="s">
        <v>7393</v>
      </c>
      <c r="C8886" s="76" t="s">
        <v>5938</v>
      </c>
      <c r="D8886" s="76" t="s">
        <v>5298</v>
      </c>
      <c r="E8886" s="76">
        <v>473</v>
      </c>
      <c r="F8886" s="76">
        <v>24</v>
      </c>
      <c r="G8886" s="77">
        <v>7</v>
      </c>
      <c r="H8886" s="76" t="s">
        <v>3321</v>
      </c>
      <c r="I8886" s="77">
        <v>3.79</v>
      </c>
      <c r="J8886" s="2">
        <v>1</v>
      </c>
      <c r="K8886" s="119" cm="1">
        <f t="array" ref="K8886">ROUND(IF(C8886="Beer",SUM(LOOKUP(2,1/(SRP!$B$7:$B$9&lt;=E8886)/(SRP!$C$7:$C$9&gt;=E8886),SRP!$D$7:$D$9)*(G8886/100)*(E8886/1000)),IF(C8886="Spirits",SUM(LOOKUP(2,1/(SRP!$B$2:$B$6&lt;=E8886)/(SRP!$C$2:$C$6&gt;=E8886),SRP!$D$2:$D$6)*(G8886/100)*(E8886/1000)),IF(AND(C8886="Wine",D8886="Fortified Wines"),SUM(LOOKUP(2,1/(SRP!$B$20:$B$23&lt;=E8886)/(SRP!$C$20:$C$23&gt;=E8886),SRP!$D$20:$D$23)*(G8886/100)*(E8886/1000)),IF(C8886="Wine",SUM(LOOKUP(2,1/(SRP!$B$15:$B$19&lt;=E8886)/(SRP!$C$15:$C$19&gt;=E8886),SRP!$D$15:$D$19)*(G8886/100)*(E8886/1000)),IF(C8886="Ready to Drink",SUM(LOOKUP(2,1/(SRP!$B$10:$B$14&lt;=E8886)/(SRP!$C$10:$C$14&gt;=E8886),SRP!$D$10:$D$14)*(G8886/100)*(E8886/1000)),0))))),2)</f>
        <v>2.4500000000000002</v>
      </c>
    </row>
    <row r="8887" spans="1:11" x14ac:dyDescent="0.35">
      <c r="A8887" s="2">
        <v>63612</v>
      </c>
      <c r="B8887" s="76" t="s">
        <v>7393</v>
      </c>
      <c r="C8887" s="76" t="s">
        <v>5938</v>
      </c>
      <c r="D8887" s="76" t="s">
        <v>5298</v>
      </c>
      <c r="E8887" s="76">
        <v>473</v>
      </c>
      <c r="F8887" s="76">
        <v>24</v>
      </c>
      <c r="G8887" s="77">
        <v>7</v>
      </c>
      <c r="H8887" s="76" t="s">
        <v>3321</v>
      </c>
      <c r="I8887" s="77">
        <v>3.79</v>
      </c>
      <c r="J8887" s="2">
        <v>1</v>
      </c>
      <c r="K8887" s="119" cm="1">
        <f t="array" ref="K8887">ROUND(IF(C8887="Beer",SUM(LOOKUP(2,1/(SRP!$B$7:$B$9&lt;=E8887)/(SRP!$C$7:$C$9&gt;=E8887),SRP!$D$7:$D$9)*(G8887/100)*(E8887/1000)),IF(C8887="Spirits",SUM(LOOKUP(2,1/(SRP!$B$2:$B$6&lt;=E8887)/(SRP!$C$2:$C$6&gt;=E8887),SRP!$D$2:$D$6)*(G8887/100)*(E8887/1000)),IF(AND(C8887="Wine",D8887="Fortified Wines"),SUM(LOOKUP(2,1/(SRP!$B$20:$B$23&lt;=E8887)/(SRP!$C$20:$C$23&gt;=E8887),SRP!$D$20:$D$23)*(G8887/100)*(E8887/1000)),IF(C8887="Wine",SUM(LOOKUP(2,1/(SRP!$B$15:$B$19&lt;=E8887)/(SRP!$C$15:$C$19&gt;=E8887),SRP!$D$15:$D$19)*(G8887/100)*(E8887/1000)),IF(C8887="Ready to Drink",SUM(LOOKUP(2,1/(SRP!$B$10:$B$14&lt;=E8887)/(SRP!$C$10:$C$14&gt;=E8887),SRP!$D$10:$D$14)*(G8887/100)*(E8887/1000)),0))))),2)</f>
        <v>2.4500000000000002</v>
      </c>
    </row>
    <row r="8888" spans="1:11" x14ac:dyDescent="0.35">
      <c r="A8888" s="2">
        <v>63613</v>
      </c>
      <c r="B8888" s="76" t="s">
        <v>7394</v>
      </c>
      <c r="C8888" s="76" t="s">
        <v>5938</v>
      </c>
      <c r="D8888" s="76" t="s">
        <v>5279</v>
      </c>
      <c r="E8888" s="76">
        <v>473</v>
      </c>
      <c r="F8888" s="76">
        <v>24</v>
      </c>
      <c r="G8888" s="77">
        <v>6</v>
      </c>
      <c r="H8888" s="76" t="s">
        <v>3379</v>
      </c>
      <c r="I8888" s="77">
        <v>3.99</v>
      </c>
      <c r="J8888" s="2">
        <v>1</v>
      </c>
      <c r="K8888" s="119" cm="1">
        <f t="array" ref="K8888">ROUND(IF(C8888="Beer",SUM(LOOKUP(2,1/(SRP!$B$7:$B$9&lt;=E8888)/(SRP!$C$7:$C$9&gt;=E8888),SRP!$D$7:$D$9)*(G8888/100)*(E8888/1000)),IF(C8888="Spirits",SUM(LOOKUP(2,1/(SRP!$B$2:$B$6&lt;=E8888)/(SRP!$C$2:$C$6&gt;=E8888),SRP!$D$2:$D$6)*(G8888/100)*(E8888/1000)),IF(AND(C8888="Wine",D8888="Fortified Wines"),SUM(LOOKUP(2,1/(SRP!$B$20:$B$23&lt;=E8888)/(SRP!$C$20:$C$23&gt;=E8888),SRP!$D$20:$D$23)*(G8888/100)*(E8888/1000)),IF(C8888="Wine",SUM(LOOKUP(2,1/(SRP!$B$15:$B$19&lt;=E8888)/(SRP!$C$15:$C$19&gt;=E8888),SRP!$D$15:$D$19)*(G8888/100)*(E8888/1000)),IF(C8888="Ready to Drink",SUM(LOOKUP(2,1/(SRP!$B$10:$B$14&lt;=E8888)/(SRP!$C$10:$C$14&gt;=E8888),SRP!$D$10:$D$14)*(G8888/100)*(E8888/1000)),0))))),2)</f>
        <v>2.1</v>
      </c>
    </row>
    <row r="8889" spans="1:11" x14ac:dyDescent="0.35">
      <c r="A8889" s="2">
        <v>63614</v>
      </c>
      <c r="B8889" s="76" t="s">
        <v>1416</v>
      </c>
      <c r="C8889" s="76" t="s">
        <v>5938</v>
      </c>
      <c r="D8889" s="76" t="s">
        <v>5283</v>
      </c>
      <c r="E8889" s="76">
        <v>1420</v>
      </c>
      <c r="F8889" s="76">
        <v>6</v>
      </c>
      <c r="G8889" s="77">
        <v>12.5</v>
      </c>
      <c r="H8889" s="76" t="s">
        <v>3321</v>
      </c>
      <c r="I8889" s="77">
        <v>16.989999999999998</v>
      </c>
      <c r="J8889" s="2">
        <v>4</v>
      </c>
      <c r="K8889" s="119" cm="1">
        <f t="array" ref="K8889">ROUND(IF(C8889="Beer",SUM(LOOKUP(2,1/(SRP!$B$7:$B$9&lt;=E8889)/(SRP!$C$7:$C$9&gt;=E8889),SRP!$D$7:$D$9)*(G8889/100)*(E8889/1000)),IF(C8889="Spirits",SUM(LOOKUP(2,1/(SRP!$B$2:$B$6&lt;=E8889)/(SRP!$C$2:$C$6&gt;=E8889),SRP!$D$2:$D$6)*(G8889/100)*(E8889/1000)),IF(AND(C8889="Wine",D8889="Fortified Wines"),SUM(LOOKUP(2,1/(SRP!$B$20:$B$23&lt;=E8889)/(SRP!$C$20:$C$23&gt;=E8889),SRP!$D$20:$D$23)*(G8889/100)*(E8889/1000)),IF(C8889="Wine",SUM(LOOKUP(2,1/(SRP!$B$15:$B$19&lt;=E8889)/(SRP!$C$15:$C$19&gt;=E8889),SRP!$D$15:$D$19)*(G8889/100)*(E8889/1000)),IF(C8889="Ready to Drink",SUM(LOOKUP(2,1/(SRP!$B$10:$B$14&lt;=E8889)/(SRP!$C$10:$C$14&gt;=E8889),SRP!$D$10:$D$14)*(G8889/100)*(E8889/1000)),0))))),2)</f>
        <v>12.39</v>
      </c>
    </row>
    <row r="8890" spans="1:11" x14ac:dyDescent="0.35">
      <c r="A8890" s="2">
        <v>63614</v>
      </c>
      <c r="B8890" s="76" t="s">
        <v>1416</v>
      </c>
      <c r="C8890" s="76" t="s">
        <v>5938</v>
      </c>
      <c r="D8890" s="76" t="s">
        <v>5283</v>
      </c>
      <c r="E8890" s="76">
        <v>1420</v>
      </c>
      <c r="F8890" s="76">
        <v>6</v>
      </c>
      <c r="G8890" s="77">
        <v>12.5</v>
      </c>
      <c r="H8890" s="76" t="s">
        <v>3321</v>
      </c>
      <c r="I8890" s="77">
        <v>16.989999999999998</v>
      </c>
      <c r="J8890" s="2">
        <v>4</v>
      </c>
      <c r="K8890" s="119" cm="1">
        <f t="array" ref="K8890">ROUND(IF(C8890="Beer",SUM(LOOKUP(2,1/(SRP!$B$7:$B$9&lt;=E8890)/(SRP!$C$7:$C$9&gt;=E8890),SRP!$D$7:$D$9)*(G8890/100)*(E8890/1000)),IF(C8890="Spirits",SUM(LOOKUP(2,1/(SRP!$B$2:$B$6&lt;=E8890)/(SRP!$C$2:$C$6&gt;=E8890),SRP!$D$2:$D$6)*(G8890/100)*(E8890/1000)),IF(AND(C8890="Wine",D8890="Fortified Wines"),SUM(LOOKUP(2,1/(SRP!$B$20:$B$23&lt;=E8890)/(SRP!$C$20:$C$23&gt;=E8890),SRP!$D$20:$D$23)*(G8890/100)*(E8890/1000)),IF(C8890="Wine",SUM(LOOKUP(2,1/(SRP!$B$15:$B$19&lt;=E8890)/(SRP!$C$15:$C$19&gt;=E8890),SRP!$D$15:$D$19)*(G8890/100)*(E8890/1000)),IF(C8890="Ready to Drink",SUM(LOOKUP(2,1/(SRP!$B$10:$B$14&lt;=E8890)/(SRP!$C$10:$C$14&gt;=E8890),SRP!$D$10:$D$14)*(G8890/100)*(E8890/1000)),0))))),2)</f>
        <v>12.39</v>
      </c>
    </row>
    <row r="8891" spans="1:11" x14ac:dyDescent="0.35">
      <c r="A8891" s="2">
        <v>63615</v>
      </c>
      <c r="B8891" s="76" t="s">
        <v>7395</v>
      </c>
      <c r="C8891" s="76" t="s">
        <v>5938</v>
      </c>
      <c r="D8891" s="76" t="s">
        <v>5746</v>
      </c>
      <c r="E8891" s="76">
        <v>473</v>
      </c>
      <c r="F8891" s="76">
        <v>24</v>
      </c>
      <c r="G8891" s="77">
        <v>5</v>
      </c>
      <c r="H8891" s="76" t="s">
        <v>3379</v>
      </c>
      <c r="I8891" s="77">
        <v>3.99</v>
      </c>
      <c r="J8891" s="2">
        <v>1</v>
      </c>
      <c r="K8891" s="119" cm="1">
        <f t="array" ref="K8891">ROUND(IF(C8891="Beer",SUM(LOOKUP(2,1/(SRP!$B$7:$B$9&lt;=E8891)/(SRP!$C$7:$C$9&gt;=E8891),SRP!$D$7:$D$9)*(G8891/100)*(E8891/1000)),IF(C8891="Spirits",SUM(LOOKUP(2,1/(SRP!$B$2:$B$6&lt;=E8891)/(SRP!$C$2:$C$6&gt;=E8891),SRP!$D$2:$D$6)*(G8891/100)*(E8891/1000)),IF(AND(C8891="Wine",D8891="Fortified Wines"),SUM(LOOKUP(2,1/(SRP!$B$20:$B$23&lt;=E8891)/(SRP!$C$20:$C$23&gt;=E8891),SRP!$D$20:$D$23)*(G8891/100)*(E8891/1000)),IF(C8891="Wine",SUM(LOOKUP(2,1/(SRP!$B$15:$B$19&lt;=E8891)/(SRP!$C$15:$C$19&gt;=E8891),SRP!$D$15:$D$19)*(G8891/100)*(E8891/1000)),IF(C8891="Ready to Drink",SUM(LOOKUP(2,1/(SRP!$B$10:$B$14&lt;=E8891)/(SRP!$C$10:$C$14&gt;=E8891),SRP!$D$10:$D$14)*(G8891/100)*(E8891/1000)),0))))),2)</f>
        <v>1.75</v>
      </c>
    </row>
    <row r="8892" spans="1:11" x14ac:dyDescent="0.35">
      <c r="A8892" s="2">
        <v>63616</v>
      </c>
      <c r="B8892" s="76" t="s">
        <v>7396</v>
      </c>
      <c r="C8892" s="76" t="s">
        <v>5938</v>
      </c>
      <c r="D8892" s="76" t="s">
        <v>5746</v>
      </c>
      <c r="E8892" s="76">
        <v>2840</v>
      </c>
      <c r="F8892" s="76">
        <v>3</v>
      </c>
      <c r="G8892" s="77">
        <v>5</v>
      </c>
      <c r="H8892" s="76" t="s">
        <v>3321</v>
      </c>
      <c r="I8892" s="77">
        <v>23.99</v>
      </c>
      <c r="J8892" s="2">
        <v>8</v>
      </c>
      <c r="K8892" s="119" cm="1">
        <f t="array" ref="K8892">ROUND(IF(C8892="Beer",SUM(LOOKUP(2,1/(SRP!$B$7:$B$9&lt;=E8892)/(SRP!$C$7:$C$9&gt;=E8892),SRP!$D$7:$D$9)*(G8892/100)*(E8892/1000)),IF(C8892="Spirits",SUM(LOOKUP(2,1/(SRP!$B$2:$B$6&lt;=E8892)/(SRP!$C$2:$C$6&gt;=E8892),SRP!$D$2:$D$6)*(G8892/100)*(E8892/1000)),IF(AND(C8892="Wine",D8892="Fortified Wines"),SUM(LOOKUP(2,1/(SRP!$B$20:$B$23&lt;=E8892)/(SRP!$C$20:$C$23&gt;=E8892),SRP!$D$20:$D$23)*(G8892/100)*(E8892/1000)),IF(C8892="Wine",SUM(LOOKUP(2,1/(SRP!$B$15:$B$19&lt;=E8892)/(SRP!$C$15:$C$19&gt;=E8892),SRP!$D$15:$D$19)*(G8892/100)*(E8892/1000)),IF(C8892="Ready to Drink",SUM(LOOKUP(2,1/(SRP!$B$10:$B$14&lt;=E8892)/(SRP!$C$10:$C$14&gt;=E8892),SRP!$D$10:$D$14)*(G8892/100)*(E8892/1000)),0))))),2)</f>
        <v>9.91</v>
      </c>
    </row>
    <row r="8893" spans="1:11" x14ac:dyDescent="0.35">
      <c r="A8893" s="2">
        <v>63616</v>
      </c>
      <c r="B8893" s="76" t="s">
        <v>7396</v>
      </c>
      <c r="C8893" s="76" t="s">
        <v>5938</v>
      </c>
      <c r="D8893" s="76" t="s">
        <v>5746</v>
      </c>
      <c r="E8893" s="76">
        <v>2840</v>
      </c>
      <c r="F8893" s="76">
        <v>3</v>
      </c>
      <c r="G8893" s="77">
        <v>5</v>
      </c>
      <c r="H8893" s="76" t="s">
        <v>3321</v>
      </c>
      <c r="I8893" s="77">
        <v>23.99</v>
      </c>
      <c r="J8893" s="2">
        <v>8</v>
      </c>
      <c r="K8893" s="119" cm="1">
        <f t="array" ref="K8893">ROUND(IF(C8893="Beer",SUM(LOOKUP(2,1/(SRP!$B$7:$B$9&lt;=E8893)/(SRP!$C$7:$C$9&gt;=E8893),SRP!$D$7:$D$9)*(G8893/100)*(E8893/1000)),IF(C8893="Spirits",SUM(LOOKUP(2,1/(SRP!$B$2:$B$6&lt;=E8893)/(SRP!$C$2:$C$6&gt;=E8893),SRP!$D$2:$D$6)*(G8893/100)*(E8893/1000)),IF(AND(C8893="Wine",D8893="Fortified Wines"),SUM(LOOKUP(2,1/(SRP!$B$20:$B$23&lt;=E8893)/(SRP!$C$20:$C$23&gt;=E8893),SRP!$D$20:$D$23)*(G8893/100)*(E8893/1000)),IF(C8893="Wine",SUM(LOOKUP(2,1/(SRP!$B$15:$B$19&lt;=E8893)/(SRP!$C$15:$C$19&gt;=E8893),SRP!$D$15:$D$19)*(G8893/100)*(E8893/1000)),IF(C8893="Ready to Drink",SUM(LOOKUP(2,1/(SRP!$B$10:$B$14&lt;=E8893)/(SRP!$C$10:$C$14&gt;=E8893),SRP!$D$10:$D$14)*(G8893/100)*(E8893/1000)),0))))),2)</f>
        <v>9.91</v>
      </c>
    </row>
    <row r="8894" spans="1:11" x14ac:dyDescent="0.35">
      <c r="A8894" s="2">
        <v>63617</v>
      </c>
      <c r="B8894" s="76" t="s">
        <v>7397</v>
      </c>
      <c r="C8894" s="76" t="s">
        <v>5938</v>
      </c>
      <c r="D8894" s="76" t="s">
        <v>5279</v>
      </c>
      <c r="E8894" s="76">
        <v>2000</v>
      </c>
      <c r="F8894" s="76">
        <v>8</v>
      </c>
      <c r="G8894" s="77">
        <v>7</v>
      </c>
      <c r="H8894" s="76" t="s">
        <v>4999</v>
      </c>
      <c r="I8894" s="77">
        <v>12.95</v>
      </c>
      <c r="J8894" s="2">
        <v>1</v>
      </c>
      <c r="K8894" s="119" cm="1">
        <f t="array" ref="K8894">ROUND(IF(C8894="Beer",SUM(LOOKUP(2,1/(SRP!$B$7:$B$9&lt;=E8894)/(SRP!$C$7:$C$9&gt;=E8894),SRP!$D$7:$D$9)*(G8894/100)*(E8894/1000)),IF(C8894="Spirits",SUM(LOOKUP(2,1/(SRP!$B$2:$B$6&lt;=E8894)/(SRP!$C$2:$C$6&gt;=E8894),SRP!$D$2:$D$6)*(G8894/100)*(E8894/1000)),IF(AND(C8894="Wine",D8894="Fortified Wines"),SUM(LOOKUP(2,1/(SRP!$B$20:$B$23&lt;=E8894)/(SRP!$C$20:$C$23&gt;=E8894),SRP!$D$20:$D$23)*(G8894/100)*(E8894/1000)),IF(C8894="Wine",SUM(LOOKUP(2,1/(SRP!$B$15:$B$19&lt;=E8894)/(SRP!$C$15:$C$19&gt;=E8894),SRP!$D$15:$D$19)*(G8894/100)*(E8894/1000)),IF(C8894="Ready to Drink",SUM(LOOKUP(2,1/(SRP!$B$10:$B$14&lt;=E8894)/(SRP!$C$10:$C$14&gt;=E8894),SRP!$D$10:$D$14)*(G8894/100)*(E8894/1000)),0))))),2)</f>
        <v>9.77</v>
      </c>
    </row>
    <row r="8895" spans="1:11" x14ac:dyDescent="0.35">
      <c r="A8895" s="2">
        <v>63617</v>
      </c>
      <c r="B8895" s="76" t="s">
        <v>7397</v>
      </c>
      <c r="C8895" s="76" t="s">
        <v>5938</v>
      </c>
      <c r="D8895" s="76" t="s">
        <v>5279</v>
      </c>
      <c r="E8895" s="76">
        <v>2000</v>
      </c>
      <c r="F8895" s="76">
        <v>8</v>
      </c>
      <c r="G8895" s="77">
        <v>7</v>
      </c>
      <c r="H8895" s="76" t="s">
        <v>4999</v>
      </c>
      <c r="I8895" s="77">
        <v>12.95</v>
      </c>
      <c r="J8895" s="2">
        <v>1</v>
      </c>
      <c r="K8895" s="119" cm="1">
        <f t="array" ref="K8895">ROUND(IF(C8895="Beer",SUM(LOOKUP(2,1/(SRP!$B$7:$B$9&lt;=E8895)/(SRP!$C$7:$C$9&gt;=E8895),SRP!$D$7:$D$9)*(G8895/100)*(E8895/1000)),IF(C8895="Spirits",SUM(LOOKUP(2,1/(SRP!$B$2:$B$6&lt;=E8895)/(SRP!$C$2:$C$6&gt;=E8895),SRP!$D$2:$D$6)*(G8895/100)*(E8895/1000)),IF(AND(C8895="Wine",D8895="Fortified Wines"),SUM(LOOKUP(2,1/(SRP!$B$20:$B$23&lt;=E8895)/(SRP!$C$20:$C$23&gt;=E8895),SRP!$D$20:$D$23)*(G8895/100)*(E8895/1000)),IF(C8895="Wine",SUM(LOOKUP(2,1/(SRP!$B$15:$B$19&lt;=E8895)/(SRP!$C$15:$C$19&gt;=E8895),SRP!$D$15:$D$19)*(G8895/100)*(E8895/1000)),IF(C8895="Ready to Drink",SUM(LOOKUP(2,1/(SRP!$B$10:$B$14&lt;=E8895)/(SRP!$C$10:$C$14&gt;=E8895),SRP!$D$10:$D$14)*(G8895/100)*(E8895/1000)),0))))),2)</f>
        <v>9.77</v>
      </c>
    </row>
    <row r="8896" spans="1:11" x14ac:dyDescent="0.35">
      <c r="A8896" s="2">
        <v>63619</v>
      </c>
      <c r="B8896" s="76" t="s">
        <v>7398</v>
      </c>
      <c r="C8896" s="76" t="s">
        <v>5938</v>
      </c>
      <c r="D8896" s="76" t="s">
        <v>5748</v>
      </c>
      <c r="E8896" s="76">
        <v>2840</v>
      </c>
      <c r="F8896" s="76">
        <v>3</v>
      </c>
      <c r="G8896" s="77">
        <v>5</v>
      </c>
      <c r="H8896" s="76" t="s">
        <v>6870</v>
      </c>
      <c r="I8896" s="77">
        <v>24.99</v>
      </c>
      <c r="J8896" s="2">
        <v>8</v>
      </c>
      <c r="K8896" s="119" cm="1">
        <f t="array" ref="K8896">ROUND(IF(C8896="Beer",SUM(LOOKUP(2,1/(SRP!$B$7:$B$9&lt;=E8896)/(SRP!$C$7:$C$9&gt;=E8896),SRP!$D$7:$D$9)*(G8896/100)*(E8896/1000)),IF(C8896="Spirits",SUM(LOOKUP(2,1/(SRP!$B$2:$B$6&lt;=E8896)/(SRP!$C$2:$C$6&gt;=E8896),SRP!$D$2:$D$6)*(G8896/100)*(E8896/1000)),IF(AND(C8896="Wine",D8896="Fortified Wines"),SUM(LOOKUP(2,1/(SRP!$B$20:$B$23&lt;=E8896)/(SRP!$C$20:$C$23&gt;=E8896),SRP!$D$20:$D$23)*(G8896/100)*(E8896/1000)),IF(C8896="Wine",SUM(LOOKUP(2,1/(SRP!$B$15:$B$19&lt;=E8896)/(SRP!$C$15:$C$19&gt;=E8896),SRP!$D$15:$D$19)*(G8896/100)*(E8896/1000)),IF(C8896="Ready to Drink",SUM(LOOKUP(2,1/(SRP!$B$10:$B$14&lt;=E8896)/(SRP!$C$10:$C$14&gt;=E8896),SRP!$D$10:$D$14)*(G8896/100)*(E8896/1000)),0))))),2)</f>
        <v>9.91</v>
      </c>
    </row>
    <row r="8897" spans="1:11" x14ac:dyDescent="0.35">
      <c r="A8897" s="2">
        <v>63626</v>
      </c>
      <c r="B8897" s="76" t="s">
        <v>7399</v>
      </c>
      <c r="C8897" s="76" t="s">
        <v>285</v>
      </c>
      <c r="D8897" s="76" t="s">
        <v>5270</v>
      </c>
      <c r="E8897" s="76">
        <v>200</v>
      </c>
      <c r="F8897" s="76">
        <v>24</v>
      </c>
      <c r="G8897" s="77">
        <v>15</v>
      </c>
      <c r="H8897" s="76" t="s">
        <v>3282</v>
      </c>
      <c r="I8897" s="77">
        <v>7.29</v>
      </c>
      <c r="J8897" s="2">
        <v>1</v>
      </c>
      <c r="K8897" s="119" cm="1">
        <f t="array" ref="K8897">ROUND(IF(C8897="Beer",SUM(LOOKUP(2,1/(SRP!$B$7:$B$9&lt;=E8897)/(SRP!$C$7:$C$9&gt;=E8897),SRP!$D$7:$D$9)*(G8897/100)*(E8897/1000)),IF(C8897="Spirits",SUM(LOOKUP(2,1/(SRP!$B$2:$B$6&lt;=E8897)/(SRP!$C$2:$C$6&gt;=E8897),SRP!$D$2:$D$6)*(G8897/100)*(E8897/1000)),IF(AND(C8897="Wine",D8897="Fortified Wines"),SUM(LOOKUP(2,1/(SRP!$B$20:$B$23&lt;=E8897)/(SRP!$C$20:$C$23&gt;=E8897),SRP!$D$20:$D$23)*(G8897/100)*(E8897/1000)),IF(C8897="Wine",SUM(LOOKUP(2,1/(SRP!$B$15:$B$19&lt;=E8897)/(SRP!$C$15:$C$19&gt;=E8897),SRP!$D$15:$D$19)*(G8897/100)*(E8897/1000)),IF(C8897="Ready to Drink",SUM(LOOKUP(2,1/(SRP!$B$10:$B$14&lt;=E8897)/(SRP!$C$10:$C$14&gt;=E8897),SRP!$D$10:$D$14)*(G8897/100)*(E8897/1000)),0))))),2)</f>
        <v>2.85</v>
      </c>
    </row>
    <row r="8898" spans="1:11" x14ac:dyDescent="0.35">
      <c r="A8898" s="2">
        <v>63635</v>
      </c>
      <c r="B8898" s="76" t="s">
        <v>7400</v>
      </c>
      <c r="C8898" s="76" t="s">
        <v>285</v>
      </c>
      <c r="D8898" s="76" t="s">
        <v>5303</v>
      </c>
      <c r="E8898" s="76">
        <v>750</v>
      </c>
      <c r="F8898" s="76">
        <v>6</v>
      </c>
      <c r="G8898" s="77">
        <v>37.5</v>
      </c>
      <c r="H8898" s="76" t="s">
        <v>3282</v>
      </c>
      <c r="I8898" s="77">
        <v>34.99</v>
      </c>
      <c r="J8898" s="2">
        <v>1</v>
      </c>
      <c r="K8898" s="119" cm="1">
        <f t="array" ref="K8898">ROUND(IF(C8898="Beer",SUM(LOOKUP(2,1/(SRP!$B$7:$B$9&lt;=E8898)/(SRP!$C$7:$C$9&gt;=E8898),SRP!$D$7:$D$9)*(G8898/100)*(E8898/1000)),IF(C8898="Spirits",SUM(LOOKUP(2,1/(SRP!$B$2:$B$6&lt;=E8898)/(SRP!$C$2:$C$6&gt;=E8898),SRP!$D$2:$D$6)*(G8898/100)*(E8898/1000)),IF(AND(C8898="Wine",D8898="Fortified Wines"),SUM(LOOKUP(2,1/(SRP!$B$20:$B$23&lt;=E8898)/(SRP!$C$20:$C$23&gt;=E8898),SRP!$D$20:$D$23)*(G8898/100)*(E8898/1000)),IF(C8898="Wine",SUM(LOOKUP(2,1/(SRP!$B$15:$B$19&lt;=E8898)/(SRP!$C$15:$C$19&gt;=E8898),SRP!$D$15:$D$19)*(G8898/100)*(E8898/1000)),IF(C8898="Ready to Drink",SUM(LOOKUP(2,1/(SRP!$B$10:$B$14&lt;=E8898)/(SRP!$C$10:$C$14&gt;=E8898),SRP!$D$10:$D$14)*(G8898/100)*(E8898/1000)),0))))),2)</f>
        <v>19.63</v>
      </c>
    </row>
    <row r="8899" spans="1:11" x14ac:dyDescent="0.35">
      <c r="A8899" s="2">
        <v>63642</v>
      </c>
      <c r="B8899" s="76" t="s">
        <v>7401</v>
      </c>
      <c r="C8899" s="76" t="s">
        <v>286</v>
      </c>
      <c r="D8899" s="76" t="s">
        <v>5295</v>
      </c>
      <c r="E8899" s="76">
        <v>1000</v>
      </c>
      <c r="F8899" s="76">
        <v>12</v>
      </c>
      <c r="G8899" s="77">
        <v>5</v>
      </c>
      <c r="H8899" s="76" t="s">
        <v>3303</v>
      </c>
      <c r="I8899" s="77">
        <v>13.95</v>
      </c>
      <c r="J8899" s="2">
        <v>1</v>
      </c>
      <c r="K8899" s="119" cm="1">
        <f t="array" ref="K8899">ROUND(IF(C8899="Beer",SUM(LOOKUP(2,1/(SRP!$B$7:$B$9&lt;=E8899)/(SRP!$C$7:$C$9&gt;=E8899),SRP!$D$7:$D$9)*(G8899/100)*(E8899/1000)),IF(C8899="Spirits",SUM(LOOKUP(2,1/(SRP!$B$2:$B$6&lt;=E8899)/(SRP!$C$2:$C$6&gt;=E8899),SRP!$D$2:$D$6)*(G8899/100)*(E8899/1000)),IF(AND(C8899="Wine",D8899="Fortified Wines"),SUM(LOOKUP(2,1/(SRP!$B$20:$B$23&lt;=E8899)/(SRP!$C$20:$C$23&gt;=E8899),SRP!$D$20:$D$23)*(G8899/100)*(E8899/1000)),IF(C8899="Wine",SUM(LOOKUP(2,1/(SRP!$B$15:$B$19&lt;=E8899)/(SRP!$C$15:$C$19&gt;=E8899),SRP!$D$15:$D$19)*(G8899/100)*(E8899/1000)),IF(C8899="Ready to Drink",SUM(LOOKUP(2,1/(SRP!$B$10:$B$14&lt;=E8899)/(SRP!$C$10:$C$14&gt;=E8899),SRP!$D$10:$D$14)*(G8899/100)*(E8899/1000)),0))))),2)</f>
        <v>3.49</v>
      </c>
    </row>
    <row r="8900" spans="1:11" x14ac:dyDescent="0.35">
      <c r="A8900" s="2">
        <v>63643</v>
      </c>
      <c r="B8900" s="76" t="s">
        <v>7402</v>
      </c>
      <c r="C8900" s="76" t="s">
        <v>286</v>
      </c>
      <c r="D8900" s="76" t="s">
        <v>5295</v>
      </c>
      <c r="E8900" s="76">
        <v>1000</v>
      </c>
      <c r="F8900" s="76">
        <v>12</v>
      </c>
      <c r="G8900" s="77">
        <v>5</v>
      </c>
      <c r="H8900" s="76" t="s">
        <v>3303</v>
      </c>
      <c r="I8900" s="77">
        <v>13.95</v>
      </c>
      <c r="J8900" s="2">
        <v>1</v>
      </c>
      <c r="K8900" s="119" cm="1">
        <f t="array" ref="K8900">ROUND(IF(C8900="Beer",SUM(LOOKUP(2,1/(SRP!$B$7:$B$9&lt;=E8900)/(SRP!$C$7:$C$9&gt;=E8900),SRP!$D$7:$D$9)*(G8900/100)*(E8900/1000)),IF(C8900="Spirits",SUM(LOOKUP(2,1/(SRP!$B$2:$B$6&lt;=E8900)/(SRP!$C$2:$C$6&gt;=E8900),SRP!$D$2:$D$6)*(G8900/100)*(E8900/1000)),IF(AND(C8900="Wine",D8900="Fortified Wines"),SUM(LOOKUP(2,1/(SRP!$B$20:$B$23&lt;=E8900)/(SRP!$C$20:$C$23&gt;=E8900),SRP!$D$20:$D$23)*(G8900/100)*(E8900/1000)),IF(C8900="Wine",SUM(LOOKUP(2,1/(SRP!$B$15:$B$19&lt;=E8900)/(SRP!$C$15:$C$19&gt;=E8900),SRP!$D$15:$D$19)*(G8900/100)*(E8900/1000)),IF(C8900="Ready to Drink",SUM(LOOKUP(2,1/(SRP!$B$10:$B$14&lt;=E8900)/(SRP!$C$10:$C$14&gt;=E8900),SRP!$D$10:$D$14)*(G8900/100)*(E8900/1000)),0))))),2)</f>
        <v>3.49</v>
      </c>
    </row>
    <row r="8901" spans="1:11" x14ac:dyDescent="0.35">
      <c r="A8901" s="2">
        <v>63644</v>
      </c>
      <c r="B8901" s="76" t="s">
        <v>7403</v>
      </c>
      <c r="C8901" s="76" t="s">
        <v>286</v>
      </c>
      <c r="D8901" s="76" t="s">
        <v>5245</v>
      </c>
      <c r="E8901" s="76">
        <v>750</v>
      </c>
      <c r="F8901" s="76">
        <v>12</v>
      </c>
      <c r="G8901" s="77">
        <v>6</v>
      </c>
      <c r="H8901" s="76" t="s">
        <v>5939</v>
      </c>
      <c r="I8901" s="77">
        <v>11.99</v>
      </c>
      <c r="J8901" s="2">
        <v>1</v>
      </c>
      <c r="K8901" s="119" cm="1">
        <f t="array" ref="K8901">ROUND(IF(C8901="Beer",SUM(LOOKUP(2,1/(SRP!$B$7:$B$9&lt;=E8901)/(SRP!$C$7:$C$9&gt;=E8901),SRP!$D$7:$D$9)*(G8901/100)*(E8901/1000)),IF(C8901="Spirits",SUM(LOOKUP(2,1/(SRP!$B$2:$B$6&lt;=E8901)/(SRP!$C$2:$C$6&gt;=E8901),SRP!$D$2:$D$6)*(G8901/100)*(E8901/1000)),IF(AND(C8901="Wine",D8901="Fortified Wines"),SUM(LOOKUP(2,1/(SRP!$B$20:$B$23&lt;=E8901)/(SRP!$C$20:$C$23&gt;=E8901),SRP!$D$20:$D$23)*(G8901/100)*(E8901/1000)),IF(C8901="Wine",SUM(LOOKUP(2,1/(SRP!$B$15:$B$19&lt;=E8901)/(SRP!$C$15:$C$19&gt;=E8901),SRP!$D$15:$D$19)*(G8901/100)*(E8901/1000)),IF(C8901="Ready to Drink",SUM(LOOKUP(2,1/(SRP!$B$10:$B$14&lt;=E8901)/(SRP!$C$10:$C$14&gt;=E8901),SRP!$D$10:$D$14)*(G8901/100)*(E8901/1000)),0))))),2)</f>
        <v>3.14</v>
      </c>
    </row>
    <row r="8902" spans="1:11" x14ac:dyDescent="0.35">
      <c r="A8902" s="2">
        <v>63647</v>
      </c>
      <c r="B8902" s="76" t="s">
        <v>7404</v>
      </c>
      <c r="C8902" s="76" t="s">
        <v>286</v>
      </c>
      <c r="D8902" s="76" t="s">
        <v>5258</v>
      </c>
      <c r="E8902" s="76">
        <v>750</v>
      </c>
      <c r="F8902" s="76">
        <v>12</v>
      </c>
      <c r="G8902" s="77">
        <v>6</v>
      </c>
      <c r="H8902" s="76" t="s">
        <v>5939</v>
      </c>
      <c r="I8902" s="77">
        <v>11.99</v>
      </c>
      <c r="J8902" s="2">
        <v>1</v>
      </c>
      <c r="K8902" s="119" cm="1">
        <f t="array" ref="K8902">ROUND(IF(C8902="Beer",SUM(LOOKUP(2,1/(SRP!$B$7:$B$9&lt;=E8902)/(SRP!$C$7:$C$9&gt;=E8902),SRP!$D$7:$D$9)*(G8902/100)*(E8902/1000)),IF(C8902="Spirits",SUM(LOOKUP(2,1/(SRP!$B$2:$B$6&lt;=E8902)/(SRP!$C$2:$C$6&gt;=E8902),SRP!$D$2:$D$6)*(G8902/100)*(E8902/1000)),IF(AND(C8902="Wine",D8902="Fortified Wines"),SUM(LOOKUP(2,1/(SRP!$B$20:$B$23&lt;=E8902)/(SRP!$C$20:$C$23&gt;=E8902),SRP!$D$20:$D$23)*(G8902/100)*(E8902/1000)),IF(C8902="Wine",SUM(LOOKUP(2,1/(SRP!$B$15:$B$19&lt;=E8902)/(SRP!$C$15:$C$19&gt;=E8902),SRP!$D$15:$D$19)*(G8902/100)*(E8902/1000)),IF(C8902="Ready to Drink",SUM(LOOKUP(2,1/(SRP!$B$10:$B$14&lt;=E8902)/(SRP!$C$10:$C$14&gt;=E8902),SRP!$D$10:$D$14)*(G8902/100)*(E8902/1000)),0))))),2)</f>
        <v>3.14</v>
      </c>
    </row>
    <row r="8903" spans="1:11" x14ac:dyDescent="0.35">
      <c r="A8903" s="2">
        <v>63649</v>
      </c>
      <c r="B8903" s="76" t="s">
        <v>7405</v>
      </c>
      <c r="C8903" s="76" t="s">
        <v>286</v>
      </c>
      <c r="D8903" s="76" t="s">
        <v>5295</v>
      </c>
      <c r="E8903" s="76">
        <v>750</v>
      </c>
      <c r="F8903" s="76">
        <v>6</v>
      </c>
      <c r="G8903" s="77">
        <v>7.5</v>
      </c>
      <c r="H8903" s="76" t="s">
        <v>3303</v>
      </c>
      <c r="I8903" s="77">
        <v>14.49</v>
      </c>
      <c r="J8903" s="2">
        <v>1</v>
      </c>
      <c r="K8903" s="119" cm="1">
        <f t="array" ref="K8903">ROUND(IF(C8903="Beer",SUM(LOOKUP(2,1/(SRP!$B$7:$B$9&lt;=E8903)/(SRP!$C$7:$C$9&gt;=E8903),SRP!$D$7:$D$9)*(G8903/100)*(E8903/1000)),IF(C8903="Spirits",SUM(LOOKUP(2,1/(SRP!$B$2:$B$6&lt;=E8903)/(SRP!$C$2:$C$6&gt;=E8903),SRP!$D$2:$D$6)*(G8903/100)*(E8903/1000)),IF(AND(C8903="Wine",D8903="Fortified Wines"),SUM(LOOKUP(2,1/(SRP!$B$20:$B$23&lt;=E8903)/(SRP!$C$20:$C$23&gt;=E8903),SRP!$D$20:$D$23)*(G8903/100)*(E8903/1000)),IF(C8903="Wine",SUM(LOOKUP(2,1/(SRP!$B$15:$B$19&lt;=E8903)/(SRP!$C$15:$C$19&gt;=E8903),SRP!$D$15:$D$19)*(G8903/100)*(E8903/1000)),IF(C8903="Ready to Drink",SUM(LOOKUP(2,1/(SRP!$B$10:$B$14&lt;=E8903)/(SRP!$C$10:$C$14&gt;=E8903),SRP!$D$10:$D$14)*(G8903/100)*(E8903/1000)),0))))),2)</f>
        <v>3.93</v>
      </c>
    </row>
    <row r="8904" spans="1:11" x14ac:dyDescent="0.35">
      <c r="A8904" s="2">
        <v>63650</v>
      </c>
      <c r="B8904" s="76" t="s">
        <v>7406</v>
      </c>
      <c r="C8904" s="76" t="s">
        <v>286</v>
      </c>
      <c r="D8904" s="76" t="s">
        <v>5295</v>
      </c>
      <c r="E8904" s="76">
        <v>1000</v>
      </c>
      <c r="F8904" s="76">
        <v>12</v>
      </c>
      <c r="G8904" s="77">
        <v>5</v>
      </c>
      <c r="H8904" s="76" t="s">
        <v>3303</v>
      </c>
      <c r="I8904" s="77">
        <v>13.95</v>
      </c>
      <c r="J8904" s="2">
        <v>1</v>
      </c>
      <c r="K8904" s="119" cm="1">
        <f t="array" ref="K8904">ROUND(IF(C8904="Beer",SUM(LOOKUP(2,1/(SRP!$B$7:$B$9&lt;=E8904)/(SRP!$C$7:$C$9&gt;=E8904),SRP!$D$7:$D$9)*(G8904/100)*(E8904/1000)),IF(C8904="Spirits",SUM(LOOKUP(2,1/(SRP!$B$2:$B$6&lt;=E8904)/(SRP!$C$2:$C$6&gt;=E8904),SRP!$D$2:$D$6)*(G8904/100)*(E8904/1000)),IF(AND(C8904="Wine",D8904="Fortified Wines"),SUM(LOOKUP(2,1/(SRP!$B$20:$B$23&lt;=E8904)/(SRP!$C$20:$C$23&gt;=E8904),SRP!$D$20:$D$23)*(G8904/100)*(E8904/1000)),IF(C8904="Wine",SUM(LOOKUP(2,1/(SRP!$B$15:$B$19&lt;=E8904)/(SRP!$C$15:$C$19&gt;=E8904),SRP!$D$15:$D$19)*(G8904/100)*(E8904/1000)),IF(C8904="Ready to Drink",SUM(LOOKUP(2,1/(SRP!$B$10:$B$14&lt;=E8904)/(SRP!$C$10:$C$14&gt;=E8904),SRP!$D$10:$D$14)*(G8904/100)*(E8904/1000)),0))))),2)</f>
        <v>3.49</v>
      </c>
    </row>
    <row r="8905" spans="1:11" x14ac:dyDescent="0.35">
      <c r="A8905" s="2">
        <v>63679</v>
      </c>
      <c r="B8905" s="76" t="s">
        <v>7407</v>
      </c>
      <c r="C8905" s="76" t="s">
        <v>286</v>
      </c>
      <c r="D8905" s="76" t="s">
        <v>300</v>
      </c>
      <c r="E8905" s="76">
        <v>750</v>
      </c>
      <c r="F8905" s="76">
        <v>12</v>
      </c>
      <c r="G8905" s="77">
        <v>12.5</v>
      </c>
      <c r="H8905" s="76" t="s">
        <v>4849</v>
      </c>
      <c r="I8905" s="77">
        <v>19.989999999999998</v>
      </c>
      <c r="J8905" s="2">
        <v>1</v>
      </c>
      <c r="K8905" s="119" cm="1">
        <f t="array" ref="K8905">ROUND(IF(C8905="Beer",SUM(LOOKUP(2,1/(SRP!$B$7:$B$9&lt;=E8905)/(SRP!$C$7:$C$9&gt;=E8905),SRP!$D$7:$D$9)*(G8905/100)*(E8905/1000)),IF(C8905="Spirits",SUM(LOOKUP(2,1/(SRP!$B$2:$B$6&lt;=E8905)/(SRP!$C$2:$C$6&gt;=E8905),SRP!$D$2:$D$6)*(G8905/100)*(E8905/1000)),IF(AND(C8905="Wine",D8905="Fortified Wines"),SUM(LOOKUP(2,1/(SRP!$B$20:$B$23&lt;=E8905)/(SRP!$C$20:$C$23&gt;=E8905),SRP!$D$20:$D$23)*(G8905/100)*(E8905/1000)),IF(C8905="Wine",SUM(LOOKUP(2,1/(SRP!$B$15:$B$19&lt;=E8905)/(SRP!$C$15:$C$19&gt;=E8905),SRP!$D$15:$D$19)*(G8905/100)*(E8905/1000)),IF(C8905="Ready to Drink",SUM(LOOKUP(2,1/(SRP!$B$10:$B$14&lt;=E8905)/(SRP!$C$10:$C$14&gt;=E8905),SRP!$D$10:$D$14)*(G8905/100)*(E8905/1000)),0))))),2)</f>
        <v>6.54</v>
      </c>
    </row>
    <row r="8906" spans="1:11" x14ac:dyDescent="0.35">
      <c r="A8906" s="2">
        <v>63720</v>
      </c>
      <c r="B8906" s="76" t="s">
        <v>3463</v>
      </c>
      <c r="C8906" s="76" t="s">
        <v>286</v>
      </c>
      <c r="D8906" s="76" t="s">
        <v>5258</v>
      </c>
      <c r="E8906" s="76">
        <v>1500</v>
      </c>
      <c r="F8906" s="76">
        <v>6</v>
      </c>
      <c r="G8906" s="77">
        <v>12</v>
      </c>
      <c r="H8906" s="76" t="s">
        <v>6695</v>
      </c>
      <c r="I8906" s="77">
        <v>19.989999999999998</v>
      </c>
      <c r="J8906" s="2">
        <v>1</v>
      </c>
      <c r="K8906" s="119" cm="1">
        <f t="array" ref="K8906">ROUND(IF(C8906="Beer",SUM(LOOKUP(2,1/(SRP!$B$7:$B$9&lt;=E8906)/(SRP!$C$7:$C$9&gt;=E8906),SRP!$D$7:$D$9)*(G8906/100)*(E8906/1000)),IF(C8906="Spirits",SUM(LOOKUP(2,1/(SRP!$B$2:$B$6&lt;=E8906)/(SRP!$C$2:$C$6&gt;=E8906),SRP!$D$2:$D$6)*(G8906/100)*(E8906/1000)),IF(AND(C8906="Wine",D8906="Fortified Wines"),SUM(LOOKUP(2,1/(SRP!$B$20:$B$23&lt;=E8906)/(SRP!$C$20:$C$23&gt;=E8906),SRP!$D$20:$D$23)*(G8906/100)*(E8906/1000)),IF(C8906="Wine",SUM(LOOKUP(2,1/(SRP!$B$15:$B$19&lt;=E8906)/(SRP!$C$15:$C$19&gt;=E8906),SRP!$D$15:$D$19)*(G8906/100)*(E8906/1000)),IF(C8906="Ready to Drink",SUM(LOOKUP(2,1/(SRP!$B$10:$B$14&lt;=E8906)/(SRP!$C$10:$C$14&gt;=E8906),SRP!$D$10:$D$14)*(G8906/100)*(E8906/1000)),0))))),2)</f>
        <v>12.57</v>
      </c>
    </row>
    <row r="8907" spans="1:11" x14ac:dyDescent="0.35">
      <c r="A8907" s="2">
        <v>63729</v>
      </c>
      <c r="B8907" s="76" t="s">
        <v>7408</v>
      </c>
      <c r="C8907" s="76" t="s">
        <v>286</v>
      </c>
      <c r="D8907" s="76" t="s">
        <v>5236</v>
      </c>
      <c r="E8907" s="76">
        <v>750</v>
      </c>
      <c r="F8907" s="76">
        <v>12</v>
      </c>
      <c r="G8907" s="77">
        <v>13.5</v>
      </c>
      <c r="H8907" s="76" t="s">
        <v>3294</v>
      </c>
      <c r="I8907" s="77">
        <v>24.99</v>
      </c>
      <c r="J8907" s="2">
        <v>1</v>
      </c>
      <c r="K8907" s="119" cm="1">
        <f t="array" ref="K8907">ROUND(IF(C8907="Beer",SUM(LOOKUP(2,1/(SRP!$B$7:$B$9&lt;=E8907)/(SRP!$C$7:$C$9&gt;=E8907),SRP!$D$7:$D$9)*(G8907/100)*(E8907/1000)),IF(C8907="Spirits",SUM(LOOKUP(2,1/(SRP!$B$2:$B$6&lt;=E8907)/(SRP!$C$2:$C$6&gt;=E8907),SRP!$D$2:$D$6)*(G8907/100)*(E8907/1000)),IF(AND(C8907="Wine",D8907="Fortified Wines"),SUM(LOOKUP(2,1/(SRP!$B$20:$B$23&lt;=E8907)/(SRP!$C$20:$C$23&gt;=E8907),SRP!$D$20:$D$23)*(G8907/100)*(E8907/1000)),IF(C8907="Wine",SUM(LOOKUP(2,1/(SRP!$B$15:$B$19&lt;=E8907)/(SRP!$C$15:$C$19&gt;=E8907),SRP!$D$15:$D$19)*(G8907/100)*(E8907/1000)),IF(C8907="Ready to Drink",SUM(LOOKUP(2,1/(SRP!$B$10:$B$14&lt;=E8907)/(SRP!$C$10:$C$14&gt;=E8907),SRP!$D$10:$D$14)*(G8907/100)*(E8907/1000)),0))))),2)</f>
        <v>7.07</v>
      </c>
    </row>
    <row r="8908" spans="1:11" x14ac:dyDescent="0.35">
      <c r="A8908" s="2">
        <v>63738</v>
      </c>
      <c r="B8908" s="76" t="s">
        <v>7409</v>
      </c>
      <c r="C8908" s="76" t="s">
        <v>286</v>
      </c>
      <c r="D8908" s="76" t="s">
        <v>5289</v>
      </c>
      <c r="E8908" s="76">
        <v>750</v>
      </c>
      <c r="F8908" s="76">
        <v>12</v>
      </c>
      <c r="G8908" s="77">
        <v>5</v>
      </c>
      <c r="H8908" s="76" t="s">
        <v>3282</v>
      </c>
      <c r="I8908" s="77">
        <v>19.989999999999998</v>
      </c>
      <c r="J8908" s="2">
        <v>1</v>
      </c>
      <c r="K8908" s="119" cm="1">
        <f t="array" ref="K8908">ROUND(IF(C8908="Beer",SUM(LOOKUP(2,1/(SRP!$B$7:$B$9&lt;=E8908)/(SRP!$C$7:$C$9&gt;=E8908),SRP!$D$7:$D$9)*(G8908/100)*(E8908/1000)),IF(C8908="Spirits",SUM(LOOKUP(2,1/(SRP!$B$2:$B$6&lt;=E8908)/(SRP!$C$2:$C$6&gt;=E8908),SRP!$D$2:$D$6)*(G8908/100)*(E8908/1000)),IF(AND(C8908="Wine",D8908="Fortified Wines"),SUM(LOOKUP(2,1/(SRP!$B$20:$B$23&lt;=E8908)/(SRP!$C$20:$C$23&gt;=E8908),SRP!$D$20:$D$23)*(G8908/100)*(E8908/1000)),IF(C8908="Wine",SUM(LOOKUP(2,1/(SRP!$B$15:$B$19&lt;=E8908)/(SRP!$C$15:$C$19&gt;=E8908),SRP!$D$15:$D$19)*(G8908/100)*(E8908/1000)),IF(C8908="Ready to Drink",SUM(LOOKUP(2,1/(SRP!$B$10:$B$14&lt;=E8908)/(SRP!$C$10:$C$14&gt;=E8908),SRP!$D$10:$D$14)*(G8908/100)*(E8908/1000)),0))))),2)</f>
        <v>2.62</v>
      </c>
    </row>
    <row r="8909" spans="1:11" x14ac:dyDescent="0.35">
      <c r="A8909" s="2">
        <v>63739</v>
      </c>
      <c r="B8909" s="76" t="s">
        <v>7410</v>
      </c>
      <c r="C8909" s="76" t="s">
        <v>286</v>
      </c>
      <c r="D8909" s="76" t="s">
        <v>5246</v>
      </c>
      <c r="E8909" s="76">
        <v>750</v>
      </c>
      <c r="F8909" s="76">
        <v>12</v>
      </c>
      <c r="G8909" s="77">
        <v>13.8</v>
      </c>
      <c r="H8909" s="76" t="s">
        <v>6695</v>
      </c>
      <c r="I8909" s="77">
        <v>19.989999999999998</v>
      </c>
      <c r="J8909" s="2">
        <v>1</v>
      </c>
      <c r="K8909" s="119" cm="1">
        <f t="array" ref="K8909">ROUND(IF(C8909="Beer",SUM(LOOKUP(2,1/(SRP!$B$7:$B$9&lt;=E8909)/(SRP!$C$7:$C$9&gt;=E8909),SRP!$D$7:$D$9)*(G8909/100)*(E8909/1000)),IF(C8909="Spirits",SUM(LOOKUP(2,1/(SRP!$B$2:$B$6&lt;=E8909)/(SRP!$C$2:$C$6&gt;=E8909),SRP!$D$2:$D$6)*(G8909/100)*(E8909/1000)),IF(AND(C8909="Wine",D8909="Fortified Wines"),SUM(LOOKUP(2,1/(SRP!$B$20:$B$23&lt;=E8909)/(SRP!$C$20:$C$23&gt;=E8909),SRP!$D$20:$D$23)*(G8909/100)*(E8909/1000)),IF(C8909="Wine",SUM(LOOKUP(2,1/(SRP!$B$15:$B$19&lt;=E8909)/(SRP!$C$15:$C$19&gt;=E8909),SRP!$D$15:$D$19)*(G8909/100)*(E8909/1000)),IF(C8909="Ready to Drink",SUM(LOOKUP(2,1/(SRP!$B$10:$B$14&lt;=E8909)/(SRP!$C$10:$C$14&gt;=E8909),SRP!$D$10:$D$14)*(G8909/100)*(E8909/1000)),0))))),2)</f>
        <v>7.23</v>
      </c>
    </row>
    <row r="8910" spans="1:11" x14ac:dyDescent="0.35">
      <c r="A8910" s="2">
        <v>63742</v>
      </c>
      <c r="B8910" s="76" t="s">
        <v>7411</v>
      </c>
      <c r="C8910" s="76" t="s">
        <v>5938</v>
      </c>
      <c r="D8910" s="76" t="s">
        <v>5298</v>
      </c>
      <c r="E8910" s="76">
        <v>4092</v>
      </c>
      <c r="F8910" s="76">
        <v>2</v>
      </c>
      <c r="G8910" s="77">
        <v>7</v>
      </c>
      <c r="H8910" s="76" t="s">
        <v>6870</v>
      </c>
      <c r="I8910" s="77">
        <v>32.99</v>
      </c>
      <c r="J8910" s="2">
        <v>12</v>
      </c>
      <c r="K8910" s="119" cm="1">
        <f t="array" ref="K8910">ROUND(IF(C8910="Beer",SUM(LOOKUP(2,1/(SRP!$B$7:$B$9&lt;=E8910)/(SRP!$C$7:$C$9&gt;=E8910),SRP!$D$7:$D$9)*(G8910/100)*(E8910/1000)),IF(C8910="Spirits",SUM(LOOKUP(2,1/(SRP!$B$2:$B$6&lt;=E8910)/(SRP!$C$2:$C$6&gt;=E8910),SRP!$D$2:$D$6)*(G8910/100)*(E8910/1000)),IF(AND(C8910="Wine",D8910="Fortified Wines"),SUM(LOOKUP(2,1/(SRP!$B$20:$B$23&lt;=E8910)/(SRP!$C$20:$C$23&gt;=E8910),SRP!$D$20:$D$23)*(G8910/100)*(E8910/1000)),IF(C8910="Wine",SUM(LOOKUP(2,1/(SRP!$B$15:$B$19&lt;=E8910)/(SRP!$C$15:$C$19&gt;=E8910),SRP!$D$15:$D$19)*(G8910/100)*(E8910/1000)),IF(C8910="Ready to Drink",SUM(LOOKUP(2,1/(SRP!$B$10:$B$14&lt;=E8910)/(SRP!$C$10:$C$14&gt;=E8910),SRP!$D$10:$D$14)*(G8910/100)*(E8910/1000)),0))))),2)</f>
        <v>20</v>
      </c>
    </row>
    <row r="8911" spans="1:11" x14ac:dyDescent="0.35">
      <c r="A8911" s="2">
        <v>63743</v>
      </c>
      <c r="B8911" s="76" t="s">
        <v>7412</v>
      </c>
      <c r="C8911" s="76" t="s">
        <v>5938</v>
      </c>
      <c r="D8911" s="76" t="s">
        <v>5746</v>
      </c>
      <c r="E8911" s="76">
        <v>473</v>
      </c>
      <c r="F8911" s="76">
        <v>24</v>
      </c>
      <c r="G8911" s="77">
        <v>7</v>
      </c>
      <c r="H8911" s="76" t="s">
        <v>6701</v>
      </c>
      <c r="I8911" s="77">
        <v>3.99</v>
      </c>
      <c r="J8911" s="2">
        <v>1</v>
      </c>
      <c r="K8911" s="119" cm="1">
        <f t="array" ref="K8911">ROUND(IF(C8911="Beer",SUM(LOOKUP(2,1/(SRP!$B$7:$B$9&lt;=E8911)/(SRP!$C$7:$C$9&gt;=E8911),SRP!$D$7:$D$9)*(G8911/100)*(E8911/1000)),IF(C8911="Spirits",SUM(LOOKUP(2,1/(SRP!$B$2:$B$6&lt;=E8911)/(SRP!$C$2:$C$6&gt;=E8911),SRP!$D$2:$D$6)*(G8911/100)*(E8911/1000)),IF(AND(C8911="Wine",D8911="Fortified Wines"),SUM(LOOKUP(2,1/(SRP!$B$20:$B$23&lt;=E8911)/(SRP!$C$20:$C$23&gt;=E8911),SRP!$D$20:$D$23)*(G8911/100)*(E8911/1000)),IF(C8911="Wine",SUM(LOOKUP(2,1/(SRP!$B$15:$B$19&lt;=E8911)/(SRP!$C$15:$C$19&gt;=E8911),SRP!$D$15:$D$19)*(G8911/100)*(E8911/1000)),IF(C8911="Ready to Drink",SUM(LOOKUP(2,1/(SRP!$B$10:$B$14&lt;=E8911)/(SRP!$C$10:$C$14&gt;=E8911),SRP!$D$10:$D$14)*(G8911/100)*(E8911/1000)),0))))),2)</f>
        <v>2.4500000000000002</v>
      </c>
    </row>
    <row r="8912" spans="1:11" x14ac:dyDescent="0.35">
      <c r="A8912" s="2">
        <v>63743</v>
      </c>
      <c r="B8912" s="76" t="s">
        <v>7412</v>
      </c>
      <c r="C8912" s="76" t="s">
        <v>5938</v>
      </c>
      <c r="D8912" s="76" t="s">
        <v>5746</v>
      </c>
      <c r="E8912" s="76">
        <v>473</v>
      </c>
      <c r="F8912" s="76">
        <v>24</v>
      </c>
      <c r="G8912" s="77">
        <v>7</v>
      </c>
      <c r="H8912" s="76" t="s">
        <v>6701</v>
      </c>
      <c r="I8912" s="77">
        <v>3.99</v>
      </c>
      <c r="J8912" s="2">
        <v>1</v>
      </c>
      <c r="K8912" s="119" cm="1">
        <f t="array" ref="K8912">ROUND(IF(C8912="Beer",SUM(LOOKUP(2,1/(SRP!$B$7:$B$9&lt;=E8912)/(SRP!$C$7:$C$9&gt;=E8912),SRP!$D$7:$D$9)*(G8912/100)*(E8912/1000)),IF(C8912="Spirits",SUM(LOOKUP(2,1/(SRP!$B$2:$B$6&lt;=E8912)/(SRP!$C$2:$C$6&gt;=E8912),SRP!$D$2:$D$6)*(G8912/100)*(E8912/1000)),IF(AND(C8912="Wine",D8912="Fortified Wines"),SUM(LOOKUP(2,1/(SRP!$B$20:$B$23&lt;=E8912)/(SRP!$C$20:$C$23&gt;=E8912),SRP!$D$20:$D$23)*(G8912/100)*(E8912/1000)),IF(C8912="Wine",SUM(LOOKUP(2,1/(SRP!$B$15:$B$19&lt;=E8912)/(SRP!$C$15:$C$19&gt;=E8912),SRP!$D$15:$D$19)*(G8912/100)*(E8912/1000)),IF(C8912="Ready to Drink",SUM(LOOKUP(2,1/(SRP!$B$10:$B$14&lt;=E8912)/(SRP!$C$10:$C$14&gt;=E8912),SRP!$D$10:$D$14)*(G8912/100)*(E8912/1000)),0))))),2)</f>
        <v>2.4500000000000002</v>
      </c>
    </row>
    <row r="8913" spans="1:11" x14ac:dyDescent="0.35">
      <c r="A8913" s="2">
        <v>63745</v>
      </c>
      <c r="B8913" s="76" t="s">
        <v>7413</v>
      </c>
      <c r="C8913" s="76" t="s">
        <v>286</v>
      </c>
      <c r="D8913" s="76" t="s">
        <v>5247</v>
      </c>
      <c r="E8913" s="76">
        <v>750</v>
      </c>
      <c r="F8913" s="76">
        <v>12</v>
      </c>
      <c r="G8913" s="77">
        <v>14</v>
      </c>
      <c r="H8913" s="76" t="s">
        <v>3299</v>
      </c>
      <c r="I8913" s="77">
        <v>19.989999999999998</v>
      </c>
      <c r="J8913" s="2">
        <v>1</v>
      </c>
      <c r="K8913" s="119" cm="1">
        <f t="array" ref="K8913">ROUND(IF(C8913="Beer",SUM(LOOKUP(2,1/(SRP!$B$7:$B$9&lt;=E8913)/(SRP!$C$7:$C$9&gt;=E8913),SRP!$D$7:$D$9)*(G8913/100)*(E8913/1000)),IF(C8913="Spirits",SUM(LOOKUP(2,1/(SRP!$B$2:$B$6&lt;=E8913)/(SRP!$C$2:$C$6&gt;=E8913),SRP!$D$2:$D$6)*(G8913/100)*(E8913/1000)),IF(AND(C8913="Wine",D8913="Fortified Wines"),SUM(LOOKUP(2,1/(SRP!$B$20:$B$23&lt;=E8913)/(SRP!$C$20:$C$23&gt;=E8913),SRP!$D$20:$D$23)*(G8913/100)*(E8913/1000)),IF(C8913="Wine",SUM(LOOKUP(2,1/(SRP!$B$15:$B$19&lt;=E8913)/(SRP!$C$15:$C$19&gt;=E8913),SRP!$D$15:$D$19)*(G8913/100)*(E8913/1000)),IF(C8913="Ready to Drink",SUM(LOOKUP(2,1/(SRP!$B$10:$B$14&lt;=E8913)/(SRP!$C$10:$C$14&gt;=E8913),SRP!$D$10:$D$14)*(G8913/100)*(E8913/1000)),0))))),2)</f>
        <v>7.33</v>
      </c>
    </row>
    <row r="8914" spans="1:11" x14ac:dyDescent="0.35">
      <c r="A8914" s="2">
        <v>63750</v>
      </c>
      <c r="B8914" s="76" t="s">
        <v>4830</v>
      </c>
      <c r="C8914" s="76" t="s">
        <v>285</v>
      </c>
      <c r="D8914" s="76" t="s">
        <v>5250</v>
      </c>
      <c r="E8914" s="76">
        <v>1140</v>
      </c>
      <c r="F8914" s="76">
        <v>6</v>
      </c>
      <c r="G8914" s="77">
        <v>35</v>
      </c>
      <c r="H8914" s="76" t="s">
        <v>3289</v>
      </c>
      <c r="I8914" s="77">
        <v>41.49</v>
      </c>
      <c r="J8914" s="2">
        <v>1</v>
      </c>
      <c r="K8914" s="119" cm="1">
        <f t="array" ref="K8914">ROUND(IF(C8914="Beer",SUM(LOOKUP(2,1/(SRP!$B$7:$B$9&lt;=E8914)/(SRP!$C$7:$C$9&gt;=E8914),SRP!$D$7:$D$9)*(G8914/100)*(E8914/1000)),IF(C8914="Spirits",SUM(LOOKUP(2,1/(SRP!$B$2:$B$6&lt;=E8914)/(SRP!$C$2:$C$6&gt;=E8914),SRP!$D$2:$D$6)*(G8914/100)*(E8914/1000)),IF(AND(C8914="Wine",D8914="Fortified Wines"),SUM(LOOKUP(2,1/(SRP!$B$20:$B$23&lt;=E8914)/(SRP!$C$20:$C$23&gt;=E8914),SRP!$D$20:$D$23)*(G8914/100)*(E8914/1000)),IF(C8914="Wine",SUM(LOOKUP(2,1/(SRP!$B$15:$B$19&lt;=E8914)/(SRP!$C$15:$C$19&gt;=E8914),SRP!$D$15:$D$19)*(G8914/100)*(E8914/1000)),IF(C8914="Ready to Drink",SUM(LOOKUP(2,1/(SRP!$B$10:$B$14&lt;=E8914)/(SRP!$C$10:$C$14&gt;=E8914),SRP!$D$10:$D$14)*(G8914/100)*(E8914/1000)),0))))),2)</f>
        <v>27.85</v>
      </c>
    </row>
    <row r="8915" spans="1:11" x14ac:dyDescent="0.35">
      <c r="A8915" s="2">
        <v>63752</v>
      </c>
      <c r="B8915" s="76" t="s">
        <v>7414</v>
      </c>
      <c r="C8915" s="76" t="s">
        <v>287</v>
      </c>
      <c r="D8915" s="76" t="s">
        <v>5230</v>
      </c>
      <c r="E8915" s="76">
        <v>3960</v>
      </c>
      <c r="F8915" s="76">
        <v>1</v>
      </c>
      <c r="G8915" s="77">
        <v>5</v>
      </c>
      <c r="H8915" s="76" t="s">
        <v>3325</v>
      </c>
      <c r="I8915" s="77">
        <v>32.49</v>
      </c>
      <c r="J8915" s="2">
        <v>12</v>
      </c>
      <c r="K8915" s="119" cm="1">
        <f t="array" ref="K8915">ROUND(IF(C8915="Beer",SUM(LOOKUP(2,1/(SRP!$B$7:$B$9&lt;=E8915)/(SRP!$C$7:$C$9&gt;=E8915),SRP!$D$7:$D$9)*(G8915/100)*(E8915/1000)),IF(C8915="Spirits",SUM(LOOKUP(2,1/(SRP!$B$2:$B$6&lt;=E8915)/(SRP!$C$2:$C$6&gt;=E8915),SRP!$D$2:$D$6)*(G8915/100)*(E8915/1000)),IF(AND(C8915="Wine",D8915="Fortified Wines"),SUM(LOOKUP(2,1/(SRP!$B$20:$B$23&lt;=E8915)/(SRP!$C$20:$C$23&gt;=E8915),SRP!$D$20:$D$23)*(G8915/100)*(E8915/1000)),IF(C8915="Wine",SUM(LOOKUP(2,1/(SRP!$B$15:$B$19&lt;=E8915)/(SRP!$C$15:$C$19&gt;=E8915),SRP!$D$15:$D$19)*(G8915/100)*(E8915/1000)),IF(C8915="Ready to Drink",SUM(LOOKUP(2,1/(SRP!$B$10:$B$14&lt;=E8915)/(SRP!$C$10:$C$14&gt;=E8915),SRP!$D$10:$D$14)*(G8915/100)*(E8915/1000)),0))))),2)</f>
        <v>13.82</v>
      </c>
    </row>
    <row r="8916" spans="1:11" x14ac:dyDescent="0.35">
      <c r="A8916" s="2">
        <v>63752</v>
      </c>
      <c r="B8916" s="76" t="s">
        <v>7414</v>
      </c>
      <c r="C8916" s="76" t="s">
        <v>287</v>
      </c>
      <c r="D8916" s="76" t="s">
        <v>5230</v>
      </c>
      <c r="E8916" s="76">
        <v>3960</v>
      </c>
      <c r="F8916" s="76">
        <v>1</v>
      </c>
      <c r="G8916" s="77">
        <v>5</v>
      </c>
      <c r="H8916" s="76" t="s">
        <v>3325</v>
      </c>
      <c r="I8916" s="77">
        <v>32.49</v>
      </c>
      <c r="J8916" s="2">
        <v>12</v>
      </c>
      <c r="K8916" s="119" cm="1">
        <f t="array" ref="K8916">ROUND(IF(C8916="Beer",SUM(LOOKUP(2,1/(SRP!$B$7:$B$9&lt;=E8916)/(SRP!$C$7:$C$9&gt;=E8916),SRP!$D$7:$D$9)*(G8916/100)*(E8916/1000)),IF(C8916="Spirits",SUM(LOOKUP(2,1/(SRP!$B$2:$B$6&lt;=E8916)/(SRP!$C$2:$C$6&gt;=E8916),SRP!$D$2:$D$6)*(G8916/100)*(E8916/1000)),IF(AND(C8916="Wine",D8916="Fortified Wines"),SUM(LOOKUP(2,1/(SRP!$B$20:$B$23&lt;=E8916)/(SRP!$C$20:$C$23&gt;=E8916),SRP!$D$20:$D$23)*(G8916/100)*(E8916/1000)),IF(C8916="Wine",SUM(LOOKUP(2,1/(SRP!$B$15:$B$19&lt;=E8916)/(SRP!$C$15:$C$19&gt;=E8916),SRP!$D$15:$D$19)*(G8916/100)*(E8916/1000)),IF(C8916="Ready to Drink",SUM(LOOKUP(2,1/(SRP!$B$10:$B$14&lt;=E8916)/(SRP!$C$10:$C$14&gt;=E8916),SRP!$D$10:$D$14)*(G8916/100)*(E8916/1000)),0))))),2)</f>
        <v>13.82</v>
      </c>
    </row>
    <row r="8917" spans="1:11" x14ac:dyDescent="0.35">
      <c r="A8917" s="2">
        <v>63753</v>
      </c>
      <c r="B8917" s="76" t="s">
        <v>7415</v>
      </c>
      <c r="C8917" s="76" t="s">
        <v>285</v>
      </c>
      <c r="D8917" s="76" t="s">
        <v>5259</v>
      </c>
      <c r="E8917" s="76">
        <v>750</v>
      </c>
      <c r="F8917" s="76">
        <v>12</v>
      </c>
      <c r="G8917" s="77">
        <v>40</v>
      </c>
      <c r="H8917" s="76" t="s">
        <v>3279</v>
      </c>
      <c r="I8917" s="77">
        <v>31.29</v>
      </c>
      <c r="J8917" s="2">
        <v>1</v>
      </c>
      <c r="K8917" s="119" cm="1">
        <f t="array" ref="K8917">ROUND(IF(C8917="Beer",SUM(LOOKUP(2,1/(SRP!$B$7:$B$9&lt;=E8917)/(SRP!$C$7:$C$9&gt;=E8917),SRP!$D$7:$D$9)*(G8917/100)*(E8917/1000)),IF(C8917="Spirits",SUM(LOOKUP(2,1/(SRP!$B$2:$B$6&lt;=E8917)/(SRP!$C$2:$C$6&gt;=E8917),SRP!$D$2:$D$6)*(G8917/100)*(E8917/1000)),IF(AND(C8917="Wine",D8917="Fortified Wines"),SUM(LOOKUP(2,1/(SRP!$B$20:$B$23&lt;=E8917)/(SRP!$C$20:$C$23&gt;=E8917),SRP!$D$20:$D$23)*(G8917/100)*(E8917/1000)),IF(C8917="Wine",SUM(LOOKUP(2,1/(SRP!$B$15:$B$19&lt;=E8917)/(SRP!$C$15:$C$19&gt;=E8917),SRP!$D$15:$D$19)*(G8917/100)*(E8917/1000)),IF(C8917="Ready to Drink",SUM(LOOKUP(2,1/(SRP!$B$10:$B$14&lt;=E8917)/(SRP!$C$10:$C$14&gt;=E8917),SRP!$D$10:$D$14)*(G8917/100)*(E8917/1000)),0))))),2)</f>
        <v>20.94</v>
      </c>
    </row>
    <row r="8918" spans="1:11" x14ac:dyDescent="0.35">
      <c r="A8918" s="2">
        <v>63756</v>
      </c>
      <c r="B8918" s="76" t="s">
        <v>7416</v>
      </c>
      <c r="C8918" s="76" t="s">
        <v>5938</v>
      </c>
      <c r="D8918" s="76" t="s">
        <v>5746</v>
      </c>
      <c r="E8918" s="76">
        <v>4260</v>
      </c>
      <c r="F8918" s="76">
        <v>2</v>
      </c>
      <c r="G8918" s="77">
        <v>7</v>
      </c>
      <c r="H8918" s="76" t="s">
        <v>3321</v>
      </c>
      <c r="I8918" s="77">
        <v>34.99</v>
      </c>
      <c r="J8918" s="2">
        <v>12</v>
      </c>
      <c r="K8918" s="119" cm="1">
        <f t="array" ref="K8918">ROUND(IF(C8918="Beer",SUM(LOOKUP(2,1/(SRP!$B$7:$B$9&lt;=E8918)/(SRP!$C$7:$C$9&gt;=E8918),SRP!$D$7:$D$9)*(G8918/100)*(E8918/1000)),IF(C8918="Spirits",SUM(LOOKUP(2,1/(SRP!$B$2:$B$6&lt;=E8918)/(SRP!$C$2:$C$6&gt;=E8918),SRP!$D$2:$D$6)*(G8918/100)*(E8918/1000)),IF(AND(C8918="Wine",D8918="Fortified Wines"),SUM(LOOKUP(2,1/(SRP!$B$20:$B$23&lt;=E8918)/(SRP!$C$20:$C$23&gt;=E8918),SRP!$D$20:$D$23)*(G8918/100)*(E8918/1000)),IF(C8918="Wine",SUM(LOOKUP(2,1/(SRP!$B$15:$B$19&lt;=E8918)/(SRP!$C$15:$C$19&gt;=E8918),SRP!$D$15:$D$19)*(G8918/100)*(E8918/1000)),IF(C8918="Ready to Drink",SUM(LOOKUP(2,1/(SRP!$B$10:$B$14&lt;=E8918)/(SRP!$C$10:$C$14&gt;=E8918),SRP!$D$10:$D$14)*(G8918/100)*(E8918/1000)),0))))),2)</f>
        <v>20.82</v>
      </c>
    </row>
    <row r="8919" spans="1:11" x14ac:dyDescent="0.35">
      <c r="A8919" s="2">
        <v>63756</v>
      </c>
      <c r="B8919" s="76" t="s">
        <v>7416</v>
      </c>
      <c r="C8919" s="76" t="s">
        <v>5938</v>
      </c>
      <c r="D8919" s="76" t="s">
        <v>5746</v>
      </c>
      <c r="E8919" s="76">
        <v>4260</v>
      </c>
      <c r="F8919" s="76">
        <v>2</v>
      </c>
      <c r="G8919" s="77">
        <v>7</v>
      </c>
      <c r="H8919" s="76" t="s">
        <v>3321</v>
      </c>
      <c r="I8919" s="77">
        <v>34.99</v>
      </c>
      <c r="J8919" s="2">
        <v>12</v>
      </c>
      <c r="K8919" s="119" cm="1">
        <f t="array" ref="K8919">ROUND(IF(C8919="Beer",SUM(LOOKUP(2,1/(SRP!$B$7:$B$9&lt;=E8919)/(SRP!$C$7:$C$9&gt;=E8919),SRP!$D$7:$D$9)*(G8919/100)*(E8919/1000)),IF(C8919="Spirits",SUM(LOOKUP(2,1/(SRP!$B$2:$B$6&lt;=E8919)/(SRP!$C$2:$C$6&gt;=E8919),SRP!$D$2:$D$6)*(G8919/100)*(E8919/1000)),IF(AND(C8919="Wine",D8919="Fortified Wines"),SUM(LOOKUP(2,1/(SRP!$B$20:$B$23&lt;=E8919)/(SRP!$C$20:$C$23&gt;=E8919),SRP!$D$20:$D$23)*(G8919/100)*(E8919/1000)),IF(C8919="Wine",SUM(LOOKUP(2,1/(SRP!$B$15:$B$19&lt;=E8919)/(SRP!$C$15:$C$19&gt;=E8919),SRP!$D$15:$D$19)*(G8919/100)*(E8919/1000)),IF(C8919="Ready to Drink",SUM(LOOKUP(2,1/(SRP!$B$10:$B$14&lt;=E8919)/(SRP!$C$10:$C$14&gt;=E8919),SRP!$D$10:$D$14)*(G8919/100)*(E8919/1000)),0))))),2)</f>
        <v>20.82</v>
      </c>
    </row>
    <row r="8920" spans="1:11" x14ac:dyDescent="0.35">
      <c r="A8920" s="2">
        <v>63762</v>
      </c>
      <c r="B8920" s="76" t="s">
        <v>7417</v>
      </c>
      <c r="C8920" s="76" t="s">
        <v>5938</v>
      </c>
      <c r="D8920" s="76" t="s">
        <v>5298</v>
      </c>
      <c r="E8920" s="76">
        <v>4260</v>
      </c>
      <c r="F8920" s="76">
        <v>1</v>
      </c>
      <c r="G8920" s="77">
        <v>5</v>
      </c>
      <c r="H8920" s="76" t="s">
        <v>3327</v>
      </c>
      <c r="I8920" s="77">
        <v>30.99</v>
      </c>
      <c r="J8920" s="2">
        <v>12</v>
      </c>
      <c r="K8920" s="119" cm="1">
        <f t="array" ref="K8920">ROUND(IF(C8920="Beer",SUM(LOOKUP(2,1/(SRP!$B$7:$B$9&lt;=E8920)/(SRP!$C$7:$C$9&gt;=E8920),SRP!$D$7:$D$9)*(G8920/100)*(E8920/1000)),IF(C8920="Spirits",SUM(LOOKUP(2,1/(SRP!$B$2:$B$6&lt;=E8920)/(SRP!$C$2:$C$6&gt;=E8920),SRP!$D$2:$D$6)*(G8920/100)*(E8920/1000)),IF(AND(C8920="Wine",D8920="Fortified Wines"),SUM(LOOKUP(2,1/(SRP!$B$20:$B$23&lt;=E8920)/(SRP!$C$20:$C$23&gt;=E8920),SRP!$D$20:$D$23)*(G8920/100)*(E8920/1000)),IF(C8920="Wine",SUM(LOOKUP(2,1/(SRP!$B$15:$B$19&lt;=E8920)/(SRP!$C$15:$C$19&gt;=E8920),SRP!$D$15:$D$19)*(G8920/100)*(E8920/1000)),IF(C8920="Ready to Drink",SUM(LOOKUP(2,1/(SRP!$B$10:$B$14&lt;=E8920)/(SRP!$C$10:$C$14&gt;=E8920),SRP!$D$10:$D$14)*(G8920/100)*(E8920/1000)),0))))),2)</f>
        <v>14.87</v>
      </c>
    </row>
    <row r="8921" spans="1:11" x14ac:dyDescent="0.35">
      <c r="A8921" s="2">
        <v>63762</v>
      </c>
      <c r="B8921" s="76" t="s">
        <v>7417</v>
      </c>
      <c r="C8921" s="76" t="s">
        <v>5938</v>
      </c>
      <c r="D8921" s="76" t="s">
        <v>5298</v>
      </c>
      <c r="E8921" s="76">
        <v>4260</v>
      </c>
      <c r="F8921" s="76">
        <v>1</v>
      </c>
      <c r="G8921" s="77">
        <v>5</v>
      </c>
      <c r="H8921" s="76" t="s">
        <v>3327</v>
      </c>
      <c r="I8921" s="77">
        <v>30.99</v>
      </c>
      <c r="J8921" s="2">
        <v>12</v>
      </c>
      <c r="K8921" s="119" cm="1">
        <f t="array" ref="K8921">ROUND(IF(C8921="Beer",SUM(LOOKUP(2,1/(SRP!$B$7:$B$9&lt;=E8921)/(SRP!$C$7:$C$9&gt;=E8921),SRP!$D$7:$D$9)*(G8921/100)*(E8921/1000)),IF(C8921="Spirits",SUM(LOOKUP(2,1/(SRP!$B$2:$B$6&lt;=E8921)/(SRP!$C$2:$C$6&gt;=E8921),SRP!$D$2:$D$6)*(G8921/100)*(E8921/1000)),IF(AND(C8921="Wine",D8921="Fortified Wines"),SUM(LOOKUP(2,1/(SRP!$B$20:$B$23&lt;=E8921)/(SRP!$C$20:$C$23&gt;=E8921),SRP!$D$20:$D$23)*(G8921/100)*(E8921/1000)),IF(C8921="Wine",SUM(LOOKUP(2,1/(SRP!$B$15:$B$19&lt;=E8921)/(SRP!$C$15:$C$19&gt;=E8921),SRP!$D$15:$D$19)*(G8921/100)*(E8921/1000)),IF(C8921="Ready to Drink",SUM(LOOKUP(2,1/(SRP!$B$10:$B$14&lt;=E8921)/(SRP!$C$10:$C$14&gt;=E8921),SRP!$D$10:$D$14)*(G8921/100)*(E8921/1000)),0))))),2)</f>
        <v>14.87</v>
      </c>
    </row>
    <row r="8922" spans="1:11" x14ac:dyDescent="0.35">
      <c r="A8922" s="2">
        <v>63763</v>
      </c>
      <c r="B8922" s="76" t="s">
        <v>7418</v>
      </c>
      <c r="C8922" s="76" t="s">
        <v>285</v>
      </c>
      <c r="D8922" s="76" t="s">
        <v>5259</v>
      </c>
      <c r="E8922" s="76">
        <v>750</v>
      </c>
      <c r="F8922" s="76">
        <v>12</v>
      </c>
      <c r="G8922" s="77">
        <v>40</v>
      </c>
      <c r="H8922" s="76" t="s">
        <v>3318</v>
      </c>
      <c r="I8922" s="77">
        <v>28.99</v>
      </c>
      <c r="J8922" s="2">
        <v>1</v>
      </c>
      <c r="K8922" s="119" cm="1">
        <f t="array" ref="K8922">ROUND(IF(C8922="Beer",SUM(LOOKUP(2,1/(SRP!$B$7:$B$9&lt;=E8922)/(SRP!$C$7:$C$9&gt;=E8922),SRP!$D$7:$D$9)*(G8922/100)*(E8922/1000)),IF(C8922="Spirits",SUM(LOOKUP(2,1/(SRP!$B$2:$B$6&lt;=E8922)/(SRP!$C$2:$C$6&gt;=E8922),SRP!$D$2:$D$6)*(G8922/100)*(E8922/1000)),IF(AND(C8922="Wine",D8922="Fortified Wines"),SUM(LOOKUP(2,1/(SRP!$B$20:$B$23&lt;=E8922)/(SRP!$C$20:$C$23&gt;=E8922),SRP!$D$20:$D$23)*(G8922/100)*(E8922/1000)),IF(C8922="Wine",SUM(LOOKUP(2,1/(SRP!$B$15:$B$19&lt;=E8922)/(SRP!$C$15:$C$19&gt;=E8922),SRP!$D$15:$D$19)*(G8922/100)*(E8922/1000)),IF(C8922="Ready to Drink",SUM(LOOKUP(2,1/(SRP!$B$10:$B$14&lt;=E8922)/(SRP!$C$10:$C$14&gt;=E8922),SRP!$D$10:$D$14)*(G8922/100)*(E8922/1000)),0))))),2)</f>
        <v>20.94</v>
      </c>
    </row>
    <row r="8923" spans="1:11" x14ac:dyDescent="0.35">
      <c r="A8923" s="2">
        <v>63764</v>
      </c>
      <c r="B8923" s="76" t="s">
        <v>7419</v>
      </c>
      <c r="C8923" s="76" t="s">
        <v>5938</v>
      </c>
      <c r="D8923" s="76" t="s">
        <v>5279</v>
      </c>
      <c r="E8923" s="76">
        <v>4260</v>
      </c>
      <c r="F8923" s="76">
        <v>1</v>
      </c>
      <c r="G8923" s="77">
        <v>5</v>
      </c>
      <c r="H8923" s="76" t="s">
        <v>3327</v>
      </c>
      <c r="I8923" s="77">
        <v>30.99</v>
      </c>
      <c r="J8923" s="2">
        <v>12</v>
      </c>
      <c r="K8923" s="119" cm="1">
        <f t="array" ref="K8923">ROUND(IF(C8923="Beer",SUM(LOOKUP(2,1/(SRP!$B$7:$B$9&lt;=E8923)/(SRP!$C$7:$C$9&gt;=E8923),SRP!$D$7:$D$9)*(G8923/100)*(E8923/1000)),IF(C8923="Spirits",SUM(LOOKUP(2,1/(SRP!$B$2:$B$6&lt;=E8923)/(SRP!$C$2:$C$6&gt;=E8923),SRP!$D$2:$D$6)*(G8923/100)*(E8923/1000)),IF(AND(C8923="Wine",D8923="Fortified Wines"),SUM(LOOKUP(2,1/(SRP!$B$20:$B$23&lt;=E8923)/(SRP!$C$20:$C$23&gt;=E8923),SRP!$D$20:$D$23)*(G8923/100)*(E8923/1000)),IF(C8923="Wine",SUM(LOOKUP(2,1/(SRP!$B$15:$B$19&lt;=E8923)/(SRP!$C$15:$C$19&gt;=E8923),SRP!$D$15:$D$19)*(G8923/100)*(E8923/1000)),IF(C8923="Ready to Drink",SUM(LOOKUP(2,1/(SRP!$B$10:$B$14&lt;=E8923)/(SRP!$C$10:$C$14&gt;=E8923),SRP!$D$10:$D$14)*(G8923/100)*(E8923/1000)),0))))),2)</f>
        <v>14.87</v>
      </c>
    </row>
    <row r="8924" spans="1:11" x14ac:dyDescent="0.35">
      <c r="A8924" s="2">
        <v>63764</v>
      </c>
      <c r="B8924" s="76" t="s">
        <v>7419</v>
      </c>
      <c r="C8924" s="76" t="s">
        <v>5938</v>
      </c>
      <c r="D8924" s="76" t="s">
        <v>5279</v>
      </c>
      <c r="E8924" s="76">
        <v>4260</v>
      </c>
      <c r="F8924" s="76">
        <v>1</v>
      </c>
      <c r="G8924" s="77">
        <v>5</v>
      </c>
      <c r="H8924" s="76" t="s">
        <v>3327</v>
      </c>
      <c r="I8924" s="77">
        <v>30.99</v>
      </c>
      <c r="J8924" s="2">
        <v>12</v>
      </c>
      <c r="K8924" s="119" cm="1">
        <f t="array" ref="K8924">ROUND(IF(C8924="Beer",SUM(LOOKUP(2,1/(SRP!$B$7:$B$9&lt;=E8924)/(SRP!$C$7:$C$9&gt;=E8924),SRP!$D$7:$D$9)*(G8924/100)*(E8924/1000)),IF(C8924="Spirits",SUM(LOOKUP(2,1/(SRP!$B$2:$B$6&lt;=E8924)/(SRP!$C$2:$C$6&gt;=E8924),SRP!$D$2:$D$6)*(G8924/100)*(E8924/1000)),IF(AND(C8924="Wine",D8924="Fortified Wines"),SUM(LOOKUP(2,1/(SRP!$B$20:$B$23&lt;=E8924)/(SRP!$C$20:$C$23&gt;=E8924),SRP!$D$20:$D$23)*(G8924/100)*(E8924/1000)),IF(C8924="Wine",SUM(LOOKUP(2,1/(SRP!$B$15:$B$19&lt;=E8924)/(SRP!$C$15:$C$19&gt;=E8924),SRP!$D$15:$D$19)*(G8924/100)*(E8924/1000)),IF(C8924="Ready to Drink",SUM(LOOKUP(2,1/(SRP!$B$10:$B$14&lt;=E8924)/(SRP!$C$10:$C$14&gt;=E8924),SRP!$D$10:$D$14)*(G8924/100)*(E8924/1000)),0))))),2)</f>
        <v>14.87</v>
      </c>
    </row>
    <row r="8925" spans="1:11" x14ac:dyDescent="0.35">
      <c r="A8925" s="2">
        <v>63765</v>
      </c>
      <c r="B8925" s="76" t="s">
        <v>7420</v>
      </c>
      <c r="C8925" s="76" t="s">
        <v>5938</v>
      </c>
      <c r="D8925" s="76" t="s">
        <v>5298</v>
      </c>
      <c r="E8925" s="76">
        <v>4260</v>
      </c>
      <c r="F8925" s="76">
        <v>1</v>
      </c>
      <c r="G8925" s="77">
        <v>5</v>
      </c>
      <c r="H8925" s="76" t="s">
        <v>3327</v>
      </c>
      <c r="I8925" s="77">
        <v>30.99</v>
      </c>
      <c r="J8925" s="2">
        <v>12</v>
      </c>
      <c r="K8925" s="119" cm="1">
        <f t="array" ref="K8925">ROUND(IF(C8925="Beer",SUM(LOOKUP(2,1/(SRP!$B$7:$B$9&lt;=E8925)/(SRP!$C$7:$C$9&gt;=E8925),SRP!$D$7:$D$9)*(G8925/100)*(E8925/1000)),IF(C8925="Spirits",SUM(LOOKUP(2,1/(SRP!$B$2:$B$6&lt;=E8925)/(SRP!$C$2:$C$6&gt;=E8925),SRP!$D$2:$D$6)*(G8925/100)*(E8925/1000)),IF(AND(C8925="Wine",D8925="Fortified Wines"),SUM(LOOKUP(2,1/(SRP!$B$20:$B$23&lt;=E8925)/(SRP!$C$20:$C$23&gt;=E8925),SRP!$D$20:$D$23)*(G8925/100)*(E8925/1000)),IF(C8925="Wine",SUM(LOOKUP(2,1/(SRP!$B$15:$B$19&lt;=E8925)/(SRP!$C$15:$C$19&gt;=E8925),SRP!$D$15:$D$19)*(G8925/100)*(E8925/1000)),IF(C8925="Ready to Drink",SUM(LOOKUP(2,1/(SRP!$B$10:$B$14&lt;=E8925)/(SRP!$C$10:$C$14&gt;=E8925),SRP!$D$10:$D$14)*(G8925/100)*(E8925/1000)),0))))),2)</f>
        <v>14.87</v>
      </c>
    </row>
    <row r="8926" spans="1:11" x14ac:dyDescent="0.35">
      <c r="A8926" s="2">
        <v>63765</v>
      </c>
      <c r="B8926" s="76" t="s">
        <v>7420</v>
      </c>
      <c r="C8926" s="76" t="s">
        <v>5938</v>
      </c>
      <c r="D8926" s="76" t="s">
        <v>5298</v>
      </c>
      <c r="E8926" s="76">
        <v>4260</v>
      </c>
      <c r="F8926" s="76">
        <v>1</v>
      </c>
      <c r="G8926" s="77">
        <v>5</v>
      </c>
      <c r="H8926" s="76" t="s">
        <v>3327</v>
      </c>
      <c r="I8926" s="77">
        <v>30.99</v>
      </c>
      <c r="J8926" s="2">
        <v>12</v>
      </c>
      <c r="K8926" s="119" cm="1">
        <f t="array" ref="K8926">ROUND(IF(C8926="Beer",SUM(LOOKUP(2,1/(SRP!$B$7:$B$9&lt;=E8926)/(SRP!$C$7:$C$9&gt;=E8926),SRP!$D$7:$D$9)*(G8926/100)*(E8926/1000)),IF(C8926="Spirits",SUM(LOOKUP(2,1/(SRP!$B$2:$B$6&lt;=E8926)/(SRP!$C$2:$C$6&gt;=E8926),SRP!$D$2:$D$6)*(G8926/100)*(E8926/1000)),IF(AND(C8926="Wine",D8926="Fortified Wines"),SUM(LOOKUP(2,1/(SRP!$B$20:$B$23&lt;=E8926)/(SRP!$C$20:$C$23&gt;=E8926),SRP!$D$20:$D$23)*(G8926/100)*(E8926/1000)),IF(C8926="Wine",SUM(LOOKUP(2,1/(SRP!$B$15:$B$19&lt;=E8926)/(SRP!$C$15:$C$19&gt;=E8926),SRP!$D$15:$D$19)*(G8926/100)*(E8926/1000)),IF(C8926="Ready to Drink",SUM(LOOKUP(2,1/(SRP!$B$10:$B$14&lt;=E8926)/(SRP!$C$10:$C$14&gt;=E8926),SRP!$D$10:$D$14)*(G8926/100)*(E8926/1000)),0))))),2)</f>
        <v>14.87</v>
      </c>
    </row>
    <row r="8927" spans="1:11" x14ac:dyDescent="0.35">
      <c r="A8927" s="2">
        <v>63768</v>
      </c>
      <c r="B8927" s="76" t="s">
        <v>7421</v>
      </c>
      <c r="C8927" s="76" t="s">
        <v>286</v>
      </c>
      <c r="D8927" s="76" t="s">
        <v>5247</v>
      </c>
      <c r="E8927" s="76">
        <v>750</v>
      </c>
      <c r="F8927" s="76">
        <v>12</v>
      </c>
      <c r="G8927" s="77">
        <v>13.9</v>
      </c>
      <c r="H8927" s="76" t="s">
        <v>6695</v>
      </c>
      <c r="I8927" s="77">
        <v>23.99</v>
      </c>
      <c r="J8927" s="2">
        <v>1</v>
      </c>
      <c r="K8927" s="119" cm="1">
        <f t="array" ref="K8927">ROUND(IF(C8927="Beer",SUM(LOOKUP(2,1/(SRP!$B$7:$B$9&lt;=E8927)/(SRP!$C$7:$C$9&gt;=E8927),SRP!$D$7:$D$9)*(G8927/100)*(E8927/1000)),IF(C8927="Spirits",SUM(LOOKUP(2,1/(SRP!$B$2:$B$6&lt;=E8927)/(SRP!$C$2:$C$6&gt;=E8927),SRP!$D$2:$D$6)*(G8927/100)*(E8927/1000)),IF(AND(C8927="Wine",D8927="Fortified Wines"),SUM(LOOKUP(2,1/(SRP!$B$20:$B$23&lt;=E8927)/(SRP!$C$20:$C$23&gt;=E8927),SRP!$D$20:$D$23)*(G8927/100)*(E8927/1000)),IF(C8927="Wine",SUM(LOOKUP(2,1/(SRP!$B$15:$B$19&lt;=E8927)/(SRP!$C$15:$C$19&gt;=E8927),SRP!$D$15:$D$19)*(G8927/100)*(E8927/1000)),IF(C8927="Ready to Drink",SUM(LOOKUP(2,1/(SRP!$B$10:$B$14&lt;=E8927)/(SRP!$C$10:$C$14&gt;=E8927),SRP!$D$10:$D$14)*(G8927/100)*(E8927/1000)),0))))),2)</f>
        <v>7.28</v>
      </c>
    </row>
    <row r="8928" spans="1:11" x14ac:dyDescent="0.35">
      <c r="A8928" s="2">
        <v>63771</v>
      </c>
      <c r="B8928" s="76" t="s">
        <v>7422</v>
      </c>
      <c r="C8928" s="76" t="s">
        <v>285</v>
      </c>
      <c r="D8928" s="76" t="s">
        <v>6936</v>
      </c>
      <c r="E8928" s="76">
        <v>750</v>
      </c>
      <c r="F8928" s="76">
        <v>6</v>
      </c>
      <c r="G8928" s="77">
        <v>46</v>
      </c>
      <c r="H8928" s="76" t="s">
        <v>6869</v>
      </c>
      <c r="I8928" s="77">
        <v>144.99</v>
      </c>
      <c r="J8928" s="2">
        <v>1</v>
      </c>
      <c r="K8928" s="119" cm="1">
        <f t="array" ref="K8928">ROUND(IF(C8928="Beer",SUM(LOOKUP(2,1/(SRP!$B$7:$B$9&lt;=E8928)/(SRP!$C$7:$C$9&gt;=E8928),SRP!$D$7:$D$9)*(G8928/100)*(E8928/1000)),IF(C8928="Spirits",SUM(LOOKUP(2,1/(SRP!$B$2:$B$6&lt;=E8928)/(SRP!$C$2:$C$6&gt;=E8928),SRP!$D$2:$D$6)*(G8928/100)*(E8928/1000)),IF(AND(C8928="Wine",D8928="Fortified Wines"),SUM(LOOKUP(2,1/(SRP!$B$20:$B$23&lt;=E8928)/(SRP!$C$20:$C$23&gt;=E8928),SRP!$D$20:$D$23)*(G8928/100)*(E8928/1000)),IF(C8928="Wine",SUM(LOOKUP(2,1/(SRP!$B$15:$B$19&lt;=E8928)/(SRP!$C$15:$C$19&gt;=E8928),SRP!$D$15:$D$19)*(G8928/100)*(E8928/1000)),IF(C8928="Ready to Drink",SUM(LOOKUP(2,1/(SRP!$B$10:$B$14&lt;=E8928)/(SRP!$C$10:$C$14&gt;=E8928),SRP!$D$10:$D$14)*(G8928/100)*(E8928/1000)),0))))),2)</f>
        <v>24.08</v>
      </c>
    </row>
    <row r="8929" spans="1:11" x14ac:dyDescent="0.35">
      <c r="A8929" s="2">
        <v>63776</v>
      </c>
      <c r="B8929" s="76" t="s">
        <v>7423</v>
      </c>
      <c r="C8929" s="76" t="s">
        <v>285</v>
      </c>
      <c r="D8929" s="76" t="s">
        <v>5273</v>
      </c>
      <c r="E8929" s="76">
        <v>750</v>
      </c>
      <c r="F8929" s="76">
        <v>12</v>
      </c>
      <c r="G8929" s="77">
        <v>17</v>
      </c>
      <c r="H8929" s="76" t="s">
        <v>4070</v>
      </c>
      <c r="I8929" s="77">
        <v>39.99</v>
      </c>
      <c r="J8929" s="2">
        <v>1</v>
      </c>
      <c r="K8929" s="119" cm="1">
        <f t="array" ref="K8929">ROUND(IF(C8929="Beer",SUM(LOOKUP(2,1/(SRP!$B$7:$B$9&lt;=E8929)/(SRP!$C$7:$C$9&gt;=E8929),SRP!$D$7:$D$9)*(G8929/100)*(E8929/1000)),IF(C8929="Spirits",SUM(LOOKUP(2,1/(SRP!$B$2:$B$6&lt;=E8929)/(SRP!$C$2:$C$6&gt;=E8929),SRP!$D$2:$D$6)*(G8929/100)*(E8929/1000)),IF(AND(C8929="Wine",D8929="Fortified Wines"),SUM(LOOKUP(2,1/(SRP!$B$20:$B$23&lt;=E8929)/(SRP!$C$20:$C$23&gt;=E8929),SRP!$D$20:$D$23)*(G8929/100)*(E8929/1000)),IF(C8929="Wine",SUM(LOOKUP(2,1/(SRP!$B$15:$B$19&lt;=E8929)/(SRP!$C$15:$C$19&gt;=E8929),SRP!$D$15:$D$19)*(G8929/100)*(E8929/1000)),IF(C8929="Ready to Drink",SUM(LOOKUP(2,1/(SRP!$B$10:$B$14&lt;=E8929)/(SRP!$C$10:$C$14&gt;=E8929),SRP!$D$10:$D$14)*(G8929/100)*(E8929/1000)),0))))),2)</f>
        <v>8.9</v>
      </c>
    </row>
    <row r="8930" spans="1:11" x14ac:dyDescent="0.35">
      <c r="A8930" s="2">
        <v>63785</v>
      </c>
      <c r="B8930" s="76" t="s">
        <v>7424</v>
      </c>
      <c r="C8930" s="76" t="s">
        <v>286</v>
      </c>
      <c r="D8930" s="76" t="s">
        <v>5236</v>
      </c>
      <c r="E8930" s="76">
        <v>750</v>
      </c>
      <c r="F8930" s="76">
        <v>12</v>
      </c>
      <c r="G8930" s="77">
        <v>12.5</v>
      </c>
      <c r="H8930" s="76" t="s">
        <v>3316</v>
      </c>
      <c r="I8930" s="77">
        <v>20.010000000000002</v>
      </c>
      <c r="J8930" s="2">
        <v>1</v>
      </c>
      <c r="K8930" s="119" cm="1">
        <f t="array" ref="K8930">ROUND(IF(C8930="Beer",SUM(LOOKUP(2,1/(SRP!$B$7:$B$9&lt;=E8930)/(SRP!$C$7:$C$9&gt;=E8930),SRP!$D$7:$D$9)*(G8930/100)*(E8930/1000)),IF(C8930="Spirits",SUM(LOOKUP(2,1/(SRP!$B$2:$B$6&lt;=E8930)/(SRP!$C$2:$C$6&gt;=E8930),SRP!$D$2:$D$6)*(G8930/100)*(E8930/1000)),IF(AND(C8930="Wine",D8930="Fortified Wines"),SUM(LOOKUP(2,1/(SRP!$B$20:$B$23&lt;=E8930)/(SRP!$C$20:$C$23&gt;=E8930),SRP!$D$20:$D$23)*(G8930/100)*(E8930/1000)),IF(C8930="Wine",SUM(LOOKUP(2,1/(SRP!$B$15:$B$19&lt;=E8930)/(SRP!$C$15:$C$19&gt;=E8930),SRP!$D$15:$D$19)*(G8930/100)*(E8930/1000)),IF(C8930="Ready to Drink",SUM(LOOKUP(2,1/(SRP!$B$10:$B$14&lt;=E8930)/(SRP!$C$10:$C$14&gt;=E8930),SRP!$D$10:$D$14)*(G8930/100)*(E8930/1000)),0))))),2)</f>
        <v>6.54</v>
      </c>
    </row>
    <row r="8931" spans="1:11" x14ac:dyDescent="0.35">
      <c r="A8931" s="2">
        <v>63812</v>
      </c>
      <c r="B8931" s="76" t="s">
        <v>7425</v>
      </c>
      <c r="C8931" s="76" t="s">
        <v>287</v>
      </c>
      <c r="D8931" s="76" t="s">
        <v>5266</v>
      </c>
      <c r="E8931" s="76">
        <v>3784</v>
      </c>
      <c r="F8931" s="76">
        <v>3</v>
      </c>
      <c r="G8931" s="77">
        <v>5</v>
      </c>
      <c r="H8931" s="76" t="s">
        <v>6880</v>
      </c>
      <c r="I8931" s="77">
        <v>27.99</v>
      </c>
      <c r="J8931" s="2">
        <v>8</v>
      </c>
      <c r="K8931" s="119" cm="1">
        <f t="array" ref="K8931">ROUND(IF(C8931="Beer",SUM(LOOKUP(2,1/(SRP!$B$7:$B$9&lt;=E8931)/(SRP!$C$7:$C$9&gt;=E8931),SRP!$D$7:$D$9)*(G8931/100)*(E8931/1000)),IF(C8931="Spirits",SUM(LOOKUP(2,1/(SRP!$B$2:$B$6&lt;=E8931)/(SRP!$C$2:$C$6&gt;=E8931),SRP!$D$2:$D$6)*(G8931/100)*(E8931/1000)),IF(AND(C8931="Wine",D8931="Fortified Wines"),SUM(LOOKUP(2,1/(SRP!$B$20:$B$23&lt;=E8931)/(SRP!$C$20:$C$23&gt;=E8931),SRP!$D$20:$D$23)*(G8931/100)*(E8931/1000)),IF(C8931="Wine",SUM(LOOKUP(2,1/(SRP!$B$15:$B$19&lt;=E8931)/(SRP!$C$15:$C$19&gt;=E8931),SRP!$D$15:$D$19)*(G8931/100)*(E8931/1000)),IF(C8931="Ready to Drink",SUM(LOOKUP(2,1/(SRP!$B$10:$B$14&lt;=E8931)/(SRP!$C$10:$C$14&gt;=E8931),SRP!$D$10:$D$14)*(G8931/100)*(E8931/1000)),0))))),2)</f>
        <v>13.21</v>
      </c>
    </row>
    <row r="8932" spans="1:11" x14ac:dyDescent="0.35">
      <c r="A8932" s="2">
        <v>63812</v>
      </c>
      <c r="B8932" s="76" t="s">
        <v>7425</v>
      </c>
      <c r="C8932" s="76" t="s">
        <v>287</v>
      </c>
      <c r="D8932" s="76" t="s">
        <v>5266</v>
      </c>
      <c r="E8932" s="76">
        <v>3784</v>
      </c>
      <c r="F8932" s="76">
        <v>3</v>
      </c>
      <c r="G8932" s="77">
        <v>5</v>
      </c>
      <c r="H8932" s="76" t="s">
        <v>3380</v>
      </c>
      <c r="I8932" s="77">
        <v>27.99</v>
      </c>
      <c r="J8932" s="2">
        <v>8</v>
      </c>
      <c r="K8932" s="119" cm="1">
        <f t="array" ref="K8932">ROUND(IF(C8932="Beer",SUM(LOOKUP(2,1/(SRP!$B$7:$B$9&lt;=E8932)/(SRP!$C$7:$C$9&gt;=E8932),SRP!$D$7:$D$9)*(G8932/100)*(E8932/1000)),IF(C8932="Spirits",SUM(LOOKUP(2,1/(SRP!$B$2:$B$6&lt;=E8932)/(SRP!$C$2:$C$6&gt;=E8932),SRP!$D$2:$D$6)*(G8932/100)*(E8932/1000)),IF(AND(C8932="Wine",D8932="Fortified Wines"),SUM(LOOKUP(2,1/(SRP!$B$20:$B$23&lt;=E8932)/(SRP!$C$20:$C$23&gt;=E8932),SRP!$D$20:$D$23)*(G8932/100)*(E8932/1000)),IF(C8932="Wine",SUM(LOOKUP(2,1/(SRP!$B$15:$B$19&lt;=E8932)/(SRP!$C$15:$C$19&gt;=E8932),SRP!$D$15:$D$19)*(G8932/100)*(E8932/1000)),IF(C8932="Ready to Drink",SUM(LOOKUP(2,1/(SRP!$B$10:$B$14&lt;=E8932)/(SRP!$C$10:$C$14&gt;=E8932),SRP!$D$10:$D$14)*(G8932/100)*(E8932/1000)),0))))),2)</f>
        <v>13.21</v>
      </c>
    </row>
    <row r="8933" spans="1:11" x14ac:dyDescent="0.35">
      <c r="A8933" s="2">
        <v>63818</v>
      </c>
      <c r="B8933" s="76" t="s">
        <v>7426</v>
      </c>
      <c r="C8933" s="76" t="s">
        <v>287</v>
      </c>
      <c r="D8933" s="76" t="s">
        <v>5240</v>
      </c>
      <c r="E8933" s="76">
        <v>473</v>
      </c>
      <c r="F8933" s="76">
        <v>24</v>
      </c>
      <c r="G8933" s="77">
        <v>8</v>
      </c>
      <c r="H8933" s="76" t="s">
        <v>3387</v>
      </c>
      <c r="I8933" s="77">
        <v>5.29</v>
      </c>
      <c r="J8933" s="2">
        <v>1</v>
      </c>
      <c r="K8933" s="119" cm="1">
        <f t="array" ref="K8933">ROUND(IF(C8933="Beer",SUM(LOOKUP(2,1/(SRP!$B$7:$B$9&lt;=E8933)/(SRP!$C$7:$C$9&gt;=E8933),SRP!$D$7:$D$9)*(G8933/100)*(E8933/1000)),IF(C8933="Spirits",SUM(LOOKUP(2,1/(SRP!$B$2:$B$6&lt;=E8933)/(SRP!$C$2:$C$6&gt;=E8933),SRP!$D$2:$D$6)*(G8933/100)*(E8933/1000)),IF(AND(C8933="Wine",D8933="Fortified Wines"),SUM(LOOKUP(2,1/(SRP!$B$20:$B$23&lt;=E8933)/(SRP!$C$20:$C$23&gt;=E8933),SRP!$D$20:$D$23)*(G8933/100)*(E8933/1000)),IF(C8933="Wine",SUM(LOOKUP(2,1/(SRP!$B$15:$B$19&lt;=E8933)/(SRP!$C$15:$C$19&gt;=E8933),SRP!$D$15:$D$19)*(G8933/100)*(E8933/1000)),IF(C8933="Ready to Drink",SUM(LOOKUP(2,1/(SRP!$B$10:$B$14&lt;=E8933)/(SRP!$C$10:$C$14&gt;=E8933),SRP!$D$10:$D$14)*(G8933/100)*(E8933/1000)),0))))),2)</f>
        <v>2.64</v>
      </c>
    </row>
    <row r="8934" spans="1:11" x14ac:dyDescent="0.35">
      <c r="A8934" s="2">
        <v>63818</v>
      </c>
      <c r="B8934" s="76" t="s">
        <v>7426</v>
      </c>
      <c r="C8934" s="76" t="s">
        <v>287</v>
      </c>
      <c r="D8934" s="76" t="s">
        <v>5240</v>
      </c>
      <c r="E8934" s="76">
        <v>473</v>
      </c>
      <c r="F8934" s="76">
        <v>24</v>
      </c>
      <c r="G8934" s="77">
        <v>8</v>
      </c>
      <c r="H8934" s="76" t="s">
        <v>3387</v>
      </c>
      <c r="I8934" s="77">
        <v>5.29</v>
      </c>
      <c r="J8934" s="2">
        <v>1</v>
      </c>
      <c r="K8934" s="119" cm="1">
        <f t="array" ref="K8934">ROUND(IF(C8934="Beer",SUM(LOOKUP(2,1/(SRP!$B$7:$B$9&lt;=E8934)/(SRP!$C$7:$C$9&gt;=E8934),SRP!$D$7:$D$9)*(G8934/100)*(E8934/1000)),IF(C8934="Spirits",SUM(LOOKUP(2,1/(SRP!$B$2:$B$6&lt;=E8934)/(SRP!$C$2:$C$6&gt;=E8934),SRP!$D$2:$D$6)*(G8934/100)*(E8934/1000)),IF(AND(C8934="Wine",D8934="Fortified Wines"),SUM(LOOKUP(2,1/(SRP!$B$20:$B$23&lt;=E8934)/(SRP!$C$20:$C$23&gt;=E8934),SRP!$D$20:$D$23)*(G8934/100)*(E8934/1000)),IF(C8934="Wine",SUM(LOOKUP(2,1/(SRP!$B$15:$B$19&lt;=E8934)/(SRP!$C$15:$C$19&gt;=E8934),SRP!$D$15:$D$19)*(G8934/100)*(E8934/1000)),IF(C8934="Ready to Drink",SUM(LOOKUP(2,1/(SRP!$B$10:$B$14&lt;=E8934)/(SRP!$C$10:$C$14&gt;=E8934),SRP!$D$10:$D$14)*(G8934/100)*(E8934/1000)),0))))),2)</f>
        <v>2.64</v>
      </c>
    </row>
    <row r="8935" spans="1:11" x14ac:dyDescent="0.35">
      <c r="A8935" s="2">
        <v>63850</v>
      </c>
      <c r="B8935" s="76" t="s">
        <v>7427</v>
      </c>
      <c r="C8935" s="76" t="s">
        <v>286</v>
      </c>
      <c r="D8935" s="76" t="s">
        <v>5278</v>
      </c>
      <c r="E8935" s="76">
        <v>750</v>
      </c>
      <c r="F8935" s="76">
        <v>6</v>
      </c>
      <c r="G8935" s="77">
        <v>14.2</v>
      </c>
      <c r="H8935" s="76" t="s">
        <v>3294</v>
      </c>
      <c r="I8935" s="77">
        <v>29.99</v>
      </c>
      <c r="J8935" s="2">
        <v>1</v>
      </c>
      <c r="K8935" s="119" cm="1">
        <f t="array" ref="K8935">ROUND(IF(C8935="Beer",SUM(LOOKUP(2,1/(SRP!$B$7:$B$9&lt;=E8935)/(SRP!$C$7:$C$9&gt;=E8935),SRP!$D$7:$D$9)*(G8935/100)*(E8935/1000)),IF(C8935="Spirits",SUM(LOOKUP(2,1/(SRP!$B$2:$B$6&lt;=E8935)/(SRP!$C$2:$C$6&gt;=E8935),SRP!$D$2:$D$6)*(G8935/100)*(E8935/1000)),IF(AND(C8935="Wine",D8935="Fortified Wines"),SUM(LOOKUP(2,1/(SRP!$B$20:$B$23&lt;=E8935)/(SRP!$C$20:$C$23&gt;=E8935),SRP!$D$20:$D$23)*(G8935/100)*(E8935/1000)),IF(C8935="Wine",SUM(LOOKUP(2,1/(SRP!$B$15:$B$19&lt;=E8935)/(SRP!$C$15:$C$19&gt;=E8935),SRP!$D$15:$D$19)*(G8935/100)*(E8935/1000)),IF(C8935="Ready to Drink",SUM(LOOKUP(2,1/(SRP!$B$10:$B$14&lt;=E8935)/(SRP!$C$10:$C$14&gt;=E8935),SRP!$D$10:$D$14)*(G8935/100)*(E8935/1000)),0))))),2)</f>
        <v>7.43</v>
      </c>
    </row>
    <row r="8936" spans="1:11" x14ac:dyDescent="0.35">
      <c r="A8936" s="2">
        <v>63866</v>
      </c>
      <c r="B8936" s="76" t="s">
        <v>7428</v>
      </c>
      <c r="C8936" s="76" t="s">
        <v>5938</v>
      </c>
      <c r="D8936" s="76" t="s">
        <v>5283</v>
      </c>
      <c r="E8936" s="76">
        <v>1420</v>
      </c>
      <c r="F8936" s="76">
        <v>6</v>
      </c>
      <c r="G8936" s="77">
        <v>12.5</v>
      </c>
      <c r="H8936" s="76" t="s">
        <v>3321</v>
      </c>
      <c r="I8936" s="77">
        <v>16.989999999999998</v>
      </c>
      <c r="J8936" s="2">
        <v>4</v>
      </c>
      <c r="K8936" s="119" cm="1">
        <f t="array" ref="K8936">ROUND(IF(C8936="Beer",SUM(LOOKUP(2,1/(SRP!$B$7:$B$9&lt;=E8936)/(SRP!$C$7:$C$9&gt;=E8936),SRP!$D$7:$D$9)*(G8936/100)*(E8936/1000)),IF(C8936="Spirits",SUM(LOOKUP(2,1/(SRP!$B$2:$B$6&lt;=E8936)/(SRP!$C$2:$C$6&gt;=E8936),SRP!$D$2:$D$6)*(G8936/100)*(E8936/1000)),IF(AND(C8936="Wine",D8936="Fortified Wines"),SUM(LOOKUP(2,1/(SRP!$B$20:$B$23&lt;=E8936)/(SRP!$C$20:$C$23&gt;=E8936),SRP!$D$20:$D$23)*(G8936/100)*(E8936/1000)),IF(C8936="Wine",SUM(LOOKUP(2,1/(SRP!$B$15:$B$19&lt;=E8936)/(SRP!$C$15:$C$19&gt;=E8936),SRP!$D$15:$D$19)*(G8936/100)*(E8936/1000)),IF(C8936="Ready to Drink",SUM(LOOKUP(2,1/(SRP!$B$10:$B$14&lt;=E8936)/(SRP!$C$10:$C$14&gt;=E8936),SRP!$D$10:$D$14)*(G8936/100)*(E8936/1000)),0))))),2)</f>
        <v>12.39</v>
      </c>
    </row>
    <row r="8937" spans="1:11" x14ac:dyDescent="0.35">
      <c r="A8937" s="2">
        <v>63870</v>
      </c>
      <c r="B8937" s="76" t="s">
        <v>7429</v>
      </c>
      <c r="C8937" s="76" t="s">
        <v>287</v>
      </c>
      <c r="D8937" s="76" t="s">
        <v>5240</v>
      </c>
      <c r="E8937" s="76">
        <v>473</v>
      </c>
      <c r="F8937" s="76">
        <v>24</v>
      </c>
      <c r="G8937" s="77">
        <v>6.5</v>
      </c>
      <c r="H8937" s="76" t="s">
        <v>3391</v>
      </c>
      <c r="I8937" s="77">
        <v>4.8499999999999996</v>
      </c>
      <c r="J8937" s="2">
        <v>1</v>
      </c>
      <c r="K8937" s="119" cm="1">
        <f t="array" ref="K8937">ROUND(IF(C8937="Beer",SUM(LOOKUP(2,1/(SRP!$B$7:$B$9&lt;=E8937)/(SRP!$C$7:$C$9&gt;=E8937),SRP!$D$7:$D$9)*(G8937/100)*(E8937/1000)),IF(C8937="Spirits",SUM(LOOKUP(2,1/(SRP!$B$2:$B$6&lt;=E8937)/(SRP!$C$2:$C$6&gt;=E8937),SRP!$D$2:$D$6)*(G8937/100)*(E8937/1000)),IF(AND(C8937="Wine",D8937="Fortified Wines"),SUM(LOOKUP(2,1/(SRP!$B$20:$B$23&lt;=E8937)/(SRP!$C$20:$C$23&gt;=E8937),SRP!$D$20:$D$23)*(G8937/100)*(E8937/1000)),IF(C8937="Wine",SUM(LOOKUP(2,1/(SRP!$B$15:$B$19&lt;=E8937)/(SRP!$C$15:$C$19&gt;=E8937),SRP!$D$15:$D$19)*(G8937/100)*(E8937/1000)),IF(C8937="Ready to Drink",SUM(LOOKUP(2,1/(SRP!$B$10:$B$14&lt;=E8937)/(SRP!$C$10:$C$14&gt;=E8937),SRP!$D$10:$D$14)*(G8937/100)*(E8937/1000)),0))))),2)</f>
        <v>2.15</v>
      </c>
    </row>
    <row r="8938" spans="1:11" x14ac:dyDescent="0.35">
      <c r="A8938" s="2">
        <v>63870</v>
      </c>
      <c r="B8938" s="76" t="s">
        <v>7429</v>
      </c>
      <c r="C8938" s="76" t="s">
        <v>287</v>
      </c>
      <c r="D8938" s="76" t="s">
        <v>5240</v>
      </c>
      <c r="E8938" s="76">
        <v>473</v>
      </c>
      <c r="F8938" s="76">
        <v>24</v>
      </c>
      <c r="G8938" s="77">
        <v>6.5</v>
      </c>
      <c r="H8938" s="76" t="s">
        <v>3391</v>
      </c>
      <c r="I8938" s="77">
        <v>4.8499999999999996</v>
      </c>
      <c r="J8938" s="2">
        <v>1</v>
      </c>
      <c r="K8938" s="119" cm="1">
        <f t="array" ref="K8938">ROUND(IF(C8938="Beer",SUM(LOOKUP(2,1/(SRP!$B$7:$B$9&lt;=E8938)/(SRP!$C$7:$C$9&gt;=E8938),SRP!$D$7:$D$9)*(G8938/100)*(E8938/1000)),IF(C8938="Spirits",SUM(LOOKUP(2,1/(SRP!$B$2:$B$6&lt;=E8938)/(SRP!$C$2:$C$6&gt;=E8938),SRP!$D$2:$D$6)*(G8938/100)*(E8938/1000)),IF(AND(C8938="Wine",D8938="Fortified Wines"),SUM(LOOKUP(2,1/(SRP!$B$20:$B$23&lt;=E8938)/(SRP!$C$20:$C$23&gt;=E8938),SRP!$D$20:$D$23)*(G8938/100)*(E8938/1000)),IF(C8938="Wine",SUM(LOOKUP(2,1/(SRP!$B$15:$B$19&lt;=E8938)/(SRP!$C$15:$C$19&gt;=E8938),SRP!$D$15:$D$19)*(G8938/100)*(E8938/1000)),IF(C8938="Ready to Drink",SUM(LOOKUP(2,1/(SRP!$B$10:$B$14&lt;=E8938)/(SRP!$C$10:$C$14&gt;=E8938),SRP!$D$10:$D$14)*(G8938/100)*(E8938/1000)),0))))),2)</f>
        <v>2.15</v>
      </c>
    </row>
    <row r="8939" spans="1:11" x14ac:dyDescent="0.35">
      <c r="A8939" s="2">
        <v>63879</v>
      </c>
      <c r="B8939" s="76" t="s">
        <v>7430</v>
      </c>
      <c r="C8939" s="76" t="s">
        <v>287</v>
      </c>
      <c r="D8939" s="76" t="s">
        <v>5292</v>
      </c>
      <c r="E8939" s="76">
        <v>473</v>
      </c>
      <c r="F8939" s="76">
        <v>24</v>
      </c>
      <c r="G8939" s="77">
        <v>5</v>
      </c>
      <c r="H8939" s="76" t="s">
        <v>3391</v>
      </c>
      <c r="I8939" s="77">
        <v>4.8499999999999996</v>
      </c>
      <c r="J8939" s="2">
        <v>1</v>
      </c>
      <c r="K8939" s="119" cm="1">
        <f t="array" ref="K8939">ROUND(IF(C8939="Beer",SUM(LOOKUP(2,1/(SRP!$B$7:$B$9&lt;=E8939)/(SRP!$C$7:$C$9&gt;=E8939),SRP!$D$7:$D$9)*(G8939/100)*(E8939/1000)),IF(C8939="Spirits",SUM(LOOKUP(2,1/(SRP!$B$2:$B$6&lt;=E8939)/(SRP!$C$2:$C$6&gt;=E8939),SRP!$D$2:$D$6)*(G8939/100)*(E8939/1000)),IF(AND(C8939="Wine",D8939="Fortified Wines"),SUM(LOOKUP(2,1/(SRP!$B$20:$B$23&lt;=E8939)/(SRP!$C$20:$C$23&gt;=E8939),SRP!$D$20:$D$23)*(G8939/100)*(E8939/1000)),IF(C8939="Wine",SUM(LOOKUP(2,1/(SRP!$B$15:$B$19&lt;=E8939)/(SRP!$C$15:$C$19&gt;=E8939),SRP!$D$15:$D$19)*(G8939/100)*(E8939/1000)),IF(C8939="Ready to Drink",SUM(LOOKUP(2,1/(SRP!$B$10:$B$14&lt;=E8939)/(SRP!$C$10:$C$14&gt;=E8939),SRP!$D$10:$D$14)*(G8939/100)*(E8939/1000)),0))))),2)</f>
        <v>1.65</v>
      </c>
    </row>
    <row r="8940" spans="1:11" x14ac:dyDescent="0.35">
      <c r="A8940" s="2">
        <v>63879</v>
      </c>
      <c r="B8940" s="76" t="s">
        <v>7430</v>
      </c>
      <c r="C8940" s="76" t="s">
        <v>287</v>
      </c>
      <c r="D8940" s="76" t="s">
        <v>5292</v>
      </c>
      <c r="E8940" s="76">
        <v>473</v>
      </c>
      <c r="F8940" s="76">
        <v>24</v>
      </c>
      <c r="G8940" s="77">
        <v>5</v>
      </c>
      <c r="H8940" s="76" t="s">
        <v>3391</v>
      </c>
      <c r="I8940" s="77">
        <v>4.8499999999999996</v>
      </c>
      <c r="J8940" s="2">
        <v>1</v>
      </c>
      <c r="K8940" s="119" cm="1">
        <f t="array" ref="K8940">ROUND(IF(C8940="Beer",SUM(LOOKUP(2,1/(SRP!$B$7:$B$9&lt;=E8940)/(SRP!$C$7:$C$9&gt;=E8940),SRP!$D$7:$D$9)*(G8940/100)*(E8940/1000)),IF(C8940="Spirits",SUM(LOOKUP(2,1/(SRP!$B$2:$B$6&lt;=E8940)/(SRP!$C$2:$C$6&gt;=E8940),SRP!$D$2:$D$6)*(G8940/100)*(E8940/1000)),IF(AND(C8940="Wine",D8940="Fortified Wines"),SUM(LOOKUP(2,1/(SRP!$B$20:$B$23&lt;=E8940)/(SRP!$C$20:$C$23&gt;=E8940),SRP!$D$20:$D$23)*(G8940/100)*(E8940/1000)),IF(C8940="Wine",SUM(LOOKUP(2,1/(SRP!$B$15:$B$19&lt;=E8940)/(SRP!$C$15:$C$19&gt;=E8940),SRP!$D$15:$D$19)*(G8940/100)*(E8940/1000)),IF(C8940="Ready to Drink",SUM(LOOKUP(2,1/(SRP!$B$10:$B$14&lt;=E8940)/(SRP!$C$10:$C$14&gt;=E8940),SRP!$D$10:$D$14)*(G8940/100)*(E8940/1000)),0))))),2)</f>
        <v>1.65</v>
      </c>
    </row>
    <row r="8941" spans="1:11" x14ac:dyDescent="0.35">
      <c r="A8941" s="2">
        <v>63882</v>
      </c>
      <c r="B8941" s="76" t="s">
        <v>7431</v>
      </c>
      <c r="C8941" s="76" t="s">
        <v>5938</v>
      </c>
      <c r="D8941" s="76" t="s">
        <v>5307</v>
      </c>
      <c r="E8941" s="76">
        <v>330</v>
      </c>
      <c r="F8941" s="76">
        <v>24</v>
      </c>
      <c r="G8941" s="77">
        <v>4.2</v>
      </c>
      <c r="H8941" s="76" t="s">
        <v>5760</v>
      </c>
      <c r="I8941" s="77">
        <v>3.99</v>
      </c>
      <c r="J8941" s="2">
        <v>1</v>
      </c>
      <c r="K8941" s="119" cm="1">
        <f t="array" ref="K8941">ROUND(IF(C8941="Beer",SUM(LOOKUP(2,1/(SRP!$B$7:$B$9&lt;=E8941)/(SRP!$C$7:$C$9&gt;=E8941),SRP!$D$7:$D$9)*(G8941/100)*(E8941/1000)),IF(C8941="Spirits",SUM(LOOKUP(2,1/(SRP!$B$2:$B$6&lt;=E8941)/(SRP!$C$2:$C$6&gt;=E8941),SRP!$D$2:$D$6)*(G8941/100)*(E8941/1000)),IF(AND(C8941="Wine",D8941="Fortified Wines"),SUM(LOOKUP(2,1/(SRP!$B$20:$B$23&lt;=E8941)/(SRP!$C$20:$C$23&gt;=E8941),SRP!$D$20:$D$23)*(G8941/100)*(E8941/1000)),IF(C8941="Wine",SUM(LOOKUP(2,1/(SRP!$B$15:$B$19&lt;=E8941)/(SRP!$C$15:$C$19&gt;=E8941),SRP!$D$15:$D$19)*(G8941/100)*(E8941/1000)),IF(C8941="Ready to Drink",SUM(LOOKUP(2,1/(SRP!$B$10:$B$14&lt;=E8941)/(SRP!$C$10:$C$14&gt;=E8941),SRP!$D$10:$D$14)*(G8941/100)*(E8941/1000)),0))))),2)</f>
        <v>1.1000000000000001</v>
      </c>
    </row>
    <row r="8942" spans="1:11" x14ac:dyDescent="0.35">
      <c r="A8942" s="2">
        <v>63882</v>
      </c>
      <c r="B8942" s="76" t="s">
        <v>7431</v>
      </c>
      <c r="C8942" s="76" t="s">
        <v>5938</v>
      </c>
      <c r="D8942" s="76" t="s">
        <v>5307</v>
      </c>
      <c r="E8942" s="76">
        <v>330</v>
      </c>
      <c r="F8942" s="76">
        <v>24</v>
      </c>
      <c r="G8942" s="77">
        <v>4.2</v>
      </c>
      <c r="H8942" s="76" t="s">
        <v>5760</v>
      </c>
      <c r="I8942" s="77">
        <v>3.99</v>
      </c>
      <c r="J8942" s="2">
        <v>1</v>
      </c>
      <c r="K8942" s="119" cm="1">
        <f t="array" ref="K8942">ROUND(IF(C8942="Beer",SUM(LOOKUP(2,1/(SRP!$B$7:$B$9&lt;=E8942)/(SRP!$C$7:$C$9&gt;=E8942),SRP!$D$7:$D$9)*(G8942/100)*(E8942/1000)),IF(C8942="Spirits",SUM(LOOKUP(2,1/(SRP!$B$2:$B$6&lt;=E8942)/(SRP!$C$2:$C$6&gt;=E8942),SRP!$D$2:$D$6)*(G8942/100)*(E8942/1000)),IF(AND(C8942="Wine",D8942="Fortified Wines"),SUM(LOOKUP(2,1/(SRP!$B$20:$B$23&lt;=E8942)/(SRP!$C$20:$C$23&gt;=E8942),SRP!$D$20:$D$23)*(G8942/100)*(E8942/1000)),IF(C8942="Wine",SUM(LOOKUP(2,1/(SRP!$B$15:$B$19&lt;=E8942)/(SRP!$C$15:$C$19&gt;=E8942),SRP!$D$15:$D$19)*(G8942/100)*(E8942/1000)),IF(C8942="Ready to Drink",SUM(LOOKUP(2,1/(SRP!$B$10:$B$14&lt;=E8942)/(SRP!$C$10:$C$14&gt;=E8942),SRP!$D$10:$D$14)*(G8942/100)*(E8942/1000)),0))))),2)</f>
        <v>1.1000000000000001</v>
      </c>
    </row>
    <row r="8943" spans="1:11" x14ac:dyDescent="0.35">
      <c r="A8943" s="2">
        <v>63886</v>
      </c>
      <c r="B8943" s="76" t="s">
        <v>7432</v>
      </c>
      <c r="C8943" s="76" t="s">
        <v>287</v>
      </c>
      <c r="D8943" s="76" t="s">
        <v>5271</v>
      </c>
      <c r="E8943" s="76">
        <v>5325</v>
      </c>
      <c r="F8943" s="76">
        <v>1</v>
      </c>
      <c r="G8943" s="77">
        <v>4</v>
      </c>
      <c r="H8943" s="76" t="s">
        <v>3325</v>
      </c>
      <c r="I8943" s="77">
        <v>35.99</v>
      </c>
      <c r="J8943" s="2">
        <v>15</v>
      </c>
      <c r="K8943" s="119" cm="1">
        <f t="array" ref="K8943">ROUND(IF(C8943="Beer",SUM(LOOKUP(2,1/(SRP!$B$7:$B$9&lt;=E8943)/(SRP!$C$7:$C$9&gt;=E8943),SRP!$D$7:$D$9)*(G8943/100)*(E8943/1000)),IF(C8943="Spirits",SUM(LOOKUP(2,1/(SRP!$B$2:$B$6&lt;=E8943)/(SRP!$C$2:$C$6&gt;=E8943),SRP!$D$2:$D$6)*(G8943/100)*(E8943/1000)),IF(AND(C8943="Wine",D8943="Fortified Wines"),SUM(LOOKUP(2,1/(SRP!$B$20:$B$23&lt;=E8943)/(SRP!$C$20:$C$23&gt;=E8943),SRP!$D$20:$D$23)*(G8943/100)*(E8943/1000)),IF(C8943="Wine",SUM(LOOKUP(2,1/(SRP!$B$15:$B$19&lt;=E8943)/(SRP!$C$15:$C$19&gt;=E8943),SRP!$D$15:$D$19)*(G8943/100)*(E8943/1000)),IF(C8943="Ready to Drink",SUM(LOOKUP(2,1/(SRP!$B$10:$B$14&lt;=E8943)/(SRP!$C$10:$C$14&gt;=E8943),SRP!$D$10:$D$14)*(G8943/100)*(E8943/1000)),0))))),2)</f>
        <v>14.87</v>
      </c>
    </row>
    <row r="8944" spans="1:11" x14ac:dyDescent="0.35">
      <c r="A8944" s="2">
        <v>63886</v>
      </c>
      <c r="B8944" s="76" t="s">
        <v>7432</v>
      </c>
      <c r="C8944" s="76" t="s">
        <v>287</v>
      </c>
      <c r="D8944" s="76" t="s">
        <v>5271</v>
      </c>
      <c r="E8944" s="76">
        <v>5325</v>
      </c>
      <c r="F8944" s="76">
        <v>1</v>
      </c>
      <c r="G8944" s="77">
        <v>4</v>
      </c>
      <c r="H8944" s="76" t="s">
        <v>3325</v>
      </c>
      <c r="I8944" s="77">
        <v>35.99</v>
      </c>
      <c r="J8944" s="2">
        <v>15</v>
      </c>
      <c r="K8944" s="119" cm="1">
        <f t="array" ref="K8944">ROUND(IF(C8944="Beer",SUM(LOOKUP(2,1/(SRP!$B$7:$B$9&lt;=E8944)/(SRP!$C$7:$C$9&gt;=E8944),SRP!$D$7:$D$9)*(G8944/100)*(E8944/1000)),IF(C8944="Spirits",SUM(LOOKUP(2,1/(SRP!$B$2:$B$6&lt;=E8944)/(SRP!$C$2:$C$6&gt;=E8944),SRP!$D$2:$D$6)*(G8944/100)*(E8944/1000)),IF(AND(C8944="Wine",D8944="Fortified Wines"),SUM(LOOKUP(2,1/(SRP!$B$20:$B$23&lt;=E8944)/(SRP!$C$20:$C$23&gt;=E8944),SRP!$D$20:$D$23)*(G8944/100)*(E8944/1000)),IF(C8944="Wine",SUM(LOOKUP(2,1/(SRP!$B$15:$B$19&lt;=E8944)/(SRP!$C$15:$C$19&gt;=E8944),SRP!$D$15:$D$19)*(G8944/100)*(E8944/1000)),IF(C8944="Ready to Drink",SUM(LOOKUP(2,1/(SRP!$B$10:$B$14&lt;=E8944)/(SRP!$C$10:$C$14&gt;=E8944),SRP!$D$10:$D$14)*(G8944/100)*(E8944/1000)),0))))),2)</f>
        <v>14.87</v>
      </c>
    </row>
    <row r="8945" spans="1:11" x14ac:dyDescent="0.35">
      <c r="A8945" s="2">
        <v>63911</v>
      </c>
      <c r="B8945" s="76" t="s">
        <v>7433</v>
      </c>
      <c r="C8945" s="76" t="s">
        <v>5938</v>
      </c>
      <c r="D8945" s="76" t="s">
        <v>5308</v>
      </c>
      <c r="E8945" s="76">
        <v>473</v>
      </c>
      <c r="F8945" s="76">
        <v>24</v>
      </c>
      <c r="G8945" s="77">
        <v>7</v>
      </c>
      <c r="H8945" s="76" t="s">
        <v>3297</v>
      </c>
      <c r="I8945" s="77">
        <v>4.49</v>
      </c>
      <c r="J8945" s="2">
        <v>1</v>
      </c>
      <c r="K8945" s="119" cm="1">
        <f t="array" ref="K8945">ROUND(IF(C8945="Beer",SUM(LOOKUP(2,1/(SRP!$B$7:$B$9&lt;=E8945)/(SRP!$C$7:$C$9&gt;=E8945),SRP!$D$7:$D$9)*(G8945/100)*(E8945/1000)),IF(C8945="Spirits",SUM(LOOKUP(2,1/(SRP!$B$2:$B$6&lt;=E8945)/(SRP!$C$2:$C$6&gt;=E8945),SRP!$D$2:$D$6)*(G8945/100)*(E8945/1000)),IF(AND(C8945="Wine",D8945="Fortified Wines"),SUM(LOOKUP(2,1/(SRP!$B$20:$B$23&lt;=E8945)/(SRP!$C$20:$C$23&gt;=E8945),SRP!$D$20:$D$23)*(G8945/100)*(E8945/1000)),IF(C8945="Wine",SUM(LOOKUP(2,1/(SRP!$B$15:$B$19&lt;=E8945)/(SRP!$C$15:$C$19&gt;=E8945),SRP!$D$15:$D$19)*(G8945/100)*(E8945/1000)),IF(C8945="Ready to Drink",SUM(LOOKUP(2,1/(SRP!$B$10:$B$14&lt;=E8945)/(SRP!$C$10:$C$14&gt;=E8945),SRP!$D$10:$D$14)*(G8945/100)*(E8945/1000)),0))))),2)</f>
        <v>2.4500000000000002</v>
      </c>
    </row>
    <row r="8946" spans="1:11" x14ac:dyDescent="0.35">
      <c r="A8946" s="2">
        <v>63913</v>
      </c>
      <c r="B8946" s="76" t="s">
        <v>7434</v>
      </c>
      <c r="C8946" s="76" t="s">
        <v>287</v>
      </c>
      <c r="D8946" s="76" t="s">
        <v>5310</v>
      </c>
      <c r="E8946" s="76">
        <v>4260</v>
      </c>
      <c r="F8946" s="76">
        <v>2</v>
      </c>
      <c r="G8946" s="77">
        <v>1E-3</v>
      </c>
      <c r="H8946" s="76" t="s">
        <v>3325</v>
      </c>
      <c r="I8946" s="77">
        <v>22.99</v>
      </c>
      <c r="J8946" s="2">
        <v>12</v>
      </c>
      <c r="K8946" s="119" cm="1">
        <f t="array" ref="K8946">ROUND(IF(C8946="Beer",SUM(LOOKUP(2,1/(SRP!$B$7:$B$9&lt;=E8946)/(SRP!$C$7:$C$9&gt;=E8946),SRP!$D$7:$D$9)*(G8946/100)*(E8946/1000)),IF(C8946="Spirits",SUM(LOOKUP(2,1/(SRP!$B$2:$B$6&lt;=E8946)/(SRP!$C$2:$C$6&gt;=E8946),SRP!$D$2:$D$6)*(G8946/100)*(E8946/1000)),IF(AND(C8946="Wine",D8946="Fortified Wines"),SUM(LOOKUP(2,1/(SRP!$B$20:$B$23&lt;=E8946)/(SRP!$C$20:$C$23&gt;=E8946),SRP!$D$20:$D$23)*(G8946/100)*(E8946/1000)),IF(C8946="Wine",SUM(LOOKUP(2,1/(SRP!$B$15:$B$19&lt;=E8946)/(SRP!$C$15:$C$19&gt;=E8946),SRP!$D$15:$D$19)*(G8946/100)*(E8946/1000)),IF(C8946="Ready to Drink",SUM(LOOKUP(2,1/(SRP!$B$10:$B$14&lt;=E8946)/(SRP!$C$10:$C$14&gt;=E8946),SRP!$D$10:$D$14)*(G8946/100)*(E8946/1000)),0))))),2)</f>
        <v>0</v>
      </c>
    </row>
    <row r="8947" spans="1:11" x14ac:dyDescent="0.35">
      <c r="A8947" s="2">
        <v>63913</v>
      </c>
      <c r="B8947" s="76" t="s">
        <v>7434</v>
      </c>
      <c r="C8947" s="76" t="s">
        <v>287</v>
      </c>
      <c r="D8947" s="76" t="s">
        <v>5310</v>
      </c>
      <c r="E8947" s="76">
        <v>4260</v>
      </c>
      <c r="F8947" s="76">
        <v>2</v>
      </c>
      <c r="G8947" s="77">
        <v>1E-3</v>
      </c>
      <c r="H8947" s="76" t="s">
        <v>3325</v>
      </c>
      <c r="I8947" s="77">
        <v>22.99</v>
      </c>
      <c r="J8947" s="2">
        <v>12</v>
      </c>
      <c r="K8947" s="119" cm="1">
        <f t="array" ref="K8947">ROUND(IF(C8947="Beer",SUM(LOOKUP(2,1/(SRP!$B$7:$B$9&lt;=E8947)/(SRP!$C$7:$C$9&gt;=E8947),SRP!$D$7:$D$9)*(G8947/100)*(E8947/1000)),IF(C8947="Spirits",SUM(LOOKUP(2,1/(SRP!$B$2:$B$6&lt;=E8947)/(SRP!$C$2:$C$6&gt;=E8947),SRP!$D$2:$D$6)*(G8947/100)*(E8947/1000)),IF(AND(C8947="Wine",D8947="Fortified Wines"),SUM(LOOKUP(2,1/(SRP!$B$20:$B$23&lt;=E8947)/(SRP!$C$20:$C$23&gt;=E8947),SRP!$D$20:$D$23)*(G8947/100)*(E8947/1000)),IF(C8947="Wine",SUM(LOOKUP(2,1/(SRP!$B$15:$B$19&lt;=E8947)/(SRP!$C$15:$C$19&gt;=E8947),SRP!$D$15:$D$19)*(G8947/100)*(E8947/1000)),IF(C8947="Ready to Drink",SUM(LOOKUP(2,1/(SRP!$B$10:$B$14&lt;=E8947)/(SRP!$C$10:$C$14&gt;=E8947),SRP!$D$10:$D$14)*(G8947/100)*(E8947/1000)),0))))),2)</f>
        <v>0</v>
      </c>
    </row>
    <row r="8948" spans="1:11" x14ac:dyDescent="0.35">
      <c r="A8948" s="2">
        <v>63914</v>
      </c>
      <c r="B8948" s="76" t="s">
        <v>7435</v>
      </c>
      <c r="C8948" s="76" t="s">
        <v>287</v>
      </c>
      <c r="D8948" s="76" t="s">
        <v>5310</v>
      </c>
      <c r="E8948" s="76">
        <v>330</v>
      </c>
      <c r="F8948" s="76">
        <v>24</v>
      </c>
      <c r="G8948" s="77">
        <v>1E-3</v>
      </c>
      <c r="H8948" s="76" t="s">
        <v>3325</v>
      </c>
      <c r="I8948" s="77">
        <v>2.29</v>
      </c>
      <c r="J8948" s="2">
        <v>1</v>
      </c>
      <c r="K8948" s="119" cm="1">
        <f t="array" ref="K8948">ROUND(IF(C8948="Beer",SUM(LOOKUP(2,1/(SRP!$B$7:$B$9&lt;=E8948)/(SRP!$C$7:$C$9&gt;=E8948),SRP!$D$7:$D$9)*(G8948/100)*(E8948/1000)),IF(C8948="Spirits",SUM(LOOKUP(2,1/(SRP!$B$2:$B$6&lt;=E8948)/(SRP!$C$2:$C$6&gt;=E8948),SRP!$D$2:$D$6)*(G8948/100)*(E8948/1000)),IF(AND(C8948="Wine",D8948="Fortified Wines"),SUM(LOOKUP(2,1/(SRP!$B$20:$B$23&lt;=E8948)/(SRP!$C$20:$C$23&gt;=E8948),SRP!$D$20:$D$23)*(G8948/100)*(E8948/1000)),IF(C8948="Wine",SUM(LOOKUP(2,1/(SRP!$B$15:$B$19&lt;=E8948)/(SRP!$C$15:$C$19&gt;=E8948),SRP!$D$15:$D$19)*(G8948/100)*(E8948/1000)),IF(C8948="Ready to Drink",SUM(LOOKUP(2,1/(SRP!$B$10:$B$14&lt;=E8948)/(SRP!$C$10:$C$14&gt;=E8948),SRP!$D$10:$D$14)*(G8948/100)*(E8948/1000)),0))))),2)</f>
        <v>0</v>
      </c>
    </row>
    <row r="8949" spans="1:11" x14ac:dyDescent="0.35">
      <c r="A8949" s="2">
        <v>63914</v>
      </c>
      <c r="B8949" s="76" t="s">
        <v>7435</v>
      </c>
      <c r="C8949" s="76" t="s">
        <v>287</v>
      </c>
      <c r="D8949" s="76" t="s">
        <v>5310</v>
      </c>
      <c r="E8949" s="76">
        <v>330</v>
      </c>
      <c r="F8949" s="76">
        <v>24</v>
      </c>
      <c r="G8949" s="77">
        <v>1E-3</v>
      </c>
      <c r="H8949" s="76" t="s">
        <v>3325</v>
      </c>
      <c r="I8949" s="77">
        <v>2.29</v>
      </c>
      <c r="J8949" s="2">
        <v>1</v>
      </c>
      <c r="K8949" s="119" cm="1">
        <f t="array" ref="K8949">ROUND(IF(C8949="Beer",SUM(LOOKUP(2,1/(SRP!$B$7:$B$9&lt;=E8949)/(SRP!$C$7:$C$9&gt;=E8949),SRP!$D$7:$D$9)*(G8949/100)*(E8949/1000)),IF(C8949="Spirits",SUM(LOOKUP(2,1/(SRP!$B$2:$B$6&lt;=E8949)/(SRP!$C$2:$C$6&gt;=E8949),SRP!$D$2:$D$6)*(G8949/100)*(E8949/1000)),IF(AND(C8949="Wine",D8949="Fortified Wines"),SUM(LOOKUP(2,1/(SRP!$B$20:$B$23&lt;=E8949)/(SRP!$C$20:$C$23&gt;=E8949),SRP!$D$20:$D$23)*(G8949/100)*(E8949/1000)),IF(C8949="Wine",SUM(LOOKUP(2,1/(SRP!$B$15:$B$19&lt;=E8949)/(SRP!$C$15:$C$19&gt;=E8949),SRP!$D$15:$D$19)*(G8949/100)*(E8949/1000)),IF(C8949="Ready to Drink",SUM(LOOKUP(2,1/(SRP!$B$10:$B$14&lt;=E8949)/(SRP!$C$10:$C$14&gt;=E8949),SRP!$D$10:$D$14)*(G8949/100)*(E8949/1000)),0))))),2)</f>
        <v>0</v>
      </c>
    </row>
    <row r="8950" spans="1:11" x14ac:dyDescent="0.35">
      <c r="A8950" s="2">
        <v>63916</v>
      </c>
      <c r="B8950" s="76" t="s">
        <v>7436</v>
      </c>
      <c r="C8950" s="76" t="s">
        <v>287</v>
      </c>
      <c r="D8950" s="76" t="s">
        <v>5310</v>
      </c>
      <c r="E8950" s="76">
        <v>3960</v>
      </c>
      <c r="F8950" s="76">
        <v>1</v>
      </c>
      <c r="G8950" s="77">
        <v>1E-3</v>
      </c>
      <c r="H8950" s="76" t="s">
        <v>3325</v>
      </c>
      <c r="I8950" s="77">
        <v>22.99</v>
      </c>
      <c r="J8950" s="2">
        <v>12</v>
      </c>
      <c r="K8950" s="119" cm="1">
        <f t="array" ref="K8950">ROUND(IF(C8950="Beer",SUM(LOOKUP(2,1/(SRP!$B$7:$B$9&lt;=E8950)/(SRP!$C$7:$C$9&gt;=E8950),SRP!$D$7:$D$9)*(G8950/100)*(E8950/1000)),IF(C8950="Spirits",SUM(LOOKUP(2,1/(SRP!$B$2:$B$6&lt;=E8950)/(SRP!$C$2:$C$6&gt;=E8950),SRP!$D$2:$D$6)*(G8950/100)*(E8950/1000)),IF(AND(C8950="Wine",D8950="Fortified Wines"),SUM(LOOKUP(2,1/(SRP!$B$20:$B$23&lt;=E8950)/(SRP!$C$20:$C$23&gt;=E8950),SRP!$D$20:$D$23)*(G8950/100)*(E8950/1000)),IF(C8950="Wine",SUM(LOOKUP(2,1/(SRP!$B$15:$B$19&lt;=E8950)/(SRP!$C$15:$C$19&gt;=E8950),SRP!$D$15:$D$19)*(G8950/100)*(E8950/1000)),IF(C8950="Ready to Drink",SUM(LOOKUP(2,1/(SRP!$B$10:$B$14&lt;=E8950)/(SRP!$C$10:$C$14&gt;=E8950),SRP!$D$10:$D$14)*(G8950/100)*(E8950/1000)),0))))),2)</f>
        <v>0</v>
      </c>
    </row>
    <row r="8951" spans="1:11" x14ac:dyDescent="0.35">
      <c r="A8951" s="2">
        <v>63916</v>
      </c>
      <c r="B8951" s="76" t="s">
        <v>7436</v>
      </c>
      <c r="C8951" s="76" t="s">
        <v>287</v>
      </c>
      <c r="D8951" s="76" t="s">
        <v>5310</v>
      </c>
      <c r="E8951" s="76">
        <v>3960</v>
      </c>
      <c r="F8951" s="76">
        <v>1</v>
      </c>
      <c r="G8951" s="77">
        <v>1E-3</v>
      </c>
      <c r="H8951" s="76" t="s">
        <v>3325</v>
      </c>
      <c r="I8951" s="77">
        <v>22.99</v>
      </c>
      <c r="J8951" s="2">
        <v>12</v>
      </c>
      <c r="K8951" s="119" cm="1">
        <f t="array" ref="K8951">ROUND(IF(C8951="Beer",SUM(LOOKUP(2,1/(SRP!$B$7:$B$9&lt;=E8951)/(SRP!$C$7:$C$9&gt;=E8951),SRP!$D$7:$D$9)*(G8951/100)*(E8951/1000)),IF(C8951="Spirits",SUM(LOOKUP(2,1/(SRP!$B$2:$B$6&lt;=E8951)/(SRP!$C$2:$C$6&gt;=E8951),SRP!$D$2:$D$6)*(G8951/100)*(E8951/1000)),IF(AND(C8951="Wine",D8951="Fortified Wines"),SUM(LOOKUP(2,1/(SRP!$B$20:$B$23&lt;=E8951)/(SRP!$C$20:$C$23&gt;=E8951),SRP!$D$20:$D$23)*(G8951/100)*(E8951/1000)),IF(C8951="Wine",SUM(LOOKUP(2,1/(SRP!$B$15:$B$19&lt;=E8951)/(SRP!$C$15:$C$19&gt;=E8951),SRP!$D$15:$D$19)*(G8951/100)*(E8951/1000)),IF(C8951="Ready to Drink",SUM(LOOKUP(2,1/(SRP!$B$10:$B$14&lt;=E8951)/(SRP!$C$10:$C$14&gt;=E8951),SRP!$D$10:$D$14)*(G8951/100)*(E8951/1000)),0))))),2)</f>
        <v>0</v>
      </c>
    </row>
    <row r="8952" spans="1:11" x14ac:dyDescent="0.35">
      <c r="A8952" s="2">
        <v>63941</v>
      </c>
      <c r="B8952" s="76" t="s">
        <v>7437</v>
      </c>
      <c r="C8952" s="76" t="s">
        <v>5938</v>
      </c>
      <c r="D8952" s="76" t="s">
        <v>5279</v>
      </c>
      <c r="E8952" s="76">
        <v>440</v>
      </c>
      <c r="F8952" s="76">
        <v>12</v>
      </c>
      <c r="G8952" s="77">
        <v>7</v>
      </c>
      <c r="H8952" s="76" t="s">
        <v>3314</v>
      </c>
      <c r="I8952" s="77">
        <v>4.29</v>
      </c>
      <c r="J8952" s="2">
        <v>1</v>
      </c>
      <c r="K8952" s="119" cm="1">
        <f t="array" ref="K8952">ROUND(IF(C8952="Beer",SUM(LOOKUP(2,1/(SRP!$B$7:$B$9&lt;=E8952)/(SRP!$C$7:$C$9&gt;=E8952),SRP!$D$7:$D$9)*(G8952/100)*(E8952/1000)),IF(C8952="Spirits",SUM(LOOKUP(2,1/(SRP!$B$2:$B$6&lt;=E8952)/(SRP!$C$2:$C$6&gt;=E8952),SRP!$D$2:$D$6)*(G8952/100)*(E8952/1000)),IF(AND(C8952="Wine",D8952="Fortified Wines"),SUM(LOOKUP(2,1/(SRP!$B$20:$B$23&lt;=E8952)/(SRP!$C$20:$C$23&gt;=E8952),SRP!$D$20:$D$23)*(G8952/100)*(E8952/1000)),IF(C8952="Wine",SUM(LOOKUP(2,1/(SRP!$B$15:$B$19&lt;=E8952)/(SRP!$C$15:$C$19&gt;=E8952),SRP!$D$15:$D$19)*(G8952/100)*(E8952/1000)),IF(C8952="Ready to Drink",SUM(LOOKUP(2,1/(SRP!$B$10:$B$14&lt;=E8952)/(SRP!$C$10:$C$14&gt;=E8952),SRP!$D$10:$D$14)*(G8952/100)*(E8952/1000)),0))))),2)</f>
        <v>2.2799999999999998</v>
      </c>
    </row>
    <row r="8953" spans="1:11" x14ac:dyDescent="0.35">
      <c r="A8953" s="2">
        <v>63942</v>
      </c>
      <c r="B8953" s="76" t="s">
        <v>7438</v>
      </c>
      <c r="C8953" s="76" t="s">
        <v>5938</v>
      </c>
      <c r="D8953" s="76" t="s">
        <v>5279</v>
      </c>
      <c r="E8953" s="76">
        <v>270</v>
      </c>
      <c r="F8953" s="76">
        <v>24</v>
      </c>
      <c r="G8953" s="77">
        <v>5</v>
      </c>
      <c r="H8953" s="76" t="s">
        <v>3314</v>
      </c>
      <c r="I8953" s="77">
        <v>3.99</v>
      </c>
      <c r="J8953" s="2">
        <v>1</v>
      </c>
      <c r="K8953" s="119" cm="1">
        <f t="array" ref="K8953">ROUND(IF(C8953="Beer",SUM(LOOKUP(2,1/(SRP!$B$7:$B$9&lt;=E8953)/(SRP!$C$7:$C$9&gt;=E8953),SRP!$D$7:$D$9)*(G8953/100)*(E8953/1000)),IF(C8953="Spirits",SUM(LOOKUP(2,1/(SRP!$B$2:$B$6&lt;=E8953)/(SRP!$C$2:$C$6&gt;=E8953),SRP!$D$2:$D$6)*(G8953/100)*(E8953/1000)),IF(AND(C8953="Wine",D8953="Fortified Wines"),SUM(LOOKUP(2,1/(SRP!$B$20:$B$23&lt;=E8953)/(SRP!$C$20:$C$23&gt;=E8953),SRP!$D$20:$D$23)*(G8953/100)*(E8953/1000)),IF(C8953="Wine",SUM(LOOKUP(2,1/(SRP!$B$15:$B$19&lt;=E8953)/(SRP!$C$15:$C$19&gt;=E8953),SRP!$D$15:$D$19)*(G8953/100)*(E8953/1000)),IF(C8953="Ready to Drink",SUM(LOOKUP(2,1/(SRP!$B$10:$B$14&lt;=E8953)/(SRP!$C$10:$C$14&gt;=E8953),SRP!$D$10:$D$14)*(G8953/100)*(E8953/1000)),0))))),2)</f>
        <v>1.07</v>
      </c>
    </row>
    <row r="8954" spans="1:11" x14ac:dyDescent="0.35">
      <c r="A8954" s="2">
        <v>63948</v>
      </c>
      <c r="B8954" s="76" t="s">
        <v>7439</v>
      </c>
      <c r="C8954" s="76" t="s">
        <v>285</v>
      </c>
      <c r="D8954" s="76" t="s">
        <v>5273</v>
      </c>
      <c r="E8954" s="76">
        <v>50</v>
      </c>
      <c r="F8954" s="76">
        <v>48</v>
      </c>
      <c r="G8954" s="77">
        <v>17.5</v>
      </c>
      <c r="H8954" s="76" t="s">
        <v>3282</v>
      </c>
      <c r="I8954" s="77">
        <v>4.99</v>
      </c>
      <c r="J8954" s="2">
        <v>1</v>
      </c>
      <c r="K8954" s="119" cm="1">
        <f t="array" ref="K8954">ROUND(IF(C8954="Beer",SUM(LOOKUP(2,1/(SRP!$B$7:$B$9&lt;=E8954)/(SRP!$C$7:$C$9&gt;=E8954),SRP!$D$7:$D$9)*(G8954/100)*(E8954/1000)),IF(C8954="Spirits",SUM(LOOKUP(2,1/(SRP!$B$2:$B$6&lt;=E8954)/(SRP!$C$2:$C$6&gt;=E8954),SRP!$D$2:$D$6)*(G8954/100)*(E8954/1000)),IF(AND(C8954="Wine",D8954="Fortified Wines"),SUM(LOOKUP(2,1/(SRP!$B$20:$B$23&lt;=E8954)/(SRP!$C$20:$C$23&gt;=E8954),SRP!$D$20:$D$23)*(G8954/100)*(E8954/1000)),IF(C8954="Wine",SUM(LOOKUP(2,1/(SRP!$B$15:$B$19&lt;=E8954)/(SRP!$C$15:$C$19&gt;=E8954),SRP!$D$15:$D$19)*(G8954/100)*(E8954/1000)),IF(C8954="Ready to Drink",SUM(LOOKUP(2,1/(SRP!$B$10:$B$14&lt;=E8954)/(SRP!$C$10:$C$14&gt;=E8954),SRP!$D$10:$D$14)*(G8954/100)*(E8954/1000)),0))))),2)</f>
        <v>1.02</v>
      </c>
    </row>
    <row r="8955" spans="1:11" x14ac:dyDescent="0.35">
      <c r="A8955" s="2">
        <v>64039</v>
      </c>
      <c r="B8955" s="76" t="s">
        <v>7440</v>
      </c>
      <c r="C8955" s="76" t="s">
        <v>5938</v>
      </c>
      <c r="D8955" s="76" t="s">
        <v>5298</v>
      </c>
      <c r="E8955" s="76">
        <v>4260</v>
      </c>
      <c r="F8955" s="76">
        <v>1</v>
      </c>
      <c r="G8955" s="77">
        <v>5</v>
      </c>
      <c r="H8955" s="76" t="s">
        <v>3321</v>
      </c>
      <c r="I8955" s="77">
        <v>30.99</v>
      </c>
      <c r="J8955" s="2">
        <v>12</v>
      </c>
      <c r="K8955" s="119" cm="1">
        <f t="array" ref="K8955">ROUND(IF(C8955="Beer",SUM(LOOKUP(2,1/(SRP!$B$7:$B$9&lt;=E8955)/(SRP!$C$7:$C$9&gt;=E8955),SRP!$D$7:$D$9)*(G8955/100)*(E8955/1000)),IF(C8955="Spirits",SUM(LOOKUP(2,1/(SRP!$B$2:$B$6&lt;=E8955)/(SRP!$C$2:$C$6&gt;=E8955),SRP!$D$2:$D$6)*(G8955/100)*(E8955/1000)),IF(AND(C8955="Wine",D8955="Fortified Wines"),SUM(LOOKUP(2,1/(SRP!$B$20:$B$23&lt;=E8955)/(SRP!$C$20:$C$23&gt;=E8955),SRP!$D$20:$D$23)*(G8955/100)*(E8955/1000)),IF(C8955="Wine",SUM(LOOKUP(2,1/(SRP!$B$15:$B$19&lt;=E8955)/(SRP!$C$15:$C$19&gt;=E8955),SRP!$D$15:$D$19)*(G8955/100)*(E8955/1000)),IF(C8955="Ready to Drink",SUM(LOOKUP(2,1/(SRP!$B$10:$B$14&lt;=E8955)/(SRP!$C$10:$C$14&gt;=E8955),SRP!$D$10:$D$14)*(G8955/100)*(E8955/1000)),0))))),2)</f>
        <v>14.87</v>
      </c>
    </row>
    <row r="8956" spans="1:11" x14ac:dyDescent="0.35">
      <c r="A8956" s="2">
        <v>64039</v>
      </c>
      <c r="B8956" s="76" t="s">
        <v>7440</v>
      </c>
      <c r="C8956" s="76" t="s">
        <v>5938</v>
      </c>
      <c r="D8956" s="76" t="s">
        <v>5298</v>
      </c>
      <c r="E8956" s="76">
        <v>4260</v>
      </c>
      <c r="F8956" s="76">
        <v>1</v>
      </c>
      <c r="G8956" s="77">
        <v>5</v>
      </c>
      <c r="H8956" s="76" t="s">
        <v>3321</v>
      </c>
      <c r="I8956" s="77">
        <v>30.99</v>
      </c>
      <c r="J8956" s="2">
        <v>12</v>
      </c>
      <c r="K8956" s="119" cm="1">
        <f t="array" ref="K8956">ROUND(IF(C8956="Beer",SUM(LOOKUP(2,1/(SRP!$B$7:$B$9&lt;=E8956)/(SRP!$C$7:$C$9&gt;=E8956),SRP!$D$7:$D$9)*(G8956/100)*(E8956/1000)),IF(C8956="Spirits",SUM(LOOKUP(2,1/(SRP!$B$2:$B$6&lt;=E8956)/(SRP!$C$2:$C$6&gt;=E8956),SRP!$D$2:$D$6)*(G8956/100)*(E8956/1000)),IF(AND(C8956="Wine",D8956="Fortified Wines"),SUM(LOOKUP(2,1/(SRP!$B$20:$B$23&lt;=E8956)/(SRP!$C$20:$C$23&gt;=E8956),SRP!$D$20:$D$23)*(G8956/100)*(E8956/1000)),IF(C8956="Wine",SUM(LOOKUP(2,1/(SRP!$B$15:$B$19&lt;=E8956)/(SRP!$C$15:$C$19&gt;=E8956),SRP!$D$15:$D$19)*(G8956/100)*(E8956/1000)),IF(C8956="Ready to Drink",SUM(LOOKUP(2,1/(SRP!$B$10:$B$14&lt;=E8956)/(SRP!$C$10:$C$14&gt;=E8956),SRP!$D$10:$D$14)*(G8956/100)*(E8956/1000)),0))))),2)</f>
        <v>14.87</v>
      </c>
    </row>
    <row r="8957" spans="1:11" x14ac:dyDescent="0.35">
      <c r="A8957" s="2">
        <v>64083</v>
      </c>
      <c r="B8957" s="76" t="s">
        <v>7441</v>
      </c>
      <c r="C8957" s="76" t="s">
        <v>5938</v>
      </c>
      <c r="D8957" s="76" t="s">
        <v>5279</v>
      </c>
      <c r="E8957" s="76">
        <v>396</v>
      </c>
      <c r="F8957" s="76">
        <v>24</v>
      </c>
      <c r="G8957" s="77">
        <v>7</v>
      </c>
      <c r="H8957" s="76" t="s">
        <v>4999</v>
      </c>
      <c r="I8957" s="77">
        <v>3.29</v>
      </c>
      <c r="J8957" s="2">
        <v>1</v>
      </c>
      <c r="K8957" s="119" cm="1">
        <f t="array" ref="K8957">ROUND(IF(C8957="Beer",SUM(LOOKUP(2,1/(SRP!$B$7:$B$9&lt;=E8957)/(SRP!$C$7:$C$9&gt;=E8957),SRP!$D$7:$D$9)*(G8957/100)*(E8957/1000)),IF(C8957="Spirits",SUM(LOOKUP(2,1/(SRP!$B$2:$B$6&lt;=E8957)/(SRP!$C$2:$C$6&gt;=E8957),SRP!$D$2:$D$6)*(G8957/100)*(E8957/1000)),IF(AND(C8957="Wine",D8957="Fortified Wines"),SUM(LOOKUP(2,1/(SRP!$B$20:$B$23&lt;=E8957)/(SRP!$C$20:$C$23&gt;=E8957),SRP!$D$20:$D$23)*(G8957/100)*(E8957/1000)),IF(C8957="Wine",SUM(LOOKUP(2,1/(SRP!$B$15:$B$19&lt;=E8957)/(SRP!$C$15:$C$19&gt;=E8957),SRP!$D$15:$D$19)*(G8957/100)*(E8957/1000)),IF(C8957="Ready to Drink",SUM(LOOKUP(2,1/(SRP!$B$10:$B$14&lt;=E8957)/(SRP!$C$10:$C$14&gt;=E8957),SRP!$D$10:$D$14)*(G8957/100)*(E8957/1000)),0))))),2)</f>
        <v>2.2000000000000002</v>
      </c>
    </row>
    <row r="8958" spans="1:11" x14ac:dyDescent="0.35">
      <c r="A8958" s="2">
        <v>64083</v>
      </c>
      <c r="B8958" s="76" t="s">
        <v>7441</v>
      </c>
      <c r="C8958" s="76" t="s">
        <v>5938</v>
      </c>
      <c r="D8958" s="76" t="s">
        <v>5279</v>
      </c>
      <c r="E8958" s="76">
        <v>396</v>
      </c>
      <c r="F8958" s="76">
        <v>24</v>
      </c>
      <c r="G8958" s="77">
        <v>7</v>
      </c>
      <c r="H8958" s="76" t="s">
        <v>4999</v>
      </c>
      <c r="I8958" s="77">
        <v>3.29</v>
      </c>
      <c r="J8958" s="2">
        <v>1</v>
      </c>
      <c r="K8958" s="119" cm="1">
        <f t="array" ref="K8958">ROUND(IF(C8958="Beer",SUM(LOOKUP(2,1/(SRP!$B$7:$B$9&lt;=E8958)/(SRP!$C$7:$C$9&gt;=E8958),SRP!$D$7:$D$9)*(G8958/100)*(E8958/1000)),IF(C8958="Spirits",SUM(LOOKUP(2,1/(SRP!$B$2:$B$6&lt;=E8958)/(SRP!$C$2:$C$6&gt;=E8958),SRP!$D$2:$D$6)*(G8958/100)*(E8958/1000)),IF(AND(C8958="Wine",D8958="Fortified Wines"),SUM(LOOKUP(2,1/(SRP!$B$20:$B$23&lt;=E8958)/(SRP!$C$20:$C$23&gt;=E8958),SRP!$D$20:$D$23)*(G8958/100)*(E8958/1000)),IF(C8958="Wine",SUM(LOOKUP(2,1/(SRP!$B$15:$B$19&lt;=E8958)/(SRP!$C$15:$C$19&gt;=E8958),SRP!$D$15:$D$19)*(G8958/100)*(E8958/1000)),IF(C8958="Ready to Drink",SUM(LOOKUP(2,1/(SRP!$B$10:$B$14&lt;=E8958)/(SRP!$C$10:$C$14&gt;=E8958),SRP!$D$10:$D$14)*(G8958/100)*(E8958/1000)),0))))),2)</f>
        <v>2.2000000000000002</v>
      </c>
    </row>
    <row r="8959" spans="1:11" x14ac:dyDescent="0.35">
      <c r="A8959" s="2">
        <v>64084</v>
      </c>
      <c r="B8959" s="76" t="s">
        <v>7442</v>
      </c>
      <c r="C8959" s="76" t="s">
        <v>5938</v>
      </c>
      <c r="D8959" s="76" t="s">
        <v>5283</v>
      </c>
      <c r="E8959" s="76">
        <v>473</v>
      </c>
      <c r="F8959" s="76">
        <v>24</v>
      </c>
      <c r="G8959" s="77">
        <v>0.5</v>
      </c>
      <c r="H8959" s="76" t="s">
        <v>3354</v>
      </c>
      <c r="I8959" s="77">
        <v>2.99</v>
      </c>
      <c r="J8959" s="2">
        <v>1</v>
      </c>
      <c r="K8959" s="119" cm="1">
        <f t="array" ref="K8959">ROUND(IF(C8959="Beer",SUM(LOOKUP(2,1/(SRP!$B$7:$B$9&lt;=E8959)/(SRP!$C$7:$C$9&gt;=E8959),SRP!$D$7:$D$9)*(G8959/100)*(E8959/1000)),IF(C8959="Spirits",SUM(LOOKUP(2,1/(SRP!$B$2:$B$6&lt;=E8959)/(SRP!$C$2:$C$6&gt;=E8959),SRP!$D$2:$D$6)*(G8959/100)*(E8959/1000)),IF(AND(C8959="Wine",D8959="Fortified Wines"),SUM(LOOKUP(2,1/(SRP!$B$20:$B$23&lt;=E8959)/(SRP!$C$20:$C$23&gt;=E8959),SRP!$D$20:$D$23)*(G8959/100)*(E8959/1000)),IF(C8959="Wine",SUM(LOOKUP(2,1/(SRP!$B$15:$B$19&lt;=E8959)/(SRP!$C$15:$C$19&gt;=E8959),SRP!$D$15:$D$19)*(G8959/100)*(E8959/1000)),IF(C8959="Ready to Drink",SUM(LOOKUP(2,1/(SRP!$B$10:$B$14&lt;=E8959)/(SRP!$C$10:$C$14&gt;=E8959),SRP!$D$10:$D$14)*(G8959/100)*(E8959/1000)),0))))),2)</f>
        <v>0.17</v>
      </c>
    </row>
    <row r="8960" spans="1:11" x14ac:dyDescent="0.35">
      <c r="A8960" s="2">
        <v>64084</v>
      </c>
      <c r="B8960" s="76" t="s">
        <v>7442</v>
      </c>
      <c r="C8960" s="76" t="s">
        <v>5938</v>
      </c>
      <c r="D8960" s="76" t="s">
        <v>5283</v>
      </c>
      <c r="E8960" s="76">
        <v>473</v>
      </c>
      <c r="F8960" s="76">
        <v>24</v>
      </c>
      <c r="G8960" s="77">
        <v>0.5</v>
      </c>
      <c r="H8960" s="76" t="s">
        <v>3354</v>
      </c>
      <c r="I8960" s="77">
        <v>2.99</v>
      </c>
      <c r="J8960" s="2">
        <v>1</v>
      </c>
      <c r="K8960" s="119" cm="1">
        <f t="array" ref="K8960">ROUND(IF(C8960="Beer",SUM(LOOKUP(2,1/(SRP!$B$7:$B$9&lt;=E8960)/(SRP!$C$7:$C$9&gt;=E8960),SRP!$D$7:$D$9)*(G8960/100)*(E8960/1000)),IF(C8960="Spirits",SUM(LOOKUP(2,1/(SRP!$B$2:$B$6&lt;=E8960)/(SRP!$C$2:$C$6&gt;=E8960),SRP!$D$2:$D$6)*(G8960/100)*(E8960/1000)),IF(AND(C8960="Wine",D8960="Fortified Wines"),SUM(LOOKUP(2,1/(SRP!$B$20:$B$23&lt;=E8960)/(SRP!$C$20:$C$23&gt;=E8960),SRP!$D$20:$D$23)*(G8960/100)*(E8960/1000)),IF(C8960="Wine",SUM(LOOKUP(2,1/(SRP!$B$15:$B$19&lt;=E8960)/(SRP!$C$15:$C$19&gt;=E8960),SRP!$D$15:$D$19)*(G8960/100)*(E8960/1000)),IF(C8960="Ready to Drink",SUM(LOOKUP(2,1/(SRP!$B$10:$B$14&lt;=E8960)/(SRP!$C$10:$C$14&gt;=E8960),SRP!$D$10:$D$14)*(G8960/100)*(E8960/1000)),0))))),2)</f>
        <v>0.17</v>
      </c>
    </row>
    <row r="8961" spans="1:11" x14ac:dyDescent="0.35">
      <c r="A8961" s="2">
        <v>64090</v>
      </c>
      <c r="B8961" s="76" t="s">
        <v>7443</v>
      </c>
      <c r="C8961" s="76" t="s">
        <v>5938</v>
      </c>
      <c r="D8961" s="76" t="s">
        <v>5283</v>
      </c>
      <c r="E8961" s="76">
        <v>473</v>
      </c>
      <c r="F8961" s="76">
        <v>24</v>
      </c>
      <c r="G8961" s="77">
        <v>0.5</v>
      </c>
      <c r="H8961" s="76" t="s">
        <v>3354</v>
      </c>
      <c r="I8961" s="77">
        <v>2.99</v>
      </c>
      <c r="J8961" s="2">
        <v>1</v>
      </c>
      <c r="K8961" s="119" cm="1">
        <f t="array" ref="K8961">ROUND(IF(C8961="Beer",SUM(LOOKUP(2,1/(SRP!$B$7:$B$9&lt;=E8961)/(SRP!$C$7:$C$9&gt;=E8961),SRP!$D$7:$D$9)*(G8961/100)*(E8961/1000)),IF(C8961="Spirits",SUM(LOOKUP(2,1/(SRP!$B$2:$B$6&lt;=E8961)/(SRP!$C$2:$C$6&gt;=E8961),SRP!$D$2:$D$6)*(G8961/100)*(E8961/1000)),IF(AND(C8961="Wine",D8961="Fortified Wines"),SUM(LOOKUP(2,1/(SRP!$B$20:$B$23&lt;=E8961)/(SRP!$C$20:$C$23&gt;=E8961),SRP!$D$20:$D$23)*(G8961/100)*(E8961/1000)),IF(C8961="Wine",SUM(LOOKUP(2,1/(SRP!$B$15:$B$19&lt;=E8961)/(SRP!$C$15:$C$19&gt;=E8961),SRP!$D$15:$D$19)*(G8961/100)*(E8961/1000)),IF(C8961="Ready to Drink",SUM(LOOKUP(2,1/(SRP!$B$10:$B$14&lt;=E8961)/(SRP!$C$10:$C$14&gt;=E8961),SRP!$D$10:$D$14)*(G8961/100)*(E8961/1000)),0))))),2)</f>
        <v>0.17</v>
      </c>
    </row>
    <row r="8962" spans="1:11" x14ac:dyDescent="0.35">
      <c r="A8962" s="2">
        <v>64090</v>
      </c>
      <c r="B8962" s="76" t="s">
        <v>7443</v>
      </c>
      <c r="C8962" s="76" t="s">
        <v>5938</v>
      </c>
      <c r="D8962" s="76" t="s">
        <v>5283</v>
      </c>
      <c r="E8962" s="76">
        <v>473</v>
      </c>
      <c r="F8962" s="76">
        <v>24</v>
      </c>
      <c r="G8962" s="77">
        <v>0.5</v>
      </c>
      <c r="H8962" s="76" t="s">
        <v>3354</v>
      </c>
      <c r="I8962" s="77">
        <v>2.99</v>
      </c>
      <c r="J8962" s="2">
        <v>1</v>
      </c>
      <c r="K8962" s="119" cm="1">
        <f t="array" ref="K8962">ROUND(IF(C8962="Beer",SUM(LOOKUP(2,1/(SRP!$B$7:$B$9&lt;=E8962)/(SRP!$C$7:$C$9&gt;=E8962),SRP!$D$7:$D$9)*(G8962/100)*(E8962/1000)),IF(C8962="Spirits",SUM(LOOKUP(2,1/(SRP!$B$2:$B$6&lt;=E8962)/(SRP!$C$2:$C$6&gt;=E8962),SRP!$D$2:$D$6)*(G8962/100)*(E8962/1000)),IF(AND(C8962="Wine",D8962="Fortified Wines"),SUM(LOOKUP(2,1/(SRP!$B$20:$B$23&lt;=E8962)/(SRP!$C$20:$C$23&gt;=E8962),SRP!$D$20:$D$23)*(G8962/100)*(E8962/1000)),IF(C8962="Wine",SUM(LOOKUP(2,1/(SRP!$B$15:$B$19&lt;=E8962)/(SRP!$C$15:$C$19&gt;=E8962),SRP!$D$15:$D$19)*(G8962/100)*(E8962/1000)),IF(C8962="Ready to Drink",SUM(LOOKUP(2,1/(SRP!$B$10:$B$14&lt;=E8962)/(SRP!$C$10:$C$14&gt;=E8962),SRP!$D$10:$D$14)*(G8962/100)*(E8962/1000)),0))))),2)</f>
        <v>0.17</v>
      </c>
    </row>
    <row r="8963" spans="1:11" x14ac:dyDescent="0.35">
      <c r="A8963" s="2">
        <v>64095</v>
      </c>
      <c r="B8963" s="76" t="s">
        <v>7444</v>
      </c>
      <c r="C8963" s="76" t="s">
        <v>5938</v>
      </c>
      <c r="D8963" s="76" t="s">
        <v>5283</v>
      </c>
      <c r="E8963" s="76">
        <v>473</v>
      </c>
      <c r="F8963" s="76">
        <v>24</v>
      </c>
      <c r="G8963" s="77">
        <v>0.5</v>
      </c>
      <c r="H8963" s="76" t="s">
        <v>3354</v>
      </c>
      <c r="I8963" s="77">
        <v>2.99</v>
      </c>
      <c r="J8963" s="2">
        <v>1</v>
      </c>
      <c r="K8963" s="119" cm="1">
        <f t="array" ref="K8963">ROUND(IF(C8963="Beer",SUM(LOOKUP(2,1/(SRP!$B$7:$B$9&lt;=E8963)/(SRP!$C$7:$C$9&gt;=E8963),SRP!$D$7:$D$9)*(G8963/100)*(E8963/1000)),IF(C8963="Spirits",SUM(LOOKUP(2,1/(SRP!$B$2:$B$6&lt;=E8963)/(SRP!$C$2:$C$6&gt;=E8963),SRP!$D$2:$D$6)*(G8963/100)*(E8963/1000)),IF(AND(C8963="Wine",D8963="Fortified Wines"),SUM(LOOKUP(2,1/(SRP!$B$20:$B$23&lt;=E8963)/(SRP!$C$20:$C$23&gt;=E8963),SRP!$D$20:$D$23)*(G8963/100)*(E8963/1000)),IF(C8963="Wine",SUM(LOOKUP(2,1/(SRP!$B$15:$B$19&lt;=E8963)/(SRP!$C$15:$C$19&gt;=E8963),SRP!$D$15:$D$19)*(G8963/100)*(E8963/1000)),IF(C8963="Ready to Drink",SUM(LOOKUP(2,1/(SRP!$B$10:$B$14&lt;=E8963)/(SRP!$C$10:$C$14&gt;=E8963),SRP!$D$10:$D$14)*(G8963/100)*(E8963/1000)),0))))),2)</f>
        <v>0.17</v>
      </c>
    </row>
    <row r="8964" spans="1:11" x14ac:dyDescent="0.35">
      <c r="A8964" s="2">
        <v>64095</v>
      </c>
      <c r="B8964" s="76" t="s">
        <v>7444</v>
      </c>
      <c r="C8964" s="76" t="s">
        <v>5938</v>
      </c>
      <c r="D8964" s="76" t="s">
        <v>5283</v>
      </c>
      <c r="E8964" s="76">
        <v>473</v>
      </c>
      <c r="F8964" s="76">
        <v>24</v>
      </c>
      <c r="G8964" s="77">
        <v>0.5</v>
      </c>
      <c r="H8964" s="76" t="s">
        <v>3354</v>
      </c>
      <c r="I8964" s="77">
        <v>2.99</v>
      </c>
      <c r="J8964" s="2">
        <v>1</v>
      </c>
      <c r="K8964" s="119" cm="1">
        <f t="array" ref="K8964">ROUND(IF(C8964="Beer",SUM(LOOKUP(2,1/(SRP!$B$7:$B$9&lt;=E8964)/(SRP!$C$7:$C$9&gt;=E8964),SRP!$D$7:$D$9)*(G8964/100)*(E8964/1000)),IF(C8964="Spirits",SUM(LOOKUP(2,1/(SRP!$B$2:$B$6&lt;=E8964)/(SRP!$C$2:$C$6&gt;=E8964),SRP!$D$2:$D$6)*(G8964/100)*(E8964/1000)),IF(AND(C8964="Wine",D8964="Fortified Wines"),SUM(LOOKUP(2,1/(SRP!$B$20:$B$23&lt;=E8964)/(SRP!$C$20:$C$23&gt;=E8964),SRP!$D$20:$D$23)*(G8964/100)*(E8964/1000)),IF(C8964="Wine",SUM(LOOKUP(2,1/(SRP!$B$15:$B$19&lt;=E8964)/(SRP!$C$15:$C$19&gt;=E8964),SRP!$D$15:$D$19)*(G8964/100)*(E8964/1000)),IF(C8964="Ready to Drink",SUM(LOOKUP(2,1/(SRP!$B$10:$B$14&lt;=E8964)/(SRP!$C$10:$C$14&gt;=E8964),SRP!$D$10:$D$14)*(G8964/100)*(E8964/1000)),0))))),2)</f>
        <v>0.17</v>
      </c>
    </row>
    <row r="8965" spans="1:11" x14ac:dyDescent="0.35">
      <c r="A8965" s="2">
        <v>64100</v>
      </c>
      <c r="B8965" s="76" t="s">
        <v>7445</v>
      </c>
      <c r="C8965" s="76" t="s">
        <v>287</v>
      </c>
      <c r="D8965" s="76" t="s">
        <v>5230</v>
      </c>
      <c r="E8965" s="76">
        <v>4260</v>
      </c>
      <c r="F8965" s="76">
        <v>2</v>
      </c>
      <c r="G8965" s="77">
        <v>5</v>
      </c>
      <c r="H8965" s="76" t="s">
        <v>3282</v>
      </c>
      <c r="I8965" s="77">
        <v>28.99</v>
      </c>
      <c r="J8965" s="2">
        <v>12</v>
      </c>
      <c r="K8965" s="119" cm="1">
        <f t="array" ref="K8965">ROUND(IF(C8965="Beer",SUM(LOOKUP(2,1/(SRP!$B$7:$B$9&lt;=E8965)/(SRP!$C$7:$C$9&gt;=E8965),SRP!$D$7:$D$9)*(G8965/100)*(E8965/1000)),IF(C8965="Spirits",SUM(LOOKUP(2,1/(SRP!$B$2:$B$6&lt;=E8965)/(SRP!$C$2:$C$6&gt;=E8965),SRP!$D$2:$D$6)*(G8965/100)*(E8965/1000)),IF(AND(C8965="Wine",D8965="Fortified Wines"),SUM(LOOKUP(2,1/(SRP!$B$20:$B$23&lt;=E8965)/(SRP!$C$20:$C$23&gt;=E8965),SRP!$D$20:$D$23)*(G8965/100)*(E8965/1000)),IF(C8965="Wine",SUM(LOOKUP(2,1/(SRP!$B$15:$B$19&lt;=E8965)/(SRP!$C$15:$C$19&gt;=E8965),SRP!$D$15:$D$19)*(G8965/100)*(E8965/1000)),IF(C8965="Ready to Drink",SUM(LOOKUP(2,1/(SRP!$B$10:$B$14&lt;=E8965)/(SRP!$C$10:$C$14&gt;=E8965),SRP!$D$10:$D$14)*(G8965/100)*(E8965/1000)),0))))),2)</f>
        <v>14.87</v>
      </c>
    </row>
    <row r="8966" spans="1:11" x14ac:dyDescent="0.35">
      <c r="A8966" s="2">
        <v>64100</v>
      </c>
      <c r="B8966" s="76" t="s">
        <v>7445</v>
      </c>
      <c r="C8966" s="76" t="s">
        <v>287</v>
      </c>
      <c r="D8966" s="76" t="s">
        <v>5230</v>
      </c>
      <c r="E8966" s="76">
        <v>4260</v>
      </c>
      <c r="F8966" s="76">
        <v>2</v>
      </c>
      <c r="G8966" s="77">
        <v>5</v>
      </c>
      <c r="H8966" s="76" t="s">
        <v>3282</v>
      </c>
      <c r="I8966" s="77">
        <v>28.99</v>
      </c>
      <c r="J8966" s="2">
        <v>12</v>
      </c>
      <c r="K8966" s="119" cm="1">
        <f t="array" ref="K8966">ROUND(IF(C8966="Beer",SUM(LOOKUP(2,1/(SRP!$B$7:$B$9&lt;=E8966)/(SRP!$C$7:$C$9&gt;=E8966),SRP!$D$7:$D$9)*(G8966/100)*(E8966/1000)),IF(C8966="Spirits",SUM(LOOKUP(2,1/(SRP!$B$2:$B$6&lt;=E8966)/(SRP!$C$2:$C$6&gt;=E8966),SRP!$D$2:$D$6)*(G8966/100)*(E8966/1000)),IF(AND(C8966="Wine",D8966="Fortified Wines"),SUM(LOOKUP(2,1/(SRP!$B$20:$B$23&lt;=E8966)/(SRP!$C$20:$C$23&gt;=E8966),SRP!$D$20:$D$23)*(G8966/100)*(E8966/1000)),IF(C8966="Wine",SUM(LOOKUP(2,1/(SRP!$B$15:$B$19&lt;=E8966)/(SRP!$C$15:$C$19&gt;=E8966),SRP!$D$15:$D$19)*(G8966/100)*(E8966/1000)),IF(C8966="Ready to Drink",SUM(LOOKUP(2,1/(SRP!$B$10:$B$14&lt;=E8966)/(SRP!$C$10:$C$14&gt;=E8966),SRP!$D$10:$D$14)*(G8966/100)*(E8966/1000)),0))))),2)</f>
        <v>14.87</v>
      </c>
    </row>
    <row r="8967" spans="1:11" x14ac:dyDescent="0.35">
      <c r="A8967" s="2">
        <v>64106</v>
      </c>
      <c r="B8967" s="76" t="s">
        <v>7446</v>
      </c>
      <c r="C8967" s="76" t="s">
        <v>287</v>
      </c>
      <c r="D8967" s="76" t="s">
        <v>5230</v>
      </c>
      <c r="E8967" s="76">
        <v>2130</v>
      </c>
      <c r="F8967" s="76">
        <v>4</v>
      </c>
      <c r="G8967" s="77">
        <v>4.5</v>
      </c>
      <c r="H8967" s="76" t="s">
        <v>3325</v>
      </c>
      <c r="I8967" s="77">
        <v>19.989999999999998</v>
      </c>
      <c r="J8967" s="2">
        <v>6</v>
      </c>
      <c r="K8967" s="119" cm="1">
        <f t="array" ref="K8967">ROUND(IF(C8967="Beer",SUM(LOOKUP(2,1/(SRP!$B$7:$B$9&lt;=E8967)/(SRP!$C$7:$C$9&gt;=E8967),SRP!$D$7:$D$9)*(G8967/100)*(E8967/1000)),IF(C8967="Spirits",SUM(LOOKUP(2,1/(SRP!$B$2:$B$6&lt;=E8967)/(SRP!$C$2:$C$6&gt;=E8967),SRP!$D$2:$D$6)*(G8967/100)*(E8967/1000)),IF(AND(C8967="Wine",D8967="Fortified Wines"),SUM(LOOKUP(2,1/(SRP!$B$20:$B$23&lt;=E8967)/(SRP!$C$20:$C$23&gt;=E8967),SRP!$D$20:$D$23)*(G8967/100)*(E8967/1000)),IF(C8967="Wine",SUM(LOOKUP(2,1/(SRP!$B$15:$B$19&lt;=E8967)/(SRP!$C$15:$C$19&gt;=E8967),SRP!$D$15:$D$19)*(G8967/100)*(E8967/1000)),IF(C8967="Ready to Drink",SUM(LOOKUP(2,1/(SRP!$B$10:$B$14&lt;=E8967)/(SRP!$C$10:$C$14&gt;=E8967),SRP!$D$10:$D$14)*(G8967/100)*(E8967/1000)),0))))),2)</f>
        <v>6.69</v>
      </c>
    </row>
    <row r="8968" spans="1:11" x14ac:dyDescent="0.35">
      <c r="A8968" s="2">
        <v>64106</v>
      </c>
      <c r="B8968" s="76" t="s">
        <v>7446</v>
      </c>
      <c r="C8968" s="76" t="s">
        <v>287</v>
      </c>
      <c r="D8968" s="76" t="s">
        <v>5230</v>
      </c>
      <c r="E8968" s="76">
        <v>2130</v>
      </c>
      <c r="F8968" s="76">
        <v>4</v>
      </c>
      <c r="G8968" s="77">
        <v>4.5</v>
      </c>
      <c r="H8968" s="76" t="s">
        <v>3325</v>
      </c>
      <c r="I8968" s="77">
        <v>19.989999999999998</v>
      </c>
      <c r="J8968" s="2">
        <v>6</v>
      </c>
      <c r="K8968" s="119" cm="1">
        <f t="array" ref="K8968">ROUND(IF(C8968="Beer",SUM(LOOKUP(2,1/(SRP!$B$7:$B$9&lt;=E8968)/(SRP!$C$7:$C$9&gt;=E8968),SRP!$D$7:$D$9)*(G8968/100)*(E8968/1000)),IF(C8968="Spirits",SUM(LOOKUP(2,1/(SRP!$B$2:$B$6&lt;=E8968)/(SRP!$C$2:$C$6&gt;=E8968),SRP!$D$2:$D$6)*(G8968/100)*(E8968/1000)),IF(AND(C8968="Wine",D8968="Fortified Wines"),SUM(LOOKUP(2,1/(SRP!$B$20:$B$23&lt;=E8968)/(SRP!$C$20:$C$23&gt;=E8968),SRP!$D$20:$D$23)*(G8968/100)*(E8968/1000)),IF(C8968="Wine",SUM(LOOKUP(2,1/(SRP!$B$15:$B$19&lt;=E8968)/(SRP!$C$15:$C$19&gt;=E8968),SRP!$D$15:$D$19)*(G8968/100)*(E8968/1000)),IF(C8968="Ready to Drink",SUM(LOOKUP(2,1/(SRP!$B$10:$B$14&lt;=E8968)/(SRP!$C$10:$C$14&gt;=E8968),SRP!$D$10:$D$14)*(G8968/100)*(E8968/1000)),0))))),2)</f>
        <v>6.69</v>
      </c>
    </row>
    <row r="8969" spans="1:11" x14ac:dyDescent="0.35">
      <c r="A8969" s="2">
        <v>64121</v>
      </c>
      <c r="B8969" s="76" t="s">
        <v>7447</v>
      </c>
      <c r="C8969" s="76" t="s">
        <v>287</v>
      </c>
      <c r="D8969" s="76" t="s">
        <v>5306</v>
      </c>
      <c r="E8969" s="76">
        <v>500</v>
      </c>
      <c r="F8969" s="76">
        <v>24</v>
      </c>
      <c r="G8969" s="77">
        <v>4.8</v>
      </c>
      <c r="H8969" s="76" t="s">
        <v>3370</v>
      </c>
      <c r="I8969" s="77">
        <v>9.75</v>
      </c>
      <c r="J8969" s="2">
        <v>1</v>
      </c>
      <c r="K8969" s="119" cm="1">
        <f t="array" ref="K8969">ROUND(IF(C8969="Beer",SUM(LOOKUP(2,1/(SRP!$B$7:$B$9&lt;=E8969)/(SRP!$C$7:$C$9&gt;=E8969),SRP!$D$7:$D$9)*(G8969/100)*(E8969/1000)),IF(C8969="Spirits",SUM(LOOKUP(2,1/(SRP!$B$2:$B$6&lt;=E8969)/(SRP!$C$2:$C$6&gt;=E8969),SRP!$D$2:$D$6)*(G8969/100)*(E8969/1000)),IF(AND(C8969="Wine",D8969="Fortified Wines"),SUM(LOOKUP(2,1/(SRP!$B$20:$B$23&lt;=E8969)/(SRP!$C$20:$C$23&gt;=E8969),SRP!$D$20:$D$23)*(G8969/100)*(E8969/1000)),IF(C8969="Wine",SUM(LOOKUP(2,1/(SRP!$B$15:$B$19&lt;=E8969)/(SRP!$C$15:$C$19&gt;=E8969),SRP!$D$15:$D$19)*(G8969/100)*(E8969/1000)),IF(C8969="Ready to Drink",SUM(LOOKUP(2,1/(SRP!$B$10:$B$14&lt;=E8969)/(SRP!$C$10:$C$14&gt;=E8969),SRP!$D$10:$D$14)*(G8969/100)*(E8969/1000)),0))))),2)</f>
        <v>1.68</v>
      </c>
    </row>
    <row r="8970" spans="1:11" x14ac:dyDescent="0.35">
      <c r="A8970" s="2">
        <v>64121</v>
      </c>
      <c r="B8970" s="76" t="s">
        <v>7447</v>
      </c>
      <c r="C8970" s="76" t="s">
        <v>287</v>
      </c>
      <c r="D8970" s="76" t="s">
        <v>5306</v>
      </c>
      <c r="E8970" s="76">
        <v>500</v>
      </c>
      <c r="F8970" s="76">
        <v>24</v>
      </c>
      <c r="G8970" s="77">
        <v>4.8</v>
      </c>
      <c r="H8970" s="76" t="s">
        <v>3370</v>
      </c>
      <c r="I8970" s="77">
        <v>9.75</v>
      </c>
      <c r="J8970" s="2">
        <v>1</v>
      </c>
      <c r="K8970" s="119" cm="1">
        <f t="array" ref="K8970">ROUND(IF(C8970="Beer",SUM(LOOKUP(2,1/(SRP!$B$7:$B$9&lt;=E8970)/(SRP!$C$7:$C$9&gt;=E8970),SRP!$D$7:$D$9)*(G8970/100)*(E8970/1000)),IF(C8970="Spirits",SUM(LOOKUP(2,1/(SRP!$B$2:$B$6&lt;=E8970)/(SRP!$C$2:$C$6&gt;=E8970),SRP!$D$2:$D$6)*(G8970/100)*(E8970/1000)),IF(AND(C8970="Wine",D8970="Fortified Wines"),SUM(LOOKUP(2,1/(SRP!$B$20:$B$23&lt;=E8970)/(SRP!$C$20:$C$23&gt;=E8970),SRP!$D$20:$D$23)*(G8970/100)*(E8970/1000)),IF(C8970="Wine",SUM(LOOKUP(2,1/(SRP!$B$15:$B$19&lt;=E8970)/(SRP!$C$15:$C$19&gt;=E8970),SRP!$D$15:$D$19)*(G8970/100)*(E8970/1000)),IF(C8970="Ready to Drink",SUM(LOOKUP(2,1/(SRP!$B$10:$B$14&lt;=E8970)/(SRP!$C$10:$C$14&gt;=E8970),SRP!$D$10:$D$14)*(G8970/100)*(E8970/1000)),0))))),2)</f>
        <v>1.68</v>
      </c>
    </row>
    <row r="8971" spans="1:11" x14ac:dyDescent="0.35">
      <c r="A8971" s="2">
        <v>64153</v>
      </c>
      <c r="B8971" s="76" t="s">
        <v>7448</v>
      </c>
      <c r="C8971" s="76" t="s">
        <v>287</v>
      </c>
      <c r="D8971" s="76" t="s">
        <v>5271</v>
      </c>
      <c r="E8971" s="76">
        <v>473</v>
      </c>
      <c r="F8971" s="76">
        <v>24</v>
      </c>
      <c r="G8971" s="77">
        <v>4</v>
      </c>
      <c r="H8971" s="76" t="s">
        <v>3328</v>
      </c>
      <c r="I8971" s="77">
        <v>3.49</v>
      </c>
      <c r="J8971" s="2">
        <v>1</v>
      </c>
      <c r="K8971" s="119" cm="1">
        <f t="array" ref="K8971">ROUND(IF(C8971="Beer",SUM(LOOKUP(2,1/(SRP!$B$7:$B$9&lt;=E8971)/(SRP!$C$7:$C$9&gt;=E8971),SRP!$D$7:$D$9)*(G8971/100)*(E8971/1000)),IF(C8971="Spirits",SUM(LOOKUP(2,1/(SRP!$B$2:$B$6&lt;=E8971)/(SRP!$C$2:$C$6&gt;=E8971),SRP!$D$2:$D$6)*(G8971/100)*(E8971/1000)),IF(AND(C8971="Wine",D8971="Fortified Wines"),SUM(LOOKUP(2,1/(SRP!$B$20:$B$23&lt;=E8971)/(SRP!$C$20:$C$23&gt;=E8971),SRP!$D$20:$D$23)*(G8971/100)*(E8971/1000)),IF(C8971="Wine",SUM(LOOKUP(2,1/(SRP!$B$15:$B$19&lt;=E8971)/(SRP!$C$15:$C$19&gt;=E8971),SRP!$D$15:$D$19)*(G8971/100)*(E8971/1000)),IF(C8971="Ready to Drink",SUM(LOOKUP(2,1/(SRP!$B$10:$B$14&lt;=E8971)/(SRP!$C$10:$C$14&gt;=E8971),SRP!$D$10:$D$14)*(G8971/100)*(E8971/1000)),0))))),2)</f>
        <v>1.32</v>
      </c>
    </row>
    <row r="8972" spans="1:11" x14ac:dyDescent="0.35">
      <c r="A8972" s="2">
        <v>64153</v>
      </c>
      <c r="B8972" s="76" t="s">
        <v>7448</v>
      </c>
      <c r="C8972" s="76" t="s">
        <v>287</v>
      </c>
      <c r="D8972" s="76" t="s">
        <v>5271</v>
      </c>
      <c r="E8972" s="76">
        <v>473</v>
      </c>
      <c r="F8972" s="76">
        <v>24</v>
      </c>
      <c r="G8972" s="77">
        <v>4</v>
      </c>
      <c r="H8972" s="76" t="s">
        <v>3328</v>
      </c>
      <c r="I8972" s="77">
        <v>3.49</v>
      </c>
      <c r="J8972" s="2">
        <v>1</v>
      </c>
      <c r="K8972" s="119" cm="1">
        <f t="array" ref="K8972">ROUND(IF(C8972="Beer",SUM(LOOKUP(2,1/(SRP!$B$7:$B$9&lt;=E8972)/(SRP!$C$7:$C$9&gt;=E8972),SRP!$D$7:$D$9)*(G8972/100)*(E8972/1000)),IF(C8972="Spirits",SUM(LOOKUP(2,1/(SRP!$B$2:$B$6&lt;=E8972)/(SRP!$C$2:$C$6&gt;=E8972),SRP!$D$2:$D$6)*(G8972/100)*(E8972/1000)),IF(AND(C8972="Wine",D8972="Fortified Wines"),SUM(LOOKUP(2,1/(SRP!$B$20:$B$23&lt;=E8972)/(SRP!$C$20:$C$23&gt;=E8972),SRP!$D$20:$D$23)*(G8972/100)*(E8972/1000)),IF(C8972="Wine",SUM(LOOKUP(2,1/(SRP!$B$15:$B$19&lt;=E8972)/(SRP!$C$15:$C$19&gt;=E8972),SRP!$D$15:$D$19)*(G8972/100)*(E8972/1000)),IF(C8972="Ready to Drink",SUM(LOOKUP(2,1/(SRP!$B$10:$B$14&lt;=E8972)/(SRP!$C$10:$C$14&gt;=E8972),SRP!$D$10:$D$14)*(G8972/100)*(E8972/1000)),0))))),2)</f>
        <v>1.32</v>
      </c>
    </row>
    <row r="8973" spans="1:11" x14ac:dyDescent="0.35">
      <c r="A8973" s="2">
        <v>64176</v>
      </c>
      <c r="B8973" s="76" t="s">
        <v>7449</v>
      </c>
      <c r="C8973" s="76" t="s">
        <v>5938</v>
      </c>
      <c r="D8973" s="76" t="s">
        <v>5279</v>
      </c>
      <c r="E8973" s="76">
        <v>2000</v>
      </c>
      <c r="F8973" s="76">
        <v>5</v>
      </c>
      <c r="G8973" s="77">
        <v>5.9</v>
      </c>
      <c r="H8973" s="76" t="s">
        <v>5998</v>
      </c>
      <c r="I8973" s="77">
        <v>17.989999999999998</v>
      </c>
      <c r="J8973" s="2">
        <v>1</v>
      </c>
      <c r="K8973" s="119" cm="1">
        <f t="array" ref="K8973">ROUND(IF(C8973="Beer",SUM(LOOKUP(2,1/(SRP!$B$7:$B$9&lt;=E8973)/(SRP!$C$7:$C$9&gt;=E8973),SRP!$D$7:$D$9)*(G8973/100)*(E8973/1000)),IF(C8973="Spirits",SUM(LOOKUP(2,1/(SRP!$B$2:$B$6&lt;=E8973)/(SRP!$C$2:$C$6&gt;=E8973),SRP!$D$2:$D$6)*(G8973/100)*(E8973/1000)),IF(AND(C8973="Wine",D8973="Fortified Wines"),SUM(LOOKUP(2,1/(SRP!$B$20:$B$23&lt;=E8973)/(SRP!$C$20:$C$23&gt;=E8973),SRP!$D$20:$D$23)*(G8973/100)*(E8973/1000)),IF(C8973="Wine",SUM(LOOKUP(2,1/(SRP!$B$15:$B$19&lt;=E8973)/(SRP!$C$15:$C$19&gt;=E8973),SRP!$D$15:$D$19)*(G8973/100)*(E8973/1000)),IF(C8973="Ready to Drink",SUM(LOOKUP(2,1/(SRP!$B$10:$B$14&lt;=E8973)/(SRP!$C$10:$C$14&gt;=E8973),SRP!$D$10:$D$14)*(G8973/100)*(E8973/1000)),0))))),2)</f>
        <v>8.24</v>
      </c>
    </row>
    <row r="8974" spans="1:11" x14ac:dyDescent="0.35">
      <c r="A8974" s="2">
        <v>64176</v>
      </c>
      <c r="B8974" s="76" t="s">
        <v>7449</v>
      </c>
      <c r="C8974" s="76" t="s">
        <v>5938</v>
      </c>
      <c r="D8974" s="76" t="s">
        <v>5279</v>
      </c>
      <c r="E8974" s="76">
        <v>2000</v>
      </c>
      <c r="F8974" s="76">
        <v>5</v>
      </c>
      <c r="G8974" s="77">
        <v>5.9</v>
      </c>
      <c r="H8974" s="76" t="s">
        <v>5998</v>
      </c>
      <c r="I8974" s="77">
        <v>17.989999999999998</v>
      </c>
      <c r="J8974" s="2">
        <v>1</v>
      </c>
      <c r="K8974" s="119" cm="1">
        <f t="array" ref="K8974">ROUND(IF(C8974="Beer",SUM(LOOKUP(2,1/(SRP!$B$7:$B$9&lt;=E8974)/(SRP!$C$7:$C$9&gt;=E8974),SRP!$D$7:$D$9)*(G8974/100)*(E8974/1000)),IF(C8974="Spirits",SUM(LOOKUP(2,1/(SRP!$B$2:$B$6&lt;=E8974)/(SRP!$C$2:$C$6&gt;=E8974),SRP!$D$2:$D$6)*(G8974/100)*(E8974/1000)),IF(AND(C8974="Wine",D8974="Fortified Wines"),SUM(LOOKUP(2,1/(SRP!$B$20:$B$23&lt;=E8974)/(SRP!$C$20:$C$23&gt;=E8974),SRP!$D$20:$D$23)*(G8974/100)*(E8974/1000)),IF(C8974="Wine",SUM(LOOKUP(2,1/(SRP!$B$15:$B$19&lt;=E8974)/(SRP!$C$15:$C$19&gt;=E8974),SRP!$D$15:$D$19)*(G8974/100)*(E8974/1000)),IF(C8974="Ready to Drink",SUM(LOOKUP(2,1/(SRP!$B$10:$B$14&lt;=E8974)/(SRP!$C$10:$C$14&gt;=E8974),SRP!$D$10:$D$14)*(G8974/100)*(E8974/1000)),0))))),2)</f>
        <v>8.24</v>
      </c>
    </row>
    <row r="8975" spans="1:11" x14ac:dyDescent="0.35">
      <c r="A8975" s="2">
        <v>64190</v>
      </c>
      <c r="B8975" s="76" t="s">
        <v>7450</v>
      </c>
      <c r="C8975" s="76" t="s">
        <v>287</v>
      </c>
      <c r="D8975" s="76" t="s">
        <v>5240</v>
      </c>
      <c r="E8975" s="76">
        <v>473</v>
      </c>
      <c r="F8975" s="76">
        <v>24</v>
      </c>
      <c r="G8975" s="77">
        <v>5.75</v>
      </c>
      <c r="H8975" s="76" t="s">
        <v>3380</v>
      </c>
      <c r="I8975" s="77">
        <v>4.49</v>
      </c>
      <c r="J8975" s="2">
        <v>1</v>
      </c>
      <c r="K8975" s="119" cm="1">
        <f t="array" ref="K8975">ROUND(IF(C8975="Beer",SUM(LOOKUP(2,1/(SRP!$B$7:$B$9&lt;=E8975)/(SRP!$C$7:$C$9&gt;=E8975),SRP!$D$7:$D$9)*(G8975/100)*(E8975/1000)),IF(C8975="Spirits",SUM(LOOKUP(2,1/(SRP!$B$2:$B$6&lt;=E8975)/(SRP!$C$2:$C$6&gt;=E8975),SRP!$D$2:$D$6)*(G8975/100)*(E8975/1000)),IF(AND(C8975="Wine",D8975="Fortified Wines"),SUM(LOOKUP(2,1/(SRP!$B$20:$B$23&lt;=E8975)/(SRP!$C$20:$C$23&gt;=E8975),SRP!$D$20:$D$23)*(G8975/100)*(E8975/1000)),IF(C8975="Wine",SUM(LOOKUP(2,1/(SRP!$B$15:$B$19&lt;=E8975)/(SRP!$C$15:$C$19&gt;=E8975),SRP!$D$15:$D$19)*(G8975/100)*(E8975/1000)),IF(C8975="Ready to Drink",SUM(LOOKUP(2,1/(SRP!$B$10:$B$14&lt;=E8975)/(SRP!$C$10:$C$14&gt;=E8975),SRP!$D$10:$D$14)*(G8975/100)*(E8975/1000)),0))))),2)</f>
        <v>1.9</v>
      </c>
    </row>
    <row r="8976" spans="1:11" x14ac:dyDescent="0.35">
      <c r="A8976" s="2">
        <v>64190</v>
      </c>
      <c r="B8976" s="76" t="s">
        <v>7450</v>
      </c>
      <c r="C8976" s="76" t="s">
        <v>287</v>
      </c>
      <c r="D8976" s="76" t="s">
        <v>5240</v>
      </c>
      <c r="E8976" s="76">
        <v>473</v>
      </c>
      <c r="F8976" s="76">
        <v>24</v>
      </c>
      <c r="G8976" s="77">
        <v>5.75</v>
      </c>
      <c r="H8976" s="76" t="s">
        <v>3380</v>
      </c>
      <c r="I8976" s="77">
        <v>4.49</v>
      </c>
      <c r="J8976" s="2">
        <v>1</v>
      </c>
      <c r="K8976" s="119" cm="1">
        <f t="array" ref="K8976">ROUND(IF(C8976="Beer",SUM(LOOKUP(2,1/(SRP!$B$7:$B$9&lt;=E8976)/(SRP!$C$7:$C$9&gt;=E8976),SRP!$D$7:$D$9)*(G8976/100)*(E8976/1000)),IF(C8976="Spirits",SUM(LOOKUP(2,1/(SRP!$B$2:$B$6&lt;=E8976)/(SRP!$C$2:$C$6&gt;=E8976),SRP!$D$2:$D$6)*(G8976/100)*(E8976/1000)),IF(AND(C8976="Wine",D8976="Fortified Wines"),SUM(LOOKUP(2,1/(SRP!$B$20:$B$23&lt;=E8976)/(SRP!$C$20:$C$23&gt;=E8976),SRP!$D$20:$D$23)*(G8976/100)*(E8976/1000)),IF(C8976="Wine",SUM(LOOKUP(2,1/(SRP!$B$15:$B$19&lt;=E8976)/(SRP!$C$15:$C$19&gt;=E8976),SRP!$D$15:$D$19)*(G8976/100)*(E8976/1000)),IF(C8976="Ready to Drink",SUM(LOOKUP(2,1/(SRP!$B$10:$B$14&lt;=E8976)/(SRP!$C$10:$C$14&gt;=E8976),SRP!$D$10:$D$14)*(G8976/100)*(E8976/1000)),0))))),2)</f>
        <v>1.9</v>
      </c>
    </row>
    <row r="8977" spans="1:11" x14ac:dyDescent="0.35">
      <c r="A8977" s="2">
        <v>64191</v>
      </c>
      <c r="B8977" s="76" t="s">
        <v>7451</v>
      </c>
      <c r="C8977" s="76" t="s">
        <v>287</v>
      </c>
      <c r="D8977" s="76" t="s">
        <v>5266</v>
      </c>
      <c r="E8977" s="76">
        <v>3784</v>
      </c>
      <c r="F8977" s="76">
        <v>3</v>
      </c>
      <c r="G8977" s="77">
        <v>5.3</v>
      </c>
      <c r="H8977" s="76" t="s">
        <v>6875</v>
      </c>
      <c r="I8977" s="77">
        <v>29.99</v>
      </c>
      <c r="J8977" s="2">
        <v>8</v>
      </c>
      <c r="K8977" s="119" cm="1">
        <f t="array" ref="K8977">ROUND(IF(C8977="Beer",SUM(LOOKUP(2,1/(SRP!$B$7:$B$9&lt;=E8977)/(SRP!$C$7:$C$9&gt;=E8977),SRP!$D$7:$D$9)*(G8977/100)*(E8977/1000)),IF(C8977="Spirits",SUM(LOOKUP(2,1/(SRP!$B$2:$B$6&lt;=E8977)/(SRP!$C$2:$C$6&gt;=E8977),SRP!$D$2:$D$6)*(G8977/100)*(E8977/1000)),IF(AND(C8977="Wine",D8977="Fortified Wines"),SUM(LOOKUP(2,1/(SRP!$B$20:$B$23&lt;=E8977)/(SRP!$C$20:$C$23&gt;=E8977),SRP!$D$20:$D$23)*(G8977/100)*(E8977/1000)),IF(C8977="Wine",SUM(LOOKUP(2,1/(SRP!$B$15:$B$19&lt;=E8977)/(SRP!$C$15:$C$19&gt;=E8977),SRP!$D$15:$D$19)*(G8977/100)*(E8977/1000)),IF(C8977="Ready to Drink",SUM(LOOKUP(2,1/(SRP!$B$10:$B$14&lt;=E8977)/(SRP!$C$10:$C$14&gt;=E8977),SRP!$D$10:$D$14)*(G8977/100)*(E8977/1000)),0))))),2)</f>
        <v>14</v>
      </c>
    </row>
    <row r="8978" spans="1:11" x14ac:dyDescent="0.35">
      <c r="A8978" s="2">
        <v>64191</v>
      </c>
      <c r="B8978" s="76" t="s">
        <v>7451</v>
      </c>
      <c r="C8978" s="76" t="s">
        <v>287</v>
      </c>
      <c r="D8978" s="76" t="s">
        <v>5266</v>
      </c>
      <c r="E8978" s="76">
        <v>3784</v>
      </c>
      <c r="F8978" s="76">
        <v>3</v>
      </c>
      <c r="G8978" s="77">
        <v>5.3</v>
      </c>
      <c r="H8978" s="76" t="s">
        <v>3370</v>
      </c>
      <c r="I8978" s="77">
        <v>29.99</v>
      </c>
      <c r="J8978" s="2">
        <v>8</v>
      </c>
      <c r="K8978" s="119" cm="1">
        <f t="array" ref="K8978">ROUND(IF(C8978="Beer",SUM(LOOKUP(2,1/(SRP!$B$7:$B$9&lt;=E8978)/(SRP!$C$7:$C$9&gt;=E8978),SRP!$D$7:$D$9)*(G8978/100)*(E8978/1000)),IF(C8978="Spirits",SUM(LOOKUP(2,1/(SRP!$B$2:$B$6&lt;=E8978)/(SRP!$C$2:$C$6&gt;=E8978),SRP!$D$2:$D$6)*(G8978/100)*(E8978/1000)),IF(AND(C8978="Wine",D8978="Fortified Wines"),SUM(LOOKUP(2,1/(SRP!$B$20:$B$23&lt;=E8978)/(SRP!$C$20:$C$23&gt;=E8978),SRP!$D$20:$D$23)*(G8978/100)*(E8978/1000)),IF(C8978="Wine",SUM(LOOKUP(2,1/(SRP!$B$15:$B$19&lt;=E8978)/(SRP!$C$15:$C$19&gt;=E8978),SRP!$D$15:$D$19)*(G8978/100)*(E8978/1000)),IF(C8978="Ready to Drink",SUM(LOOKUP(2,1/(SRP!$B$10:$B$14&lt;=E8978)/(SRP!$C$10:$C$14&gt;=E8978),SRP!$D$10:$D$14)*(G8978/100)*(E8978/1000)),0))))),2)</f>
        <v>14</v>
      </c>
    </row>
    <row r="8979" spans="1:11" x14ac:dyDescent="0.35">
      <c r="A8979" s="2">
        <v>64192</v>
      </c>
      <c r="B8979" s="76" t="s">
        <v>7452</v>
      </c>
      <c r="C8979" s="76" t="s">
        <v>285</v>
      </c>
      <c r="D8979" s="76" t="s">
        <v>5275</v>
      </c>
      <c r="E8979" s="76">
        <v>700</v>
      </c>
      <c r="F8979" s="76">
        <v>12</v>
      </c>
      <c r="G8979" s="77">
        <v>40</v>
      </c>
      <c r="H8979" s="76" t="s">
        <v>3282</v>
      </c>
      <c r="I8979" s="77">
        <v>35.590000000000003</v>
      </c>
      <c r="J8979" s="2">
        <v>1</v>
      </c>
      <c r="K8979" s="119" cm="1">
        <f t="array" ref="K8979">ROUND(IF(C8979="Beer",SUM(LOOKUP(2,1/(SRP!$B$7:$B$9&lt;=E8979)/(SRP!$C$7:$C$9&gt;=E8979),SRP!$D$7:$D$9)*(G8979/100)*(E8979/1000)),IF(C8979="Spirits",SUM(LOOKUP(2,1/(SRP!$B$2:$B$6&lt;=E8979)/(SRP!$C$2:$C$6&gt;=E8979),SRP!$D$2:$D$6)*(G8979/100)*(E8979/1000)),IF(AND(C8979="Wine",D8979="Fortified Wines"),SUM(LOOKUP(2,1/(SRP!$B$20:$B$23&lt;=E8979)/(SRP!$C$20:$C$23&gt;=E8979),SRP!$D$20:$D$23)*(G8979/100)*(E8979/1000)),IF(C8979="Wine",SUM(LOOKUP(2,1/(SRP!$B$15:$B$19&lt;=E8979)/(SRP!$C$15:$C$19&gt;=E8979),SRP!$D$15:$D$19)*(G8979/100)*(E8979/1000)),IF(C8979="Ready to Drink",SUM(LOOKUP(2,1/(SRP!$B$10:$B$14&lt;=E8979)/(SRP!$C$10:$C$14&gt;=E8979),SRP!$D$10:$D$14)*(G8979/100)*(E8979/1000)),0))))),2)</f>
        <v>19.55</v>
      </c>
    </row>
    <row r="8980" spans="1:11" x14ac:dyDescent="0.35">
      <c r="A8980" s="2">
        <v>64203</v>
      </c>
      <c r="B8980" s="76" t="s">
        <v>7453</v>
      </c>
      <c r="C8980" s="76" t="s">
        <v>287</v>
      </c>
      <c r="D8980" s="76" t="s">
        <v>5292</v>
      </c>
      <c r="E8980" s="76">
        <v>473</v>
      </c>
      <c r="F8980" s="76">
        <v>24</v>
      </c>
      <c r="G8980" s="77">
        <v>5</v>
      </c>
      <c r="H8980" s="76" t="s">
        <v>3387</v>
      </c>
      <c r="I8980" s="77">
        <v>4.75</v>
      </c>
      <c r="J8980" s="2">
        <v>1</v>
      </c>
      <c r="K8980" s="119" cm="1">
        <f t="array" ref="K8980">ROUND(IF(C8980="Beer",SUM(LOOKUP(2,1/(SRP!$B$7:$B$9&lt;=E8980)/(SRP!$C$7:$C$9&gt;=E8980),SRP!$D$7:$D$9)*(G8980/100)*(E8980/1000)),IF(C8980="Spirits",SUM(LOOKUP(2,1/(SRP!$B$2:$B$6&lt;=E8980)/(SRP!$C$2:$C$6&gt;=E8980),SRP!$D$2:$D$6)*(G8980/100)*(E8980/1000)),IF(AND(C8980="Wine",D8980="Fortified Wines"),SUM(LOOKUP(2,1/(SRP!$B$20:$B$23&lt;=E8980)/(SRP!$C$20:$C$23&gt;=E8980),SRP!$D$20:$D$23)*(G8980/100)*(E8980/1000)),IF(C8980="Wine",SUM(LOOKUP(2,1/(SRP!$B$15:$B$19&lt;=E8980)/(SRP!$C$15:$C$19&gt;=E8980),SRP!$D$15:$D$19)*(G8980/100)*(E8980/1000)),IF(C8980="Ready to Drink",SUM(LOOKUP(2,1/(SRP!$B$10:$B$14&lt;=E8980)/(SRP!$C$10:$C$14&gt;=E8980),SRP!$D$10:$D$14)*(G8980/100)*(E8980/1000)),0))))),2)</f>
        <v>1.65</v>
      </c>
    </row>
    <row r="8981" spans="1:11" x14ac:dyDescent="0.35">
      <c r="A8981" s="2">
        <v>64203</v>
      </c>
      <c r="B8981" s="76" t="s">
        <v>7453</v>
      </c>
      <c r="C8981" s="76" t="s">
        <v>287</v>
      </c>
      <c r="D8981" s="76" t="s">
        <v>5292</v>
      </c>
      <c r="E8981" s="76">
        <v>473</v>
      </c>
      <c r="F8981" s="76">
        <v>24</v>
      </c>
      <c r="G8981" s="77">
        <v>5</v>
      </c>
      <c r="H8981" s="76" t="s">
        <v>3387</v>
      </c>
      <c r="I8981" s="77">
        <v>4.75</v>
      </c>
      <c r="J8981" s="2">
        <v>1</v>
      </c>
      <c r="K8981" s="119" cm="1">
        <f t="array" ref="K8981">ROUND(IF(C8981="Beer",SUM(LOOKUP(2,1/(SRP!$B$7:$B$9&lt;=E8981)/(SRP!$C$7:$C$9&gt;=E8981),SRP!$D$7:$D$9)*(G8981/100)*(E8981/1000)),IF(C8981="Spirits",SUM(LOOKUP(2,1/(SRP!$B$2:$B$6&lt;=E8981)/(SRP!$C$2:$C$6&gt;=E8981),SRP!$D$2:$D$6)*(G8981/100)*(E8981/1000)),IF(AND(C8981="Wine",D8981="Fortified Wines"),SUM(LOOKUP(2,1/(SRP!$B$20:$B$23&lt;=E8981)/(SRP!$C$20:$C$23&gt;=E8981),SRP!$D$20:$D$23)*(G8981/100)*(E8981/1000)),IF(C8981="Wine",SUM(LOOKUP(2,1/(SRP!$B$15:$B$19&lt;=E8981)/(SRP!$C$15:$C$19&gt;=E8981),SRP!$D$15:$D$19)*(G8981/100)*(E8981/1000)),IF(C8981="Ready to Drink",SUM(LOOKUP(2,1/(SRP!$B$10:$B$14&lt;=E8981)/(SRP!$C$10:$C$14&gt;=E8981),SRP!$D$10:$D$14)*(G8981/100)*(E8981/1000)),0))))),2)</f>
        <v>1.65</v>
      </c>
    </row>
    <row r="8982" spans="1:11" x14ac:dyDescent="0.35">
      <c r="A8982" s="2">
        <v>64204</v>
      </c>
      <c r="B8982" s="76" t="s">
        <v>7454</v>
      </c>
      <c r="C8982" s="76" t="s">
        <v>287</v>
      </c>
      <c r="D8982" s="76" t="s">
        <v>5230</v>
      </c>
      <c r="E8982" s="76">
        <v>4260</v>
      </c>
      <c r="F8982" s="76">
        <v>1</v>
      </c>
      <c r="G8982" s="77">
        <v>4.4000000000000004</v>
      </c>
      <c r="H8982" s="76" t="s">
        <v>3327</v>
      </c>
      <c r="I8982" s="77">
        <v>21.49</v>
      </c>
      <c r="J8982" s="2">
        <v>12</v>
      </c>
      <c r="K8982" s="119" cm="1">
        <f t="array" ref="K8982">ROUND(IF(C8982="Beer",SUM(LOOKUP(2,1/(SRP!$B$7:$B$9&lt;=E8982)/(SRP!$C$7:$C$9&gt;=E8982),SRP!$D$7:$D$9)*(G8982/100)*(E8982/1000)),IF(C8982="Spirits",SUM(LOOKUP(2,1/(SRP!$B$2:$B$6&lt;=E8982)/(SRP!$C$2:$C$6&gt;=E8982),SRP!$D$2:$D$6)*(G8982/100)*(E8982/1000)),IF(AND(C8982="Wine",D8982="Fortified Wines"),SUM(LOOKUP(2,1/(SRP!$B$20:$B$23&lt;=E8982)/(SRP!$C$20:$C$23&gt;=E8982),SRP!$D$20:$D$23)*(G8982/100)*(E8982/1000)),IF(C8982="Wine",SUM(LOOKUP(2,1/(SRP!$B$15:$B$19&lt;=E8982)/(SRP!$C$15:$C$19&gt;=E8982),SRP!$D$15:$D$19)*(G8982/100)*(E8982/1000)),IF(C8982="Ready to Drink",SUM(LOOKUP(2,1/(SRP!$B$10:$B$14&lt;=E8982)/(SRP!$C$10:$C$14&gt;=E8982),SRP!$D$10:$D$14)*(G8982/100)*(E8982/1000)),0))))),2)</f>
        <v>13.09</v>
      </c>
    </row>
    <row r="8983" spans="1:11" x14ac:dyDescent="0.35">
      <c r="A8983" s="2">
        <v>64204</v>
      </c>
      <c r="B8983" s="76" t="s">
        <v>7454</v>
      </c>
      <c r="C8983" s="76" t="s">
        <v>287</v>
      </c>
      <c r="D8983" s="76" t="s">
        <v>5230</v>
      </c>
      <c r="E8983" s="76">
        <v>4260</v>
      </c>
      <c r="F8983" s="76">
        <v>1</v>
      </c>
      <c r="G8983" s="77">
        <v>4.4000000000000004</v>
      </c>
      <c r="H8983" s="76" t="s">
        <v>3327</v>
      </c>
      <c r="I8983" s="77">
        <v>21.49</v>
      </c>
      <c r="J8983" s="2">
        <v>12</v>
      </c>
      <c r="K8983" s="119" cm="1">
        <f t="array" ref="K8983">ROUND(IF(C8983="Beer",SUM(LOOKUP(2,1/(SRP!$B$7:$B$9&lt;=E8983)/(SRP!$C$7:$C$9&gt;=E8983),SRP!$D$7:$D$9)*(G8983/100)*(E8983/1000)),IF(C8983="Spirits",SUM(LOOKUP(2,1/(SRP!$B$2:$B$6&lt;=E8983)/(SRP!$C$2:$C$6&gt;=E8983),SRP!$D$2:$D$6)*(G8983/100)*(E8983/1000)),IF(AND(C8983="Wine",D8983="Fortified Wines"),SUM(LOOKUP(2,1/(SRP!$B$20:$B$23&lt;=E8983)/(SRP!$C$20:$C$23&gt;=E8983),SRP!$D$20:$D$23)*(G8983/100)*(E8983/1000)),IF(C8983="Wine",SUM(LOOKUP(2,1/(SRP!$B$15:$B$19&lt;=E8983)/(SRP!$C$15:$C$19&gt;=E8983),SRP!$D$15:$D$19)*(G8983/100)*(E8983/1000)),IF(C8983="Ready to Drink",SUM(LOOKUP(2,1/(SRP!$B$10:$B$14&lt;=E8983)/(SRP!$C$10:$C$14&gt;=E8983),SRP!$D$10:$D$14)*(G8983/100)*(E8983/1000)),0))))),2)</f>
        <v>13.09</v>
      </c>
    </row>
    <row r="8984" spans="1:11" x14ac:dyDescent="0.35">
      <c r="A8984" s="2">
        <v>64207</v>
      </c>
      <c r="B8984" s="76" t="s">
        <v>7455</v>
      </c>
      <c r="C8984" s="76" t="s">
        <v>287</v>
      </c>
      <c r="D8984" s="76" t="s">
        <v>5230</v>
      </c>
      <c r="E8984" s="76">
        <v>473</v>
      </c>
      <c r="F8984" s="76">
        <v>24</v>
      </c>
      <c r="G8984" s="77">
        <v>5.4</v>
      </c>
      <c r="H8984" s="76" t="s">
        <v>3387</v>
      </c>
      <c r="I8984" s="77">
        <v>4.3899999999999997</v>
      </c>
      <c r="J8984" s="2">
        <v>1</v>
      </c>
      <c r="K8984" s="119" cm="1">
        <f t="array" ref="K8984">ROUND(IF(C8984="Beer",SUM(LOOKUP(2,1/(SRP!$B$7:$B$9&lt;=E8984)/(SRP!$C$7:$C$9&gt;=E8984),SRP!$D$7:$D$9)*(G8984/100)*(E8984/1000)),IF(C8984="Spirits",SUM(LOOKUP(2,1/(SRP!$B$2:$B$6&lt;=E8984)/(SRP!$C$2:$C$6&gt;=E8984),SRP!$D$2:$D$6)*(G8984/100)*(E8984/1000)),IF(AND(C8984="Wine",D8984="Fortified Wines"),SUM(LOOKUP(2,1/(SRP!$B$20:$B$23&lt;=E8984)/(SRP!$C$20:$C$23&gt;=E8984),SRP!$D$20:$D$23)*(G8984/100)*(E8984/1000)),IF(C8984="Wine",SUM(LOOKUP(2,1/(SRP!$B$15:$B$19&lt;=E8984)/(SRP!$C$15:$C$19&gt;=E8984),SRP!$D$15:$D$19)*(G8984/100)*(E8984/1000)),IF(C8984="Ready to Drink",SUM(LOOKUP(2,1/(SRP!$B$10:$B$14&lt;=E8984)/(SRP!$C$10:$C$14&gt;=E8984),SRP!$D$10:$D$14)*(G8984/100)*(E8984/1000)),0))))),2)</f>
        <v>1.78</v>
      </c>
    </row>
    <row r="8985" spans="1:11" x14ac:dyDescent="0.35">
      <c r="A8985" s="2">
        <v>64207</v>
      </c>
      <c r="B8985" s="76" t="s">
        <v>7455</v>
      </c>
      <c r="C8985" s="76" t="s">
        <v>287</v>
      </c>
      <c r="D8985" s="76" t="s">
        <v>5230</v>
      </c>
      <c r="E8985" s="76">
        <v>473</v>
      </c>
      <c r="F8985" s="76">
        <v>24</v>
      </c>
      <c r="G8985" s="77">
        <v>5.4</v>
      </c>
      <c r="H8985" s="76" t="s">
        <v>3387</v>
      </c>
      <c r="I8985" s="77">
        <v>4.3899999999999997</v>
      </c>
      <c r="J8985" s="2">
        <v>1</v>
      </c>
      <c r="K8985" s="119" cm="1">
        <f t="array" ref="K8985">ROUND(IF(C8985="Beer",SUM(LOOKUP(2,1/(SRP!$B$7:$B$9&lt;=E8985)/(SRP!$C$7:$C$9&gt;=E8985),SRP!$D$7:$D$9)*(G8985/100)*(E8985/1000)),IF(C8985="Spirits",SUM(LOOKUP(2,1/(SRP!$B$2:$B$6&lt;=E8985)/(SRP!$C$2:$C$6&gt;=E8985),SRP!$D$2:$D$6)*(G8985/100)*(E8985/1000)),IF(AND(C8985="Wine",D8985="Fortified Wines"),SUM(LOOKUP(2,1/(SRP!$B$20:$B$23&lt;=E8985)/(SRP!$C$20:$C$23&gt;=E8985),SRP!$D$20:$D$23)*(G8985/100)*(E8985/1000)),IF(C8985="Wine",SUM(LOOKUP(2,1/(SRP!$B$15:$B$19&lt;=E8985)/(SRP!$C$15:$C$19&gt;=E8985),SRP!$D$15:$D$19)*(G8985/100)*(E8985/1000)),IF(C8985="Ready to Drink",SUM(LOOKUP(2,1/(SRP!$B$10:$B$14&lt;=E8985)/(SRP!$C$10:$C$14&gt;=E8985),SRP!$D$10:$D$14)*(G8985/100)*(E8985/1000)),0))))),2)</f>
        <v>1.78</v>
      </c>
    </row>
    <row r="8986" spans="1:11" x14ac:dyDescent="0.35">
      <c r="A8986" s="2">
        <v>64208</v>
      </c>
      <c r="B8986" s="76" t="s">
        <v>7456</v>
      </c>
      <c r="C8986" s="76" t="s">
        <v>287</v>
      </c>
      <c r="D8986" s="76" t="s">
        <v>5271</v>
      </c>
      <c r="E8986" s="76">
        <v>355</v>
      </c>
      <c r="F8986" s="76">
        <v>24</v>
      </c>
      <c r="G8986" s="77">
        <v>4</v>
      </c>
      <c r="H8986" s="76" t="s">
        <v>3391</v>
      </c>
      <c r="I8986" s="77">
        <v>2.08</v>
      </c>
      <c r="J8986" s="2">
        <v>1</v>
      </c>
      <c r="K8986" s="119" cm="1">
        <f t="array" ref="K8986">ROUND(IF(C8986="Beer",SUM(LOOKUP(2,1/(SRP!$B$7:$B$9&lt;=E8986)/(SRP!$C$7:$C$9&gt;=E8986),SRP!$D$7:$D$9)*(G8986/100)*(E8986/1000)),IF(C8986="Spirits",SUM(LOOKUP(2,1/(SRP!$B$2:$B$6&lt;=E8986)/(SRP!$C$2:$C$6&gt;=E8986),SRP!$D$2:$D$6)*(G8986/100)*(E8986/1000)),IF(AND(C8986="Wine",D8986="Fortified Wines"),SUM(LOOKUP(2,1/(SRP!$B$20:$B$23&lt;=E8986)/(SRP!$C$20:$C$23&gt;=E8986),SRP!$D$20:$D$23)*(G8986/100)*(E8986/1000)),IF(C8986="Wine",SUM(LOOKUP(2,1/(SRP!$B$15:$B$19&lt;=E8986)/(SRP!$C$15:$C$19&gt;=E8986),SRP!$D$15:$D$19)*(G8986/100)*(E8986/1000)),IF(C8986="Ready to Drink",SUM(LOOKUP(2,1/(SRP!$B$10:$B$14&lt;=E8986)/(SRP!$C$10:$C$14&gt;=E8986),SRP!$D$10:$D$14)*(G8986/100)*(E8986/1000)),0))))),2)</f>
        <v>0.99</v>
      </c>
    </row>
    <row r="8987" spans="1:11" x14ac:dyDescent="0.35">
      <c r="A8987" s="2">
        <v>64208</v>
      </c>
      <c r="B8987" s="76" t="s">
        <v>7456</v>
      </c>
      <c r="C8987" s="76" t="s">
        <v>287</v>
      </c>
      <c r="D8987" s="76" t="s">
        <v>5271</v>
      </c>
      <c r="E8987" s="76">
        <v>355</v>
      </c>
      <c r="F8987" s="76">
        <v>24</v>
      </c>
      <c r="G8987" s="77">
        <v>4</v>
      </c>
      <c r="H8987" s="76" t="s">
        <v>3391</v>
      </c>
      <c r="I8987" s="77">
        <v>2.08</v>
      </c>
      <c r="J8987" s="2">
        <v>1</v>
      </c>
      <c r="K8987" s="119" cm="1">
        <f t="array" ref="K8987">ROUND(IF(C8987="Beer",SUM(LOOKUP(2,1/(SRP!$B$7:$B$9&lt;=E8987)/(SRP!$C$7:$C$9&gt;=E8987),SRP!$D$7:$D$9)*(G8987/100)*(E8987/1000)),IF(C8987="Spirits",SUM(LOOKUP(2,1/(SRP!$B$2:$B$6&lt;=E8987)/(SRP!$C$2:$C$6&gt;=E8987),SRP!$D$2:$D$6)*(G8987/100)*(E8987/1000)),IF(AND(C8987="Wine",D8987="Fortified Wines"),SUM(LOOKUP(2,1/(SRP!$B$20:$B$23&lt;=E8987)/(SRP!$C$20:$C$23&gt;=E8987),SRP!$D$20:$D$23)*(G8987/100)*(E8987/1000)),IF(C8987="Wine",SUM(LOOKUP(2,1/(SRP!$B$15:$B$19&lt;=E8987)/(SRP!$C$15:$C$19&gt;=E8987),SRP!$D$15:$D$19)*(G8987/100)*(E8987/1000)),IF(C8987="Ready to Drink",SUM(LOOKUP(2,1/(SRP!$B$10:$B$14&lt;=E8987)/(SRP!$C$10:$C$14&gt;=E8987),SRP!$D$10:$D$14)*(G8987/100)*(E8987/1000)),0))))),2)</f>
        <v>0.99</v>
      </c>
    </row>
    <row r="8988" spans="1:11" x14ac:dyDescent="0.35">
      <c r="A8988" s="2">
        <v>64209</v>
      </c>
      <c r="B8988" s="76" t="s">
        <v>7457</v>
      </c>
      <c r="C8988" s="76" t="s">
        <v>287</v>
      </c>
      <c r="D8988" s="76" t="s">
        <v>5240</v>
      </c>
      <c r="E8988" s="76">
        <v>473</v>
      </c>
      <c r="F8988" s="76">
        <v>24</v>
      </c>
      <c r="G8988" s="77">
        <v>7</v>
      </c>
      <c r="H8988" s="76" t="s">
        <v>3387</v>
      </c>
      <c r="I8988" s="77">
        <v>4.75</v>
      </c>
      <c r="J8988" s="2">
        <v>1</v>
      </c>
      <c r="K8988" s="119" cm="1">
        <f t="array" ref="K8988">ROUND(IF(C8988="Beer",SUM(LOOKUP(2,1/(SRP!$B$7:$B$9&lt;=E8988)/(SRP!$C$7:$C$9&gt;=E8988),SRP!$D$7:$D$9)*(G8988/100)*(E8988/1000)),IF(C8988="Spirits",SUM(LOOKUP(2,1/(SRP!$B$2:$B$6&lt;=E8988)/(SRP!$C$2:$C$6&gt;=E8988),SRP!$D$2:$D$6)*(G8988/100)*(E8988/1000)),IF(AND(C8988="Wine",D8988="Fortified Wines"),SUM(LOOKUP(2,1/(SRP!$B$20:$B$23&lt;=E8988)/(SRP!$C$20:$C$23&gt;=E8988),SRP!$D$20:$D$23)*(G8988/100)*(E8988/1000)),IF(C8988="Wine",SUM(LOOKUP(2,1/(SRP!$B$15:$B$19&lt;=E8988)/(SRP!$C$15:$C$19&gt;=E8988),SRP!$D$15:$D$19)*(G8988/100)*(E8988/1000)),IF(C8988="Ready to Drink",SUM(LOOKUP(2,1/(SRP!$B$10:$B$14&lt;=E8988)/(SRP!$C$10:$C$14&gt;=E8988),SRP!$D$10:$D$14)*(G8988/100)*(E8988/1000)),0))))),2)</f>
        <v>2.31</v>
      </c>
    </row>
    <row r="8989" spans="1:11" x14ac:dyDescent="0.35">
      <c r="A8989" s="2">
        <v>64209</v>
      </c>
      <c r="B8989" s="76" t="s">
        <v>7457</v>
      </c>
      <c r="C8989" s="76" t="s">
        <v>287</v>
      </c>
      <c r="D8989" s="76" t="s">
        <v>5240</v>
      </c>
      <c r="E8989" s="76">
        <v>473</v>
      </c>
      <c r="F8989" s="76">
        <v>24</v>
      </c>
      <c r="G8989" s="77">
        <v>7</v>
      </c>
      <c r="H8989" s="76" t="s">
        <v>3387</v>
      </c>
      <c r="I8989" s="77">
        <v>4.75</v>
      </c>
      <c r="J8989" s="2">
        <v>1</v>
      </c>
      <c r="K8989" s="119" cm="1">
        <f t="array" ref="K8989">ROUND(IF(C8989="Beer",SUM(LOOKUP(2,1/(SRP!$B$7:$B$9&lt;=E8989)/(SRP!$C$7:$C$9&gt;=E8989),SRP!$D$7:$D$9)*(G8989/100)*(E8989/1000)),IF(C8989="Spirits",SUM(LOOKUP(2,1/(SRP!$B$2:$B$6&lt;=E8989)/(SRP!$C$2:$C$6&gt;=E8989),SRP!$D$2:$D$6)*(G8989/100)*(E8989/1000)),IF(AND(C8989="Wine",D8989="Fortified Wines"),SUM(LOOKUP(2,1/(SRP!$B$20:$B$23&lt;=E8989)/(SRP!$C$20:$C$23&gt;=E8989),SRP!$D$20:$D$23)*(G8989/100)*(E8989/1000)),IF(C8989="Wine",SUM(LOOKUP(2,1/(SRP!$B$15:$B$19&lt;=E8989)/(SRP!$C$15:$C$19&gt;=E8989),SRP!$D$15:$D$19)*(G8989/100)*(E8989/1000)),IF(C8989="Ready to Drink",SUM(LOOKUP(2,1/(SRP!$B$10:$B$14&lt;=E8989)/(SRP!$C$10:$C$14&gt;=E8989),SRP!$D$10:$D$14)*(G8989/100)*(E8989/1000)),0))))),2)</f>
        <v>2.31</v>
      </c>
    </row>
    <row r="8990" spans="1:11" x14ac:dyDescent="0.35">
      <c r="A8990" s="2">
        <v>66605</v>
      </c>
      <c r="B8990" s="76" t="s">
        <v>7156</v>
      </c>
      <c r="C8990" s="76" t="s">
        <v>286</v>
      </c>
      <c r="D8990" s="76" t="s">
        <v>5264</v>
      </c>
      <c r="E8990" s="76">
        <v>750</v>
      </c>
      <c r="F8990" s="76">
        <v>12</v>
      </c>
      <c r="G8990" s="77">
        <v>12</v>
      </c>
      <c r="H8990" s="76" t="s">
        <v>3292</v>
      </c>
      <c r="I8990" s="77">
        <v>10.5</v>
      </c>
      <c r="J8990" s="2">
        <v>1</v>
      </c>
      <c r="K8990" s="119" cm="1">
        <f t="array" ref="K8990">ROUND(IF(C8990="Beer",SUM(LOOKUP(2,1/(SRP!$B$7:$B$9&lt;=E8990)/(SRP!$C$7:$C$9&gt;=E8990),SRP!$D$7:$D$9)*(G8990/100)*(E8990/1000)),IF(C8990="Spirits",SUM(LOOKUP(2,1/(SRP!$B$2:$B$6&lt;=E8990)/(SRP!$C$2:$C$6&gt;=E8990),SRP!$D$2:$D$6)*(G8990/100)*(E8990/1000)),IF(AND(C8990="Wine",D8990="Fortified Wines"),SUM(LOOKUP(2,1/(SRP!$B$20:$B$23&lt;=E8990)/(SRP!$C$20:$C$23&gt;=E8990),SRP!$D$20:$D$23)*(G8990/100)*(E8990/1000)),IF(C8990="Wine",SUM(LOOKUP(2,1/(SRP!$B$15:$B$19&lt;=E8990)/(SRP!$C$15:$C$19&gt;=E8990),SRP!$D$15:$D$19)*(G8990/100)*(E8990/1000)),IF(C8990="Ready to Drink",SUM(LOOKUP(2,1/(SRP!$B$10:$B$14&lt;=E8990)/(SRP!$C$10:$C$14&gt;=E8990),SRP!$D$10:$D$14)*(G8990/100)*(E8990/1000)),0))))),2)</f>
        <v>6.28</v>
      </c>
    </row>
    <row r="8991" spans="1:11" x14ac:dyDescent="0.35">
      <c r="A8991" s="2">
        <v>67855</v>
      </c>
      <c r="B8991" s="76" t="s">
        <v>1595</v>
      </c>
      <c r="C8991" s="76" t="s">
        <v>287</v>
      </c>
      <c r="D8991" s="76" t="s">
        <v>5230</v>
      </c>
      <c r="E8991" s="76">
        <v>710</v>
      </c>
      <c r="F8991" s="76">
        <v>12</v>
      </c>
      <c r="G8991" s="77">
        <v>5</v>
      </c>
      <c r="H8991" s="76" t="s">
        <v>3324</v>
      </c>
      <c r="I8991" s="77">
        <v>3.89</v>
      </c>
      <c r="J8991" s="2">
        <v>1</v>
      </c>
      <c r="K8991" s="119" cm="1">
        <f t="array" ref="K8991">ROUND(IF(C8991="Beer",SUM(LOOKUP(2,1/(SRP!$B$7:$B$9&lt;=E8991)/(SRP!$C$7:$C$9&gt;=E8991),SRP!$D$7:$D$9)*(G8991/100)*(E8991/1000)),IF(C8991="Spirits",SUM(LOOKUP(2,1/(SRP!$B$2:$B$6&lt;=E8991)/(SRP!$C$2:$C$6&gt;=E8991),SRP!$D$2:$D$6)*(G8991/100)*(E8991/1000)),IF(AND(C8991="Wine",D8991="Fortified Wines"),SUM(LOOKUP(2,1/(SRP!$B$20:$B$23&lt;=E8991)/(SRP!$C$20:$C$23&gt;=E8991),SRP!$D$20:$D$23)*(G8991/100)*(E8991/1000)),IF(C8991="Wine",SUM(LOOKUP(2,1/(SRP!$B$15:$B$19&lt;=E8991)/(SRP!$C$15:$C$19&gt;=E8991),SRP!$D$15:$D$19)*(G8991/100)*(E8991/1000)),IF(C8991="Ready to Drink",SUM(LOOKUP(2,1/(SRP!$B$10:$B$14&lt;=E8991)/(SRP!$C$10:$C$14&gt;=E8991),SRP!$D$10:$D$14)*(G8991/100)*(E8991/1000)),0))))),2)</f>
        <v>2.48</v>
      </c>
    </row>
    <row r="8992" spans="1:11" x14ac:dyDescent="0.35">
      <c r="A8992" s="2">
        <v>67855</v>
      </c>
      <c r="B8992" s="76" t="s">
        <v>1595</v>
      </c>
      <c r="C8992" s="76" t="s">
        <v>287</v>
      </c>
      <c r="D8992" s="76" t="s">
        <v>5230</v>
      </c>
      <c r="E8992" s="76">
        <v>710</v>
      </c>
      <c r="F8992" s="76">
        <v>12</v>
      </c>
      <c r="G8992" s="77">
        <v>5</v>
      </c>
      <c r="H8992" s="76" t="s">
        <v>3324</v>
      </c>
      <c r="I8992" s="77">
        <v>3.89</v>
      </c>
      <c r="J8992" s="2">
        <v>1</v>
      </c>
      <c r="K8992" s="119" cm="1">
        <f t="array" ref="K8992">ROUND(IF(C8992="Beer",SUM(LOOKUP(2,1/(SRP!$B$7:$B$9&lt;=E8992)/(SRP!$C$7:$C$9&gt;=E8992),SRP!$D$7:$D$9)*(G8992/100)*(E8992/1000)),IF(C8992="Spirits",SUM(LOOKUP(2,1/(SRP!$B$2:$B$6&lt;=E8992)/(SRP!$C$2:$C$6&gt;=E8992),SRP!$D$2:$D$6)*(G8992/100)*(E8992/1000)),IF(AND(C8992="Wine",D8992="Fortified Wines"),SUM(LOOKUP(2,1/(SRP!$B$20:$B$23&lt;=E8992)/(SRP!$C$20:$C$23&gt;=E8992),SRP!$D$20:$D$23)*(G8992/100)*(E8992/1000)),IF(C8992="Wine",SUM(LOOKUP(2,1/(SRP!$B$15:$B$19&lt;=E8992)/(SRP!$C$15:$C$19&gt;=E8992),SRP!$D$15:$D$19)*(G8992/100)*(E8992/1000)),IF(C8992="Ready to Drink",SUM(LOOKUP(2,1/(SRP!$B$10:$B$14&lt;=E8992)/(SRP!$C$10:$C$14&gt;=E8992),SRP!$D$10:$D$14)*(G8992/100)*(E8992/1000)),0))))),2)</f>
        <v>2.48</v>
      </c>
    </row>
    <row r="8993" spans="1:11" x14ac:dyDescent="0.35">
      <c r="A8993" s="2">
        <v>68791</v>
      </c>
      <c r="B8993" s="76" t="s">
        <v>1596</v>
      </c>
      <c r="C8993" s="76" t="s">
        <v>287</v>
      </c>
      <c r="D8993" s="76" t="s">
        <v>5230</v>
      </c>
      <c r="E8993" s="76">
        <v>2840</v>
      </c>
      <c r="F8993" s="76">
        <v>3</v>
      </c>
      <c r="G8993" s="77">
        <v>5</v>
      </c>
      <c r="H8993" s="76" t="s">
        <v>3325</v>
      </c>
      <c r="I8993" s="77">
        <v>16.190000000000001</v>
      </c>
      <c r="J8993" s="2">
        <v>8</v>
      </c>
      <c r="K8993" s="119" cm="1">
        <f t="array" ref="K8993">ROUND(IF(C8993="Beer",SUM(LOOKUP(2,1/(SRP!$B$7:$B$9&lt;=E8993)/(SRP!$C$7:$C$9&gt;=E8993),SRP!$D$7:$D$9)*(G8993/100)*(E8993/1000)),IF(C8993="Spirits",SUM(LOOKUP(2,1/(SRP!$B$2:$B$6&lt;=E8993)/(SRP!$C$2:$C$6&gt;=E8993),SRP!$D$2:$D$6)*(G8993/100)*(E8993/1000)),IF(AND(C8993="Wine",D8993="Fortified Wines"),SUM(LOOKUP(2,1/(SRP!$B$20:$B$23&lt;=E8993)/(SRP!$C$20:$C$23&gt;=E8993),SRP!$D$20:$D$23)*(G8993/100)*(E8993/1000)),IF(C8993="Wine",SUM(LOOKUP(2,1/(SRP!$B$15:$B$19&lt;=E8993)/(SRP!$C$15:$C$19&gt;=E8993),SRP!$D$15:$D$19)*(G8993/100)*(E8993/1000)),IF(C8993="Ready to Drink",SUM(LOOKUP(2,1/(SRP!$B$10:$B$14&lt;=E8993)/(SRP!$C$10:$C$14&gt;=E8993),SRP!$D$10:$D$14)*(G8993/100)*(E8993/1000)),0))))),2)</f>
        <v>9.91</v>
      </c>
    </row>
    <row r="8994" spans="1:11" x14ac:dyDescent="0.35">
      <c r="A8994" s="2">
        <v>68791</v>
      </c>
      <c r="B8994" s="76" t="s">
        <v>1596</v>
      </c>
      <c r="C8994" s="76" t="s">
        <v>287</v>
      </c>
      <c r="D8994" s="76" t="s">
        <v>5230</v>
      </c>
      <c r="E8994" s="76">
        <v>2840</v>
      </c>
      <c r="F8994" s="76">
        <v>3</v>
      </c>
      <c r="G8994" s="77">
        <v>5</v>
      </c>
      <c r="H8994" s="76" t="s">
        <v>3325</v>
      </c>
      <c r="I8994" s="77">
        <v>16.190000000000001</v>
      </c>
      <c r="J8994" s="2">
        <v>8</v>
      </c>
      <c r="K8994" s="119" cm="1">
        <f t="array" ref="K8994">ROUND(IF(C8994="Beer",SUM(LOOKUP(2,1/(SRP!$B$7:$B$9&lt;=E8994)/(SRP!$C$7:$C$9&gt;=E8994),SRP!$D$7:$D$9)*(G8994/100)*(E8994/1000)),IF(C8994="Spirits",SUM(LOOKUP(2,1/(SRP!$B$2:$B$6&lt;=E8994)/(SRP!$C$2:$C$6&gt;=E8994),SRP!$D$2:$D$6)*(G8994/100)*(E8994/1000)),IF(AND(C8994="Wine",D8994="Fortified Wines"),SUM(LOOKUP(2,1/(SRP!$B$20:$B$23&lt;=E8994)/(SRP!$C$20:$C$23&gt;=E8994),SRP!$D$20:$D$23)*(G8994/100)*(E8994/1000)),IF(C8994="Wine",SUM(LOOKUP(2,1/(SRP!$B$15:$B$19&lt;=E8994)/(SRP!$C$15:$C$19&gt;=E8994),SRP!$D$15:$D$19)*(G8994/100)*(E8994/1000)),IF(C8994="Ready to Drink",SUM(LOOKUP(2,1/(SRP!$B$10:$B$14&lt;=E8994)/(SRP!$C$10:$C$14&gt;=E8994),SRP!$D$10:$D$14)*(G8994/100)*(E8994/1000)),0))))),2)</f>
        <v>9.91</v>
      </c>
    </row>
    <row r="8995" spans="1:11" x14ac:dyDescent="0.35">
      <c r="A8995" s="2">
        <v>69229</v>
      </c>
      <c r="B8995" s="76" t="s">
        <v>350</v>
      </c>
      <c r="C8995" s="76" t="s">
        <v>285</v>
      </c>
      <c r="D8995" s="76" t="s">
        <v>5255</v>
      </c>
      <c r="E8995" s="76">
        <v>50</v>
      </c>
      <c r="F8995" s="76">
        <v>120</v>
      </c>
      <c r="G8995" s="77">
        <v>40</v>
      </c>
      <c r="H8995" s="76" t="s">
        <v>3285</v>
      </c>
      <c r="I8995" s="77">
        <v>4.6500000000000004</v>
      </c>
      <c r="J8995" s="2">
        <v>1</v>
      </c>
      <c r="K8995" s="119" cm="1">
        <f t="array" ref="K8995">ROUND(IF(C8995="Beer",SUM(LOOKUP(2,1/(SRP!$B$7:$B$9&lt;=E8995)/(SRP!$C$7:$C$9&gt;=E8995),SRP!$D$7:$D$9)*(G8995/100)*(E8995/1000)),IF(C8995="Spirits",SUM(LOOKUP(2,1/(SRP!$B$2:$B$6&lt;=E8995)/(SRP!$C$2:$C$6&gt;=E8995),SRP!$D$2:$D$6)*(G8995/100)*(E8995/1000)),IF(AND(C8995="Wine",D8995="Fortified Wines"),SUM(LOOKUP(2,1/(SRP!$B$20:$B$23&lt;=E8995)/(SRP!$C$20:$C$23&gt;=E8995),SRP!$D$20:$D$23)*(G8995/100)*(E8995/1000)),IF(C8995="Wine",SUM(LOOKUP(2,1/(SRP!$B$15:$B$19&lt;=E8995)/(SRP!$C$15:$C$19&gt;=E8995),SRP!$D$15:$D$19)*(G8995/100)*(E8995/1000)),IF(C8995="Ready to Drink",SUM(LOOKUP(2,1/(SRP!$B$10:$B$14&lt;=E8995)/(SRP!$C$10:$C$14&gt;=E8995),SRP!$D$10:$D$14)*(G8995/100)*(E8995/1000)),0))))),2)</f>
        <v>2.33</v>
      </c>
    </row>
    <row r="8996" spans="1:11" x14ac:dyDescent="0.35">
      <c r="A8996" s="2">
        <v>69781</v>
      </c>
      <c r="B8996" s="76" t="s">
        <v>6740</v>
      </c>
      <c r="C8996" s="76" t="s">
        <v>285</v>
      </c>
      <c r="D8996" s="76" t="s">
        <v>5231</v>
      </c>
      <c r="E8996" s="76">
        <v>750</v>
      </c>
      <c r="F8996" s="76">
        <v>12</v>
      </c>
      <c r="G8996" s="77">
        <v>40</v>
      </c>
      <c r="H8996" s="76" t="s">
        <v>3295</v>
      </c>
      <c r="I8996" s="77">
        <v>33.29</v>
      </c>
      <c r="J8996" s="2">
        <v>1</v>
      </c>
      <c r="K8996" s="119" cm="1">
        <f t="array" ref="K8996">ROUND(IF(C8996="Beer",SUM(LOOKUP(2,1/(SRP!$B$7:$B$9&lt;=E8996)/(SRP!$C$7:$C$9&gt;=E8996),SRP!$D$7:$D$9)*(G8996/100)*(E8996/1000)),IF(C8996="Spirits",SUM(LOOKUP(2,1/(SRP!$B$2:$B$6&lt;=E8996)/(SRP!$C$2:$C$6&gt;=E8996),SRP!$D$2:$D$6)*(G8996/100)*(E8996/1000)),IF(AND(C8996="Wine",D8996="Fortified Wines"),SUM(LOOKUP(2,1/(SRP!$B$20:$B$23&lt;=E8996)/(SRP!$C$20:$C$23&gt;=E8996),SRP!$D$20:$D$23)*(G8996/100)*(E8996/1000)),IF(C8996="Wine",SUM(LOOKUP(2,1/(SRP!$B$15:$B$19&lt;=E8996)/(SRP!$C$15:$C$19&gt;=E8996),SRP!$D$15:$D$19)*(G8996/100)*(E8996/1000)),IF(C8996="Ready to Drink",SUM(LOOKUP(2,1/(SRP!$B$10:$B$14&lt;=E8996)/(SRP!$C$10:$C$14&gt;=E8996),SRP!$D$10:$D$14)*(G8996/100)*(E8996/1000)),0))))),2)</f>
        <v>20.94</v>
      </c>
    </row>
    <row r="8997" spans="1:11" x14ac:dyDescent="0.35">
      <c r="A8997" s="2">
        <v>70813</v>
      </c>
      <c r="B8997" s="76" t="s">
        <v>81</v>
      </c>
      <c r="C8997" s="76" t="s">
        <v>286</v>
      </c>
      <c r="D8997" s="76" t="s">
        <v>5245</v>
      </c>
      <c r="E8997" s="76">
        <v>1500</v>
      </c>
      <c r="F8997" s="76">
        <v>6</v>
      </c>
      <c r="G8997" s="77">
        <v>12</v>
      </c>
      <c r="H8997" s="76" t="s">
        <v>6695</v>
      </c>
      <c r="I8997" s="77">
        <v>19.989999999999998</v>
      </c>
      <c r="J8997" s="2">
        <v>1</v>
      </c>
      <c r="K8997" s="119" cm="1">
        <f t="array" ref="K8997">ROUND(IF(C8997="Beer",SUM(LOOKUP(2,1/(SRP!$B$7:$B$9&lt;=E8997)/(SRP!$C$7:$C$9&gt;=E8997),SRP!$D$7:$D$9)*(G8997/100)*(E8997/1000)),IF(C8997="Spirits",SUM(LOOKUP(2,1/(SRP!$B$2:$B$6&lt;=E8997)/(SRP!$C$2:$C$6&gt;=E8997),SRP!$D$2:$D$6)*(G8997/100)*(E8997/1000)),IF(AND(C8997="Wine",D8997="Fortified Wines"),SUM(LOOKUP(2,1/(SRP!$B$20:$B$23&lt;=E8997)/(SRP!$C$20:$C$23&gt;=E8997),SRP!$D$20:$D$23)*(G8997/100)*(E8997/1000)),IF(C8997="Wine",SUM(LOOKUP(2,1/(SRP!$B$15:$B$19&lt;=E8997)/(SRP!$C$15:$C$19&gt;=E8997),SRP!$D$15:$D$19)*(G8997/100)*(E8997/1000)),IF(C8997="Ready to Drink",SUM(LOOKUP(2,1/(SRP!$B$10:$B$14&lt;=E8997)/(SRP!$C$10:$C$14&gt;=E8997),SRP!$D$10:$D$14)*(G8997/100)*(E8997/1000)),0))))),2)</f>
        <v>12.57</v>
      </c>
    </row>
    <row r="8998" spans="1:11" x14ac:dyDescent="0.35">
      <c r="A8998" s="2">
        <v>70839</v>
      </c>
      <c r="B8998" s="76" t="s">
        <v>1597</v>
      </c>
      <c r="C8998" s="76" t="s">
        <v>286</v>
      </c>
      <c r="D8998" s="76" t="s">
        <v>5236</v>
      </c>
      <c r="E8998" s="76">
        <v>750</v>
      </c>
      <c r="F8998" s="76">
        <v>12</v>
      </c>
      <c r="G8998" s="77">
        <v>8</v>
      </c>
      <c r="H8998" s="76" t="s">
        <v>3303</v>
      </c>
      <c r="I8998" s="77">
        <v>11.99</v>
      </c>
      <c r="J8998" s="2">
        <v>1</v>
      </c>
      <c r="K8998" s="119" cm="1">
        <f t="array" ref="K8998">ROUND(IF(C8998="Beer",SUM(LOOKUP(2,1/(SRP!$B$7:$B$9&lt;=E8998)/(SRP!$C$7:$C$9&gt;=E8998),SRP!$D$7:$D$9)*(G8998/100)*(E8998/1000)),IF(C8998="Spirits",SUM(LOOKUP(2,1/(SRP!$B$2:$B$6&lt;=E8998)/(SRP!$C$2:$C$6&gt;=E8998),SRP!$D$2:$D$6)*(G8998/100)*(E8998/1000)),IF(AND(C8998="Wine",D8998="Fortified Wines"),SUM(LOOKUP(2,1/(SRP!$B$20:$B$23&lt;=E8998)/(SRP!$C$20:$C$23&gt;=E8998),SRP!$D$20:$D$23)*(G8998/100)*(E8998/1000)),IF(C8998="Wine",SUM(LOOKUP(2,1/(SRP!$B$15:$B$19&lt;=E8998)/(SRP!$C$15:$C$19&gt;=E8998),SRP!$D$15:$D$19)*(G8998/100)*(E8998/1000)),IF(C8998="Ready to Drink",SUM(LOOKUP(2,1/(SRP!$B$10:$B$14&lt;=E8998)/(SRP!$C$10:$C$14&gt;=E8998),SRP!$D$10:$D$14)*(G8998/100)*(E8998/1000)),0))))),2)</f>
        <v>4.1900000000000004</v>
      </c>
    </row>
    <row r="8999" spans="1:11" x14ac:dyDescent="0.35">
      <c r="A8999" s="2">
        <v>71126</v>
      </c>
      <c r="B8999" s="76" t="s">
        <v>2623</v>
      </c>
      <c r="C8999" s="76" t="s">
        <v>287</v>
      </c>
      <c r="D8999" s="76" t="s">
        <v>5230</v>
      </c>
      <c r="E8999" s="76">
        <v>1980</v>
      </c>
      <c r="F8999" s="76">
        <v>4</v>
      </c>
      <c r="G8999" s="77">
        <v>5</v>
      </c>
      <c r="H8999" s="76" t="s">
        <v>3324</v>
      </c>
      <c r="I8999" s="77">
        <v>17.489999999999998</v>
      </c>
      <c r="J8999" s="2">
        <v>6</v>
      </c>
      <c r="K8999" s="119" cm="1">
        <f t="array" ref="K8999">ROUND(IF(C8999="Beer",SUM(LOOKUP(2,1/(SRP!$B$7:$B$9&lt;=E8999)/(SRP!$C$7:$C$9&gt;=E8999),SRP!$D$7:$D$9)*(G8999/100)*(E8999/1000)),IF(C8999="Spirits",SUM(LOOKUP(2,1/(SRP!$B$2:$B$6&lt;=E8999)/(SRP!$C$2:$C$6&gt;=E8999),SRP!$D$2:$D$6)*(G8999/100)*(E8999/1000)),IF(AND(C8999="Wine",D8999="Fortified Wines"),SUM(LOOKUP(2,1/(SRP!$B$20:$B$23&lt;=E8999)/(SRP!$C$20:$C$23&gt;=E8999),SRP!$D$20:$D$23)*(G8999/100)*(E8999/1000)),IF(C8999="Wine",SUM(LOOKUP(2,1/(SRP!$B$15:$B$19&lt;=E8999)/(SRP!$C$15:$C$19&gt;=E8999),SRP!$D$15:$D$19)*(G8999/100)*(E8999/1000)),IF(C8999="Ready to Drink",SUM(LOOKUP(2,1/(SRP!$B$10:$B$14&lt;=E8999)/(SRP!$C$10:$C$14&gt;=E8999),SRP!$D$10:$D$14)*(G8999/100)*(E8999/1000)),0))))),2)</f>
        <v>6.91</v>
      </c>
    </row>
    <row r="9000" spans="1:11" x14ac:dyDescent="0.35">
      <c r="A9000" s="2">
        <v>71126</v>
      </c>
      <c r="B9000" s="76" t="s">
        <v>2623</v>
      </c>
      <c r="C9000" s="76" t="s">
        <v>287</v>
      </c>
      <c r="D9000" s="76" t="s">
        <v>5230</v>
      </c>
      <c r="E9000" s="76">
        <v>1980</v>
      </c>
      <c r="F9000" s="76">
        <v>4</v>
      </c>
      <c r="G9000" s="77">
        <v>5</v>
      </c>
      <c r="H9000" s="76" t="s">
        <v>3324</v>
      </c>
      <c r="I9000" s="77">
        <v>17.489999999999998</v>
      </c>
      <c r="J9000" s="2">
        <v>6</v>
      </c>
      <c r="K9000" s="119" cm="1">
        <f t="array" ref="K9000">ROUND(IF(C9000="Beer",SUM(LOOKUP(2,1/(SRP!$B$7:$B$9&lt;=E9000)/(SRP!$C$7:$C$9&gt;=E9000),SRP!$D$7:$D$9)*(G9000/100)*(E9000/1000)),IF(C9000="Spirits",SUM(LOOKUP(2,1/(SRP!$B$2:$B$6&lt;=E9000)/(SRP!$C$2:$C$6&gt;=E9000),SRP!$D$2:$D$6)*(G9000/100)*(E9000/1000)),IF(AND(C9000="Wine",D9000="Fortified Wines"),SUM(LOOKUP(2,1/(SRP!$B$20:$B$23&lt;=E9000)/(SRP!$C$20:$C$23&gt;=E9000),SRP!$D$20:$D$23)*(G9000/100)*(E9000/1000)),IF(C9000="Wine",SUM(LOOKUP(2,1/(SRP!$B$15:$B$19&lt;=E9000)/(SRP!$C$15:$C$19&gt;=E9000),SRP!$D$15:$D$19)*(G9000/100)*(E9000/1000)),IF(C9000="Ready to Drink",SUM(LOOKUP(2,1/(SRP!$B$10:$B$14&lt;=E9000)/(SRP!$C$10:$C$14&gt;=E9000),SRP!$D$10:$D$14)*(G9000/100)*(E9000/1000)),0))))),2)</f>
        <v>6.91</v>
      </c>
    </row>
    <row r="9001" spans="1:11" x14ac:dyDescent="0.35">
      <c r="A9001" s="2">
        <v>71746</v>
      </c>
      <c r="B9001" s="76" t="s">
        <v>6858</v>
      </c>
      <c r="C9001" s="76" t="s">
        <v>285</v>
      </c>
      <c r="D9001" s="76" t="s">
        <v>6944</v>
      </c>
      <c r="E9001" s="76">
        <v>750</v>
      </c>
      <c r="F9001" s="76">
        <v>12</v>
      </c>
      <c r="G9001" s="77">
        <v>40</v>
      </c>
      <c r="H9001" s="76" t="s">
        <v>3284</v>
      </c>
      <c r="I9001" s="77">
        <v>39.99</v>
      </c>
      <c r="J9001" s="2">
        <v>1</v>
      </c>
      <c r="K9001" s="119" cm="1">
        <f t="array" ref="K9001">ROUND(IF(C9001="Beer",SUM(LOOKUP(2,1/(SRP!$B$7:$B$9&lt;=E9001)/(SRP!$C$7:$C$9&gt;=E9001),SRP!$D$7:$D$9)*(G9001/100)*(E9001/1000)),IF(C9001="Spirits",SUM(LOOKUP(2,1/(SRP!$B$2:$B$6&lt;=E9001)/(SRP!$C$2:$C$6&gt;=E9001),SRP!$D$2:$D$6)*(G9001/100)*(E9001/1000)),IF(AND(C9001="Wine",D9001="Fortified Wines"),SUM(LOOKUP(2,1/(SRP!$B$20:$B$23&lt;=E9001)/(SRP!$C$20:$C$23&gt;=E9001),SRP!$D$20:$D$23)*(G9001/100)*(E9001/1000)),IF(C9001="Wine",SUM(LOOKUP(2,1/(SRP!$B$15:$B$19&lt;=E9001)/(SRP!$C$15:$C$19&gt;=E9001),SRP!$D$15:$D$19)*(G9001/100)*(E9001/1000)),IF(C9001="Ready to Drink",SUM(LOOKUP(2,1/(SRP!$B$10:$B$14&lt;=E9001)/(SRP!$C$10:$C$14&gt;=E9001),SRP!$D$10:$D$14)*(G9001/100)*(E9001/1000)),0))))),2)</f>
        <v>20.94</v>
      </c>
    </row>
    <row r="9002" spans="1:11" x14ac:dyDescent="0.35">
      <c r="A9002" s="2">
        <v>72009</v>
      </c>
      <c r="B9002" s="76" t="s">
        <v>26</v>
      </c>
      <c r="C9002" s="76" t="s">
        <v>285</v>
      </c>
      <c r="D9002" s="76" t="s">
        <v>5233</v>
      </c>
      <c r="E9002" s="76">
        <v>50</v>
      </c>
      <c r="F9002" s="76">
        <v>120</v>
      </c>
      <c r="G9002" s="77">
        <v>40</v>
      </c>
      <c r="H9002" s="76" t="s">
        <v>3283</v>
      </c>
      <c r="I9002" s="77">
        <v>3.99</v>
      </c>
      <c r="J9002" s="2">
        <v>1</v>
      </c>
      <c r="K9002" s="119" cm="1">
        <f t="array" ref="K9002">ROUND(IF(C9002="Beer",SUM(LOOKUP(2,1/(SRP!$B$7:$B$9&lt;=E9002)/(SRP!$C$7:$C$9&gt;=E9002),SRP!$D$7:$D$9)*(G9002/100)*(E9002/1000)),IF(C9002="Spirits",SUM(LOOKUP(2,1/(SRP!$B$2:$B$6&lt;=E9002)/(SRP!$C$2:$C$6&gt;=E9002),SRP!$D$2:$D$6)*(G9002/100)*(E9002/1000)),IF(AND(C9002="Wine",D9002="Fortified Wines"),SUM(LOOKUP(2,1/(SRP!$B$20:$B$23&lt;=E9002)/(SRP!$C$20:$C$23&gt;=E9002),SRP!$D$20:$D$23)*(G9002/100)*(E9002/1000)),IF(C9002="Wine",SUM(LOOKUP(2,1/(SRP!$B$15:$B$19&lt;=E9002)/(SRP!$C$15:$C$19&gt;=E9002),SRP!$D$15:$D$19)*(G9002/100)*(E9002/1000)),IF(C9002="Ready to Drink",SUM(LOOKUP(2,1/(SRP!$B$10:$B$14&lt;=E9002)/(SRP!$C$10:$C$14&gt;=E9002),SRP!$D$10:$D$14)*(G9002/100)*(E9002/1000)),0))))),2)</f>
        <v>2.33</v>
      </c>
    </row>
    <row r="9003" spans="1:11" x14ac:dyDescent="0.35">
      <c r="A9003" s="2">
        <v>72041</v>
      </c>
      <c r="B9003" s="76" t="s">
        <v>82</v>
      </c>
      <c r="C9003" s="76" t="s">
        <v>286</v>
      </c>
      <c r="D9003" s="76" t="s">
        <v>5245</v>
      </c>
      <c r="E9003" s="76">
        <v>1500</v>
      </c>
      <c r="F9003" s="76">
        <v>6</v>
      </c>
      <c r="G9003" s="77">
        <v>10.5</v>
      </c>
      <c r="H9003" s="76" t="s">
        <v>6695</v>
      </c>
      <c r="I9003" s="77">
        <v>19.989999999999998</v>
      </c>
      <c r="J9003" s="2">
        <v>1</v>
      </c>
      <c r="K9003" s="119" cm="1">
        <f t="array" ref="K9003">ROUND(IF(C9003="Beer",SUM(LOOKUP(2,1/(SRP!$B$7:$B$9&lt;=E9003)/(SRP!$C$7:$C$9&gt;=E9003),SRP!$D$7:$D$9)*(G9003/100)*(E9003/1000)),IF(C9003="Spirits",SUM(LOOKUP(2,1/(SRP!$B$2:$B$6&lt;=E9003)/(SRP!$C$2:$C$6&gt;=E9003),SRP!$D$2:$D$6)*(G9003/100)*(E9003/1000)),IF(AND(C9003="Wine",D9003="Fortified Wines"),SUM(LOOKUP(2,1/(SRP!$B$20:$B$23&lt;=E9003)/(SRP!$C$20:$C$23&gt;=E9003),SRP!$D$20:$D$23)*(G9003/100)*(E9003/1000)),IF(C9003="Wine",SUM(LOOKUP(2,1/(SRP!$B$15:$B$19&lt;=E9003)/(SRP!$C$15:$C$19&gt;=E9003),SRP!$D$15:$D$19)*(G9003/100)*(E9003/1000)),IF(C9003="Ready to Drink",SUM(LOOKUP(2,1/(SRP!$B$10:$B$14&lt;=E9003)/(SRP!$C$10:$C$14&gt;=E9003),SRP!$D$10:$D$14)*(G9003/100)*(E9003/1000)),0))))),2)</f>
        <v>11</v>
      </c>
    </row>
    <row r="9004" spans="1:11" x14ac:dyDescent="0.35">
      <c r="A9004" s="2">
        <v>74393</v>
      </c>
      <c r="B9004" s="76" t="s">
        <v>31</v>
      </c>
      <c r="C9004" s="76" t="s">
        <v>285</v>
      </c>
      <c r="D9004" s="76" t="s">
        <v>5273</v>
      </c>
      <c r="E9004" s="76">
        <v>375</v>
      </c>
      <c r="F9004" s="76">
        <v>12</v>
      </c>
      <c r="G9004" s="77">
        <v>17</v>
      </c>
      <c r="H9004" s="76" t="s">
        <v>3280</v>
      </c>
      <c r="I9004" s="77">
        <v>19.989999999999998</v>
      </c>
      <c r="J9004" s="2">
        <v>1</v>
      </c>
      <c r="K9004" s="119" cm="1">
        <f t="array" ref="K9004">ROUND(IF(C9004="Beer",SUM(LOOKUP(2,1/(SRP!$B$7:$B$9&lt;=E9004)/(SRP!$C$7:$C$9&gt;=E9004),SRP!$D$7:$D$9)*(G9004/100)*(E9004/1000)),IF(C9004="Spirits",SUM(LOOKUP(2,1/(SRP!$B$2:$B$6&lt;=E9004)/(SRP!$C$2:$C$6&gt;=E9004),SRP!$D$2:$D$6)*(G9004/100)*(E9004/1000)),IF(AND(C9004="Wine",D9004="Fortified Wines"),SUM(LOOKUP(2,1/(SRP!$B$20:$B$23&lt;=E9004)/(SRP!$C$20:$C$23&gt;=E9004),SRP!$D$20:$D$23)*(G9004/100)*(E9004/1000)),IF(C9004="Wine",SUM(LOOKUP(2,1/(SRP!$B$15:$B$19&lt;=E9004)/(SRP!$C$15:$C$19&gt;=E9004),SRP!$D$15:$D$19)*(G9004/100)*(E9004/1000)),IF(C9004="Ready to Drink",SUM(LOOKUP(2,1/(SRP!$B$10:$B$14&lt;=E9004)/(SRP!$C$10:$C$14&gt;=E9004),SRP!$D$10:$D$14)*(G9004/100)*(E9004/1000)),0))))),2)</f>
        <v>5.05</v>
      </c>
    </row>
    <row r="9005" spans="1:11" x14ac:dyDescent="0.35">
      <c r="A9005" s="2">
        <v>76521</v>
      </c>
      <c r="B9005" s="76" t="s">
        <v>1598</v>
      </c>
      <c r="C9005" s="76" t="s">
        <v>286</v>
      </c>
      <c r="D9005" s="76" t="s">
        <v>5276</v>
      </c>
      <c r="E9005" s="76">
        <v>750</v>
      </c>
      <c r="F9005" s="76">
        <v>12</v>
      </c>
      <c r="G9005" s="77">
        <v>13</v>
      </c>
      <c r="H9005" s="76" t="s">
        <v>3288</v>
      </c>
      <c r="I9005" s="77">
        <v>21.99</v>
      </c>
      <c r="J9005" s="2">
        <v>1</v>
      </c>
      <c r="K9005" s="119" cm="1">
        <f t="array" ref="K9005">ROUND(IF(C9005="Beer",SUM(LOOKUP(2,1/(SRP!$B$7:$B$9&lt;=E9005)/(SRP!$C$7:$C$9&gt;=E9005),SRP!$D$7:$D$9)*(G9005/100)*(E9005/1000)),IF(C9005="Spirits",SUM(LOOKUP(2,1/(SRP!$B$2:$B$6&lt;=E9005)/(SRP!$C$2:$C$6&gt;=E9005),SRP!$D$2:$D$6)*(G9005/100)*(E9005/1000)),IF(AND(C9005="Wine",D9005="Fortified Wines"),SUM(LOOKUP(2,1/(SRP!$B$20:$B$23&lt;=E9005)/(SRP!$C$20:$C$23&gt;=E9005),SRP!$D$20:$D$23)*(G9005/100)*(E9005/1000)),IF(C9005="Wine",SUM(LOOKUP(2,1/(SRP!$B$15:$B$19&lt;=E9005)/(SRP!$C$15:$C$19&gt;=E9005),SRP!$D$15:$D$19)*(G9005/100)*(E9005/1000)),IF(C9005="Ready to Drink",SUM(LOOKUP(2,1/(SRP!$B$10:$B$14&lt;=E9005)/(SRP!$C$10:$C$14&gt;=E9005),SRP!$D$10:$D$14)*(G9005/100)*(E9005/1000)),0))))),2)</f>
        <v>6.81</v>
      </c>
    </row>
    <row r="9006" spans="1:11" x14ac:dyDescent="0.35">
      <c r="A9006" s="2">
        <v>77693</v>
      </c>
      <c r="B9006" s="76" t="s">
        <v>3976</v>
      </c>
      <c r="C9006" s="76" t="s">
        <v>286</v>
      </c>
      <c r="D9006" s="76" t="s">
        <v>5245</v>
      </c>
      <c r="E9006" s="76">
        <v>750</v>
      </c>
      <c r="F9006" s="76">
        <v>12</v>
      </c>
      <c r="G9006" s="77">
        <v>8</v>
      </c>
      <c r="H9006" s="76" t="s">
        <v>3835</v>
      </c>
      <c r="I9006" s="77">
        <v>18.05</v>
      </c>
      <c r="J9006" s="2">
        <v>1</v>
      </c>
      <c r="K9006" s="119" cm="1">
        <f t="array" ref="K9006">ROUND(IF(C9006="Beer",SUM(LOOKUP(2,1/(SRP!$B$7:$B$9&lt;=E9006)/(SRP!$C$7:$C$9&gt;=E9006),SRP!$D$7:$D$9)*(G9006/100)*(E9006/1000)),IF(C9006="Spirits",SUM(LOOKUP(2,1/(SRP!$B$2:$B$6&lt;=E9006)/(SRP!$C$2:$C$6&gt;=E9006),SRP!$D$2:$D$6)*(G9006/100)*(E9006/1000)),IF(AND(C9006="Wine",D9006="Fortified Wines"),SUM(LOOKUP(2,1/(SRP!$B$20:$B$23&lt;=E9006)/(SRP!$C$20:$C$23&gt;=E9006),SRP!$D$20:$D$23)*(G9006/100)*(E9006/1000)),IF(C9006="Wine",SUM(LOOKUP(2,1/(SRP!$B$15:$B$19&lt;=E9006)/(SRP!$C$15:$C$19&gt;=E9006),SRP!$D$15:$D$19)*(G9006/100)*(E9006/1000)),IF(C9006="Ready to Drink",SUM(LOOKUP(2,1/(SRP!$B$10:$B$14&lt;=E9006)/(SRP!$C$10:$C$14&gt;=E9006),SRP!$D$10:$D$14)*(G9006/100)*(E9006/1000)),0))))),2)</f>
        <v>4.1900000000000004</v>
      </c>
    </row>
    <row r="9007" spans="1:11" x14ac:dyDescent="0.35">
      <c r="A9007" s="2">
        <v>78493</v>
      </c>
      <c r="B9007" s="76" t="s">
        <v>1600</v>
      </c>
      <c r="C9007" s="76" t="s">
        <v>286</v>
      </c>
      <c r="D9007" s="76" t="s">
        <v>5245</v>
      </c>
      <c r="E9007" s="76">
        <v>1500</v>
      </c>
      <c r="F9007" s="76">
        <v>6</v>
      </c>
      <c r="G9007" s="77">
        <v>11.5</v>
      </c>
      <c r="H9007" s="76" t="s">
        <v>3297</v>
      </c>
      <c r="I9007" s="77">
        <v>15.99</v>
      </c>
      <c r="J9007" s="2">
        <v>1</v>
      </c>
      <c r="K9007" s="119" cm="1">
        <f t="array" ref="K9007">ROUND(IF(C9007="Beer",SUM(LOOKUP(2,1/(SRP!$B$7:$B$9&lt;=E9007)/(SRP!$C$7:$C$9&gt;=E9007),SRP!$D$7:$D$9)*(G9007/100)*(E9007/1000)),IF(C9007="Spirits",SUM(LOOKUP(2,1/(SRP!$B$2:$B$6&lt;=E9007)/(SRP!$C$2:$C$6&gt;=E9007),SRP!$D$2:$D$6)*(G9007/100)*(E9007/1000)),IF(AND(C9007="Wine",D9007="Fortified Wines"),SUM(LOOKUP(2,1/(SRP!$B$20:$B$23&lt;=E9007)/(SRP!$C$20:$C$23&gt;=E9007),SRP!$D$20:$D$23)*(G9007/100)*(E9007/1000)),IF(C9007="Wine",SUM(LOOKUP(2,1/(SRP!$B$15:$B$19&lt;=E9007)/(SRP!$C$15:$C$19&gt;=E9007),SRP!$D$15:$D$19)*(G9007/100)*(E9007/1000)),IF(C9007="Ready to Drink",SUM(LOOKUP(2,1/(SRP!$B$10:$B$14&lt;=E9007)/(SRP!$C$10:$C$14&gt;=E9007),SRP!$D$10:$D$14)*(G9007/100)*(E9007/1000)),0))))),2)</f>
        <v>12.04</v>
      </c>
    </row>
    <row r="9008" spans="1:11" x14ac:dyDescent="0.35">
      <c r="A9008" s="2">
        <v>79046</v>
      </c>
      <c r="B9008" s="76" t="s">
        <v>6287</v>
      </c>
      <c r="C9008" s="76" t="s">
        <v>286</v>
      </c>
      <c r="D9008" s="76" t="s">
        <v>5236</v>
      </c>
      <c r="E9008" s="76">
        <v>750</v>
      </c>
      <c r="F9008" s="76">
        <v>12</v>
      </c>
      <c r="G9008" s="77">
        <v>13</v>
      </c>
      <c r="H9008" s="76" t="s">
        <v>3308</v>
      </c>
      <c r="I9008" s="77">
        <v>19.989999999999998</v>
      </c>
      <c r="J9008" s="2">
        <v>1</v>
      </c>
      <c r="K9008" s="119" cm="1">
        <f t="array" ref="K9008">ROUND(IF(C9008="Beer",SUM(LOOKUP(2,1/(SRP!$B$7:$B$9&lt;=E9008)/(SRP!$C$7:$C$9&gt;=E9008),SRP!$D$7:$D$9)*(G9008/100)*(E9008/1000)),IF(C9008="Spirits",SUM(LOOKUP(2,1/(SRP!$B$2:$B$6&lt;=E9008)/(SRP!$C$2:$C$6&gt;=E9008),SRP!$D$2:$D$6)*(G9008/100)*(E9008/1000)),IF(AND(C9008="Wine",D9008="Fortified Wines"),SUM(LOOKUP(2,1/(SRP!$B$20:$B$23&lt;=E9008)/(SRP!$C$20:$C$23&gt;=E9008),SRP!$D$20:$D$23)*(G9008/100)*(E9008/1000)),IF(C9008="Wine",SUM(LOOKUP(2,1/(SRP!$B$15:$B$19&lt;=E9008)/(SRP!$C$15:$C$19&gt;=E9008),SRP!$D$15:$D$19)*(G9008/100)*(E9008/1000)),IF(C9008="Ready to Drink",SUM(LOOKUP(2,1/(SRP!$B$10:$B$14&lt;=E9008)/(SRP!$C$10:$C$14&gt;=E9008),SRP!$D$10:$D$14)*(G9008/100)*(E9008/1000)),0))))),2)</f>
        <v>6.81</v>
      </c>
    </row>
    <row r="9009" spans="1:11" x14ac:dyDescent="0.35">
      <c r="A9009" s="2">
        <v>80788</v>
      </c>
      <c r="B9009" s="76" t="s">
        <v>1601</v>
      </c>
      <c r="C9009" s="76" t="s">
        <v>286</v>
      </c>
      <c r="D9009" s="76" t="s">
        <v>5236</v>
      </c>
      <c r="E9009" s="76">
        <v>4000</v>
      </c>
      <c r="F9009" s="76">
        <v>4</v>
      </c>
      <c r="G9009" s="77">
        <v>11.5</v>
      </c>
      <c r="H9009" s="76" t="s">
        <v>3297</v>
      </c>
      <c r="I9009" s="77">
        <v>35.99</v>
      </c>
      <c r="J9009" s="2">
        <v>1</v>
      </c>
      <c r="K9009" s="119" cm="1">
        <f t="array" ref="K9009">ROUND(IF(C9009="Beer",SUM(LOOKUP(2,1/(SRP!$B$7:$B$9&lt;=E9009)/(SRP!$C$7:$C$9&gt;=E9009),SRP!$D$7:$D$9)*(G9009/100)*(E9009/1000)),IF(C9009="Spirits",SUM(LOOKUP(2,1/(SRP!$B$2:$B$6&lt;=E9009)/(SRP!$C$2:$C$6&gt;=E9009),SRP!$D$2:$D$6)*(G9009/100)*(E9009/1000)),IF(AND(C9009="Wine",D9009="Fortified Wines"),SUM(LOOKUP(2,1/(SRP!$B$20:$B$23&lt;=E9009)/(SRP!$C$20:$C$23&gt;=E9009),SRP!$D$20:$D$23)*(G9009/100)*(E9009/1000)),IF(C9009="Wine",SUM(LOOKUP(2,1/(SRP!$B$15:$B$19&lt;=E9009)/(SRP!$C$15:$C$19&gt;=E9009),SRP!$D$15:$D$19)*(G9009/100)*(E9009/1000)),IF(C9009="Ready to Drink",SUM(LOOKUP(2,1/(SRP!$B$10:$B$14&lt;=E9009)/(SRP!$C$10:$C$14&gt;=E9009),SRP!$D$10:$D$14)*(G9009/100)*(E9009/1000)),0))))),2)</f>
        <v>26.74</v>
      </c>
    </row>
    <row r="9010" spans="1:11" x14ac:dyDescent="0.35">
      <c r="A9010" s="2">
        <v>82636</v>
      </c>
      <c r="B9010" s="76" t="s">
        <v>62</v>
      </c>
      <c r="C9010" s="76" t="s">
        <v>286</v>
      </c>
      <c r="D9010" s="76" t="s">
        <v>5236</v>
      </c>
      <c r="E9010" s="76">
        <v>1500</v>
      </c>
      <c r="F9010" s="76">
        <v>6</v>
      </c>
      <c r="G9010" s="77">
        <v>12</v>
      </c>
      <c r="H9010" s="76" t="s">
        <v>3288</v>
      </c>
      <c r="I9010" s="77">
        <v>21.99</v>
      </c>
      <c r="J9010" s="2">
        <v>1</v>
      </c>
      <c r="K9010" s="119" cm="1">
        <f t="array" ref="K9010">ROUND(IF(C9010="Beer",SUM(LOOKUP(2,1/(SRP!$B$7:$B$9&lt;=E9010)/(SRP!$C$7:$C$9&gt;=E9010),SRP!$D$7:$D$9)*(G9010/100)*(E9010/1000)),IF(C9010="Spirits",SUM(LOOKUP(2,1/(SRP!$B$2:$B$6&lt;=E9010)/(SRP!$C$2:$C$6&gt;=E9010),SRP!$D$2:$D$6)*(G9010/100)*(E9010/1000)),IF(AND(C9010="Wine",D9010="Fortified Wines"),SUM(LOOKUP(2,1/(SRP!$B$20:$B$23&lt;=E9010)/(SRP!$C$20:$C$23&gt;=E9010),SRP!$D$20:$D$23)*(G9010/100)*(E9010/1000)),IF(C9010="Wine",SUM(LOOKUP(2,1/(SRP!$B$15:$B$19&lt;=E9010)/(SRP!$C$15:$C$19&gt;=E9010),SRP!$D$15:$D$19)*(G9010/100)*(E9010/1000)),IF(C9010="Ready to Drink",SUM(LOOKUP(2,1/(SRP!$B$10:$B$14&lt;=E9010)/(SRP!$C$10:$C$14&gt;=E9010),SRP!$D$10:$D$14)*(G9010/100)*(E9010/1000)),0))))),2)</f>
        <v>12.57</v>
      </c>
    </row>
    <row r="9011" spans="1:11" x14ac:dyDescent="0.35">
      <c r="A9011" s="2">
        <v>82934</v>
      </c>
      <c r="B9011" s="76" t="s">
        <v>1602</v>
      </c>
      <c r="C9011" s="76" t="s">
        <v>287</v>
      </c>
      <c r="D9011" s="76" t="s">
        <v>5230</v>
      </c>
      <c r="E9011" s="76">
        <v>740</v>
      </c>
      <c r="F9011" s="76">
        <v>12</v>
      </c>
      <c r="G9011" s="77">
        <v>4.5</v>
      </c>
      <c r="H9011" s="76" t="s">
        <v>3325</v>
      </c>
      <c r="I9011" s="77">
        <v>3.99</v>
      </c>
      <c r="J9011" s="2">
        <v>1</v>
      </c>
      <c r="K9011" s="119" cm="1">
        <f t="array" ref="K9011">ROUND(IF(C9011="Beer",SUM(LOOKUP(2,1/(SRP!$B$7:$B$9&lt;=E9011)/(SRP!$C$7:$C$9&gt;=E9011),SRP!$D$7:$D$9)*(G9011/100)*(E9011/1000)),IF(C9011="Spirits",SUM(LOOKUP(2,1/(SRP!$B$2:$B$6&lt;=E9011)/(SRP!$C$2:$C$6&gt;=E9011),SRP!$D$2:$D$6)*(G9011/100)*(E9011/1000)),IF(AND(C9011="Wine",D9011="Fortified Wines"),SUM(LOOKUP(2,1/(SRP!$B$20:$B$23&lt;=E9011)/(SRP!$C$20:$C$23&gt;=E9011),SRP!$D$20:$D$23)*(G9011/100)*(E9011/1000)),IF(C9011="Wine",SUM(LOOKUP(2,1/(SRP!$B$15:$B$19&lt;=E9011)/(SRP!$C$15:$C$19&gt;=E9011),SRP!$D$15:$D$19)*(G9011/100)*(E9011/1000)),IF(C9011="Ready to Drink",SUM(LOOKUP(2,1/(SRP!$B$10:$B$14&lt;=E9011)/(SRP!$C$10:$C$14&gt;=E9011),SRP!$D$10:$D$14)*(G9011/100)*(E9011/1000)),0))))),2)</f>
        <v>2.3199999999999998</v>
      </c>
    </row>
    <row r="9012" spans="1:11" x14ac:dyDescent="0.35">
      <c r="A9012" s="2">
        <v>82934</v>
      </c>
      <c r="B9012" s="76" t="s">
        <v>1602</v>
      </c>
      <c r="C9012" s="76" t="s">
        <v>287</v>
      </c>
      <c r="D9012" s="76" t="s">
        <v>5230</v>
      </c>
      <c r="E9012" s="76">
        <v>740</v>
      </c>
      <c r="F9012" s="76">
        <v>12</v>
      </c>
      <c r="G9012" s="77">
        <v>4.5</v>
      </c>
      <c r="H9012" s="76" t="s">
        <v>3325</v>
      </c>
      <c r="I9012" s="77">
        <v>3.99</v>
      </c>
      <c r="J9012" s="2">
        <v>1</v>
      </c>
      <c r="K9012" s="119" cm="1">
        <f t="array" ref="K9012">ROUND(IF(C9012="Beer",SUM(LOOKUP(2,1/(SRP!$B$7:$B$9&lt;=E9012)/(SRP!$C$7:$C$9&gt;=E9012),SRP!$D$7:$D$9)*(G9012/100)*(E9012/1000)),IF(C9012="Spirits",SUM(LOOKUP(2,1/(SRP!$B$2:$B$6&lt;=E9012)/(SRP!$C$2:$C$6&gt;=E9012),SRP!$D$2:$D$6)*(G9012/100)*(E9012/1000)),IF(AND(C9012="Wine",D9012="Fortified Wines"),SUM(LOOKUP(2,1/(SRP!$B$20:$B$23&lt;=E9012)/(SRP!$C$20:$C$23&gt;=E9012),SRP!$D$20:$D$23)*(G9012/100)*(E9012/1000)),IF(C9012="Wine",SUM(LOOKUP(2,1/(SRP!$B$15:$B$19&lt;=E9012)/(SRP!$C$15:$C$19&gt;=E9012),SRP!$D$15:$D$19)*(G9012/100)*(E9012/1000)),IF(C9012="Ready to Drink",SUM(LOOKUP(2,1/(SRP!$B$10:$B$14&lt;=E9012)/(SRP!$C$10:$C$14&gt;=E9012),SRP!$D$10:$D$14)*(G9012/100)*(E9012/1000)),0))))),2)</f>
        <v>2.3199999999999998</v>
      </c>
    </row>
    <row r="9013" spans="1:11" x14ac:dyDescent="0.35">
      <c r="A9013" s="2">
        <v>84202</v>
      </c>
      <c r="B9013" s="76" t="s">
        <v>933</v>
      </c>
      <c r="C9013" s="76" t="s">
        <v>285</v>
      </c>
      <c r="D9013" s="76" t="s">
        <v>5231</v>
      </c>
      <c r="E9013" s="76">
        <v>4500</v>
      </c>
      <c r="F9013" s="76">
        <v>1</v>
      </c>
      <c r="G9013" s="77">
        <v>40</v>
      </c>
      <c r="H9013" s="76" t="s">
        <v>3283</v>
      </c>
      <c r="I9013" s="77">
        <v>499.97</v>
      </c>
      <c r="J9013" s="2">
        <v>1</v>
      </c>
      <c r="K9013" s="119" cm="1">
        <f t="array" ref="K9013">ROUND(IF(C9013="Beer",SUM(LOOKUP(2,1/(SRP!$B$7:$B$9&lt;=E9013)/(SRP!$C$7:$C$9&gt;=E9013),SRP!$D$7:$D$9)*(G9013/100)*(E9013/1000)),IF(C9013="Spirits",SUM(LOOKUP(2,1/(SRP!$B$2:$B$6&lt;=E9013)/(SRP!$C$2:$C$6&gt;=E9013),SRP!$D$2:$D$6)*(G9013/100)*(E9013/1000)),IF(AND(C9013="Wine",D9013="Fortified Wines"),SUM(LOOKUP(2,1/(SRP!$B$20:$B$23&lt;=E9013)/(SRP!$C$20:$C$23&gt;=E9013),SRP!$D$20:$D$23)*(G9013/100)*(E9013/1000)),IF(C9013="Wine",SUM(LOOKUP(2,1/(SRP!$B$15:$B$19&lt;=E9013)/(SRP!$C$15:$C$19&gt;=E9013),SRP!$D$15:$D$19)*(G9013/100)*(E9013/1000)),IF(C9013="Ready to Drink",SUM(LOOKUP(2,1/(SRP!$B$10:$B$14&lt;=E9013)/(SRP!$C$10:$C$14&gt;=E9013),SRP!$D$10:$D$14)*(G9013/100)*(E9013/1000)),0))))),2)</f>
        <v>125.66</v>
      </c>
    </row>
    <row r="9014" spans="1:11" x14ac:dyDescent="0.35">
      <c r="A9014" s="2">
        <v>85811</v>
      </c>
      <c r="B9014" s="76" t="s">
        <v>12</v>
      </c>
      <c r="C9014" s="76" t="s">
        <v>285</v>
      </c>
      <c r="D9014" s="76" t="s">
        <v>5250</v>
      </c>
      <c r="E9014" s="76">
        <v>1750</v>
      </c>
      <c r="F9014" s="76">
        <v>6</v>
      </c>
      <c r="G9014" s="77">
        <v>40</v>
      </c>
      <c r="H9014" s="76" t="s">
        <v>3283</v>
      </c>
      <c r="I9014" s="77">
        <v>57.99</v>
      </c>
      <c r="J9014" s="2">
        <v>1</v>
      </c>
      <c r="K9014" s="119" cm="1">
        <f t="array" ref="K9014">ROUND(IF(C9014="Beer",SUM(LOOKUP(2,1/(SRP!$B$7:$B$9&lt;=E9014)/(SRP!$C$7:$C$9&gt;=E9014),SRP!$D$7:$D$9)*(G9014/100)*(E9014/1000)),IF(C9014="Spirits",SUM(LOOKUP(2,1/(SRP!$B$2:$B$6&lt;=E9014)/(SRP!$C$2:$C$6&gt;=E9014),SRP!$D$2:$D$6)*(G9014/100)*(E9014/1000)),IF(AND(C9014="Wine",D9014="Fortified Wines"),SUM(LOOKUP(2,1/(SRP!$B$20:$B$23&lt;=E9014)/(SRP!$C$20:$C$23&gt;=E9014),SRP!$D$20:$D$23)*(G9014/100)*(E9014/1000)),IF(C9014="Wine",SUM(LOOKUP(2,1/(SRP!$B$15:$B$19&lt;=E9014)/(SRP!$C$15:$C$19&gt;=E9014),SRP!$D$15:$D$19)*(G9014/100)*(E9014/1000)),IF(C9014="Ready to Drink",SUM(LOOKUP(2,1/(SRP!$B$10:$B$14&lt;=E9014)/(SRP!$C$10:$C$14&gt;=E9014),SRP!$D$10:$D$14)*(G9014/100)*(E9014/1000)),0))))),2)</f>
        <v>48.87</v>
      </c>
    </row>
    <row r="9015" spans="1:11" x14ac:dyDescent="0.35">
      <c r="A9015" s="2">
        <v>86124</v>
      </c>
      <c r="B9015" s="76" t="s">
        <v>1603</v>
      </c>
      <c r="C9015" s="76" t="s">
        <v>286</v>
      </c>
      <c r="D9015" s="76" t="s">
        <v>5248</v>
      </c>
      <c r="E9015" s="76">
        <v>750</v>
      </c>
      <c r="F9015" s="76">
        <v>12</v>
      </c>
      <c r="G9015" s="77">
        <v>14.5</v>
      </c>
      <c r="H9015" s="76" t="s">
        <v>3294</v>
      </c>
      <c r="I9015" s="77">
        <v>22.99</v>
      </c>
      <c r="J9015" s="2">
        <v>1</v>
      </c>
      <c r="K9015" s="119" cm="1">
        <f t="array" ref="K9015">ROUND(IF(C9015="Beer",SUM(LOOKUP(2,1/(SRP!$B$7:$B$9&lt;=E9015)/(SRP!$C$7:$C$9&gt;=E9015),SRP!$D$7:$D$9)*(G9015/100)*(E9015/1000)),IF(C9015="Spirits",SUM(LOOKUP(2,1/(SRP!$B$2:$B$6&lt;=E9015)/(SRP!$C$2:$C$6&gt;=E9015),SRP!$D$2:$D$6)*(G9015/100)*(E9015/1000)),IF(AND(C9015="Wine",D9015="Fortified Wines"),SUM(LOOKUP(2,1/(SRP!$B$20:$B$23&lt;=E9015)/(SRP!$C$20:$C$23&gt;=E9015),SRP!$D$20:$D$23)*(G9015/100)*(E9015/1000)),IF(C9015="Wine",SUM(LOOKUP(2,1/(SRP!$B$15:$B$19&lt;=E9015)/(SRP!$C$15:$C$19&gt;=E9015),SRP!$D$15:$D$19)*(G9015/100)*(E9015/1000)),IF(C9015="Ready to Drink",SUM(LOOKUP(2,1/(SRP!$B$10:$B$14&lt;=E9015)/(SRP!$C$10:$C$14&gt;=E9015),SRP!$D$10:$D$14)*(G9015/100)*(E9015/1000)),0))))),2)</f>
        <v>7.59</v>
      </c>
    </row>
    <row r="9016" spans="1:11" x14ac:dyDescent="0.35">
      <c r="A9016" s="2">
        <v>87015</v>
      </c>
      <c r="B9016" s="76" t="s">
        <v>2</v>
      </c>
      <c r="C9016" s="76" t="s">
        <v>285</v>
      </c>
      <c r="D9016" s="76" t="s">
        <v>5233</v>
      </c>
      <c r="E9016" s="76">
        <v>1750</v>
      </c>
      <c r="F9016" s="76">
        <v>6</v>
      </c>
      <c r="G9016" s="77">
        <v>40</v>
      </c>
      <c r="H9016" s="76" t="s">
        <v>3279</v>
      </c>
      <c r="I9016" s="77">
        <v>55.79</v>
      </c>
      <c r="J9016" s="2">
        <v>1</v>
      </c>
      <c r="K9016" s="119" cm="1">
        <f t="array" ref="K9016">ROUND(IF(C9016="Beer",SUM(LOOKUP(2,1/(SRP!$B$7:$B$9&lt;=E9016)/(SRP!$C$7:$C$9&gt;=E9016),SRP!$D$7:$D$9)*(G9016/100)*(E9016/1000)),IF(C9016="Spirits",SUM(LOOKUP(2,1/(SRP!$B$2:$B$6&lt;=E9016)/(SRP!$C$2:$C$6&gt;=E9016),SRP!$D$2:$D$6)*(G9016/100)*(E9016/1000)),IF(AND(C9016="Wine",D9016="Fortified Wines"),SUM(LOOKUP(2,1/(SRP!$B$20:$B$23&lt;=E9016)/(SRP!$C$20:$C$23&gt;=E9016),SRP!$D$20:$D$23)*(G9016/100)*(E9016/1000)),IF(C9016="Wine",SUM(LOOKUP(2,1/(SRP!$B$15:$B$19&lt;=E9016)/(SRP!$C$15:$C$19&gt;=E9016),SRP!$D$15:$D$19)*(G9016/100)*(E9016/1000)),IF(C9016="Ready to Drink",SUM(LOOKUP(2,1/(SRP!$B$10:$B$14&lt;=E9016)/(SRP!$C$10:$C$14&gt;=E9016),SRP!$D$10:$D$14)*(G9016/100)*(E9016/1000)),0))))),2)</f>
        <v>48.87</v>
      </c>
    </row>
    <row r="9017" spans="1:11" x14ac:dyDescent="0.35">
      <c r="A9017" s="2">
        <v>87379</v>
      </c>
      <c r="B9017" s="76" t="s">
        <v>7458</v>
      </c>
      <c r="C9017" s="76" t="s">
        <v>285</v>
      </c>
      <c r="D9017" s="76" t="s">
        <v>5314</v>
      </c>
      <c r="E9017" s="76">
        <v>750</v>
      </c>
      <c r="F9017" s="76">
        <v>6</v>
      </c>
      <c r="G9017" s="77">
        <v>40</v>
      </c>
      <c r="H9017" s="76" t="s">
        <v>6697</v>
      </c>
      <c r="I9017" s="77">
        <v>98.99</v>
      </c>
      <c r="J9017" s="2">
        <v>1</v>
      </c>
      <c r="K9017" s="119" cm="1">
        <f t="array" ref="K9017">ROUND(IF(C9017="Beer",SUM(LOOKUP(2,1/(SRP!$B$7:$B$9&lt;=E9017)/(SRP!$C$7:$C$9&gt;=E9017),SRP!$D$7:$D$9)*(G9017/100)*(E9017/1000)),IF(C9017="Spirits",SUM(LOOKUP(2,1/(SRP!$B$2:$B$6&lt;=E9017)/(SRP!$C$2:$C$6&gt;=E9017),SRP!$D$2:$D$6)*(G9017/100)*(E9017/1000)),IF(AND(C9017="Wine",D9017="Fortified Wines"),SUM(LOOKUP(2,1/(SRP!$B$20:$B$23&lt;=E9017)/(SRP!$C$20:$C$23&gt;=E9017),SRP!$D$20:$D$23)*(G9017/100)*(E9017/1000)),IF(C9017="Wine",SUM(LOOKUP(2,1/(SRP!$B$15:$B$19&lt;=E9017)/(SRP!$C$15:$C$19&gt;=E9017),SRP!$D$15:$D$19)*(G9017/100)*(E9017/1000)),IF(C9017="Ready to Drink",SUM(LOOKUP(2,1/(SRP!$B$10:$B$14&lt;=E9017)/(SRP!$C$10:$C$14&gt;=E9017),SRP!$D$10:$D$14)*(G9017/100)*(E9017/1000)),0))))),2)</f>
        <v>20.94</v>
      </c>
    </row>
    <row r="9018" spans="1:11" x14ac:dyDescent="0.35">
      <c r="A9018" s="2">
        <v>93401</v>
      </c>
      <c r="B9018" s="76" t="s">
        <v>1604</v>
      </c>
      <c r="C9018" s="76" t="s">
        <v>286</v>
      </c>
      <c r="D9018" s="76" t="s">
        <v>5246</v>
      </c>
      <c r="E9018" s="76">
        <v>750</v>
      </c>
      <c r="F9018" s="76">
        <v>12</v>
      </c>
      <c r="G9018" s="77">
        <v>13.5</v>
      </c>
      <c r="H9018" s="76" t="s">
        <v>3279</v>
      </c>
      <c r="I9018" s="77">
        <v>18.29</v>
      </c>
      <c r="J9018" s="2">
        <v>1</v>
      </c>
      <c r="K9018" s="119" cm="1">
        <f t="array" ref="K9018">ROUND(IF(C9018="Beer",SUM(LOOKUP(2,1/(SRP!$B$7:$B$9&lt;=E9018)/(SRP!$C$7:$C$9&gt;=E9018),SRP!$D$7:$D$9)*(G9018/100)*(E9018/1000)),IF(C9018="Spirits",SUM(LOOKUP(2,1/(SRP!$B$2:$B$6&lt;=E9018)/(SRP!$C$2:$C$6&gt;=E9018),SRP!$D$2:$D$6)*(G9018/100)*(E9018/1000)),IF(AND(C9018="Wine",D9018="Fortified Wines"),SUM(LOOKUP(2,1/(SRP!$B$20:$B$23&lt;=E9018)/(SRP!$C$20:$C$23&gt;=E9018),SRP!$D$20:$D$23)*(G9018/100)*(E9018/1000)),IF(C9018="Wine",SUM(LOOKUP(2,1/(SRP!$B$15:$B$19&lt;=E9018)/(SRP!$C$15:$C$19&gt;=E9018),SRP!$D$15:$D$19)*(G9018/100)*(E9018/1000)),IF(C9018="Ready to Drink",SUM(LOOKUP(2,1/(SRP!$B$10:$B$14&lt;=E9018)/(SRP!$C$10:$C$14&gt;=E9018),SRP!$D$10:$D$14)*(G9018/100)*(E9018/1000)),0))))),2)</f>
        <v>7.07</v>
      </c>
    </row>
    <row r="9019" spans="1:11" x14ac:dyDescent="0.35">
      <c r="A9019" s="2">
        <v>93823</v>
      </c>
      <c r="B9019" s="76" t="s">
        <v>1605</v>
      </c>
      <c r="C9019" s="76" t="s">
        <v>286</v>
      </c>
      <c r="D9019" s="76" t="s">
        <v>5246</v>
      </c>
      <c r="E9019" s="76">
        <v>750</v>
      </c>
      <c r="F9019" s="76">
        <v>12</v>
      </c>
      <c r="G9019" s="77">
        <v>13.5</v>
      </c>
      <c r="H9019" s="76" t="s">
        <v>3288</v>
      </c>
      <c r="I9019" s="77">
        <v>35.99</v>
      </c>
      <c r="J9019" s="2">
        <v>1</v>
      </c>
      <c r="K9019" s="119" cm="1">
        <f t="array" ref="K9019">ROUND(IF(C9019="Beer",SUM(LOOKUP(2,1/(SRP!$B$7:$B$9&lt;=E9019)/(SRP!$C$7:$C$9&gt;=E9019),SRP!$D$7:$D$9)*(G9019/100)*(E9019/1000)),IF(C9019="Spirits",SUM(LOOKUP(2,1/(SRP!$B$2:$B$6&lt;=E9019)/(SRP!$C$2:$C$6&gt;=E9019),SRP!$D$2:$D$6)*(G9019/100)*(E9019/1000)),IF(AND(C9019="Wine",D9019="Fortified Wines"),SUM(LOOKUP(2,1/(SRP!$B$20:$B$23&lt;=E9019)/(SRP!$C$20:$C$23&gt;=E9019),SRP!$D$20:$D$23)*(G9019/100)*(E9019/1000)),IF(C9019="Wine",SUM(LOOKUP(2,1/(SRP!$B$15:$B$19&lt;=E9019)/(SRP!$C$15:$C$19&gt;=E9019),SRP!$D$15:$D$19)*(G9019/100)*(E9019/1000)),IF(C9019="Ready to Drink",SUM(LOOKUP(2,1/(SRP!$B$10:$B$14&lt;=E9019)/(SRP!$C$10:$C$14&gt;=E9019),SRP!$D$10:$D$14)*(G9019/100)*(E9019/1000)),0))))),2)</f>
        <v>7.07</v>
      </c>
    </row>
    <row r="9020" spans="1:11" x14ac:dyDescent="0.35">
      <c r="A9020" s="2">
        <v>95331</v>
      </c>
      <c r="B9020" s="76" t="s">
        <v>1606</v>
      </c>
      <c r="C9020" s="76" t="s">
        <v>286</v>
      </c>
      <c r="D9020" s="76" t="s">
        <v>5268</v>
      </c>
      <c r="E9020" s="76">
        <v>750</v>
      </c>
      <c r="F9020" s="76">
        <v>12</v>
      </c>
      <c r="G9020" s="77">
        <v>12.5</v>
      </c>
      <c r="H9020" s="76" t="s">
        <v>3295</v>
      </c>
      <c r="I9020" s="77">
        <v>15.49</v>
      </c>
      <c r="J9020" s="2">
        <v>1</v>
      </c>
      <c r="K9020" s="119" cm="1">
        <f t="array" ref="K9020">ROUND(IF(C9020="Beer",SUM(LOOKUP(2,1/(SRP!$B$7:$B$9&lt;=E9020)/(SRP!$C$7:$C$9&gt;=E9020),SRP!$D$7:$D$9)*(G9020/100)*(E9020/1000)),IF(C9020="Spirits",SUM(LOOKUP(2,1/(SRP!$B$2:$B$6&lt;=E9020)/(SRP!$C$2:$C$6&gt;=E9020),SRP!$D$2:$D$6)*(G9020/100)*(E9020/1000)),IF(AND(C9020="Wine",D9020="Fortified Wines"),SUM(LOOKUP(2,1/(SRP!$B$20:$B$23&lt;=E9020)/(SRP!$C$20:$C$23&gt;=E9020),SRP!$D$20:$D$23)*(G9020/100)*(E9020/1000)),IF(C9020="Wine",SUM(LOOKUP(2,1/(SRP!$B$15:$B$19&lt;=E9020)/(SRP!$C$15:$C$19&gt;=E9020),SRP!$D$15:$D$19)*(G9020/100)*(E9020/1000)),IF(C9020="Ready to Drink",SUM(LOOKUP(2,1/(SRP!$B$10:$B$14&lt;=E9020)/(SRP!$C$10:$C$14&gt;=E9020),SRP!$D$10:$D$14)*(G9020/100)*(E9020/1000)),0))))),2)</f>
        <v>6.54</v>
      </c>
    </row>
    <row r="9021" spans="1:11" x14ac:dyDescent="0.35">
      <c r="A9021" s="2">
        <v>95711</v>
      </c>
      <c r="B9021" s="76" t="s">
        <v>1607</v>
      </c>
      <c r="C9021" s="76" t="s">
        <v>286</v>
      </c>
      <c r="D9021" s="76" t="s">
        <v>5241</v>
      </c>
      <c r="E9021" s="76">
        <v>750</v>
      </c>
      <c r="F9021" s="76">
        <v>12</v>
      </c>
      <c r="G9021" s="77">
        <v>11</v>
      </c>
      <c r="H9021" s="76" t="s">
        <v>3294</v>
      </c>
      <c r="I9021" s="77">
        <v>19.989999999999998</v>
      </c>
      <c r="J9021" s="2">
        <v>1</v>
      </c>
      <c r="K9021" s="119" cm="1">
        <f t="array" ref="K9021">ROUND(IF(C9021="Beer",SUM(LOOKUP(2,1/(SRP!$B$7:$B$9&lt;=E9021)/(SRP!$C$7:$C$9&gt;=E9021),SRP!$D$7:$D$9)*(G9021/100)*(E9021/1000)),IF(C9021="Spirits",SUM(LOOKUP(2,1/(SRP!$B$2:$B$6&lt;=E9021)/(SRP!$C$2:$C$6&gt;=E9021),SRP!$D$2:$D$6)*(G9021/100)*(E9021/1000)),IF(AND(C9021="Wine",D9021="Fortified Wines"),SUM(LOOKUP(2,1/(SRP!$B$20:$B$23&lt;=E9021)/(SRP!$C$20:$C$23&gt;=E9021),SRP!$D$20:$D$23)*(G9021/100)*(E9021/1000)),IF(C9021="Wine",SUM(LOOKUP(2,1/(SRP!$B$15:$B$19&lt;=E9021)/(SRP!$C$15:$C$19&gt;=E9021),SRP!$D$15:$D$19)*(G9021/100)*(E9021/1000)),IF(C9021="Ready to Drink",SUM(LOOKUP(2,1/(SRP!$B$10:$B$14&lt;=E9021)/(SRP!$C$10:$C$14&gt;=E9021),SRP!$D$10:$D$14)*(G9021/100)*(E9021/1000)),0))))),2)</f>
        <v>5.76</v>
      </c>
    </row>
    <row r="9022" spans="1:11" x14ac:dyDescent="0.35">
      <c r="A9022" s="2">
        <v>96065</v>
      </c>
      <c r="B9022" s="76" t="s">
        <v>1608</v>
      </c>
      <c r="C9022" s="76" t="s">
        <v>285</v>
      </c>
      <c r="D9022" s="76" t="s">
        <v>5275</v>
      </c>
      <c r="E9022" s="76">
        <v>750</v>
      </c>
      <c r="F9022" s="76">
        <v>12</v>
      </c>
      <c r="G9022" s="77">
        <v>40</v>
      </c>
      <c r="H9022" s="76" t="s">
        <v>6695</v>
      </c>
      <c r="I9022" s="77">
        <v>29.99</v>
      </c>
      <c r="J9022" s="2">
        <v>1</v>
      </c>
      <c r="K9022" s="119" cm="1">
        <f t="array" ref="K9022">ROUND(IF(C9022="Beer",SUM(LOOKUP(2,1/(SRP!$B$7:$B$9&lt;=E9022)/(SRP!$C$7:$C$9&gt;=E9022),SRP!$D$7:$D$9)*(G9022/100)*(E9022/1000)),IF(C9022="Spirits",SUM(LOOKUP(2,1/(SRP!$B$2:$B$6&lt;=E9022)/(SRP!$C$2:$C$6&gt;=E9022),SRP!$D$2:$D$6)*(G9022/100)*(E9022/1000)),IF(AND(C9022="Wine",D9022="Fortified Wines"),SUM(LOOKUP(2,1/(SRP!$B$20:$B$23&lt;=E9022)/(SRP!$C$20:$C$23&gt;=E9022),SRP!$D$20:$D$23)*(G9022/100)*(E9022/1000)),IF(C9022="Wine",SUM(LOOKUP(2,1/(SRP!$B$15:$B$19&lt;=E9022)/(SRP!$C$15:$C$19&gt;=E9022),SRP!$D$15:$D$19)*(G9022/100)*(E9022/1000)),IF(C9022="Ready to Drink",SUM(LOOKUP(2,1/(SRP!$B$10:$B$14&lt;=E9022)/(SRP!$C$10:$C$14&gt;=E9022),SRP!$D$10:$D$14)*(G9022/100)*(E9022/1000)),0))))),2)</f>
        <v>20.94</v>
      </c>
    </row>
    <row r="9023" spans="1:11" x14ac:dyDescent="0.35">
      <c r="A9023" s="2">
        <v>96263</v>
      </c>
      <c r="B9023" s="76" t="s">
        <v>365</v>
      </c>
      <c r="C9023" s="76" t="s">
        <v>285</v>
      </c>
      <c r="D9023" s="76" t="s">
        <v>5243</v>
      </c>
      <c r="E9023" s="76">
        <v>1750</v>
      </c>
      <c r="F9023" s="76">
        <v>6</v>
      </c>
      <c r="G9023" s="77">
        <v>40</v>
      </c>
      <c r="H9023" s="76" t="s">
        <v>3280</v>
      </c>
      <c r="I9023" s="77">
        <v>61.99</v>
      </c>
      <c r="J9023" s="2">
        <v>1</v>
      </c>
      <c r="K9023" s="119" cm="1">
        <f t="array" ref="K9023">ROUND(IF(C9023="Beer",SUM(LOOKUP(2,1/(SRP!$B$7:$B$9&lt;=E9023)/(SRP!$C$7:$C$9&gt;=E9023),SRP!$D$7:$D$9)*(G9023/100)*(E9023/1000)),IF(C9023="Spirits",SUM(LOOKUP(2,1/(SRP!$B$2:$B$6&lt;=E9023)/(SRP!$C$2:$C$6&gt;=E9023),SRP!$D$2:$D$6)*(G9023/100)*(E9023/1000)),IF(AND(C9023="Wine",D9023="Fortified Wines"),SUM(LOOKUP(2,1/(SRP!$B$20:$B$23&lt;=E9023)/(SRP!$C$20:$C$23&gt;=E9023),SRP!$D$20:$D$23)*(G9023/100)*(E9023/1000)),IF(C9023="Wine",SUM(LOOKUP(2,1/(SRP!$B$15:$B$19&lt;=E9023)/(SRP!$C$15:$C$19&gt;=E9023),SRP!$D$15:$D$19)*(G9023/100)*(E9023/1000)),IF(C9023="Ready to Drink",SUM(LOOKUP(2,1/(SRP!$B$10:$B$14&lt;=E9023)/(SRP!$C$10:$C$14&gt;=E9023),SRP!$D$10:$D$14)*(G9023/100)*(E9023/1000)),0))))),2)</f>
        <v>48.87</v>
      </c>
    </row>
    <row r="9024" spans="1:11" x14ac:dyDescent="0.35">
      <c r="A9024" s="2">
        <v>99218</v>
      </c>
      <c r="B9024" s="76" t="s">
        <v>2780</v>
      </c>
      <c r="C9024" s="76" t="s">
        <v>286</v>
      </c>
      <c r="D9024" s="76" t="s">
        <v>5264</v>
      </c>
      <c r="E9024" s="76">
        <v>750</v>
      </c>
      <c r="F9024" s="76">
        <v>12</v>
      </c>
      <c r="G9024" s="77">
        <v>12</v>
      </c>
      <c r="H9024" s="76" t="s">
        <v>3306</v>
      </c>
      <c r="I9024" s="77">
        <v>15.99</v>
      </c>
      <c r="J9024" s="2">
        <v>1</v>
      </c>
      <c r="K9024" s="119" cm="1">
        <f t="array" ref="K9024">ROUND(IF(C9024="Beer",SUM(LOOKUP(2,1/(SRP!$B$7:$B$9&lt;=E9024)/(SRP!$C$7:$C$9&gt;=E9024),SRP!$D$7:$D$9)*(G9024/100)*(E9024/1000)),IF(C9024="Spirits",SUM(LOOKUP(2,1/(SRP!$B$2:$B$6&lt;=E9024)/(SRP!$C$2:$C$6&gt;=E9024),SRP!$D$2:$D$6)*(G9024/100)*(E9024/1000)),IF(AND(C9024="Wine",D9024="Fortified Wines"),SUM(LOOKUP(2,1/(SRP!$B$20:$B$23&lt;=E9024)/(SRP!$C$20:$C$23&gt;=E9024),SRP!$D$20:$D$23)*(G9024/100)*(E9024/1000)),IF(C9024="Wine",SUM(LOOKUP(2,1/(SRP!$B$15:$B$19&lt;=E9024)/(SRP!$C$15:$C$19&gt;=E9024),SRP!$D$15:$D$19)*(G9024/100)*(E9024/1000)),IF(C9024="Ready to Drink",SUM(LOOKUP(2,1/(SRP!$B$10:$B$14&lt;=E9024)/(SRP!$C$10:$C$14&gt;=E9024),SRP!$D$10:$D$14)*(G9024/100)*(E9024/1000)),0))))),2)</f>
        <v>6.28</v>
      </c>
    </row>
    <row r="9025" spans="1:11" x14ac:dyDescent="0.35">
      <c r="A9025" s="2">
        <v>100594</v>
      </c>
      <c r="B9025" s="76" t="s">
        <v>1610</v>
      </c>
      <c r="C9025" s="76" t="s">
        <v>286</v>
      </c>
      <c r="D9025" s="76" t="s">
        <v>5244</v>
      </c>
      <c r="E9025" s="76">
        <v>750</v>
      </c>
      <c r="F9025" s="76">
        <v>12</v>
      </c>
      <c r="G9025" s="77">
        <v>12.5</v>
      </c>
      <c r="H9025" s="76" t="s">
        <v>5939</v>
      </c>
      <c r="I9025" s="77">
        <v>22.99</v>
      </c>
      <c r="J9025" s="2">
        <v>1</v>
      </c>
      <c r="K9025" s="119" cm="1">
        <f t="array" ref="K9025">ROUND(IF(C9025="Beer",SUM(LOOKUP(2,1/(SRP!$B$7:$B$9&lt;=E9025)/(SRP!$C$7:$C$9&gt;=E9025),SRP!$D$7:$D$9)*(G9025/100)*(E9025/1000)),IF(C9025="Spirits",SUM(LOOKUP(2,1/(SRP!$B$2:$B$6&lt;=E9025)/(SRP!$C$2:$C$6&gt;=E9025),SRP!$D$2:$D$6)*(G9025/100)*(E9025/1000)),IF(AND(C9025="Wine",D9025="Fortified Wines"),SUM(LOOKUP(2,1/(SRP!$B$20:$B$23&lt;=E9025)/(SRP!$C$20:$C$23&gt;=E9025),SRP!$D$20:$D$23)*(G9025/100)*(E9025/1000)),IF(C9025="Wine",SUM(LOOKUP(2,1/(SRP!$B$15:$B$19&lt;=E9025)/(SRP!$C$15:$C$19&gt;=E9025),SRP!$D$15:$D$19)*(G9025/100)*(E9025/1000)),IF(C9025="Ready to Drink",SUM(LOOKUP(2,1/(SRP!$B$10:$B$14&lt;=E9025)/(SRP!$C$10:$C$14&gt;=E9025),SRP!$D$10:$D$14)*(G9025/100)*(E9025/1000)),0))))),2)</f>
        <v>6.54</v>
      </c>
    </row>
    <row r="9026" spans="1:11" x14ac:dyDescent="0.35">
      <c r="A9026" s="2">
        <v>101717</v>
      </c>
      <c r="B9026" s="76" t="s">
        <v>1611</v>
      </c>
      <c r="C9026" s="76" t="s">
        <v>286</v>
      </c>
      <c r="D9026" s="76" t="s">
        <v>5245</v>
      </c>
      <c r="E9026" s="76">
        <v>4000</v>
      </c>
      <c r="F9026" s="76">
        <v>4</v>
      </c>
      <c r="G9026" s="77">
        <v>11</v>
      </c>
      <c r="H9026" s="76" t="s">
        <v>5939</v>
      </c>
      <c r="I9026" s="77">
        <v>35.99</v>
      </c>
      <c r="J9026" s="2">
        <v>1</v>
      </c>
      <c r="K9026" s="119" cm="1">
        <f t="array" ref="K9026">ROUND(IF(C9026="Beer",SUM(LOOKUP(2,1/(SRP!$B$7:$B$9&lt;=E9026)/(SRP!$C$7:$C$9&gt;=E9026),SRP!$D$7:$D$9)*(G9026/100)*(E9026/1000)),IF(C9026="Spirits",SUM(LOOKUP(2,1/(SRP!$B$2:$B$6&lt;=E9026)/(SRP!$C$2:$C$6&gt;=E9026),SRP!$D$2:$D$6)*(G9026/100)*(E9026/1000)),IF(AND(C9026="Wine",D9026="Fortified Wines"),SUM(LOOKUP(2,1/(SRP!$B$20:$B$23&lt;=E9026)/(SRP!$C$20:$C$23&gt;=E9026),SRP!$D$20:$D$23)*(G9026/100)*(E9026/1000)),IF(C9026="Wine",SUM(LOOKUP(2,1/(SRP!$B$15:$B$19&lt;=E9026)/(SRP!$C$15:$C$19&gt;=E9026),SRP!$D$15:$D$19)*(G9026/100)*(E9026/1000)),IF(C9026="Ready to Drink",SUM(LOOKUP(2,1/(SRP!$B$10:$B$14&lt;=E9026)/(SRP!$C$10:$C$14&gt;=E9026),SRP!$D$10:$D$14)*(G9026/100)*(E9026/1000)),0))))),2)</f>
        <v>25.58</v>
      </c>
    </row>
    <row r="9027" spans="1:11" x14ac:dyDescent="0.35">
      <c r="A9027" s="2">
        <v>102439</v>
      </c>
      <c r="B9027" s="76" t="s">
        <v>7157</v>
      </c>
      <c r="C9027" s="76" t="s">
        <v>285</v>
      </c>
      <c r="D9027" s="76" t="s">
        <v>5243</v>
      </c>
      <c r="E9027" s="76">
        <v>750</v>
      </c>
      <c r="F9027" s="76">
        <v>6</v>
      </c>
      <c r="G9027" s="77">
        <v>42.5</v>
      </c>
      <c r="H9027" s="76" t="s">
        <v>3281</v>
      </c>
      <c r="I9027" s="77">
        <v>54.99</v>
      </c>
      <c r="J9027" s="2">
        <v>1</v>
      </c>
      <c r="K9027" s="119" cm="1">
        <f t="array" ref="K9027">ROUND(IF(C9027="Beer",SUM(LOOKUP(2,1/(SRP!$B$7:$B$9&lt;=E9027)/(SRP!$C$7:$C$9&gt;=E9027),SRP!$D$7:$D$9)*(G9027/100)*(E9027/1000)),IF(C9027="Spirits",SUM(LOOKUP(2,1/(SRP!$B$2:$B$6&lt;=E9027)/(SRP!$C$2:$C$6&gt;=E9027),SRP!$D$2:$D$6)*(G9027/100)*(E9027/1000)),IF(AND(C9027="Wine",D9027="Fortified Wines"),SUM(LOOKUP(2,1/(SRP!$B$20:$B$23&lt;=E9027)/(SRP!$C$20:$C$23&gt;=E9027),SRP!$D$20:$D$23)*(G9027/100)*(E9027/1000)),IF(C9027="Wine",SUM(LOOKUP(2,1/(SRP!$B$15:$B$19&lt;=E9027)/(SRP!$C$15:$C$19&gt;=E9027),SRP!$D$15:$D$19)*(G9027/100)*(E9027/1000)),IF(C9027="Ready to Drink",SUM(LOOKUP(2,1/(SRP!$B$10:$B$14&lt;=E9027)/(SRP!$C$10:$C$14&gt;=E9027),SRP!$D$10:$D$14)*(G9027/100)*(E9027/1000)),0))))),2)</f>
        <v>22.25</v>
      </c>
    </row>
    <row r="9028" spans="1:11" x14ac:dyDescent="0.35">
      <c r="A9028" s="2">
        <v>103747</v>
      </c>
      <c r="B9028" s="76" t="s">
        <v>5885</v>
      </c>
      <c r="C9028" s="76" t="s">
        <v>285</v>
      </c>
      <c r="D9028" s="76" t="s">
        <v>6942</v>
      </c>
      <c r="E9028" s="76">
        <v>750</v>
      </c>
      <c r="F9028" s="76">
        <v>12</v>
      </c>
      <c r="G9028" s="77">
        <v>45</v>
      </c>
      <c r="H9028" s="76" t="s">
        <v>6694</v>
      </c>
      <c r="I9028" s="77">
        <v>46.99</v>
      </c>
      <c r="J9028" s="2">
        <v>1</v>
      </c>
      <c r="K9028" s="119" cm="1">
        <f t="array" ref="K9028">ROUND(IF(C9028="Beer",SUM(LOOKUP(2,1/(SRP!$B$7:$B$9&lt;=E9028)/(SRP!$C$7:$C$9&gt;=E9028),SRP!$D$7:$D$9)*(G9028/100)*(E9028/1000)),IF(C9028="Spirits",SUM(LOOKUP(2,1/(SRP!$B$2:$B$6&lt;=E9028)/(SRP!$C$2:$C$6&gt;=E9028),SRP!$D$2:$D$6)*(G9028/100)*(E9028/1000)),IF(AND(C9028="Wine",D9028="Fortified Wines"),SUM(LOOKUP(2,1/(SRP!$B$20:$B$23&lt;=E9028)/(SRP!$C$20:$C$23&gt;=E9028),SRP!$D$20:$D$23)*(G9028/100)*(E9028/1000)),IF(C9028="Wine",SUM(LOOKUP(2,1/(SRP!$B$15:$B$19&lt;=E9028)/(SRP!$C$15:$C$19&gt;=E9028),SRP!$D$15:$D$19)*(G9028/100)*(E9028/1000)),IF(C9028="Ready to Drink",SUM(LOOKUP(2,1/(SRP!$B$10:$B$14&lt;=E9028)/(SRP!$C$10:$C$14&gt;=E9028),SRP!$D$10:$D$14)*(G9028/100)*(E9028/1000)),0))))),2)</f>
        <v>23.56</v>
      </c>
    </row>
    <row r="9029" spans="1:11" x14ac:dyDescent="0.35">
      <c r="A9029" s="2">
        <v>103861</v>
      </c>
      <c r="B9029" s="76" t="s">
        <v>56</v>
      </c>
      <c r="C9029" s="76" t="s">
        <v>286</v>
      </c>
      <c r="D9029" s="76" t="s">
        <v>5236</v>
      </c>
      <c r="E9029" s="76">
        <v>1000</v>
      </c>
      <c r="F9029" s="76">
        <v>12</v>
      </c>
      <c r="G9029" s="77">
        <v>13</v>
      </c>
      <c r="H9029" s="76" t="s">
        <v>3295</v>
      </c>
      <c r="I9029" s="77">
        <v>13.99</v>
      </c>
      <c r="J9029" s="2">
        <v>1</v>
      </c>
      <c r="K9029" s="119" cm="1">
        <f t="array" ref="K9029">ROUND(IF(C9029="Beer",SUM(LOOKUP(2,1/(SRP!$B$7:$B$9&lt;=E9029)/(SRP!$C$7:$C$9&gt;=E9029),SRP!$D$7:$D$9)*(G9029/100)*(E9029/1000)),IF(C9029="Spirits",SUM(LOOKUP(2,1/(SRP!$B$2:$B$6&lt;=E9029)/(SRP!$C$2:$C$6&gt;=E9029),SRP!$D$2:$D$6)*(G9029/100)*(E9029/1000)),IF(AND(C9029="Wine",D9029="Fortified Wines"),SUM(LOOKUP(2,1/(SRP!$B$20:$B$23&lt;=E9029)/(SRP!$C$20:$C$23&gt;=E9029),SRP!$D$20:$D$23)*(G9029/100)*(E9029/1000)),IF(C9029="Wine",SUM(LOOKUP(2,1/(SRP!$B$15:$B$19&lt;=E9029)/(SRP!$C$15:$C$19&gt;=E9029),SRP!$D$15:$D$19)*(G9029/100)*(E9029/1000)),IF(C9029="Ready to Drink",SUM(LOOKUP(2,1/(SRP!$B$10:$B$14&lt;=E9029)/(SRP!$C$10:$C$14&gt;=E9029),SRP!$D$10:$D$14)*(G9029/100)*(E9029/1000)),0))))),2)</f>
        <v>9.08</v>
      </c>
    </row>
    <row r="9030" spans="1:11" x14ac:dyDescent="0.35">
      <c r="A9030" s="2">
        <v>103887</v>
      </c>
      <c r="B9030" s="76" t="s">
        <v>1612</v>
      </c>
      <c r="C9030" s="76" t="s">
        <v>286</v>
      </c>
      <c r="D9030" s="76" t="s">
        <v>5236</v>
      </c>
      <c r="E9030" s="76">
        <v>750</v>
      </c>
      <c r="F9030" s="76">
        <v>12</v>
      </c>
      <c r="G9030" s="77">
        <v>13.5</v>
      </c>
      <c r="H9030" s="76" t="s">
        <v>3300</v>
      </c>
      <c r="I9030" s="77">
        <v>19.989999999999998</v>
      </c>
      <c r="J9030" s="2">
        <v>1</v>
      </c>
      <c r="K9030" s="119" cm="1">
        <f t="array" ref="K9030">ROUND(IF(C9030="Beer",SUM(LOOKUP(2,1/(SRP!$B$7:$B$9&lt;=E9030)/(SRP!$C$7:$C$9&gt;=E9030),SRP!$D$7:$D$9)*(G9030/100)*(E9030/1000)),IF(C9030="Spirits",SUM(LOOKUP(2,1/(SRP!$B$2:$B$6&lt;=E9030)/(SRP!$C$2:$C$6&gt;=E9030),SRP!$D$2:$D$6)*(G9030/100)*(E9030/1000)),IF(AND(C9030="Wine",D9030="Fortified Wines"),SUM(LOOKUP(2,1/(SRP!$B$20:$B$23&lt;=E9030)/(SRP!$C$20:$C$23&gt;=E9030),SRP!$D$20:$D$23)*(G9030/100)*(E9030/1000)),IF(C9030="Wine",SUM(LOOKUP(2,1/(SRP!$B$15:$B$19&lt;=E9030)/(SRP!$C$15:$C$19&gt;=E9030),SRP!$D$15:$D$19)*(G9030/100)*(E9030/1000)),IF(C9030="Ready to Drink",SUM(LOOKUP(2,1/(SRP!$B$10:$B$14&lt;=E9030)/(SRP!$C$10:$C$14&gt;=E9030),SRP!$D$10:$D$14)*(G9030/100)*(E9030/1000)),0))))),2)</f>
        <v>7.07</v>
      </c>
    </row>
    <row r="9031" spans="1:11" x14ac:dyDescent="0.35">
      <c r="A9031" s="2">
        <v>105601</v>
      </c>
      <c r="B9031" s="76" t="s">
        <v>683</v>
      </c>
      <c r="C9031" s="76" t="s">
        <v>285</v>
      </c>
      <c r="D9031" s="76" t="s">
        <v>5281</v>
      </c>
      <c r="E9031" s="76">
        <v>750</v>
      </c>
      <c r="F9031" s="76">
        <v>12</v>
      </c>
      <c r="G9031" s="77">
        <v>35</v>
      </c>
      <c r="H9031" s="76" t="s">
        <v>3303</v>
      </c>
      <c r="I9031" s="77">
        <v>25.99</v>
      </c>
      <c r="J9031" s="2">
        <v>1</v>
      </c>
      <c r="K9031" s="119" cm="1">
        <f t="array" ref="K9031">ROUND(IF(C9031="Beer",SUM(LOOKUP(2,1/(SRP!$B$7:$B$9&lt;=E9031)/(SRP!$C$7:$C$9&gt;=E9031),SRP!$D$7:$D$9)*(G9031/100)*(E9031/1000)),IF(C9031="Spirits",SUM(LOOKUP(2,1/(SRP!$B$2:$B$6&lt;=E9031)/(SRP!$C$2:$C$6&gt;=E9031),SRP!$D$2:$D$6)*(G9031/100)*(E9031/1000)),IF(AND(C9031="Wine",D9031="Fortified Wines"),SUM(LOOKUP(2,1/(SRP!$B$20:$B$23&lt;=E9031)/(SRP!$C$20:$C$23&gt;=E9031),SRP!$D$20:$D$23)*(G9031/100)*(E9031/1000)),IF(C9031="Wine",SUM(LOOKUP(2,1/(SRP!$B$15:$B$19&lt;=E9031)/(SRP!$C$15:$C$19&gt;=E9031),SRP!$D$15:$D$19)*(G9031/100)*(E9031/1000)),IF(C9031="Ready to Drink",SUM(LOOKUP(2,1/(SRP!$B$10:$B$14&lt;=E9031)/(SRP!$C$10:$C$14&gt;=E9031),SRP!$D$10:$D$14)*(G9031/100)*(E9031/1000)),0))))),2)</f>
        <v>18.329999999999998</v>
      </c>
    </row>
    <row r="9032" spans="1:11" x14ac:dyDescent="0.35">
      <c r="A9032" s="2">
        <v>106179</v>
      </c>
      <c r="B9032" s="76" t="s">
        <v>1613</v>
      </c>
      <c r="C9032" s="76" t="s">
        <v>286</v>
      </c>
      <c r="D9032" s="76" t="s">
        <v>5245</v>
      </c>
      <c r="E9032" s="76">
        <v>4000</v>
      </c>
      <c r="F9032" s="76">
        <v>4</v>
      </c>
      <c r="G9032" s="77">
        <v>11.5</v>
      </c>
      <c r="H9032" s="76" t="s">
        <v>3297</v>
      </c>
      <c r="I9032" s="77">
        <v>35.99</v>
      </c>
      <c r="J9032" s="2">
        <v>1</v>
      </c>
      <c r="K9032" s="119" cm="1">
        <f t="array" ref="K9032">ROUND(IF(C9032="Beer",SUM(LOOKUP(2,1/(SRP!$B$7:$B$9&lt;=E9032)/(SRP!$C$7:$C$9&gt;=E9032),SRP!$D$7:$D$9)*(G9032/100)*(E9032/1000)),IF(C9032="Spirits",SUM(LOOKUP(2,1/(SRP!$B$2:$B$6&lt;=E9032)/(SRP!$C$2:$C$6&gt;=E9032),SRP!$D$2:$D$6)*(G9032/100)*(E9032/1000)),IF(AND(C9032="Wine",D9032="Fortified Wines"),SUM(LOOKUP(2,1/(SRP!$B$20:$B$23&lt;=E9032)/(SRP!$C$20:$C$23&gt;=E9032),SRP!$D$20:$D$23)*(G9032/100)*(E9032/1000)),IF(C9032="Wine",SUM(LOOKUP(2,1/(SRP!$B$15:$B$19&lt;=E9032)/(SRP!$C$15:$C$19&gt;=E9032),SRP!$D$15:$D$19)*(G9032/100)*(E9032/1000)),IF(C9032="Ready to Drink",SUM(LOOKUP(2,1/(SRP!$B$10:$B$14&lt;=E9032)/(SRP!$C$10:$C$14&gt;=E9032),SRP!$D$10:$D$14)*(G9032/100)*(E9032/1000)),0))))),2)</f>
        <v>26.74</v>
      </c>
    </row>
    <row r="9033" spans="1:11" x14ac:dyDescent="0.35">
      <c r="A9033" s="2">
        <v>106377</v>
      </c>
      <c r="B9033" s="76" t="s">
        <v>1614</v>
      </c>
      <c r="C9033" s="76" t="s">
        <v>286</v>
      </c>
      <c r="D9033" s="76" t="s">
        <v>5236</v>
      </c>
      <c r="E9033" s="76">
        <v>750</v>
      </c>
      <c r="F9033" s="76">
        <v>12</v>
      </c>
      <c r="G9033" s="77">
        <v>13.9</v>
      </c>
      <c r="H9033" s="76" t="s">
        <v>3279</v>
      </c>
      <c r="I9033" s="77">
        <v>15.99</v>
      </c>
      <c r="J9033" s="2">
        <v>1</v>
      </c>
      <c r="K9033" s="119" cm="1">
        <f t="array" ref="K9033">ROUND(IF(C9033="Beer",SUM(LOOKUP(2,1/(SRP!$B$7:$B$9&lt;=E9033)/(SRP!$C$7:$C$9&gt;=E9033),SRP!$D$7:$D$9)*(G9033/100)*(E9033/1000)),IF(C9033="Spirits",SUM(LOOKUP(2,1/(SRP!$B$2:$B$6&lt;=E9033)/(SRP!$C$2:$C$6&gt;=E9033),SRP!$D$2:$D$6)*(G9033/100)*(E9033/1000)),IF(AND(C9033="Wine",D9033="Fortified Wines"),SUM(LOOKUP(2,1/(SRP!$B$20:$B$23&lt;=E9033)/(SRP!$C$20:$C$23&gt;=E9033),SRP!$D$20:$D$23)*(G9033/100)*(E9033/1000)),IF(C9033="Wine",SUM(LOOKUP(2,1/(SRP!$B$15:$B$19&lt;=E9033)/(SRP!$C$15:$C$19&gt;=E9033),SRP!$D$15:$D$19)*(G9033/100)*(E9033/1000)),IF(C9033="Ready to Drink",SUM(LOOKUP(2,1/(SRP!$B$10:$B$14&lt;=E9033)/(SRP!$C$10:$C$14&gt;=E9033),SRP!$D$10:$D$14)*(G9033/100)*(E9033/1000)),0))))),2)</f>
        <v>7.28</v>
      </c>
    </row>
    <row r="9034" spans="1:11" x14ac:dyDescent="0.35">
      <c r="A9034" s="2">
        <v>106450</v>
      </c>
      <c r="B9034" s="76" t="s">
        <v>1615</v>
      </c>
      <c r="C9034" s="76" t="s">
        <v>286</v>
      </c>
      <c r="D9034" s="76" t="s">
        <v>5264</v>
      </c>
      <c r="E9034" s="76">
        <v>750</v>
      </c>
      <c r="F9034" s="76">
        <v>12</v>
      </c>
      <c r="G9034" s="77">
        <v>12.5</v>
      </c>
      <c r="H9034" s="76" t="s">
        <v>3303</v>
      </c>
      <c r="I9034" s="77">
        <v>22.99</v>
      </c>
      <c r="J9034" s="2">
        <v>1</v>
      </c>
      <c r="K9034" s="119" cm="1">
        <f t="array" ref="K9034">ROUND(IF(C9034="Beer",SUM(LOOKUP(2,1/(SRP!$B$7:$B$9&lt;=E9034)/(SRP!$C$7:$C$9&gt;=E9034),SRP!$D$7:$D$9)*(G9034/100)*(E9034/1000)),IF(C9034="Spirits",SUM(LOOKUP(2,1/(SRP!$B$2:$B$6&lt;=E9034)/(SRP!$C$2:$C$6&gt;=E9034),SRP!$D$2:$D$6)*(G9034/100)*(E9034/1000)),IF(AND(C9034="Wine",D9034="Fortified Wines"),SUM(LOOKUP(2,1/(SRP!$B$20:$B$23&lt;=E9034)/(SRP!$C$20:$C$23&gt;=E9034),SRP!$D$20:$D$23)*(G9034/100)*(E9034/1000)),IF(C9034="Wine",SUM(LOOKUP(2,1/(SRP!$B$15:$B$19&lt;=E9034)/(SRP!$C$15:$C$19&gt;=E9034),SRP!$D$15:$D$19)*(G9034/100)*(E9034/1000)),IF(C9034="Ready to Drink",SUM(LOOKUP(2,1/(SRP!$B$10:$B$14&lt;=E9034)/(SRP!$C$10:$C$14&gt;=E9034),SRP!$D$10:$D$14)*(G9034/100)*(E9034/1000)),0))))),2)</f>
        <v>6.54</v>
      </c>
    </row>
    <row r="9035" spans="1:11" x14ac:dyDescent="0.35">
      <c r="A9035" s="2">
        <v>106765</v>
      </c>
      <c r="B9035" s="76" t="s">
        <v>1616</v>
      </c>
      <c r="C9035" s="76" t="s">
        <v>286</v>
      </c>
      <c r="D9035" s="76" t="s">
        <v>5253</v>
      </c>
      <c r="E9035" s="76">
        <v>4000</v>
      </c>
      <c r="F9035" s="76">
        <v>4</v>
      </c>
      <c r="G9035" s="77">
        <v>11.5</v>
      </c>
      <c r="H9035" s="76" t="s">
        <v>3297</v>
      </c>
      <c r="I9035" s="77">
        <v>35.99</v>
      </c>
      <c r="J9035" s="2">
        <v>1</v>
      </c>
      <c r="K9035" s="119" cm="1">
        <f t="array" ref="K9035">ROUND(IF(C9035="Beer",SUM(LOOKUP(2,1/(SRP!$B$7:$B$9&lt;=E9035)/(SRP!$C$7:$C$9&gt;=E9035),SRP!$D$7:$D$9)*(G9035/100)*(E9035/1000)),IF(C9035="Spirits",SUM(LOOKUP(2,1/(SRP!$B$2:$B$6&lt;=E9035)/(SRP!$C$2:$C$6&gt;=E9035),SRP!$D$2:$D$6)*(G9035/100)*(E9035/1000)),IF(AND(C9035="Wine",D9035="Fortified Wines"),SUM(LOOKUP(2,1/(SRP!$B$20:$B$23&lt;=E9035)/(SRP!$C$20:$C$23&gt;=E9035),SRP!$D$20:$D$23)*(G9035/100)*(E9035/1000)),IF(C9035="Wine",SUM(LOOKUP(2,1/(SRP!$B$15:$B$19&lt;=E9035)/(SRP!$C$15:$C$19&gt;=E9035),SRP!$D$15:$D$19)*(G9035/100)*(E9035/1000)),IF(C9035="Ready to Drink",SUM(LOOKUP(2,1/(SRP!$B$10:$B$14&lt;=E9035)/(SRP!$C$10:$C$14&gt;=E9035),SRP!$D$10:$D$14)*(G9035/100)*(E9035/1000)),0))))),2)</f>
        <v>26.74</v>
      </c>
    </row>
    <row r="9036" spans="1:11" x14ac:dyDescent="0.35">
      <c r="A9036" s="2">
        <v>107052</v>
      </c>
      <c r="B9036" s="76" t="s">
        <v>4876</v>
      </c>
      <c r="C9036" s="76" t="s">
        <v>286</v>
      </c>
      <c r="D9036" s="76" t="s">
        <v>5247</v>
      </c>
      <c r="E9036" s="76">
        <v>750</v>
      </c>
      <c r="F9036" s="76">
        <v>12</v>
      </c>
      <c r="G9036" s="77">
        <v>13</v>
      </c>
      <c r="H9036" s="76" t="s">
        <v>3303</v>
      </c>
      <c r="I9036" s="77">
        <v>12.99</v>
      </c>
      <c r="J9036" s="2">
        <v>1</v>
      </c>
      <c r="K9036" s="119" cm="1">
        <f t="array" ref="K9036">ROUND(IF(C9036="Beer",SUM(LOOKUP(2,1/(SRP!$B$7:$B$9&lt;=E9036)/(SRP!$C$7:$C$9&gt;=E9036),SRP!$D$7:$D$9)*(G9036/100)*(E9036/1000)),IF(C9036="Spirits",SUM(LOOKUP(2,1/(SRP!$B$2:$B$6&lt;=E9036)/(SRP!$C$2:$C$6&gt;=E9036),SRP!$D$2:$D$6)*(G9036/100)*(E9036/1000)),IF(AND(C9036="Wine",D9036="Fortified Wines"),SUM(LOOKUP(2,1/(SRP!$B$20:$B$23&lt;=E9036)/(SRP!$C$20:$C$23&gt;=E9036),SRP!$D$20:$D$23)*(G9036/100)*(E9036/1000)),IF(C9036="Wine",SUM(LOOKUP(2,1/(SRP!$B$15:$B$19&lt;=E9036)/(SRP!$C$15:$C$19&gt;=E9036),SRP!$D$15:$D$19)*(G9036/100)*(E9036/1000)),IF(C9036="Ready to Drink",SUM(LOOKUP(2,1/(SRP!$B$10:$B$14&lt;=E9036)/(SRP!$C$10:$C$14&gt;=E9036),SRP!$D$10:$D$14)*(G9036/100)*(E9036/1000)),0))))),2)</f>
        <v>6.81</v>
      </c>
    </row>
    <row r="9037" spans="1:11" x14ac:dyDescent="0.35">
      <c r="A9037" s="2">
        <v>107070</v>
      </c>
      <c r="B9037" s="76" t="s">
        <v>3177</v>
      </c>
      <c r="C9037" s="76" t="s">
        <v>286</v>
      </c>
      <c r="D9037" s="76" t="s">
        <v>5244</v>
      </c>
      <c r="E9037" s="76">
        <v>750</v>
      </c>
      <c r="F9037" s="76">
        <v>12</v>
      </c>
      <c r="G9037" s="77">
        <v>12.5</v>
      </c>
      <c r="H9037" s="76" t="s">
        <v>3297</v>
      </c>
      <c r="I9037" s="77">
        <v>15.99</v>
      </c>
      <c r="J9037" s="2">
        <v>1</v>
      </c>
      <c r="K9037" s="119" cm="1">
        <f t="array" ref="K9037">ROUND(IF(C9037="Beer",SUM(LOOKUP(2,1/(SRP!$B$7:$B$9&lt;=E9037)/(SRP!$C$7:$C$9&gt;=E9037),SRP!$D$7:$D$9)*(G9037/100)*(E9037/1000)),IF(C9037="Spirits",SUM(LOOKUP(2,1/(SRP!$B$2:$B$6&lt;=E9037)/(SRP!$C$2:$C$6&gt;=E9037),SRP!$D$2:$D$6)*(G9037/100)*(E9037/1000)),IF(AND(C9037="Wine",D9037="Fortified Wines"),SUM(LOOKUP(2,1/(SRP!$B$20:$B$23&lt;=E9037)/(SRP!$C$20:$C$23&gt;=E9037),SRP!$D$20:$D$23)*(G9037/100)*(E9037/1000)),IF(C9037="Wine",SUM(LOOKUP(2,1/(SRP!$B$15:$B$19&lt;=E9037)/(SRP!$C$15:$C$19&gt;=E9037),SRP!$D$15:$D$19)*(G9037/100)*(E9037/1000)),IF(C9037="Ready to Drink",SUM(LOOKUP(2,1/(SRP!$B$10:$B$14&lt;=E9037)/(SRP!$C$10:$C$14&gt;=E9037),SRP!$D$10:$D$14)*(G9037/100)*(E9037/1000)),0))))),2)</f>
        <v>6.54</v>
      </c>
    </row>
    <row r="9038" spans="1:11" x14ac:dyDescent="0.35">
      <c r="A9038" s="2">
        <v>107276</v>
      </c>
      <c r="B9038" s="76" t="s">
        <v>537</v>
      </c>
      <c r="C9038" s="76" t="s">
        <v>286</v>
      </c>
      <c r="D9038" s="76" t="s">
        <v>5276</v>
      </c>
      <c r="E9038" s="76">
        <v>750</v>
      </c>
      <c r="F9038" s="76">
        <v>12</v>
      </c>
      <c r="G9038" s="77">
        <v>13</v>
      </c>
      <c r="H9038" s="76" t="s">
        <v>3303</v>
      </c>
      <c r="I9038" s="77">
        <v>25.99</v>
      </c>
      <c r="J9038" s="2">
        <v>1</v>
      </c>
      <c r="K9038" s="119" cm="1">
        <f t="array" ref="K9038">ROUND(IF(C9038="Beer",SUM(LOOKUP(2,1/(SRP!$B$7:$B$9&lt;=E9038)/(SRP!$C$7:$C$9&gt;=E9038),SRP!$D$7:$D$9)*(G9038/100)*(E9038/1000)),IF(C9038="Spirits",SUM(LOOKUP(2,1/(SRP!$B$2:$B$6&lt;=E9038)/(SRP!$C$2:$C$6&gt;=E9038),SRP!$D$2:$D$6)*(G9038/100)*(E9038/1000)),IF(AND(C9038="Wine",D9038="Fortified Wines"),SUM(LOOKUP(2,1/(SRP!$B$20:$B$23&lt;=E9038)/(SRP!$C$20:$C$23&gt;=E9038),SRP!$D$20:$D$23)*(G9038/100)*(E9038/1000)),IF(C9038="Wine",SUM(LOOKUP(2,1/(SRP!$B$15:$B$19&lt;=E9038)/(SRP!$C$15:$C$19&gt;=E9038),SRP!$D$15:$D$19)*(G9038/100)*(E9038/1000)),IF(C9038="Ready to Drink",SUM(LOOKUP(2,1/(SRP!$B$10:$B$14&lt;=E9038)/(SRP!$C$10:$C$14&gt;=E9038),SRP!$D$10:$D$14)*(G9038/100)*(E9038/1000)),0))))),2)</f>
        <v>6.81</v>
      </c>
    </row>
    <row r="9039" spans="1:11" x14ac:dyDescent="0.35">
      <c r="A9039" s="2">
        <v>108295</v>
      </c>
      <c r="B9039" s="76" t="s">
        <v>6258</v>
      </c>
      <c r="C9039" s="76" t="s">
        <v>286</v>
      </c>
      <c r="D9039" s="76" t="s">
        <v>5245</v>
      </c>
      <c r="E9039" s="76">
        <v>750</v>
      </c>
      <c r="F9039" s="76">
        <v>12</v>
      </c>
      <c r="G9039" s="77">
        <v>12</v>
      </c>
      <c r="H9039" s="76" t="s">
        <v>3297</v>
      </c>
      <c r="I9039" s="77">
        <v>11.99</v>
      </c>
      <c r="J9039" s="2">
        <v>1</v>
      </c>
      <c r="K9039" s="119" cm="1">
        <f t="array" ref="K9039">ROUND(IF(C9039="Beer",SUM(LOOKUP(2,1/(SRP!$B$7:$B$9&lt;=E9039)/(SRP!$C$7:$C$9&gt;=E9039),SRP!$D$7:$D$9)*(G9039/100)*(E9039/1000)),IF(C9039="Spirits",SUM(LOOKUP(2,1/(SRP!$B$2:$B$6&lt;=E9039)/(SRP!$C$2:$C$6&gt;=E9039),SRP!$D$2:$D$6)*(G9039/100)*(E9039/1000)),IF(AND(C9039="Wine",D9039="Fortified Wines"),SUM(LOOKUP(2,1/(SRP!$B$20:$B$23&lt;=E9039)/(SRP!$C$20:$C$23&gt;=E9039),SRP!$D$20:$D$23)*(G9039/100)*(E9039/1000)),IF(C9039="Wine",SUM(LOOKUP(2,1/(SRP!$B$15:$B$19&lt;=E9039)/(SRP!$C$15:$C$19&gt;=E9039),SRP!$D$15:$D$19)*(G9039/100)*(E9039/1000)),IF(C9039="Ready to Drink",SUM(LOOKUP(2,1/(SRP!$B$10:$B$14&lt;=E9039)/(SRP!$C$10:$C$14&gt;=E9039),SRP!$D$10:$D$14)*(G9039/100)*(E9039/1000)),0))))),2)</f>
        <v>6.28</v>
      </c>
    </row>
    <row r="9040" spans="1:11" x14ac:dyDescent="0.35">
      <c r="A9040" s="2">
        <v>108357</v>
      </c>
      <c r="B9040" s="76" t="s">
        <v>1617</v>
      </c>
      <c r="C9040" s="76" t="s">
        <v>285</v>
      </c>
      <c r="D9040" s="76" t="s">
        <v>5273</v>
      </c>
      <c r="E9040" s="76">
        <v>750</v>
      </c>
      <c r="F9040" s="76">
        <v>12</v>
      </c>
      <c r="G9040" s="77">
        <v>17</v>
      </c>
      <c r="H9040" s="76" t="s">
        <v>3282</v>
      </c>
      <c r="I9040" s="77">
        <v>31.99</v>
      </c>
      <c r="J9040" s="2">
        <v>1</v>
      </c>
      <c r="K9040" s="119" cm="1">
        <f t="array" ref="K9040">ROUND(IF(C9040="Beer",SUM(LOOKUP(2,1/(SRP!$B$7:$B$9&lt;=E9040)/(SRP!$C$7:$C$9&gt;=E9040),SRP!$D$7:$D$9)*(G9040/100)*(E9040/1000)),IF(C9040="Spirits",SUM(LOOKUP(2,1/(SRP!$B$2:$B$6&lt;=E9040)/(SRP!$C$2:$C$6&gt;=E9040),SRP!$D$2:$D$6)*(G9040/100)*(E9040/1000)),IF(AND(C9040="Wine",D9040="Fortified Wines"),SUM(LOOKUP(2,1/(SRP!$B$20:$B$23&lt;=E9040)/(SRP!$C$20:$C$23&gt;=E9040),SRP!$D$20:$D$23)*(G9040/100)*(E9040/1000)),IF(C9040="Wine",SUM(LOOKUP(2,1/(SRP!$B$15:$B$19&lt;=E9040)/(SRP!$C$15:$C$19&gt;=E9040),SRP!$D$15:$D$19)*(G9040/100)*(E9040/1000)),IF(C9040="Ready to Drink",SUM(LOOKUP(2,1/(SRP!$B$10:$B$14&lt;=E9040)/(SRP!$C$10:$C$14&gt;=E9040),SRP!$D$10:$D$14)*(G9040/100)*(E9040/1000)),0))))),2)</f>
        <v>8.9</v>
      </c>
    </row>
    <row r="9041" spans="1:11" x14ac:dyDescent="0.35">
      <c r="A9041" s="2">
        <v>108688</v>
      </c>
      <c r="B9041" s="76" t="s">
        <v>1618</v>
      </c>
      <c r="C9041" s="76" t="s">
        <v>286</v>
      </c>
      <c r="D9041" s="76" t="s">
        <v>5245</v>
      </c>
      <c r="E9041" s="76">
        <v>4000</v>
      </c>
      <c r="F9041" s="76">
        <v>4</v>
      </c>
      <c r="G9041" s="77">
        <v>12</v>
      </c>
      <c r="H9041" s="76" t="s">
        <v>3297</v>
      </c>
      <c r="I9041" s="77">
        <v>35.99</v>
      </c>
      <c r="J9041" s="2">
        <v>1</v>
      </c>
      <c r="K9041" s="119" cm="1">
        <f t="array" ref="K9041">ROUND(IF(C9041="Beer",SUM(LOOKUP(2,1/(SRP!$B$7:$B$9&lt;=E9041)/(SRP!$C$7:$C$9&gt;=E9041),SRP!$D$7:$D$9)*(G9041/100)*(E9041/1000)),IF(C9041="Spirits",SUM(LOOKUP(2,1/(SRP!$B$2:$B$6&lt;=E9041)/(SRP!$C$2:$C$6&gt;=E9041),SRP!$D$2:$D$6)*(G9041/100)*(E9041/1000)),IF(AND(C9041="Wine",D9041="Fortified Wines"),SUM(LOOKUP(2,1/(SRP!$B$20:$B$23&lt;=E9041)/(SRP!$C$20:$C$23&gt;=E9041),SRP!$D$20:$D$23)*(G9041/100)*(E9041/1000)),IF(C9041="Wine",SUM(LOOKUP(2,1/(SRP!$B$15:$B$19&lt;=E9041)/(SRP!$C$15:$C$19&gt;=E9041),SRP!$D$15:$D$19)*(G9041/100)*(E9041/1000)),IF(C9041="Ready to Drink",SUM(LOOKUP(2,1/(SRP!$B$10:$B$14&lt;=E9041)/(SRP!$C$10:$C$14&gt;=E9041),SRP!$D$10:$D$14)*(G9041/100)*(E9041/1000)),0))))),2)</f>
        <v>27.9</v>
      </c>
    </row>
    <row r="9042" spans="1:11" x14ac:dyDescent="0.35">
      <c r="A9042" s="2">
        <v>108704</v>
      </c>
      <c r="B9042" s="76" t="s">
        <v>1619</v>
      </c>
      <c r="C9042" s="76" t="s">
        <v>285</v>
      </c>
      <c r="D9042" s="76" t="s">
        <v>5255</v>
      </c>
      <c r="E9042" s="76">
        <v>750</v>
      </c>
      <c r="F9042" s="76">
        <v>6</v>
      </c>
      <c r="G9042" s="77">
        <v>40</v>
      </c>
      <c r="H9042" s="76" t="s">
        <v>3285</v>
      </c>
      <c r="I9042" s="77">
        <v>159.99</v>
      </c>
      <c r="J9042" s="2">
        <v>1</v>
      </c>
      <c r="K9042" s="119" cm="1">
        <f t="array" ref="K9042">ROUND(IF(C9042="Beer",SUM(LOOKUP(2,1/(SRP!$B$7:$B$9&lt;=E9042)/(SRP!$C$7:$C$9&gt;=E9042),SRP!$D$7:$D$9)*(G9042/100)*(E9042/1000)),IF(C9042="Spirits",SUM(LOOKUP(2,1/(SRP!$B$2:$B$6&lt;=E9042)/(SRP!$C$2:$C$6&gt;=E9042),SRP!$D$2:$D$6)*(G9042/100)*(E9042/1000)),IF(AND(C9042="Wine",D9042="Fortified Wines"),SUM(LOOKUP(2,1/(SRP!$B$20:$B$23&lt;=E9042)/(SRP!$C$20:$C$23&gt;=E9042),SRP!$D$20:$D$23)*(G9042/100)*(E9042/1000)),IF(C9042="Wine",SUM(LOOKUP(2,1/(SRP!$B$15:$B$19&lt;=E9042)/(SRP!$C$15:$C$19&gt;=E9042),SRP!$D$15:$D$19)*(G9042/100)*(E9042/1000)),IF(C9042="Ready to Drink",SUM(LOOKUP(2,1/(SRP!$B$10:$B$14&lt;=E9042)/(SRP!$C$10:$C$14&gt;=E9042),SRP!$D$10:$D$14)*(G9042/100)*(E9042/1000)),0))))),2)</f>
        <v>20.94</v>
      </c>
    </row>
    <row r="9043" spans="1:11" x14ac:dyDescent="0.35">
      <c r="A9043" s="2">
        <v>110056</v>
      </c>
      <c r="B9043" s="76" t="s">
        <v>574</v>
      </c>
      <c r="C9043" s="76" t="s">
        <v>285</v>
      </c>
      <c r="D9043" s="76" t="s">
        <v>5231</v>
      </c>
      <c r="E9043" s="76">
        <v>750</v>
      </c>
      <c r="F9043" s="76">
        <v>12</v>
      </c>
      <c r="G9043" s="77">
        <v>40</v>
      </c>
      <c r="H9043" s="76" t="s">
        <v>3279</v>
      </c>
      <c r="I9043" s="77">
        <v>29.99</v>
      </c>
      <c r="J9043" s="2">
        <v>1</v>
      </c>
      <c r="K9043" s="119" cm="1">
        <f t="array" ref="K9043">ROUND(IF(C9043="Beer",SUM(LOOKUP(2,1/(SRP!$B$7:$B$9&lt;=E9043)/(SRP!$C$7:$C$9&gt;=E9043),SRP!$D$7:$D$9)*(G9043/100)*(E9043/1000)),IF(C9043="Spirits",SUM(LOOKUP(2,1/(SRP!$B$2:$B$6&lt;=E9043)/(SRP!$C$2:$C$6&gt;=E9043),SRP!$D$2:$D$6)*(G9043/100)*(E9043/1000)),IF(AND(C9043="Wine",D9043="Fortified Wines"),SUM(LOOKUP(2,1/(SRP!$B$20:$B$23&lt;=E9043)/(SRP!$C$20:$C$23&gt;=E9043),SRP!$D$20:$D$23)*(G9043/100)*(E9043/1000)),IF(C9043="Wine",SUM(LOOKUP(2,1/(SRP!$B$15:$B$19&lt;=E9043)/(SRP!$C$15:$C$19&gt;=E9043),SRP!$D$15:$D$19)*(G9043/100)*(E9043/1000)),IF(C9043="Ready to Drink",SUM(LOOKUP(2,1/(SRP!$B$10:$B$14&lt;=E9043)/(SRP!$C$10:$C$14&gt;=E9043),SRP!$D$10:$D$14)*(G9043/100)*(E9043/1000)),0))))),2)</f>
        <v>20.94</v>
      </c>
    </row>
    <row r="9044" spans="1:11" x14ac:dyDescent="0.35">
      <c r="A9044" s="2">
        <v>110114</v>
      </c>
      <c r="B9044" s="76" t="s">
        <v>1620</v>
      </c>
      <c r="C9044" s="76" t="s">
        <v>286</v>
      </c>
      <c r="D9044" s="76" t="s">
        <v>5236</v>
      </c>
      <c r="E9044" s="76">
        <v>750</v>
      </c>
      <c r="F9044" s="76">
        <v>12</v>
      </c>
      <c r="G9044" s="77">
        <v>13.5</v>
      </c>
      <c r="H9044" s="76" t="s">
        <v>3300</v>
      </c>
      <c r="I9044" s="77">
        <v>16.989999999999998</v>
      </c>
      <c r="J9044" s="2">
        <v>1</v>
      </c>
      <c r="K9044" s="119" cm="1">
        <f t="array" ref="K9044">ROUND(IF(C9044="Beer",SUM(LOOKUP(2,1/(SRP!$B$7:$B$9&lt;=E9044)/(SRP!$C$7:$C$9&gt;=E9044),SRP!$D$7:$D$9)*(G9044/100)*(E9044/1000)),IF(C9044="Spirits",SUM(LOOKUP(2,1/(SRP!$B$2:$B$6&lt;=E9044)/(SRP!$C$2:$C$6&gt;=E9044),SRP!$D$2:$D$6)*(G9044/100)*(E9044/1000)),IF(AND(C9044="Wine",D9044="Fortified Wines"),SUM(LOOKUP(2,1/(SRP!$B$20:$B$23&lt;=E9044)/(SRP!$C$20:$C$23&gt;=E9044),SRP!$D$20:$D$23)*(G9044/100)*(E9044/1000)),IF(C9044="Wine",SUM(LOOKUP(2,1/(SRP!$B$15:$B$19&lt;=E9044)/(SRP!$C$15:$C$19&gt;=E9044),SRP!$D$15:$D$19)*(G9044/100)*(E9044/1000)),IF(C9044="Ready to Drink",SUM(LOOKUP(2,1/(SRP!$B$10:$B$14&lt;=E9044)/(SRP!$C$10:$C$14&gt;=E9044),SRP!$D$10:$D$14)*(G9044/100)*(E9044/1000)),0))))),2)</f>
        <v>7.07</v>
      </c>
    </row>
    <row r="9045" spans="1:11" x14ac:dyDescent="0.35">
      <c r="A9045" s="2">
        <v>110221</v>
      </c>
      <c r="B9045" s="76" t="s">
        <v>515</v>
      </c>
      <c r="C9045" s="76" t="s">
        <v>285</v>
      </c>
      <c r="D9045" s="76" t="s">
        <v>5275</v>
      </c>
      <c r="E9045" s="76">
        <v>375</v>
      </c>
      <c r="F9045" s="76">
        <v>24</v>
      </c>
      <c r="G9045" s="77">
        <v>40</v>
      </c>
      <c r="H9045" s="76" t="s">
        <v>3282</v>
      </c>
      <c r="I9045" s="77">
        <v>17.489999999999998</v>
      </c>
      <c r="J9045" s="2">
        <v>1</v>
      </c>
      <c r="K9045" s="119" cm="1">
        <f t="array" ref="K9045">ROUND(IF(C9045="Beer",SUM(LOOKUP(2,1/(SRP!$B$7:$B$9&lt;=E9045)/(SRP!$C$7:$C$9&gt;=E9045),SRP!$D$7:$D$9)*(G9045/100)*(E9045/1000)),IF(C9045="Spirits",SUM(LOOKUP(2,1/(SRP!$B$2:$B$6&lt;=E9045)/(SRP!$C$2:$C$6&gt;=E9045),SRP!$D$2:$D$6)*(G9045/100)*(E9045/1000)),IF(AND(C9045="Wine",D9045="Fortified Wines"),SUM(LOOKUP(2,1/(SRP!$B$20:$B$23&lt;=E9045)/(SRP!$C$20:$C$23&gt;=E9045),SRP!$D$20:$D$23)*(G9045/100)*(E9045/1000)),IF(C9045="Wine",SUM(LOOKUP(2,1/(SRP!$B$15:$B$19&lt;=E9045)/(SRP!$C$15:$C$19&gt;=E9045),SRP!$D$15:$D$19)*(G9045/100)*(E9045/1000)),IF(C9045="Ready to Drink",SUM(LOOKUP(2,1/(SRP!$B$10:$B$14&lt;=E9045)/(SRP!$C$10:$C$14&gt;=E9045),SRP!$D$10:$D$14)*(G9045/100)*(E9045/1000)),0))))),2)</f>
        <v>11.89</v>
      </c>
    </row>
    <row r="9046" spans="1:11" x14ac:dyDescent="0.35">
      <c r="A9046" s="2">
        <v>110486</v>
      </c>
      <c r="B9046" s="76" t="s">
        <v>1621</v>
      </c>
      <c r="C9046" s="76" t="s">
        <v>286</v>
      </c>
      <c r="D9046" s="76" t="s">
        <v>5247</v>
      </c>
      <c r="E9046" s="76">
        <v>750</v>
      </c>
      <c r="F9046" s="76">
        <v>12</v>
      </c>
      <c r="G9046" s="77">
        <v>13.9</v>
      </c>
      <c r="H9046" s="76" t="s">
        <v>3279</v>
      </c>
      <c r="I9046" s="77">
        <v>19.29</v>
      </c>
      <c r="J9046" s="2">
        <v>1</v>
      </c>
      <c r="K9046" s="119" cm="1">
        <f t="array" ref="K9046">ROUND(IF(C9046="Beer",SUM(LOOKUP(2,1/(SRP!$B$7:$B$9&lt;=E9046)/(SRP!$C$7:$C$9&gt;=E9046),SRP!$D$7:$D$9)*(G9046/100)*(E9046/1000)),IF(C9046="Spirits",SUM(LOOKUP(2,1/(SRP!$B$2:$B$6&lt;=E9046)/(SRP!$C$2:$C$6&gt;=E9046),SRP!$D$2:$D$6)*(G9046/100)*(E9046/1000)),IF(AND(C9046="Wine",D9046="Fortified Wines"),SUM(LOOKUP(2,1/(SRP!$B$20:$B$23&lt;=E9046)/(SRP!$C$20:$C$23&gt;=E9046),SRP!$D$20:$D$23)*(G9046/100)*(E9046/1000)),IF(C9046="Wine",SUM(LOOKUP(2,1/(SRP!$B$15:$B$19&lt;=E9046)/(SRP!$C$15:$C$19&gt;=E9046),SRP!$D$15:$D$19)*(G9046/100)*(E9046/1000)),IF(C9046="Ready to Drink",SUM(LOOKUP(2,1/(SRP!$B$10:$B$14&lt;=E9046)/(SRP!$C$10:$C$14&gt;=E9046),SRP!$D$10:$D$14)*(G9046/100)*(E9046/1000)),0))))),2)</f>
        <v>7.28</v>
      </c>
    </row>
    <row r="9047" spans="1:11" x14ac:dyDescent="0.35">
      <c r="A9047" s="2">
        <v>110668</v>
      </c>
      <c r="B9047" s="76" t="s">
        <v>32</v>
      </c>
      <c r="C9047" s="76" t="s">
        <v>285</v>
      </c>
      <c r="D9047" s="76" t="s">
        <v>5317</v>
      </c>
      <c r="E9047" s="76">
        <v>700</v>
      </c>
      <c r="F9047" s="76">
        <v>12</v>
      </c>
      <c r="G9047" s="77">
        <v>40</v>
      </c>
      <c r="H9047" s="76" t="s">
        <v>3293</v>
      </c>
      <c r="I9047" s="77">
        <v>54.76</v>
      </c>
      <c r="J9047" s="2">
        <v>1</v>
      </c>
      <c r="K9047" s="119" cm="1">
        <f t="array" ref="K9047">ROUND(IF(C9047="Beer",SUM(LOOKUP(2,1/(SRP!$B$7:$B$9&lt;=E9047)/(SRP!$C$7:$C$9&gt;=E9047),SRP!$D$7:$D$9)*(G9047/100)*(E9047/1000)),IF(C9047="Spirits",SUM(LOOKUP(2,1/(SRP!$B$2:$B$6&lt;=E9047)/(SRP!$C$2:$C$6&gt;=E9047),SRP!$D$2:$D$6)*(G9047/100)*(E9047/1000)),IF(AND(C9047="Wine",D9047="Fortified Wines"),SUM(LOOKUP(2,1/(SRP!$B$20:$B$23&lt;=E9047)/(SRP!$C$20:$C$23&gt;=E9047),SRP!$D$20:$D$23)*(G9047/100)*(E9047/1000)),IF(C9047="Wine",SUM(LOOKUP(2,1/(SRP!$B$15:$B$19&lt;=E9047)/(SRP!$C$15:$C$19&gt;=E9047),SRP!$D$15:$D$19)*(G9047/100)*(E9047/1000)),IF(C9047="Ready to Drink",SUM(LOOKUP(2,1/(SRP!$B$10:$B$14&lt;=E9047)/(SRP!$C$10:$C$14&gt;=E9047),SRP!$D$10:$D$14)*(G9047/100)*(E9047/1000)),0))))),2)</f>
        <v>19.55</v>
      </c>
    </row>
    <row r="9048" spans="1:11" x14ac:dyDescent="0.35">
      <c r="A9048" s="2">
        <v>111021</v>
      </c>
      <c r="B9048" s="76" t="s">
        <v>33</v>
      </c>
      <c r="C9048" s="76" t="s">
        <v>285</v>
      </c>
      <c r="D9048" s="76" t="s">
        <v>5243</v>
      </c>
      <c r="E9048" s="76">
        <v>1750</v>
      </c>
      <c r="F9048" s="76">
        <v>6</v>
      </c>
      <c r="G9048" s="77">
        <v>40</v>
      </c>
      <c r="H9048" s="76" t="s">
        <v>3280</v>
      </c>
      <c r="I9048" s="77">
        <v>54.99</v>
      </c>
      <c r="J9048" s="2">
        <v>1</v>
      </c>
      <c r="K9048" s="119" cm="1">
        <f t="array" ref="K9048">ROUND(IF(C9048="Beer",SUM(LOOKUP(2,1/(SRP!$B$7:$B$9&lt;=E9048)/(SRP!$C$7:$C$9&gt;=E9048),SRP!$D$7:$D$9)*(G9048/100)*(E9048/1000)),IF(C9048="Spirits",SUM(LOOKUP(2,1/(SRP!$B$2:$B$6&lt;=E9048)/(SRP!$C$2:$C$6&gt;=E9048),SRP!$D$2:$D$6)*(G9048/100)*(E9048/1000)),IF(AND(C9048="Wine",D9048="Fortified Wines"),SUM(LOOKUP(2,1/(SRP!$B$20:$B$23&lt;=E9048)/(SRP!$C$20:$C$23&gt;=E9048),SRP!$D$20:$D$23)*(G9048/100)*(E9048/1000)),IF(C9048="Wine",SUM(LOOKUP(2,1/(SRP!$B$15:$B$19&lt;=E9048)/(SRP!$C$15:$C$19&gt;=E9048),SRP!$D$15:$D$19)*(G9048/100)*(E9048/1000)),IF(C9048="Ready to Drink",SUM(LOOKUP(2,1/(SRP!$B$10:$B$14&lt;=E9048)/(SRP!$C$10:$C$14&gt;=E9048),SRP!$D$10:$D$14)*(G9048/100)*(E9048/1000)),0))))),2)</f>
        <v>48.87</v>
      </c>
    </row>
    <row r="9049" spans="1:11" x14ac:dyDescent="0.35">
      <c r="A9049" s="2">
        <v>111419</v>
      </c>
      <c r="B9049" s="76" t="s">
        <v>1622</v>
      </c>
      <c r="C9049" s="76" t="s">
        <v>285</v>
      </c>
      <c r="D9049" s="76" t="s">
        <v>5287</v>
      </c>
      <c r="E9049" s="76">
        <v>750</v>
      </c>
      <c r="F9049" s="76">
        <v>12</v>
      </c>
      <c r="G9049" s="77">
        <v>40</v>
      </c>
      <c r="H9049" s="76" t="s">
        <v>3289</v>
      </c>
      <c r="I9049" s="77">
        <v>41.99</v>
      </c>
      <c r="J9049" s="2">
        <v>1</v>
      </c>
      <c r="K9049" s="119" cm="1">
        <f t="array" ref="K9049">ROUND(IF(C9049="Beer",SUM(LOOKUP(2,1/(SRP!$B$7:$B$9&lt;=E9049)/(SRP!$C$7:$C$9&gt;=E9049),SRP!$D$7:$D$9)*(G9049/100)*(E9049/1000)),IF(C9049="Spirits",SUM(LOOKUP(2,1/(SRP!$B$2:$B$6&lt;=E9049)/(SRP!$C$2:$C$6&gt;=E9049),SRP!$D$2:$D$6)*(G9049/100)*(E9049/1000)),IF(AND(C9049="Wine",D9049="Fortified Wines"),SUM(LOOKUP(2,1/(SRP!$B$20:$B$23&lt;=E9049)/(SRP!$C$20:$C$23&gt;=E9049),SRP!$D$20:$D$23)*(G9049/100)*(E9049/1000)),IF(C9049="Wine",SUM(LOOKUP(2,1/(SRP!$B$15:$B$19&lt;=E9049)/(SRP!$C$15:$C$19&gt;=E9049),SRP!$D$15:$D$19)*(G9049/100)*(E9049/1000)),IF(C9049="Ready to Drink",SUM(LOOKUP(2,1/(SRP!$B$10:$B$14&lt;=E9049)/(SRP!$C$10:$C$14&gt;=E9049),SRP!$D$10:$D$14)*(G9049/100)*(E9049/1000)),0))))),2)</f>
        <v>20.94</v>
      </c>
    </row>
    <row r="9050" spans="1:11" x14ac:dyDescent="0.35">
      <c r="A9050" s="2">
        <v>111526</v>
      </c>
      <c r="B9050" s="76" t="s">
        <v>1623</v>
      </c>
      <c r="C9050" s="76" t="s">
        <v>286</v>
      </c>
      <c r="D9050" s="76" t="s">
        <v>5247</v>
      </c>
      <c r="E9050" s="76">
        <v>750</v>
      </c>
      <c r="F9050" s="76">
        <v>12</v>
      </c>
      <c r="G9050" s="77">
        <v>14</v>
      </c>
      <c r="H9050" s="76" t="s">
        <v>3284</v>
      </c>
      <c r="I9050" s="77">
        <v>17.989999999999998</v>
      </c>
      <c r="J9050" s="2">
        <v>1</v>
      </c>
      <c r="K9050" s="119" cm="1">
        <f t="array" ref="K9050">ROUND(IF(C9050="Beer",SUM(LOOKUP(2,1/(SRP!$B$7:$B$9&lt;=E9050)/(SRP!$C$7:$C$9&gt;=E9050),SRP!$D$7:$D$9)*(G9050/100)*(E9050/1000)),IF(C9050="Spirits",SUM(LOOKUP(2,1/(SRP!$B$2:$B$6&lt;=E9050)/(SRP!$C$2:$C$6&gt;=E9050),SRP!$D$2:$D$6)*(G9050/100)*(E9050/1000)),IF(AND(C9050="Wine",D9050="Fortified Wines"),SUM(LOOKUP(2,1/(SRP!$B$20:$B$23&lt;=E9050)/(SRP!$C$20:$C$23&gt;=E9050),SRP!$D$20:$D$23)*(G9050/100)*(E9050/1000)),IF(C9050="Wine",SUM(LOOKUP(2,1/(SRP!$B$15:$B$19&lt;=E9050)/(SRP!$C$15:$C$19&gt;=E9050),SRP!$D$15:$D$19)*(G9050/100)*(E9050/1000)),IF(C9050="Ready to Drink",SUM(LOOKUP(2,1/(SRP!$B$10:$B$14&lt;=E9050)/(SRP!$C$10:$C$14&gt;=E9050),SRP!$D$10:$D$14)*(G9050/100)*(E9050/1000)),0))))),2)</f>
        <v>7.33</v>
      </c>
    </row>
    <row r="9051" spans="1:11" x14ac:dyDescent="0.35">
      <c r="A9051" s="2">
        <v>111980</v>
      </c>
      <c r="B9051" s="76" t="s">
        <v>7459</v>
      </c>
      <c r="C9051" s="76" t="s">
        <v>285</v>
      </c>
      <c r="D9051" s="76" t="s">
        <v>5274</v>
      </c>
      <c r="E9051" s="76">
        <v>750</v>
      </c>
      <c r="F9051" s="76">
        <v>6</v>
      </c>
      <c r="G9051" s="77">
        <v>40</v>
      </c>
      <c r="H9051" s="76" t="s">
        <v>7460</v>
      </c>
      <c r="I9051" s="77">
        <v>84.99</v>
      </c>
      <c r="J9051" s="2">
        <v>1</v>
      </c>
      <c r="K9051" s="119" cm="1">
        <f t="array" ref="K9051">ROUND(IF(C9051="Beer",SUM(LOOKUP(2,1/(SRP!$B$7:$B$9&lt;=E9051)/(SRP!$C$7:$C$9&gt;=E9051),SRP!$D$7:$D$9)*(G9051/100)*(E9051/1000)),IF(C9051="Spirits",SUM(LOOKUP(2,1/(SRP!$B$2:$B$6&lt;=E9051)/(SRP!$C$2:$C$6&gt;=E9051),SRP!$D$2:$D$6)*(G9051/100)*(E9051/1000)),IF(AND(C9051="Wine",D9051="Fortified Wines"),SUM(LOOKUP(2,1/(SRP!$B$20:$B$23&lt;=E9051)/(SRP!$C$20:$C$23&gt;=E9051),SRP!$D$20:$D$23)*(G9051/100)*(E9051/1000)),IF(C9051="Wine",SUM(LOOKUP(2,1/(SRP!$B$15:$B$19&lt;=E9051)/(SRP!$C$15:$C$19&gt;=E9051),SRP!$D$15:$D$19)*(G9051/100)*(E9051/1000)),IF(C9051="Ready to Drink",SUM(LOOKUP(2,1/(SRP!$B$10:$B$14&lt;=E9051)/(SRP!$C$10:$C$14&gt;=E9051),SRP!$D$10:$D$14)*(G9051/100)*(E9051/1000)),0))))),2)</f>
        <v>20.94</v>
      </c>
    </row>
    <row r="9052" spans="1:11" x14ac:dyDescent="0.35">
      <c r="A9052" s="2">
        <v>112433</v>
      </c>
      <c r="B9052" s="76" t="s">
        <v>34</v>
      </c>
      <c r="C9052" s="76" t="s">
        <v>285</v>
      </c>
      <c r="D9052" s="76" t="s">
        <v>5262</v>
      </c>
      <c r="E9052" s="76">
        <v>750</v>
      </c>
      <c r="F9052" s="76">
        <v>12</v>
      </c>
      <c r="G9052" s="77">
        <v>40</v>
      </c>
      <c r="H9052" s="76" t="s">
        <v>3283</v>
      </c>
      <c r="I9052" s="77">
        <v>27.99</v>
      </c>
      <c r="J9052" s="2">
        <v>1</v>
      </c>
      <c r="K9052" s="119" cm="1">
        <f t="array" ref="K9052">ROUND(IF(C9052="Beer",SUM(LOOKUP(2,1/(SRP!$B$7:$B$9&lt;=E9052)/(SRP!$C$7:$C$9&gt;=E9052),SRP!$D$7:$D$9)*(G9052/100)*(E9052/1000)),IF(C9052="Spirits",SUM(LOOKUP(2,1/(SRP!$B$2:$B$6&lt;=E9052)/(SRP!$C$2:$C$6&gt;=E9052),SRP!$D$2:$D$6)*(G9052/100)*(E9052/1000)),IF(AND(C9052="Wine",D9052="Fortified Wines"),SUM(LOOKUP(2,1/(SRP!$B$20:$B$23&lt;=E9052)/(SRP!$C$20:$C$23&gt;=E9052),SRP!$D$20:$D$23)*(G9052/100)*(E9052/1000)),IF(C9052="Wine",SUM(LOOKUP(2,1/(SRP!$B$15:$B$19&lt;=E9052)/(SRP!$C$15:$C$19&gt;=E9052),SRP!$D$15:$D$19)*(G9052/100)*(E9052/1000)),IF(C9052="Ready to Drink",SUM(LOOKUP(2,1/(SRP!$B$10:$B$14&lt;=E9052)/(SRP!$C$10:$C$14&gt;=E9052),SRP!$D$10:$D$14)*(G9052/100)*(E9052/1000)),0))))),2)</f>
        <v>20.94</v>
      </c>
    </row>
    <row r="9053" spans="1:11" x14ac:dyDescent="0.35">
      <c r="A9053" s="2">
        <v>112443</v>
      </c>
      <c r="B9053" s="76" t="s">
        <v>7461</v>
      </c>
      <c r="C9053" s="76" t="s">
        <v>285</v>
      </c>
      <c r="D9053" s="76" t="s">
        <v>5311</v>
      </c>
      <c r="E9053" s="76">
        <v>750</v>
      </c>
      <c r="F9053" s="76">
        <v>6</v>
      </c>
      <c r="G9053" s="77">
        <v>44</v>
      </c>
      <c r="H9053" s="76" t="s">
        <v>7460</v>
      </c>
      <c r="I9053" s="77">
        <v>54.99</v>
      </c>
      <c r="J9053" s="2">
        <v>1</v>
      </c>
      <c r="K9053" s="119" cm="1">
        <f t="array" ref="K9053">ROUND(IF(C9053="Beer",SUM(LOOKUP(2,1/(SRP!$B$7:$B$9&lt;=E9053)/(SRP!$C$7:$C$9&gt;=E9053),SRP!$D$7:$D$9)*(G9053/100)*(E9053/1000)),IF(C9053="Spirits",SUM(LOOKUP(2,1/(SRP!$B$2:$B$6&lt;=E9053)/(SRP!$C$2:$C$6&gt;=E9053),SRP!$D$2:$D$6)*(G9053/100)*(E9053/1000)),IF(AND(C9053="Wine",D9053="Fortified Wines"),SUM(LOOKUP(2,1/(SRP!$B$20:$B$23&lt;=E9053)/(SRP!$C$20:$C$23&gt;=E9053),SRP!$D$20:$D$23)*(G9053/100)*(E9053/1000)),IF(C9053="Wine",SUM(LOOKUP(2,1/(SRP!$B$15:$B$19&lt;=E9053)/(SRP!$C$15:$C$19&gt;=E9053),SRP!$D$15:$D$19)*(G9053/100)*(E9053/1000)),IF(C9053="Ready to Drink",SUM(LOOKUP(2,1/(SRP!$B$10:$B$14&lt;=E9053)/(SRP!$C$10:$C$14&gt;=E9053),SRP!$D$10:$D$14)*(G9053/100)*(E9053/1000)),0))))),2)</f>
        <v>23.04</v>
      </c>
    </row>
    <row r="9054" spans="1:11" x14ac:dyDescent="0.35">
      <c r="A9054" s="2">
        <v>112672</v>
      </c>
      <c r="B9054" s="76" t="s">
        <v>28</v>
      </c>
      <c r="C9054" s="76" t="s">
        <v>285</v>
      </c>
      <c r="D9054" s="76" t="s">
        <v>6931</v>
      </c>
      <c r="E9054" s="76">
        <v>1750</v>
      </c>
      <c r="F9054" s="76">
        <v>6</v>
      </c>
      <c r="G9054" s="77">
        <v>40</v>
      </c>
      <c r="H9054" s="76" t="s">
        <v>3279</v>
      </c>
      <c r="I9054" s="77">
        <v>54.79</v>
      </c>
      <c r="J9054" s="2">
        <v>1</v>
      </c>
      <c r="K9054" s="119" cm="1">
        <f t="array" ref="K9054">ROUND(IF(C9054="Beer",SUM(LOOKUP(2,1/(SRP!$B$7:$B$9&lt;=E9054)/(SRP!$C$7:$C$9&gt;=E9054),SRP!$D$7:$D$9)*(G9054/100)*(E9054/1000)),IF(C9054="Spirits",SUM(LOOKUP(2,1/(SRP!$B$2:$B$6&lt;=E9054)/(SRP!$C$2:$C$6&gt;=E9054),SRP!$D$2:$D$6)*(G9054/100)*(E9054/1000)),IF(AND(C9054="Wine",D9054="Fortified Wines"),SUM(LOOKUP(2,1/(SRP!$B$20:$B$23&lt;=E9054)/(SRP!$C$20:$C$23&gt;=E9054),SRP!$D$20:$D$23)*(G9054/100)*(E9054/1000)),IF(C9054="Wine",SUM(LOOKUP(2,1/(SRP!$B$15:$B$19&lt;=E9054)/(SRP!$C$15:$C$19&gt;=E9054),SRP!$D$15:$D$19)*(G9054/100)*(E9054/1000)),IF(C9054="Ready to Drink",SUM(LOOKUP(2,1/(SRP!$B$10:$B$14&lt;=E9054)/(SRP!$C$10:$C$14&gt;=E9054),SRP!$D$10:$D$14)*(G9054/100)*(E9054/1000)),0))))),2)</f>
        <v>48.87</v>
      </c>
    </row>
    <row r="9055" spans="1:11" x14ac:dyDescent="0.35">
      <c r="A9055" s="2">
        <v>113241</v>
      </c>
      <c r="B9055" s="76" t="s">
        <v>1624</v>
      </c>
      <c r="C9055" s="76" t="s">
        <v>285</v>
      </c>
      <c r="D9055" s="76" t="s">
        <v>5272</v>
      </c>
      <c r="E9055" s="76">
        <v>750</v>
      </c>
      <c r="F9055" s="76">
        <v>6</v>
      </c>
      <c r="G9055" s="77">
        <v>40</v>
      </c>
      <c r="H9055" s="76" t="s">
        <v>3283</v>
      </c>
      <c r="I9055" s="77">
        <v>52.99</v>
      </c>
      <c r="J9055" s="2">
        <v>1</v>
      </c>
      <c r="K9055" s="119" cm="1">
        <f t="array" ref="K9055">ROUND(IF(C9055="Beer",SUM(LOOKUP(2,1/(SRP!$B$7:$B$9&lt;=E9055)/(SRP!$C$7:$C$9&gt;=E9055),SRP!$D$7:$D$9)*(G9055/100)*(E9055/1000)),IF(C9055="Spirits",SUM(LOOKUP(2,1/(SRP!$B$2:$B$6&lt;=E9055)/(SRP!$C$2:$C$6&gt;=E9055),SRP!$D$2:$D$6)*(G9055/100)*(E9055/1000)),IF(AND(C9055="Wine",D9055="Fortified Wines"),SUM(LOOKUP(2,1/(SRP!$B$20:$B$23&lt;=E9055)/(SRP!$C$20:$C$23&gt;=E9055),SRP!$D$20:$D$23)*(G9055/100)*(E9055/1000)),IF(C9055="Wine",SUM(LOOKUP(2,1/(SRP!$B$15:$B$19&lt;=E9055)/(SRP!$C$15:$C$19&gt;=E9055),SRP!$D$15:$D$19)*(G9055/100)*(E9055/1000)),IF(C9055="Ready to Drink",SUM(LOOKUP(2,1/(SRP!$B$10:$B$14&lt;=E9055)/(SRP!$C$10:$C$14&gt;=E9055),SRP!$D$10:$D$14)*(G9055/100)*(E9055/1000)),0))))),2)</f>
        <v>20.94</v>
      </c>
    </row>
    <row r="9056" spans="1:11" x14ac:dyDescent="0.35">
      <c r="A9056" s="2">
        <v>113249</v>
      </c>
      <c r="B9056" s="76" t="s">
        <v>7462</v>
      </c>
      <c r="C9056" s="76" t="s">
        <v>286</v>
      </c>
      <c r="D9056" s="76" t="s">
        <v>5247</v>
      </c>
      <c r="E9056" s="76">
        <v>750</v>
      </c>
      <c r="F9056" s="76">
        <v>12</v>
      </c>
      <c r="G9056" s="77">
        <v>14.5</v>
      </c>
      <c r="H9056" s="76" t="s">
        <v>3299</v>
      </c>
      <c r="I9056" s="77">
        <v>29.99</v>
      </c>
      <c r="J9056" s="2">
        <v>1</v>
      </c>
      <c r="K9056" s="119" cm="1">
        <f t="array" ref="K9056">ROUND(IF(C9056="Beer",SUM(LOOKUP(2,1/(SRP!$B$7:$B$9&lt;=E9056)/(SRP!$C$7:$C$9&gt;=E9056),SRP!$D$7:$D$9)*(G9056/100)*(E9056/1000)),IF(C9056="Spirits",SUM(LOOKUP(2,1/(SRP!$B$2:$B$6&lt;=E9056)/(SRP!$C$2:$C$6&gt;=E9056),SRP!$D$2:$D$6)*(G9056/100)*(E9056/1000)),IF(AND(C9056="Wine",D9056="Fortified Wines"),SUM(LOOKUP(2,1/(SRP!$B$20:$B$23&lt;=E9056)/(SRP!$C$20:$C$23&gt;=E9056),SRP!$D$20:$D$23)*(G9056/100)*(E9056/1000)),IF(C9056="Wine",SUM(LOOKUP(2,1/(SRP!$B$15:$B$19&lt;=E9056)/(SRP!$C$15:$C$19&gt;=E9056),SRP!$D$15:$D$19)*(G9056/100)*(E9056/1000)),IF(C9056="Ready to Drink",SUM(LOOKUP(2,1/(SRP!$B$10:$B$14&lt;=E9056)/(SRP!$C$10:$C$14&gt;=E9056),SRP!$D$10:$D$14)*(G9056/100)*(E9056/1000)),0))))),2)</f>
        <v>7.59</v>
      </c>
    </row>
    <row r="9057" spans="1:11" x14ac:dyDescent="0.35">
      <c r="A9057" s="2">
        <v>114694</v>
      </c>
      <c r="B9057" s="76" t="s">
        <v>3</v>
      </c>
      <c r="C9057" s="76" t="s">
        <v>285</v>
      </c>
      <c r="D9057" s="76" t="s">
        <v>6931</v>
      </c>
      <c r="E9057" s="76">
        <v>1750</v>
      </c>
      <c r="F9057" s="76">
        <v>6</v>
      </c>
      <c r="G9057" s="77">
        <v>40</v>
      </c>
      <c r="H9057" s="76" t="s">
        <v>3280</v>
      </c>
      <c r="I9057" s="77">
        <v>67.489999999999995</v>
      </c>
      <c r="J9057" s="2">
        <v>1</v>
      </c>
      <c r="K9057" s="119" cm="1">
        <f t="array" ref="K9057">ROUND(IF(C9057="Beer",SUM(LOOKUP(2,1/(SRP!$B$7:$B$9&lt;=E9057)/(SRP!$C$7:$C$9&gt;=E9057),SRP!$D$7:$D$9)*(G9057/100)*(E9057/1000)),IF(C9057="Spirits",SUM(LOOKUP(2,1/(SRP!$B$2:$B$6&lt;=E9057)/(SRP!$C$2:$C$6&gt;=E9057),SRP!$D$2:$D$6)*(G9057/100)*(E9057/1000)),IF(AND(C9057="Wine",D9057="Fortified Wines"),SUM(LOOKUP(2,1/(SRP!$B$20:$B$23&lt;=E9057)/(SRP!$C$20:$C$23&gt;=E9057),SRP!$D$20:$D$23)*(G9057/100)*(E9057/1000)),IF(C9057="Wine",SUM(LOOKUP(2,1/(SRP!$B$15:$B$19&lt;=E9057)/(SRP!$C$15:$C$19&gt;=E9057),SRP!$D$15:$D$19)*(G9057/100)*(E9057/1000)),IF(C9057="Ready to Drink",SUM(LOOKUP(2,1/(SRP!$B$10:$B$14&lt;=E9057)/(SRP!$C$10:$C$14&gt;=E9057),SRP!$D$10:$D$14)*(G9057/100)*(E9057/1000)),0))))),2)</f>
        <v>48.87</v>
      </c>
    </row>
    <row r="9058" spans="1:11" x14ac:dyDescent="0.35">
      <c r="A9058" s="2">
        <v>115774</v>
      </c>
      <c r="B9058" s="76" t="s">
        <v>1625</v>
      </c>
      <c r="C9058" s="76" t="s">
        <v>286</v>
      </c>
      <c r="D9058" s="76" t="s">
        <v>5264</v>
      </c>
      <c r="E9058" s="76">
        <v>3000</v>
      </c>
      <c r="F9058" s="76">
        <v>6</v>
      </c>
      <c r="G9058" s="77">
        <v>12.5</v>
      </c>
      <c r="H9058" s="76" t="s">
        <v>6695</v>
      </c>
      <c r="I9058" s="77">
        <v>49.99</v>
      </c>
      <c r="J9058" s="2">
        <v>1</v>
      </c>
      <c r="K9058" s="119" cm="1">
        <f t="array" ref="K9058">ROUND(IF(C9058="Beer",SUM(LOOKUP(2,1/(SRP!$B$7:$B$9&lt;=E9058)/(SRP!$C$7:$C$9&gt;=E9058),SRP!$D$7:$D$9)*(G9058/100)*(E9058/1000)),IF(C9058="Spirits",SUM(LOOKUP(2,1/(SRP!$B$2:$B$6&lt;=E9058)/(SRP!$C$2:$C$6&gt;=E9058),SRP!$D$2:$D$6)*(G9058/100)*(E9058/1000)),IF(AND(C9058="Wine",D9058="Fortified Wines"),SUM(LOOKUP(2,1/(SRP!$B$20:$B$23&lt;=E9058)/(SRP!$C$20:$C$23&gt;=E9058),SRP!$D$20:$D$23)*(G9058/100)*(E9058/1000)),IF(C9058="Wine",SUM(LOOKUP(2,1/(SRP!$B$15:$B$19&lt;=E9058)/(SRP!$C$15:$C$19&gt;=E9058),SRP!$D$15:$D$19)*(G9058/100)*(E9058/1000)),IF(C9058="Ready to Drink",SUM(LOOKUP(2,1/(SRP!$B$10:$B$14&lt;=E9058)/(SRP!$C$10:$C$14&gt;=E9058),SRP!$D$10:$D$14)*(G9058/100)*(E9058/1000)),0))))),2)</f>
        <v>26.18</v>
      </c>
    </row>
    <row r="9059" spans="1:11" x14ac:dyDescent="0.35">
      <c r="A9059" s="2">
        <v>116038</v>
      </c>
      <c r="B9059" s="76" t="s">
        <v>1626</v>
      </c>
      <c r="C9059" s="76" t="s">
        <v>285</v>
      </c>
      <c r="D9059" s="76" t="s">
        <v>5275</v>
      </c>
      <c r="E9059" s="76">
        <v>750</v>
      </c>
      <c r="F9059" s="76">
        <v>12</v>
      </c>
      <c r="G9059" s="77">
        <v>40</v>
      </c>
      <c r="H9059" s="76" t="s">
        <v>3282</v>
      </c>
      <c r="I9059" s="77">
        <v>37.99</v>
      </c>
      <c r="J9059" s="2">
        <v>1</v>
      </c>
      <c r="K9059" s="119" cm="1">
        <f t="array" ref="K9059">ROUND(IF(C9059="Beer",SUM(LOOKUP(2,1/(SRP!$B$7:$B$9&lt;=E9059)/(SRP!$C$7:$C$9&gt;=E9059),SRP!$D$7:$D$9)*(G9059/100)*(E9059/1000)),IF(C9059="Spirits",SUM(LOOKUP(2,1/(SRP!$B$2:$B$6&lt;=E9059)/(SRP!$C$2:$C$6&gt;=E9059),SRP!$D$2:$D$6)*(G9059/100)*(E9059/1000)),IF(AND(C9059="Wine",D9059="Fortified Wines"),SUM(LOOKUP(2,1/(SRP!$B$20:$B$23&lt;=E9059)/(SRP!$C$20:$C$23&gt;=E9059),SRP!$D$20:$D$23)*(G9059/100)*(E9059/1000)),IF(C9059="Wine",SUM(LOOKUP(2,1/(SRP!$B$15:$B$19&lt;=E9059)/(SRP!$C$15:$C$19&gt;=E9059),SRP!$D$15:$D$19)*(G9059/100)*(E9059/1000)),IF(C9059="Ready to Drink",SUM(LOOKUP(2,1/(SRP!$B$10:$B$14&lt;=E9059)/(SRP!$C$10:$C$14&gt;=E9059),SRP!$D$10:$D$14)*(G9059/100)*(E9059/1000)),0))))),2)</f>
        <v>20.94</v>
      </c>
    </row>
    <row r="9060" spans="1:11" x14ac:dyDescent="0.35">
      <c r="A9060" s="2">
        <v>118638</v>
      </c>
      <c r="B9060" s="76" t="s">
        <v>1627</v>
      </c>
      <c r="C9060" s="76" t="s">
        <v>286</v>
      </c>
      <c r="D9060" s="76" t="s">
        <v>5264</v>
      </c>
      <c r="E9060" s="76">
        <v>750</v>
      </c>
      <c r="F9060" s="76">
        <v>12</v>
      </c>
      <c r="G9060" s="77">
        <v>13.1</v>
      </c>
      <c r="H9060" s="76" t="s">
        <v>3297</v>
      </c>
      <c r="I9060" s="77">
        <v>22.99</v>
      </c>
      <c r="J9060" s="2">
        <v>1</v>
      </c>
      <c r="K9060" s="119" cm="1">
        <f t="array" ref="K9060">ROUND(IF(C9060="Beer",SUM(LOOKUP(2,1/(SRP!$B$7:$B$9&lt;=E9060)/(SRP!$C$7:$C$9&gt;=E9060),SRP!$D$7:$D$9)*(G9060/100)*(E9060/1000)),IF(C9060="Spirits",SUM(LOOKUP(2,1/(SRP!$B$2:$B$6&lt;=E9060)/(SRP!$C$2:$C$6&gt;=E9060),SRP!$D$2:$D$6)*(G9060/100)*(E9060/1000)),IF(AND(C9060="Wine",D9060="Fortified Wines"),SUM(LOOKUP(2,1/(SRP!$B$20:$B$23&lt;=E9060)/(SRP!$C$20:$C$23&gt;=E9060),SRP!$D$20:$D$23)*(G9060/100)*(E9060/1000)),IF(C9060="Wine",SUM(LOOKUP(2,1/(SRP!$B$15:$B$19&lt;=E9060)/(SRP!$C$15:$C$19&gt;=E9060),SRP!$D$15:$D$19)*(G9060/100)*(E9060/1000)),IF(C9060="Ready to Drink",SUM(LOOKUP(2,1/(SRP!$B$10:$B$14&lt;=E9060)/(SRP!$C$10:$C$14&gt;=E9060),SRP!$D$10:$D$14)*(G9060/100)*(E9060/1000)),0))))),2)</f>
        <v>6.86</v>
      </c>
    </row>
    <row r="9061" spans="1:11" x14ac:dyDescent="0.35">
      <c r="A9061" s="2">
        <v>119529</v>
      </c>
      <c r="B9061" s="76" t="s">
        <v>1628</v>
      </c>
      <c r="C9061" s="76" t="s">
        <v>286</v>
      </c>
      <c r="D9061" s="76" t="s">
        <v>5236</v>
      </c>
      <c r="E9061" s="76">
        <v>750</v>
      </c>
      <c r="F9061" s="76">
        <v>12</v>
      </c>
      <c r="G9061" s="77">
        <v>14</v>
      </c>
      <c r="H9061" s="76" t="s">
        <v>6938</v>
      </c>
      <c r="I9061" s="77">
        <v>12.99</v>
      </c>
      <c r="J9061" s="2">
        <v>1</v>
      </c>
      <c r="K9061" s="119" cm="1">
        <f t="array" ref="K9061">ROUND(IF(C9061="Beer",SUM(LOOKUP(2,1/(SRP!$B$7:$B$9&lt;=E9061)/(SRP!$C$7:$C$9&gt;=E9061),SRP!$D$7:$D$9)*(G9061/100)*(E9061/1000)),IF(C9061="Spirits",SUM(LOOKUP(2,1/(SRP!$B$2:$B$6&lt;=E9061)/(SRP!$C$2:$C$6&gt;=E9061),SRP!$D$2:$D$6)*(G9061/100)*(E9061/1000)),IF(AND(C9061="Wine",D9061="Fortified Wines"),SUM(LOOKUP(2,1/(SRP!$B$20:$B$23&lt;=E9061)/(SRP!$C$20:$C$23&gt;=E9061),SRP!$D$20:$D$23)*(G9061/100)*(E9061/1000)),IF(C9061="Wine",SUM(LOOKUP(2,1/(SRP!$B$15:$B$19&lt;=E9061)/(SRP!$C$15:$C$19&gt;=E9061),SRP!$D$15:$D$19)*(G9061/100)*(E9061/1000)),IF(C9061="Ready to Drink",SUM(LOOKUP(2,1/(SRP!$B$10:$B$14&lt;=E9061)/(SRP!$C$10:$C$14&gt;=E9061),SRP!$D$10:$D$14)*(G9061/100)*(E9061/1000)),0))))),2)</f>
        <v>7.33</v>
      </c>
    </row>
    <row r="9062" spans="1:11" x14ac:dyDescent="0.35">
      <c r="A9062" s="2">
        <v>119628</v>
      </c>
      <c r="B9062" s="76" t="s">
        <v>1629</v>
      </c>
      <c r="C9062" s="76" t="s">
        <v>286</v>
      </c>
      <c r="D9062" s="76" t="s">
        <v>5247</v>
      </c>
      <c r="E9062" s="76">
        <v>750</v>
      </c>
      <c r="F9062" s="76">
        <v>12</v>
      </c>
      <c r="G9062" s="77">
        <v>13.5</v>
      </c>
      <c r="H9062" s="76" t="s">
        <v>3288</v>
      </c>
      <c r="I9062" s="77">
        <v>13.99</v>
      </c>
      <c r="J9062" s="2">
        <v>1</v>
      </c>
      <c r="K9062" s="119" cm="1">
        <f t="array" ref="K9062">ROUND(IF(C9062="Beer",SUM(LOOKUP(2,1/(SRP!$B$7:$B$9&lt;=E9062)/(SRP!$C$7:$C$9&gt;=E9062),SRP!$D$7:$D$9)*(G9062/100)*(E9062/1000)),IF(C9062="Spirits",SUM(LOOKUP(2,1/(SRP!$B$2:$B$6&lt;=E9062)/(SRP!$C$2:$C$6&gt;=E9062),SRP!$D$2:$D$6)*(G9062/100)*(E9062/1000)),IF(AND(C9062="Wine",D9062="Fortified Wines"),SUM(LOOKUP(2,1/(SRP!$B$20:$B$23&lt;=E9062)/(SRP!$C$20:$C$23&gt;=E9062),SRP!$D$20:$D$23)*(G9062/100)*(E9062/1000)),IF(C9062="Wine",SUM(LOOKUP(2,1/(SRP!$B$15:$B$19&lt;=E9062)/(SRP!$C$15:$C$19&gt;=E9062),SRP!$D$15:$D$19)*(G9062/100)*(E9062/1000)),IF(C9062="Ready to Drink",SUM(LOOKUP(2,1/(SRP!$B$10:$B$14&lt;=E9062)/(SRP!$C$10:$C$14&gt;=E9062),SRP!$D$10:$D$14)*(G9062/100)*(E9062/1000)),0))))),2)</f>
        <v>7.07</v>
      </c>
    </row>
    <row r="9063" spans="1:11" x14ac:dyDescent="0.35">
      <c r="A9063" s="2">
        <v>119735</v>
      </c>
      <c r="B9063" s="76" t="s">
        <v>1630</v>
      </c>
      <c r="C9063" s="76" t="s">
        <v>287</v>
      </c>
      <c r="D9063" s="76" t="s">
        <v>5230</v>
      </c>
      <c r="E9063" s="76">
        <v>355</v>
      </c>
      <c r="F9063" s="76">
        <v>24</v>
      </c>
      <c r="G9063" s="77">
        <v>4.5999999999999996</v>
      </c>
      <c r="H9063" s="76" t="s">
        <v>3324</v>
      </c>
      <c r="I9063" s="77">
        <v>2.89</v>
      </c>
      <c r="J9063" s="2">
        <v>1</v>
      </c>
      <c r="K9063" s="119" cm="1">
        <f t="array" ref="K9063">ROUND(IF(C9063="Beer",SUM(LOOKUP(2,1/(SRP!$B$7:$B$9&lt;=E9063)/(SRP!$C$7:$C$9&gt;=E9063),SRP!$D$7:$D$9)*(G9063/100)*(E9063/1000)),IF(C9063="Spirits",SUM(LOOKUP(2,1/(SRP!$B$2:$B$6&lt;=E9063)/(SRP!$C$2:$C$6&gt;=E9063),SRP!$D$2:$D$6)*(G9063/100)*(E9063/1000)),IF(AND(C9063="Wine",D9063="Fortified Wines"),SUM(LOOKUP(2,1/(SRP!$B$20:$B$23&lt;=E9063)/(SRP!$C$20:$C$23&gt;=E9063),SRP!$D$20:$D$23)*(G9063/100)*(E9063/1000)),IF(C9063="Wine",SUM(LOOKUP(2,1/(SRP!$B$15:$B$19&lt;=E9063)/(SRP!$C$15:$C$19&gt;=E9063),SRP!$D$15:$D$19)*(G9063/100)*(E9063/1000)),IF(C9063="Ready to Drink",SUM(LOOKUP(2,1/(SRP!$B$10:$B$14&lt;=E9063)/(SRP!$C$10:$C$14&gt;=E9063),SRP!$D$10:$D$14)*(G9063/100)*(E9063/1000)),0))))),2)</f>
        <v>1.1399999999999999</v>
      </c>
    </row>
    <row r="9064" spans="1:11" x14ac:dyDescent="0.35">
      <c r="A9064" s="2">
        <v>119735</v>
      </c>
      <c r="B9064" s="76" t="s">
        <v>1630</v>
      </c>
      <c r="C9064" s="76" t="s">
        <v>287</v>
      </c>
      <c r="D9064" s="76" t="s">
        <v>5230</v>
      </c>
      <c r="E9064" s="76">
        <v>355</v>
      </c>
      <c r="F9064" s="76">
        <v>24</v>
      </c>
      <c r="G9064" s="77">
        <v>4.5999999999999996</v>
      </c>
      <c r="H9064" s="76" t="s">
        <v>3324</v>
      </c>
      <c r="I9064" s="77">
        <v>2.89</v>
      </c>
      <c r="J9064" s="2">
        <v>1</v>
      </c>
      <c r="K9064" s="119" cm="1">
        <f t="array" ref="K9064">ROUND(IF(C9064="Beer",SUM(LOOKUP(2,1/(SRP!$B$7:$B$9&lt;=E9064)/(SRP!$C$7:$C$9&gt;=E9064),SRP!$D$7:$D$9)*(G9064/100)*(E9064/1000)),IF(C9064="Spirits",SUM(LOOKUP(2,1/(SRP!$B$2:$B$6&lt;=E9064)/(SRP!$C$2:$C$6&gt;=E9064),SRP!$D$2:$D$6)*(G9064/100)*(E9064/1000)),IF(AND(C9064="Wine",D9064="Fortified Wines"),SUM(LOOKUP(2,1/(SRP!$B$20:$B$23&lt;=E9064)/(SRP!$C$20:$C$23&gt;=E9064),SRP!$D$20:$D$23)*(G9064/100)*(E9064/1000)),IF(C9064="Wine",SUM(LOOKUP(2,1/(SRP!$B$15:$B$19&lt;=E9064)/(SRP!$C$15:$C$19&gt;=E9064),SRP!$D$15:$D$19)*(G9064/100)*(E9064/1000)),IF(C9064="Ready to Drink",SUM(LOOKUP(2,1/(SRP!$B$10:$B$14&lt;=E9064)/(SRP!$C$10:$C$14&gt;=E9064),SRP!$D$10:$D$14)*(G9064/100)*(E9064/1000)),0))))),2)</f>
        <v>1.1399999999999999</v>
      </c>
    </row>
    <row r="9065" spans="1:11" x14ac:dyDescent="0.35">
      <c r="A9065" s="2">
        <v>119743</v>
      </c>
      <c r="B9065" s="76" t="s">
        <v>381</v>
      </c>
      <c r="C9065" s="76" t="s">
        <v>285</v>
      </c>
      <c r="D9065" s="76" t="s">
        <v>6941</v>
      </c>
      <c r="E9065" s="76">
        <v>375</v>
      </c>
      <c r="F9065" s="76">
        <v>24</v>
      </c>
      <c r="G9065" s="77">
        <v>40</v>
      </c>
      <c r="H9065" s="76" t="s">
        <v>6696</v>
      </c>
      <c r="I9065" s="77">
        <v>20.99</v>
      </c>
      <c r="J9065" s="2">
        <v>1</v>
      </c>
      <c r="K9065" s="119" cm="1">
        <f t="array" ref="K9065">ROUND(IF(C9065="Beer",SUM(LOOKUP(2,1/(SRP!$B$7:$B$9&lt;=E9065)/(SRP!$C$7:$C$9&gt;=E9065),SRP!$D$7:$D$9)*(G9065/100)*(E9065/1000)),IF(C9065="Spirits",SUM(LOOKUP(2,1/(SRP!$B$2:$B$6&lt;=E9065)/(SRP!$C$2:$C$6&gt;=E9065),SRP!$D$2:$D$6)*(G9065/100)*(E9065/1000)),IF(AND(C9065="Wine",D9065="Fortified Wines"),SUM(LOOKUP(2,1/(SRP!$B$20:$B$23&lt;=E9065)/(SRP!$C$20:$C$23&gt;=E9065),SRP!$D$20:$D$23)*(G9065/100)*(E9065/1000)),IF(C9065="Wine",SUM(LOOKUP(2,1/(SRP!$B$15:$B$19&lt;=E9065)/(SRP!$C$15:$C$19&gt;=E9065),SRP!$D$15:$D$19)*(G9065/100)*(E9065/1000)),IF(C9065="Ready to Drink",SUM(LOOKUP(2,1/(SRP!$B$10:$B$14&lt;=E9065)/(SRP!$C$10:$C$14&gt;=E9065),SRP!$D$10:$D$14)*(G9065/100)*(E9065/1000)),0))))),2)</f>
        <v>11.89</v>
      </c>
    </row>
    <row r="9066" spans="1:11" x14ac:dyDescent="0.35">
      <c r="A9066" s="2">
        <v>120733</v>
      </c>
      <c r="B9066" s="76" t="s">
        <v>1631</v>
      </c>
      <c r="C9066" s="76" t="s">
        <v>5938</v>
      </c>
      <c r="D9066" s="76" t="s">
        <v>5279</v>
      </c>
      <c r="E9066" s="76">
        <v>2130</v>
      </c>
      <c r="F9066" s="76">
        <v>4</v>
      </c>
      <c r="G9066" s="77">
        <v>5</v>
      </c>
      <c r="H9066" s="76" t="s">
        <v>3321</v>
      </c>
      <c r="I9066" s="77">
        <v>18.79</v>
      </c>
      <c r="J9066" s="2">
        <v>6</v>
      </c>
      <c r="K9066" s="119" cm="1">
        <f t="array" ref="K9066">ROUND(IF(C9066="Beer",SUM(LOOKUP(2,1/(SRP!$B$7:$B$9&lt;=E9066)/(SRP!$C$7:$C$9&gt;=E9066),SRP!$D$7:$D$9)*(G9066/100)*(E9066/1000)),IF(C9066="Spirits",SUM(LOOKUP(2,1/(SRP!$B$2:$B$6&lt;=E9066)/(SRP!$C$2:$C$6&gt;=E9066),SRP!$D$2:$D$6)*(G9066/100)*(E9066/1000)),IF(AND(C9066="Wine",D9066="Fortified Wines"),SUM(LOOKUP(2,1/(SRP!$B$20:$B$23&lt;=E9066)/(SRP!$C$20:$C$23&gt;=E9066),SRP!$D$20:$D$23)*(G9066/100)*(E9066/1000)),IF(C9066="Wine",SUM(LOOKUP(2,1/(SRP!$B$15:$B$19&lt;=E9066)/(SRP!$C$15:$C$19&gt;=E9066),SRP!$D$15:$D$19)*(G9066/100)*(E9066/1000)),IF(C9066="Ready to Drink",SUM(LOOKUP(2,1/(SRP!$B$10:$B$14&lt;=E9066)/(SRP!$C$10:$C$14&gt;=E9066),SRP!$D$10:$D$14)*(G9066/100)*(E9066/1000)),0))))),2)</f>
        <v>7.43</v>
      </c>
    </row>
    <row r="9067" spans="1:11" x14ac:dyDescent="0.35">
      <c r="A9067" s="2">
        <v>121160</v>
      </c>
      <c r="B9067" s="76" t="s">
        <v>1632</v>
      </c>
      <c r="C9067" s="76" t="s">
        <v>286</v>
      </c>
      <c r="D9067" s="76" t="s">
        <v>5236</v>
      </c>
      <c r="E9067" s="76">
        <v>750</v>
      </c>
      <c r="F9067" s="76">
        <v>12</v>
      </c>
      <c r="G9067" s="77">
        <v>13</v>
      </c>
      <c r="H9067" s="76" t="s">
        <v>6869</v>
      </c>
      <c r="I9067" s="77">
        <v>31.69</v>
      </c>
      <c r="J9067" s="2">
        <v>1</v>
      </c>
      <c r="K9067" s="119" cm="1">
        <f t="array" ref="K9067">ROUND(IF(C9067="Beer",SUM(LOOKUP(2,1/(SRP!$B$7:$B$9&lt;=E9067)/(SRP!$C$7:$C$9&gt;=E9067),SRP!$D$7:$D$9)*(G9067/100)*(E9067/1000)),IF(C9067="Spirits",SUM(LOOKUP(2,1/(SRP!$B$2:$B$6&lt;=E9067)/(SRP!$C$2:$C$6&gt;=E9067),SRP!$D$2:$D$6)*(G9067/100)*(E9067/1000)),IF(AND(C9067="Wine",D9067="Fortified Wines"),SUM(LOOKUP(2,1/(SRP!$B$20:$B$23&lt;=E9067)/(SRP!$C$20:$C$23&gt;=E9067),SRP!$D$20:$D$23)*(G9067/100)*(E9067/1000)),IF(C9067="Wine",SUM(LOOKUP(2,1/(SRP!$B$15:$B$19&lt;=E9067)/(SRP!$C$15:$C$19&gt;=E9067),SRP!$D$15:$D$19)*(G9067/100)*(E9067/1000)),IF(C9067="Ready to Drink",SUM(LOOKUP(2,1/(SRP!$B$10:$B$14&lt;=E9067)/(SRP!$C$10:$C$14&gt;=E9067),SRP!$D$10:$D$14)*(G9067/100)*(E9067/1000)),0))))),2)</f>
        <v>6.81</v>
      </c>
    </row>
    <row r="9068" spans="1:11" x14ac:dyDescent="0.35">
      <c r="A9068" s="2">
        <v>121368</v>
      </c>
      <c r="B9068" s="76" t="s">
        <v>1633</v>
      </c>
      <c r="C9068" s="76" t="s">
        <v>286</v>
      </c>
      <c r="D9068" s="76" t="s">
        <v>5248</v>
      </c>
      <c r="E9068" s="76">
        <v>750</v>
      </c>
      <c r="F9068" s="76">
        <v>12</v>
      </c>
      <c r="G9068" s="77">
        <v>14.5</v>
      </c>
      <c r="H9068" s="76" t="s">
        <v>3318</v>
      </c>
      <c r="I9068" s="77">
        <v>16.989999999999998</v>
      </c>
      <c r="J9068" s="2">
        <v>1</v>
      </c>
      <c r="K9068" s="119" cm="1">
        <f t="array" ref="K9068">ROUND(IF(C9068="Beer",SUM(LOOKUP(2,1/(SRP!$B$7:$B$9&lt;=E9068)/(SRP!$C$7:$C$9&gt;=E9068),SRP!$D$7:$D$9)*(G9068/100)*(E9068/1000)),IF(C9068="Spirits",SUM(LOOKUP(2,1/(SRP!$B$2:$B$6&lt;=E9068)/(SRP!$C$2:$C$6&gt;=E9068),SRP!$D$2:$D$6)*(G9068/100)*(E9068/1000)),IF(AND(C9068="Wine",D9068="Fortified Wines"),SUM(LOOKUP(2,1/(SRP!$B$20:$B$23&lt;=E9068)/(SRP!$C$20:$C$23&gt;=E9068),SRP!$D$20:$D$23)*(G9068/100)*(E9068/1000)),IF(C9068="Wine",SUM(LOOKUP(2,1/(SRP!$B$15:$B$19&lt;=E9068)/(SRP!$C$15:$C$19&gt;=E9068),SRP!$D$15:$D$19)*(G9068/100)*(E9068/1000)),IF(C9068="Ready to Drink",SUM(LOOKUP(2,1/(SRP!$B$10:$B$14&lt;=E9068)/(SRP!$C$10:$C$14&gt;=E9068),SRP!$D$10:$D$14)*(G9068/100)*(E9068/1000)),0))))),2)</f>
        <v>7.59</v>
      </c>
    </row>
    <row r="9069" spans="1:11" x14ac:dyDescent="0.35">
      <c r="A9069" s="2">
        <v>121749</v>
      </c>
      <c r="B9069" s="76" t="s">
        <v>75</v>
      </c>
      <c r="C9069" s="76" t="s">
        <v>286</v>
      </c>
      <c r="D9069" s="76" t="s">
        <v>5251</v>
      </c>
      <c r="E9069" s="76">
        <v>750</v>
      </c>
      <c r="F9069" s="76">
        <v>12</v>
      </c>
      <c r="G9069" s="77">
        <v>20</v>
      </c>
      <c r="H9069" s="76" t="s">
        <v>3305</v>
      </c>
      <c r="I9069" s="77">
        <v>38.99</v>
      </c>
      <c r="J9069" s="2">
        <v>1</v>
      </c>
      <c r="K9069" s="119" cm="1">
        <f t="array" ref="K9069">ROUND(IF(C9069="Beer",SUM(LOOKUP(2,1/(SRP!$B$7:$B$9&lt;=E9069)/(SRP!$C$7:$C$9&gt;=E9069),SRP!$D$7:$D$9)*(G9069/100)*(E9069/1000)),IF(C9069="Spirits",SUM(LOOKUP(2,1/(SRP!$B$2:$B$6&lt;=E9069)/(SRP!$C$2:$C$6&gt;=E9069),SRP!$D$2:$D$6)*(G9069/100)*(E9069/1000)),IF(AND(C9069="Wine",D9069="Fortified Wines"),SUM(LOOKUP(2,1/(SRP!$B$20:$B$23&lt;=E9069)/(SRP!$C$20:$C$23&gt;=E9069),SRP!$D$20:$D$23)*(G9069/100)*(E9069/1000)),IF(C9069="Wine",SUM(LOOKUP(2,1/(SRP!$B$15:$B$19&lt;=E9069)/(SRP!$C$15:$C$19&gt;=E9069),SRP!$D$15:$D$19)*(G9069/100)*(E9069/1000)),IF(C9069="Ready to Drink",SUM(LOOKUP(2,1/(SRP!$B$10:$B$14&lt;=E9069)/(SRP!$C$10:$C$14&gt;=E9069),SRP!$D$10:$D$14)*(G9069/100)*(E9069/1000)),0))))),2)</f>
        <v>10.47</v>
      </c>
    </row>
    <row r="9070" spans="1:11" x14ac:dyDescent="0.35">
      <c r="A9070" s="2">
        <v>122689</v>
      </c>
      <c r="B9070" s="76" t="s">
        <v>78</v>
      </c>
      <c r="C9070" s="76" t="s">
        <v>286</v>
      </c>
      <c r="D9070" s="76" t="s">
        <v>5232</v>
      </c>
      <c r="E9070" s="76">
        <v>750</v>
      </c>
      <c r="F9070" s="76">
        <v>12</v>
      </c>
      <c r="G9070" s="77">
        <v>11.5</v>
      </c>
      <c r="H9070" s="76" t="s">
        <v>3288</v>
      </c>
      <c r="I9070" s="77">
        <v>17.989999999999998</v>
      </c>
      <c r="J9070" s="2">
        <v>1</v>
      </c>
      <c r="K9070" s="119" cm="1">
        <f t="array" ref="K9070">ROUND(IF(C9070="Beer",SUM(LOOKUP(2,1/(SRP!$B$7:$B$9&lt;=E9070)/(SRP!$C$7:$C$9&gt;=E9070),SRP!$D$7:$D$9)*(G9070/100)*(E9070/1000)),IF(C9070="Spirits",SUM(LOOKUP(2,1/(SRP!$B$2:$B$6&lt;=E9070)/(SRP!$C$2:$C$6&gt;=E9070),SRP!$D$2:$D$6)*(G9070/100)*(E9070/1000)),IF(AND(C9070="Wine",D9070="Fortified Wines"),SUM(LOOKUP(2,1/(SRP!$B$20:$B$23&lt;=E9070)/(SRP!$C$20:$C$23&gt;=E9070),SRP!$D$20:$D$23)*(G9070/100)*(E9070/1000)),IF(C9070="Wine",SUM(LOOKUP(2,1/(SRP!$B$15:$B$19&lt;=E9070)/(SRP!$C$15:$C$19&gt;=E9070),SRP!$D$15:$D$19)*(G9070/100)*(E9070/1000)),IF(C9070="Ready to Drink",SUM(LOOKUP(2,1/(SRP!$B$10:$B$14&lt;=E9070)/(SRP!$C$10:$C$14&gt;=E9070),SRP!$D$10:$D$14)*(G9070/100)*(E9070/1000)),0))))),2)</f>
        <v>6.02</v>
      </c>
    </row>
    <row r="9071" spans="1:11" x14ac:dyDescent="0.35">
      <c r="A9071" s="2">
        <v>123042</v>
      </c>
      <c r="B9071" s="76" t="s">
        <v>8</v>
      </c>
      <c r="C9071" s="76" t="s">
        <v>285</v>
      </c>
      <c r="D9071" s="76" t="s">
        <v>6931</v>
      </c>
      <c r="E9071" s="76">
        <v>1750</v>
      </c>
      <c r="F9071" s="76">
        <v>6</v>
      </c>
      <c r="G9071" s="77">
        <v>40</v>
      </c>
      <c r="H9071" s="76" t="s">
        <v>3303</v>
      </c>
      <c r="I9071" s="77">
        <v>52.49</v>
      </c>
      <c r="J9071" s="2">
        <v>1</v>
      </c>
      <c r="K9071" s="119" cm="1">
        <f t="array" ref="K9071">ROUND(IF(C9071="Beer",SUM(LOOKUP(2,1/(SRP!$B$7:$B$9&lt;=E9071)/(SRP!$C$7:$C$9&gt;=E9071),SRP!$D$7:$D$9)*(G9071/100)*(E9071/1000)),IF(C9071="Spirits",SUM(LOOKUP(2,1/(SRP!$B$2:$B$6&lt;=E9071)/(SRP!$C$2:$C$6&gt;=E9071),SRP!$D$2:$D$6)*(G9071/100)*(E9071/1000)),IF(AND(C9071="Wine",D9071="Fortified Wines"),SUM(LOOKUP(2,1/(SRP!$B$20:$B$23&lt;=E9071)/(SRP!$C$20:$C$23&gt;=E9071),SRP!$D$20:$D$23)*(G9071/100)*(E9071/1000)),IF(C9071="Wine",SUM(LOOKUP(2,1/(SRP!$B$15:$B$19&lt;=E9071)/(SRP!$C$15:$C$19&gt;=E9071),SRP!$D$15:$D$19)*(G9071/100)*(E9071/1000)),IF(C9071="Ready to Drink",SUM(LOOKUP(2,1/(SRP!$B$10:$B$14&lt;=E9071)/(SRP!$C$10:$C$14&gt;=E9071),SRP!$D$10:$D$14)*(G9071/100)*(E9071/1000)),0))))),2)</f>
        <v>48.87</v>
      </c>
    </row>
    <row r="9072" spans="1:11" x14ac:dyDescent="0.35">
      <c r="A9072" s="2">
        <v>123133</v>
      </c>
      <c r="B9072" s="76" t="s">
        <v>1634</v>
      </c>
      <c r="C9072" s="76" t="s">
        <v>285</v>
      </c>
      <c r="D9072" s="76" t="s">
        <v>5302</v>
      </c>
      <c r="E9072" s="76">
        <v>750</v>
      </c>
      <c r="F9072" s="76">
        <v>12</v>
      </c>
      <c r="G9072" s="77">
        <v>40</v>
      </c>
      <c r="H9072" s="76" t="s">
        <v>3285</v>
      </c>
      <c r="I9072" s="77">
        <v>26.49</v>
      </c>
      <c r="J9072" s="2">
        <v>1</v>
      </c>
      <c r="K9072" s="119" cm="1">
        <f t="array" ref="K9072">ROUND(IF(C9072="Beer",SUM(LOOKUP(2,1/(SRP!$B$7:$B$9&lt;=E9072)/(SRP!$C$7:$C$9&gt;=E9072),SRP!$D$7:$D$9)*(G9072/100)*(E9072/1000)),IF(C9072="Spirits",SUM(LOOKUP(2,1/(SRP!$B$2:$B$6&lt;=E9072)/(SRP!$C$2:$C$6&gt;=E9072),SRP!$D$2:$D$6)*(G9072/100)*(E9072/1000)),IF(AND(C9072="Wine",D9072="Fortified Wines"),SUM(LOOKUP(2,1/(SRP!$B$20:$B$23&lt;=E9072)/(SRP!$C$20:$C$23&gt;=E9072),SRP!$D$20:$D$23)*(G9072/100)*(E9072/1000)),IF(C9072="Wine",SUM(LOOKUP(2,1/(SRP!$B$15:$B$19&lt;=E9072)/(SRP!$C$15:$C$19&gt;=E9072),SRP!$D$15:$D$19)*(G9072/100)*(E9072/1000)),IF(C9072="Ready to Drink",SUM(LOOKUP(2,1/(SRP!$B$10:$B$14&lt;=E9072)/(SRP!$C$10:$C$14&gt;=E9072),SRP!$D$10:$D$14)*(G9072/100)*(E9072/1000)),0))))),2)</f>
        <v>20.94</v>
      </c>
    </row>
    <row r="9073" spans="1:11" x14ac:dyDescent="0.35">
      <c r="A9073" s="2">
        <v>126466</v>
      </c>
      <c r="B9073" s="76" t="s">
        <v>1635</v>
      </c>
      <c r="C9073" s="76" t="s">
        <v>285</v>
      </c>
      <c r="D9073" s="76" t="s">
        <v>6931</v>
      </c>
      <c r="E9073" s="76">
        <v>750</v>
      </c>
      <c r="F9073" s="76">
        <v>12</v>
      </c>
      <c r="G9073" s="77">
        <v>40</v>
      </c>
      <c r="H9073" s="76" t="s">
        <v>6694</v>
      </c>
      <c r="I9073" s="77">
        <v>33.99</v>
      </c>
      <c r="J9073" s="2">
        <v>1</v>
      </c>
      <c r="K9073" s="119" cm="1">
        <f t="array" ref="K9073">ROUND(IF(C9073="Beer",SUM(LOOKUP(2,1/(SRP!$B$7:$B$9&lt;=E9073)/(SRP!$C$7:$C$9&gt;=E9073),SRP!$D$7:$D$9)*(G9073/100)*(E9073/1000)),IF(C9073="Spirits",SUM(LOOKUP(2,1/(SRP!$B$2:$B$6&lt;=E9073)/(SRP!$C$2:$C$6&gt;=E9073),SRP!$D$2:$D$6)*(G9073/100)*(E9073/1000)),IF(AND(C9073="Wine",D9073="Fortified Wines"),SUM(LOOKUP(2,1/(SRP!$B$20:$B$23&lt;=E9073)/(SRP!$C$20:$C$23&gt;=E9073),SRP!$D$20:$D$23)*(G9073/100)*(E9073/1000)),IF(C9073="Wine",SUM(LOOKUP(2,1/(SRP!$B$15:$B$19&lt;=E9073)/(SRP!$C$15:$C$19&gt;=E9073),SRP!$D$15:$D$19)*(G9073/100)*(E9073/1000)),IF(C9073="Ready to Drink",SUM(LOOKUP(2,1/(SRP!$B$10:$B$14&lt;=E9073)/(SRP!$C$10:$C$14&gt;=E9073),SRP!$D$10:$D$14)*(G9073/100)*(E9073/1000)),0))))),2)</f>
        <v>20.94</v>
      </c>
    </row>
    <row r="9074" spans="1:11" x14ac:dyDescent="0.35">
      <c r="A9074" s="2">
        <v>127027</v>
      </c>
      <c r="B9074" s="76" t="s">
        <v>1636</v>
      </c>
      <c r="C9074" s="76" t="s">
        <v>286</v>
      </c>
      <c r="D9074" s="76" t="s">
        <v>5301</v>
      </c>
      <c r="E9074" s="76">
        <v>750</v>
      </c>
      <c r="F9074" s="76">
        <v>12</v>
      </c>
      <c r="G9074" s="77">
        <v>14</v>
      </c>
      <c r="H9074" s="76" t="s">
        <v>3308</v>
      </c>
      <c r="I9074" s="77">
        <v>18.989999999999998</v>
      </c>
      <c r="J9074" s="2">
        <v>1</v>
      </c>
      <c r="K9074" s="119" cm="1">
        <f t="array" ref="K9074">ROUND(IF(C9074="Beer",SUM(LOOKUP(2,1/(SRP!$B$7:$B$9&lt;=E9074)/(SRP!$C$7:$C$9&gt;=E9074),SRP!$D$7:$D$9)*(G9074/100)*(E9074/1000)),IF(C9074="Spirits",SUM(LOOKUP(2,1/(SRP!$B$2:$B$6&lt;=E9074)/(SRP!$C$2:$C$6&gt;=E9074),SRP!$D$2:$D$6)*(G9074/100)*(E9074/1000)),IF(AND(C9074="Wine",D9074="Fortified Wines"),SUM(LOOKUP(2,1/(SRP!$B$20:$B$23&lt;=E9074)/(SRP!$C$20:$C$23&gt;=E9074),SRP!$D$20:$D$23)*(G9074/100)*(E9074/1000)),IF(C9074="Wine",SUM(LOOKUP(2,1/(SRP!$B$15:$B$19&lt;=E9074)/(SRP!$C$15:$C$19&gt;=E9074),SRP!$D$15:$D$19)*(G9074/100)*(E9074/1000)),IF(C9074="Ready to Drink",SUM(LOOKUP(2,1/(SRP!$B$10:$B$14&lt;=E9074)/(SRP!$C$10:$C$14&gt;=E9074),SRP!$D$10:$D$14)*(G9074/100)*(E9074/1000)),0))))),2)</f>
        <v>7.33</v>
      </c>
    </row>
    <row r="9075" spans="1:11" x14ac:dyDescent="0.35">
      <c r="A9075" s="2">
        <v>128843</v>
      </c>
      <c r="B9075" s="76" t="s">
        <v>1637</v>
      </c>
      <c r="C9075" s="76" t="s">
        <v>286</v>
      </c>
      <c r="D9075" s="76" t="s">
        <v>5245</v>
      </c>
      <c r="E9075" s="76">
        <v>4000</v>
      </c>
      <c r="F9075" s="76">
        <v>4</v>
      </c>
      <c r="G9075" s="77">
        <v>7</v>
      </c>
      <c r="H9075" s="76" t="s">
        <v>5939</v>
      </c>
      <c r="I9075" s="77">
        <v>34.99</v>
      </c>
      <c r="J9075" s="2">
        <v>1</v>
      </c>
      <c r="K9075" s="119" cm="1">
        <f t="array" ref="K9075">ROUND(IF(C9075="Beer",SUM(LOOKUP(2,1/(SRP!$B$7:$B$9&lt;=E9075)/(SRP!$C$7:$C$9&gt;=E9075),SRP!$D$7:$D$9)*(G9075/100)*(E9075/1000)),IF(C9075="Spirits",SUM(LOOKUP(2,1/(SRP!$B$2:$B$6&lt;=E9075)/(SRP!$C$2:$C$6&gt;=E9075),SRP!$D$2:$D$6)*(G9075/100)*(E9075/1000)),IF(AND(C9075="Wine",D9075="Fortified Wines"),SUM(LOOKUP(2,1/(SRP!$B$20:$B$23&lt;=E9075)/(SRP!$C$20:$C$23&gt;=E9075),SRP!$D$20:$D$23)*(G9075/100)*(E9075/1000)),IF(C9075="Wine",SUM(LOOKUP(2,1/(SRP!$B$15:$B$19&lt;=E9075)/(SRP!$C$15:$C$19&gt;=E9075),SRP!$D$15:$D$19)*(G9075/100)*(E9075/1000)),IF(C9075="Ready to Drink",SUM(LOOKUP(2,1/(SRP!$B$10:$B$14&lt;=E9075)/(SRP!$C$10:$C$14&gt;=E9075),SRP!$D$10:$D$14)*(G9075/100)*(E9075/1000)),0))))),2)</f>
        <v>16.28</v>
      </c>
    </row>
    <row r="9076" spans="1:11" x14ac:dyDescent="0.35">
      <c r="A9076" s="2">
        <v>130153</v>
      </c>
      <c r="B9076" s="76" t="s">
        <v>1638</v>
      </c>
      <c r="C9076" s="76" t="s">
        <v>286</v>
      </c>
      <c r="D9076" s="76" t="s">
        <v>5245</v>
      </c>
      <c r="E9076" s="76">
        <v>750</v>
      </c>
      <c r="F9076" s="76">
        <v>12</v>
      </c>
      <c r="G9076" s="77">
        <v>9.5</v>
      </c>
      <c r="H9076" s="76" t="s">
        <v>3300</v>
      </c>
      <c r="I9076" s="77">
        <v>13.49</v>
      </c>
      <c r="J9076" s="2">
        <v>1</v>
      </c>
      <c r="K9076" s="119" cm="1">
        <f t="array" ref="K9076">ROUND(IF(C9076="Beer",SUM(LOOKUP(2,1/(SRP!$B$7:$B$9&lt;=E9076)/(SRP!$C$7:$C$9&gt;=E9076),SRP!$D$7:$D$9)*(G9076/100)*(E9076/1000)),IF(C9076="Spirits",SUM(LOOKUP(2,1/(SRP!$B$2:$B$6&lt;=E9076)/(SRP!$C$2:$C$6&gt;=E9076),SRP!$D$2:$D$6)*(G9076/100)*(E9076/1000)),IF(AND(C9076="Wine",D9076="Fortified Wines"),SUM(LOOKUP(2,1/(SRP!$B$20:$B$23&lt;=E9076)/(SRP!$C$20:$C$23&gt;=E9076),SRP!$D$20:$D$23)*(G9076/100)*(E9076/1000)),IF(C9076="Wine",SUM(LOOKUP(2,1/(SRP!$B$15:$B$19&lt;=E9076)/(SRP!$C$15:$C$19&gt;=E9076),SRP!$D$15:$D$19)*(G9076/100)*(E9076/1000)),IF(C9076="Ready to Drink",SUM(LOOKUP(2,1/(SRP!$B$10:$B$14&lt;=E9076)/(SRP!$C$10:$C$14&gt;=E9076),SRP!$D$10:$D$14)*(G9076/100)*(E9076/1000)),0))))),2)</f>
        <v>4.97</v>
      </c>
    </row>
    <row r="9077" spans="1:11" x14ac:dyDescent="0.35">
      <c r="A9077" s="2">
        <v>130187</v>
      </c>
      <c r="B9077" s="76" t="s">
        <v>1639</v>
      </c>
      <c r="C9077" s="76" t="s">
        <v>286</v>
      </c>
      <c r="D9077" s="76" t="s">
        <v>5276</v>
      </c>
      <c r="E9077" s="76">
        <v>750</v>
      </c>
      <c r="F9077" s="76">
        <v>12</v>
      </c>
      <c r="G9077" s="77">
        <v>13</v>
      </c>
      <c r="H9077" s="76" t="s">
        <v>3295</v>
      </c>
      <c r="I9077" s="77">
        <v>24.99</v>
      </c>
      <c r="J9077" s="2">
        <v>1</v>
      </c>
      <c r="K9077" s="119" cm="1">
        <f t="array" ref="K9077">ROUND(IF(C9077="Beer",SUM(LOOKUP(2,1/(SRP!$B$7:$B$9&lt;=E9077)/(SRP!$C$7:$C$9&gt;=E9077),SRP!$D$7:$D$9)*(G9077/100)*(E9077/1000)),IF(C9077="Spirits",SUM(LOOKUP(2,1/(SRP!$B$2:$B$6&lt;=E9077)/(SRP!$C$2:$C$6&gt;=E9077),SRP!$D$2:$D$6)*(G9077/100)*(E9077/1000)),IF(AND(C9077="Wine",D9077="Fortified Wines"),SUM(LOOKUP(2,1/(SRP!$B$20:$B$23&lt;=E9077)/(SRP!$C$20:$C$23&gt;=E9077),SRP!$D$20:$D$23)*(G9077/100)*(E9077/1000)),IF(C9077="Wine",SUM(LOOKUP(2,1/(SRP!$B$15:$B$19&lt;=E9077)/(SRP!$C$15:$C$19&gt;=E9077),SRP!$D$15:$D$19)*(G9077/100)*(E9077/1000)),IF(C9077="Ready to Drink",SUM(LOOKUP(2,1/(SRP!$B$10:$B$14&lt;=E9077)/(SRP!$C$10:$C$14&gt;=E9077),SRP!$D$10:$D$14)*(G9077/100)*(E9077/1000)),0))))),2)</f>
        <v>6.81</v>
      </c>
    </row>
    <row r="9078" spans="1:11" x14ac:dyDescent="0.35">
      <c r="A9078" s="2">
        <v>131870</v>
      </c>
      <c r="B9078" s="76" t="s">
        <v>1640</v>
      </c>
      <c r="C9078" s="76" t="s">
        <v>285</v>
      </c>
      <c r="D9078" s="76" t="s">
        <v>6945</v>
      </c>
      <c r="E9078" s="76">
        <v>750</v>
      </c>
      <c r="F9078" s="76">
        <v>6</v>
      </c>
      <c r="G9078" s="77">
        <v>40</v>
      </c>
      <c r="H9078" s="76" t="s">
        <v>3289</v>
      </c>
      <c r="I9078" s="77">
        <v>53.99</v>
      </c>
      <c r="J9078" s="2">
        <v>1</v>
      </c>
      <c r="K9078" s="119" cm="1">
        <f t="array" ref="K9078">ROUND(IF(C9078="Beer",SUM(LOOKUP(2,1/(SRP!$B$7:$B$9&lt;=E9078)/(SRP!$C$7:$C$9&gt;=E9078),SRP!$D$7:$D$9)*(G9078/100)*(E9078/1000)),IF(C9078="Spirits",SUM(LOOKUP(2,1/(SRP!$B$2:$B$6&lt;=E9078)/(SRP!$C$2:$C$6&gt;=E9078),SRP!$D$2:$D$6)*(G9078/100)*(E9078/1000)),IF(AND(C9078="Wine",D9078="Fortified Wines"),SUM(LOOKUP(2,1/(SRP!$B$20:$B$23&lt;=E9078)/(SRP!$C$20:$C$23&gt;=E9078),SRP!$D$20:$D$23)*(G9078/100)*(E9078/1000)),IF(C9078="Wine",SUM(LOOKUP(2,1/(SRP!$B$15:$B$19&lt;=E9078)/(SRP!$C$15:$C$19&gt;=E9078),SRP!$D$15:$D$19)*(G9078/100)*(E9078/1000)),IF(C9078="Ready to Drink",SUM(LOOKUP(2,1/(SRP!$B$10:$B$14&lt;=E9078)/(SRP!$C$10:$C$14&gt;=E9078),SRP!$D$10:$D$14)*(G9078/100)*(E9078/1000)),0))))),2)</f>
        <v>20.94</v>
      </c>
    </row>
    <row r="9079" spans="1:11" x14ac:dyDescent="0.35">
      <c r="A9079" s="2">
        <v>133439</v>
      </c>
      <c r="B9079" s="76" t="s">
        <v>35</v>
      </c>
      <c r="C9079" s="76" t="s">
        <v>285</v>
      </c>
      <c r="D9079" s="76" t="s">
        <v>5233</v>
      </c>
      <c r="E9079" s="76">
        <v>1750</v>
      </c>
      <c r="F9079" s="76">
        <v>6</v>
      </c>
      <c r="G9079" s="77">
        <v>40</v>
      </c>
      <c r="H9079" s="76" t="s">
        <v>3280</v>
      </c>
      <c r="I9079" s="77">
        <v>53.99</v>
      </c>
      <c r="J9079" s="2">
        <v>1</v>
      </c>
      <c r="K9079" s="119" cm="1">
        <f t="array" ref="K9079">ROUND(IF(C9079="Beer",SUM(LOOKUP(2,1/(SRP!$B$7:$B$9&lt;=E9079)/(SRP!$C$7:$C$9&gt;=E9079),SRP!$D$7:$D$9)*(G9079/100)*(E9079/1000)),IF(C9079="Spirits",SUM(LOOKUP(2,1/(SRP!$B$2:$B$6&lt;=E9079)/(SRP!$C$2:$C$6&gt;=E9079),SRP!$D$2:$D$6)*(G9079/100)*(E9079/1000)),IF(AND(C9079="Wine",D9079="Fortified Wines"),SUM(LOOKUP(2,1/(SRP!$B$20:$B$23&lt;=E9079)/(SRP!$C$20:$C$23&gt;=E9079),SRP!$D$20:$D$23)*(G9079/100)*(E9079/1000)),IF(C9079="Wine",SUM(LOOKUP(2,1/(SRP!$B$15:$B$19&lt;=E9079)/(SRP!$C$15:$C$19&gt;=E9079),SRP!$D$15:$D$19)*(G9079/100)*(E9079/1000)),IF(C9079="Ready to Drink",SUM(LOOKUP(2,1/(SRP!$B$10:$B$14&lt;=E9079)/(SRP!$C$10:$C$14&gt;=E9079),SRP!$D$10:$D$14)*(G9079/100)*(E9079/1000)),0))))),2)</f>
        <v>48.87</v>
      </c>
    </row>
    <row r="9080" spans="1:11" x14ac:dyDescent="0.35">
      <c r="A9080" s="2">
        <v>135210</v>
      </c>
      <c r="B9080" s="76" t="s">
        <v>1641</v>
      </c>
      <c r="C9080" s="76" t="s">
        <v>285</v>
      </c>
      <c r="D9080" s="76" t="s">
        <v>6935</v>
      </c>
      <c r="E9080" s="76">
        <v>750</v>
      </c>
      <c r="F9080" s="76">
        <v>12</v>
      </c>
      <c r="G9080" s="77">
        <v>43</v>
      </c>
      <c r="H9080" s="76" t="s">
        <v>6694</v>
      </c>
      <c r="I9080" s="77">
        <v>89.99</v>
      </c>
      <c r="J9080" s="2">
        <v>1</v>
      </c>
      <c r="K9080" s="119" cm="1">
        <f t="array" ref="K9080">ROUND(IF(C9080="Beer",SUM(LOOKUP(2,1/(SRP!$B$7:$B$9&lt;=E9080)/(SRP!$C$7:$C$9&gt;=E9080),SRP!$D$7:$D$9)*(G9080/100)*(E9080/1000)),IF(C9080="Spirits",SUM(LOOKUP(2,1/(SRP!$B$2:$B$6&lt;=E9080)/(SRP!$C$2:$C$6&gt;=E9080),SRP!$D$2:$D$6)*(G9080/100)*(E9080/1000)),IF(AND(C9080="Wine",D9080="Fortified Wines"),SUM(LOOKUP(2,1/(SRP!$B$20:$B$23&lt;=E9080)/(SRP!$C$20:$C$23&gt;=E9080),SRP!$D$20:$D$23)*(G9080/100)*(E9080/1000)),IF(C9080="Wine",SUM(LOOKUP(2,1/(SRP!$B$15:$B$19&lt;=E9080)/(SRP!$C$15:$C$19&gt;=E9080),SRP!$D$15:$D$19)*(G9080/100)*(E9080/1000)),IF(C9080="Ready to Drink",SUM(LOOKUP(2,1/(SRP!$B$10:$B$14&lt;=E9080)/(SRP!$C$10:$C$14&gt;=E9080),SRP!$D$10:$D$14)*(G9080/100)*(E9080/1000)),0))))),2)</f>
        <v>22.51</v>
      </c>
    </row>
    <row r="9081" spans="1:11" x14ac:dyDescent="0.35">
      <c r="A9081" s="2">
        <v>135566</v>
      </c>
      <c r="B9081" s="76" t="s">
        <v>614</v>
      </c>
      <c r="C9081" s="76" t="s">
        <v>285</v>
      </c>
      <c r="D9081" s="76" t="s">
        <v>5231</v>
      </c>
      <c r="E9081" s="76">
        <v>750</v>
      </c>
      <c r="F9081" s="76">
        <v>12</v>
      </c>
      <c r="G9081" s="77">
        <v>40</v>
      </c>
      <c r="H9081" s="76" t="s">
        <v>3279</v>
      </c>
      <c r="I9081" s="77">
        <v>24.49</v>
      </c>
      <c r="J9081" s="2">
        <v>1</v>
      </c>
      <c r="K9081" s="119" cm="1">
        <f t="array" ref="K9081">ROUND(IF(C9081="Beer",SUM(LOOKUP(2,1/(SRP!$B$7:$B$9&lt;=E9081)/(SRP!$C$7:$C$9&gt;=E9081),SRP!$D$7:$D$9)*(G9081/100)*(E9081/1000)),IF(C9081="Spirits",SUM(LOOKUP(2,1/(SRP!$B$2:$B$6&lt;=E9081)/(SRP!$C$2:$C$6&gt;=E9081),SRP!$D$2:$D$6)*(G9081/100)*(E9081/1000)),IF(AND(C9081="Wine",D9081="Fortified Wines"),SUM(LOOKUP(2,1/(SRP!$B$20:$B$23&lt;=E9081)/(SRP!$C$20:$C$23&gt;=E9081),SRP!$D$20:$D$23)*(G9081/100)*(E9081/1000)),IF(C9081="Wine",SUM(LOOKUP(2,1/(SRP!$B$15:$B$19&lt;=E9081)/(SRP!$C$15:$C$19&gt;=E9081),SRP!$D$15:$D$19)*(G9081/100)*(E9081/1000)),IF(C9081="Ready to Drink",SUM(LOOKUP(2,1/(SRP!$B$10:$B$14&lt;=E9081)/(SRP!$C$10:$C$14&gt;=E9081),SRP!$D$10:$D$14)*(G9081/100)*(E9081/1000)),0))))),2)</f>
        <v>20.94</v>
      </c>
    </row>
    <row r="9082" spans="1:11" x14ac:dyDescent="0.35">
      <c r="A9082" s="2">
        <v>135939</v>
      </c>
      <c r="B9082" s="76" t="s">
        <v>1642</v>
      </c>
      <c r="C9082" s="76" t="s">
        <v>286</v>
      </c>
      <c r="D9082" s="76" t="s">
        <v>5269</v>
      </c>
      <c r="E9082" s="76">
        <v>750</v>
      </c>
      <c r="F9082" s="76">
        <v>12</v>
      </c>
      <c r="G9082" s="77">
        <v>13</v>
      </c>
      <c r="H9082" s="76" t="s">
        <v>3326</v>
      </c>
      <c r="I9082" s="77">
        <v>17.989999999999998</v>
      </c>
      <c r="J9082" s="2">
        <v>1</v>
      </c>
      <c r="K9082" s="119" cm="1">
        <f t="array" ref="K9082">ROUND(IF(C9082="Beer",SUM(LOOKUP(2,1/(SRP!$B$7:$B$9&lt;=E9082)/(SRP!$C$7:$C$9&gt;=E9082),SRP!$D$7:$D$9)*(G9082/100)*(E9082/1000)),IF(C9082="Spirits",SUM(LOOKUP(2,1/(SRP!$B$2:$B$6&lt;=E9082)/(SRP!$C$2:$C$6&gt;=E9082),SRP!$D$2:$D$6)*(G9082/100)*(E9082/1000)),IF(AND(C9082="Wine",D9082="Fortified Wines"),SUM(LOOKUP(2,1/(SRP!$B$20:$B$23&lt;=E9082)/(SRP!$C$20:$C$23&gt;=E9082),SRP!$D$20:$D$23)*(G9082/100)*(E9082/1000)),IF(C9082="Wine",SUM(LOOKUP(2,1/(SRP!$B$15:$B$19&lt;=E9082)/(SRP!$C$15:$C$19&gt;=E9082),SRP!$D$15:$D$19)*(G9082/100)*(E9082/1000)),IF(C9082="Ready to Drink",SUM(LOOKUP(2,1/(SRP!$B$10:$B$14&lt;=E9082)/(SRP!$C$10:$C$14&gt;=E9082),SRP!$D$10:$D$14)*(G9082/100)*(E9082/1000)),0))))),2)</f>
        <v>6.81</v>
      </c>
    </row>
    <row r="9083" spans="1:11" x14ac:dyDescent="0.35">
      <c r="A9083" s="2">
        <v>136010</v>
      </c>
      <c r="B9083" s="76" t="s">
        <v>1643</v>
      </c>
      <c r="C9083" s="76" t="s">
        <v>286</v>
      </c>
      <c r="D9083" s="76" t="s">
        <v>5253</v>
      </c>
      <c r="E9083" s="76">
        <v>750</v>
      </c>
      <c r="F9083" s="76">
        <v>12</v>
      </c>
      <c r="G9083" s="77">
        <v>12</v>
      </c>
      <c r="H9083" s="76" t="s">
        <v>3326</v>
      </c>
      <c r="I9083" s="77">
        <v>18.989999999999998</v>
      </c>
      <c r="J9083" s="2">
        <v>1</v>
      </c>
      <c r="K9083" s="119" cm="1">
        <f t="array" ref="K9083">ROUND(IF(C9083="Beer",SUM(LOOKUP(2,1/(SRP!$B$7:$B$9&lt;=E9083)/(SRP!$C$7:$C$9&gt;=E9083),SRP!$D$7:$D$9)*(G9083/100)*(E9083/1000)),IF(C9083="Spirits",SUM(LOOKUP(2,1/(SRP!$B$2:$B$6&lt;=E9083)/(SRP!$C$2:$C$6&gt;=E9083),SRP!$D$2:$D$6)*(G9083/100)*(E9083/1000)),IF(AND(C9083="Wine",D9083="Fortified Wines"),SUM(LOOKUP(2,1/(SRP!$B$20:$B$23&lt;=E9083)/(SRP!$C$20:$C$23&gt;=E9083),SRP!$D$20:$D$23)*(G9083/100)*(E9083/1000)),IF(C9083="Wine",SUM(LOOKUP(2,1/(SRP!$B$15:$B$19&lt;=E9083)/(SRP!$C$15:$C$19&gt;=E9083),SRP!$D$15:$D$19)*(G9083/100)*(E9083/1000)),IF(C9083="Ready to Drink",SUM(LOOKUP(2,1/(SRP!$B$10:$B$14&lt;=E9083)/(SRP!$C$10:$C$14&gt;=E9083),SRP!$D$10:$D$14)*(G9083/100)*(E9083/1000)),0))))),2)</f>
        <v>6.28</v>
      </c>
    </row>
    <row r="9084" spans="1:11" x14ac:dyDescent="0.35">
      <c r="A9084" s="2">
        <v>137687</v>
      </c>
      <c r="B9084" s="76" t="s">
        <v>1644</v>
      </c>
      <c r="C9084" s="76" t="s">
        <v>286</v>
      </c>
      <c r="D9084" s="76" t="s">
        <v>5305</v>
      </c>
      <c r="E9084" s="76">
        <v>375</v>
      </c>
      <c r="F9084" s="76">
        <v>12</v>
      </c>
      <c r="G9084" s="77">
        <v>11</v>
      </c>
      <c r="H9084" s="76" t="s">
        <v>3297</v>
      </c>
      <c r="I9084" s="77">
        <v>57.99</v>
      </c>
      <c r="J9084" s="2">
        <v>1</v>
      </c>
      <c r="K9084" s="119" cm="1">
        <f t="array" ref="K9084">ROUND(IF(C9084="Beer",SUM(LOOKUP(2,1/(SRP!$B$7:$B$9&lt;=E9084)/(SRP!$C$7:$C$9&gt;=E9084),SRP!$D$7:$D$9)*(G9084/100)*(E9084/1000)),IF(C9084="Spirits",SUM(LOOKUP(2,1/(SRP!$B$2:$B$6&lt;=E9084)/(SRP!$C$2:$C$6&gt;=E9084),SRP!$D$2:$D$6)*(G9084/100)*(E9084/1000)),IF(AND(C9084="Wine",D9084="Fortified Wines"),SUM(LOOKUP(2,1/(SRP!$B$20:$B$23&lt;=E9084)/(SRP!$C$20:$C$23&gt;=E9084),SRP!$D$20:$D$23)*(G9084/100)*(E9084/1000)),IF(C9084="Wine",SUM(LOOKUP(2,1/(SRP!$B$15:$B$19&lt;=E9084)/(SRP!$C$15:$C$19&gt;=E9084),SRP!$D$15:$D$19)*(G9084/100)*(E9084/1000)),IF(C9084="Ready to Drink",SUM(LOOKUP(2,1/(SRP!$B$10:$B$14&lt;=E9084)/(SRP!$C$10:$C$14&gt;=E9084),SRP!$D$10:$D$14)*(G9084/100)*(E9084/1000)),0))))),2)</f>
        <v>3.05</v>
      </c>
    </row>
    <row r="9085" spans="1:11" x14ac:dyDescent="0.35">
      <c r="A9085" s="2">
        <v>138479</v>
      </c>
      <c r="B9085" s="76" t="s">
        <v>1645</v>
      </c>
      <c r="C9085" s="76" t="s">
        <v>286</v>
      </c>
      <c r="D9085" s="76" t="s">
        <v>5236</v>
      </c>
      <c r="E9085" s="76">
        <v>750</v>
      </c>
      <c r="F9085" s="76">
        <v>12</v>
      </c>
      <c r="G9085" s="77">
        <v>14.5</v>
      </c>
      <c r="H9085" s="76" t="s">
        <v>3295</v>
      </c>
      <c r="I9085" s="77">
        <v>17.989999999999998</v>
      </c>
      <c r="J9085" s="2">
        <v>1</v>
      </c>
      <c r="K9085" s="119" cm="1">
        <f t="array" ref="K9085">ROUND(IF(C9085="Beer",SUM(LOOKUP(2,1/(SRP!$B$7:$B$9&lt;=E9085)/(SRP!$C$7:$C$9&gt;=E9085),SRP!$D$7:$D$9)*(G9085/100)*(E9085/1000)),IF(C9085="Spirits",SUM(LOOKUP(2,1/(SRP!$B$2:$B$6&lt;=E9085)/(SRP!$C$2:$C$6&gt;=E9085),SRP!$D$2:$D$6)*(G9085/100)*(E9085/1000)),IF(AND(C9085="Wine",D9085="Fortified Wines"),SUM(LOOKUP(2,1/(SRP!$B$20:$B$23&lt;=E9085)/(SRP!$C$20:$C$23&gt;=E9085),SRP!$D$20:$D$23)*(G9085/100)*(E9085/1000)),IF(C9085="Wine",SUM(LOOKUP(2,1/(SRP!$B$15:$B$19&lt;=E9085)/(SRP!$C$15:$C$19&gt;=E9085),SRP!$D$15:$D$19)*(G9085/100)*(E9085/1000)),IF(C9085="Ready to Drink",SUM(LOOKUP(2,1/(SRP!$B$10:$B$14&lt;=E9085)/(SRP!$C$10:$C$14&gt;=E9085),SRP!$D$10:$D$14)*(G9085/100)*(E9085/1000)),0))))),2)</f>
        <v>7.59</v>
      </c>
    </row>
    <row r="9086" spans="1:11" x14ac:dyDescent="0.35">
      <c r="A9086" s="2">
        <v>142117</v>
      </c>
      <c r="B9086" s="76" t="s">
        <v>1646</v>
      </c>
      <c r="C9086" s="76" t="s">
        <v>286</v>
      </c>
      <c r="D9086" s="76" t="s">
        <v>5246</v>
      </c>
      <c r="E9086" s="76">
        <v>750</v>
      </c>
      <c r="F9086" s="76">
        <v>12</v>
      </c>
      <c r="G9086" s="77">
        <v>13.5</v>
      </c>
      <c r="H9086" s="76" t="s">
        <v>3288</v>
      </c>
      <c r="I9086" s="77">
        <v>13.99</v>
      </c>
      <c r="J9086" s="2">
        <v>1</v>
      </c>
      <c r="K9086" s="119" cm="1">
        <f t="array" ref="K9086">ROUND(IF(C9086="Beer",SUM(LOOKUP(2,1/(SRP!$B$7:$B$9&lt;=E9086)/(SRP!$C$7:$C$9&gt;=E9086),SRP!$D$7:$D$9)*(G9086/100)*(E9086/1000)),IF(C9086="Spirits",SUM(LOOKUP(2,1/(SRP!$B$2:$B$6&lt;=E9086)/(SRP!$C$2:$C$6&gt;=E9086),SRP!$D$2:$D$6)*(G9086/100)*(E9086/1000)),IF(AND(C9086="Wine",D9086="Fortified Wines"),SUM(LOOKUP(2,1/(SRP!$B$20:$B$23&lt;=E9086)/(SRP!$C$20:$C$23&gt;=E9086),SRP!$D$20:$D$23)*(G9086/100)*(E9086/1000)),IF(C9086="Wine",SUM(LOOKUP(2,1/(SRP!$B$15:$B$19&lt;=E9086)/(SRP!$C$15:$C$19&gt;=E9086),SRP!$D$15:$D$19)*(G9086/100)*(E9086/1000)),IF(C9086="Ready to Drink",SUM(LOOKUP(2,1/(SRP!$B$10:$B$14&lt;=E9086)/(SRP!$C$10:$C$14&gt;=E9086),SRP!$D$10:$D$14)*(G9086/100)*(E9086/1000)),0))))),2)</f>
        <v>7.07</v>
      </c>
    </row>
    <row r="9087" spans="1:11" x14ac:dyDescent="0.35">
      <c r="A9087" s="2">
        <v>142893</v>
      </c>
      <c r="B9087" s="76" t="s">
        <v>1647</v>
      </c>
      <c r="C9087" s="76" t="s">
        <v>286</v>
      </c>
      <c r="D9087" s="76" t="s">
        <v>5235</v>
      </c>
      <c r="E9087" s="76">
        <v>750</v>
      </c>
      <c r="F9087" s="76">
        <v>12</v>
      </c>
      <c r="G9087" s="77">
        <v>13</v>
      </c>
      <c r="H9087" s="76" t="s">
        <v>5939</v>
      </c>
      <c r="I9087" s="77">
        <v>17.989999999999998</v>
      </c>
      <c r="J9087" s="2">
        <v>1</v>
      </c>
      <c r="K9087" s="119" cm="1">
        <f t="array" ref="K9087">ROUND(IF(C9087="Beer",SUM(LOOKUP(2,1/(SRP!$B$7:$B$9&lt;=E9087)/(SRP!$C$7:$C$9&gt;=E9087),SRP!$D$7:$D$9)*(G9087/100)*(E9087/1000)),IF(C9087="Spirits",SUM(LOOKUP(2,1/(SRP!$B$2:$B$6&lt;=E9087)/(SRP!$C$2:$C$6&gt;=E9087),SRP!$D$2:$D$6)*(G9087/100)*(E9087/1000)),IF(AND(C9087="Wine",D9087="Fortified Wines"),SUM(LOOKUP(2,1/(SRP!$B$20:$B$23&lt;=E9087)/(SRP!$C$20:$C$23&gt;=E9087),SRP!$D$20:$D$23)*(G9087/100)*(E9087/1000)),IF(C9087="Wine",SUM(LOOKUP(2,1/(SRP!$B$15:$B$19&lt;=E9087)/(SRP!$C$15:$C$19&gt;=E9087),SRP!$D$15:$D$19)*(G9087/100)*(E9087/1000)),IF(C9087="Ready to Drink",SUM(LOOKUP(2,1/(SRP!$B$10:$B$14&lt;=E9087)/(SRP!$C$10:$C$14&gt;=E9087),SRP!$D$10:$D$14)*(G9087/100)*(E9087/1000)),0))))),2)</f>
        <v>6.81</v>
      </c>
    </row>
    <row r="9088" spans="1:11" x14ac:dyDescent="0.35">
      <c r="A9088" s="2">
        <v>142992</v>
      </c>
      <c r="B9088" s="76" t="s">
        <v>1648</v>
      </c>
      <c r="C9088" s="76" t="s">
        <v>286</v>
      </c>
      <c r="D9088" s="76" t="s">
        <v>5236</v>
      </c>
      <c r="E9088" s="76">
        <v>750</v>
      </c>
      <c r="F9088" s="76">
        <v>12</v>
      </c>
      <c r="G9088" s="77">
        <v>13</v>
      </c>
      <c r="H9088" s="76" t="s">
        <v>5939</v>
      </c>
      <c r="I9088" s="77">
        <v>22.99</v>
      </c>
      <c r="J9088" s="2">
        <v>1</v>
      </c>
      <c r="K9088" s="119" cm="1">
        <f t="array" ref="K9088">ROUND(IF(C9088="Beer",SUM(LOOKUP(2,1/(SRP!$B$7:$B$9&lt;=E9088)/(SRP!$C$7:$C$9&gt;=E9088),SRP!$D$7:$D$9)*(G9088/100)*(E9088/1000)),IF(C9088="Spirits",SUM(LOOKUP(2,1/(SRP!$B$2:$B$6&lt;=E9088)/(SRP!$C$2:$C$6&gt;=E9088),SRP!$D$2:$D$6)*(G9088/100)*(E9088/1000)),IF(AND(C9088="Wine",D9088="Fortified Wines"),SUM(LOOKUP(2,1/(SRP!$B$20:$B$23&lt;=E9088)/(SRP!$C$20:$C$23&gt;=E9088),SRP!$D$20:$D$23)*(G9088/100)*(E9088/1000)),IF(C9088="Wine",SUM(LOOKUP(2,1/(SRP!$B$15:$B$19&lt;=E9088)/(SRP!$C$15:$C$19&gt;=E9088),SRP!$D$15:$D$19)*(G9088/100)*(E9088/1000)),IF(C9088="Ready to Drink",SUM(LOOKUP(2,1/(SRP!$B$10:$B$14&lt;=E9088)/(SRP!$C$10:$C$14&gt;=E9088),SRP!$D$10:$D$14)*(G9088/100)*(E9088/1000)),0))))),2)</f>
        <v>6.81</v>
      </c>
    </row>
    <row r="9089" spans="1:11" x14ac:dyDescent="0.35">
      <c r="A9089" s="2">
        <v>143040</v>
      </c>
      <c r="B9089" s="76" t="s">
        <v>1218</v>
      </c>
      <c r="C9089" s="76" t="s">
        <v>285</v>
      </c>
      <c r="D9089" s="76" t="s">
        <v>5287</v>
      </c>
      <c r="E9089" s="76">
        <v>750</v>
      </c>
      <c r="F9089" s="76">
        <v>12</v>
      </c>
      <c r="G9089" s="77">
        <v>40</v>
      </c>
      <c r="H9089" s="76" t="s">
        <v>6694</v>
      </c>
      <c r="I9089" s="77">
        <v>41.99</v>
      </c>
      <c r="J9089" s="2">
        <v>1</v>
      </c>
      <c r="K9089" s="119" cm="1">
        <f t="array" ref="K9089">ROUND(IF(C9089="Beer",SUM(LOOKUP(2,1/(SRP!$B$7:$B$9&lt;=E9089)/(SRP!$C$7:$C$9&gt;=E9089),SRP!$D$7:$D$9)*(G9089/100)*(E9089/1000)),IF(C9089="Spirits",SUM(LOOKUP(2,1/(SRP!$B$2:$B$6&lt;=E9089)/(SRP!$C$2:$C$6&gt;=E9089),SRP!$D$2:$D$6)*(G9089/100)*(E9089/1000)),IF(AND(C9089="Wine",D9089="Fortified Wines"),SUM(LOOKUP(2,1/(SRP!$B$20:$B$23&lt;=E9089)/(SRP!$C$20:$C$23&gt;=E9089),SRP!$D$20:$D$23)*(G9089/100)*(E9089/1000)),IF(C9089="Wine",SUM(LOOKUP(2,1/(SRP!$B$15:$B$19&lt;=E9089)/(SRP!$C$15:$C$19&gt;=E9089),SRP!$D$15:$D$19)*(G9089/100)*(E9089/1000)),IF(C9089="Ready to Drink",SUM(LOOKUP(2,1/(SRP!$B$10:$B$14&lt;=E9089)/(SRP!$C$10:$C$14&gt;=E9089),SRP!$D$10:$D$14)*(G9089/100)*(E9089/1000)),0))))),2)</f>
        <v>20.94</v>
      </c>
    </row>
    <row r="9090" spans="1:11" x14ac:dyDescent="0.35">
      <c r="A9090" s="2">
        <v>144493</v>
      </c>
      <c r="B9090" s="76" t="s">
        <v>1649</v>
      </c>
      <c r="C9090" s="76" t="s">
        <v>286</v>
      </c>
      <c r="D9090" s="76" t="s">
        <v>5236</v>
      </c>
      <c r="E9090" s="76">
        <v>750</v>
      </c>
      <c r="F9090" s="76">
        <v>12</v>
      </c>
      <c r="G9090" s="77">
        <v>13.5</v>
      </c>
      <c r="H9090" s="76" t="s">
        <v>3284</v>
      </c>
      <c r="I9090" s="77">
        <v>19.989999999999998</v>
      </c>
      <c r="J9090" s="2">
        <v>1</v>
      </c>
      <c r="K9090" s="119" cm="1">
        <f t="array" ref="K9090">ROUND(IF(C9090="Beer",SUM(LOOKUP(2,1/(SRP!$B$7:$B$9&lt;=E9090)/(SRP!$C$7:$C$9&gt;=E9090),SRP!$D$7:$D$9)*(G9090/100)*(E9090/1000)),IF(C9090="Spirits",SUM(LOOKUP(2,1/(SRP!$B$2:$B$6&lt;=E9090)/(SRP!$C$2:$C$6&gt;=E9090),SRP!$D$2:$D$6)*(G9090/100)*(E9090/1000)),IF(AND(C9090="Wine",D9090="Fortified Wines"),SUM(LOOKUP(2,1/(SRP!$B$20:$B$23&lt;=E9090)/(SRP!$C$20:$C$23&gt;=E9090),SRP!$D$20:$D$23)*(G9090/100)*(E9090/1000)),IF(C9090="Wine",SUM(LOOKUP(2,1/(SRP!$B$15:$B$19&lt;=E9090)/(SRP!$C$15:$C$19&gt;=E9090),SRP!$D$15:$D$19)*(G9090/100)*(E9090/1000)),IF(C9090="Ready to Drink",SUM(LOOKUP(2,1/(SRP!$B$10:$B$14&lt;=E9090)/(SRP!$C$10:$C$14&gt;=E9090),SRP!$D$10:$D$14)*(G9090/100)*(E9090/1000)),0))))),2)</f>
        <v>7.07</v>
      </c>
    </row>
    <row r="9091" spans="1:11" x14ac:dyDescent="0.35">
      <c r="A9091" s="2">
        <v>144600</v>
      </c>
      <c r="B9091" s="76" t="s">
        <v>24</v>
      </c>
      <c r="C9091" s="76" t="s">
        <v>285</v>
      </c>
      <c r="D9091" s="76" t="s">
        <v>5231</v>
      </c>
      <c r="E9091" s="76">
        <v>50</v>
      </c>
      <c r="F9091" s="76">
        <v>120</v>
      </c>
      <c r="G9091" s="77">
        <v>40</v>
      </c>
      <c r="H9091" s="76" t="s">
        <v>3280</v>
      </c>
      <c r="I9091" s="77">
        <v>4.49</v>
      </c>
      <c r="J9091" s="2">
        <v>1</v>
      </c>
      <c r="K9091" s="119" cm="1">
        <f t="array" ref="K9091">ROUND(IF(C9091="Beer",SUM(LOOKUP(2,1/(SRP!$B$7:$B$9&lt;=E9091)/(SRP!$C$7:$C$9&gt;=E9091),SRP!$D$7:$D$9)*(G9091/100)*(E9091/1000)),IF(C9091="Spirits",SUM(LOOKUP(2,1/(SRP!$B$2:$B$6&lt;=E9091)/(SRP!$C$2:$C$6&gt;=E9091),SRP!$D$2:$D$6)*(G9091/100)*(E9091/1000)),IF(AND(C9091="Wine",D9091="Fortified Wines"),SUM(LOOKUP(2,1/(SRP!$B$20:$B$23&lt;=E9091)/(SRP!$C$20:$C$23&gt;=E9091),SRP!$D$20:$D$23)*(G9091/100)*(E9091/1000)),IF(C9091="Wine",SUM(LOOKUP(2,1/(SRP!$B$15:$B$19&lt;=E9091)/(SRP!$C$15:$C$19&gt;=E9091),SRP!$D$15:$D$19)*(G9091/100)*(E9091/1000)),IF(C9091="Ready to Drink",SUM(LOOKUP(2,1/(SRP!$B$10:$B$14&lt;=E9091)/(SRP!$C$10:$C$14&gt;=E9091),SRP!$D$10:$D$14)*(G9091/100)*(E9091/1000)),0))))),2)</f>
        <v>2.33</v>
      </c>
    </row>
    <row r="9092" spans="1:11" x14ac:dyDescent="0.35">
      <c r="A9092" s="2">
        <v>144899</v>
      </c>
      <c r="B9092" s="76" t="s">
        <v>1650</v>
      </c>
      <c r="C9092" s="76" t="s">
        <v>286</v>
      </c>
      <c r="D9092" s="76" t="s">
        <v>5251</v>
      </c>
      <c r="E9092" s="76">
        <v>750</v>
      </c>
      <c r="F9092" s="76">
        <v>12</v>
      </c>
      <c r="G9092" s="77">
        <v>20</v>
      </c>
      <c r="H9092" s="76" t="s">
        <v>6869</v>
      </c>
      <c r="I9092" s="77">
        <v>24.99</v>
      </c>
      <c r="J9092" s="2">
        <v>1</v>
      </c>
      <c r="K9092" s="119" cm="1">
        <f t="array" ref="K9092">ROUND(IF(C9092="Beer",SUM(LOOKUP(2,1/(SRP!$B$7:$B$9&lt;=E9092)/(SRP!$C$7:$C$9&gt;=E9092),SRP!$D$7:$D$9)*(G9092/100)*(E9092/1000)),IF(C9092="Spirits",SUM(LOOKUP(2,1/(SRP!$B$2:$B$6&lt;=E9092)/(SRP!$C$2:$C$6&gt;=E9092),SRP!$D$2:$D$6)*(G9092/100)*(E9092/1000)),IF(AND(C9092="Wine",D9092="Fortified Wines"),SUM(LOOKUP(2,1/(SRP!$B$20:$B$23&lt;=E9092)/(SRP!$C$20:$C$23&gt;=E9092),SRP!$D$20:$D$23)*(G9092/100)*(E9092/1000)),IF(C9092="Wine",SUM(LOOKUP(2,1/(SRP!$B$15:$B$19&lt;=E9092)/(SRP!$C$15:$C$19&gt;=E9092),SRP!$D$15:$D$19)*(G9092/100)*(E9092/1000)),IF(C9092="Ready to Drink",SUM(LOOKUP(2,1/(SRP!$B$10:$B$14&lt;=E9092)/(SRP!$C$10:$C$14&gt;=E9092),SRP!$D$10:$D$14)*(G9092/100)*(E9092/1000)),0))))),2)</f>
        <v>10.47</v>
      </c>
    </row>
    <row r="9093" spans="1:11" x14ac:dyDescent="0.35">
      <c r="A9093" s="2">
        <v>145169</v>
      </c>
      <c r="B9093" s="76" t="s">
        <v>65</v>
      </c>
      <c r="C9093" s="76" t="s">
        <v>286</v>
      </c>
      <c r="D9093" s="76" t="s">
        <v>5284</v>
      </c>
      <c r="E9093" s="76">
        <v>750</v>
      </c>
      <c r="F9093" s="76">
        <v>6</v>
      </c>
      <c r="G9093" s="77">
        <v>12</v>
      </c>
      <c r="H9093" s="76" t="s">
        <v>3306</v>
      </c>
      <c r="I9093" s="77">
        <v>299.99</v>
      </c>
      <c r="J9093" s="2">
        <v>1</v>
      </c>
      <c r="K9093" s="119" cm="1">
        <f t="array" ref="K9093">ROUND(IF(C9093="Beer",SUM(LOOKUP(2,1/(SRP!$B$7:$B$9&lt;=E9093)/(SRP!$C$7:$C$9&gt;=E9093),SRP!$D$7:$D$9)*(G9093/100)*(E9093/1000)),IF(C9093="Spirits",SUM(LOOKUP(2,1/(SRP!$B$2:$B$6&lt;=E9093)/(SRP!$C$2:$C$6&gt;=E9093),SRP!$D$2:$D$6)*(G9093/100)*(E9093/1000)),IF(AND(C9093="Wine",D9093="Fortified Wines"),SUM(LOOKUP(2,1/(SRP!$B$20:$B$23&lt;=E9093)/(SRP!$C$20:$C$23&gt;=E9093),SRP!$D$20:$D$23)*(G9093/100)*(E9093/1000)),IF(C9093="Wine",SUM(LOOKUP(2,1/(SRP!$B$15:$B$19&lt;=E9093)/(SRP!$C$15:$C$19&gt;=E9093),SRP!$D$15:$D$19)*(G9093/100)*(E9093/1000)),IF(C9093="Ready to Drink",SUM(LOOKUP(2,1/(SRP!$B$10:$B$14&lt;=E9093)/(SRP!$C$10:$C$14&gt;=E9093),SRP!$D$10:$D$14)*(G9093/100)*(E9093/1000)),0))))),2)</f>
        <v>6.28</v>
      </c>
    </row>
    <row r="9094" spans="1:11" x14ac:dyDescent="0.35">
      <c r="A9094" s="2">
        <v>145367</v>
      </c>
      <c r="B9094" s="76" t="s">
        <v>1651</v>
      </c>
      <c r="C9094" s="76" t="s">
        <v>286</v>
      </c>
      <c r="D9094" s="76" t="s">
        <v>5248</v>
      </c>
      <c r="E9094" s="76">
        <v>750</v>
      </c>
      <c r="F9094" s="76">
        <v>12</v>
      </c>
      <c r="G9094" s="77">
        <v>13.5</v>
      </c>
      <c r="H9094" s="76" t="s">
        <v>3288</v>
      </c>
      <c r="I9094" s="77">
        <v>13.99</v>
      </c>
      <c r="J9094" s="2">
        <v>1</v>
      </c>
      <c r="K9094" s="119" cm="1">
        <f t="array" ref="K9094">ROUND(IF(C9094="Beer",SUM(LOOKUP(2,1/(SRP!$B$7:$B$9&lt;=E9094)/(SRP!$C$7:$C$9&gt;=E9094),SRP!$D$7:$D$9)*(G9094/100)*(E9094/1000)),IF(C9094="Spirits",SUM(LOOKUP(2,1/(SRP!$B$2:$B$6&lt;=E9094)/(SRP!$C$2:$C$6&gt;=E9094),SRP!$D$2:$D$6)*(G9094/100)*(E9094/1000)),IF(AND(C9094="Wine",D9094="Fortified Wines"),SUM(LOOKUP(2,1/(SRP!$B$20:$B$23&lt;=E9094)/(SRP!$C$20:$C$23&gt;=E9094),SRP!$D$20:$D$23)*(G9094/100)*(E9094/1000)),IF(C9094="Wine",SUM(LOOKUP(2,1/(SRP!$B$15:$B$19&lt;=E9094)/(SRP!$C$15:$C$19&gt;=E9094),SRP!$D$15:$D$19)*(G9094/100)*(E9094/1000)),IF(C9094="Ready to Drink",SUM(LOOKUP(2,1/(SRP!$B$10:$B$14&lt;=E9094)/(SRP!$C$10:$C$14&gt;=E9094),SRP!$D$10:$D$14)*(G9094/100)*(E9094/1000)),0))))),2)</f>
        <v>7.07</v>
      </c>
    </row>
    <row r="9095" spans="1:11" x14ac:dyDescent="0.35">
      <c r="A9095" s="2">
        <v>145417</v>
      </c>
      <c r="B9095" s="76" t="s">
        <v>1652</v>
      </c>
      <c r="C9095" s="76" t="s">
        <v>286</v>
      </c>
      <c r="D9095" s="76" t="s">
        <v>5253</v>
      </c>
      <c r="E9095" s="76">
        <v>750</v>
      </c>
      <c r="F9095" s="76">
        <v>12</v>
      </c>
      <c r="G9095" s="77">
        <v>13</v>
      </c>
      <c r="H9095" s="76" t="s">
        <v>3326</v>
      </c>
      <c r="I9095" s="77">
        <v>16.989999999999998</v>
      </c>
      <c r="J9095" s="2">
        <v>1</v>
      </c>
      <c r="K9095" s="119" cm="1">
        <f t="array" ref="K9095">ROUND(IF(C9095="Beer",SUM(LOOKUP(2,1/(SRP!$B$7:$B$9&lt;=E9095)/(SRP!$C$7:$C$9&gt;=E9095),SRP!$D$7:$D$9)*(G9095/100)*(E9095/1000)),IF(C9095="Spirits",SUM(LOOKUP(2,1/(SRP!$B$2:$B$6&lt;=E9095)/(SRP!$C$2:$C$6&gt;=E9095),SRP!$D$2:$D$6)*(G9095/100)*(E9095/1000)),IF(AND(C9095="Wine",D9095="Fortified Wines"),SUM(LOOKUP(2,1/(SRP!$B$20:$B$23&lt;=E9095)/(SRP!$C$20:$C$23&gt;=E9095),SRP!$D$20:$D$23)*(G9095/100)*(E9095/1000)),IF(C9095="Wine",SUM(LOOKUP(2,1/(SRP!$B$15:$B$19&lt;=E9095)/(SRP!$C$15:$C$19&gt;=E9095),SRP!$D$15:$D$19)*(G9095/100)*(E9095/1000)),IF(C9095="Ready to Drink",SUM(LOOKUP(2,1/(SRP!$B$10:$B$14&lt;=E9095)/(SRP!$C$10:$C$14&gt;=E9095),SRP!$D$10:$D$14)*(G9095/100)*(E9095/1000)),0))))),2)</f>
        <v>6.81</v>
      </c>
    </row>
    <row r="9096" spans="1:11" x14ac:dyDescent="0.35">
      <c r="A9096" s="2">
        <v>145433</v>
      </c>
      <c r="B9096" s="76" t="s">
        <v>60</v>
      </c>
      <c r="C9096" s="76" t="s">
        <v>286</v>
      </c>
      <c r="D9096" s="76" t="s">
        <v>300</v>
      </c>
      <c r="E9096" s="76">
        <v>750</v>
      </c>
      <c r="F9096" s="76">
        <v>12</v>
      </c>
      <c r="G9096" s="77">
        <v>14.6</v>
      </c>
      <c r="H9096" s="76" t="s">
        <v>3307</v>
      </c>
      <c r="I9096" s="77">
        <v>11.49</v>
      </c>
      <c r="J9096" s="2">
        <v>1</v>
      </c>
      <c r="K9096" s="119" cm="1">
        <f t="array" ref="K9096">ROUND(IF(C9096="Beer",SUM(LOOKUP(2,1/(SRP!$B$7:$B$9&lt;=E9096)/(SRP!$C$7:$C$9&gt;=E9096),SRP!$D$7:$D$9)*(G9096/100)*(E9096/1000)),IF(C9096="Spirits",SUM(LOOKUP(2,1/(SRP!$B$2:$B$6&lt;=E9096)/(SRP!$C$2:$C$6&gt;=E9096),SRP!$D$2:$D$6)*(G9096/100)*(E9096/1000)),IF(AND(C9096="Wine",D9096="Fortified Wines"),SUM(LOOKUP(2,1/(SRP!$B$20:$B$23&lt;=E9096)/(SRP!$C$20:$C$23&gt;=E9096),SRP!$D$20:$D$23)*(G9096/100)*(E9096/1000)),IF(C9096="Wine",SUM(LOOKUP(2,1/(SRP!$B$15:$B$19&lt;=E9096)/(SRP!$C$15:$C$19&gt;=E9096),SRP!$D$15:$D$19)*(G9096/100)*(E9096/1000)),IF(C9096="Ready to Drink",SUM(LOOKUP(2,1/(SRP!$B$10:$B$14&lt;=E9096)/(SRP!$C$10:$C$14&gt;=E9096),SRP!$D$10:$D$14)*(G9096/100)*(E9096/1000)),0))))),2)</f>
        <v>7.64</v>
      </c>
    </row>
    <row r="9097" spans="1:11" x14ac:dyDescent="0.35">
      <c r="A9097" s="2">
        <v>145441</v>
      </c>
      <c r="B9097" s="76" t="s">
        <v>1653</v>
      </c>
      <c r="C9097" s="76" t="s">
        <v>286</v>
      </c>
      <c r="D9097" s="76" t="s">
        <v>5278</v>
      </c>
      <c r="E9097" s="76">
        <v>750</v>
      </c>
      <c r="F9097" s="76">
        <v>12</v>
      </c>
      <c r="G9097" s="77">
        <v>13</v>
      </c>
      <c r="H9097" s="76" t="s">
        <v>3326</v>
      </c>
      <c r="I9097" s="77">
        <v>16.989999999999998</v>
      </c>
      <c r="J9097" s="2">
        <v>1</v>
      </c>
      <c r="K9097" s="119" cm="1">
        <f t="array" ref="K9097">ROUND(IF(C9097="Beer",SUM(LOOKUP(2,1/(SRP!$B$7:$B$9&lt;=E9097)/(SRP!$C$7:$C$9&gt;=E9097),SRP!$D$7:$D$9)*(G9097/100)*(E9097/1000)),IF(C9097="Spirits",SUM(LOOKUP(2,1/(SRP!$B$2:$B$6&lt;=E9097)/(SRP!$C$2:$C$6&gt;=E9097),SRP!$D$2:$D$6)*(G9097/100)*(E9097/1000)),IF(AND(C9097="Wine",D9097="Fortified Wines"),SUM(LOOKUP(2,1/(SRP!$B$20:$B$23&lt;=E9097)/(SRP!$C$20:$C$23&gt;=E9097),SRP!$D$20:$D$23)*(G9097/100)*(E9097/1000)),IF(C9097="Wine",SUM(LOOKUP(2,1/(SRP!$B$15:$B$19&lt;=E9097)/(SRP!$C$15:$C$19&gt;=E9097),SRP!$D$15:$D$19)*(G9097/100)*(E9097/1000)),IF(C9097="Ready to Drink",SUM(LOOKUP(2,1/(SRP!$B$10:$B$14&lt;=E9097)/(SRP!$C$10:$C$14&gt;=E9097),SRP!$D$10:$D$14)*(G9097/100)*(E9097/1000)),0))))),2)</f>
        <v>6.81</v>
      </c>
    </row>
    <row r="9098" spans="1:11" x14ac:dyDescent="0.35">
      <c r="A9098" s="2">
        <v>147929</v>
      </c>
      <c r="B9098" s="76" t="s">
        <v>3632</v>
      </c>
      <c r="C9098" s="76" t="s">
        <v>285</v>
      </c>
      <c r="D9098" s="76" t="s">
        <v>5243</v>
      </c>
      <c r="E9098" s="76">
        <v>375</v>
      </c>
      <c r="F9098" s="76">
        <v>6</v>
      </c>
      <c r="G9098" s="77">
        <v>47</v>
      </c>
      <c r="H9098" s="76" t="s">
        <v>3279</v>
      </c>
      <c r="I9098" s="77">
        <v>57.99</v>
      </c>
      <c r="J9098" s="2">
        <v>1</v>
      </c>
      <c r="K9098" s="119" cm="1">
        <f t="array" ref="K9098">ROUND(IF(C9098="Beer",SUM(LOOKUP(2,1/(SRP!$B$7:$B$9&lt;=E9098)/(SRP!$C$7:$C$9&gt;=E9098),SRP!$D$7:$D$9)*(G9098/100)*(E9098/1000)),IF(C9098="Spirits",SUM(LOOKUP(2,1/(SRP!$B$2:$B$6&lt;=E9098)/(SRP!$C$2:$C$6&gt;=E9098),SRP!$D$2:$D$6)*(G9098/100)*(E9098/1000)),IF(AND(C9098="Wine",D9098="Fortified Wines"),SUM(LOOKUP(2,1/(SRP!$B$20:$B$23&lt;=E9098)/(SRP!$C$20:$C$23&gt;=E9098),SRP!$D$20:$D$23)*(G9098/100)*(E9098/1000)),IF(C9098="Wine",SUM(LOOKUP(2,1/(SRP!$B$15:$B$19&lt;=E9098)/(SRP!$C$15:$C$19&gt;=E9098),SRP!$D$15:$D$19)*(G9098/100)*(E9098/1000)),IF(C9098="Ready to Drink",SUM(LOOKUP(2,1/(SRP!$B$10:$B$14&lt;=E9098)/(SRP!$C$10:$C$14&gt;=E9098),SRP!$D$10:$D$14)*(G9098/100)*(E9098/1000)),0))))),2)</f>
        <v>13.97</v>
      </c>
    </row>
    <row r="9099" spans="1:11" x14ac:dyDescent="0.35">
      <c r="A9099" s="2">
        <v>149047</v>
      </c>
      <c r="B9099" s="76" t="s">
        <v>61</v>
      </c>
      <c r="C9099" s="76" t="s">
        <v>286</v>
      </c>
      <c r="D9099" s="76" t="s">
        <v>5251</v>
      </c>
      <c r="E9099" s="76">
        <v>750</v>
      </c>
      <c r="F9099" s="76">
        <v>12</v>
      </c>
      <c r="G9099" s="77">
        <v>20</v>
      </c>
      <c r="H9099" s="76" t="s">
        <v>3305</v>
      </c>
      <c r="I9099" s="77">
        <v>76.989999999999995</v>
      </c>
      <c r="J9099" s="2">
        <v>1</v>
      </c>
      <c r="K9099" s="119" cm="1">
        <f t="array" ref="K9099">ROUND(IF(C9099="Beer",SUM(LOOKUP(2,1/(SRP!$B$7:$B$9&lt;=E9099)/(SRP!$C$7:$C$9&gt;=E9099),SRP!$D$7:$D$9)*(G9099/100)*(E9099/1000)),IF(C9099="Spirits",SUM(LOOKUP(2,1/(SRP!$B$2:$B$6&lt;=E9099)/(SRP!$C$2:$C$6&gt;=E9099),SRP!$D$2:$D$6)*(G9099/100)*(E9099/1000)),IF(AND(C9099="Wine",D9099="Fortified Wines"),SUM(LOOKUP(2,1/(SRP!$B$20:$B$23&lt;=E9099)/(SRP!$C$20:$C$23&gt;=E9099),SRP!$D$20:$D$23)*(G9099/100)*(E9099/1000)),IF(C9099="Wine",SUM(LOOKUP(2,1/(SRP!$B$15:$B$19&lt;=E9099)/(SRP!$C$15:$C$19&gt;=E9099),SRP!$D$15:$D$19)*(G9099/100)*(E9099/1000)),IF(C9099="Ready to Drink",SUM(LOOKUP(2,1/(SRP!$B$10:$B$14&lt;=E9099)/(SRP!$C$10:$C$14&gt;=E9099),SRP!$D$10:$D$14)*(G9099/100)*(E9099/1000)),0))))),2)</f>
        <v>10.47</v>
      </c>
    </row>
    <row r="9100" spans="1:11" x14ac:dyDescent="0.35">
      <c r="A9100" s="2">
        <v>149559</v>
      </c>
      <c r="B9100" s="76" t="s">
        <v>7158</v>
      </c>
      <c r="C9100" s="76" t="s">
        <v>286</v>
      </c>
      <c r="D9100" s="76" t="s">
        <v>5253</v>
      </c>
      <c r="E9100" s="76">
        <v>750</v>
      </c>
      <c r="F9100" s="76">
        <v>12</v>
      </c>
      <c r="G9100" s="77">
        <v>12</v>
      </c>
      <c r="H9100" s="76" t="s">
        <v>3300</v>
      </c>
      <c r="I9100" s="77">
        <v>11.9</v>
      </c>
      <c r="J9100" s="2">
        <v>1</v>
      </c>
      <c r="K9100" s="119" cm="1">
        <f t="array" ref="K9100">ROUND(IF(C9100="Beer",SUM(LOOKUP(2,1/(SRP!$B$7:$B$9&lt;=E9100)/(SRP!$C$7:$C$9&gt;=E9100),SRP!$D$7:$D$9)*(G9100/100)*(E9100/1000)),IF(C9100="Spirits",SUM(LOOKUP(2,1/(SRP!$B$2:$B$6&lt;=E9100)/(SRP!$C$2:$C$6&gt;=E9100),SRP!$D$2:$D$6)*(G9100/100)*(E9100/1000)),IF(AND(C9100="Wine",D9100="Fortified Wines"),SUM(LOOKUP(2,1/(SRP!$B$20:$B$23&lt;=E9100)/(SRP!$C$20:$C$23&gt;=E9100),SRP!$D$20:$D$23)*(G9100/100)*(E9100/1000)),IF(C9100="Wine",SUM(LOOKUP(2,1/(SRP!$B$15:$B$19&lt;=E9100)/(SRP!$C$15:$C$19&gt;=E9100),SRP!$D$15:$D$19)*(G9100/100)*(E9100/1000)),IF(C9100="Ready to Drink",SUM(LOOKUP(2,1/(SRP!$B$10:$B$14&lt;=E9100)/(SRP!$C$10:$C$14&gt;=E9100),SRP!$D$10:$D$14)*(G9100/100)*(E9100/1000)),0))))),2)</f>
        <v>6.28</v>
      </c>
    </row>
    <row r="9101" spans="1:11" x14ac:dyDescent="0.35">
      <c r="A9101" s="2">
        <v>152355</v>
      </c>
      <c r="B9101" s="76" t="s">
        <v>1654</v>
      </c>
      <c r="C9101" s="76" t="s">
        <v>286</v>
      </c>
      <c r="D9101" s="76" t="s">
        <v>5251</v>
      </c>
      <c r="E9101" s="76">
        <v>375</v>
      </c>
      <c r="F9101" s="76">
        <v>24</v>
      </c>
      <c r="G9101" s="77">
        <v>20</v>
      </c>
      <c r="H9101" s="76" t="s">
        <v>6283</v>
      </c>
      <c r="I9101" s="77">
        <v>14.99</v>
      </c>
      <c r="J9101" s="2">
        <v>1</v>
      </c>
      <c r="K9101" s="119" cm="1">
        <f t="array" ref="K9101">ROUND(IF(C9101="Beer",SUM(LOOKUP(2,1/(SRP!$B$7:$B$9&lt;=E9101)/(SRP!$C$7:$C$9&gt;=E9101),SRP!$D$7:$D$9)*(G9101/100)*(E9101/1000)),IF(C9101="Spirits",SUM(LOOKUP(2,1/(SRP!$B$2:$B$6&lt;=E9101)/(SRP!$C$2:$C$6&gt;=E9101),SRP!$D$2:$D$6)*(G9101/100)*(E9101/1000)),IF(AND(C9101="Wine",D9101="Fortified Wines"),SUM(LOOKUP(2,1/(SRP!$B$20:$B$23&lt;=E9101)/(SRP!$C$20:$C$23&gt;=E9101),SRP!$D$20:$D$23)*(G9101/100)*(E9101/1000)),IF(C9101="Wine",SUM(LOOKUP(2,1/(SRP!$B$15:$B$19&lt;=E9101)/(SRP!$C$15:$C$19&gt;=E9101),SRP!$D$15:$D$19)*(G9101/100)*(E9101/1000)),IF(C9101="Ready to Drink",SUM(LOOKUP(2,1/(SRP!$B$10:$B$14&lt;=E9101)/(SRP!$C$10:$C$14&gt;=E9101),SRP!$D$10:$D$14)*(G9101/100)*(E9101/1000)),0))))),2)</f>
        <v>5.55</v>
      </c>
    </row>
    <row r="9102" spans="1:11" x14ac:dyDescent="0.35">
      <c r="A9102" s="2">
        <v>153379</v>
      </c>
      <c r="B9102" s="76" t="s">
        <v>3975</v>
      </c>
      <c r="C9102" s="76" t="s">
        <v>286</v>
      </c>
      <c r="D9102" s="76" t="s">
        <v>5232</v>
      </c>
      <c r="E9102" s="76">
        <v>1500</v>
      </c>
      <c r="F9102" s="76">
        <v>6</v>
      </c>
      <c r="G9102" s="77">
        <v>7</v>
      </c>
      <c r="H9102" s="76" t="s">
        <v>3283</v>
      </c>
      <c r="I9102" s="77">
        <v>28.79</v>
      </c>
      <c r="J9102" s="2">
        <v>1</v>
      </c>
      <c r="K9102" s="119" cm="1">
        <f t="array" ref="K9102">ROUND(IF(C9102="Beer",SUM(LOOKUP(2,1/(SRP!$B$7:$B$9&lt;=E9102)/(SRP!$C$7:$C$9&gt;=E9102),SRP!$D$7:$D$9)*(G9102/100)*(E9102/1000)),IF(C9102="Spirits",SUM(LOOKUP(2,1/(SRP!$B$2:$B$6&lt;=E9102)/(SRP!$C$2:$C$6&gt;=E9102),SRP!$D$2:$D$6)*(G9102/100)*(E9102/1000)),IF(AND(C9102="Wine",D9102="Fortified Wines"),SUM(LOOKUP(2,1/(SRP!$B$20:$B$23&lt;=E9102)/(SRP!$C$20:$C$23&gt;=E9102),SRP!$D$20:$D$23)*(G9102/100)*(E9102/1000)),IF(C9102="Wine",SUM(LOOKUP(2,1/(SRP!$B$15:$B$19&lt;=E9102)/(SRP!$C$15:$C$19&gt;=E9102),SRP!$D$15:$D$19)*(G9102/100)*(E9102/1000)),IF(C9102="Ready to Drink",SUM(LOOKUP(2,1/(SRP!$B$10:$B$14&lt;=E9102)/(SRP!$C$10:$C$14&gt;=E9102),SRP!$D$10:$D$14)*(G9102/100)*(E9102/1000)),0))))),2)</f>
        <v>7.33</v>
      </c>
    </row>
    <row r="9103" spans="1:11" x14ac:dyDescent="0.35">
      <c r="A9103" s="2">
        <v>153882</v>
      </c>
      <c r="B9103" s="76" t="s">
        <v>1655</v>
      </c>
      <c r="C9103" s="76" t="s">
        <v>286</v>
      </c>
      <c r="D9103" s="76" t="s">
        <v>5236</v>
      </c>
      <c r="E9103" s="76">
        <v>750</v>
      </c>
      <c r="F9103" s="76">
        <v>12</v>
      </c>
      <c r="G9103" s="77">
        <v>14</v>
      </c>
      <c r="H9103" s="76" t="s">
        <v>3308</v>
      </c>
      <c r="I9103" s="77">
        <v>29.99</v>
      </c>
      <c r="J9103" s="2">
        <v>1</v>
      </c>
      <c r="K9103" s="119" cm="1">
        <f t="array" ref="K9103">ROUND(IF(C9103="Beer",SUM(LOOKUP(2,1/(SRP!$B$7:$B$9&lt;=E9103)/(SRP!$C$7:$C$9&gt;=E9103),SRP!$D$7:$D$9)*(G9103/100)*(E9103/1000)),IF(C9103="Spirits",SUM(LOOKUP(2,1/(SRP!$B$2:$B$6&lt;=E9103)/(SRP!$C$2:$C$6&gt;=E9103),SRP!$D$2:$D$6)*(G9103/100)*(E9103/1000)),IF(AND(C9103="Wine",D9103="Fortified Wines"),SUM(LOOKUP(2,1/(SRP!$B$20:$B$23&lt;=E9103)/(SRP!$C$20:$C$23&gt;=E9103),SRP!$D$20:$D$23)*(G9103/100)*(E9103/1000)),IF(C9103="Wine",SUM(LOOKUP(2,1/(SRP!$B$15:$B$19&lt;=E9103)/(SRP!$C$15:$C$19&gt;=E9103),SRP!$D$15:$D$19)*(G9103/100)*(E9103/1000)),IF(C9103="Ready to Drink",SUM(LOOKUP(2,1/(SRP!$B$10:$B$14&lt;=E9103)/(SRP!$C$10:$C$14&gt;=E9103),SRP!$D$10:$D$14)*(G9103/100)*(E9103/1000)),0))))),2)</f>
        <v>7.33</v>
      </c>
    </row>
    <row r="9104" spans="1:11" x14ac:dyDescent="0.35">
      <c r="A9104" s="2">
        <v>155051</v>
      </c>
      <c r="B9104" s="76" t="s">
        <v>442</v>
      </c>
      <c r="C9104" s="76" t="s">
        <v>286</v>
      </c>
      <c r="D9104" s="76" t="s">
        <v>5236</v>
      </c>
      <c r="E9104" s="76">
        <v>750</v>
      </c>
      <c r="F9104" s="76">
        <v>12</v>
      </c>
      <c r="G9104" s="77">
        <v>13</v>
      </c>
      <c r="H9104" s="76" t="s">
        <v>3281</v>
      </c>
      <c r="I9104" s="77">
        <v>25.99</v>
      </c>
      <c r="J9104" s="2">
        <v>1</v>
      </c>
      <c r="K9104" s="119" cm="1">
        <f t="array" ref="K9104">ROUND(IF(C9104="Beer",SUM(LOOKUP(2,1/(SRP!$B$7:$B$9&lt;=E9104)/(SRP!$C$7:$C$9&gt;=E9104),SRP!$D$7:$D$9)*(G9104/100)*(E9104/1000)),IF(C9104="Spirits",SUM(LOOKUP(2,1/(SRP!$B$2:$B$6&lt;=E9104)/(SRP!$C$2:$C$6&gt;=E9104),SRP!$D$2:$D$6)*(G9104/100)*(E9104/1000)),IF(AND(C9104="Wine",D9104="Fortified Wines"),SUM(LOOKUP(2,1/(SRP!$B$20:$B$23&lt;=E9104)/(SRP!$C$20:$C$23&gt;=E9104),SRP!$D$20:$D$23)*(G9104/100)*(E9104/1000)),IF(C9104="Wine",SUM(LOOKUP(2,1/(SRP!$B$15:$B$19&lt;=E9104)/(SRP!$C$15:$C$19&gt;=E9104),SRP!$D$15:$D$19)*(G9104/100)*(E9104/1000)),IF(C9104="Ready to Drink",SUM(LOOKUP(2,1/(SRP!$B$10:$B$14&lt;=E9104)/(SRP!$C$10:$C$14&gt;=E9104),SRP!$D$10:$D$14)*(G9104/100)*(E9104/1000)),0))))),2)</f>
        <v>6.81</v>
      </c>
    </row>
    <row r="9105" spans="1:11" x14ac:dyDescent="0.35">
      <c r="A9105" s="2">
        <v>156042</v>
      </c>
      <c r="B9105" s="76" t="s">
        <v>7463</v>
      </c>
      <c r="C9105" s="76" t="s">
        <v>286</v>
      </c>
      <c r="D9105" s="76" t="s">
        <v>5232</v>
      </c>
      <c r="E9105" s="76">
        <v>750</v>
      </c>
      <c r="F9105" s="76">
        <v>6</v>
      </c>
      <c r="G9105" s="77">
        <v>12.5</v>
      </c>
      <c r="H9105" s="76" t="s">
        <v>6283</v>
      </c>
      <c r="I9105" s="77">
        <v>349.99</v>
      </c>
      <c r="J9105" s="2">
        <v>1</v>
      </c>
      <c r="K9105" s="119" cm="1">
        <f t="array" ref="K9105">ROUND(IF(C9105="Beer",SUM(LOOKUP(2,1/(SRP!$B$7:$B$9&lt;=E9105)/(SRP!$C$7:$C$9&gt;=E9105),SRP!$D$7:$D$9)*(G9105/100)*(E9105/1000)),IF(C9105="Spirits",SUM(LOOKUP(2,1/(SRP!$B$2:$B$6&lt;=E9105)/(SRP!$C$2:$C$6&gt;=E9105),SRP!$D$2:$D$6)*(G9105/100)*(E9105/1000)),IF(AND(C9105="Wine",D9105="Fortified Wines"),SUM(LOOKUP(2,1/(SRP!$B$20:$B$23&lt;=E9105)/(SRP!$C$20:$C$23&gt;=E9105),SRP!$D$20:$D$23)*(G9105/100)*(E9105/1000)),IF(C9105="Wine",SUM(LOOKUP(2,1/(SRP!$B$15:$B$19&lt;=E9105)/(SRP!$C$15:$C$19&gt;=E9105),SRP!$D$15:$D$19)*(G9105/100)*(E9105/1000)),IF(C9105="Ready to Drink",SUM(LOOKUP(2,1/(SRP!$B$10:$B$14&lt;=E9105)/(SRP!$C$10:$C$14&gt;=E9105),SRP!$D$10:$D$14)*(G9105/100)*(E9105/1000)),0))))),2)</f>
        <v>6.54</v>
      </c>
    </row>
    <row r="9106" spans="1:11" x14ac:dyDescent="0.35">
      <c r="A9106" s="2">
        <v>156174</v>
      </c>
      <c r="B9106" s="76" t="s">
        <v>1656</v>
      </c>
      <c r="C9106" s="76" t="s">
        <v>287</v>
      </c>
      <c r="D9106" s="76" t="s">
        <v>5230</v>
      </c>
      <c r="E9106" s="76">
        <v>355</v>
      </c>
      <c r="F9106" s="76">
        <v>24</v>
      </c>
      <c r="G9106" s="77">
        <v>4.5999999999999996</v>
      </c>
      <c r="H9106" s="76" t="s">
        <v>3324</v>
      </c>
      <c r="I9106" s="77">
        <v>3.29</v>
      </c>
      <c r="J9106" s="2">
        <v>1</v>
      </c>
      <c r="K9106" s="119" cm="1">
        <f t="array" ref="K9106">ROUND(IF(C9106="Beer",SUM(LOOKUP(2,1/(SRP!$B$7:$B$9&lt;=E9106)/(SRP!$C$7:$C$9&gt;=E9106),SRP!$D$7:$D$9)*(G9106/100)*(E9106/1000)),IF(C9106="Spirits",SUM(LOOKUP(2,1/(SRP!$B$2:$B$6&lt;=E9106)/(SRP!$C$2:$C$6&gt;=E9106),SRP!$D$2:$D$6)*(G9106/100)*(E9106/1000)),IF(AND(C9106="Wine",D9106="Fortified Wines"),SUM(LOOKUP(2,1/(SRP!$B$20:$B$23&lt;=E9106)/(SRP!$C$20:$C$23&gt;=E9106),SRP!$D$20:$D$23)*(G9106/100)*(E9106/1000)),IF(C9106="Wine",SUM(LOOKUP(2,1/(SRP!$B$15:$B$19&lt;=E9106)/(SRP!$C$15:$C$19&gt;=E9106),SRP!$D$15:$D$19)*(G9106/100)*(E9106/1000)),IF(C9106="Ready to Drink",SUM(LOOKUP(2,1/(SRP!$B$10:$B$14&lt;=E9106)/(SRP!$C$10:$C$14&gt;=E9106),SRP!$D$10:$D$14)*(G9106/100)*(E9106/1000)),0))))),2)</f>
        <v>1.1399999999999999</v>
      </c>
    </row>
    <row r="9107" spans="1:11" x14ac:dyDescent="0.35">
      <c r="A9107" s="2">
        <v>156174</v>
      </c>
      <c r="B9107" s="76" t="s">
        <v>1656</v>
      </c>
      <c r="C9107" s="76" t="s">
        <v>287</v>
      </c>
      <c r="D9107" s="76" t="s">
        <v>5230</v>
      </c>
      <c r="E9107" s="76">
        <v>355</v>
      </c>
      <c r="F9107" s="76">
        <v>24</v>
      </c>
      <c r="G9107" s="77">
        <v>4.5999999999999996</v>
      </c>
      <c r="H9107" s="76" t="s">
        <v>3324</v>
      </c>
      <c r="I9107" s="77">
        <v>3.29</v>
      </c>
      <c r="J9107" s="2">
        <v>1</v>
      </c>
      <c r="K9107" s="119" cm="1">
        <f t="array" ref="K9107">ROUND(IF(C9107="Beer",SUM(LOOKUP(2,1/(SRP!$B$7:$B$9&lt;=E9107)/(SRP!$C$7:$C$9&gt;=E9107),SRP!$D$7:$D$9)*(G9107/100)*(E9107/1000)),IF(C9107="Spirits",SUM(LOOKUP(2,1/(SRP!$B$2:$B$6&lt;=E9107)/(SRP!$C$2:$C$6&gt;=E9107),SRP!$D$2:$D$6)*(G9107/100)*(E9107/1000)),IF(AND(C9107="Wine",D9107="Fortified Wines"),SUM(LOOKUP(2,1/(SRP!$B$20:$B$23&lt;=E9107)/(SRP!$C$20:$C$23&gt;=E9107),SRP!$D$20:$D$23)*(G9107/100)*(E9107/1000)),IF(C9107="Wine",SUM(LOOKUP(2,1/(SRP!$B$15:$B$19&lt;=E9107)/(SRP!$C$15:$C$19&gt;=E9107),SRP!$D$15:$D$19)*(G9107/100)*(E9107/1000)),IF(C9107="Ready to Drink",SUM(LOOKUP(2,1/(SRP!$B$10:$B$14&lt;=E9107)/(SRP!$C$10:$C$14&gt;=E9107),SRP!$D$10:$D$14)*(G9107/100)*(E9107/1000)),0))))),2)</f>
        <v>1.1399999999999999</v>
      </c>
    </row>
    <row r="9108" spans="1:11" x14ac:dyDescent="0.35">
      <c r="A9108" s="2">
        <v>157586</v>
      </c>
      <c r="B9108" s="76" t="s">
        <v>1657</v>
      </c>
      <c r="C9108" s="76" t="s">
        <v>286</v>
      </c>
      <c r="D9108" s="76" t="s">
        <v>5251</v>
      </c>
      <c r="E9108" s="76">
        <v>750</v>
      </c>
      <c r="F9108" s="76">
        <v>12</v>
      </c>
      <c r="G9108" s="77">
        <v>20</v>
      </c>
      <c r="H9108" s="76" t="s">
        <v>3281</v>
      </c>
      <c r="I9108" s="77">
        <v>32.99</v>
      </c>
      <c r="J9108" s="2">
        <v>1</v>
      </c>
      <c r="K9108" s="119" cm="1">
        <f t="array" ref="K9108">ROUND(IF(C9108="Beer",SUM(LOOKUP(2,1/(SRP!$B$7:$B$9&lt;=E9108)/(SRP!$C$7:$C$9&gt;=E9108),SRP!$D$7:$D$9)*(G9108/100)*(E9108/1000)),IF(C9108="Spirits",SUM(LOOKUP(2,1/(SRP!$B$2:$B$6&lt;=E9108)/(SRP!$C$2:$C$6&gt;=E9108),SRP!$D$2:$D$6)*(G9108/100)*(E9108/1000)),IF(AND(C9108="Wine",D9108="Fortified Wines"),SUM(LOOKUP(2,1/(SRP!$B$20:$B$23&lt;=E9108)/(SRP!$C$20:$C$23&gt;=E9108),SRP!$D$20:$D$23)*(G9108/100)*(E9108/1000)),IF(C9108="Wine",SUM(LOOKUP(2,1/(SRP!$B$15:$B$19&lt;=E9108)/(SRP!$C$15:$C$19&gt;=E9108),SRP!$D$15:$D$19)*(G9108/100)*(E9108/1000)),IF(C9108="Ready to Drink",SUM(LOOKUP(2,1/(SRP!$B$10:$B$14&lt;=E9108)/(SRP!$C$10:$C$14&gt;=E9108),SRP!$D$10:$D$14)*(G9108/100)*(E9108/1000)),0))))),2)</f>
        <v>10.47</v>
      </c>
    </row>
    <row r="9109" spans="1:11" x14ac:dyDescent="0.35">
      <c r="A9109" s="2">
        <v>160077</v>
      </c>
      <c r="B9109" s="76" t="s">
        <v>4</v>
      </c>
      <c r="C9109" s="76" t="s">
        <v>285</v>
      </c>
      <c r="D9109" s="76" t="s">
        <v>6931</v>
      </c>
      <c r="E9109" s="76">
        <v>1750</v>
      </c>
      <c r="F9109" s="76">
        <v>6</v>
      </c>
      <c r="G9109" s="77">
        <v>40</v>
      </c>
      <c r="H9109" s="76" t="s">
        <v>6869</v>
      </c>
      <c r="I9109" s="77">
        <v>52.05</v>
      </c>
      <c r="J9109" s="2">
        <v>1</v>
      </c>
      <c r="K9109" s="119" cm="1">
        <f t="array" ref="K9109">ROUND(IF(C9109="Beer",SUM(LOOKUP(2,1/(SRP!$B$7:$B$9&lt;=E9109)/(SRP!$C$7:$C$9&gt;=E9109),SRP!$D$7:$D$9)*(G9109/100)*(E9109/1000)),IF(C9109="Spirits",SUM(LOOKUP(2,1/(SRP!$B$2:$B$6&lt;=E9109)/(SRP!$C$2:$C$6&gt;=E9109),SRP!$D$2:$D$6)*(G9109/100)*(E9109/1000)),IF(AND(C9109="Wine",D9109="Fortified Wines"),SUM(LOOKUP(2,1/(SRP!$B$20:$B$23&lt;=E9109)/(SRP!$C$20:$C$23&gt;=E9109),SRP!$D$20:$D$23)*(G9109/100)*(E9109/1000)),IF(C9109="Wine",SUM(LOOKUP(2,1/(SRP!$B$15:$B$19&lt;=E9109)/(SRP!$C$15:$C$19&gt;=E9109),SRP!$D$15:$D$19)*(G9109/100)*(E9109/1000)),IF(C9109="Ready to Drink",SUM(LOOKUP(2,1/(SRP!$B$10:$B$14&lt;=E9109)/(SRP!$C$10:$C$14&gt;=E9109),SRP!$D$10:$D$14)*(G9109/100)*(E9109/1000)),0))))),2)</f>
        <v>48.87</v>
      </c>
    </row>
    <row r="9110" spans="1:11" x14ac:dyDescent="0.35">
      <c r="A9110" s="2">
        <v>161711</v>
      </c>
      <c r="B9110" s="76" t="s">
        <v>67</v>
      </c>
      <c r="C9110" s="76" t="s">
        <v>286</v>
      </c>
      <c r="D9110" s="76" t="s">
        <v>5232</v>
      </c>
      <c r="E9110" s="76">
        <v>1500</v>
      </c>
      <c r="F9110" s="76">
        <v>3</v>
      </c>
      <c r="G9110" s="77">
        <v>11.5</v>
      </c>
      <c r="H9110" s="76" t="s">
        <v>3288</v>
      </c>
      <c r="I9110" s="77">
        <v>35.99</v>
      </c>
      <c r="J9110" s="2">
        <v>1</v>
      </c>
      <c r="K9110" s="119" cm="1">
        <f t="array" ref="K9110">ROUND(IF(C9110="Beer",SUM(LOOKUP(2,1/(SRP!$B$7:$B$9&lt;=E9110)/(SRP!$C$7:$C$9&gt;=E9110),SRP!$D$7:$D$9)*(G9110/100)*(E9110/1000)),IF(C9110="Spirits",SUM(LOOKUP(2,1/(SRP!$B$2:$B$6&lt;=E9110)/(SRP!$C$2:$C$6&gt;=E9110),SRP!$D$2:$D$6)*(G9110/100)*(E9110/1000)),IF(AND(C9110="Wine",D9110="Fortified Wines"),SUM(LOOKUP(2,1/(SRP!$B$20:$B$23&lt;=E9110)/(SRP!$C$20:$C$23&gt;=E9110),SRP!$D$20:$D$23)*(G9110/100)*(E9110/1000)),IF(C9110="Wine",SUM(LOOKUP(2,1/(SRP!$B$15:$B$19&lt;=E9110)/(SRP!$C$15:$C$19&gt;=E9110),SRP!$D$15:$D$19)*(G9110/100)*(E9110/1000)),IF(C9110="Ready to Drink",SUM(LOOKUP(2,1/(SRP!$B$10:$B$14&lt;=E9110)/(SRP!$C$10:$C$14&gt;=E9110),SRP!$D$10:$D$14)*(G9110/100)*(E9110/1000)),0))))),2)</f>
        <v>12.04</v>
      </c>
    </row>
    <row r="9111" spans="1:11" x14ac:dyDescent="0.35">
      <c r="A9111" s="2">
        <v>163303</v>
      </c>
      <c r="B9111" s="76" t="s">
        <v>1658</v>
      </c>
      <c r="C9111" s="76" t="s">
        <v>286</v>
      </c>
      <c r="D9111" s="76" t="s">
        <v>5236</v>
      </c>
      <c r="E9111" s="76">
        <v>750</v>
      </c>
      <c r="F9111" s="76">
        <v>12</v>
      </c>
      <c r="G9111" s="77">
        <v>14.5</v>
      </c>
      <c r="H9111" s="76" t="s">
        <v>3288</v>
      </c>
      <c r="I9111" s="77">
        <v>29.99</v>
      </c>
      <c r="J9111" s="2">
        <v>1</v>
      </c>
      <c r="K9111" s="119" cm="1">
        <f t="array" ref="K9111">ROUND(IF(C9111="Beer",SUM(LOOKUP(2,1/(SRP!$B$7:$B$9&lt;=E9111)/(SRP!$C$7:$C$9&gt;=E9111),SRP!$D$7:$D$9)*(G9111/100)*(E9111/1000)),IF(C9111="Spirits",SUM(LOOKUP(2,1/(SRP!$B$2:$B$6&lt;=E9111)/(SRP!$C$2:$C$6&gt;=E9111),SRP!$D$2:$D$6)*(G9111/100)*(E9111/1000)),IF(AND(C9111="Wine",D9111="Fortified Wines"),SUM(LOOKUP(2,1/(SRP!$B$20:$B$23&lt;=E9111)/(SRP!$C$20:$C$23&gt;=E9111),SRP!$D$20:$D$23)*(G9111/100)*(E9111/1000)),IF(C9111="Wine",SUM(LOOKUP(2,1/(SRP!$B$15:$B$19&lt;=E9111)/(SRP!$C$15:$C$19&gt;=E9111),SRP!$D$15:$D$19)*(G9111/100)*(E9111/1000)),IF(C9111="Ready to Drink",SUM(LOOKUP(2,1/(SRP!$B$10:$B$14&lt;=E9111)/(SRP!$C$10:$C$14&gt;=E9111),SRP!$D$10:$D$14)*(G9111/100)*(E9111/1000)),0))))),2)</f>
        <v>7.59</v>
      </c>
    </row>
    <row r="9112" spans="1:11" x14ac:dyDescent="0.35">
      <c r="A9112" s="2">
        <v>164368</v>
      </c>
      <c r="B9112" s="76" t="s">
        <v>1659</v>
      </c>
      <c r="C9112" s="76" t="s">
        <v>286</v>
      </c>
      <c r="D9112" s="76" t="s">
        <v>5268</v>
      </c>
      <c r="E9112" s="76">
        <v>750</v>
      </c>
      <c r="F9112" s="76">
        <v>12</v>
      </c>
      <c r="G9112" s="77">
        <v>14</v>
      </c>
      <c r="H9112" s="76" t="s">
        <v>3297</v>
      </c>
      <c r="I9112" s="77">
        <v>11.99</v>
      </c>
      <c r="J9112" s="2">
        <v>1</v>
      </c>
      <c r="K9112" s="119" cm="1">
        <f t="array" ref="K9112">ROUND(IF(C9112="Beer",SUM(LOOKUP(2,1/(SRP!$B$7:$B$9&lt;=E9112)/(SRP!$C$7:$C$9&gt;=E9112),SRP!$D$7:$D$9)*(G9112/100)*(E9112/1000)),IF(C9112="Spirits",SUM(LOOKUP(2,1/(SRP!$B$2:$B$6&lt;=E9112)/(SRP!$C$2:$C$6&gt;=E9112),SRP!$D$2:$D$6)*(G9112/100)*(E9112/1000)),IF(AND(C9112="Wine",D9112="Fortified Wines"),SUM(LOOKUP(2,1/(SRP!$B$20:$B$23&lt;=E9112)/(SRP!$C$20:$C$23&gt;=E9112),SRP!$D$20:$D$23)*(G9112/100)*(E9112/1000)),IF(C9112="Wine",SUM(LOOKUP(2,1/(SRP!$B$15:$B$19&lt;=E9112)/(SRP!$C$15:$C$19&gt;=E9112),SRP!$D$15:$D$19)*(G9112/100)*(E9112/1000)),IF(C9112="Ready to Drink",SUM(LOOKUP(2,1/(SRP!$B$10:$B$14&lt;=E9112)/(SRP!$C$10:$C$14&gt;=E9112),SRP!$D$10:$D$14)*(G9112/100)*(E9112/1000)),0))))),2)</f>
        <v>7.33</v>
      </c>
    </row>
    <row r="9113" spans="1:11" x14ac:dyDescent="0.35">
      <c r="A9113" s="2">
        <v>164582</v>
      </c>
      <c r="B9113" s="76" t="s">
        <v>6859</v>
      </c>
      <c r="C9113" s="76" t="s">
        <v>286</v>
      </c>
      <c r="D9113" s="76" t="s">
        <v>5244</v>
      </c>
      <c r="E9113" s="76">
        <v>750</v>
      </c>
      <c r="F9113" s="76">
        <v>12</v>
      </c>
      <c r="G9113" s="77">
        <v>13</v>
      </c>
      <c r="H9113" s="76" t="s">
        <v>6938</v>
      </c>
      <c r="I9113" s="77">
        <v>39.950000000000003</v>
      </c>
      <c r="J9113" s="2">
        <v>1</v>
      </c>
      <c r="K9113" s="119" cm="1">
        <f t="array" ref="K9113">ROUND(IF(C9113="Beer",SUM(LOOKUP(2,1/(SRP!$B$7:$B$9&lt;=E9113)/(SRP!$C$7:$C$9&gt;=E9113),SRP!$D$7:$D$9)*(G9113/100)*(E9113/1000)),IF(C9113="Spirits",SUM(LOOKUP(2,1/(SRP!$B$2:$B$6&lt;=E9113)/(SRP!$C$2:$C$6&gt;=E9113),SRP!$D$2:$D$6)*(G9113/100)*(E9113/1000)),IF(AND(C9113="Wine",D9113="Fortified Wines"),SUM(LOOKUP(2,1/(SRP!$B$20:$B$23&lt;=E9113)/(SRP!$C$20:$C$23&gt;=E9113),SRP!$D$20:$D$23)*(G9113/100)*(E9113/1000)),IF(C9113="Wine",SUM(LOOKUP(2,1/(SRP!$B$15:$B$19&lt;=E9113)/(SRP!$C$15:$C$19&gt;=E9113),SRP!$D$15:$D$19)*(G9113/100)*(E9113/1000)),IF(C9113="Ready to Drink",SUM(LOOKUP(2,1/(SRP!$B$10:$B$14&lt;=E9113)/(SRP!$C$10:$C$14&gt;=E9113),SRP!$D$10:$D$14)*(G9113/100)*(E9113/1000)),0))))),2)</f>
        <v>6.81</v>
      </c>
    </row>
    <row r="9114" spans="1:11" x14ac:dyDescent="0.35">
      <c r="A9114" s="2">
        <v>164616</v>
      </c>
      <c r="B9114" s="76" t="s">
        <v>290</v>
      </c>
      <c r="C9114" s="76" t="s">
        <v>286</v>
      </c>
      <c r="D9114" s="76" t="s">
        <v>5247</v>
      </c>
      <c r="E9114" s="76">
        <v>750</v>
      </c>
      <c r="F9114" s="76">
        <v>12</v>
      </c>
      <c r="G9114" s="77">
        <v>12.5</v>
      </c>
      <c r="H9114" s="76" t="s">
        <v>3297</v>
      </c>
      <c r="I9114" s="77">
        <v>10.99</v>
      </c>
      <c r="J9114" s="2">
        <v>1</v>
      </c>
      <c r="K9114" s="119" cm="1">
        <f t="array" ref="K9114">ROUND(IF(C9114="Beer",SUM(LOOKUP(2,1/(SRP!$B$7:$B$9&lt;=E9114)/(SRP!$C$7:$C$9&gt;=E9114),SRP!$D$7:$D$9)*(G9114/100)*(E9114/1000)),IF(C9114="Spirits",SUM(LOOKUP(2,1/(SRP!$B$2:$B$6&lt;=E9114)/(SRP!$C$2:$C$6&gt;=E9114),SRP!$D$2:$D$6)*(G9114/100)*(E9114/1000)),IF(AND(C9114="Wine",D9114="Fortified Wines"),SUM(LOOKUP(2,1/(SRP!$B$20:$B$23&lt;=E9114)/(SRP!$C$20:$C$23&gt;=E9114),SRP!$D$20:$D$23)*(G9114/100)*(E9114/1000)),IF(C9114="Wine",SUM(LOOKUP(2,1/(SRP!$B$15:$B$19&lt;=E9114)/(SRP!$C$15:$C$19&gt;=E9114),SRP!$D$15:$D$19)*(G9114/100)*(E9114/1000)),IF(C9114="Ready to Drink",SUM(LOOKUP(2,1/(SRP!$B$10:$B$14&lt;=E9114)/(SRP!$C$10:$C$14&gt;=E9114),SRP!$D$10:$D$14)*(G9114/100)*(E9114/1000)),0))))),2)</f>
        <v>6.54</v>
      </c>
    </row>
    <row r="9115" spans="1:11" x14ac:dyDescent="0.35">
      <c r="A9115" s="2">
        <v>165316</v>
      </c>
      <c r="B9115" s="76" t="s">
        <v>1660</v>
      </c>
      <c r="C9115" s="76" t="s">
        <v>286</v>
      </c>
      <c r="D9115" s="76" t="s">
        <v>5236</v>
      </c>
      <c r="E9115" s="76">
        <v>750</v>
      </c>
      <c r="F9115" s="76">
        <v>12</v>
      </c>
      <c r="G9115" s="77">
        <v>11.5</v>
      </c>
      <c r="H9115" s="76" t="s">
        <v>3303</v>
      </c>
      <c r="I9115" s="77">
        <v>16.989999999999998</v>
      </c>
      <c r="J9115" s="2">
        <v>1</v>
      </c>
      <c r="K9115" s="119" cm="1">
        <f t="array" ref="K9115">ROUND(IF(C9115="Beer",SUM(LOOKUP(2,1/(SRP!$B$7:$B$9&lt;=E9115)/(SRP!$C$7:$C$9&gt;=E9115),SRP!$D$7:$D$9)*(G9115/100)*(E9115/1000)),IF(C9115="Spirits",SUM(LOOKUP(2,1/(SRP!$B$2:$B$6&lt;=E9115)/(SRP!$C$2:$C$6&gt;=E9115),SRP!$D$2:$D$6)*(G9115/100)*(E9115/1000)),IF(AND(C9115="Wine",D9115="Fortified Wines"),SUM(LOOKUP(2,1/(SRP!$B$20:$B$23&lt;=E9115)/(SRP!$C$20:$C$23&gt;=E9115),SRP!$D$20:$D$23)*(G9115/100)*(E9115/1000)),IF(C9115="Wine",SUM(LOOKUP(2,1/(SRP!$B$15:$B$19&lt;=E9115)/(SRP!$C$15:$C$19&gt;=E9115),SRP!$D$15:$D$19)*(G9115/100)*(E9115/1000)),IF(C9115="Ready to Drink",SUM(LOOKUP(2,1/(SRP!$B$10:$B$14&lt;=E9115)/(SRP!$C$10:$C$14&gt;=E9115),SRP!$D$10:$D$14)*(G9115/100)*(E9115/1000)),0))))),2)</f>
        <v>6.02</v>
      </c>
    </row>
    <row r="9116" spans="1:11" x14ac:dyDescent="0.35">
      <c r="A9116" s="2">
        <v>167791</v>
      </c>
      <c r="B9116" s="76" t="s">
        <v>629</v>
      </c>
      <c r="C9116" s="76" t="s">
        <v>286</v>
      </c>
      <c r="D9116" s="76" t="s">
        <v>5294</v>
      </c>
      <c r="E9116" s="76">
        <v>200</v>
      </c>
      <c r="F9116" s="76">
        <v>24</v>
      </c>
      <c r="G9116" s="77">
        <v>11.5</v>
      </c>
      <c r="H9116" s="76" t="s">
        <v>6283</v>
      </c>
      <c r="I9116" s="77">
        <v>6.99</v>
      </c>
      <c r="J9116" s="2">
        <v>1</v>
      </c>
      <c r="K9116" s="119" cm="1">
        <f t="array" ref="K9116">ROUND(IF(C9116="Beer",SUM(LOOKUP(2,1/(SRP!$B$7:$B$9&lt;=E9116)/(SRP!$C$7:$C$9&gt;=E9116),SRP!$D$7:$D$9)*(G9116/100)*(E9116/1000)),IF(C9116="Spirits",SUM(LOOKUP(2,1/(SRP!$B$2:$B$6&lt;=E9116)/(SRP!$C$2:$C$6&gt;=E9116),SRP!$D$2:$D$6)*(G9116/100)*(E9116/1000)),IF(AND(C9116="Wine",D9116="Fortified Wines"),SUM(LOOKUP(2,1/(SRP!$B$20:$B$23&lt;=E9116)/(SRP!$C$20:$C$23&gt;=E9116),SRP!$D$20:$D$23)*(G9116/100)*(E9116/1000)),IF(C9116="Wine",SUM(LOOKUP(2,1/(SRP!$B$15:$B$19&lt;=E9116)/(SRP!$C$15:$C$19&gt;=E9116),SRP!$D$15:$D$19)*(G9116/100)*(E9116/1000)),IF(C9116="Ready to Drink",SUM(LOOKUP(2,1/(SRP!$B$10:$B$14&lt;=E9116)/(SRP!$C$10:$C$14&gt;=E9116),SRP!$D$10:$D$14)*(G9116/100)*(E9116/1000)),0))))),2)</f>
        <v>2.31</v>
      </c>
    </row>
    <row r="9117" spans="1:11" x14ac:dyDescent="0.35">
      <c r="A9117" s="2">
        <v>170316</v>
      </c>
      <c r="B9117" s="76" t="s">
        <v>5378</v>
      </c>
      <c r="C9117" s="76" t="s">
        <v>286</v>
      </c>
      <c r="D9117" s="76" t="s">
        <v>5236</v>
      </c>
      <c r="E9117" s="76">
        <v>750</v>
      </c>
      <c r="F9117" s="76">
        <v>12</v>
      </c>
      <c r="G9117" s="77">
        <v>12.5</v>
      </c>
      <c r="H9117" s="76" t="s">
        <v>3314</v>
      </c>
      <c r="I9117" s="77">
        <v>21.99</v>
      </c>
      <c r="J9117" s="2">
        <v>1</v>
      </c>
      <c r="K9117" s="119" cm="1">
        <f t="array" ref="K9117">ROUND(IF(C9117="Beer",SUM(LOOKUP(2,1/(SRP!$B$7:$B$9&lt;=E9117)/(SRP!$C$7:$C$9&gt;=E9117),SRP!$D$7:$D$9)*(G9117/100)*(E9117/1000)),IF(C9117="Spirits",SUM(LOOKUP(2,1/(SRP!$B$2:$B$6&lt;=E9117)/(SRP!$C$2:$C$6&gt;=E9117),SRP!$D$2:$D$6)*(G9117/100)*(E9117/1000)),IF(AND(C9117="Wine",D9117="Fortified Wines"),SUM(LOOKUP(2,1/(SRP!$B$20:$B$23&lt;=E9117)/(SRP!$C$20:$C$23&gt;=E9117),SRP!$D$20:$D$23)*(G9117/100)*(E9117/1000)),IF(C9117="Wine",SUM(LOOKUP(2,1/(SRP!$B$15:$B$19&lt;=E9117)/(SRP!$C$15:$C$19&gt;=E9117),SRP!$D$15:$D$19)*(G9117/100)*(E9117/1000)),IF(C9117="Ready to Drink",SUM(LOOKUP(2,1/(SRP!$B$10:$B$14&lt;=E9117)/(SRP!$C$10:$C$14&gt;=E9117),SRP!$D$10:$D$14)*(G9117/100)*(E9117/1000)),0))))),2)</f>
        <v>6.54</v>
      </c>
    </row>
    <row r="9118" spans="1:11" x14ac:dyDescent="0.35">
      <c r="A9118" s="2">
        <v>171074</v>
      </c>
      <c r="B9118" s="76" t="s">
        <v>62</v>
      </c>
      <c r="C9118" s="76" t="s">
        <v>286</v>
      </c>
      <c r="D9118" s="76" t="s">
        <v>5236</v>
      </c>
      <c r="E9118" s="76">
        <v>750</v>
      </c>
      <c r="F9118" s="76">
        <v>12</v>
      </c>
      <c r="G9118" s="77">
        <v>12</v>
      </c>
      <c r="H9118" s="76" t="s">
        <v>3288</v>
      </c>
      <c r="I9118" s="77">
        <v>13.99</v>
      </c>
      <c r="J9118" s="2">
        <v>1</v>
      </c>
      <c r="K9118" s="119" cm="1">
        <f t="array" ref="K9118">ROUND(IF(C9118="Beer",SUM(LOOKUP(2,1/(SRP!$B$7:$B$9&lt;=E9118)/(SRP!$C$7:$C$9&gt;=E9118),SRP!$D$7:$D$9)*(G9118/100)*(E9118/1000)),IF(C9118="Spirits",SUM(LOOKUP(2,1/(SRP!$B$2:$B$6&lt;=E9118)/(SRP!$C$2:$C$6&gt;=E9118),SRP!$D$2:$D$6)*(G9118/100)*(E9118/1000)),IF(AND(C9118="Wine",D9118="Fortified Wines"),SUM(LOOKUP(2,1/(SRP!$B$20:$B$23&lt;=E9118)/(SRP!$C$20:$C$23&gt;=E9118),SRP!$D$20:$D$23)*(G9118/100)*(E9118/1000)),IF(C9118="Wine",SUM(LOOKUP(2,1/(SRP!$B$15:$B$19&lt;=E9118)/(SRP!$C$15:$C$19&gt;=E9118),SRP!$D$15:$D$19)*(G9118/100)*(E9118/1000)),IF(C9118="Ready to Drink",SUM(LOOKUP(2,1/(SRP!$B$10:$B$14&lt;=E9118)/(SRP!$C$10:$C$14&gt;=E9118),SRP!$D$10:$D$14)*(G9118/100)*(E9118/1000)),0))))),2)</f>
        <v>6.28</v>
      </c>
    </row>
    <row r="9119" spans="1:11" x14ac:dyDescent="0.35">
      <c r="A9119" s="2">
        <v>172403</v>
      </c>
      <c r="B9119" s="76" t="s">
        <v>5433</v>
      </c>
      <c r="C9119" s="76" t="s">
        <v>286</v>
      </c>
      <c r="D9119" s="76" t="s">
        <v>5248</v>
      </c>
      <c r="E9119" s="76">
        <v>750</v>
      </c>
      <c r="F9119" s="76">
        <v>12</v>
      </c>
      <c r="G9119" s="77">
        <v>13.5</v>
      </c>
      <c r="H9119" s="76" t="s">
        <v>3306</v>
      </c>
      <c r="I9119" s="77">
        <v>15.99</v>
      </c>
      <c r="J9119" s="2">
        <v>1</v>
      </c>
      <c r="K9119" s="119" cm="1">
        <f t="array" ref="K9119">ROUND(IF(C9119="Beer",SUM(LOOKUP(2,1/(SRP!$B$7:$B$9&lt;=E9119)/(SRP!$C$7:$C$9&gt;=E9119),SRP!$D$7:$D$9)*(G9119/100)*(E9119/1000)),IF(C9119="Spirits",SUM(LOOKUP(2,1/(SRP!$B$2:$B$6&lt;=E9119)/(SRP!$C$2:$C$6&gt;=E9119),SRP!$D$2:$D$6)*(G9119/100)*(E9119/1000)),IF(AND(C9119="Wine",D9119="Fortified Wines"),SUM(LOOKUP(2,1/(SRP!$B$20:$B$23&lt;=E9119)/(SRP!$C$20:$C$23&gt;=E9119),SRP!$D$20:$D$23)*(G9119/100)*(E9119/1000)),IF(C9119="Wine",SUM(LOOKUP(2,1/(SRP!$B$15:$B$19&lt;=E9119)/(SRP!$C$15:$C$19&gt;=E9119),SRP!$D$15:$D$19)*(G9119/100)*(E9119/1000)),IF(C9119="Ready to Drink",SUM(LOOKUP(2,1/(SRP!$B$10:$B$14&lt;=E9119)/(SRP!$C$10:$C$14&gt;=E9119),SRP!$D$10:$D$14)*(G9119/100)*(E9119/1000)),0))))),2)</f>
        <v>7.07</v>
      </c>
    </row>
    <row r="9120" spans="1:11" x14ac:dyDescent="0.35">
      <c r="A9120" s="2">
        <v>173310</v>
      </c>
      <c r="B9120" s="76" t="s">
        <v>6259</v>
      </c>
      <c r="C9120" s="76" t="s">
        <v>286</v>
      </c>
      <c r="D9120" s="76" t="s">
        <v>5251</v>
      </c>
      <c r="E9120" s="76">
        <v>750</v>
      </c>
      <c r="F9120" s="76">
        <v>12</v>
      </c>
      <c r="G9120" s="77">
        <v>19</v>
      </c>
      <c r="H9120" s="76" t="s">
        <v>3304</v>
      </c>
      <c r="I9120" s="77">
        <v>17.02</v>
      </c>
      <c r="J9120" s="2">
        <v>1</v>
      </c>
      <c r="K9120" s="119" cm="1">
        <f t="array" ref="K9120">ROUND(IF(C9120="Beer",SUM(LOOKUP(2,1/(SRP!$B$7:$B$9&lt;=E9120)/(SRP!$C$7:$C$9&gt;=E9120),SRP!$D$7:$D$9)*(G9120/100)*(E9120/1000)),IF(C9120="Spirits",SUM(LOOKUP(2,1/(SRP!$B$2:$B$6&lt;=E9120)/(SRP!$C$2:$C$6&gt;=E9120),SRP!$D$2:$D$6)*(G9120/100)*(E9120/1000)),IF(AND(C9120="Wine",D9120="Fortified Wines"),SUM(LOOKUP(2,1/(SRP!$B$20:$B$23&lt;=E9120)/(SRP!$C$20:$C$23&gt;=E9120),SRP!$D$20:$D$23)*(G9120/100)*(E9120/1000)),IF(C9120="Wine",SUM(LOOKUP(2,1/(SRP!$B$15:$B$19&lt;=E9120)/(SRP!$C$15:$C$19&gt;=E9120),SRP!$D$15:$D$19)*(G9120/100)*(E9120/1000)),IF(C9120="Ready to Drink",SUM(LOOKUP(2,1/(SRP!$B$10:$B$14&lt;=E9120)/(SRP!$C$10:$C$14&gt;=E9120),SRP!$D$10:$D$14)*(G9120/100)*(E9120/1000)),0))))),2)</f>
        <v>9.9499999999999993</v>
      </c>
    </row>
    <row r="9121" spans="1:11" x14ac:dyDescent="0.35">
      <c r="A9121" s="2">
        <v>175430</v>
      </c>
      <c r="B9121" s="76" t="s">
        <v>1661</v>
      </c>
      <c r="C9121" s="76" t="s">
        <v>286</v>
      </c>
      <c r="D9121" s="76" t="s">
        <v>5246</v>
      </c>
      <c r="E9121" s="76">
        <v>750</v>
      </c>
      <c r="F9121" s="76">
        <v>12</v>
      </c>
      <c r="G9121" s="77">
        <v>13.5</v>
      </c>
      <c r="H9121" s="76" t="s">
        <v>3308</v>
      </c>
      <c r="I9121" s="77">
        <v>21.99</v>
      </c>
      <c r="J9121" s="2">
        <v>1</v>
      </c>
      <c r="K9121" s="119" cm="1">
        <f t="array" ref="K9121">ROUND(IF(C9121="Beer",SUM(LOOKUP(2,1/(SRP!$B$7:$B$9&lt;=E9121)/(SRP!$C$7:$C$9&gt;=E9121),SRP!$D$7:$D$9)*(G9121/100)*(E9121/1000)),IF(C9121="Spirits",SUM(LOOKUP(2,1/(SRP!$B$2:$B$6&lt;=E9121)/(SRP!$C$2:$C$6&gt;=E9121),SRP!$D$2:$D$6)*(G9121/100)*(E9121/1000)),IF(AND(C9121="Wine",D9121="Fortified Wines"),SUM(LOOKUP(2,1/(SRP!$B$20:$B$23&lt;=E9121)/(SRP!$C$20:$C$23&gt;=E9121),SRP!$D$20:$D$23)*(G9121/100)*(E9121/1000)),IF(C9121="Wine",SUM(LOOKUP(2,1/(SRP!$B$15:$B$19&lt;=E9121)/(SRP!$C$15:$C$19&gt;=E9121),SRP!$D$15:$D$19)*(G9121/100)*(E9121/1000)),IF(C9121="Ready to Drink",SUM(LOOKUP(2,1/(SRP!$B$10:$B$14&lt;=E9121)/(SRP!$C$10:$C$14&gt;=E9121),SRP!$D$10:$D$14)*(G9121/100)*(E9121/1000)),0))))),2)</f>
        <v>7.07</v>
      </c>
    </row>
    <row r="9122" spans="1:11" x14ac:dyDescent="0.35">
      <c r="A9122" s="2">
        <v>177808</v>
      </c>
      <c r="B9122" s="76" t="s">
        <v>603</v>
      </c>
      <c r="C9122" s="76" t="s">
        <v>285</v>
      </c>
      <c r="D9122" s="76" t="s">
        <v>5250</v>
      </c>
      <c r="E9122" s="76">
        <v>750</v>
      </c>
      <c r="F9122" s="76">
        <v>12</v>
      </c>
      <c r="G9122" s="77">
        <v>40</v>
      </c>
      <c r="H9122" s="76" t="s">
        <v>3285</v>
      </c>
      <c r="I9122" s="77">
        <v>29.39</v>
      </c>
      <c r="J9122" s="2">
        <v>1</v>
      </c>
      <c r="K9122" s="119" cm="1">
        <f t="array" ref="K9122">ROUND(IF(C9122="Beer",SUM(LOOKUP(2,1/(SRP!$B$7:$B$9&lt;=E9122)/(SRP!$C$7:$C$9&gt;=E9122),SRP!$D$7:$D$9)*(G9122/100)*(E9122/1000)),IF(C9122="Spirits",SUM(LOOKUP(2,1/(SRP!$B$2:$B$6&lt;=E9122)/(SRP!$C$2:$C$6&gt;=E9122),SRP!$D$2:$D$6)*(G9122/100)*(E9122/1000)),IF(AND(C9122="Wine",D9122="Fortified Wines"),SUM(LOOKUP(2,1/(SRP!$B$20:$B$23&lt;=E9122)/(SRP!$C$20:$C$23&gt;=E9122),SRP!$D$20:$D$23)*(G9122/100)*(E9122/1000)),IF(C9122="Wine",SUM(LOOKUP(2,1/(SRP!$B$15:$B$19&lt;=E9122)/(SRP!$C$15:$C$19&gt;=E9122),SRP!$D$15:$D$19)*(G9122/100)*(E9122/1000)),IF(C9122="Ready to Drink",SUM(LOOKUP(2,1/(SRP!$B$10:$B$14&lt;=E9122)/(SRP!$C$10:$C$14&gt;=E9122),SRP!$D$10:$D$14)*(G9122/100)*(E9122/1000)),0))))),2)</f>
        <v>20.94</v>
      </c>
    </row>
    <row r="9123" spans="1:11" x14ac:dyDescent="0.35">
      <c r="A9123" s="2">
        <v>179283</v>
      </c>
      <c r="B9123" s="76" t="s">
        <v>23</v>
      </c>
      <c r="C9123" s="76" t="s">
        <v>285</v>
      </c>
      <c r="D9123" s="76" t="s">
        <v>5233</v>
      </c>
      <c r="E9123" s="76">
        <v>3000</v>
      </c>
      <c r="F9123" s="76">
        <v>1</v>
      </c>
      <c r="G9123" s="77">
        <v>40</v>
      </c>
      <c r="H9123" s="76" t="s">
        <v>3283</v>
      </c>
      <c r="I9123" s="77">
        <v>120.47</v>
      </c>
      <c r="J9123" s="2">
        <v>1</v>
      </c>
      <c r="K9123" s="119" cm="1">
        <f t="array" ref="K9123">ROUND(IF(C9123="Beer",SUM(LOOKUP(2,1/(SRP!$B$7:$B$9&lt;=E9123)/(SRP!$C$7:$C$9&gt;=E9123),SRP!$D$7:$D$9)*(G9123/100)*(E9123/1000)),IF(C9123="Spirits",SUM(LOOKUP(2,1/(SRP!$B$2:$B$6&lt;=E9123)/(SRP!$C$2:$C$6&gt;=E9123),SRP!$D$2:$D$6)*(G9123/100)*(E9123/1000)),IF(AND(C9123="Wine",D9123="Fortified Wines"),SUM(LOOKUP(2,1/(SRP!$B$20:$B$23&lt;=E9123)/(SRP!$C$20:$C$23&gt;=E9123),SRP!$D$20:$D$23)*(G9123/100)*(E9123/1000)),IF(C9123="Wine",SUM(LOOKUP(2,1/(SRP!$B$15:$B$19&lt;=E9123)/(SRP!$C$15:$C$19&gt;=E9123),SRP!$D$15:$D$19)*(G9123/100)*(E9123/1000)),IF(C9123="Ready to Drink",SUM(LOOKUP(2,1/(SRP!$B$10:$B$14&lt;=E9123)/(SRP!$C$10:$C$14&gt;=E9123),SRP!$D$10:$D$14)*(G9123/100)*(E9123/1000)),0))))),2)</f>
        <v>83.77</v>
      </c>
    </row>
    <row r="9124" spans="1:11" x14ac:dyDescent="0.35">
      <c r="A9124" s="2">
        <v>180588</v>
      </c>
      <c r="B9124" s="76" t="s">
        <v>629</v>
      </c>
      <c r="C9124" s="76" t="s">
        <v>286</v>
      </c>
      <c r="D9124" s="76" t="s">
        <v>5294</v>
      </c>
      <c r="E9124" s="76">
        <v>1500</v>
      </c>
      <c r="F9124" s="76">
        <v>6</v>
      </c>
      <c r="G9124" s="77">
        <v>12</v>
      </c>
      <c r="H9124" s="76" t="s">
        <v>6283</v>
      </c>
      <c r="I9124" s="77">
        <v>35.99</v>
      </c>
      <c r="J9124" s="2">
        <v>1</v>
      </c>
      <c r="K9124" s="119" cm="1">
        <f t="array" ref="K9124">ROUND(IF(C9124="Beer",SUM(LOOKUP(2,1/(SRP!$B$7:$B$9&lt;=E9124)/(SRP!$C$7:$C$9&gt;=E9124),SRP!$D$7:$D$9)*(G9124/100)*(E9124/1000)),IF(C9124="Spirits",SUM(LOOKUP(2,1/(SRP!$B$2:$B$6&lt;=E9124)/(SRP!$C$2:$C$6&gt;=E9124),SRP!$D$2:$D$6)*(G9124/100)*(E9124/1000)),IF(AND(C9124="Wine",D9124="Fortified Wines"),SUM(LOOKUP(2,1/(SRP!$B$20:$B$23&lt;=E9124)/(SRP!$C$20:$C$23&gt;=E9124),SRP!$D$20:$D$23)*(G9124/100)*(E9124/1000)),IF(C9124="Wine",SUM(LOOKUP(2,1/(SRP!$B$15:$B$19&lt;=E9124)/(SRP!$C$15:$C$19&gt;=E9124),SRP!$D$15:$D$19)*(G9124/100)*(E9124/1000)),IF(C9124="Ready to Drink",SUM(LOOKUP(2,1/(SRP!$B$10:$B$14&lt;=E9124)/(SRP!$C$10:$C$14&gt;=E9124),SRP!$D$10:$D$14)*(G9124/100)*(E9124/1000)),0))))),2)</f>
        <v>12.57</v>
      </c>
    </row>
    <row r="9125" spans="1:11" x14ac:dyDescent="0.35">
      <c r="A9125" s="2">
        <v>181388</v>
      </c>
      <c r="B9125" s="76" t="s">
        <v>1662</v>
      </c>
      <c r="C9125" s="76" t="s">
        <v>286</v>
      </c>
      <c r="D9125" s="76" t="s">
        <v>5244</v>
      </c>
      <c r="E9125" s="76">
        <v>750</v>
      </c>
      <c r="F9125" s="76">
        <v>12</v>
      </c>
      <c r="G9125" s="77">
        <v>12</v>
      </c>
      <c r="H9125" s="76" t="s">
        <v>3288</v>
      </c>
      <c r="I9125" s="77">
        <v>13.99</v>
      </c>
      <c r="J9125" s="2">
        <v>1</v>
      </c>
      <c r="K9125" s="119" cm="1">
        <f t="array" ref="K9125">ROUND(IF(C9125="Beer",SUM(LOOKUP(2,1/(SRP!$B$7:$B$9&lt;=E9125)/(SRP!$C$7:$C$9&gt;=E9125),SRP!$D$7:$D$9)*(G9125/100)*(E9125/1000)),IF(C9125="Spirits",SUM(LOOKUP(2,1/(SRP!$B$2:$B$6&lt;=E9125)/(SRP!$C$2:$C$6&gt;=E9125),SRP!$D$2:$D$6)*(G9125/100)*(E9125/1000)),IF(AND(C9125="Wine",D9125="Fortified Wines"),SUM(LOOKUP(2,1/(SRP!$B$20:$B$23&lt;=E9125)/(SRP!$C$20:$C$23&gt;=E9125),SRP!$D$20:$D$23)*(G9125/100)*(E9125/1000)),IF(C9125="Wine",SUM(LOOKUP(2,1/(SRP!$B$15:$B$19&lt;=E9125)/(SRP!$C$15:$C$19&gt;=E9125),SRP!$D$15:$D$19)*(G9125/100)*(E9125/1000)),IF(C9125="Ready to Drink",SUM(LOOKUP(2,1/(SRP!$B$10:$B$14&lt;=E9125)/(SRP!$C$10:$C$14&gt;=E9125),SRP!$D$10:$D$14)*(G9125/100)*(E9125/1000)),0))))),2)</f>
        <v>6.28</v>
      </c>
    </row>
    <row r="9126" spans="1:11" x14ac:dyDescent="0.35">
      <c r="A9126" s="2">
        <v>182501</v>
      </c>
      <c r="B9126" s="76" t="s">
        <v>1663</v>
      </c>
      <c r="C9126" s="76" t="s">
        <v>285</v>
      </c>
      <c r="D9126" s="76" t="s">
        <v>5281</v>
      </c>
      <c r="E9126" s="76">
        <v>750</v>
      </c>
      <c r="F9126" s="76">
        <v>12</v>
      </c>
      <c r="G9126" s="77">
        <v>20</v>
      </c>
      <c r="H9126" s="76" t="s">
        <v>3295</v>
      </c>
      <c r="I9126" s="77">
        <v>29.99</v>
      </c>
      <c r="J9126" s="2">
        <v>1</v>
      </c>
      <c r="K9126" s="119" cm="1">
        <f t="array" ref="K9126">ROUND(IF(C9126="Beer",SUM(LOOKUP(2,1/(SRP!$B$7:$B$9&lt;=E9126)/(SRP!$C$7:$C$9&gt;=E9126),SRP!$D$7:$D$9)*(G9126/100)*(E9126/1000)),IF(C9126="Spirits",SUM(LOOKUP(2,1/(SRP!$B$2:$B$6&lt;=E9126)/(SRP!$C$2:$C$6&gt;=E9126),SRP!$D$2:$D$6)*(G9126/100)*(E9126/1000)),IF(AND(C9126="Wine",D9126="Fortified Wines"),SUM(LOOKUP(2,1/(SRP!$B$20:$B$23&lt;=E9126)/(SRP!$C$20:$C$23&gt;=E9126),SRP!$D$20:$D$23)*(G9126/100)*(E9126/1000)),IF(C9126="Wine",SUM(LOOKUP(2,1/(SRP!$B$15:$B$19&lt;=E9126)/(SRP!$C$15:$C$19&gt;=E9126),SRP!$D$15:$D$19)*(G9126/100)*(E9126/1000)),IF(C9126="Ready to Drink",SUM(LOOKUP(2,1/(SRP!$B$10:$B$14&lt;=E9126)/(SRP!$C$10:$C$14&gt;=E9126),SRP!$D$10:$D$14)*(G9126/100)*(E9126/1000)),0))))),2)</f>
        <v>10.47</v>
      </c>
    </row>
    <row r="9127" spans="1:11" x14ac:dyDescent="0.35">
      <c r="A9127" s="2">
        <v>182964</v>
      </c>
      <c r="B9127" s="76" t="s">
        <v>186</v>
      </c>
      <c r="C9127" s="76" t="s">
        <v>286</v>
      </c>
      <c r="D9127" s="76" t="s">
        <v>5232</v>
      </c>
      <c r="E9127" s="76">
        <v>600</v>
      </c>
      <c r="F9127" s="76">
        <v>8</v>
      </c>
      <c r="G9127" s="77">
        <v>12</v>
      </c>
      <c r="H9127" s="76" t="s">
        <v>3288</v>
      </c>
      <c r="I9127" s="77">
        <v>15.99</v>
      </c>
      <c r="J9127" s="2">
        <v>3</v>
      </c>
      <c r="K9127" s="119" cm="1">
        <f t="array" ref="K9127">ROUND(IF(C9127="Beer",SUM(LOOKUP(2,1/(SRP!$B$7:$B$9&lt;=E9127)/(SRP!$C$7:$C$9&gt;=E9127),SRP!$D$7:$D$9)*(G9127/100)*(E9127/1000)),IF(C9127="Spirits",SUM(LOOKUP(2,1/(SRP!$B$2:$B$6&lt;=E9127)/(SRP!$C$2:$C$6&gt;=E9127),SRP!$D$2:$D$6)*(G9127/100)*(E9127/1000)),IF(AND(C9127="Wine",D9127="Fortified Wines"),SUM(LOOKUP(2,1/(SRP!$B$20:$B$23&lt;=E9127)/(SRP!$C$20:$C$23&gt;=E9127),SRP!$D$20:$D$23)*(G9127/100)*(E9127/1000)),IF(C9127="Wine",SUM(LOOKUP(2,1/(SRP!$B$15:$B$19&lt;=E9127)/(SRP!$C$15:$C$19&gt;=E9127),SRP!$D$15:$D$19)*(G9127/100)*(E9127/1000)),IF(C9127="Ready to Drink",SUM(LOOKUP(2,1/(SRP!$B$10:$B$14&lt;=E9127)/(SRP!$C$10:$C$14&gt;=E9127),SRP!$D$10:$D$14)*(G9127/100)*(E9127/1000)),0))))),2)</f>
        <v>5.33</v>
      </c>
    </row>
    <row r="9128" spans="1:11" x14ac:dyDescent="0.35">
      <c r="A9128" s="2">
        <v>183251</v>
      </c>
      <c r="B9128" s="76" t="s">
        <v>574</v>
      </c>
      <c r="C9128" s="76" t="s">
        <v>285</v>
      </c>
      <c r="D9128" s="76" t="s">
        <v>5231</v>
      </c>
      <c r="E9128" s="76">
        <v>1750</v>
      </c>
      <c r="F9128" s="76">
        <v>6</v>
      </c>
      <c r="G9128" s="77">
        <v>40</v>
      </c>
      <c r="H9128" s="76" t="s">
        <v>3279</v>
      </c>
      <c r="I9128" s="77">
        <v>60.99</v>
      </c>
      <c r="J9128" s="2">
        <v>1</v>
      </c>
      <c r="K9128" s="119" cm="1">
        <f t="array" ref="K9128">ROUND(IF(C9128="Beer",SUM(LOOKUP(2,1/(SRP!$B$7:$B$9&lt;=E9128)/(SRP!$C$7:$C$9&gt;=E9128),SRP!$D$7:$D$9)*(G9128/100)*(E9128/1000)),IF(C9128="Spirits",SUM(LOOKUP(2,1/(SRP!$B$2:$B$6&lt;=E9128)/(SRP!$C$2:$C$6&gt;=E9128),SRP!$D$2:$D$6)*(G9128/100)*(E9128/1000)),IF(AND(C9128="Wine",D9128="Fortified Wines"),SUM(LOOKUP(2,1/(SRP!$B$20:$B$23&lt;=E9128)/(SRP!$C$20:$C$23&gt;=E9128),SRP!$D$20:$D$23)*(G9128/100)*(E9128/1000)),IF(C9128="Wine",SUM(LOOKUP(2,1/(SRP!$B$15:$B$19&lt;=E9128)/(SRP!$C$15:$C$19&gt;=E9128),SRP!$D$15:$D$19)*(G9128/100)*(E9128/1000)),IF(C9128="Ready to Drink",SUM(LOOKUP(2,1/(SRP!$B$10:$B$14&lt;=E9128)/(SRP!$C$10:$C$14&gt;=E9128),SRP!$D$10:$D$14)*(G9128/100)*(E9128/1000)),0))))),2)</f>
        <v>48.87</v>
      </c>
    </row>
    <row r="9129" spans="1:11" x14ac:dyDescent="0.35">
      <c r="A9129" s="2">
        <v>183582</v>
      </c>
      <c r="B9129" s="76" t="s">
        <v>30</v>
      </c>
      <c r="C9129" s="76" t="s">
        <v>285</v>
      </c>
      <c r="D9129" s="76" t="s">
        <v>5262</v>
      </c>
      <c r="E9129" s="76">
        <v>1750</v>
      </c>
      <c r="F9129" s="76">
        <v>6</v>
      </c>
      <c r="G9129" s="77">
        <v>40</v>
      </c>
      <c r="H9129" s="76" t="s">
        <v>3280</v>
      </c>
      <c r="I9129" s="77">
        <v>53.99</v>
      </c>
      <c r="J9129" s="2">
        <v>1</v>
      </c>
      <c r="K9129" s="119" cm="1">
        <f t="array" ref="K9129">ROUND(IF(C9129="Beer",SUM(LOOKUP(2,1/(SRP!$B$7:$B$9&lt;=E9129)/(SRP!$C$7:$C$9&gt;=E9129),SRP!$D$7:$D$9)*(G9129/100)*(E9129/1000)),IF(C9129="Spirits",SUM(LOOKUP(2,1/(SRP!$B$2:$B$6&lt;=E9129)/(SRP!$C$2:$C$6&gt;=E9129),SRP!$D$2:$D$6)*(G9129/100)*(E9129/1000)),IF(AND(C9129="Wine",D9129="Fortified Wines"),SUM(LOOKUP(2,1/(SRP!$B$20:$B$23&lt;=E9129)/(SRP!$C$20:$C$23&gt;=E9129),SRP!$D$20:$D$23)*(G9129/100)*(E9129/1000)),IF(C9129="Wine",SUM(LOOKUP(2,1/(SRP!$B$15:$B$19&lt;=E9129)/(SRP!$C$15:$C$19&gt;=E9129),SRP!$D$15:$D$19)*(G9129/100)*(E9129/1000)),IF(C9129="Ready to Drink",SUM(LOOKUP(2,1/(SRP!$B$10:$B$14&lt;=E9129)/(SRP!$C$10:$C$14&gt;=E9129),SRP!$D$10:$D$14)*(G9129/100)*(E9129/1000)),0))))),2)</f>
        <v>48.87</v>
      </c>
    </row>
    <row r="9130" spans="1:11" x14ac:dyDescent="0.35">
      <c r="A9130" s="2">
        <v>186510</v>
      </c>
      <c r="B9130" s="76" t="s">
        <v>1664</v>
      </c>
      <c r="C9130" s="76" t="s">
        <v>287</v>
      </c>
      <c r="D9130" s="76" t="s">
        <v>5230</v>
      </c>
      <c r="E9130" s="76">
        <v>330</v>
      </c>
      <c r="F9130" s="76">
        <v>24</v>
      </c>
      <c r="G9130" s="77">
        <v>4.5999999999999996</v>
      </c>
      <c r="H9130" s="76" t="s">
        <v>3325</v>
      </c>
      <c r="I9130" s="77">
        <v>3.09</v>
      </c>
      <c r="J9130" s="2">
        <v>1</v>
      </c>
      <c r="K9130" s="119" cm="1">
        <f t="array" ref="K9130">ROUND(IF(C9130="Beer",SUM(LOOKUP(2,1/(SRP!$B$7:$B$9&lt;=E9130)/(SRP!$C$7:$C$9&gt;=E9130),SRP!$D$7:$D$9)*(G9130/100)*(E9130/1000)),IF(C9130="Spirits",SUM(LOOKUP(2,1/(SRP!$B$2:$B$6&lt;=E9130)/(SRP!$C$2:$C$6&gt;=E9130),SRP!$D$2:$D$6)*(G9130/100)*(E9130/1000)),IF(AND(C9130="Wine",D9130="Fortified Wines"),SUM(LOOKUP(2,1/(SRP!$B$20:$B$23&lt;=E9130)/(SRP!$C$20:$C$23&gt;=E9130),SRP!$D$20:$D$23)*(G9130/100)*(E9130/1000)),IF(C9130="Wine",SUM(LOOKUP(2,1/(SRP!$B$15:$B$19&lt;=E9130)/(SRP!$C$15:$C$19&gt;=E9130),SRP!$D$15:$D$19)*(G9130/100)*(E9130/1000)),IF(C9130="Ready to Drink",SUM(LOOKUP(2,1/(SRP!$B$10:$B$14&lt;=E9130)/(SRP!$C$10:$C$14&gt;=E9130),SRP!$D$10:$D$14)*(G9130/100)*(E9130/1000)),0))))),2)</f>
        <v>1.06</v>
      </c>
    </row>
    <row r="9131" spans="1:11" x14ac:dyDescent="0.35">
      <c r="A9131" s="2">
        <v>186510</v>
      </c>
      <c r="B9131" s="76" t="s">
        <v>1664</v>
      </c>
      <c r="C9131" s="76" t="s">
        <v>287</v>
      </c>
      <c r="D9131" s="76" t="s">
        <v>5230</v>
      </c>
      <c r="E9131" s="76">
        <v>330</v>
      </c>
      <c r="F9131" s="76">
        <v>24</v>
      </c>
      <c r="G9131" s="77">
        <v>4.5999999999999996</v>
      </c>
      <c r="H9131" s="76" t="s">
        <v>3325</v>
      </c>
      <c r="I9131" s="77">
        <v>3.09</v>
      </c>
      <c r="J9131" s="2">
        <v>1</v>
      </c>
      <c r="K9131" s="119" cm="1">
        <f t="array" ref="K9131">ROUND(IF(C9131="Beer",SUM(LOOKUP(2,1/(SRP!$B$7:$B$9&lt;=E9131)/(SRP!$C$7:$C$9&gt;=E9131),SRP!$D$7:$D$9)*(G9131/100)*(E9131/1000)),IF(C9131="Spirits",SUM(LOOKUP(2,1/(SRP!$B$2:$B$6&lt;=E9131)/(SRP!$C$2:$C$6&gt;=E9131),SRP!$D$2:$D$6)*(G9131/100)*(E9131/1000)),IF(AND(C9131="Wine",D9131="Fortified Wines"),SUM(LOOKUP(2,1/(SRP!$B$20:$B$23&lt;=E9131)/(SRP!$C$20:$C$23&gt;=E9131),SRP!$D$20:$D$23)*(G9131/100)*(E9131/1000)),IF(C9131="Wine",SUM(LOOKUP(2,1/(SRP!$B$15:$B$19&lt;=E9131)/(SRP!$C$15:$C$19&gt;=E9131),SRP!$D$15:$D$19)*(G9131/100)*(E9131/1000)),IF(C9131="Ready to Drink",SUM(LOOKUP(2,1/(SRP!$B$10:$B$14&lt;=E9131)/(SRP!$C$10:$C$14&gt;=E9131),SRP!$D$10:$D$14)*(G9131/100)*(E9131/1000)),0))))),2)</f>
        <v>1.06</v>
      </c>
    </row>
    <row r="9132" spans="1:11" x14ac:dyDescent="0.35">
      <c r="A9132" s="2">
        <v>187724</v>
      </c>
      <c r="B9132" s="76" t="s">
        <v>79</v>
      </c>
      <c r="C9132" s="76" t="s">
        <v>286</v>
      </c>
      <c r="D9132" s="76" t="s">
        <v>5236</v>
      </c>
      <c r="E9132" s="76">
        <v>1000</v>
      </c>
      <c r="F9132" s="76">
        <v>12</v>
      </c>
      <c r="G9132" s="77">
        <v>12</v>
      </c>
      <c r="H9132" s="76" t="s">
        <v>3295</v>
      </c>
      <c r="I9132" s="77">
        <v>13.99</v>
      </c>
      <c r="J9132" s="2">
        <v>1</v>
      </c>
      <c r="K9132" s="119" cm="1">
        <f t="array" ref="K9132">ROUND(IF(C9132="Beer",SUM(LOOKUP(2,1/(SRP!$B$7:$B$9&lt;=E9132)/(SRP!$C$7:$C$9&gt;=E9132),SRP!$D$7:$D$9)*(G9132/100)*(E9132/1000)),IF(C9132="Spirits",SUM(LOOKUP(2,1/(SRP!$B$2:$B$6&lt;=E9132)/(SRP!$C$2:$C$6&gt;=E9132),SRP!$D$2:$D$6)*(G9132/100)*(E9132/1000)),IF(AND(C9132="Wine",D9132="Fortified Wines"),SUM(LOOKUP(2,1/(SRP!$B$20:$B$23&lt;=E9132)/(SRP!$C$20:$C$23&gt;=E9132),SRP!$D$20:$D$23)*(G9132/100)*(E9132/1000)),IF(C9132="Wine",SUM(LOOKUP(2,1/(SRP!$B$15:$B$19&lt;=E9132)/(SRP!$C$15:$C$19&gt;=E9132),SRP!$D$15:$D$19)*(G9132/100)*(E9132/1000)),IF(C9132="Ready to Drink",SUM(LOOKUP(2,1/(SRP!$B$10:$B$14&lt;=E9132)/(SRP!$C$10:$C$14&gt;=E9132),SRP!$D$10:$D$14)*(G9132/100)*(E9132/1000)),0))))),2)</f>
        <v>8.3800000000000008</v>
      </c>
    </row>
    <row r="9133" spans="1:11" x14ac:dyDescent="0.35">
      <c r="A9133" s="2">
        <v>188193</v>
      </c>
      <c r="B9133" s="76" t="s">
        <v>1665</v>
      </c>
      <c r="C9133" s="76" t="s">
        <v>286</v>
      </c>
      <c r="D9133" s="76" t="s">
        <v>5247</v>
      </c>
      <c r="E9133" s="76">
        <v>750</v>
      </c>
      <c r="F9133" s="76">
        <v>12</v>
      </c>
      <c r="G9133" s="77">
        <v>13</v>
      </c>
      <c r="H9133" s="76" t="s">
        <v>3303</v>
      </c>
      <c r="I9133" s="77">
        <v>10.99</v>
      </c>
      <c r="J9133" s="2">
        <v>1</v>
      </c>
      <c r="K9133" s="119" cm="1">
        <f t="array" ref="K9133">ROUND(IF(C9133="Beer",SUM(LOOKUP(2,1/(SRP!$B$7:$B$9&lt;=E9133)/(SRP!$C$7:$C$9&gt;=E9133),SRP!$D$7:$D$9)*(G9133/100)*(E9133/1000)),IF(C9133="Spirits",SUM(LOOKUP(2,1/(SRP!$B$2:$B$6&lt;=E9133)/(SRP!$C$2:$C$6&gt;=E9133),SRP!$D$2:$D$6)*(G9133/100)*(E9133/1000)),IF(AND(C9133="Wine",D9133="Fortified Wines"),SUM(LOOKUP(2,1/(SRP!$B$20:$B$23&lt;=E9133)/(SRP!$C$20:$C$23&gt;=E9133),SRP!$D$20:$D$23)*(G9133/100)*(E9133/1000)),IF(C9133="Wine",SUM(LOOKUP(2,1/(SRP!$B$15:$B$19&lt;=E9133)/(SRP!$C$15:$C$19&gt;=E9133),SRP!$D$15:$D$19)*(G9133/100)*(E9133/1000)),IF(C9133="Ready to Drink",SUM(LOOKUP(2,1/(SRP!$B$10:$B$14&lt;=E9133)/(SRP!$C$10:$C$14&gt;=E9133),SRP!$D$10:$D$14)*(G9133/100)*(E9133/1000)),0))))),2)</f>
        <v>6.81</v>
      </c>
    </row>
    <row r="9134" spans="1:11" x14ac:dyDescent="0.35">
      <c r="A9134" s="2">
        <v>188292</v>
      </c>
      <c r="B9134" s="76" t="s">
        <v>1666</v>
      </c>
      <c r="C9134" s="76" t="s">
        <v>286</v>
      </c>
      <c r="D9134" s="76" t="s">
        <v>5245</v>
      </c>
      <c r="E9134" s="76">
        <v>4000</v>
      </c>
      <c r="F9134" s="76">
        <v>4</v>
      </c>
      <c r="G9134" s="77">
        <v>11.5</v>
      </c>
      <c r="H9134" s="76" t="s">
        <v>3297</v>
      </c>
      <c r="I9134" s="77">
        <v>35.99</v>
      </c>
      <c r="J9134" s="2">
        <v>1</v>
      </c>
      <c r="K9134" s="119" cm="1">
        <f t="array" ref="K9134">ROUND(IF(C9134="Beer",SUM(LOOKUP(2,1/(SRP!$B$7:$B$9&lt;=E9134)/(SRP!$C$7:$C$9&gt;=E9134),SRP!$D$7:$D$9)*(G9134/100)*(E9134/1000)),IF(C9134="Spirits",SUM(LOOKUP(2,1/(SRP!$B$2:$B$6&lt;=E9134)/(SRP!$C$2:$C$6&gt;=E9134),SRP!$D$2:$D$6)*(G9134/100)*(E9134/1000)),IF(AND(C9134="Wine",D9134="Fortified Wines"),SUM(LOOKUP(2,1/(SRP!$B$20:$B$23&lt;=E9134)/(SRP!$C$20:$C$23&gt;=E9134),SRP!$D$20:$D$23)*(G9134/100)*(E9134/1000)),IF(C9134="Wine",SUM(LOOKUP(2,1/(SRP!$B$15:$B$19&lt;=E9134)/(SRP!$C$15:$C$19&gt;=E9134),SRP!$D$15:$D$19)*(G9134/100)*(E9134/1000)),IF(C9134="Ready to Drink",SUM(LOOKUP(2,1/(SRP!$B$10:$B$14&lt;=E9134)/(SRP!$C$10:$C$14&gt;=E9134),SRP!$D$10:$D$14)*(G9134/100)*(E9134/1000)),0))))),2)</f>
        <v>26.74</v>
      </c>
    </row>
    <row r="9135" spans="1:11" x14ac:dyDescent="0.35">
      <c r="A9135" s="2">
        <v>189217</v>
      </c>
      <c r="B9135" s="76" t="s">
        <v>38</v>
      </c>
      <c r="C9135" s="76" t="s">
        <v>285</v>
      </c>
      <c r="D9135" s="76" t="s">
        <v>6931</v>
      </c>
      <c r="E9135" s="76">
        <v>750</v>
      </c>
      <c r="F9135" s="76">
        <v>12</v>
      </c>
      <c r="G9135" s="77">
        <v>40</v>
      </c>
      <c r="H9135" s="76" t="s">
        <v>3284</v>
      </c>
      <c r="I9135" s="77">
        <v>30.99</v>
      </c>
      <c r="J9135" s="2">
        <v>1</v>
      </c>
      <c r="K9135" s="119" cm="1">
        <f t="array" ref="K9135">ROUND(IF(C9135="Beer",SUM(LOOKUP(2,1/(SRP!$B$7:$B$9&lt;=E9135)/(SRP!$C$7:$C$9&gt;=E9135),SRP!$D$7:$D$9)*(G9135/100)*(E9135/1000)),IF(C9135="Spirits",SUM(LOOKUP(2,1/(SRP!$B$2:$B$6&lt;=E9135)/(SRP!$C$2:$C$6&gt;=E9135),SRP!$D$2:$D$6)*(G9135/100)*(E9135/1000)),IF(AND(C9135="Wine",D9135="Fortified Wines"),SUM(LOOKUP(2,1/(SRP!$B$20:$B$23&lt;=E9135)/(SRP!$C$20:$C$23&gt;=E9135),SRP!$D$20:$D$23)*(G9135/100)*(E9135/1000)),IF(C9135="Wine",SUM(LOOKUP(2,1/(SRP!$B$15:$B$19&lt;=E9135)/(SRP!$C$15:$C$19&gt;=E9135),SRP!$D$15:$D$19)*(G9135/100)*(E9135/1000)),IF(C9135="Ready to Drink",SUM(LOOKUP(2,1/(SRP!$B$10:$B$14&lt;=E9135)/(SRP!$C$10:$C$14&gt;=E9135),SRP!$D$10:$D$14)*(G9135/100)*(E9135/1000)),0))))),2)</f>
        <v>20.94</v>
      </c>
    </row>
    <row r="9136" spans="1:11" x14ac:dyDescent="0.35">
      <c r="A9136" s="2">
        <v>189415</v>
      </c>
      <c r="B9136" s="76" t="s">
        <v>1667</v>
      </c>
      <c r="C9136" s="76" t="s">
        <v>286</v>
      </c>
      <c r="D9136" s="76" t="s">
        <v>5248</v>
      </c>
      <c r="E9136" s="76">
        <v>750</v>
      </c>
      <c r="F9136" s="76">
        <v>12</v>
      </c>
      <c r="G9136" s="77">
        <v>14.3</v>
      </c>
      <c r="H9136" s="76" t="s">
        <v>3279</v>
      </c>
      <c r="I9136" s="77">
        <v>19.29</v>
      </c>
      <c r="J9136" s="2">
        <v>1</v>
      </c>
      <c r="K9136" s="119" cm="1">
        <f t="array" ref="K9136">ROUND(IF(C9136="Beer",SUM(LOOKUP(2,1/(SRP!$B$7:$B$9&lt;=E9136)/(SRP!$C$7:$C$9&gt;=E9136),SRP!$D$7:$D$9)*(G9136/100)*(E9136/1000)),IF(C9136="Spirits",SUM(LOOKUP(2,1/(SRP!$B$2:$B$6&lt;=E9136)/(SRP!$C$2:$C$6&gt;=E9136),SRP!$D$2:$D$6)*(G9136/100)*(E9136/1000)),IF(AND(C9136="Wine",D9136="Fortified Wines"),SUM(LOOKUP(2,1/(SRP!$B$20:$B$23&lt;=E9136)/(SRP!$C$20:$C$23&gt;=E9136),SRP!$D$20:$D$23)*(G9136/100)*(E9136/1000)),IF(C9136="Wine",SUM(LOOKUP(2,1/(SRP!$B$15:$B$19&lt;=E9136)/(SRP!$C$15:$C$19&gt;=E9136),SRP!$D$15:$D$19)*(G9136/100)*(E9136/1000)),IF(C9136="Ready to Drink",SUM(LOOKUP(2,1/(SRP!$B$10:$B$14&lt;=E9136)/(SRP!$C$10:$C$14&gt;=E9136),SRP!$D$10:$D$14)*(G9136/100)*(E9136/1000)),0))))),2)</f>
        <v>7.49</v>
      </c>
    </row>
    <row r="9137" spans="1:11" x14ac:dyDescent="0.35">
      <c r="A9137" s="2">
        <v>190884</v>
      </c>
      <c r="B9137" s="76" t="s">
        <v>1668</v>
      </c>
      <c r="C9137" s="76" t="s">
        <v>5938</v>
      </c>
      <c r="D9137" s="76" t="s">
        <v>5279</v>
      </c>
      <c r="E9137" s="76">
        <v>2000</v>
      </c>
      <c r="F9137" s="76">
        <v>8</v>
      </c>
      <c r="G9137" s="77">
        <v>7</v>
      </c>
      <c r="H9137" s="76" t="s">
        <v>5939</v>
      </c>
      <c r="I9137" s="77">
        <v>12.95</v>
      </c>
      <c r="J9137" s="2">
        <v>1</v>
      </c>
      <c r="K9137" s="119" cm="1">
        <f t="array" ref="K9137">ROUND(IF(C9137="Beer",SUM(LOOKUP(2,1/(SRP!$B$7:$B$9&lt;=E9137)/(SRP!$C$7:$C$9&gt;=E9137),SRP!$D$7:$D$9)*(G9137/100)*(E9137/1000)),IF(C9137="Spirits",SUM(LOOKUP(2,1/(SRP!$B$2:$B$6&lt;=E9137)/(SRP!$C$2:$C$6&gt;=E9137),SRP!$D$2:$D$6)*(G9137/100)*(E9137/1000)),IF(AND(C9137="Wine",D9137="Fortified Wines"),SUM(LOOKUP(2,1/(SRP!$B$20:$B$23&lt;=E9137)/(SRP!$C$20:$C$23&gt;=E9137),SRP!$D$20:$D$23)*(G9137/100)*(E9137/1000)),IF(C9137="Wine",SUM(LOOKUP(2,1/(SRP!$B$15:$B$19&lt;=E9137)/(SRP!$C$15:$C$19&gt;=E9137),SRP!$D$15:$D$19)*(G9137/100)*(E9137/1000)),IF(C9137="Ready to Drink",SUM(LOOKUP(2,1/(SRP!$B$10:$B$14&lt;=E9137)/(SRP!$C$10:$C$14&gt;=E9137),SRP!$D$10:$D$14)*(G9137/100)*(E9137/1000)),0))))),2)</f>
        <v>9.77</v>
      </c>
    </row>
    <row r="9138" spans="1:11" x14ac:dyDescent="0.35">
      <c r="A9138" s="2">
        <v>191239</v>
      </c>
      <c r="B9138" s="76" t="s">
        <v>1669</v>
      </c>
      <c r="C9138" s="76" t="s">
        <v>286</v>
      </c>
      <c r="D9138" s="76" t="s">
        <v>5251</v>
      </c>
      <c r="E9138" s="76">
        <v>750</v>
      </c>
      <c r="F9138" s="76">
        <v>12</v>
      </c>
      <c r="G9138" s="77">
        <v>20</v>
      </c>
      <c r="H9138" s="76" t="s">
        <v>3288</v>
      </c>
      <c r="I9138" s="77">
        <v>26.99</v>
      </c>
      <c r="J9138" s="2">
        <v>1</v>
      </c>
      <c r="K9138" s="119" cm="1">
        <f t="array" ref="K9138">ROUND(IF(C9138="Beer",SUM(LOOKUP(2,1/(SRP!$B$7:$B$9&lt;=E9138)/(SRP!$C$7:$C$9&gt;=E9138),SRP!$D$7:$D$9)*(G9138/100)*(E9138/1000)),IF(C9138="Spirits",SUM(LOOKUP(2,1/(SRP!$B$2:$B$6&lt;=E9138)/(SRP!$C$2:$C$6&gt;=E9138),SRP!$D$2:$D$6)*(G9138/100)*(E9138/1000)),IF(AND(C9138="Wine",D9138="Fortified Wines"),SUM(LOOKUP(2,1/(SRP!$B$20:$B$23&lt;=E9138)/(SRP!$C$20:$C$23&gt;=E9138),SRP!$D$20:$D$23)*(G9138/100)*(E9138/1000)),IF(C9138="Wine",SUM(LOOKUP(2,1/(SRP!$B$15:$B$19&lt;=E9138)/(SRP!$C$15:$C$19&gt;=E9138),SRP!$D$15:$D$19)*(G9138/100)*(E9138/1000)),IF(C9138="Ready to Drink",SUM(LOOKUP(2,1/(SRP!$B$10:$B$14&lt;=E9138)/(SRP!$C$10:$C$14&gt;=E9138),SRP!$D$10:$D$14)*(G9138/100)*(E9138/1000)),0))))),2)</f>
        <v>10.47</v>
      </c>
    </row>
    <row r="9139" spans="1:11" x14ac:dyDescent="0.35">
      <c r="A9139" s="2">
        <v>191593</v>
      </c>
      <c r="B9139" s="76" t="s">
        <v>6260</v>
      </c>
      <c r="C9139" s="76" t="s">
        <v>286</v>
      </c>
      <c r="D9139" s="76" t="s">
        <v>5244</v>
      </c>
      <c r="E9139" s="76">
        <v>750</v>
      </c>
      <c r="F9139" s="76">
        <v>12</v>
      </c>
      <c r="G9139" s="77">
        <v>13.9</v>
      </c>
      <c r="H9139" s="76" t="s">
        <v>3303</v>
      </c>
      <c r="I9139" s="77">
        <v>23.99</v>
      </c>
      <c r="J9139" s="2">
        <v>1</v>
      </c>
      <c r="K9139" s="119" cm="1">
        <f t="array" ref="K9139">ROUND(IF(C9139="Beer",SUM(LOOKUP(2,1/(SRP!$B$7:$B$9&lt;=E9139)/(SRP!$C$7:$C$9&gt;=E9139),SRP!$D$7:$D$9)*(G9139/100)*(E9139/1000)),IF(C9139="Spirits",SUM(LOOKUP(2,1/(SRP!$B$2:$B$6&lt;=E9139)/(SRP!$C$2:$C$6&gt;=E9139),SRP!$D$2:$D$6)*(G9139/100)*(E9139/1000)),IF(AND(C9139="Wine",D9139="Fortified Wines"),SUM(LOOKUP(2,1/(SRP!$B$20:$B$23&lt;=E9139)/(SRP!$C$20:$C$23&gt;=E9139),SRP!$D$20:$D$23)*(G9139/100)*(E9139/1000)),IF(C9139="Wine",SUM(LOOKUP(2,1/(SRP!$B$15:$B$19&lt;=E9139)/(SRP!$C$15:$C$19&gt;=E9139),SRP!$D$15:$D$19)*(G9139/100)*(E9139/1000)),IF(C9139="Ready to Drink",SUM(LOOKUP(2,1/(SRP!$B$10:$B$14&lt;=E9139)/(SRP!$C$10:$C$14&gt;=E9139),SRP!$D$10:$D$14)*(G9139/100)*(E9139/1000)),0))))),2)</f>
        <v>7.28</v>
      </c>
    </row>
    <row r="9140" spans="1:11" x14ac:dyDescent="0.35">
      <c r="A9140" s="2">
        <v>192153</v>
      </c>
      <c r="B9140" s="76" t="s">
        <v>210</v>
      </c>
      <c r="C9140" s="76" t="s">
        <v>286</v>
      </c>
      <c r="D9140" s="76" t="s">
        <v>5241</v>
      </c>
      <c r="E9140" s="76">
        <v>750</v>
      </c>
      <c r="F9140" s="76">
        <v>6</v>
      </c>
      <c r="G9140" s="77">
        <v>11</v>
      </c>
      <c r="H9140" s="76" t="s">
        <v>5939</v>
      </c>
      <c r="I9140" s="77">
        <v>20.99</v>
      </c>
      <c r="J9140" s="2">
        <v>1</v>
      </c>
      <c r="K9140" s="119" cm="1">
        <f t="array" ref="K9140">ROUND(IF(C9140="Beer",SUM(LOOKUP(2,1/(SRP!$B$7:$B$9&lt;=E9140)/(SRP!$C$7:$C$9&gt;=E9140),SRP!$D$7:$D$9)*(G9140/100)*(E9140/1000)),IF(C9140="Spirits",SUM(LOOKUP(2,1/(SRP!$B$2:$B$6&lt;=E9140)/(SRP!$C$2:$C$6&gt;=E9140),SRP!$D$2:$D$6)*(G9140/100)*(E9140/1000)),IF(AND(C9140="Wine",D9140="Fortified Wines"),SUM(LOOKUP(2,1/(SRP!$B$20:$B$23&lt;=E9140)/(SRP!$C$20:$C$23&gt;=E9140),SRP!$D$20:$D$23)*(G9140/100)*(E9140/1000)),IF(C9140="Wine",SUM(LOOKUP(2,1/(SRP!$B$15:$B$19&lt;=E9140)/(SRP!$C$15:$C$19&gt;=E9140),SRP!$D$15:$D$19)*(G9140/100)*(E9140/1000)),IF(C9140="Ready to Drink",SUM(LOOKUP(2,1/(SRP!$B$10:$B$14&lt;=E9140)/(SRP!$C$10:$C$14&gt;=E9140),SRP!$D$10:$D$14)*(G9140/100)*(E9140/1000)),0))))),2)</f>
        <v>5.76</v>
      </c>
    </row>
    <row r="9141" spans="1:11" x14ac:dyDescent="0.35">
      <c r="A9141" s="2">
        <v>192518</v>
      </c>
      <c r="B9141" s="76" t="s">
        <v>1670</v>
      </c>
      <c r="C9141" s="76" t="s">
        <v>286</v>
      </c>
      <c r="D9141" s="76" t="s">
        <v>5269</v>
      </c>
      <c r="E9141" s="76">
        <v>750</v>
      </c>
      <c r="F9141" s="76">
        <v>12</v>
      </c>
      <c r="G9141" s="77">
        <v>13</v>
      </c>
      <c r="H9141" s="76" t="s">
        <v>3300</v>
      </c>
      <c r="I9141" s="77">
        <v>14.49</v>
      </c>
      <c r="J9141" s="2">
        <v>1</v>
      </c>
      <c r="K9141" s="119" cm="1">
        <f t="array" ref="K9141">ROUND(IF(C9141="Beer",SUM(LOOKUP(2,1/(SRP!$B$7:$B$9&lt;=E9141)/(SRP!$C$7:$C$9&gt;=E9141),SRP!$D$7:$D$9)*(G9141/100)*(E9141/1000)),IF(C9141="Spirits",SUM(LOOKUP(2,1/(SRP!$B$2:$B$6&lt;=E9141)/(SRP!$C$2:$C$6&gt;=E9141),SRP!$D$2:$D$6)*(G9141/100)*(E9141/1000)),IF(AND(C9141="Wine",D9141="Fortified Wines"),SUM(LOOKUP(2,1/(SRP!$B$20:$B$23&lt;=E9141)/(SRP!$C$20:$C$23&gt;=E9141),SRP!$D$20:$D$23)*(G9141/100)*(E9141/1000)),IF(C9141="Wine",SUM(LOOKUP(2,1/(SRP!$B$15:$B$19&lt;=E9141)/(SRP!$C$15:$C$19&gt;=E9141),SRP!$D$15:$D$19)*(G9141/100)*(E9141/1000)),IF(C9141="Ready to Drink",SUM(LOOKUP(2,1/(SRP!$B$10:$B$14&lt;=E9141)/(SRP!$C$10:$C$14&gt;=E9141),SRP!$D$10:$D$14)*(G9141/100)*(E9141/1000)),0))))),2)</f>
        <v>6.81</v>
      </c>
    </row>
    <row r="9142" spans="1:11" x14ac:dyDescent="0.35">
      <c r="A9142" s="2">
        <v>193490</v>
      </c>
      <c r="B9142" s="76" t="s">
        <v>31</v>
      </c>
      <c r="C9142" s="76" t="s">
        <v>285</v>
      </c>
      <c r="D9142" s="76" t="s">
        <v>5273</v>
      </c>
      <c r="E9142" s="76">
        <v>1750</v>
      </c>
      <c r="F9142" s="76">
        <v>6</v>
      </c>
      <c r="G9142" s="77">
        <v>17</v>
      </c>
      <c r="H9142" s="76" t="s">
        <v>3280</v>
      </c>
      <c r="I9142" s="77">
        <v>67.989999999999995</v>
      </c>
      <c r="J9142" s="2">
        <v>1</v>
      </c>
      <c r="K9142" s="119" cm="1">
        <f t="array" ref="K9142">ROUND(IF(C9142="Beer",SUM(LOOKUP(2,1/(SRP!$B$7:$B$9&lt;=E9142)/(SRP!$C$7:$C$9&gt;=E9142),SRP!$D$7:$D$9)*(G9142/100)*(E9142/1000)),IF(C9142="Spirits",SUM(LOOKUP(2,1/(SRP!$B$2:$B$6&lt;=E9142)/(SRP!$C$2:$C$6&gt;=E9142),SRP!$D$2:$D$6)*(G9142/100)*(E9142/1000)),IF(AND(C9142="Wine",D9142="Fortified Wines"),SUM(LOOKUP(2,1/(SRP!$B$20:$B$23&lt;=E9142)/(SRP!$C$20:$C$23&gt;=E9142),SRP!$D$20:$D$23)*(G9142/100)*(E9142/1000)),IF(C9142="Wine",SUM(LOOKUP(2,1/(SRP!$B$15:$B$19&lt;=E9142)/(SRP!$C$15:$C$19&gt;=E9142),SRP!$D$15:$D$19)*(G9142/100)*(E9142/1000)),IF(C9142="Ready to Drink",SUM(LOOKUP(2,1/(SRP!$B$10:$B$14&lt;=E9142)/(SRP!$C$10:$C$14&gt;=E9142),SRP!$D$10:$D$14)*(G9142/100)*(E9142/1000)),0))))),2)</f>
        <v>20.77</v>
      </c>
    </row>
    <row r="9143" spans="1:11" x14ac:dyDescent="0.35">
      <c r="A9143" s="2">
        <v>195651</v>
      </c>
      <c r="B9143" s="76" t="s">
        <v>1672</v>
      </c>
      <c r="C9143" s="76" t="s">
        <v>285</v>
      </c>
      <c r="D9143" s="76" t="s">
        <v>6931</v>
      </c>
      <c r="E9143" s="76">
        <v>750</v>
      </c>
      <c r="F9143" s="76">
        <v>6</v>
      </c>
      <c r="G9143" s="77">
        <v>40</v>
      </c>
      <c r="H9143" s="76" t="s">
        <v>3285</v>
      </c>
      <c r="I9143" s="77">
        <v>71.989999999999995</v>
      </c>
      <c r="J9143" s="2">
        <v>1</v>
      </c>
      <c r="K9143" s="119" cm="1">
        <f t="array" ref="K9143">ROUND(IF(C9143="Beer",SUM(LOOKUP(2,1/(SRP!$B$7:$B$9&lt;=E9143)/(SRP!$C$7:$C$9&gt;=E9143),SRP!$D$7:$D$9)*(G9143/100)*(E9143/1000)),IF(C9143="Spirits",SUM(LOOKUP(2,1/(SRP!$B$2:$B$6&lt;=E9143)/(SRP!$C$2:$C$6&gt;=E9143),SRP!$D$2:$D$6)*(G9143/100)*(E9143/1000)),IF(AND(C9143="Wine",D9143="Fortified Wines"),SUM(LOOKUP(2,1/(SRP!$B$20:$B$23&lt;=E9143)/(SRP!$C$20:$C$23&gt;=E9143),SRP!$D$20:$D$23)*(G9143/100)*(E9143/1000)),IF(C9143="Wine",SUM(LOOKUP(2,1/(SRP!$B$15:$B$19&lt;=E9143)/(SRP!$C$15:$C$19&gt;=E9143),SRP!$D$15:$D$19)*(G9143/100)*(E9143/1000)),IF(C9143="Ready to Drink",SUM(LOOKUP(2,1/(SRP!$B$10:$B$14&lt;=E9143)/(SRP!$C$10:$C$14&gt;=E9143),SRP!$D$10:$D$14)*(G9143/100)*(E9143/1000)),0))))),2)</f>
        <v>20.94</v>
      </c>
    </row>
    <row r="9144" spans="1:11" x14ac:dyDescent="0.35">
      <c r="A9144" s="2">
        <v>195818</v>
      </c>
      <c r="B9144" s="76" t="s">
        <v>1673</v>
      </c>
      <c r="C9144" s="76" t="s">
        <v>286</v>
      </c>
      <c r="D9144" s="76" t="s">
        <v>5284</v>
      </c>
      <c r="E9144" s="76">
        <v>375</v>
      </c>
      <c r="F9144" s="76">
        <v>12</v>
      </c>
      <c r="G9144" s="77">
        <v>12.5</v>
      </c>
      <c r="H9144" s="76" t="s">
        <v>6283</v>
      </c>
      <c r="I9144" s="77">
        <v>57.99</v>
      </c>
      <c r="J9144" s="2">
        <v>1</v>
      </c>
      <c r="K9144" s="119" cm="1">
        <f t="array" ref="K9144">ROUND(IF(C9144="Beer",SUM(LOOKUP(2,1/(SRP!$B$7:$B$9&lt;=E9144)/(SRP!$C$7:$C$9&gt;=E9144),SRP!$D$7:$D$9)*(G9144/100)*(E9144/1000)),IF(C9144="Spirits",SUM(LOOKUP(2,1/(SRP!$B$2:$B$6&lt;=E9144)/(SRP!$C$2:$C$6&gt;=E9144),SRP!$D$2:$D$6)*(G9144/100)*(E9144/1000)),IF(AND(C9144="Wine",D9144="Fortified Wines"),SUM(LOOKUP(2,1/(SRP!$B$20:$B$23&lt;=E9144)/(SRP!$C$20:$C$23&gt;=E9144),SRP!$D$20:$D$23)*(G9144/100)*(E9144/1000)),IF(C9144="Wine",SUM(LOOKUP(2,1/(SRP!$B$15:$B$19&lt;=E9144)/(SRP!$C$15:$C$19&gt;=E9144),SRP!$D$15:$D$19)*(G9144/100)*(E9144/1000)),IF(C9144="Ready to Drink",SUM(LOOKUP(2,1/(SRP!$B$10:$B$14&lt;=E9144)/(SRP!$C$10:$C$14&gt;=E9144),SRP!$D$10:$D$14)*(G9144/100)*(E9144/1000)),0))))),2)</f>
        <v>3.47</v>
      </c>
    </row>
    <row r="9145" spans="1:11" x14ac:dyDescent="0.35">
      <c r="A9145" s="2">
        <v>199927</v>
      </c>
      <c r="B9145" s="76" t="s">
        <v>1674</v>
      </c>
      <c r="C9145" s="76" t="s">
        <v>286</v>
      </c>
      <c r="D9145" s="76" t="s">
        <v>5249</v>
      </c>
      <c r="E9145" s="76">
        <v>750</v>
      </c>
      <c r="F9145" s="76">
        <v>12</v>
      </c>
      <c r="G9145" s="77">
        <v>12.5</v>
      </c>
      <c r="H9145" s="76" t="s">
        <v>3297</v>
      </c>
      <c r="I9145" s="77">
        <v>11.99</v>
      </c>
      <c r="J9145" s="2">
        <v>1</v>
      </c>
      <c r="K9145" s="119" cm="1">
        <f t="array" ref="K9145">ROUND(IF(C9145="Beer",SUM(LOOKUP(2,1/(SRP!$B$7:$B$9&lt;=E9145)/(SRP!$C$7:$C$9&gt;=E9145),SRP!$D$7:$D$9)*(G9145/100)*(E9145/1000)),IF(C9145="Spirits",SUM(LOOKUP(2,1/(SRP!$B$2:$B$6&lt;=E9145)/(SRP!$C$2:$C$6&gt;=E9145),SRP!$D$2:$D$6)*(G9145/100)*(E9145/1000)),IF(AND(C9145="Wine",D9145="Fortified Wines"),SUM(LOOKUP(2,1/(SRP!$B$20:$B$23&lt;=E9145)/(SRP!$C$20:$C$23&gt;=E9145),SRP!$D$20:$D$23)*(G9145/100)*(E9145/1000)),IF(C9145="Wine",SUM(LOOKUP(2,1/(SRP!$B$15:$B$19&lt;=E9145)/(SRP!$C$15:$C$19&gt;=E9145),SRP!$D$15:$D$19)*(G9145/100)*(E9145/1000)),IF(C9145="Ready to Drink",SUM(LOOKUP(2,1/(SRP!$B$10:$B$14&lt;=E9145)/(SRP!$C$10:$C$14&gt;=E9145),SRP!$D$10:$D$14)*(G9145/100)*(E9145/1000)),0))))),2)</f>
        <v>6.54</v>
      </c>
    </row>
    <row r="9146" spans="1:11" x14ac:dyDescent="0.35">
      <c r="A9146" s="2">
        <v>200261</v>
      </c>
      <c r="B9146" s="76" t="s">
        <v>1675</v>
      </c>
      <c r="C9146" s="76" t="s">
        <v>286</v>
      </c>
      <c r="D9146" s="76" t="s">
        <v>5236</v>
      </c>
      <c r="E9146" s="76">
        <v>750</v>
      </c>
      <c r="F9146" s="76">
        <v>12</v>
      </c>
      <c r="G9146" s="77">
        <v>14.5</v>
      </c>
      <c r="H9146" s="76" t="s">
        <v>3303</v>
      </c>
      <c r="I9146" s="77">
        <v>17.989999999999998</v>
      </c>
      <c r="J9146" s="2">
        <v>1</v>
      </c>
      <c r="K9146" s="119" cm="1">
        <f t="array" ref="K9146">ROUND(IF(C9146="Beer",SUM(LOOKUP(2,1/(SRP!$B$7:$B$9&lt;=E9146)/(SRP!$C$7:$C$9&gt;=E9146),SRP!$D$7:$D$9)*(G9146/100)*(E9146/1000)),IF(C9146="Spirits",SUM(LOOKUP(2,1/(SRP!$B$2:$B$6&lt;=E9146)/(SRP!$C$2:$C$6&gt;=E9146),SRP!$D$2:$D$6)*(G9146/100)*(E9146/1000)),IF(AND(C9146="Wine",D9146="Fortified Wines"),SUM(LOOKUP(2,1/(SRP!$B$20:$B$23&lt;=E9146)/(SRP!$C$20:$C$23&gt;=E9146),SRP!$D$20:$D$23)*(G9146/100)*(E9146/1000)),IF(C9146="Wine",SUM(LOOKUP(2,1/(SRP!$B$15:$B$19&lt;=E9146)/(SRP!$C$15:$C$19&gt;=E9146),SRP!$D$15:$D$19)*(G9146/100)*(E9146/1000)),IF(C9146="Ready to Drink",SUM(LOOKUP(2,1/(SRP!$B$10:$B$14&lt;=E9146)/(SRP!$C$10:$C$14&gt;=E9146),SRP!$D$10:$D$14)*(G9146/100)*(E9146/1000)),0))))),2)</f>
        <v>7.59</v>
      </c>
    </row>
    <row r="9147" spans="1:11" x14ac:dyDescent="0.35">
      <c r="A9147" s="2">
        <v>200295</v>
      </c>
      <c r="B9147" s="76" t="s">
        <v>5513</v>
      </c>
      <c r="C9147" s="76" t="s">
        <v>285</v>
      </c>
      <c r="D9147" s="76" t="s">
        <v>5303</v>
      </c>
      <c r="E9147" s="76">
        <v>750</v>
      </c>
      <c r="F9147" s="76">
        <v>12</v>
      </c>
      <c r="G9147" s="77">
        <v>35</v>
      </c>
      <c r="H9147" s="76" t="s">
        <v>3283</v>
      </c>
      <c r="I9147" s="77">
        <v>28.99</v>
      </c>
      <c r="J9147" s="2">
        <v>1</v>
      </c>
      <c r="K9147" s="119" cm="1">
        <f t="array" ref="K9147">ROUND(IF(C9147="Beer",SUM(LOOKUP(2,1/(SRP!$B$7:$B$9&lt;=E9147)/(SRP!$C$7:$C$9&gt;=E9147),SRP!$D$7:$D$9)*(G9147/100)*(E9147/1000)),IF(C9147="Spirits",SUM(LOOKUP(2,1/(SRP!$B$2:$B$6&lt;=E9147)/(SRP!$C$2:$C$6&gt;=E9147),SRP!$D$2:$D$6)*(G9147/100)*(E9147/1000)),IF(AND(C9147="Wine",D9147="Fortified Wines"),SUM(LOOKUP(2,1/(SRP!$B$20:$B$23&lt;=E9147)/(SRP!$C$20:$C$23&gt;=E9147),SRP!$D$20:$D$23)*(G9147/100)*(E9147/1000)),IF(C9147="Wine",SUM(LOOKUP(2,1/(SRP!$B$15:$B$19&lt;=E9147)/(SRP!$C$15:$C$19&gt;=E9147),SRP!$D$15:$D$19)*(G9147/100)*(E9147/1000)),IF(C9147="Ready to Drink",SUM(LOOKUP(2,1/(SRP!$B$10:$B$14&lt;=E9147)/(SRP!$C$10:$C$14&gt;=E9147),SRP!$D$10:$D$14)*(G9147/100)*(E9147/1000)),0))))),2)</f>
        <v>18.329999999999998</v>
      </c>
    </row>
    <row r="9148" spans="1:11" x14ac:dyDescent="0.35">
      <c r="A9148" s="2">
        <v>200741</v>
      </c>
      <c r="B9148" s="76" t="s">
        <v>10</v>
      </c>
      <c r="C9148" s="76" t="s">
        <v>285</v>
      </c>
      <c r="D9148" s="76" t="s">
        <v>6931</v>
      </c>
      <c r="E9148" s="76">
        <v>1750</v>
      </c>
      <c r="F9148" s="76">
        <v>6</v>
      </c>
      <c r="G9148" s="77">
        <v>40</v>
      </c>
      <c r="H9148" s="76" t="s">
        <v>3284</v>
      </c>
      <c r="I9148" s="77">
        <v>78.489999999999995</v>
      </c>
      <c r="J9148" s="2">
        <v>1</v>
      </c>
      <c r="K9148" s="119" cm="1">
        <f t="array" ref="K9148">ROUND(IF(C9148="Beer",SUM(LOOKUP(2,1/(SRP!$B$7:$B$9&lt;=E9148)/(SRP!$C$7:$C$9&gt;=E9148),SRP!$D$7:$D$9)*(G9148/100)*(E9148/1000)),IF(C9148="Spirits",SUM(LOOKUP(2,1/(SRP!$B$2:$B$6&lt;=E9148)/(SRP!$C$2:$C$6&gt;=E9148),SRP!$D$2:$D$6)*(G9148/100)*(E9148/1000)),IF(AND(C9148="Wine",D9148="Fortified Wines"),SUM(LOOKUP(2,1/(SRP!$B$20:$B$23&lt;=E9148)/(SRP!$C$20:$C$23&gt;=E9148),SRP!$D$20:$D$23)*(G9148/100)*(E9148/1000)),IF(C9148="Wine",SUM(LOOKUP(2,1/(SRP!$B$15:$B$19&lt;=E9148)/(SRP!$C$15:$C$19&gt;=E9148),SRP!$D$15:$D$19)*(G9148/100)*(E9148/1000)),IF(C9148="Ready to Drink",SUM(LOOKUP(2,1/(SRP!$B$10:$B$14&lt;=E9148)/(SRP!$C$10:$C$14&gt;=E9148),SRP!$D$10:$D$14)*(G9148/100)*(E9148/1000)),0))))),2)</f>
        <v>48.87</v>
      </c>
    </row>
    <row r="9149" spans="1:11" x14ac:dyDescent="0.35">
      <c r="A9149" s="2">
        <v>200782</v>
      </c>
      <c r="B9149" s="76" t="s">
        <v>1676</v>
      </c>
      <c r="C9149" s="76" t="s">
        <v>286</v>
      </c>
      <c r="D9149" s="76" t="s">
        <v>5285</v>
      </c>
      <c r="E9149" s="76">
        <v>750</v>
      </c>
      <c r="F9149" s="76">
        <v>6</v>
      </c>
      <c r="G9149" s="77">
        <v>14</v>
      </c>
      <c r="H9149" s="76" t="s">
        <v>3300</v>
      </c>
      <c r="I9149" s="77">
        <v>42.99</v>
      </c>
      <c r="J9149" s="2">
        <v>1</v>
      </c>
      <c r="K9149" s="119" cm="1">
        <f t="array" ref="K9149">ROUND(IF(C9149="Beer",SUM(LOOKUP(2,1/(SRP!$B$7:$B$9&lt;=E9149)/(SRP!$C$7:$C$9&gt;=E9149),SRP!$D$7:$D$9)*(G9149/100)*(E9149/1000)),IF(C9149="Spirits",SUM(LOOKUP(2,1/(SRP!$B$2:$B$6&lt;=E9149)/(SRP!$C$2:$C$6&gt;=E9149),SRP!$D$2:$D$6)*(G9149/100)*(E9149/1000)),IF(AND(C9149="Wine",D9149="Fortified Wines"),SUM(LOOKUP(2,1/(SRP!$B$20:$B$23&lt;=E9149)/(SRP!$C$20:$C$23&gt;=E9149),SRP!$D$20:$D$23)*(G9149/100)*(E9149/1000)),IF(C9149="Wine",SUM(LOOKUP(2,1/(SRP!$B$15:$B$19&lt;=E9149)/(SRP!$C$15:$C$19&gt;=E9149),SRP!$D$15:$D$19)*(G9149/100)*(E9149/1000)),IF(C9149="Ready to Drink",SUM(LOOKUP(2,1/(SRP!$B$10:$B$14&lt;=E9149)/(SRP!$C$10:$C$14&gt;=E9149),SRP!$D$10:$D$14)*(G9149/100)*(E9149/1000)),0))))),2)</f>
        <v>7.33</v>
      </c>
    </row>
    <row r="9150" spans="1:11" x14ac:dyDescent="0.35">
      <c r="A9150" s="2">
        <v>201251</v>
      </c>
      <c r="B9150" s="76" t="s">
        <v>1677</v>
      </c>
      <c r="C9150" s="76" t="s">
        <v>285</v>
      </c>
      <c r="D9150" s="76" t="s">
        <v>5256</v>
      </c>
      <c r="E9150" s="76">
        <v>750</v>
      </c>
      <c r="F9150" s="76">
        <v>12</v>
      </c>
      <c r="G9150" s="77">
        <v>35</v>
      </c>
      <c r="H9150" s="76" t="s">
        <v>3288</v>
      </c>
      <c r="I9150" s="77">
        <v>40.99</v>
      </c>
      <c r="J9150" s="2">
        <v>1</v>
      </c>
      <c r="K9150" s="119" cm="1">
        <f t="array" ref="K9150">ROUND(IF(C9150="Beer",SUM(LOOKUP(2,1/(SRP!$B$7:$B$9&lt;=E9150)/(SRP!$C$7:$C$9&gt;=E9150),SRP!$D$7:$D$9)*(G9150/100)*(E9150/1000)),IF(C9150="Spirits",SUM(LOOKUP(2,1/(SRP!$B$2:$B$6&lt;=E9150)/(SRP!$C$2:$C$6&gt;=E9150),SRP!$D$2:$D$6)*(G9150/100)*(E9150/1000)),IF(AND(C9150="Wine",D9150="Fortified Wines"),SUM(LOOKUP(2,1/(SRP!$B$20:$B$23&lt;=E9150)/(SRP!$C$20:$C$23&gt;=E9150),SRP!$D$20:$D$23)*(G9150/100)*(E9150/1000)),IF(C9150="Wine",SUM(LOOKUP(2,1/(SRP!$B$15:$B$19&lt;=E9150)/(SRP!$C$15:$C$19&gt;=E9150),SRP!$D$15:$D$19)*(G9150/100)*(E9150/1000)),IF(C9150="Ready to Drink",SUM(LOOKUP(2,1/(SRP!$B$10:$B$14&lt;=E9150)/(SRP!$C$10:$C$14&gt;=E9150),SRP!$D$10:$D$14)*(G9150/100)*(E9150/1000)),0))))),2)</f>
        <v>18.329999999999998</v>
      </c>
    </row>
    <row r="9151" spans="1:11" x14ac:dyDescent="0.35">
      <c r="A9151" s="2">
        <v>201459</v>
      </c>
      <c r="B9151" s="76" t="s">
        <v>37</v>
      </c>
      <c r="C9151" s="76" t="s">
        <v>285</v>
      </c>
      <c r="D9151" s="76" t="s">
        <v>5231</v>
      </c>
      <c r="E9151" s="76">
        <v>1750</v>
      </c>
      <c r="F9151" s="76">
        <v>6</v>
      </c>
      <c r="G9151" s="77">
        <v>40</v>
      </c>
      <c r="H9151" s="76" t="s">
        <v>6869</v>
      </c>
      <c r="I9151" s="77">
        <v>52.05</v>
      </c>
      <c r="J9151" s="2">
        <v>1</v>
      </c>
      <c r="K9151" s="119" cm="1">
        <f t="array" ref="K9151">ROUND(IF(C9151="Beer",SUM(LOOKUP(2,1/(SRP!$B$7:$B$9&lt;=E9151)/(SRP!$C$7:$C$9&gt;=E9151),SRP!$D$7:$D$9)*(G9151/100)*(E9151/1000)),IF(C9151="Spirits",SUM(LOOKUP(2,1/(SRP!$B$2:$B$6&lt;=E9151)/(SRP!$C$2:$C$6&gt;=E9151),SRP!$D$2:$D$6)*(G9151/100)*(E9151/1000)),IF(AND(C9151="Wine",D9151="Fortified Wines"),SUM(LOOKUP(2,1/(SRP!$B$20:$B$23&lt;=E9151)/(SRP!$C$20:$C$23&gt;=E9151),SRP!$D$20:$D$23)*(G9151/100)*(E9151/1000)),IF(C9151="Wine",SUM(LOOKUP(2,1/(SRP!$B$15:$B$19&lt;=E9151)/(SRP!$C$15:$C$19&gt;=E9151),SRP!$D$15:$D$19)*(G9151/100)*(E9151/1000)),IF(C9151="Ready to Drink",SUM(LOOKUP(2,1/(SRP!$B$10:$B$14&lt;=E9151)/(SRP!$C$10:$C$14&gt;=E9151),SRP!$D$10:$D$14)*(G9151/100)*(E9151/1000)),0))))),2)</f>
        <v>48.87</v>
      </c>
    </row>
    <row r="9152" spans="1:11" x14ac:dyDescent="0.35">
      <c r="A9152" s="2">
        <v>204560</v>
      </c>
      <c r="B9152" s="76" t="s">
        <v>3545</v>
      </c>
      <c r="C9152" s="76" t="s">
        <v>285</v>
      </c>
      <c r="D9152" s="76" t="s">
        <v>6965</v>
      </c>
      <c r="E9152" s="76">
        <v>750</v>
      </c>
      <c r="F9152" s="76">
        <v>6</v>
      </c>
      <c r="G9152" s="77">
        <v>43</v>
      </c>
      <c r="H9152" s="76" t="s">
        <v>6694</v>
      </c>
      <c r="I9152" s="77">
        <v>84.99</v>
      </c>
      <c r="J9152" s="2">
        <v>1</v>
      </c>
      <c r="K9152" s="119" cm="1">
        <f t="array" ref="K9152">ROUND(IF(C9152="Beer",SUM(LOOKUP(2,1/(SRP!$B$7:$B$9&lt;=E9152)/(SRP!$C$7:$C$9&gt;=E9152),SRP!$D$7:$D$9)*(G9152/100)*(E9152/1000)),IF(C9152="Spirits",SUM(LOOKUP(2,1/(SRP!$B$2:$B$6&lt;=E9152)/(SRP!$C$2:$C$6&gt;=E9152),SRP!$D$2:$D$6)*(G9152/100)*(E9152/1000)),IF(AND(C9152="Wine",D9152="Fortified Wines"),SUM(LOOKUP(2,1/(SRP!$B$20:$B$23&lt;=E9152)/(SRP!$C$20:$C$23&gt;=E9152),SRP!$D$20:$D$23)*(G9152/100)*(E9152/1000)),IF(C9152="Wine",SUM(LOOKUP(2,1/(SRP!$B$15:$B$19&lt;=E9152)/(SRP!$C$15:$C$19&gt;=E9152),SRP!$D$15:$D$19)*(G9152/100)*(E9152/1000)),IF(C9152="Ready to Drink",SUM(LOOKUP(2,1/(SRP!$B$10:$B$14&lt;=E9152)/(SRP!$C$10:$C$14&gt;=E9152),SRP!$D$10:$D$14)*(G9152/100)*(E9152/1000)),0))))),2)</f>
        <v>22.51</v>
      </c>
    </row>
    <row r="9153" spans="1:11" x14ac:dyDescent="0.35">
      <c r="A9153" s="2">
        <v>207126</v>
      </c>
      <c r="B9153" s="76" t="s">
        <v>1678</v>
      </c>
      <c r="C9153" s="76" t="s">
        <v>285</v>
      </c>
      <c r="D9153" s="76" t="s">
        <v>6932</v>
      </c>
      <c r="E9153" s="76">
        <v>750</v>
      </c>
      <c r="F9153" s="76">
        <v>6</v>
      </c>
      <c r="G9153" s="77">
        <v>43</v>
      </c>
      <c r="H9153" s="76" t="s">
        <v>3280</v>
      </c>
      <c r="I9153" s="77">
        <v>164.99</v>
      </c>
      <c r="J9153" s="2">
        <v>1</v>
      </c>
      <c r="K9153" s="119" cm="1">
        <f t="array" ref="K9153">ROUND(IF(C9153="Beer",SUM(LOOKUP(2,1/(SRP!$B$7:$B$9&lt;=E9153)/(SRP!$C$7:$C$9&gt;=E9153),SRP!$D$7:$D$9)*(G9153/100)*(E9153/1000)),IF(C9153="Spirits",SUM(LOOKUP(2,1/(SRP!$B$2:$B$6&lt;=E9153)/(SRP!$C$2:$C$6&gt;=E9153),SRP!$D$2:$D$6)*(G9153/100)*(E9153/1000)),IF(AND(C9153="Wine",D9153="Fortified Wines"),SUM(LOOKUP(2,1/(SRP!$B$20:$B$23&lt;=E9153)/(SRP!$C$20:$C$23&gt;=E9153),SRP!$D$20:$D$23)*(G9153/100)*(E9153/1000)),IF(C9153="Wine",SUM(LOOKUP(2,1/(SRP!$B$15:$B$19&lt;=E9153)/(SRP!$C$15:$C$19&gt;=E9153),SRP!$D$15:$D$19)*(G9153/100)*(E9153/1000)),IF(C9153="Ready to Drink",SUM(LOOKUP(2,1/(SRP!$B$10:$B$14&lt;=E9153)/(SRP!$C$10:$C$14&gt;=E9153),SRP!$D$10:$D$14)*(G9153/100)*(E9153/1000)),0))))),2)</f>
        <v>22.51</v>
      </c>
    </row>
    <row r="9154" spans="1:11" x14ac:dyDescent="0.35">
      <c r="A9154" s="2">
        <v>207431</v>
      </c>
      <c r="B9154" s="76" t="s">
        <v>5014</v>
      </c>
      <c r="C9154" s="76" t="s">
        <v>287</v>
      </c>
      <c r="D9154" s="76" t="s">
        <v>5230</v>
      </c>
      <c r="E9154" s="76">
        <v>5325</v>
      </c>
      <c r="F9154" s="76">
        <v>1</v>
      </c>
      <c r="G9154" s="77">
        <v>5</v>
      </c>
      <c r="H9154" s="76" t="s">
        <v>3330</v>
      </c>
      <c r="I9154" s="77">
        <v>31.29</v>
      </c>
      <c r="J9154" s="2">
        <v>15</v>
      </c>
      <c r="K9154" s="119" cm="1">
        <f t="array" ref="K9154">ROUND(IF(C9154="Beer",SUM(LOOKUP(2,1/(SRP!$B$7:$B$9&lt;=E9154)/(SRP!$C$7:$C$9&gt;=E9154),SRP!$D$7:$D$9)*(G9154/100)*(E9154/1000)),IF(C9154="Spirits",SUM(LOOKUP(2,1/(SRP!$B$2:$B$6&lt;=E9154)/(SRP!$C$2:$C$6&gt;=E9154),SRP!$D$2:$D$6)*(G9154/100)*(E9154/1000)),IF(AND(C9154="Wine",D9154="Fortified Wines"),SUM(LOOKUP(2,1/(SRP!$B$20:$B$23&lt;=E9154)/(SRP!$C$20:$C$23&gt;=E9154),SRP!$D$20:$D$23)*(G9154/100)*(E9154/1000)),IF(C9154="Wine",SUM(LOOKUP(2,1/(SRP!$B$15:$B$19&lt;=E9154)/(SRP!$C$15:$C$19&gt;=E9154),SRP!$D$15:$D$19)*(G9154/100)*(E9154/1000)),IF(C9154="Ready to Drink",SUM(LOOKUP(2,1/(SRP!$B$10:$B$14&lt;=E9154)/(SRP!$C$10:$C$14&gt;=E9154),SRP!$D$10:$D$14)*(G9154/100)*(E9154/1000)),0))))),2)</f>
        <v>18.59</v>
      </c>
    </row>
    <row r="9155" spans="1:11" x14ac:dyDescent="0.35">
      <c r="A9155" s="2">
        <v>207431</v>
      </c>
      <c r="B9155" s="76" t="s">
        <v>5014</v>
      </c>
      <c r="C9155" s="76" t="s">
        <v>287</v>
      </c>
      <c r="D9155" s="76" t="s">
        <v>5230</v>
      </c>
      <c r="E9155" s="76">
        <v>5325</v>
      </c>
      <c r="F9155" s="76">
        <v>1</v>
      </c>
      <c r="G9155" s="77">
        <v>5</v>
      </c>
      <c r="H9155" s="76" t="s">
        <v>3330</v>
      </c>
      <c r="I9155" s="77">
        <v>31.29</v>
      </c>
      <c r="J9155" s="2">
        <v>15</v>
      </c>
      <c r="K9155" s="119" cm="1">
        <f t="array" ref="K9155">ROUND(IF(C9155="Beer",SUM(LOOKUP(2,1/(SRP!$B$7:$B$9&lt;=E9155)/(SRP!$C$7:$C$9&gt;=E9155),SRP!$D$7:$D$9)*(G9155/100)*(E9155/1000)),IF(C9155="Spirits",SUM(LOOKUP(2,1/(SRP!$B$2:$B$6&lt;=E9155)/(SRP!$C$2:$C$6&gt;=E9155),SRP!$D$2:$D$6)*(G9155/100)*(E9155/1000)),IF(AND(C9155="Wine",D9155="Fortified Wines"),SUM(LOOKUP(2,1/(SRP!$B$20:$B$23&lt;=E9155)/(SRP!$C$20:$C$23&gt;=E9155),SRP!$D$20:$D$23)*(G9155/100)*(E9155/1000)),IF(C9155="Wine",SUM(LOOKUP(2,1/(SRP!$B$15:$B$19&lt;=E9155)/(SRP!$C$15:$C$19&gt;=E9155),SRP!$D$15:$D$19)*(G9155/100)*(E9155/1000)),IF(C9155="Ready to Drink",SUM(LOOKUP(2,1/(SRP!$B$10:$B$14&lt;=E9155)/(SRP!$C$10:$C$14&gt;=E9155),SRP!$D$10:$D$14)*(G9155/100)*(E9155/1000)),0))))),2)</f>
        <v>18.59</v>
      </c>
    </row>
    <row r="9156" spans="1:11" x14ac:dyDescent="0.35">
      <c r="A9156" s="2">
        <v>207852</v>
      </c>
      <c r="B9156" s="76" t="s">
        <v>1679</v>
      </c>
      <c r="C9156" s="76" t="s">
        <v>286</v>
      </c>
      <c r="D9156" s="76" t="s">
        <v>5245</v>
      </c>
      <c r="E9156" s="76">
        <v>4000</v>
      </c>
      <c r="F9156" s="76">
        <v>4</v>
      </c>
      <c r="G9156" s="77">
        <v>11</v>
      </c>
      <c r="H9156" s="76" t="s">
        <v>5939</v>
      </c>
      <c r="I9156" s="77">
        <v>37.99</v>
      </c>
      <c r="J9156" s="2">
        <v>1</v>
      </c>
      <c r="K9156" s="119" cm="1">
        <f t="array" ref="K9156">ROUND(IF(C9156="Beer",SUM(LOOKUP(2,1/(SRP!$B$7:$B$9&lt;=E9156)/(SRP!$C$7:$C$9&gt;=E9156),SRP!$D$7:$D$9)*(G9156/100)*(E9156/1000)),IF(C9156="Spirits",SUM(LOOKUP(2,1/(SRP!$B$2:$B$6&lt;=E9156)/(SRP!$C$2:$C$6&gt;=E9156),SRP!$D$2:$D$6)*(G9156/100)*(E9156/1000)),IF(AND(C9156="Wine",D9156="Fortified Wines"),SUM(LOOKUP(2,1/(SRP!$B$20:$B$23&lt;=E9156)/(SRP!$C$20:$C$23&gt;=E9156),SRP!$D$20:$D$23)*(G9156/100)*(E9156/1000)),IF(C9156="Wine",SUM(LOOKUP(2,1/(SRP!$B$15:$B$19&lt;=E9156)/(SRP!$C$15:$C$19&gt;=E9156),SRP!$D$15:$D$19)*(G9156/100)*(E9156/1000)),IF(C9156="Ready to Drink",SUM(LOOKUP(2,1/(SRP!$B$10:$B$14&lt;=E9156)/(SRP!$C$10:$C$14&gt;=E9156),SRP!$D$10:$D$14)*(G9156/100)*(E9156/1000)),0))))),2)</f>
        <v>25.58</v>
      </c>
    </row>
    <row r="9157" spans="1:11" x14ac:dyDescent="0.35">
      <c r="A9157" s="2">
        <v>207860</v>
      </c>
      <c r="B9157" s="76" t="s">
        <v>1680</v>
      </c>
      <c r="C9157" s="76" t="s">
        <v>286</v>
      </c>
      <c r="D9157" s="76" t="s">
        <v>5245</v>
      </c>
      <c r="E9157" s="76">
        <v>4000</v>
      </c>
      <c r="F9157" s="76">
        <v>4</v>
      </c>
      <c r="G9157" s="77">
        <v>11</v>
      </c>
      <c r="H9157" s="76" t="s">
        <v>5939</v>
      </c>
      <c r="I9157" s="77">
        <v>37.99</v>
      </c>
      <c r="J9157" s="2">
        <v>1</v>
      </c>
      <c r="K9157" s="119" cm="1">
        <f t="array" ref="K9157">ROUND(IF(C9157="Beer",SUM(LOOKUP(2,1/(SRP!$B$7:$B$9&lt;=E9157)/(SRP!$C$7:$C$9&gt;=E9157),SRP!$D$7:$D$9)*(G9157/100)*(E9157/1000)),IF(C9157="Spirits",SUM(LOOKUP(2,1/(SRP!$B$2:$B$6&lt;=E9157)/(SRP!$C$2:$C$6&gt;=E9157),SRP!$D$2:$D$6)*(G9157/100)*(E9157/1000)),IF(AND(C9157="Wine",D9157="Fortified Wines"),SUM(LOOKUP(2,1/(SRP!$B$20:$B$23&lt;=E9157)/(SRP!$C$20:$C$23&gt;=E9157),SRP!$D$20:$D$23)*(G9157/100)*(E9157/1000)),IF(C9157="Wine",SUM(LOOKUP(2,1/(SRP!$B$15:$B$19&lt;=E9157)/(SRP!$C$15:$C$19&gt;=E9157),SRP!$D$15:$D$19)*(G9157/100)*(E9157/1000)),IF(C9157="Ready to Drink",SUM(LOOKUP(2,1/(SRP!$B$10:$B$14&lt;=E9157)/(SRP!$C$10:$C$14&gt;=E9157),SRP!$D$10:$D$14)*(G9157/100)*(E9157/1000)),0))))),2)</f>
        <v>25.58</v>
      </c>
    </row>
    <row r="9158" spans="1:11" x14ac:dyDescent="0.35">
      <c r="A9158" s="2">
        <v>208405</v>
      </c>
      <c r="B9158" s="76" t="s">
        <v>1681</v>
      </c>
      <c r="C9158" s="76" t="s">
        <v>286</v>
      </c>
      <c r="D9158" s="76" t="s">
        <v>5251</v>
      </c>
      <c r="E9158" s="76">
        <v>750</v>
      </c>
      <c r="F9158" s="76">
        <v>12</v>
      </c>
      <c r="G9158" s="77">
        <v>20</v>
      </c>
      <c r="H9158" s="76" t="s">
        <v>3288</v>
      </c>
      <c r="I9158" s="77">
        <v>29.99</v>
      </c>
      <c r="J9158" s="2">
        <v>1</v>
      </c>
      <c r="K9158" s="119" cm="1">
        <f t="array" ref="K9158">ROUND(IF(C9158="Beer",SUM(LOOKUP(2,1/(SRP!$B$7:$B$9&lt;=E9158)/(SRP!$C$7:$C$9&gt;=E9158),SRP!$D$7:$D$9)*(G9158/100)*(E9158/1000)),IF(C9158="Spirits",SUM(LOOKUP(2,1/(SRP!$B$2:$B$6&lt;=E9158)/(SRP!$C$2:$C$6&gt;=E9158),SRP!$D$2:$D$6)*(G9158/100)*(E9158/1000)),IF(AND(C9158="Wine",D9158="Fortified Wines"),SUM(LOOKUP(2,1/(SRP!$B$20:$B$23&lt;=E9158)/(SRP!$C$20:$C$23&gt;=E9158),SRP!$D$20:$D$23)*(G9158/100)*(E9158/1000)),IF(C9158="Wine",SUM(LOOKUP(2,1/(SRP!$B$15:$B$19&lt;=E9158)/(SRP!$C$15:$C$19&gt;=E9158),SRP!$D$15:$D$19)*(G9158/100)*(E9158/1000)),IF(C9158="Ready to Drink",SUM(LOOKUP(2,1/(SRP!$B$10:$B$14&lt;=E9158)/(SRP!$C$10:$C$14&gt;=E9158),SRP!$D$10:$D$14)*(G9158/100)*(E9158/1000)),0))))),2)</f>
        <v>10.47</v>
      </c>
    </row>
    <row r="9159" spans="1:11" x14ac:dyDescent="0.35">
      <c r="A9159" s="2">
        <v>208413</v>
      </c>
      <c r="B9159" s="76" t="s">
        <v>83</v>
      </c>
      <c r="C9159" s="76" t="s">
        <v>286</v>
      </c>
      <c r="D9159" s="76" t="s">
        <v>5245</v>
      </c>
      <c r="E9159" s="76">
        <v>750</v>
      </c>
      <c r="F9159" s="76">
        <v>12</v>
      </c>
      <c r="G9159" s="77">
        <v>15</v>
      </c>
      <c r="H9159" s="76" t="s">
        <v>3310</v>
      </c>
      <c r="I9159" s="77">
        <v>20.09</v>
      </c>
      <c r="J9159" s="2">
        <v>1</v>
      </c>
      <c r="K9159" s="119" cm="1">
        <f t="array" ref="K9159">ROUND(IF(C9159="Beer",SUM(LOOKUP(2,1/(SRP!$B$7:$B$9&lt;=E9159)/(SRP!$C$7:$C$9&gt;=E9159),SRP!$D$7:$D$9)*(G9159/100)*(E9159/1000)),IF(C9159="Spirits",SUM(LOOKUP(2,1/(SRP!$B$2:$B$6&lt;=E9159)/(SRP!$C$2:$C$6&gt;=E9159),SRP!$D$2:$D$6)*(G9159/100)*(E9159/1000)),IF(AND(C9159="Wine",D9159="Fortified Wines"),SUM(LOOKUP(2,1/(SRP!$B$20:$B$23&lt;=E9159)/(SRP!$C$20:$C$23&gt;=E9159),SRP!$D$20:$D$23)*(G9159/100)*(E9159/1000)),IF(C9159="Wine",SUM(LOOKUP(2,1/(SRP!$B$15:$B$19&lt;=E9159)/(SRP!$C$15:$C$19&gt;=E9159),SRP!$D$15:$D$19)*(G9159/100)*(E9159/1000)),IF(C9159="Ready to Drink",SUM(LOOKUP(2,1/(SRP!$B$10:$B$14&lt;=E9159)/(SRP!$C$10:$C$14&gt;=E9159),SRP!$D$10:$D$14)*(G9159/100)*(E9159/1000)),0))))),2)</f>
        <v>7.85</v>
      </c>
    </row>
    <row r="9160" spans="1:11" x14ac:dyDescent="0.35">
      <c r="A9160" s="2">
        <v>209205</v>
      </c>
      <c r="B9160" s="76" t="s">
        <v>25</v>
      </c>
      <c r="C9160" s="76" t="s">
        <v>285</v>
      </c>
      <c r="D9160" s="76" t="s">
        <v>6931</v>
      </c>
      <c r="E9160" s="76">
        <v>1750</v>
      </c>
      <c r="F9160" s="76">
        <v>6</v>
      </c>
      <c r="G9160" s="77">
        <v>40</v>
      </c>
      <c r="H9160" s="76" t="s">
        <v>3279</v>
      </c>
      <c r="I9160" s="77">
        <v>57.79</v>
      </c>
      <c r="J9160" s="2">
        <v>1</v>
      </c>
      <c r="K9160" s="119" cm="1">
        <f t="array" ref="K9160">ROUND(IF(C9160="Beer",SUM(LOOKUP(2,1/(SRP!$B$7:$B$9&lt;=E9160)/(SRP!$C$7:$C$9&gt;=E9160),SRP!$D$7:$D$9)*(G9160/100)*(E9160/1000)),IF(C9160="Spirits",SUM(LOOKUP(2,1/(SRP!$B$2:$B$6&lt;=E9160)/(SRP!$C$2:$C$6&gt;=E9160),SRP!$D$2:$D$6)*(G9160/100)*(E9160/1000)),IF(AND(C9160="Wine",D9160="Fortified Wines"),SUM(LOOKUP(2,1/(SRP!$B$20:$B$23&lt;=E9160)/(SRP!$C$20:$C$23&gt;=E9160),SRP!$D$20:$D$23)*(G9160/100)*(E9160/1000)),IF(C9160="Wine",SUM(LOOKUP(2,1/(SRP!$B$15:$B$19&lt;=E9160)/(SRP!$C$15:$C$19&gt;=E9160),SRP!$D$15:$D$19)*(G9160/100)*(E9160/1000)),IF(C9160="Ready to Drink",SUM(LOOKUP(2,1/(SRP!$B$10:$B$14&lt;=E9160)/(SRP!$C$10:$C$14&gt;=E9160),SRP!$D$10:$D$14)*(G9160/100)*(E9160/1000)),0))))),2)</f>
        <v>48.87</v>
      </c>
    </row>
    <row r="9161" spans="1:11" x14ac:dyDescent="0.35">
      <c r="A9161" s="2">
        <v>214809</v>
      </c>
      <c r="B9161" s="76" t="s">
        <v>39</v>
      </c>
      <c r="C9161" s="76" t="s">
        <v>285</v>
      </c>
      <c r="D9161" s="76" t="s">
        <v>5256</v>
      </c>
      <c r="E9161" s="76">
        <v>60</v>
      </c>
      <c r="F9161" s="76">
        <v>40</v>
      </c>
      <c r="G9161" s="77">
        <v>44</v>
      </c>
      <c r="H9161" s="76" t="s">
        <v>3284</v>
      </c>
      <c r="I9161" s="77">
        <v>5.82</v>
      </c>
      <c r="J9161" s="2">
        <v>3</v>
      </c>
      <c r="K9161" s="119" cm="1">
        <f t="array" ref="K9161">ROUND(IF(C9161="Beer",SUM(LOOKUP(2,1/(SRP!$B$7:$B$9&lt;=E9161)/(SRP!$C$7:$C$9&gt;=E9161),SRP!$D$7:$D$9)*(G9161/100)*(E9161/1000)),IF(C9161="Spirits",SUM(LOOKUP(2,1/(SRP!$B$2:$B$6&lt;=E9161)/(SRP!$C$2:$C$6&gt;=E9161),SRP!$D$2:$D$6)*(G9161/100)*(E9161/1000)),IF(AND(C9161="Wine",D9161="Fortified Wines"),SUM(LOOKUP(2,1/(SRP!$B$20:$B$23&lt;=E9161)/(SRP!$C$20:$C$23&gt;=E9161),SRP!$D$20:$D$23)*(G9161/100)*(E9161/1000)),IF(C9161="Wine",SUM(LOOKUP(2,1/(SRP!$B$15:$B$19&lt;=E9161)/(SRP!$C$15:$C$19&gt;=E9161),SRP!$D$15:$D$19)*(G9161/100)*(E9161/1000)),IF(C9161="Ready to Drink",SUM(LOOKUP(2,1/(SRP!$B$10:$B$14&lt;=E9161)/(SRP!$C$10:$C$14&gt;=E9161),SRP!$D$10:$D$14)*(G9161/100)*(E9161/1000)),0))))),2)</f>
        <v>3.07</v>
      </c>
    </row>
    <row r="9162" spans="1:11" x14ac:dyDescent="0.35">
      <c r="A9162" s="2">
        <v>214817</v>
      </c>
      <c r="B9162" s="76" t="s">
        <v>1682</v>
      </c>
      <c r="C9162" s="76" t="s">
        <v>286</v>
      </c>
      <c r="D9162" s="76" t="s">
        <v>5285</v>
      </c>
      <c r="E9162" s="76">
        <v>750</v>
      </c>
      <c r="F9162" s="76">
        <v>12</v>
      </c>
      <c r="G9162" s="77">
        <v>14</v>
      </c>
      <c r="H9162" s="76" t="s">
        <v>6283</v>
      </c>
      <c r="I9162" s="77">
        <v>31.99</v>
      </c>
      <c r="J9162" s="2">
        <v>1</v>
      </c>
      <c r="K9162" s="119" cm="1">
        <f t="array" ref="K9162">ROUND(IF(C9162="Beer",SUM(LOOKUP(2,1/(SRP!$B$7:$B$9&lt;=E9162)/(SRP!$C$7:$C$9&gt;=E9162),SRP!$D$7:$D$9)*(G9162/100)*(E9162/1000)),IF(C9162="Spirits",SUM(LOOKUP(2,1/(SRP!$B$2:$B$6&lt;=E9162)/(SRP!$C$2:$C$6&gt;=E9162),SRP!$D$2:$D$6)*(G9162/100)*(E9162/1000)),IF(AND(C9162="Wine",D9162="Fortified Wines"),SUM(LOOKUP(2,1/(SRP!$B$20:$B$23&lt;=E9162)/(SRP!$C$20:$C$23&gt;=E9162),SRP!$D$20:$D$23)*(G9162/100)*(E9162/1000)),IF(C9162="Wine",SUM(LOOKUP(2,1/(SRP!$B$15:$B$19&lt;=E9162)/(SRP!$C$15:$C$19&gt;=E9162),SRP!$D$15:$D$19)*(G9162/100)*(E9162/1000)),IF(C9162="Ready to Drink",SUM(LOOKUP(2,1/(SRP!$B$10:$B$14&lt;=E9162)/(SRP!$C$10:$C$14&gt;=E9162),SRP!$D$10:$D$14)*(G9162/100)*(E9162/1000)),0))))),2)</f>
        <v>7.33</v>
      </c>
    </row>
    <row r="9163" spans="1:11" x14ac:dyDescent="0.35">
      <c r="A9163" s="2">
        <v>215038</v>
      </c>
      <c r="B9163" s="76" t="s">
        <v>38</v>
      </c>
      <c r="C9163" s="76" t="s">
        <v>285</v>
      </c>
      <c r="D9163" s="76" t="s">
        <v>6931</v>
      </c>
      <c r="E9163" s="76">
        <v>1750</v>
      </c>
      <c r="F9163" s="76">
        <v>6</v>
      </c>
      <c r="G9163" s="77">
        <v>40</v>
      </c>
      <c r="H9163" s="76" t="s">
        <v>3284</v>
      </c>
      <c r="I9163" s="77">
        <v>64.989999999999995</v>
      </c>
      <c r="J9163" s="2">
        <v>1</v>
      </c>
      <c r="K9163" s="119" cm="1">
        <f t="array" ref="K9163">ROUND(IF(C9163="Beer",SUM(LOOKUP(2,1/(SRP!$B$7:$B$9&lt;=E9163)/(SRP!$C$7:$C$9&gt;=E9163),SRP!$D$7:$D$9)*(G9163/100)*(E9163/1000)),IF(C9163="Spirits",SUM(LOOKUP(2,1/(SRP!$B$2:$B$6&lt;=E9163)/(SRP!$C$2:$C$6&gt;=E9163),SRP!$D$2:$D$6)*(G9163/100)*(E9163/1000)),IF(AND(C9163="Wine",D9163="Fortified Wines"),SUM(LOOKUP(2,1/(SRP!$B$20:$B$23&lt;=E9163)/(SRP!$C$20:$C$23&gt;=E9163),SRP!$D$20:$D$23)*(G9163/100)*(E9163/1000)),IF(C9163="Wine",SUM(LOOKUP(2,1/(SRP!$B$15:$B$19&lt;=E9163)/(SRP!$C$15:$C$19&gt;=E9163),SRP!$D$15:$D$19)*(G9163/100)*(E9163/1000)),IF(C9163="Ready to Drink",SUM(LOOKUP(2,1/(SRP!$B$10:$B$14&lt;=E9163)/(SRP!$C$10:$C$14&gt;=E9163),SRP!$D$10:$D$14)*(G9163/100)*(E9163/1000)),0))))),2)</f>
        <v>48.87</v>
      </c>
    </row>
    <row r="9164" spans="1:11" x14ac:dyDescent="0.35">
      <c r="A9164" s="2">
        <v>215483</v>
      </c>
      <c r="B9164" s="76" t="s">
        <v>1683</v>
      </c>
      <c r="C9164" s="76" t="s">
        <v>286</v>
      </c>
      <c r="D9164" s="76" t="s">
        <v>5291</v>
      </c>
      <c r="E9164" s="76">
        <v>750</v>
      </c>
      <c r="F9164" s="76">
        <v>12</v>
      </c>
      <c r="G9164" s="77">
        <v>17.5</v>
      </c>
      <c r="H9164" s="76" t="s">
        <v>3288</v>
      </c>
      <c r="I9164" s="77">
        <v>19.989999999999998</v>
      </c>
      <c r="J9164" s="2">
        <v>1</v>
      </c>
      <c r="K9164" s="119" cm="1">
        <f t="array" ref="K9164">ROUND(IF(C9164="Beer",SUM(LOOKUP(2,1/(SRP!$B$7:$B$9&lt;=E9164)/(SRP!$C$7:$C$9&gt;=E9164),SRP!$D$7:$D$9)*(G9164/100)*(E9164/1000)),IF(C9164="Spirits",SUM(LOOKUP(2,1/(SRP!$B$2:$B$6&lt;=E9164)/(SRP!$C$2:$C$6&gt;=E9164),SRP!$D$2:$D$6)*(G9164/100)*(E9164/1000)),IF(AND(C9164="Wine",D9164="Fortified Wines"),SUM(LOOKUP(2,1/(SRP!$B$20:$B$23&lt;=E9164)/(SRP!$C$20:$C$23&gt;=E9164),SRP!$D$20:$D$23)*(G9164/100)*(E9164/1000)),IF(C9164="Wine",SUM(LOOKUP(2,1/(SRP!$B$15:$B$19&lt;=E9164)/(SRP!$C$15:$C$19&gt;=E9164),SRP!$D$15:$D$19)*(G9164/100)*(E9164/1000)),IF(C9164="Ready to Drink",SUM(LOOKUP(2,1/(SRP!$B$10:$B$14&lt;=E9164)/(SRP!$C$10:$C$14&gt;=E9164),SRP!$D$10:$D$14)*(G9164/100)*(E9164/1000)),0))))),2)</f>
        <v>9.16</v>
      </c>
    </row>
    <row r="9165" spans="1:11" x14ac:dyDescent="0.35">
      <c r="A9165" s="2">
        <v>215525</v>
      </c>
      <c r="B9165" s="76" t="s">
        <v>1684</v>
      </c>
      <c r="C9165" s="76" t="s">
        <v>286</v>
      </c>
      <c r="D9165" s="76" t="s">
        <v>5245</v>
      </c>
      <c r="E9165" s="76">
        <v>4000</v>
      </c>
      <c r="F9165" s="76">
        <v>4</v>
      </c>
      <c r="G9165" s="77">
        <v>12</v>
      </c>
      <c r="H9165" s="76" t="s">
        <v>3288</v>
      </c>
      <c r="I9165" s="77">
        <v>37.99</v>
      </c>
      <c r="J9165" s="2">
        <v>1</v>
      </c>
      <c r="K9165" s="119" cm="1">
        <f t="array" ref="K9165">ROUND(IF(C9165="Beer",SUM(LOOKUP(2,1/(SRP!$B$7:$B$9&lt;=E9165)/(SRP!$C$7:$C$9&gt;=E9165),SRP!$D$7:$D$9)*(G9165/100)*(E9165/1000)),IF(C9165="Spirits",SUM(LOOKUP(2,1/(SRP!$B$2:$B$6&lt;=E9165)/(SRP!$C$2:$C$6&gt;=E9165),SRP!$D$2:$D$6)*(G9165/100)*(E9165/1000)),IF(AND(C9165="Wine",D9165="Fortified Wines"),SUM(LOOKUP(2,1/(SRP!$B$20:$B$23&lt;=E9165)/(SRP!$C$20:$C$23&gt;=E9165),SRP!$D$20:$D$23)*(G9165/100)*(E9165/1000)),IF(C9165="Wine",SUM(LOOKUP(2,1/(SRP!$B$15:$B$19&lt;=E9165)/(SRP!$C$15:$C$19&gt;=E9165),SRP!$D$15:$D$19)*(G9165/100)*(E9165/1000)),IF(C9165="Ready to Drink",SUM(LOOKUP(2,1/(SRP!$B$10:$B$14&lt;=E9165)/(SRP!$C$10:$C$14&gt;=E9165),SRP!$D$10:$D$14)*(G9165/100)*(E9165/1000)),0))))),2)</f>
        <v>27.9</v>
      </c>
    </row>
    <row r="9166" spans="1:11" x14ac:dyDescent="0.35">
      <c r="A9166" s="2">
        <v>215590</v>
      </c>
      <c r="B9166" s="76" t="s">
        <v>1685</v>
      </c>
      <c r="C9166" s="76" t="s">
        <v>286</v>
      </c>
      <c r="D9166" s="76" t="s">
        <v>5245</v>
      </c>
      <c r="E9166" s="76">
        <v>4000</v>
      </c>
      <c r="F9166" s="76">
        <v>4</v>
      </c>
      <c r="G9166" s="77">
        <v>12.5</v>
      </c>
      <c r="H9166" s="76" t="s">
        <v>3288</v>
      </c>
      <c r="I9166" s="77">
        <v>37.99</v>
      </c>
      <c r="J9166" s="2">
        <v>1</v>
      </c>
      <c r="K9166" s="119" cm="1">
        <f t="array" ref="K9166">ROUND(IF(C9166="Beer",SUM(LOOKUP(2,1/(SRP!$B$7:$B$9&lt;=E9166)/(SRP!$C$7:$C$9&gt;=E9166),SRP!$D$7:$D$9)*(G9166/100)*(E9166/1000)),IF(C9166="Spirits",SUM(LOOKUP(2,1/(SRP!$B$2:$B$6&lt;=E9166)/(SRP!$C$2:$C$6&gt;=E9166),SRP!$D$2:$D$6)*(G9166/100)*(E9166/1000)),IF(AND(C9166="Wine",D9166="Fortified Wines"),SUM(LOOKUP(2,1/(SRP!$B$20:$B$23&lt;=E9166)/(SRP!$C$20:$C$23&gt;=E9166),SRP!$D$20:$D$23)*(G9166/100)*(E9166/1000)),IF(C9166="Wine",SUM(LOOKUP(2,1/(SRP!$B$15:$B$19&lt;=E9166)/(SRP!$C$15:$C$19&gt;=E9166),SRP!$D$15:$D$19)*(G9166/100)*(E9166/1000)),IF(C9166="Ready to Drink",SUM(LOOKUP(2,1/(SRP!$B$10:$B$14&lt;=E9166)/(SRP!$C$10:$C$14&gt;=E9166),SRP!$D$10:$D$14)*(G9166/100)*(E9166/1000)),0))))),2)</f>
        <v>29.07</v>
      </c>
    </row>
    <row r="9167" spans="1:11" x14ac:dyDescent="0.35">
      <c r="A9167" s="2">
        <v>216770</v>
      </c>
      <c r="B9167" s="76" t="s">
        <v>1686</v>
      </c>
      <c r="C9167" s="76" t="s">
        <v>286</v>
      </c>
      <c r="D9167" s="76" t="s">
        <v>5285</v>
      </c>
      <c r="E9167" s="76">
        <v>750</v>
      </c>
      <c r="F9167" s="76">
        <v>12</v>
      </c>
      <c r="G9167" s="77">
        <v>14</v>
      </c>
      <c r="H9167" s="76" t="s">
        <v>3300</v>
      </c>
      <c r="I9167" s="77">
        <v>26.99</v>
      </c>
      <c r="J9167" s="2">
        <v>1</v>
      </c>
      <c r="K9167" s="119" cm="1">
        <f t="array" ref="K9167">ROUND(IF(C9167="Beer",SUM(LOOKUP(2,1/(SRP!$B$7:$B$9&lt;=E9167)/(SRP!$C$7:$C$9&gt;=E9167),SRP!$D$7:$D$9)*(G9167/100)*(E9167/1000)),IF(C9167="Spirits",SUM(LOOKUP(2,1/(SRP!$B$2:$B$6&lt;=E9167)/(SRP!$C$2:$C$6&gt;=E9167),SRP!$D$2:$D$6)*(G9167/100)*(E9167/1000)),IF(AND(C9167="Wine",D9167="Fortified Wines"),SUM(LOOKUP(2,1/(SRP!$B$20:$B$23&lt;=E9167)/(SRP!$C$20:$C$23&gt;=E9167),SRP!$D$20:$D$23)*(G9167/100)*(E9167/1000)),IF(C9167="Wine",SUM(LOOKUP(2,1/(SRP!$B$15:$B$19&lt;=E9167)/(SRP!$C$15:$C$19&gt;=E9167),SRP!$D$15:$D$19)*(G9167/100)*(E9167/1000)),IF(C9167="Ready to Drink",SUM(LOOKUP(2,1/(SRP!$B$10:$B$14&lt;=E9167)/(SRP!$C$10:$C$14&gt;=E9167),SRP!$D$10:$D$14)*(G9167/100)*(E9167/1000)),0))))),2)</f>
        <v>7.33</v>
      </c>
    </row>
    <row r="9168" spans="1:11" x14ac:dyDescent="0.35">
      <c r="A9168" s="2">
        <v>218644</v>
      </c>
      <c r="B9168" s="76" t="s">
        <v>1687</v>
      </c>
      <c r="C9168" s="76" t="s">
        <v>286</v>
      </c>
      <c r="D9168" s="76" t="s">
        <v>5247</v>
      </c>
      <c r="E9168" s="76">
        <v>750</v>
      </c>
      <c r="F9168" s="76">
        <v>12</v>
      </c>
      <c r="G9168" s="77">
        <v>13.5</v>
      </c>
      <c r="H9168" s="76" t="s">
        <v>6938</v>
      </c>
      <c r="I9168" s="77">
        <v>12.99</v>
      </c>
      <c r="J9168" s="2">
        <v>1</v>
      </c>
      <c r="K9168" s="119" cm="1">
        <f t="array" ref="K9168">ROUND(IF(C9168="Beer",SUM(LOOKUP(2,1/(SRP!$B$7:$B$9&lt;=E9168)/(SRP!$C$7:$C$9&gt;=E9168),SRP!$D$7:$D$9)*(G9168/100)*(E9168/1000)),IF(C9168="Spirits",SUM(LOOKUP(2,1/(SRP!$B$2:$B$6&lt;=E9168)/(SRP!$C$2:$C$6&gt;=E9168),SRP!$D$2:$D$6)*(G9168/100)*(E9168/1000)),IF(AND(C9168="Wine",D9168="Fortified Wines"),SUM(LOOKUP(2,1/(SRP!$B$20:$B$23&lt;=E9168)/(SRP!$C$20:$C$23&gt;=E9168),SRP!$D$20:$D$23)*(G9168/100)*(E9168/1000)),IF(C9168="Wine",SUM(LOOKUP(2,1/(SRP!$B$15:$B$19&lt;=E9168)/(SRP!$C$15:$C$19&gt;=E9168),SRP!$D$15:$D$19)*(G9168/100)*(E9168/1000)),IF(C9168="Ready to Drink",SUM(LOOKUP(2,1/(SRP!$B$10:$B$14&lt;=E9168)/(SRP!$C$10:$C$14&gt;=E9168),SRP!$D$10:$D$14)*(G9168/100)*(E9168/1000)),0))))),2)</f>
        <v>7.07</v>
      </c>
    </row>
    <row r="9169" spans="1:11" x14ac:dyDescent="0.35">
      <c r="A9169" s="2">
        <v>219048</v>
      </c>
      <c r="B9169" s="76" t="s">
        <v>1688</v>
      </c>
      <c r="C9169" s="76" t="s">
        <v>286</v>
      </c>
      <c r="D9169" s="76" t="s">
        <v>5244</v>
      </c>
      <c r="E9169" s="76">
        <v>750</v>
      </c>
      <c r="F9169" s="76">
        <v>12</v>
      </c>
      <c r="G9169" s="77">
        <v>12</v>
      </c>
      <c r="H9169" s="76" t="s">
        <v>3303</v>
      </c>
      <c r="I9169" s="77">
        <v>10.99</v>
      </c>
      <c r="J9169" s="2">
        <v>1</v>
      </c>
      <c r="K9169" s="119" cm="1">
        <f t="array" ref="K9169">ROUND(IF(C9169="Beer",SUM(LOOKUP(2,1/(SRP!$B$7:$B$9&lt;=E9169)/(SRP!$C$7:$C$9&gt;=E9169),SRP!$D$7:$D$9)*(G9169/100)*(E9169/1000)),IF(C9169="Spirits",SUM(LOOKUP(2,1/(SRP!$B$2:$B$6&lt;=E9169)/(SRP!$C$2:$C$6&gt;=E9169),SRP!$D$2:$D$6)*(G9169/100)*(E9169/1000)),IF(AND(C9169="Wine",D9169="Fortified Wines"),SUM(LOOKUP(2,1/(SRP!$B$20:$B$23&lt;=E9169)/(SRP!$C$20:$C$23&gt;=E9169),SRP!$D$20:$D$23)*(G9169/100)*(E9169/1000)),IF(C9169="Wine",SUM(LOOKUP(2,1/(SRP!$B$15:$B$19&lt;=E9169)/(SRP!$C$15:$C$19&gt;=E9169),SRP!$D$15:$D$19)*(G9169/100)*(E9169/1000)),IF(C9169="Ready to Drink",SUM(LOOKUP(2,1/(SRP!$B$10:$B$14&lt;=E9169)/(SRP!$C$10:$C$14&gt;=E9169),SRP!$D$10:$D$14)*(G9169/100)*(E9169/1000)),0))))),2)</f>
        <v>6.28</v>
      </c>
    </row>
    <row r="9170" spans="1:11" x14ac:dyDescent="0.35">
      <c r="A9170" s="2">
        <v>220459</v>
      </c>
      <c r="B9170" s="76" t="s">
        <v>1689</v>
      </c>
      <c r="C9170" s="76" t="s">
        <v>286</v>
      </c>
      <c r="D9170" s="76" t="s">
        <v>5264</v>
      </c>
      <c r="E9170" s="76">
        <v>750</v>
      </c>
      <c r="F9170" s="76">
        <v>12</v>
      </c>
      <c r="G9170" s="77">
        <v>12</v>
      </c>
      <c r="H9170" s="76" t="s">
        <v>3288</v>
      </c>
      <c r="I9170" s="77">
        <v>13.99</v>
      </c>
      <c r="J9170" s="2">
        <v>1</v>
      </c>
      <c r="K9170" s="119" cm="1">
        <f t="array" ref="K9170">ROUND(IF(C9170="Beer",SUM(LOOKUP(2,1/(SRP!$B$7:$B$9&lt;=E9170)/(SRP!$C$7:$C$9&gt;=E9170),SRP!$D$7:$D$9)*(G9170/100)*(E9170/1000)),IF(C9170="Spirits",SUM(LOOKUP(2,1/(SRP!$B$2:$B$6&lt;=E9170)/(SRP!$C$2:$C$6&gt;=E9170),SRP!$D$2:$D$6)*(G9170/100)*(E9170/1000)),IF(AND(C9170="Wine",D9170="Fortified Wines"),SUM(LOOKUP(2,1/(SRP!$B$20:$B$23&lt;=E9170)/(SRP!$C$20:$C$23&gt;=E9170),SRP!$D$20:$D$23)*(G9170/100)*(E9170/1000)),IF(C9170="Wine",SUM(LOOKUP(2,1/(SRP!$B$15:$B$19&lt;=E9170)/(SRP!$C$15:$C$19&gt;=E9170),SRP!$D$15:$D$19)*(G9170/100)*(E9170/1000)),IF(C9170="Ready to Drink",SUM(LOOKUP(2,1/(SRP!$B$10:$B$14&lt;=E9170)/(SRP!$C$10:$C$14&gt;=E9170),SRP!$D$10:$D$14)*(G9170/100)*(E9170/1000)),0))))),2)</f>
        <v>6.28</v>
      </c>
    </row>
    <row r="9171" spans="1:11" x14ac:dyDescent="0.35">
      <c r="A9171" s="2">
        <v>223495</v>
      </c>
      <c r="B9171" s="76" t="s">
        <v>1690</v>
      </c>
      <c r="C9171" s="76" t="s">
        <v>285</v>
      </c>
      <c r="D9171" s="76" t="s">
        <v>5270</v>
      </c>
      <c r="E9171" s="76">
        <v>1140</v>
      </c>
      <c r="F9171" s="76">
        <v>12</v>
      </c>
      <c r="G9171" s="77">
        <v>38</v>
      </c>
      <c r="H9171" s="76" t="s">
        <v>3303</v>
      </c>
      <c r="I9171" s="77">
        <v>32.99</v>
      </c>
      <c r="J9171" s="2">
        <v>1</v>
      </c>
      <c r="K9171" s="119" cm="1">
        <f t="array" ref="K9171">ROUND(IF(C9171="Beer",SUM(LOOKUP(2,1/(SRP!$B$7:$B$9&lt;=E9171)/(SRP!$C$7:$C$9&gt;=E9171),SRP!$D$7:$D$9)*(G9171/100)*(E9171/1000)),IF(C9171="Spirits",SUM(LOOKUP(2,1/(SRP!$B$2:$B$6&lt;=E9171)/(SRP!$C$2:$C$6&gt;=E9171),SRP!$D$2:$D$6)*(G9171/100)*(E9171/1000)),IF(AND(C9171="Wine",D9171="Fortified Wines"),SUM(LOOKUP(2,1/(SRP!$B$20:$B$23&lt;=E9171)/(SRP!$C$20:$C$23&gt;=E9171),SRP!$D$20:$D$23)*(G9171/100)*(E9171/1000)),IF(C9171="Wine",SUM(LOOKUP(2,1/(SRP!$B$15:$B$19&lt;=E9171)/(SRP!$C$15:$C$19&gt;=E9171),SRP!$D$15:$D$19)*(G9171/100)*(E9171/1000)),IF(C9171="Ready to Drink",SUM(LOOKUP(2,1/(SRP!$B$10:$B$14&lt;=E9171)/(SRP!$C$10:$C$14&gt;=E9171),SRP!$D$10:$D$14)*(G9171/100)*(E9171/1000)),0))))),2)</f>
        <v>30.24</v>
      </c>
    </row>
    <row r="9172" spans="1:11" x14ac:dyDescent="0.35">
      <c r="A9172" s="2">
        <v>223552</v>
      </c>
      <c r="B9172" s="76" t="s">
        <v>1691</v>
      </c>
      <c r="C9172" s="76" t="s">
        <v>286</v>
      </c>
      <c r="D9172" s="76" t="s">
        <v>5247</v>
      </c>
      <c r="E9172" s="76">
        <v>750</v>
      </c>
      <c r="F9172" s="76">
        <v>12</v>
      </c>
      <c r="G9172" s="77">
        <v>13</v>
      </c>
      <c r="H9172" s="76" t="s">
        <v>6695</v>
      </c>
      <c r="I9172" s="77">
        <v>11.99</v>
      </c>
      <c r="J9172" s="2">
        <v>1</v>
      </c>
      <c r="K9172" s="119" cm="1">
        <f t="array" ref="K9172">ROUND(IF(C9172="Beer",SUM(LOOKUP(2,1/(SRP!$B$7:$B$9&lt;=E9172)/(SRP!$C$7:$C$9&gt;=E9172),SRP!$D$7:$D$9)*(G9172/100)*(E9172/1000)),IF(C9172="Spirits",SUM(LOOKUP(2,1/(SRP!$B$2:$B$6&lt;=E9172)/(SRP!$C$2:$C$6&gt;=E9172),SRP!$D$2:$D$6)*(G9172/100)*(E9172/1000)),IF(AND(C9172="Wine",D9172="Fortified Wines"),SUM(LOOKUP(2,1/(SRP!$B$20:$B$23&lt;=E9172)/(SRP!$C$20:$C$23&gt;=E9172),SRP!$D$20:$D$23)*(G9172/100)*(E9172/1000)),IF(C9172="Wine",SUM(LOOKUP(2,1/(SRP!$B$15:$B$19&lt;=E9172)/(SRP!$C$15:$C$19&gt;=E9172),SRP!$D$15:$D$19)*(G9172/100)*(E9172/1000)),IF(C9172="Ready to Drink",SUM(LOOKUP(2,1/(SRP!$B$10:$B$14&lt;=E9172)/(SRP!$C$10:$C$14&gt;=E9172),SRP!$D$10:$D$14)*(G9172/100)*(E9172/1000)),0))))),2)</f>
        <v>6.81</v>
      </c>
    </row>
    <row r="9173" spans="1:11" x14ac:dyDescent="0.35">
      <c r="A9173" s="2">
        <v>223669</v>
      </c>
      <c r="B9173" s="76" t="s">
        <v>1692</v>
      </c>
      <c r="C9173" s="76" t="s">
        <v>286</v>
      </c>
      <c r="D9173" s="76" t="s">
        <v>5232</v>
      </c>
      <c r="E9173" s="76">
        <v>750</v>
      </c>
      <c r="F9173" s="76">
        <v>6</v>
      </c>
      <c r="G9173" s="77">
        <v>11.5</v>
      </c>
      <c r="H9173" s="76" t="s">
        <v>3294</v>
      </c>
      <c r="I9173" s="77">
        <v>31.99</v>
      </c>
      <c r="J9173" s="2">
        <v>1</v>
      </c>
      <c r="K9173" s="119" cm="1">
        <f t="array" ref="K9173">ROUND(IF(C9173="Beer",SUM(LOOKUP(2,1/(SRP!$B$7:$B$9&lt;=E9173)/(SRP!$C$7:$C$9&gt;=E9173),SRP!$D$7:$D$9)*(G9173/100)*(E9173/1000)),IF(C9173="Spirits",SUM(LOOKUP(2,1/(SRP!$B$2:$B$6&lt;=E9173)/(SRP!$C$2:$C$6&gt;=E9173),SRP!$D$2:$D$6)*(G9173/100)*(E9173/1000)),IF(AND(C9173="Wine",D9173="Fortified Wines"),SUM(LOOKUP(2,1/(SRP!$B$20:$B$23&lt;=E9173)/(SRP!$C$20:$C$23&gt;=E9173),SRP!$D$20:$D$23)*(G9173/100)*(E9173/1000)),IF(C9173="Wine",SUM(LOOKUP(2,1/(SRP!$B$15:$B$19&lt;=E9173)/(SRP!$C$15:$C$19&gt;=E9173),SRP!$D$15:$D$19)*(G9173/100)*(E9173/1000)),IF(C9173="Ready to Drink",SUM(LOOKUP(2,1/(SRP!$B$10:$B$14&lt;=E9173)/(SRP!$C$10:$C$14&gt;=E9173),SRP!$D$10:$D$14)*(G9173/100)*(E9173/1000)),0))))),2)</f>
        <v>6.02</v>
      </c>
    </row>
    <row r="9174" spans="1:11" x14ac:dyDescent="0.35">
      <c r="A9174" s="2">
        <v>224501</v>
      </c>
      <c r="B9174" s="76" t="s">
        <v>1693</v>
      </c>
      <c r="C9174" s="76" t="s">
        <v>287</v>
      </c>
      <c r="D9174" s="76" t="s">
        <v>5230</v>
      </c>
      <c r="E9174" s="76">
        <v>500</v>
      </c>
      <c r="F9174" s="76">
        <v>24</v>
      </c>
      <c r="G9174" s="77">
        <v>5</v>
      </c>
      <c r="H9174" s="76" t="s">
        <v>3330</v>
      </c>
      <c r="I9174" s="77">
        <v>3.89</v>
      </c>
      <c r="J9174" s="2">
        <v>1</v>
      </c>
      <c r="K9174" s="119" cm="1">
        <f t="array" ref="K9174">ROUND(IF(C9174="Beer",SUM(LOOKUP(2,1/(SRP!$B$7:$B$9&lt;=E9174)/(SRP!$C$7:$C$9&gt;=E9174),SRP!$D$7:$D$9)*(G9174/100)*(E9174/1000)),IF(C9174="Spirits",SUM(LOOKUP(2,1/(SRP!$B$2:$B$6&lt;=E9174)/(SRP!$C$2:$C$6&gt;=E9174),SRP!$D$2:$D$6)*(G9174/100)*(E9174/1000)),IF(AND(C9174="Wine",D9174="Fortified Wines"),SUM(LOOKUP(2,1/(SRP!$B$20:$B$23&lt;=E9174)/(SRP!$C$20:$C$23&gt;=E9174),SRP!$D$20:$D$23)*(G9174/100)*(E9174/1000)),IF(C9174="Wine",SUM(LOOKUP(2,1/(SRP!$B$15:$B$19&lt;=E9174)/(SRP!$C$15:$C$19&gt;=E9174),SRP!$D$15:$D$19)*(G9174/100)*(E9174/1000)),IF(C9174="Ready to Drink",SUM(LOOKUP(2,1/(SRP!$B$10:$B$14&lt;=E9174)/(SRP!$C$10:$C$14&gt;=E9174),SRP!$D$10:$D$14)*(G9174/100)*(E9174/1000)),0))))),2)</f>
        <v>1.75</v>
      </c>
    </row>
    <row r="9175" spans="1:11" x14ac:dyDescent="0.35">
      <c r="A9175" s="2">
        <v>224501</v>
      </c>
      <c r="B9175" s="76" t="s">
        <v>1693</v>
      </c>
      <c r="C9175" s="76" t="s">
        <v>287</v>
      </c>
      <c r="D9175" s="76" t="s">
        <v>5230</v>
      </c>
      <c r="E9175" s="76">
        <v>500</v>
      </c>
      <c r="F9175" s="76">
        <v>24</v>
      </c>
      <c r="G9175" s="77">
        <v>5</v>
      </c>
      <c r="H9175" s="76" t="s">
        <v>3330</v>
      </c>
      <c r="I9175" s="77">
        <v>3.89</v>
      </c>
      <c r="J9175" s="2">
        <v>1</v>
      </c>
      <c r="K9175" s="119" cm="1">
        <f t="array" ref="K9175">ROUND(IF(C9175="Beer",SUM(LOOKUP(2,1/(SRP!$B$7:$B$9&lt;=E9175)/(SRP!$C$7:$C$9&gt;=E9175),SRP!$D$7:$D$9)*(G9175/100)*(E9175/1000)),IF(C9175="Spirits",SUM(LOOKUP(2,1/(SRP!$B$2:$B$6&lt;=E9175)/(SRP!$C$2:$C$6&gt;=E9175),SRP!$D$2:$D$6)*(G9175/100)*(E9175/1000)),IF(AND(C9175="Wine",D9175="Fortified Wines"),SUM(LOOKUP(2,1/(SRP!$B$20:$B$23&lt;=E9175)/(SRP!$C$20:$C$23&gt;=E9175),SRP!$D$20:$D$23)*(G9175/100)*(E9175/1000)),IF(C9175="Wine",SUM(LOOKUP(2,1/(SRP!$B$15:$B$19&lt;=E9175)/(SRP!$C$15:$C$19&gt;=E9175),SRP!$D$15:$D$19)*(G9175/100)*(E9175/1000)),IF(C9175="Ready to Drink",SUM(LOOKUP(2,1/(SRP!$B$10:$B$14&lt;=E9175)/(SRP!$C$10:$C$14&gt;=E9175),SRP!$D$10:$D$14)*(G9175/100)*(E9175/1000)),0))))),2)</f>
        <v>1.75</v>
      </c>
    </row>
    <row r="9176" spans="1:11" x14ac:dyDescent="0.35">
      <c r="A9176" s="2">
        <v>226860</v>
      </c>
      <c r="B9176" s="76" t="s">
        <v>1694</v>
      </c>
      <c r="C9176" s="76" t="s">
        <v>286</v>
      </c>
      <c r="D9176" s="76" t="s">
        <v>5246</v>
      </c>
      <c r="E9176" s="76">
        <v>750</v>
      </c>
      <c r="F9176" s="76">
        <v>12</v>
      </c>
      <c r="G9176" s="77">
        <v>13</v>
      </c>
      <c r="H9176" s="76" t="s">
        <v>3288</v>
      </c>
      <c r="I9176" s="77">
        <v>18.989999999999998</v>
      </c>
      <c r="J9176" s="2">
        <v>1</v>
      </c>
      <c r="K9176" s="119" cm="1">
        <f t="array" ref="K9176">ROUND(IF(C9176="Beer",SUM(LOOKUP(2,1/(SRP!$B$7:$B$9&lt;=E9176)/(SRP!$C$7:$C$9&gt;=E9176),SRP!$D$7:$D$9)*(G9176/100)*(E9176/1000)),IF(C9176="Spirits",SUM(LOOKUP(2,1/(SRP!$B$2:$B$6&lt;=E9176)/(SRP!$C$2:$C$6&gt;=E9176),SRP!$D$2:$D$6)*(G9176/100)*(E9176/1000)),IF(AND(C9176="Wine",D9176="Fortified Wines"),SUM(LOOKUP(2,1/(SRP!$B$20:$B$23&lt;=E9176)/(SRP!$C$20:$C$23&gt;=E9176),SRP!$D$20:$D$23)*(G9176/100)*(E9176/1000)),IF(C9176="Wine",SUM(LOOKUP(2,1/(SRP!$B$15:$B$19&lt;=E9176)/(SRP!$C$15:$C$19&gt;=E9176),SRP!$D$15:$D$19)*(G9176/100)*(E9176/1000)),IF(C9176="Ready to Drink",SUM(LOOKUP(2,1/(SRP!$B$10:$B$14&lt;=E9176)/(SRP!$C$10:$C$14&gt;=E9176),SRP!$D$10:$D$14)*(G9176/100)*(E9176/1000)),0))))),2)</f>
        <v>6.81</v>
      </c>
    </row>
    <row r="9177" spans="1:11" x14ac:dyDescent="0.35">
      <c r="A9177" s="2">
        <v>229112</v>
      </c>
      <c r="B9177" s="76" t="s">
        <v>1695</v>
      </c>
      <c r="C9177" s="76" t="s">
        <v>286</v>
      </c>
      <c r="D9177" s="76" t="s">
        <v>5247</v>
      </c>
      <c r="E9177" s="76">
        <v>750</v>
      </c>
      <c r="F9177" s="76">
        <v>12</v>
      </c>
      <c r="G9177" s="77">
        <v>14</v>
      </c>
      <c r="H9177" s="76" t="s">
        <v>3303</v>
      </c>
      <c r="I9177" s="77">
        <v>21.99</v>
      </c>
      <c r="J9177" s="2">
        <v>1</v>
      </c>
      <c r="K9177" s="119" cm="1">
        <f t="array" ref="K9177">ROUND(IF(C9177="Beer",SUM(LOOKUP(2,1/(SRP!$B$7:$B$9&lt;=E9177)/(SRP!$C$7:$C$9&gt;=E9177),SRP!$D$7:$D$9)*(G9177/100)*(E9177/1000)),IF(C9177="Spirits",SUM(LOOKUP(2,1/(SRP!$B$2:$B$6&lt;=E9177)/(SRP!$C$2:$C$6&gt;=E9177),SRP!$D$2:$D$6)*(G9177/100)*(E9177/1000)),IF(AND(C9177="Wine",D9177="Fortified Wines"),SUM(LOOKUP(2,1/(SRP!$B$20:$B$23&lt;=E9177)/(SRP!$C$20:$C$23&gt;=E9177),SRP!$D$20:$D$23)*(G9177/100)*(E9177/1000)),IF(C9177="Wine",SUM(LOOKUP(2,1/(SRP!$B$15:$B$19&lt;=E9177)/(SRP!$C$15:$C$19&gt;=E9177),SRP!$D$15:$D$19)*(G9177/100)*(E9177/1000)),IF(C9177="Ready to Drink",SUM(LOOKUP(2,1/(SRP!$B$10:$B$14&lt;=E9177)/(SRP!$C$10:$C$14&gt;=E9177),SRP!$D$10:$D$14)*(G9177/100)*(E9177/1000)),0))))),2)</f>
        <v>7.33</v>
      </c>
    </row>
    <row r="9178" spans="1:11" x14ac:dyDescent="0.35">
      <c r="A9178" s="2">
        <v>229542</v>
      </c>
      <c r="B9178" s="76" t="s">
        <v>368</v>
      </c>
      <c r="C9178" s="76" t="s">
        <v>286</v>
      </c>
      <c r="D9178" s="76" t="s">
        <v>5264</v>
      </c>
      <c r="E9178" s="76">
        <v>750</v>
      </c>
      <c r="F9178" s="76">
        <v>12</v>
      </c>
      <c r="G9178" s="77">
        <v>11.5</v>
      </c>
      <c r="H9178" s="76" t="s">
        <v>3303</v>
      </c>
      <c r="I9178" s="77">
        <v>14.99</v>
      </c>
      <c r="J9178" s="2">
        <v>1</v>
      </c>
      <c r="K9178" s="119" cm="1">
        <f t="array" ref="K9178">ROUND(IF(C9178="Beer",SUM(LOOKUP(2,1/(SRP!$B$7:$B$9&lt;=E9178)/(SRP!$C$7:$C$9&gt;=E9178),SRP!$D$7:$D$9)*(G9178/100)*(E9178/1000)),IF(C9178="Spirits",SUM(LOOKUP(2,1/(SRP!$B$2:$B$6&lt;=E9178)/(SRP!$C$2:$C$6&gt;=E9178),SRP!$D$2:$D$6)*(G9178/100)*(E9178/1000)),IF(AND(C9178="Wine",D9178="Fortified Wines"),SUM(LOOKUP(2,1/(SRP!$B$20:$B$23&lt;=E9178)/(SRP!$C$20:$C$23&gt;=E9178),SRP!$D$20:$D$23)*(G9178/100)*(E9178/1000)),IF(C9178="Wine",SUM(LOOKUP(2,1/(SRP!$B$15:$B$19&lt;=E9178)/(SRP!$C$15:$C$19&gt;=E9178),SRP!$D$15:$D$19)*(G9178/100)*(E9178/1000)),IF(C9178="Ready to Drink",SUM(LOOKUP(2,1/(SRP!$B$10:$B$14&lt;=E9178)/(SRP!$C$10:$C$14&gt;=E9178),SRP!$D$10:$D$14)*(G9178/100)*(E9178/1000)),0))))),2)</f>
        <v>6.02</v>
      </c>
    </row>
    <row r="9179" spans="1:11" x14ac:dyDescent="0.35">
      <c r="A9179" s="2">
        <v>230367</v>
      </c>
      <c r="B9179" s="76" t="s">
        <v>2974</v>
      </c>
      <c r="C9179" s="76" t="s">
        <v>286</v>
      </c>
      <c r="D9179" s="76" t="s">
        <v>5237</v>
      </c>
      <c r="E9179" s="76">
        <v>750</v>
      </c>
      <c r="F9179" s="76">
        <v>12</v>
      </c>
      <c r="G9179" s="77">
        <v>18</v>
      </c>
      <c r="H9179" s="76" t="s">
        <v>3306</v>
      </c>
      <c r="I9179" s="77">
        <v>14.04</v>
      </c>
      <c r="J9179" s="2">
        <v>1</v>
      </c>
      <c r="K9179" s="119" cm="1">
        <f t="array" ref="K9179">ROUND(IF(C9179="Beer",SUM(LOOKUP(2,1/(SRP!$B$7:$B$9&lt;=E9179)/(SRP!$C$7:$C$9&gt;=E9179),SRP!$D$7:$D$9)*(G9179/100)*(E9179/1000)),IF(C9179="Spirits",SUM(LOOKUP(2,1/(SRP!$B$2:$B$6&lt;=E9179)/(SRP!$C$2:$C$6&gt;=E9179),SRP!$D$2:$D$6)*(G9179/100)*(E9179/1000)),IF(AND(C9179="Wine",D9179="Fortified Wines"),SUM(LOOKUP(2,1/(SRP!$B$20:$B$23&lt;=E9179)/(SRP!$C$20:$C$23&gt;=E9179),SRP!$D$20:$D$23)*(G9179/100)*(E9179/1000)),IF(C9179="Wine",SUM(LOOKUP(2,1/(SRP!$B$15:$B$19&lt;=E9179)/(SRP!$C$15:$C$19&gt;=E9179),SRP!$D$15:$D$19)*(G9179/100)*(E9179/1000)),IF(C9179="Ready to Drink",SUM(LOOKUP(2,1/(SRP!$B$10:$B$14&lt;=E9179)/(SRP!$C$10:$C$14&gt;=E9179),SRP!$D$10:$D$14)*(G9179/100)*(E9179/1000)),0))))),2)</f>
        <v>9.42</v>
      </c>
    </row>
    <row r="9180" spans="1:11" x14ac:dyDescent="0.35">
      <c r="A9180" s="2">
        <v>230987</v>
      </c>
      <c r="B9180" s="76" t="s">
        <v>560</v>
      </c>
      <c r="C9180" s="76" t="s">
        <v>285</v>
      </c>
      <c r="D9180" s="76" t="s">
        <v>6944</v>
      </c>
      <c r="E9180" s="76">
        <v>375</v>
      </c>
      <c r="F9180" s="76">
        <v>24</v>
      </c>
      <c r="G9180" s="77">
        <v>40</v>
      </c>
      <c r="H9180" s="76" t="s">
        <v>3279</v>
      </c>
      <c r="I9180" s="77">
        <v>21.99</v>
      </c>
      <c r="J9180" s="2">
        <v>1</v>
      </c>
      <c r="K9180" s="119" cm="1">
        <f t="array" ref="K9180">ROUND(IF(C9180="Beer",SUM(LOOKUP(2,1/(SRP!$B$7:$B$9&lt;=E9180)/(SRP!$C$7:$C$9&gt;=E9180),SRP!$D$7:$D$9)*(G9180/100)*(E9180/1000)),IF(C9180="Spirits",SUM(LOOKUP(2,1/(SRP!$B$2:$B$6&lt;=E9180)/(SRP!$C$2:$C$6&gt;=E9180),SRP!$D$2:$D$6)*(G9180/100)*(E9180/1000)),IF(AND(C9180="Wine",D9180="Fortified Wines"),SUM(LOOKUP(2,1/(SRP!$B$20:$B$23&lt;=E9180)/(SRP!$C$20:$C$23&gt;=E9180),SRP!$D$20:$D$23)*(G9180/100)*(E9180/1000)),IF(C9180="Wine",SUM(LOOKUP(2,1/(SRP!$B$15:$B$19&lt;=E9180)/(SRP!$C$15:$C$19&gt;=E9180),SRP!$D$15:$D$19)*(G9180/100)*(E9180/1000)),IF(C9180="Ready to Drink",SUM(LOOKUP(2,1/(SRP!$B$10:$B$14&lt;=E9180)/(SRP!$C$10:$C$14&gt;=E9180),SRP!$D$10:$D$14)*(G9180/100)*(E9180/1000)),0))))),2)</f>
        <v>11.89</v>
      </c>
    </row>
    <row r="9181" spans="1:11" x14ac:dyDescent="0.35">
      <c r="A9181" s="2">
        <v>231571</v>
      </c>
      <c r="B9181" s="76" t="s">
        <v>15</v>
      </c>
      <c r="C9181" s="76" t="s">
        <v>285</v>
      </c>
      <c r="D9181" s="76" t="s">
        <v>6931</v>
      </c>
      <c r="E9181" s="76">
        <v>1750</v>
      </c>
      <c r="F9181" s="76">
        <v>6</v>
      </c>
      <c r="G9181" s="77">
        <v>40</v>
      </c>
      <c r="H9181" s="76" t="s">
        <v>3303</v>
      </c>
      <c r="I9181" s="77">
        <v>53.99</v>
      </c>
      <c r="J9181" s="2">
        <v>1</v>
      </c>
      <c r="K9181" s="119" cm="1">
        <f t="array" ref="K9181">ROUND(IF(C9181="Beer",SUM(LOOKUP(2,1/(SRP!$B$7:$B$9&lt;=E9181)/(SRP!$C$7:$C$9&gt;=E9181),SRP!$D$7:$D$9)*(G9181/100)*(E9181/1000)),IF(C9181="Spirits",SUM(LOOKUP(2,1/(SRP!$B$2:$B$6&lt;=E9181)/(SRP!$C$2:$C$6&gt;=E9181),SRP!$D$2:$D$6)*(G9181/100)*(E9181/1000)),IF(AND(C9181="Wine",D9181="Fortified Wines"),SUM(LOOKUP(2,1/(SRP!$B$20:$B$23&lt;=E9181)/(SRP!$C$20:$C$23&gt;=E9181),SRP!$D$20:$D$23)*(G9181/100)*(E9181/1000)),IF(C9181="Wine",SUM(LOOKUP(2,1/(SRP!$B$15:$B$19&lt;=E9181)/(SRP!$C$15:$C$19&gt;=E9181),SRP!$D$15:$D$19)*(G9181/100)*(E9181/1000)),IF(C9181="Ready to Drink",SUM(LOOKUP(2,1/(SRP!$B$10:$B$14&lt;=E9181)/(SRP!$C$10:$C$14&gt;=E9181),SRP!$D$10:$D$14)*(G9181/100)*(E9181/1000)),0))))),2)</f>
        <v>48.87</v>
      </c>
    </row>
    <row r="9182" spans="1:11" x14ac:dyDescent="0.35">
      <c r="A9182" s="2">
        <v>232793</v>
      </c>
      <c r="B9182" s="76" t="s">
        <v>6687</v>
      </c>
      <c r="C9182" s="76" t="s">
        <v>286</v>
      </c>
      <c r="D9182" s="76" t="s">
        <v>5247</v>
      </c>
      <c r="E9182" s="76">
        <v>750</v>
      </c>
      <c r="F9182" s="76">
        <v>12</v>
      </c>
      <c r="G9182" s="77">
        <v>13.5</v>
      </c>
      <c r="H9182" s="76" t="s">
        <v>3303</v>
      </c>
      <c r="I9182" s="77">
        <v>26.99</v>
      </c>
      <c r="J9182" s="2">
        <v>1</v>
      </c>
      <c r="K9182" s="119" cm="1">
        <f t="array" ref="K9182">ROUND(IF(C9182="Beer",SUM(LOOKUP(2,1/(SRP!$B$7:$B$9&lt;=E9182)/(SRP!$C$7:$C$9&gt;=E9182),SRP!$D$7:$D$9)*(G9182/100)*(E9182/1000)),IF(C9182="Spirits",SUM(LOOKUP(2,1/(SRP!$B$2:$B$6&lt;=E9182)/(SRP!$C$2:$C$6&gt;=E9182),SRP!$D$2:$D$6)*(G9182/100)*(E9182/1000)),IF(AND(C9182="Wine",D9182="Fortified Wines"),SUM(LOOKUP(2,1/(SRP!$B$20:$B$23&lt;=E9182)/(SRP!$C$20:$C$23&gt;=E9182),SRP!$D$20:$D$23)*(G9182/100)*(E9182/1000)),IF(C9182="Wine",SUM(LOOKUP(2,1/(SRP!$B$15:$B$19&lt;=E9182)/(SRP!$C$15:$C$19&gt;=E9182),SRP!$D$15:$D$19)*(G9182/100)*(E9182/1000)),IF(C9182="Ready to Drink",SUM(LOOKUP(2,1/(SRP!$B$10:$B$14&lt;=E9182)/(SRP!$C$10:$C$14&gt;=E9182),SRP!$D$10:$D$14)*(G9182/100)*(E9182/1000)),0))))),2)</f>
        <v>7.07</v>
      </c>
    </row>
    <row r="9183" spans="1:11" x14ac:dyDescent="0.35">
      <c r="A9183" s="2">
        <v>234583</v>
      </c>
      <c r="B9183" s="76" t="s">
        <v>7159</v>
      </c>
      <c r="C9183" s="76" t="s">
        <v>286</v>
      </c>
      <c r="D9183" s="76" t="s">
        <v>5253</v>
      </c>
      <c r="E9183" s="76">
        <v>750</v>
      </c>
      <c r="F9183" s="76">
        <v>12</v>
      </c>
      <c r="G9183" s="77">
        <v>11</v>
      </c>
      <c r="H9183" s="76" t="s">
        <v>3309</v>
      </c>
      <c r="I9183" s="77">
        <v>19.989999999999998</v>
      </c>
      <c r="J9183" s="2">
        <v>1</v>
      </c>
      <c r="K9183" s="119" cm="1">
        <f t="array" ref="K9183">ROUND(IF(C9183="Beer",SUM(LOOKUP(2,1/(SRP!$B$7:$B$9&lt;=E9183)/(SRP!$C$7:$C$9&gt;=E9183),SRP!$D$7:$D$9)*(G9183/100)*(E9183/1000)),IF(C9183="Spirits",SUM(LOOKUP(2,1/(SRP!$B$2:$B$6&lt;=E9183)/(SRP!$C$2:$C$6&gt;=E9183),SRP!$D$2:$D$6)*(G9183/100)*(E9183/1000)),IF(AND(C9183="Wine",D9183="Fortified Wines"),SUM(LOOKUP(2,1/(SRP!$B$20:$B$23&lt;=E9183)/(SRP!$C$20:$C$23&gt;=E9183),SRP!$D$20:$D$23)*(G9183/100)*(E9183/1000)),IF(C9183="Wine",SUM(LOOKUP(2,1/(SRP!$B$15:$B$19&lt;=E9183)/(SRP!$C$15:$C$19&gt;=E9183),SRP!$D$15:$D$19)*(G9183/100)*(E9183/1000)),IF(C9183="Ready to Drink",SUM(LOOKUP(2,1/(SRP!$B$10:$B$14&lt;=E9183)/(SRP!$C$10:$C$14&gt;=E9183),SRP!$D$10:$D$14)*(G9183/100)*(E9183/1000)),0))))),2)</f>
        <v>5.76</v>
      </c>
    </row>
    <row r="9184" spans="1:11" x14ac:dyDescent="0.35">
      <c r="A9184" s="2">
        <v>236992</v>
      </c>
      <c r="B9184" s="76" t="s">
        <v>1696</v>
      </c>
      <c r="C9184" s="76" t="s">
        <v>285</v>
      </c>
      <c r="D9184" s="76" t="s">
        <v>6931</v>
      </c>
      <c r="E9184" s="76">
        <v>1750</v>
      </c>
      <c r="F9184" s="76">
        <v>6</v>
      </c>
      <c r="G9184" s="77">
        <v>40</v>
      </c>
      <c r="H9184" s="76" t="s">
        <v>3292</v>
      </c>
      <c r="I9184" s="77">
        <v>52.05</v>
      </c>
      <c r="J9184" s="2">
        <v>1</v>
      </c>
      <c r="K9184" s="119" cm="1">
        <f t="array" ref="K9184">ROUND(IF(C9184="Beer",SUM(LOOKUP(2,1/(SRP!$B$7:$B$9&lt;=E9184)/(SRP!$C$7:$C$9&gt;=E9184),SRP!$D$7:$D$9)*(G9184/100)*(E9184/1000)),IF(C9184="Spirits",SUM(LOOKUP(2,1/(SRP!$B$2:$B$6&lt;=E9184)/(SRP!$C$2:$C$6&gt;=E9184),SRP!$D$2:$D$6)*(G9184/100)*(E9184/1000)),IF(AND(C9184="Wine",D9184="Fortified Wines"),SUM(LOOKUP(2,1/(SRP!$B$20:$B$23&lt;=E9184)/(SRP!$C$20:$C$23&gt;=E9184),SRP!$D$20:$D$23)*(G9184/100)*(E9184/1000)),IF(C9184="Wine",SUM(LOOKUP(2,1/(SRP!$B$15:$B$19&lt;=E9184)/(SRP!$C$15:$C$19&gt;=E9184),SRP!$D$15:$D$19)*(G9184/100)*(E9184/1000)),IF(C9184="Ready to Drink",SUM(LOOKUP(2,1/(SRP!$B$10:$B$14&lt;=E9184)/(SRP!$C$10:$C$14&gt;=E9184),SRP!$D$10:$D$14)*(G9184/100)*(E9184/1000)),0))))),2)</f>
        <v>48.87</v>
      </c>
    </row>
    <row r="9185" spans="1:11" x14ac:dyDescent="0.35">
      <c r="A9185" s="2">
        <v>238097</v>
      </c>
      <c r="B9185" s="76" t="s">
        <v>1697</v>
      </c>
      <c r="C9185" s="76" t="s">
        <v>285</v>
      </c>
      <c r="D9185" s="76" t="s">
        <v>6936</v>
      </c>
      <c r="E9185" s="76">
        <v>750</v>
      </c>
      <c r="F9185" s="76">
        <v>6</v>
      </c>
      <c r="G9185" s="77">
        <v>43</v>
      </c>
      <c r="H9185" s="76" t="s">
        <v>3280</v>
      </c>
      <c r="I9185" s="77">
        <v>114.99</v>
      </c>
      <c r="J9185" s="2">
        <v>1</v>
      </c>
      <c r="K9185" s="119" cm="1">
        <f t="array" ref="K9185">ROUND(IF(C9185="Beer",SUM(LOOKUP(2,1/(SRP!$B$7:$B$9&lt;=E9185)/(SRP!$C$7:$C$9&gt;=E9185),SRP!$D$7:$D$9)*(G9185/100)*(E9185/1000)),IF(C9185="Spirits",SUM(LOOKUP(2,1/(SRP!$B$2:$B$6&lt;=E9185)/(SRP!$C$2:$C$6&gt;=E9185),SRP!$D$2:$D$6)*(G9185/100)*(E9185/1000)),IF(AND(C9185="Wine",D9185="Fortified Wines"),SUM(LOOKUP(2,1/(SRP!$B$20:$B$23&lt;=E9185)/(SRP!$C$20:$C$23&gt;=E9185),SRP!$D$20:$D$23)*(G9185/100)*(E9185/1000)),IF(C9185="Wine",SUM(LOOKUP(2,1/(SRP!$B$15:$B$19&lt;=E9185)/(SRP!$C$15:$C$19&gt;=E9185),SRP!$D$15:$D$19)*(G9185/100)*(E9185/1000)),IF(C9185="Ready to Drink",SUM(LOOKUP(2,1/(SRP!$B$10:$B$14&lt;=E9185)/(SRP!$C$10:$C$14&gt;=E9185),SRP!$D$10:$D$14)*(G9185/100)*(E9185/1000)),0))))),2)</f>
        <v>22.51</v>
      </c>
    </row>
    <row r="9186" spans="1:11" x14ac:dyDescent="0.35">
      <c r="A9186" s="2">
        <v>239277</v>
      </c>
      <c r="B9186" s="76" t="s">
        <v>1698</v>
      </c>
      <c r="C9186" s="76" t="s">
        <v>286</v>
      </c>
      <c r="D9186" s="76" t="s">
        <v>5236</v>
      </c>
      <c r="E9186" s="76">
        <v>750</v>
      </c>
      <c r="F9186" s="76">
        <v>12</v>
      </c>
      <c r="G9186" s="77">
        <v>13.5</v>
      </c>
      <c r="H9186" s="76" t="s">
        <v>3284</v>
      </c>
      <c r="I9186" s="77">
        <v>34.99</v>
      </c>
      <c r="J9186" s="2">
        <v>1</v>
      </c>
      <c r="K9186" s="119" cm="1">
        <f t="array" ref="K9186">ROUND(IF(C9186="Beer",SUM(LOOKUP(2,1/(SRP!$B$7:$B$9&lt;=E9186)/(SRP!$C$7:$C$9&gt;=E9186),SRP!$D$7:$D$9)*(G9186/100)*(E9186/1000)),IF(C9186="Spirits",SUM(LOOKUP(2,1/(SRP!$B$2:$B$6&lt;=E9186)/(SRP!$C$2:$C$6&gt;=E9186),SRP!$D$2:$D$6)*(G9186/100)*(E9186/1000)),IF(AND(C9186="Wine",D9186="Fortified Wines"),SUM(LOOKUP(2,1/(SRP!$B$20:$B$23&lt;=E9186)/(SRP!$C$20:$C$23&gt;=E9186),SRP!$D$20:$D$23)*(G9186/100)*(E9186/1000)),IF(C9186="Wine",SUM(LOOKUP(2,1/(SRP!$B$15:$B$19&lt;=E9186)/(SRP!$C$15:$C$19&gt;=E9186),SRP!$D$15:$D$19)*(G9186/100)*(E9186/1000)),IF(C9186="Ready to Drink",SUM(LOOKUP(2,1/(SRP!$B$10:$B$14&lt;=E9186)/(SRP!$C$10:$C$14&gt;=E9186),SRP!$D$10:$D$14)*(G9186/100)*(E9186/1000)),0))))),2)</f>
        <v>7.07</v>
      </c>
    </row>
    <row r="9187" spans="1:11" x14ac:dyDescent="0.35">
      <c r="A9187" s="2">
        <v>239756</v>
      </c>
      <c r="B9187" s="76" t="s">
        <v>4671</v>
      </c>
      <c r="C9187" s="76" t="s">
        <v>286</v>
      </c>
      <c r="D9187" s="76" t="s">
        <v>5239</v>
      </c>
      <c r="E9187" s="76">
        <v>750</v>
      </c>
      <c r="F9187" s="76">
        <v>12</v>
      </c>
      <c r="G9187" s="77">
        <v>10</v>
      </c>
      <c r="H9187" s="76" t="s">
        <v>3288</v>
      </c>
      <c r="I9187" s="77">
        <v>11.99</v>
      </c>
      <c r="J9187" s="2">
        <v>1</v>
      </c>
      <c r="K9187" s="119" cm="1">
        <f t="array" ref="K9187">ROUND(IF(C9187="Beer",SUM(LOOKUP(2,1/(SRP!$B$7:$B$9&lt;=E9187)/(SRP!$C$7:$C$9&gt;=E9187),SRP!$D$7:$D$9)*(G9187/100)*(E9187/1000)),IF(C9187="Spirits",SUM(LOOKUP(2,1/(SRP!$B$2:$B$6&lt;=E9187)/(SRP!$C$2:$C$6&gt;=E9187),SRP!$D$2:$D$6)*(G9187/100)*(E9187/1000)),IF(AND(C9187="Wine",D9187="Fortified Wines"),SUM(LOOKUP(2,1/(SRP!$B$20:$B$23&lt;=E9187)/(SRP!$C$20:$C$23&gt;=E9187),SRP!$D$20:$D$23)*(G9187/100)*(E9187/1000)),IF(C9187="Wine",SUM(LOOKUP(2,1/(SRP!$B$15:$B$19&lt;=E9187)/(SRP!$C$15:$C$19&gt;=E9187),SRP!$D$15:$D$19)*(G9187/100)*(E9187/1000)),IF(C9187="Ready to Drink",SUM(LOOKUP(2,1/(SRP!$B$10:$B$14&lt;=E9187)/(SRP!$C$10:$C$14&gt;=E9187),SRP!$D$10:$D$14)*(G9187/100)*(E9187/1000)),0))))),2)</f>
        <v>5.24</v>
      </c>
    </row>
    <row r="9188" spans="1:11" x14ac:dyDescent="0.35">
      <c r="A9188" s="2">
        <v>240333</v>
      </c>
      <c r="B9188" s="76" t="s">
        <v>7160</v>
      </c>
      <c r="C9188" s="76" t="s">
        <v>5938</v>
      </c>
      <c r="D9188" s="76" t="s">
        <v>5307</v>
      </c>
      <c r="E9188" s="76">
        <v>2000</v>
      </c>
      <c r="F9188" s="76">
        <v>8</v>
      </c>
      <c r="G9188" s="77">
        <v>7</v>
      </c>
      <c r="H9188" s="76" t="s">
        <v>5939</v>
      </c>
      <c r="I9188" s="77">
        <v>12.49</v>
      </c>
      <c r="J9188" s="2">
        <v>1</v>
      </c>
      <c r="K9188" s="119" cm="1">
        <f t="array" ref="K9188">ROUND(IF(C9188="Beer",SUM(LOOKUP(2,1/(SRP!$B$7:$B$9&lt;=E9188)/(SRP!$C$7:$C$9&gt;=E9188),SRP!$D$7:$D$9)*(G9188/100)*(E9188/1000)),IF(C9188="Spirits",SUM(LOOKUP(2,1/(SRP!$B$2:$B$6&lt;=E9188)/(SRP!$C$2:$C$6&gt;=E9188),SRP!$D$2:$D$6)*(G9188/100)*(E9188/1000)),IF(AND(C9188="Wine",D9188="Fortified Wines"),SUM(LOOKUP(2,1/(SRP!$B$20:$B$23&lt;=E9188)/(SRP!$C$20:$C$23&gt;=E9188),SRP!$D$20:$D$23)*(G9188/100)*(E9188/1000)),IF(C9188="Wine",SUM(LOOKUP(2,1/(SRP!$B$15:$B$19&lt;=E9188)/(SRP!$C$15:$C$19&gt;=E9188),SRP!$D$15:$D$19)*(G9188/100)*(E9188/1000)),IF(C9188="Ready to Drink",SUM(LOOKUP(2,1/(SRP!$B$10:$B$14&lt;=E9188)/(SRP!$C$10:$C$14&gt;=E9188),SRP!$D$10:$D$14)*(G9188/100)*(E9188/1000)),0))))),2)</f>
        <v>9.77</v>
      </c>
    </row>
    <row r="9189" spans="1:11" x14ac:dyDescent="0.35">
      <c r="A9189" s="2">
        <v>241919</v>
      </c>
      <c r="B9189" s="76" t="s">
        <v>87</v>
      </c>
      <c r="C9189" s="76" t="s">
        <v>286</v>
      </c>
      <c r="D9189" s="76" t="s">
        <v>5244</v>
      </c>
      <c r="E9189" s="76">
        <v>750</v>
      </c>
      <c r="F9189" s="76">
        <v>12</v>
      </c>
      <c r="G9189" s="77">
        <v>12</v>
      </c>
      <c r="H9189" s="76" t="s">
        <v>5939</v>
      </c>
      <c r="I9189" s="77">
        <v>9.99</v>
      </c>
      <c r="J9189" s="2">
        <v>1</v>
      </c>
      <c r="K9189" s="119" cm="1">
        <f t="array" ref="K9189">ROUND(IF(C9189="Beer",SUM(LOOKUP(2,1/(SRP!$B$7:$B$9&lt;=E9189)/(SRP!$C$7:$C$9&gt;=E9189),SRP!$D$7:$D$9)*(G9189/100)*(E9189/1000)),IF(C9189="Spirits",SUM(LOOKUP(2,1/(SRP!$B$2:$B$6&lt;=E9189)/(SRP!$C$2:$C$6&gt;=E9189),SRP!$D$2:$D$6)*(G9189/100)*(E9189/1000)),IF(AND(C9189="Wine",D9189="Fortified Wines"),SUM(LOOKUP(2,1/(SRP!$B$20:$B$23&lt;=E9189)/(SRP!$C$20:$C$23&gt;=E9189),SRP!$D$20:$D$23)*(G9189/100)*(E9189/1000)),IF(C9189="Wine",SUM(LOOKUP(2,1/(SRP!$B$15:$B$19&lt;=E9189)/(SRP!$C$15:$C$19&gt;=E9189),SRP!$D$15:$D$19)*(G9189/100)*(E9189/1000)),IF(C9189="Ready to Drink",SUM(LOOKUP(2,1/(SRP!$B$10:$B$14&lt;=E9189)/(SRP!$C$10:$C$14&gt;=E9189),SRP!$D$10:$D$14)*(G9189/100)*(E9189/1000)),0))))),2)</f>
        <v>6.28</v>
      </c>
    </row>
    <row r="9190" spans="1:11" x14ac:dyDescent="0.35">
      <c r="A9190" s="2">
        <v>242669</v>
      </c>
      <c r="B9190" s="76" t="s">
        <v>1699</v>
      </c>
      <c r="C9190" s="76" t="s">
        <v>286</v>
      </c>
      <c r="D9190" s="76" t="s">
        <v>5291</v>
      </c>
      <c r="E9190" s="76">
        <v>750</v>
      </c>
      <c r="F9190" s="76">
        <v>12</v>
      </c>
      <c r="G9190" s="77">
        <v>15</v>
      </c>
      <c r="H9190" s="76" t="s">
        <v>3300</v>
      </c>
      <c r="I9190" s="77">
        <v>18.989999999999998</v>
      </c>
      <c r="J9190" s="2">
        <v>1</v>
      </c>
      <c r="K9190" s="119" cm="1">
        <f t="array" ref="K9190">ROUND(IF(C9190="Beer",SUM(LOOKUP(2,1/(SRP!$B$7:$B$9&lt;=E9190)/(SRP!$C$7:$C$9&gt;=E9190),SRP!$D$7:$D$9)*(G9190/100)*(E9190/1000)),IF(C9190="Spirits",SUM(LOOKUP(2,1/(SRP!$B$2:$B$6&lt;=E9190)/(SRP!$C$2:$C$6&gt;=E9190),SRP!$D$2:$D$6)*(G9190/100)*(E9190/1000)),IF(AND(C9190="Wine",D9190="Fortified Wines"),SUM(LOOKUP(2,1/(SRP!$B$20:$B$23&lt;=E9190)/(SRP!$C$20:$C$23&gt;=E9190),SRP!$D$20:$D$23)*(G9190/100)*(E9190/1000)),IF(C9190="Wine",SUM(LOOKUP(2,1/(SRP!$B$15:$B$19&lt;=E9190)/(SRP!$C$15:$C$19&gt;=E9190),SRP!$D$15:$D$19)*(G9190/100)*(E9190/1000)),IF(C9190="Ready to Drink",SUM(LOOKUP(2,1/(SRP!$B$10:$B$14&lt;=E9190)/(SRP!$C$10:$C$14&gt;=E9190),SRP!$D$10:$D$14)*(G9190/100)*(E9190/1000)),0))))),2)</f>
        <v>7.85</v>
      </c>
    </row>
    <row r="9191" spans="1:11" x14ac:dyDescent="0.35">
      <c r="A9191" s="2">
        <v>243725</v>
      </c>
      <c r="B9191" s="76" t="s">
        <v>1700</v>
      </c>
      <c r="C9191" s="76" t="s">
        <v>287</v>
      </c>
      <c r="D9191" s="76" t="s">
        <v>5230</v>
      </c>
      <c r="E9191" s="76">
        <v>500</v>
      </c>
      <c r="F9191" s="76">
        <v>24</v>
      </c>
      <c r="G9191" s="77">
        <v>5</v>
      </c>
      <c r="H9191" s="76" t="s">
        <v>3294</v>
      </c>
      <c r="I9191" s="77">
        <v>2.99</v>
      </c>
      <c r="J9191" s="2">
        <v>1</v>
      </c>
      <c r="K9191" s="119" cm="1">
        <f t="array" ref="K9191">ROUND(IF(C9191="Beer",SUM(LOOKUP(2,1/(SRP!$B$7:$B$9&lt;=E9191)/(SRP!$C$7:$C$9&gt;=E9191),SRP!$D$7:$D$9)*(G9191/100)*(E9191/1000)),IF(C9191="Spirits",SUM(LOOKUP(2,1/(SRP!$B$2:$B$6&lt;=E9191)/(SRP!$C$2:$C$6&gt;=E9191),SRP!$D$2:$D$6)*(G9191/100)*(E9191/1000)),IF(AND(C9191="Wine",D9191="Fortified Wines"),SUM(LOOKUP(2,1/(SRP!$B$20:$B$23&lt;=E9191)/(SRP!$C$20:$C$23&gt;=E9191),SRP!$D$20:$D$23)*(G9191/100)*(E9191/1000)),IF(C9191="Wine",SUM(LOOKUP(2,1/(SRP!$B$15:$B$19&lt;=E9191)/(SRP!$C$15:$C$19&gt;=E9191),SRP!$D$15:$D$19)*(G9191/100)*(E9191/1000)),IF(C9191="Ready to Drink",SUM(LOOKUP(2,1/(SRP!$B$10:$B$14&lt;=E9191)/(SRP!$C$10:$C$14&gt;=E9191),SRP!$D$10:$D$14)*(G9191/100)*(E9191/1000)),0))))),2)</f>
        <v>1.75</v>
      </c>
    </row>
    <row r="9192" spans="1:11" x14ac:dyDescent="0.35">
      <c r="A9192" s="2">
        <v>243824</v>
      </c>
      <c r="B9192" s="76" t="s">
        <v>1701</v>
      </c>
      <c r="C9192" s="76" t="s">
        <v>285</v>
      </c>
      <c r="D9192" s="76" t="s">
        <v>6936</v>
      </c>
      <c r="E9192" s="76">
        <v>750</v>
      </c>
      <c r="F9192" s="76">
        <v>6</v>
      </c>
      <c r="G9192" s="77">
        <v>43</v>
      </c>
      <c r="H9192" s="76" t="s">
        <v>3280</v>
      </c>
      <c r="I9192" s="77">
        <v>149.99</v>
      </c>
      <c r="J9192" s="2">
        <v>1</v>
      </c>
      <c r="K9192" s="119" cm="1">
        <f t="array" ref="K9192">ROUND(IF(C9192="Beer",SUM(LOOKUP(2,1/(SRP!$B$7:$B$9&lt;=E9192)/(SRP!$C$7:$C$9&gt;=E9192),SRP!$D$7:$D$9)*(G9192/100)*(E9192/1000)),IF(C9192="Spirits",SUM(LOOKUP(2,1/(SRP!$B$2:$B$6&lt;=E9192)/(SRP!$C$2:$C$6&gt;=E9192),SRP!$D$2:$D$6)*(G9192/100)*(E9192/1000)),IF(AND(C9192="Wine",D9192="Fortified Wines"),SUM(LOOKUP(2,1/(SRP!$B$20:$B$23&lt;=E9192)/(SRP!$C$20:$C$23&gt;=E9192),SRP!$D$20:$D$23)*(G9192/100)*(E9192/1000)),IF(C9192="Wine",SUM(LOOKUP(2,1/(SRP!$B$15:$B$19&lt;=E9192)/(SRP!$C$15:$C$19&gt;=E9192),SRP!$D$15:$D$19)*(G9192/100)*(E9192/1000)),IF(C9192="Ready to Drink",SUM(LOOKUP(2,1/(SRP!$B$10:$B$14&lt;=E9192)/(SRP!$C$10:$C$14&gt;=E9192),SRP!$D$10:$D$14)*(G9192/100)*(E9192/1000)),0))))),2)</f>
        <v>22.51</v>
      </c>
    </row>
    <row r="9193" spans="1:11" x14ac:dyDescent="0.35">
      <c r="A9193" s="2">
        <v>244087</v>
      </c>
      <c r="B9193" s="76" t="s">
        <v>1702</v>
      </c>
      <c r="C9193" s="76" t="s">
        <v>286</v>
      </c>
      <c r="D9193" s="76" t="s">
        <v>5246</v>
      </c>
      <c r="E9193" s="76">
        <v>750</v>
      </c>
      <c r="F9193" s="76">
        <v>12</v>
      </c>
      <c r="G9193" s="77">
        <v>13</v>
      </c>
      <c r="H9193" s="76" t="s">
        <v>3297</v>
      </c>
      <c r="I9193" s="77">
        <v>11.99</v>
      </c>
      <c r="J9193" s="2">
        <v>1</v>
      </c>
      <c r="K9193" s="119" cm="1">
        <f t="array" ref="K9193">ROUND(IF(C9193="Beer",SUM(LOOKUP(2,1/(SRP!$B$7:$B$9&lt;=E9193)/(SRP!$C$7:$C$9&gt;=E9193),SRP!$D$7:$D$9)*(G9193/100)*(E9193/1000)),IF(C9193="Spirits",SUM(LOOKUP(2,1/(SRP!$B$2:$B$6&lt;=E9193)/(SRP!$C$2:$C$6&gt;=E9193),SRP!$D$2:$D$6)*(G9193/100)*(E9193/1000)),IF(AND(C9193="Wine",D9193="Fortified Wines"),SUM(LOOKUP(2,1/(SRP!$B$20:$B$23&lt;=E9193)/(SRP!$C$20:$C$23&gt;=E9193),SRP!$D$20:$D$23)*(G9193/100)*(E9193/1000)),IF(C9193="Wine",SUM(LOOKUP(2,1/(SRP!$B$15:$B$19&lt;=E9193)/(SRP!$C$15:$C$19&gt;=E9193),SRP!$D$15:$D$19)*(G9193/100)*(E9193/1000)),IF(C9193="Ready to Drink",SUM(LOOKUP(2,1/(SRP!$B$10:$B$14&lt;=E9193)/(SRP!$C$10:$C$14&gt;=E9193),SRP!$D$10:$D$14)*(G9193/100)*(E9193/1000)),0))))),2)</f>
        <v>6.81</v>
      </c>
    </row>
    <row r="9194" spans="1:11" x14ac:dyDescent="0.35">
      <c r="A9194" s="2">
        <v>247056</v>
      </c>
      <c r="B9194" s="76" t="s">
        <v>463</v>
      </c>
      <c r="C9194" s="76" t="s">
        <v>285</v>
      </c>
      <c r="D9194" s="76" t="s">
        <v>6934</v>
      </c>
      <c r="E9194" s="76">
        <v>1750</v>
      </c>
      <c r="F9194" s="76">
        <v>6</v>
      </c>
      <c r="G9194" s="77">
        <v>40</v>
      </c>
      <c r="H9194" s="76" t="s">
        <v>3284</v>
      </c>
      <c r="I9194" s="77">
        <v>71.989999999999995</v>
      </c>
      <c r="J9194" s="2">
        <v>1</v>
      </c>
      <c r="K9194" s="119" cm="1">
        <f t="array" ref="K9194">ROUND(IF(C9194="Beer",SUM(LOOKUP(2,1/(SRP!$B$7:$B$9&lt;=E9194)/(SRP!$C$7:$C$9&gt;=E9194),SRP!$D$7:$D$9)*(G9194/100)*(E9194/1000)),IF(C9194="Spirits",SUM(LOOKUP(2,1/(SRP!$B$2:$B$6&lt;=E9194)/(SRP!$C$2:$C$6&gt;=E9194),SRP!$D$2:$D$6)*(G9194/100)*(E9194/1000)),IF(AND(C9194="Wine",D9194="Fortified Wines"),SUM(LOOKUP(2,1/(SRP!$B$20:$B$23&lt;=E9194)/(SRP!$C$20:$C$23&gt;=E9194),SRP!$D$20:$D$23)*(G9194/100)*(E9194/1000)),IF(C9194="Wine",SUM(LOOKUP(2,1/(SRP!$B$15:$B$19&lt;=E9194)/(SRP!$C$15:$C$19&gt;=E9194),SRP!$D$15:$D$19)*(G9194/100)*(E9194/1000)),IF(C9194="Ready to Drink",SUM(LOOKUP(2,1/(SRP!$B$10:$B$14&lt;=E9194)/(SRP!$C$10:$C$14&gt;=E9194),SRP!$D$10:$D$14)*(G9194/100)*(E9194/1000)),0))))),2)</f>
        <v>48.87</v>
      </c>
    </row>
    <row r="9195" spans="1:11" x14ac:dyDescent="0.35">
      <c r="A9195" s="2">
        <v>248153</v>
      </c>
      <c r="B9195" s="76" t="s">
        <v>86</v>
      </c>
      <c r="C9195" s="76" t="s">
        <v>286</v>
      </c>
      <c r="D9195" s="76" t="s">
        <v>5246</v>
      </c>
      <c r="E9195" s="76">
        <v>750</v>
      </c>
      <c r="F9195" s="76">
        <v>12</v>
      </c>
      <c r="G9195" s="77">
        <v>12.5</v>
      </c>
      <c r="H9195" s="76" t="s">
        <v>5939</v>
      </c>
      <c r="I9195" s="77">
        <v>9.99</v>
      </c>
      <c r="J9195" s="2">
        <v>1</v>
      </c>
      <c r="K9195" s="119" cm="1">
        <f t="array" ref="K9195">ROUND(IF(C9195="Beer",SUM(LOOKUP(2,1/(SRP!$B$7:$B$9&lt;=E9195)/(SRP!$C$7:$C$9&gt;=E9195),SRP!$D$7:$D$9)*(G9195/100)*(E9195/1000)),IF(C9195="Spirits",SUM(LOOKUP(2,1/(SRP!$B$2:$B$6&lt;=E9195)/(SRP!$C$2:$C$6&gt;=E9195),SRP!$D$2:$D$6)*(G9195/100)*(E9195/1000)),IF(AND(C9195="Wine",D9195="Fortified Wines"),SUM(LOOKUP(2,1/(SRP!$B$20:$B$23&lt;=E9195)/(SRP!$C$20:$C$23&gt;=E9195),SRP!$D$20:$D$23)*(G9195/100)*(E9195/1000)),IF(C9195="Wine",SUM(LOOKUP(2,1/(SRP!$B$15:$B$19&lt;=E9195)/(SRP!$C$15:$C$19&gt;=E9195),SRP!$D$15:$D$19)*(G9195/100)*(E9195/1000)),IF(C9195="Ready to Drink",SUM(LOOKUP(2,1/(SRP!$B$10:$B$14&lt;=E9195)/(SRP!$C$10:$C$14&gt;=E9195),SRP!$D$10:$D$14)*(G9195/100)*(E9195/1000)),0))))),2)</f>
        <v>6.54</v>
      </c>
    </row>
    <row r="9196" spans="1:11" x14ac:dyDescent="0.35">
      <c r="A9196" s="2">
        <v>248237</v>
      </c>
      <c r="B9196" s="76" t="s">
        <v>3968</v>
      </c>
      <c r="C9196" s="76" t="s">
        <v>285</v>
      </c>
      <c r="D9196" s="76" t="s">
        <v>6941</v>
      </c>
      <c r="E9196" s="76">
        <v>750</v>
      </c>
      <c r="F9196" s="76">
        <v>6</v>
      </c>
      <c r="G9196" s="77">
        <v>40</v>
      </c>
      <c r="H9196" s="76" t="s">
        <v>6696</v>
      </c>
      <c r="I9196" s="77">
        <v>41.99</v>
      </c>
      <c r="J9196" s="2">
        <v>1</v>
      </c>
      <c r="K9196" s="119" cm="1">
        <f t="array" ref="K9196">ROUND(IF(C9196="Beer",SUM(LOOKUP(2,1/(SRP!$B$7:$B$9&lt;=E9196)/(SRP!$C$7:$C$9&gt;=E9196),SRP!$D$7:$D$9)*(G9196/100)*(E9196/1000)),IF(C9196="Spirits",SUM(LOOKUP(2,1/(SRP!$B$2:$B$6&lt;=E9196)/(SRP!$C$2:$C$6&gt;=E9196),SRP!$D$2:$D$6)*(G9196/100)*(E9196/1000)),IF(AND(C9196="Wine",D9196="Fortified Wines"),SUM(LOOKUP(2,1/(SRP!$B$20:$B$23&lt;=E9196)/(SRP!$C$20:$C$23&gt;=E9196),SRP!$D$20:$D$23)*(G9196/100)*(E9196/1000)),IF(C9196="Wine",SUM(LOOKUP(2,1/(SRP!$B$15:$B$19&lt;=E9196)/(SRP!$C$15:$C$19&gt;=E9196),SRP!$D$15:$D$19)*(G9196/100)*(E9196/1000)),IF(C9196="Ready to Drink",SUM(LOOKUP(2,1/(SRP!$B$10:$B$14&lt;=E9196)/(SRP!$C$10:$C$14&gt;=E9196),SRP!$D$10:$D$14)*(G9196/100)*(E9196/1000)),0))))),2)</f>
        <v>20.94</v>
      </c>
    </row>
    <row r="9197" spans="1:11" x14ac:dyDescent="0.35">
      <c r="A9197" s="2">
        <v>249680</v>
      </c>
      <c r="B9197" s="76" t="s">
        <v>1703</v>
      </c>
      <c r="C9197" s="76" t="s">
        <v>285</v>
      </c>
      <c r="D9197" s="76" t="s">
        <v>6932</v>
      </c>
      <c r="E9197" s="76">
        <v>750</v>
      </c>
      <c r="F9197" s="76">
        <v>6</v>
      </c>
      <c r="G9197" s="77">
        <v>45.8</v>
      </c>
      <c r="H9197" s="76" t="s">
        <v>3280</v>
      </c>
      <c r="I9197" s="77">
        <v>109.99</v>
      </c>
      <c r="J9197" s="2">
        <v>1</v>
      </c>
      <c r="K9197" s="119" cm="1">
        <f t="array" ref="K9197">ROUND(IF(C9197="Beer",SUM(LOOKUP(2,1/(SRP!$B$7:$B$9&lt;=E9197)/(SRP!$C$7:$C$9&gt;=E9197),SRP!$D$7:$D$9)*(G9197/100)*(E9197/1000)),IF(C9197="Spirits",SUM(LOOKUP(2,1/(SRP!$B$2:$B$6&lt;=E9197)/(SRP!$C$2:$C$6&gt;=E9197),SRP!$D$2:$D$6)*(G9197/100)*(E9197/1000)),IF(AND(C9197="Wine",D9197="Fortified Wines"),SUM(LOOKUP(2,1/(SRP!$B$20:$B$23&lt;=E9197)/(SRP!$C$20:$C$23&gt;=E9197),SRP!$D$20:$D$23)*(G9197/100)*(E9197/1000)),IF(C9197="Wine",SUM(LOOKUP(2,1/(SRP!$B$15:$B$19&lt;=E9197)/(SRP!$C$15:$C$19&gt;=E9197),SRP!$D$15:$D$19)*(G9197/100)*(E9197/1000)),IF(C9197="Ready to Drink",SUM(LOOKUP(2,1/(SRP!$B$10:$B$14&lt;=E9197)/(SRP!$C$10:$C$14&gt;=E9197),SRP!$D$10:$D$14)*(G9197/100)*(E9197/1000)),0))))),2)</f>
        <v>23.98</v>
      </c>
    </row>
    <row r="9198" spans="1:11" x14ac:dyDescent="0.35">
      <c r="A9198" s="2">
        <v>251835</v>
      </c>
      <c r="B9198" s="76" t="s">
        <v>1704</v>
      </c>
      <c r="C9198" s="76" t="s">
        <v>286</v>
      </c>
      <c r="D9198" s="76" t="s">
        <v>5269</v>
      </c>
      <c r="E9198" s="76">
        <v>750</v>
      </c>
      <c r="F9198" s="76">
        <v>12</v>
      </c>
      <c r="G9198" s="77">
        <v>12.4</v>
      </c>
      <c r="H9198" s="76" t="s">
        <v>3297</v>
      </c>
      <c r="I9198" s="77">
        <v>25.99</v>
      </c>
      <c r="J9198" s="2">
        <v>1</v>
      </c>
      <c r="K9198" s="119" cm="1">
        <f t="array" ref="K9198">ROUND(IF(C9198="Beer",SUM(LOOKUP(2,1/(SRP!$B$7:$B$9&lt;=E9198)/(SRP!$C$7:$C$9&gt;=E9198),SRP!$D$7:$D$9)*(G9198/100)*(E9198/1000)),IF(C9198="Spirits",SUM(LOOKUP(2,1/(SRP!$B$2:$B$6&lt;=E9198)/(SRP!$C$2:$C$6&gt;=E9198),SRP!$D$2:$D$6)*(G9198/100)*(E9198/1000)),IF(AND(C9198="Wine",D9198="Fortified Wines"),SUM(LOOKUP(2,1/(SRP!$B$20:$B$23&lt;=E9198)/(SRP!$C$20:$C$23&gt;=E9198),SRP!$D$20:$D$23)*(G9198/100)*(E9198/1000)),IF(C9198="Wine",SUM(LOOKUP(2,1/(SRP!$B$15:$B$19&lt;=E9198)/(SRP!$C$15:$C$19&gt;=E9198),SRP!$D$15:$D$19)*(G9198/100)*(E9198/1000)),IF(C9198="Ready to Drink",SUM(LOOKUP(2,1/(SRP!$B$10:$B$14&lt;=E9198)/(SRP!$C$10:$C$14&gt;=E9198),SRP!$D$10:$D$14)*(G9198/100)*(E9198/1000)),0))))),2)</f>
        <v>6.49</v>
      </c>
    </row>
    <row r="9199" spans="1:11" x14ac:dyDescent="0.35">
      <c r="A9199" s="2">
        <v>251876</v>
      </c>
      <c r="B9199" s="76" t="s">
        <v>1705</v>
      </c>
      <c r="C9199" s="76" t="s">
        <v>286</v>
      </c>
      <c r="D9199" s="76" t="s">
        <v>5247</v>
      </c>
      <c r="E9199" s="76">
        <v>750</v>
      </c>
      <c r="F9199" s="76">
        <v>12</v>
      </c>
      <c r="G9199" s="77">
        <v>13.5</v>
      </c>
      <c r="H9199" s="76" t="s">
        <v>3288</v>
      </c>
      <c r="I9199" s="77">
        <v>18.989999999999998</v>
      </c>
      <c r="J9199" s="2">
        <v>1</v>
      </c>
      <c r="K9199" s="119" cm="1">
        <f t="array" ref="K9199">ROUND(IF(C9199="Beer",SUM(LOOKUP(2,1/(SRP!$B$7:$B$9&lt;=E9199)/(SRP!$C$7:$C$9&gt;=E9199),SRP!$D$7:$D$9)*(G9199/100)*(E9199/1000)),IF(C9199="Spirits",SUM(LOOKUP(2,1/(SRP!$B$2:$B$6&lt;=E9199)/(SRP!$C$2:$C$6&gt;=E9199),SRP!$D$2:$D$6)*(G9199/100)*(E9199/1000)),IF(AND(C9199="Wine",D9199="Fortified Wines"),SUM(LOOKUP(2,1/(SRP!$B$20:$B$23&lt;=E9199)/(SRP!$C$20:$C$23&gt;=E9199),SRP!$D$20:$D$23)*(G9199/100)*(E9199/1000)),IF(C9199="Wine",SUM(LOOKUP(2,1/(SRP!$B$15:$B$19&lt;=E9199)/(SRP!$C$15:$C$19&gt;=E9199),SRP!$D$15:$D$19)*(G9199/100)*(E9199/1000)),IF(C9199="Ready to Drink",SUM(LOOKUP(2,1/(SRP!$B$10:$B$14&lt;=E9199)/(SRP!$C$10:$C$14&gt;=E9199),SRP!$D$10:$D$14)*(G9199/100)*(E9199/1000)),0))))),2)</f>
        <v>7.07</v>
      </c>
    </row>
    <row r="9200" spans="1:11" x14ac:dyDescent="0.35">
      <c r="A9200" s="2">
        <v>251884</v>
      </c>
      <c r="B9200" s="76" t="s">
        <v>1706</v>
      </c>
      <c r="C9200" s="76" t="s">
        <v>286</v>
      </c>
      <c r="D9200" s="76" t="s">
        <v>5236</v>
      </c>
      <c r="E9200" s="76">
        <v>750</v>
      </c>
      <c r="F9200" s="76">
        <v>12</v>
      </c>
      <c r="G9200" s="77">
        <v>13.5</v>
      </c>
      <c r="H9200" s="76" t="s">
        <v>3288</v>
      </c>
      <c r="I9200" s="77">
        <v>11.99</v>
      </c>
      <c r="J9200" s="2">
        <v>1</v>
      </c>
      <c r="K9200" s="119" cm="1">
        <f t="array" ref="K9200">ROUND(IF(C9200="Beer",SUM(LOOKUP(2,1/(SRP!$B$7:$B$9&lt;=E9200)/(SRP!$C$7:$C$9&gt;=E9200),SRP!$D$7:$D$9)*(G9200/100)*(E9200/1000)),IF(C9200="Spirits",SUM(LOOKUP(2,1/(SRP!$B$2:$B$6&lt;=E9200)/(SRP!$C$2:$C$6&gt;=E9200),SRP!$D$2:$D$6)*(G9200/100)*(E9200/1000)),IF(AND(C9200="Wine",D9200="Fortified Wines"),SUM(LOOKUP(2,1/(SRP!$B$20:$B$23&lt;=E9200)/(SRP!$C$20:$C$23&gt;=E9200),SRP!$D$20:$D$23)*(G9200/100)*(E9200/1000)),IF(C9200="Wine",SUM(LOOKUP(2,1/(SRP!$B$15:$B$19&lt;=E9200)/(SRP!$C$15:$C$19&gt;=E9200),SRP!$D$15:$D$19)*(G9200/100)*(E9200/1000)),IF(C9200="Ready to Drink",SUM(LOOKUP(2,1/(SRP!$B$10:$B$14&lt;=E9200)/(SRP!$C$10:$C$14&gt;=E9200),SRP!$D$10:$D$14)*(G9200/100)*(E9200/1000)),0))))),2)</f>
        <v>7.07</v>
      </c>
    </row>
    <row r="9201" spans="1:11" x14ac:dyDescent="0.35">
      <c r="A9201" s="2">
        <v>252312</v>
      </c>
      <c r="B9201" s="76" t="s">
        <v>1707</v>
      </c>
      <c r="C9201" s="76" t="s">
        <v>285</v>
      </c>
      <c r="D9201" s="76" t="s">
        <v>6935</v>
      </c>
      <c r="E9201" s="76">
        <v>375</v>
      </c>
      <c r="F9201" s="76">
        <v>24</v>
      </c>
      <c r="G9201" s="77">
        <v>40</v>
      </c>
      <c r="H9201" s="76" t="s">
        <v>3284</v>
      </c>
      <c r="I9201" s="77">
        <v>44.99</v>
      </c>
      <c r="J9201" s="2">
        <v>1</v>
      </c>
      <c r="K9201" s="119" cm="1">
        <f t="array" ref="K9201">ROUND(IF(C9201="Beer",SUM(LOOKUP(2,1/(SRP!$B$7:$B$9&lt;=E9201)/(SRP!$C$7:$C$9&gt;=E9201),SRP!$D$7:$D$9)*(G9201/100)*(E9201/1000)),IF(C9201="Spirits",SUM(LOOKUP(2,1/(SRP!$B$2:$B$6&lt;=E9201)/(SRP!$C$2:$C$6&gt;=E9201),SRP!$D$2:$D$6)*(G9201/100)*(E9201/1000)),IF(AND(C9201="Wine",D9201="Fortified Wines"),SUM(LOOKUP(2,1/(SRP!$B$20:$B$23&lt;=E9201)/(SRP!$C$20:$C$23&gt;=E9201),SRP!$D$20:$D$23)*(G9201/100)*(E9201/1000)),IF(C9201="Wine",SUM(LOOKUP(2,1/(SRP!$B$15:$B$19&lt;=E9201)/(SRP!$C$15:$C$19&gt;=E9201),SRP!$D$15:$D$19)*(G9201/100)*(E9201/1000)),IF(C9201="Ready to Drink",SUM(LOOKUP(2,1/(SRP!$B$10:$B$14&lt;=E9201)/(SRP!$C$10:$C$14&gt;=E9201),SRP!$D$10:$D$14)*(G9201/100)*(E9201/1000)),0))))),2)</f>
        <v>11.89</v>
      </c>
    </row>
    <row r="9202" spans="1:11" x14ac:dyDescent="0.35">
      <c r="A9202" s="2">
        <v>253302</v>
      </c>
      <c r="B9202" s="76" t="s">
        <v>1708</v>
      </c>
      <c r="C9202" s="76" t="s">
        <v>285</v>
      </c>
      <c r="D9202" s="76" t="s">
        <v>5231</v>
      </c>
      <c r="E9202" s="76">
        <v>750</v>
      </c>
      <c r="F9202" s="76">
        <v>12</v>
      </c>
      <c r="G9202" s="77">
        <v>40</v>
      </c>
      <c r="H9202" s="76" t="s">
        <v>3284</v>
      </c>
      <c r="I9202" s="77">
        <v>30.8</v>
      </c>
      <c r="J9202" s="2">
        <v>1</v>
      </c>
      <c r="K9202" s="119" cm="1">
        <f t="array" ref="K9202">ROUND(IF(C9202="Beer",SUM(LOOKUP(2,1/(SRP!$B$7:$B$9&lt;=E9202)/(SRP!$C$7:$C$9&gt;=E9202),SRP!$D$7:$D$9)*(G9202/100)*(E9202/1000)),IF(C9202="Spirits",SUM(LOOKUP(2,1/(SRP!$B$2:$B$6&lt;=E9202)/(SRP!$C$2:$C$6&gt;=E9202),SRP!$D$2:$D$6)*(G9202/100)*(E9202/1000)),IF(AND(C9202="Wine",D9202="Fortified Wines"),SUM(LOOKUP(2,1/(SRP!$B$20:$B$23&lt;=E9202)/(SRP!$C$20:$C$23&gt;=E9202),SRP!$D$20:$D$23)*(G9202/100)*(E9202/1000)),IF(C9202="Wine",SUM(LOOKUP(2,1/(SRP!$B$15:$B$19&lt;=E9202)/(SRP!$C$15:$C$19&gt;=E9202),SRP!$D$15:$D$19)*(G9202/100)*(E9202/1000)),IF(C9202="Ready to Drink",SUM(LOOKUP(2,1/(SRP!$B$10:$B$14&lt;=E9202)/(SRP!$C$10:$C$14&gt;=E9202),SRP!$D$10:$D$14)*(G9202/100)*(E9202/1000)),0))))),2)</f>
        <v>20.94</v>
      </c>
    </row>
    <row r="9203" spans="1:11" x14ac:dyDescent="0.35">
      <c r="A9203" s="2">
        <v>255810</v>
      </c>
      <c r="B9203" s="76" t="s">
        <v>88</v>
      </c>
      <c r="C9203" s="76" t="s">
        <v>286</v>
      </c>
      <c r="D9203" s="76" t="s">
        <v>5288</v>
      </c>
      <c r="E9203" s="76">
        <v>750</v>
      </c>
      <c r="F9203" s="76">
        <v>12</v>
      </c>
      <c r="G9203" s="77">
        <v>13</v>
      </c>
      <c r="H9203" s="76" t="s">
        <v>3303</v>
      </c>
      <c r="I9203" s="77">
        <v>24.99</v>
      </c>
      <c r="J9203" s="2">
        <v>1</v>
      </c>
      <c r="K9203" s="119" cm="1">
        <f t="array" ref="K9203">ROUND(IF(C9203="Beer",SUM(LOOKUP(2,1/(SRP!$B$7:$B$9&lt;=E9203)/(SRP!$C$7:$C$9&gt;=E9203),SRP!$D$7:$D$9)*(G9203/100)*(E9203/1000)),IF(C9203="Spirits",SUM(LOOKUP(2,1/(SRP!$B$2:$B$6&lt;=E9203)/(SRP!$C$2:$C$6&gt;=E9203),SRP!$D$2:$D$6)*(G9203/100)*(E9203/1000)),IF(AND(C9203="Wine",D9203="Fortified Wines"),SUM(LOOKUP(2,1/(SRP!$B$20:$B$23&lt;=E9203)/(SRP!$C$20:$C$23&gt;=E9203),SRP!$D$20:$D$23)*(G9203/100)*(E9203/1000)),IF(C9203="Wine",SUM(LOOKUP(2,1/(SRP!$B$15:$B$19&lt;=E9203)/(SRP!$C$15:$C$19&gt;=E9203),SRP!$D$15:$D$19)*(G9203/100)*(E9203/1000)),IF(C9203="Ready to Drink",SUM(LOOKUP(2,1/(SRP!$B$10:$B$14&lt;=E9203)/(SRP!$C$10:$C$14&gt;=E9203),SRP!$D$10:$D$14)*(G9203/100)*(E9203/1000)),0))))),2)</f>
        <v>6.81</v>
      </c>
    </row>
    <row r="9204" spans="1:11" x14ac:dyDescent="0.35">
      <c r="A9204" s="2">
        <v>257105</v>
      </c>
      <c r="B9204" s="76" t="s">
        <v>1709</v>
      </c>
      <c r="C9204" s="76" t="s">
        <v>285</v>
      </c>
      <c r="D9204" s="76" t="s">
        <v>5270</v>
      </c>
      <c r="E9204" s="76">
        <v>750</v>
      </c>
      <c r="F9204" s="76">
        <v>12</v>
      </c>
      <c r="G9204" s="77">
        <v>38</v>
      </c>
      <c r="H9204" s="76" t="s">
        <v>3303</v>
      </c>
      <c r="I9204" s="77">
        <v>23.99</v>
      </c>
      <c r="J9204" s="2">
        <v>1</v>
      </c>
      <c r="K9204" s="119" cm="1">
        <f t="array" ref="K9204">ROUND(IF(C9204="Beer",SUM(LOOKUP(2,1/(SRP!$B$7:$B$9&lt;=E9204)/(SRP!$C$7:$C$9&gt;=E9204),SRP!$D$7:$D$9)*(G9204/100)*(E9204/1000)),IF(C9204="Spirits",SUM(LOOKUP(2,1/(SRP!$B$2:$B$6&lt;=E9204)/(SRP!$C$2:$C$6&gt;=E9204),SRP!$D$2:$D$6)*(G9204/100)*(E9204/1000)),IF(AND(C9204="Wine",D9204="Fortified Wines"),SUM(LOOKUP(2,1/(SRP!$B$20:$B$23&lt;=E9204)/(SRP!$C$20:$C$23&gt;=E9204),SRP!$D$20:$D$23)*(G9204/100)*(E9204/1000)),IF(C9204="Wine",SUM(LOOKUP(2,1/(SRP!$B$15:$B$19&lt;=E9204)/(SRP!$C$15:$C$19&gt;=E9204),SRP!$D$15:$D$19)*(G9204/100)*(E9204/1000)),IF(C9204="Ready to Drink",SUM(LOOKUP(2,1/(SRP!$B$10:$B$14&lt;=E9204)/(SRP!$C$10:$C$14&gt;=E9204),SRP!$D$10:$D$14)*(G9204/100)*(E9204/1000)),0))))),2)</f>
        <v>19.899999999999999</v>
      </c>
    </row>
    <row r="9205" spans="1:11" x14ac:dyDescent="0.35">
      <c r="A9205" s="2">
        <v>257170</v>
      </c>
      <c r="B9205" s="76" t="s">
        <v>1710</v>
      </c>
      <c r="C9205" s="76" t="s">
        <v>286</v>
      </c>
      <c r="D9205" s="76" t="s">
        <v>5236</v>
      </c>
      <c r="E9205" s="76">
        <v>1500</v>
      </c>
      <c r="F9205" s="76">
        <v>6</v>
      </c>
      <c r="G9205" s="77">
        <v>12</v>
      </c>
      <c r="H9205" s="76" t="s">
        <v>3281</v>
      </c>
      <c r="I9205" s="77">
        <v>18.989999999999998</v>
      </c>
      <c r="J9205" s="2">
        <v>1</v>
      </c>
      <c r="K9205" s="119" cm="1">
        <f t="array" ref="K9205">ROUND(IF(C9205="Beer",SUM(LOOKUP(2,1/(SRP!$B$7:$B$9&lt;=E9205)/(SRP!$C$7:$C$9&gt;=E9205),SRP!$D$7:$D$9)*(G9205/100)*(E9205/1000)),IF(C9205="Spirits",SUM(LOOKUP(2,1/(SRP!$B$2:$B$6&lt;=E9205)/(SRP!$C$2:$C$6&gt;=E9205),SRP!$D$2:$D$6)*(G9205/100)*(E9205/1000)),IF(AND(C9205="Wine",D9205="Fortified Wines"),SUM(LOOKUP(2,1/(SRP!$B$20:$B$23&lt;=E9205)/(SRP!$C$20:$C$23&gt;=E9205),SRP!$D$20:$D$23)*(G9205/100)*(E9205/1000)),IF(C9205="Wine",SUM(LOOKUP(2,1/(SRP!$B$15:$B$19&lt;=E9205)/(SRP!$C$15:$C$19&gt;=E9205),SRP!$D$15:$D$19)*(G9205/100)*(E9205/1000)),IF(C9205="Ready to Drink",SUM(LOOKUP(2,1/(SRP!$B$10:$B$14&lt;=E9205)/(SRP!$C$10:$C$14&gt;=E9205),SRP!$D$10:$D$14)*(G9205/100)*(E9205/1000)),0))))),2)</f>
        <v>12.57</v>
      </c>
    </row>
    <row r="9206" spans="1:11" x14ac:dyDescent="0.35">
      <c r="A9206" s="2">
        <v>257238</v>
      </c>
      <c r="B9206" s="76" t="s">
        <v>1711</v>
      </c>
      <c r="C9206" s="76" t="s">
        <v>285</v>
      </c>
      <c r="D9206" s="76" t="s">
        <v>5267</v>
      </c>
      <c r="E9206" s="76">
        <v>750</v>
      </c>
      <c r="F9206" s="76">
        <v>12</v>
      </c>
      <c r="G9206" s="77">
        <v>40</v>
      </c>
      <c r="H9206" s="76" t="s">
        <v>3279</v>
      </c>
      <c r="I9206" s="77">
        <v>29.99</v>
      </c>
      <c r="J9206" s="2">
        <v>1</v>
      </c>
      <c r="K9206" s="119" cm="1">
        <f t="array" ref="K9206">ROUND(IF(C9206="Beer",SUM(LOOKUP(2,1/(SRP!$B$7:$B$9&lt;=E9206)/(SRP!$C$7:$C$9&gt;=E9206),SRP!$D$7:$D$9)*(G9206/100)*(E9206/1000)),IF(C9206="Spirits",SUM(LOOKUP(2,1/(SRP!$B$2:$B$6&lt;=E9206)/(SRP!$C$2:$C$6&gt;=E9206),SRP!$D$2:$D$6)*(G9206/100)*(E9206/1000)),IF(AND(C9206="Wine",D9206="Fortified Wines"),SUM(LOOKUP(2,1/(SRP!$B$20:$B$23&lt;=E9206)/(SRP!$C$20:$C$23&gt;=E9206),SRP!$D$20:$D$23)*(G9206/100)*(E9206/1000)),IF(C9206="Wine",SUM(LOOKUP(2,1/(SRP!$B$15:$B$19&lt;=E9206)/(SRP!$C$15:$C$19&gt;=E9206),SRP!$D$15:$D$19)*(G9206/100)*(E9206/1000)),IF(C9206="Ready to Drink",SUM(LOOKUP(2,1/(SRP!$B$10:$B$14&lt;=E9206)/(SRP!$C$10:$C$14&gt;=E9206),SRP!$D$10:$D$14)*(G9206/100)*(E9206/1000)),0))))),2)</f>
        <v>20.94</v>
      </c>
    </row>
    <row r="9207" spans="1:11" x14ac:dyDescent="0.35">
      <c r="A9207" s="2">
        <v>257816</v>
      </c>
      <c r="B9207" s="76" t="s">
        <v>1712</v>
      </c>
      <c r="C9207" s="76" t="s">
        <v>286</v>
      </c>
      <c r="D9207" s="76" t="s">
        <v>5236</v>
      </c>
      <c r="E9207" s="76">
        <v>750</v>
      </c>
      <c r="F9207" s="76">
        <v>12</v>
      </c>
      <c r="G9207" s="77">
        <v>14</v>
      </c>
      <c r="H9207" s="76" t="s">
        <v>3288</v>
      </c>
      <c r="I9207" s="77">
        <v>16.989999999999998</v>
      </c>
      <c r="J9207" s="2">
        <v>1</v>
      </c>
      <c r="K9207" s="119" cm="1">
        <f t="array" ref="K9207">ROUND(IF(C9207="Beer",SUM(LOOKUP(2,1/(SRP!$B$7:$B$9&lt;=E9207)/(SRP!$C$7:$C$9&gt;=E9207),SRP!$D$7:$D$9)*(G9207/100)*(E9207/1000)),IF(C9207="Spirits",SUM(LOOKUP(2,1/(SRP!$B$2:$B$6&lt;=E9207)/(SRP!$C$2:$C$6&gt;=E9207),SRP!$D$2:$D$6)*(G9207/100)*(E9207/1000)),IF(AND(C9207="Wine",D9207="Fortified Wines"),SUM(LOOKUP(2,1/(SRP!$B$20:$B$23&lt;=E9207)/(SRP!$C$20:$C$23&gt;=E9207),SRP!$D$20:$D$23)*(G9207/100)*(E9207/1000)),IF(C9207="Wine",SUM(LOOKUP(2,1/(SRP!$B$15:$B$19&lt;=E9207)/(SRP!$C$15:$C$19&gt;=E9207),SRP!$D$15:$D$19)*(G9207/100)*(E9207/1000)),IF(C9207="Ready to Drink",SUM(LOOKUP(2,1/(SRP!$B$10:$B$14&lt;=E9207)/(SRP!$C$10:$C$14&gt;=E9207),SRP!$D$10:$D$14)*(G9207/100)*(E9207/1000)),0))))),2)</f>
        <v>7.33</v>
      </c>
    </row>
    <row r="9208" spans="1:11" x14ac:dyDescent="0.35">
      <c r="A9208" s="2">
        <v>257998</v>
      </c>
      <c r="B9208" s="76" t="s">
        <v>6688</v>
      </c>
      <c r="C9208" s="76" t="s">
        <v>286</v>
      </c>
      <c r="D9208" s="76" t="s">
        <v>5260</v>
      </c>
      <c r="E9208" s="76">
        <v>750</v>
      </c>
      <c r="F9208" s="76">
        <v>12</v>
      </c>
      <c r="G9208" s="77">
        <v>17.5</v>
      </c>
      <c r="H9208" s="76" t="s">
        <v>5939</v>
      </c>
      <c r="I9208" s="77">
        <v>9.16</v>
      </c>
      <c r="J9208" s="2">
        <v>1</v>
      </c>
      <c r="K9208" s="119" cm="1">
        <f t="array" ref="K9208">ROUND(IF(C9208="Beer",SUM(LOOKUP(2,1/(SRP!$B$7:$B$9&lt;=E9208)/(SRP!$C$7:$C$9&gt;=E9208),SRP!$D$7:$D$9)*(G9208/100)*(E9208/1000)),IF(C9208="Spirits",SUM(LOOKUP(2,1/(SRP!$B$2:$B$6&lt;=E9208)/(SRP!$C$2:$C$6&gt;=E9208),SRP!$D$2:$D$6)*(G9208/100)*(E9208/1000)),IF(AND(C9208="Wine",D9208="Fortified Wines"),SUM(LOOKUP(2,1/(SRP!$B$20:$B$23&lt;=E9208)/(SRP!$C$20:$C$23&gt;=E9208),SRP!$D$20:$D$23)*(G9208/100)*(E9208/1000)),IF(C9208="Wine",SUM(LOOKUP(2,1/(SRP!$B$15:$B$19&lt;=E9208)/(SRP!$C$15:$C$19&gt;=E9208),SRP!$D$15:$D$19)*(G9208/100)*(E9208/1000)),IF(C9208="Ready to Drink",SUM(LOOKUP(2,1/(SRP!$B$10:$B$14&lt;=E9208)/(SRP!$C$10:$C$14&gt;=E9208),SRP!$D$10:$D$14)*(G9208/100)*(E9208/1000)),0))))),2)</f>
        <v>9.16</v>
      </c>
    </row>
    <row r="9209" spans="1:11" x14ac:dyDescent="0.35">
      <c r="A9209" s="2">
        <v>258699</v>
      </c>
      <c r="B9209" s="76" t="s">
        <v>1713</v>
      </c>
      <c r="C9209" s="76" t="s">
        <v>286</v>
      </c>
      <c r="D9209" s="76" t="s">
        <v>5246</v>
      </c>
      <c r="E9209" s="76">
        <v>750</v>
      </c>
      <c r="F9209" s="76">
        <v>12</v>
      </c>
      <c r="G9209" s="77">
        <v>13.5</v>
      </c>
      <c r="H9209" s="76" t="s">
        <v>3306</v>
      </c>
      <c r="I9209" s="77">
        <v>25.99</v>
      </c>
      <c r="J9209" s="2">
        <v>1</v>
      </c>
      <c r="K9209" s="119" cm="1">
        <f t="array" ref="K9209">ROUND(IF(C9209="Beer",SUM(LOOKUP(2,1/(SRP!$B$7:$B$9&lt;=E9209)/(SRP!$C$7:$C$9&gt;=E9209),SRP!$D$7:$D$9)*(G9209/100)*(E9209/1000)),IF(C9209="Spirits",SUM(LOOKUP(2,1/(SRP!$B$2:$B$6&lt;=E9209)/(SRP!$C$2:$C$6&gt;=E9209),SRP!$D$2:$D$6)*(G9209/100)*(E9209/1000)),IF(AND(C9209="Wine",D9209="Fortified Wines"),SUM(LOOKUP(2,1/(SRP!$B$20:$B$23&lt;=E9209)/(SRP!$C$20:$C$23&gt;=E9209),SRP!$D$20:$D$23)*(G9209/100)*(E9209/1000)),IF(C9209="Wine",SUM(LOOKUP(2,1/(SRP!$B$15:$B$19&lt;=E9209)/(SRP!$C$15:$C$19&gt;=E9209),SRP!$D$15:$D$19)*(G9209/100)*(E9209/1000)),IF(C9209="Ready to Drink",SUM(LOOKUP(2,1/(SRP!$B$10:$B$14&lt;=E9209)/(SRP!$C$10:$C$14&gt;=E9209),SRP!$D$10:$D$14)*(G9209/100)*(E9209/1000)),0))))),2)</f>
        <v>7.07</v>
      </c>
    </row>
    <row r="9210" spans="1:11" x14ac:dyDescent="0.35">
      <c r="A9210" s="2">
        <v>259721</v>
      </c>
      <c r="B9210" s="76" t="s">
        <v>1714</v>
      </c>
      <c r="C9210" s="76" t="s">
        <v>286</v>
      </c>
      <c r="D9210" s="76" t="s">
        <v>5236</v>
      </c>
      <c r="E9210" s="76">
        <v>750</v>
      </c>
      <c r="F9210" s="76">
        <v>12</v>
      </c>
      <c r="G9210" s="77">
        <v>14</v>
      </c>
      <c r="H9210" s="76" t="s">
        <v>6283</v>
      </c>
      <c r="I9210" s="77">
        <v>28.99</v>
      </c>
      <c r="J9210" s="2">
        <v>1</v>
      </c>
      <c r="K9210" s="119" cm="1">
        <f t="array" ref="K9210">ROUND(IF(C9210="Beer",SUM(LOOKUP(2,1/(SRP!$B$7:$B$9&lt;=E9210)/(SRP!$C$7:$C$9&gt;=E9210),SRP!$D$7:$D$9)*(G9210/100)*(E9210/1000)),IF(C9210="Spirits",SUM(LOOKUP(2,1/(SRP!$B$2:$B$6&lt;=E9210)/(SRP!$C$2:$C$6&gt;=E9210),SRP!$D$2:$D$6)*(G9210/100)*(E9210/1000)),IF(AND(C9210="Wine",D9210="Fortified Wines"),SUM(LOOKUP(2,1/(SRP!$B$20:$B$23&lt;=E9210)/(SRP!$C$20:$C$23&gt;=E9210),SRP!$D$20:$D$23)*(G9210/100)*(E9210/1000)),IF(C9210="Wine",SUM(LOOKUP(2,1/(SRP!$B$15:$B$19&lt;=E9210)/(SRP!$C$15:$C$19&gt;=E9210),SRP!$D$15:$D$19)*(G9210/100)*(E9210/1000)),IF(C9210="Ready to Drink",SUM(LOOKUP(2,1/(SRP!$B$10:$B$14&lt;=E9210)/(SRP!$C$10:$C$14&gt;=E9210),SRP!$D$10:$D$14)*(G9210/100)*(E9210/1000)),0))))),2)</f>
        <v>7.33</v>
      </c>
    </row>
    <row r="9211" spans="1:11" x14ac:dyDescent="0.35">
      <c r="A9211" s="2">
        <v>261099</v>
      </c>
      <c r="B9211" s="76" t="s">
        <v>1715</v>
      </c>
      <c r="C9211" s="76" t="s">
        <v>286</v>
      </c>
      <c r="D9211" s="76" t="s">
        <v>5269</v>
      </c>
      <c r="E9211" s="76">
        <v>750</v>
      </c>
      <c r="F9211" s="76">
        <v>12</v>
      </c>
      <c r="G9211" s="77">
        <v>13</v>
      </c>
      <c r="H9211" s="76" t="s">
        <v>5939</v>
      </c>
      <c r="I9211" s="77">
        <v>18.989999999999998</v>
      </c>
      <c r="J9211" s="2">
        <v>1</v>
      </c>
      <c r="K9211" s="119" cm="1">
        <f t="array" ref="K9211">ROUND(IF(C9211="Beer",SUM(LOOKUP(2,1/(SRP!$B$7:$B$9&lt;=E9211)/(SRP!$C$7:$C$9&gt;=E9211),SRP!$D$7:$D$9)*(G9211/100)*(E9211/1000)),IF(C9211="Spirits",SUM(LOOKUP(2,1/(SRP!$B$2:$B$6&lt;=E9211)/(SRP!$C$2:$C$6&gt;=E9211),SRP!$D$2:$D$6)*(G9211/100)*(E9211/1000)),IF(AND(C9211="Wine",D9211="Fortified Wines"),SUM(LOOKUP(2,1/(SRP!$B$20:$B$23&lt;=E9211)/(SRP!$C$20:$C$23&gt;=E9211),SRP!$D$20:$D$23)*(G9211/100)*(E9211/1000)),IF(C9211="Wine",SUM(LOOKUP(2,1/(SRP!$B$15:$B$19&lt;=E9211)/(SRP!$C$15:$C$19&gt;=E9211),SRP!$D$15:$D$19)*(G9211/100)*(E9211/1000)),IF(C9211="Ready to Drink",SUM(LOOKUP(2,1/(SRP!$B$10:$B$14&lt;=E9211)/(SRP!$C$10:$C$14&gt;=E9211),SRP!$D$10:$D$14)*(G9211/100)*(E9211/1000)),0))))),2)</f>
        <v>6.81</v>
      </c>
    </row>
    <row r="9212" spans="1:11" x14ac:dyDescent="0.35">
      <c r="A9212" s="2">
        <v>262337</v>
      </c>
      <c r="B9212" s="76" t="s">
        <v>3979</v>
      </c>
      <c r="C9212" s="76" t="s">
        <v>286</v>
      </c>
      <c r="D9212" s="76" t="s">
        <v>5245</v>
      </c>
      <c r="E9212" s="76">
        <v>750</v>
      </c>
      <c r="F9212" s="76">
        <v>12</v>
      </c>
      <c r="G9212" s="77">
        <v>9</v>
      </c>
      <c r="H9212" s="76" t="s">
        <v>3307</v>
      </c>
      <c r="I9212" s="77">
        <v>13.99</v>
      </c>
      <c r="J9212" s="2">
        <v>1</v>
      </c>
      <c r="K9212" s="119" cm="1">
        <f t="array" ref="K9212">ROUND(IF(C9212="Beer",SUM(LOOKUP(2,1/(SRP!$B$7:$B$9&lt;=E9212)/(SRP!$C$7:$C$9&gt;=E9212),SRP!$D$7:$D$9)*(G9212/100)*(E9212/1000)),IF(C9212="Spirits",SUM(LOOKUP(2,1/(SRP!$B$2:$B$6&lt;=E9212)/(SRP!$C$2:$C$6&gt;=E9212),SRP!$D$2:$D$6)*(G9212/100)*(E9212/1000)),IF(AND(C9212="Wine",D9212="Fortified Wines"),SUM(LOOKUP(2,1/(SRP!$B$20:$B$23&lt;=E9212)/(SRP!$C$20:$C$23&gt;=E9212),SRP!$D$20:$D$23)*(G9212/100)*(E9212/1000)),IF(C9212="Wine",SUM(LOOKUP(2,1/(SRP!$B$15:$B$19&lt;=E9212)/(SRP!$C$15:$C$19&gt;=E9212),SRP!$D$15:$D$19)*(G9212/100)*(E9212/1000)),IF(C9212="Ready to Drink",SUM(LOOKUP(2,1/(SRP!$B$10:$B$14&lt;=E9212)/(SRP!$C$10:$C$14&gt;=E9212),SRP!$D$10:$D$14)*(G9212/100)*(E9212/1000)),0))))),2)</f>
        <v>4.71</v>
      </c>
    </row>
    <row r="9213" spans="1:11" x14ac:dyDescent="0.35">
      <c r="A9213" s="2">
        <v>262626</v>
      </c>
      <c r="B9213" s="76" t="s">
        <v>1716</v>
      </c>
      <c r="C9213" s="76" t="s">
        <v>287</v>
      </c>
      <c r="D9213" s="76" t="s">
        <v>5230</v>
      </c>
      <c r="E9213" s="76">
        <v>355</v>
      </c>
      <c r="F9213" s="76">
        <v>24</v>
      </c>
      <c r="G9213" s="77">
        <v>4.5999999999999996</v>
      </c>
      <c r="H9213" s="76" t="s">
        <v>3325</v>
      </c>
      <c r="I9213" s="77">
        <v>3.29</v>
      </c>
      <c r="J9213" s="2">
        <v>1</v>
      </c>
      <c r="K9213" s="119" cm="1">
        <f t="array" ref="K9213">ROUND(IF(C9213="Beer",SUM(LOOKUP(2,1/(SRP!$B$7:$B$9&lt;=E9213)/(SRP!$C$7:$C$9&gt;=E9213),SRP!$D$7:$D$9)*(G9213/100)*(E9213/1000)),IF(C9213="Spirits",SUM(LOOKUP(2,1/(SRP!$B$2:$B$6&lt;=E9213)/(SRP!$C$2:$C$6&gt;=E9213),SRP!$D$2:$D$6)*(G9213/100)*(E9213/1000)),IF(AND(C9213="Wine",D9213="Fortified Wines"),SUM(LOOKUP(2,1/(SRP!$B$20:$B$23&lt;=E9213)/(SRP!$C$20:$C$23&gt;=E9213),SRP!$D$20:$D$23)*(G9213/100)*(E9213/1000)),IF(C9213="Wine",SUM(LOOKUP(2,1/(SRP!$B$15:$B$19&lt;=E9213)/(SRP!$C$15:$C$19&gt;=E9213),SRP!$D$15:$D$19)*(G9213/100)*(E9213/1000)),IF(C9213="Ready to Drink",SUM(LOOKUP(2,1/(SRP!$B$10:$B$14&lt;=E9213)/(SRP!$C$10:$C$14&gt;=E9213),SRP!$D$10:$D$14)*(G9213/100)*(E9213/1000)),0))))),2)</f>
        <v>1.1399999999999999</v>
      </c>
    </row>
    <row r="9214" spans="1:11" x14ac:dyDescent="0.35">
      <c r="A9214" s="2">
        <v>262626</v>
      </c>
      <c r="B9214" s="76" t="s">
        <v>1716</v>
      </c>
      <c r="C9214" s="76" t="s">
        <v>287</v>
      </c>
      <c r="D9214" s="76" t="s">
        <v>5230</v>
      </c>
      <c r="E9214" s="76">
        <v>355</v>
      </c>
      <c r="F9214" s="76">
        <v>24</v>
      </c>
      <c r="G9214" s="77">
        <v>4.5999999999999996</v>
      </c>
      <c r="H9214" s="76" t="s">
        <v>3325</v>
      </c>
      <c r="I9214" s="77">
        <v>3.29</v>
      </c>
      <c r="J9214" s="2">
        <v>1</v>
      </c>
      <c r="K9214" s="119" cm="1">
        <f t="array" ref="K9214">ROUND(IF(C9214="Beer",SUM(LOOKUP(2,1/(SRP!$B$7:$B$9&lt;=E9214)/(SRP!$C$7:$C$9&gt;=E9214),SRP!$D$7:$D$9)*(G9214/100)*(E9214/1000)),IF(C9214="Spirits",SUM(LOOKUP(2,1/(SRP!$B$2:$B$6&lt;=E9214)/(SRP!$C$2:$C$6&gt;=E9214),SRP!$D$2:$D$6)*(G9214/100)*(E9214/1000)),IF(AND(C9214="Wine",D9214="Fortified Wines"),SUM(LOOKUP(2,1/(SRP!$B$20:$B$23&lt;=E9214)/(SRP!$C$20:$C$23&gt;=E9214),SRP!$D$20:$D$23)*(G9214/100)*(E9214/1000)),IF(C9214="Wine",SUM(LOOKUP(2,1/(SRP!$B$15:$B$19&lt;=E9214)/(SRP!$C$15:$C$19&gt;=E9214),SRP!$D$15:$D$19)*(G9214/100)*(E9214/1000)),IF(C9214="Ready to Drink",SUM(LOOKUP(2,1/(SRP!$B$10:$B$14&lt;=E9214)/(SRP!$C$10:$C$14&gt;=E9214),SRP!$D$10:$D$14)*(G9214/100)*(E9214/1000)),0))))),2)</f>
        <v>1.1399999999999999</v>
      </c>
    </row>
    <row r="9215" spans="1:11" x14ac:dyDescent="0.35">
      <c r="A9215" s="2">
        <v>262717</v>
      </c>
      <c r="B9215" s="76" t="s">
        <v>1717</v>
      </c>
      <c r="C9215" s="76" t="s">
        <v>286</v>
      </c>
      <c r="D9215" s="76" t="s">
        <v>5247</v>
      </c>
      <c r="E9215" s="76">
        <v>750</v>
      </c>
      <c r="F9215" s="76">
        <v>12</v>
      </c>
      <c r="G9215" s="77">
        <v>13.5</v>
      </c>
      <c r="H9215" s="76" t="s">
        <v>3303</v>
      </c>
      <c r="I9215" s="77">
        <v>16.989999999999998</v>
      </c>
      <c r="J9215" s="2">
        <v>1</v>
      </c>
      <c r="K9215" s="119" cm="1">
        <f t="array" ref="K9215">ROUND(IF(C9215="Beer",SUM(LOOKUP(2,1/(SRP!$B$7:$B$9&lt;=E9215)/(SRP!$C$7:$C$9&gt;=E9215),SRP!$D$7:$D$9)*(G9215/100)*(E9215/1000)),IF(C9215="Spirits",SUM(LOOKUP(2,1/(SRP!$B$2:$B$6&lt;=E9215)/(SRP!$C$2:$C$6&gt;=E9215),SRP!$D$2:$D$6)*(G9215/100)*(E9215/1000)),IF(AND(C9215="Wine",D9215="Fortified Wines"),SUM(LOOKUP(2,1/(SRP!$B$20:$B$23&lt;=E9215)/(SRP!$C$20:$C$23&gt;=E9215),SRP!$D$20:$D$23)*(G9215/100)*(E9215/1000)),IF(C9215="Wine",SUM(LOOKUP(2,1/(SRP!$B$15:$B$19&lt;=E9215)/(SRP!$C$15:$C$19&gt;=E9215),SRP!$D$15:$D$19)*(G9215/100)*(E9215/1000)),IF(C9215="Ready to Drink",SUM(LOOKUP(2,1/(SRP!$B$10:$B$14&lt;=E9215)/(SRP!$C$10:$C$14&gt;=E9215),SRP!$D$10:$D$14)*(G9215/100)*(E9215/1000)),0))))),2)</f>
        <v>7.07</v>
      </c>
    </row>
    <row r="9216" spans="1:11" x14ac:dyDescent="0.35">
      <c r="A9216" s="2">
        <v>263640</v>
      </c>
      <c r="B9216" s="76" t="s">
        <v>1718</v>
      </c>
      <c r="C9216" s="76" t="s">
        <v>286</v>
      </c>
      <c r="D9216" s="76" t="s">
        <v>5236</v>
      </c>
      <c r="E9216" s="76">
        <v>750</v>
      </c>
      <c r="F9216" s="76">
        <v>12</v>
      </c>
      <c r="G9216" s="77">
        <v>13</v>
      </c>
      <c r="H9216" s="76" t="s">
        <v>6869</v>
      </c>
      <c r="I9216" s="77">
        <v>14.99</v>
      </c>
      <c r="J9216" s="2">
        <v>1</v>
      </c>
      <c r="K9216" s="119" cm="1">
        <f t="array" ref="K9216">ROUND(IF(C9216="Beer",SUM(LOOKUP(2,1/(SRP!$B$7:$B$9&lt;=E9216)/(SRP!$C$7:$C$9&gt;=E9216),SRP!$D$7:$D$9)*(G9216/100)*(E9216/1000)),IF(C9216="Spirits",SUM(LOOKUP(2,1/(SRP!$B$2:$B$6&lt;=E9216)/(SRP!$C$2:$C$6&gt;=E9216),SRP!$D$2:$D$6)*(G9216/100)*(E9216/1000)),IF(AND(C9216="Wine",D9216="Fortified Wines"),SUM(LOOKUP(2,1/(SRP!$B$20:$B$23&lt;=E9216)/(SRP!$C$20:$C$23&gt;=E9216),SRP!$D$20:$D$23)*(G9216/100)*(E9216/1000)),IF(C9216="Wine",SUM(LOOKUP(2,1/(SRP!$B$15:$B$19&lt;=E9216)/(SRP!$C$15:$C$19&gt;=E9216),SRP!$D$15:$D$19)*(G9216/100)*(E9216/1000)),IF(C9216="Ready to Drink",SUM(LOOKUP(2,1/(SRP!$B$10:$B$14&lt;=E9216)/(SRP!$C$10:$C$14&gt;=E9216),SRP!$D$10:$D$14)*(G9216/100)*(E9216/1000)),0))))),2)</f>
        <v>6.81</v>
      </c>
    </row>
    <row r="9217" spans="1:11" x14ac:dyDescent="0.35">
      <c r="A9217" s="2">
        <v>264986</v>
      </c>
      <c r="B9217" s="76" t="s">
        <v>1719</v>
      </c>
      <c r="C9217" s="76" t="s">
        <v>286</v>
      </c>
      <c r="D9217" s="76" t="s">
        <v>5236</v>
      </c>
      <c r="E9217" s="76">
        <v>750</v>
      </c>
      <c r="F9217" s="76">
        <v>12</v>
      </c>
      <c r="G9217" s="77">
        <v>14.5</v>
      </c>
      <c r="H9217" s="76" t="s">
        <v>3303</v>
      </c>
      <c r="I9217" s="77">
        <v>19.989999999999998</v>
      </c>
      <c r="J9217" s="2">
        <v>1</v>
      </c>
      <c r="K9217" s="119" cm="1">
        <f t="array" ref="K9217">ROUND(IF(C9217="Beer",SUM(LOOKUP(2,1/(SRP!$B$7:$B$9&lt;=E9217)/(SRP!$C$7:$C$9&gt;=E9217),SRP!$D$7:$D$9)*(G9217/100)*(E9217/1000)),IF(C9217="Spirits",SUM(LOOKUP(2,1/(SRP!$B$2:$B$6&lt;=E9217)/(SRP!$C$2:$C$6&gt;=E9217),SRP!$D$2:$D$6)*(G9217/100)*(E9217/1000)),IF(AND(C9217="Wine",D9217="Fortified Wines"),SUM(LOOKUP(2,1/(SRP!$B$20:$B$23&lt;=E9217)/(SRP!$C$20:$C$23&gt;=E9217),SRP!$D$20:$D$23)*(G9217/100)*(E9217/1000)),IF(C9217="Wine",SUM(LOOKUP(2,1/(SRP!$B$15:$B$19&lt;=E9217)/(SRP!$C$15:$C$19&gt;=E9217),SRP!$D$15:$D$19)*(G9217/100)*(E9217/1000)),IF(C9217="Ready to Drink",SUM(LOOKUP(2,1/(SRP!$B$10:$B$14&lt;=E9217)/(SRP!$C$10:$C$14&gt;=E9217),SRP!$D$10:$D$14)*(G9217/100)*(E9217/1000)),0))))),2)</f>
        <v>7.59</v>
      </c>
    </row>
    <row r="9218" spans="1:11" x14ac:dyDescent="0.35">
      <c r="A9218" s="2">
        <v>265199</v>
      </c>
      <c r="B9218" s="76" t="s">
        <v>574</v>
      </c>
      <c r="C9218" s="76" t="s">
        <v>285</v>
      </c>
      <c r="D9218" s="76" t="s">
        <v>5231</v>
      </c>
      <c r="E9218" s="76">
        <v>375</v>
      </c>
      <c r="F9218" s="76">
        <v>24</v>
      </c>
      <c r="G9218" s="77">
        <v>40</v>
      </c>
      <c r="H9218" s="76" t="s">
        <v>3279</v>
      </c>
      <c r="I9218" s="77">
        <v>17.489999999999998</v>
      </c>
      <c r="J9218" s="2">
        <v>1</v>
      </c>
      <c r="K9218" s="119" cm="1">
        <f t="array" ref="K9218">ROUND(IF(C9218="Beer",SUM(LOOKUP(2,1/(SRP!$B$7:$B$9&lt;=E9218)/(SRP!$C$7:$C$9&gt;=E9218),SRP!$D$7:$D$9)*(G9218/100)*(E9218/1000)),IF(C9218="Spirits",SUM(LOOKUP(2,1/(SRP!$B$2:$B$6&lt;=E9218)/(SRP!$C$2:$C$6&gt;=E9218),SRP!$D$2:$D$6)*(G9218/100)*(E9218/1000)),IF(AND(C9218="Wine",D9218="Fortified Wines"),SUM(LOOKUP(2,1/(SRP!$B$20:$B$23&lt;=E9218)/(SRP!$C$20:$C$23&gt;=E9218),SRP!$D$20:$D$23)*(G9218/100)*(E9218/1000)),IF(C9218="Wine",SUM(LOOKUP(2,1/(SRP!$B$15:$B$19&lt;=E9218)/(SRP!$C$15:$C$19&gt;=E9218),SRP!$D$15:$D$19)*(G9218/100)*(E9218/1000)),IF(C9218="Ready to Drink",SUM(LOOKUP(2,1/(SRP!$B$10:$B$14&lt;=E9218)/(SRP!$C$10:$C$14&gt;=E9218),SRP!$D$10:$D$14)*(G9218/100)*(E9218/1000)),0))))),2)</f>
        <v>11.89</v>
      </c>
    </row>
    <row r="9219" spans="1:11" x14ac:dyDescent="0.35">
      <c r="A9219" s="2">
        <v>268011</v>
      </c>
      <c r="B9219" s="76" t="s">
        <v>1720</v>
      </c>
      <c r="C9219" s="76" t="s">
        <v>287</v>
      </c>
      <c r="D9219" s="76" t="s">
        <v>5230</v>
      </c>
      <c r="E9219" s="76">
        <v>500</v>
      </c>
      <c r="F9219" s="76">
        <v>24</v>
      </c>
      <c r="G9219" s="77">
        <v>5</v>
      </c>
      <c r="H9219" s="76" t="s">
        <v>4849</v>
      </c>
      <c r="I9219" s="77">
        <v>3.89</v>
      </c>
      <c r="J9219" s="2">
        <v>1</v>
      </c>
      <c r="K9219" s="119" cm="1">
        <f t="array" ref="K9219">ROUND(IF(C9219="Beer",SUM(LOOKUP(2,1/(SRP!$B$7:$B$9&lt;=E9219)/(SRP!$C$7:$C$9&gt;=E9219),SRP!$D$7:$D$9)*(G9219/100)*(E9219/1000)),IF(C9219="Spirits",SUM(LOOKUP(2,1/(SRP!$B$2:$B$6&lt;=E9219)/(SRP!$C$2:$C$6&gt;=E9219),SRP!$D$2:$D$6)*(G9219/100)*(E9219/1000)),IF(AND(C9219="Wine",D9219="Fortified Wines"),SUM(LOOKUP(2,1/(SRP!$B$20:$B$23&lt;=E9219)/(SRP!$C$20:$C$23&gt;=E9219),SRP!$D$20:$D$23)*(G9219/100)*(E9219/1000)),IF(C9219="Wine",SUM(LOOKUP(2,1/(SRP!$B$15:$B$19&lt;=E9219)/(SRP!$C$15:$C$19&gt;=E9219),SRP!$D$15:$D$19)*(G9219/100)*(E9219/1000)),IF(C9219="Ready to Drink",SUM(LOOKUP(2,1/(SRP!$B$10:$B$14&lt;=E9219)/(SRP!$C$10:$C$14&gt;=E9219),SRP!$D$10:$D$14)*(G9219/100)*(E9219/1000)),0))))),2)</f>
        <v>1.75</v>
      </c>
    </row>
    <row r="9220" spans="1:11" x14ac:dyDescent="0.35">
      <c r="A9220" s="2">
        <v>270363</v>
      </c>
      <c r="B9220" s="76" t="s">
        <v>1721</v>
      </c>
      <c r="C9220" s="76" t="s">
        <v>286</v>
      </c>
      <c r="D9220" s="76" t="s">
        <v>5236</v>
      </c>
      <c r="E9220" s="76">
        <v>750</v>
      </c>
      <c r="F9220" s="76">
        <v>12</v>
      </c>
      <c r="G9220" s="77">
        <v>14</v>
      </c>
      <c r="H9220" s="76" t="s">
        <v>3300</v>
      </c>
      <c r="I9220" s="77">
        <v>14.99</v>
      </c>
      <c r="J9220" s="2">
        <v>1</v>
      </c>
      <c r="K9220" s="119" cm="1">
        <f t="array" ref="K9220">ROUND(IF(C9220="Beer",SUM(LOOKUP(2,1/(SRP!$B$7:$B$9&lt;=E9220)/(SRP!$C$7:$C$9&gt;=E9220),SRP!$D$7:$D$9)*(G9220/100)*(E9220/1000)),IF(C9220="Spirits",SUM(LOOKUP(2,1/(SRP!$B$2:$B$6&lt;=E9220)/(SRP!$C$2:$C$6&gt;=E9220),SRP!$D$2:$D$6)*(G9220/100)*(E9220/1000)),IF(AND(C9220="Wine",D9220="Fortified Wines"),SUM(LOOKUP(2,1/(SRP!$B$20:$B$23&lt;=E9220)/(SRP!$C$20:$C$23&gt;=E9220),SRP!$D$20:$D$23)*(G9220/100)*(E9220/1000)),IF(C9220="Wine",SUM(LOOKUP(2,1/(SRP!$B$15:$B$19&lt;=E9220)/(SRP!$C$15:$C$19&gt;=E9220),SRP!$D$15:$D$19)*(G9220/100)*(E9220/1000)),IF(C9220="Ready to Drink",SUM(LOOKUP(2,1/(SRP!$B$10:$B$14&lt;=E9220)/(SRP!$C$10:$C$14&gt;=E9220),SRP!$D$10:$D$14)*(G9220/100)*(E9220/1000)),0))))),2)</f>
        <v>7.33</v>
      </c>
    </row>
    <row r="9221" spans="1:11" x14ac:dyDescent="0.35">
      <c r="A9221" s="2">
        <v>270926</v>
      </c>
      <c r="B9221" s="76" t="s">
        <v>1722</v>
      </c>
      <c r="C9221" s="76" t="s">
        <v>286</v>
      </c>
      <c r="D9221" s="76" t="s">
        <v>300</v>
      </c>
      <c r="E9221" s="76">
        <v>750</v>
      </c>
      <c r="F9221" s="76">
        <v>12</v>
      </c>
      <c r="G9221" s="77">
        <v>13</v>
      </c>
      <c r="H9221" s="76" t="s">
        <v>3314</v>
      </c>
      <c r="I9221" s="77">
        <v>17.989999999999998</v>
      </c>
      <c r="J9221" s="2">
        <v>1</v>
      </c>
      <c r="K9221" s="119" cm="1">
        <f t="array" ref="K9221">ROUND(IF(C9221="Beer",SUM(LOOKUP(2,1/(SRP!$B$7:$B$9&lt;=E9221)/(SRP!$C$7:$C$9&gt;=E9221),SRP!$D$7:$D$9)*(G9221/100)*(E9221/1000)),IF(C9221="Spirits",SUM(LOOKUP(2,1/(SRP!$B$2:$B$6&lt;=E9221)/(SRP!$C$2:$C$6&gt;=E9221),SRP!$D$2:$D$6)*(G9221/100)*(E9221/1000)),IF(AND(C9221="Wine",D9221="Fortified Wines"),SUM(LOOKUP(2,1/(SRP!$B$20:$B$23&lt;=E9221)/(SRP!$C$20:$C$23&gt;=E9221),SRP!$D$20:$D$23)*(G9221/100)*(E9221/1000)),IF(C9221="Wine",SUM(LOOKUP(2,1/(SRP!$B$15:$B$19&lt;=E9221)/(SRP!$C$15:$C$19&gt;=E9221),SRP!$D$15:$D$19)*(G9221/100)*(E9221/1000)),IF(C9221="Ready to Drink",SUM(LOOKUP(2,1/(SRP!$B$10:$B$14&lt;=E9221)/(SRP!$C$10:$C$14&gt;=E9221),SRP!$D$10:$D$14)*(G9221/100)*(E9221/1000)),0))))),2)</f>
        <v>6.81</v>
      </c>
    </row>
    <row r="9222" spans="1:11" x14ac:dyDescent="0.35">
      <c r="A9222" s="2">
        <v>271338</v>
      </c>
      <c r="B9222" s="76" t="s">
        <v>26</v>
      </c>
      <c r="C9222" s="76" t="s">
        <v>285</v>
      </c>
      <c r="D9222" s="76" t="s">
        <v>5233</v>
      </c>
      <c r="E9222" s="76">
        <v>200</v>
      </c>
      <c r="F9222" s="76">
        <v>48</v>
      </c>
      <c r="G9222" s="77">
        <v>40</v>
      </c>
      <c r="H9222" s="76" t="s">
        <v>3283</v>
      </c>
      <c r="I9222" s="77">
        <v>9.99</v>
      </c>
      <c r="J9222" s="2">
        <v>1</v>
      </c>
      <c r="K9222" s="119" cm="1">
        <f t="array" ref="K9222">ROUND(IF(C9222="Beer",SUM(LOOKUP(2,1/(SRP!$B$7:$B$9&lt;=E9222)/(SRP!$C$7:$C$9&gt;=E9222),SRP!$D$7:$D$9)*(G9222/100)*(E9222/1000)),IF(C9222="Spirits",SUM(LOOKUP(2,1/(SRP!$B$2:$B$6&lt;=E9222)/(SRP!$C$2:$C$6&gt;=E9222),SRP!$D$2:$D$6)*(G9222/100)*(E9222/1000)),IF(AND(C9222="Wine",D9222="Fortified Wines"),SUM(LOOKUP(2,1/(SRP!$B$20:$B$23&lt;=E9222)/(SRP!$C$20:$C$23&gt;=E9222),SRP!$D$20:$D$23)*(G9222/100)*(E9222/1000)),IF(C9222="Wine",SUM(LOOKUP(2,1/(SRP!$B$15:$B$19&lt;=E9222)/(SRP!$C$15:$C$19&gt;=E9222),SRP!$D$15:$D$19)*(G9222/100)*(E9222/1000)),IF(C9222="Ready to Drink",SUM(LOOKUP(2,1/(SRP!$B$10:$B$14&lt;=E9222)/(SRP!$C$10:$C$14&gt;=E9222),SRP!$D$10:$D$14)*(G9222/100)*(E9222/1000)),0))))),2)</f>
        <v>7.61</v>
      </c>
    </row>
    <row r="9223" spans="1:11" x14ac:dyDescent="0.35">
      <c r="A9223" s="2">
        <v>271353</v>
      </c>
      <c r="B9223" s="76" t="s">
        <v>1723</v>
      </c>
      <c r="C9223" s="76" t="s">
        <v>286</v>
      </c>
      <c r="D9223" s="76" t="s">
        <v>5269</v>
      </c>
      <c r="E9223" s="76">
        <v>750</v>
      </c>
      <c r="F9223" s="76">
        <v>12</v>
      </c>
      <c r="G9223" s="77">
        <v>13</v>
      </c>
      <c r="H9223" s="76" t="s">
        <v>3288</v>
      </c>
      <c r="I9223" s="77">
        <v>41.99</v>
      </c>
      <c r="J9223" s="2">
        <v>1</v>
      </c>
      <c r="K9223" s="119" cm="1">
        <f t="array" ref="K9223">ROUND(IF(C9223="Beer",SUM(LOOKUP(2,1/(SRP!$B$7:$B$9&lt;=E9223)/(SRP!$C$7:$C$9&gt;=E9223),SRP!$D$7:$D$9)*(G9223/100)*(E9223/1000)),IF(C9223="Spirits",SUM(LOOKUP(2,1/(SRP!$B$2:$B$6&lt;=E9223)/(SRP!$C$2:$C$6&gt;=E9223),SRP!$D$2:$D$6)*(G9223/100)*(E9223/1000)),IF(AND(C9223="Wine",D9223="Fortified Wines"),SUM(LOOKUP(2,1/(SRP!$B$20:$B$23&lt;=E9223)/(SRP!$C$20:$C$23&gt;=E9223),SRP!$D$20:$D$23)*(G9223/100)*(E9223/1000)),IF(C9223="Wine",SUM(LOOKUP(2,1/(SRP!$B$15:$B$19&lt;=E9223)/(SRP!$C$15:$C$19&gt;=E9223),SRP!$D$15:$D$19)*(G9223/100)*(E9223/1000)),IF(C9223="Ready to Drink",SUM(LOOKUP(2,1/(SRP!$B$10:$B$14&lt;=E9223)/(SRP!$C$10:$C$14&gt;=E9223),SRP!$D$10:$D$14)*(G9223/100)*(E9223/1000)),0))))),2)</f>
        <v>6.81</v>
      </c>
    </row>
    <row r="9224" spans="1:11" x14ac:dyDescent="0.35">
      <c r="A9224" s="2">
        <v>271445</v>
      </c>
      <c r="B9224" s="76" t="s">
        <v>1724</v>
      </c>
      <c r="C9224" s="76" t="s">
        <v>285</v>
      </c>
      <c r="D9224" s="76" t="s">
        <v>5270</v>
      </c>
      <c r="E9224" s="76">
        <v>1140</v>
      </c>
      <c r="F9224" s="76">
        <v>12</v>
      </c>
      <c r="G9224" s="77">
        <v>38</v>
      </c>
      <c r="H9224" s="76" t="s">
        <v>6869</v>
      </c>
      <c r="I9224" s="77">
        <v>32.99</v>
      </c>
      <c r="J9224" s="2">
        <v>1</v>
      </c>
      <c r="K9224" s="119" cm="1">
        <f t="array" ref="K9224">ROUND(IF(C9224="Beer",SUM(LOOKUP(2,1/(SRP!$B$7:$B$9&lt;=E9224)/(SRP!$C$7:$C$9&gt;=E9224),SRP!$D$7:$D$9)*(G9224/100)*(E9224/1000)),IF(C9224="Spirits",SUM(LOOKUP(2,1/(SRP!$B$2:$B$6&lt;=E9224)/(SRP!$C$2:$C$6&gt;=E9224),SRP!$D$2:$D$6)*(G9224/100)*(E9224/1000)),IF(AND(C9224="Wine",D9224="Fortified Wines"),SUM(LOOKUP(2,1/(SRP!$B$20:$B$23&lt;=E9224)/(SRP!$C$20:$C$23&gt;=E9224),SRP!$D$20:$D$23)*(G9224/100)*(E9224/1000)),IF(C9224="Wine",SUM(LOOKUP(2,1/(SRP!$B$15:$B$19&lt;=E9224)/(SRP!$C$15:$C$19&gt;=E9224),SRP!$D$15:$D$19)*(G9224/100)*(E9224/1000)),IF(C9224="Ready to Drink",SUM(LOOKUP(2,1/(SRP!$B$10:$B$14&lt;=E9224)/(SRP!$C$10:$C$14&gt;=E9224),SRP!$D$10:$D$14)*(G9224/100)*(E9224/1000)),0))))),2)</f>
        <v>30.24</v>
      </c>
    </row>
    <row r="9225" spans="1:11" x14ac:dyDescent="0.35">
      <c r="A9225" s="2">
        <v>271585</v>
      </c>
      <c r="B9225" s="76" t="s">
        <v>1725</v>
      </c>
      <c r="C9225" s="76" t="s">
        <v>286</v>
      </c>
      <c r="D9225" s="76" t="s">
        <v>5251</v>
      </c>
      <c r="E9225" s="76">
        <v>750</v>
      </c>
      <c r="F9225" s="76">
        <v>12</v>
      </c>
      <c r="G9225" s="77">
        <v>20</v>
      </c>
      <c r="H9225" s="76" t="s">
        <v>3305</v>
      </c>
      <c r="I9225" s="77">
        <v>21.5</v>
      </c>
      <c r="J9225" s="2">
        <v>1</v>
      </c>
      <c r="K9225" s="119" cm="1">
        <f t="array" ref="K9225">ROUND(IF(C9225="Beer",SUM(LOOKUP(2,1/(SRP!$B$7:$B$9&lt;=E9225)/(SRP!$C$7:$C$9&gt;=E9225),SRP!$D$7:$D$9)*(G9225/100)*(E9225/1000)),IF(C9225="Spirits",SUM(LOOKUP(2,1/(SRP!$B$2:$B$6&lt;=E9225)/(SRP!$C$2:$C$6&gt;=E9225),SRP!$D$2:$D$6)*(G9225/100)*(E9225/1000)),IF(AND(C9225="Wine",D9225="Fortified Wines"),SUM(LOOKUP(2,1/(SRP!$B$20:$B$23&lt;=E9225)/(SRP!$C$20:$C$23&gt;=E9225),SRP!$D$20:$D$23)*(G9225/100)*(E9225/1000)),IF(C9225="Wine",SUM(LOOKUP(2,1/(SRP!$B$15:$B$19&lt;=E9225)/(SRP!$C$15:$C$19&gt;=E9225),SRP!$D$15:$D$19)*(G9225/100)*(E9225/1000)),IF(C9225="Ready to Drink",SUM(LOOKUP(2,1/(SRP!$B$10:$B$14&lt;=E9225)/(SRP!$C$10:$C$14&gt;=E9225),SRP!$D$10:$D$14)*(G9225/100)*(E9225/1000)),0))))),2)</f>
        <v>10.47</v>
      </c>
    </row>
    <row r="9226" spans="1:11" x14ac:dyDescent="0.35">
      <c r="A9226" s="2">
        <v>271965</v>
      </c>
      <c r="B9226" s="76" t="s">
        <v>22</v>
      </c>
      <c r="C9226" s="76" t="s">
        <v>285</v>
      </c>
      <c r="D9226" s="76" t="s">
        <v>5231</v>
      </c>
      <c r="E9226" s="76">
        <v>200</v>
      </c>
      <c r="F9226" s="76">
        <v>48</v>
      </c>
      <c r="G9226" s="77">
        <v>40</v>
      </c>
      <c r="H9226" s="76" t="s">
        <v>3280</v>
      </c>
      <c r="I9226" s="77">
        <v>10.99</v>
      </c>
      <c r="J9226" s="2">
        <v>1</v>
      </c>
      <c r="K9226" s="119" cm="1">
        <f t="array" ref="K9226">ROUND(IF(C9226="Beer",SUM(LOOKUP(2,1/(SRP!$B$7:$B$9&lt;=E9226)/(SRP!$C$7:$C$9&gt;=E9226),SRP!$D$7:$D$9)*(G9226/100)*(E9226/1000)),IF(C9226="Spirits",SUM(LOOKUP(2,1/(SRP!$B$2:$B$6&lt;=E9226)/(SRP!$C$2:$C$6&gt;=E9226),SRP!$D$2:$D$6)*(G9226/100)*(E9226/1000)),IF(AND(C9226="Wine",D9226="Fortified Wines"),SUM(LOOKUP(2,1/(SRP!$B$20:$B$23&lt;=E9226)/(SRP!$C$20:$C$23&gt;=E9226),SRP!$D$20:$D$23)*(G9226/100)*(E9226/1000)),IF(C9226="Wine",SUM(LOOKUP(2,1/(SRP!$B$15:$B$19&lt;=E9226)/(SRP!$C$15:$C$19&gt;=E9226),SRP!$D$15:$D$19)*(G9226/100)*(E9226/1000)),IF(C9226="Ready to Drink",SUM(LOOKUP(2,1/(SRP!$B$10:$B$14&lt;=E9226)/(SRP!$C$10:$C$14&gt;=E9226),SRP!$D$10:$D$14)*(G9226/100)*(E9226/1000)),0))))),2)</f>
        <v>7.61</v>
      </c>
    </row>
    <row r="9227" spans="1:11" x14ac:dyDescent="0.35">
      <c r="A9227" s="2">
        <v>275586</v>
      </c>
      <c r="B9227" s="76" t="s">
        <v>1023</v>
      </c>
      <c r="C9227" s="76" t="s">
        <v>286</v>
      </c>
      <c r="D9227" s="76" t="s">
        <v>5244</v>
      </c>
      <c r="E9227" s="76">
        <v>750</v>
      </c>
      <c r="F9227" s="76">
        <v>12</v>
      </c>
      <c r="G9227" s="77">
        <v>13.5</v>
      </c>
      <c r="H9227" s="76" t="s">
        <v>6938</v>
      </c>
      <c r="I9227" s="77">
        <v>12.99</v>
      </c>
      <c r="J9227" s="2">
        <v>1</v>
      </c>
      <c r="K9227" s="119" cm="1">
        <f t="array" ref="K9227">ROUND(IF(C9227="Beer",SUM(LOOKUP(2,1/(SRP!$B$7:$B$9&lt;=E9227)/(SRP!$C$7:$C$9&gt;=E9227),SRP!$D$7:$D$9)*(G9227/100)*(E9227/1000)),IF(C9227="Spirits",SUM(LOOKUP(2,1/(SRP!$B$2:$B$6&lt;=E9227)/(SRP!$C$2:$C$6&gt;=E9227),SRP!$D$2:$D$6)*(G9227/100)*(E9227/1000)),IF(AND(C9227="Wine",D9227="Fortified Wines"),SUM(LOOKUP(2,1/(SRP!$B$20:$B$23&lt;=E9227)/(SRP!$C$20:$C$23&gt;=E9227),SRP!$D$20:$D$23)*(G9227/100)*(E9227/1000)),IF(C9227="Wine",SUM(LOOKUP(2,1/(SRP!$B$15:$B$19&lt;=E9227)/(SRP!$C$15:$C$19&gt;=E9227),SRP!$D$15:$D$19)*(G9227/100)*(E9227/1000)),IF(C9227="Ready to Drink",SUM(LOOKUP(2,1/(SRP!$B$10:$B$14&lt;=E9227)/(SRP!$C$10:$C$14&gt;=E9227),SRP!$D$10:$D$14)*(G9227/100)*(E9227/1000)),0))))),2)</f>
        <v>7.07</v>
      </c>
    </row>
    <row r="9228" spans="1:11" x14ac:dyDescent="0.35">
      <c r="A9228" s="2">
        <v>275925</v>
      </c>
      <c r="B9228" s="76" t="s">
        <v>1726</v>
      </c>
      <c r="C9228" s="76" t="s">
        <v>286</v>
      </c>
      <c r="D9228" s="76" t="s">
        <v>5247</v>
      </c>
      <c r="E9228" s="76">
        <v>750</v>
      </c>
      <c r="F9228" s="76">
        <v>12</v>
      </c>
      <c r="G9228" s="77">
        <v>13</v>
      </c>
      <c r="H9228" s="76" t="s">
        <v>6869</v>
      </c>
      <c r="I9228" s="77">
        <v>14.99</v>
      </c>
      <c r="J9228" s="2">
        <v>1</v>
      </c>
      <c r="K9228" s="119" cm="1">
        <f t="array" ref="K9228">ROUND(IF(C9228="Beer",SUM(LOOKUP(2,1/(SRP!$B$7:$B$9&lt;=E9228)/(SRP!$C$7:$C$9&gt;=E9228),SRP!$D$7:$D$9)*(G9228/100)*(E9228/1000)),IF(C9228="Spirits",SUM(LOOKUP(2,1/(SRP!$B$2:$B$6&lt;=E9228)/(SRP!$C$2:$C$6&gt;=E9228),SRP!$D$2:$D$6)*(G9228/100)*(E9228/1000)),IF(AND(C9228="Wine",D9228="Fortified Wines"),SUM(LOOKUP(2,1/(SRP!$B$20:$B$23&lt;=E9228)/(SRP!$C$20:$C$23&gt;=E9228),SRP!$D$20:$D$23)*(G9228/100)*(E9228/1000)),IF(C9228="Wine",SUM(LOOKUP(2,1/(SRP!$B$15:$B$19&lt;=E9228)/(SRP!$C$15:$C$19&gt;=E9228),SRP!$D$15:$D$19)*(G9228/100)*(E9228/1000)),IF(C9228="Ready to Drink",SUM(LOOKUP(2,1/(SRP!$B$10:$B$14&lt;=E9228)/(SRP!$C$10:$C$14&gt;=E9228),SRP!$D$10:$D$14)*(G9228/100)*(E9228/1000)),0))))),2)</f>
        <v>6.81</v>
      </c>
    </row>
    <row r="9229" spans="1:11" x14ac:dyDescent="0.35">
      <c r="A9229" s="2">
        <v>277954</v>
      </c>
      <c r="B9229" s="76" t="s">
        <v>40</v>
      </c>
      <c r="C9229" s="76" t="s">
        <v>285</v>
      </c>
      <c r="D9229" s="76" t="s">
        <v>5256</v>
      </c>
      <c r="E9229" s="76">
        <v>750</v>
      </c>
      <c r="F9229" s="76">
        <v>12</v>
      </c>
      <c r="G9229" s="77">
        <v>25</v>
      </c>
      <c r="H9229" s="76" t="s">
        <v>3285</v>
      </c>
      <c r="I9229" s="77">
        <v>32.25</v>
      </c>
      <c r="J9229" s="2">
        <v>1</v>
      </c>
      <c r="K9229" s="119" cm="1">
        <f t="array" ref="K9229">ROUND(IF(C9229="Beer",SUM(LOOKUP(2,1/(SRP!$B$7:$B$9&lt;=E9229)/(SRP!$C$7:$C$9&gt;=E9229),SRP!$D$7:$D$9)*(G9229/100)*(E9229/1000)),IF(C9229="Spirits",SUM(LOOKUP(2,1/(SRP!$B$2:$B$6&lt;=E9229)/(SRP!$C$2:$C$6&gt;=E9229),SRP!$D$2:$D$6)*(G9229/100)*(E9229/1000)),IF(AND(C9229="Wine",D9229="Fortified Wines"),SUM(LOOKUP(2,1/(SRP!$B$20:$B$23&lt;=E9229)/(SRP!$C$20:$C$23&gt;=E9229),SRP!$D$20:$D$23)*(G9229/100)*(E9229/1000)),IF(C9229="Wine",SUM(LOOKUP(2,1/(SRP!$B$15:$B$19&lt;=E9229)/(SRP!$C$15:$C$19&gt;=E9229),SRP!$D$15:$D$19)*(G9229/100)*(E9229/1000)),IF(C9229="Ready to Drink",SUM(LOOKUP(2,1/(SRP!$B$10:$B$14&lt;=E9229)/(SRP!$C$10:$C$14&gt;=E9229),SRP!$D$10:$D$14)*(G9229/100)*(E9229/1000)),0))))),2)</f>
        <v>13.09</v>
      </c>
    </row>
    <row r="9230" spans="1:11" x14ac:dyDescent="0.35">
      <c r="A9230" s="2">
        <v>278416</v>
      </c>
      <c r="B9230" s="76" t="s">
        <v>432</v>
      </c>
      <c r="C9230" s="76" t="s">
        <v>286</v>
      </c>
      <c r="D9230" s="76" t="s">
        <v>5247</v>
      </c>
      <c r="E9230" s="76">
        <v>750</v>
      </c>
      <c r="F9230" s="76">
        <v>12</v>
      </c>
      <c r="G9230" s="77">
        <v>13.5</v>
      </c>
      <c r="H9230" s="76" t="s">
        <v>3311</v>
      </c>
      <c r="I9230" s="77">
        <v>15.99</v>
      </c>
      <c r="J9230" s="2">
        <v>1</v>
      </c>
      <c r="K9230" s="119" cm="1">
        <f t="array" ref="K9230">ROUND(IF(C9230="Beer",SUM(LOOKUP(2,1/(SRP!$B$7:$B$9&lt;=E9230)/(SRP!$C$7:$C$9&gt;=E9230),SRP!$D$7:$D$9)*(G9230/100)*(E9230/1000)),IF(C9230="Spirits",SUM(LOOKUP(2,1/(SRP!$B$2:$B$6&lt;=E9230)/(SRP!$C$2:$C$6&gt;=E9230),SRP!$D$2:$D$6)*(G9230/100)*(E9230/1000)),IF(AND(C9230="Wine",D9230="Fortified Wines"),SUM(LOOKUP(2,1/(SRP!$B$20:$B$23&lt;=E9230)/(SRP!$C$20:$C$23&gt;=E9230),SRP!$D$20:$D$23)*(G9230/100)*(E9230/1000)),IF(C9230="Wine",SUM(LOOKUP(2,1/(SRP!$B$15:$B$19&lt;=E9230)/(SRP!$C$15:$C$19&gt;=E9230),SRP!$D$15:$D$19)*(G9230/100)*(E9230/1000)),IF(C9230="Ready to Drink",SUM(LOOKUP(2,1/(SRP!$B$10:$B$14&lt;=E9230)/(SRP!$C$10:$C$14&gt;=E9230),SRP!$D$10:$D$14)*(G9230/100)*(E9230/1000)),0))))),2)</f>
        <v>7.07</v>
      </c>
    </row>
    <row r="9231" spans="1:11" x14ac:dyDescent="0.35">
      <c r="A9231" s="2">
        <v>280461</v>
      </c>
      <c r="B9231" s="76" t="s">
        <v>3977</v>
      </c>
      <c r="C9231" s="76" t="s">
        <v>286</v>
      </c>
      <c r="D9231" s="76" t="s">
        <v>5284</v>
      </c>
      <c r="E9231" s="76">
        <v>750</v>
      </c>
      <c r="F9231" s="76">
        <v>6</v>
      </c>
      <c r="G9231" s="77">
        <v>12.5</v>
      </c>
      <c r="H9231" s="76" t="s">
        <v>6869</v>
      </c>
      <c r="I9231" s="77">
        <v>389.99</v>
      </c>
      <c r="J9231" s="2">
        <v>1</v>
      </c>
      <c r="K9231" s="119" cm="1">
        <f t="array" ref="K9231">ROUND(IF(C9231="Beer",SUM(LOOKUP(2,1/(SRP!$B$7:$B$9&lt;=E9231)/(SRP!$C$7:$C$9&gt;=E9231),SRP!$D$7:$D$9)*(G9231/100)*(E9231/1000)),IF(C9231="Spirits",SUM(LOOKUP(2,1/(SRP!$B$2:$B$6&lt;=E9231)/(SRP!$C$2:$C$6&gt;=E9231),SRP!$D$2:$D$6)*(G9231/100)*(E9231/1000)),IF(AND(C9231="Wine",D9231="Fortified Wines"),SUM(LOOKUP(2,1/(SRP!$B$20:$B$23&lt;=E9231)/(SRP!$C$20:$C$23&gt;=E9231),SRP!$D$20:$D$23)*(G9231/100)*(E9231/1000)),IF(C9231="Wine",SUM(LOOKUP(2,1/(SRP!$B$15:$B$19&lt;=E9231)/(SRP!$C$15:$C$19&gt;=E9231),SRP!$D$15:$D$19)*(G9231/100)*(E9231/1000)),IF(C9231="Ready to Drink",SUM(LOOKUP(2,1/(SRP!$B$10:$B$14&lt;=E9231)/(SRP!$C$10:$C$14&gt;=E9231),SRP!$D$10:$D$14)*(G9231/100)*(E9231/1000)),0))))),2)</f>
        <v>6.54</v>
      </c>
    </row>
    <row r="9232" spans="1:11" x14ac:dyDescent="0.35">
      <c r="A9232" s="2">
        <v>280644</v>
      </c>
      <c r="B9232" s="76" t="s">
        <v>81</v>
      </c>
      <c r="C9232" s="76" t="s">
        <v>286</v>
      </c>
      <c r="D9232" s="76" t="s">
        <v>5245</v>
      </c>
      <c r="E9232" s="76">
        <v>3000</v>
      </c>
      <c r="F9232" s="76">
        <v>4</v>
      </c>
      <c r="G9232" s="77">
        <v>11.5</v>
      </c>
      <c r="H9232" s="76" t="s">
        <v>6695</v>
      </c>
      <c r="I9232" s="77">
        <v>38.99</v>
      </c>
      <c r="J9232" s="2">
        <v>1</v>
      </c>
      <c r="K9232" s="119" cm="1">
        <f t="array" ref="K9232">ROUND(IF(C9232="Beer",SUM(LOOKUP(2,1/(SRP!$B$7:$B$9&lt;=E9232)/(SRP!$C$7:$C$9&gt;=E9232),SRP!$D$7:$D$9)*(G9232/100)*(E9232/1000)),IF(C9232="Spirits",SUM(LOOKUP(2,1/(SRP!$B$2:$B$6&lt;=E9232)/(SRP!$C$2:$C$6&gt;=E9232),SRP!$D$2:$D$6)*(G9232/100)*(E9232/1000)),IF(AND(C9232="Wine",D9232="Fortified Wines"),SUM(LOOKUP(2,1/(SRP!$B$20:$B$23&lt;=E9232)/(SRP!$C$20:$C$23&gt;=E9232),SRP!$D$20:$D$23)*(G9232/100)*(E9232/1000)),IF(C9232="Wine",SUM(LOOKUP(2,1/(SRP!$B$15:$B$19&lt;=E9232)/(SRP!$C$15:$C$19&gt;=E9232),SRP!$D$15:$D$19)*(G9232/100)*(E9232/1000)),IF(C9232="Ready to Drink",SUM(LOOKUP(2,1/(SRP!$B$10:$B$14&lt;=E9232)/(SRP!$C$10:$C$14&gt;=E9232),SRP!$D$10:$D$14)*(G9232/100)*(E9232/1000)),0))))),2)</f>
        <v>24.08</v>
      </c>
    </row>
    <row r="9233" spans="1:11" x14ac:dyDescent="0.35">
      <c r="A9233" s="2">
        <v>280982</v>
      </c>
      <c r="B9233" s="76" t="s">
        <v>1727</v>
      </c>
      <c r="C9233" s="76" t="s">
        <v>286</v>
      </c>
      <c r="D9233" s="76" t="s">
        <v>5318</v>
      </c>
      <c r="E9233" s="76">
        <v>750</v>
      </c>
      <c r="F9233" s="76">
        <v>12</v>
      </c>
      <c r="G9233" s="77">
        <v>19</v>
      </c>
      <c r="H9233" s="76" t="s">
        <v>6283</v>
      </c>
      <c r="I9233" s="77">
        <v>31.99</v>
      </c>
      <c r="J9233" s="2">
        <v>1</v>
      </c>
      <c r="K9233" s="119" cm="1">
        <f t="array" ref="K9233">ROUND(IF(C9233="Beer",SUM(LOOKUP(2,1/(SRP!$B$7:$B$9&lt;=E9233)/(SRP!$C$7:$C$9&gt;=E9233),SRP!$D$7:$D$9)*(G9233/100)*(E9233/1000)),IF(C9233="Spirits",SUM(LOOKUP(2,1/(SRP!$B$2:$B$6&lt;=E9233)/(SRP!$C$2:$C$6&gt;=E9233),SRP!$D$2:$D$6)*(G9233/100)*(E9233/1000)),IF(AND(C9233="Wine",D9233="Fortified Wines"),SUM(LOOKUP(2,1/(SRP!$B$20:$B$23&lt;=E9233)/(SRP!$C$20:$C$23&gt;=E9233),SRP!$D$20:$D$23)*(G9233/100)*(E9233/1000)),IF(C9233="Wine",SUM(LOOKUP(2,1/(SRP!$B$15:$B$19&lt;=E9233)/(SRP!$C$15:$C$19&gt;=E9233),SRP!$D$15:$D$19)*(G9233/100)*(E9233/1000)),IF(C9233="Ready to Drink",SUM(LOOKUP(2,1/(SRP!$B$10:$B$14&lt;=E9233)/(SRP!$C$10:$C$14&gt;=E9233),SRP!$D$10:$D$14)*(G9233/100)*(E9233/1000)),0))))),2)</f>
        <v>9.9499999999999993</v>
      </c>
    </row>
    <row r="9234" spans="1:11" x14ac:dyDescent="0.35">
      <c r="A9234" s="2">
        <v>282277</v>
      </c>
      <c r="B9234" s="76" t="s">
        <v>42</v>
      </c>
      <c r="C9234" s="76" t="s">
        <v>285</v>
      </c>
      <c r="D9234" s="76" t="s">
        <v>5256</v>
      </c>
      <c r="E9234" s="76">
        <v>750</v>
      </c>
      <c r="F9234" s="76">
        <v>12</v>
      </c>
      <c r="G9234" s="77">
        <v>25</v>
      </c>
      <c r="H9234" s="76" t="s">
        <v>3280</v>
      </c>
      <c r="I9234" s="77">
        <v>28.99</v>
      </c>
      <c r="J9234" s="2">
        <v>1</v>
      </c>
      <c r="K9234" s="119" cm="1">
        <f t="array" ref="K9234">ROUND(IF(C9234="Beer",SUM(LOOKUP(2,1/(SRP!$B$7:$B$9&lt;=E9234)/(SRP!$C$7:$C$9&gt;=E9234),SRP!$D$7:$D$9)*(G9234/100)*(E9234/1000)),IF(C9234="Spirits",SUM(LOOKUP(2,1/(SRP!$B$2:$B$6&lt;=E9234)/(SRP!$C$2:$C$6&gt;=E9234),SRP!$D$2:$D$6)*(G9234/100)*(E9234/1000)),IF(AND(C9234="Wine",D9234="Fortified Wines"),SUM(LOOKUP(2,1/(SRP!$B$20:$B$23&lt;=E9234)/(SRP!$C$20:$C$23&gt;=E9234),SRP!$D$20:$D$23)*(G9234/100)*(E9234/1000)),IF(C9234="Wine",SUM(LOOKUP(2,1/(SRP!$B$15:$B$19&lt;=E9234)/(SRP!$C$15:$C$19&gt;=E9234),SRP!$D$15:$D$19)*(G9234/100)*(E9234/1000)),IF(C9234="Ready to Drink",SUM(LOOKUP(2,1/(SRP!$B$10:$B$14&lt;=E9234)/(SRP!$C$10:$C$14&gt;=E9234),SRP!$D$10:$D$14)*(G9234/100)*(E9234/1000)),0))))),2)</f>
        <v>13.09</v>
      </c>
    </row>
    <row r="9235" spans="1:11" x14ac:dyDescent="0.35">
      <c r="A9235" s="2">
        <v>283853</v>
      </c>
      <c r="B9235" s="76" t="s">
        <v>63</v>
      </c>
      <c r="C9235" s="76" t="s">
        <v>286</v>
      </c>
      <c r="D9235" s="76" t="s">
        <v>300</v>
      </c>
      <c r="E9235" s="76">
        <v>18000</v>
      </c>
      <c r="F9235" s="76">
        <v>1</v>
      </c>
      <c r="G9235" s="77">
        <v>14.6</v>
      </c>
      <c r="H9235" s="76" t="s">
        <v>3307</v>
      </c>
      <c r="I9235" s="77">
        <v>223.99</v>
      </c>
      <c r="J9235" s="2">
        <v>1</v>
      </c>
      <c r="K9235" s="119" cm="1">
        <f t="array" ref="K9235">ROUND(IF(C9235="Beer",SUM(LOOKUP(2,1/(SRP!$B$7:$B$9&lt;=E9235)/(SRP!$C$7:$C$9&gt;=E9235),SRP!$D$7:$D$9)*(G9235/100)*(E9235/1000)),IF(C9235="Spirits",SUM(LOOKUP(2,1/(SRP!$B$2:$B$6&lt;=E9235)/(SRP!$C$2:$C$6&gt;=E9235),SRP!$D$2:$D$6)*(G9235/100)*(E9235/1000)),IF(AND(C9235="Wine",D9235="Fortified Wines"),SUM(LOOKUP(2,1/(SRP!$B$20:$B$23&lt;=E9235)/(SRP!$C$20:$C$23&gt;=E9235),SRP!$D$20:$D$23)*(G9235/100)*(E9235/1000)),IF(C9235="Wine",SUM(LOOKUP(2,1/(SRP!$B$15:$B$19&lt;=E9235)/(SRP!$C$15:$C$19&gt;=E9235),SRP!$D$15:$D$19)*(G9235/100)*(E9235/1000)),IF(C9235="Ready to Drink",SUM(LOOKUP(2,1/(SRP!$B$10:$B$14&lt;=E9235)/(SRP!$C$10:$C$14&gt;=E9235),SRP!$D$10:$D$14)*(G9235/100)*(E9235/1000)),0))))),2)</f>
        <v>152.77000000000001</v>
      </c>
    </row>
    <row r="9236" spans="1:11" x14ac:dyDescent="0.35">
      <c r="A9236" s="2">
        <v>284133</v>
      </c>
      <c r="B9236" s="76" t="s">
        <v>1728</v>
      </c>
      <c r="C9236" s="76" t="s">
        <v>286</v>
      </c>
      <c r="D9236" s="76" t="s">
        <v>5246</v>
      </c>
      <c r="E9236" s="76">
        <v>750</v>
      </c>
      <c r="F9236" s="76">
        <v>12</v>
      </c>
      <c r="G9236" s="77">
        <v>13.5</v>
      </c>
      <c r="H9236" s="76" t="s">
        <v>3303</v>
      </c>
      <c r="I9236" s="77">
        <v>16.989999999999998</v>
      </c>
      <c r="J9236" s="2">
        <v>1</v>
      </c>
      <c r="K9236" s="119" cm="1">
        <f t="array" ref="K9236">ROUND(IF(C9236="Beer",SUM(LOOKUP(2,1/(SRP!$B$7:$B$9&lt;=E9236)/(SRP!$C$7:$C$9&gt;=E9236),SRP!$D$7:$D$9)*(G9236/100)*(E9236/1000)),IF(C9236="Spirits",SUM(LOOKUP(2,1/(SRP!$B$2:$B$6&lt;=E9236)/(SRP!$C$2:$C$6&gt;=E9236),SRP!$D$2:$D$6)*(G9236/100)*(E9236/1000)),IF(AND(C9236="Wine",D9236="Fortified Wines"),SUM(LOOKUP(2,1/(SRP!$B$20:$B$23&lt;=E9236)/(SRP!$C$20:$C$23&gt;=E9236),SRP!$D$20:$D$23)*(G9236/100)*(E9236/1000)),IF(C9236="Wine",SUM(LOOKUP(2,1/(SRP!$B$15:$B$19&lt;=E9236)/(SRP!$C$15:$C$19&gt;=E9236),SRP!$D$15:$D$19)*(G9236/100)*(E9236/1000)),IF(C9236="Ready to Drink",SUM(LOOKUP(2,1/(SRP!$B$10:$B$14&lt;=E9236)/(SRP!$C$10:$C$14&gt;=E9236),SRP!$D$10:$D$14)*(G9236/100)*(E9236/1000)),0))))),2)</f>
        <v>7.07</v>
      </c>
    </row>
    <row r="9237" spans="1:11" x14ac:dyDescent="0.35">
      <c r="A9237" s="2">
        <v>284893</v>
      </c>
      <c r="B9237" s="76" t="s">
        <v>1729</v>
      </c>
      <c r="C9237" s="76" t="s">
        <v>286</v>
      </c>
      <c r="D9237" s="76" t="s">
        <v>5244</v>
      </c>
      <c r="E9237" s="76">
        <v>1500</v>
      </c>
      <c r="F9237" s="76">
        <v>6</v>
      </c>
      <c r="G9237" s="77">
        <v>12</v>
      </c>
      <c r="H9237" s="76" t="s">
        <v>3311</v>
      </c>
      <c r="I9237" s="77">
        <v>19.989999999999998</v>
      </c>
      <c r="J9237" s="2">
        <v>1</v>
      </c>
      <c r="K9237" s="119" cm="1">
        <f t="array" ref="K9237">ROUND(IF(C9237="Beer",SUM(LOOKUP(2,1/(SRP!$B$7:$B$9&lt;=E9237)/(SRP!$C$7:$C$9&gt;=E9237),SRP!$D$7:$D$9)*(G9237/100)*(E9237/1000)),IF(C9237="Spirits",SUM(LOOKUP(2,1/(SRP!$B$2:$B$6&lt;=E9237)/(SRP!$C$2:$C$6&gt;=E9237),SRP!$D$2:$D$6)*(G9237/100)*(E9237/1000)),IF(AND(C9237="Wine",D9237="Fortified Wines"),SUM(LOOKUP(2,1/(SRP!$B$20:$B$23&lt;=E9237)/(SRP!$C$20:$C$23&gt;=E9237),SRP!$D$20:$D$23)*(G9237/100)*(E9237/1000)),IF(C9237="Wine",SUM(LOOKUP(2,1/(SRP!$B$15:$B$19&lt;=E9237)/(SRP!$C$15:$C$19&gt;=E9237),SRP!$D$15:$D$19)*(G9237/100)*(E9237/1000)),IF(C9237="Ready to Drink",SUM(LOOKUP(2,1/(SRP!$B$10:$B$14&lt;=E9237)/(SRP!$C$10:$C$14&gt;=E9237),SRP!$D$10:$D$14)*(G9237/100)*(E9237/1000)),0))))),2)</f>
        <v>12.57</v>
      </c>
    </row>
    <row r="9238" spans="1:11" x14ac:dyDescent="0.35">
      <c r="A9238" s="2">
        <v>285544</v>
      </c>
      <c r="B9238" s="76" t="s">
        <v>1730</v>
      </c>
      <c r="C9238" s="76" t="s">
        <v>286</v>
      </c>
      <c r="D9238" s="76" t="s">
        <v>5236</v>
      </c>
      <c r="E9238" s="76">
        <v>750</v>
      </c>
      <c r="F9238" s="76">
        <v>12</v>
      </c>
      <c r="G9238" s="77">
        <v>14.5</v>
      </c>
      <c r="H9238" s="76" t="s">
        <v>3288</v>
      </c>
      <c r="I9238" s="77">
        <v>19.989999999999998</v>
      </c>
      <c r="J9238" s="2">
        <v>1</v>
      </c>
      <c r="K9238" s="119" cm="1">
        <f t="array" ref="K9238">ROUND(IF(C9238="Beer",SUM(LOOKUP(2,1/(SRP!$B$7:$B$9&lt;=E9238)/(SRP!$C$7:$C$9&gt;=E9238),SRP!$D$7:$D$9)*(G9238/100)*(E9238/1000)),IF(C9238="Spirits",SUM(LOOKUP(2,1/(SRP!$B$2:$B$6&lt;=E9238)/(SRP!$C$2:$C$6&gt;=E9238),SRP!$D$2:$D$6)*(G9238/100)*(E9238/1000)),IF(AND(C9238="Wine",D9238="Fortified Wines"),SUM(LOOKUP(2,1/(SRP!$B$20:$B$23&lt;=E9238)/(SRP!$C$20:$C$23&gt;=E9238),SRP!$D$20:$D$23)*(G9238/100)*(E9238/1000)),IF(C9238="Wine",SUM(LOOKUP(2,1/(SRP!$B$15:$B$19&lt;=E9238)/(SRP!$C$15:$C$19&gt;=E9238),SRP!$D$15:$D$19)*(G9238/100)*(E9238/1000)),IF(C9238="Ready to Drink",SUM(LOOKUP(2,1/(SRP!$B$10:$B$14&lt;=E9238)/(SRP!$C$10:$C$14&gt;=E9238),SRP!$D$10:$D$14)*(G9238/100)*(E9238/1000)),0))))),2)</f>
        <v>7.59</v>
      </c>
    </row>
    <row r="9239" spans="1:11" x14ac:dyDescent="0.35">
      <c r="A9239" s="2">
        <v>285585</v>
      </c>
      <c r="B9239" s="76" t="s">
        <v>92</v>
      </c>
      <c r="C9239" s="76" t="s">
        <v>286</v>
      </c>
      <c r="D9239" s="76" t="s">
        <v>5236</v>
      </c>
      <c r="E9239" s="76">
        <v>750</v>
      </c>
      <c r="F9239" s="76">
        <v>12</v>
      </c>
      <c r="G9239" s="77">
        <v>12</v>
      </c>
      <c r="H9239" s="76" t="s">
        <v>3281</v>
      </c>
      <c r="I9239" s="77">
        <v>21.99</v>
      </c>
      <c r="J9239" s="2">
        <v>1</v>
      </c>
      <c r="K9239" s="119" cm="1">
        <f t="array" ref="K9239">ROUND(IF(C9239="Beer",SUM(LOOKUP(2,1/(SRP!$B$7:$B$9&lt;=E9239)/(SRP!$C$7:$C$9&gt;=E9239),SRP!$D$7:$D$9)*(G9239/100)*(E9239/1000)),IF(C9239="Spirits",SUM(LOOKUP(2,1/(SRP!$B$2:$B$6&lt;=E9239)/(SRP!$C$2:$C$6&gt;=E9239),SRP!$D$2:$D$6)*(G9239/100)*(E9239/1000)),IF(AND(C9239="Wine",D9239="Fortified Wines"),SUM(LOOKUP(2,1/(SRP!$B$20:$B$23&lt;=E9239)/(SRP!$C$20:$C$23&gt;=E9239),SRP!$D$20:$D$23)*(G9239/100)*(E9239/1000)),IF(C9239="Wine",SUM(LOOKUP(2,1/(SRP!$B$15:$B$19&lt;=E9239)/(SRP!$C$15:$C$19&gt;=E9239),SRP!$D$15:$D$19)*(G9239/100)*(E9239/1000)),IF(C9239="Ready to Drink",SUM(LOOKUP(2,1/(SRP!$B$10:$B$14&lt;=E9239)/(SRP!$C$10:$C$14&gt;=E9239),SRP!$D$10:$D$14)*(G9239/100)*(E9239/1000)),0))))),2)</f>
        <v>6.28</v>
      </c>
    </row>
    <row r="9240" spans="1:11" x14ac:dyDescent="0.35">
      <c r="A9240" s="2">
        <v>285767</v>
      </c>
      <c r="B9240" s="76" t="s">
        <v>1731</v>
      </c>
      <c r="C9240" s="76" t="s">
        <v>286</v>
      </c>
      <c r="D9240" s="76" t="s">
        <v>5239</v>
      </c>
      <c r="E9240" s="76">
        <v>750</v>
      </c>
      <c r="F9240" s="76">
        <v>12</v>
      </c>
      <c r="G9240" s="77">
        <v>8.5</v>
      </c>
      <c r="H9240" s="76" t="s">
        <v>6695</v>
      </c>
      <c r="I9240" s="77">
        <v>11.99</v>
      </c>
      <c r="J9240" s="2">
        <v>1</v>
      </c>
      <c r="K9240" s="119" cm="1">
        <f t="array" ref="K9240">ROUND(IF(C9240="Beer",SUM(LOOKUP(2,1/(SRP!$B$7:$B$9&lt;=E9240)/(SRP!$C$7:$C$9&gt;=E9240),SRP!$D$7:$D$9)*(G9240/100)*(E9240/1000)),IF(C9240="Spirits",SUM(LOOKUP(2,1/(SRP!$B$2:$B$6&lt;=E9240)/(SRP!$C$2:$C$6&gt;=E9240),SRP!$D$2:$D$6)*(G9240/100)*(E9240/1000)),IF(AND(C9240="Wine",D9240="Fortified Wines"),SUM(LOOKUP(2,1/(SRP!$B$20:$B$23&lt;=E9240)/(SRP!$C$20:$C$23&gt;=E9240),SRP!$D$20:$D$23)*(G9240/100)*(E9240/1000)),IF(C9240="Wine",SUM(LOOKUP(2,1/(SRP!$B$15:$B$19&lt;=E9240)/(SRP!$C$15:$C$19&gt;=E9240),SRP!$D$15:$D$19)*(G9240/100)*(E9240/1000)),IF(C9240="Ready to Drink",SUM(LOOKUP(2,1/(SRP!$B$10:$B$14&lt;=E9240)/(SRP!$C$10:$C$14&gt;=E9240),SRP!$D$10:$D$14)*(G9240/100)*(E9240/1000)),0))))),2)</f>
        <v>4.45</v>
      </c>
    </row>
    <row r="9241" spans="1:11" x14ac:dyDescent="0.35">
      <c r="A9241" s="2">
        <v>286187</v>
      </c>
      <c r="B9241" s="76" t="s">
        <v>1732</v>
      </c>
      <c r="C9241" s="76" t="s">
        <v>286</v>
      </c>
      <c r="D9241" s="76" t="s">
        <v>5247</v>
      </c>
      <c r="E9241" s="76">
        <v>1500</v>
      </c>
      <c r="F9241" s="76">
        <v>6</v>
      </c>
      <c r="G9241" s="77">
        <v>12</v>
      </c>
      <c r="H9241" s="76" t="s">
        <v>3311</v>
      </c>
      <c r="I9241" s="77">
        <v>19.989999999999998</v>
      </c>
      <c r="J9241" s="2">
        <v>1</v>
      </c>
      <c r="K9241" s="119" cm="1">
        <f t="array" ref="K9241">ROUND(IF(C9241="Beer",SUM(LOOKUP(2,1/(SRP!$B$7:$B$9&lt;=E9241)/(SRP!$C$7:$C$9&gt;=E9241),SRP!$D$7:$D$9)*(G9241/100)*(E9241/1000)),IF(C9241="Spirits",SUM(LOOKUP(2,1/(SRP!$B$2:$B$6&lt;=E9241)/(SRP!$C$2:$C$6&gt;=E9241),SRP!$D$2:$D$6)*(G9241/100)*(E9241/1000)),IF(AND(C9241="Wine",D9241="Fortified Wines"),SUM(LOOKUP(2,1/(SRP!$B$20:$B$23&lt;=E9241)/(SRP!$C$20:$C$23&gt;=E9241),SRP!$D$20:$D$23)*(G9241/100)*(E9241/1000)),IF(C9241="Wine",SUM(LOOKUP(2,1/(SRP!$B$15:$B$19&lt;=E9241)/(SRP!$C$15:$C$19&gt;=E9241),SRP!$D$15:$D$19)*(G9241/100)*(E9241/1000)),IF(C9241="Ready to Drink",SUM(LOOKUP(2,1/(SRP!$B$10:$B$14&lt;=E9241)/(SRP!$C$10:$C$14&gt;=E9241),SRP!$D$10:$D$14)*(G9241/100)*(E9241/1000)),0))))),2)</f>
        <v>12.57</v>
      </c>
    </row>
    <row r="9242" spans="1:11" x14ac:dyDescent="0.35">
      <c r="A9242" s="2">
        <v>286377</v>
      </c>
      <c r="B9242" s="76" t="s">
        <v>1733</v>
      </c>
      <c r="C9242" s="76" t="s">
        <v>286</v>
      </c>
      <c r="D9242" s="76" t="s">
        <v>5253</v>
      </c>
      <c r="E9242" s="76">
        <v>750</v>
      </c>
      <c r="F9242" s="76">
        <v>12</v>
      </c>
      <c r="G9242" s="77">
        <v>12</v>
      </c>
      <c r="H9242" s="76" t="s">
        <v>3309</v>
      </c>
      <c r="I9242" s="77">
        <v>25.99</v>
      </c>
      <c r="J9242" s="2">
        <v>1</v>
      </c>
      <c r="K9242" s="119" cm="1">
        <f t="array" ref="K9242">ROUND(IF(C9242="Beer",SUM(LOOKUP(2,1/(SRP!$B$7:$B$9&lt;=E9242)/(SRP!$C$7:$C$9&gt;=E9242),SRP!$D$7:$D$9)*(G9242/100)*(E9242/1000)),IF(C9242="Spirits",SUM(LOOKUP(2,1/(SRP!$B$2:$B$6&lt;=E9242)/(SRP!$C$2:$C$6&gt;=E9242),SRP!$D$2:$D$6)*(G9242/100)*(E9242/1000)),IF(AND(C9242="Wine",D9242="Fortified Wines"),SUM(LOOKUP(2,1/(SRP!$B$20:$B$23&lt;=E9242)/(SRP!$C$20:$C$23&gt;=E9242),SRP!$D$20:$D$23)*(G9242/100)*(E9242/1000)),IF(C9242="Wine",SUM(LOOKUP(2,1/(SRP!$B$15:$B$19&lt;=E9242)/(SRP!$C$15:$C$19&gt;=E9242),SRP!$D$15:$D$19)*(G9242/100)*(E9242/1000)),IF(C9242="Ready to Drink",SUM(LOOKUP(2,1/(SRP!$B$10:$B$14&lt;=E9242)/(SRP!$C$10:$C$14&gt;=E9242),SRP!$D$10:$D$14)*(G9242/100)*(E9242/1000)),0))))),2)</f>
        <v>6.28</v>
      </c>
    </row>
    <row r="9243" spans="1:11" x14ac:dyDescent="0.35">
      <c r="A9243" s="2">
        <v>286807</v>
      </c>
      <c r="B9243" s="76" t="s">
        <v>1734</v>
      </c>
      <c r="C9243" s="76" t="s">
        <v>285</v>
      </c>
      <c r="D9243" s="76" t="s">
        <v>5275</v>
      </c>
      <c r="E9243" s="76">
        <v>750</v>
      </c>
      <c r="F9243" s="76">
        <v>6</v>
      </c>
      <c r="G9243" s="77">
        <v>40</v>
      </c>
      <c r="H9243" s="76" t="s">
        <v>3288</v>
      </c>
      <c r="I9243" s="77">
        <v>32.49</v>
      </c>
      <c r="J9243" s="2">
        <v>1</v>
      </c>
      <c r="K9243" s="119" cm="1">
        <f t="array" ref="K9243">ROUND(IF(C9243="Beer",SUM(LOOKUP(2,1/(SRP!$B$7:$B$9&lt;=E9243)/(SRP!$C$7:$C$9&gt;=E9243),SRP!$D$7:$D$9)*(G9243/100)*(E9243/1000)),IF(C9243="Spirits",SUM(LOOKUP(2,1/(SRP!$B$2:$B$6&lt;=E9243)/(SRP!$C$2:$C$6&gt;=E9243),SRP!$D$2:$D$6)*(G9243/100)*(E9243/1000)),IF(AND(C9243="Wine",D9243="Fortified Wines"),SUM(LOOKUP(2,1/(SRP!$B$20:$B$23&lt;=E9243)/(SRP!$C$20:$C$23&gt;=E9243),SRP!$D$20:$D$23)*(G9243/100)*(E9243/1000)),IF(C9243="Wine",SUM(LOOKUP(2,1/(SRP!$B$15:$B$19&lt;=E9243)/(SRP!$C$15:$C$19&gt;=E9243),SRP!$D$15:$D$19)*(G9243/100)*(E9243/1000)),IF(C9243="Ready to Drink",SUM(LOOKUP(2,1/(SRP!$B$10:$B$14&lt;=E9243)/(SRP!$C$10:$C$14&gt;=E9243),SRP!$D$10:$D$14)*(G9243/100)*(E9243/1000)),0))))),2)</f>
        <v>20.94</v>
      </c>
    </row>
    <row r="9244" spans="1:11" x14ac:dyDescent="0.35">
      <c r="A9244" s="2">
        <v>287805</v>
      </c>
      <c r="B9244" s="76" t="s">
        <v>1735</v>
      </c>
      <c r="C9244" s="76" t="s">
        <v>286</v>
      </c>
      <c r="D9244" s="76" t="s">
        <v>5247</v>
      </c>
      <c r="E9244" s="76">
        <v>750</v>
      </c>
      <c r="F9244" s="76">
        <v>12</v>
      </c>
      <c r="G9244" s="77">
        <v>14</v>
      </c>
      <c r="H9244" s="76" t="s">
        <v>3303</v>
      </c>
      <c r="I9244" s="77">
        <v>21.99</v>
      </c>
      <c r="J9244" s="2">
        <v>1</v>
      </c>
      <c r="K9244" s="119" cm="1">
        <f t="array" ref="K9244">ROUND(IF(C9244="Beer",SUM(LOOKUP(2,1/(SRP!$B$7:$B$9&lt;=E9244)/(SRP!$C$7:$C$9&gt;=E9244),SRP!$D$7:$D$9)*(G9244/100)*(E9244/1000)),IF(C9244="Spirits",SUM(LOOKUP(2,1/(SRP!$B$2:$B$6&lt;=E9244)/(SRP!$C$2:$C$6&gt;=E9244),SRP!$D$2:$D$6)*(G9244/100)*(E9244/1000)),IF(AND(C9244="Wine",D9244="Fortified Wines"),SUM(LOOKUP(2,1/(SRP!$B$20:$B$23&lt;=E9244)/(SRP!$C$20:$C$23&gt;=E9244),SRP!$D$20:$D$23)*(G9244/100)*(E9244/1000)),IF(C9244="Wine",SUM(LOOKUP(2,1/(SRP!$B$15:$B$19&lt;=E9244)/(SRP!$C$15:$C$19&gt;=E9244),SRP!$D$15:$D$19)*(G9244/100)*(E9244/1000)),IF(C9244="Ready to Drink",SUM(LOOKUP(2,1/(SRP!$B$10:$B$14&lt;=E9244)/(SRP!$C$10:$C$14&gt;=E9244),SRP!$D$10:$D$14)*(G9244/100)*(E9244/1000)),0))))),2)</f>
        <v>7.33</v>
      </c>
    </row>
    <row r="9245" spans="1:11" x14ac:dyDescent="0.35">
      <c r="A9245" s="2">
        <v>288563</v>
      </c>
      <c r="B9245" s="76" t="s">
        <v>308</v>
      </c>
      <c r="C9245" s="76" t="s">
        <v>285</v>
      </c>
      <c r="D9245" s="76" t="s">
        <v>6931</v>
      </c>
      <c r="E9245" s="76">
        <v>3000</v>
      </c>
      <c r="F9245" s="76">
        <v>1</v>
      </c>
      <c r="G9245" s="77">
        <v>40</v>
      </c>
      <c r="H9245" s="76" t="s">
        <v>6694</v>
      </c>
      <c r="I9245" s="77">
        <v>139.99</v>
      </c>
      <c r="J9245" s="2">
        <v>1</v>
      </c>
      <c r="K9245" s="119" cm="1">
        <f t="array" ref="K9245">ROUND(IF(C9245="Beer",SUM(LOOKUP(2,1/(SRP!$B$7:$B$9&lt;=E9245)/(SRP!$C$7:$C$9&gt;=E9245),SRP!$D$7:$D$9)*(G9245/100)*(E9245/1000)),IF(C9245="Spirits",SUM(LOOKUP(2,1/(SRP!$B$2:$B$6&lt;=E9245)/(SRP!$C$2:$C$6&gt;=E9245),SRP!$D$2:$D$6)*(G9245/100)*(E9245/1000)),IF(AND(C9245="Wine",D9245="Fortified Wines"),SUM(LOOKUP(2,1/(SRP!$B$20:$B$23&lt;=E9245)/(SRP!$C$20:$C$23&gt;=E9245),SRP!$D$20:$D$23)*(G9245/100)*(E9245/1000)),IF(C9245="Wine",SUM(LOOKUP(2,1/(SRP!$B$15:$B$19&lt;=E9245)/(SRP!$C$15:$C$19&gt;=E9245),SRP!$D$15:$D$19)*(G9245/100)*(E9245/1000)),IF(C9245="Ready to Drink",SUM(LOOKUP(2,1/(SRP!$B$10:$B$14&lt;=E9245)/(SRP!$C$10:$C$14&gt;=E9245),SRP!$D$10:$D$14)*(G9245/100)*(E9245/1000)),0))))),2)</f>
        <v>83.77</v>
      </c>
    </row>
    <row r="9246" spans="1:11" x14ac:dyDescent="0.35">
      <c r="A9246" s="2">
        <v>288670</v>
      </c>
      <c r="B9246" s="76" t="s">
        <v>3986</v>
      </c>
      <c r="C9246" s="76" t="s">
        <v>286</v>
      </c>
      <c r="D9246" s="76" t="s">
        <v>5253</v>
      </c>
      <c r="E9246" s="76">
        <v>750</v>
      </c>
      <c r="F9246" s="76">
        <v>12</v>
      </c>
      <c r="G9246" s="77">
        <v>8.5</v>
      </c>
      <c r="H9246" s="76" t="s">
        <v>3308</v>
      </c>
      <c r="I9246" s="77">
        <v>18.989999999999998</v>
      </c>
      <c r="J9246" s="2">
        <v>1</v>
      </c>
      <c r="K9246" s="119" cm="1">
        <f t="array" ref="K9246">ROUND(IF(C9246="Beer",SUM(LOOKUP(2,1/(SRP!$B$7:$B$9&lt;=E9246)/(SRP!$C$7:$C$9&gt;=E9246),SRP!$D$7:$D$9)*(G9246/100)*(E9246/1000)),IF(C9246="Spirits",SUM(LOOKUP(2,1/(SRP!$B$2:$B$6&lt;=E9246)/(SRP!$C$2:$C$6&gt;=E9246),SRP!$D$2:$D$6)*(G9246/100)*(E9246/1000)),IF(AND(C9246="Wine",D9246="Fortified Wines"),SUM(LOOKUP(2,1/(SRP!$B$20:$B$23&lt;=E9246)/(SRP!$C$20:$C$23&gt;=E9246),SRP!$D$20:$D$23)*(G9246/100)*(E9246/1000)),IF(C9246="Wine",SUM(LOOKUP(2,1/(SRP!$B$15:$B$19&lt;=E9246)/(SRP!$C$15:$C$19&gt;=E9246),SRP!$D$15:$D$19)*(G9246/100)*(E9246/1000)),IF(C9246="Ready to Drink",SUM(LOOKUP(2,1/(SRP!$B$10:$B$14&lt;=E9246)/(SRP!$C$10:$C$14&gt;=E9246),SRP!$D$10:$D$14)*(G9246/100)*(E9246/1000)),0))))),2)</f>
        <v>4.45</v>
      </c>
    </row>
    <row r="9247" spans="1:11" x14ac:dyDescent="0.35">
      <c r="A9247" s="2">
        <v>288944</v>
      </c>
      <c r="B9247" s="76" t="s">
        <v>1737</v>
      </c>
      <c r="C9247" s="76" t="s">
        <v>286</v>
      </c>
      <c r="D9247" s="76" t="s">
        <v>5236</v>
      </c>
      <c r="E9247" s="76">
        <v>750</v>
      </c>
      <c r="F9247" s="76">
        <v>12</v>
      </c>
      <c r="G9247" s="77">
        <v>14.5</v>
      </c>
      <c r="H9247" s="76" t="s">
        <v>3303</v>
      </c>
      <c r="I9247" s="77">
        <v>59.99</v>
      </c>
      <c r="J9247" s="2">
        <v>1</v>
      </c>
      <c r="K9247" s="119" cm="1">
        <f t="array" ref="K9247">ROUND(IF(C9247="Beer",SUM(LOOKUP(2,1/(SRP!$B$7:$B$9&lt;=E9247)/(SRP!$C$7:$C$9&gt;=E9247),SRP!$D$7:$D$9)*(G9247/100)*(E9247/1000)),IF(C9247="Spirits",SUM(LOOKUP(2,1/(SRP!$B$2:$B$6&lt;=E9247)/(SRP!$C$2:$C$6&gt;=E9247),SRP!$D$2:$D$6)*(G9247/100)*(E9247/1000)),IF(AND(C9247="Wine",D9247="Fortified Wines"),SUM(LOOKUP(2,1/(SRP!$B$20:$B$23&lt;=E9247)/(SRP!$C$20:$C$23&gt;=E9247),SRP!$D$20:$D$23)*(G9247/100)*(E9247/1000)),IF(C9247="Wine",SUM(LOOKUP(2,1/(SRP!$B$15:$B$19&lt;=E9247)/(SRP!$C$15:$C$19&gt;=E9247),SRP!$D$15:$D$19)*(G9247/100)*(E9247/1000)),IF(C9247="Ready to Drink",SUM(LOOKUP(2,1/(SRP!$B$10:$B$14&lt;=E9247)/(SRP!$C$10:$C$14&gt;=E9247),SRP!$D$10:$D$14)*(G9247/100)*(E9247/1000)),0))))),2)</f>
        <v>7.59</v>
      </c>
    </row>
    <row r="9248" spans="1:11" x14ac:dyDescent="0.35">
      <c r="A9248" s="2">
        <v>290403</v>
      </c>
      <c r="B9248" s="76" t="s">
        <v>1738</v>
      </c>
      <c r="C9248" s="76" t="s">
        <v>285</v>
      </c>
      <c r="D9248" s="76" t="s">
        <v>5270</v>
      </c>
      <c r="E9248" s="76">
        <v>750</v>
      </c>
      <c r="F9248" s="76">
        <v>12</v>
      </c>
      <c r="G9248" s="77">
        <v>38</v>
      </c>
      <c r="H9248" s="76" t="s">
        <v>3282</v>
      </c>
      <c r="I9248" s="77">
        <v>29.99</v>
      </c>
      <c r="J9248" s="2">
        <v>1</v>
      </c>
      <c r="K9248" s="119" cm="1">
        <f t="array" ref="K9248">ROUND(IF(C9248="Beer",SUM(LOOKUP(2,1/(SRP!$B$7:$B$9&lt;=E9248)/(SRP!$C$7:$C$9&gt;=E9248),SRP!$D$7:$D$9)*(G9248/100)*(E9248/1000)),IF(C9248="Spirits",SUM(LOOKUP(2,1/(SRP!$B$2:$B$6&lt;=E9248)/(SRP!$C$2:$C$6&gt;=E9248),SRP!$D$2:$D$6)*(G9248/100)*(E9248/1000)),IF(AND(C9248="Wine",D9248="Fortified Wines"),SUM(LOOKUP(2,1/(SRP!$B$20:$B$23&lt;=E9248)/(SRP!$C$20:$C$23&gt;=E9248),SRP!$D$20:$D$23)*(G9248/100)*(E9248/1000)),IF(C9248="Wine",SUM(LOOKUP(2,1/(SRP!$B$15:$B$19&lt;=E9248)/(SRP!$C$15:$C$19&gt;=E9248),SRP!$D$15:$D$19)*(G9248/100)*(E9248/1000)),IF(C9248="Ready to Drink",SUM(LOOKUP(2,1/(SRP!$B$10:$B$14&lt;=E9248)/(SRP!$C$10:$C$14&gt;=E9248),SRP!$D$10:$D$14)*(G9248/100)*(E9248/1000)),0))))),2)</f>
        <v>19.899999999999999</v>
      </c>
    </row>
    <row r="9249" spans="1:11" x14ac:dyDescent="0.35">
      <c r="A9249" s="2">
        <v>293043</v>
      </c>
      <c r="B9249" s="76" t="s">
        <v>1739</v>
      </c>
      <c r="C9249" s="76" t="s">
        <v>286</v>
      </c>
      <c r="D9249" s="76" t="s">
        <v>5244</v>
      </c>
      <c r="E9249" s="76">
        <v>750</v>
      </c>
      <c r="F9249" s="76">
        <v>12</v>
      </c>
      <c r="G9249" s="77">
        <v>13</v>
      </c>
      <c r="H9249" s="76" t="s">
        <v>3279</v>
      </c>
      <c r="I9249" s="77">
        <v>21.99</v>
      </c>
      <c r="J9249" s="2">
        <v>1</v>
      </c>
      <c r="K9249" s="119" cm="1">
        <f t="array" ref="K9249">ROUND(IF(C9249="Beer",SUM(LOOKUP(2,1/(SRP!$B$7:$B$9&lt;=E9249)/(SRP!$C$7:$C$9&gt;=E9249),SRP!$D$7:$D$9)*(G9249/100)*(E9249/1000)),IF(C9249="Spirits",SUM(LOOKUP(2,1/(SRP!$B$2:$B$6&lt;=E9249)/(SRP!$C$2:$C$6&gt;=E9249),SRP!$D$2:$D$6)*(G9249/100)*(E9249/1000)),IF(AND(C9249="Wine",D9249="Fortified Wines"),SUM(LOOKUP(2,1/(SRP!$B$20:$B$23&lt;=E9249)/(SRP!$C$20:$C$23&gt;=E9249),SRP!$D$20:$D$23)*(G9249/100)*(E9249/1000)),IF(C9249="Wine",SUM(LOOKUP(2,1/(SRP!$B$15:$B$19&lt;=E9249)/(SRP!$C$15:$C$19&gt;=E9249),SRP!$D$15:$D$19)*(G9249/100)*(E9249/1000)),IF(C9249="Ready to Drink",SUM(LOOKUP(2,1/(SRP!$B$10:$B$14&lt;=E9249)/(SRP!$C$10:$C$14&gt;=E9249),SRP!$D$10:$D$14)*(G9249/100)*(E9249/1000)),0))))),2)</f>
        <v>6.81</v>
      </c>
    </row>
    <row r="9250" spans="1:11" x14ac:dyDescent="0.35">
      <c r="A9250" s="2">
        <v>293068</v>
      </c>
      <c r="B9250" s="76" t="s">
        <v>1740</v>
      </c>
      <c r="C9250" s="76" t="s">
        <v>285</v>
      </c>
      <c r="D9250" s="76" t="s">
        <v>5281</v>
      </c>
      <c r="E9250" s="76">
        <v>375</v>
      </c>
      <c r="F9250" s="76">
        <v>24</v>
      </c>
      <c r="G9250" s="77">
        <v>35</v>
      </c>
      <c r="H9250" s="76" t="s">
        <v>3303</v>
      </c>
      <c r="I9250" s="77">
        <v>15.49</v>
      </c>
      <c r="J9250" s="2">
        <v>1</v>
      </c>
      <c r="K9250" s="119" cm="1">
        <f t="array" ref="K9250">ROUND(IF(C9250="Beer",SUM(LOOKUP(2,1/(SRP!$B$7:$B$9&lt;=E9250)/(SRP!$C$7:$C$9&gt;=E9250),SRP!$D$7:$D$9)*(G9250/100)*(E9250/1000)),IF(C9250="Spirits",SUM(LOOKUP(2,1/(SRP!$B$2:$B$6&lt;=E9250)/(SRP!$C$2:$C$6&gt;=E9250),SRP!$D$2:$D$6)*(G9250/100)*(E9250/1000)),IF(AND(C9250="Wine",D9250="Fortified Wines"),SUM(LOOKUP(2,1/(SRP!$B$20:$B$23&lt;=E9250)/(SRP!$C$20:$C$23&gt;=E9250),SRP!$D$20:$D$23)*(G9250/100)*(E9250/1000)),IF(C9250="Wine",SUM(LOOKUP(2,1/(SRP!$B$15:$B$19&lt;=E9250)/(SRP!$C$15:$C$19&gt;=E9250),SRP!$D$15:$D$19)*(G9250/100)*(E9250/1000)),IF(C9250="Ready to Drink",SUM(LOOKUP(2,1/(SRP!$B$10:$B$14&lt;=E9250)/(SRP!$C$10:$C$14&gt;=E9250),SRP!$D$10:$D$14)*(G9250/100)*(E9250/1000)),0))))),2)</f>
        <v>10.4</v>
      </c>
    </row>
    <row r="9251" spans="1:11" x14ac:dyDescent="0.35">
      <c r="A9251" s="2">
        <v>293787</v>
      </c>
      <c r="B9251" s="76" t="s">
        <v>1741</v>
      </c>
      <c r="C9251" s="76" t="s">
        <v>287</v>
      </c>
      <c r="D9251" s="76" t="s">
        <v>5230</v>
      </c>
      <c r="E9251" s="76">
        <v>330</v>
      </c>
      <c r="F9251" s="76">
        <v>24</v>
      </c>
      <c r="G9251" s="77">
        <v>4.5</v>
      </c>
      <c r="H9251" s="76" t="s">
        <v>3336</v>
      </c>
      <c r="I9251" s="77">
        <v>2.2200000000000002</v>
      </c>
      <c r="J9251" s="2">
        <v>1</v>
      </c>
      <c r="K9251" s="119" cm="1">
        <f t="array" ref="K9251">ROUND(IF(C9251="Beer",SUM(LOOKUP(2,1/(SRP!$B$7:$B$9&lt;=E9251)/(SRP!$C$7:$C$9&gt;=E9251),SRP!$D$7:$D$9)*(G9251/100)*(E9251/1000)),IF(C9251="Spirits",SUM(LOOKUP(2,1/(SRP!$B$2:$B$6&lt;=E9251)/(SRP!$C$2:$C$6&gt;=E9251),SRP!$D$2:$D$6)*(G9251/100)*(E9251/1000)),IF(AND(C9251="Wine",D9251="Fortified Wines"),SUM(LOOKUP(2,1/(SRP!$B$20:$B$23&lt;=E9251)/(SRP!$C$20:$C$23&gt;=E9251),SRP!$D$20:$D$23)*(G9251/100)*(E9251/1000)),IF(C9251="Wine",SUM(LOOKUP(2,1/(SRP!$B$15:$B$19&lt;=E9251)/(SRP!$C$15:$C$19&gt;=E9251),SRP!$D$15:$D$19)*(G9251/100)*(E9251/1000)),IF(C9251="Ready to Drink",SUM(LOOKUP(2,1/(SRP!$B$10:$B$14&lt;=E9251)/(SRP!$C$10:$C$14&gt;=E9251),SRP!$D$10:$D$14)*(G9251/100)*(E9251/1000)),0))))),2)</f>
        <v>1.04</v>
      </c>
    </row>
    <row r="9252" spans="1:11" x14ac:dyDescent="0.35">
      <c r="A9252" s="2">
        <v>294199</v>
      </c>
      <c r="B9252" s="76" t="s">
        <v>5366</v>
      </c>
      <c r="C9252" s="76" t="s">
        <v>285</v>
      </c>
      <c r="D9252" s="76" t="s">
        <v>6950</v>
      </c>
      <c r="E9252" s="76">
        <v>750</v>
      </c>
      <c r="F9252" s="76">
        <v>6</v>
      </c>
      <c r="G9252" s="77">
        <v>45</v>
      </c>
      <c r="H9252" s="76" t="s">
        <v>3303</v>
      </c>
      <c r="I9252" s="77">
        <v>54.99</v>
      </c>
      <c r="J9252" s="2">
        <v>1</v>
      </c>
      <c r="K9252" s="119" cm="1">
        <f t="array" ref="K9252">ROUND(IF(C9252="Beer",SUM(LOOKUP(2,1/(SRP!$B$7:$B$9&lt;=E9252)/(SRP!$C$7:$C$9&gt;=E9252),SRP!$D$7:$D$9)*(G9252/100)*(E9252/1000)),IF(C9252="Spirits",SUM(LOOKUP(2,1/(SRP!$B$2:$B$6&lt;=E9252)/(SRP!$C$2:$C$6&gt;=E9252),SRP!$D$2:$D$6)*(G9252/100)*(E9252/1000)),IF(AND(C9252="Wine",D9252="Fortified Wines"),SUM(LOOKUP(2,1/(SRP!$B$20:$B$23&lt;=E9252)/(SRP!$C$20:$C$23&gt;=E9252),SRP!$D$20:$D$23)*(G9252/100)*(E9252/1000)),IF(C9252="Wine",SUM(LOOKUP(2,1/(SRP!$B$15:$B$19&lt;=E9252)/(SRP!$C$15:$C$19&gt;=E9252),SRP!$D$15:$D$19)*(G9252/100)*(E9252/1000)),IF(C9252="Ready to Drink",SUM(LOOKUP(2,1/(SRP!$B$10:$B$14&lt;=E9252)/(SRP!$C$10:$C$14&gt;=E9252),SRP!$D$10:$D$14)*(G9252/100)*(E9252/1000)),0))))),2)</f>
        <v>23.56</v>
      </c>
    </row>
    <row r="9253" spans="1:11" x14ac:dyDescent="0.35">
      <c r="A9253" s="2">
        <v>295287</v>
      </c>
      <c r="B9253" s="76" t="s">
        <v>1742</v>
      </c>
      <c r="C9253" s="76" t="s">
        <v>286</v>
      </c>
      <c r="D9253" s="76" t="s">
        <v>5236</v>
      </c>
      <c r="E9253" s="76">
        <v>750</v>
      </c>
      <c r="F9253" s="76">
        <v>12</v>
      </c>
      <c r="G9253" s="77">
        <v>13.5</v>
      </c>
      <c r="H9253" s="76" t="s">
        <v>3294</v>
      </c>
      <c r="I9253" s="77">
        <v>16.989999999999998</v>
      </c>
      <c r="J9253" s="2">
        <v>1</v>
      </c>
      <c r="K9253" s="119" cm="1">
        <f t="array" ref="K9253">ROUND(IF(C9253="Beer",SUM(LOOKUP(2,1/(SRP!$B$7:$B$9&lt;=E9253)/(SRP!$C$7:$C$9&gt;=E9253),SRP!$D$7:$D$9)*(G9253/100)*(E9253/1000)),IF(C9253="Spirits",SUM(LOOKUP(2,1/(SRP!$B$2:$B$6&lt;=E9253)/(SRP!$C$2:$C$6&gt;=E9253),SRP!$D$2:$D$6)*(G9253/100)*(E9253/1000)),IF(AND(C9253="Wine",D9253="Fortified Wines"),SUM(LOOKUP(2,1/(SRP!$B$20:$B$23&lt;=E9253)/(SRP!$C$20:$C$23&gt;=E9253),SRP!$D$20:$D$23)*(G9253/100)*(E9253/1000)),IF(C9253="Wine",SUM(LOOKUP(2,1/(SRP!$B$15:$B$19&lt;=E9253)/(SRP!$C$15:$C$19&gt;=E9253),SRP!$D$15:$D$19)*(G9253/100)*(E9253/1000)),IF(C9253="Ready to Drink",SUM(LOOKUP(2,1/(SRP!$B$10:$B$14&lt;=E9253)/(SRP!$C$10:$C$14&gt;=E9253),SRP!$D$10:$D$14)*(G9253/100)*(E9253/1000)),0))))),2)</f>
        <v>7.07</v>
      </c>
    </row>
    <row r="9254" spans="1:11" x14ac:dyDescent="0.35">
      <c r="A9254" s="2">
        <v>296764</v>
      </c>
      <c r="B9254" s="76" t="s">
        <v>1743</v>
      </c>
      <c r="C9254" s="76" t="s">
        <v>285</v>
      </c>
      <c r="D9254" s="76" t="s">
        <v>5252</v>
      </c>
      <c r="E9254" s="76">
        <v>750</v>
      </c>
      <c r="F9254" s="76">
        <v>12</v>
      </c>
      <c r="G9254" s="77">
        <v>40</v>
      </c>
      <c r="H9254" s="76" t="s">
        <v>3286</v>
      </c>
      <c r="I9254" s="77">
        <v>30.74</v>
      </c>
      <c r="J9254" s="2">
        <v>1</v>
      </c>
      <c r="K9254" s="119" cm="1">
        <f t="array" ref="K9254">ROUND(IF(C9254="Beer",SUM(LOOKUP(2,1/(SRP!$B$7:$B$9&lt;=E9254)/(SRP!$C$7:$C$9&gt;=E9254),SRP!$D$7:$D$9)*(G9254/100)*(E9254/1000)),IF(C9254="Spirits",SUM(LOOKUP(2,1/(SRP!$B$2:$B$6&lt;=E9254)/(SRP!$C$2:$C$6&gt;=E9254),SRP!$D$2:$D$6)*(G9254/100)*(E9254/1000)),IF(AND(C9254="Wine",D9254="Fortified Wines"),SUM(LOOKUP(2,1/(SRP!$B$20:$B$23&lt;=E9254)/(SRP!$C$20:$C$23&gt;=E9254),SRP!$D$20:$D$23)*(G9254/100)*(E9254/1000)),IF(C9254="Wine",SUM(LOOKUP(2,1/(SRP!$B$15:$B$19&lt;=E9254)/(SRP!$C$15:$C$19&gt;=E9254),SRP!$D$15:$D$19)*(G9254/100)*(E9254/1000)),IF(C9254="Ready to Drink",SUM(LOOKUP(2,1/(SRP!$B$10:$B$14&lt;=E9254)/(SRP!$C$10:$C$14&gt;=E9254),SRP!$D$10:$D$14)*(G9254/100)*(E9254/1000)),0))))),2)</f>
        <v>20.94</v>
      </c>
    </row>
    <row r="9255" spans="1:11" x14ac:dyDescent="0.35">
      <c r="A9255" s="2">
        <v>298117</v>
      </c>
      <c r="B9255" s="76" t="s">
        <v>2977</v>
      </c>
      <c r="C9255" s="76" t="s">
        <v>286</v>
      </c>
      <c r="D9255" s="76" t="s">
        <v>5244</v>
      </c>
      <c r="E9255" s="76">
        <v>750</v>
      </c>
      <c r="F9255" s="76">
        <v>12</v>
      </c>
      <c r="G9255" s="77">
        <v>12.5</v>
      </c>
      <c r="H9255" s="76" t="s">
        <v>3306</v>
      </c>
      <c r="I9255" s="77">
        <v>37.99</v>
      </c>
      <c r="J9255" s="2">
        <v>1</v>
      </c>
      <c r="K9255" s="119" cm="1">
        <f t="array" ref="K9255">ROUND(IF(C9255="Beer",SUM(LOOKUP(2,1/(SRP!$B$7:$B$9&lt;=E9255)/(SRP!$C$7:$C$9&gt;=E9255),SRP!$D$7:$D$9)*(G9255/100)*(E9255/1000)),IF(C9255="Spirits",SUM(LOOKUP(2,1/(SRP!$B$2:$B$6&lt;=E9255)/(SRP!$C$2:$C$6&gt;=E9255),SRP!$D$2:$D$6)*(G9255/100)*(E9255/1000)),IF(AND(C9255="Wine",D9255="Fortified Wines"),SUM(LOOKUP(2,1/(SRP!$B$20:$B$23&lt;=E9255)/(SRP!$C$20:$C$23&gt;=E9255),SRP!$D$20:$D$23)*(G9255/100)*(E9255/1000)),IF(C9255="Wine",SUM(LOOKUP(2,1/(SRP!$B$15:$B$19&lt;=E9255)/(SRP!$C$15:$C$19&gt;=E9255),SRP!$D$15:$D$19)*(G9255/100)*(E9255/1000)),IF(C9255="Ready to Drink",SUM(LOOKUP(2,1/(SRP!$B$10:$B$14&lt;=E9255)/(SRP!$C$10:$C$14&gt;=E9255),SRP!$D$10:$D$14)*(G9255/100)*(E9255/1000)),0))))),2)</f>
        <v>6.54</v>
      </c>
    </row>
    <row r="9256" spans="1:11" x14ac:dyDescent="0.35">
      <c r="A9256" s="2">
        <v>298505</v>
      </c>
      <c r="B9256" s="76" t="s">
        <v>1744</v>
      </c>
      <c r="C9256" s="76" t="s">
        <v>286</v>
      </c>
      <c r="D9256" s="76" t="s">
        <v>5236</v>
      </c>
      <c r="E9256" s="76">
        <v>750</v>
      </c>
      <c r="F9256" s="76">
        <v>12</v>
      </c>
      <c r="G9256" s="77">
        <v>13</v>
      </c>
      <c r="H9256" s="76" t="s">
        <v>6869</v>
      </c>
      <c r="I9256" s="77">
        <v>14.99</v>
      </c>
      <c r="J9256" s="2">
        <v>1</v>
      </c>
      <c r="K9256" s="119" cm="1">
        <f t="array" ref="K9256">ROUND(IF(C9256="Beer",SUM(LOOKUP(2,1/(SRP!$B$7:$B$9&lt;=E9256)/(SRP!$C$7:$C$9&gt;=E9256),SRP!$D$7:$D$9)*(G9256/100)*(E9256/1000)),IF(C9256="Spirits",SUM(LOOKUP(2,1/(SRP!$B$2:$B$6&lt;=E9256)/(SRP!$C$2:$C$6&gt;=E9256),SRP!$D$2:$D$6)*(G9256/100)*(E9256/1000)),IF(AND(C9256="Wine",D9256="Fortified Wines"),SUM(LOOKUP(2,1/(SRP!$B$20:$B$23&lt;=E9256)/(SRP!$C$20:$C$23&gt;=E9256),SRP!$D$20:$D$23)*(G9256/100)*(E9256/1000)),IF(C9256="Wine",SUM(LOOKUP(2,1/(SRP!$B$15:$B$19&lt;=E9256)/(SRP!$C$15:$C$19&gt;=E9256),SRP!$D$15:$D$19)*(G9256/100)*(E9256/1000)),IF(C9256="Ready to Drink",SUM(LOOKUP(2,1/(SRP!$B$10:$B$14&lt;=E9256)/(SRP!$C$10:$C$14&gt;=E9256),SRP!$D$10:$D$14)*(G9256/100)*(E9256/1000)),0))))),2)</f>
        <v>6.81</v>
      </c>
    </row>
    <row r="9257" spans="1:11" x14ac:dyDescent="0.35">
      <c r="A9257" s="2">
        <v>299404</v>
      </c>
      <c r="B9257" s="76" t="s">
        <v>1745</v>
      </c>
      <c r="C9257" s="76" t="s">
        <v>286</v>
      </c>
      <c r="D9257" s="76" t="s">
        <v>5232</v>
      </c>
      <c r="E9257" s="76">
        <v>750</v>
      </c>
      <c r="F9257" s="76">
        <v>12</v>
      </c>
      <c r="G9257" s="77">
        <v>8</v>
      </c>
      <c r="H9257" s="76" t="s">
        <v>4851</v>
      </c>
      <c r="I9257" s="77">
        <v>16.989999999999998</v>
      </c>
      <c r="J9257" s="2">
        <v>1</v>
      </c>
      <c r="K9257" s="119" cm="1">
        <f t="array" ref="K9257">ROUND(IF(C9257="Beer",SUM(LOOKUP(2,1/(SRP!$B$7:$B$9&lt;=E9257)/(SRP!$C$7:$C$9&gt;=E9257),SRP!$D$7:$D$9)*(G9257/100)*(E9257/1000)),IF(C9257="Spirits",SUM(LOOKUP(2,1/(SRP!$B$2:$B$6&lt;=E9257)/(SRP!$C$2:$C$6&gt;=E9257),SRP!$D$2:$D$6)*(G9257/100)*(E9257/1000)),IF(AND(C9257="Wine",D9257="Fortified Wines"),SUM(LOOKUP(2,1/(SRP!$B$20:$B$23&lt;=E9257)/(SRP!$C$20:$C$23&gt;=E9257),SRP!$D$20:$D$23)*(G9257/100)*(E9257/1000)),IF(C9257="Wine",SUM(LOOKUP(2,1/(SRP!$B$15:$B$19&lt;=E9257)/(SRP!$C$15:$C$19&gt;=E9257),SRP!$D$15:$D$19)*(G9257/100)*(E9257/1000)),IF(C9257="Ready to Drink",SUM(LOOKUP(2,1/(SRP!$B$10:$B$14&lt;=E9257)/(SRP!$C$10:$C$14&gt;=E9257),SRP!$D$10:$D$14)*(G9257/100)*(E9257/1000)),0))))),2)</f>
        <v>4.1900000000000004</v>
      </c>
    </row>
    <row r="9258" spans="1:11" x14ac:dyDescent="0.35">
      <c r="A9258" s="2">
        <v>300673</v>
      </c>
      <c r="B9258" s="76" t="s">
        <v>1746</v>
      </c>
      <c r="C9258" s="76" t="s">
        <v>286</v>
      </c>
      <c r="D9258" s="76" t="s">
        <v>5236</v>
      </c>
      <c r="E9258" s="76">
        <v>750</v>
      </c>
      <c r="F9258" s="76">
        <v>12</v>
      </c>
      <c r="G9258" s="77">
        <v>14</v>
      </c>
      <c r="H9258" s="76" t="s">
        <v>3300</v>
      </c>
      <c r="I9258" s="77">
        <v>31.99</v>
      </c>
      <c r="J9258" s="2">
        <v>1</v>
      </c>
      <c r="K9258" s="119" cm="1">
        <f t="array" ref="K9258">ROUND(IF(C9258="Beer",SUM(LOOKUP(2,1/(SRP!$B$7:$B$9&lt;=E9258)/(SRP!$C$7:$C$9&gt;=E9258),SRP!$D$7:$D$9)*(G9258/100)*(E9258/1000)),IF(C9258="Spirits",SUM(LOOKUP(2,1/(SRP!$B$2:$B$6&lt;=E9258)/(SRP!$C$2:$C$6&gt;=E9258),SRP!$D$2:$D$6)*(G9258/100)*(E9258/1000)),IF(AND(C9258="Wine",D9258="Fortified Wines"),SUM(LOOKUP(2,1/(SRP!$B$20:$B$23&lt;=E9258)/(SRP!$C$20:$C$23&gt;=E9258),SRP!$D$20:$D$23)*(G9258/100)*(E9258/1000)),IF(C9258="Wine",SUM(LOOKUP(2,1/(SRP!$B$15:$B$19&lt;=E9258)/(SRP!$C$15:$C$19&gt;=E9258),SRP!$D$15:$D$19)*(G9258/100)*(E9258/1000)),IF(C9258="Ready to Drink",SUM(LOOKUP(2,1/(SRP!$B$10:$B$14&lt;=E9258)/(SRP!$C$10:$C$14&gt;=E9258),SRP!$D$10:$D$14)*(G9258/100)*(E9258/1000)),0))))),2)</f>
        <v>7.33</v>
      </c>
    </row>
    <row r="9259" spans="1:11" x14ac:dyDescent="0.35">
      <c r="A9259" s="2">
        <v>301507</v>
      </c>
      <c r="B9259" s="76" t="s">
        <v>1747</v>
      </c>
      <c r="C9259" s="76" t="s">
        <v>286</v>
      </c>
      <c r="D9259" s="76" t="s">
        <v>5247</v>
      </c>
      <c r="E9259" s="76">
        <v>750</v>
      </c>
      <c r="F9259" s="76">
        <v>12</v>
      </c>
      <c r="G9259" s="77">
        <v>13.5</v>
      </c>
      <c r="H9259" s="76" t="s">
        <v>3308</v>
      </c>
      <c r="I9259" s="77">
        <v>21.99</v>
      </c>
      <c r="J9259" s="2">
        <v>1</v>
      </c>
      <c r="K9259" s="119" cm="1">
        <f t="array" ref="K9259">ROUND(IF(C9259="Beer",SUM(LOOKUP(2,1/(SRP!$B$7:$B$9&lt;=E9259)/(SRP!$C$7:$C$9&gt;=E9259),SRP!$D$7:$D$9)*(G9259/100)*(E9259/1000)),IF(C9259="Spirits",SUM(LOOKUP(2,1/(SRP!$B$2:$B$6&lt;=E9259)/(SRP!$C$2:$C$6&gt;=E9259),SRP!$D$2:$D$6)*(G9259/100)*(E9259/1000)),IF(AND(C9259="Wine",D9259="Fortified Wines"),SUM(LOOKUP(2,1/(SRP!$B$20:$B$23&lt;=E9259)/(SRP!$C$20:$C$23&gt;=E9259),SRP!$D$20:$D$23)*(G9259/100)*(E9259/1000)),IF(C9259="Wine",SUM(LOOKUP(2,1/(SRP!$B$15:$B$19&lt;=E9259)/(SRP!$C$15:$C$19&gt;=E9259),SRP!$D$15:$D$19)*(G9259/100)*(E9259/1000)),IF(C9259="Ready to Drink",SUM(LOOKUP(2,1/(SRP!$B$10:$B$14&lt;=E9259)/(SRP!$C$10:$C$14&gt;=E9259),SRP!$D$10:$D$14)*(G9259/100)*(E9259/1000)),0))))),2)</f>
        <v>7.07</v>
      </c>
    </row>
    <row r="9260" spans="1:11" x14ac:dyDescent="0.35">
      <c r="A9260" s="2">
        <v>302349</v>
      </c>
      <c r="B9260" s="76" t="s">
        <v>1748</v>
      </c>
      <c r="C9260" s="76" t="s">
        <v>286</v>
      </c>
      <c r="D9260" s="76" t="s">
        <v>5248</v>
      </c>
      <c r="E9260" s="76">
        <v>750</v>
      </c>
      <c r="F9260" s="76">
        <v>12</v>
      </c>
      <c r="G9260" s="77">
        <v>13.5</v>
      </c>
      <c r="H9260" s="76" t="s">
        <v>3288</v>
      </c>
      <c r="I9260" s="77">
        <v>16.989999999999998</v>
      </c>
      <c r="J9260" s="2">
        <v>1</v>
      </c>
      <c r="K9260" s="119" cm="1">
        <f t="array" ref="K9260">ROUND(IF(C9260="Beer",SUM(LOOKUP(2,1/(SRP!$B$7:$B$9&lt;=E9260)/(SRP!$C$7:$C$9&gt;=E9260),SRP!$D$7:$D$9)*(G9260/100)*(E9260/1000)),IF(C9260="Spirits",SUM(LOOKUP(2,1/(SRP!$B$2:$B$6&lt;=E9260)/(SRP!$C$2:$C$6&gt;=E9260),SRP!$D$2:$D$6)*(G9260/100)*(E9260/1000)),IF(AND(C9260="Wine",D9260="Fortified Wines"),SUM(LOOKUP(2,1/(SRP!$B$20:$B$23&lt;=E9260)/(SRP!$C$20:$C$23&gt;=E9260),SRP!$D$20:$D$23)*(G9260/100)*(E9260/1000)),IF(C9260="Wine",SUM(LOOKUP(2,1/(SRP!$B$15:$B$19&lt;=E9260)/(SRP!$C$15:$C$19&gt;=E9260),SRP!$D$15:$D$19)*(G9260/100)*(E9260/1000)),IF(C9260="Ready to Drink",SUM(LOOKUP(2,1/(SRP!$B$10:$B$14&lt;=E9260)/(SRP!$C$10:$C$14&gt;=E9260),SRP!$D$10:$D$14)*(G9260/100)*(E9260/1000)),0))))),2)</f>
        <v>7.07</v>
      </c>
    </row>
    <row r="9261" spans="1:11" x14ac:dyDescent="0.35">
      <c r="A9261" s="2">
        <v>302679</v>
      </c>
      <c r="B9261" s="76" t="s">
        <v>1749</v>
      </c>
      <c r="C9261" s="76" t="s">
        <v>285</v>
      </c>
      <c r="D9261" s="76" t="s">
        <v>5281</v>
      </c>
      <c r="E9261" s="76">
        <v>700</v>
      </c>
      <c r="F9261" s="76">
        <v>6</v>
      </c>
      <c r="G9261" s="77">
        <v>26</v>
      </c>
      <c r="H9261" s="76" t="s">
        <v>3288</v>
      </c>
      <c r="I9261" s="77">
        <v>37.99</v>
      </c>
      <c r="J9261" s="2">
        <v>1</v>
      </c>
      <c r="K9261" s="119" cm="1">
        <f t="array" ref="K9261">ROUND(IF(C9261="Beer",SUM(LOOKUP(2,1/(SRP!$B$7:$B$9&lt;=E9261)/(SRP!$C$7:$C$9&gt;=E9261),SRP!$D$7:$D$9)*(G9261/100)*(E9261/1000)),IF(C9261="Spirits",SUM(LOOKUP(2,1/(SRP!$B$2:$B$6&lt;=E9261)/(SRP!$C$2:$C$6&gt;=E9261),SRP!$D$2:$D$6)*(G9261/100)*(E9261/1000)),IF(AND(C9261="Wine",D9261="Fortified Wines"),SUM(LOOKUP(2,1/(SRP!$B$20:$B$23&lt;=E9261)/(SRP!$C$20:$C$23&gt;=E9261),SRP!$D$20:$D$23)*(G9261/100)*(E9261/1000)),IF(C9261="Wine",SUM(LOOKUP(2,1/(SRP!$B$15:$B$19&lt;=E9261)/(SRP!$C$15:$C$19&gt;=E9261),SRP!$D$15:$D$19)*(G9261/100)*(E9261/1000)),IF(C9261="Ready to Drink",SUM(LOOKUP(2,1/(SRP!$B$10:$B$14&lt;=E9261)/(SRP!$C$10:$C$14&gt;=E9261),SRP!$D$10:$D$14)*(G9261/100)*(E9261/1000)),0))))),2)</f>
        <v>12.71</v>
      </c>
    </row>
    <row r="9262" spans="1:11" x14ac:dyDescent="0.35">
      <c r="A9262" s="2">
        <v>303644</v>
      </c>
      <c r="B9262" s="76" t="s">
        <v>1750</v>
      </c>
      <c r="C9262" s="76" t="s">
        <v>286</v>
      </c>
      <c r="D9262" s="76" t="s">
        <v>5276</v>
      </c>
      <c r="E9262" s="76">
        <v>750</v>
      </c>
      <c r="F9262" s="76">
        <v>12</v>
      </c>
      <c r="G9262" s="77">
        <v>14.5</v>
      </c>
      <c r="H9262" s="76" t="s">
        <v>3303</v>
      </c>
      <c r="I9262" s="77">
        <v>59.99</v>
      </c>
      <c r="J9262" s="2">
        <v>1</v>
      </c>
      <c r="K9262" s="119" cm="1">
        <f t="array" ref="K9262">ROUND(IF(C9262="Beer",SUM(LOOKUP(2,1/(SRP!$B$7:$B$9&lt;=E9262)/(SRP!$C$7:$C$9&gt;=E9262),SRP!$D$7:$D$9)*(G9262/100)*(E9262/1000)),IF(C9262="Spirits",SUM(LOOKUP(2,1/(SRP!$B$2:$B$6&lt;=E9262)/(SRP!$C$2:$C$6&gt;=E9262),SRP!$D$2:$D$6)*(G9262/100)*(E9262/1000)),IF(AND(C9262="Wine",D9262="Fortified Wines"),SUM(LOOKUP(2,1/(SRP!$B$20:$B$23&lt;=E9262)/(SRP!$C$20:$C$23&gt;=E9262),SRP!$D$20:$D$23)*(G9262/100)*(E9262/1000)),IF(C9262="Wine",SUM(LOOKUP(2,1/(SRP!$B$15:$B$19&lt;=E9262)/(SRP!$C$15:$C$19&gt;=E9262),SRP!$D$15:$D$19)*(G9262/100)*(E9262/1000)),IF(C9262="Ready to Drink",SUM(LOOKUP(2,1/(SRP!$B$10:$B$14&lt;=E9262)/(SRP!$C$10:$C$14&gt;=E9262),SRP!$D$10:$D$14)*(G9262/100)*(E9262/1000)),0))))),2)</f>
        <v>7.59</v>
      </c>
    </row>
    <row r="9263" spans="1:11" x14ac:dyDescent="0.35">
      <c r="A9263" s="2">
        <v>303800</v>
      </c>
      <c r="B9263" s="76" t="s">
        <v>1751</v>
      </c>
      <c r="C9263" s="76" t="s">
        <v>286</v>
      </c>
      <c r="D9263" s="76" t="s">
        <v>5236</v>
      </c>
      <c r="E9263" s="76">
        <v>750</v>
      </c>
      <c r="F9263" s="76">
        <v>12</v>
      </c>
      <c r="G9263" s="77">
        <v>13</v>
      </c>
      <c r="H9263" s="76" t="s">
        <v>3297</v>
      </c>
      <c r="I9263" s="77">
        <v>24.99</v>
      </c>
      <c r="J9263" s="2">
        <v>1</v>
      </c>
      <c r="K9263" s="119" cm="1">
        <f t="array" ref="K9263">ROUND(IF(C9263="Beer",SUM(LOOKUP(2,1/(SRP!$B$7:$B$9&lt;=E9263)/(SRP!$C$7:$C$9&gt;=E9263),SRP!$D$7:$D$9)*(G9263/100)*(E9263/1000)),IF(C9263="Spirits",SUM(LOOKUP(2,1/(SRP!$B$2:$B$6&lt;=E9263)/(SRP!$C$2:$C$6&gt;=E9263),SRP!$D$2:$D$6)*(G9263/100)*(E9263/1000)),IF(AND(C9263="Wine",D9263="Fortified Wines"),SUM(LOOKUP(2,1/(SRP!$B$20:$B$23&lt;=E9263)/(SRP!$C$20:$C$23&gt;=E9263),SRP!$D$20:$D$23)*(G9263/100)*(E9263/1000)),IF(C9263="Wine",SUM(LOOKUP(2,1/(SRP!$B$15:$B$19&lt;=E9263)/(SRP!$C$15:$C$19&gt;=E9263),SRP!$D$15:$D$19)*(G9263/100)*(E9263/1000)),IF(C9263="Ready to Drink",SUM(LOOKUP(2,1/(SRP!$B$10:$B$14&lt;=E9263)/(SRP!$C$10:$C$14&gt;=E9263),SRP!$D$10:$D$14)*(G9263/100)*(E9263/1000)),0))))),2)</f>
        <v>6.81</v>
      </c>
    </row>
    <row r="9264" spans="1:11" x14ac:dyDescent="0.35">
      <c r="A9264" s="2">
        <v>304469</v>
      </c>
      <c r="B9264" s="76" t="s">
        <v>1752</v>
      </c>
      <c r="C9264" s="76" t="s">
        <v>286</v>
      </c>
      <c r="D9264" s="76" t="s">
        <v>5244</v>
      </c>
      <c r="E9264" s="76">
        <v>750</v>
      </c>
      <c r="F9264" s="76">
        <v>12</v>
      </c>
      <c r="G9264" s="77">
        <v>13</v>
      </c>
      <c r="H9264" s="76" t="s">
        <v>6869</v>
      </c>
      <c r="I9264" s="77">
        <v>44.99</v>
      </c>
      <c r="J9264" s="2">
        <v>1</v>
      </c>
      <c r="K9264" s="119" cm="1">
        <f t="array" ref="K9264">ROUND(IF(C9264="Beer",SUM(LOOKUP(2,1/(SRP!$B$7:$B$9&lt;=E9264)/(SRP!$C$7:$C$9&gt;=E9264),SRP!$D$7:$D$9)*(G9264/100)*(E9264/1000)),IF(C9264="Spirits",SUM(LOOKUP(2,1/(SRP!$B$2:$B$6&lt;=E9264)/(SRP!$C$2:$C$6&gt;=E9264),SRP!$D$2:$D$6)*(G9264/100)*(E9264/1000)),IF(AND(C9264="Wine",D9264="Fortified Wines"),SUM(LOOKUP(2,1/(SRP!$B$20:$B$23&lt;=E9264)/(SRP!$C$20:$C$23&gt;=E9264),SRP!$D$20:$D$23)*(G9264/100)*(E9264/1000)),IF(C9264="Wine",SUM(LOOKUP(2,1/(SRP!$B$15:$B$19&lt;=E9264)/(SRP!$C$15:$C$19&gt;=E9264),SRP!$D$15:$D$19)*(G9264/100)*(E9264/1000)),IF(C9264="Ready to Drink",SUM(LOOKUP(2,1/(SRP!$B$10:$B$14&lt;=E9264)/(SRP!$C$10:$C$14&gt;=E9264),SRP!$D$10:$D$14)*(G9264/100)*(E9264/1000)),0))))),2)</f>
        <v>6.81</v>
      </c>
    </row>
    <row r="9265" spans="1:11" x14ac:dyDescent="0.35">
      <c r="A9265" s="2">
        <v>304931</v>
      </c>
      <c r="B9265" s="76" t="s">
        <v>1753</v>
      </c>
      <c r="C9265" s="76" t="s">
        <v>287</v>
      </c>
      <c r="D9265" s="76" t="s">
        <v>5230</v>
      </c>
      <c r="E9265" s="76">
        <v>6390</v>
      </c>
      <c r="F9265" s="76">
        <v>1</v>
      </c>
      <c r="G9265" s="77">
        <v>4.7</v>
      </c>
      <c r="H9265" s="76" t="s">
        <v>3324</v>
      </c>
      <c r="I9265" s="77">
        <v>39.99</v>
      </c>
      <c r="J9265" s="2">
        <v>18</v>
      </c>
      <c r="K9265" s="119" cm="1">
        <f t="array" ref="K9265">ROUND(IF(C9265="Beer",SUM(LOOKUP(2,1/(SRP!$B$7:$B$9&lt;=E9265)/(SRP!$C$7:$C$9&gt;=E9265),SRP!$D$7:$D$9)*(G9265/100)*(E9265/1000)),IF(C9265="Spirits",SUM(LOOKUP(2,1/(SRP!$B$2:$B$6&lt;=E9265)/(SRP!$C$2:$C$6&gt;=E9265),SRP!$D$2:$D$6)*(G9265/100)*(E9265/1000)),IF(AND(C9265="Wine",D9265="Fortified Wines"),SUM(LOOKUP(2,1/(SRP!$B$20:$B$23&lt;=E9265)/(SRP!$C$20:$C$23&gt;=E9265),SRP!$D$20:$D$23)*(G9265/100)*(E9265/1000)),IF(C9265="Wine",SUM(LOOKUP(2,1/(SRP!$B$15:$B$19&lt;=E9265)/(SRP!$C$15:$C$19&gt;=E9265),SRP!$D$15:$D$19)*(G9265/100)*(E9265/1000)),IF(C9265="Ready to Drink",SUM(LOOKUP(2,1/(SRP!$B$10:$B$14&lt;=E9265)/(SRP!$C$10:$C$14&gt;=E9265),SRP!$D$10:$D$14)*(G9265/100)*(E9265/1000)),0))))),2)</f>
        <v>20.97</v>
      </c>
    </row>
    <row r="9266" spans="1:11" x14ac:dyDescent="0.35">
      <c r="A9266" s="2">
        <v>304931</v>
      </c>
      <c r="B9266" s="76" t="s">
        <v>1753</v>
      </c>
      <c r="C9266" s="76" t="s">
        <v>287</v>
      </c>
      <c r="D9266" s="76" t="s">
        <v>5230</v>
      </c>
      <c r="E9266" s="76">
        <v>6390</v>
      </c>
      <c r="F9266" s="76">
        <v>1</v>
      </c>
      <c r="G9266" s="77">
        <v>4.7</v>
      </c>
      <c r="H9266" s="76" t="s">
        <v>3324</v>
      </c>
      <c r="I9266" s="77">
        <v>39.99</v>
      </c>
      <c r="J9266" s="2">
        <v>18</v>
      </c>
      <c r="K9266" s="119" cm="1">
        <f t="array" ref="K9266">ROUND(IF(C9266="Beer",SUM(LOOKUP(2,1/(SRP!$B$7:$B$9&lt;=E9266)/(SRP!$C$7:$C$9&gt;=E9266),SRP!$D$7:$D$9)*(G9266/100)*(E9266/1000)),IF(C9266="Spirits",SUM(LOOKUP(2,1/(SRP!$B$2:$B$6&lt;=E9266)/(SRP!$C$2:$C$6&gt;=E9266),SRP!$D$2:$D$6)*(G9266/100)*(E9266/1000)),IF(AND(C9266="Wine",D9266="Fortified Wines"),SUM(LOOKUP(2,1/(SRP!$B$20:$B$23&lt;=E9266)/(SRP!$C$20:$C$23&gt;=E9266),SRP!$D$20:$D$23)*(G9266/100)*(E9266/1000)),IF(C9266="Wine",SUM(LOOKUP(2,1/(SRP!$B$15:$B$19&lt;=E9266)/(SRP!$C$15:$C$19&gt;=E9266),SRP!$D$15:$D$19)*(G9266/100)*(E9266/1000)),IF(C9266="Ready to Drink",SUM(LOOKUP(2,1/(SRP!$B$10:$B$14&lt;=E9266)/(SRP!$C$10:$C$14&gt;=E9266),SRP!$D$10:$D$14)*(G9266/100)*(E9266/1000)),0))))),2)</f>
        <v>20.97</v>
      </c>
    </row>
    <row r="9267" spans="1:11" x14ac:dyDescent="0.35">
      <c r="A9267" s="2">
        <v>305987</v>
      </c>
      <c r="B9267" s="76" t="s">
        <v>1754</v>
      </c>
      <c r="C9267" s="76" t="s">
        <v>286</v>
      </c>
      <c r="D9267" s="76" t="s">
        <v>5276</v>
      </c>
      <c r="E9267" s="76">
        <v>750</v>
      </c>
      <c r="F9267" s="76">
        <v>6</v>
      </c>
      <c r="G9267" s="77">
        <v>13.5</v>
      </c>
      <c r="H9267" s="76" t="s">
        <v>3295</v>
      </c>
      <c r="I9267" s="77">
        <v>34.99</v>
      </c>
      <c r="J9267" s="2">
        <v>1</v>
      </c>
      <c r="K9267" s="119" cm="1">
        <f t="array" ref="K9267">ROUND(IF(C9267="Beer",SUM(LOOKUP(2,1/(SRP!$B$7:$B$9&lt;=E9267)/(SRP!$C$7:$C$9&gt;=E9267),SRP!$D$7:$D$9)*(G9267/100)*(E9267/1000)),IF(C9267="Spirits",SUM(LOOKUP(2,1/(SRP!$B$2:$B$6&lt;=E9267)/(SRP!$C$2:$C$6&gt;=E9267),SRP!$D$2:$D$6)*(G9267/100)*(E9267/1000)),IF(AND(C9267="Wine",D9267="Fortified Wines"),SUM(LOOKUP(2,1/(SRP!$B$20:$B$23&lt;=E9267)/(SRP!$C$20:$C$23&gt;=E9267),SRP!$D$20:$D$23)*(G9267/100)*(E9267/1000)),IF(C9267="Wine",SUM(LOOKUP(2,1/(SRP!$B$15:$B$19&lt;=E9267)/(SRP!$C$15:$C$19&gt;=E9267),SRP!$D$15:$D$19)*(G9267/100)*(E9267/1000)),IF(C9267="Ready to Drink",SUM(LOOKUP(2,1/(SRP!$B$10:$B$14&lt;=E9267)/(SRP!$C$10:$C$14&gt;=E9267),SRP!$D$10:$D$14)*(G9267/100)*(E9267/1000)),0))))),2)</f>
        <v>7.07</v>
      </c>
    </row>
    <row r="9268" spans="1:11" x14ac:dyDescent="0.35">
      <c r="A9268" s="2">
        <v>307371</v>
      </c>
      <c r="B9268" s="76" t="s">
        <v>116</v>
      </c>
      <c r="C9268" s="76" t="s">
        <v>5938</v>
      </c>
      <c r="D9268" s="76" t="s">
        <v>5308</v>
      </c>
      <c r="E9268" s="76">
        <v>2000</v>
      </c>
      <c r="F9268" s="76">
        <v>8</v>
      </c>
      <c r="G9268" s="77">
        <v>7</v>
      </c>
      <c r="H9268" s="76" t="s">
        <v>5939</v>
      </c>
      <c r="I9268" s="77">
        <v>12.95</v>
      </c>
      <c r="J9268" s="2">
        <v>1</v>
      </c>
      <c r="K9268" s="119" cm="1">
        <f t="array" ref="K9268">ROUND(IF(C9268="Beer",SUM(LOOKUP(2,1/(SRP!$B$7:$B$9&lt;=E9268)/(SRP!$C$7:$C$9&gt;=E9268),SRP!$D$7:$D$9)*(G9268/100)*(E9268/1000)),IF(C9268="Spirits",SUM(LOOKUP(2,1/(SRP!$B$2:$B$6&lt;=E9268)/(SRP!$C$2:$C$6&gt;=E9268),SRP!$D$2:$D$6)*(G9268/100)*(E9268/1000)),IF(AND(C9268="Wine",D9268="Fortified Wines"),SUM(LOOKUP(2,1/(SRP!$B$20:$B$23&lt;=E9268)/(SRP!$C$20:$C$23&gt;=E9268),SRP!$D$20:$D$23)*(G9268/100)*(E9268/1000)),IF(C9268="Wine",SUM(LOOKUP(2,1/(SRP!$B$15:$B$19&lt;=E9268)/(SRP!$C$15:$C$19&gt;=E9268),SRP!$D$15:$D$19)*(G9268/100)*(E9268/1000)),IF(C9268="Ready to Drink",SUM(LOOKUP(2,1/(SRP!$B$10:$B$14&lt;=E9268)/(SRP!$C$10:$C$14&gt;=E9268),SRP!$D$10:$D$14)*(G9268/100)*(E9268/1000)),0))))),2)</f>
        <v>9.77</v>
      </c>
    </row>
    <row r="9269" spans="1:11" x14ac:dyDescent="0.35">
      <c r="A9269" s="2">
        <v>308056</v>
      </c>
      <c r="B9269" s="76" t="s">
        <v>84</v>
      </c>
      <c r="C9269" s="76" t="s">
        <v>286</v>
      </c>
      <c r="D9269" s="76" t="s">
        <v>5284</v>
      </c>
      <c r="E9269" s="76">
        <v>750</v>
      </c>
      <c r="F9269" s="76">
        <v>6</v>
      </c>
      <c r="G9269" s="77">
        <v>12</v>
      </c>
      <c r="H9269" s="76" t="s">
        <v>3279</v>
      </c>
      <c r="I9269" s="77">
        <v>85.99</v>
      </c>
      <c r="J9269" s="2">
        <v>1</v>
      </c>
      <c r="K9269" s="119" cm="1">
        <f t="array" ref="K9269">ROUND(IF(C9269="Beer",SUM(LOOKUP(2,1/(SRP!$B$7:$B$9&lt;=E9269)/(SRP!$C$7:$C$9&gt;=E9269),SRP!$D$7:$D$9)*(G9269/100)*(E9269/1000)),IF(C9269="Spirits",SUM(LOOKUP(2,1/(SRP!$B$2:$B$6&lt;=E9269)/(SRP!$C$2:$C$6&gt;=E9269),SRP!$D$2:$D$6)*(G9269/100)*(E9269/1000)),IF(AND(C9269="Wine",D9269="Fortified Wines"),SUM(LOOKUP(2,1/(SRP!$B$20:$B$23&lt;=E9269)/(SRP!$C$20:$C$23&gt;=E9269),SRP!$D$20:$D$23)*(G9269/100)*(E9269/1000)),IF(C9269="Wine",SUM(LOOKUP(2,1/(SRP!$B$15:$B$19&lt;=E9269)/(SRP!$C$15:$C$19&gt;=E9269),SRP!$D$15:$D$19)*(G9269/100)*(E9269/1000)),IF(C9269="Ready to Drink",SUM(LOOKUP(2,1/(SRP!$B$10:$B$14&lt;=E9269)/(SRP!$C$10:$C$14&gt;=E9269),SRP!$D$10:$D$14)*(G9269/100)*(E9269/1000)),0))))),2)</f>
        <v>6.28</v>
      </c>
    </row>
    <row r="9270" spans="1:11" x14ac:dyDescent="0.35">
      <c r="A9270" s="2">
        <v>308460</v>
      </c>
      <c r="B9270" s="76" t="s">
        <v>1731</v>
      </c>
      <c r="C9270" s="76" t="s">
        <v>286</v>
      </c>
      <c r="D9270" s="76" t="s">
        <v>5239</v>
      </c>
      <c r="E9270" s="76">
        <v>1500</v>
      </c>
      <c r="F9270" s="76">
        <v>6</v>
      </c>
      <c r="G9270" s="77">
        <v>8.5</v>
      </c>
      <c r="H9270" s="76" t="s">
        <v>6695</v>
      </c>
      <c r="I9270" s="77">
        <v>20.99</v>
      </c>
      <c r="J9270" s="2">
        <v>1</v>
      </c>
      <c r="K9270" s="119" cm="1">
        <f t="array" ref="K9270">ROUND(IF(C9270="Beer",SUM(LOOKUP(2,1/(SRP!$B$7:$B$9&lt;=E9270)/(SRP!$C$7:$C$9&gt;=E9270),SRP!$D$7:$D$9)*(G9270/100)*(E9270/1000)),IF(C9270="Spirits",SUM(LOOKUP(2,1/(SRP!$B$2:$B$6&lt;=E9270)/(SRP!$C$2:$C$6&gt;=E9270),SRP!$D$2:$D$6)*(G9270/100)*(E9270/1000)),IF(AND(C9270="Wine",D9270="Fortified Wines"),SUM(LOOKUP(2,1/(SRP!$B$20:$B$23&lt;=E9270)/(SRP!$C$20:$C$23&gt;=E9270),SRP!$D$20:$D$23)*(G9270/100)*(E9270/1000)),IF(C9270="Wine",SUM(LOOKUP(2,1/(SRP!$B$15:$B$19&lt;=E9270)/(SRP!$C$15:$C$19&gt;=E9270),SRP!$D$15:$D$19)*(G9270/100)*(E9270/1000)),IF(C9270="Ready to Drink",SUM(LOOKUP(2,1/(SRP!$B$10:$B$14&lt;=E9270)/(SRP!$C$10:$C$14&gt;=E9270),SRP!$D$10:$D$14)*(G9270/100)*(E9270/1000)),0))))),2)</f>
        <v>8.9</v>
      </c>
    </row>
    <row r="9271" spans="1:11" x14ac:dyDescent="0.35">
      <c r="A9271" s="2">
        <v>308700</v>
      </c>
      <c r="B9271" s="76" t="s">
        <v>85</v>
      </c>
      <c r="C9271" s="76" t="s">
        <v>286</v>
      </c>
      <c r="D9271" s="76" t="s">
        <v>5260</v>
      </c>
      <c r="E9271" s="76">
        <v>750</v>
      </c>
      <c r="F9271" s="76">
        <v>12</v>
      </c>
      <c r="G9271" s="77">
        <v>20</v>
      </c>
      <c r="H9271" s="76" t="s">
        <v>3297</v>
      </c>
      <c r="I9271" s="77">
        <v>11.99</v>
      </c>
      <c r="J9271" s="2">
        <v>1</v>
      </c>
      <c r="K9271" s="119" cm="1">
        <f t="array" ref="K9271">ROUND(IF(C9271="Beer",SUM(LOOKUP(2,1/(SRP!$B$7:$B$9&lt;=E9271)/(SRP!$C$7:$C$9&gt;=E9271),SRP!$D$7:$D$9)*(G9271/100)*(E9271/1000)),IF(C9271="Spirits",SUM(LOOKUP(2,1/(SRP!$B$2:$B$6&lt;=E9271)/(SRP!$C$2:$C$6&gt;=E9271),SRP!$D$2:$D$6)*(G9271/100)*(E9271/1000)),IF(AND(C9271="Wine",D9271="Fortified Wines"),SUM(LOOKUP(2,1/(SRP!$B$20:$B$23&lt;=E9271)/(SRP!$C$20:$C$23&gt;=E9271),SRP!$D$20:$D$23)*(G9271/100)*(E9271/1000)),IF(C9271="Wine",SUM(LOOKUP(2,1/(SRP!$B$15:$B$19&lt;=E9271)/(SRP!$C$15:$C$19&gt;=E9271),SRP!$D$15:$D$19)*(G9271/100)*(E9271/1000)),IF(C9271="Ready to Drink",SUM(LOOKUP(2,1/(SRP!$B$10:$B$14&lt;=E9271)/(SRP!$C$10:$C$14&gt;=E9271),SRP!$D$10:$D$14)*(G9271/100)*(E9271/1000)),0))))),2)</f>
        <v>10.47</v>
      </c>
    </row>
    <row r="9272" spans="1:11" x14ac:dyDescent="0.35">
      <c r="A9272" s="2">
        <v>309088</v>
      </c>
      <c r="B9272" s="76" t="s">
        <v>1755</v>
      </c>
      <c r="C9272" s="76" t="s">
        <v>285</v>
      </c>
      <c r="D9272" s="76" t="s">
        <v>5231</v>
      </c>
      <c r="E9272" s="76">
        <v>750</v>
      </c>
      <c r="F9272" s="76">
        <v>12</v>
      </c>
      <c r="G9272" s="77">
        <v>40</v>
      </c>
      <c r="H9272" s="76" t="s">
        <v>3282</v>
      </c>
      <c r="I9272" s="77">
        <v>22.99</v>
      </c>
      <c r="J9272" s="2">
        <v>1</v>
      </c>
      <c r="K9272" s="119" cm="1">
        <f t="array" ref="K9272">ROUND(IF(C9272="Beer",SUM(LOOKUP(2,1/(SRP!$B$7:$B$9&lt;=E9272)/(SRP!$C$7:$C$9&gt;=E9272),SRP!$D$7:$D$9)*(G9272/100)*(E9272/1000)),IF(C9272="Spirits",SUM(LOOKUP(2,1/(SRP!$B$2:$B$6&lt;=E9272)/(SRP!$C$2:$C$6&gt;=E9272),SRP!$D$2:$D$6)*(G9272/100)*(E9272/1000)),IF(AND(C9272="Wine",D9272="Fortified Wines"),SUM(LOOKUP(2,1/(SRP!$B$20:$B$23&lt;=E9272)/(SRP!$C$20:$C$23&gt;=E9272),SRP!$D$20:$D$23)*(G9272/100)*(E9272/1000)),IF(C9272="Wine",SUM(LOOKUP(2,1/(SRP!$B$15:$B$19&lt;=E9272)/(SRP!$C$15:$C$19&gt;=E9272),SRP!$D$15:$D$19)*(G9272/100)*(E9272/1000)),IF(C9272="Ready to Drink",SUM(LOOKUP(2,1/(SRP!$B$10:$B$14&lt;=E9272)/(SRP!$C$10:$C$14&gt;=E9272),SRP!$D$10:$D$14)*(G9272/100)*(E9272/1000)),0))))),2)</f>
        <v>20.94</v>
      </c>
    </row>
    <row r="9273" spans="1:11" x14ac:dyDescent="0.35">
      <c r="A9273" s="2">
        <v>311795</v>
      </c>
      <c r="B9273" s="76" t="s">
        <v>1756</v>
      </c>
      <c r="C9273" s="76" t="s">
        <v>286</v>
      </c>
      <c r="D9273" s="76" t="s">
        <v>5236</v>
      </c>
      <c r="E9273" s="76">
        <v>750</v>
      </c>
      <c r="F9273" s="76">
        <v>12</v>
      </c>
      <c r="G9273" s="77">
        <v>13.5</v>
      </c>
      <c r="H9273" s="76" t="s">
        <v>3288</v>
      </c>
      <c r="I9273" s="77">
        <v>15.99</v>
      </c>
      <c r="J9273" s="2">
        <v>1</v>
      </c>
      <c r="K9273" s="119" cm="1">
        <f t="array" ref="K9273">ROUND(IF(C9273="Beer",SUM(LOOKUP(2,1/(SRP!$B$7:$B$9&lt;=E9273)/(SRP!$C$7:$C$9&gt;=E9273),SRP!$D$7:$D$9)*(G9273/100)*(E9273/1000)),IF(C9273="Spirits",SUM(LOOKUP(2,1/(SRP!$B$2:$B$6&lt;=E9273)/(SRP!$C$2:$C$6&gt;=E9273),SRP!$D$2:$D$6)*(G9273/100)*(E9273/1000)),IF(AND(C9273="Wine",D9273="Fortified Wines"),SUM(LOOKUP(2,1/(SRP!$B$20:$B$23&lt;=E9273)/(SRP!$C$20:$C$23&gt;=E9273),SRP!$D$20:$D$23)*(G9273/100)*(E9273/1000)),IF(C9273="Wine",SUM(LOOKUP(2,1/(SRP!$B$15:$B$19&lt;=E9273)/(SRP!$C$15:$C$19&gt;=E9273),SRP!$D$15:$D$19)*(G9273/100)*(E9273/1000)),IF(C9273="Ready to Drink",SUM(LOOKUP(2,1/(SRP!$B$10:$B$14&lt;=E9273)/(SRP!$C$10:$C$14&gt;=E9273),SRP!$D$10:$D$14)*(G9273/100)*(E9273/1000)),0))))),2)</f>
        <v>7.07</v>
      </c>
    </row>
    <row r="9274" spans="1:11" x14ac:dyDescent="0.35">
      <c r="A9274" s="2">
        <v>312801</v>
      </c>
      <c r="B9274" s="76" t="s">
        <v>1757</v>
      </c>
      <c r="C9274" s="76" t="s">
        <v>286</v>
      </c>
      <c r="D9274" s="76" t="s">
        <v>5264</v>
      </c>
      <c r="E9274" s="76">
        <v>750</v>
      </c>
      <c r="F9274" s="76">
        <v>12</v>
      </c>
      <c r="G9274" s="77">
        <v>12.5</v>
      </c>
      <c r="H9274" s="76" t="s">
        <v>3308</v>
      </c>
      <c r="I9274" s="77">
        <v>18.989999999999998</v>
      </c>
      <c r="J9274" s="2">
        <v>1</v>
      </c>
      <c r="K9274" s="119" cm="1">
        <f t="array" ref="K9274">ROUND(IF(C9274="Beer",SUM(LOOKUP(2,1/(SRP!$B$7:$B$9&lt;=E9274)/(SRP!$C$7:$C$9&gt;=E9274),SRP!$D$7:$D$9)*(G9274/100)*(E9274/1000)),IF(C9274="Spirits",SUM(LOOKUP(2,1/(SRP!$B$2:$B$6&lt;=E9274)/(SRP!$C$2:$C$6&gt;=E9274),SRP!$D$2:$D$6)*(G9274/100)*(E9274/1000)),IF(AND(C9274="Wine",D9274="Fortified Wines"),SUM(LOOKUP(2,1/(SRP!$B$20:$B$23&lt;=E9274)/(SRP!$C$20:$C$23&gt;=E9274),SRP!$D$20:$D$23)*(G9274/100)*(E9274/1000)),IF(C9274="Wine",SUM(LOOKUP(2,1/(SRP!$B$15:$B$19&lt;=E9274)/(SRP!$C$15:$C$19&gt;=E9274),SRP!$D$15:$D$19)*(G9274/100)*(E9274/1000)),IF(C9274="Ready to Drink",SUM(LOOKUP(2,1/(SRP!$B$10:$B$14&lt;=E9274)/(SRP!$C$10:$C$14&gt;=E9274),SRP!$D$10:$D$14)*(G9274/100)*(E9274/1000)),0))))),2)</f>
        <v>6.54</v>
      </c>
    </row>
    <row r="9275" spans="1:11" x14ac:dyDescent="0.35">
      <c r="A9275" s="2">
        <v>313825</v>
      </c>
      <c r="B9275" s="76" t="s">
        <v>89</v>
      </c>
      <c r="C9275" s="76" t="s">
        <v>286</v>
      </c>
      <c r="D9275" s="76" t="s">
        <v>5247</v>
      </c>
      <c r="E9275" s="76">
        <v>750</v>
      </c>
      <c r="F9275" s="76">
        <v>12</v>
      </c>
      <c r="G9275" s="77">
        <v>13.5</v>
      </c>
      <c r="H9275" s="76" t="s">
        <v>3306</v>
      </c>
      <c r="I9275" s="77">
        <v>28.99</v>
      </c>
      <c r="J9275" s="2">
        <v>1</v>
      </c>
      <c r="K9275" s="119" cm="1">
        <f t="array" ref="K9275">ROUND(IF(C9275="Beer",SUM(LOOKUP(2,1/(SRP!$B$7:$B$9&lt;=E9275)/(SRP!$C$7:$C$9&gt;=E9275),SRP!$D$7:$D$9)*(G9275/100)*(E9275/1000)),IF(C9275="Spirits",SUM(LOOKUP(2,1/(SRP!$B$2:$B$6&lt;=E9275)/(SRP!$C$2:$C$6&gt;=E9275),SRP!$D$2:$D$6)*(G9275/100)*(E9275/1000)),IF(AND(C9275="Wine",D9275="Fortified Wines"),SUM(LOOKUP(2,1/(SRP!$B$20:$B$23&lt;=E9275)/(SRP!$C$20:$C$23&gt;=E9275),SRP!$D$20:$D$23)*(G9275/100)*(E9275/1000)),IF(C9275="Wine",SUM(LOOKUP(2,1/(SRP!$B$15:$B$19&lt;=E9275)/(SRP!$C$15:$C$19&gt;=E9275),SRP!$D$15:$D$19)*(G9275/100)*(E9275/1000)),IF(C9275="Ready to Drink",SUM(LOOKUP(2,1/(SRP!$B$10:$B$14&lt;=E9275)/(SRP!$C$10:$C$14&gt;=E9275),SRP!$D$10:$D$14)*(G9275/100)*(E9275/1000)),0))))),2)</f>
        <v>7.07</v>
      </c>
    </row>
    <row r="9276" spans="1:11" x14ac:dyDescent="0.35">
      <c r="A9276" s="2">
        <v>314575</v>
      </c>
      <c r="B9276" s="76" t="s">
        <v>1758</v>
      </c>
      <c r="C9276" s="76" t="s">
        <v>286</v>
      </c>
      <c r="D9276" s="76" t="s">
        <v>5247</v>
      </c>
      <c r="E9276" s="76">
        <v>750</v>
      </c>
      <c r="F9276" s="76">
        <v>12</v>
      </c>
      <c r="G9276" s="77">
        <v>14.6</v>
      </c>
      <c r="H9276" s="76" t="s">
        <v>3288</v>
      </c>
      <c r="I9276" s="77">
        <v>43.99</v>
      </c>
      <c r="J9276" s="2">
        <v>1</v>
      </c>
      <c r="K9276" s="119" cm="1">
        <f t="array" ref="K9276">ROUND(IF(C9276="Beer",SUM(LOOKUP(2,1/(SRP!$B$7:$B$9&lt;=E9276)/(SRP!$C$7:$C$9&gt;=E9276),SRP!$D$7:$D$9)*(G9276/100)*(E9276/1000)),IF(C9276="Spirits",SUM(LOOKUP(2,1/(SRP!$B$2:$B$6&lt;=E9276)/(SRP!$C$2:$C$6&gt;=E9276),SRP!$D$2:$D$6)*(G9276/100)*(E9276/1000)),IF(AND(C9276="Wine",D9276="Fortified Wines"),SUM(LOOKUP(2,1/(SRP!$B$20:$B$23&lt;=E9276)/(SRP!$C$20:$C$23&gt;=E9276),SRP!$D$20:$D$23)*(G9276/100)*(E9276/1000)),IF(C9276="Wine",SUM(LOOKUP(2,1/(SRP!$B$15:$B$19&lt;=E9276)/(SRP!$C$15:$C$19&gt;=E9276),SRP!$D$15:$D$19)*(G9276/100)*(E9276/1000)),IF(C9276="Ready to Drink",SUM(LOOKUP(2,1/(SRP!$B$10:$B$14&lt;=E9276)/(SRP!$C$10:$C$14&gt;=E9276),SRP!$D$10:$D$14)*(G9276/100)*(E9276/1000)),0))))),2)</f>
        <v>7.64</v>
      </c>
    </row>
    <row r="9277" spans="1:11" x14ac:dyDescent="0.35">
      <c r="A9277" s="2">
        <v>314906</v>
      </c>
      <c r="B9277" s="76" t="s">
        <v>117</v>
      </c>
      <c r="C9277" s="76" t="s">
        <v>5938</v>
      </c>
      <c r="D9277" s="76" t="s">
        <v>5308</v>
      </c>
      <c r="E9277" s="76">
        <v>2000</v>
      </c>
      <c r="F9277" s="76">
        <v>8</v>
      </c>
      <c r="G9277" s="77">
        <v>7</v>
      </c>
      <c r="H9277" s="76" t="s">
        <v>5939</v>
      </c>
      <c r="I9277" s="77">
        <v>12.95</v>
      </c>
      <c r="J9277" s="2">
        <v>1</v>
      </c>
      <c r="K9277" s="119" cm="1">
        <f t="array" ref="K9277">ROUND(IF(C9277="Beer",SUM(LOOKUP(2,1/(SRP!$B$7:$B$9&lt;=E9277)/(SRP!$C$7:$C$9&gt;=E9277),SRP!$D$7:$D$9)*(G9277/100)*(E9277/1000)),IF(C9277="Spirits",SUM(LOOKUP(2,1/(SRP!$B$2:$B$6&lt;=E9277)/(SRP!$C$2:$C$6&gt;=E9277),SRP!$D$2:$D$6)*(G9277/100)*(E9277/1000)),IF(AND(C9277="Wine",D9277="Fortified Wines"),SUM(LOOKUP(2,1/(SRP!$B$20:$B$23&lt;=E9277)/(SRP!$C$20:$C$23&gt;=E9277),SRP!$D$20:$D$23)*(G9277/100)*(E9277/1000)),IF(C9277="Wine",SUM(LOOKUP(2,1/(SRP!$B$15:$B$19&lt;=E9277)/(SRP!$C$15:$C$19&gt;=E9277),SRP!$D$15:$D$19)*(G9277/100)*(E9277/1000)),IF(C9277="Ready to Drink",SUM(LOOKUP(2,1/(SRP!$B$10:$B$14&lt;=E9277)/(SRP!$C$10:$C$14&gt;=E9277),SRP!$D$10:$D$14)*(G9277/100)*(E9277/1000)),0))))),2)</f>
        <v>9.77</v>
      </c>
    </row>
    <row r="9278" spans="1:11" x14ac:dyDescent="0.35">
      <c r="A9278" s="2">
        <v>316570</v>
      </c>
      <c r="B9278" s="76" t="s">
        <v>1759</v>
      </c>
      <c r="C9278" s="76" t="s">
        <v>286</v>
      </c>
      <c r="D9278" s="76" t="s">
        <v>5244</v>
      </c>
      <c r="E9278" s="76">
        <v>750</v>
      </c>
      <c r="F9278" s="76">
        <v>12</v>
      </c>
      <c r="G9278" s="77">
        <v>12.5</v>
      </c>
      <c r="H9278" s="76" t="s">
        <v>3314</v>
      </c>
      <c r="I9278" s="77">
        <v>21.99</v>
      </c>
      <c r="J9278" s="2">
        <v>1</v>
      </c>
      <c r="K9278" s="119" cm="1">
        <f t="array" ref="K9278">ROUND(IF(C9278="Beer",SUM(LOOKUP(2,1/(SRP!$B$7:$B$9&lt;=E9278)/(SRP!$C$7:$C$9&gt;=E9278),SRP!$D$7:$D$9)*(G9278/100)*(E9278/1000)),IF(C9278="Spirits",SUM(LOOKUP(2,1/(SRP!$B$2:$B$6&lt;=E9278)/(SRP!$C$2:$C$6&gt;=E9278),SRP!$D$2:$D$6)*(G9278/100)*(E9278/1000)),IF(AND(C9278="Wine",D9278="Fortified Wines"),SUM(LOOKUP(2,1/(SRP!$B$20:$B$23&lt;=E9278)/(SRP!$C$20:$C$23&gt;=E9278),SRP!$D$20:$D$23)*(G9278/100)*(E9278/1000)),IF(C9278="Wine",SUM(LOOKUP(2,1/(SRP!$B$15:$B$19&lt;=E9278)/(SRP!$C$15:$C$19&gt;=E9278),SRP!$D$15:$D$19)*(G9278/100)*(E9278/1000)),IF(C9278="Ready to Drink",SUM(LOOKUP(2,1/(SRP!$B$10:$B$14&lt;=E9278)/(SRP!$C$10:$C$14&gt;=E9278),SRP!$D$10:$D$14)*(G9278/100)*(E9278/1000)),0))))),2)</f>
        <v>6.54</v>
      </c>
    </row>
    <row r="9279" spans="1:11" x14ac:dyDescent="0.35">
      <c r="A9279" s="2">
        <v>316844</v>
      </c>
      <c r="B9279" s="76" t="s">
        <v>652</v>
      </c>
      <c r="C9279" s="76" t="s">
        <v>285</v>
      </c>
      <c r="D9279" s="76" t="s">
        <v>5243</v>
      </c>
      <c r="E9279" s="76">
        <v>750</v>
      </c>
      <c r="F9279" s="76">
        <v>12</v>
      </c>
      <c r="G9279" s="77">
        <v>40</v>
      </c>
      <c r="H9279" s="76" t="s">
        <v>3283</v>
      </c>
      <c r="I9279" s="77">
        <v>30.99</v>
      </c>
      <c r="J9279" s="2">
        <v>1</v>
      </c>
      <c r="K9279" s="119" cm="1">
        <f t="array" ref="K9279">ROUND(IF(C9279="Beer",SUM(LOOKUP(2,1/(SRP!$B$7:$B$9&lt;=E9279)/(SRP!$C$7:$C$9&gt;=E9279),SRP!$D$7:$D$9)*(G9279/100)*(E9279/1000)),IF(C9279="Spirits",SUM(LOOKUP(2,1/(SRP!$B$2:$B$6&lt;=E9279)/(SRP!$C$2:$C$6&gt;=E9279),SRP!$D$2:$D$6)*(G9279/100)*(E9279/1000)),IF(AND(C9279="Wine",D9279="Fortified Wines"),SUM(LOOKUP(2,1/(SRP!$B$20:$B$23&lt;=E9279)/(SRP!$C$20:$C$23&gt;=E9279),SRP!$D$20:$D$23)*(G9279/100)*(E9279/1000)),IF(C9279="Wine",SUM(LOOKUP(2,1/(SRP!$B$15:$B$19&lt;=E9279)/(SRP!$C$15:$C$19&gt;=E9279),SRP!$D$15:$D$19)*(G9279/100)*(E9279/1000)),IF(C9279="Ready to Drink",SUM(LOOKUP(2,1/(SRP!$B$10:$B$14&lt;=E9279)/(SRP!$C$10:$C$14&gt;=E9279),SRP!$D$10:$D$14)*(G9279/100)*(E9279/1000)),0))))),2)</f>
        <v>20.94</v>
      </c>
    </row>
    <row r="9280" spans="1:11" x14ac:dyDescent="0.35">
      <c r="A9280" s="2">
        <v>317057</v>
      </c>
      <c r="B9280" s="76" t="s">
        <v>1760</v>
      </c>
      <c r="C9280" s="76" t="s">
        <v>286</v>
      </c>
      <c r="D9280" s="76" t="s">
        <v>5236</v>
      </c>
      <c r="E9280" s="76">
        <v>750</v>
      </c>
      <c r="F9280" s="76">
        <v>12</v>
      </c>
      <c r="G9280" s="77">
        <v>15</v>
      </c>
      <c r="H9280" s="76" t="s">
        <v>3281</v>
      </c>
      <c r="I9280" s="77">
        <v>69.989999999999995</v>
      </c>
      <c r="J9280" s="2">
        <v>1</v>
      </c>
      <c r="K9280" s="119" cm="1">
        <f t="array" ref="K9280">ROUND(IF(C9280="Beer",SUM(LOOKUP(2,1/(SRP!$B$7:$B$9&lt;=E9280)/(SRP!$C$7:$C$9&gt;=E9280),SRP!$D$7:$D$9)*(G9280/100)*(E9280/1000)),IF(C9280="Spirits",SUM(LOOKUP(2,1/(SRP!$B$2:$B$6&lt;=E9280)/(SRP!$C$2:$C$6&gt;=E9280),SRP!$D$2:$D$6)*(G9280/100)*(E9280/1000)),IF(AND(C9280="Wine",D9280="Fortified Wines"),SUM(LOOKUP(2,1/(SRP!$B$20:$B$23&lt;=E9280)/(SRP!$C$20:$C$23&gt;=E9280),SRP!$D$20:$D$23)*(G9280/100)*(E9280/1000)),IF(C9280="Wine",SUM(LOOKUP(2,1/(SRP!$B$15:$B$19&lt;=E9280)/(SRP!$C$15:$C$19&gt;=E9280),SRP!$D$15:$D$19)*(G9280/100)*(E9280/1000)),IF(C9280="Ready to Drink",SUM(LOOKUP(2,1/(SRP!$B$10:$B$14&lt;=E9280)/(SRP!$C$10:$C$14&gt;=E9280),SRP!$D$10:$D$14)*(G9280/100)*(E9280/1000)),0))))),2)</f>
        <v>7.85</v>
      </c>
    </row>
    <row r="9281" spans="1:11" x14ac:dyDescent="0.35">
      <c r="A9281" s="2">
        <v>317560</v>
      </c>
      <c r="B9281" s="76" t="s">
        <v>1761</v>
      </c>
      <c r="C9281" s="76" t="s">
        <v>286</v>
      </c>
      <c r="D9281" s="76" t="s">
        <v>5244</v>
      </c>
      <c r="E9281" s="76">
        <v>750</v>
      </c>
      <c r="F9281" s="76">
        <v>6</v>
      </c>
      <c r="G9281" s="77">
        <v>12</v>
      </c>
      <c r="H9281" s="76" t="s">
        <v>5939</v>
      </c>
      <c r="I9281" s="77">
        <v>27.99</v>
      </c>
      <c r="J9281" s="2">
        <v>1</v>
      </c>
      <c r="K9281" s="119" cm="1">
        <f t="array" ref="K9281">ROUND(IF(C9281="Beer",SUM(LOOKUP(2,1/(SRP!$B$7:$B$9&lt;=E9281)/(SRP!$C$7:$C$9&gt;=E9281),SRP!$D$7:$D$9)*(G9281/100)*(E9281/1000)),IF(C9281="Spirits",SUM(LOOKUP(2,1/(SRP!$B$2:$B$6&lt;=E9281)/(SRP!$C$2:$C$6&gt;=E9281),SRP!$D$2:$D$6)*(G9281/100)*(E9281/1000)),IF(AND(C9281="Wine",D9281="Fortified Wines"),SUM(LOOKUP(2,1/(SRP!$B$20:$B$23&lt;=E9281)/(SRP!$C$20:$C$23&gt;=E9281),SRP!$D$20:$D$23)*(G9281/100)*(E9281/1000)),IF(C9281="Wine",SUM(LOOKUP(2,1/(SRP!$B$15:$B$19&lt;=E9281)/(SRP!$C$15:$C$19&gt;=E9281),SRP!$D$15:$D$19)*(G9281/100)*(E9281/1000)),IF(C9281="Ready to Drink",SUM(LOOKUP(2,1/(SRP!$B$10:$B$14&lt;=E9281)/(SRP!$C$10:$C$14&gt;=E9281),SRP!$D$10:$D$14)*(G9281/100)*(E9281/1000)),0))))),2)</f>
        <v>6.28</v>
      </c>
    </row>
    <row r="9282" spans="1:11" x14ac:dyDescent="0.35">
      <c r="A9282" s="2">
        <v>318667</v>
      </c>
      <c r="B9282" s="76" t="s">
        <v>1762</v>
      </c>
      <c r="C9282" s="76" t="s">
        <v>286</v>
      </c>
      <c r="D9282" s="76" t="s">
        <v>5269</v>
      </c>
      <c r="E9282" s="76">
        <v>750</v>
      </c>
      <c r="F9282" s="76">
        <v>12</v>
      </c>
      <c r="G9282" s="77">
        <v>13.5</v>
      </c>
      <c r="H9282" s="76" t="s">
        <v>6695</v>
      </c>
      <c r="I9282" s="77">
        <v>19.989999999999998</v>
      </c>
      <c r="J9282" s="2">
        <v>1</v>
      </c>
      <c r="K9282" s="119" cm="1">
        <f t="array" ref="K9282">ROUND(IF(C9282="Beer",SUM(LOOKUP(2,1/(SRP!$B$7:$B$9&lt;=E9282)/(SRP!$C$7:$C$9&gt;=E9282),SRP!$D$7:$D$9)*(G9282/100)*(E9282/1000)),IF(C9282="Spirits",SUM(LOOKUP(2,1/(SRP!$B$2:$B$6&lt;=E9282)/(SRP!$C$2:$C$6&gt;=E9282),SRP!$D$2:$D$6)*(G9282/100)*(E9282/1000)),IF(AND(C9282="Wine",D9282="Fortified Wines"),SUM(LOOKUP(2,1/(SRP!$B$20:$B$23&lt;=E9282)/(SRP!$C$20:$C$23&gt;=E9282),SRP!$D$20:$D$23)*(G9282/100)*(E9282/1000)),IF(C9282="Wine",SUM(LOOKUP(2,1/(SRP!$B$15:$B$19&lt;=E9282)/(SRP!$C$15:$C$19&gt;=E9282),SRP!$D$15:$D$19)*(G9282/100)*(E9282/1000)),IF(C9282="Ready to Drink",SUM(LOOKUP(2,1/(SRP!$B$10:$B$14&lt;=E9282)/(SRP!$C$10:$C$14&gt;=E9282),SRP!$D$10:$D$14)*(G9282/100)*(E9282/1000)),0))))),2)</f>
        <v>7.07</v>
      </c>
    </row>
    <row r="9283" spans="1:11" x14ac:dyDescent="0.35">
      <c r="A9283" s="2">
        <v>321158</v>
      </c>
      <c r="B9283" s="76" t="s">
        <v>90</v>
      </c>
      <c r="C9283" s="76" t="s">
        <v>286</v>
      </c>
      <c r="D9283" s="76" t="s">
        <v>5245</v>
      </c>
      <c r="E9283" s="76">
        <v>1500</v>
      </c>
      <c r="F9283" s="76">
        <v>6</v>
      </c>
      <c r="G9283" s="77">
        <v>10.5</v>
      </c>
      <c r="H9283" s="76" t="s">
        <v>6695</v>
      </c>
      <c r="I9283" s="77">
        <v>19.989999999999998</v>
      </c>
      <c r="J9283" s="2">
        <v>1</v>
      </c>
      <c r="K9283" s="119" cm="1">
        <f t="array" ref="K9283">ROUND(IF(C9283="Beer",SUM(LOOKUP(2,1/(SRP!$B$7:$B$9&lt;=E9283)/(SRP!$C$7:$C$9&gt;=E9283),SRP!$D$7:$D$9)*(G9283/100)*(E9283/1000)),IF(C9283="Spirits",SUM(LOOKUP(2,1/(SRP!$B$2:$B$6&lt;=E9283)/(SRP!$C$2:$C$6&gt;=E9283),SRP!$D$2:$D$6)*(G9283/100)*(E9283/1000)),IF(AND(C9283="Wine",D9283="Fortified Wines"),SUM(LOOKUP(2,1/(SRP!$B$20:$B$23&lt;=E9283)/(SRP!$C$20:$C$23&gt;=E9283),SRP!$D$20:$D$23)*(G9283/100)*(E9283/1000)),IF(C9283="Wine",SUM(LOOKUP(2,1/(SRP!$B$15:$B$19&lt;=E9283)/(SRP!$C$15:$C$19&gt;=E9283),SRP!$D$15:$D$19)*(G9283/100)*(E9283/1000)),IF(C9283="Ready to Drink",SUM(LOOKUP(2,1/(SRP!$B$10:$B$14&lt;=E9283)/(SRP!$C$10:$C$14&gt;=E9283),SRP!$D$10:$D$14)*(G9283/100)*(E9283/1000)),0))))),2)</f>
        <v>11</v>
      </c>
    </row>
    <row r="9284" spans="1:11" x14ac:dyDescent="0.35">
      <c r="A9284" s="2">
        <v>321208</v>
      </c>
      <c r="B9284" s="76" t="s">
        <v>41</v>
      </c>
      <c r="C9284" s="76" t="s">
        <v>285</v>
      </c>
      <c r="D9284" s="76" t="s">
        <v>6931</v>
      </c>
      <c r="E9284" s="76">
        <v>750</v>
      </c>
      <c r="F9284" s="76">
        <v>12</v>
      </c>
      <c r="G9284" s="77">
        <v>40</v>
      </c>
      <c r="H9284" s="76" t="s">
        <v>3280</v>
      </c>
      <c r="I9284" s="77">
        <v>62.99</v>
      </c>
      <c r="J9284" s="2">
        <v>1</v>
      </c>
      <c r="K9284" s="119" cm="1">
        <f t="array" ref="K9284">ROUND(IF(C9284="Beer",SUM(LOOKUP(2,1/(SRP!$B$7:$B$9&lt;=E9284)/(SRP!$C$7:$C$9&gt;=E9284),SRP!$D$7:$D$9)*(G9284/100)*(E9284/1000)),IF(C9284="Spirits",SUM(LOOKUP(2,1/(SRP!$B$2:$B$6&lt;=E9284)/(SRP!$C$2:$C$6&gt;=E9284),SRP!$D$2:$D$6)*(G9284/100)*(E9284/1000)),IF(AND(C9284="Wine",D9284="Fortified Wines"),SUM(LOOKUP(2,1/(SRP!$B$20:$B$23&lt;=E9284)/(SRP!$C$20:$C$23&gt;=E9284),SRP!$D$20:$D$23)*(G9284/100)*(E9284/1000)),IF(C9284="Wine",SUM(LOOKUP(2,1/(SRP!$B$15:$B$19&lt;=E9284)/(SRP!$C$15:$C$19&gt;=E9284),SRP!$D$15:$D$19)*(G9284/100)*(E9284/1000)),IF(C9284="Ready to Drink",SUM(LOOKUP(2,1/(SRP!$B$10:$B$14&lt;=E9284)/(SRP!$C$10:$C$14&gt;=E9284),SRP!$D$10:$D$14)*(G9284/100)*(E9284/1000)),0))))),2)</f>
        <v>20.94</v>
      </c>
    </row>
    <row r="9285" spans="1:11" x14ac:dyDescent="0.35">
      <c r="A9285" s="2">
        <v>321588</v>
      </c>
      <c r="B9285" s="76" t="s">
        <v>1763</v>
      </c>
      <c r="C9285" s="76" t="s">
        <v>286</v>
      </c>
      <c r="D9285" s="76" t="s">
        <v>5235</v>
      </c>
      <c r="E9285" s="76">
        <v>750</v>
      </c>
      <c r="F9285" s="76">
        <v>12</v>
      </c>
      <c r="G9285" s="77">
        <v>12.9</v>
      </c>
      <c r="H9285" s="76" t="s">
        <v>3297</v>
      </c>
      <c r="I9285" s="77">
        <v>25.99</v>
      </c>
      <c r="J9285" s="2">
        <v>1</v>
      </c>
      <c r="K9285" s="119" cm="1">
        <f t="array" ref="K9285">ROUND(IF(C9285="Beer",SUM(LOOKUP(2,1/(SRP!$B$7:$B$9&lt;=E9285)/(SRP!$C$7:$C$9&gt;=E9285),SRP!$D$7:$D$9)*(G9285/100)*(E9285/1000)),IF(C9285="Spirits",SUM(LOOKUP(2,1/(SRP!$B$2:$B$6&lt;=E9285)/(SRP!$C$2:$C$6&gt;=E9285),SRP!$D$2:$D$6)*(G9285/100)*(E9285/1000)),IF(AND(C9285="Wine",D9285="Fortified Wines"),SUM(LOOKUP(2,1/(SRP!$B$20:$B$23&lt;=E9285)/(SRP!$C$20:$C$23&gt;=E9285),SRP!$D$20:$D$23)*(G9285/100)*(E9285/1000)),IF(C9285="Wine",SUM(LOOKUP(2,1/(SRP!$B$15:$B$19&lt;=E9285)/(SRP!$C$15:$C$19&gt;=E9285),SRP!$D$15:$D$19)*(G9285/100)*(E9285/1000)),IF(C9285="Ready to Drink",SUM(LOOKUP(2,1/(SRP!$B$10:$B$14&lt;=E9285)/(SRP!$C$10:$C$14&gt;=E9285),SRP!$D$10:$D$14)*(G9285/100)*(E9285/1000)),0))))),2)</f>
        <v>6.75</v>
      </c>
    </row>
    <row r="9286" spans="1:11" x14ac:dyDescent="0.35">
      <c r="A9286" s="2">
        <v>321646</v>
      </c>
      <c r="B9286" s="76" t="s">
        <v>6261</v>
      </c>
      <c r="C9286" s="76" t="s">
        <v>286</v>
      </c>
      <c r="D9286" s="76" t="s">
        <v>5245</v>
      </c>
      <c r="E9286" s="76">
        <v>750</v>
      </c>
      <c r="F9286" s="76">
        <v>12</v>
      </c>
      <c r="G9286" s="77">
        <v>12.3</v>
      </c>
      <c r="H9286" s="76" t="s">
        <v>3297</v>
      </c>
      <c r="I9286" s="77">
        <v>16.989999999999998</v>
      </c>
      <c r="J9286" s="2">
        <v>1</v>
      </c>
      <c r="K9286" s="119" cm="1">
        <f t="array" ref="K9286">ROUND(IF(C9286="Beer",SUM(LOOKUP(2,1/(SRP!$B$7:$B$9&lt;=E9286)/(SRP!$C$7:$C$9&gt;=E9286),SRP!$D$7:$D$9)*(G9286/100)*(E9286/1000)),IF(C9286="Spirits",SUM(LOOKUP(2,1/(SRP!$B$2:$B$6&lt;=E9286)/(SRP!$C$2:$C$6&gt;=E9286),SRP!$D$2:$D$6)*(G9286/100)*(E9286/1000)),IF(AND(C9286="Wine",D9286="Fortified Wines"),SUM(LOOKUP(2,1/(SRP!$B$20:$B$23&lt;=E9286)/(SRP!$C$20:$C$23&gt;=E9286),SRP!$D$20:$D$23)*(G9286/100)*(E9286/1000)),IF(C9286="Wine",SUM(LOOKUP(2,1/(SRP!$B$15:$B$19&lt;=E9286)/(SRP!$C$15:$C$19&gt;=E9286),SRP!$D$15:$D$19)*(G9286/100)*(E9286/1000)),IF(C9286="Ready to Drink",SUM(LOOKUP(2,1/(SRP!$B$10:$B$14&lt;=E9286)/(SRP!$C$10:$C$14&gt;=E9286),SRP!$D$10:$D$14)*(G9286/100)*(E9286/1000)),0))))),2)</f>
        <v>6.44</v>
      </c>
    </row>
    <row r="9287" spans="1:11" x14ac:dyDescent="0.35">
      <c r="A9287" s="2">
        <v>322537</v>
      </c>
      <c r="B9287" s="76" t="s">
        <v>1755</v>
      </c>
      <c r="C9287" s="76" t="s">
        <v>285</v>
      </c>
      <c r="D9287" s="76" t="s">
        <v>5231</v>
      </c>
      <c r="E9287" s="76">
        <v>1750</v>
      </c>
      <c r="F9287" s="76">
        <v>6</v>
      </c>
      <c r="G9287" s="77">
        <v>40</v>
      </c>
      <c r="H9287" s="76" t="s">
        <v>3282</v>
      </c>
      <c r="I9287" s="77">
        <v>53.99</v>
      </c>
      <c r="J9287" s="2">
        <v>1</v>
      </c>
      <c r="K9287" s="119" cm="1">
        <f t="array" ref="K9287">ROUND(IF(C9287="Beer",SUM(LOOKUP(2,1/(SRP!$B$7:$B$9&lt;=E9287)/(SRP!$C$7:$C$9&gt;=E9287),SRP!$D$7:$D$9)*(G9287/100)*(E9287/1000)),IF(C9287="Spirits",SUM(LOOKUP(2,1/(SRP!$B$2:$B$6&lt;=E9287)/(SRP!$C$2:$C$6&gt;=E9287),SRP!$D$2:$D$6)*(G9287/100)*(E9287/1000)),IF(AND(C9287="Wine",D9287="Fortified Wines"),SUM(LOOKUP(2,1/(SRP!$B$20:$B$23&lt;=E9287)/(SRP!$C$20:$C$23&gt;=E9287),SRP!$D$20:$D$23)*(G9287/100)*(E9287/1000)),IF(C9287="Wine",SUM(LOOKUP(2,1/(SRP!$B$15:$B$19&lt;=E9287)/(SRP!$C$15:$C$19&gt;=E9287),SRP!$D$15:$D$19)*(G9287/100)*(E9287/1000)),IF(C9287="Ready to Drink",SUM(LOOKUP(2,1/(SRP!$B$10:$B$14&lt;=E9287)/(SRP!$C$10:$C$14&gt;=E9287),SRP!$D$10:$D$14)*(G9287/100)*(E9287/1000)),0))))),2)</f>
        <v>48.87</v>
      </c>
    </row>
    <row r="9288" spans="1:11" x14ac:dyDescent="0.35">
      <c r="A9288" s="2">
        <v>322586</v>
      </c>
      <c r="B9288" s="76" t="s">
        <v>1764</v>
      </c>
      <c r="C9288" s="76" t="s">
        <v>286</v>
      </c>
      <c r="D9288" s="76" t="s">
        <v>5247</v>
      </c>
      <c r="E9288" s="76">
        <v>750</v>
      </c>
      <c r="F9288" s="76">
        <v>12</v>
      </c>
      <c r="G9288" s="77">
        <v>14</v>
      </c>
      <c r="H9288" s="76" t="s">
        <v>6938</v>
      </c>
      <c r="I9288" s="77">
        <v>24.99</v>
      </c>
      <c r="J9288" s="2">
        <v>1</v>
      </c>
      <c r="K9288" s="119" cm="1">
        <f t="array" ref="K9288">ROUND(IF(C9288="Beer",SUM(LOOKUP(2,1/(SRP!$B$7:$B$9&lt;=E9288)/(SRP!$C$7:$C$9&gt;=E9288),SRP!$D$7:$D$9)*(G9288/100)*(E9288/1000)),IF(C9288="Spirits",SUM(LOOKUP(2,1/(SRP!$B$2:$B$6&lt;=E9288)/(SRP!$C$2:$C$6&gt;=E9288),SRP!$D$2:$D$6)*(G9288/100)*(E9288/1000)),IF(AND(C9288="Wine",D9288="Fortified Wines"),SUM(LOOKUP(2,1/(SRP!$B$20:$B$23&lt;=E9288)/(SRP!$C$20:$C$23&gt;=E9288),SRP!$D$20:$D$23)*(G9288/100)*(E9288/1000)),IF(C9288="Wine",SUM(LOOKUP(2,1/(SRP!$B$15:$B$19&lt;=E9288)/(SRP!$C$15:$C$19&gt;=E9288),SRP!$D$15:$D$19)*(G9288/100)*(E9288/1000)),IF(C9288="Ready to Drink",SUM(LOOKUP(2,1/(SRP!$B$10:$B$14&lt;=E9288)/(SRP!$C$10:$C$14&gt;=E9288),SRP!$D$10:$D$14)*(G9288/100)*(E9288/1000)),0))))),2)</f>
        <v>7.33</v>
      </c>
    </row>
    <row r="9289" spans="1:11" x14ac:dyDescent="0.35">
      <c r="A9289" s="2">
        <v>323444</v>
      </c>
      <c r="B9289" s="76" t="s">
        <v>1765</v>
      </c>
      <c r="C9289" s="76" t="s">
        <v>286</v>
      </c>
      <c r="D9289" s="76" t="s">
        <v>5249</v>
      </c>
      <c r="E9289" s="76">
        <v>750</v>
      </c>
      <c r="F9289" s="76">
        <v>12</v>
      </c>
      <c r="G9289" s="77">
        <v>13</v>
      </c>
      <c r="H9289" s="76" t="s">
        <v>5939</v>
      </c>
      <c r="I9289" s="77">
        <v>18.989999999999998</v>
      </c>
      <c r="J9289" s="2">
        <v>1</v>
      </c>
      <c r="K9289" s="119" cm="1">
        <f t="array" ref="K9289">ROUND(IF(C9289="Beer",SUM(LOOKUP(2,1/(SRP!$B$7:$B$9&lt;=E9289)/(SRP!$C$7:$C$9&gt;=E9289),SRP!$D$7:$D$9)*(G9289/100)*(E9289/1000)),IF(C9289="Spirits",SUM(LOOKUP(2,1/(SRP!$B$2:$B$6&lt;=E9289)/(SRP!$C$2:$C$6&gt;=E9289),SRP!$D$2:$D$6)*(G9289/100)*(E9289/1000)),IF(AND(C9289="Wine",D9289="Fortified Wines"),SUM(LOOKUP(2,1/(SRP!$B$20:$B$23&lt;=E9289)/(SRP!$C$20:$C$23&gt;=E9289),SRP!$D$20:$D$23)*(G9289/100)*(E9289/1000)),IF(C9289="Wine",SUM(LOOKUP(2,1/(SRP!$B$15:$B$19&lt;=E9289)/(SRP!$C$15:$C$19&gt;=E9289),SRP!$D$15:$D$19)*(G9289/100)*(E9289/1000)),IF(C9289="Ready to Drink",SUM(LOOKUP(2,1/(SRP!$B$10:$B$14&lt;=E9289)/(SRP!$C$10:$C$14&gt;=E9289),SRP!$D$10:$D$14)*(G9289/100)*(E9289/1000)),0))))),2)</f>
        <v>6.81</v>
      </c>
    </row>
    <row r="9290" spans="1:11" x14ac:dyDescent="0.35">
      <c r="A9290" s="2">
        <v>323972</v>
      </c>
      <c r="B9290" s="76" t="s">
        <v>1766</v>
      </c>
      <c r="C9290" s="76" t="s">
        <v>285</v>
      </c>
      <c r="D9290" s="76" t="s">
        <v>5302</v>
      </c>
      <c r="E9290" s="76">
        <v>750</v>
      </c>
      <c r="F9290" s="76">
        <v>12</v>
      </c>
      <c r="G9290" s="77">
        <v>38</v>
      </c>
      <c r="H9290" s="76" t="s">
        <v>3279</v>
      </c>
      <c r="I9290" s="77">
        <v>28.99</v>
      </c>
      <c r="J9290" s="2">
        <v>1</v>
      </c>
      <c r="K9290" s="119" cm="1">
        <f t="array" ref="K9290">ROUND(IF(C9290="Beer",SUM(LOOKUP(2,1/(SRP!$B$7:$B$9&lt;=E9290)/(SRP!$C$7:$C$9&gt;=E9290),SRP!$D$7:$D$9)*(G9290/100)*(E9290/1000)),IF(C9290="Spirits",SUM(LOOKUP(2,1/(SRP!$B$2:$B$6&lt;=E9290)/(SRP!$C$2:$C$6&gt;=E9290),SRP!$D$2:$D$6)*(G9290/100)*(E9290/1000)),IF(AND(C9290="Wine",D9290="Fortified Wines"),SUM(LOOKUP(2,1/(SRP!$B$20:$B$23&lt;=E9290)/(SRP!$C$20:$C$23&gt;=E9290),SRP!$D$20:$D$23)*(G9290/100)*(E9290/1000)),IF(C9290="Wine",SUM(LOOKUP(2,1/(SRP!$B$15:$B$19&lt;=E9290)/(SRP!$C$15:$C$19&gt;=E9290),SRP!$D$15:$D$19)*(G9290/100)*(E9290/1000)),IF(C9290="Ready to Drink",SUM(LOOKUP(2,1/(SRP!$B$10:$B$14&lt;=E9290)/(SRP!$C$10:$C$14&gt;=E9290),SRP!$D$10:$D$14)*(G9290/100)*(E9290/1000)),0))))),2)</f>
        <v>19.899999999999999</v>
      </c>
    </row>
    <row r="9291" spans="1:11" x14ac:dyDescent="0.35">
      <c r="A9291" s="2">
        <v>324459</v>
      </c>
      <c r="B9291" s="76" t="s">
        <v>1767</v>
      </c>
      <c r="C9291" s="76" t="s">
        <v>286</v>
      </c>
      <c r="D9291" s="76" t="s">
        <v>5237</v>
      </c>
      <c r="E9291" s="76">
        <v>750</v>
      </c>
      <c r="F9291" s="76">
        <v>12</v>
      </c>
      <c r="G9291" s="77">
        <v>17</v>
      </c>
      <c r="H9291" s="76" t="s">
        <v>6695</v>
      </c>
      <c r="I9291" s="77">
        <v>9.48</v>
      </c>
      <c r="J9291" s="2">
        <v>1</v>
      </c>
      <c r="K9291" s="119" cm="1">
        <f t="array" ref="K9291">ROUND(IF(C9291="Beer",SUM(LOOKUP(2,1/(SRP!$B$7:$B$9&lt;=E9291)/(SRP!$C$7:$C$9&gt;=E9291),SRP!$D$7:$D$9)*(G9291/100)*(E9291/1000)),IF(C9291="Spirits",SUM(LOOKUP(2,1/(SRP!$B$2:$B$6&lt;=E9291)/(SRP!$C$2:$C$6&gt;=E9291),SRP!$D$2:$D$6)*(G9291/100)*(E9291/1000)),IF(AND(C9291="Wine",D9291="Fortified Wines"),SUM(LOOKUP(2,1/(SRP!$B$20:$B$23&lt;=E9291)/(SRP!$C$20:$C$23&gt;=E9291),SRP!$D$20:$D$23)*(G9291/100)*(E9291/1000)),IF(C9291="Wine",SUM(LOOKUP(2,1/(SRP!$B$15:$B$19&lt;=E9291)/(SRP!$C$15:$C$19&gt;=E9291),SRP!$D$15:$D$19)*(G9291/100)*(E9291/1000)),IF(C9291="Ready to Drink",SUM(LOOKUP(2,1/(SRP!$B$10:$B$14&lt;=E9291)/(SRP!$C$10:$C$14&gt;=E9291),SRP!$D$10:$D$14)*(G9291/100)*(E9291/1000)),0))))),2)</f>
        <v>8.9</v>
      </c>
    </row>
    <row r="9292" spans="1:11" x14ac:dyDescent="0.35">
      <c r="A9292" s="2">
        <v>326009</v>
      </c>
      <c r="B9292" s="76" t="s">
        <v>1768</v>
      </c>
      <c r="C9292" s="76" t="s">
        <v>285</v>
      </c>
      <c r="D9292" s="76" t="s">
        <v>6942</v>
      </c>
      <c r="E9292" s="76">
        <v>750</v>
      </c>
      <c r="F9292" s="76">
        <v>6</v>
      </c>
      <c r="G9292" s="77">
        <v>50</v>
      </c>
      <c r="H9292" s="76" t="s">
        <v>6694</v>
      </c>
      <c r="I9292" s="77">
        <v>56.99</v>
      </c>
      <c r="J9292" s="2">
        <v>1</v>
      </c>
      <c r="K9292" s="119" cm="1">
        <f t="array" ref="K9292">ROUND(IF(C9292="Beer",SUM(LOOKUP(2,1/(SRP!$B$7:$B$9&lt;=E9292)/(SRP!$C$7:$C$9&gt;=E9292),SRP!$D$7:$D$9)*(G9292/100)*(E9292/1000)),IF(C9292="Spirits",SUM(LOOKUP(2,1/(SRP!$B$2:$B$6&lt;=E9292)/(SRP!$C$2:$C$6&gt;=E9292),SRP!$D$2:$D$6)*(G9292/100)*(E9292/1000)),IF(AND(C9292="Wine",D9292="Fortified Wines"),SUM(LOOKUP(2,1/(SRP!$B$20:$B$23&lt;=E9292)/(SRP!$C$20:$C$23&gt;=E9292),SRP!$D$20:$D$23)*(G9292/100)*(E9292/1000)),IF(C9292="Wine",SUM(LOOKUP(2,1/(SRP!$B$15:$B$19&lt;=E9292)/(SRP!$C$15:$C$19&gt;=E9292),SRP!$D$15:$D$19)*(G9292/100)*(E9292/1000)),IF(C9292="Ready to Drink",SUM(LOOKUP(2,1/(SRP!$B$10:$B$14&lt;=E9292)/(SRP!$C$10:$C$14&gt;=E9292),SRP!$D$10:$D$14)*(G9292/100)*(E9292/1000)),0))))),2)</f>
        <v>26.18</v>
      </c>
    </row>
    <row r="9293" spans="1:11" x14ac:dyDescent="0.35">
      <c r="A9293" s="2">
        <v>326223</v>
      </c>
      <c r="B9293" s="76" t="s">
        <v>1769</v>
      </c>
      <c r="C9293" s="76" t="s">
        <v>285</v>
      </c>
      <c r="D9293" s="76" t="s">
        <v>5233</v>
      </c>
      <c r="E9293" s="76">
        <v>750</v>
      </c>
      <c r="F9293" s="76">
        <v>12</v>
      </c>
      <c r="G9293" s="77">
        <v>63</v>
      </c>
      <c r="H9293" s="76" t="s">
        <v>3285</v>
      </c>
      <c r="I9293" s="77">
        <v>40.99</v>
      </c>
      <c r="J9293" s="2">
        <v>1</v>
      </c>
      <c r="K9293" s="119" cm="1">
        <f t="array" ref="K9293">ROUND(IF(C9293="Beer",SUM(LOOKUP(2,1/(SRP!$B$7:$B$9&lt;=E9293)/(SRP!$C$7:$C$9&gt;=E9293),SRP!$D$7:$D$9)*(G9293/100)*(E9293/1000)),IF(C9293="Spirits",SUM(LOOKUP(2,1/(SRP!$B$2:$B$6&lt;=E9293)/(SRP!$C$2:$C$6&gt;=E9293),SRP!$D$2:$D$6)*(G9293/100)*(E9293/1000)),IF(AND(C9293="Wine",D9293="Fortified Wines"),SUM(LOOKUP(2,1/(SRP!$B$20:$B$23&lt;=E9293)/(SRP!$C$20:$C$23&gt;=E9293),SRP!$D$20:$D$23)*(G9293/100)*(E9293/1000)),IF(C9293="Wine",SUM(LOOKUP(2,1/(SRP!$B$15:$B$19&lt;=E9293)/(SRP!$C$15:$C$19&gt;=E9293),SRP!$D$15:$D$19)*(G9293/100)*(E9293/1000)),IF(C9293="Ready to Drink",SUM(LOOKUP(2,1/(SRP!$B$10:$B$14&lt;=E9293)/(SRP!$C$10:$C$14&gt;=E9293),SRP!$D$10:$D$14)*(G9293/100)*(E9293/1000)),0))))),2)</f>
        <v>32.99</v>
      </c>
    </row>
    <row r="9294" spans="1:11" x14ac:dyDescent="0.35">
      <c r="A9294" s="2">
        <v>326728</v>
      </c>
      <c r="B9294" s="76" t="s">
        <v>1770</v>
      </c>
      <c r="C9294" s="76" t="s">
        <v>286</v>
      </c>
      <c r="D9294" s="76" t="s">
        <v>5246</v>
      </c>
      <c r="E9294" s="76">
        <v>750</v>
      </c>
      <c r="F9294" s="76">
        <v>12</v>
      </c>
      <c r="G9294" s="77">
        <v>13.5</v>
      </c>
      <c r="H9294" s="76" t="s">
        <v>3314</v>
      </c>
      <c r="I9294" s="77">
        <v>21.99</v>
      </c>
      <c r="J9294" s="2">
        <v>1</v>
      </c>
      <c r="K9294" s="119" cm="1">
        <f t="array" ref="K9294">ROUND(IF(C9294="Beer",SUM(LOOKUP(2,1/(SRP!$B$7:$B$9&lt;=E9294)/(SRP!$C$7:$C$9&gt;=E9294),SRP!$D$7:$D$9)*(G9294/100)*(E9294/1000)),IF(C9294="Spirits",SUM(LOOKUP(2,1/(SRP!$B$2:$B$6&lt;=E9294)/(SRP!$C$2:$C$6&gt;=E9294),SRP!$D$2:$D$6)*(G9294/100)*(E9294/1000)),IF(AND(C9294="Wine",D9294="Fortified Wines"),SUM(LOOKUP(2,1/(SRP!$B$20:$B$23&lt;=E9294)/(SRP!$C$20:$C$23&gt;=E9294),SRP!$D$20:$D$23)*(G9294/100)*(E9294/1000)),IF(C9294="Wine",SUM(LOOKUP(2,1/(SRP!$B$15:$B$19&lt;=E9294)/(SRP!$C$15:$C$19&gt;=E9294),SRP!$D$15:$D$19)*(G9294/100)*(E9294/1000)),IF(C9294="Ready to Drink",SUM(LOOKUP(2,1/(SRP!$B$10:$B$14&lt;=E9294)/(SRP!$C$10:$C$14&gt;=E9294),SRP!$D$10:$D$14)*(G9294/100)*(E9294/1000)),0))))),2)</f>
        <v>7.07</v>
      </c>
    </row>
    <row r="9295" spans="1:11" x14ac:dyDescent="0.35">
      <c r="A9295" s="2">
        <v>327437</v>
      </c>
      <c r="B9295" s="76" t="s">
        <v>91</v>
      </c>
      <c r="C9295" s="76" t="s">
        <v>286</v>
      </c>
      <c r="D9295" s="76" t="s">
        <v>5236</v>
      </c>
      <c r="E9295" s="76">
        <v>750</v>
      </c>
      <c r="F9295" s="76">
        <v>12</v>
      </c>
      <c r="G9295" s="77">
        <v>11</v>
      </c>
      <c r="H9295" s="76" t="s">
        <v>3294</v>
      </c>
      <c r="I9295" s="77">
        <v>15.99</v>
      </c>
      <c r="J9295" s="2">
        <v>1</v>
      </c>
      <c r="K9295" s="119" cm="1">
        <f t="array" ref="K9295">ROUND(IF(C9295="Beer",SUM(LOOKUP(2,1/(SRP!$B$7:$B$9&lt;=E9295)/(SRP!$C$7:$C$9&gt;=E9295),SRP!$D$7:$D$9)*(G9295/100)*(E9295/1000)),IF(C9295="Spirits",SUM(LOOKUP(2,1/(SRP!$B$2:$B$6&lt;=E9295)/(SRP!$C$2:$C$6&gt;=E9295),SRP!$D$2:$D$6)*(G9295/100)*(E9295/1000)),IF(AND(C9295="Wine",D9295="Fortified Wines"),SUM(LOOKUP(2,1/(SRP!$B$20:$B$23&lt;=E9295)/(SRP!$C$20:$C$23&gt;=E9295),SRP!$D$20:$D$23)*(G9295/100)*(E9295/1000)),IF(C9295="Wine",SUM(LOOKUP(2,1/(SRP!$B$15:$B$19&lt;=E9295)/(SRP!$C$15:$C$19&gt;=E9295),SRP!$D$15:$D$19)*(G9295/100)*(E9295/1000)),IF(C9295="Ready to Drink",SUM(LOOKUP(2,1/(SRP!$B$10:$B$14&lt;=E9295)/(SRP!$C$10:$C$14&gt;=E9295),SRP!$D$10:$D$14)*(G9295/100)*(E9295/1000)),0))))),2)</f>
        <v>5.76</v>
      </c>
    </row>
    <row r="9296" spans="1:11" x14ac:dyDescent="0.35">
      <c r="A9296" s="2">
        <v>328518</v>
      </c>
      <c r="B9296" s="76" t="s">
        <v>1771</v>
      </c>
      <c r="C9296" s="76" t="s">
        <v>286</v>
      </c>
      <c r="D9296" s="76" t="s">
        <v>5246</v>
      </c>
      <c r="E9296" s="76">
        <v>750</v>
      </c>
      <c r="F9296" s="76">
        <v>12</v>
      </c>
      <c r="G9296" s="77">
        <v>12.5</v>
      </c>
      <c r="H9296" s="76" t="s">
        <v>5939</v>
      </c>
      <c r="I9296" s="77">
        <v>11.99</v>
      </c>
      <c r="J9296" s="2">
        <v>1</v>
      </c>
      <c r="K9296" s="119" cm="1">
        <f t="array" ref="K9296">ROUND(IF(C9296="Beer",SUM(LOOKUP(2,1/(SRP!$B$7:$B$9&lt;=E9296)/(SRP!$C$7:$C$9&gt;=E9296),SRP!$D$7:$D$9)*(G9296/100)*(E9296/1000)),IF(C9296="Spirits",SUM(LOOKUP(2,1/(SRP!$B$2:$B$6&lt;=E9296)/(SRP!$C$2:$C$6&gt;=E9296),SRP!$D$2:$D$6)*(G9296/100)*(E9296/1000)),IF(AND(C9296="Wine",D9296="Fortified Wines"),SUM(LOOKUP(2,1/(SRP!$B$20:$B$23&lt;=E9296)/(SRP!$C$20:$C$23&gt;=E9296),SRP!$D$20:$D$23)*(G9296/100)*(E9296/1000)),IF(C9296="Wine",SUM(LOOKUP(2,1/(SRP!$B$15:$B$19&lt;=E9296)/(SRP!$C$15:$C$19&gt;=E9296),SRP!$D$15:$D$19)*(G9296/100)*(E9296/1000)),IF(C9296="Ready to Drink",SUM(LOOKUP(2,1/(SRP!$B$10:$B$14&lt;=E9296)/(SRP!$C$10:$C$14&gt;=E9296),SRP!$D$10:$D$14)*(G9296/100)*(E9296/1000)),0))))),2)</f>
        <v>6.54</v>
      </c>
    </row>
    <row r="9297" spans="1:11" x14ac:dyDescent="0.35">
      <c r="A9297" s="2">
        <v>328534</v>
      </c>
      <c r="B9297" s="76" t="s">
        <v>1772</v>
      </c>
      <c r="C9297" s="76" t="s">
        <v>286</v>
      </c>
      <c r="D9297" s="76" t="s">
        <v>5247</v>
      </c>
      <c r="E9297" s="76">
        <v>750</v>
      </c>
      <c r="F9297" s="76">
        <v>12</v>
      </c>
      <c r="G9297" s="77">
        <v>12.5</v>
      </c>
      <c r="H9297" s="76" t="s">
        <v>5939</v>
      </c>
      <c r="I9297" s="77">
        <v>11.99</v>
      </c>
      <c r="J9297" s="2">
        <v>1</v>
      </c>
      <c r="K9297" s="119" cm="1">
        <f t="array" ref="K9297">ROUND(IF(C9297="Beer",SUM(LOOKUP(2,1/(SRP!$B$7:$B$9&lt;=E9297)/(SRP!$C$7:$C$9&gt;=E9297),SRP!$D$7:$D$9)*(G9297/100)*(E9297/1000)),IF(C9297="Spirits",SUM(LOOKUP(2,1/(SRP!$B$2:$B$6&lt;=E9297)/(SRP!$C$2:$C$6&gt;=E9297),SRP!$D$2:$D$6)*(G9297/100)*(E9297/1000)),IF(AND(C9297="Wine",D9297="Fortified Wines"),SUM(LOOKUP(2,1/(SRP!$B$20:$B$23&lt;=E9297)/(SRP!$C$20:$C$23&gt;=E9297),SRP!$D$20:$D$23)*(G9297/100)*(E9297/1000)),IF(C9297="Wine",SUM(LOOKUP(2,1/(SRP!$B$15:$B$19&lt;=E9297)/(SRP!$C$15:$C$19&gt;=E9297),SRP!$D$15:$D$19)*(G9297/100)*(E9297/1000)),IF(C9297="Ready to Drink",SUM(LOOKUP(2,1/(SRP!$B$10:$B$14&lt;=E9297)/(SRP!$C$10:$C$14&gt;=E9297),SRP!$D$10:$D$14)*(G9297/100)*(E9297/1000)),0))))),2)</f>
        <v>6.54</v>
      </c>
    </row>
    <row r="9298" spans="1:11" x14ac:dyDescent="0.35">
      <c r="A9298" s="2">
        <v>328625</v>
      </c>
      <c r="B9298" s="76" t="s">
        <v>3969</v>
      </c>
      <c r="C9298" s="76" t="s">
        <v>285</v>
      </c>
      <c r="D9298" s="76" t="s">
        <v>6931</v>
      </c>
      <c r="E9298" s="76">
        <v>750</v>
      </c>
      <c r="F9298" s="76">
        <v>12</v>
      </c>
      <c r="G9298" s="77">
        <v>40</v>
      </c>
      <c r="H9298" s="76" t="s">
        <v>3280</v>
      </c>
      <c r="I9298" s="77">
        <v>32.49</v>
      </c>
      <c r="J9298" s="2">
        <v>1</v>
      </c>
      <c r="K9298" s="119" cm="1">
        <f t="array" ref="K9298">ROUND(IF(C9298="Beer",SUM(LOOKUP(2,1/(SRP!$B$7:$B$9&lt;=E9298)/(SRP!$C$7:$C$9&gt;=E9298),SRP!$D$7:$D$9)*(G9298/100)*(E9298/1000)),IF(C9298="Spirits",SUM(LOOKUP(2,1/(SRP!$B$2:$B$6&lt;=E9298)/(SRP!$C$2:$C$6&gt;=E9298),SRP!$D$2:$D$6)*(G9298/100)*(E9298/1000)),IF(AND(C9298="Wine",D9298="Fortified Wines"),SUM(LOOKUP(2,1/(SRP!$B$20:$B$23&lt;=E9298)/(SRP!$C$20:$C$23&gt;=E9298),SRP!$D$20:$D$23)*(G9298/100)*(E9298/1000)),IF(C9298="Wine",SUM(LOOKUP(2,1/(SRP!$B$15:$B$19&lt;=E9298)/(SRP!$C$15:$C$19&gt;=E9298),SRP!$D$15:$D$19)*(G9298/100)*(E9298/1000)),IF(C9298="Ready to Drink",SUM(LOOKUP(2,1/(SRP!$B$10:$B$14&lt;=E9298)/(SRP!$C$10:$C$14&gt;=E9298),SRP!$D$10:$D$14)*(G9298/100)*(E9298/1000)),0))))),2)</f>
        <v>20.94</v>
      </c>
    </row>
    <row r="9299" spans="1:11" x14ac:dyDescent="0.35">
      <c r="A9299" s="2">
        <v>329714</v>
      </c>
      <c r="B9299" s="76" t="s">
        <v>1708</v>
      </c>
      <c r="C9299" s="76" t="s">
        <v>285</v>
      </c>
      <c r="D9299" s="76" t="s">
        <v>5231</v>
      </c>
      <c r="E9299" s="76">
        <v>1140</v>
      </c>
      <c r="F9299" s="76">
        <v>6</v>
      </c>
      <c r="G9299" s="77">
        <v>40</v>
      </c>
      <c r="H9299" s="76" t="s">
        <v>3284</v>
      </c>
      <c r="I9299" s="77">
        <v>40.700000000000003</v>
      </c>
      <c r="J9299" s="2">
        <v>1</v>
      </c>
      <c r="K9299" s="119" cm="1">
        <f t="array" ref="K9299">ROUND(IF(C9299="Beer",SUM(LOOKUP(2,1/(SRP!$B$7:$B$9&lt;=E9299)/(SRP!$C$7:$C$9&gt;=E9299),SRP!$D$7:$D$9)*(G9299/100)*(E9299/1000)),IF(C9299="Spirits",SUM(LOOKUP(2,1/(SRP!$B$2:$B$6&lt;=E9299)/(SRP!$C$2:$C$6&gt;=E9299),SRP!$D$2:$D$6)*(G9299/100)*(E9299/1000)),IF(AND(C9299="Wine",D9299="Fortified Wines"),SUM(LOOKUP(2,1/(SRP!$B$20:$B$23&lt;=E9299)/(SRP!$C$20:$C$23&gt;=E9299),SRP!$D$20:$D$23)*(G9299/100)*(E9299/1000)),IF(C9299="Wine",SUM(LOOKUP(2,1/(SRP!$B$15:$B$19&lt;=E9299)/(SRP!$C$15:$C$19&gt;=E9299),SRP!$D$15:$D$19)*(G9299/100)*(E9299/1000)),IF(C9299="Ready to Drink",SUM(LOOKUP(2,1/(SRP!$B$10:$B$14&lt;=E9299)/(SRP!$C$10:$C$14&gt;=E9299),SRP!$D$10:$D$14)*(G9299/100)*(E9299/1000)),0))))),2)</f>
        <v>31.83</v>
      </c>
    </row>
    <row r="9300" spans="1:11" x14ac:dyDescent="0.35">
      <c r="A9300" s="2">
        <v>331496</v>
      </c>
      <c r="B9300" s="76" t="s">
        <v>1773</v>
      </c>
      <c r="C9300" s="76" t="s">
        <v>285</v>
      </c>
      <c r="D9300" s="76" t="s">
        <v>5302</v>
      </c>
      <c r="E9300" s="76">
        <v>750</v>
      </c>
      <c r="F9300" s="76">
        <v>12</v>
      </c>
      <c r="G9300" s="77">
        <v>38</v>
      </c>
      <c r="H9300" s="76" t="s">
        <v>6869</v>
      </c>
      <c r="I9300" s="77">
        <v>28.99</v>
      </c>
      <c r="J9300" s="2">
        <v>1</v>
      </c>
      <c r="K9300" s="119" cm="1">
        <f t="array" ref="K9300">ROUND(IF(C9300="Beer",SUM(LOOKUP(2,1/(SRP!$B$7:$B$9&lt;=E9300)/(SRP!$C$7:$C$9&gt;=E9300),SRP!$D$7:$D$9)*(G9300/100)*(E9300/1000)),IF(C9300="Spirits",SUM(LOOKUP(2,1/(SRP!$B$2:$B$6&lt;=E9300)/(SRP!$C$2:$C$6&gt;=E9300),SRP!$D$2:$D$6)*(G9300/100)*(E9300/1000)),IF(AND(C9300="Wine",D9300="Fortified Wines"),SUM(LOOKUP(2,1/(SRP!$B$20:$B$23&lt;=E9300)/(SRP!$C$20:$C$23&gt;=E9300),SRP!$D$20:$D$23)*(G9300/100)*(E9300/1000)),IF(C9300="Wine",SUM(LOOKUP(2,1/(SRP!$B$15:$B$19&lt;=E9300)/(SRP!$C$15:$C$19&gt;=E9300),SRP!$D$15:$D$19)*(G9300/100)*(E9300/1000)),IF(C9300="Ready to Drink",SUM(LOOKUP(2,1/(SRP!$B$10:$B$14&lt;=E9300)/(SRP!$C$10:$C$14&gt;=E9300),SRP!$D$10:$D$14)*(G9300/100)*(E9300/1000)),0))))),2)</f>
        <v>19.899999999999999</v>
      </c>
    </row>
    <row r="9301" spans="1:11" x14ac:dyDescent="0.35">
      <c r="A9301" s="2">
        <v>336503</v>
      </c>
      <c r="B9301" s="76" t="s">
        <v>1776</v>
      </c>
      <c r="C9301" s="76" t="s">
        <v>286</v>
      </c>
      <c r="D9301" s="76" t="s">
        <v>5236</v>
      </c>
      <c r="E9301" s="76">
        <v>750</v>
      </c>
      <c r="F9301" s="76">
        <v>12</v>
      </c>
      <c r="G9301" s="77">
        <v>9.5</v>
      </c>
      <c r="H9301" s="76" t="s">
        <v>3284</v>
      </c>
      <c r="I9301" s="77">
        <v>13.49</v>
      </c>
      <c r="J9301" s="2">
        <v>1</v>
      </c>
      <c r="K9301" s="119" cm="1">
        <f t="array" ref="K9301">ROUND(IF(C9301="Beer",SUM(LOOKUP(2,1/(SRP!$B$7:$B$9&lt;=E9301)/(SRP!$C$7:$C$9&gt;=E9301),SRP!$D$7:$D$9)*(G9301/100)*(E9301/1000)),IF(C9301="Spirits",SUM(LOOKUP(2,1/(SRP!$B$2:$B$6&lt;=E9301)/(SRP!$C$2:$C$6&gt;=E9301),SRP!$D$2:$D$6)*(G9301/100)*(E9301/1000)),IF(AND(C9301="Wine",D9301="Fortified Wines"),SUM(LOOKUP(2,1/(SRP!$B$20:$B$23&lt;=E9301)/(SRP!$C$20:$C$23&gt;=E9301),SRP!$D$20:$D$23)*(G9301/100)*(E9301/1000)),IF(C9301="Wine",SUM(LOOKUP(2,1/(SRP!$B$15:$B$19&lt;=E9301)/(SRP!$C$15:$C$19&gt;=E9301),SRP!$D$15:$D$19)*(G9301/100)*(E9301/1000)),IF(C9301="Ready to Drink",SUM(LOOKUP(2,1/(SRP!$B$10:$B$14&lt;=E9301)/(SRP!$C$10:$C$14&gt;=E9301),SRP!$D$10:$D$14)*(G9301/100)*(E9301/1000)),0))))),2)</f>
        <v>4.97</v>
      </c>
    </row>
    <row r="9302" spans="1:11" x14ac:dyDescent="0.35">
      <c r="A9302" s="2">
        <v>337030</v>
      </c>
      <c r="B9302" s="76" t="s">
        <v>4701</v>
      </c>
      <c r="C9302" s="76" t="s">
        <v>285</v>
      </c>
      <c r="D9302" s="76" t="s">
        <v>5238</v>
      </c>
      <c r="E9302" s="76">
        <v>375</v>
      </c>
      <c r="F9302" s="76">
        <v>24</v>
      </c>
      <c r="G9302" s="77">
        <v>20</v>
      </c>
      <c r="H9302" s="76" t="s">
        <v>3282</v>
      </c>
      <c r="I9302" s="77">
        <v>13.79</v>
      </c>
      <c r="J9302" s="2">
        <v>1</v>
      </c>
      <c r="K9302" s="119" cm="1">
        <f t="array" ref="K9302">ROUND(IF(C9302="Beer",SUM(LOOKUP(2,1/(SRP!$B$7:$B$9&lt;=E9302)/(SRP!$C$7:$C$9&gt;=E9302),SRP!$D$7:$D$9)*(G9302/100)*(E9302/1000)),IF(C9302="Spirits",SUM(LOOKUP(2,1/(SRP!$B$2:$B$6&lt;=E9302)/(SRP!$C$2:$C$6&gt;=E9302),SRP!$D$2:$D$6)*(G9302/100)*(E9302/1000)),IF(AND(C9302="Wine",D9302="Fortified Wines"),SUM(LOOKUP(2,1/(SRP!$B$20:$B$23&lt;=E9302)/(SRP!$C$20:$C$23&gt;=E9302),SRP!$D$20:$D$23)*(G9302/100)*(E9302/1000)),IF(C9302="Wine",SUM(LOOKUP(2,1/(SRP!$B$15:$B$19&lt;=E9302)/(SRP!$C$15:$C$19&gt;=E9302),SRP!$D$15:$D$19)*(G9302/100)*(E9302/1000)),IF(C9302="Ready to Drink",SUM(LOOKUP(2,1/(SRP!$B$10:$B$14&lt;=E9302)/(SRP!$C$10:$C$14&gt;=E9302),SRP!$D$10:$D$14)*(G9302/100)*(E9302/1000)),0))))),2)</f>
        <v>5.95</v>
      </c>
    </row>
    <row r="9303" spans="1:11" x14ac:dyDescent="0.35">
      <c r="A9303" s="2">
        <v>337238</v>
      </c>
      <c r="B9303" s="76" t="s">
        <v>1777</v>
      </c>
      <c r="C9303" s="76" t="s">
        <v>286</v>
      </c>
      <c r="D9303" s="76" t="s">
        <v>5247</v>
      </c>
      <c r="E9303" s="76">
        <v>750</v>
      </c>
      <c r="F9303" s="76">
        <v>12</v>
      </c>
      <c r="G9303" s="77">
        <v>13.5</v>
      </c>
      <c r="H9303" s="76" t="s">
        <v>3311</v>
      </c>
      <c r="I9303" s="77">
        <v>25.99</v>
      </c>
      <c r="J9303" s="2">
        <v>1</v>
      </c>
      <c r="K9303" s="119" cm="1">
        <f t="array" ref="K9303">ROUND(IF(C9303="Beer",SUM(LOOKUP(2,1/(SRP!$B$7:$B$9&lt;=E9303)/(SRP!$C$7:$C$9&gt;=E9303),SRP!$D$7:$D$9)*(G9303/100)*(E9303/1000)),IF(C9303="Spirits",SUM(LOOKUP(2,1/(SRP!$B$2:$B$6&lt;=E9303)/(SRP!$C$2:$C$6&gt;=E9303),SRP!$D$2:$D$6)*(G9303/100)*(E9303/1000)),IF(AND(C9303="Wine",D9303="Fortified Wines"),SUM(LOOKUP(2,1/(SRP!$B$20:$B$23&lt;=E9303)/(SRP!$C$20:$C$23&gt;=E9303),SRP!$D$20:$D$23)*(G9303/100)*(E9303/1000)),IF(C9303="Wine",SUM(LOOKUP(2,1/(SRP!$B$15:$B$19&lt;=E9303)/(SRP!$C$15:$C$19&gt;=E9303),SRP!$D$15:$D$19)*(G9303/100)*(E9303/1000)),IF(C9303="Ready to Drink",SUM(LOOKUP(2,1/(SRP!$B$10:$B$14&lt;=E9303)/(SRP!$C$10:$C$14&gt;=E9303),SRP!$D$10:$D$14)*(G9303/100)*(E9303/1000)),0))))),2)</f>
        <v>7.07</v>
      </c>
    </row>
    <row r="9304" spans="1:11" x14ac:dyDescent="0.35">
      <c r="A9304" s="2">
        <v>337402</v>
      </c>
      <c r="B9304" s="76" t="s">
        <v>1778</v>
      </c>
      <c r="C9304" s="76" t="s">
        <v>286</v>
      </c>
      <c r="D9304" s="76" t="s">
        <v>5239</v>
      </c>
      <c r="E9304" s="76">
        <v>750</v>
      </c>
      <c r="F9304" s="76">
        <v>12</v>
      </c>
      <c r="G9304" s="77">
        <v>15</v>
      </c>
      <c r="H9304" s="76" t="s">
        <v>3288</v>
      </c>
      <c r="I9304" s="77">
        <v>26.99</v>
      </c>
      <c r="J9304" s="2">
        <v>1</v>
      </c>
      <c r="K9304" s="119" cm="1">
        <f t="array" ref="K9304">ROUND(IF(C9304="Beer",SUM(LOOKUP(2,1/(SRP!$B$7:$B$9&lt;=E9304)/(SRP!$C$7:$C$9&gt;=E9304),SRP!$D$7:$D$9)*(G9304/100)*(E9304/1000)),IF(C9304="Spirits",SUM(LOOKUP(2,1/(SRP!$B$2:$B$6&lt;=E9304)/(SRP!$C$2:$C$6&gt;=E9304),SRP!$D$2:$D$6)*(G9304/100)*(E9304/1000)),IF(AND(C9304="Wine",D9304="Fortified Wines"),SUM(LOOKUP(2,1/(SRP!$B$20:$B$23&lt;=E9304)/(SRP!$C$20:$C$23&gt;=E9304),SRP!$D$20:$D$23)*(G9304/100)*(E9304/1000)),IF(C9304="Wine",SUM(LOOKUP(2,1/(SRP!$B$15:$B$19&lt;=E9304)/(SRP!$C$15:$C$19&gt;=E9304),SRP!$D$15:$D$19)*(G9304/100)*(E9304/1000)),IF(C9304="Ready to Drink",SUM(LOOKUP(2,1/(SRP!$B$10:$B$14&lt;=E9304)/(SRP!$C$10:$C$14&gt;=E9304),SRP!$D$10:$D$14)*(G9304/100)*(E9304/1000)),0))))),2)</f>
        <v>7.85</v>
      </c>
    </row>
    <row r="9305" spans="1:11" x14ac:dyDescent="0.35">
      <c r="A9305" s="2">
        <v>337675</v>
      </c>
      <c r="B9305" s="76" t="s">
        <v>1779</v>
      </c>
      <c r="C9305" s="76" t="s">
        <v>286</v>
      </c>
      <c r="D9305" s="76" t="s">
        <v>5285</v>
      </c>
      <c r="E9305" s="76">
        <v>750</v>
      </c>
      <c r="F9305" s="76">
        <v>12</v>
      </c>
      <c r="G9305" s="77">
        <v>13.5</v>
      </c>
      <c r="H9305" s="76" t="s">
        <v>3300</v>
      </c>
      <c r="I9305" s="77">
        <v>42.99</v>
      </c>
      <c r="J9305" s="2">
        <v>1</v>
      </c>
      <c r="K9305" s="119" cm="1">
        <f t="array" ref="K9305">ROUND(IF(C9305="Beer",SUM(LOOKUP(2,1/(SRP!$B$7:$B$9&lt;=E9305)/(SRP!$C$7:$C$9&gt;=E9305),SRP!$D$7:$D$9)*(G9305/100)*(E9305/1000)),IF(C9305="Spirits",SUM(LOOKUP(2,1/(SRP!$B$2:$B$6&lt;=E9305)/(SRP!$C$2:$C$6&gt;=E9305),SRP!$D$2:$D$6)*(G9305/100)*(E9305/1000)),IF(AND(C9305="Wine",D9305="Fortified Wines"),SUM(LOOKUP(2,1/(SRP!$B$20:$B$23&lt;=E9305)/(SRP!$C$20:$C$23&gt;=E9305),SRP!$D$20:$D$23)*(G9305/100)*(E9305/1000)),IF(C9305="Wine",SUM(LOOKUP(2,1/(SRP!$B$15:$B$19&lt;=E9305)/(SRP!$C$15:$C$19&gt;=E9305),SRP!$D$15:$D$19)*(G9305/100)*(E9305/1000)),IF(C9305="Ready to Drink",SUM(LOOKUP(2,1/(SRP!$B$10:$B$14&lt;=E9305)/(SRP!$C$10:$C$14&gt;=E9305),SRP!$D$10:$D$14)*(G9305/100)*(E9305/1000)),0))))),2)</f>
        <v>7.07</v>
      </c>
    </row>
    <row r="9306" spans="1:11" x14ac:dyDescent="0.35">
      <c r="A9306" s="2">
        <v>337949</v>
      </c>
      <c r="B9306" s="76" t="s">
        <v>1780</v>
      </c>
      <c r="C9306" s="76" t="s">
        <v>287</v>
      </c>
      <c r="D9306" s="76" t="s">
        <v>5230</v>
      </c>
      <c r="E9306" s="76">
        <v>500</v>
      </c>
      <c r="F9306" s="76">
        <v>24</v>
      </c>
      <c r="G9306" s="77">
        <v>5</v>
      </c>
      <c r="H9306" s="76" t="s">
        <v>3324</v>
      </c>
      <c r="I9306" s="77">
        <v>4.09</v>
      </c>
      <c r="J9306" s="2">
        <v>1</v>
      </c>
      <c r="K9306" s="119" cm="1">
        <f t="array" ref="K9306">ROUND(IF(C9306="Beer",SUM(LOOKUP(2,1/(SRP!$B$7:$B$9&lt;=E9306)/(SRP!$C$7:$C$9&gt;=E9306),SRP!$D$7:$D$9)*(G9306/100)*(E9306/1000)),IF(C9306="Spirits",SUM(LOOKUP(2,1/(SRP!$B$2:$B$6&lt;=E9306)/(SRP!$C$2:$C$6&gt;=E9306),SRP!$D$2:$D$6)*(G9306/100)*(E9306/1000)),IF(AND(C9306="Wine",D9306="Fortified Wines"),SUM(LOOKUP(2,1/(SRP!$B$20:$B$23&lt;=E9306)/(SRP!$C$20:$C$23&gt;=E9306),SRP!$D$20:$D$23)*(G9306/100)*(E9306/1000)),IF(C9306="Wine",SUM(LOOKUP(2,1/(SRP!$B$15:$B$19&lt;=E9306)/(SRP!$C$15:$C$19&gt;=E9306),SRP!$D$15:$D$19)*(G9306/100)*(E9306/1000)),IF(C9306="Ready to Drink",SUM(LOOKUP(2,1/(SRP!$B$10:$B$14&lt;=E9306)/(SRP!$C$10:$C$14&gt;=E9306),SRP!$D$10:$D$14)*(G9306/100)*(E9306/1000)),0))))),2)</f>
        <v>1.75</v>
      </c>
    </row>
    <row r="9307" spans="1:11" x14ac:dyDescent="0.35">
      <c r="A9307" s="2">
        <v>337949</v>
      </c>
      <c r="B9307" s="76" t="s">
        <v>1780</v>
      </c>
      <c r="C9307" s="76" t="s">
        <v>287</v>
      </c>
      <c r="D9307" s="76" t="s">
        <v>5230</v>
      </c>
      <c r="E9307" s="76">
        <v>500</v>
      </c>
      <c r="F9307" s="76">
        <v>24</v>
      </c>
      <c r="G9307" s="77">
        <v>5</v>
      </c>
      <c r="H9307" s="76" t="s">
        <v>3324</v>
      </c>
      <c r="I9307" s="77">
        <v>4.09</v>
      </c>
      <c r="J9307" s="2">
        <v>1</v>
      </c>
      <c r="K9307" s="119" cm="1">
        <f t="array" ref="K9307">ROUND(IF(C9307="Beer",SUM(LOOKUP(2,1/(SRP!$B$7:$B$9&lt;=E9307)/(SRP!$C$7:$C$9&gt;=E9307),SRP!$D$7:$D$9)*(G9307/100)*(E9307/1000)),IF(C9307="Spirits",SUM(LOOKUP(2,1/(SRP!$B$2:$B$6&lt;=E9307)/(SRP!$C$2:$C$6&gt;=E9307),SRP!$D$2:$D$6)*(G9307/100)*(E9307/1000)),IF(AND(C9307="Wine",D9307="Fortified Wines"),SUM(LOOKUP(2,1/(SRP!$B$20:$B$23&lt;=E9307)/(SRP!$C$20:$C$23&gt;=E9307),SRP!$D$20:$D$23)*(G9307/100)*(E9307/1000)),IF(C9307="Wine",SUM(LOOKUP(2,1/(SRP!$B$15:$B$19&lt;=E9307)/(SRP!$C$15:$C$19&gt;=E9307),SRP!$D$15:$D$19)*(G9307/100)*(E9307/1000)),IF(C9307="Ready to Drink",SUM(LOOKUP(2,1/(SRP!$B$10:$B$14&lt;=E9307)/(SRP!$C$10:$C$14&gt;=E9307),SRP!$D$10:$D$14)*(G9307/100)*(E9307/1000)),0))))),2)</f>
        <v>1.75</v>
      </c>
    </row>
    <row r="9308" spans="1:11" x14ac:dyDescent="0.35">
      <c r="A9308" s="2">
        <v>338343</v>
      </c>
      <c r="B9308" s="76" t="s">
        <v>6262</v>
      </c>
      <c r="C9308" s="76" t="s">
        <v>286</v>
      </c>
      <c r="D9308" s="76" t="s">
        <v>5268</v>
      </c>
      <c r="E9308" s="76">
        <v>750</v>
      </c>
      <c r="F9308" s="76">
        <v>12</v>
      </c>
      <c r="G9308" s="77">
        <v>12.5</v>
      </c>
      <c r="H9308" s="76" t="s">
        <v>3303</v>
      </c>
      <c r="I9308" s="77">
        <v>12.99</v>
      </c>
      <c r="J9308" s="2">
        <v>1</v>
      </c>
      <c r="K9308" s="119" cm="1">
        <f t="array" ref="K9308">ROUND(IF(C9308="Beer",SUM(LOOKUP(2,1/(SRP!$B$7:$B$9&lt;=E9308)/(SRP!$C$7:$C$9&gt;=E9308),SRP!$D$7:$D$9)*(G9308/100)*(E9308/1000)),IF(C9308="Spirits",SUM(LOOKUP(2,1/(SRP!$B$2:$B$6&lt;=E9308)/(SRP!$C$2:$C$6&gt;=E9308),SRP!$D$2:$D$6)*(G9308/100)*(E9308/1000)),IF(AND(C9308="Wine",D9308="Fortified Wines"),SUM(LOOKUP(2,1/(SRP!$B$20:$B$23&lt;=E9308)/(SRP!$C$20:$C$23&gt;=E9308),SRP!$D$20:$D$23)*(G9308/100)*(E9308/1000)),IF(C9308="Wine",SUM(LOOKUP(2,1/(SRP!$B$15:$B$19&lt;=E9308)/(SRP!$C$15:$C$19&gt;=E9308),SRP!$D$15:$D$19)*(G9308/100)*(E9308/1000)),IF(C9308="Ready to Drink",SUM(LOOKUP(2,1/(SRP!$B$10:$B$14&lt;=E9308)/(SRP!$C$10:$C$14&gt;=E9308),SRP!$D$10:$D$14)*(G9308/100)*(E9308/1000)),0))))),2)</f>
        <v>6.54</v>
      </c>
    </row>
    <row r="9309" spans="1:11" x14ac:dyDescent="0.35">
      <c r="A9309" s="2">
        <v>339358</v>
      </c>
      <c r="B9309" s="76" t="s">
        <v>1781</v>
      </c>
      <c r="C9309" s="76" t="s">
        <v>285</v>
      </c>
      <c r="D9309" s="76" t="s">
        <v>5263</v>
      </c>
      <c r="E9309" s="76">
        <v>750</v>
      </c>
      <c r="F9309" s="76">
        <v>12</v>
      </c>
      <c r="G9309" s="77">
        <v>24</v>
      </c>
      <c r="H9309" s="76" t="s">
        <v>6869</v>
      </c>
      <c r="I9309" s="77">
        <v>30.99</v>
      </c>
      <c r="J9309" s="2">
        <v>1</v>
      </c>
      <c r="K9309" s="119" cm="1">
        <f t="array" ref="K9309">ROUND(IF(C9309="Beer",SUM(LOOKUP(2,1/(SRP!$B$7:$B$9&lt;=E9309)/(SRP!$C$7:$C$9&gt;=E9309),SRP!$D$7:$D$9)*(G9309/100)*(E9309/1000)),IF(C9309="Spirits",SUM(LOOKUP(2,1/(SRP!$B$2:$B$6&lt;=E9309)/(SRP!$C$2:$C$6&gt;=E9309),SRP!$D$2:$D$6)*(G9309/100)*(E9309/1000)),IF(AND(C9309="Wine",D9309="Fortified Wines"),SUM(LOOKUP(2,1/(SRP!$B$20:$B$23&lt;=E9309)/(SRP!$C$20:$C$23&gt;=E9309),SRP!$D$20:$D$23)*(G9309/100)*(E9309/1000)),IF(C9309="Wine",SUM(LOOKUP(2,1/(SRP!$B$15:$B$19&lt;=E9309)/(SRP!$C$15:$C$19&gt;=E9309),SRP!$D$15:$D$19)*(G9309/100)*(E9309/1000)),IF(C9309="Ready to Drink",SUM(LOOKUP(2,1/(SRP!$B$10:$B$14&lt;=E9309)/(SRP!$C$10:$C$14&gt;=E9309),SRP!$D$10:$D$14)*(G9309/100)*(E9309/1000)),0))))),2)</f>
        <v>12.57</v>
      </c>
    </row>
    <row r="9310" spans="1:11" x14ac:dyDescent="0.35">
      <c r="A9310" s="2">
        <v>340075</v>
      </c>
      <c r="B9310" s="76" t="s">
        <v>1782</v>
      </c>
      <c r="C9310" s="76" t="s">
        <v>286</v>
      </c>
      <c r="D9310" s="76" t="s">
        <v>5236</v>
      </c>
      <c r="E9310" s="76">
        <v>750</v>
      </c>
      <c r="F9310" s="76">
        <v>12</v>
      </c>
      <c r="G9310" s="77">
        <v>14.5</v>
      </c>
      <c r="H9310" s="76" t="s">
        <v>6283</v>
      </c>
      <c r="I9310" s="77">
        <v>15.99</v>
      </c>
      <c r="J9310" s="2">
        <v>1</v>
      </c>
      <c r="K9310" s="119" cm="1">
        <f t="array" ref="K9310">ROUND(IF(C9310="Beer",SUM(LOOKUP(2,1/(SRP!$B$7:$B$9&lt;=E9310)/(SRP!$C$7:$C$9&gt;=E9310),SRP!$D$7:$D$9)*(G9310/100)*(E9310/1000)),IF(C9310="Spirits",SUM(LOOKUP(2,1/(SRP!$B$2:$B$6&lt;=E9310)/(SRP!$C$2:$C$6&gt;=E9310),SRP!$D$2:$D$6)*(G9310/100)*(E9310/1000)),IF(AND(C9310="Wine",D9310="Fortified Wines"),SUM(LOOKUP(2,1/(SRP!$B$20:$B$23&lt;=E9310)/(SRP!$C$20:$C$23&gt;=E9310),SRP!$D$20:$D$23)*(G9310/100)*(E9310/1000)),IF(C9310="Wine",SUM(LOOKUP(2,1/(SRP!$B$15:$B$19&lt;=E9310)/(SRP!$C$15:$C$19&gt;=E9310),SRP!$D$15:$D$19)*(G9310/100)*(E9310/1000)),IF(C9310="Ready to Drink",SUM(LOOKUP(2,1/(SRP!$B$10:$B$14&lt;=E9310)/(SRP!$C$10:$C$14&gt;=E9310),SRP!$D$10:$D$14)*(G9310/100)*(E9310/1000)),0))))),2)</f>
        <v>7.59</v>
      </c>
    </row>
    <row r="9311" spans="1:11" x14ac:dyDescent="0.35">
      <c r="A9311" s="2">
        <v>340346</v>
      </c>
      <c r="B9311" s="76" t="s">
        <v>6286</v>
      </c>
      <c r="C9311" s="76" t="s">
        <v>286</v>
      </c>
      <c r="D9311" s="76" t="s">
        <v>5236</v>
      </c>
      <c r="E9311" s="76">
        <v>750</v>
      </c>
      <c r="F9311" s="76">
        <v>12</v>
      </c>
      <c r="G9311" s="77">
        <v>13.5</v>
      </c>
      <c r="H9311" s="76" t="s">
        <v>3363</v>
      </c>
      <c r="I9311" s="77">
        <v>20.99</v>
      </c>
      <c r="J9311" s="2">
        <v>1</v>
      </c>
      <c r="K9311" s="119" cm="1">
        <f t="array" ref="K9311">ROUND(IF(C9311="Beer",SUM(LOOKUP(2,1/(SRP!$B$7:$B$9&lt;=E9311)/(SRP!$C$7:$C$9&gt;=E9311),SRP!$D$7:$D$9)*(G9311/100)*(E9311/1000)),IF(C9311="Spirits",SUM(LOOKUP(2,1/(SRP!$B$2:$B$6&lt;=E9311)/(SRP!$C$2:$C$6&gt;=E9311),SRP!$D$2:$D$6)*(G9311/100)*(E9311/1000)),IF(AND(C9311="Wine",D9311="Fortified Wines"),SUM(LOOKUP(2,1/(SRP!$B$20:$B$23&lt;=E9311)/(SRP!$C$20:$C$23&gt;=E9311),SRP!$D$20:$D$23)*(G9311/100)*(E9311/1000)),IF(C9311="Wine",SUM(LOOKUP(2,1/(SRP!$B$15:$B$19&lt;=E9311)/(SRP!$C$15:$C$19&gt;=E9311),SRP!$D$15:$D$19)*(G9311/100)*(E9311/1000)),IF(C9311="Ready to Drink",SUM(LOOKUP(2,1/(SRP!$B$10:$B$14&lt;=E9311)/(SRP!$C$10:$C$14&gt;=E9311),SRP!$D$10:$D$14)*(G9311/100)*(E9311/1000)),0))))),2)</f>
        <v>7.07</v>
      </c>
    </row>
    <row r="9312" spans="1:11" x14ac:dyDescent="0.35">
      <c r="A9312" s="2">
        <v>340364</v>
      </c>
      <c r="B9312" s="76" t="s">
        <v>97</v>
      </c>
      <c r="C9312" s="76" t="s">
        <v>286</v>
      </c>
      <c r="D9312" s="76" t="s">
        <v>5249</v>
      </c>
      <c r="E9312" s="76">
        <v>750</v>
      </c>
      <c r="F9312" s="76">
        <v>12</v>
      </c>
      <c r="G9312" s="77">
        <v>12.5</v>
      </c>
      <c r="H9312" s="76" t="s">
        <v>5939</v>
      </c>
      <c r="I9312" s="77">
        <v>9.99</v>
      </c>
      <c r="J9312" s="2">
        <v>1</v>
      </c>
      <c r="K9312" s="119" cm="1">
        <f t="array" ref="K9312">ROUND(IF(C9312="Beer",SUM(LOOKUP(2,1/(SRP!$B$7:$B$9&lt;=E9312)/(SRP!$C$7:$C$9&gt;=E9312),SRP!$D$7:$D$9)*(G9312/100)*(E9312/1000)),IF(C9312="Spirits",SUM(LOOKUP(2,1/(SRP!$B$2:$B$6&lt;=E9312)/(SRP!$C$2:$C$6&gt;=E9312),SRP!$D$2:$D$6)*(G9312/100)*(E9312/1000)),IF(AND(C9312="Wine",D9312="Fortified Wines"),SUM(LOOKUP(2,1/(SRP!$B$20:$B$23&lt;=E9312)/(SRP!$C$20:$C$23&gt;=E9312),SRP!$D$20:$D$23)*(G9312/100)*(E9312/1000)),IF(C9312="Wine",SUM(LOOKUP(2,1/(SRP!$B$15:$B$19&lt;=E9312)/(SRP!$C$15:$C$19&gt;=E9312),SRP!$D$15:$D$19)*(G9312/100)*(E9312/1000)),IF(C9312="Ready to Drink",SUM(LOOKUP(2,1/(SRP!$B$10:$B$14&lt;=E9312)/(SRP!$C$10:$C$14&gt;=E9312),SRP!$D$10:$D$14)*(G9312/100)*(E9312/1000)),0))))),2)</f>
        <v>6.54</v>
      </c>
    </row>
    <row r="9313" spans="1:11" x14ac:dyDescent="0.35">
      <c r="A9313" s="2">
        <v>340380</v>
      </c>
      <c r="B9313" s="76" t="s">
        <v>1783</v>
      </c>
      <c r="C9313" s="76" t="s">
        <v>286</v>
      </c>
      <c r="D9313" s="76" t="s">
        <v>5244</v>
      </c>
      <c r="E9313" s="76">
        <v>750</v>
      </c>
      <c r="F9313" s="76">
        <v>12</v>
      </c>
      <c r="G9313" s="77">
        <v>12.5</v>
      </c>
      <c r="H9313" s="76" t="s">
        <v>3284</v>
      </c>
      <c r="I9313" s="77">
        <v>14.99</v>
      </c>
      <c r="J9313" s="2">
        <v>1</v>
      </c>
      <c r="K9313" s="119" cm="1">
        <f t="array" ref="K9313">ROUND(IF(C9313="Beer",SUM(LOOKUP(2,1/(SRP!$B$7:$B$9&lt;=E9313)/(SRP!$C$7:$C$9&gt;=E9313),SRP!$D$7:$D$9)*(G9313/100)*(E9313/1000)),IF(C9313="Spirits",SUM(LOOKUP(2,1/(SRP!$B$2:$B$6&lt;=E9313)/(SRP!$C$2:$C$6&gt;=E9313),SRP!$D$2:$D$6)*(G9313/100)*(E9313/1000)),IF(AND(C9313="Wine",D9313="Fortified Wines"),SUM(LOOKUP(2,1/(SRP!$B$20:$B$23&lt;=E9313)/(SRP!$C$20:$C$23&gt;=E9313),SRP!$D$20:$D$23)*(G9313/100)*(E9313/1000)),IF(C9313="Wine",SUM(LOOKUP(2,1/(SRP!$B$15:$B$19&lt;=E9313)/(SRP!$C$15:$C$19&gt;=E9313),SRP!$D$15:$D$19)*(G9313/100)*(E9313/1000)),IF(C9313="Ready to Drink",SUM(LOOKUP(2,1/(SRP!$B$10:$B$14&lt;=E9313)/(SRP!$C$10:$C$14&gt;=E9313),SRP!$D$10:$D$14)*(G9313/100)*(E9313/1000)),0))))),2)</f>
        <v>6.54</v>
      </c>
    </row>
    <row r="9314" spans="1:11" x14ac:dyDescent="0.35">
      <c r="A9314" s="2">
        <v>340398</v>
      </c>
      <c r="B9314" s="76" t="s">
        <v>1784</v>
      </c>
      <c r="C9314" s="76" t="s">
        <v>286</v>
      </c>
      <c r="D9314" s="76" t="s">
        <v>5236</v>
      </c>
      <c r="E9314" s="76">
        <v>750</v>
      </c>
      <c r="F9314" s="76">
        <v>12</v>
      </c>
      <c r="G9314" s="77">
        <v>13.5</v>
      </c>
      <c r="H9314" s="76" t="s">
        <v>3284</v>
      </c>
      <c r="I9314" s="77">
        <v>14.99</v>
      </c>
      <c r="J9314" s="2">
        <v>1</v>
      </c>
      <c r="K9314" s="119" cm="1">
        <f t="array" ref="K9314">ROUND(IF(C9314="Beer",SUM(LOOKUP(2,1/(SRP!$B$7:$B$9&lt;=E9314)/(SRP!$C$7:$C$9&gt;=E9314),SRP!$D$7:$D$9)*(G9314/100)*(E9314/1000)),IF(C9314="Spirits",SUM(LOOKUP(2,1/(SRP!$B$2:$B$6&lt;=E9314)/(SRP!$C$2:$C$6&gt;=E9314),SRP!$D$2:$D$6)*(G9314/100)*(E9314/1000)),IF(AND(C9314="Wine",D9314="Fortified Wines"),SUM(LOOKUP(2,1/(SRP!$B$20:$B$23&lt;=E9314)/(SRP!$C$20:$C$23&gt;=E9314),SRP!$D$20:$D$23)*(G9314/100)*(E9314/1000)),IF(C9314="Wine",SUM(LOOKUP(2,1/(SRP!$B$15:$B$19&lt;=E9314)/(SRP!$C$15:$C$19&gt;=E9314),SRP!$D$15:$D$19)*(G9314/100)*(E9314/1000)),IF(C9314="Ready to Drink",SUM(LOOKUP(2,1/(SRP!$B$10:$B$14&lt;=E9314)/(SRP!$C$10:$C$14&gt;=E9314),SRP!$D$10:$D$14)*(G9314/100)*(E9314/1000)),0))))),2)</f>
        <v>7.07</v>
      </c>
    </row>
    <row r="9315" spans="1:11" x14ac:dyDescent="0.35">
      <c r="A9315" s="2">
        <v>340810</v>
      </c>
      <c r="B9315" s="76" t="s">
        <v>7161</v>
      </c>
      <c r="C9315" s="76" t="s">
        <v>286</v>
      </c>
      <c r="D9315" s="76" t="s">
        <v>5276</v>
      </c>
      <c r="E9315" s="76">
        <v>750</v>
      </c>
      <c r="F9315" s="76">
        <v>12</v>
      </c>
      <c r="G9315" s="77">
        <v>13.5</v>
      </c>
      <c r="H9315" s="76" t="s">
        <v>3300</v>
      </c>
      <c r="I9315" s="77">
        <v>24.99</v>
      </c>
      <c r="J9315" s="2">
        <v>1</v>
      </c>
      <c r="K9315" s="119" cm="1">
        <f t="array" ref="K9315">ROUND(IF(C9315="Beer",SUM(LOOKUP(2,1/(SRP!$B$7:$B$9&lt;=E9315)/(SRP!$C$7:$C$9&gt;=E9315),SRP!$D$7:$D$9)*(G9315/100)*(E9315/1000)),IF(C9315="Spirits",SUM(LOOKUP(2,1/(SRP!$B$2:$B$6&lt;=E9315)/(SRP!$C$2:$C$6&gt;=E9315),SRP!$D$2:$D$6)*(G9315/100)*(E9315/1000)),IF(AND(C9315="Wine",D9315="Fortified Wines"),SUM(LOOKUP(2,1/(SRP!$B$20:$B$23&lt;=E9315)/(SRP!$C$20:$C$23&gt;=E9315),SRP!$D$20:$D$23)*(G9315/100)*(E9315/1000)),IF(C9315="Wine",SUM(LOOKUP(2,1/(SRP!$B$15:$B$19&lt;=E9315)/(SRP!$C$15:$C$19&gt;=E9315),SRP!$D$15:$D$19)*(G9315/100)*(E9315/1000)),IF(C9315="Ready to Drink",SUM(LOOKUP(2,1/(SRP!$B$10:$B$14&lt;=E9315)/(SRP!$C$10:$C$14&gt;=E9315),SRP!$D$10:$D$14)*(G9315/100)*(E9315/1000)),0))))),2)</f>
        <v>7.07</v>
      </c>
    </row>
    <row r="9316" spans="1:11" x14ac:dyDescent="0.35">
      <c r="A9316" s="2">
        <v>341602</v>
      </c>
      <c r="B9316" s="76" t="s">
        <v>3837</v>
      </c>
      <c r="C9316" s="76" t="s">
        <v>286</v>
      </c>
      <c r="D9316" s="76" t="s">
        <v>5269</v>
      </c>
      <c r="E9316" s="76">
        <v>750</v>
      </c>
      <c r="F9316" s="76">
        <v>12</v>
      </c>
      <c r="G9316" s="77">
        <v>13</v>
      </c>
      <c r="H9316" s="76" t="s">
        <v>3281</v>
      </c>
      <c r="I9316" s="77">
        <v>12.99</v>
      </c>
      <c r="J9316" s="2">
        <v>1</v>
      </c>
      <c r="K9316" s="119" cm="1">
        <f t="array" ref="K9316">ROUND(IF(C9316="Beer",SUM(LOOKUP(2,1/(SRP!$B$7:$B$9&lt;=E9316)/(SRP!$C$7:$C$9&gt;=E9316),SRP!$D$7:$D$9)*(G9316/100)*(E9316/1000)),IF(C9316="Spirits",SUM(LOOKUP(2,1/(SRP!$B$2:$B$6&lt;=E9316)/(SRP!$C$2:$C$6&gt;=E9316),SRP!$D$2:$D$6)*(G9316/100)*(E9316/1000)),IF(AND(C9316="Wine",D9316="Fortified Wines"),SUM(LOOKUP(2,1/(SRP!$B$20:$B$23&lt;=E9316)/(SRP!$C$20:$C$23&gt;=E9316),SRP!$D$20:$D$23)*(G9316/100)*(E9316/1000)),IF(C9316="Wine",SUM(LOOKUP(2,1/(SRP!$B$15:$B$19&lt;=E9316)/(SRP!$C$15:$C$19&gt;=E9316),SRP!$D$15:$D$19)*(G9316/100)*(E9316/1000)),IF(C9316="Ready to Drink",SUM(LOOKUP(2,1/(SRP!$B$10:$B$14&lt;=E9316)/(SRP!$C$10:$C$14&gt;=E9316),SRP!$D$10:$D$14)*(G9316/100)*(E9316/1000)),0))))),2)</f>
        <v>6.81</v>
      </c>
    </row>
    <row r="9317" spans="1:11" x14ac:dyDescent="0.35">
      <c r="A9317" s="2">
        <v>341875</v>
      </c>
      <c r="B9317" s="76" t="s">
        <v>1785</v>
      </c>
      <c r="C9317" s="76" t="s">
        <v>286</v>
      </c>
      <c r="D9317" s="76" t="s">
        <v>5269</v>
      </c>
      <c r="E9317" s="76">
        <v>750</v>
      </c>
      <c r="F9317" s="76">
        <v>12</v>
      </c>
      <c r="G9317" s="77">
        <v>12.5</v>
      </c>
      <c r="H9317" s="76" t="s">
        <v>3308</v>
      </c>
      <c r="I9317" s="77">
        <v>39.99</v>
      </c>
      <c r="J9317" s="2">
        <v>1</v>
      </c>
      <c r="K9317" s="119" cm="1">
        <f t="array" ref="K9317">ROUND(IF(C9317="Beer",SUM(LOOKUP(2,1/(SRP!$B$7:$B$9&lt;=E9317)/(SRP!$C$7:$C$9&gt;=E9317),SRP!$D$7:$D$9)*(G9317/100)*(E9317/1000)),IF(C9317="Spirits",SUM(LOOKUP(2,1/(SRP!$B$2:$B$6&lt;=E9317)/(SRP!$C$2:$C$6&gt;=E9317),SRP!$D$2:$D$6)*(G9317/100)*(E9317/1000)),IF(AND(C9317="Wine",D9317="Fortified Wines"),SUM(LOOKUP(2,1/(SRP!$B$20:$B$23&lt;=E9317)/(SRP!$C$20:$C$23&gt;=E9317),SRP!$D$20:$D$23)*(G9317/100)*(E9317/1000)),IF(C9317="Wine",SUM(LOOKUP(2,1/(SRP!$B$15:$B$19&lt;=E9317)/(SRP!$C$15:$C$19&gt;=E9317),SRP!$D$15:$D$19)*(G9317/100)*(E9317/1000)),IF(C9317="Ready to Drink",SUM(LOOKUP(2,1/(SRP!$B$10:$B$14&lt;=E9317)/(SRP!$C$10:$C$14&gt;=E9317),SRP!$D$10:$D$14)*(G9317/100)*(E9317/1000)),0))))),2)</f>
        <v>6.54</v>
      </c>
    </row>
    <row r="9318" spans="1:11" x14ac:dyDescent="0.35">
      <c r="A9318" s="2">
        <v>342089</v>
      </c>
      <c r="B9318" s="76" t="s">
        <v>1786</v>
      </c>
      <c r="C9318" s="76" t="s">
        <v>285</v>
      </c>
      <c r="D9318" s="76" t="s">
        <v>6931</v>
      </c>
      <c r="E9318" s="76">
        <v>750</v>
      </c>
      <c r="F9318" s="76">
        <v>12</v>
      </c>
      <c r="G9318" s="77">
        <v>40</v>
      </c>
      <c r="H9318" s="76" t="s">
        <v>6694</v>
      </c>
      <c r="I9318" s="77">
        <v>24.49</v>
      </c>
      <c r="J9318" s="2">
        <v>1</v>
      </c>
      <c r="K9318" s="119" cm="1">
        <f t="array" ref="K9318">ROUND(IF(C9318="Beer",SUM(LOOKUP(2,1/(SRP!$B$7:$B$9&lt;=E9318)/(SRP!$C$7:$C$9&gt;=E9318),SRP!$D$7:$D$9)*(G9318/100)*(E9318/1000)),IF(C9318="Spirits",SUM(LOOKUP(2,1/(SRP!$B$2:$B$6&lt;=E9318)/(SRP!$C$2:$C$6&gt;=E9318),SRP!$D$2:$D$6)*(G9318/100)*(E9318/1000)),IF(AND(C9318="Wine",D9318="Fortified Wines"),SUM(LOOKUP(2,1/(SRP!$B$20:$B$23&lt;=E9318)/(SRP!$C$20:$C$23&gt;=E9318),SRP!$D$20:$D$23)*(G9318/100)*(E9318/1000)),IF(C9318="Wine",SUM(LOOKUP(2,1/(SRP!$B$15:$B$19&lt;=E9318)/(SRP!$C$15:$C$19&gt;=E9318),SRP!$D$15:$D$19)*(G9318/100)*(E9318/1000)),IF(C9318="Ready to Drink",SUM(LOOKUP(2,1/(SRP!$B$10:$B$14&lt;=E9318)/(SRP!$C$10:$C$14&gt;=E9318),SRP!$D$10:$D$14)*(G9318/100)*(E9318/1000)),0))))),2)</f>
        <v>20.94</v>
      </c>
    </row>
    <row r="9319" spans="1:11" x14ac:dyDescent="0.35">
      <c r="A9319" s="2">
        <v>342154</v>
      </c>
      <c r="B9319" s="76" t="s">
        <v>1787</v>
      </c>
      <c r="C9319" s="76" t="s">
        <v>285</v>
      </c>
      <c r="D9319" s="76" t="s">
        <v>5231</v>
      </c>
      <c r="E9319" s="76">
        <v>1140</v>
      </c>
      <c r="F9319" s="76">
        <v>9</v>
      </c>
      <c r="G9319" s="77">
        <v>40</v>
      </c>
      <c r="H9319" s="76" t="s">
        <v>3279</v>
      </c>
      <c r="I9319" s="77">
        <v>34.99</v>
      </c>
      <c r="J9319" s="2">
        <v>1</v>
      </c>
      <c r="K9319" s="119" cm="1">
        <f t="array" ref="K9319">ROUND(IF(C9319="Beer",SUM(LOOKUP(2,1/(SRP!$B$7:$B$9&lt;=E9319)/(SRP!$C$7:$C$9&gt;=E9319),SRP!$D$7:$D$9)*(G9319/100)*(E9319/1000)),IF(C9319="Spirits",SUM(LOOKUP(2,1/(SRP!$B$2:$B$6&lt;=E9319)/(SRP!$C$2:$C$6&gt;=E9319),SRP!$D$2:$D$6)*(G9319/100)*(E9319/1000)),IF(AND(C9319="Wine",D9319="Fortified Wines"),SUM(LOOKUP(2,1/(SRP!$B$20:$B$23&lt;=E9319)/(SRP!$C$20:$C$23&gt;=E9319),SRP!$D$20:$D$23)*(G9319/100)*(E9319/1000)),IF(C9319="Wine",SUM(LOOKUP(2,1/(SRP!$B$15:$B$19&lt;=E9319)/(SRP!$C$15:$C$19&gt;=E9319),SRP!$D$15:$D$19)*(G9319/100)*(E9319/1000)),IF(C9319="Ready to Drink",SUM(LOOKUP(2,1/(SRP!$B$10:$B$14&lt;=E9319)/(SRP!$C$10:$C$14&gt;=E9319),SRP!$D$10:$D$14)*(G9319/100)*(E9319/1000)),0))))),2)</f>
        <v>31.83</v>
      </c>
    </row>
    <row r="9320" spans="1:11" x14ac:dyDescent="0.35">
      <c r="A9320" s="2">
        <v>342162</v>
      </c>
      <c r="B9320" s="76" t="s">
        <v>1787</v>
      </c>
      <c r="C9320" s="76" t="s">
        <v>285</v>
      </c>
      <c r="D9320" s="76" t="s">
        <v>5231</v>
      </c>
      <c r="E9320" s="76">
        <v>750</v>
      </c>
      <c r="F9320" s="76">
        <v>12</v>
      </c>
      <c r="G9320" s="77">
        <v>40</v>
      </c>
      <c r="H9320" s="76" t="s">
        <v>3279</v>
      </c>
      <c r="I9320" s="77">
        <v>22.09</v>
      </c>
      <c r="J9320" s="2">
        <v>1</v>
      </c>
      <c r="K9320" s="119" cm="1">
        <f t="array" ref="K9320">ROUND(IF(C9320="Beer",SUM(LOOKUP(2,1/(SRP!$B$7:$B$9&lt;=E9320)/(SRP!$C$7:$C$9&gt;=E9320),SRP!$D$7:$D$9)*(G9320/100)*(E9320/1000)),IF(C9320="Spirits",SUM(LOOKUP(2,1/(SRP!$B$2:$B$6&lt;=E9320)/(SRP!$C$2:$C$6&gt;=E9320),SRP!$D$2:$D$6)*(G9320/100)*(E9320/1000)),IF(AND(C9320="Wine",D9320="Fortified Wines"),SUM(LOOKUP(2,1/(SRP!$B$20:$B$23&lt;=E9320)/(SRP!$C$20:$C$23&gt;=E9320),SRP!$D$20:$D$23)*(G9320/100)*(E9320/1000)),IF(C9320="Wine",SUM(LOOKUP(2,1/(SRP!$B$15:$B$19&lt;=E9320)/(SRP!$C$15:$C$19&gt;=E9320),SRP!$D$15:$D$19)*(G9320/100)*(E9320/1000)),IF(C9320="Ready to Drink",SUM(LOOKUP(2,1/(SRP!$B$10:$B$14&lt;=E9320)/(SRP!$C$10:$C$14&gt;=E9320),SRP!$D$10:$D$14)*(G9320/100)*(E9320/1000)),0))))),2)</f>
        <v>20.94</v>
      </c>
    </row>
    <row r="9321" spans="1:11" x14ac:dyDescent="0.35">
      <c r="A9321" s="2">
        <v>342246</v>
      </c>
      <c r="B9321" s="76" t="s">
        <v>1788</v>
      </c>
      <c r="C9321" s="76" t="s">
        <v>285</v>
      </c>
      <c r="D9321" s="76" t="s">
        <v>5273</v>
      </c>
      <c r="E9321" s="76">
        <v>750</v>
      </c>
      <c r="F9321" s="76">
        <v>12</v>
      </c>
      <c r="G9321" s="77">
        <v>17</v>
      </c>
      <c r="H9321" s="76" t="s">
        <v>3284</v>
      </c>
      <c r="I9321" s="77">
        <v>33.99</v>
      </c>
      <c r="J9321" s="2">
        <v>1</v>
      </c>
      <c r="K9321" s="119" cm="1">
        <f t="array" ref="K9321">ROUND(IF(C9321="Beer",SUM(LOOKUP(2,1/(SRP!$B$7:$B$9&lt;=E9321)/(SRP!$C$7:$C$9&gt;=E9321),SRP!$D$7:$D$9)*(G9321/100)*(E9321/1000)),IF(C9321="Spirits",SUM(LOOKUP(2,1/(SRP!$B$2:$B$6&lt;=E9321)/(SRP!$C$2:$C$6&gt;=E9321),SRP!$D$2:$D$6)*(G9321/100)*(E9321/1000)),IF(AND(C9321="Wine",D9321="Fortified Wines"),SUM(LOOKUP(2,1/(SRP!$B$20:$B$23&lt;=E9321)/(SRP!$C$20:$C$23&gt;=E9321),SRP!$D$20:$D$23)*(G9321/100)*(E9321/1000)),IF(C9321="Wine",SUM(LOOKUP(2,1/(SRP!$B$15:$B$19&lt;=E9321)/(SRP!$C$15:$C$19&gt;=E9321),SRP!$D$15:$D$19)*(G9321/100)*(E9321/1000)),IF(C9321="Ready to Drink",SUM(LOOKUP(2,1/(SRP!$B$10:$B$14&lt;=E9321)/(SRP!$C$10:$C$14&gt;=E9321),SRP!$D$10:$D$14)*(G9321/100)*(E9321/1000)),0))))),2)</f>
        <v>8.9</v>
      </c>
    </row>
    <row r="9322" spans="1:11" x14ac:dyDescent="0.35">
      <c r="A9322" s="2">
        <v>342428</v>
      </c>
      <c r="B9322" s="76" t="s">
        <v>1789</v>
      </c>
      <c r="C9322" s="76" t="s">
        <v>286</v>
      </c>
      <c r="D9322" s="76" t="s">
        <v>5247</v>
      </c>
      <c r="E9322" s="76">
        <v>750</v>
      </c>
      <c r="F9322" s="76">
        <v>12</v>
      </c>
      <c r="G9322" s="77">
        <v>13.8</v>
      </c>
      <c r="H9322" s="76" t="s">
        <v>3311</v>
      </c>
      <c r="I9322" s="77">
        <v>23.99</v>
      </c>
      <c r="J9322" s="2">
        <v>1</v>
      </c>
      <c r="K9322" s="119" cm="1">
        <f t="array" ref="K9322">ROUND(IF(C9322="Beer",SUM(LOOKUP(2,1/(SRP!$B$7:$B$9&lt;=E9322)/(SRP!$C$7:$C$9&gt;=E9322),SRP!$D$7:$D$9)*(G9322/100)*(E9322/1000)),IF(C9322="Spirits",SUM(LOOKUP(2,1/(SRP!$B$2:$B$6&lt;=E9322)/(SRP!$C$2:$C$6&gt;=E9322),SRP!$D$2:$D$6)*(G9322/100)*(E9322/1000)),IF(AND(C9322="Wine",D9322="Fortified Wines"),SUM(LOOKUP(2,1/(SRP!$B$20:$B$23&lt;=E9322)/(SRP!$C$20:$C$23&gt;=E9322),SRP!$D$20:$D$23)*(G9322/100)*(E9322/1000)),IF(C9322="Wine",SUM(LOOKUP(2,1/(SRP!$B$15:$B$19&lt;=E9322)/(SRP!$C$15:$C$19&gt;=E9322),SRP!$D$15:$D$19)*(G9322/100)*(E9322/1000)),IF(C9322="Ready to Drink",SUM(LOOKUP(2,1/(SRP!$B$10:$B$14&lt;=E9322)/(SRP!$C$10:$C$14&gt;=E9322),SRP!$D$10:$D$14)*(G9322/100)*(E9322/1000)),0))))),2)</f>
        <v>7.23</v>
      </c>
    </row>
    <row r="9323" spans="1:11" x14ac:dyDescent="0.35">
      <c r="A9323" s="2">
        <v>343111</v>
      </c>
      <c r="B9323" s="76" t="s">
        <v>3253</v>
      </c>
      <c r="C9323" s="76" t="s">
        <v>286</v>
      </c>
      <c r="D9323" s="76" t="s">
        <v>5249</v>
      </c>
      <c r="E9323" s="76">
        <v>750</v>
      </c>
      <c r="F9323" s="76">
        <v>12</v>
      </c>
      <c r="G9323" s="77">
        <v>14.1</v>
      </c>
      <c r="H9323" s="76" t="s">
        <v>3297</v>
      </c>
      <c r="I9323" s="77">
        <v>25.99</v>
      </c>
      <c r="J9323" s="2">
        <v>1</v>
      </c>
      <c r="K9323" s="119" cm="1">
        <f t="array" ref="K9323">ROUND(IF(C9323="Beer",SUM(LOOKUP(2,1/(SRP!$B$7:$B$9&lt;=E9323)/(SRP!$C$7:$C$9&gt;=E9323),SRP!$D$7:$D$9)*(G9323/100)*(E9323/1000)),IF(C9323="Spirits",SUM(LOOKUP(2,1/(SRP!$B$2:$B$6&lt;=E9323)/(SRP!$C$2:$C$6&gt;=E9323),SRP!$D$2:$D$6)*(G9323/100)*(E9323/1000)),IF(AND(C9323="Wine",D9323="Fortified Wines"),SUM(LOOKUP(2,1/(SRP!$B$20:$B$23&lt;=E9323)/(SRP!$C$20:$C$23&gt;=E9323),SRP!$D$20:$D$23)*(G9323/100)*(E9323/1000)),IF(C9323="Wine",SUM(LOOKUP(2,1/(SRP!$B$15:$B$19&lt;=E9323)/(SRP!$C$15:$C$19&gt;=E9323),SRP!$D$15:$D$19)*(G9323/100)*(E9323/1000)),IF(C9323="Ready to Drink",SUM(LOOKUP(2,1/(SRP!$B$10:$B$14&lt;=E9323)/(SRP!$C$10:$C$14&gt;=E9323),SRP!$D$10:$D$14)*(G9323/100)*(E9323/1000)),0))))),2)</f>
        <v>7.38</v>
      </c>
    </row>
    <row r="9324" spans="1:11" x14ac:dyDescent="0.35">
      <c r="A9324" s="2">
        <v>343145</v>
      </c>
      <c r="B9324" s="76" t="s">
        <v>3970</v>
      </c>
      <c r="C9324" s="76" t="s">
        <v>285</v>
      </c>
      <c r="D9324" s="76" t="s">
        <v>5270</v>
      </c>
      <c r="E9324" s="76">
        <v>750</v>
      </c>
      <c r="F9324" s="76">
        <v>12</v>
      </c>
      <c r="G9324" s="77">
        <v>40</v>
      </c>
      <c r="H9324" s="76" t="s">
        <v>3303</v>
      </c>
      <c r="I9324" s="77">
        <v>30.99</v>
      </c>
      <c r="J9324" s="2">
        <v>1</v>
      </c>
      <c r="K9324" s="119" cm="1">
        <f t="array" ref="K9324">ROUND(IF(C9324="Beer",SUM(LOOKUP(2,1/(SRP!$B$7:$B$9&lt;=E9324)/(SRP!$C$7:$C$9&gt;=E9324),SRP!$D$7:$D$9)*(G9324/100)*(E9324/1000)),IF(C9324="Spirits",SUM(LOOKUP(2,1/(SRP!$B$2:$B$6&lt;=E9324)/(SRP!$C$2:$C$6&gt;=E9324),SRP!$D$2:$D$6)*(G9324/100)*(E9324/1000)),IF(AND(C9324="Wine",D9324="Fortified Wines"),SUM(LOOKUP(2,1/(SRP!$B$20:$B$23&lt;=E9324)/(SRP!$C$20:$C$23&gt;=E9324),SRP!$D$20:$D$23)*(G9324/100)*(E9324/1000)),IF(C9324="Wine",SUM(LOOKUP(2,1/(SRP!$B$15:$B$19&lt;=E9324)/(SRP!$C$15:$C$19&gt;=E9324),SRP!$D$15:$D$19)*(G9324/100)*(E9324/1000)),IF(C9324="Ready to Drink",SUM(LOOKUP(2,1/(SRP!$B$10:$B$14&lt;=E9324)/(SRP!$C$10:$C$14&gt;=E9324),SRP!$D$10:$D$14)*(G9324/100)*(E9324/1000)),0))))),2)</f>
        <v>20.94</v>
      </c>
    </row>
    <row r="9325" spans="1:11" x14ac:dyDescent="0.35">
      <c r="A9325" s="2">
        <v>343327</v>
      </c>
      <c r="B9325" s="76" t="s">
        <v>1021</v>
      </c>
      <c r="C9325" s="76" t="s">
        <v>286</v>
      </c>
      <c r="D9325" s="76" t="s">
        <v>5268</v>
      </c>
      <c r="E9325" s="76">
        <v>750</v>
      </c>
      <c r="F9325" s="76">
        <v>12</v>
      </c>
      <c r="G9325" s="77">
        <v>13.5</v>
      </c>
      <c r="H9325" s="76" t="s">
        <v>3303</v>
      </c>
      <c r="I9325" s="77">
        <v>15.49</v>
      </c>
      <c r="J9325" s="2">
        <v>1</v>
      </c>
      <c r="K9325" s="119" cm="1">
        <f t="array" ref="K9325">ROUND(IF(C9325="Beer",SUM(LOOKUP(2,1/(SRP!$B$7:$B$9&lt;=E9325)/(SRP!$C$7:$C$9&gt;=E9325),SRP!$D$7:$D$9)*(G9325/100)*(E9325/1000)),IF(C9325="Spirits",SUM(LOOKUP(2,1/(SRP!$B$2:$B$6&lt;=E9325)/(SRP!$C$2:$C$6&gt;=E9325),SRP!$D$2:$D$6)*(G9325/100)*(E9325/1000)),IF(AND(C9325="Wine",D9325="Fortified Wines"),SUM(LOOKUP(2,1/(SRP!$B$20:$B$23&lt;=E9325)/(SRP!$C$20:$C$23&gt;=E9325),SRP!$D$20:$D$23)*(G9325/100)*(E9325/1000)),IF(C9325="Wine",SUM(LOOKUP(2,1/(SRP!$B$15:$B$19&lt;=E9325)/(SRP!$C$15:$C$19&gt;=E9325),SRP!$D$15:$D$19)*(G9325/100)*(E9325/1000)),IF(C9325="Ready to Drink",SUM(LOOKUP(2,1/(SRP!$B$10:$B$14&lt;=E9325)/(SRP!$C$10:$C$14&gt;=E9325),SRP!$D$10:$D$14)*(G9325/100)*(E9325/1000)),0))))),2)</f>
        <v>7.07</v>
      </c>
    </row>
    <row r="9326" spans="1:11" x14ac:dyDescent="0.35">
      <c r="A9326" s="2">
        <v>344119</v>
      </c>
      <c r="B9326" s="76" t="s">
        <v>118</v>
      </c>
      <c r="C9326" s="76" t="s">
        <v>5938</v>
      </c>
      <c r="D9326" s="76" t="s">
        <v>5308</v>
      </c>
      <c r="E9326" s="76">
        <v>2000</v>
      </c>
      <c r="F9326" s="76">
        <v>8</v>
      </c>
      <c r="G9326" s="77">
        <v>7</v>
      </c>
      <c r="H9326" s="76" t="s">
        <v>5939</v>
      </c>
      <c r="I9326" s="77">
        <v>12.95</v>
      </c>
      <c r="J9326" s="2">
        <v>1</v>
      </c>
      <c r="K9326" s="119" cm="1">
        <f t="array" ref="K9326">ROUND(IF(C9326="Beer",SUM(LOOKUP(2,1/(SRP!$B$7:$B$9&lt;=E9326)/(SRP!$C$7:$C$9&gt;=E9326),SRP!$D$7:$D$9)*(G9326/100)*(E9326/1000)),IF(C9326="Spirits",SUM(LOOKUP(2,1/(SRP!$B$2:$B$6&lt;=E9326)/(SRP!$C$2:$C$6&gt;=E9326),SRP!$D$2:$D$6)*(G9326/100)*(E9326/1000)),IF(AND(C9326="Wine",D9326="Fortified Wines"),SUM(LOOKUP(2,1/(SRP!$B$20:$B$23&lt;=E9326)/(SRP!$C$20:$C$23&gt;=E9326),SRP!$D$20:$D$23)*(G9326/100)*(E9326/1000)),IF(C9326="Wine",SUM(LOOKUP(2,1/(SRP!$B$15:$B$19&lt;=E9326)/(SRP!$C$15:$C$19&gt;=E9326),SRP!$D$15:$D$19)*(G9326/100)*(E9326/1000)),IF(C9326="Ready to Drink",SUM(LOOKUP(2,1/(SRP!$B$10:$B$14&lt;=E9326)/(SRP!$C$10:$C$14&gt;=E9326),SRP!$D$10:$D$14)*(G9326/100)*(E9326/1000)),0))))),2)</f>
        <v>9.77</v>
      </c>
    </row>
    <row r="9327" spans="1:11" x14ac:dyDescent="0.35">
      <c r="A9327" s="2">
        <v>344606</v>
      </c>
      <c r="B9327" s="76" t="s">
        <v>3546</v>
      </c>
      <c r="C9327" s="76" t="s">
        <v>285</v>
      </c>
      <c r="D9327" s="76" t="s">
        <v>6931</v>
      </c>
      <c r="E9327" s="76">
        <v>1140</v>
      </c>
      <c r="F9327" s="76">
        <v>9</v>
      </c>
      <c r="G9327" s="77">
        <v>40</v>
      </c>
      <c r="H9327" s="76" t="s">
        <v>3303</v>
      </c>
      <c r="I9327" s="77">
        <v>36.99</v>
      </c>
      <c r="J9327" s="2">
        <v>1</v>
      </c>
      <c r="K9327" s="119" cm="1">
        <f t="array" ref="K9327">ROUND(IF(C9327="Beer",SUM(LOOKUP(2,1/(SRP!$B$7:$B$9&lt;=E9327)/(SRP!$C$7:$C$9&gt;=E9327),SRP!$D$7:$D$9)*(G9327/100)*(E9327/1000)),IF(C9327="Spirits",SUM(LOOKUP(2,1/(SRP!$B$2:$B$6&lt;=E9327)/(SRP!$C$2:$C$6&gt;=E9327),SRP!$D$2:$D$6)*(G9327/100)*(E9327/1000)),IF(AND(C9327="Wine",D9327="Fortified Wines"),SUM(LOOKUP(2,1/(SRP!$B$20:$B$23&lt;=E9327)/(SRP!$C$20:$C$23&gt;=E9327),SRP!$D$20:$D$23)*(G9327/100)*(E9327/1000)),IF(C9327="Wine",SUM(LOOKUP(2,1/(SRP!$B$15:$B$19&lt;=E9327)/(SRP!$C$15:$C$19&gt;=E9327),SRP!$D$15:$D$19)*(G9327/100)*(E9327/1000)),IF(C9327="Ready to Drink",SUM(LOOKUP(2,1/(SRP!$B$10:$B$14&lt;=E9327)/(SRP!$C$10:$C$14&gt;=E9327),SRP!$D$10:$D$14)*(G9327/100)*(E9327/1000)),0))))),2)</f>
        <v>31.83</v>
      </c>
    </row>
    <row r="9328" spans="1:11" x14ac:dyDescent="0.35">
      <c r="A9328" s="2">
        <v>346106</v>
      </c>
      <c r="B9328" s="76" t="s">
        <v>2624</v>
      </c>
      <c r="C9328" s="76" t="s">
        <v>286</v>
      </c>
      <c r="D9328" s="76" t="s">
        <v>5284</v>
      </c>
      <c r="E9328" s="76">
        <v>750</v>
      </c>
      <c r="F9328" s="76">
        <v>6</v>
      </c>
      <c r="G9328" s="77">
        <v>12.5</v>
      </c>
      <c r="H9328" s="76" t="s">
        <v>3284</v>
      </c>
      <c r="I9328" s="77">
        <v>82.99</v>
      </c>
      <c r="J9328" s="2">
        <v>1</v>
      </c>
      <c r="K9328" s="119" cm="1">
        <f t="array" ref="K9328">ROUND(IF(C9328="Beer",SUM(LOOKUP(2,1/(SRP!$B$7:$B$9&lt;=E9328)/(SRP!$C$7:$C$9&gt;=E9328),SRP!$D$7:$D$9)*(G9328/100)*(E9328/1000)),IF(C9328="Spirits",SUM(LOOKUP(2,1/(SRP!$B$2:$B$6&lt;=E9328)/(SRP!$C$2:$C$6&gt;=E9328),SRP!$D$2:$D$6)*(G9328/100)*(E9328/1000)),IF(AND(C9328="Wine",D9328="Fortified Wines"),SUM(LOOKUP(2,1/(SRP!$B$20:$B$23&lt;=E9328)/(SRP!$C$20:$C$23&gt;=E9328),SRP!$D$20:$D$23)*(G9328/100)*(E9328/1000)),IF(C9328="Wine",SUM(LOOKUP(2,1/(SRP!$B$15:$B$19&lt;=E9328)/(SRP!$C$15:$C$19&gt;=E9328),SRP!$D$15:$D$19)*(G9328/100)*(E9328/1000)),IF(C9328="Ready to Drink",SUM(LOOKUP(2,1/(SRP!$B$10:$B$14&lt;=E9328)/(SRP!$C$10:$C$14&gt;=E9328),SRP!$D$10:$D$14)*(G9328/100)*(E9328/1000)),0))))),2)</f>
        <v>6.54</v>
      </c>
    </row>
    <row r="9329" spans="1:11" x14ac:dyDescent="0.35">
      <c r="A9329" s="2">
        <v>348342</v>
      </c>
      <c r="B9329" s="76" t="s">
        <v>1790</v>
      </c>
      <c r="C9329" s="76" t="s">
        <v>286</v>
      </c>
      <c r="D9329" s="76" t="s">
        <v>5246</v>
      </c>
      <c r="E9329" s="76">
        <v>750</v>
      </c>
      <c r="F9329" s="76">
        <v>12</v>
      </c>
      <c r="G9329" s="77">
        <v>14.5</v>
      </c>
      <c r="H9329" s="76" t="s">
        <v>3288</v>
      </c>
      <c r="I9329" s="77">
        <v>37.99</v>
      </c>
      <c r="J9329" s="2">
        <v>1</v>
      </c>
      <c r="K9329" s="119" cm="1">
        <f t="array" ref="K9329">ROUND(IF(C9329="Beer",SUM(LOOKUP(2,1/(SRP!$B$7:$B$9&lt;=E9329)/(SRP!$C$7:$C$9&gt;=E9329),SRP!$D$7:$D$9)*(G9329/100)*(E9329/1000)),IF(C9329="Spirits",SUM(LOOKUP(2,1/(SRP!$B$2:$B$6&lt;=E9329)/(SRP!$C$2:$C$6&gt;=E9329),SRP!$D$2:$D$6)*(G9329/100)*(E9329/1000)),IF(AND(C9329="Wine",D9329="Fortified Wines"),SUM(LOOKUP(2,1/(SRP!$B$20:$B$23&lt;=E9329)/(SRP!$C$20:$C$23&gt;=E9329),SRP!$D$20:$D$23)*(G9329/100)*(E9329/1000)),IF(C9329="Wine",SUM(LOOKUP(2,1/(SRP!$B$15:$B$19&lt;=E9329)/(SRP!$C$15:$C$19&gt;=E9329),SRP!$D$15:$D$19)*(G9329/100)*(E9329/1000)),IF(C9329="Ready to Drink",SUM(LOOKUP(2,1/(SRP!$B$10:$B$14&lt;=E9329)/(SRP!$C$10:$C$14&gt;=E9329),SRP!$D$10:$D$14)*(G9329/100)*(E9329/1000)),0))))),2)</f>
        <v>7.59</v>
      </c>
    </row>
    <row r="9330" spans="1:11" x14ac:dyDescent="0.35">
      <c r="A9330" s="2">
        <v>348896</v>
      </c>
      <c r="B9330" s="76" t="s">
        <v>44</v>
      </c>
      <c r="C9330" s="76" t="s">
        <v>285</v>
      </c>
      <c r="D9330" s="76" t="s">
        <v>5262</v>
      </c>
      <c r="E9330" s="76">
        <v>750</v>
      </c>
      <c r="F9330" s="76">
        <v>12</v>
      </c>
      <c r="G9330" s="77">
        <v>40</v>
      </c>
      <c r="H9330" s="76" t="s">
        <v>3280</v>
      </c>
      <c r="I9330" s="77">
        <v>23.99</v>
      </c>
      <c r="J9330" s="2">
        <v>1</v>
      </c>
      <c r="K9330" s="119" cm="1">
        <f t="array" ref="K9330">ROUND(IF(C9330="Beer",SUM(LOOKUP(2,1/(SRP!$B$7:$B$9&lt;=E9330)/(SRP!$C$7:$C$9&gt;=E9330),SRP!$D$7:$D$9)*(G9330/100)*(E9330/1000)),IF(C9330="Spirits",SUM(LOOKUP(2,1/(SRP!$B$2:$B$6&lt;=E9330)/(SRP!$C$2:$C$6&gt;=E9330),SRP!$D$2:$D$6)*(G9330/100)*(E9330/1000)),IF(AND(C9330="Wine",D9330="Fortified Wines"),SUM(LOOKUP(2,1/(SRP!$B$20:$B$23&lt;=E9330)/(SRP!$C$20:$C$23&gt;=E9330),SRP!$D$20:$D$23)*(G9330/100)*(E9330/1000)),IF(C9330="Wine",SUM(LOOKUP(2,1/(SRP!$B$15:$B$19&lt;=E9330)/(SRP!$C$15:$C$19&gt;=E9330),SRP!$D$15:$D$19)*(G9330/100)*(E9330/1000)),IF(C9330="Ready to Drink",SUM(LOOKUP(2,1/(SRP!$B$10:$B$14&lt;=E9330)/(SRP!$C$10:$C$14&gt;=E9330),SRP!$D$10:$D$14)*(G9330/100)*(E9330/1000)),0))))),2)</f>
        <v>20.94</v>
      </c>
    </row>
    <row r="9331" spans="1:11" x14ac:dyDescent="0.35">
      <c r="A9331" s="2">
        <v>349498</v>
      </c>
      <c r="B9331" s="76" t="s">
        <v>1791</v>
      </c>
      <c r="C9331" s="76" t="s">
        <v>286</v>
      </c>
      <c r="D9331" s="76" t="s">
        <v>5261</v>
      </c>
      <c r="E9331" s="76">
        <v>750</v>
      </c>
      <c r="F9331" s="76">
        <v>12</v>
      </c>
      <c r="G9331" s="77">
        <v>14.5</v>
      </c>
      <c r="H9331" s="76" t="s">
        <v>6283</v>
      </c>
      <c r="I9331" s="77">
        <v>79.989999999999995</v>
      </c>
      <c r="J9331" s="2">
        <v>1</v>
      </c>
      <c r="K9331" s="119" cm="1">
        <f t="array" ref="K9331">ROUND(IF(C9331="Beer",SUM(LOOKUP(2,1/(SRP!$B$7:$B$9&lt;=E9331)/(SRP!$C$7:$C$9&gt;=E9331),SRP!$D$7:$D$9)*(G9331/100)*(E9331/1000)),IF(C9331="Spirits",SUM(LOOKUP(2,1/(SRP!$B$2:$B$6&lt;=E9331)/(SRP!$C$2:$C$6&gt;=E9331),SRP!$D$2:$D$6)*(G9331/100)*(E9331/1000)),IF(AND(C9331="Wine",D9331="Fortified Wines"),SUM(LOOKUP(2,1/(SRP!$B$20:$B$23&lt;=E9331)/(SRP!$C$20:$C$23&gt;=E9331),SRP!$D$20:$D$23)*(G9331/100)*(E9331/1000)),IF(C9331="Wine",SUM(LOOKUP(2,1/(SRP!$B$15:$B$19&lt;=E9331)/(SRP!$C$15:$C$19&gt;=E9331),SRP!$D$15:$D$19)*(G9331/100)*(E9331/1000)),IF(C9331="Ready to Drink",SUM(LOOKUP(2,1/(SRP!$B$10:$B$14&lt;=E9331)/(SRP!$C$10:$C$14&gt;=E9331),SRP!$D$10:$D$14)*(G9331/100)*(E9331/1000)),0))))),2)</f>
        <v>7.59</v>
      </c>
    </row>
    <row r="9332" spans="1:11" x14ac:dyDescent="0.35">
      <c r="A9332" s="2">
        <v>350397</v>
      </c>
      <c r="B9332" s="76" t="s">
        <v>639</v>
      </c>
      <c r="C9332" s="76" t="s">
        <v>285</v>
      </c>
      <c r="D9332" s="76" t="s">
        <v>5231</v>
      </c>
      <c r="E9332" s="76">
        <v>750</v>
      </c>
      <c r="F9332" s="76">
        <v>12</v>
      </c>
      <c r="G9332" s="77">
        <v>40</v>
      </c>
      <c r="H9332" s="76" t="s">
        <v>6694</v>
      </c>
      <c r="I9332" s="77">
        <v>24.99</v>
      </c>
      <c r="J9332" s="2">
        <v>1</v>
      </c>
      <c r="K9332" s="119" cm="1">
        <f t="array" ref="K9332">ROUND(IF(C9332="Beer",SUM(LOOKUP(2,1/(SRP!$B$7:$B$9&lt;=E9332)/(SRP!$C$7:$C$9&gt;=E9332),SRP!$D$7:$D$9)*(G9332/100)*(E9332/1000)),IF(C9332="Spirits",SUM(LOOKUP(2,1/(SRP!$B$2:$B$6&lt;=E9332)/(SRP!$C$2:$C$6&gt;=E9332),SRP!$D$2:$D$6)*(G9332/100)*(E9332/1000)),IF(AND(C9332="Wine",D9332="Fortified Wines"),SUM(LOOKUP(2,1/(SRP!$B$20:$B$23&lt;=E9332)/(SRP!$C$20:$C$23&gt;=E9332),SRP!$D$20:$D$23)*(G9332/100)*(E9332/1000)),IF(C9332="Wine",SUM(LOOKUP(2,1/(SRP!$B$15:$B$19&lt;=E9332)/(SRP!$C$15:$C$19&gt;=E9332),SRP!$D$15:$D$19)*(G9332/100)*(E9332/1000)),IF(C9332="Ready to Drink",SUM(LOOKUP(2,1/(SRP!$B$10:$B$14&lt;=E9332)/(SRP!$C$10:$C$14&gt;=E9332),SRP!$D$10:$D$14)*(G9332/100)*(E9332/1000)),0))))),2)</f>
        <v>20.94</v>
      </c>
    </row>
    <row r="9333" spans="1:11" x14ac:dyDescent="0.35">
      <c r="A9333" s="2">
        <v>350843</v>
      </c>
      <c r="B9333" s="76" t="s">
        <v>1792</v>
      </c>
      <c r="C9333" s="76" t="s">
        <v>286</v>
      </c>
      <c r="D9333" s="76" t="s">
        <v>5235</v>
      </c>
      <c r="E9333" s="76">
        <v>750</v>
      </c>
      <c r="F9333" s="76">
        <v>12</v>
      </c>
      <c r="G9333" s="77">
        <v>12</v>
      </c>
      <c r="H9333" s="76" t="s">
        <v>3311</v>
      </c>
      <c r="I9333" s="77">
        <v>15.99</v>
      </c>
      <c r="J9333" s="2">
        <v>1</v>
      </c>
      <c r="K9333" s="119" cm="1">
        <f t="array" ref="K9333">ROUND(IF(C9333="Beer",SUM(LOOKUP(2,1/(SRP!$B$7:$B$9&lt;=E9333)/(SRP!$C$7:$C$9&gt;=E9333),SRP!$D$7:$D$9)*(G9333/100)*(E9333/1000)),IF(C9333="Spirits",SUM(LOOKUP(2,1/(SRP!$B$2:$B$6&lt;=E9333)/(SRP!$C$2:$C$6&gt;=E9333),SRP!$D$2:$D$6)*(G9333/100)*(E9333/1000)),IF(AND(C9333="Wine",D9333="Fortified Wines"),SUM(LOOKUP(2,1/(SRP!$B$20:$B$23&lt;=E9333)/(SRP!$C$20:$C$23&gt;=E9333),SRP!$D$20:$D$23)*(G9333/100)*(E9333/1000)),IF(C9333="Wine",SUM(LOOKUP(2,1/(SRP!$B$15:$B$19&lt;=E9333)/(SRP!$C$15:$C$19&gt;=E9333),SRP!$D$15:$D$19)*(G9333/100)*(E9333/1000)),IF(C9333="Ready to Drink",SUM(LOOKUP(2,1/(SRP!$B$10:$B$14&lt;=E9333)/(SRP!$C$10:$C$14&gt;=E9333),SRP!$D$10:$D$14)*(G9333/100)*(E9333/1000)),0))))),2)</f>
        <v>6.28</v>
      </c>
    </row>
    <row r="9334" spans="1:11" x14ac:dyDescent="0.35">
      <c r="A9334" s="2">
        <v>352583</v>
      </c>
      <c r="B9334" s="76" t="s">
        <v>1793</v>
      </c>
      <c r="C9334" s="76" t="s">
        <v>286</v>
      </c>
      <c r="D9334" s="76" t="s">
        <v>5247</v>
      </c>
      <c r="E9334" s="76">
        <v>750</v>
      </c>
      <c r="F9334" s="76">
        <v>12</v>
      </c>
      <c r="G9334" s="77">
        <v>14.8</v>
      </c>
      <c r="H9334" s="76" t="s">
        <v>3288</v>
      </c>
      <c r="I9334" s="77">
        <v>48.99</v>
      </c>
      <c r="J9334" s="2">
        <v>1</v>
      </c>
      <c r="K9334" s="119" cm="1">
        <f t="array" ref="K9334">ROUND(IF(C9334="Beer",SUM(LOOKUP(2,1/(SRP!$B$7:$B$9&lt;=E9334)/(SRP!$C$7:$C$9&gt;=E9334),SRP!$D$7:$D$9)*(G9334/100)*(E9334/1000)),IF(C9334="Spirits",SUM(LOOKUP(2,1/(SRP!$B$2:$B$6&lt;=E9334)/(SRP!$C$2:$C$6&gt;=E9334),SRP!$D$2:$D$6)*(G9334/100)*(E9334/1000)),IF(AND(C9334="Wine",D9334="Fortified Wines"),SUM(LOOKUP(2,1/(SRP!$B$20:$B$23&lt;=E9334)/(SRP!$C$20:$C$23&gt;=E9334),SRP!$D$20:$D$23)*(G9334/100)*(E9334/1000)),IF(C9334="Wine",SUM(LOOKUP(2,1/(SRP!$B$15:$B$19&lt;=E9334)/(SRP!$C$15:$C$19&gt;=E9334),SRP!$D$15:$D$19)*(G9334/100)*(E9334/1000)),IF(C9334="Ready to Drink",SUM(LOOKUP(2,1/(SRP!$B$10:$B$14&lt;=E9334)/(SRP!$C$10:$C$14&gt;=E9334),SRP!$D$10:$D$14)*(G9334/100)*(E9334/1000)),0))))),2)</f>
        <v>7.75</v>
      </c>
    </row>
    <row r="9335" spans="1:11" x14ac:dyDescent="0.35">
      <c r="A9335" s="2">
        <v>358028</v>
      </c>
      <c r="B9335" s="76" t="s">
        <v>95</v>
      </c>
      <c r="C9335" s="76" t="s">
        <v>286</v>
      </c>
      <c r="D9335" s="76" t="s">
        <v>5246</v>
      </c>
      <c r="E9335" s="76">
        <v>16000</v>
      </c>
      <c r="F9335" s="76">
        <v>1</v>
      </c>
      <c r="G9335" s="77">
        <v>12.5</v>
      </c>
      <c r="H9335" s="76" t="s">
        <v>5939</v>
      </c>
      <c r="I9335" s="77">
        <v>135.28</v>
      </c>
      <c r="J9335" s="2">
        <v>1</v>
      </c>
      <c r="K9335" s="119" cm="1">
        <f t="array" ref="K9335">ROUND(IF(C9335="Beer",SUM(LOOKUP(2,1/(SRP!$B$7:$B$9&lt;=E9335)/(SRP!$C$7:$C$9&gt;=E9335),SRP!$D$7:$D$9)*(G9335/100)*(E9335/1000)),IF(C9335="Spirits",SUM(LOOKUP(2,1/(SRP!$B$2:$B$6&lt;=E9335)/(SRP!$C$2:$C$6&gt;=E9335),SRP!$D$2:$D$6)*(G9335/100)*(E9335/1000)),IF(AND(C9335="Wine",D9335="Fortified Wines"),SUM(LOOKUP(2,1/(SRP!$B$20:$B$23&lt;=E9335)/(SRP!$C$20:$C$23&gt;=E9335),SRP!$D$20:$D$23)*(G9335/100)*(E9335/1000)),IF(C9335="Wine",SUM(LOOKUP(2,1/(SRP!$B$15:$B$19&lt;=E9335)/(SRP!$C$15:$C$19&gt;=E9335),SRP!$D$15:$D$19)*(G9335/100)*(E9335/1000)),IF(C9335="Ready to Drink",SUM(LOOKUP(2,1/(SRP!$B$10:$B$14&lt;=E9335)/(SRP!$C$10:$C$14&gt;=E9335),SRP!$D$10:$D$14)*(G9335/100)*(E9335/1000)),0))))),2)</f>
        <v>116.26</v>
      </c>
    </row>
    <row r="9336" spans="1:11" x14ac:dyDescent="0.35">
      <c r="A9336" s="2">
        <v>358341</v>
      </c>
      <c r="B9336" s="76" t="s">
        <v>1794</v>
      </c>
      <c r="C9336" s="76" t="s">
        <v>285</v>
      </c>
      <c r="D9336" s="76" t="s">
        <v>6936</v>
      </c>
      <c r="E9336" s="76">
        <v>700</v>
      </c>
      <c r="F9336" s="76">
        <v>6</v>
      </c>
      <c r="G9336" s="77">
        <v>40</v>
      </c>
      <c r="H9336" s="76" t="s">
        <v>6283</v>
      </c>
      <c r="I9336" s="77">
        <v>68.989999999999995</v>
      </c>
      <c r="J9336" s="2">
        <v>1</v>
      </c>
      <c r="K9336" s="119" cm="1">
        <f t="array" ref="K9336">ROUND(IF(C9336="Beer",SUM(LOOKUP(2,1/(SRP!$B$7:$B$9&lt;=E9336)/(SRP!$C$7:$C$9&gt;=E9336),SRP!$D$7:$D$9)*(G9336/100)*(E9336/1000)),IF(C9336="Spirits",SUM(LOOKUP(2,1/(SRP!$B$2:$B$6&lt;=E9336)/(SRP!$C$2:$C$6&gt;=E9336),SRP!$D$2:$D$6)*(G9336/100)*(E9336/1000)),IF(AND(C9336="Wine",D9336="Fortified Wines"),SUM(LOOKUP(2,1/(SRP!$B$20:$B$23&lt;=E9336)/(SRP!$C$20:$C$23&gt;=E9336),SRP!$D$20:$D$23)*(G9336/100)*(E9336/1000)),IF(C9336="Wine",SUM(LOOKUP(2,1/(SRP!$B$15:$B$19&lt;=E9336)/(SRP!$C$15:$C$19&gt;=E9336),SRP!$D$15:$D$19)*(G9336/100)*(E9336/1000)),IF(C9336="Ready to Drink",SUM(LOOKUP(2,1/(SRP!$B$10:$B$14&lt;=E9336)/(SRP!$C$10:$C$14&gt;=E9336),SRP!$D$10:$D$14)*(G9336/100)*(E9336/1000)),0))))),2)</f>
        <v>19.55</v>
      </c>
    </row>
    <row r="9337" spans="1:11" x14ac:dyDescent="0.35">
      <c r="A9337" s="2">
        <v>358671</v>
      </c>
      <c r="B9337" s="76" t="s">
        <v>3980</v>
      </c>
      <c r="C9337" s="76" t="s">
        <v>286</v>
      </c>
      <c r="D9337" s="76" t="s">
        <v>5247</v>
      </c>
      <c r="E9337" s="76">
        <v>750</v>
      </c>
      <c r="F9337" s="76">
        <v>6</v>
      </c>
      <c r="G9337" s="77">
        <v>13.5</v>
      </c>
      <c r="H9337" s="76" t="s">
        <v>3295</v>
      </c>
      <c r="I9337" s="77">
        <v>36.99</v>
      </c>
      <c r="J9337" s="2">
        <v>1</v>
      </c>
      <c r="K9337" s="119" cm="1">
        <f t="array" ref="K9337">ROUND(IF(C9337="Beer",SUM(LOOKUP(2,1/(SRP!$B$7:$B$9&lt;=E9337)/(SRP!$C$7:$C$9&gt;=E9337),SRP!$D$7:$D$9)*(G9337/100)*(E9337/1000)),IF(C9337="Spirits",SUM(LOOKUP(2,1/(SRP!$B$2:$B$6&lt;=E9337)/(SRP!$C$2:$C$6&gt;=E9337),SRP!$D$2:$D$6)*(G9337/100)*(E9337/1000)),IF(AND(C9337="Wine",D9337="Fortified Wines"),SUM(LOOKUP(2,1/(SRP!$B$20:$B$23&lt;=E9337)/(SRP!$C$20:$C$23&gt;=E9337),SRP!$D$20:$D$23)*(G9337/100)*(E9337/1000)),IF(C9337="Wine",SUM(LOOKUP(2,1/(SRP!$B$15:$B$19&lt;=E9337)/(SRP!$C$15:$C$19&gt;=E9337),SRP!$D$15:$D$19)*(G9337/100)*(E9337/1000)),IF(C9337="Ready to Drink",SUM(LOOKUP(2,1/(SRP!$B$10:$B$14&lt;=E9337)/(SRP!$C$10:$C$14&gt;=E9337),SRP!$D$10:$D$14)*(G9337/100)*(E9337/1000)),0))))),2)</f>
        <v>7.07</v>
      </c>
    </row>
    <row r="9338" spans="1:11" x14ac:dyDescent="0.35">
      <c r="A9338" s="2">
        <v>359257</v>
      </c>
      <c r="B9338" s="76" t="s">
        <v>1795</v>
      </c>
      <c r="C9338" s="76" t="s">
        <v>286</v>
      </c>
      <c r="D9338" s="76" t="s">
        <v>5239</v>
      </c>
      <c r="E9338" s="76">
        <v>750</v>
      </c>
      <c r="F9338" s="76">
        <v>12</v>
      </c>
      <c r="G9338" s="77">
        <v>13.5</v>
      </c>
      <c r="H9338" s="76" t="s">
        <v>6695</v>
      </c>
      <c r="I9338" s="77">
        <v>24.99</v>
      </c>
      <c r="J9338" s="2">
        <v>1</v>
      </c>
      <c r="K9338" s="119" cm="1">
        <f t="array" ref="K9338">ROUND(IF(C9338="Beer",SUM(LOOKUP(2,1/(SRP!$B$7:$B$9&lt;=E9338)/(SRP!$C$7:$C$9&gt;=E9338),SRP!$D$7:$D$9)*(G9338/100)*(E9338/1000)),IF(C9338="Spirits",SUM(LOOKUP(2,1/(SRP!$B$2:$B$6&lt;=E9338)/(SRP!$C$2:$C$6&gt;=E9338),SRP!$D$2:$D$6)*(G9338/100)*(E9338/1000)),IF(AND(C9338="Wine",D9338="Fortified Wines"),SUM(LOOKUP(2,1/(SRP!$B$20:$B$23&lt;=E9338)/(SRP!$C$20:$C$23&gt;=E9338),SRP!$D$20:$D$23)*(G9338/100)*(E9338/1000)),IF(C9338="Wine",SUM(LOOKUP(2,1/(SRP!$B$15:$B$19&lt;=E9338)/(SRP!$C$15:$C$19&gt;=E9338),SRP!$D$15:$D$19)*(G9338/100)*(E9338/1000)),IF(C9338="Ready to Drink",SUM(LOOKUP(2,1/(SRP!$B$10:$B$14&lt;=E9338)/(SRP!$C$10:$C$14&gt;=E9338),SRP!$D$10:$D$14)*(G9338/100)*(E9338/1000)),0))))),2)</f>
        <v>7.07</v>
      </c>
    </row>
    <row r="9339" spans="1:11" x14ac:dyDescent="0.35">
      <c r="A9339" s="2">
        <v>360552</v>
      </c>
      <c r="B9339" s="76" t="s">
        <v>1796</v>
      </c>
      <c r="C9339" s="76" t="s">
        <v>286</v>
      </c>
      <c r="D9339" s="76" t="s">
        <v>5236</v>
      </c>
      <c r="E9339" s="76">
        <v>750</v>
      </c>
      <c r="F9339" s="76">
        <v>12</v>
      </c>
      <c r="G9339" s="77">
        <v>13</v>
      </c>
      <c r="H9339" s="76" t="s">
        <v>3300</v>
      </c>
      <c r="I9339" s="77">
        <v>17.989999999999998</v>
      </c>
      <c r="J9339" s="2">
        <v>1</v>
      </c>
      <c r="K9339" s="119" cm="1">
        <f t="array" ref="K9339">ROUND(IF(C9339="Beer",SUM(LOOKUP(2,1/(SRP!$B$7:$B$9&lt;=E9339)/(SRP!$C$7:$C$9&gt;=E9339),SRP!$D$7:$D$9)*(G9339/100)*(E9339/1000)),IF(C9339="Spirits",SUM(LOOKUP(2,1/(SRP!$B$2:$B$6&lt;=E9339)/(SRP!$C$2:$C$6&gt;=E9339),SRP!$D$2:$D$6)*(G9339/100)*(E9339/1000)),IF(AND(C9339="Wine",D9339="Fortified Wines"),SUM(LOOKUP(2,1/(SRP!$B$20:$B$23&lt;=E9339)/(SRP!$C$20:$C$23&gt;=E9339),SRP!$D$20:$D$23)*(G9339/100)*(E9339/1000)),IF(C9339="Wine",SUM(LOOKUP(2,1/(SRP!$B$15:$B$19&lt;=E9339)/(SRP!$C$15:$C$19&gt;=E9339),SRP!$D$15:$D$19)*(G9339/100)*(E9339/1000)),IF(C9339="Ready to Drink",SUM(LOOKUP(2,1/(SRP!$B$10:$B$14&lt;=E9339)/(SRP!$C$10:$C$14&gt;=E9339),SRP!$D$10:$D$14)*(G9339/100)*(E9339/1000)),0))))),2)</f>
        <v>6.81</v>
      </c>
    </row>
    <row r="9340" spans="1:11" x14ac:dyDescent="0.35">
      <c r="A9340" s="2">
        <v>361022</v>
      </c>
      <c r="B9340" s="76" t="s">
        <v>141</v>
      </c>
      <c r="C9340" s="76" t="s">
        <v>286</v>
      </c>
      <c r="D9340" s="76" t="s">
        <v>5248</v>
      </c>
      <c r="E9340" s="76">
        <v>4000</v>
      </c>
      <c r="F9340" s="76">
        <v>4</v>
      </c>
      <c r="G9340" s="77">
        <v>13</v>
      </c>
      <c r="H9340" s="76" t="s">
        <v>3297</v>
      </c>
      <c r="I9340" s="77">
        <v>44.99</v>
      </c>
      <c r="J9340" s="2">
        <v>1</v>
      </c>
      <c r="K9340" s="119" cm="1">
        <f t="array" ref="K9340">ROUND(IF(C9340="Beer",SUM(LOOKUP(2,1/(SRP!$B$7:$B$9&lt;=E9340)/(SRP!$C$7:$C$9&gt;=E9340),SRP!$D$7:$D$9)*(G9340/100)*(E9340/1000)),IF(C9340="Spirits",SUM(LOOKUP(2,1/(SRP!$B$2:$B$6&lt;=E9340)/(SRP!$C$2:$C$6&gt;=E9340),SRP!$D$2:$D$6)*(G9340/100)*(E9340/1000)),IF(AND(C9340="Wine",D9340="Fortified Wines"),SUM(LOOKUP(2,1/(SRP!$B$20:$B$23&lt;=E9340)/(SRP!$C$20:$C$23&gt;=E9340),SRP!$D$20:$D$23)*(G9340/100)*(E9340/1000)),IF(C9340="Wine",SUM(LOOKUP(2,1/(SRP!$B$15:$B$19&lt;=E9340)/(SRP!$C$15:$C$19&gt;=E9340),SRP!$D$15:$D$19)*(G9340/100)*(E9340/1000)),IF(C9340="Ready to Drink",SUM(LOOKUP(2,1/(SRP!$B$10:$B$14&lt;=E9340)/(SRP!$C$10:$C$14&gt;=E9340),SRP!$D$10:$D$14)*(G9340/100)*(E9340/1000)),0))))),2)</f>
        <v>30.23</v>
      </c>
    </row>
    <row r="9341" spans="1:11" x14ac:dyDescent="0.35">
      <c r="A9341" s="2">
        <v>361105</v>
      </c>
      <c r="B9341" s="76" t="s">
        <v>142</v>
      </c>
      <c r="C9341" s="76" t="s">
        <v>286</v>
      </c>
      <c r="D9341" s="76" t="s">
        <v>5264</v>
      </c>
      <c r="E9341" s="76">
        <v>4000</v>
      </c>
      <c r="F9341" s="76">
        <v>4</v>
      </c>
      <c r="G9341" s="77">
        <v>12.5</v>
      </c>
      <c r="H9341" s="76" t="s">
        <v>3297</v>
      </c>
      <c r="I9341" s="77">
        <v>44.99</v>
      </c>
      <c r="J9341" s="2">
        <v>1</v>
      </c>
      <c r="K9341" s="119" cm="1">
        <f t="array" ref="K9341">ROUND(IF(C9341="Beer",SUM(LOOKUP(2,1/(SRP!$B$7:$B$9&lt;=E9341)/(SRP!$C$7:$C$9&gt;=E9341),SRP!$D$7:$D$9)*(G9341/100)*(E9341/1000)),IF(C9341="Spirits",SUM(LOOKUP(2,1/(SRP!$B$2:$B$6&lt;=E9341)/(SRP!$C$2:$C$6&gt;=E9341),SRP!$D$2:$D$6)*(G9341/100)*(E9341/1000)),IF(AND(C9341="Wine",D9341="Fortified Wines"),SUM(LOOKUP(2,1/(SRP!$B$20:$B$23&lt;=E9341)/(SRP!$C$20:$C$23&gt;=E9341),SRP!$D$20:$D$23)*(G9341/100)*(E9341/1000)),IF(C9341="Wine",SUM(LOOKUP(2,1/(SRP!$B$15:$B$19&lt;=E9341)/(SRP!$C$15:$C$19&gt;=E9341),SRP!$D$15:$D$19)*(G9341/100)*(E9341/1000)),IF(C9341="Ready to Drink",SUM(LOOKUP(2,1/(SRP!$B$10:$B$14&lt;=E9341)/(SRP!$C$10:$C$14&gt;=E9341),SRP!$D$10:$D$14)*(G9341/100)*(E9341/1000)),0))))),2)</f>
        <v>29.07</v>
      </c>
    </row>
    <row r="9342" spans="1:11" x14ac:dyDescent="0.35">
      <c r="A9342" s="2">
        <v>361626</v>
      </c>
      <c r="B9342" s="76" t="s">
        <v>98</v>
      </c>
      <c r="C9342" s="76" t="s">
        <v>286</v>
      </c>
      <c r="D9342" s="76" t="s">
        <v>5284</v>
      </c>
      <c r="E9342" s="76">
        <v>750</v>
      </c>
      <c r="F9342" s="76">
        <v>6</v>
      </c>
      <c r="G9342" s="77">
        <v>12</v>
      </c>
      <c r="H9342" s="76" t="s">
        <v>6697</v>
      </c>
      <c r="I9342" s="77">
        <v>74.989999999999995</v>
      </c>
      <c r="J9342" s="2">
        <v>1</v>
      </c>
      <c r="K9342" s="119" cm="1">
        <f t="array" ref="K9342">ROUND(IF(C9342="Beer",SUM(LOOKUP(2,1/(SRP!$B$7:$B$9&lt;=E9342)/(SRP!$C$7:$C$9&gt;=E9342),SRP!$D$7:$D$9)*(G9342/100)*(E9342/1000)),IF(C9342="Spirits",SUM(LOOKUP(2,1/(SRP!$B$2:$B$6&lt;=E9342)/(SRP!$C$2:$C$6&gt;=E9342),SRP!$D$2:$D$6)*(G9342/100)*(E9342/1000)),IF(AND(C9342="Wine",D9342="Fortified Wines"),SUM(LOOKUP(2,1/(SRP!$B$20:$B$23&lt;=E9342)/(SRP!$C$20:$C$23&gt;=E9342),SRP!$D$20:$D$23)*(G9342/100)*(E9342/1000)),IF(C9342="Wine",SUM(LOOKUP(2,1/(SRP!$B$15:$B$19&lt;=E9342)/(SRP!$C$15:$C$19&gt;=E9342),SRP!$D$15:$D$19)*(G9342/100)*(E9342/1000)),IF(C9342="Ready to Drink",SUM(LOOKUP(2,1/(SRP!$B$10:$B$14&lt;=E9342)/(SRP!$C$10:$C$14&gt;=E9342),SRP!$D$10:$D$14)*(G9342/100)*(E9342/1000)),0))))),2)</f>
        <v>6.28</v>
      </c>
    </row>
    <row r="9343" spans="1:11" x14ac:dyDescent="0.35">
      <c r="A9343" s="2">
        <v>363457</v>
      </c>
      <c r="B9343" s="76" t="s">
        <v>3838</v>
      </c>
      <c r="C9343" s="76" t="s">
        <v>286</v>
      </c>
      <c r="D9343" s="76" t="s">
        <v>5236</v>
      </c>
      <c r="E9343" s="76">
        <v>750</v>
      </c>
      <c r="F9343" s="76">
        <v>12</v>
      </c>
      <c r="G9343" s="77">
        <v>14.5</v>
      </c>
      <c r="H9343" s="76" t="s">
        <v>6869</v>
      </c>
      <c r="I9343" s="77">
        <v>18.989999999999998</v>
      </c>
      <c r="J9343" s="2">
        <v>1</v>
      </c>
      <c r="K9343" s="119" cm="1">
        <f t="array" ref="K9343">ROUND(IF(C9343="Beer",SUM(LOOKUP(2,1/(SRP!$B$7:$B$9&lt;=E9343)/(SRP!$C$7:$C$9&gt;=E9343),SRP!$D$7:$D$9)*(G9343/100)*(E9343/1000)),IF(C9343="Spirits",SUM(LOOKUP(2,1/(SRP!$B$2:$B$6&lt;=E9343)/(SRP!$C$2:$C$6&gt;=E9343),SRP!$D$2:$D$6)*(G9343/100)*(E9343/1000)),IF(AND(C9343="Wine",D9343="Fortified Wines"),SUM(LOOKUP(2,1/(SRP!$B$20:$B$23&lt;=E9343)/(SRP!$C$20:$C$23&gt;=E9343),SRP!$D$20:$D$23)*(G9343/100)*(E9343/1000)),IF(C9343="Wine",SUM(LOOKUP(2,1/(SRP!$B$15:$B$19&lt;=E9343)/(SRP!$C$15:$C$19&gt;=E9343),SRP!$D$15:$D$19)*(G9343/100)*(E9343/1000)),IF(C9343="Ready to Drink",SUM(LOOKUP(2,1/(SRP!$B$10:$B$14&lt;=E9343)/(SRP!$C$10:$C$14&gt;=E9343),SRP!$D$10:$D$14)*(G9343/100)*(E9343/1000)),0))))),2)</f>
        <v>7.59</v>
      </c>
    </row>
    <row r="9344" spans="1:11" x14ac:dyDescent="0.35">
      <c r="A9344" s="2">
        <v>363622</v>
      </c>
      <c r="B9344" s="76" t="s">
        <v>1797</v>
      </c>
      <c r="C9344" s="76" t="s">
        <v>286</v>
      </c>
      <c r="D9344" s="76" t="s">
        <v>5264</v>
      </c>
      <c r="E9344" s="76">
        <v>750</v>
      </c>
      <c r="F9344" s="76">
        <v>12</v>
      </c>
      <c r="G9344" s="77">
        <v>12</v>
      </c>
      <c r="H9344" s="76" t="s">
        <v>3303</v>
      </c>
      <c r="I9344" s="77">
        <v>16.989999999999998</v>
      </c>
      <c r="J9344" s="2">
        <v>1</v>
      </c>
      <c r="K9344" s="119" cm="1">
        <f t="array" ref="K9344">ROUND(IF(C9344="Beer",SUM(LOOKUP(2,1/(SRP!$B$7:$B$9&lt;=E9344)/(SRP!$C$7:$C$9&gt;=E9344),SRP!$D$7:$D$9)*(G9344/100)*(E9344/1000)),IF(C9344="Spirits",SUM(LOOKUP(2,1/(SRP!$B$2:$B$6&lt;=E9344)/(SRP!$C$2:$C$6&gt;=E9344),SRP!$D$2:$D$6)*(G9344/100)*(E9344/1000)),IF(AND(C9344="Wine",D9344="Fortified Wines"),SUM(LOOKUP(2,1/(SRP!$B$20:$B$23&lt;=E9344)/(SRP!$C$20:$C$23&gt;=E9344),SRP!$D$20:$D$23)*(G9344/100)*(E9344/1000)),IF(C9344="Wine",SUM(LOOKUP(2,1/(SRP!$B$15:$B$19&lt;=E9344)/(SRP!$C$15:$C$19&gt;=E9344),SRP!$D$15:$D$19)*(G9344/100)*(E9344/1000)),IF(C9344="Ready to Drink",SUM(LOOKUP(2,1/(SRP!$B$10:$B$14&lt;=E9344)/(SRP!$C$10:$C$14&gt;=E9344),SRP!$D$10:$D$14)*(G9344/100)*(E9344/1000)),0))))),2)</f>
        <v>6.28</v>
      </c>
    </row>
    <row r="9345" spans="1:11" x14ac:dyDescent="0.35">
      <c r="A9345" s="2">
        <v>364174</v>
      </c>
      <c r="B9345" s="76" t="s">
        <v>36</v>
      </c>
      <c r="C9345" s="76" t="s">
        <v>285</v>
      </c>
      <c r="D9345" s="76" t="s">
        <v>5256</v>
      </c>
      <c r="E9345" s="76">
        <v>375</v>
      </c>
      <c r="F9345" s="76">
        <v>12</v>
      </c>
      <c r="G9345" s="77">
        <v>40</v>
      </c>
      <c r="H9345" s="76" t="s">
        <v>3284</v>
      </c>
      <c r="I9345" s="77">
        <v>29.99</v>
      </c>
      <c r="J9345" s="2">
        <v>1</v>
      </c>
      <c r="K9345" s="119" cm="1">
        <f t="array" ref="K9345">ROUND(IF(C9345="Beer",SUM(LOOKUP(2,1/(SRP!$B$7:$B$9&lt;=E9345)/(SRP!$C$7:$C$9&gt;=E9345),SRP!$D$7:$D$9)*(G9345/100)*(E9345/1000)),IF(C9345="Spirits",SUM(LOOKUP(2,1/(SRP!$B$2:$B$6&lt;=E9345)/(SRP!$C$2:$C$6&gt;=E9345),SRP!$D$2:$D$6)*(G9345/100)*(E9345/1000)),IF(AND(C9345="Wine",D9345="Fortified Wines"),SUM(LOOKUP(2,1/(SRP!$B$20:$B$23&lt;=E9345)/(SRP!$C$20:$C$23&gt;=E9345),SRP!$D$20:$D$23)*(G9345/100)*(E9345/1000)),IF(C9345="Wine",SUM(LOOKUP(2,1/(SRP!$B$15:$B$19&lt;=E9345)/(SRP!$C$15:$C$19&gt;=E9345),SRP!$D$15:$D$19)*(G9345/100)*(E9345/1000)),IF(C9345="Ready to Drink",SUM(LOOKUP(2,1/(SRP!$B$10:$B$14&lt;=E9345)/(SRP!$C$10:$C$14&gt;=E9345),SRP!$D$10:$D$14)*(G9345/100)*(E9345/1000)),0))))),2)</f>
        <v>11.89</v>
      </c>
    </row>
    <row r="9346" spans="1:11" x14ac:dyDescent="0.35">
      <c r="A9346" s="2">
        <v>364877</v>
      </c>
      <c r="B9346" s="76" t="s">
        <v>4670</v>
      </c>
      <c r="C9346" s="76" t="s">
        <v>285</v>
      </c>
      <c r="D9346" s="76" t="s">
        <v>5287</v>
      </c>
      <c r="E9346" s="76">
        <v>750</v>
      </c>
      <c r="F9346" s="76">
        <v>6</v>
      </c>
      <c r="G9346" s="77">
        <v>40</v>
      </c>
      <c r="H9346" s="76" t="s">
        <v>3282</v>
      </c>
      <c r="I9346" s="77">
        <v>309.99</v>
      </c>
      <c r="J9346" s="2">
        <v>1</v>
      </c>
      <c r="K9346" s="119" cm="1">
        <f t="array" ref="K9346">ROUND(IF(C9346="Beer",SUM(LOOKUP(2,1/(SRP!$B$7:$B$9&lt;=E9346)/(SRP!$C$7:$C$9&gt;=E9346),SRP!$D$7:$D$9)*(G9346/100)*(E9346/1000)),IF(C9346="Spirits",SUM(LOOKUP(2,1/(SRP!$B$2:$B$6&lt;=E9346)/(SRP!$C$2:$C$6&gt;=E9346),SRP!$D$2:$D$6)*(G9346/100)*(E9346/1000)),IF(AND(C9346="Wine",D9346="Fortified Wines"),SUM(LOOKUP(2,1/(SRP!$B$20:$B$23&lt;=E9346)/(SRP!$C$20:$C$23&gt;=E9346),SRP!$D$20:$D$23)*(G9346/100)*(E9346/1000)),IF(C9346="Wine",SUM(LOOKUP(2,1/(SRP!$B$15:$B$19&lt;=E9346)/(SRP!$C$15:$C$19&gt;=E9346),SRP!$D$15:$D$19)*(G9346/100)*(E9346/1000)),IF(C9346="Ready to Drink",SUM(LOOKUP(2,1/(SRP!$B$10:$B$14&lt;=E9346)/(SRP!$C$10:$C$14&gt;=E9346),SRP!$D$10:$D$14)*(G9346/100)*(E9346/1000)),0))))),2)</f>
        <v>20.94</v>
      </c>
    </row>
    <row r="9347" spans="1:11" x14ac:dyDescent="0.35">
      <c r="A9347" s="2">
        <v>365551</v>
      </c>
      <c r="B9347" s="76" t="s">
        <v>7162</v>
      </c>
      <c r="C9347" s="76" t="s">
        <v>286</v>
      </c>
      <c r="D9347" s="76" t="s">
        <v>5297</v>
      </c>
      <c r="E9347" s="76">
        <v>750</v>
      </c>
      <c r="F9347" s="76">
        <v>12</v>
      </c>
      <c r="G9347" s="77">
        <v>12</v>
      </c>
      <c r="H9347" s="76" t="s">
        <v>3300</v>
      </c>
      <c r="I9347" s="77">
        <v>18.989999999999998</v>
      </c>
      <c r="J9347" s="2">
        <v>1</v>
      </c>
      <c r="K9347" s="119" cm="1">
        <f t="array" ref="K9347">ROUND(IF(C9347="Beer",SUM(LOOKUP(2,1/(SRP!$B$7:$B$9&lt;=E9347)/(SRP!$C$7:$C$9&gt;=E9347),SRP!$D$7:$D$9)*(G9347/100)*(E9347/1000)),IF(C9347="Spirits",SUM(LOOKUP(2,1/(SRP!$B$2:$B$6&lt;=E9347)/(SRP!$C$2:$C$6&gt;=E9347),SRP!$D$2:$D$6)*(G9347/100)*(E9347/1000)),IF(AND(C9347="Wine",D9347="Fortified Wines"),SUM(LOOKUP(2,1/(SRP!$B$20:$B$23&lt;=E9347)/(SRP!$C$20:$C$23&gt;=E9347),SRP!$D$20:$D$23)*(G9347/100)*(E9347/1000)),IF(C9347="Wine",SUM(LOOKUP(2,1/(SRP!$B$15:$B$19&lt;=E9347)/(SRP!$C$15:$C$19&gt;=E9347),SRP!$D$15:$D$19)*(G9347/100)*(E9347/1000)),IF(C9347="Ready to Drink",SUM(LOOKUP(2,1/(SRP!$B$10:$B$14&lt;=E9347)/(SRP!$C$10:$C$14&gt;=E9347),SRP!$D$10:$D$14)*(G9347/100)*(E9347/1000)),0))))),2)</f>
        <v>6.28</v>
      </c>
    </row>
    <row r="9348" spans="1:11" x14ac:dyDescent="0.35">
      <c r="A9348" s="2">
        <v>366690</v>
      </c>
      <c r="B9348" s="76" t="s">
        <v>6263</v>
      </c>
      <c r="C9348" s="76" t="s">
        <v>285</v>
      </c>
      <c r="D9348" s="76" t="s">
        <v>5255</v>
      </c>
      <c r="E9348" s="76">
        <v>750</v>
      </c>
      <c r="F9348" s="76">
        <v>12</v>
      </c>
      <c r="G9348" s="77">
        <v>24</v>
      </c>
      <c r="H9348" s="76" t="s">
        <v>6697</v>
      </c>
      <c r="I9348" s="77">
        <v>24.01</v>
      </c>
      <c r="J9348" s="2">
        <v>1</v>
      </c>
      <c r="K9348" s="119" cm="1">
        <f t="array" ref="K9348">ROUND(IF(C9348="Beer",SUM(LOOKUP(2,1/(SRP!$B$7:$B$9&lt;=E9348)/(SRP!$C$7:$C$9&gt;=E9348),SRP!$D$7:$D$9)*(G9348/100)*(E9348/1000)),IF(C9348="Spirits",SUM(LOOKUP(2,1/(SRP!$B$2:$B$6&lt;=E9348)/(SRP!$C$2:$C$6&gt;=E9348),SRP!$D$2:$D$6)*(G9348/100)*(E9348/1000)),IF(AND(C9348="Wine",D9348="Fortified Wines"),SUM(LOOKUP(2,1/(SRP!$B$20:$B$23&lt;=E9348)/(SRP!$C$20:$C$23&gt;=E9348),SRP!$D$20:$D$23)*(G9348/100)*(E9348/1000)),IF(C9348="Wine",SUM(LOOKUP(2,1/(SRP!$B$15:$B$19&lt;=E9348)/(SRP!$C$15:$C$19&gt;=E9348),SRP!$D$15:$D$19)*(G9348/100)*(E9348/1000)),IF(C9348="Ready to Drink",SUM(LOOKUP(2,1/(SRP!$B$10:$B$14&lt;=E9348)/(SRP!$C$10:$C$14&gt;=E9348),SRP!$D$10:$D$14)*(G9348/100)*(E9348/1000)),0))))),2)</f>
        <v>12.57</v>
      </c>
    </row>
    <row r="9349" spans="1:11" x14ac:dyDescent="0.35">
      <c r="A9349" s="2">
        <v>366930</v>
      </c>
      <c r="B9349" s="76" t="s">
        <v>1798</v>
      </c>
      <c r="C9349" s="76" t="s">
        <v>286</v>
      </c>
      <c r="D9349" s="76" t="s">
        <v>5269</v>
      </c>
      <c r="E9349" s="76">
        <v>750</v>
      </c>
      <c r="F9349" s="76">
        <v>12</v>
      </c>
      <c r="G9349" s="77">
        <v>13.5</v>
      </c>
      <c r="H9349" s="76" t="s">
        <v>3316</v>
      </c>
      <c r="I9349" s="77">
        <v>49.65</v>
      </c>
      <c r="J9349" s="2">
        <v>1</v>
      </c>
      <c r="K9349" s="119" cm="1">
        <f t="array" ref="K9349">ROUND(IF(C9349="Beer",SUM(LOOKUP(2,1/(SRP!$B$7:$B$9&lt;=E9349)/(SRP!$C$7:$C$9&gt;=E9349),SRP!$D$7:$D$9)*(G9349/100)*(E9349/1000)),IF(C9349="Spirits",SUM(LOOKUP(2,1/(SRP!$B$2:$B$6&lt;=E9349)/(SRP!$C$2:$C$6&gt;=E9349),SRP!$D$2:$D$6)*(G9349/100)*(E9349/1000)),IF(AND(C9349="Wine",D9349="Fortified Wines"),SUM(LOOKUP(2,1/(SRP!$B$20:$B$23&lt;=E9349)/(SRP!$C$20:$C$23&gt;=E9349),SRP!$D$20:$D$23)*(G9349/100)*(E9349/1000)),IF(C9349="Wine",SUM(LOOKUP(2,1/(SRP!$B$15:$B$19&lt;=E9349)/(SRP!$C$15:$C$19&gt;=E9349),SRP!$D$15:$D$19)*(G9349/100)*(E9349/1000)),IF(C9349="Ready to Drink",SUM(LOOKUP(2,1/(SRP!$B$10:$B$14&lt;=E9349)/(SRP!$C$10:$C$14&gt;=E9349),SRP!$D$10:$D$14)*(G9349/100)*(E9349/1000)),0))))),2)</f>
        <v>7.07</v>
      </c>
    </row>
    <row r="9350" spans="1:11" x14ac:dyDescent="0.35">
      <c r="A9350" s="2">
        <v>366948</v>
      </c>
      <c r="B9350" s="76" t="s">
        <v>5459</v>
      </c>
      <c r="C9350" s="76" t="s">
        <v>286</v>
      </c>
      <c r="D9350" s="76" t="s">
        <v>5246</v>
      </c>
      <c r="E9350" s="76">
        <v>750</v>
      </c>
      <c r="F9350" s="76">
        <v>12</v>
      </c>
      <c r="G9350" s="77">
        <v>13.5</v>
      </c>
      <c r="H9350" s="76" t="s">
        <v>3316</v>
      </c>
      <c r="I9350" s="77">
        <v>30.41</v>
      </c>
      <c r="J9350" s="2">
        <v>1</v>
      </c>
      <c r="K9350" s="119" cm="1">
        <f t="array" ref="K9350">ROUND(IF(C9350="Beer",SUM(LOOKUP(2,1/(SRP!$B$7:$B$9&lt;=E9350)/(SRP!$C$7:$C$9&gt;=E9350),SRP!$D$7:$D$9)*(G9350/100)*(E9350/1000)),IF(C9350="Spirits",SUM(LOOKUP(2,1/(SRP!$B$2:$B$6&lt;=E9350)/(SRP!$C$2:$C$6&gt;=E9350),SRP!$D$2:$D$6)*(G9350/100)*(E9350/1000)),IF(AND(C9350="Wine",D9350="Fortified Wines"),SUM(LOOKUP(2,1/(SRP!$B$20:$B$23&lt;=E9350)/(SRP!$C$20:$C$23&gt;=E9350),SRP!$D$20:$D$23)*(G9350/100)*(E9350/1000)),IF(C9350="Wine",SUM(LOOKUP(2,1/(SRP!$B$15:$B$19&lt;=E9350)/(SRP!$C$15:$C$19&gt;=E9350),SRP!$D$15:$D$19)*(G9350/100)*(E9350/1000)),IF(C9350="Ready to Drink",SUM(LOOKUP(2,1/(SRP!$B$10:$B$14&lt;=E9350)/(SRP!$C$10:$C$14&gt;=E9350),SRP!$D$10:$D$14)*(G9350/100)*(E9350/1000)),0))))),2)</f>
        <v>7.07</v>
      </c>
    </row>
    <row r="9351" spans="1:11" x14ac:dyDescent="0.35">
      <c r="A9351" s="2">
        <v>367672</v>
      </c>
      <c r="B9351" s="76" t="s">
        <v>1799</v>
      </c>
      <c r="C9351" s="76" t="s">
        <v>285</v>
      </c>
      <c r="D9351" s="76" t="s">
        <v>5262</v>
      </c>
      <c r="E9351" s="76">
        <v>750</v>
      </c>
      <c r="F9351" s="76">
        <v>12</v>
      </c>
      <c r="G9351" s="77">
        <v>40</v>
      </c>
      <c r="H9351" s="76" t="s">
        <v>3284</v>
      </c>
      <c r="I9351" s="77">
        <v>30.99</v>
      </c>
      <c r="J9351" s="2">
        <v>1</v>
      </c>
      <c r="K9351" s="119" cm="1">
        <f t="array" ref="K9351">ROUND(IF(C9351="Beer",SUM(LOOKUP(2,1/(SRP!$B$7:$B$9&lt;=E9351)/(SRP!$C$7:$C$9&gt;=E9351),SRP!$D$7:$D$9)*(G9351/100)*(E9351/1000)),IF(C9351="Spirits",SUM(LOOKUP(2,1/(SRP!$B$2:$B$6&lt;=E9351)/(SRP!$C$2:$C$6&gt;=E9351),SRP!$D$2:$D$6)*(G9351/100)*(E9351/1000)),IF(AND(C9351="Wine",D9351="Fortified Wines"),SUM(LOOKUP(2,1/(SRP!$B$20:$B$23&lt;=E9351)/(SRP!$C$20:$C$23&gt;=E9351),SRP!$D$20:$D$23)*(G9351/100)*(E9351/1000)),IF(C9351="Wine",SUM(LOOKUP(2,1/(SRP!$B$15:$B$19&lt;=E9351)/(SRP!$C$15:$C$19&gt;=E9351),SRP!$D$15:$D$19)*(G9351/100)*(E9351/1000)),IF(C9351="Ready to Drink",SUM(LOOKUP(2,1/(SRP!$B$10:$B$14&lt;=E9351)/(SRP!$C$10:$C$14&gt;=E9351),SRP!$D$10:$D$14)*(G9351/100)*(E9351/1000)),0))))),2)</f>
        <v>20.94</v>
      </c>
    </row>
    <row r="9352" spans="1:11" x14ac:dyDescent="0.35">
      <c r="A9352" s="2">
        <v>368555</v>
      </c>
      <c r="B9352" s="76" t="s">
        <v>1800</v>
      </c>
      <c r="C9352" s="76" t="s">
        <v>286</v>
      </c>
      <c r="D9352" s="76" t="s">
        <v>5239</v>
      </c>
      <c r="E9352" s="76">
        <v>3000</v>
      </c>
      <c r="F9352" s="76">
        <v>6</v>
      </c>
      <c r="G9352" s="77">
        <v>10</v>
      </c>
      <c r="H9352" s="76" t="s">
        <v>3288</v>
      </c>
      <c r="I9352" s="77">
        <v>35.99</v>
      </c>
      <c r="J9352" s="2">
        <v>1</v>
      </c>
      <c r="K9352" s="119" cm="1">
        <f t="array" ref="K9352">ROUND(IF(C9352="Beer",SUM(LOOKUP(2,1/(SRP!$B$7:$B$9&lt;=E9352)/(SRP!$C$7:$C$9&gt;=E9352),SRP!$D$7:$D$9)*(G9352/100)*(E9352/1000)),IF(C9352="Spirits",SUM(LOOKUP(2,1/(SRP!$B$2:$B$6&lt;=E9352)/(SRP!$C$2:$C$6&gt;=E9352),SRP!$D$2:$D$6)*(G9352/100)*(E9352/1000)),IF(AND(C9352="Wine",D9352="Fortified Wines"),SUM(LOOKUP(2,1/(SRP!$B$20:$B$23&lt;=E9352)/(SRP!$C$20:$C$23&gt;=E9352),SRP!$D$20:$D$23)*(G9352/100)*(E9352/1000)),IF(C9352="Wine",SUM(LOOKUP(2,1/(SRP!$B$15:$B$19&lt;=E9352)/(SRP!$C$15:$C$19&gt;=E9352),SRP!$D$15:$D$19)*(G9352/100)*(E9352/1000)),IF(C9352="Ready to Drink",SUM(LOOKUP(2,1/(SRP!$B$10:$B$14&lt;=E9352)/(SRP!$C$10:$C$14&gt;=E9352),SRP!$D$10:$D$14)*(G9352/100)*(E9352/1000)),0))))),2)</f>
        <v>20.94</v>
      </c>
    </row>
    <row r="9353" spans="1:11" x14ac:dyDescent="0.35">
      <c r="A9353" s="2">
        <v>369686</v>
      </c>
      <c r="B9353" s="76" t="s">
        <v>1801</v>
      </c>
      <c r="C9353" s="76" t="s">
        <v>286</v>
      </c>
      <c r="D9353" s="76" t="s">
        <v>5246</v>
      </c>
      <c r="E9353" s="76">
        <v>750</v>
      </c>
      <c r="F9353" s="76">
        <v>12</v>
      </c>
      <c r="G9353" s="77">
        <v>13.5</v>
      </c>
      <c r="H9353" s="76" t="s">
        <v>3316</v>
      </c>
      <c r="I9353" s="77">
        <v>22.95</v>
      </c>
      <c r="J9353" s="2">
        <v>1</v>
      </c>
      <c r="K9353" s="119" cm="1">
        <f t="array" ref="K9353">ROUND(IF(C9353="Beer",SUM(LOOKUP(2,1/(SRP!$B$7:$B$9&lt;=E9353)/(SRP!$C$7:$C$9&gt;=E9353),SRP!$D$7:$D$9)*(G9353/100)*(E9353/1000)),IF(C9353="Spirits",SUM(LOOKUP(2,1/(SRP!$B$2:$B$6&lt;=E9353)/(SRP!$C$2:$C$6&gt;=E9353),SRP!$D$2:$D$6)*(G9353/100)*(E9353/1000)),IF(AND(C9353="Wine",D9353="Fortified Wines"),SUM(LOOKUP(2,1/(SRP!$B$20:$B$23&lt;=E9353)/(SRP!$C$20:$C$23&gt;=E9353),SRP!$D$20:$D$23)*(G9353/100)*(E9353/1000)),IF(C9353="Wine",SUM(LOOKUP(2,1/(SRP!$B$15:$B$19&lt;=E9353)/(SRP!$C$15:$C$19&gt;=E9353),SRP!$D$15:$D$19)*(G9353/100)*(E9353/1000)),IF(C9353="Ready to Drink",SUM(LOOKUP(2,1/(SRP!$B$10:$B$14&lt;=E9353)/(SRP!$C$10:$C$14&gt;=E9353),SRP!$D$10:$D$14)*(G9353/100)*(E9353/1000)),0))))),2)</f>
        <v>7.07</v>
      </c>
    </row>
    <row r="9354" spans="1:11" x14ac:dyDescent="0.35">
      <c r="A9354" s="2">
        <v>374686</v>
      </c>
      <c r="B9354" s="76" t="s">
        <v>1802</v>
      </c>
      <c r="C9354" s="76" t="s">
        <v>286</v>
      </c>
      <c r="D9354" s="76" t="s">
        <v>5247</v>
      </c>
      <c r="E9354" s="76">
        <v>750</v>
      </c>
      <c r="F9354" s="76">
        <v>12</v>
      </c>
      <c r="G9354" s="77">
        <v>13.9</v>
      </c>
      <c r="H9354" s="76" t="s">
        <v>3303</v>
      </c>
      <c r="I9354" s="77">
        <v>22.99</v>
      </c>
      <c r="J9354" s="2">
        <v>1</v>
      </c>
      <c r="K9354" s="119" cm="1">
        <f t="array" ref="K9354">ROUND(IF(C9354="Beer",SUM(LOOKUP(2,1/(SRP!$B$7:$B$9&lt;=E9354)/(SRP!$C$7:$C$9&gt;=E9354),SRP!$D$7:$D$9)*(G9354/100)*(E9354/1000)),IF(C9354="Spirits",SUM(LOOKUP(2,1/(SRP!$B$2:$B$6&lt;=E9354)/(SRP!$C$2:$C$6&gt;=E9354),SRP!$D$2:$D$6)*(G9354/100)*(E9354/1000)),IF(AND(C9354="Wine",D9354="Fortified Wines"),SUM(LOOKUP(2,1/(SRP!$B$20:$B$23&lt;=E9354)/(SRP!$C$20:$C$23&gt;=E9354),SRP!$D$20:$D$23)*(G9354/100)*(E9354/1000)),IF(C9354="Wine",SUM(LOOKUP(2,1/(SRP!$B$15:$B$19&lt;=E9354)/(SRP!$C$15:$C$19&gt;=E9354),SRP!$D$15:$D$19)*(G9354/100)*(E9354/1000)),IF(C9354="Ready to Drink",SUM(LOOKUP(2,1/(SRP!$B$10:$B$14&lt;=E9354)/(SRP!$C$10:$C$14&gt;=E9354),SRP!$D$10:$D$14)*(G9354/100)*(E9354/1000)),0))))),2)</f>
        <v>7.28</v>
      </c>
    </row>
    <row r="9355" spans="1:11" x14ac:dyDescent="0.35">
      <c r="A9355" s="2">
        <v>376848</v>
      </c>
      <c r="B9355" s="76" t="s">
        <v>3174</v>
      </c>
      <c r="C9355" s="76" t="s">
        <v>286</v>
      </c>
      <c r="D9355" s="76" t="s">
        <v>5247</v>
      </c>
      <c r="E9355" s="76">
        <v>750</v>
      </c>
      <c r="F9355" s="76">
        <v>12</v>
      </c>
      <c r="G9355" s="77">
        <v>13.5</v>
      </c>
      <c r="H9355" s="76" t="s">
        <v>3281</v>
      </c>
      <c r="I9355" s="77">
        <v>12.99</v>
      </c>
      <c r="J9355" s="2">
        <v>1</v>
      </c>
      <c r="K9355" s="119" cm="1">
        <f t="array" ref="K9355">ROUND(IF(C9355="Beer",SUM(LOOKUP(2,1/(SRP!$B$7:$B$9&lt;=E9355)/(SRP!$C$7:$C$9&gt;=E9355),SRP!$D$7:$D$9)*(G9355/100)*(E9355/1000)),IF(C9355="Spirits",SUM(LOOKUP(2,1/(SRP!$B$2:$B$6&lt;=E9355)/(SRP!$C$2:$C$6&gt;=E9355),SRP!$D$2:$D$6)*(G9355/100)*(E9355/1000)),IF(AND(C9355="Wine",D9355="Fortified Wines"),SUM(LOOKUP(2,1/(SRP!$B$20:$B$23&lt;=E9355)/(SRP!$C$20:$C$23&gt;=E9355),SRP!$D$20:$D$23)*(G9355/100)*(E9355/1000)),IF(C9355="Wine",SUM(LOOKUP(2,1/(SRP!$B$15:$B$19&lt;=E9355)/(SRP!$C$15:$C$19&gt;=E9355),SRP!$D$15:$D$19)*(G9355/100)*(E9355/1000)),IF(C9355="Ready to Drink",SUM(LOOKUP(2,1/(SRP!$B$10:$B$14&lt;=E9355)/(SRP!$C$10:$C$14&gt;=E9355),SRP!$D$10:$D$14)*(G9355/100)*(E9355/1000)),0))))),2)</f>
        <v>7.07</v>
      </c>
    </row>
    <row r="9356" spans="1:11" x14ac:dyDescent="0.35">
      <c r="A9356" s="2">
        <v>376855</v>
      </c>
      <c r="B9356" s="76" t="s">
        <v>1803</v>
      </c>
      <c r="C9356" s="76" t="s">
        <v>286</v>
      </c>
      <c r="D9356" s="76" t="s">
        <v>5246</v>
      </c>
      <c r="E9356" s="76">
        <v>1500</v>
      </c>
      <c r="F9356" s="76">
        <v>6</v>
      </c>
      <c r="G9356" s="77">
        <v>13</v>
      </c>
      <c r="H9356" s="76" t="s">
        <v>3281</v>
      </c>
      <c r="I9356" s="77">
        <v>18.989999999999998</v>
      </c>
      <c r="J9356" s="2">
        <v>1</v>
      </c>
      <c r="K9356" s="119" cm="1">
        <f t="array" ref="K9356">ROUND(IF(C9356="Beer",SUM(LOOKUP(2,1/(SRP!$B$7:$B$9&lt;=E9356)/(SRP!$C$7:$C$9&gt;=E9356),SRP!$D$7:$D$9)*(G9356/100)*(E9356/1000)),IF(C9356="Spirits",SUM(LOOKUP(2,1/(SRP!$B$2:$B$6&lt;=E9356)/(SRP!$C$2:$C$6&gt;=E9356),SRP!$D$2:$D$6)*(G9356/100)*(E9356/1000)),IF(AND(C9356="Wine",D9356="Fortified Wines"),SUM(LOOKUP(2,1/(SRP!$B$20:$B$23&lt;=E9356)/(SRP!$C$20:$C$23&gt;=E9356),SRP!$D$20:$D$23)*(G9356/100)*(E9356/1000)),IF(C9356="Wine",SUM(LOOKUP(2,1/(SRP!$B$15:$B$19&lt;=E9356)/(SRP!$C$15:$C$19&gt;=E9356),SRP!$D$15:$D$19)*(G9356/100)*(E9356/1000)),IF(C9356="Ready to Drink",SUM(LOOKUP(2,1/(SRP!$B$10:$B$14&lt;=E9356)/(SRP!$C$10:$C$14&gt;=E9356),SRP!$D$10:$D$14)*(G9356/100)*(E9356/1000)),0))))),2)</f>
        <v>13.61</v>
      </c>
    </row>
    <row r="9357" spans="1:11" x14ac:dyDescent="0.35">
      <c r="A9357" s="2">
        <v>377770</v>
      </c>
      <c r="B9357" s="76" t="s">
        <v>1804</v>
      </c>
      <c r="C9357" s="76" t="s">
        <v>286</v>
      </c>
      <c r="D9357" s="76" t="s">
        <v>5246</v>
      </c>
      <c r="E9357" s="76">
        <v>750</v>
      </c>
      <c r="F9357" s="76">
        <v>12</v>
      </c>
      <c r="G9357" s="77">
        <v>13</v>
      </c>
      <c r="H9357" s="76" t="s">
        <v>3314</v>
      </c>
      <c r="I9357" s="77">
        <v>26.99</v>
      </c>
      <c r="J9357" s="2">
        <v>1</v>
      </c>
      <c r="K9357" s="119" cm="1">
        <f t="array" ref="K9357">ROUND(IF(C9357="Beer",SUM(LOOKUP(2,1/(SRP!$B$7:$B$9&lt;=E9357)/(SRP!$C$7:$C$9&gt;=E9357),SRP!$D$7:$D$9)*(G9357/100)*(E9357/1000)),IF(C9357="Spirits",SUM(LOOKUP(2,1/(SRP!$B$2:$B$6&lt;=E9357)/(SRP!$C$2:$C$6&gt;=E9357),SRP!$D$2:$D$6)*(G9357/100)*(E9357/1000)),IF(AND(C9357="Wine",D9357="Fortified Wines"),SUM(LOOKUP(2,1/(SRP!$B$20:$B$23&lt;=E9357)/(SRP!$C$20:$C$23&gt;=E9357),SRP!$D$20:$D$23)*(G9357/100)*(E9357/1000)),IF(C9357="Wine",SUM(LOOKUP(2,1/(SRP!$B$15:$B$19&lt;=E9357)/(SRP!$C$15:$C$19&gt;=E9357),SRP!$D$15:$D$19)*(G9357/100)*(E9357/1000)),IF(C9357="Ready to Drink",SUM(LOOKUP(2,1/(SRP!$B$10:$B$14&lt;=E9357)/(SRP!$C$10:$C$14&gt;=E9357),SRP!$D$10:$D$14)*(G9357/100)*(E9357/1000)),0))))),2)</f>
        <v>6.81</v>
      </c>
    </row>
    <row r="9358" spans="1:11" x14ac:dyDescent="0.35">
      <c r="A9358" s="2">
        <v>377994</v>
      </c>
      <c r="B9358" s="76" t="s">
        <v>1805</v>
      </c>
      <c r="C9358" s="76" t="s">
        <v>285</v>
      </c>
      <c r="D9358" s="76" t="s">
        <v>6941</v>
      </c>
      <c r="E9358" s="76">
        <v>750</v>
      </c>
      <c r="F9358" s="76">
        <v>12</v>
      </c>
      <c r="G9358" s="77">
        <v>40</v>
      </c>
      <c r="H9358" s="76" t="s">
        <v>6696</v>
      </c>
      <c r="I9358" s="77">
        <v>44.99</v>
      </c>
      <c r="J9358" s="2">
        <v>1</v>
      </c>
      <c r="K9358" s="119" cm="1">
        <f t="array" ref="K9358">ROUND(IF(C9358="Beer",SUM(LOOKUP(2,1/(SRP!$B$7:$B$9&lt;=E9358)/(SRP!$C$7:$C$9&gt;=E9358),SRP!$D$7:$D$9)*(G9358/100)*(E9358/1000)),IF(C9358="Spirits",SUM(LOOKUP(2,1/(SRP!$B$2:$B$6&lt;=E9358)/(SRP!$C$2:$C$6&gt;=E9358),SRP!$D$2:$D$6)*(G9358/100)*(E9358/1000)),IF(AND(C9358="Wine",D9358="Fortified Wines"),SUM(LOOKUP(2,1/(SRP!$B$20:$B$23&lt;=E9358)/(SRP!$C$20:$C$23&gt;=E9358),SRP!$D$20:$D$23)*(G9358/100)*(E9358/1000)),IF(C9358="Wine",SUM(LOOKUP(2,1/(SRP!$B$15:$B$19&lt;=E9358)/(SRP!$C$15:$C$19&gt;=E9358),SRP!$D$15:$D$19)*(G9358/100)*(E9358/1000)),IF(C9358="Ready to Drink",SUM(LOOKUP(2,1/(SRP!$B$10:$B$14&lt;=E9358)/(SRP!$C$10:$C$14&gt;=E9358),SRP!$D$10:$D$14)*(G9358/100)*(E9358/1000)),0))))),2)</f>
        <v>20.94</v>
      </c>
    </row>
    <row r="9359" spans="1:11" x14ac:dyDescent="0.35">
      <c r="A9359" s="2">
        <v>378638</v>
      </c>
      <c r="B9359" s="76" t="s">
        <v>1197</v>
      </c>
      <c r="C9359" s="76" t="s">
        <v>286</v>
      </c>
      <c r="D9359" s="76" t="s">
        <v>5241</v>
      </c>
      <c r="E9359" s="76">
        <v>750</v>
      </c>
      <c r="F9359" s="76">
        <v>12</v>
      </c>
      <c r="G9359" s="77">
        <v>10.5</v>
      </c>
      <c r="H9359" s="76" t="s">
        <v>3288</v>
      </c>
      <c r="I9359" s="77">
        <v>19.989999999999998</v>
      </c>
      <c r="J9359" s="2">
        <v>1</v>
      </c>
      <c r="K9359" s="119" cm="1">
        <f t="array" ref="K9359">ROUND(IF(C9359="Beer",SUM(LOOKUP(2,1/(SRP!$B$7:$B$9&lt;=E9359)/(SRP!$C$7:$C$9&gt;=E9359),SRP!$D$7:$D$9)*(G9359/100)*(E9359/1000)),IF(C9359="Spirits",SUM(LOOKUP(2,1/(SRP!$B$2:$B$6&lt;=E9359)/(SRP!$C$2:$C$6&gt;=E9359),SRP!$D$2:$D$6)*(G9359/100)*(E9359/1000)),IF(AND(C9359="Wine",D9359="Fortified Wines"),SUM(LOOKUP(2,1/(SRP!$B$20:$B$23&lt;=E9359)/(SRP!$C$20:$C$23&gt;=E9359),SRP!$D$20:$D$23)*(G9359/100)*(E9359/1000)),IF(C9359="Wine",SUM(LOOKUP(2,1/(SRP!$B$15:$B$19&lt;=E9359)/(SRP!$C$15:$C$19&gt;=E9359),SRP!$D$15:$D$19)*(G9359/100)*(E9359/1000)),IF(C9359="Ready to Drink",SUM(LOOKUP(2,1/(SRP!$B$10:$B$14&lt;=E9359)/(SRP!$C$10:$C$14&gt;=E9359),SRP!$D$10:$D$14)*(G9359/100)*(E9359/1000)),0))))),2)</f>
        <v>5.5</v>
      </c>
    </row>
    <row r="9360" spans="1:11" x14ac:dyDescent="0.35">
      <c r="A9360" s="2">
        <v>381947</v>
      </c>
      <c r="B9360" s="76" t="s">
        <v>4386</v>
      </c>
      <c r="C9360" s="76" t="s">
        <v>5938</v>
      </c>
      <c r="D9360" s="76" t="s">
        <v>5308</v>
      </c>
      <c r="E9360" s="76">
        <v>2000</v>
      </c>
      <c r="F9360" s="76">
        <v>8</v>
      </c>
      <c r="G9360" s="77">
        <v>7</v>
      </c>
      <c r="H9360" s="76" t="s">
        <v>3321</v>
      </c>
      <c r="I9360" s="77">
        <v>12.95</v>
      </c>
      <c r="J9360" s="2">
        <v>1</v>
      </c>
      <c r="K9360" s="119" cm="1">
        <f t="array" ref="K9360">ROUND(IF(C9360="Beer",SUM(LOOKUP(2,1/(SRP!$B$7:$B$9&lt;=E9360)/(SRP!$C$7:$C$9&gt;=E9360),SRP!$D$7:$D$9)*(G9360/100)*(E9360/1000)),IF(C9360="Spirits",SUM(LOOKUP(2,1/(SRP!$B$2:$B$6&lt;=E9360)/(SRP!$C$2:$C$6&gt;=E9360),SRP!$D$2:$D$6)*(G9360/100)*(E9360/1000)),IF(AND(C9360="Wine",D9360="Fortified Wines"),SUM(LOOKUP(2,1/(SRP!$B$20:$B$23&lt;=E9360)/(SRP!$C$20:$C$23&gt;=E9360),SRP!$D$20:$D$23)*(G9360/100)*(E9360/1000)),IF(C9360="Wine",SUM(LOOKUP(2,1/(SRP!$B$15:$B$19&lt;=E9360)/(SRP!$C$15:$C$19&gt;=E9360),SRP!$D$15:$D$19)*(G9360/100)*(E9360/1000)),IF(C9360="Ready to Drink",SUM(LOOKUP(2,1/(SRP!$B$10:$B$14&lt;=E9360)/(SRP!$C$10:$C$14&gt;=E9360),SRP!$D$10:$D$14)*(G9360/100)*(E9360/1000)),0))))),2)</f>
        <v>9.77</v>
      </c>
    </row>
    <row r="9361" spans="1:11" x14ac:dyDescent="0.35">
      <c r="A9361" s="2">
        <v>381947</v>
      </c>
      <c r="B9361" s="76" t="s">
        <v>4386</v>
      </c>
      <c r="C9361" s="76" t="s">
        <v>5938</v>
      </c>
      <c r="D9361" s="76" t="s">
        <v>5308</v>
      </c>
      <c r="E9361" s="76">
        <v>2000</v>
      </c>
      <c r="F9361" s="76">
        <v>8</v>
      </c>
      <c r="G9361" s="77">
        <v>7</v>
      </c>
      <c r="H9361" s="76" t="s">
        <v>3321</v>
      </c>
      <c r="I9361" s="77">
        <v>12.95</v>
      </c>
      <c r="J9361" s="2">
        <v>1</v>
      </c>
      <c r="K9361" s="119" cm="1">
        <f t="array" ref="K9361">ROUND(IF(C9361="Beer",SUM(LOOKUP(2,1/(SRP!$B$7:$B$9&lt;=E9361)/(SRP!$C$7:$C$9&gt;=E9361),SRP!$D$7:$D$9)*(G9361/100)*(E9361/1000)),IF(C9361="Spirits",SUM(LOOKUP(2,1/(SRP!$B$2:$B$6&lt;=E9361)/(SRP!$C$2:$C$6&gt;=E9361),SRP!$D$2:$D$6)*(G9361/100)*(E9361/1000)),IF(AND(C9361="Wine",D9361="Fortified Wines"),SUM(LOOKUP(2,1/(SRP!$B$20:$B$23&lt;=E9361)/(SRP!$C$20:$C$23&gt;=E9361),SRP!$D$20:$D$23)*(G9361/100)*(E9361/1000)),IF(C9361="Wine",SUM(LOOKUP(2,1/(SRP!$B$15:$B$19&lt;=E9361)/(SRP!$C$15:$C$19&gt;=E9361),SRP!$D$15:$D$19)*(G9361/100)*(E9361/1000)),IF(C9361="Ready to Drink",SUM(LOOKUP(2,1/(SRP!$B$10:$B$14&lt;=E9361)/(SRP!$C$10:$C$14&gt;=E9361),SRP!$D$10:$D$14)*(G9361/100)*(E9361/1000)),0))))),2)</f>
        <v>9.77</v>
      </c>
    </row>
    <row r="9362" spans="1:11" x14ac:dyDescent="0.35">
      <c r="A9362" s="2">
        <v>383711</v>
      </c>
      <c r="B9362" s="76" t="s">
        <v>1806</v>
      </c>
      <c r="C9362" s="76" t="s">
        <v>286</v>
      </c>
      <c r="D9362" s="76" t="s">
        <v>5249</v>
      </c>
      <c r="E9362" s="76">
        <v>750</v>
      </c>
      <c r="F9362" s="76">
        <v>12</v>
      </c>
      <c r="G9362" s="77">
        <v>12.5</v>
      </c>
      <c r="H9362" s="76" t="s">
        <v>5939</v>
      </c>
      <c r="I9362" s="77">
        <v>11.99</v>
      </c>
      <c r="J9362" s="2">
        <v>1</v>
      </c>
      <c r="K9362" s="119" cm="1">
        <f t="array" ref="K9362">ROUND(IF(C9362="Beer",SUM(LOOKUP(2,1/(SRP!$B$7:$B$9&lt;=E9362)/(SRP!$C$7:$C$9&gt;=E9362),SRP!$D$7:$D$9)*(G9362/100)*(E9362/1000)),IF(C9362="Spirits",SUM(LOOKUP(2,1/(SRP!$B$2:$B$6&lt;=E9362)/(SRP!$C$2:$C$6&gt;=E9362),SRP!$D$2:$D$6)*(G9362/100)*(E9362/1000)),IF(AND(C9362="Wine",D9362="Fortified Wines"),SUM(LOOKUP(2,1/(SRP!$B$20:$B$23&lt;=E9362)/(SRP!$C$20:$C$23&gt;=E9362),SRP!$D$20:$D$23)*(G9362/100)*(E9362/1000)),IF(C9362="Wine",SUM(LOOKUP(2,1/(SRP!$B$15:$B$19&lt;=E9362)/(SRP!$C$15:$C$19&gt;=E9362),SRP!$D$15:$D$19)*(G9362/100)*(E9362/1000)),IF(C9362="Ready to Drink",SUM(LOOKUP(2,1/(SRP!$B$10:$B$14&lt;=E9362)/(SRP!$C$10:$C$14&gt;=E9362),SRP!$D$10:$D$14)*(G9362/100)*(E9362/1000)),0))))),2)</f>
        <v>6.54</v>
      </c>
    </row>
    <row r="9363" spans="1:11" x14ac:dyDescent="0.35">
      <c r="A9363" s="2">
        <v>384529</v>
      </c>
      <c r="B9363" s="76" t="s">
        <v>99</v>
      </c>
      <c r="C9363" s="76" t="s">
        <v>286</v>
      </c>
      <c r="D9363" s="76" t="s">
        <v>5284</v>
      </c>
      <c r="E9363" s="76">
        <v>750</v>
      </c>
      <c r="F9363" s="76">
        <v>6</v>
      </c>
      <c r="G9363" s="77">
        <v>12</v>
      </c>
      <c r="H9363" s="76" t="s">
        <v>3306</v>
      </c>
      <c r="I9363" s="77">
        <v>109.99</v>
      </c>
      <c r="J9363" s="2">
        <v>1</v>
      </c>
      <c r="K9363" s="119" cm="1">
        <f t="array" ref="K9363">ROUND(IF(C9363="Beer",SUM(LOOKUP(2,1/(SRP!$B$7:$B$9&lt;=E9363)/(SRP!$C$7:$C$9&gt;=E9363),SRP!$D$7:$D$9)*(G9363/100)*(E9363/1000)),IF(C9363="Spirits",SUM(LOOKUP(2,1/(SRP!$B$2:$B$6&lt;=E9363)/(SRP!$C$2:$C$6&gt;=E9363),SRP!$D$2:$D$6)*(G9363/100)*(E9363/1000)),IF(AND(C9363="Wine",D9363="Fortified Wines"),SUM(LOOKUP(2,1/(SRP!$B$20:$B$23&lt;=E9363)/(SRP!$C$20:$C$23&gt;=E9363),SRP!$D$20:$D$23)*(G9363/100)*(E9363/1000)),IF(C9363="Wine",SUM(LOOKUP(2,1/(SRP!$B$15:$B$19&lt;=E9363)/(SRP!$C$15:$C$19&gt;=E9363),SRP!$D$15:$D$19)*(G9363/100)*(E9363/1000)),IF(C9363="Ready to Drink",SUM(LOOKUP(2,1/(SRP!$B$10:$B$14&lt;=E9363)/(SRP!$C$10:$C$14&gt;=E9363),SRP!$D$10:$D$14)*(G9363/100)*(E9363/1000)),0))))),2)</f>
        <v>6.28</v>
      </c>
    </row>
    <row r="9364" spans="1:11" x14ac:dyDescent="0.35">
      <c r="A9364" s="2">
        <v>385443</v>
      </c>
      <c r="B9364" s="76" t="s">
        <v>6860</v>
      </c>
      <c r="C9364" s="76" t="s">
        <v>286</v>
      </c>
      <c r="D9364" s="76" t="s">
        <v>5264</v>
      </c>
      <c r="E9364" s="76">
        <v>16000</v>
      </c>
      <c r="F9364" s="76">
        <v>1</v>
      </c>
      <c r="G9364" s="77">
        <v>12</v>
      </c>
      <c r="H9364" s="76" t="s">
        <v>3297</v>
      </c>
      <c r="I9364" s="77">
        <v>146.97999999999999</v>
      </c>
      <c r="J9364" s="2">
        <v>1</v>
      </c>
      <c r="K9364" s="119" cm="1">
        <f t="array" ref="K9364">ROUND(IF(C9364="Beer",SUM(LOOKUP(2,1/(SRP!$B$7:$B$9&lt;=E9364)/(SRP!$C$7:$C$9&gt;=E9364),SRP!$D$7:$D$9)*(G9364/100)*(E9364/1000)),IF(C9364="Spirits",SUM(LOOKUP(2,1/(SRP!$B$2:$B$6&lt;=E9364)/(SRP!$C$2:$C$6&gt;=E9364),SRP!$D$2:$D$6)*(G9364/100)*(E9364/1000)),IF(AND(C9364="Wine",D9364="Fortified Wines"),SUM(LOOKUP(2,1/(SRP!$B$20:$B$23&lt;=E9364)/(SRP!$C$20:$C$23&gt;=E9364),SRP!$D$20:$D$23)*(G9364/100)*(E9364/1000)),IF(C9364="Wine",SUM(LOOKUP(2,1/(SRP!$B$15:$B$19&lt;=E9364)/(SRP!$C$15:$C$19&gt;=E9364),SRP!$D$15:$D$19)*(G9364/100)*(E9364/1000)),IF(C9364="Ready to Drink",SUM(LOOKUP(2,1/(SRP!$B$10:$B$14&lt;=E9364)/(SRP!$C$10:$C$14&gt;=E9364),SRP!$D$10:$D$14)*(G9364/100)*(E9364/1000)),0))))),2)</f>
        <v>111.61</v>
      </c>
    </row>
    <row r="9365" spans="1:11" x14ac:dyDescent="0.35">
      <c r="A9365" s="2">
        <v>387209</v>
      </c>
      <c r="B9365" s="76" t="s">
        <v>2625</v>
      </c>
      <c r="C9365" s="76" t="s">
        <v>285</v>
      </c>
      <c r="D9365" s="76" t="s">
        <v>6933</v>
      </c>
      <c r="E9365" s="76">
        <v>750</v>
      </c>
      <c r="F9365" s="76">
        <v>12</v>
      </c>
      <c r="G9365" s="77">
        <v>40</v>
      </c>
      <c r="H9365" s="76" t="s">
        <v>6869</v>
      </c>
      <c r="I9365" s="77">
        <v>25.49</v>
      </c>
      <c r="J9365" s="2">
        <v>1</v>
      </c>
      <c r="K9365" s="119" cm="1">
        <f t="array" ref="K9365">ROUND(IF(C9365="Beer",SUM(LOOKUP(2,1/(SRP!$B$7:$B$9&lt;=E9365)/(SRP!$C$7:$C$9&gt;=E9365),SRP!$D$7:$D$9)*(G9365/100)*(E9365/1000)),IF(C9365="Spirits",SUM(LOOKUP(2,1/(SRP!$B$2:$B$6&lt;=E9365)/(SRP!$C$2:$C$6&gt;=E9365),SRP!$D$2:$D$6)*(G9365/100)*(E9365/1000)),IF(AND(C9365="Wine",D9365="Fortified Wines"),SUM(LOOKUP(2,1/(SRP!$B$20:$B$23&lt;=E9365)/(SRP!$C$20:$C$23&gt;=E9365),SRP!$D$20:$D$23)*(G9365/100)*(E9365/1000)),IF(C9365="Wine",SUM(LOOKUP(2,1/(SRP!$B$15:$B$19&lt;=E9365)/(SRP!$C$15:$C$19&gt;=E9365),SRP!$D$15:$D$19)*(G9365/100)*(E9365/1000)),IF(C9365="Ready to Drink",SUM(LOOKUP(2,1/(SRP!$B$10:$B$14&lt;=E9365)/(SRP!$C$10:$C$14&gt;=E9365),SRP!$D$10:$D$14)*(G9365/100)*(E9365/1000)),0))))),2)</f>
        <v>20.94</v>
      </c>
    </row>
    <row r="9366" spans="1:11" x14ac:dyDescent="0.35">
      <c r="A9366" s="2">
        <v>387316</v>
      </c>
      <c r="B9366" s="76" t="s">
        <v>1807</v>
      </c>
      <c r="C9366" s="76" t="s">
        <v>285</v>
      </c>
      <c r="D9366" s="76" t="s">
        <v>6935</v>
      </c>
      <c r="E9366" s="76">
        <v>750</v>
      </c>
      <c r="F9366" s="76">
        <v>6</v>
      </c>
      <c r="G9366" s="77">
        <v>40</v>
      </c>
      <c r="H9366" s="76" t="s">
        <v>3284</v>
      </c>
      <c r="I9366" s="77">
        <v>139.99</v>
      </c>
      <c r="J9366" s="2">
        <v>1</v>
      </c>
      <c r="K9366" s="119" cm="1">
        <f t="array" ref="K9366">ROUND(IF(C9366="Beer",SUM(LOOKUP(2,1/(SRP!$B$7:$B$9&lt;=E9366)/(SRP!$C$7:$C$9&gt;=E9366),SRP!$D$7:$D$9)*(G9366/100)*(E9366/1000)),IF(C9366="Spirits",SUM(LOOKUP(2,1/(SRP!$B$2:$B$6&lt;=E9366)/(SRP!$C$2:$C$6&gt;=E9366),SRP!$D$2:$D$6)*(G9366/100)*(E9366/1000)),IF(AND(C9366="Wine",D9366="Fortified Wines"),SUM(LOOKUP(2,1/(SRP!$B$20:$B$23&lt;=E9366)/(SRP!$C$20:$C$23&gt;=E9366),SRP!$D$20:$D$23)*(G9366/100)*(E9366/1000)),IF(C9366="Wine",SUM(LOOKUP(2,1/(SRP!$B$15:$B$19&lt;=E9366)/(SRP!$C$15:$C$19&gt;=E9366),SRP!$D$15:$D$19)*(G9366/100)*(E9366/1000)),IF(C9366="Ready to Drink",SUM(LOOKUP(2,1/(SRP!$B$10:$B$14&lt;=E9366)/(SRP!$C$10:$C$14&gt;=E9366),SRP!$D$10:$D$14)*(G9366/100)*(E9366/1000)),0))))),2)</f>
        <v>20.94</v>
      </c>
    </row>
    <row r="9367" spans="1:11" x14ac:dyDescent="0.35">
      <c r="A9367" s="2">
        <v>388900</v>
      </c>
      <c r="B9367" s="76" t="s">
        <v>1808</v>
      </c>
      <c r="C9367" s="76" t="s">
        <v>287</v>
      </c>
      <c r="D9367" s="76" t="s">
        <v>5230</v>
      </c>
      <c r="E9367" s="76">
        <v>330</v>
      </c>
      <c r="F9367" s="76">
        <v>24</v>
      </c>
      <c r="G9367" s="77">
        <v>4.4000000000000004</v>
      </c>
      <c r="H9367" s="76" t="s">
        <v>3328</v>
      </c>
      <c r="I9367" s="77">
        <v>2.79</v>
      </c>
      <c r="J9367" s="2">
        <v>1</v>
      </c>
      <c r="K9367" s="119" cm="1">
        <f t="array" ref="K9367">ROUND(IF(C9367="Beer",SUM(LOOKUP(2,1/(SRP!$B$7:$B$9&lt;=E9367)/(SRP!$C$7:$C$9&gt;=E9367),SRP!$D$7:$D$9)*(G9367/100)*(E9367/1000)),IF(C9367="Spirits",SUM(LOOKUP(2,1/(SRP!$B$2:$B$6&lt;=E9367)/(SRP!$C$2:$C$6&gt;=E9367),SRP!$D$2:$D$6)*(G9367/100)*(E9367/1000)),IF(AND(C9367="Wine",D9367="Fortified Wines"),SUM(LOOKUP(2,1/(SRP!$B$20:$B$23&lt;=E9367)/(SRP!$C$20:$C$23&gt;=E9367),SRP!$D$20:$D$23)*(G9367/100)*(E9367/1000)),IF(C9367="Wine",SUM(LOOKUP(2,1/(SRP!$B$15:$B$19&lt;=E9367)/(SRP!$C$15:$C$19&gt;=E9367),SRP!$D$15:$D$19)*(G9367/100)*(E9367/1000)),IF(C9367="Ready to Drink",SUM(LOOKUP(2,1/(SRP!$B$10:$B$14&lt;=E9367)/(SRP!$C$10:$C$14&gt;=E9367),SRP!$D$10:$D$14)*(G9367/100)*(E9367/1000)),0))))),2)</f>
        <v>1.01</v>
      </c>
    </row>
    <row r="9368" spans="1:11" x14ac:dyDescent="0.35">
      <c r="A9368" s="2">
        <v>388900</v>
      </c>
      <c r="B9368" s="76" t="s">
        <v>1808</v>
      </c>
      <c r="C9368" s="76" t="s">
        <v>287</v>
      </c>
      <c r="D9368" s="76" t="s">
        <v>5230</v>
      </c>
      <c r="E9368" s="76">
        <v>330</v>
      </c>
      <c r="F9368" s="76">
        <v>24</v>
      </c>
      <c r="G9368" s="77">
        <v>4.4000000000000004</v>
      </c>
      <c r="H9368" s="76" t="s">
        <v>3328</v>
      </c>
      <c r="I9368" s="77">
        <v>2.79</v>
      </c>
      <c r="J9368" s="2">
        <v>1</v>
      </c>
      <c r="K9368" s="119" cm="1">
        <f t="array" ref="K9368">ROUND(IF(C9368="Beer",SUM(LOOKUP(2,1/(SRP!$B$7:$B$9&lt;=E9368)/(SRP!$C$7:$C$9&gt;=E9368),SRP!$D$7:$D$9)*(G9368/100)*(E9368/1000)),IF(C9368="Spirits",SUM(LOOKUP(2,1/(SRP!$B$2:$B$6&lt;=E9368)/(SRP!$C$2:$C$6&gt;=E9368),SRP!$D$2:$D$6)*(G9368/100)*(E9368/1000)),IF(AND(C9368="Wine",D9368="Fortified Wines"),SUM(LOOKUP(2,1/(SRP!$B$20:$B$23&lt;=E9368)/(SRP!$C$20:$C$23&gt;=E9368),SRP!$D$20:$D$23)*(G9368/100)*(E9368/1000)),IF(C9368="Wine",SUM(LOOKUP(2,1/(SRP!$B$15:$B$19&lt;=E9368)/(SRP!$C$15:$C$19&gt;=E9368),SRP!$D$15:$D$19)*(G9368/100)*(E9368/1000)),IF(C9368="Ready to Drink",SUM(LOOKUP(2,1/(SRP!$B$10:$B$14&lt;=E9368)/(SRP!$C$10:$C$14&gt;=E9368),SRP!$D$10:$D$14)*(G9368/100)*(E9368/1000)),0))))),2)</f>
        <v>1.01</v>
      </c>
    </row>
    <row r="9369" spans="1:11" x14ac:dyDescent="0.35">
      <c r="A9369" s="2">
        <v>389056</v>
      </c>
      <c r="B9369" s="76" t="s">
        <v>626</v>
      </c>
      <c r="C9369" s="76" t="s">
        <v>286</v>
      </c>
      <c r="D9369" s="76" t="s">
        <v>5284</v>
      </c>
      <c r="E9369" s="76">
        <v>375</v>
      </c>
      <c r="F9369" s="76">
        <v>12</v>
      </c>
      <c r="G9369" s="77">
        <v>12</v>
      </c>
      <c r="H9369" s="76" t="s">
        <v>6869</v>
      </c>
      <c r="I9369" s="77">
        <v>56.99</v>
      </c>
      <c r="J9369" s="2">
        <v>1</v>
      </c>
      <c r="K9369" s="119" cm="1">
        <f t="array" ref="K9369">ROUND(IF(C9369="Beer",SUM(LOOKUP(2,1/(SRP!$B$7:$B$9&lt;=E9369)/(SRP!$C$7:$C$9&gt;=E9369),SRP!$D$7:$D$9)*(G9369/100)*(E9369/1000)),IF(C9369="Spirits",SUM(LOOKUP(2,1/(SRP!$B$2:$B$6&lt;=E9369)/(SRP!$C$2:$C$6&gt;=E9369),SRP!$D$2:$D$6)*(G9369/100)*(E9369/1000)),IF(AND(C9369="Wine",D9369="Fortified Wines"),SUM(LOOKUP(2,1/(SRP!$B$20:$B$23&lt;=E9369)/(SRP!$C$20:$C$23&gt;=E9369),SRP!$D$20:$D$23)*(G9369/100)*(E9369/1000)),IF(C9369="Wine",SUM(LOOKUP(2,1/(SRP!$B$15:$B$19&lt;=E9369)/(SRP!$C$15:$C$19&gt;=E9369),SRP!$D$15:$D$19)*(G9369/100)*(E9369/1000)),IF(C9369="Ready to Drink",SUM(LOOKUP(2,1/(SRP!$B$10:$B$14&lt;=E9369)/(SRP!$C$10:$C$14&gt;=E9369),SRP!$D$10:$D$14)*(G9369/100)*(E9369/1000)),0))))),2)</f>
        <v>3.33</v>
      </c>
    </row>
    <row r="9370" spans="1:11" x14ac:dyDescent="0.35">
      <c r="A9370" s="2">
        <v>390260</v>
      </c>
      <c r="B9370" s="76" t="s">
        <v>603</v>
      </c>
      <c r="C9370" s="76" t="s">
        <v>285</v>
      </c>
      <c r="D9370" s="76" t="s">
        <v>5250</v>
      </c>
      <c r="E9370" s="76">
        <v>1750</v>
      </c>
      <c r="F9370" s="76">
        <v>6</v>
      </c>
      <c r="G9370" s="77">
        <v>40</v>
      </c>
      <c r="H9370" s="76" t="s">
        <v>3285</v>
      </c>
      <c r="I9370" s="77">
        <v>58.99</v>
      </c>
      <c r="J9370" s="2">
        <v>1</v>
      </c>
      <c r="K9370" s="119" cm="1">
        <f t="array" ref="K9370">ROUND(IF(C9370="Beer",SUM(LOOKUP(2,1/(SRP!$B$7:$B$9&lt;=E9370)/(SRP!$C$7:$C$9&gt;=E9370),SRP!$D$7:$D$9)*(G9370/100)*(E9370/1000)),IF(C9370="Spirits",SUM(LOOKUP(2,1/(SRP!$B$2:$B$6&lt;=E9370)/(SRP!$C$2:$C$6&gt;=E9370),SRP!$D$2:$D$6)*(G9370/100)*(E9370/1000)),IF(AND(C9370="Wine",D9370="Fortified Wines"),SUM(LOOKUP(2,1/(SRP!$B$20:$B$23&lt;=E9370)/(SRP!$C$20:$C$23&gt;=E9370),SRP!$D$20:$D$23)*(G9370/100)*(E9370/1000)),IF(C9370="Wine",SUM(LOOKUP(2,1/(SRP!$B$15:$B$19&lt;=E9370)/(SRP!$C$15:$C$19&gt;=E9370),SRP!$D$15:$D$19)*(G9370/100)*(E9370/1000)),IF(C9370="Ready to Drink",SUM(LOOKUP(2,1/(SRP!$B$10:$B$14&lt;=E9370)/(SRP!$C$10:$C$14&gt;=E9370),SRP!$D$10:$D$14)*(G9370/100)*(E9370/1000)),0))))),2)</f>
        <v>48.87</v>
      </c>
    </row>
    <row r="9371" spans="1:11" x14ac:dyDescent="0.35">
      <c r="A9371" s="2">
        <v>391854</v>
      </c>
      <c r="B9371" s="76" t="s">
        <v>1809</v>
      </c>
      <c r="C9371" s="76" t="s">
        <v>286</v>
      </c>
      <c r="D9371" s="76" t="s">
        <v>5297</v>
      </c>
      <c r="E9371" s="76">
        <v>750</v>
      </c>
      <c r="F9371" s="76">
        <v>12</v>
      </c>
      <c r="G9371" s="77">
        <v>13</v>
      </c>
      <c r="H9371" s="76" t="s">
        <v>3314</v>
      </c>
      <c r="I9371" s="77">
        <v>24.99</v>
      </c>
      <c r="J9371" s="2">
        <v>1</v>
      </c>
      <c r="K9371" s="119" cm="1">
        <f t="array" ref="K9371">ROUND(IF(C9371="Beer",SUM(LOOKUP(2,1/(SRP!$B$7:$B$9&lt;=E9371)/(SRP!$C$7:$C$9&gt;=E9371),SRP!$D$7:$D$9)*(G9371/100)*(E9371/1000)),IF(C9371="Spirits",SUM(LOOKUP(2,1/(SRP!$B$2:$B$6&lt;=E9371)/(SRP!$C$2:$C$6&gt;=E9371),SRP!$D$2:$D$6)*(G9371/100)*(E9371/1000)),IF(AND(C9371="Wine",D9371="Fortified Wines"),SUM(LOOKUP(2,1/(SRP!$B$20:$B$23&lt;=E9371)/(SRP!$C$20:$C$23&gt;=E9371),SRP!$D$20:$D$23)*(G9371/100)*(E9371/1000)),IF(C9371="Wine",SUM(LOOKUP(2,1/(SRP!$B$15:$B$19&lt;=E9371)/(SRP!$C$15:$C$19&gt;=E9371),SRP!$D$15:$D$19)*(G9371/100)*(E9371/1000)),IF(C9371="Ready to Drink",SUM(LOOKUP(2,1/(SRP!$B$10:$B$14&lt;=E9371)/(SRP!$C$10:$C$14&gt;=E9371),SRP!$D$10:$D$14)*(G9371/100)*(E9371/1000)),0))))),2)</f>
        <v>6.81</v>
      </c>
    </row>
    <row r="9372" spans="1:11" x14ac:dyDescent="0.35">
      <c r="A9372" s="2">
        <v>392845</v>
      </c>
      <c r="B9372" s="76" t="s">
        <v>1810</v>
      </c>
      <c r="C9372" s="76" t="s">
        <v>286</v>
      </c>
      <c r="D9372" s="76" t="s">
        <v>5248</v>
      </c>
      <c r="E9372" s="76">
        <v>750</v>
      </c>
      <c r="F9372" s="76">
        <v>12</v>
      </c>
      <c r="G9372" s="77">
        <v>12.5</v>
      </c>
      <c r="H9372" s="76" t="s">
        <v>3281</v>
      </c>
      <c r="I9372" s="77">
        <v>16.989999999999998</v>
      </c>
      <c r="J9372" s="2">
        <v>1</v>
      </c>
      <c r="K9372" s="119" cm="1">
        <f t="array" ref="K9372">ROUND(IF(C9372="Beer",SUM(LOOKUP(2,1/(SRP!$B$7:$B$9&lt;=E9372)/(SRP!$C$7:$C$9&gt;=E9372),SRP!$D$7:$D$9)*(G9372/100)*(E9372/1000)),IF(C9372="Spirits",SUM(LOOKUP(2,1/(SRP!$B$2:$B$6&lt;=E9372)/(SRP!$C$2:$C$6&gt;=E9372),SRP!$D$2:$D$6)*(G9372/100)*(E9372/1000)),IF(AND(C9372="Wine",D9372="Fortified Wines"),SUM(LOOKUP(2,1/(SRP!$B$20:$B$23&lt;=E9372)/(SRP!$C$20:$C$23&gt;=E9372),SRP!$D$20:$D$23)*(G9372/100)*(E9372/1000)),IF(C9372="Wine",SUM(LOOKUP(2,1/(SRP!$B$15:$B$19&lt;=E9372)/(SRP!$C$15:$C$19&gt;=E9372),SRP!$D$15:$D$19)*(G9372/100)*(E9372/1000)),IF(C9372="Ready to Drink",SUM(LOOKUP(2,1/(SRP!$B$10:$B$14&lt;=E9372)/(SRP!$C$10:$C$14&gt;=E9372),SRP!$D$10:$D$14)*(G9372/100)*(E9372/1000)),0))))),2)</f>
        <v>6.54</v>
      </c>
    </row>
    <row r="9373" spans="1:11" x14ac:dyDescent="0.35">
      <c r="A9373" s="2">
        <v>393678</v>
      </c>
      <c r="B9373" s="76" t="s">
        <v>31</v>
      </c>
      <c r="C9373" s="76" t="s">
        <v>285</v>
      </c>
      <c r="D9373" s="76" t="s">
        <v>5273</v>
      </c>
      <c r="E9373" s="76">
        <v>200</v>
      </c>
      <c r="F9373" s="76">
        <v>24</v>
      </c>
      <c r="G9373" s="77">
        <v>17</v>
      </c>
      <c r="H9373" s="76" t="s">
        <v>3280</v>
      </c>
      <c r="I9373" s="77">
        <v>12.99</v>
      </c>
      <c r="J9373" s="2">
        <v>1</v>
      </c>
      <c r="K9373" s="119" cm="1">
        <f t="array" ref="K9373">ROUND(IF(C9373="Beer",SUM(LOOKUP(2,1/(SRP!$B$7:$B$9&lt;=E9373)/(SRP!$C$7:$C$9&gt;=E9373),SRP!$D$7:$D$9)*(G9373/100)*(E9373/1000)),IF(C9373="Spirits",SUM(LOOKUP(2,1/(SRP!$B$2:$B$6&lt;=E9373)/(SRP!$C$2:$C$6&gt;=E9373),SRP!$D$2:$D$6)*(G9373/100)*(E9373/1000)),IF(AND(C9373="Wine",D9373="Fortified Wines"),SUM(LOOKUP(2,1/(SRP!$B$20:$B$23&lt;=E9373)/(SRP!$C$20:$C$23&gt;=E9373),SRP!$D$20:$D$23)*(G9373/100)*(E9373/1000)),IF(C9373="Wine",SUM(LOOKUP(2,1/(SRP!$B$15:$B$19&lt;=E9373)/(SRP!$C$15:$C$19&gt;=E9373),SRP!$D$15:$D$19)*(G9373/100)*(E9373/1000)),IF(C9373="Ready to Drink",SUM(LOOKUP(2,1/(SRP!$B$10:$B$14&lt;=E9373)/(SRP!$C$10:$C$14&gt;=E9373),SRP!$D$10:$D$14)*(G9373/100)*(E9373/1000)),0))))),2)</f>
        <v>3.23</v>
      </c>
    </row>
    <row r="9374" spans="1:11" x14ac:dyDescent="0.35">
      <c r="A9374" s="2">
        <v>394536</v>
      </c>
      <c r="B9374" s="76" t="s">
        <v>1811</v>
      </c>
      <c r="C9374" s="76" t="s">
        <v>287</v>
      </c>
      <c r="D9374" s="76" t="s">
        <v>5230</v>
      </c>
      <c r="E9374" s="76">
        <v>500</v>
      </c>
      <c r="F9374" s="76">
        <v>24</v>
      </c>
      <c r="G9374" s="77">
        <v>4.8</v>
      </c>
      <c r="H9374" s="76" t="s">
        <v>4849</v>
      </c>
      <c r="I9374" s="77">
        <v>3.59</v>
      </c>
      <c r="J9374" s="2">
        <v>1</v>
      </c>
      <c r="K9374" s="119" cm="1">
        <f t="array" ref="K9374">ROUND(IF(C9374="Beer",SUM(LOOKUP(2,1/(SRP!$B$7:$B$9&lt;=E9374)/(SRP!$C$7:$C$9&gt;=E9374),SRP!$D$7:$D$9)*(G9374/100)*(E9374/1000)),IF(C9374="Spirits",SUM(LOOKUP(2,1/(SRP!$B$2:$B$6&lt;=E9374)/(SRP!$C$2:$C$6&gt;=E9374),SRP!$D$2:$D$6)*(G9374/100)*(E9374/1000)),IF(AND(C9374="Wine",D9374="Fortified Wines"),SUM(LOOKUP(2,1/(SRP!$B$20:$B$23&lt;=E9374)/(SRP!$C$20:$C$23&gt;=E9374),SRP!$D$20:$D$23)*(G9374/100)*(E9374/1000)),IF(C9374="Wine",SUM(LOOKUP(2,1/(SRP!$B$15:$B$19&lt;=E9374)/(SRP!$C$15:$C$19&gt;=E9374),SRP!$D$15:$D$19)*(G9374/100)*(E9374/1000)),IF(C9374="Ready to Drink",SUM(LOOKUP(2,1/(SRP!$B$10:$B$14&lt;=E9374)/(SRP!$C$10:$C$14&gt;=E9374),SRP!$D$10:$D$14)*(G9374/100)*(E9374/1000)),0))))),2)</f>
        <v>1.68</v>
      </c>
    </row>
    <row r="9375" spans="1:11" x14ac:dyDescent="0.35">
      <c r="A9375" s="2">
        <v>394890</v>
      </c>
      <c r="B9375" s="76" t="s">
        <v>1812</v>
      </c>
      <c r="C9375" s="76" t="s">
        <v>286</v>
      </c>
      <c r="D9375" s="76" t="s">
        <v>5247</v>
      </c>
      <c r="E9375" s="76">
        <v>375</v>
      </c>
      <c r="F9375" s="76">
        <v>12</v>
      </c>
      <c r="G9375" s="77">
        <v>13.5</v>
      </c>
      <c r="H9375" s="76" t="s">
        <v>3288</v>
      </c>
      <c r="I9375" s="77">
        <v>10.49</v>
      </c>
      <c r="J9375" s="2">
        <v>1</v>
      </c>
      <c r="K9375" s="119" cm="1">
        <f t="array" ref="K9375">ROUND(IF(C9375="Beer",SUM(LOOKUP(2,1/(SRP!$B$7:$B$9&lt;=E9375)/(SRP!$C$7:$C$9&gt;=E9375),SRP!$D$7:$D$9)*(G9375/100)*(E9375/1000)),IF(C9375="Spirits",SUM(LOOKUP(2,1/(SRP!$B$2:$B$6&lt;=E9375)/(SRP!$C$2:$C$6&gt;=E9375),SRP!$D$2:$D$6)*(G9375/100)*(E9375/1000)),IF(AND(C9375="Wine",D9375="Fortified Wines"),SUM(LOOKUP(2,1/(SRP!$B$20:$B$23&lt;=E9375)/(SRP!$C$20:$C$23&gt;=E9375),SRP!$D$20:$D$23)*(G9375/100)*(E9375/1000)),IF(C9375="Wine",SUM(LOOKUP(2,1/(SRP!$B$15:$B$19&lt;=E9375)/(SRP!$C$15:$C$19&gt;=E9375),SRP!$D$15:$D$19)*(G9375/100)*(E9375/1000)),IF(C9375="Ready to Drink",SUM(LOOKUP(2,1/(SRP!$B$10:$B$14&lt;=E9375)/(SRP!$C$10:$C$14&gt;=E9375),SRP!$D$10:$D$14)*(G9375/100)*(E9375/1000)),0))))),2)</f>
        <v>3.75</v>
      </c>
    </row>
    <row r="9376" spans="1:11" x14ac:dyDescent="0.35">
      <c r="A9376" s="2">
        <v>395129</v>
      </c>
      <c r="B9376" s="76" t="s">
        <v>1813</v>
      </c>
      <c r="C9376" s="76" t="s">
        <v>286</v>
      </c>
      <c r="D9376" s="76" t="s">
        <v>5249</v>
      </c>
      <c r="E9376" s="76">
        <v>750</v>
      </c>
      <c r="F9376" s="76">
        <v>12</v>
      </c>
      <c r="G9376" s="77">
        <v>12</v>
      </c>
      <c r="H9376" s="76" t="s">
        <v>3311</v>
      </c>
      <c r="I9376" s="77">
        <v>10.99</v>
      </c>
      <c r="J9376" s="2">
        <v>1</v>
      </c>
      <c r="K9376" s="119" cm="1">
        <f t="array" ref="K9376">ROUND(IF(C9376="Beer",SUM(LOOKUP(2,1/(SRP!$B$7:$B$9&lt;=E9376)/(SRP!$C$7:$C$9&gt;=E9376),SRP!$D$7:$D$9)*(G9376/100)*(E9376/1000)),IF(C9376="Spirits",SUM(LOOKUP(2,1/(SRP!$B$2:$B$6&lt;=E9376)/(SRP!$C$2:$C$6&gt;=E9376),SRP!$D$2:$D$6)*(G9376/100)*(E9376/1000)),IF(AND(C9376="Wine",D9376="Fortified Wines"),SUM(LOOKUP(2,1/(SRP!$B$20:$B$23&lt;=E9376)/(SRP!$C$20:$C$23&gt;=E9376),SRP!$D$20:$D$23)*(G9376/100)*(E9376/1000)),IF(C9376="Wine",SUM(LOOKUP(2,1/(SRP!$B$15:$B$19&lt;=E9376)/(SRP!$C$15:$C$19&gt;=E9376),SRP!$D$15:$D$19)*(G9376/100)*(E9376/1000)),IF(C9376="Ready to Drink",SUM(LOOKUP(2,1/(SRP!$B$10:$B$14&lt;=E9376)/(SRP!$C$10:$C$14&gt;=E9376),SRP!$D$10:$D$14)*(G9376/100)*(E9376/1000)),0))))),2)</f>
        <v>6.28</v>
      </c>
    </row>
    <row r="9377" spans="1:11" x14ac:dyDescent="0.35">
      <c r="A9377" s="2">
        <v>395897</v>
      </c>
      <c r="B9377" s="76" t="s">
        <v>3978</v>
      </c>
      <c r="C9377" s="76" t="s">
        <v>286</v>
      </c>
      <c r="D9377" s="76" t="s">
        <v>5236</v>
      </c>
      <c r="E9377" s="76">
        <v>750</v>
      </c>
      <c r="F9377" s="76">
        <v>12</v>
      </c>
      <c r="G9377" s="77">
        <v>11.5</v>
      </c>
      <c r="H9377" s="76" t="s">
        <v>3314</v>
      </c>
      <c r="I9377" s="77">
        <v>15.99</v>
      </c>
      <c r="J9377" s="2">
        <v>1</v>
      </c>
      <c r="K9377" s="119" cm="1">
        <f t="array" ref="K9377">ROUND(IF(C9377="Beer",SUM(LOOKUP(2,1/(SRP!$B$7:$B$9&lt;=E9377)/(SRP!$C$7:$C$9&gt;=E9377),SRP!$D$7:$D$9)*(G9377/100)*(E9377/1000)),IF(C9377="Spirits",SUM(LOOKUP(2,1/(SRP!$B$2:$B$6&lt;=E9377)/(SRP!$C$2:$C$6&gt;=E9377),SRP!$D$2:$D$6)*(G9377/100)*(E9377/1000)),IF(AND(C9377="Wine",D9377="Fortified Wines"),SUM(LOOKUP(2,1/(SRP!$B$20:$B$23&lt;=E9377)/(SRP!$C$20:$C$23&gt;=E9377),SRP!$D$20:$D$23)*(G9377/100)*(E9377/1000)),IF(C9377="Wine",SUM(LOOKUP(2,1/(SRP!$B$15:$B$19&lt;=E9377)/(SRP!$C$15:$C$19&gt;=E9377),SRP!$D$15:$D$19)*(G9377/100)*(E9377/1000)),IF(C9377="Ready to Drink",SUM(LOOKUP(2,1/(SRP!$B$10:$B$14&lt;=E9377)/(SRP!$C$10:$C$14&gt;=E9377),SRP!$D$10:$D$14)*(G9377/100)*(E9377/1000)),0))))),2)</f>
        <v>6.02</v>
      </c>
    </row>
    <row r="9378" spans="1:11" x14ac:dyDescent="0.35">
      <c r="A9378" s="2">
        <v>396234</v>
      </c>
      <c r="B9378" s="76" t="s">
        <v>1814</v>
      </c>
      <c r="C9378" s="76" t="s">
        <v>285</v>
      </c>
      <c r="D9378" s="76" t="s">
        <v>5275</v>
      </c>
      <c r="E9378" s="76">
        <v>750</v>
      </c>
      <c r="F9378" s="76">
        <v>12</v>
      </c>
      <c r="G9378" s="77">
        <v>40</v>
      </c>
      <c r="H9378" s="76" t="s">
        <v>6695</v>
      </c>
      <c r="I9378" s="77">
        <v>31.99</v>
      </c>
      <c r="J9378" s="2">
        <v>1</v>
      </c>
      <c r="K9378" s="119" cm="1">
        <f t="array" ref="K9378">ROUND(IF(C9378="Beer",SUM(LOOKUP(2,1/(SRP!$B$7:$B$9&lt;=E9378)/(SRP!$C$7:$C$9&gt;=E9378),SRP!$D$7:$D$9)*(G9378/100)*(E9378/1000)),IF(C9378="Spirits",SUM(LOOKUP(2,1/(SRP!$B$2:$B$6&lt;=E9378)/(SRP!$C$2:$C$6&gt;=E9378),SRP!$D$2:$D$6)*(G9378/100)*(E9378/1000)),IF(AND(C9378="Wine",D9378="Fortified Wines"),SUM(LOOKUP(2,1/(SRP!$B$20:$B$23&lt;=E9378)/(SRP!$C$20:$C$23&gt;=E9378),SRP!$D$20:$D$23)*(G9378/100)*(E9378/1000)),IF(C9378="Wine",SUM(LOOKUP(2,1/(SRP!$B$15:$B$19&lt;=E9378)/(SRP!$C$15:$C$19&gt;=E9378),SRP!$D$15:$D$19)*(G9378/100)*(E9378/1000)),IF(C9378="Ready to Drink",SUM(LOOKUP(2,1/(SRP!$B$10:$B$14&lt;=E9378)/(SRP!$C$10:$C$14&gt;=E9378),SRP!$D$10:$D$14)*(G9378/100)*(E9378/1000)),0))))),2)</f>
        <v>20.94</v>
      </c>
    </row>
    <row r="9379" spans="1:11" x14ac:dyDescent="0.35">
      <c r="A9379" s="2">
        <v>397984</v>
      </c>
      <c r="B9379" s="76" t="s">
        <v>1815</v>
      </c>
      <c r="C9379" s="76" t="s">
        <v>5938</v>
      </c>
      <c r="D9379" s="76" t="s">
        <v>5307</v>
      </c>
      <c r="E9379" s="76">
        <v>2000</v>
      </c>
      <c r="F9379" s="76">
        <v>8</v>
      </c>
      <c r="G9379" s="77">
        <v>7</v>
      </c>
      <c r="H9379" s="76" t="s">
        <v>3321</v>
      </c>
      <c r="I9379" s="77">
        <v>12.95</v>
      </c>
      <c r="J9379" s="2">
        <v>1</v>
      </c>
      <c r="K9379" s="119" cm="1">
        <f t="array" ref="K9379">ROUND(IF(C9379="Beer",SUM(LOOKUP(2,1/(SRP!$B$7:$B$9&lt;=E9379)/(SRP!$C$7:$C$9&gt;=E9379),SRP!$D$7:$D$9)*(G9379/100)*(E9379/1000)),IF(C9379="Spirits",SUM(LOOKUP(2,1/(SRP!$B$2:$B$6&lt;=E9379)/(SRP!$C$2:$C$6&gt;=E9379),SRP!$D$2:$D$6)*(G9379/100)*(E9379/1000)),IF(AND(C9379="Wine",D9379="Fortified Wines"),SUM(LOOKUP(2,1/(SRP!$B$20:$B$23&lt;=E9379)/(SRP!$C$20:$C$23&gt;=E9379),SRP!$D$20:$D$23)*(G9379/100)*(E9379/1000)),IF(C9379="Wine",SUM(LOOKUP(2,1/(SRP!$B$15:$B$19&lt;=E9379)/(SRP!$C$15:$C$19&gt;=E9379),SRP!$D$15:$D$19)*(G9379/100)*(E9379/1000)),IF(C9379="Ready to Drink",SUM(LOOKUP(2,1/(SRP!$B$10:$B$14&lt;=E9379)/(SRP!$C$10:$C$14&gt;=E9379),SRP!$D$10:$D$14)*(G9379/100)*(E9379/1000)),0))))),2)</f>
        <v>9.77</v>
      </c>
    </row>
    <row r="9380" spans="1:11" x14ac:dyDescent="0.35">
      <c r="A9380" s="2">
        <v>397984</v>
      </c>
      <c r="B9380" s="76" t="s">
        <v>1815</v>
      </c>
      <c r="C9380" s="76" t="s">
        <v>5938</v>
      </c>
      <c r="D9380" s="76" t="s">
        <v>5307</v>
      </c>
      <c r="E9380" s="76">
        <v>2000</v>
      </c>
      <c r="F9380" s="76">
        <v>8</v>
      </c>
      <c r="G9380" s="77">
        <v>7</v>
      </c>
      <c r="H9380" s="76" t="s">
        <v>3321</v>
      </c>
      <c r="I9380" s="77">
        <v>12.95</v>
      </c>
      <c r="J9380" s="2">
        <v>1</v>
      </c>
      <c r="K9380" s="119" cm="1">
        <f t="array" ref="K9380">ROUND(IF(C9380="Beer",SUM(LOOKUP(2,1/(SRP!$B$7:$B$9&lt;=E9380)/(SRP!$C$7:$C$9&gt;=E9380),SRP!$D$7:$D$9)*(G9380/100)*(E9380/1000)),IF(C9380="Spirits",SUM(LOOKUP(2,1/(SRP!$B$2:$B$6&lt;=E9380)/(SRP!$C$2:$C$6&gt;=E9380),SRP!$D$2:$D$6)*(G9380/100)*(E9380/1000)),IF(AND(C9380="Wine",D9380="Fortified Wines"),SUM(LOOKUP(2,1/(SRP!$B$20:$B$23&lt;=E9380)/(SRP!$C$20:$C$23&gt;=E9380),SRP!$D$20:$D$23)*(G9380/100)*(E9380/1000)),IF(C9380="Wine",SUM(LOOKUP(2,1/(SRP!$B$15:$B$19&lt;=E9380)/(SRP!$C$15:$C$19&gt;=E9380),SRP!$D$15:$D$19)*(G9380/100)*(E9380/1000)),IF(C9380="Ready to Drink",SUM(LOOKUP(2,1/(SRP!$B$10:$B$14&lt;=E9380)/(SRP!$C$10:$C$14&gt;=E9380),SRP!$D$10:$D$14)*(G9380/100)*(E9380/1000)),0))))),2)</f>
        <v>9.77</v>
      </c>
    </row>
    <row r="9381" spans="1:11" x14ac:dyDescent="0.35">
      <c r="A9381" s="2">
        <v>398552</v>
      </c>
      <c r="B9381" s="76" t="s">
        <v>1816</v>
      </c>
      <c r="C9381" s="76" t="s">
        <v>285</v>
      </c>
      <c r="D9381" s="76" t="s">
        <v>5303</v>
      </c>
      <c r="E9381" s="76">
        <v>750</v>
      </c>
      <c r="F9381" s="76">
        <v>12</v>
      </c>
      <c r="G9381" s="77">
        <v>35</v>
      </c>
      <c r="H9381" s="76" t="s">
        <v>3283</v>
      </c>
      <c r="I9381" s="77">
        <v>28.99</v>
      </c>
      <c r="J9381" s="2">
        <v>1</v>
      </c>
      <c r="K9381" s="119" cm="1">
        <f t="array" ref="K9381">ROUND(IF(C9381="Beer",SUM(LOOKUP(2,1/(SRP!$B$7:$B$9&lt;=E9381)/(SRP!$C$7:$C$9&gt;=E9381),SRP!$D$7:$D$9)*(G9381/100)*(E9381/1000)),IF(C9381="Spirits",SUM(LOOKUP(2,1/(SRP!$B$2:$B$6&lt;=E9381)/(SRP!$C$2:$C$6&gt;=E9381),SRP!$D$2:$D$6)*(G9381/100)*(E9381/1000)),IF(AND(C9381="Wine",D9381="Fortified Wines"),SUM(LOOKUP(2,1/(SRP!$B$20:$B$23&lt;=E9381)/(SRP!$C$20:$C$23&gt;=E9381),SRP!$D$20:$D$23)*(G9381/100)*(E9381/1000)),IF(C9381="Wine",SUM(LOOKUP(2,1/(SRP!$B$15:$B$19&lt;=E9381)/(SRP!$C$15:$C$19&gt;=E9381),SRP!$D$15:$D$19)*(G9381/100)*(E9381/1000)),IF(C9381="Ready to Drink",SUM(LOOKUP(2,1/(SRP!$B$10:$B$14&lt;=E9381)/(SRP!$C$10:$C$14&gt;=E9381),SRP!$D$10:$D$14)*(G9381/100)*(E9381/1000)),0))))),2)</f>
        <v>18.329999999999998</v>
      </c>
    </row>
    <row r="9382" spans="1:11" x14ac:dyDescent="0.35">
      <c r="A9382" s="2">
        <v>398608</v>
      </c>
      <c r="B9382" s="76" t="s">
        <v>1817</v>
      </c>
      <c r="C9382" s="76" t="s">
        <v>286</v>
      </c>
      <c r="D9382" s="76" t="s">
        <v>5236</v>
      </c>
      <c r="E9382" s="76">
        <v>750</v>
      </c>
      <c r="F9382" s="76">
        <v>12</v>
      </c>
      <c r="G9382" s="77">
        <v>14.5</v>
      </c>
      <c r="H9382" s="76" t="s">
        <v>3344</v>
      </c>
      <c r="I9382" s="77">
        <v>1550</v>
      </c>
      <c r="J9382" s="2">
        <v>1</v>
      </c>
      <c r="K9382" s="119" cm="1">
        <f t="array" ref="K9382">ROUND(IF(C9382="Beer",SUM(LOOKUP(2,1/(SRP!$B$7:$B$9&lt;=E9382)/(SRP!$C$7:$C$9&gt;=E9382),SRP!$D$7:$D$9)*(G9382/100)*(E9382/1000)),IF(C9382="Spirits",SUM(LOOKUP(2,1/(SRP!$B$2:$B$6&lt;=E9382)/(SRP!$C$2:$C$6&gt;=E9382),SRP!$D$2:$D$6)*(G9382/100)*(E9382/1000)),IF(AND(C9382="Wine",D9382="Fortified Wines"),SUM(LOOKUP(2,1/(SRP!$B$20:$B$23&lt;=E9382)/(SRP!$C$20:$C$23&gt;=E9382),SRP!$D$20:$D$23)*(G9382/100)*(E9382/1000)),IF(C9382="Wine",SUM(LOOKUP(2,1/(SRP!$B$15:$B$19&lt;=E9382)/(SRP!$C$15:$C$19&gt;=E9382),SRP!$D$15:$D$19)*(G9382/100)*(E9382/1000)),IF(C9382="Ready to Drink",SUM(LOOKUP(2,1/(SRP!$B$10:$B$14&lt;=E9382)/(SRP!$C$10:$C$14&gt;=E9382),SRP!$D$10:$D$14)*(G9382/100)*(E9382/1000)),0))))),2)</f>
        <v>7.59</v>
      </c>
    </row>
    <row r="9383" spans="1:11" x14ac:dyDescent="0.35">
      <c r="A9383" s="2">
        <v>398641</v>
      </c>
      <c r="B9383" s="76" t="s">
        <v>1818</v>
      </c>
      <c r="C9383" s="76" t="s">
        <v>286</v>
      </c>
      <c r="D9383" s="76" t="s">
        <v>5236</v>
      </c>
      <c r="E9383" s="76">
        <v>750</v>
      </c>
      <c r="F9383" s="76">
        <v>12</v>
      </c>
      <c r="G9383" s="77">
        <v>14</v>
      </c>
      <c r="H9383" s="76" t="s">
        <v>3344</v>
      </c>
      <c r="I9383" s="77">
        <v>1680</v>
      </c>
      <c r="J9383" s="2">
        <v>1</v>
      </c>
      <c r="K9383" s="119" cm="1">
        <f t="array" ref="K9383">ROUND(IF(C9383="Beer",SUM(LOOKUP(2,1/(SRP!$B$7:$B$9&lt;=E9383)/(SRP!$C$7:$C$9&gt;=E9383),SRP!$D$7:$D$9)*(G9383/100)*(E9383/1000)),IF(C9383="Spirits",SUM(LOOKUP(2,1/(SRP!$B$2:$B$6&lt;=E9383)/(SRP!$C$2:$C$6&gt;=E9383),SRP!$D$2:$D$6)*(G9383/100)*(E9383/1000)),IF(AND(C9383="Wine",D9383="Fortified Wines"),SUM(LOOKUP(2,1/(SRP!$B$20:$B$23&lt;=E9383)/(SRP!$C$20:$C$23&gt;=E9383),SRP!$D$20:$D$23)*(G9383/100)*(E9383/1000)),IF(C9383="Wine",SUM(LOOKUP(2,1/(SRP!$B$15:$B$19&lt;=E9383)/(SRP!$C$15:$C$19&gt;=E9383),SRP!$D$15:$D$19)*(G9383/100)*(E9383/1000)),IF(C9383="Ready to Drink",SUM(LOOKUP(2,1/(SRP!$B$10:$B$14&lt;=E9383)/(SRP!$C$10:$C$14&gt;=E9383),SRP!$D$10:$D$14)*(G9383/100)*(E9383/1000)),0))))),2)</f>
        <v>7.33</v>
      </c>
    </row>
    <row r="9384" spans="1:11" x14ac:dyDescent="0.35">
      <c r="A9384" s="2">
        <v>398721</v>
      </c>
      <c r="B9384" s="76" t="s">
        <v>1819</v>
      </c>
      <c r="C9384" s="76" t="s">
        <v>286</v>
      </c>
      <c r="D9384" s="76" t="s">
        <v>5236</v>
      </c>
      <c r="E9384" s="76">
        <v>750</v>
      </c>
      <c r="F9384" s="76">
        <v>12</v>
      </c>
      <c r="G9384" s="77">
        <v>14.5</v>
      </c>
      <c r="H9384" s="76" t="s">
        <v>3344</v>
      </c>
      <c r="I9384" s="77">
        <v>1400</v>
      </c>
      <c r="J9384" s="2">
        <v>1</v>
      </c>
      <c r="K9384" s="119" cm="1">
        <f t="array" ref="K9384">ROUND(IF(C9384="Beer",SUM(LOOKUP(2,1/(SRP!$B$7:$B$9&lt;=E9384)/(SRP!$C$7:$C$9&gt;=E9384),SRP!$D$7:$D$9)*(G9384/100)*(E9384/1000)),IF(C9384="Spirits",SUM(LOOKUP(2,1/(SRP!$B$2:$B$6&lt;=E9384)/(SRP!$C$2:$C$6&gt;=E9384),SRP!$D$2:$D$6)*(G9384/100)*(E9384/1000)),IF(AND(C9384="Wine",D9384="Fortified Wines"),SUM(LOOKUP(2,1/(SRP!$B$20:$B$23&lt;=E9384)/(SRP!$C$20:$C$23&gt;=E9384),SRP!$D$20:$D$23)*(G9384/100)*(E9384/1000)),IF(C9384="Wine",SUM(LOOKUP(2,1/(SRP!$B$15:$B$19&lt;=E9384)/(SRP!$C$15:$C$19&gt;=E9384),SRP!$D$15:$D$19)*(G9384/100)*(E9384/1000)),IF(C9384="Ready to Drink",SUM(LOOKUP(2,1/(SRP!$B$10:$B$14&lt;=E9384)/(SRP!$C$10:$C$14&gt;=E9384),SRP!$D$10:$D$14)*(G9384/100)*(E9384/1000)),0))))),2)</f>
        <v>7.59</v>
      </c>
    </row>
    <row r="9385" spans="1:11" x14ac:dyDescent="0.35">
      <c r="A9385" s="2">
        <v>398826</v>
      </c>
      <c r="B9385" s="76" t="s">
        <v>1820</v>
      </c>
      <c r="C9385" s="76" t="s">
        <v>286</v>
      </c>
      <c r="D9385" s="76" t="s">
        <v>5236</v>
      </c>
      <c r="E9385" s="76">
        <v>750</v>
      </c>
      <c r="F9385" s="76">
        <v>12</v>
      </c>
      <c r="G9385" s="77">
        <v>12.9</v>
      </c>
      <c r="H9385" s="76" t="s">
        <v>3306</v>
      </c>
      <c r="I9385" s="77">
        <v>16.989999999999998</v>
      </c>
      <c r="J9385" s="2">
        <v>1</v>
      </c>
      <c r="K9385" s="119" cm="1">
        <f t="array" ref="K9385">ROUND(IF(C9385="Beer",SUM(LOOKUP(2,1/(SRP!$B$7:$B$9&lt;=E9385)/(SRP!$C$7:$C$9&gt;=E9385),SRP!$D$7:$D$9)*(G9385/100)*(E9385/1000)),IF(C9385="Spirits",SUM(LOOKUP(2,1/(SRP!$B$2:$B$6&lt;=E9385)/(SRP!$C$2:$C$6&gt;=E9385),SRP!$D$2:$D$6)*(G9385/100)*(E9385/1000)),IF(AND(C9385="Wine",D9385="Fortified Wines"),SUM(LOOKUP(2,1/(SRP!$B$20:$B$23&lt;=E9385)/(SRP!$C$20:$C$23&gt;=E9385),SRP!$D$20:$D$23)*(G9385/100)*(E9385/1000)),IF(C9385="Wine",SUM(LOOKUP(2,1/(SRP!$B$15:$B$19&lt;=E9385)/(SRP!$C$15:$C$19&gt;=E9385),SRP!$D$15:$D$19)*(G9385/100)*(E9385/1000)),IF(C9385="Ready to Drink",SUM(LOOKUP(2,1/(SRP!$B$10:$B$14&lt;=E9385)/(SRP!$C$10:$C$14&gt;=E9385),SRP!$D$10:$D$14)*(G9385/100)*(E9385/1000)),0))))),2)</f>
        <v>6.75</v>
      </c>
    </row>
    <row r="9386" spans="1:11" x14ac:dyDescent="0.35">
      <c r="A9386" s="2">
        <v>399410</v>
      </c>
      <c r="B9386" s="76" t="s">
        <v>1821</v>
      </c>
      <c r="C9386" s="76" t="s">
        <v>286</v>
      </c>
      <c r="D9386" s="76" t="s">
        <v>5244</v>
      </c>
      <c r="E9386" s="76">
        <v>750</v>
      </c>
      <c r="F9386" s="76">
        <v>12</v>
      </c>
      <c r="G9386" s="77">
        <v>12.5</v>
      </c>
      <c r="H9386" s="76" t="s">
        <v>5939</v>
      </c>
      <c r="I9386" s="77">
        <v>11.99</v>
      </c>
      <c r="J9386" s="2">
        <v>1</v>
      </c>
      <c r="K9386" s="119" cm="1">
        <f t="array" ref="K9386">ROUND(IF(C9386="Beer",SUM(LOOKUP(2,1/(SRP!$B$7:$B$9&lt;=E9386)/(SRP!$C$7:$C$9&gt;=E9386),SRP!$D$7:$D$9)*(G9386/100)*(E9386/1000)),IF(C9386="Spirits",SUM(LOOKUP(2,1/(SRP!$B$2:$B$6&lt;=E9386)/(SRP!$C$2:$C$6&gt;=E9386),SRP!$D$2:$D$6)*(G9386/100)*(E9386/1000)),IF(AND(C9386="Wine",D9386="Fortified Wines"),SUM(LOOKUP(2,1/(SRP!$B$20:$B$23&lt;=E9386)/(SRP!$C$20:$C$23&gt;=E9386),SRP!$D$20:$D$23)*(G9386/100)*(E9386/1000)),IF(C9386="Wine",SUM(LOOKUP(2,1/(SRP!$B$15:$B$19&lt;=E9386)/(SRP!$C$15:$C$19&gt;=E9386),SRP!$D$15:$D$19)*(G9386/100)*(E9386/1000)),IF(C9386="Ready to Drink",SUM(LOOKUP(2,1/(SRP!$B$10:$B$14&lt;=E9386)/(SRP!$C$10:$C$14&gt;=E9386),SRP!$D$10:$D$14)*(G9386/100)*(E9386/1000)),0))))),2)</f>
        <v>6.54</v>
      </c>
    </row>
    <row r="9387" spans="1:11" x14ac:dyDescent="0.35">
      <c r="A9387" s="2">
        <v>400747</v>
      </c>
      <c r="B9387" s="76" t="s">
        <v>1822</v>
      </c>
      <c r="C9387" s="76" t="s">
        <v>285</v>
      </c>
      <c r="D9387" s="76" t="s">
        <v>5281</v>
      </c>
      <c r="E9387" s="76">
        <v>750</v>
      </c>
      <c r="F9387" s="76">
        <v>6</v>
      </c>
      <c r="G9387" s="77">
        <v>27</v>
      </c>
      <c r="H9387" s="76" t="s">
        <v>6869</v>
      </c>
      <c r="I9387" s="77">
        <v>25.99</v>
      </c>
      <c r="J9387" s="2">
        <v>1</v>
      </c>
      <c r="K9387" s="119" cm="1">
        <f t="array" ref="K9387">ROUND(IF(C9387="Beer",SUM(LOOKUP(2,1/(SRP!$B$7:$B$9&lt;=E9387)/(SRP!$C$7:$C$9&gt;=E9387),SRP!$D$7:$D$9)*(G9387/100)*(E9387/1000)),IF(C9387="Spirits",SUM(LOOKUP(2,1/(SRP!$B$2:$B$6&lt;=E9387)/(SRP!$C$2:$C$6&gt;=E9387),SRP!$D$2:$D$6)*(G9387/100)*(E9387/1000)),IF(AND(C9387="Wine",D9387="Fortified Wines"),SUM(LOOKUP(2,1/(SRP!$B$20:$B$23&lt;=E9387)/(SRP!$C$20:$C$23&gt;=E9387),SRP!$D$20:$D$23)*(G9387/100)*(E9387/1000)),IF(C9387="Wine",SUM(LOOKUP(2,1/(SRP!$B$15:$B$19&lt;=E9387)/(SRP!$C$15:$C$19&gt;=E9387),SRP!$D$15:$D$19)*(G9387/100)*(E9387/1000)),IF(C9387="Ready to Drink",SUM(LOOKUP(2,1/(SRP!$B$10:$B$14&lt;=E9387)/(SRP!$C$10:$C$14&gt;=E9387),SRP!$D$10:$D$14)*(G9387/100)*(E9387/1000)),0))))),2)</f>
        <v>14.14</v>
      </c>
    </row>
    <row r="9388" spans="1:11" x14ac:dyDescent="0.35">
      <c r="A9388" s="2">
        <v>403220</v>
      </c>
      <c r="B9388" s="76" t="s">
        <v>1823</v>
      </c>
      <c r="C9388" s="76" t="s">
        <v>286</v>
      </c>
      <c r="D9388" s="76" t="s">
        <v>5246</v>
      </c>
      <c r="E9388" s="76">
        <v>750</v>
      </c>
      <c r="F9388" s="76">
        <v>12</v>
      </c>
      <c r="G9388" s="77">
        <v>13.5</v>
      </c>
      <c r="H9388" s="76" t="s">
        <v>3308</v>
      </c>
      <c r="I9388" s="77">
        <v>29.99</v>
      </c>
      <c r="J9388" s="2">
        <v>1</v>
      </c>
      <c r="K9388" s="119" cm="1">
        <f t="array" ref="K9388">ROUND(IF(C9388="Beer",SUM(LOOKUP(2,1/(SRP!$B$7:$B$9&lt;=E9388)/(SRP!$C$7:$C$9&gt;=E9388),SRP!$D$7:$D$9)*(G9388/100)*(E9388/1000)),IF(C9388="Spirits",SUM(LOOKUP(2,1/(SRP!$B$2:$B$6&lt;=E9388)/(SRP!$C$2:$C$6&gt;=E9388),SRP!$D$2:$D$6)*(G9388/100)*(E9388/1000)),IF(AND(C9388="Wine",D9388="Fortified Wines"),SUM(LOOKUP(2,1/(SRP!$B$20:$B$23&lt;=E9388)/(SRP!$C$20:$C$23&gt;=E9388),SRP!$D$20:$D$23)*(G9388/100)*(E9388/1000)),IF(C9388="Wine",SUM(LOOKUP(2,1/(SRP!$B$15:$B$19&lt;=E9388)/(SRP!$C$15:$C$19&gt;=E9388),SRP!$D$15:$D$19)*(G9388/100)*(E9388/1000)),IF(C9388="Ready to Drink",SUM(LOOKUP(2,1/(SRP!$B$10:$B$14&lt;=E9388)/(SRP!$C$10:$C$14&gt;=E9388),SRP!$D$10:$D$14)*(G9388/100)*(E9388/1000)),0))))),2)</f>
        <v>7.07</v>
      </c>
    </row>
    <row r="9389" spans="1:11" x14ac:dyDescent="0.35">
      <c r="A9389" s="2">
        <v>407205</v>
      </c>
      <c r="B9389" s="76" t="s">
        <v>1824</v>
      </c>
      <c r="C9389" s="76" t="s">
        <v>287</v>
      </c>
      <c r="D9389" s="76" t="s">
        <v>5230</v>
      </c>
      <c r="E9389" s="76">
        <v>330</v>
      </c>
      <c r="F9389" s="76">
        <v>24</v>
      </c>
      <c r="G9389" s="77">
        <v>5</v>
      </c>
      <c r="H9389" s="76" t="s">
        <v>3328</v>
      </c>
      <c r="I9389" s="77">
        <v>2.59</v>
      </c>
      <c r="J9389" s="2">
        <v>1</v>
      </c>
      <c r="K9389" s="119" cm="1">
        <f t="array" ref="K9389">ROUND(IF(C9389="Beer",SUM(LOOKUP(2,1/(SRP!$B$7:$B$9&lt;=E9389)/(SRP!$C$7:$C$9&gt;=E9389),SRP!$D$7:$D$9)*(G9389/100)*(E9389/1000)),IF(C9389="Spirits",SUM(LOOKUP(2,1/(SRP!$B$2:$B$6&lt;=E9389)/(SRP!$C$2:$C$6&gt;=E9389),SRP!$D$2:$D$6)*(G9389/100)*(E9389/1000)),IF(AND(C9389="Wine",D9389="Fortified Wines"),SUM(LOOKUP(2,1/(SRP!$B$20:$B$23&lt;=E9389)/(SRP!$C$20:$C$23&gt;=E9389),SRP!$D$20:$D$23)*(G9389/100)*(E9389/1000)),IF(C9389="Wine",SUM(LOOKUP(2,1/(SRP!$B$15:$B$19&lt;=E9389)/(SRP!$C$15:$C$19&gt;=E9389),SRP!$D$15:$D$19)*(G9389/100)*(E9389/1000)),IF(C9389="Ready to Drink",SUM(LOOKUP(2,1/(SRP!$B$10:$B$14&lt;=E9389)/(SRP!$C$10:$C$14&gt;=E9389),SRP!$D$10:$D$14)*(G9389/100)*(E9389/1000)),0))))),2)</f>
        <v>1.1499999999999999</v>
      </c>
    </row>
    <row r="9390" spans="1:11" x14ac:dyDescent="0.35">
      <c r="A9390" s="2">
        <v>407205</v>
      </c>
      <c r="B9390" s="76" t="s">
        <v>1824</v>
      </c>
      <c r="C9390" s="76" t="s">
        <v>287</v>
      </c>
      <c r="D9390" s="76" t="s">
        <v>5230</v>
      </c>
      <c r="E9390" s="76">
        <v>330</v>
      </c>
      <c r="F9390" s="76">
        <v>24</v>
      </c>
      <c r="G9390" s="77">
        <v>5</v>
      </c>
      <c r="H9390" s="76" t="s">
        <v>3328</v>
      </c>
      <c r="I9390" s="77">
        <v>2.59</v>
      </c>
      <c r="J9390" s="2">
        <v>1</v>
      </c>
      <c r="K9390" s="119" cm="1">
        <f t="array" ref="K9390">ROUND(IF(C9390="Beer",SUM(LOOKUP(2,1/(SRP!$B$7:$B$9&lt;=E9390)/(SRP!$C$7:$C$9&gt;=E9390),SRP!$D$7:$D$9)*(G9390/100)*(E9390/1000)),IF(C9390="Spirits",SUM(LOOKUP(2,1/(SRP!$B$2:$B$6&lt;=E9390)/(SRP!$C$2:$C$6&gt;=E9390),SRP!$D$2:$D$6)*(G9390/100)*(E9390/1000)),IF(AND(C9390="Wine",D9390="Fortified Wines"),SUM(LOOKUP(2,1/(SRP!$B$20:$B$23&lt;=E9390)/(SRP!$C$20:$C$23&gt;=E9390),SRP!$D$20:$D$23)*(G9390/100)*(E9390/1000)),IF(C9390="Wine",SUM(LOOKUP(2,1/(SRP!$B$15:$B$19&lt;=E9390)/(SRP!$C$15:$C$19&gt;=E9390),SRP!$D$15:$D$19)*(G9390/100)*(E9390/1000)),IF(C9390="Ready to Drink",SUM(LOOKUP(2,1/(SRP!$B$10:$B$14&lt;=E9390)/(SRP!$C$10:$C$14&gt;=E9390),SRP!$D$10:$D$14)*(G9390/100)*(E9390/1000)),0))))),2)</f>
        <v>1.1499999999999999</v>
      </c>
    </row>
    <row r="9391" spans="1:11" x14ac:dyDescent="0.35">
      <c r="A9391" s="2">
        <v>408864</v>
      </c>
      <c r="B9391" s="76" t="s">
        <v>5431</v>
      </c>
      <c r="C9391" s="76" t="s">
        <v>286</v>
      </c>
      <c r="D9391" s="76" t="s">
        <v>5249</v>
      </c>
      <c r="E9391" s="76">
        <v>750</v>
      </c>
      <c r="F9391" s="76">
        <v>12</v>
      </c>
      <c r="G9391" s="77">
        <v>14.5</v>
      </c>
      <c r="H9391" s="76" t="s">
        <v>3303</v>
      </c>
      <c r="I9391" s="77">
        <v>31.99</v>
      </c>
      <c r="J9391" s="2">
        <v>1</v>
      </c>
      <c r="K9391" s="119" cm="1">
        <f t="array" ref="K9391">ROUND(IF(C9391="Beer",SUM(LOOKUP(2,1/(SRP!$B$7:$B$9&lt;=E9391)/(SRP!$C$7:$C$9&gt;=E9391),SRP!$D$7:$D$9)*(G9391/100)*(E9391/1000)),IF(C9391="Spirits",SUM(LOOKUP(2,1/(SRP!$B$2:$B$6&lt;=E9391)/(SRP!$C$2:$C$6&gt;=E9391),SRP!$D$2:$D$6)*(G9391/100)*(E9391/1000)),IF(AND(C9391="Wine",D9391="Fortified Wines"),SUM(LOOKUP(2,1/(SRP!$B$20:$B$23&lt;=E9391)/(SRP!$C$20:$C$23&gt;=E9391),SRP!$D$20:$D$23)*(G9391/100)*(E9391/1000)),IF(C9391="Wine",SUM(LOOKUP(2,1/(SRP!$B$15:$B$19&lt;=E9391)/(SRP!$C$15:$C$19&gt;=E9391),SRP!$D$15:$D$19)*(G9391/100)*(E9391/1000)),IF(C9391="Ready to Drink",SUM(LOOKUP(2,1/(SRP!$B$10:$B$14&lt;=E9391)/(SRP!$C$10:$C$14&gt;=E9391),SRP!$D$10:$D$14)*(G9391/100)*(E9391/1000)),0))))),2)</f>
        <v>7.59</v>
      </c>
    </row>
    <row r="9392" spans="1:11" x14ac:dyDescent="0.35">
      <c r="A9392" s="2">
        <v>409367</v>
      </c>
      <c r="B9392" s="76" t="s">
        <v>1706</v>
      </c>
      <c r="C9392" s="76" t="s">
        <v>286</v>
      </c>
      <c r="D9392" s="76" t="s">
        <v>5236</v>
      </c>
      <c r="E9392" s="76">
        <v>1500</v>
      </c>
      <c r="F9392" s="76">
        <v>6</v>
      </c>
      <c r="G9392" s="77">
        <v>13.5</v>
      </c>
      <c r="H9392" s="76" t="s">
        <v>3288</v>
      </c>
      <c r="I9392" s="77">
        <v>23.99</v>
      </c>
      <c r="J9392" s="2">
        <v>1</v>
      </c>
      <c r="K9392" s="119" cm="1">
        <f t="array" ref="K9392">ROUND(IF(C9392="Beer",SUM(LOOKUP(2,1/(SRP!$B$7:$B$9&lt;=E9392)/(SRP!$C$7:$C$9&gt;=E9392),SRP!$D$7:$D$9)*(G9392/100)*(E9392/1000)),IF(C9392="Spirits",SUM(LOOKUP(2,1/(SRP!$B$2:$B$6&lt;=E9392)/(SRP!$C$2:$C$6&gt;=E9392),SRP!$D$2:$D$6)*(G9392/100)*(E9392/1000)),IF(AND(C9392="Wine",D9392="Fortified Wines"),SUM(LOOKUP(2,1/(SRP!$B$20:$B$23&lt;=E9392)/(SRP!$C$20:$C$23&gt;=E9392),SRP!$D$20:$D$23)*(G9392/100)*(E9392/1000)),IF(C9392="Wine",SUM(LOOKUP(2,1/(SRP!$B$15:$B$19&lt;=E9392)/(SRP!$C$15:$C$19&gt;=E9392),SRP!$D$15:$D$19)*(G9392/100)*(E9392/1000)),IF(C9392="Ready to Drink",SUM(LOOKUP(2,1/(SRP!$B$10:$B$14&lt;=E9392)/(SRP!$C$10:$C$14&gt;=E9392),SRP!$D$10:$D$14)*(G9392/100)*(E9392/1000)),0))))),2)</f>
        <v>14.14</v>
      </c>
    </row>
    <row r="9393" spans="1:11" x14ac:dyDescent="0.35">
      <c r="A9393" s="2">
        <v>410310</v>
      </c>
      <c r="B9393" s="76" t="s">
        <v>633</v>
      </c>
      <c r="C9393" s="76" t="s">
        <v>285</v>
      </c>
      <c r="D9393" s="76" t="s">
        <v>5231</v>
      </c>
      <c r="E9393" s="76">
        <v>375</v>
      </c>
      <c r="F9393" s="76">
        <v>12</v>
      </c>
      <c r="G9393" s="77">
        <v>40</v>
      </c>
      <c r="H9393" s="76" t="s">
        <v>3285</v>
      </c>
      <c r="I9393" s="77">
        <v>15.29</v>
      </c>
      <c r="J9393" s="2">
        <v>1</v>
      </c>
      <c r="K9393" s="119" cm="1">
        <f t="array" ref="K9393">ROUND(IF(C9393="Beer",SUM(LOOKUP(2,1/(SRP!$B$7:$B$9&lt;=E9393)/(SRP!$C$7:$C$9&gt;=E9393),SRP!$D$7:$D$9)*(G9393/100)*(E9393/1000)),IF(C9393="Spirits",SUM(LOOKUP(2,1/(SRP!$B$2:$B$6&lt;=E9393)/(SRP!$C$2:$C$6&gt;=E9393),SRP!$D$2:$D$6)*(G9393/100)*(E9393/1000)),IF(AND(C9393="Wine",D9393="Fortified Wines"),SUM(LOOKUP(2,1/(SRP!$B$20:$B$23&lt;=E9393)/(SRP!$C$20:$C$23&gt;=E9393),SRP!$D$20:$D$23)*(G9393/100)*(E9393/1000)),IF(C9393="Wine",SUM(LOOKUP(2,1/(SRP!$B$15:$B$19&lt;=E9393)/(SRP!$C$15:$C$19&gt;=E9393),SRP!$D$15:$D$19)*(G9393/100)*(E9393/1000)),IF(C9393="Ready to Drink",SUM(LOOKUP(2,1/(SRP!$B$10:$B$14&lt;=E9393)/(SRP!$C$10:$C$14&gt;=E9393),SRP!$D$10:$D$14)*(G9393/100)*(E9393/1000)),0))))),2)</f>
        <v>11.89</v>
      </c>
    </row>
    <row r="9394" spans="1:11" x14ac:dyDescent="0.35">
      <c r="A9394" s="2">
        <v>410415</v>
      </c>
      <c r="B9394" s="76" t="s">
        <v>633</v>
      </c>
      <c r="C9394" s="76" t="s">
        <v>285</v>
      </c>
      <c r="D9394" s="76" t="s">
        <v>5231</v>
      </c>
      <c r="E9394" s="76">
        <v>750</v>
      </c>
      <c r="F9394" s="76">
        <v>12</v>
      </c>
      <c r="G9394" s="77">
        <v>40</v>
      </c>
      <c r="H9394" s="76" t="s">
        <v>3285</v>
      </c>
      <c r="I9394" s="77">
        <v>30.99</v>
      </c>
      <c r="J9394" s="2">
        <v>1</v>
      </c>
      <c r="K9394" s="119" cm="1">
        <f t="array" ref="K9394">ROUND(IF(C9394="Beer",SUM(LOOKUP(2,1/(SRP!$B$7:$B$9&lt;=E9394)/(SRP!$C$7:$C$9&gt;=E9394),SRP!$D$7:$D$9)*(G9394/100)*(E9394/1000)),IF(C9394="Spirits",SUM(LOOKUP(2,1/(SRP!$B$2:$B$6&lt;=E9394)/(SRP!$C$2:$C$6&gt;=E9394),SRP!$D$2:$D$6)*(G9394/100)*(E9394/1000)),IF(AND(C9394="Wine",D9394="Fortified Wines"),SUM(LOOKUP(2,1/(SRP!$B$20:$B$23&lt;=E9394)/(SRP!$C$20:$C$23&gt;=E9394),SRP!$D$20:$D$23)*(G9394/100)*(E9394/1000)),IF(C9394="Wine",SUM(LOOKUP(2,1/(SRP!$B$15:$B$19&lt;=E9394)/(SRP!$C$15:$C$19&gt;=E9394),SRP!$D$15:$D$19)*(G9394/100)*(E9394/1000)),IF(C9394="Ready to Drink",SUM(LOOKUP(2,1/(SRP!$B$10:$B$14&lt;=E9394)/(SRP!$C$10:$C$14&gt;=E9394),SRP!$D$10:$D$14)*(G9394/100)*(E9394/1000)),0))))),2)</f>
        <v>20.94</v>
      </c>
    </row>
    <row r="9395" spans="1:11" x14ac:dyDescent="0.35">
      <c r="A9395" s="2">
        <v>413062</v>
      </c>
      <c r="B9395" s="76" t="s">
        <v>1784</v>
      </c>
      <c r="C9395" s="76" t="s">
        <v>286</v>
      </c>
      <c r="D9395" s="76" t="s">
        <v>5236</v>
      </c>
      <c r="E9395" s="76">
        <v>1500</v>
      </c>
      <c r="F9395" s="76">
        <v>6</v>
      </c>
      <c r="G9395" s="77">
        <v>13.5</v>
      </c>
      <c r="H9395" s="76" t="s">
        <v>3284</v>
      </c>
      <c r="I9395" s="77">
        <v>26.99</v>
      </c>
      <c r="J9395" s="2">
        <v>1</v>
      </c>
      <c r="K9395" s="119" cm="1">
        <f t="array" ref="K9395">ROUND(IF(C9395="Beer",SUM(LOOKUP(2,1/(SRP!$B$7:$B$9&lt;=E9395)/(SRP!$C$7:$C$9&gt;=E9395),SRP!$D$7:$D$9)*(G9395/100)*(E9395/1000)),IF(C9395="Spirits",SUM(LOOKUP(2,1/(SRP!$B$2:$B$6&lt;=E9395)/(SRP!$C$2:$C$6&gt;=E9395),SRP!$D$2:$D$6)*(G9395/100)*(E9395/1000)),IF(AND(C9395="Wine",D9395="Fortified Wines"),SUM(LOOKUP(2,1/(SRP!$B$20:$B$23&lt;=E9395)/(SRP!$C$20:$C$23&gt;=E9395),SRP!$D$20:$D$23)*(G9395/100)*(E9395/1000)),IF(C9395="Wine",SUM(LOOKUP(2,1/(SRP!$B$15:$B$19&lt;=E9395)/(SRP!$C$15:$C$19&gt;=E9395),SRP!$D$15:$D$19)*(G9395/100)*(E9395/1000)),IF(C9395="Ready to Drink",SUM(LOOKUP(2,1/(SRP!$B$10:$B$14&lt;=E9395)/(SRP!$C$10:$C$14&gt;=E9395),SRP!$D$10:$D$14)*(G9395/100)*(E9395/1000)),0))))),2)</f>
        <v>14.14</v>
      </c>
    </row>
    <row r="9396" spans="1:11" x14ac:dyDescent="0.35">
      <c r="A9396" s="2">
        <v>413070</v>
      </c>
      <c r="B9396" s="76" t="s">
        <v>1783</v>
      </c>
      <c r="C9396" s="76" t="s">
        <v>286</v>
      </c>
      <c r="D9396" s="76" t="s">
        <v>5244</v>
      </c>
      <c r="E9396" s="76">
        <v>1500</v>
      </c>
      <c r="F9396" s="76">
        <v>6</v>
      </c>
      <c r="G9396" s="77">
        <v>12.5</v>
      </c>
      <c r="H9396" s="76" t="s">
        <v>3284</v>
      </c>
      <c r="I9396" s="77">
        <v>26.99</v>
      </c>
      <c r="J9396" s="2">
        <v>1</v>
      </c>
      <c r="K9396" s="119" cm="1">
        <f t="array" ref="K9396">ROUND(IF(C9396="Beer",SUM(LOOKUP(2,1/(SRP!$B$7:$B$9&lt;=E9396)/(SRP!$C$7:$C$9&gt;=E9396),SRP!$D$7:$D$9)*(G9396/100)*(E9396/1000)),IF(C9396="Spirits",SUM(LOOKUP(2,1/(SRP!$B$2:$B$6&lt;=E9396)/(SRP!$C$2:$C$6&gt;=E9396),SRP!$D$2:$D$6)*(G9396/100)*(E9396/1000)),IF(AND(C9396="Wine",D9396="Fortified Wines"),SUM(LOOKUP(2,1/(SRP!$B$20:$B$23&lt;=E9396)/(SRP!$C$20:$C$23&gt;=E9396),SRP!$D$20:$D$23)*(G9396/100)*(E9396/1000)),IF(C9396="Wine",SUM(LOOKUP(2,1/(SRP!$B$15:$B$19&lt;=E9396)/(SRP!$C$15:$C$19&gt;=E9396),SRP!$D$15:$D$19)*(G9396/100)*(E9396/1000)),IF(C9396="Ready to Drink",SUM(LOOKUP(2,1/(SRP!$B$10:$B$14&lt;=E9396)/(SRP!$C$10:$C$14&gt;=E9396),SRP!$D$10:$D$14)*(G9396/100)*(E9396/1000)),0))))),2)</f>
        <v>13.09</v>
      </c>
    </row>
    <row r="9397" spans="1:11" x14ac:dyDescent="0.35">
      <c r="A9397" s="2">
        <v>414292</v>
      </c>
      <c r="B9397" s="76" t="s">
        <v>1825</v>
      </c>
      <c r="C9397" s="76" t="s">
        <v>286</v>
      </c>
      <c r="D9397" s="76" t="s">
        <v>5236</v>
      </c>
      <c r="E9397" s="76">
        <v>750</v>
      </c>
      <c r="F9397" s="76">
        <v>12</v>
      </c>
      <c r="G9397" s="77">
        <v>13.5</v>
      </c>
      <c r="H9397" s="76" t="s">
        <v>3318</v>
      </c>
      <c r="I9397" s="77">
        <v>19.989999999999998</v>
      </c>
      <c r="J9397" s="2">
        <v>1</v>
      </c>
      <c r="K9397" s="119" cm="1">
        <f t="array" ref="K9397">ROUND(IF(C9397="Beer",SUM(LOOKUP(2,1/(SRP!$B$7:$B$9&lt;=E9397)/(SRP!$C$7:$C$9&gt;=E9397),SRP!$D$7:$D$9)*(G9397/100)*(E9397/1000)),IF(C9397="Spirits",SUM(LOOKUP(2,1/(SRP!$B$2:$B$6&lt;=E9397)/(SRP!$C$2:$C$6&gt;=E9397),SRP!$D$2:$D$6)*(G9397/100)*(E9397/1000)),IF(AND(C9397="Wine",D9397="Fortified Wines"),SUM(LOOKUP(2,1/(SRP!$B$20:$B$23&lt;=E9397)/(SRP!$C$20:$C$23&gt;=E9397),SRP!$D$20:$D$23)*(G9397/100)*(E9397/1000)),IF(C9397="Wine",SUM(LOOKUP(2,1/(SRP!$B$15:$B$19&lt;=E9397)/(SRP!$C$15:$C$19&gt;=E9397),SRP!$D$15:$D$19)*(G9397/100)*(E9397/1000)),IF(C9397="Ready to Drink",SUM(LOOKUP(2,1/(SRP!$B$10:$B$14&lt;=E9397)/(SRP!$C$10:$C$14&gt;=E9397),SRP!$D$10:$D$14)*(G9397/100)*(E9397/1000)),0))))),2)</f>
        <v>7.07</v>
      </c>
    </row>
    <row r="9398" spans="1:11" x14ac:dyDescent="0.35">
      <c r="A9398" s="2">
        <v>414680</v>
      </c>
      <c r="B9398" s="76" t="s">
        <v>1826</v>
      </c>
      <c r="C9398" s="76" t="s">
        <v>286</v>
      </c>
      <c r="D9398" s="76" t="s">
        <v>5247</v>
      </c>
      <c r="E9398" s="76">
        <v>750</v>
      </c>
      <c r="F9398" s="76">
        <v>12</v>
      </c>
      <c r="G9398" s="77">
        <v>14.5</v>
      </c>
      <c r="H9398" s="76" t="s">
        <v>3308</v>
      </c>
      <c r="I9398" s="77">
        <v>31.99</v>
      </c>
      <c r="J9398" s="2">
        <v>1</v>
      </c>
      <c r="K9398" s="119" cm="1">
        <f t="array" ref="K9398">ROUND(IF(C9398="Beer",SUM(LOOKUP(2,1/(SRP!$B$7:$B$9&lt;=E9398)/(SRP!$C$7:$C$9&gt;=E9398),SRP!$D$7:$D$9)*(G9398/100)*(E9398/1000)),IF(C9398="Spirits",SUM(LOOKUP(2,1/(SRP!$B$2:$B$6&lt;=E9398)/(SRP!$C$2:$C$6&gt;=E9398),SRP!$D$2:$D$6)*(G9398/100)*(E9398/1000)),IF(AND(C9398="Wine",D9398="Fortified Wines"),SUM(LOOKUP(2,1/(SRP!$B$20:$B$23&lt;=E9398)/(SRP!$C$20:$C$23&gt;=E9398),SRP!$D$20:$D$23)*(G9398/100)*(E9398/1000)),IF(C9398="Wine",SUM(LOOKUP(2,1/(SRP!$B$15:$B$19&lt;=E9398)/(SRP!$C$15:$C$19&gt;=E9398),SRP!$D$15:$D$19)*(G9398/100)*(E9398/1000)),IF(C9398="Ready to Drink",SUM(LOOKUP(2,1/(SRP!$B$10:$B$14&lt;=E9398)/(SRP!$C$10:$C$14&gt;=E9398),SRP!$D$10:$D$14)*(G9398/100)*(E9398/1000)),0))))),2)</f>
        <v>7.59</v>
      </c>
    </row>
    <row r="9399" spans="1:11" x14ac:dyDescent="0.35">
      <c r="A9399" s="2">
        <v>414946</v>
      </c>
      <c r="B9399" s="76" t="s">
        <v>7163</v>
      </c>
      <c r="C9399" s="76" t="s">
        <v>286</v>
      </c>
      <c r="D9399" s="76" t="s">
        <v>300</v>
      </c>
      <c r="E9399" s="76">
        <v>750</v>
      </c>
      <c r="F9399" s="76">
        <v>12</v>
      </c>
      <c r="G9399" s="77">
        <v>15</v>
      </c>
      <c r="H9399" s="76" t="s">
        <v>3326</v>
      </c>
      <c r="I9399" s="77">
        <v>26.49</v>
      </c>
      <c r="J9399" s="2">
        <v>1</v>
      </c>
      <c r="K9399" s="119" cm="1">
        <f t="array" ref="K9399">ROUND(IF(C9399="Beer",SUM(LOOKUP(2,1/(SRP!$B$7:$B$9&lt;=E9399)/(SRP!$C$7:$C$9&gt;=E9399),SRP!$D$7:$D$9)*(G9399/100)*(E9399/1000)),IF(C9399="Spirits",SUM(LOOKUP(2,1/(SRP!$B$2:$B$6&lt;=E9399)/(SRP!$C$2:$C$6&gt;=E9399),SRP!$D$2:$D$6)*(G9399/100)*(E9399/1000)),IF(AND(C9399="Wine",D9399="Fortified Wines"),SUM(LOOKUP(2,1/(SRP!$B$20:$B$23&lt;=E9399)/(SRP!$C$20:$C$23&gt;=E9399),SRP!$D$20:$D$23)*(G9399/100)*(E9399/1000)),IF(C9399="Wine",SUM(LOOKUP(2,1/(SRP!$B$15:$B$19&lt;=E9399)/(SRP!$C$15:$C$19&gt;=E9399),SRP!$D$15:$D$19)*(G9399/100)*(E9399/1000)),IF(C9399="Ready to Drink",SUM(LOOKUP(2,1/(SRP!$B$10:$B$14&lt;=E9399)/(SRP!$C$10:$C$14&gt;=E9399),SRP!$D$10:$D$14)*(G9399/100)*(E9399/1000)),0))))),2)</f>
        <v>7.85</v>
      </c>
    </row>
    <row r="9400" spans="1:11" x14ac:dyDescent="0.35">
      <c r="A9400" s="2">
        <v>415661</v>
      </c>
      <c r="B9400" s="76" t="s">
        <v>3732</v>
      </c>
      <c r="C9400" s="76" t="s">
        <v>287</v>
      </c>
      <c r="D9400" s="76" t="s">
        <v>5230</v>
      </c>
      <c r="E9400" s="76">
        <v>330</v>
      </c>
      <c r="F9400" s="76">
        <v>24</v>
      </c>
      <c r="G9400" s="77">
        <v>4.5</v>
      </c>
      <c r="H9400" s="76" t="s">
        <v>3324</v>
      </c>
      <c r="I9400" s="77">
        <v>2.89</v>
      </c>
      <c r="J9400" s="2">
        <v>1</v>
      </c>
      <c r="K9400" s="119" cm="1">
        <f t="array" ref="K9400">ROUND(IF(C9400="Beer",SUM(LOOKUP(2,1/(SRP!$B$7:$B$9&lt;=E9400)/(SRP!$C$7:$C$9&gt;=E9400),SRP!$D$7:$D$9)*(G9400/100)*(E9400/1000)),IF(C9400="Spirits",SUM(LOOKUP(2,1/(SRP!$B$2:$B$6&lt;=E9400)/(SRP!$C$2:$C$6&gt;=E9400),SRP!$D$2:$D$6)*(G9400/100)*(E9400/1000)),IF(AND(C9400="Wine",D9400="Fortified Wines"),SUM(LOOKUP(2,1/(SRP!$B$20:$B$23&lt;=E9400)/(SRP!$C$20:$C$23&gt;=E9400),SRP!$D$20:$D$23)*(G9400/100)*(E9400/1000)),IF(C9400="Wine",SUM(LOOKUP(2,1/(SRP!$B$15:$B$19&lt;=E9400)/(SRP!$C$15:$C$19&gt;=E9400),SRP!$D$15:$D$19)*(G9400/100)*(E9400/1000)),IF(C9400="Ready to Drink",SUM(LOOKUP(2,1/(SRP!$B$10:$B$14&lt;=E9400)/(SRP!$C$10:$C$14&gt;=E9400),SRP!$D$10:$D$14)*(G9400/100)*(E9400/1000)),0))))),2)</f>
        <v>1.04</v>
      </c>
    </row>
    <row r="9401" spans="1:11" x14ac:dyDescent="0.35">
      <c r="A9401" s="2">
        <v>415661</v>
      </c>
      <c r="B9401" s="76" t="s">
        <v>3732</v>
      </c>
      <c r="C9401" s="76" t="s">
        <v>287</v>
      </c>
      <c r="D9401" s="76" t="s">
        <v>5230</v>
      </c>
      <c r="E9401" s="76">
        <v>330</v>
      </c>
      <c r="F9401" s="76">
        <v>24</v>
      </c>
      <c r="G9401" s="77">
        <v>4.5</v>
      </c>
      <c r="H9401" s="76" t="s">
        <v>3324</v>
      </c>
      <c r="I9401" s="77">
        <v>2.89</v>
      </c>
      <c r="J9401" s="2">
        <v>1</v>
      </c>
      <c r="K9401" s="119" cm="1">
        <f t="array" ref="K9401">ROUND(IF(C9401="Beer",SUM(LOOKUP(2,1/(SRP!$B$7:$B$9&lt;=E9401)/(SRP!$C$7:$C$9&gt;=E9401),SRP!$D$7:$D$9)*(G9401/100)*(E9401/1000)),IF(C9401="Spirits",SUM(LOOKUP(2,1/(SRP!$B$2:$B$6&lt;=E9401)/(SRP!$C$2:$C$6&gt;=E9401),SRP!$D$2:$D$6)*(G9401/100)*(E9401/1000)),IF(AND(C9401="Wine",D9401="Fortified Wines"),SUM(LOOKUP(2,1/(SRP!$B$20:$B$23&lt;=E9401)/(SRP!$C$20:$C$23&gt;=E9401),SRP!$D$20:$D$23)*(G9401/100)*(E9401/1000)),IF(C9401="Wine",SUM(LOOKUP(2,1/(SRP!$B$15:$B$19&lt;=E9401)/(SRP!$C$15:$C$19&gt;=E9401),SRP!$D$15:$D$19)*(G9401/100)*(E9401/1000)),IF(C9401="Ready to Drink",SUM(LOOKUP(2,1/(SRP!$B$10:$B$14&lt;=E9401)/(SRP!$C$10:$C$14&gt;=E9401),SRP!$D$10:$D$14)*(G9401/100)*(E9401/1000)),0))))),2)</f>
        <v>1.04</v>
      </c>
    </row>
    <row r="9402" spans="1:11" x14ac:dyDescent="0.35">
      <c r="A9402" s="2">
        <v>419317</v>
      </c>
      <c r="B9402" s="76" t="s">
        <v>1827</v>
      </c>
      <c r="C9402" s="76" t="s">
        <v>286</v>
      </c>
      <c r="D9402" s="76" t="s">
        <v>5258</v>
      </c>
      <c r="E9402" s="76">
        <v>750</v>
      </c>
      <c r="F9402" s="76">
        <v>12</v>
      </c>
      <c r="G9402" s="77">
        <v>7</v>
      </c>
      <c r="H9402" s="76" t="s">
        <v>6695</v>
      </c>
      <c r="I9402" s="77">
        <v>10.99</v>
      </c>
      <c r="J9402" s="2">
        <v>1</v>
      </c>
      <c r="K9402" s="119" cm="1">
        <f t="array" ref="K9402">ROUND(IF(C9402="Beer",SUM(LOOKUP(2,1/(SRP!$B$7:$B$9&lt;=E9402)/(SRP!$C$7:$C$9&gt;=E9402),SRP!$D$7:$D$9)*(G9402/100)*(E9402/1000)),IF(C9402="Spirits",SUM(LOOKUP(2,1/(SRP!$B$2:$B$6&lt;=E9402)/(SRP!$C$2:$C$6&gt;=E9402),SRP!$D$2:$D$6)*(G9402/100)*(E9402/1000)),IF(AND(C9402="Wine",D9402="Fortified Wines"),SUM(LOOKUP(2,1/(SRP!$B$20:$B$23&lt;=E9402)/(SRP!$C$20:$C$23&gt;=E9402),SRP!$D$20:$D$23)*(G9402/100)*(E9402/1000)),IF(C9402="Wine",SUM(LOOKUP(2,1/(SRP!$B$15:$B$19&lt;=E9402)/(SRP!$C$15:$C$19&gt;=E9402),SRP!$D$15:$D$19)*(G9402/100)*(E9402/1000)),IF(C9402="Ready to Drink",SUM(LOOKUP(2,1/(SRP!$B$10:$B$14&lt;=E9402)/(SRP!$C$10:$C$14&gt;=E9402),SRP!$D$10:$D$14)*(G9402/100)*(E9402/1000)),0))))),2)</f>
        <v>3.67</v>
      </c>
    </row>
    <row r="9403" spans="1:11" x14ac:dyDescent="0.35">
      <c r="A9403" s="2">
        <v>421644</v>
      </c>
      <c r="B9403" s="76" t="s">
        <v>2438</v>
      </c>
      <c r="C9403" s="76" t="s">
        <v>286</v>
      </c>
      <c r="D9403" s="76" t="s">
        <v>5246</v>
      </c>
      <c r="E9403" s="76">
        <v>750</v>
      </c>
      <c r="F9403" s="76">
        <v>12</v>
      </c>
      <c r="G9403" s="77">
        <v>13.6</v>
      </c>
      <c r="H9403" s="76" t="s">
        <v>3288</v>
      </c>
      <c r="I9403" s="77">
        <v>21.99</v>
      </c>
      <c r="J9403" s="2">
        <v>1</v>
      </c>
      <c r="K9403" s="119" cm="1">
        <f t="array" ref="K9403">ROUND(IF(C9403="Beer",SUM(LOOKUP(2,1/(SRP!$B$7:$B$9&lt;=E9403)/(SRP!$C$7:$C$9&gt;=E9403),SRP!$D$7:$D$9)*(G9403/100)*(E9403/1000)),IF(C9403="Spirits",SUM(LOOKUP(2,1/(SRP!$B$2:$B$6&lt;=E9403)/(SRP!$C$2:$C$6&gt;=E9403),SRP!$D$2:$D$6)*(G9403/100)*(E9403/1000)),IF(AND(C9403="Wine",D9403="Fortified Wines"),SUM(LOOKUP(2,1/(SRP!$B$20:$B$23&lt;=E9403)/(SRP!$C$20:$C$23&gt;=E9403),SRP!$D$20:$D$23)*(G9403/100)*(E9403/1000)),IF(C9403="Wine",SUM(LOOKUP(2,1/(SRP!$B$15:$B$19&lt;=E9403)/(SRP!$C$15:$C$19&gt;=E9403),SRP!$D$15:$D$19)*(G9403/100)*(E9403/1000)),IF(C9403="Ready to Drink",SUM(LOOKUP(2,1/(SRP!$B$10:$B$14&lt;=E9403)/(SRP!$C$10:$C$14&gt;=E9403),SRP!$D$10:$D$14)*(G9403/100)*(E9403/1000)),0))))),2)</f>
        <v>7.12</v>
      </c>
    </row>
    <row r="9404" spans="1:11" x14ac:dyDescent="0.35">
      <c r="A9404" s="2">
        <v>426528</v>
      </c>
      <c r="B9404" s="76" t="s">
        <v>4013</v>
      </c>
      <c r="C9404" s="76" t="s">
        <v>286</v>
      </c>
      <c r="D9404" s="76" t="s">
        <v>5236</v>
      </c>
      <c r="E9404" s="76">
        <v>750</v>
      </c>
      <c r="F9404" s="76">
        <v>12</v>
      </c>
      <c r="G9404" s="77">
        <v>12</v>
      </c>
      <c r="H9404" s="76" t="s">
        <v>3297</v>
      </c>
      <c r="I9404" s="77">
        <v>19.989999999999998</v>
      </c>
      <c r="J9404" s="2">
        <v>1</v>
      </c>
      <c r="K9404" s="119" cm="1">
        <f t="array" ref="K9404">ROUND(IF(C9404="Beer",SUM(LOOKUP(2,1/(SRP!$B$7:$B$9&lt;=E9404)/(SRP!$C$7:$C$9&gt;=E9404),SRP!$D$7:$D$9)*(G9404/100)*(E9404/1000)),IF(C9404="Spirits",SUM(LOOKUP(2,1/(SRP!$B$2:$B$6&lt;=E9404)/(SRP!$C$2:$C$6&gt;=E9404),SRP!$D$2:$D$6)*(G9404/100)*(E9404/1000)),IF(AND(C9404="Wine",D9404="Fortified Wines"),SUM(LOOKUP(2,1/(SRP!$B$20:$B$23&lt;=E9404)/(SRP!$C$20:$C$23&gt;=E9404),SRP!$D$20:$D$23)*(G9404/100)*(E9404/1000)),IF(C9404="Wine",SUM(LOOKUP(2,1/(SRP!$B$15:$B$19&lt;=E9404)/(SRP!$C$15:$C$19&gt;=E9404),SRP!$D$15:$D$19)*(G9404/100)*(E9404/1000)),IF(C9404="Ready to Drink",SUM(LOOKUP(2,1/(SRP!$B$10:$B$14&lt;=E9404)/(SRP!$C$10:$C$14&gt;=E9404),SRP!$D$10:$D$14)*(G9404/100)*(E9404/1000)),0))))),2)</f>
        <v>6.28</v>
      </c>
    </row>
    <row r="9405" spans="1:11" x14ac:dyDescent="0.35">
      <c r="A9405" s="2">
        <v>427088</v>
      </c>
      <c r="B9405" s="76" t="s">
        <v>2439</v>
      </c>
      <c r="C9405" s="76" t="s">
        <v>286</v>
      </c>
      <c r="D9405" s="76" t="s">
        <v>5249</v>
      </c>
      <c r="E9405" s="76">
        <v>750</v>
      </c>
      <c r="F9405" s="76">
        <v>12</v>
      </c>
      <c r="G9405" s="77">
        <v>13.5</v>
      </c>
      <c r="H9405" s="76" t="s">
        <v>3311</v>
      </c>
      <c r="I9405" s="77">
        <v>15.99</v>
      </c>
      <c r="J9405" s="2">
        <v>1</v>
      </c>
      <c r="K9405" s="119" cm="1">
        <f t="array" ref="K9405">ROUND(IF(C9405="Beer",SUM(LOOKUP(2,1/(SRP!$B$7:$B$9&lt;=E9405)/(SRP!$C$7:$C$9&gt;=E9405),SRP!$D$7:$D$9)*(G9405/100)*(E9405/1000)),IF(C9405="Spirits",SUM(LOOKUP(2,1/(SRP!$B$2:$B$6&lt;=E9405)/(SRP!$C$2:$C$6&gt;=E9405),SRP!$D$2:$D$6)*(G9405/100)*(E9405/1000)),IF(AND(C9405="Wine",D9405="Fortified Wines"),SUM(LOOKUP(2,1/(SRP!$B$20:$B$23&lt;=E9405)/(SRP!$C$20:$C$23&gt;=E9405),SRP!$D$20:$D$23)*(G9405/100)*(E9405/1000)),IF(C9405="Wine",SUM(LOOKUP(2,1/(SRP!$B$15:$B$19&lt;=E9405)/(SRP!$C$15:$C$19&gt;=E9405),SRP!$D$15:$D$19)*(G9405/100)*(E9405/1000)),IF(C9405="Ready to Drink",SUM(LOOKUP(2,1/(SRP!$B$10:$B$14&lt;=E9405)/(SRP!$C$10:$C$14&gt;=E9405),SRP!$D$10:$D$14)*(G9405/100)*(E9405/1000)),0))))),2)</f>
        <v>7.07</v>
      </c>
    </row>
    <row r="9406" spans="1:11" x14ac:dyDescent="0.35">
      <c r="A9406" s="2">
        <v>427849</v>
      </c>
      <c r="B9406" s="76" t="s">
        <v>1828</v>
      </c>
      <c r="C9406" s="76" t="s">
        <v>286</v>
      </c>
      <c r="D9406" s="76" t="s">
        <v>5247</v>
      </c>
      <c r="E9406" s="76">
        <v>750</v>
      </c>
      <c r="F9406" s="76">
        <v>12</v>
      </c>
      <c r="G9406" s="77">
        <v>13.5</v>
      </c>
      <c r="H9406" s="76" t="s">
        <v>3299</v>
      </c>
      <c r="I9406" s="77">
        <v>24.99</v>
      </c>
      <c r="J9406" s="2">
        <v>1</v>
      </c>
      <c r="K9406" s="119" cm="1">
        <f t="array" ref="K9406">ROUND(IF(C9406="Beer",SUM(LOOKUP(2,1/(SRP!$B$7:$B$9&lt;=E9406)/(SRP!$C$7:$C$9&gt;=E9406),SRP!$D$7:$D$9)*(G9406/100)*(E9406/1000)),IF(C9406="Spirits",SUM(LOOKUP(2,1/(SRP!$B$2:$B$6&lt;=E9406)/(SRP!$C$2:$C$6&gt;=E9406),SRP!$D$2:$D$6)*(G9406/100)*(E9406/1000)),IF(AND(C9406="Wine",D9406="Fortified Wines"),SUM(LOOKUP(2,1/(SRP!$B$20:$B$23&lt;=E9406)/(SRP!$C$20:$C$23&gt;=E9406),SRP!$D$20:$D$23)*(G9406/100)*(E9406/1000)),IF(C9406="Wine",SUM(LOOKUP(2,1/(SRP!$B$15:$B$19&lt;=E9406)/(SRP!$C$15:$C$19&gt;=E9406),SRP!$D$15:$D$19)*(G9406/100)*(E9406/1000)),IF(C9406="Ready to Drink",SUM(LOOKUP(2,1/(SRP!$B$10:$B$14&lt;=E9406)/(SRP!$C$10:$C$14&gt;=E9406),SRP!$D$10:$D$14)*(G9406/100)*(E9406/1000)),0))))),2)</f>
        <v>7.07</v>
      </c>
    </row>
    <row r="9407" spans="1:11" x14ac:dyDescent="0.35">
      <c r="A9407" s="2">
        <v>427856</v>
      </c>
      <c r="B9407" s="76" t="s">
        <v>1829</v>
      </c>
      <c r="C9407" s="76" t="s">
        <v>286</v>
      </c>
      <c r="D9407" s="76" t="s">
        <v>5246</v>
      </c>
      <c r="E9407" s="76">
        <v>750</v>
      </c>
      <c r="F9407" s="76">
        <v>12</v>
      </c>
      <c r="G9407" s="77">
        <v>13.5</v>
      </c>
      <c r="H9407" s="76" t="s">
        <v>3299</v>
      </c>
      <c r="I9407" s="77">
        <v>24.99</v>
      </c>
      <c r="J9407" s="2">
        <v>1</v>
      </c>
      <c r="K9407" s="119" cm="1">
        <f t="array" ref="K9407">ROUND(IF(C9407="Beer",SUM(LOOKUP(2,1/(SRP!$B$7:$B$9&lt;=E9407)/(SRP!$C$7:$C$9&gt;=E9407),SRP!$D$7:$D$9)*(G9407/100)*(E9407/1000)),IF(C9407="Spirits",SUM(LOOKUP(2,1/(SRP!$B$2:$B$6&lt;=E9407)/(SRP!$C$2:$C$6&gt;=E9407),SRP!$D$2:$D$6)*(G9407/100)*(E9407/1000)),IF(AND(C9407="Wine",D9407="Fortified Wines"),SUM(LOOKUP(2,1/(SRP!$B$20:$B$23&lt;=E9407)/(SRP!$C$20:$C$23&gt;=E9407),SRP!$D$20:$D$23)*(G9407/100)*(E9407/1000)),IF(C9407="Wine",SUM(LOOKUP(2,1/(SRP!$B$15:$B$19&lt;=E9407)/(SRP!$C$15:$C$19&gt;=E9407),SRP!$D$15:$D$19)*(G9407/100)*(E9407/1000)),IF(C9407="Ready to Drink",SUM(LOOKUP(2,1/(SRP!$B$10:$B$14&lt;=E9407)/(SRP!$C$10:$C$14&gt;=E9407),SRP!$D$10:$D$14)*(G9407/100)*(E9407/1000)),0))))),2)</f>
        <v>7.07</v>
      </c>
    </row>
    <row r="9408" spans="1:11" x14ac:dyDescent="0.35">
      <c r="A9408" s="2">
        <v>430546</v>
      </c>
      <c r="B9408" s="76" t="s">
        <v>1830</v>
      </c>
      <c r="C9408" s="76" t="s">
        <v>286</v>
      </c>
      <c r="D9408" s="76" t="s">
        <v>5244</v>
      </c>
      <c r="E9408" s="76">
        <v>750</v>
      </c>
      <c r="F9408" s="76">
        <v>12</v>
      </c>
      <c r="G9408" s="77">
        <v>12.5</v>
      </c>
      <c r="H9408" s="76" t="s">
        <v>3314</v>
      </c>
      <c r="I9408" s="77">
        <v>16.989999999999998</v>
      </c>
      <c r="J9408" s="2">
        <v>1</v>
      </c>
      <c r="K9408" s="119" cm="1">
        <f t="array" ref="K9408">ROUND(IF(C9408="Beer",SUM(LOOKUP(2,1/(SRP!$B$7:$B$9&lt;=E9408)/(SRP!$C$7:$C$9&gt;=E9408),SRP!$D$7:$D$9)*(G9408/100)*(E9408/1000)),IF(C9408="Spirits",SUM(LOOKUP(2,1/(SRP!$B$2:$B$6&lt;=E9408)/(SRP!$C$2:$C$6&gt;=E9408),SRP!$D$2:$D$6)*(G9408/100)*(E9408/1000)),IF(AND(C9408="Wine",D9408="Fortified Wines"),SUM(LOOKUP(2,1/(SRP!$B$20:$B$23&lt;=E9408)/(SRP!$C$20:$C$23&gt;=E9408),SRP!$D$20:$D$23)*(G9408/100)*(E9408/1000)),IF(C9408="Wine",SUM(LOOKUP(2,1/(SRP!$B$15:$B$19&lt;=E9408)/(SRP!$C$15:$C$19&gt;=E9408),SRP!$D$15:$D$19)*(G9408/100)*(E9408/1000)),IF(C9408="Ready to Drink",SUM(LOOKUP(2,1/(SRP!$B$10:$B$14&lt;=E9408)/(SRP!$C$10:$C$14&gt;=E9408),SRP!$D$10:$D$14)*(G9408/100)*(E9408/1000)),0))))),2)</f>
        <v>6.54</v>
      </c>
    </row>
    <row r="9409" spans="1:11" x14ac:dyDescent="0.35">
      <c r="A9409" s="2">
        <v>430561</v>
      </c>
      <c r="B9409" s="76" t="s">
        <v>6285</v>
      </c>
      <c r="C9409" s="76" t="s">
        <v>286</v>
      </c>
      <c r="D9409" s="76" t="s">
        <v>5253</v>
      </c>
      <c r="E9409" s="76">
        <v>375</v>
      </c>
      <c r="F9409" s="76">
        <v>12</v>
      </c>
      <c r="G9409" s="77">
        <v>9.5</v>
      </c>
      <c r="H9409" s="76" t="s">
        <v>3314</v>
      </c>
      <c r="I9409" s="77">
        <v>49.99</v>
      </c>
      <c r="J9409" s="2">
        <v>1</v>
      </c>
      <c r="K9409" s="119" cm="1">
        <f t="array" ref="K9409">ROUND(IF(C9409="Beer",SUM(LOOKUP(2,1/(SRP!$B$7:$B$9&lt;=E9409)/(SRP!$C$7:$C$9&gt;=E9409),SRP!$D$7:$D$9)*(G9409/100)*(E9409/1000)),IF(C9409="Spirits",SUM(LOOKUP(2,1/(SRP!$B$2:$B$6&lt;=E9409)/(SRP!$C$2:$C$6&gt;=E9409),SRP!$D$2:$D$6)*(G9409/100)*(E9409/1000)),IF(AND(C9409="Wine",D9409="Fortified Wines"),SUM(LOOKUP(2,1/(SRP!$B$20:$B$23&lt;=E9409)/(SRP!$C$20:$C$23&gt;=E9409),SRP!$D$20:$D$23)*(G9409/100)*(E9409/1000)),IF(C9409="Wine",SUM(LOOKUP(2,1/(SRP!$B$15:$B$19&lt;=E9409)/(SRP!$C$15:$C$19&gt;=E9409),SRP!$D$15:$D$19)*(G9409/100)*(E9409/1000)),IF(C9409="Ready to Drink",SUM(LOOKUP(2,1/(SRP!$B$10:$B$14&lt;=E9409)/(SRP!$C$10:$C$14&gt;=E9409),SRP!$D$10:$D$14)*(G9409/100)*(E9409/1000)),0))))),2)</f>
        <v>2.64</v>
      </c>
    </row>
    <row r="9410" spans="1:11" x14ac:dyDescent="0.35">
      <c r="A9410" s="2">
        <v>430827</v>
      </c>
      <c r="B9410" s="76" t="s">
        <v>93</v>
      </c>
      <c r="C9410" s="76" t="s">
        <v>286</v>
      </c>
      <c r="D9410" s="76" t="s">
        <v>5245</v>
      </c>
      <c r="E9410" s="76">
        <v>16000</v>
      </c>
      <c r="F9410" s="76">
        <v>1</v>
      </c>
      <c r="G9410" s="77">
        <v>12</v>
      </c>
      <c r="H9410" s="76" t="s">
        <v>5939</v>
      </c>
      <c r="I9410" s="77">
        <v>128.99</v>
      </c>
      <c r="J9410" s="2">
        <v>1</v>
      </c>
      <c r="K9410" s="119" cm="1">
        <f t="array" ref="K9410">ROUND(IF(C9410="Beer",SUM(LOOKUP(2,1/(SRP!$B$7:$B$9&lt;=E9410)/(SRP!$C$7:$C$9&gt;=E9410),SRP!$D$7:$D$9)*(G9410/100)*(E9410/1000)),IF(C9410="Spirits",SUM(LOOKUP(2,1/(SRP!$B$2:$B$6&lt;=E9410)/(SRP!$C$2:$C$6&gt;=E9410),SRP!$D$2:$D$6)*(G9410/100)*(E9410/1000)),IF(AND(C9410="Wine",D9410="Fortified Wines"),SUM(LOOKUP(2,1/(SRP!$B$20:$B$23&lt;=E9410)/(SRP!$C$20:$C$23&gt;=E9410),SRP!$D$20:$D$23)*(G9410/100)*(E9410/1000)),IF(C9410="Wine",SUM(LOOKUP(2,1/(SRP!$B$15:$B$19&lt;=E9410)/(SRP!$C$15:$C$19&gt;=E9410),SRP!$D$15:$D$19)*(G9410/100)*(E9410/1000)),IF(C9410="Ready to Drink",SUM(LOOKUP(2,1/(SRP!$B$10:$B$14&lt;=E9410)/(SRP!$C$10:$C$14&gt;=E9410),SRP!$D$10:$D$14)*(G9410/100)*(E9410/1000)),0))))),2)</f>
        <v>111.61</v>
      </c>
    </row>
    <row r="9411" spans="1:11" x14ac:dyDescent="0.35">
      <c r="A9411" s="2">
        <v>430835</v>
      </c>
      <c r="B9411" s="76" t="s">
        <v>94</v>
      </c>
      <c r="C9411" s="76" t="s">
        <v>286</v>
      </c>
      <c r="D9411" s="76" t="s">
        <v>5245</v>
      </c>
      <c r="E9411" s="76">
        <v>16000</v>
      </c>
      <c r="F9411" s="76">
        <v>1</v>
      </c>
      <c r="G9411" s="77">
        <v>11.5</v>
      </c>
      <c r="H9411" s="76" t="s">
        <v>5939</v>
      </c>
      <c r="I9411" s="77">
        <v>128.99</v>
      </c>
      <c r="J9411" s="2">
        <v>1</v>
      </c>
      <c r="K9411" s="119" cm="1">
        <f t="array" ref="K9411">ROUND(IF(C9411="Beer",SUM(LOOKUP(2,1/(SRP!$B$7:$B$9&lt;=E9411)/(SRP!$C$7:$C$9&gt;=E9411),SRP!$D$7:$D$9)*(G9411/100)*(E9411/1000)),IF(C9411="Spirits",SUM(LOOKUP(2,1/(SRP!$B$2:$B$6&lt;=E9411)/(SRP!$C$2:$C$6&gt;=E9411),SRP!$D$2:$D$6)*(G9411/100)*(E9411/1000)),IF(AND(C9411="Wine",D9411="Fortified Wines"),SUM(LOOKUP(2,1/(SRP!$B$20:$B$23&lt;=E9411)/(SRP!$C$20:$C$23&gt;=E9411),SRP!$D$20:$D$23)*(G9411/100)*(E9411/1000)),IF(C9411="Wine",SUM(LOOKUP(2,1/(SRP!$B$15:$B$19&lt;=E9411)/(SRP!$C$15:$C$19&gt;=E9411),SRP!$D$15:$D$19)*(G9411/100)*(E9411/1000)),IF(C9411="Ready to Drink",SUM(LOOKUP(2,1/(SRP!$B$10:$B$14&lt;=E9411)/(SRP!$C$10:$C$14&gt;=E9411),SRP!$D$10:$D$14)*(G9411/100)*(E9411/1000)),0))))),2)</f>
        <v>106.96</v>
      </c>
    </row>
    <row r="9412" spans="1:11" x14ac:dyDescent="0.35">
      <c r="A9412" s="2">
        <v>433714</v>
      </c>
      <c r="B9412" s="76" t="s">
        <v>2337</v>
      </c>
      <c r="C9412" s="76" t="s">
        <v>286</v>
      </c>
      <c r="D9412" s="76" t="s">
        <v>5278</v>
      </c>
      <c r="E9412" s="76">
        <v>750</v>
      </c>
      <c r="F9412" s="76">
        <v>12</v>
      </c>
      <c r="G9412" s="77">
        <v>13</v>
      </c>
      <c r="H9412" s="76" t="s">
        <v>3326</v>
      </c>
      <c r="I9412" s="77">
        <v>17.989999999999998</v>
      </c>
      <c r="J9412" s="2">
        <v>1</v>
      </c>
      <c r="K9412" s="119" cm="1">
        <f t="array" ref="K9412">ROUND(IF(C9412="Beer",SUM(LOOKUP(2,1/(SRP!$B$7:$B$9&lt;=E9412)/(SRP!$C$7:$C$9&gt;=E9412),SRP!$D$7:$D$9)*(G9412/100)*(E9412/1000)),IF(C9412="Spirits",SUM(LOOKUP(2,1/(SRP!$B$2:$B$6&lt;=E9412)/(SRP!$C$2:$C$6&gt;=E9412),SRP!$D$2:$D$6)*(G9412/100)*(E9412/1000)),IF(AND(C9412="Wine",D9412="Fortified Wines"),SUM(LOOKUP(2,1/(SRP!$B$20:$B$23&lt;=E9412)/(SRP!$C$20:$C$23&gt;=E9412),SRP!$D$20:$D$23)*(G9412/100)*(E9412/1000)),IF(C9412="Wine",SUM(LOOKUP(2,1/(SRP!$B$15:$B$19&lt;=E9412)/(SRP!$C$15:$C$19&gt;=E9412),SRP!$D$15:$D$19)*(G9412/100)*(E9412/1000)),IF(C9412="Ready to Drink",SUM(LOOKUP(2,1/(SRP!$B$10:$B$14&lt;=E9412)/(SRP!$C$10:$C$14&gt;=E9412),SRP!$D$10:$D$14)*(G9412/100)*(E9412/1000)),0))))),2)</f>
        <v>6.81</v>
      </c>
    </row>
    <row r="9413" spans="1:11" x14ac:dyDescent="0.35">
      <c r="A9413" s="2">
        <v>435917</v>
      </c>
      <c r="B9413" s="76" t="s">
        <v>2160</v>
      </c>
      <c r="C9413" s="76" t="s">
        <v>287</v>
      </c>
      <c r="D9413" s="76" t="s">
        <v>5240</v>
      </c>
      <c r="E9413" s="76">
        <v>330</v>
      </c>
      <c r="F9413" s="76">
        <v>24</v>
      </c>
      <c r="G9413" s="77">
        <v>8.5</v>
      </c>
      <c r="H9413" s="76" t="s">
        <v>3290</v>
      </c>
      <c r="I9413" s="77">
        <v>5.79</v>
      </c>
      <c r="J9413" s="2">
        <v>1</v>
      </c>
      <c r="K9413" s="119" cm="1">
        <f t="array" ref="K9413">ROUND(IF(C9413="Beer",SUM(LOOKUP(2,1/(SRP!$B$7:$B$9&lt;=E9413)/(SRP!$C$7:$C$9&gt;=E9413),SRP!$D$7:$D$9)*(G9413/100)*(E9413/1000)),IF(C9413="Spirits",SUM(LOOKUP(2,1/(SRP!$B$2:$B$6&lt;=E9413)/(SRP!$C$2:$C$6&gt;=E9413),SRP!$D$2:$D$6)*(G9413/100)*(E9413/1000)),IF(AND(C9413="Wine",D9413="Fortified Wines"),SUM(LOOKUP(2,1/(SRP!$B$20:$B$23&lt;=E9413)/(SRP!$C$20:$C$23&gt;=E9413),SRP!$D$20:$D$23)*(G9413/100)*(E9413/1000)),IF(C9413="Wine",SUM(LOOKUP(2,1/(SRP!$B$15:$B$19&lt;=E9413)/(SRP!$C$15:$C$19&gt;=E9413),SRP!$D$15:$D$19)*(G9413/100)*(E9413/1000)),IF(C9413="Ready to Drink",SUM(LOOKUP(2,1/(SRP!$B$10:$B$14&lt;=E9413)/(SRP!$C$10:$C$14&gt;=E9413),SRP!$D$10:$D$14)*(G9413/100)*(E9413/1000)),0))))),2)</f>
        <v>1.96</v>
      </c>
    </row>
    <row r="9414" spans="1:11" x14ac:dyDescent="0.35">
      <c r="A9414" s="2">
        <v>435917</v>
      </c>
      <c r="B9414" s="76" t="s">
        <v>2160</v>
      </c>
      <c r="C9414" s="76" t="s">
        <v>287</v>
      </c>
      <c r="D9414" s="76" t="s">
        <v>5240</v>
      </c>
      <c r="E9414" s="76">
        <v>330</v>
      </c>
      <c r="F9414" s="76">
        <v>24</v>
      </c>
      <c r="G9414" s="77">
        <v>8.5</v>
      </c>
      <c r="H9414" s="76" t="s">
        <v>3290</v>
      </c>
      <c r="I9414" s="77">
        <v>5.79</v>
      </c>
      <c r="J9414" s="2">
        <v>1</v>
      </c>
      <c r="K9414" s="119" cm="1">
        <f t="array" ref="K9414">ROUND(IF(C9414="Beer",SUM(LOOKUP(2,1/(SRP!$B$7:$B$9&lt;=E9414)/(SRP!$C$7:$C$9&gt;=E9414),SRP!$D$7:$D$9)*(G9414/100)*(E9414/1000)),IF(C9414="Spirits",SUM(LOOKUP(2,1/(SRP!$B$2:$B$6&lt;=E9414)/(SRP!$C$2:$C$6&gt;=E9414),SRP!$D$2:$D$6)*(G9414/100)*(E9414/1000)),IF(AND(C9414="Wine",D9414="Fortified Wines"),SUM(LOOKUP(2,1/(SRP!$B$20:$B$23&lt;=E9414)/(SRP!$C$20:$C$23&gt;=E9414),SRP!$D$20:$D$23)*(G9414/100)*(E9414/1000)),IF(C9414="Wine",SUM(LOOKUP(2,1/(SRP!$B$15:$B$19&lt;=E9414)/(SRP!$C$15:$C$19&gt;=E9414),SRP!$D$15:$D$19)*(G9414/100)*(E9414/1000)),IF(C9414="Ready to Drink",SUM(LOOKUP(2,1/(SRP!$B$10:$B$14&lt;=E9414)/(SRP!$C$10:$C$14&gt;=E9414),SRP!$D$10:$D$14)*(G9414/100)*(E9414/1000)),0))))),2)</f>
        <v>1.96</v>
      </c>
    </row>
    <row r="9415" spans="1:11" x14ac:dyDescent="0.35">
      <c r="A9415" s="2">
        <v>436352</v>
      </c>
      <c r="B9415" s="76" t="s">
        <v>273</v>
      </c>
      <c r="C9415" s="76" t="s">
        <v>286</v>
      </c>
      <c r="D9415" s="76" t="s">
        <v>5245</v>
      </c>
      <c r="E9415" s="76">
        <v>16000</v>
      </c>
      <c r="F9415" s="76">
        <v>1</v>
      </c>
      <c r="G9415" s="77">
        <v>11.5</v>
      </c>
      <c r="H9415" s="76" t="s">
        <v>3297</v>
      </c>
      <c r="I9415" s="77">
        <v>134.99</v>
      </c>
      <c r="J9415" s="2">
        <v>1</v>
      </c>
      <c r="K9415" s="119" cm="1">
        <f t="array" ref="K9415">ROUND(IF(C9415="Beer",SUM(LOOKUP(2,1/(SRP!$B$7:$B$9&lt;=E9415)/(SRP!$C$7:$C$9&gt;=E9415),SRP!$D$7:$D$9)*(G9415/100)*(E9415/1000)),IF(C9415="Spirits",SUM(LOOKUP(2,1/(SRP!$B$2:$B$6&lt;=E9415)/(SRP!$C$2:$C$6&gt;=E9415),SRP!$D$2:$D$6)*(G9415/100)*(E9415/1000)),IF(AND(C9415="Wine",D9415="Fortified Wines"),SUM(LOOKUP(2,1/(SRP!$B$20:$B$23&lt;=E9415)/(SRP!$C$20:$C$23&gt;=E9415),SRP!$D$20:$D$23)*(G9415/100)*(E9415/1000)),IF(C9415="Wine",SUM(LOOKUP(2,1/(SRP!$B$15:$B$19&lt;=E9415)/(SRP!$C$15:$C$19&gt;=E9415),SRP!$D$15:$D$19)*(G9415/100)*(E9415/1000)),IF(C9415="Ready to Drink",SUM(LOOKUP(2,1/(SRP!$B$10:$B$14&lt;=E9415)/(SRP!$C$10:$C$14&gt;=E9415),SRP!$D$10:$D$14)*(G9415/100)*(E9415/1000)),0))))),2)</f>
        <v>106.96</v>
      </c>
    </row>
    <row r="9416" spans="1:11" x14ac:dyDescent="0.35">
      <c r="A9416" s="2">
        <v>436360</v>
      </c>
      <c r="B9416" s="76" t="s">
        <v>274</v>
      </c>
      <c r="C9416" s="76" t="s">
        <v>286</v>
      </c>
      <c r="D9416" s="76" t="s">
        <v>5245</v>
      </c>
      <c r="E9416" s="76">
        <v>16000</v>
      </c>
      <c r="F9416" s="76">
        <v>1</v>
      </c>
      <c r="G9416" s="77">
        <v>11.5</v>
      </c>
      <c r="H9416" s="76" t="s">
        <v>3297</v>
      </c>
      <c r="I9416" s="77">
        <v>134.99</v>
      </c>
      <c r="J9416" s="2">
        <v>1</v>
      </c>
      <c r="K9416" s="119" cm="1">
        <f t="array" ref="K9416">ROUND(IF(C9416="Beer",SUM(LOOKUP(2,1/(SRP!$B$7:$B$9&lt;=E9416)/(SRP!$C$7:$C$9&gt;=E9416),SRP!$D$7:$D$9)*(G9416/100)*(E9416/1000)),IF(C9416="Spirits",SUM(LOOKUP(2,1/(SRP!$B$2:$B$6&lt;=E9416)/(SRP!$C$2:$C$6&gt;=E9416),SRP!$D$2:$D$6)*(G9416/100)*(E9416/1000)),IF(AND(C9416="Wine",D9416="Fortified Wines"),SUM(LOOKUP(2,1/(SRP!$B$20:$B$23&lt;=E9416)/(SRP!$C$20:$C$23&gt;=E9416),SRP!$D$20:$D$23)*(G9416/100)*(E9416/1000)),IF(C9416="Wine",SUM(LOOKUP(2,1/(SRP!$B$15:$B$19&lt;=E9416)/(SRP!$C$15:$C$19&gt;=E9416),SRP!$D$15:$D$19)*(G9416/100)*(E9416/1000)),IF(C9416="Ready to Drink",SUM(LOOKUP(2,1/(SRP!$B$10:$B$14&lt;=E9416)/(SRP!$C$10:$C$14&gt;=E9416),SRP!$D$10:$D$14)*(G9416/100)*(E9416/1000)),0))))),2)</f>
        <v>106.96</v>
      </c>
    </row>
    <row r="9417" spans="1:11" x14ac:dyDescent="0.35">
      <c r="A9417" s="2">
        <v>436436</v>
      </c>
      <c r="B9417" s="76" t="s">
        <v>315</v>
      </c>
      <c r="C9417" s="76" t="s">
        <v>285</v>
      </c>
      <c r="D9417" s="76" t="s">
        <v>6931</v>
      </c>
      <c r="E9417" s="76">
        <v>1750</v>
      </c>
      <c r="F9417" s="76">
        <v>6</v>
      </c>
      <c r="G9417" s="77">
        <v>40</v>
      </c>
      <c r="H9417" s="76" t="s">
        <v>6694</v>
      </c>
      <c r="I9417" s="77">
        <v>53.49</v>
      </c>
      <c r="J9417" s="2">
        <v>1</v>
      </c>
      <c r="K9417" s="119" cm="1">
        <f t="array" ref="K9417">ROUND(IF(C9417="Beer",SUM(LOOKUP(2,1/(SRP!$B$7:$B$9&lt;=E9417)/(SRP!$C$7:$C$9&gt;=E9417),SRP!$D$7:$D$9)*(G9417/100)*(E9417/1000)),IF(C9417="Spirits",SUM(LOOKUP(2,1/(SRP!$B$2:$B$6&lt;=E9417)/(SRP!$C$2:$C$6&gt;=E9417),SRP!$D$2:$D$6)*(G9417/100)*(E9417/1000)),IF(AND(C9417="Wine",D9417="Fortified Wines"),SUM(LOOKUP(2,1/(SRP!$B$20:$B$23&lt;=E9417)/(SRP!$C$20:$C$23&gt;=E9417),SRP!$D$20:$D$23)*(G9417/100)*(E9417/1000)),IF(C9417="Wine",SUM(LOOKUP(2,1/(SRP!$B$15:$B$19&lt;=E9417)/(SRP!$C$15:$C$19&gt;=E9417),SRP!$D$15:$D$19)*(G9417/100)*(E9417/1000)),IF(C9417="Ready to Drink",SUM(LOOKUP(2,1/(SRP!$B$10:$B$14&lt;=E9417)/(SRP!$C$10:$C$14&gt;=E9417),SRP!$D$10:$D$14)*(G9417/100)*(E9417/1000)),0))))),2)</f>
        <v>48.87</v>
      </c>
    </row>
    <row r="9418" spans="1:11" x14ac:dyDescent="0.35">
      <c r="A9418" s="2">
        <v>436568</v>
      </c>
      <c r="B9418" s="76" t="s">
        <v>46</v>
      </c>
      <c r="C9418" s="76" t="s">
        <v>285</v>
      </c>
      <c r="D9418" s="76" t="s">
        <v>6931</v>
      </c>
      <c r="E9418" s="76">
        <v>1750</v>
      </c>
      <c r="F9418" s="76">
        <v>6</v>
      </c>
      <c r="G9418" s="77">
        <v>40</v>
      </c>
      <c r="H9418" s="76" t="s">
        <v>3279</v>
      </c>
      <c r="I9418" s="77">
        <v>50.49</v>
      </c>
      <c r="J9418" s="2">
        <v>1</v>
      </c>
      <c r="K9418" s="119" cm="1">
        <f t="array" ref="K9418">ROUND(IF(C9418="Beer",SUM(LOOKUP(2,1/(SRP!$B$7:$B$9&lt;=E9418)/(SRP!$C$7:$C$9&gt;=E9418),SRP!$D$7:$D$9)*(G9418/100)*(E9418/1000)),IF(C9418="Spirits",SUM(LOOKUP(2,1/(SRP!$B$2:$B$6&lt;=E9418)/(SRP!$C$2:$C$6&gt;=E9418),SRP!$D$2:$D$6)*(G9418/100)*(E9418/1000)),IF(AND(C9418="Wine",D9418="Fortified Wines"),SUM(LOOKUP(2,1/(SRP!$B$20:$B$23&lt;=E9418)/(SRP!$C$20:$C$23&gt;=E9418),SRP!$D$20:$D$23)*(G9418/100)*(E9418/1000)),IF(C9418="Wine",SUM(LOOKUP(2,1/(SRP!$B$15:$B$19&lt;=E9418)/(SRP!$C$15:$C$19&gt;=E9418),SRP!$D$15:$D$19)*(G9418/100)*(E9418/1000)),IF(C9418="Ready to Drink",SUM(LOOKUP(2,1/(SRP!$B$10:$B$14&lt;=E9418)/(SRP!$C$10:$C$14&gt;=E9418),SRP!$D$10:$D$14)*(G9418/100)*(E9418/1000)),0))))),2)</f>
        <v>48.87</v>
      </c>
    </row>
    <row r="9419" spans="1:11" x14ac:dyDescent="0.35">
      <c r="A9419" s="2">
        <v>436675</v>
      </c>
      <c r="B9419" s="76" t="s">
        <v>48</v>
      </c>
      <c r="C9419" s="76" t="s">
        <v>285</v>
      </c>
      <c r="D9419" s="76" t="s">
        <v>5250</v>
      </c>
      <c r="E9419" s="76">
        <v>750</v>
      </c>
      <c r="F9419" s="76">
        <v>12</v>
      </c>
      <c r="G9419" s="77">
        <v>40</v>
      </c>
      <c r="H9419" s="76" t="s">
        <v>3279</v>
      </c>
      <c r="I9419" s="77">
        <v>25.11</v>
      </c>
      <c r="J9419" s="2">
        <v>1</v>
      </c>
      <c r="K9419" s="119" cm="1">
        <f t="array" ref="K9419">ROUND(IF(C9419="Beer",SUM(LOOKUP(2,1/(SRP!$B$7:$B$9&lt;=E9419)/(SRP!$C$7:$C$9&gt;=E9419),SRP!$D$7:$D$9)*(G9419/100)*(E9419/1000)),IF(C9419="Spirits",SUM(LOOKUP(2,1/(SRP!$B$2:$B$6&lt;=E9419)/(SRP!$C$2:$C$6&gt;=E9419),SRP!$D$2:$D$6)*(G9419/100)*(E9419/1000)),IF(AND(C9419="Wine",D9419="Fortified Wines"),SUM(LOOKUP(2,1/(SRP!$B$20:$B$23&lt;=E9419)/(SRP!$C$20:$C$23&gt;=E9419),SRP!$D$20:$D$23)*(G9419/100)*(E9419/1000)),IF(C9419="Wine",SUM(LOOKUP(2,1/(SRP!$B$15:$B$19&lt;=E9419)/(SRP!$C$15:$C$19&gt;=E9419),SRP!$D$15:$D$19)*(G9419/100)*(E9419/1000)),IF(C9419="Ready to Drink",SUM(LOOKUP(2,1/(SRP!$B$10:$B$14&lt;=E9419)/(SRP!$C$10:$C$14&gt;=E9419),SRP!$D$10:$D$14)*(G9419/100)*(E9419/1000)),0))))),2)</f>
        <v>20.94</v>
      </c>
    </row>
    <row r="9420" spans="1:11" x14ac:dyDescent="0.35">
      <c r="A9420" s="2">
        <v>437467</v>
      </c>
      <c r="B9420" s="76" t="s">
        <v>2338</v>
      </c>
      <c r="C9420" s="76" t="s">
        <v>286</v>
      </c>
      <c r="D9420" s="76" t="s">
        <v>5291</v>
      </c>
      <c r="E9420" s="76">
        <v>750</v>
      </c>
      <c r="F9420" s="76">
        <v>12</v>
      </c>
      <c r="G9420" s="77">
        <v>19.5</v>
      </c>
      <c r="H9420" s="76" t="s">
        <v>3303</v>
      </c>
      <c r="I9420" s="77">
        <v>17.989999999999998</v>
      </c>
      <c r="J9420" s="2">
        <v>1</v>
      </c>
      <c r="K9420" s="119" cm="1">
        <f t="array" ref="K9420">ROUND(IF(C9420="Beer",SUM(LOOKUP(2,1/(SRP!$B$7:$B$9&lt;=E9420)/(SRP!$C$7:$C$9&gt;=E9420),SRP!$D$7:$D$9)*(G9420/100)*(E9420/1000)),IF(C9420="Spirits",SUM(LOOKUP(2,1/(SRP!$B$2:$B$6&lt;=E9420)/(SRP!$C$2:$C$6&gt;=E9420),SRP!$D$2:$D$6)*(G9420/100)*(E9420/1000)),IF(AND(C9420="Wine",D9420="Fortified Wines"),SUM(LOOKUP(2,1/(SRP!$B$20:$B$23&lt;=E9420)/(SRP!$C$20:$C$23&gt;=E9420),SRP!$D$20:$D$23)*(G9420/100)*(E9420/1000)),IF(C9420="Wine",SUM(LOOKUP(2,1/(SRP!$B$15:$B$19&lt;=E9420)/(SRP!$C$15:$C$19&gt;=E9420),SRP!$D$15:$D$19)*(G9420/100)*(E9420/1000)),IF(C9420="Ready to Drink",SUM(LOOKUP(2,1/(SRP!$B$10:$B$14&lt;=E9420)/(SRP!$C$10:$C$14&gt;=E9420),SRP!$D$10:$D$14)*(G9420/100)*(E9420/1000)),0))))),2)</f>
        <v>10.210000000000001</v>
      </c>
    </row>
    <row r="9421" spans="1:11" x14ac:dyDescent="0.35">
      <c r="A9421" s="2">
        <v>437772</v>
      </c>
      <c r="B9421" s="76" t="s">
        <v>2339</v>
      </c>
      <c r="C9421" s="76" t="s">
        <v>285</v>
      </c>
      <c r="D9421" s="76" t="s">
        <v>5231</v>
      </c>
      <c r="E9421" s="76">
        <v>750</v>
      </c>
      <c r="F9421" s="76">
        <v>12</v>
      </c>
      <c r="G9421" s="77">
        <v>40</v>
      </c>
      <c r="H9421" s="76" t="s">
        <v>6869</v>
      </c>
      <c r="I9421" s="77">
        <v>49.99</v>
      </c>
      <c r="J9421" s="2">
        <v>1</v>
      </c>
      <c r="K9421" s="119" cm="1">
        <f t="array" ref="K9421">ROUND(IF(C9421="Beer",SUM(LOOKUP(2,1/(SRP!$B$7:$B$9&lt;=E9421)/(SRP!$C$7:$C$9&gt;=E9421),SRP!$D$7:$D$9)*(G9421/100)*(E9421/1000)),IF(C9421="Spirits",SUM(LOOKUP(2,1/(SRP!$B$2:$B$6&lt;=E9421)/(SRP!$C$2:$C$6&gt;=E9421),SRP!$D$2:$D$6)*(G9421/100)*(E9421/1000)),IF(AND(C9421="Wine",D9421="Fortified Wines"),SUM(LOOKUP(2,1/(SRP!$B$20:$B$23&lt;=E9421)/(SRP!$C$20:$C$23&gt;=E9421),SRP!$D$20:$D$23)*(G9421/100)*(E9421/1000)),IF(C9421="Wine",SUM(LOOKUP(2,1/(SRP!$B$15:$B$19&lt;=E9421)/(SRP!$C$15:$C$19&gt;=E9421),SRP!$D$15:$D$19)*(G9421/100)*(E9421/1000)),IF(C9421="Ready to Drink",SUM(LOOKUP(2,1/(SRP!$B$10:$B$14&lt;=E9421)/(SRP!$C$10:$C$14&gt;=E9421),SRP!$D$10:$D$14)*(G9421/100)*(E9421/1000)),0))))),2)</f>
        <v>20.94</v>
      </c>
    </row>
    <row r="9422" spans="1:11" x14ac:dyDescent="0.35">
      <c r="A9422" s="2">
        <v>438119</v>
      </c>
      <c r="B9422" s="76" t="s">
        <v>4880</v>
      </c>
      <c r="C9422" s="76" t="s">
        <v>286</v>
      </c>
      <c r="D9422" s="76" t="s">
        <v>5264</v>
      </c>
      <c r="E9422" s="76">
        <v>750</v>
      </c>
      <c r="F9422" s="76">
        <v>12</v>
      </c>
      <c r="G9422" s="77">
        <v>12</v>
      </c>
      <c r="H9422" s="76" t="s">
        <v>3300</v>
      </c>
      <c r="I9422" s="77">
        <v>13.49</v>
      </c>
      <c r="J9422" s="2">
        <v>1</v>
      </c>
      <c r="K9422" s="119" cm="1">
        <f t="array" ref="K9422">ROUND(IF(C9422="Beer",SUM(LOOKUP(2,1/(SRP!$B$7:$B$9&lt;=E9422)/(SRP!$C$7:$C$9&gt;=E9422),SRP!$D$7:$D$9)*(G9422/100)*(E9422/1000)),IF(C9422="Spirits",SUM(LOOKUP(2,1/(SRP!$B$2:$B$6&lt;=E9422)/(SRP!$C$2:$C$6&gt;=E9422),SRP!$D$2:$D$6)*(G9422/100)*(E9422/1000)),IF(AND(C9422="Wine",D9422="Fortified Wines"),SUM(LOOKUP(2,1/(SRP!$B$20:$B$23&lt;=E9422)/(SRP!$C$20:$C$23&gt;=E9422),SRP!$D$20:$D$23)*(G9422/100)*(E9422/1000)),IF(C9422="Wine",SUM(LOOKUP(2,1/(SRP!$B$15:$B$19&lt;=E9422)/(SRP!$C$15:$C$19&gt;=E9422),SRP!$D$15:$D$19)*(G9422/100)*(E9422/1000)),IF(C9422="Ready to Drink",SUM(LOOKUP(2,1/(SRP!$B$10:$B$14&lt;=E9422)/(SRP!$C$10:$C$14&gt;=E9422),SRP!$D$10:$D$14)*(G9422/100)*(E9422/1000)),0))))),2)</f>
        <v>6.28</v>
      </c>
    </row>
    <row r="9423" spans="1:11" x14ac:dyDescent="0.35">
      <c r="A9423" s="2">
        <v>439166</v>
      </c>
      <c r="B9423" s="76" t="s">
        <v>1831</v>
      </c>
      <c r="C9423" s="76" t="s">
        <v>286</v>
      </c>
      <c r="D9423" s="76" t="s">
        <v>5234</v>
      </c>
      <c r="E9423" s="76">
        <v>750</v>
      </c>
      <c r="F9423" s="76">
        <v>12</v>
      </c>
      <c r="G9423" s="77">
        <v>14</v>
      </c>
      <c r="H9423" s="76" t="s">
        <v>3307</v>
      </c>
      <c r="I9423" s="77">
        <v>18.989999999999998</v>
      </c>
      <c r="J9423" s="2">
        <v>1</v>
      </c>
      <c r="K9423" s="119" cm="1">
        <f t="array" ref="K9423">ROUND(IF(C9423="Beer",SUM(LOOKUP(2,1/(SRP!$B$7:$B$9&lt;=E9423)/(SRP!$C$7:$C$9&gt;=E9423),SRP!$D$7:$D$9)*(G9423/100)*(E9423/1000)),IF(C9423="Spirits",SUM(LOOKUP(2,1/(SRP!$B$2:$B$6&lt;=E9423)/(SRP!$C$2:$C$6&gt;=E9423),SRP!$D$2:$D$6)*(G9423/100)*(E9423/1000)),IF(AND(C9423="Wine",D9423="Fortified Wines"),SUM(LOOKUP(2,1/(SRP!$B$20:$B$23&lt;=E9423)/(SRP!$C$20:$C$23&gt;=E9423),SRP!$D$20:$D$23)*(G9423/100)*(E9423/1000)),IF(C9423="Wine",SUM(LOOKUP(2,1/(SRP!$B$15:$B$19&lt;=E9423)/(SRP!$C$15:$C$19&gt;=E9423),SRP!$D$15:$D$19)*(G9423/100)*(E9423/1000)),IF(C9423="Ready to Drink",SUM(LOOKUP(2,1/(SRP!$B$10:$B$14&lt;=E9423)/(SRP!$C$10:$C$14&gt;=E9423),SRP!$D$10:$D$14)*(G9423/100)*(E9423/1000)),0))))),2)</f>
        <v>7.33</v>
      </c>
    </row>
    <row r="9424" spans="1:11" x14ac:dyDescent="0.35">
      <c r="A9424" s="2">
        <v>441063</v>
      </c>
      <c r="B9424" s="76" t="s">
        <v>1832</v>
      </c>
      <c r="C9424" s="76" t="s">
        <v>286</v>
      </c>
      <c r="D9424" s="76" t="s">
        <v>5244</v>
      </c>
      <c r="E9424" s="76">
        <v>750</v>
      </c>
      <c r="F9424" s="76">
        <v>12</v>
      </c>
      <c r="G9424" s="77">
        <v>12</v>
      </c>
      <c r="H9424" s="76" t="s">
        <v>3291</v>
      </c>
      <c r="I9424" s="77">
        <v>14.95</v>
      </c>
      <c r="J9424" s="2">
        <v>1</v>
      </c>
      <c r="K9424" s="119" cm="1">
        <f t="array" ref="K9424">ROUND(IF(C9424="Beer",SUM(LOOKUP(2,1/(SRP!$B$7:$B$9&lt;=E9424)/(SRP!$C$7:$C$9&gt;=E9424),SRP!$D$7:$D$9)*(G9424/100)*(E9424/1000)),IF(C9424="Spirits",SUM(LOOKUP(2,1/(SRP!$B$2:$B$6&lt;=E9424)/(SRP!$C$2:$C$6&gt;=E9424),SRP!$D$2:$D$6)*(G9424/100)*(E9424/1000)),IF(AND(C9424="Wine",D9424="Fortified Wines"),SUM(LOOKUP(2,1/(SRP!$B$20:$B$23&lt;=E9424)/(SRP!$C$20:$C$23&gt;=E9424),SRP!$D$20:$D$23)*(G9424/100)*(E9424/1000)),IF(C9424="Wine",SUM(LOOKUP(2,1/(SRP!$B$15:$B$19&lt;=E9424)/(SRP!$C$15:$C$19&gt;=E9424),SRP!$D$15:$D$19)*(G9424/100)*(E9424/1000)),IF(C9424="Ready to Drink",SUM(LOOKUP(2,1/(SRP!$B$10:$B$14&lt;=E9424)/(SRP!$C$10:$C$14&gt;=E9424),SRP!$D$10:$D$14)*(G9424/100)*(E9424/1000)),0))))),2)</f>
        <v>6.28</v>
      </c>
    </row>
    <row r="9425" spans="1:11" x14ac:dyDescent="0.35">
      <c r="A9425" s="2">
        <v>441428</v>
      </c>
      <c r="B9425" s="76" t="s">
        <v>100</v>
      </c>
      <c r="C9425" s="76" t="s">
        <v>286</v>
      </c>
      <c r="D9425" s="76" t="s">
        <v>5276</v>
      </c>
      <c r="E9425" s="76">
        <v>1500</v>
      </c>
      <c r="F9425" s="76">
        <v>6</v>
      </c>
      <c r="G9425" s="77">
        <v>12</v>
      </c>
      <c r="H9425" s="76" t="s">
        <v>3288</v>
      </c>
      <c r="I9425" s="77">
        <v>21.99</v>
      </c>
      <c r="J9425" s="2">
        <v>1</v>
      </c>
      <c r="K9425" s="119" cm="1">
        <f t="array" ref="K9425">ROUND(IF(C9425="Beer",SUM(LOOKUP(2,1/(SRP!$B$7:$B$9&lt;=E9425)/(SRP!$C$7:$C$9&gt;=E9425),SRP!$D$7:$D$9)*(G9425/100)*(E9425/1000)),IF(C9425="Spirits",SUM(LOOKUP(2,1/(SRP!$B$2:$B$6&lt;=E9425)/(SRP!$C$2:$C$6&gt;=E9425),SRP!$D$2:$D$6)*(G9425/100)*(E9425/1000)),IF(AND(C9425="Wine",D9425="Fortified Wines"),SUM(LOOKUP(2,1/(SRP!$B$20:$B$23&lt;=E9425)/(SRP!$C$20:$C$23&gt;=E9425),SRP!$D$20:$D$23)*(G9425/100)*(E9425/1000)),IF(C9425="Wine",SUM(LOOKUP(2,1/(SRP!$B$15:$B$19&lt;=E9425)/(SRP!$C$15:$C$19&gt;=E9425),SRP!$D$15:$D$19)*(G9425/100)*(E9425/1000)),IF(C9425="Ready to Drink",SUM(LOOKUP(2,1/(SRP!$B$10:$B$14&lt;=E9425)/(SRP!$C$10:$C$14&gt;=E9425),SRP!$D$10:$D$14)*(G9425/100)*(E9425/1000)),0))))),2)</f>
        <v>12.57</v>
      </c>
    </row>
    <row r="9426" spans="1:11" x14ac:dyDescent="0.35">
      <c r="A9426" s="2">
        <v>441592</v>
      </c>
      <c r="B9426" s="76" t="s">
        <v>1833</v>
      </c>
      <c r="C9426" s="76" t="s">
        <v>286</v>
      </c>
      <c r="D9426" s="76" t="s">
        <v>5236</v>
      </c>
      <c r="E9426" s="76">
        <v>750</v>
      </c>
      <c r="F9426" s="76">
        <v>12</v>
      </c>
      <c r="G9426" s="77">
        <v>14</v>
      </c>
      <c r="H9426" s="76" t="s">
        <v>3291</v>
      </c>
      <c r="I9426" s="77">
        <v>25.95</v>
      </c>
      <c r="J9426" s="2">
        <v>1</v>
      </c>
      <c r="K9426" s="119" cm="1">
        <f t="array" ref="K9426">ROUND(IF(C9426="Beer",SUM(LOOKUP(2,1/(SRP!$B$7:$B$9&lt;=E9426)/(SRP!$C$7:$C$9&gt;=E9426),SRP!$D$7:$D$9)*(G9426/100)*(E9426/1000)),IF(C9426="Spirits",SUM(LOOKUP(2,1/(SRP!$B$2:$B$6&lt;=E9426)/(SRP!$C$2:$C$6&gt;=E9426),SRP!$D$2:$D$6)*(G9426/100)*(E9426/1000)),IF(AND(C9426="Wine",D9426="Fortified Wines"),SUM(LOOKUP(2,1/(SRP!$B$20:$B$23&lt;=E9426)/(SRP!$C$20:$C$23&gt;=E9426),SRP!$D$20:$D$23)*(G9426/100)*(E9426/1000)),IF(C9426="Wine",SUM(LOOKUP(2,1/(SRP!$B$15:$B$19&lt;=E9426)/(SRP!$C$15:$C$19&gt;=E9426),SRP!$D$15:$D$19)*(G9426/100)*(E9426/1000)),IF(C9426="Ready to Drink",SUM(LOOKUP(2,1/(SRP!$B$10:$B$14&lt;=E9426)/(SRP!$C$10:$C$14&gt;=E9426),SRP!$D$10:$D$14)*(G9426/100)*(E9426/1000)),0))))),2)</f>
        <v>7.33</v>
      </c>
    </row>
    <row r="9427" spans="1:11" x14ac:dyDescent="0.35">
      <c r="A9427" s="2">
        <v>442392</v>
      </c>
      <c r="B9427" s="76" t="s">
        <v>1834</v>
      </c>
      <c r="C9427" s="76" t="s">
        <v>286</v>
      </c>
      <c r="D9427" s="76" t="s">
        <v>5236</v>
      </c>
      <c r="E9427" s="76">
        <v>750</v>
      </c>
      <c r="F9427" s="76">
        <v>12</v>
      </c>
      <c r="G9427" s="77">
        <v>14.5</v>
      </c>
      <c r="H9427" s="76" t="s">
        <v>3303</v>
      </c>
      <c r="I9427" s="77">
        <v>24.99</v>
      </c>
      <c r="J9427" s="2">
        <v>1</v>
      </c>
      <c r="K9427" s="119" cm="1">
        <f t="array" ref="K9427">ROUND(IF(C9427="Beer",SUM(LOOKUP(2,1/(SRP!$B$7:$B$9&lt;=E9427)/(SRP!$C$7:$C$9&gt;=E9427),SRP!$D$7:$D$9)*(G9427/100)*(E9427/1000)),IF(C9427="Spirits",SUM(LOOKUP(2,1/(SRP!$B$2:$B$6&lt;=E9427)/(SRP!$C$2:$C$6&gt;=E9427),SRP!$D$2:$D$6)*(G9427/100)*(E9427/1000)),IF(AND(C9427="Wine",D9427="Fortified Wines"),SUM(LOOKUP(2,1/(SRP!$B$20:$B$23&lt;=E9427)/(SRP!$C$20:$C$23&gt;=E9427),SRP!$D$20:$D$23)*(G9427/100)*(E9427/1000)),IF(C9427="Wine",SUM(LOOKUP(2,1/(SRP!$B$15:$B$19&lt;=E9427)/(SRP!$C$15:$C$19&gt;=E9427),SRP!$D$15:$D$19)*(G9427/100)*(E9427/1000)),IF(C9427="Ready to Drink",SUM(LOOKUP(2,1/(SRP!$B$10:$B$14&lt;=E9427)/(SRP!$C$10:$C$14&gt;=E9427),SRP!$D$10:$D$14)*(G9427/100)*(E9427/1000)),0))))),2)</f>
        <v>7.59</v>
      </c>
    </row>
    <row r="9428" spans="1:11" x14ac:dyDescent="0.35">
      <c r="A9428" s="2">
        <v>443044</v>
      </c>
      <c r="B9428" s="76" t="s">
        <v>1835</v>
      </c>
      <c r="C9428" s="76" t="s">
        <v>286</v>
      </c>
      <c r="D9428" s="76" t="s">
        <v>5236</v>
      </c>
      <c r="E9428" s="76">
        <v>2000</v>
      </c>
      <c r="F9428" s="76">
        <v>6</v>
      </c>
      <c r="G9428" s="77">
        <v>12</v>
      </c>
      <c r="H9428" s="76" t="s">
        <v>3307</v>
      </c>
      <c r="I9428" s="77">
        <v>21.99</v>
      </c>
      <c r="J9428" s="2">
        <v>1</v>
      </c>
      <c r="K9428" s="119" cm="1">
        <f t="array" ref="K9428">ROUND(IF(C9428="Beer",SUM(LOOKUP(2,1/(SRP!$B$7:$B$9&lt;=E9428)/(SRP!$C$7:$C$9&gt;=E9428),SRP!$D$7:$D$9)*(G9428/100)*(E9428/1000)),IF(C9428="Spirits",SUM(LOOKUP(2,1/(SRP!$B$2:$B$6&lt;=E9428)/(SRP!$C$2:$C$6&gt;=E9428),SRP!$D$2:$D$6)*(G9428/100)*(E9428/1000)),IF(AND(C9428="Wine",D9428="Fortified Wines"),SUM(LOOKUP(2,1/(SRP!$B$20:$B$23&lt;=E9428)/(SRP!$C$20:$C$23&gt;=E9428),SRP!$D$20:$D$23)*(G9428/100)*(E9428/1000)),IF(C9428="Wine",SUM(LOOKUP(2,1/(SRP!$B$15:$B$19&lt;=E9428)/(SRP!$C$15:$C$19&gt;=E9428),SRP!$D$15:$D$19)*(G9428/100)*(E9428/1000)),IF(C9428="Ready to Drink",SUM(LOOKUP(2,1/(SRP!$B$10:$B$14&lt;=E9428)/(SRP!$C$10:$C$14&gt;=E9428),SRP!$D$10:$D$14)*(G9428/100)*(E9428/1000)),0))))),2)</f>
        <v>16.75</v>
      </c>
    </row>
    <row r="9429" spans="1:11" x14ac:dyDescent="0.35">
      <c r="A9429" s="2">
        <v>444190</v>
      </c>
      <c r="B9429" s="76" t="s">
        <v>1836</v>
      </c>
      <c r="C9429" s="76" t="s">
        <v>285</v>
      </c>
      <c r="D9429" s="76" t="s">
        <v>6936</v>
      </c>
      <c r="E9429" s="76">
        <v>750</v>
      </c>
      <c r="F9429" s="76">
        <v>6</v>
      </c>
      <c r="G9429" s="77">
        <v>43</v>
      </c>
      <c r="H9429" s="76" t="s">
        <v>3306</v>
      </c>
      <c r="I9429" s="77">
        <v>84.99</v>
      </c>
      <c r="J9429" s="2">
        <v>1</v>
      </c>
      <c r="K9429" s="119" cm="1">
        <f t="array" ref="K9429">ROUND(IF(C9429="Beer",SUM(LOOKUP(2,1/(SRP!$B$7:$B$9&lt;=E9429)/(SRP!$C$7:$C$9&gt;=E9429),SRP!$D$7:$D$9)*(G9429/100)*(E9429/1000)),IF(C9429="Spirits",SUM(LOOKUP(2,1/(SRP!$B$2:$B$6&lt;=E9429)/(SRP!$C$2:$C$6&gt;=E9429),SRP!$D$2:$D$6)*(G9429/100)*(E9429/1000)),IF(AND(C9429="Wine",D9429="Fortified Wines"),SUM(LOOKUP(2,1/(SRP!$B$20:$B$23&lt;=E9429)/(SRP!$C$20:$C$23&gt;=E9429),SRP!$D$20:$D$23)*(G9429/100)*(E9429/1000)),IF(C9429="Wine",SUM(LOOKUP(2,1/(SRP!$B$15:$B$19&lt;=E9429)/(SRP!$C$15:$C$19&gt;=E9429),SRP!$D$15:$D$19)*(G9429/100)*(E9429/1000)),IF(C9429="Ready to Drink",SUM(LOOKUP(2,1/(SRP!$B$10:$B$14&lt;=E9429)/(SRP!$C$10:$C$14&gt;=E9429),SRP!$D$10:$D$14)*(G9429/100)*(E9429/1000)),0))))),2)</f>
        <v>22.51</v>
      </c>
    </row>
    <row r="9430" spans="1:11" x14ac:dyDescent="0.35">
      <c r="A9430" s="2">
        <v>446062</v>
      </c>
      <c r="B9430" s="76" t="s">
        <v>1837</v>
      </c>
      <c r="C9430" s="76" t="s">
        <v>286</v>
      </c>
      <c r="D9430" s="76" t="s">
        <v>5249</v>
      </c>
      <c r="E9430" s="76">
        <v>750</v>
      </c>
      <c r="F9430" s="76">
        <v>12</v>
      </c>
      <c r="G9430" s="77">
        <v>14</v>
      </c>
      <c r="H9430" s="76" t="s">
        <v>3314</v>
      </c>
      <c r="I9430" s="77">
        <v>29.99</v>
      </c>
      <c r="J9430" s="2">
        <v>1</v>
      </c>
      <c r="K9430" s="119" cm="1">
        <f t="array" ref="K9430">ROUND(IF(C9430="Beer",SUM(LOOKUP(2,1/(SRP!$B$7:$B$9&lt;=E9430)/(SRP!$C$7:$C$9&gt;=E9430),SRP!$D$7:$D$9)*(G9430/100)*(E9430/1000)),IF(C9430="Spirits",SUM(LOOKUP(2,1/(SRP!$B$2:$B$6&lt;=E9430)/(SRP!$C$2:$C$6&gt;=E9430),SRP!$D$2:$D$6)*(G9430/100)*(E9430/1000)),IF(AND(C9430="Wine",D9430="Fortified Wines"),SUM(LOOKUP(2,1/(SRP!$B$20:$B$23&lt;=E9430)/(SRP!$C$20:$C$23&gt;=E9430),SRP!$D$20:$D$23)*(G9430/100)*(E9430/1000)),IF(C9430="Wine",SUM(LOOKUP(2,1/(SRP!$B$15:$B$19&lt;=E9430)/(SRP!$C$15:$C$19&gt;=E9430),SRP!$D$15:$D$19)*(G9430/100)*(E9430/1000)),IF(C9430="Ready to Drink",SUM(LOOKUP(2,1/(SRP!$B$10:$B$14&lt;=E9430)/(SRP!$C$10:$C$14&gt;=E9430),SRP!$D$10:$D$14)*(G9430/100)*(E9430/1000)),0))))),2)</f>
        <v>7.33</v>
      </c>
    </row>
    <row r="9431" spans="1:11" x14ac:dyDescent="0.35">
      <c r="A9431" s="2">
        <v>447540</v>
      </c>
      <c r="B9431" s="76" t="s">
        <v>2288</v>
      </c>
      <c r="C9431" s="76" t="s">
        <v>5938</v>
      </c>
      <c r="D9431" s="76" t="s">
        <v>5279</v>
      </c>
      <c r="E9431" s="76">
        <v>473</v>
      </c>
      <c r="F9431" s="76">
        <v>24</v>
      </c>
      <c r="G9431" s="77">
        <v>5</v>
      </c>
      <c r="H9431" s="76" t="s">
        <v>3379</v>
      </c>
      <c r="I9431" s="77">
        <v>3.99</v>
      </c>
      <c r="J9431" s="2">
        <v>1</v>
      </c>
      <c r="K9431" s="119" cm="1">
        <f t="array" ref="K9431">ROUND(IF(C9431="Beer",SUM(LOOKUP(2,1/(SRP!$B$7:$B$9&lt;=E9431)/(SRP!$C$7:$C$9&gt;=E9431),SRP!$D$7:$D$9)*(G9431/100)*(E9431/1000)),IF(C9431="Spirits",SUM(LOOKUP(2,1/(SRP!$B$2:$B$6&lt;=E9431)/(SRP!$C$2:$C$6&gt;=E9431),SRP!$D$2:$D$6)*(G9431/100)*(E9431/1000)),IF(AND(C9431="Wine",D9431="Fortified Wines"),SUM(LOOKUP(2,1/(SRP!$B$20:$B$23&lt;=E9431)/(SRP!$C$20:$C$23&gt;=E9431),SRP!$D$20:$D$23)*(G9431/100)*(E9431/1000)),IF(C9431="Wine",SUM(LOOKUP(2,1/(SRP!$B$15:$B$19&lt;=E9431)/(SRP!$C$15:$C$19&gt;=E9431),SRP!$D$15:$D$19)*(G9431/100)*(E9431/1000)),IF(C9431="Ready to Drink",SUM(LOOKUP(2,1/(SRP!$B$10:$B$14&lt;=E9431)/(SRP!$C$10:$C$14&gt;=E9431),SRP!$D$10:$D$14)*(G9431/100)*(E9431/1000)),0))))),2)</f>
        <v>1.75</v>
      </c>
    </row>
    <row r="9432" spans="1:11" x14ac:dyDescent="0.35">
      <c r="A9432" s="2">
        <v>447904</v>
      </c>
      <c r="B9432" s="76" t="s">
        <v>1696</v>
      </c>
      <c r="C9432" s="76" t="s">
        <v>285</v>
      </c>
      <c r="D9432" s="76" t="s">
        <v>6931</v>
      </c>
      <c r="E9432" s="76">
        <v>750</v>
      </c>
      <c r="F9432" s="76">
        <v>12</v>
      </c>
      <c r="G9432" s="77">
        <v>40</v>
      </c>
      <c r="H9432" s="76" t="s">
        <v>3292</v>
      </c>
      <c r="I9432" s="77">
        <v>22.45</v>
      </c>
      <c r="J9432" s="2">
        <v>1</v>
      </c>
      <c r="K9432" s="119" cm="1">
        <f t="array" ref="K9432">ROUND(IF(C9432="Beer",SUM(LOOKUP(2,1/(SRP!$B$7:$B$9&lt;=E9432)/(SRP!$C$7:$C$9&gt;=E9432),SRP!$D$7:$D$9)*(G9432/100)*(E9432/1000)),IF(C9432="Spirits",SUM(LOOKUP(2,1/(SRP!$B$2:$B$6&lt;=E9432)/(SRP!$C$2:$C$6&gt;=E9432),SRP!$D$2:$D$6)*(G9432/100)*(E9432/1000)),IF(AND(C9432="Wine",D9432="Fortified Wines"),SUM(LOOKUP(2,1/(SRP!$B$20:$B$23&lt;=E9432)/(SRP!$C$20:$C$23&gt;=E9432),SRP!$D$20:$D$23)*(G9432/100)*(E9432/1000)),IF(C9432="Wine",SUM(LOOKUP(2,1/(SRP!$B$15:$B$19&lt;=E9432)/(SRP!$C$15:$C$19&gt;=E9432),SRP!$D$15:$D$19)*(G9432/100)*(E9432/1000)),IF(C9432="Ready to Drink",SUM(LOOKUP(2,1/(SRP!$B$10:$B$14&lt;=E9432)/(SRP!$C$10:$C$14&gt;=E9432),SRP!$D$10:$D$14)*(G9432/100)*(E9432/1000)),0))))),2)</f>
        <v>20.94</v>
      </c>
    </row>
    <row r="9433" spans="1:11" x14ac:dyDescent="0.35">
      <c r="A9433" s="2">
        <v>447920</v>
      </c>
      <c r="B9433" s="76" t="s">
        <v>14</v>
      </c>
      <c r="C9433" s="76" t="s">
        <v>285</v>
      </c>
      <c r="D9433" s="76" t="s">
        <v>5231</v>
      </c>
      <c r="E9433" s="76">
        <v>750</v>
      </c>
      <c r="F9433" s="76">
        <v>12</v>
      </c>
      <c r="G9433" s="77">
        <v>40</v>
      </c>
      <c r="H9433" s="76" t="s">
        <v>6694</v>
      </c>
      <c r="I9433" s="77">
        <v>23.29</v>
      </c>
      <c r="J9433" s="2">
        <v>1</v>
      </c>
      <c r="K9433" s="119" cm="1">
        <f t="array" ref="K9433">ROUND(IF(C9433="Beer",SUM(LOOKUP(2,1/(SRP!$B$7:$B$9&lt;=E9433)/(SRP!$C$7:$C$9&gt;=E9433),SRP!$D$7:$D$9)*(G9433/100)*(E9433/1000)),IF(C9433="Spirits",SUM(LOOKUP(2,1/(SRP!$B$2:$B$6&lt;=E9433)/(SRP!$C$2:$C$6&gt;=E9433),SRP!$D$2:$D$6)*(G9433/100)*(E9433/1000)),IF(AND(C9433="Wine",D9433="Fortified Wines"),SUM(LOOKUP(2,1/(SRP!$B$20:$B$23&lt;=E9433)/(SRP!$C$20:$C$23&gt;=E9433),SRP!$D$20:$D$23)*(G9433/100)*(E9433/1000)),IF(C9433="Wine",SUM(LOOKUP(2,1/(SRP!$B$15:$B$19&lt;=E9433)/(SRP!$C$15:$C$19&gt;=E9433),SRP!$D$15:$D$19)*(G9433/100)*(E9433/1000)),IF(C9433="Ready to Drink",SUM(LOOKUP(2,1/(SRP!$B$10:$B$14&lt;=E9433)/(SRP!$C$10:$C$14&gt;=E9433),SRP!$D$10:$D$14)*(G9433/100)*(E9433/1000)),0))))),2)</f>
        <v>20.94</v>
      </c>
    </row>
    <row r="9434" spans="1:11" x14ac:dyDescent="0.35">
      <c r="A9434" s="2">
        <v>447953</v>
      </c>
      <c r="B9434" s="76" t="s">
        <v>758</v>
      </c>
      <c r="C9434" s="76" t="s">
        <v>285</v>
      </c>
      <c r="D9434" s="76" t="s">
        <v>5270</v>
      </c>
      <c r="E9434" s="76">
        <v>750</v>
      </c>
      <c r="F9434" s="76">
        <v>12</v>
      </c>
      <c r="G9434" s="77">
        <v>33</v>
      </c>
      <c r="H9434" s="76" t="s">
        <v>3303</v>
      </c>
      <c r="I9434" s="77">
        <v>25.99</v>
      </c>
      <c r="J9434" s="2">
        <v>1</v>
      </c>
      <c r="K9434" s="119" cm="1">
        <f t="array" ref="K9434">ROUND(IF(C9434="Beer",SUM(LOOKUP(2,1/(SRP!$B$7:$B$9&lt;=E9434)/(SRP!$C$7:$C$9&gt;=E9434),SRP!$D$7:$D$9)*(G9434/100)*(E9434/1000)),IF(C9434="Spirits",SUM(LOOKUP(2,1/(SRP!$B$2:$B$6&lt;=E9434)/(SRP!$C$2:$C$6&gt;=E9434),SRP!$D$2:$D$6)*(G9434/100)*(E9434/1000)),IF(AND(C9434="Wine",D9434="Fortified Wines"),SUM(LOOKUP(2,1/(SRP!$B$20:$B$23&lt;=E9434)/(SRP!$C$20:$C$23&gt;=E9434),SRP!$D$20:$D$23)*(G9434/100)*(E9434/1000)),IF(C9434="Wine",SUM(LOOKUP(2,1/(SRP!$B$15:$B$19&lt;=E9434)/(SRP!$C$15:$C$19&gt;=E9434),SRP!$D$15:$D$19)*(G9434/100)*(E9434/1000)),IF(C9434="Ready to Drink",SUM(LOOKUP(2,1/(SRP!$B$10:$B$14&lt;=E9434)/(SRP!$C$10:$C$14&gt;=E9434),SRP!$D$10:$D$14)*(G9434/100)*(E9434/1000)),0))))),2)</f>
        <v>17.28</v>
      </c>
    </row>
    <row r="9435" spans="1:11" x14ac:dyDescent="0.35">
      <c r="A9435" s="2">
        <v>447961</v>
      </c>
      <c r="B9435" s="76" t="s">
        <v>878</v>
      </c>
      <c r="C9435" s="76" t="s">
        <v>285</v>
      </c>
      <c r="D9435" s="76" t="s">
        <v>5270</v>
      </c>
      <c r="E9435" s="76">
        <v>200</v>
      </c>
      <c r="F9435" s="76">
        <v>48</v>
      </c>
      <c r="G9435" s="77">
        <v>33</v>
      </c>
      <c r="H9435" s="76" t="s">
        <v>3303</v>
      </c>
      <c r="I9435" s="77">
        <v>9.7899999999999991</v>
      </c>
      <c r="J9435" s="2">
        <v>1</v>
      </c>
      <c r="K9435" s="119" cm="1">
        <f t="array" ref="K9435">ROUND(IF(C9435="Beer",SUM(LOOKUP(2,1/(SRP!$B$7:$B$9&lt;=E9435)/(SRP!$C$7:$C$9&gt;=E9435),SRP!$D$7:$D$9)*(G9435/100)*(E9435/1000)),IF(C9435="Spirits",SUM(LOOKUP(2,1/(SRP!$B$2:$B$6&lt;=E9435)/(SRP!$C$2:$C$6&gt;=E9435),SRP!$D$2:$D$6)*(G9435/100)*(E9435/1000)),IF(AND(C9435="Wine",D9435="Fortified Wines"),SUM(LOOKUP(2,1/(SRP!$B$20:$B$23&lt;=E9435)/(SRP!$C$20:$C$23&gt;=E9435),SRP!$D$20:$D$23)*(G9435/100)*(E9435/1000)),IF(C9435="Wine",SUM(LOOKUP(2,1/(SRP!$B$15:$B$19&lt;=E9435)/(SRP!$C$15:$C$19&gt;=E9435),SRP!$D$15:$D$19)*(G9435/100)*(E9435/1000)),IF(C9435="Ready to Drink",SUM(LOOKUP(2,1/(SRP!$B$10:$B$14&lt;=E9435)/(SRP!$C$10:$C$14&gt;=E9435),SRP!$D$10:$D$14)*(G9435/100)*(E9435/1000)),0))))),2)</f>
        <v>6.28</v>
      </c>
    </row>
    <row r="9436" spans="1:11" x14ac:dyDescent="0.35">
      <c r="A9436" s="2">
        <v>448548</v>
      </c>
      <c r="B9436" s="76" t="s">
        <v>2289</v>
      </c>
      <c r="C9436" s="76" t="s">
        <v>286</v>
      </c>
      <c r="D9436" s="76" t="s">
        <v>5236</v>
      </c>
      <c r="E9436" s="76">
        <v>750</v>
      </c>
      <c r="F9436" s="76">
        <v>12</v>
      </c>
      <c r="G9436" s="77">
        <v>11.5</v>
      </c>
      <c r="H9436" s="76" t="s">
        <v>6283</v>
      </c>
      <c r="I9436" s="77">
        <v>13.99</v>
      </c>
      <c r="J9436" s="2">
        <v>1</v>
      </c>
      <c r="K9436" s="119" cm="1">
        <f t="array" ref="K9436">ROUND(IF(C9436="Beer",SUM(LOOKUP(2,1/(SRP!$B$7:$B$9&lt;=E9436)/(SRP!$C$7:$C$9&gt;=E9436),SRP!$D$7:$D$9)*(G9436/100)*(E9436/1000)),IF(C9436="Spirits",SUM(LOOKUP(2,1/(SRP!$B$2:$B$6&lt;=E9436)/(SRP!$C$2:$C$6&gt;=E9436),SRP!$D$2:$D$6)*(G9436/100)*(E9436/1000)),IF(AND(C9436="Wine",D9436="Fortified Wines"),SUM(LOOKUP(2,1/(SRP!$B$20:$B$23&lt;=E9436)/(SRP!$C$20:$C$23&gt;=E9436),SRP!$D$20:$D$23)*(G9436/100)*(E9436/1000)),IF(C9436="Wine",SUM(LOOKUP(2,1/(SRP!$B$15:$B$19&lt;=E9436)/(SRP!$C$15:$C$19&gt;=E9436),SRP!$D$15:$D$19)*(G9436/100)*(E9436/1000)),IF(C9436="Ready to Drink",SUM(LOOKUP(2,1/(SRP!$B$10:$B$14&lt;=E9436)/(SRP!$C$10:$C$14&gt;=E9436),SRP!$D$10:$D$14)*(G9436/100)*(E9436/1000)),0))))),2)</f>
        <v>6.02</v>
      </c>
    </row>
    <row r="9437" spans="1:11" x14ac:dyDescent="0.35">
      <c r="A9437" s="2">
        <v>451153</v>
      </c>
      <c r="B9437" s="76" t="s">
        <v>658</v>
      </c>
      <c r="C9437" s="76" t="s">
        <v>285</v>
      </c>
      <c r="D9437" s="76" t="s">
        <v>5265</v>
      </c>
      <c r="E9437" s="76">
        <v>375</v>
      </c>
      <c r="F9437" s="76">
        <v>12</v>
      </c>
      <c r="G9437" s="77">
        <v>40</v>
      </c>
      <c r="H9437" s="76" t="s">
        <v>3289</v>
      </c>
      <c r="I9437" s="77">
        <v>21.99</v>
      </c>
      <c r="J9437" s="2">
        <v>1</v>
      </c>
      <c r="K9437" s="119" cm="1">
        <f t="array" ref="K9437">ROUND(IF(C9437="Beer",SUM(LOOKUP(2,1/(SRP!$B$7:$B$9&lt;=E9437)/(SRP!$C$7:$C$9&gt;=E9437),SRP!$D$7:$D$9)*(G9437/100)*(E9437/1000)),IF(C9437="Spirits",SUM(LOOKUP(2,1/(SRP!$B$2:$B$6&lt;=E9437)/(SRP!$C$2:$C$6&gt;=E9437),SRP!$D$2:$D$6)*(G9437/100)*(E9437/1000)),IF(AND(C9437="Wine",D9437="Fortified Wines"),SUM(LOOKUP(2,1/(SRP!$B$20:$B$23&lt;=E9437)/(SRP!$C$20:$C$23&gt;=E9437),SRP!$D$20:$D$23)*(G9437/100)*(E9437/1000)),IF(C9437="Wine",SUM(LOOKUP(2,1/(SRP!$B$15:$B$19&lt;=E9437)/(SRP!$C$15:$C$19&gt;=E9437),SRP!$D$15:$D$19)*(G9437/100)*(E9437/1000)),IF(C9437="Ready to Drink",SUM(LOOKUP(2,1/(SRP!$B$10:$B$14&lt;=E9437)/(SRP!$C$10:$C$14&gt;=E9437),SRP!$D$10:$D$14)*(G9437/100)*(E9437/1000)),0))))),2)</f>
        <v>11.89</v>
      </c>
    </row>
    <row r="9438" spans="1:11" x14ac:dyDescent="0.35">
      <c r="A9438" s="2">
        <v>451161</v>
      </c>
      <c r="B9438" s="76" t="s">
        <v>658</v>
      </c>
      <c r="C9438" s="76" t="s">
        <v>285</v>
      </c>
      <c r="D9438" s="76" t="s">
        <v>5265</v>
      </c>
      <c r="E9438" s="76">
        <v>750</v>
      </c>
      <c r="F9438" s="76">
        <v>12</v>
      </c>
      <c r="G9438" s="77">
        <v>40</v>
      </c>
      <c r="H9438" s="76" t="s">
        <v>3289</v>
      </c>
      <c r="I9438" s="77">
        <v>36.49</v>
      </c>
      <c r="J9438" s="2">
        <v>1</v>
      </c>
      <c r="K9438" s="119" cm="1">
        <f t="array" ref="K9438">ROUND(IF(C9438="Beer",SUM(LOOKUP(2,1/(SRP!$B$7:$B$9&lt;=E9438)/(SRP!$C$7:$C$9&gt;=E9438),SRP!$D$7:$D$9)*(G9438/100)*(E9438/1000)),IF(C9438="Spirits",SUM(LOOKUP(2,1/(SRP!$B$2:$B$6&lt;=E9438)/(SRP!$C$2:$C$6&gt;=E9438),SRP!$D$2:$D$6)*(G9438/100)*(E9438/1000)),IF(AND(C9438="Wine",D9438="Fortified Wines"),SUM(LOOKUP(2,1/(SRP!$B$20:$B$23&lt;=E9438)/(SRP!$C$20:$C$23&gt;=E9438),SRP!$D$20:$D$23)*(G9438/100)*(E9438/1000)),IF(C9438="Wine",SUM(LOOKUP(2,1/(SRP!$B$15:$B$19&lt;=E9438)/(SRP!$C$15:$C$19&gt;=E9438),SRP!$D$15:$D$19)*(G9438/100)*(E9438/1000)),IF(C9438="Ready to Drink",SUM(LOOKUP(2,1/(SRP!$B$10:$B$14&lt;=E9438)/(SRP!$C$10:$C$14&gt;=E9438),SRP!$D$10:$D$14)*(G9438/100)*(E9438/1000)),0))))),2)</f>
        <v>20.94</v>
      </c>
    </row>
    <row r="9439" spans="1:11" x14ac:dyDescent="0.35">
      <c r="A9439" s="2">
        <v>452854</v>
      </c>
      <c r="B9439" s="76" t="s">
        <v>2966</v>
      </c>
      <c r="C9439" s="76" t="s">
        <v>287</v>
      </c>
      <c r="D9439" s="76" t="s">
        <v>5266</v>
      </c>
      <c r="E9439" s="76">
        <v>330</v>
      </c>
      <c r="F9439" s="76">
        <v>24</v>
      </c>
      <c r="G9439" s="77">
        <v>5</v>
      </c>
      <c r="H9439" s="76" t="s">
        <v>3325</v>
      </c>
      <c r="I9439" s="77">
        <v>2.89</v>
      </c>
      <c r="J9439" s="2">
        <v>1</v>
      </c>
      <c r="K9439" s="119" cm="1">
        <f t="array" ref="K9439">ROUND(IF(C9439="Beer",SUM(LOOKUP(2,1/(SRP!$B$7:$B$9&lt;=E9439)/(SRP!$C$7:$C$9&gt;=E9439),SRP!$D$7:$D$9)*(G9439/100)*(E9439/1000)),IF(C9439="Spirits",SUM(LOOKUP(2,1/(SRP!$B$2:$B$6&lt;=E9439)/(SRP!$C$2:$C$6&gt;=E9439),SRP!$D$2:$D$6)*(G9439/100)*(E9439/1000)),IF(AND(C9439="Wine",D9439="Fortified Wines"),SUM(LOOKUP(2,1/(SRP!$B$20:$B$23&lt;=E9439)/(SRP!$C$20:$C$23&gt;=E9439),SRP!$D$20:$D$23)*(G9439/100)*(E9439/1000)),IF(C9439="Wine",SUM(LOOKUP(2,1/(SRP!$B$15:$B$19&lt;=E9439)/(SRP!$C$15:$C$19&gt;=E9439),SRP!$D$15:$D$19)*(G9439/100)*(E9439/1000)),IF(C9439="Ready to Drink",SUM(LOOKUP(2,1/(SRP!$B$10:$B$14&lt;=E9439)/(SRP!$C$10:$C$14&gt;=E9439),SRP!$D$10:$D$14)*(G9439/100)*(E9439/1000)),0))))),2)</f>
        <v>1.1499999999999999</v>
      </c>
    </row>
    <row r="9440" spans="1:11" x14ac:dyDescent="0.35">
      <c r="A9440" s="2">
        <v>452854</v>
      </c>
      <c r="B9440" s="76" t="s">
        <v>2966</v>
      </c>
      <c r="C9440" s="76" t="s">
        <v>287</v>
      </c>
      <c r="D9440" s="76" t="s">
        <v>5266</v>
      </c>
      <c r="E9440" s="76">
        <v>330</v>
      </c>
      <c r="F9440" s="76">
        <v>24</v>
      </c>
      <c r="G9440" s="77">
        <v>5</v>
      </c>
      <c r="H9440" s="76" t="s">
        <v>3325</v>
      </c>
      <c r="I9440" s="77">
        <v>2.89</v>
      </c>
      <c r="J9440" s="2">
        <v>1</v>
      </c>
      <c r="K9440" s="119" cm="1">
        <f t="array" ref="K9440">ROUND(IF(C9440="Beer",SUM(LOOKUP(2,1/(SRP!$B$7:$B$9&lt;=E9440)/(SRP!$C$7:$C$9&gt;=E9440),SRP!$D$7:$D$9)*(G9440/100)*(E9440/1000)),IF(C9440="Spirits",SUM(LOOKUP(2,1/(SRP!$B$2:$B$6&lt;=E9440)/(SRP!$C$2:$C$6&gt;=E9440),SRP!$D$2:$D$6)*(G9440/100)*(E9440/1000)),IF(AND(C9440="Wine",D9440="Fortified Wines"),SUM(LOOKUP(2,1/(SRP!$B$20:$B$23&lt;=E9440)/(SRP!$C$20:$C$23&gt;=E9440),SRP!$D$20:$D$23)*(G9440/100)*(E9440/1000)),IF(C9440="Wine",SUM(LOOKUP(2,1/(SRP!$B$15:$B$19&lt;=E9440)/(SRP!$C$15:$C$19&gt;=E9440),SRP!$D$15:$D$19)*(G9440/100)*(E9440/1000)),IF(C9440="Ready to Drink",SUM(LOOKUP(2,1/(SRP!$B$10:$B$14&lt;=E9440)/(SRP!$C$10:$C$14&gt;=E9440),SRP!$D$10:$D$14)*(G9440/100)*(E9440/1000)),0))))),2)</f>
        <v>1.1499999999999999</v>
      </c>
    </row>
    <row r="9441" spans="1:11" x14ac:dyDescent="0.35">
      <c r="A9441" s="2">
        <v>453084</v>
      </c>
      <c r="B9441" s="76" t="s">
        <v>101</v>
      </c>
      <c r="C9441" s="76" t="s">
        <v>286</v>
      </c>
      <c r="D9441" s="76" t="s">
        <v>5284</v>
      </c>
      <c r="E9441" s="76">
        <v>750</v>
      </c>
      <c r="F9441" s="76">
        <v>6</v>
      </c>
      <c r="G9441" s="77">
        <v>12</v>
      </c>
      <c r="H9441" s="76" t="s">
        <v>6869</v>
      </c>
      <c r="I9441" s="77">
        <v>87.99</v>
      </c>
      <c r="J9441" s="2">
        <v>1</v>
      </c>
      <c r="K9441" s="119" cm="1">
        <f t="array" ref="K9441">ROUND(IF(C9441="Beer",SUM(LOOKUP(2,1/(SRP!$B$7:$B$9&lt;=E9441)/(SRP!$C$7:$C$9&gt;=E9441),SRP!$D$7:$D$9)*(G9441/100)*(E9441/1000)),IF(C9441="Spirits",SUM(LOOKUP(2,1/(SRP!$B$2:$B$6&lt;=E9441)/(SRP!$C$2:$C$6&gt;=E9441),SRP!$D$2:$D$6)*(G9441/100)*(E9441/1000)),IF(AND(C9441="Wine",D9441="Fortified Wines"),SUM(LOOKUP(2,1/(SRP!$B$20:$B$23&lt;=E9441)/(SRP!$C$20:$C$23&gt;=E9441),SRP!$D$20:$D$23)*(G9441/100)*(E9441/1000)),IF(C9441="Wine",SUM(LOOKUP(2,1/(SRP!$B$15:$B$19&lt;=E9441)/(SRP!$C$15:$C$19&gt;=E9441),SRP!$D$15:$D$19)*(G9441/100)*(E9441/1000)),IF(C9441="Ready to Drink",SUM(LOOKUP(2,1/(SRP!$B$10:$B$14&lt;=E9441)/(SRP!$C$10:$C$14&gt;=E9441),SRP!$D$10:$D$14)*(G9441/100)*(E9441/1000)),0))))),2)</f>
        <v>6.28</v>
      </c>
    </row>
    <row r="9442" spans="1:11" x14ac:dyDescent="0.35">
      <c r="A9442" s="2">
        <v>453645</v>
      </c>
      <c r="B9442" s="76" t="s">
        <v>1838</v>
      </c>
      <c r="C9442" s="76" t="s">
        <v>5938</v>
      </c>
      <c r="D9442" s="76" t="s">
        <v>5746</v>
      </c>
      <c r="E9442" s="76">
        <v>1420</v>
      </c>
      <c r="F9442" s="76">
        <v>6</v>
      </c>
      <c r="G9442" s="77">
        <v>4</v>
      </c>
      <c r="H9442" s="76" t="s">
        <v>3280</v>
      </c>
      <c r="I9442" s="77">
        <v>12.99</v>
      </c>
      <c r="J9442" s="2">
        <v>4</v>
      </c>
      <c r="K9442" s="119" cm="1">
        <f t="array" ref="K9442">ROUND(IF(C9442="Beer",SUM(LOOKUP(2,1/(SRP!$B$7:$B$9&lt;=E9442)/(SRP!$C$7:$C$9&gt;=E9442),SRP!$D$7:$D$9)*(G9442/100)*(E9442/1000)),IF(C9442="Spirits",SUM(LOOKUP(2,1/(SRP!$B$2:$B$6&lt;=E9442)/(SRP!$C$2:$C$6&gt;=E9442),SRP!$D$2:$D$6)*(G9442/100)*(E9442/1000)),IF(AND(C9442="Wine",D9442="Fortified Wines"),SUM(LOOKUP(2,1/(SRP!$B$20:$B$23&lt;=E9442)/(SRP!$C$20:$C$23&gt;=E9442),SRP!$D$20:$D$23)*(G9442/100)*(E9442/1000)),IF(C9442="Wine",SUM(LOOKUP(2,1/(SRP!$B$15:$B$19&lt;=E9442)/(SRP!$C$15:$C$19&gt;=E9442),SRP!$D$15:$D$19)*(G9442/100)*(E9442/1000)),IF(C9442="Ready to Drink",SUM(LOOKUP(2,1/(SRP!$B$10:$B$14&lt;=E9442)/(SRP!$C$10:$C$14&gt;=E9442),SRP!$D$10:$D$14)*(G9442/100)*(E9442/1000)),0))))),2)</f>
        <v>3.97</v>
      </c>
    </row>
    <row r="9443" spans="1:11" x14ac:dyDescent="0.35">
      <c r="A9443" s="2">
        <v>454462</v>
      </c>
      <c r="B9443" s="76" t="s">
        <v>639</v>
      </c>
      <c r="C9443" s="76" t="s">
        <v>285</v>
      </c>
      <c r="D9443" s="76" t="s">
        <v>5231</v>
      </c>
      <c r="E9443" s="76">
        <v>1750</v>
      </c>
      <c r="F9443" s="76">
        <v>6</v>
      </c>
      <c r="G9443" s="77">
        <v>40</v>
      </c>
      <c r="H9443" s="76" t="s">
        <v>6694</v>
      </c>
      <c r="I9443" s="77">
        <v>53.99</v>
      </c>
      <c r="J9443" s="2">
        <v>1</v>
      </c>
      <c r="K9443" s="119" cm="1">
        <f t="array" ref="K9443">ROUND(IF(C9443="Beer",SUM(LOOKUP(2,1/(SRP!$B$7:$B$9&lt;=E9443)/(SRP!$C$7:$C$9&gt;=E9443),SRP!$D$7:$D$9)*(G9443/100)*(E9443/1000)),IF(C9443="Spirits",SUM(LOOKUP(2,1/(SRP!$B$2:$B$6&lt;=E9443)/(SRP!$C$2:$C$6&gt;=E9443),SRP!$D$2:$D$6)*(G9443/100)*(E9443/1000)),IF(AND(C9443="Wine",D9443="Fortified Wines"),SUM(LOOKUP(2,1/(SRP!$B$20:$B$23&lt;=E9443)/(SRP!$C$20:$C$23&gt;=E9443),SRP!$D$20:$D$23)*(G9443/100)*(E9443/1000)),IF(C9443="Wine",SUM(LOOKUP(2,1/(SRP!$B$15:$B$19&lt;=E9443)/(SRP!$C$15:$C$19&gt;=E9443),SRP!$D$15:$D$19)*(G9443/100)*(E9443/1000)),IF(C9443="Ready to Drink",SUM(LOOKUP(2,1/(SRP!$B$10:$B$14&lt;=E9443)/(SRP!$C$10:$C$14&gt;=E9443),SRP!$D$10:$D$14)*(G9443/100)*(E9443/1000)),0))))),2)</f>
        <v>48.87</v>
      </c>
    </row>
    <row r="9444" spans="1:11" x14ac:dyDescent="0.35">
      <c r="A9444" s="2">
        <v>455014</v>
      </c>
      <c r="B9444" s="76" t="s">
        <v>1839</v>
      </c>
      <c r="C9444" s="76" t="s">
        <v>286</v>
      </c>
      <c r="D9444" s="76" t="s">
        <v>5248</v>
      </c>
      <c r="E9444" s="76">
        <v>750</v>
      </c>
      <c r="F9444" s="76">
        <v>12</v>
      </c>
      <c r="G9444" s="77">
        <v>13.5</v>
      </c>
      <c r="H9444" s="76" t="s">
        <v>6283</v>
      </c>
      <c r="I9444" s="77">
        <v>14.49</v>
      </c>
      <c r="J9444" s="2">
        <v>1</v>
      </c>
      <c r="K9444" s="119" cm="1">
        <f t="array" ref="K9444">ROUND(IF(C9444="Beer",SUM(LOOKUP(2,1/(SRP!$B$7:$B$9&lt;=E9444)/(SRP!$C$7:$C$9&gt;=E9444),SRP!$D$7:$D$9)*(G9444/100)*(E9444/1000)),IF(C9444="Spirits",SUM(LOOKUP(2,1/(SRP!$B$2:$B$6&lt;=E9444)/(SRP!$C$2:$C$6&gt;=E9444),SRP!$D$2:$D$6)*(G9444/100)*(E9444/1000)),IF(AND(C9444="Wine",D9444="Fortified Wines"),SUM(LOOKUP(2,1/(SRP!$B$20:$B$23&lt;=E9444)/(SRP!$C$20:$C$23&gt;=E9444),SRP!$D$20:$D$23)*(G9444/100)*(E9444/1000)),IF(C9444="Wine",SUM(LOOKUP(2,1/(SRP!$B$15:$B$19&lt;=E9444)/(SRP!$C$15:$C$19&gt;=E9444),SRP!$D$15:$D$19)*(G9444/100)*(E9444/1000)),IF(C9444="Ready to Drink",SUM(LOOKUP(2,1/(SRP!$B$10:$B$14&lt;=E9444)/(SRP!$C$10:$C$14&gt;=E9444),SRP!$D$10:$D$14)*(G9444/100)*(E9444/1000)),0))))),2)</f>
        <v>7.07</v>
      </c>
    </row>
    <row r="9445" spans="1:11" x14ac:dyDescent="0.35">
      <c r="A9445" s="2">
        <v>455022</v>
      </c>
      <c r="B9445" s="76" t="s">
        <v>1840</v>
      </c>
      <c r="C9445" s="76" t="s">
        <v>286</v>
      </c>
      <c r="D9445" s="76" t="s">
        <v>5246</v>
      </c>
      <c r="E9445" s="76">
        <v>750</v>
      </c>
      <c r="F9445" s="76">
        <v>12</v>
      </c>
      <c r="G9445" s="77">
        <v>13</v>
      </c>
      <c r="H9445" s="76" t="s">
        <v>6283</v>
      </c>
      <c r="I9445" s="77">
        <v>14.49</v>
      </c>
      <c r="J9445" s="2">
        <v>1</v>
      </c>
      <c r="K9445" s="119" cm="1">
        <f t="array" ref="K9445">ROUND(IF(C9445="Beer",SUM(LOOKUP(2,1/(SRP!$B$7:$B$9&lt;=E9445)/(SRP!$C$7:$C$9&gt;=E9445),SRP!$D$7:$D$9)*(G9445/100)*(E9445/1000)),IF(C9445="Spirits",SUM(LOOKUP(2,1/(SRP!$B$2:$B$6&lt;=E9445)/(SRP!$C$2:$C$6&gt;=E9445),SRP!$D$2:$D$6)*(G9445/100)*(E9445/1000)),IF(AND(C9445="Wine",D9445="Fortified Wines"),SUM(LOOKUP(2,1/(SRP!$B$20:$B$23&lt;=E9445)/(SRP!$C$20:$C$23&gt;=E9445),SRP!$D$20:$D$23)*(G9445/100)*(E9445/1000)),IF(C9445="Wine",SUM(LOOKUP(2,1/(SRP!$B$15:$B$19&lt;=E9445)/(SRP!$C$15:$C$19&gt;=E9445),SRP!$D$15:$D$19)*(G9445/100)*(E9445/1000)),IF(C9445="Ready to Drink",SUM(LOOKUP(2,1/(SRP!$B$10:$B$14&lt;=E9445)/(SRP!$C$10:$C$14&gt;=E9445),SRP!$D$10:$D$14)*(G9445/100)*(E9445/1000)),0))))),2)</f>
        <v>6.81</v>
      </c>
    </row>
    <row r="9446" spans="1:11" x14ac:dyDescent="0.35">
      <c r="A9446" s="2">
        <v>456095</v>
      </c>
      <c r="B9446" s="76" t="s">
        <v>830</v>
      </c>
      <c r="C9446" s="76" t="s">
        <v>285</v>
      </c>
      <c r="D9446" s="76" t="s">
        <v>5231</v>
      </c>
      <c r="E9446" s="76">
        <v>750</v>
      </c>
      <c r="F9446" s="76">
        <v>12</v>
      </c>
      <c r="G9446" s="77">
        <v>40</v>
      </c>
      <c r="H9446" s="76" t="s">
        <v>3280</v>
      </c>
      <c r="I9446" s="77">
        <v>36.49</v>
      </c>
      <c r="J9446" s="2">
        <v>1</v>
      </c>
      <c r="K9446" s="119" cm="1">
        <f t="array" ref="K9446">ROUND(IF(C9446="Beer",SUM(LOOKUP(2,1/(SRP!$B$7:$B$9&lt;=E9446)/(SRP!$C$7:$C$9&gt;=E9446),SRP!$D$7:$D$9)*(G9446/100)*(E9446/1000)),IF(C9446="Spirits",SUM(LOOKUP(2,1/(SRP!$B$2:$B$6&lt;=E9446)/(SRP!$C$2:$C$6&gt;=E9446),SRP!$D$2:$D$6)*(G9446/100)*(E9446/1000)),IF(AND(C9446="Wine",D9446="Fortified Wines"),SUM(LOOKUP(2,1/(SRP!$B$20:$B$23&lt;=E9446)/(SRP!$C$20:$C$23&gt;=E9446),SRP!$D$20:$D$23)*(G9446/100)*(E9446/1000)),IF(C9446="Wine",SUM(LOOKUP(2,1/(SRP!$B$15:$B$19&lt;=E9446)/(SRP!$C$15:$C$19&gt;=E9446),SRP!$D$15:$D$19)*(G9446/100)*(E9446/1000)),IF(C9446="Ready to Drink",SUM(LOOKUP(2,1/(SRP!$B$10:$B$14&lt;=E9446)/(SRP!$C$10:$C$14&gt;=E9446),SRP!$D$10:$D$14)*(G9446/100)*(E9446/1000)),0))))),2)</f>
        <v>20.94</v>
      </c>
    </row>
    <row r="9447" spans="1:11" x14ac:dyDescent="0.35">
      <c r="A9447" s="2">
        <v>458679</v>
      </c>
      <c r="B9447" s="76" t="s">
        <v>1841</v>
      </c>
      <c r="C9447" s="76" t="s">
        <v>286</v>
      </c>
      <c r="D9447" s="76" t="s">
        <v>5249</v>
      </c>
      <c r="E9447" s="76">
        <v>750</v>
      </c>
      <c r="F9447" s="76">
        <v>12</v>
      </c>
      <c r="G9447" s="77">
        <v>13.5</v>
      </c>
      <c r="H9447" s="76" t="s">
        <v>3288</v>
      </c>
      <c r="I9447" s="77">
        <v>13.99</v>
      </c>
      <c r="J9447" s="2">
        <v>1</v>
      </c>
      <c r="K9447" s="119" cm="1">
        <f t="array" ref="K9447">ROUND(IF(C9447="Beer",SUM(LOOKUP(2,1/(SRP!$B$7:$B$9&lt;=E9447)/(SRP!$C$7:$C$9&gt;=E9447),SRP!$D$7:$D$9)*(G9447/100)*(E9447/1000)),IF(C9447="Spirits",SUM(LOOKUP(2,1/(SRP!$B$2:$B$6&lt;=E9447)/(SRP!$C$2:$C$6&gt;=E9447),SRP!$D$2:$D$6)*(G9447/100)*(E9447/1000)),IF(AND(C9447="Wine",D9447="Fortified Wines"),SUM(LOOKUP(2,1/(SRP!$B$20:$B$23&lt;=E9447)/(SRP!$C$20:$C$23&gt;=E9447),SRP!$D$20:$D$23)*(G9447/100)*(E9447/1000)),IF(C9447="Wine",SUM(LOOKUP(2,1/(SRP!$B$15:$B$19&lt;=E9447)/(SRP!$C$15:$C$19&gt;=E9447),SRP!$D$15:$D$19)*(G9447/100)*(E9447/1000)),IF(C9447="Ready to Drink",SUM(LOOKUP(2,1/(SRP!$B$10:$B$14&lt;=E9447)/(SRP!$C$10:$C$14&gt;=E9447),SRP!$D$10:$D$14)*(G9447/100)*(E9447/1000)),0))))),2)</f>
        <v>7.07</v>
      </c>
    </row>
    <row r="9448" spans="1:11" x14ac:dyDescent="0.35">
      <c r="A9448" s="2">
        <v>459107</v>
      </c>
      <c r="B9448" s="76" t="s">
        <v>5019</v>
      </c>
      <c r="C9448" s="76" t="s">
        <v>285</v>
      </c>
      <c r="D9448" s="76" t="s">
        <v>5238</v>
      </c>
      <c r="E9448" s="76">
        <v>750</v>
      </c>
      <c r="F9448" s="76">
        <v>12</v>
      </c>
      <c r="G9448" s="77">
        <v>27</v>
      </c>
      <c r="H9448" s="76" t="s">
        <v>6869</v>
      </c>
      <c r="I9448" s="77">
        <v>36.99</v>
      </c>
      <c r="J9448" s="2">
        <v>1</v>
      </c>
      <c r="K9448" s="119" cm="1">
        <f t="array" ref="K9448">ROUND(IF(C9448="Beer",SUM(LOOKUP(2,1/(SRP!$B$7:$B$9&lt;=E9448)/(SRP!$C$7:$C$9&gt;=E9448),SRP!$D$7:$D$9)*(G9448/100)*(E9448/1000)),IF(C9448="Spirits",SUM(LOOKUP(2,1/(SRP!$B$2:$B$6&lt;=E9448)/(SRP!$C$2:$C$6&gt;=E9448),SRP!$D$2:$D$6)*(G9448/100)*(E9448/1000)),IF(AND(C9448="Wine",D9448="Fortified Wines"),SUM(LOOKUP(2,1/(SRP!$B$20:$B$23&lt;=E9448)/(SRP!$C$20:$C$23&gt;=E9448),SRP!$D$20:$D$23)*(G9448/100)*(E9448/1000)),IF(C9448="Wine",SUM(LOOKUP(2,1/(SRP!$B$15:$B$19&lt;=E9448)/(SRP!$C$15:$C$19&gt;=E9448),SRP!$D$15:$D$19)*(G9448/100)*(E9448/1000)),IF(C9448="Ready to Drink",SUM(LOOKUP(2,1/(SRP!$B$10:$B$14&lt;=E9448)/(SRP!$C$10:$C$14&gt;=E9448),SRP!$D$10:$D$14)*(G9448/100)*(E9448/1000)),0))))),2)</f>
        <v>14.14</v>
      </c>
    </row>
    <row r="9449" spans="1:11" x14ac:dyDescent="0.35">
      <c r="A9449" s="2">
        <v>460378</v>
      </c>
      <c r="B9449" s="76" t="s">
        <v>1842</v>
      </c>
      <c r="C9449" s="76" t="s">
        <v>285</v>
      </c>
      <c r="D9449" s="76" t="s">
        <v>5274</v>
      </c>
      <c r="E9449" s="76">
        <v>750</v>
      </c>
      <c r="F9449" s="76">
        <v>12</v>
      </c>
      <c r="G9449" s="77">
        <v>40</v>
      </c>
      <c r="H9449" s="76" t="s">
        <v>6696</v>
      </c>
      <c r="I9449" s="77">
        <v>41.99</v>
      </c>
      <c r="J9449" s="2">
        <v>1</v>
      </c>
      <c r="K9449" s="119" cm="1">
        <f t="array" ref="K9449">ROUND(IF(C9449="Beer",SUM(LOOKUP(2,1/(SRP!$B$7:$B$9&lt;=E9449)/(SRP!$C$7:$C$9&gt;=E9449),SRP!$D$7:$D$9)*(G9449/100)*(E9449/1000)),IF(C9449="Spirits",SUM(LOOKUP(2,1/(SRP!$B$2:$B$6&lt;=E9449)/(SRP!$C$2:$C$6&gt;=E9449),SRP!$D$2:$D$6)*(G9449/100)*(E9449/1000)),IF(AND(C9449="Wine",D9449="Fortified Wines"),SUM(LOOKUP(2,1/(SRP!$B$20:$B$23&lt;=E9449)/(SRP!$C$20:$C$23&gt;=E9449),SRP!$D$20:$D$23)*(G9449/100)*(E9449/1000)),IF(C9449="Wine",SUM(LOOKUP(2,1/(SRP!$B$15:$B$19&lt;=E9449)/(SRP!$C$15:$C$19&gt;=E9449),SRP!$D$15:$D$19)*(G9449/100)*(E9449/1000)),IF(C9449="Ready to Drink",SUM(LOOKUP(2,1/(SRP!$B$10:$B$14&lt;=E9449)/(SRP!$C$10:$C$14&gt;=E9449),SRP!$D$10:$D$14)*(G9449/100)*(E9449/1000)),0))))),2)</f>
        <v>20.94</v>
      </c>
    </row>
    <row r="9450" spans="1:11" x14ac:dyDescent="0.35">
      <c r="A9450" s="2">
        <v>462606</v>
      </c>
      <c r="B9450" s="76" t="s">
        <v>1843</v>
      </c>
      <c r="C9450" s="76" t="s">
        <v>286</v>
      </c>
      <c r="D9450" s="76" t="s">
        <v>5236</v>
      </c>
      <c r="E9450" s="76">
        <v>750</v>
      </c>
      <c r="F9450" s="76">
        <v>6</v>
      </c>
      <c r="G9450" s="77">
        <v>14</v>
      </c>
      <c r="H9450" s="76" t="s">
        <v>5939</v>
      </c>
      <c r="I9450" s="77">
        <v>50.99</v>
      </c>
      <c r="J9450" s="2">
        <v>1</v>
      </c>
      <c r="K9450" s="119" cm="1">
        <f t="array" ref="K9450">ROUND(IF(C9450="Beer",SUM(LOOKUP(2,1/(SRP!$B$7:$B$9&lt;=E9450)/(SRP!$C$7:$C$9&gt;=E9450),SRP!$D$7:$D$9)*(G9450/100)*(E9450/1000)),IF(C9450="Spirits",SUM(LOOKUP(2,1/(SRP!$B$2:$B$6&lt;=E9450)/(SRP!$C$2:$C$6&gt;=E9450),SRP!$D$2:$D$6)*(G9450/100)*(E9450/1000)),IF(AND(C9450="Wine",D9450="Fortified Wines"),SUM(LOOKUP(2,1/(SRP!$B$20:$B$23&lt;=E9450)/(SRP!$C$20:$C$23&gt;=E9450),SRP!$D$20:$D$23)*(G9450/100)*(E9450/1000)),IF(C9450="Wine",SUM(LOOKUP(2,1/(SRP!$B$15:$B$19&lt;=E9450)/(SRP!$C$15:$C$19&gt;=E9450),SRP!$D$15:$D$19)*(G9450/100)*(E9450/1000)),IF(C9450="Ready to Drink",SUM(LOOKUP(2,1/(SRP!$B$10:$B$14&lt;=E9450)/(SRP!$C$10:$C$14&gt;=E9450),SRP!$D$10:$D$14)*(G9450/100)*(E9450/1000)),0))))),2)</f>
        <v>7.33</v>
      </c>
    </row>
    <row r="9451" spans="1:11" x14ac:dyDescent="0.35">
      <c r="A9451" s="2">
        <v>463836</v>
      </c>
      <c r="B9451" s="76" t="s">
        <v>1844</v>
      </c>
      <c r="C9451" s="76" t="s">
        <v>287</v>
      </c>
      <c r="D9451" s="76" t="s">
        <v>5230</v>
      </c>
      <c r="E9451" s="76">
        <v>4260</v>
      </c>
      <c r="F9451" s="76">
        <v>1</v>
      </c>
      <c r="G9451" s="77">
        <v>5.5</v>
      </c>
      <c r="H9451" s="76" t="s">
        <v>3324</v>
      </c>
      <c r="I9451" s="77">
        <v>26.99</v>
      </c>
      <c r="J9451" s="2">
        <v>12</v>
      </c>
      <c r="K9451" s="119" cm="1">
        <f t="array" ref="K9451">ROUND(IF(C9451="Beer",SUM(LOOKUP(2,1/(SRP!$B$7:$B$9&lt;=E9451)/(SRP!$C$7:$C$9&gt;=E9451),SRP!$D$7:$D$9)*(G9451/100)*(E9451/1000)),IF(C9451="Spirits",SUM(LOOKUP(2,1/(SRP!$B$2:$B$6&lt;=E9451)/(SRP!$C$2:$C$6&gt;=E9451),SRP!$D$2:$D$6)*(G9451/100)*(E9451/1000)),IF(AND(C9451="Wine",D9451="Fortified Wines"),SUM(LOOKUP(2,1/(SRP!$B$20:$B$23&lt;=E9451)/(SRP!$C$20:$C$23&gt;=E9451),SRP!$D$20:$D$23)*(G9451/100)*(E9451/1000)),IF(C9451="Wine",SUM(LOOKUP(2,1/(SRP!$B$15:$B$19&lt;=E9451)/(SRP!$C$15:$C$19&gt;=E9451),SRP!$D$15:$D$19)*(G9451/100)*(E9451/1000)),IF(C9451="Ready to Drink",SUM(LOOKUP(2,1/(SRP!$B$10:$B$14&lt;=E9451)/(SRP!$C$10:$C$14&gt;=E9451),SRP!$D$10:$D$14)*(G9451/100)*(E9451/1000)),0))))),2)</f>
        <v>16.36</v>
      </c>
    </row>
    <row r="9452" spans="1:11" x14ac:dyDescent="0.35">
      <c r="A9452" s="2">
        <v>463836</v>
      </c>
      <c r="B9452" s="76" t="s">
        <v>1844</v>
      </c>
      <c r="C9452" s="76" t="s">
        <v>287</v>
      </c>
      <c r="D9452" s="76" t="s">
        <v>5230</v>
      </c>
      <c r="E9452" s="76">
        <v>4260</v>
      </c>
      <c r="F9452" s="76">
        <v>1</v>
      </c>
      <c r="G9452" s="77">
        <v>5.5</v>
      </c>
      <c r="H9452" s="76" t="s">
        <v>3324</v>
      </c>
      <c r="I9452" s="77">
        <v>26.99</v>
      </c>
      <c r="J9452" s="2">
        <v>12</v>
      </c>
      <c r="K9452" s="119" cm="1">
        <f t="array" ref="K9452">ROUND(IF(C9452="Beer",SUM(LOOKUP(2,1/(SRP!$B$7:$B$9&lt;=E9452)/(SRP!$C$7:$C$9&gt;=E9452),SRP!$D$7:$D$9)*(G9452/100)*(E9452/1000)),IF(C9452="Spirits",SUM(LOOKUP(2,1/(SRP!$B$2:$B$6&lt;=E9452)/(SRP!$C$2:$C$6&gt;=E9452),SRP!$D$2:$D$6)*(G9452/100)*(E9452/1000)),IF(AND(C9452="Wine",D9452="Fortified Wines"),SUM(LOOKUP(2,1/(SRP!$B$20:$B$23&lt;=E9452)/(SRP!$C$20:$C$23&gt;=E9452),SRP!$D$20:$D$23)*(G9452/100)*(E9452/1000)),IF(C9452="Wine",SUM(LOOKUP(2,1/(SRP!$B$15:$B$19&lt;=E9452)/(SRP!$C$15:$C$19&gt;=E9452),SRP!$D$15:$D$19)*(G9452/100)*(E9452/1000)),IF(C9452="Ready to Drink",SUM(LOOKUP(2,1/(SRP!$B$10:$B$14&lt;=E9452)/(SRP!$C$10:$C$14&gt;=E9452),SRP!$D$10:$D$14)*(G9452/100)*(E9452/1000)),0))))),2)</f>
        <v>16.36</v>
      </c>
    </row>
    <row r="9453" spans="1:11" x14ac:dyDescent="0.35">
      <c r="A9453" s="2">
        <v>465849</v>
      </c>
      <c r="B9453" s="76" t="s">
        <v>1845</v>
      </c>
      <c r="C9453" s="76" t="s">
        <v>286</v>
      </c>
      <c r="D9453" s="76" t="s">
        <v>5246</v>
      </c>
      <c r="E9453" s="76">
        <v>1500</v>
      </c>
      <c r="F9453" s="76">
        <v>6</v>
      </c>
      <c r="G9453" s="77">
        <v>13</v>
      </c>
      <c r="H9453" s="76" t="s">
        <v>3311</v>
      </c>
      <c r="I9453" s="77">
        <v>19.989999999999998</v>
      </c>
      <c r="J9453" s="2">
        <v>1</v>
      </c>
      <c r="K9453" s="119" cm="1">
        <f t="array" ref="K9453">ROUND(IF(C9453="Beer",SUM(LOOKUP(2,1/(SRP!$B$7:$B$9&lt;=E9453)/(SRP!$C$7:$C$9&gt;=E9453),SRP!$D$7:$D$9)*(G9453/100)*(E9453/1000)),IF(C9453="Spirits",SUM(LOOKUP(2,1/(SRP!$B$2:$B$6&lt;=E9453)/(SRP!$C$2:$C$6&gt;=E9453),SRP!$D$2:$D$6)*(G9453/100)*(E9453/1000)),IF(AND(C9453="Wine",D9453="Fortified Wines"),SUM(LOOKUP(2,1/(SRP!$B$20:$B$23&lt;=E9453)/(SRP!$C$20:$C$23&gt;=E9453),SRP!$D$20:$D$23)*(G9453/100)*(E9453/1000)),IF(C9453="Wine",SUM(LOOKUP(2,1/(SRP!$B$15:$B$19&lt;=E9453)/(SRP!$C$15:$C$19&gt;=E9453),SRP!$D$15:$D$19)*(G9453/100)*(E9453/1000)),IF(C9453="Ready to Drink",SUM(LOOKUP(2,1/(SRP!$B$10:$B$14&lt;=E9453)/(SRP!$C$10:$C$14&gt;=E9453),SRP!$D$10:$D$14)*(G9453/100)*(E9453/1000)),0))))),2)</f>
        <v>13.61</v>
      </c>
    </row>
    <row r="9454" spans="1:11" x14ac:dyDescent="0.35">
      <c r="A9454" s="2">
        <v>465856</v>
      </c>
      <c r="B9454" s="76" t="s">
        <v>1813</v>
      </c>
      <c r="C9454" s="76" t="s">
        <v>286</v>
      </c>
      <c r="D9454" s="76" t="s">
        <v>5249</v>
      </c>
      <c r="E9454" s="76">
        <v>1500</v>
      </c>
      <c r="F9454" s="76">
        <v>6</v>
      </c>
      <c r="G9454" s="77">
        <v>12</v>
      </c>
      <c r="H9454" s="76" t="s">
        <v>3311</v>
      </c>
      <c r="I9454" s="77">
        <v>19.989999999999998</v>
      </c>
      <c r="J9454" s="2">
        <v>1</v>
      </c>
      <c r="K9454" s="119" cm="1">
        <f t="array" ref="K9454">ROUND(IF(C9454="Beer",SUM(LOOKUP(2,1/(SRP!$B$7:$B$9&lt;=E9454)/(SRP!$C$7:$C$9&gt;=E9454),SRP!$D$7:$D$9)*(G9454/100)*(E9454/1000)),IF(C9454="Spirits",SUM(LOOKUP(2,1/(SRP!$B$2:$B$6&lt;=E9454)/(SRP!$C$2:$C$6&gt;=E9454),SRP!$D$2:$D$6)*(G9454/100)*(E9454/1000)),IF(AND(C9454="Wine",D9454="Fortified Wines"),SUM(LOOKUP(2,1/(SRP!$B$20:$B$23&lt;=E9454)/(SRP!$C$20:$C$23&gt;=E9454),SRP!$D$20:$D$23)*(G9454/100)*(E9454/1000)),IF(C9454="Wine",SUM(LOOKUP(2,1/(SRP!$B$15:$B$19&lt;=E9454)/(SRP!$C$15:$C$19&gt;=E9454),SRP!$D$15:$D$19)*(G9454/100)*(E9454/1000)),IF(C9454="Ready to Drink",SUM(LOOKUP(2,1/(SRP!$B$10:$B$14&lt;=E9454)/(SRP!$C$10:$C$14&gt;=E9454),SRP!$D$10:$D$14)*(G9454/100)*(E9454/1000)),0))))),2)</f>
        <v>12.57</v>
      </c>
    </row>
    <row r="9455" spans="1:11" x14ac:dyDescent="0.35">
      <c r="A9455" s="2">
        <v>467944</v>
      </c>
      <c r="B9455" s="76" t="s">
        <v>1846</v>
      </c>
      <c r="C9455" s="76" t="s">
        <v>286</v>
      </c>
      <c r="D9455" s="76" t="s">
        <v>5247</v>
      </c>
      <c r="E9455" s="76">
        <v>750</v>
      </c>
      <c r="F9455" s="76">
        <v>12</v>
      </c>
      <c r="G9455" s="77">
        <v>13.5</v>
      </c>
      <c r="H9455" s="76" t="s">
        <v>6695</v>
      </c>
      <c r="I9455" s="77">
        <v>16.989999999999998</v>
      </c>
      <c r="J9455" s="2">
        <v>1</v>
      </c>
      <c r="K9455" s="119" cm="1">
        <f t="array" ref="K9455">ROUND(IF(C9455="Beer",SUM(LOOKUP(2,1/(SRP!$B$7:$B$9&lt;=E9455)/(SRP!$C$7:$C$9&gt;=E9455),SRP!$D$7:$D$9)*(G9455/100)*(E9455/1000)),IF(C9455="Spirits",SUM(LOOKUP(2,1/(SRP!$B$2:$B$6&lt;=E9455)/(SRP!$C$2:$C$6&gt;=E9455),SRP!$D$2:$D$6)*(G9455/100)*(E9455/1000)),IF(AND(C9455="Wine",D9455="Fortified Wines"),SUM(LOOKUP(2,1/(SRP!$B$20:$B$23&lt;=E9455)/(SRP!$C$20:$C$23&gt;=E9455),SRP!$D$20:$D$23)*(G9455/100)*(E9455/1000)),IF(C9455="Wine",SUM(LOOKUP(2,1/(SRP!$B$15:$B$19&lt;=E9455)/(SRP!$C$15:$C$19&gt;=E9455),SRP!$D$15:$D$19)*(G9455/100)*(E9455/1000)),IF(C9455="Ready to Drink",SUM(LOOKUP(2,1/(SRP!$B$10:$B$14&lt;=E9455)/(SRP!$C$10:$C$14&gt;=E9455),SRP!$D$10:$D$14)*(G9455/100)*(E9455/1000)),0))))),2)</f>
        <v>7.07</v>
      </c>
    </row>
    <row r="9456" spans="1:11" x14ac:dyDescent="0.35">
      <c r="A9456" s="2">
        <v>467951</v>
      </c>
      <c r="B9456" s="76" t="s">
        <v>1847</v>
      </c>
      <c r="C9456" s="76" t="s">
        <v>286</v>
      </c>
      <c r="D9456" s="76" t="s">
        <v>5268</v>
      </c>
      <c r="E9456" s="76">
        <v>750</v>
      </c>
      <c r="F9456" s="76">
        <v>12</v>
      </c>
      <c r="G9456" s="77">
        <v>13</v>
      </c>
      <c r="H9456" s="76" t="s">
        <v>6695</v>
      </c>
      <c r="I9456" s="77">
        <v>16.989999999999998</v>
      </c>
      <c r="J9456" s="2">
        <v>1</v>
      </c>
      <c r="K9456" s="119" cm="1">
        <f t="array" ref="K9456">ROUND(IF(C9456="Beer",SUM(LOOKUP(2,1/(SRP!$B$7:$B$9&lt;=E9456)/(SRP!$C$7:$C$9&gt;=E9456),SRP!$D$7:$D$9)*(G9456/100)*(E9456/1000)),IF(C9456="Spirits",SUM(LOOKUP(2,1/(SRP!$B$2:$B$6&lt;=E9456)/(SRP!$C$2:$C$6&gt;=E9456),SRP!$D$2:$D$6)*(G9456/100)*(E9456/1000)),IF(AND(C9456="Wine",D9456="Fortified Wines"),SUM(LOOKUP(2,1/(SRP!$B$20:$B$23&lt;=E9456)/(SRP!$C$20:$C$23&gt;=E9456),SRP!$D$20:$D$23)*(G9456/100)*(E9456/1000)),IF(C9456="Wine",SUM(LOOKUP(2,1/(SRP!$B$15:$B$19&lt;=E9456)/(SRP!$C$15:$C$19&gt;=E9456),SRP!$D$15:$D$19)*(G9456/100)*(E9456/1000)),IF(C9456="Ready to Drink",SUM(LOOKUP(2,1/(SRP!$B$10:$B$14&lt;=E9456)/(SRP!$C$10:$C$14&gt;=E9456),SRP!$D$10:$D$14)*(G9456/100)*(E9456/1000)),0))))),2)</f>
        <v>6.81</v>
      </c>
    </row>
    <row r="9457" spans="1:11" x14ac:dyDescent="0.35">
      <c r="A9457" s="2">
        <v>467969</v>
      </c>
      <c r="B9457" s="76" t="s">
        <v>1848</v>
      </c>
      <c r="C9457" s="76" t="s">
        <v>286</v>
      </c>
      <c r="D9457" s="76" t="s">
        <v>5246</v>
      </c>
      <c r="E9457" s="76">
        <v>750</v>
      </c>
      <c r="F9457" s="76">
        <v>12</v>
      </c>
      <c r="G9457" s="77">
        <v>13</v>
      </c>
      <c r="H9457" s="76" t="s">
        <v>6695</v>
      </c>
      <c r="I9457" s="77">
        <v>16.989999999999998</v>
      </c>
      <c r="J9457" s="2">
        <v>1</v>
      </c>
      <c r="K9457" s="119" cm="1">
        <f t="array" ref="K9457">ROUND(IF(C9457="Beer",SUM(LOOKUP(2,1/(SRP!$B$7:$B$9&lt;=E9457)/(SRP!$C$7:$C$9&gt;=E9457),SRP!$D$7:$D$9)*(G9457/100)*(E9457/1000)),IF(C9457="Spirits",SUM(LOOKUP(2,1/(SRP!$B$2:$B$6&lt;=E9457)/(SRP!$C$2:$C$6&gt;=E9457),SRP!$D$2:$D$6)*(G9457/100)*(E9457/1000)),IF(AND(C9457="Wine",D9457="Fortified Wines"),SUM(LOOKUP(2,1/(SRP!$B$20:$B$23&lt;=E9457)/(SRP!$C$20:$C$23&gt;=E9457),SRP!$D$20:$D$23)*(G9457/100)*(E9457/1000)),IF(C9457="Wine",SUM(LOOKUP(2,1/(SRP!$B$15:$B$19&lt;=E9457)/(SRP!$C$15:$C$19&gt;=E9457),SRP!$D$15:$D$19)*(G9457/100)*(E9457/1000)),IF(C9457="Ready to Drink",SUM(LOOKUP(2,1/(SRP!$B$10:$B$14&lt;=E9457)/(SRP!$C$10:$C$14&gt;=E9457),SRP!$D$10:$D$14)*(G9457/100)*(E9457/1000)),0))))),2)</f>
        <v>6.81</v>
      </c>
    </row>
    <row r="9458" spans="1:11" x14ac:dyDescent="0.35">
      <c r="A9458" s="2">
        <v>468173</v>
      </c>
      <c r="B9458" s="76" t="s">
        <v>102</v>
      </c>
      <c r="C9458" s="76" t="s">
        <v>286</v>
      </c>
      <c r="D9458" s="76" t="s">
        <v>300</v>
      </c>
      <c r="E9458" s="76">
        <v>300</v>
      </c>
      <c r="F9458" s="76">
        <v>20</v>
      </c>
      <c r="G9458" s="77">
        <v>14</v>
      </c>
      <c r="H9458" s="76" t="s">
        <v>4849</v>
      </c>
      <c r="I9458" s="77">
        <v>7.09</v>
      </c>
      <c r="J9458" s="2">
        <v>1</v>
      </c>
      <c r="K9458" s="119" cm="1">
        <f t="array" ref="K9458">ROUND(IF(C9458="Beer",SUM(LOOKUP(2,1/(SRP!$B$7:$B$9&lt;=E9458)/(SRP!$C$7:$C$9&gt;=E9458),SRP!$D$7:$D$9)*(G9458/100)*(E9458/1000)),IF(C9458="Spirits",SUM(LOOKUP(2,1/(SRP!$B$2:$B$6&lt;=E9458)/(SRP!$C$2:$C$6&gt;=E9458),SRP!$D$2:$D$6)*(G9458/100)*(E9458/1000)),IF(AND(C9458="Wine",D9458="Fortified Wines"),SUM(LOOKUP(2,1/(SRP!$B$20:$B$23&lt;=E9458)/(SRP!$C$20:$C$23&gt;=E9458),SRP!$D$20:$D$23)*(G9458/100)*(E9458/1000)),IF(C9458="Wine",SUM(LOOKUP(2,1/(SRP!$B$15:$B$19&lt;=E9458)/(SRP!$C$15:$C$19&gt;=E9458),SRP!$D$15:$D$19)*(G9458/100)*(E9458/1000)),IF(C9458="Ready to Drink",SUM(LOOKUP(2,1/(SRP!$B$10:$B$14&lt;=E9458)/(SRP!$C$10:$C$14&gt;=E9458),SRP!$D$10:$D$14)*(G9458/100)*(E9458/1000)),0))))),2)</f>
        <v>4.22</v>
      </c>
    </row>
    <row r="9459" spans="1:11" x14ac:dyDescent="0.35">
      <c r="A9459" s="2">
        <v>468181</v>
      </c>
      <c r="B9459" s="76" t="s">
        <v>1849</v>
      </c>
      <c r="C9459" s="76" t="s">
        <v>287</v>
      </c>
      <c r="D9459" s="76" t="s">
        <v>5240</v>
      </c>
      <c r="E9459" s="76">
        <v>330</v>
      </c>
      <c r="F9459" s="76">
        <v>24</v>
      </c>
      <c r="G9459" s="77">
        <v>6.2</v>
      </c>
      <c r="H9459" s="76" t="s">
        <v>3290</v>
      </c>
      <c r="I9459" s="77">
        <v>5.29</v>
      </c>
      <c r="J9459" s="2">
        <v>1</v>
      </c>
      <c r="K9459" s="119" cm="1">
        <f t="array" ref="K9459">ROUND(IF(C9459="Beer",SUM(LOOKUP(2,1/(SRP!$B$7:$B$9&lt;=E9459)/(SRP!$C$7:$C$9&gt;=E9459),SRP!$D$7:$D$9)*(G9459/100)*(E9459/1000)),IF(C9459="Spirits",SUM(LOOKUP(2,1/(SRP!$B$2:$B$6&lt;=E9459)/(SRP!$C$2:$C$6&gt;=E9459),SRP!$D$2:$D$6)*(G9459/100)*(E9459/1000)),IF(AND(C9459="Wine",D9459="Fortified Wines"),SUM(LOOKUP(2,1/(SRP!$B$20:$B$23&lt;=E9459)/(SRP!$C$20:$C$23&gt;=E9459),SRP!$D$20:$D$23)*(G9459/100)*(E9459/1000)),IF(C9459="Wine",SUM(LOOKUP(2,1/(SRP!$B$15:$B$19&lt;=E9459)/(SRP!$C$15:$C$19&gt;=E9459),SRP!$D$15:$D$19)*(G9459/100)*(E9459/1000)),IF(C9459="Ready to Drink",SUM(LOOKUP(2,1/(SRP!$B$10:$B$14&lt;=E9459)/(SRP!$C$10:$C$14&gt;=E9459),SRP!$D$10:$D$14)*(G9459/100)*(E9459/1000)),0))))),2)</f>
        <v>1.43</v>
      </c>
    </row>
    <row r="9460" spans="1:11" x14ac:dyDescent="0.35">
      <c r="A9460" s="2">
        <v>469114</v>
      </c>
      <c r="B9460" s="76" t="s">
        <v>49</v>
      </c>
      <c r="C9460" s="76" t="s">
        <v>285</v>
      </c>
      <c r="D9460" s="76" t="s">
        <v>6931</v>
      </c>
      <c r="E9460" s="76">
        <v>750</v>
      </c>
      <c r="F9460" s="76">
        <v>12</v>
      </c>
      <c r="G9460" s="77">
        <v>40</v>
      </c>
      <c r="H9460" s="76" t="s">
        <v>3284</v>
      </c>
      <c r="I9460" s="77">
        <v>74.95</v>
      </c>
      <c r="J9460" s="2">
        <v>1</v>
      </c>
      <c r="K9460" s="119" cm="1">
        <f t="array" ref="K9460">ROUND(IF(C9460="Beer",SUM(LOOKUP(2,1/(SRP!$B$7:$B$9&lt;=E9460)/(SRP!$C$7:$C$9&gt;=E9460),SRP!$D$7:$D$9)*(G9460/100)*(E9460/1000)),IF(C9460="Spirits",SUM(LOOKUP(2,1/(SRP!$B$2:$B$6&lt;=E9460)/(SRP!$C$2:$C$6&gt;=E9460),SRP!$D$2:$D$6)*(G9460/100)*(E9460/1000)),IF(AND(C9460="Wine",D9460="Fortified Wines"),SUM(LOOKUP(2,1/(SRP!$B$20:$B$23&lt;=E9460)/(SRP!$C$20:$C$23&gt;=E9460),SRP!$D$20:$D$23)*(G9460/100)*(E9460/1000)),IF(C9460="Wine",SUM(LOOKUP(2,1/(SRP!$B$15:$B$19&lt;=E9460)/(SRP!$C$15:$C$19&gt;=E9460),SRP!$D$15:$D$19)*(G9460/100)*(E9460/1000)),IF(C9460="Ready to Drink",SUM(LOOKUP(2,1/(SRP!$B$10:$B$14&lt;=E9460)/(SRP!$C$10:$C$14&gt;=E9460),SRP!$D$10:$D$14)*(G9460/100)*(E9460/1000)),0))))),2)</f>
        <v>20.94</v>
      </c>
    </row>
    <row r="9461" spans="1:11" x14ac:dyDescent="0.35">
      <c r="A9461" s="2">
        <v>469833</v>
      </c>
      <c r="B9461" s="76" t="s">
        <v>1850</v>
      </c>
      <c r="C9461" s="76" t="s">
        <v>287</v>
      </c>
      <c r="D9461" s="76" t="s">
        <v>5240</v>
      </c>
      <c r="E9461" s="76">
        <v>330</v>
      </c>
      <c r="F9461" s="76">
        <v>24</v>
      </c>
      <c r="G9461" s="77">
        <v>8.5</v>
      </c>
      <c r="H9461" s="76" t="s">
        <v>3290</v>
      </c>
      <c r="I9461" s="77">
        <v>4.6900000000000004</v>
      </c>
      <c r="J9461" s="2">
        <v>1</v>
      </c>
      <c r="K9461" s="119" cm="1">
        <f t="array" ref="K9461">ROUND(IF(C9461="Beer",SUM(LOOKUP(2,1/(SRP!$B$7:$B$9&lt;=E9461)/(SRP!$C$7:$C$9&gt;=E9461),SRP!$D$7:$D$9)*(G9461/100)*(E9461/1000)),IF(C9461="Spirits",SUM(LOOKUP(2,1/(SRP!$B$2:$B$6&lt;=E9461)/(SRP!$C$2:$C$6&gt;=E9461),SRP!$D$2:$D$6)*(G9461/100)*(E9461/1000)),IF(AND(C9461="Wine",D9461="Fortified Wines"),SUM(LOOKUP(2,1/(SRP!$B$20:$B$23&lt;=E9461)/(SRP!$C$20:$C$23&gt;=E9461),SRP!$D$20:$D$23)*(G9461/100)*(E9461/1000)),IF(C9461="Wine",SUM(LOOKUP(2,1/(SRP!$B$15:$B$19&lt;=E9461)/(SRP!$C$15:$C$19&gt;=E9461),SRP!$D$15:$D$19)*(G9461/100)*(E9461/1000)),IF(C9461="Ready to Drink",SUM(LOOKUP(2,1/(SRP!$B$10:$B$14&lt;=E9461)/(SRP!$C$10:$C$14&gt;=E9461),SRP!$D$10:$D$14)*(G9461/100)*(E9461/1000)),0))))),2)</f>
        <v>1.96</v>
      </c>
    </row>
    <row r="9462" spans="1:11" x14ac:dyDescent="0.35">
      <c r="A9462" s="2">
        <v>469833</v>
      </c>
      <c r="B9462" s="76" t="s">
        <v>1850</v>
      </c>
      <c r="C9462" s="76" t="s">
        <v>287</v>
      </c>
      <c r="D9462" s="76" t="s">
        <v>5240</v>
      </c>
      <c r="E9462" s="76">
        <v>330</v>
      </c>
      <c r="F9462" s="76">
        <v>24</v>
      </c>
      <c r="G9462" s="77">
        <v>8.5</v>
      </c>
      <c r="H9462" s="76" t="s">
        <v>3290</v>
      </c>
      <c r="I9462" s="77">
        <v>4.6900000000000004</v>
      </c>
      <c r="J9462" s="2">
        <v>1</v>
      </c>
      <c r="K9462" s="119" cm="1">
        <f t="array" ref="K9462">ROUND(IF(C9462="Beer",SUM(LOOKUP(2,1/(SRP!$B$7:$B$9&lt;=E9462)/(SRP!$C$7:$C$9&gt;=E9462),SRP!$D$7:$D$9)*(G9462/100)*(E9462/1000)),IF(C9462="Spirits",SUM(LOOKUP(2,1/(SRP!$B$2:$B$6&lt;=E9462)/(SRP!$C$2:$C$6&gt;=E9462),SRP!$D$2:$D$6)*(G9462/100)*(E9462/1000)),IF(AND(C9462="Wine",D9462="Fortified Wines"),SUM(LOOKUP(2,1/(SRP!$B$20:$B$23&lt;=E9462)/(SRP!$C$20:$C$23&gt;=E9462),SRP!$D$20:$D$23)*(G9462/100)*(E9462/1000)),IF(C9462="Wine",SUM(LOOKUP(2,1/(SRP!$B$15:$B$19&lt;=E9462)/(SRP!$C$15:$C$19&gt;=E9462),SRP!$D$15:$D$19)*(G9462/100)*(E9462/1000)),IF(C9462="Ready to Drink",SUM(LOOKUP(2,1/(SRP!$B$10:$B$14&lt;=E9462)/(SRP!$C$10:$C$14&gt;=E9462),SRP!$D$10:$D$14)*(G9462/100)*(E9462/1000)),0))))),2)</f>
        <v>1.96</v>
      </c>
    </row>
    <row r="9463" spans="1:11" x14ac:dyDescent="0.35">
      <c r="A9463" s="2">
        <v>469924</v>
      </c>
      <c r="B9463" s="76" t="s">
        <v>1851</v>
      </c>
      <c r="C9463" s="76" t="s">
        <v>286</v>
      </c>
      <c r="D9463" s="76" t="s">
        <v>5288</v>
      </c>
      <c r="E9463" s="76">
        <v>750</v>
      </c>
      <c r="F9463" s="76">
        <v>12</v>
      </c>
      <c r="G9463" s="77">
        <v>12.5</v>
      </c>
      <c r="H9463" s="76" t="s">
        <v>3308</v>
      </c>
      <c r="I9463" s="77">
        <v>29.99</v>
      </c>
      <c r="J9463" s="2">
        <v>1</v>
      </c>
      <c r="K9463" s="119" cm="1">
        <f t="array" ref="K9463">ROUND(IF(C9463="Beer",SUM(LOOKUP(2,1/(SRP!$B$7:$B$9&lt;=E9463)/(SRP!$C$7:$C$9&gt;=E9463),SRP!$D$7:$D$9)*(G9463/100)*(E9463/1000)),IF(C9463="Spirits",SUM(LOOKUP(2,1/(SRP!$B$2:$B$6&lt;=E9463)/(SRP!$C$2:$C$6&gt;=E9463),SRP!$D$2:$D$6)*(G9463/100)*(E9463/1000)),IF(AND(C9463="Wine",D9463="Fortified Wines"),SUM(LOOKUP(2,1/(SRP!$B$20:$B$23&lt;=E9463)/(SRP!$C$20:$C$23&gt;=E9463),SRP!$D$20:$D$23)*(G9463/100)*(E9463/1000)),IF(C9463="Wine",SUM(LOOKUP(2,1/(SRP!$B$15:$B$19&lt;=E9463)/(SRP!$C$15:$C$19&gt;=E9463),SRP!$D$15:$D$19)*(G9463/100)*(E9463/1000)),IF(C9463="Ready to Drink",SUM(LOOKUP(2,1/(SRP!$B$10:$B$14&lt;=E9463)/(SRP!$C$10:$C$14&gt;=E9463),SRP!$D$10:$D$14)*(G9463/100)*(E9463/1000)),0))))),2)</f>
        <v>6.54</v>
      </c>
    </row>
    <row r="9464" spans="1:11" x14ac:dyDescent="0.35">
      <c r="A9464" s="2">
        <v>477836</v>
      </c>
      <c r="B9464" s="76" t="s">
        <v>45</v>
      </c>
      <c r="C9464" s="76" t="s">
        <v>285</v>
      </c>
      <c r="D9464" s="76" t="s">
        <v>5242</v>
      </c>
      <c r="E9464" s="76">
        <v>750</v>
      </c>
      <c r="F9464" s="76">
        <v>12</v>
      </c>
      <c r="G9464" s="77">
        <v>21</v>
      </c>
      <c r="H9464" s="76" t="s">
        <v>3279</v>
      </c>
      <c r="I9464" s="77">
        <v>29.29</v>
      </c>
      <c r="J9464" s="2">
        <v>1</v>
      </c>
      <c r="K9464" s="119" cm="1">
        <f t="array" ref="K9464">ROUND(IF(C9464="Beer",SUM(LOOKUP(2,1/(SRP!$B$7:$B$9&lt;=E9464)/(SRP!$C$7:$C$9&gt;=E9464),SRP!$D$7:$D$9)*(G9464/100)*(E9464/1000)),IF(C9464="Spirits",SUM(LOOKUP(2,1/(SRP!$B$2:$B$6&lt;=E9464)/(SRP!$C$2:$C$6&gt;=E9464),SRP!$D$2:$D$6)*(G9464/100)*(E9464/1000)),IF(AND(C9464="Wine",D9464="Fortified Wines"),SUM(LOOKUP(2,1/(SRP!$B$20:$B$23&lt;=E9464)/(SRP!$C$20:$C$23&gt;=E9464),SRP!$D$20:$D$23)*(G9464/100)*(E9464/1000)),IF(C9464="Wine",SUM(LOOKUP(2,1/(SRP!$B$15:$B$19&lt;=E9464)/(SRP!$C$15:$C$19&gt;=E9464),SRP!$D$15:$D$19)*(G9464/100)*(E9464/1000)),IF(C9464="Ready to Drink",SUM(LOOKUP(2,1/(SRP!$B$10:$B$14&lt;=E9464)/(SRP!$C$10:$C$14&gt;=E9464),SRP!$D$10:$D$14)*(G9464/100)*(E9464/1000)),0))))),2)</f>
        <v>11</v>
      </c>
    </row>
    <row r="9465" spans="1:11" x14ac:dyDescent="0.35">
      <c r="A9465" s="2">
        <v>477844</v>
      </c>
      <c r="B9465" s="76" t="s">
        <v>45</v>
      </c>
      <c r="C9465" s="76" t="s">
        <v>285</v>
      </c>
      <c r="D9465" s="76" t="s">
        <v>5242</v>
      </c>
      <c r="E9465" s="76">
        <v>375</v>
      </c>
      <c r="F9465" s="76">
        <v>24</v>
      </c>
      <c r="G9465" s="77">
        <v>21</v>
      </c>
      <c r="H9465" s="76" t="s">
        <v>3279</v>
      </c>
      <c r="I9465" s="77">
        <v>17.29</v>
      </c>
      <c r="J9465" s="2">
        <v>1</v>
      </c>
      <c r="K9465" s="119" cm="1">
        <f t="array" ref="K9465">ROUND(IF(C9465="Beer",SUM(LOOKUP(2,1/(SRP!$B$7:$B$9&lt;=E9465)/(SRP!$C$7:$C$9&gt;=E9465),SRP!$D$7:$D$9)*(G9465/100)*(E9465/1000)),IF(C9465="Spirits",SUM(LOOKUP(2,1/(SRP!$B$2:$B$6&lt;=E9465)/(SRP!$C$2:$C$6&gt;=E9465),SRP!$D$2:$D$6)*(G9465/100)*(E9465/1000)),IF(AND(C9465="Wine",D9465="Fortified Wines"),SUM(LOOKUP(2,1/(SRP!$B$20:$B$23&lt;=E9465)/(SRP!$C$20:$C$23&gt;=E9465),SRP!$D$20:$D$23)*(G9465/100)*(E9465/1000)),IF(C9465="Wine",SUM(LOOKUP(2,1/(SRP!$B$15:$B$19&lt;=E9465)/(SRP!$C$15:$C$19&gt;=E9465),SRP!$D$15:$D$19)*(G9465/100)*(E9465/1000)),IF(C9465="Ready to Drink",SUM(LOOKUP(2,1/(SRP!$B$10:$B$14&lt;=E9465)/(SRP!$C$10:$C$14&gt;=E9465),SRP!$D$10:$D$14)*(G9465/100)*(E9465/1000)),0))))),2)</f>
        <v>6.24</v>
      </c>
    </row>
    <row r="9466" spans="1:11" x14ac:dyDescent="0.35">
      <c r="A9466" s="2">
        <v>477885</v>
      </c>
      <c r="B9466" s="76" t="s">
        <v>1852</v>
      </c>
      <c r="C9466" s="76" t="s">
        <v>285</v>
      </c>
      <c r="D9466" s="76" t="s">
        <v>5231</v>
      </c>
      <c r="E9466" s="76">
        <v>1750</v>
      </c>
      <c r="F9466" s="76">
        <v>6</v>
      </c>
      <c r="G9466" s="77">
        <v>40</v>
      </c>
      <c r="H9466" s="76" t="s">
        <v>3279</v>
      </c>
      <c r="I9466" s="77">
        <v>52.99</v>
      </c>
      <c r="J9466" s="2">
        <v>1</v>
      </c>
      <c r="K9466" s="119" cm="1">
        <f t="array" ref="K9466">ROUND(IF(C9466="Beer",SUM(LOOKUP(2,1/(SRP!$B$7:$B$9&lt;=E9466)/(SRP!$C$7:$C$9&gt;=E9466),SRP!$D$7:$D$9)*(G9466/100)*(E9466/1000)),IF(C9466="Spirits",SUM(LOOKUP(2,1/(SRP!$B$2:$B$6&lt;=E9466)/(SRP!$C$2:$C$6&gt;=E9466),SRP!$D$2:$D$6)*(G9466/100)*(E9466/1000)),IF(AND(C9466="Wine",D9466="Fortified Wines"),SUM(LOOKUP(2,1/(SRP!$B$20:$B$23&lt;=E9466)/(SRP!$C$20:$C$23&gt;=E9466),SRP!$D$20:$D$23)*(G9466/100)*(E9466/1000)),IF(C9466="Wine",SUM(LOOKUP(2,1/(SRP!$B$15:$B$19&lt;=E9466)/(SRP!$C$15:$C$19&gt;=E9466),SRP!$D$15:$D$19)*(G9466/100)*(E9466/1000)),IF(C9466="Ready to Drink",SUM(LOOKUP(2,1/(SRP!$B$10:$B$14&lt;=E9466)/(SRP!$C$10:$C$14&gt;=E9466),SRP!$D$10:$D$14)*(G9466/100)*(E9466/1000)),0))))),2)</f>
        <v>48.87</v>
      </c>
    </row>
    <row r="9467" spans="1:11" x14ac:dyDescent="0.35">
      <c r="A9467" s="2">
        <v>477893</v>
      </c>
      <c r="B9467" s="76" t="s">
        <v>1852</v>
      </c>
      <c r="C9467" s="76" t="s">
        <v>285</v>
      </c>
      <c r="D9467" s="76" t="s">
        <v>5231</v>
      </c>
      <c r="E9467" s="76">
        <v>375</v>
      </c>
      <c r="F9467" s="76">
        <v>24</v>
      </c>
      <c r="G9467" s="77">
        <v>40</v>
      </c>
      <c r="H9467" s="76" t="s">
        <v>3279</v>
      </c>
      <c r="I9467" s="77">
        <v>13.29</v>
      </c>
      <c r="J9467" s="2">
        <v>1</v>
      </c>
      <c r="K9467" s="119" cm="1">
        <f t="array" ref="K9467">ROUND(IF(C9467="Beer",SUM(LOOKUP(2,1/(SRP!$B$7:$B$9&lt;=E9467)/(SRP!$C$7:$C$9&gt;=E9467),SRP!$D$7:$D$9)*(G9467/100)*(E9467/1000)),IF(C9467="Spirits",SUM(LOOKUP(2,1/(SRP!$B$2:$B$6&lt;=E9467)/(SRP!$C$2:$C$6&gt;=E9467),SRP!$D$2:$D$6)*(G9467/100)*(E9467/1000)),IF(AND(C9467="Wine",D9467="Fortified Wines"),SUM(LOOKUP(2,1/(SRP!$B$20:$B$23&lt;=E9467)/(SRP!$C$20:$C$23&gt;=E9467),SRP!$D$20:$D$23)*(G9467/100)*(E9467/1000)),IF(C9467="Wine",SUM(LOOKUP(2,1/(SRP!$B$15:$B$19&lt;=E9467)/(SRP!$C$15:$C$19&gt;=E9467),SRP!$D$15:$D$19)*(G9467/100)*(E9467/1000)),IF(C9467="Ready to Drink",SUM(LOOKUP(2,1/(SRP!$B$10:$B$14&lt;=E9467)/(SRP!$C$10:$C$14&gt;=E9467),SRP!$D$10:$D$14)*(G9467/100)*(E9467/1000)),0))))),2)</f>
        <v>11.89</v>
      </c>
    </row>
    <row r="9468" spans="1:11" x14ac:dyDescent="0.35">
      <c r="A9468" s="2">
        <v>478065</v>
      </c>
      <c r="B9468" s="76" t="s">
        <v>1853</v>
      </c>
      <c r="C9468" s="76" t="s">
        <v>285</v>
      </c>
      <c r="D9468" s="76" t="s">
        <v>5273</v>
      </c>
      <c r="E9468" s="76">
        <v>750</v>
      </c>
      <c r="F9468" s="76">
        <v>12</v>
      </c>
      <c r="G9468" s="77">
        <v>17</v>
      </c>
      <c r="H9468" s="76" t="s">
        <v>3292</v>
      </c>
      <c r="I9468" s="77">
        <v>28.99</v>
      </c>
      <c r="J9468" s="2">
        <v>1</v>
      </c>
      <c r="K9468" s="119" cm="1">
        <f t="array" ref="K9468">ROUND(IF(C9468="Beer",SUM(LOOKUP(2,1/(SRP!$B$7:$B$9&lt;=E9468)/(SRP!$C$7:$C$9&gt;=E9468),SRP!$D$7:$D$9)*(G9468/100)*(E9468/1000)),IF(C9468="Spirits",SUM(LOOKUP(2,1/(SRP!$B$2:$B$6&lt;=E9468)/(SRP!$C$2:$C$6&gt;=E9468),SRP!$D$2:$D$6)*(G9468/100)*(E9468/1000)),IF(AND(C9468="Wine",D9468="Fortified Wines"),SUM(LOOKUP(2,1/(SRP!$B$20:$B$23&lt;=E9468)/(SRP!$C$20:$C$23&gt;=E9468),SRP!$D$20:$D$23)*(G9468/100)*(E9468/1000)),IF(C9468="Wine",SUM(LOOKUP(2,1/(SRP!$B$15:$B$19&lt;=E9468)/(SRP!$C$15:$C$19&gt;=E9468),SRP!$D$15:$D$19)*(G9468/100)*(E9468/1000)),IF(C9468="Ready to Drink",SUM(LOOKUP(2,1/(SRP!$B$10:$B$14&lt;=E9468)/(SRP!$C$10:$C$14&gt;=E9468),SRP!$D$10:$D$14)*(G9468/100)*(E9468/1000)),0))))),2)</f>
        <v>8.9</v>
      </c>
    </row>
    <row r="9469" spans="1:11" x14ac:dyDescent="0.35">
      <c r="A9469" s="2">
        <v>478727</v>
      </c>
      <c r="B9469" s="76" t="s">
        <v>1854</v>
      </c>
      <c r="C9469" s="76" t="s">
        <v>286</v>
      </c>
      <c r="D9469" s="76" t="s">
        <v>5268</v>
      </c>
      <c r="E9469" s="76">
        <v>750</v>
      </c>
      <c r="F9469" s="76">
        <v>12</v>
      </c>
      <c r="G9469" s="77">
        <v>13</v>
      </c>
      <c r="H9469" s="76" t="s">
        <v>3299</v>
      </c>
      <c r="I9469" s="77">
        <v>25.99</v>
      </c>
      <c r="J9469" s="2">
        <v>1</v>
      </c>
      <c r="K9469" s="119" cm="1">
        <f t="array" ref="K9469">ROUND(IF(C9469="Beer",SUM(LOOKUP(2,1/(SRP!$B$7:$B$9&lt;=E9469)/(SRP!$C$7:$C$9&gt;=E9469),SRP!$D$7:$D$9)*(G9469/100)*(E9469/1000)),IF(C9469="Spirits",SUM(LOOKUP(2,1/(SRP!$B$2:$B$6&lt;=E9469)/(SRP!$C$2:$C$6&gt;=E9469),SRP!$D$2:$D$6)*(G9469/100)*(E9469/1000)),IF(AND(C9469="Wine",D9469="Fortified Wines"),SUM(LOOKUP(2,1/(SRP!$B$20:$B$23&lt;=E9469)/(SRP!$C$20:$C$23&gt;=E9469),SRP!$D$20:$D$23)*(G9469/100)*(E9469/1000)),IF(C9469="Wine",SUM(LOOKUP(2,1/(SRP!$B$15:$B$19&lt;=E9469)/(SRP!$C$15:$C$19&gt;=E9469),SRP!$D$15:$D$19)*(G9469/100)*(E9469/1000)),IF(C9469="Ready to Drink",SUM(LOOKUP(2,1/(SRP!$B$10:$B$14&lt;=E9469)/(SRP!$C$10:$C$14&gt;=E9469),SRP!$D$10:$D$14)*(G9469/100)*(E9469/1000)),0))))),2)</f>
        <v>6.81</v>
      </c>
    </row>
    <row r="9470" spans="1:11" x14ac:dyDescent="0.35">
      <c r="A9470" s="2">
        <v>478776</v>
      </c>
      <c r="B9470" s="76" t="s">
        <v>1855</v>
      </c>
      <c r="C9470" s="76" t="s">
        <v>286</v>
      </c>
      <c r="D9470" s="76" t="s">
        <v>5291</v>
      </c>
      <c r="E9470" s="76">
        <v>375</v>
      </c>
      <c r="F9470" s="76">
        <v>6</v>
      </c>
      <c r="G9470" s="77">
        <v>15.5</v>
      </c>
      <c r="H9470" s="76" t="s">
        <v>3300</v>
      </c>
      <c r="I9470" s="77">
        <v>44.99</v>
      </c>
      <c r="J9470" s="2">
        <v>1</v>
      </c>
      <c r="K9470" s="119" cm="1">
        <f t="array" ref="K9470">ROUND(IF(C9470="Beer",SUM(LOOKUP(2,1/(SRP!$B$7:$B$9&lt;=E9470)/(SRP!$C$7:$C$9&gt;=E9470),SRP!$D$7:$D$9)*(G9470/100)*(E9470/1000)),IF(C9470="Spirits",SUM(LOOKUP(2,1/(SRP!$B$2:$B$6&lt;=E9470)/(SRP!$C$2:$C$6&gt;=E9470),SRP!$D$2:$D$6)*(G9470/100)*(E9470/1000)),IF(AND(C9470="Wine",D9470="Fortified Wines"),SUM(LOOKUP(2,1/(SRP!$B$20:$B$23&lt;=E9470)/(SRP!$C$20:$C$23&gt;=E9470),SRP!$D$20:$D$23)*(G9470/100)*(E9470/1000)),IF(C9470="Wine",SUM(LOOKUP(2,1/(SRP!$B$15:$B$19&lt;=E9470)/(SRP!$C$15:$C$19&gt;=E9470),SRP!$D$15:$D$19)*(G9470/100)*(E9470/1000)),IF(C9470="Ready to Drink",SUM(LOOKUP(2,1/(SRP!$B$10:$B$14&lt;=E9470)/(SRP!$C$10:$C$14&gt;=E9470),SRP!$D$10:$D$14)*(G9470/100)*(E9470/1000)),0))))),2)</f>
        <v>4.3</v>
      </c>
    </row>
    <row r="9471" spans="1:11" x14ac:dyDescent="0.35">
      <c r="A9471" s="2">
        <v>479634</v>
      </c>
      <c r="B9471" s="76" t="s">
        <v>1856</v>
      </c>
      <c r="C9471" s="76" t="s">
        <v>286</v>
      </c>
      <c r="D9471" s="76" t="s">
        <v>5297</v>
      </c>
      <c r="E9471" s="76">
        <v>750</v>
      </c>
      <c r="F9471" s="76">
        <v>12</v>
      </c>
      <c r="G9471" s="77">
        <v>12.5</v>
      </c>
      <c r="H9471" s="76" t="s">
        <v>3291</v>
      </c>
      <c r="I9471" s="77">
        <v>32.9</v>
      </c>
      <c r="J9471" s="2">
        <v>1</v>
      </c>
      <c r="K9471" s="119" cm="1">
        <f t="array" ref="K9471">ROUND(IF(C9471="Beer",SUM(LOOKUP(2,1/(SRP!$B$7:$B$9&lt;=E9471)/(SRP!$C$7:$C$9&gt;=E9471),SRP!$D$7:$D$9)*(G9471/100)*(E9471/1000)),IF(C9471="Spirits",SUM(LOOKUP(2,1/(SRP!$B$2:$B$6&lt;=E9471)/(SRP!$C$2:$C$6&gt;=E9471),SRP!$D$2:$D$6)*(G9471/100)*(E9471/1000)),IF(AND(C9471="Wine",D9471="Fortified Wines"),SUM(LOOKUP(2,1/(SRP!$B$20:$B$23&lt;=E9471)/(SRP!$C$20:$C$23&gt;=E9471),SRP!$D$20:$D$23)*(G9471/100)*(E9471/1000)),IF(C9471="Wine",SUM(LOOKUP(2,1/(SRP!$B$15:$B$19&lt;=E9471)/(SRP!$C$15:$C$19&gt;=E9471),SRP!$D$15:$D$19)*(G9471/100)*(E9471/1000)),IF(C9471="Ready to Drink",SUM(LOOKUP(2,1/(SRP!$B$10:$B$14&lt;=E9471)/(SRP!$C$10:$C$14&gt;=E9471),SRP!$D$10:$D$14)*(G9471/100)*(E9471/1000)),0))))),2)</f>
        <v>6.54</v>
      </c>
    </row>
    <row r="9472" spans="1:11" x14ac:dyDescent="0.35">
      <c r="A9472" s="2">
        <v>479667</v>
      </c>
      <c r="B9472" s="76" t="s">
        <v>1857</v>
      </c>
      <c r="C9472" s="76" t="s">
        <v>286</v>
      </c>
      <c r="D9472" s="76" t="s">
        <v>5236</v>
      </c>
      <c r="E9472" s="76">
        <v>750</v>
      </c>
      <c r="F9472" s="76">
        <v>12</v>
      </c>
      <c r="G9472" s="77">
        <v>13.5</v>
      </c>
      <c r="H9472" s="76" t="s">
        <v>3291</v>
      </c>
      <c r="I9472" s="77">
        <v>19.899999999999999</v>
      </c>
      <c r="J9472" s="2">
        <v>1</v>
      </c>
      <c r="K9472" s="119" cm="1">
        <f t="array" ref="K9472">ROUND(IF(C9472="Beer",SUM(LOOKUP(2,1/(SRP!$B$7:$B$9&lt;=E9472)/(SRP!$C$7:$C$9&gt;=E9472),SRP!$D$7:$D$9)*(G9472/100)*(E9472/1000)),IF(C9472="Spirits",SUM(LOOKUP(2,1/(SRP!$B$2:$B$6&lt;=E9472)/(SRP!$C$2:$C$6&gt;=E9472),SRP!$D$2:$D$6)*(G9472/100)*(E9472/1000)),IF(AND(C9472="Wine",D9472="Fortified Wines"),SUM(LOOKUP(2,1/(SRP!$B$20:$B$23&lt;=E9472)/(SRP!$C$20:$C$23&gt;=E9472),SRP!$D$20:$D$23)*(G9472/100)*(E9472/1000)),IF(C9472="Wine",SUM(LOOKUP(2,1/(SRP!$B$15:$B$19&lt;=E9472)/(SRP!$C$15:$C$19&gt;=E9472),SRP!$D$15:$D$19)*(G9472/100)*(E9472/1000)),IF(C9472="Ready to Drink",SUM(LOOKUP(2,1/(SRP!$B$10:$B$14&lt;=E9472)/(SRP!$C$10:$C$14&gt;=E9472),SRP!$D$10:$D$14)*(G9472/100)*(E9472/1000)),0))))),2)</f>
        <v>7.07</v>
      </c>
    </row>
    <row r="9473" spans="1:11" x14ac:dyDescent="0.35">
      <c r="A9473" s="2">
        <v>480616</v>
      </c>
      <c r="B9473" s="76" t="s">
        <v>1858</v>
      </c>
      <c r="C9473" s="76" t="s">
        <v>285</v>
      </c>
      <c r="D9473" s="76" t="s">
        <v>6941</v>
      </c>
      <c r="E9473" s="76">
        <v>750</v>
      </c>
      <c r="F9473" s="76">
        <v>6</v>
      </c>
      <c r="G9473" s="77">
        <v>47</v>
      </c>
      <c r="H9473" s="76" t="s">
        <v>6696</v>
      </c>
      <c r="I9473" s="77">
        <v>71.489999999999995</v>
      </c>
      <c r="J9473" s="2">
        <v>1</v>
      </c>
      <c r="K9473" s="119" cm="1">
        <f t="array" ref="K9473">ROUND(IF(C9473="Beer",SUM(LOOKUP(2,1/(SRP!$B$7:$B$9&lt;=E9473)/(SRP!$C$7:$C$9&gt;=E9473),SRP!$D$7:$D$9)*(G9473/100)*(E9473/1000)),IF(C9473="Spirits",SUM(LOOKUP(2,1/(SRP!$B$2:$B$6&lt;=E9473)/(SRP!$C$2:$C$6&gt;=E9473),SRP!$D$2:$D$6)*(G9473/100)*(E9473/1000)),IF(AND(C9473="Wine",D9473="Fortified Wines"),SUM(LOOKUP(2,1/(SRP!$B$20:$B$23&lt;=E9473)/(SRP!$C$20:$C$23&gt;=E9473),SRP!$D$20:$D$23)*(G9473/100)*(E9473/1000)),IF(C9473="Wine",SUM(LOOKUP(2,1/(SRP!$B$15:$B$19&lt;=E9473)/(SRP!$C$15:$C$19&gt;=E9473),SRP!$D$15:$D$19)*(G9473/100)*(E9473/1000)),IF(C9473="Ready to Drink",SUM(LOOKUP(2,1/(SRP!$B$10:$B$14&lt;=E9473)/(SRP!$C$10:$C$14&gt;=E9473),SRP!$D$10:$D$14)*(G9473/100)*(E9473/1000)),0))))),2)</f>
        <v>24.61</v>
      </c>
    </row>
    <row r="9474" spans="1:11" x14ac:dyDescent="0.35">
      <c r="A9474" s="2">
        <v>480624</v>
      </c>
      <c r="B9474" s="76" t="s">
        <v>1069</v>
      </c>
      <c r="C9474" s="76" t="s">
        <v>285</v>
      </c>
      <c r="D9474" s="76" t="s">
        <v>6942</v>
      </c>
      <c r="E9474" s="76">
        <v>750</v>
      </c>
      <c r="F9474" s="76">
        <v>6</v>
      </c>
      <c r="G9474" s="77">
        <v>45.2</v>
      </c>
      <c r="H9474" s="76" t="s">
        <v>6696</v>
      </c>
      <c r="I9474" s="77">
        <v>55.49</v>
      </c>
      <c r="J9474" s="2">
        <v>1</v>
      </c>
      <c r="K9474" s="119" cm="1">
        <f t="array" ref="K9474">ROUND(IF(C9474="Beer",SUM(LOOKUP(2,1/(SRP!$B$7:$B$9&lt;=E9474)/(SRP!$C$7:$C$9&gt;=E9474),SRP!$D$7:$D$9)*(G9474/100)*(E9474/1000)),IF(C9474="Spirits",SUM(LOOKUP(2,1/(SRP!$B$2:$B$6&lt;=E9474)/(SRP!$C$2:$C$6&gt;=E9474),SRP!$D$2:$D$6)*(G9474/100)*(E9474/1000)),IF(AND(C9474="Wine",D9474="Fortified Wines"),SUM(LOOKUP(2,1/(SRP!$B$20:$B$23&lt;=E9474)/(SRP!$C$20:$C$23&gt;=E9474),SRP!$D$20:$D$23)*(G9474/100)*(E9474/1000)),IF(C9474="Wine",SUM(LOOKUP(2,1/(SRP!$B$15:$B$19&lt;=E9474)/(SRP!$C$15:$C$19&gt;=E9474),SRP!$D$15:$D$19)*(G9474/100)*(E9474/1000)),IF(C9474="Ready to Drink",SUM(LOOKUP(2,1/(SRP!$B$10:$B$14&lt;=E9474)/(SRP!$C$10:$C$14&gt;=E9474),SRP!$D$10:$D$14)*(G9474/100)*(E9474/1000)),0))))),2)</f>
        <v>23.67</v>
      </c>
    </row>
    <row r="9475" spans="1:11" x14ac:dyDescent="0.35">
      <c r="A9475" s="2">
        <v>481796</v>
      </c>
      <c r="B9475" s="76" t="s">
        <v>1342</v>
      </c>
      <c r="C9475" s="76" t="s">
        <v>285</v>
      </c>
      <c r="D9475" s="76" t="s">
        <v>6942</v>
      </c>
      <c r="E9475" s="76">
        <v>750</v>
      </c>
      <c r="F9475" s="76">
        <v>12</v>
      </c>
      <c r="G9475" s="77">
        <v>43</v>
      </c>
      <c r="H9475" s="76" t="s">
        <v>6694</v>
      </c>
      <c r="I9475" s="77">
        <v>35.49</v>
      </c>
      <c r="J9475" s="2">
        <v>1</v>
      </c>
      <c r="K9475" s="119" cm="1">
        <f t="array" ref="K9475">ROUND(IF(C9475="Beer",SUM(LOOKUP(2,1/(SRP!$B$7:$B$9&lt;=E9475)/(SRP!$C$7:$C$9&gt;=E9475),SRP!$D$7:$D$9)*(G9475/100)*(E9475/1000)),IF(C9475="Spirits",SUM(LOOKUP(2,1/(SRP!$B$2:$B$6&lt;=E9475)/(SRP!$C$2:$C$6&gt;=E9475),SRP!$D$2:$D$6)*(G9475/100)*(E9475/1000)),IF(AND(C9475="Wine",D9475="Fortified Wines"),SUM(LOOKUP(2,1/(SRP!$B$20:$B$23&lt;=E9475)/(SRP!$C$20:$C$23&gt;=E9475),SRP!$D$20:$D$23)*(G9475/100)*(E9475/1000)),IF(C9475="Wine",SUM(LOOKUP(2,1/(SRP!$B$15:$B$19&lt;=E9475)/(SRP!$C$15:$C$19&gt;=E9475),SRP!$D$15:$D$19)*(G9475/100)*(E9475/1000)),IF(C9475="Ready to Drink",SUM(LOOKUP(2,1/(SRP!$B$10:$B$14&lt;=E9475)/(SRP!$C$10:$C$14&gt;=E9475),SRP!$D$10:$D$14)*(G9475/100)*(E9475/1000)),0))))),2)</f>
        <v>22.51</v>
      </c>
    </row>
    <row r="9476" spans="1:11" x14ac:dyDescent="0.35">
      <c r="A9476" s="2">
        <v>481838</v>
      </c>
      <c r="B9476" s="76" t="s">
        <v>1859</v>
      </c>
      <c r="C9476" s="76" t="s">
        <v>286</v>
      </c>
      <c r="D9476" s="76" t="s">
        <v>5236</v>
      </c>
      <c r="E9476" s="76">
        <v>750</v>
      </c>
      <c r="F9476" s="76">
        <v>12</v>
      </c>
      <c r="G9476" s="77">
        <v>13</v>
      </c>
      <c r="H9476" s="76" t="s">
        <v>3303</v>
      </c>
      <c r="I9476" s="77">
        <v>22.99</v>
      </c>
      <c r="J9476" s="2">
        <v>1</v>
      </c>
      <c r="K9476" s="119" cm="1">
        <f t="array" ref="K9476">ROUND(IF(C9476="Beer",SUM(LOOKUP(2,1/(SRP!$B$7:$B$9&lt;=E9476)/(SRP!$C$7:$C$9&gt;=E9476),SRP!$D$7:$D$9)*(G9476/100)*(E9476/1000)),IF(C9476="Spirits",SUM(LOOKUP(2,1/(SRP!$B$2:$B$6&lt;=E9476)/(SRP!$C$2:$C$6&gt;=E9476),SRP!$D$2:$D$6)*(G9476/100)*(E9476/1000)),IF(AND(C9476="Wine",D9476="Fortified Wines"),SUM(LOOKUP(2,1/(SRP!$B$20:$B$23&lt;=E9476)/(SRP!$C$20:$C$23&gt;=E9476),SRP!$D$20:$D$23)*(G9476/100)*(E9476/1000)),IF(C9476="Wine",SUM(LOOKUP(2,1/(SRP!$B$15:$B$19&lt;=E9476)/(SRP!$C$15:$C$19&gt;=E9476),SRP!$D$15:$D$19)*(G9476/100)*(E9476/1000)),IF(C9476="Ready to Drink",SUM(LOOKUP(2,1/(SRP!$B$10:$B$14&lt;=E9476)/(SRP!$C$10:$C$14&gt;=E9476),SRP!$D$10:$D$14)*(G9476/100)*(E9476/1000)),0))))),2)</f>
        <v>6.81</v>
      </c>
    </row>
    <row r="9477" spans="1:11" x14ac:dyDescent="0.35">
      <c r="A9477" s="2">
        <v>485557</v>
      </c>
      <c r="B9477" s="76" t="s">
        <v>1860</v>
      </c>
      <c r="C9477" s="76" t="s">
        <v>286</v>
      </c>
      <c r="D9477" s="76" t="s">
        <v>5236</v>
      </c>
      <c r="E9477" s="76">
        <v>750</v>
      </c>
      <c r="F9477" s="76">
        <v>12</v>
      </c>
      <c r="G9477" s="77">
        <v>13.5</v>
      </c>
      <c r="H9477" s="76" t="s">
        <v>3300</v>
      </c>
      <c r="I9477" s="77">
        <v>16.989999999999998</v>
      </c>
      <c r="J9477" s="2">
        <v>1</v>
      </c>
      <c r="K9477" s="119" cm="1">
        <f t="array" ref="K9477">ROUND(IF(C9477="Beer",SUM(LOOKUP(2,1/(SRP!$B$7:$B$9&lt;=E9477)/(SRP!$C$7:$C$9&gt;=E9477),SRP!$D$7:$D$9)*(G9477/100)*(E9477/1000)),IF(C9477="Spirits",SUM(LOOKUP(2,1/(SRP!$B$2:$B$6&lt;=E9477)/(SRP!$C$2:$C$6&gt;=E9477),SRP!$D$2:$D$6)*(G9477/100)*(E9477/1000)),IF(AND(C9477="Wine",D9477="Fortified Wines"),SUM(LOOKUP(2,1/(SRP!$B$20:$B$23&lt;=E9477)/(SRP!$C$20:$C$23&gt;=E9477),SRP!$D$20:$D$23)*(G9477/100)*(E9477/1000)),IF(C9477="Wine",SUM(LOOKUP(2,1/(SRP!$B$15:$B$19&lt;=E9477)/(SRP!$C$15:$C$19&gt;=E9477),SRP!$D$15:$D$19)*(G9477/100)*(E9477/1000)),IF(C9477="Ready to Drink",SUM(LOOKUP(2,1/(SRP!$B$10:$B$14&lt;=E9477)/(SRP!$C$10:$C$14&gt;=E9477),SRP!$D$10:$D$14)*(G9477/100)*(E9477/1000)),0))))),2)</f>
        <v>7.07</v>
      </c>
    </row>
    <row r="9478" spans="1:11" x14ac:dyDescent="0.35">
      <c r="A9478" s="2">
        <v>486779</v>
      </c>
      <c r="B9478" s="76" t="s">
        <v>1861</v>
      </c>
      <c r="C9478" s="76" t="s">
        <v>286</v>
      </c>
      <c r="D9478" s="76" t="s">
        <v>5305</v>
      </c>
      <c r="E9478" s="76">
        <v>375</v>
      </c>
      <c r="F9478" s="76">
        <v>12</v>
      </c>
      <c r="G9478" s="77">
        <v>10</v>
      </c>
      <c r="H9478" s="76" t="s">
        <v>4070</v>
      </c>
      <c r="I9478" s="77">
        <v>39.99</v>
      </c>
      <c r="J9478" s="2">
        <v>1</v>
      </c>
      <c r="K9478" s="119" cm="1">
        <f t="array" ref="K9478">ROUND(IF(C9478="Beer",SUM(LOOKUP(2,1/(SRP!$B$7:$B$9&lt;=E9478)/(SRP!$C$7:$C$9&gt;=E9478),SRP!$D$7:$D$9)*(G9478/100)*(E9478/1000)),IF(C9478="Spirits",SUM(LOOKUP(2,1/(SRP!$B$2:$B$6&lt;=E9478)/(SRP!$C$2:$C$6&gt;=E9478),SRP!$D$2:$D$6)*(G9478/100)*(E9478/1000)),IF(AND(C9478="Wine",D9478="Fortified Wines"),SUM(LOOKUP(2,1/(SRP!$B$20:$B$23&lt;=E9478)/(SRP!$C$20:$C$23&gt;=E9478),SRP!$D$20:$D$23)*(G9478/100)*(E9478/1000)),IF(C9478="Wine",SUM(LOOKUP(2,1/(SRP!$B$15:$B$19&lt;=E9478)/(SRP!$C$15:$C$19&gt;=E9478),SRP!$D$15:$D$19)*(G9478/100)*(E9478/1000)),IF(C9478="Ready to Drink",SUM(LOOKUP(2,1/(SRP!$B$10:$B$14&lt;=E9478)/(SRP!$C$10:$C$14&gt;=E9478),SRP!$D$10:$D$14)*(G9478/100)*(E9478/1000)),0))))),2)</f>
        <v>2.77</v>
      </c>
    </row>
    <row r="9479" spans="1:11" x14ac:dyDescent="0.35">
      <c r="A9479" s="2">
        <v>487132</v>
      </c>
      <c r="B9479" s="76" t="s">
        <v>1862</v>
      </c>
      <c r="C9479" s="76" t="s">
        <v>286</v>
      </c>
      <c r="D9479" s="76" t="s">
        <v>5284</v>
      </c>
      <c r="E9479" s="76">
        <v>750</v>
      </c>
      <c r="F9479" s="76">
        <v>6</v>
      </c>
      <c r="G9479" s="77">
        <v>12</v>
      </c>
      <c r="H9479" s="76" t="s">
        <v>6697</v>
      </c>
      <c r="I9479" s="77">
        <v>94.99</v>
      </c>
      <c r="J9479" s="2">
        <v>1</v>
      </c>
      <c r="K9479" s="119" cm="1">
        <f t="array" ref="K9479">ROUND(IF(C9479="Beer",SUM(LOOKUP(2,1/(SRP!$B$7:$B$9&lt;=E9479)/(SRP!$C$7:$C$9&gt;=E9479),SRP!$D$7:$D$9)*(G9479/100)*(E9479/1000)),IF(C9479="Spirits",SUM(LOOKUP(2,1/(SRP!$B$2:$B$6&lt;=E9479)/(SRP!$C$2:$C$6&gt;=E9479),SRP!$D$2:$D$6)*(G9479/100)*(E9479/1000)),IF(AND(C9479="Wine",D9479="Fortified Wines"),SUM(LOOKUP(2,1/(SRP!$B$20:$B$23&lt;=E9479)/(SRP!$C$20:$C$23&gt;=E9479),SRP!$D$20:$D$23)*(G9479/100)*(E9479/1000)),IF(C9479="Wine",SUM(LOOKUP(2,1/(SRP!$B$15:$B$19&lt;=E9479)/(SRP!$C$15:$C$19&gt;=E9479),SRP!$D$15:$D$19)*(G9479/100)*(E9479/1000)),IF(C9479="Ready to Drink",SUM(LOOKUP(2,1/(SRP!$B$10:$B$14&lt;=E9479)/(SRP!$C$10:$C$14&gt;=E9479),SRP!$D$10:$D$14)*(G9479/100)*(E9479/1000)),0))))),2)</f>
        <v>6.28</v>
      </c>
    </row>
    <row r="9480" spans="1:11" x14ac:dyDescent="0.35">
      <c r="A9480" s="2">
        <v>487223</v>
      </c>
      <c r="B9480" s="76" t="s">
        <v>1863</v>
      </c>
      <c r="C9480" s="76" t="s">
        <v>287</v>
      </c>
      <c r="D9480" s="76" t="s">
        <v>5240</v>
      </c>
      <c r="E9480" s="76">
        <v>330</v>
      </c>
      <c r="F9480" s="76">
        <v>24</v>
      </c>
      <c r="G9480" s="77">
        <v>6.6</v>
      </c>
      <c r="H9480" s="76" t="s">
        <v>3325</v>
      </c>
      <c r="I9480" s="77">
        <v>3.19</v>
      </c>
      <c r="J9480" s="2">
        <v>1</v>
      </c>
      <c r="K9480" s="119" cm="1">
        <f t="array" ref="K9480">ROUND(IF(C9480="Beer",SUM(LOOKUP(2,1/(SRP!$B$7:$B$9&lt;=E9480)/(SRP!$C$7:$C$9&gt;=E9480),SRP!$D$7:$D$9)*(G9480/100)*(E9480/1000)),IF(C9480="Spirits",SUM(LOOKUP(2,1/(SRP!$B$2:$B$6&lt;=E9480)/(SRP!$C$2:$C$6&gt;=E9480),SRP!$D$2:$D$6)*(G9480/100)*(E9480/1000)),IF(AND(C9480="Wine",D9480="Fortified Wines"),SUM(LOOKUP(2,1/(SRP!$B$20:$B$23&lt;=E9480)/(SRP!$C$20:$C$23&gt;=E9480),SRP!$D$20:$D$23)*(G9480/100)*(E9480/1000)),IF(C9480="Wine",SUM(LOOKUP(2,1/(SRP!$B$15:$B$19&lt;=E9480)/(SRP!$C$15:$C$19&gt;=E9480),SRP!$D$15:$D$19)*(G9480/100)*(E9480/1000)),IF(C9480="Ready to Drink",SUM(LOOKUP(2,1/(SRP!$B$10:$B$14&lt;=E9480)/(SRP!$C$10:$C$14&gt;=E9480),SRP!$D$10:$D$14)*(G9480/100)*(E9480/1000)),0))))),2)</f>
        <v>1.52</v>
      </c>
    </row>
    <row r="9481" spans="1:11" x14ac:dyDescent="0.35">
      <c r="A9481" s="2">
        <v>487223</v>
      </c>
      <c r="B9481" s="76" t="s">
        <v>1863</v>
      </c>
      <c r="C9481" s="76" t="s">
        <v>287</v>
      </c>
      <c r="D9481" s="76" t="s">
        <v>5240</v>
      </c>
      <c r="E9481" s="76">
        <v>330</v>
      </c>
      <c r="F9481" s="76">
        <v>24</v>
      </c>
      <c r="G9481" s="77">
        <v>6.6</v>
      </c>
      <c r="H9481" s="76" t="s">
        <v>3325</v>
      </c>
      <c r="I9481" s="77">
        <v>3.19</v>
      </c>
      <c r="J9481" s="2">
        <v>1</v>
      </c>
      <c r="K9481" s="119" cm="1">
        <f t="array" ref="K9481">ROUND(IF(C9481="Beer",SUM(LOOKUP(2,1/(SRP!$B$7:$B$9&lt;=E9481)/(SRP!$C$7:$C$9&gt;=E9481),SRP!$D$7:$D$9)*(G9481/100)*(E9481/1000)),IF(C9481="Spirits",SUM(LOOKUP(2,1/(SRP!$B$2:$B$6&lt;=E9481)/(SRP!$C$2:$C$6&gt;=E9481),SRP!$D$2:$D$6)*(G9481/100)*(E9481/1000)),IF(AND(C9481="Wine",D9481="Fortified Wines"),SUM(LOOKUP(2,1/(SRP!$B$20:$B$23&lt;=E9481)/(SRP!$C$20:$C$23&gt;=E9481),SRP!$D$20:$D$23)*(G9481/100)*(E9481/1000)),IF(C9481="Wine",SUM(LOOKUP(2,1/(SRP!$B$15:$B$19&lt;=E9481)/(SRP!$C$15:$C$19&gt;=E9481),SRP!$D$15:$D$19)*(G9481/100)*(E9481/1000)),IF(C9481="Ready to Drink",SUM(LOOKUP(2,1/(SRP!$B$10:$B$14&lt;=E9481)/(SRP!$C$10:$C$14&gt;=E9481),SRP!$D$10:$D$14)*(G9481/100)*(E9481/1000)),0))))),2)</f>
        <v>1.52</v>
      </c>
    </row>
    <row r="9482" spans="1:11" x14ac:dyDescent="0.35">
      <c r="A9482" s="2">
        <v>487256</v>
      </c>
      <c r="B9482" s="76" t="s">
        <v>1864</v>
      </c>
      <c r="C9482" s="76" t="s">
        <v>287</v>
      </c>
      <c r="D9482" s="76" t="s">
        <v>5230</v>
      </c>
      <c r="E9482" s="76">
        <v>330</v>
      </c>
      <c r="F9482" s="76">
        <v>24</v>
      </c>
      <c r="G9482" s="77">
        <v>5</v>
      </c>
      <c r="H9482" s="76" t="s">
        <v>3325</v>
      </c>
      <c r="I9482" s="77">
        <v>3.09</v>
      </c>
      <c r="J9482" s="2">
        <v>1</v>
      </c>
      <c r="K9482" s="119" cm="1">
        <f t="array" ref="K9482">ROUND(IF(C9482="Beer",SUM(LOOKUP(2,1/(SRP!$B$7:$B$9&lt;=E9482)/(SRP!$C$7:$C$9&gt;=E9482),SRP!$D$7:$D$9)*(G9482/100)*(E9482/1000)),IF(C9482="Spirits",SUM(LOOKUP(2,1/(SRP!$B$2:$B$6&lt;=E9482)/(SRP!$C$2:$C$6&gt;=E9482),SRP!$D$2:$D$6)*(G9482/100)*(E9482/1000)),IF(AND(C9482="Wine",D9482="Fortified Wines"),SUM(LOOKUP(2,1/(SRP!$B$20:$B$23&lt;=E9482)/(SRP!$C$20:$C$23&gt;=E9482),SRP!$D$20:$D$23)*(G9482/100)*(E9482/1000)),IF(C9482="Wine",SUM(LOOKUP(2,1/(SRP!$B$15:$B$19&lt;=E9482)/(SRP!$C$15:$C$19&gt;=E9482),SRP!$D$15:$D$19)*(G9482/100)*(E9482/1000)),IF(C9482="Ready to Drink",SUM(LOOKUP(2,1/(SRP!$B$10:$B$14&lt;=E9482)/(SRP!$C$10:$C$14&gt;=E9482),SRP!$D$10:$D$14)*(G9482/100)*(E9482/1000)),0))))),2)</f>
        <v>1.1499999999999999</v>
      </c>
    </row>
    <row r="9483" spans="1:11" x14ac:dyDescent="0.35">
      <c r="A9483" s="2">
        <v>487256</v>
      </c>
      <c r="B9483" s="76" t="s">
        <v>1864</v>
      </c>
      <c r="C9483" s="76" t="s">
        <v>287</v>
      </c>
      <c r="D9483" s="76" t="s">
        <v>5230</v>
      </c>
      <c r="E9483" s="76">
        <v>330</v>
      </c>
      <c r="F9483" s="76">
        <v>24</v>
      </c>
      <c r="G9483" s="77">
        <v>5</v>
      </c>
      <c r="H9483" s="76" t="s">
        <v>3325</v>
      </c>
      <c r="I9483" s="77">
        <v>3.09</v>
      </c>
      <c r="J9483" s="2">
        <v>1</v>
      </c>
      <c r="K9483" s="119" cm="1">
        <f t="array" ref="K9483">ROUND(IF(C9483="Beer",SUM(LOOKUP(2,1/(SRP!$B$7:$B$9&lt;=E9483)/(SRP!$C$7:$C$9&gt;=E9483),SRP!$D$7:$D$9)*(G9483/100)*(E9483/1000)),IF(C9483="Spirits",SUM(LOOKUP(2,1/(SRP!$B$2:$B$6&lt;=E9483)/(SRP!$C$2:$C$6&gt;=E9483),SRP!$D$2:$D$6)*(G9483/100)*(E9483/1000)),IF(AND(C9483="Wine",D9483="Fortified Wines"),SUM(LOOKUP(2,1/(SRP!$B$20:$B$23&lt;=E9483)/(SRP!$C$20:$C$23&gt;=E9483),SRP!$D$20:$D$23)*(G9483/100)*(E9483/1000)),IF(C9483="Wine",SUM(LOOKUP(2,1/(SRP!$B$15:$B$19&lt;=E9483)/(SRP!$C$15:$C$19&gt;=E9483),SRP!$D$15:$D$19)*(G9483/100)*(E9483/1000)),IF(C9483="Ready to Drink",SUM(LOOKUP(2,1/(SRP!$B$10:$B$14&lt;=E9483)/(SRP!$C$10:$C$14&gt;=E9483),SRP!$D$10:$D$14)*(G9483/100)*(E9483/1000)),0))))),2)</f>
        <v>1.1499999999999999</v>
      </c>
    </row>
    <row r="9484" spans="1:11" x14ac:dyDescent="0.35">
      <c r="A9484" s="2">
        <v>487975</v>
      </c>
      <c r="B9484" s="76" t="s">
        <v>6689</v>
      </c>
      <c r="C9484" s="76" t="s">
        <v>285</v>
      </c>
      <c r="D9484" s="76" t="s">
        <v>5302</v>
      </c>
      <c r="E9484" s="76">
        <v>700</v>
      </c>
      <c r="F9484" s="76">
        <v>6</v>
      </c>
      <c r="G9484" s="77">
        <v>45</v>
      </c>
      <c r="H9484" s="76" t="s">
        <v>3294</v>
      </c>
      <c r="I9484" s="77">
        <v>56.32</v>
      </c>
      <c r="J9484" s="2">
        <v>1</v>
      </c>
      <c r="K9484" s="119" cm="1">
        <f t="array" ref="K9484">ROUND(IF(C9484="Beer",SUM(LOOKUP(2,1/(SRP!$B$7:$B$9&lt;=E9484)/(SRP!$C$7:$C$9&gt;=E9484),SRP!$D$7:$D$9)*(G9484/100)*(E9484/1000)),IF(C9484="Spirits",SUM(LOOKUP(2,1/(SRP!$B$2:$B$6&lt;=E9484)/(SRP!$C$2:$C$6&gt;=E9484),SRP!$D$2:$D$6)*(G9484/100)*(E9484/1000)),IF(AND(C9484="Wine",D9484="Fortified Wines"),SUM(LOOKUP(2,1/(SRP!$B$20:$B$23&lt;=E9484)/(SRP!$C$20:$C$23&gt;=E9484),SRP!$D$20:$D$23)*(G9484/100)*(E9484/1000)),IF(C9484="Wine",SUM(LOOKUP(2,1/(SRP!$B$15:$B$19&lt;=E9484)/(SRP!$C$15:$C$19&gt;=E9484),SRP!$D$15:$D$19)*(G9484/100)*(E9484/1000)),IF(C9484="Ready to Drink",SUM(LOOKUP(2,1/(SRP!$B$10:$B$14&lt;=E9484)/(SRP!$C$10:$C$14&gt;=E9484),SRP!$D$10:$D$14)*(G9484/100)*(E9484/1000)),0))))),2)</f>
        <v>21.99</v>
      </c>
    </row>
    <row r="9485" spans="1:11" x14ac:dyDescent="0.35">
      <c r="A9485" s="2">
        <v>490284</v>
      </c>
      <c r="B9485" s="76" t="s">
        <v>1865</v>
      </c>
      <c r="C9485" s="76" t="s">
        <v>286</v>
      </c>
      <c r="D9485" s="76" t="s">
        <v>5288</v>
      </c>
      <c r="E9485" s="76">
        <v>750</v>
      </c>
      <c r="F9485" s="76">
        <v>12</v>
      </c>
      <c r="G9485" s="77">
        <v>13</v>
      </c>
      <c r="H9485" s="76" t="s">
        <v>3308</v>
      </c>
      <c r="I9485" s="77">
        <v>42.99</v>
      </c>
      <c r="J9485" s="2">
        <v>1</v>
      </c>
      <c r="K9485" s="119" cm="1">
        <f t="array" ref="K9485">ROUND(IF(C9485="Beer",SUM(LOOKUP(2,1/(SRP!$B$7:$B$9&lt;=E9485)/(SRP!$C$7:$C$9&gt;=E9485),SRP!$D$7:$D$9)*(G9485/100)*(E9485/1000)),IF(C9485="Spirits",SUM(LOOKUP(2,1/(SRP!$B$2:$B$6&lt;=E9485)/(SRP!$C$2:$C$6&gt;=E9485),SRP!$D$2:$D$6)*(G9485/100)*(E9485/1000)),IF(AND(C9485="Wine",D9485="Fortified Wines"),SUM(LOOKUP(2,1/(SRP!$B$20:$B$23&lt;=E9485)/(SRP!$C$20:$C$23&gt;=E9485),SRP!$D$20:$D$23)*(G9485/100)*(E9485/1000)),IF(C9485="Wine",SUM(LOOKUP(2,1/(SRP!$B$15:$B$19&lt;=E9485)/(SRP!$C$15:$C$19&gt;=E9485),SRP!$D$15:$D$19)*(G9485/100)*(E9485/1000)),IF(C9485="Ready to Drink",SUM(LOOKUP(2,1/(SRP!$B$10:$B$14&lt;=E9485)/(SRP!$C$10:$C$14&gt;=E9485),SRP!$D$10:$D$14)*(G9485/100)*(E9485/1000)),0))))),2)</f>
        <v>6.81</v>
      </c>
    </row>
    <row r="9486" spans="1:11" x14ac:dyDescent="0.35">
      <c r="A9486" s="2">
        <v>492009</v>
      </c>
      <c r="B9486" s="76" t="s">
        <v>1866</v>
      </c>
      <c r="C9486" s="76" t="s">
        <v>286</v>
      </c>
      <c r="D9486" s="76" t="s">
        <v>5318</v>
      </c>
      <c r="E9486" s="76">
        <v>750</v>
      </c>
      <c r="F9486" s="76">
        <v>12</v>
      </c>
      <c r="G9486" s="77">
        <v>19</v>
      </c>
      <c r="H9486" s="76" t="s">
        <v>3317</v>
      </c>
      <c r="I9486" s="77">
        <v>21.89</v>
      </c>
      <c r="J9486" s="2">
        <v>1</v>
      </c>
      <c r="K9486" s="119" cm="1">
        <f t="array" ref="K9486">ROUND(IF(C9486="Beer",SUM(LOOKUP(2,1/(SRP!$B$7:$B$9&lt;=E9486)/(SRP!$C$7:$C$9&gt;=E9486),SRP!$D$7:$D$9)*(G9486/100)*(E9486/1000)),IF(C9486="Spirits",SUM(LOOKUP(2,1/(SRP!$B$2:$B$6&lt;=E9486)/(SRP!$C$2:$C$6&gt;=E9486),SRP!$D$2:$D$6)*(G9486/100)*(E9486/1000)),IF(AND(C9486="Wine",D9486="Fortified Wines"),SUM(LOOKUP(2,1/(SRP!$B$20:$B$23&lt;=E9486)/(SRP!$C$20:$C$23&gt;=E9486),SRP!$D$20:$D$23)*(G9486/100)*(E9486/1000)),IF(C9486="Wine",SUM(LOOKUP(2,1/(SRP!$B$15:$B$19&lt;=E9486)/(SRP!$C$15:$C$19&gt;=E9486),SRP!$D$15:$D$19)*(G9486/100)*(E9486/1000)),IF(C9486="Ready to Drink",SUM(LOOKUP(2,1/(SRP!$B$10:$B$14&lt;=E9486)/(SRP!$C$10:$C$14&gt;=E9486),SRP!$D$10:$D$14)*(G9486/100)*(E9486/1000)),0))))),2)</f>
        <v>9.9499999999999993</v>
      </c>
    </row>
    <row r="9487" spans="1:11" x14ac:dyDescent="0.35">
      <c r="A9487" s="2">
        <v>492314</v>
      </c>
      <c r="B9487" s="76" t="s">
        <v>96</v>
      </c>
      <c r="C9487" s="76" t="s">
        <v>286</v>
      </c>
      <c r="D9487" s="76" t="s">
        <v>5249</v>
      </c>
      <c r="E9487" s="76">
        <v>16000</v>
      </c>
      <c r="F9487" s="76">
        <v>1</v>
      </c>
      <c r="G9487" s="77">
        <v>12.5</v>
      </c>
      <c r="H9487" s="76" t="s">
        <v>5939</v>
      </c>
      <c r="I9487" s="77">
        <v>135.28</v>
      </c>
      <c r="J9487" s="2">
        <v>1</v>
      </c>
      <c r="K9487" s="119" cm="1">
        <f t="array" ref="K9487">ROUND(IF(C9487="Beer",SUM(LOOKUP(2,1/(SRP!$B$7:$B$9&lt;=E9487)/(SRP!$C$7:$C$9&gt;=E9487),SRP!$D$7:$D$9)*(G9487/100)*(E9487/1000)),IF(C9487="Spirits",SUM(LOOKUP(2,1/(SRP!$B$2:$B$6&lt;=E9487)/(SRP!$C$2:$C$6&gt;=E9487),SRP!$D$2:$D$6)*(G9487/100)*(E9487/1000)),IF(AND(C9487="Wine",D9487="Fortified Wines"),SUM(LOOKUP(2,1/(SRP!$B$20:$B$23&lt;=E9487)/(SRP!$C$20:$C$23&gt;=E9487),SRP!$D$20:$D$23)*(G9487/100)*(E9487/1000)),IF(C9487="Wine",SUM(LOOKUP(2,1/(SRP!$B$15:$B$19&lt;=E9487)/(SRP!$C$15:$C$19&gt;=E9487),SRP!$D$15:$D$19)*(G9487/100)*(E9487/1000)),IF(C9487="Ready to Drink",SUM(LOOKUP(2,1/(SRP!$B$10:$B$14&lt;=E9487)/(SRP!$C$10:$C$14&gt;=E9487),SRP!$D$10:$D$14)*(G9487/100)*(E9487/1000)),0))))),2)</f>
        <v>116.26</v>
      </c>
    </row>
    <row r="9488" spans="1:11" x14ac:dyDescent="0.35">
      <c r="A9488" s="2">
        <v>492520</v>
      </c>
      <c r="B9488" s="76" t="s">
        <v>1867</v>
      </c>
      <c r="C9488" s="76" t="s">
        <v>285</v>
      </c>
      <c r="D9488" s="76" t="s">
        <v>5250</v>
      </c>
      <c r="E9488" s="76">
        <v>750</v>
      </c>
      <c r="F9488" s="76">
        <v>12</v>
      </c>
      <c r="G9488" s="77">
        <v>40</v>
      </c>
      <c r="H9488" s="76" t="s">
        <v>3283</v>
      </c>
      <c r="I9488" s="77">
        <v>37.99</v>
      </c>
      <c r="J9488" s="2">
        <v>1</v>
      </c>
      <c r="K9488" s="119" cm="1">
        <f t="array" ref="K9488">ROUND(IF(C9488="Beer",SUM(LOOKUP(2,1/(SRP!$B$7:$B$9&lt;=E9488)/(SRP!$C$7:$C$9&gt;=E9488),SRP!$D$7:$D$9)*(G9488/100)*(E9488/1000)),IF(C9488="Spirits",SUM(LOOKUP(2,1/(SRP!$B$2:$B$6&lt;=E9488)/(SRP!$C$2:$C$6&gt;=E9488),SRP!$D$2:$D$6)*(G9488/100)*(E9488/1000)),IF(AND(C9488="Wine",D9488="Fortified Wines"),SUM(LOOKUP(2,1/(SRP!$B$20:$B$23&lt;=E9488)/(SRP!$C$20:$C$23&gt;=E9488),SRP!$D$20:$D$23)*(G9488/100)*(E9488/1000)),IF(C9488="Wine",SUM(LOOKUP(2,1/(SRP!$B$15:$B$19&lt;=E9488)/(SRP!$C$15:$C$19&gt;=E9488),SRP!$D$15:$D$19)*(G9488/100)*(E9488/1000)),IF(C9488="Ready to Drink",SUM(LOOKUP(2,1/(SRP!$B$10:$B$14&lt;=E9488)/(SRP!$C$10:$C$14&gt;=E9488),SRP!$D$10:$D$14)*(G9488/100)*(E9488/1000)),0))))),2)</f>
        <v>20.94</v>
      </c>
    </row>
    <row r="9489" spans="1:11" x14ac:dyDescent="0.35">
      <c r="A9489" s="2">
        <v>493759</v>
      </c>
      <c r="B9489" s="76" t="s">
        <v>1868</v>
      </c>
      <c r="C9489" s="76" t="s">
        <v>286</v>
      </c>
      <c r="D9489" s="76" t="s">
        <v>5249</v>
      </c>
      <c r="E9489" s="76">
        <v>750</v>
      </c>
      <c r="F9489" s="76">
        <v>12</v>
      </c>
      <c r="G9489" s="77">
        <v>15.1</v>
      </c>
      <c r="H9489" s="76" t="s">
        <v>5745</v>
      </c>
      <c r="I9489" s="77">
        <v>69.989999999999995</v>
      </c>
      <c r="J9489" s="2">
        <v>1</v>
      </c>
      <c r="K9489" s="119" cm="1">
        <f t="array" ref="K9489">ROUND(IF(C9489="Beer",SUM(LOOKUP(2,1/(SRP!$B$7:$B$9&lt;=E9489)/(SRP!$C$7:$C$9&gt;=E9489),SRP!$D$7:$D$9)*(G9489/100)*(E9489/1000)),IF(C9489="Spirits",SUM(LOOKUP(2,1/(SRP!$B$2:$B$6&lt;=E9489)/(SRP!$C$2:$C$6&gt;=E9489),SRP!$D$2:$D$6)*(G9489/100)*(E9489/1000)),IF(AND(C9489="Wine",D9489="Fortified Wines"),SUM(LOOKUP(2,1/(SRP!$B$20:$B$23&lt;=E9489)/(SRP!$C$20:$C$23&gt;=E9489),SRP!$D$20:$D$23)*(G9489/100)*(E9489/1000)),IF(C9489="Wine",SUM(LOOKUP(2,1/(SRP!$B$15:$B$19&lt;=E9489)/(SRP!$C$15:$C$19&gt;=E9489),SRP!$D$15:$D$19)*(G9489/100)*(E9489/1000)),IF(C9489="Ready to Drink",SUM(LOOKUP(2,1/(SRP!$B$10:$B$14&lt;=E9489)/(SRP!$C$10:$C$14&gt;=E9489),SRP!$D$10:$D$14)*(G9489/100)*(E9489/1000)),0))))),2)</f>
        <v>7.91</v>
      </c>
    </row>
    <row r="9490" spans="1:11" x14ac:dyDescent="0.35">
      <c r="A9490" s="2">
        <v>493791</v>
      </c>
      <c r="B9490" s="76" t="s">
        <v>1869</v>
      </c>
      <c r="C9490" s="76" t="s">
        <v>286</v>
      </c>
      <c r="D9490" s="76" t="s">
        <v>5244</v>
      </c>
      <c r="E9490" s="76">
        <v>750</v>
      </c>
      <c r="F9490" s="76">
        <v>12</v>
      </c>
      <c r="G9490" s="77">
        <v>12.8</v>
      </c>
      <c r="H9490" s="76" t="s">
        <v>5745</v>
      </c>
      <c r="I9490" s="77">
        <v>24.99</v>
      </c>
      <c r="J9490" s="2">
        <v>1</v>
      </c>
      <c r="K9490" s="119" cm="1">
        <f t="array" ref="K9490">ROUND(IF(C9490="Beer",SUM(LOOKUP(2,1/(SRP!$B$7:$B$9&lt;=E9490)/(SRP!$C$7:$C$9&gt;=E9490),SRP!$D$7:$D$9)*(G9490/100)*(E9490/1000)),IF(C9490="Spirits",SUM(LOOKUP(2,1/(SRP!$B$2:$B$6&lt;=E9490)/(SRP!$C$2:$C$6&gt;=E9490),SRP!$D$2:$D$6)*(G9490/100)*(E9490/1000)),IF(AND(C9490="Wine",D9490="Fortified Wines"),SUM(LOOKUP(2,1/(SRP!$B$20:$B$23&lt;=E9490)/(SRP!$C$20:$C$23&gt;=E9490),SRP!$D$20:$D$23)*(G9490/100)*(E9490/1000)),IF(C9490="Wine",SUM(LOOKUP(2,1/(SRP!$B$15:$B$19&lt;=E9490)/(SRP!$C$15:$C$19&gt;=E9490),SRP!$D$15:$D$19)*(G9490/100)*(E9490/1000)),IF(C9490="Ready to Drink",SUM(LOOKUP(2,1/(SRP!$B$10:$B$14&lt;=E9490)/(SRP!$C$10:$C$14&gt;=E9490),SRP!$D$10:$D$14)*(G9490/100)*(E9490/1000)),0))))),2)</f>
        <v>6.7</v>
      </c>
    </row>
    <row r="9491" spans="1:11" x14ac:dyDescent="0.35">
      <c r="A9491" s="2">
        <v>494393</v>
      </c>
      <c r="B9491" s="76" t="s">
        <v>1269</v>
      </c>
      <c r="C9491" s="76" t="s">
        <v>286</v>
      </c>
      <c r="D9491" s="76" t="s">
        <v>5236</v>
      </c>
      <c r="E9491" s="76">
        <v>750</v>
      </c>
      <c r="F9491" s="76">
        <v>12</v>
      </c>
      <c r="G9491" s="77">
        <v>15</v>
      </c>
      <c r="H9491" s="76" t="s">
        <v>3308</v>
      </c>
      <c r="I9491" s="77">
        <v>69.989999999999995</v>
      </c>
      <c r="J9491" s="2">
        <v>1</v>
      </c>
      <c r="K9491" s="119" cm="1">
        <f t="array" ref="K9491">ROUND(IF(C9491="Beer",SUM(LOOKUP(2,1/(SRP!$B$7:$B$9&lt;=E9491)/(SRP!$C$7:$C$9&gt;=E9491),SRP!$D$7:$D$9)*(G9491/100)*(E9491/1000)),IF(C9491="Spirits",SUM(LOOKUP(2,1/(SRP!$B$2:$B$6&lt;=E9491)/(SRP!$C$2:$C$6&gt;=E9491),SRP!$D$2:$D$6)*(G9491/100)*(E9491/1000)),IF(AND(C9491="Wine",D9491="Fortified Wines"),SUM(LOOKUP(2,1/(SRP!$B$20:$B$23&lt;=E9491)/(SRP!$C$20:$C$23&gt;=E9491),SRP!$D$20:$D$23)*(G9491/100)*(E9491/1000)),IF(C9491="Wine",SUM(LOOKUP(2,1/(SRP!$B$15:$B$19&lt;=E9491)/(SRP!$C$15:$C$19&gt;=E9491),SRP!$D$15:$D$19)*(G9491/100)*(E9491/1000)),IF(C9491="Ready to Drink",SUM(LOOKUP(2,1/(SRP!$B$10:$B$14&lt;=E9491)/(SRP!$C$10:$C$14&gt;=E9491),SRP!$D$10:$D$14)*(G9491/100)*(E9491/1000)),0))))),2)</f>
        <v>7.85</v>
      </c>
    </row>
    <row r="9492" spans="1:11" x14ac:dyDescent="0.35">
      <c r="A9492" s="2">
        <v>495291</v>
      </c>
      <c r="B9492" s="76" t="s">
        <v>101</v>
      </c>
      <c r="C9492" s="76" t="s">
        <v>286</v>
      </c>
      <c r="D9492" s="76" t="s">
        <v>5284</v>
      </c>
      <c r="E9492" s="76">
        <v>200</v>
      </c>
      <c r="F9492" s="76">
        <v>24</v>
      </c>
      <c r="G9492" s="77">
        <v>12</v>
      </c>
      <c r="H9492" s="76" t="s">
        <v>6869</v>
      </c>
      <c r="I9492" s="77">
        <v>31.99</v>
      </c>
      <c r="J9492" s="2">
        <v>1</v>
      </c>
      <c r="K9492" s="119" cm="1">
        <f t="array" ref="K9492">ROUND(IF(C9492="Beer",SUM(LOOKUP(2,1/(SRP!$B$7:$B$9&lt;=E9492)/(SRP!$C$7:$C$9&gt;=E9492),SRP!$D$7:$D$9)*(G9492/100)*(E9492/1000)),IF(C9492="Spirits",SUM(LOOKUP(2,1/(SRP!$B$2:$B$6&lt;=E9492)/(SRP!$C$2:$C$6&gt;=E9492),SRP!$D$2:$D$6)*(G9492/100)*(E9492/1000)),IF(AND(C9492="Wine",D9492="Fortified Wines"),SUM(LOOKUP(2,1/(SRP!$B$20:$B$23&lt;=E9492)/(SRP!$C$20:$C$23&gt;=E9492),SRP!$D$20:$D$23)*(G9492/100)*(E9492/1000)),IF(C9492="Wine",SUM(LOOKUP(2,1/(SRP!$B$15:$B$19&lt;=E9492)/(SRP!$C$15:$C$19&gt;=E9492),SRP!$D$15:$D$19)*(G9492/100)*(E9492/1000)),IF(C9492="Ready to Drink",SUM(LOOKUP(2,1/(SRP!$B$10:$B$14&lt;=E9492)/(SRP!$C$10:$C$14&gt;=E9492),SRP!$D$10:$D$14)*(G9492/100)*(E9492/1000)),0))))),2)</f>
        <v>2.41</v>
      </c>
    </row>
    <row r="9493" spans="1:11" x14ac:dyDescent="0.35">
      <c r="A9493" s="2">
        <v>495648</v>
      </c>
      <c r="B9493" s="76" t="s">
        <v>1870</v>
      </c>
      <c r="C9493" s="76" t="s">
        <v>286</v>
      </c>
      <c r="D9493" s="76" t="s">
        <v>5244</v>
      </c>
      <c r="E9493" s="76">
        <v>750</v>
      </c>
      <c r="F9493" s="76">
        <v>12</v>
      </c>
      <c r="G9493" s="77">
        <v>12.5</v>
      </c>
      <c r="H9493" s="76" t="s">
        <v>3319</v>
      </c>
      <c r="I9493" s="77">
        <v>51.88</v>
      </c>
      <c r="J9493" s="2">
        <v>1</v>
      </c>
      <c r="K9493" s="119" cm="1">
        <f t="array" ref="K9493">ROUND(IF(C9493="Beer",SUM(LOOKUP(2,1/(SRP!$B$7:$B$9&lt;=E9493)/(SRP!$C$7:$C$9&gt;=E9493),SRP!$D$7:$D$9)*(G9493/100)*(E9493/1000)),IF(C9493="Spirits",SUM(LOOKUP(2,1/(SRP!$B$2:$B$6&lt;=E9493)/(SRP!$C$2:$C$6&gt;=E9493),SRP!$D$2:$D$6)*(G9493/100)*(E9493/1000)),IF(AND(C9493="Wine",D9493="Fortified Wines"),SUM(LOOKUP(2,1/(SRP!$B$20:$B$23&lt;=E9493)/(SRP!$C$20:$C$23&gt;=E9493),SRP!$D$20:$D$23)*(G9493/100)*(E9493/1000)),IF(C9493="Wine",SUM(LOOKUP(2,1/(SRP!$B$15:$B$19&lt;=E9493)/(SRP!$C$15:$C$19&gt;=E9493),SRP!$D$15:$D$19)*(G9493/100)*(E9493/1000)),IF(C9493="Ready to Drink",SUM(LOOKUP(2,1/(SRP!$B$10:$B$14&lt;=E9493)/(SRP!$C$10:$C$14&gt;=E9493),SRP!$D$10:$D$14)*(G9493/100)*(E9493/1000)),0))))),2)</f>
        <v>6.54</v>
      </c>
    </row>
    <row r="9494" spans="1:11" x14ac:dyDescent="0.35">
      <c r="A9494" s="2">
        <v>497206</v>
      </c>
      <c r="B9494" s="76" t="s">
        <v>3731</v>
      </c>
      <c r="C9494" s="76" t="s">
        <v>285</v>
      </c>
      <c r="D9494" s="76" t="s">
        <v>5262</v>
      </c>
      <c r="E9494" s="76">
        <v>750</v>
      </c>
      <c r="F9494" s="76">
        <v>12</v>
      </c>
      <c r="G9494" s="77">
        <v>40</v>
      </c>
      <c r="H9494" s="76" t="s">
        <v>3294</v>
      </c>
      <c r="I9494" s="77">
        <v>29.99</v>
      </c>
      <c r="J9494" s="2">
        <v>1</v>
      </c>
      <c r="K9494" s="119" cm="1">
        <f t="array" ref="K9494">ROUND(IF(C9494="Beer",SUM(LOOKUP(2,1/(SRP!$B$7:$B$9&lt;=E9494)/(SRP!$C$7:$C$9&gt;=E9494),SRP!$D$7:$D$9)*(G9494/100)*(E9494/1000)),IF(C9494="Spirits",SUM(LOOKUP(2,1/(SRP!$B$2:$B$6&lt;=E9494)/(SRP!$C$2:$C$6&gt;=E9494),SRP!$D$2:$D$6)*(G9494/100)*(E9494/1000)),IF(AND(C9494="Wine",D9494="Fortified Wines"),SUM(LOOKUP(2,1/(SRP!$B$20:$B$23&lt;=E9494)/(SRP!$C$20:$C$23&gt;=E9494),SRP!$D$20:$D$23)*(G9494/100)*(E9494/1000)),IF(C9494="Wine",SUM(LOOKUP(2,1/(SRP!$B$15:$B$19&lt;=E9494)/(SRP!$C$15:$C$19&gt;=E9494),SRP!$D$15:$D$19)*(G9494/100)*(E9494/1000)),IF(C9494="Ready to Drink",SUM(LOOKUP(2,1/(SRP!$B$10:$B$14&lt;=E9494)/(SRP!$C$10:$C$14&gt;=E9494),SRP!$D$10:$D$14)*(G9494/100)*(E9494/1000)),0))))),2)</f>
        <v>20.94</v>
      </c>
    </row>
    <row r="9495" spans="1:11" x14ac:dyDescent="0.35">
      <c r="A9495" s="2">
        <v>499293</v>
      </c>
      <c r="B9495" s="76" t="s">
        <v>1871</v>
      </c>
      <c r="C9495" s="76" t="s">
        <v>286</v>
      </c>
      <c r="D9495" s="76" t="s">
        <v>5247</v>
      </c>
      <c r="E9495" s="76">
        <v>750</v>
      </c>
      <c r="F9495" s="76">
        <v>12</v>
      </c>
      <c r="G9495" s="77">
        <v>13.5</v>
      </c>
      <c r="H9495" s="76" t="s">
        <v>3291</v>
      </c>
      <c r="I9495" s="77">
        <v>16.649999999999999</v>
      </c>
      <c r="J9495" s="2">
        <v>1</v>
      </c>
      <c r="K9495" s="119" cm="1">
        <f t="array" ref="K9495">ROUND(IF(C9495="Beer",SUM(LOOKUP(2,1/(SRP!$B$7:$B$9&lt;=E9495)/(SRP!$C$7:$C$9&gt;=E9495),SRP!$D$7:$D$9)*(G9495/100)*(E9495/1000)),IF(C9495="Spirits",SUM(LOOKUP(2,1/(SRP!$B$2:$B$6&lt;=E9495)/(SRP!$C$2:$C$6&gt;=E9495),SRP!$D$2:$D$6)*(G9495/100)*(E9495/1000)),IF(AND(C9495="Wine",D9495="Fortified Wines"),SUM(LOOKUP(2,1/(SRP!$B$20:$B$23&lt;=E9495)/(SRP!$C$20:$C$23&gt;=E9495),SRP!$D$20:$D$23)*(G9495/100)*(E9495/1000)),IF(C9495="Wine",SUM(LOOKUP(2,1/(SRP!$B$15:$B$19&lt;=E9495)/(SRP!$C$15:$C$19&gt;=E9495),SRP!$D$15:$D$19)*(G9495/100)*(E9495/1000)),IF(C9495="Ready to Drink",SUM(LOOKUP(2,1/(SRP!$B$10:$B$14&lt;=E9495)/(SRP!$C$10:$C$14&gt;=E9495),SRP!$D$10:$D$14)*(G9495/100)*(E9495/1000)),0))))),2)</f>
        <v>7.07</v>
      </c>
    </row>
    <row r="9496" spans="1:11" x14ac:dyDescent="0.35">
      <c r="A9496" s="2">
        <v>500231</v>
      </c>
      <c r="B9496" s="76" t="s">
        <v>1872</v>
      </c>
      <c r="C9496" s="76" t="s">
        <v>285</v>
      </c>
      <c r="D9496" s="76" t="s">
        <v>6965</v>
      </c>
      <c r="E9496" s="76">
        <v>750</v>
      </c>
      <c r="F9496" s="76">
        <v>6</v>
      </c>
      <c r="G9496" s="77">
        <v>43</v>
      </c>
      <c r="H9496" s="76" t="s">
        <v>6694</v>
      </c>
      <c r="I9496" s="77">
        <v>249.99</v>
      </c>
      <c r="J9496" s="2">
        <v>1</v>
      </c>
      <c r="K9496" s="119" cm="1">
        <f t="array" ref="K9496">ROUND(IF(C9496="Beer",SUM(LOOKUP(2,1/(SRP!$B$7:$B$9&lt;=E9496)/(SRP!$C$7:$C$9&gt;=E9496),SRP!$D$7:$D$9)*(G9496/100)*(E9496/1000)),IF(C9496="Spirits",SUM(LOOKUP(2,1/(SRP!$B$2:$B$6&lt;=E9496)/(SRP!$C$2:$C$6&gt;=E9496),SRP!$D$2:$D$6)*(G9496/100)*(E9496/1000)),IF(AND(C9496="Wine",D9496="Fortified Wines"),SUM(LOOKUP(2,1/(SRP!$B$20:$B$23&lt;=E9496)/(SRP!$C$20:$C$23&gt;=E9496),SRP!$D$20:$D$23)*(G9496/100)*(E9496/1000)),IF(C9496="Wine",SUM(LOOKUP(2,1/(SRP!$B$15:$B$19&lt;=E9496)/(SRP!$C$15:$C$19&gt;=E9496),SRP!$D$15:$D$19)*(G9496/100)*(E9496/1000)),IF(C9496="Ready to Drink",SUM(LOOKUP(2,1/(SRP!$B$10:$B$14&lt;=E9496)/(SRP!$C$10:$C$14&gt;=E9496),SRP!$D$10:$D$14)*(G9496/100)*(E9496/1000)),0))))),2)</f>
        <v>22.51</v>
      </c>
    </row>
    <row r="9497" spans="1:11" x14ac:dyDescent="0.35">
      <c r="A9497" s="2">
        <v>500496</v>
      </c>
      <c r="B9497" s="76" t="s">
        <v>148</v>
      </c>
      <c r="C9497" s="76" t="s">
        <v>285</v>
      </c>
      <c r="D9497" s="76" t="s">
        <v>5303</v>
      </c>
      <c r="E9497" s="76">
        <v>200</v>
      </c>
      <c r="F9497" s="76">
        <v>48</v>
      </c>
      <c r="G9497" s="77">
        <v>35</v>
      </c>
      <c r="H9497" s="76" t="s">
        <v>3280</v>
      </c>
      <c r="I9497" s="77">
        <v>10.49</v>
      </c>
      <c r="J9497" s="2">
        <v>1</v>
      </c>
      <c r="K9497" s="119" cm="1">
        <f t="array" ref="K9497">ROUND(IF(C9497="Beer",SUM(LOOKUP(2,1/(SRP!$B$7:$B$9&lt;=E9497)/(SRP!$C$7:$C$9&gt;=E9497),SRP!$D$7:$D$9)*(G9497/100)*(E9497/1000)),IF(C9497="Spirits",SUM(LOOKUP(2,1/(SRP!$B$2:$B$6&lt;=E9497)/(SRP!$C$2:$C$6&gt;=E9497),SRP!$D$2:$D$6)*(G9497/100)*(E9497/1000)),IF(AND(C9497="Wine",D9497="Fortified Wines"),SUM(LOOKUP(2,1/(SRP!$B$20:$B$23&lt;=E9497)/(SRP!$C$20:$C$23&gt;=E9497),SRP!$D$20:$D$23)*(G9497/100)*(E9497/1000)),IF(C9497="Wine",SUM(LOOKUP(2,1/(SRP!$B$15:$B$19&lt;=E9497)/(SRP!$C$15:$C$19&gt;=E9497),SRP!$D$15:$D$19)*(G9497/100)*(E9497/1000)),IF(C9497="Ready to Drink",SUM(LOOKUP(2,1/(SRP!$B$10:$B$14&lt;=E9497)/(SRP!$C$10:$C$14&gt;=E9497),SRP!$D$10:$D$14)*(G9497/100)*(E9497/1000)),0))))),2)</f>
        <v>6.66</v>
      </c>
    </row>
    <row r="9498" spans="1:11" x14ac:dyDescent="0.35">
      <c r="A9498" s="2">
        <v>500504</v>
      </c>
      <c r="B9498" s="76" t="s">
        <v>47</v>
      </c>
      <c r="C9498" s="76" t="s">
        <v>285</v>
      </c>
      <c r="D9498" s="76" t="s">
        <v>5259</v>
      </c>
      <c r="E9498" s="76">
        <v>375</v>
      </c>
      <c r="F9498" s="76">
        <v>24</v>
      </c>
      <c r="G9498" s="77">
        <v>35</v>
      </c>
      <c r="H9498" s="76" t="s">
        <v>3280</v>
      </c>
      <c r="I9498" s="77">
        <v>17.489999999999998</v>
      </c>
      <c r="J9498" s="2">
        <v>1</v>
      </c>
      <c r="K9498" s="119" cm="1">
        <f t="array" ref="K9498">ROUND(IF(C9498="Beer",SUM(LOOKUP(2,1/(SRP!$B$7:$B$9&lt;=E9498)/(SRP!$C$7:$C$9&gt;=E9498),SRP!$D$7:$D$9)*(G9498/100)*(E9498/1000)),IF(C9498="Spirits",SUM(LOOKUP(2,1/(SRP!$B$2:$B$6&lt;=E9498)/(SRP!$C$2:$C$6&gt;=E9498),SRP!$D$2:$D$6)*(G9498/100)*(E9498/1000)),IF(AND(C9498="Wine",D9498="Fortified Wines"),SUM(LOOKUP(2,1/(SRP!$B$20:$B$23&lt;=E9498)/(SRP!$C$20:$C$23&gt;=E9498),SRP!$D$20:$D$23)*(G9498/100)*(E9498/1000)),IF(C9498="Wine",SUM(LOOKUP(2,1/(SRP!$B$15:$B$19&lt;=E9498)/(SRP!$C$15:$C$19&gt;=E9498),SRP!$D$15:$D$19)*(G9498/100)*(E9498/1000)),IF(C9498="Ready to Drink",SUM(LOOKUP(2,1/(SRP!$B$10:$B$14&lt;=E9498)/(SRP!$C$10:$C$14&gt;=E9498),SRP!$D$10:$D$14)*(G9498/100)*(E9498/1000)),0))))),2)</f>
        <v>10.4</v>
      </c>
    </row>
    <row r="9499" spans="1:11" x14ac:dyDescent="0.35">
      <c r="A9499" s="2">
        <v>500512</v>
      </c>
      <c r="B9499" s="76" t="s">
        <v>47</v>
      </c>
      <c r="C9499" s="76" t="s">
        <v>285</v>
      </c>
      <c r="D9499" s="76" t="s">
        <v>5259</v>
      </c>
      <c r="E9499" s="76">
        <v>750</v>
      </c>
      <c r="F9499" s="76">
        <v>12</v>
      </c>
      <c r="G9499" s="77">
        <v>35</v>
      </c>
      <c r="H9499" s="76" t="s">
        <v>3280</v>
      </c>
      <c r="I9499" s="77">
        <v>29.99</v>
      </c>
      <c r="J9499" s="2">
        <v>1</v>
      </c>
      <c r="K9499" s="119" cm="1">
        <f t="array" ref="K9499">ROUND(IF(C9499="Beer",SUM(LOOKUP(2,1/(SRP!$B$7:$B$9&lt;=E9499)/(SRP!$C$7:$C$9&gt;=E9499),SRP!$D$7:$D$9)*(G9499/100)*(E9499/1000)),IF(C9499="Spirits",SUM(LOOKUP(2,1/(SRP!$B$2:$B$6&lt;=E9499)/(SRP!$C$2:$C$6&gt;=E9499),SRP!$D$2:$D$6)*(G9499/100)*(E9499/1000)),IF(AND(C9499="Wine",D9499="Fortified Wines"),SUM(LOOKUP(2,1/(SRP!$B$20:$B$23&lt;=E9499)/(SRP!$C$20:$C$23&gt;=E9499),SRP!$D$20:$D$23)*(G9499/100)*(E9499/1000)),IF(C9499="Wine",SUM(LOOKUP(2,1/(SRP!$B$15:$B$19&lt;=E9499)/(SRP!$C$15:$C$19&gt;=E9499),SRP!$D$15:$D$19)*(G9499/100)*(E9499/1000)),IF(C9499="Ready to Drink",SUM(LOOKUP(2,1/(SRP!$B$10:$B$14&lt;=E9499)/(SRP!$C$10:$C$14&gt;=E9499),SRP!$D$10:$D$14)*(G9499/100)*(E9499/1000)),0))))),2)</f>
        <v>18.329999999999998</v>
      </c>
    </row>
    <row r="9500" spans="1:11" x14ac:dyDescent="0.35">
      <c r="A9500" s="2">
        <v>500546</v>
      </c>
      <c r="B9500" s="76" t="s">
        <v>47</v>
      </c>
      <c r="C9500" s="76" t="s">
        <v>285</v>
      </c>
      <c r="D9500" s="76" t="s">
        <v>5259</v>
      </c>
      <c r="E9500" s="76">
        <v>1750</v>
      </c>
      <c r="F9500" s="76">
        <v>6</v>
      </c>
      <c r="G9500" s="77">
        <v>35</v>
      </c>
      <c r="H9500" s="76" t="s">
        <v>3280</v>
      </c>
      <c r="I9500" s="77">
        <v>62.99</v>
      </c>
      <c r="J9500" s="2">
        <v>1</v>
      </c>
      <c r="K9500" s="119" cm="1">
        <f t="array" ref="K9500">ROUND(IF(C9500="Beer",SUM(LOOKUP(2,1/(SRP!$B$7:$B$9&lt;=E9500)/(SRP!$C$7:$C$9&gt;=E9500),SRP!$D$7:$D$9)*(G9500/100)*(E9500/1000)),IF(C9500="Spirits",SUM(LOOKUP(2,1/(SRP!$B$2:$B$6&lt;=E9500)/(SRP!$C$2:$C$6&gt;=E9500),SRP!$D$2:$D$6)*(G9500/100)*(E9500/1000)),IF(AND(C9500="Wine",D9500="Fortified Wines"),SUM(LOOKUP(2,1/(SRP!$B$20:$B$23&lt;=E9500)/(SRP!$C$20:$C$23&gt;=E9500),SRP!$D$20:$D$23)*(G9500/100)*(E9500/1000)),IF(C9500="Wine",SUM(LOOKUP(2,1/(SRP!$B$15:$B$19&lt;=E9500)/(SRP!$C$15:$C$19&gt;=E9500),SRP!$D$15:$D$19)*(G9500/100)*(E9500/1000)),IF(C9500="Ready to Drink",SUM(LOOKUP(2,1/(SRP!$B$10:$B$14&lt;=E9500)/(SRP!$C$10:$C$14&gt;=E9500),SRP!$D$10:$D$14)*(G9500/100)*(E9500/1000)),0))))),2)</f>
        <v>42.76</v>
      </c>
    </row>
    <row r="9501" spans="1:11" x14ac:dyDescent="0.35">
      <c r="A9501" s="2">
        <v>501080</v>
      </c>
      <c r="B9501" s="76" t="s">
        <v>1873</v>
      </c>
      <c r="C9501" s="76" t="s">
        <v>286</v>
      </c>
      <c r="D9501" s="76" t="s">
        <v>5236</v>
      </c>
      <c r="E9501" s="76">
        <v>750</v>
      </c>
      <c r="F9501" s="76">
        <v>12</v>
      </c>
      <c r="G9501" s="77">
        <v>9.5</v>
      </c>
      <c r="H9501" s="76" t="s">
        <v>3284</v>
      </c>
      <c r="I9501" s="77">
        <v>14.49</v>
      </c>
      <c r="J9501" s="2">
        <v>1</v>
      </c>
      <c r="K9501" s="119" cm="1">
        <f t="array" ref="K9501">ROUND(IF(C9501="Beer",SUM(LOOKUP(2,1/(SRP!$B$7:$B$9&lt;=E9501)/(SRP!$C$7:$C$9&gt;=E9501),SRP!$D$7:$D$9)*(G9501/100)*(E9501/1000)),IF(C9501="Spirits",SUM(LOOKUP(2,1/(SRP!$B$2:$B$6&lt;=E9501)/(SRP!$C$2:$C$6&gt;=E9501),SRP!$D$2:$D$6)*(G9501/100)*(E9501/1000)),IF(AND(C9501="Wine",D9501="Fortified Wines"),SUM(LOOKUP(2,1/(SRP!$B$20:$B$23&lt;=E9501)/(SRP!$C$20:$C$23&gt;=E9501),SRP!$D$20:$D$23)*(G9501/100)*(E9501/1000)),IF(C9501="Wine",SUM(LOOKUP(2,1/(SRP!$B$15:$B$19&lt;=E9501)/(SRP!$C$15:$C$19&gt;=E9501),SRP!$D$15:$D$19)*(G9501/100)*(E9501/1000)),IF(C9501="Ready to Drink",SUM(LOOKUP(2,1/(SRP!$B$10:$B$14&lt;=E9501)/(SRP!$C$10:$C$14&gt;=E9501),SRP!$D$10:$D$14)*(G9501/100)*(E9501/1000)),0))))),2)</f>
        <v>4.97</v>
      </c>
    </row>
    <row r="9502" spans="1:11" x14ac:dyDescent="0.35">
      <c r="A9502" s="2">
        <v>501791</v>
      </c>
      <c r="B9502" s="76" t="s">
        <v>1874</v>
      </c>
      <c r="C9502" s="76" t="s">
        <v>286</v>
      </c>
      <c r="D9502" s="76" t="s">
        <v>5236</v>
      </c>
      <c r="E9502" s="76">
        <v>750</v>
      </c>
      <c r="F9502" s="76">
        <v>6</v>
      </c>
      <c r="G9502" s="77">
        <v>14.5</v>
      </c>
      <c r="H9502" s="76" t="s">
        <v>3288</v>
      </c>
      <c r="I9502" s="77">
        <v>106.99</v>
      </c>
      <c r="J9502" s="2">
        <v>1</v>
      </c>
      <c r="K9502" s="119" cm="1">
        <f t="array" ref="K9502">ROUND(IF(C9502="Beer",SUM(LOOKUP(2,1/(SRP!$B$7:$B$9&lt;=E9502)/(SRP!$C$7:$C$9&gt;=E9502),SRP!$D$7:$D$9)*(G9502/100)*(E9502/1000)),IF(C9502="Spirits",SUM(LOOKUP(2,1/(SRP!$B$2:$B$6&lt;=E9502)/(SRP!$C$2:$C$6&gt;=E9502),SRP!$D$2:$D$6)*(G9502/100)*(E9502/1000)),IF(AND(C9502="Wine",D9502="Fortified Wines"),SUM(LOOKUP(2,1/(SRP!$B$20:$B$23&lt;=E9502)/(SRP!$C$20:$C$23&gt;=E9502),SRP!$D$20:$D$23)*(G9502/100)*(E9502/1000)),IF(C9502="Wine",SUM(LOOKUP(2,1/(SRP!$B$15:$B$19&lt;=E9502)/(SRP!$C$15:$C$19&gt;=E9502),SRP!$D$15:$D$19)*(G9502/100)*(E9502/1000)),IF(C9502="Ready to Drink",SUM(LOOKUP(2,1/(SRP!$B$10:$B$14&lt;=E9502)/(SRP!$C$10:$C$14&gt;=E9502),SRP!$D$10:$D$14)*(G9502/100)*(E9502/1000)),0))))),2)</f>
        <v>7.59</v>
      </c>
    </row>
    <row r="9503" spans="1:11" x14ac:dyDescent="0.35">
      <c r="A9503" s="2">
        <v>503060</v>
      </c>
      <c r="B9503" s="76" t="s">
        <v>1875</v>
      </c>
      <c r="C9503" s="76" t="s">
        <v>285</v>
      </c>
      <c r="D9503" s="76" t="s">
        <v>6932</v>
      </c>
      <c r="E9503" s="76">
        <v>750</v>
      </c>
      <c r="F9503" s="76">
        <v>6</v>
      </c>
      <c r="G9503" s="77">
        <v>43</v>
      </c>
      <c r="H9503" s="76" t="s">
        <v>3280</v>
      </c>
      <c r="I9503" s="77">
        <v>164.99</v>
      </c>
      <c r="J9503" s="2">
        <v>1</v>
      </c>
      <c r="K9503" s="119" cm="1">
        <f t="array" ref="K9503">ROUND(IF(C9503="Beer",SUM(LOOKUP(2,1/(SRP!$B$7:$B$9&lt;=E9503)/(SRP!$C$7:$C$9&gt;=E9503),SRP!$D$7:$D$9)*(G9503/100)*(E9503/1000)),IF(C9503="Spirits",SUM(LOOKUP(2,1/(SRP!$B$2:$B$6&lt;=E9503)/(SRP!$C$2:$C$6&gt;=E9503),SRP!$D$2:$D$6)*(G9503/100)*(E9503/1000)),IF(AND(C9503="Wine",D9503="Fortified Wines"),SUM(LOOKUP(2,1/(SRP!$B$20:$B$23&lt;=E9503)/(SRP!$C$20:$C$23&gt;=E9503),SRP!$D$20:$D$23)*(G9503/100)*(E9503/1000)),IF(C9503="Wine",SUM(LOOKUP(2,1/(SRP!$B$15:$B$19&lt;=E9503)/(SRP!$C$15:$C$19&gt;=E9503),SRP!$D$15:$D$19)*(G9503/100)*(E9503/1000)),IF(C9503="Ready to Drink",SUM(LOOKUP(2,1/(SRP!$B$10:$B$14&lt;=E9503)/(SRP!$C$10:$C$14&gt;=E9503),SRP!$D$10:$D$14)*(G9503/100)*(E9503/1000)),0))))),2)</f>
        <v>22.51</v>
      </c>
    </row>
    <row r="9504" spans="1:11" x14ac:dyDescent="0.35">
      <c r="A9504" s="2">
        <v>503078</v>
      </c>
      <c r="B9504" s="76" t="s">
        <v>1876</v>
      </c>
      <c r="C9504" s="76" t="s">
        <v>285</v>
      </c>
      <c r="D9504" s="76" t="s">
        <v>6932</v>
      </c>
      <c r="E9504" s="76">
        <v>750</v>
      </c>
      <c r="F9504" s="76">
        <v>6</v>
      </c>
      <c r="G9504" s="77">
        <v>45.8</v>
      </c>
      <c r="H9504" s="76" t="s">
        <v>3280</v>
      </c>
      <c r="I9504" s="77">
        <v>124.99</v>
      </c>
      <c r="J9504" s="2">
        <v>1</v>
      </c>
      <c r="K9504" s="119" cm="1">
        <f t="array" ref="K9504">ROUND(IF(C9504="Beer",SUM(LOOKUP(2,1/(SRP!$B$7:$B$9&lt;=E9504)/(SRP!$C$7:$C$9&gt;=E9504),SRP!$D$7:$D$9)*(G9504/100)*(E9504/1000)),IF(C9504="Spirits",SUM(LOOKUP(2,1/(SRP!$B$2:$B$6&lt;=E9504)/(SRP!$C$2:$C$6&gt;=E9504),SRP!$D$2:$D$6)*(G9504/100)*(E9504/1000)),IF(AND(C9504="Wine",D9504="Fortified Wines"),SUM(LOOKUP(2,1/(SRP!$B$20:$B$23&lt;=E9504)/(SRP!$C$20:$C$23&gt;=E9504),SRP!$D$20:$D$23)*(G9504/100)*(E9504/1000)),IF(C9504="Wine",SUM(LOOKUP(2,1/(SRP!$B$15:$B$19&lt;=E9504)/(SRP!$C$15:$C$19&gt;=E9504),SRP!$D$15:$D$19)*(G9504/100)*(E9504/1000)),IF(C9504="Ready to Drink",SUM(LOOKUP(2,1/(SRP!$B$10:$B$14&lt;=E9504)/(SRP!$C$10:$C$14&gt;=E9504),SRP!$D$10:$D$14)*(G9504/100)*(E9504/1000)),0))))),2)</f>
        <v>23.98</v>
      </c>
    </row>
    <row r="9505" spans="1:11" x14ac:dyDescent="0.35">
      <c r="A9505" s="2">
        <v>503490</v>
      </c>
      <c r="B9505" s="76" t="s">
        <v>113</v>
      </c>
      <c r="C9505" s="76" t="s">
        <v>286</v>
      </c>
      <c r="D9505" s="76" t="s">
        <v>5294</v>
      </c>
      <c r="E9505" s="76">
        <v>750</v>
      </c>
      <c r="F9505" s="76">
        <v>6</v>
      </c>
      <c r="G9505" s="77">
        <v>11.5</v>
      </c>
      <c r="H9505" s="76" t="s">
        <v>3300</v>
      </c>
      <c r="I9505" s="77">
        <v>16.989999999999998</v>
      </c>
      <c r="J9505" s="2">
        <v>1</v>
      </c>
      <c r="K9505" s="119" cm="1">
        <f t="array" ref="K9505">ROUND(IF(C9505="Beer",SUM(LOOKUP(2,1/(SRP!$B$7:$B$9&lt;=E9505)/(SRP!$C$7:$C$9&gt;=E9505),SRP!$D$7:$D$9)*(G9505/100)*(E9505/1000)),IF(C9505="Spirits",SUM(LOOKUP(2,1/(SRP!$B$2:$B$6&lt;=E9505)/(SRP!$C$2:$C$6&gt;=E9505),SRP!$D$2:$D$6)*(G9505/100)*(E9505/1000)),IF(AND(C9505="Wine",D9505="Fortified Wines"),SUM(LOOKUP(2,1/(SRP!$B$20:$B$23&lt;=E9505)/(SRP!$C$20:$C$23&gt;=E9505),SRP!$D$20:$D$23)*(G9505/100)*(E9505/1000)),IF(C9505="Wine",SUM(LOOKUP(2,1/(SRP!$B$15:$B$19&lt;=E9505)/(SRP!$C$15:$C$19&gt;=E9505),SRP!$D$15:$D$19)*(G9505/100)*(E9505/1000)),IF(C9505="Ready to Drink",SUM(LOOKUP(2,1/(SRP!$B$10:$B$14&lt;=E9505)/(SRP!$C$10:$C$14&gt;=E9505),SRP!$D$10:$D$14)*(G9505/100)*(E9505/1000)),0))))),2)</f>
        <v>6.02</v>
      </c>
    </row>
    <row r="9506" spans="1:11" x14ac:dyDescent="0.35">
      <c r="A9506" s="2">
        <v>503649</v>
      </c>
      <c r="B9506" s="76" t="s">
        <v>4877</v>
      </c>
      <c r="C9506" s="76" t="s">
        <v>285</v>
      </c>
      <c r="D9506" s="76" t="s">
        <v>6932</v>
      </c>
      <c r="E9506" s="76">
        <v>750</v>
      </c>
      <c r="F9506" s="76">
        <v>6</v>
      </c>
      <c r="G9506" s="77">
        <v>43</v>
      </c>
      <c r="H9506" s="76" t="s">
        <v>6694</v>
      </c>
      <c r="I9506" s="77">
        <v>109.99</v>
      </c>
      <c r="J9506" s="2">
        <v>1</v>
      </c>
      <c r="K9506" s="119" cm="1">
        <f t="array" ref="K9506">ROUND(IF(C9506="Beer",SUM(LOOKUP(2,1/(SRP!$B$7:$B$9&lt;=E9506)/(SRP!$C$7:$C$9&gt;=E9506),SRP!$D$7:$D$9)*(G9506/100)*(E9506/1000)),IF(C9506="Spirits",SUM(LOOKUP(2,1/(SRP!$B$2:$B$6&lt;=E9506)/(SRP!$C$2:$C$6&gt;=E9506),SRP!$D$2:$D$6)*(G9506/100)*(E9506/1000)),IF(AND(C9506="Wine",D9506="Fortified Wines"),SUM(LOOKUP(2,1/(SRP!$B$20:$B$23&lt;=E9506)/(SRP!$C$20:$C$23&gt;=E9506),SRP!$D$20:$D$23)*(G9506/100)*(E9506/1000)),IF(C9506="Wine",SUM(LOOKUP(2,1/(SRP!$B$15:$B$19&lt;=E9506)/(SRP!$C$15:$C$19&gt;=E9506),SRP!$D$15:$D$19)*(G9506/100)*(E9506/1000)),IF(C9506="Ready to Drink",SUM(LOOKUP(2,1/(SRP!$B$10:$B$14&lt;=E9506)/(SRP!$C$10:$C$14&gt;=E9506),SRP!$D$10:$D$14)*(G9506/100)*(E9506/1000)),0))))),2)</f>
        <v>22.51</v>
      </c>
    </row>
    <row r="9507" spans="1:11" x14ac:dyDescent="0.35">
      <c r="A9507" s="2">
        <v>504241</v>
      </c>
      <c r="B9507" s="76" t="s">
        <v>1877</v>
      </c>
      <c r="C9507" s="76" t="s">
        <v>286</v>
      </c>
      <c r="D9507" s="76" t="s">
        <v>5236</v>
      </c>
      <c r="E9507" s="76">
        <v>750</v>
      </c>
      <c r="F9507" s="76">
        <v>12</v>
      </c>
      <c r="G9507" s="77">
        <v>13.5</v>
      </c>
      <c r="H9507" s="76" t="s">
        <v>3314</v>
      </c>
      <c r="I9507" s="77">
        <v>17.989999999999998</v>
      </c>
      <c r="J9507" s="2">
        <v>1</v>
      </c>
      <c r="K9507" s="119" cm="1">
        <f t="array" ref="K9507">ROUND(IF(C9507="Beer",SUM(LOOKUP(2,1/(SRP!$B$7:$B$9&lt;=E9507)/(SRP!$C$7:$C$9&gt;=E9507),SRP!$D$7:$D$9)*(G9507/100)*(E9507/1000)),IF(C9507="Spirits",SUM(LOOKUP(2,1/(SRP!$B$2:$B$6&lt;=E9507)/(SRP!$C$2:$C$6&gt;=E9507),SRP!$D$2:$D$6)*(G9507/100)*(E9507/1000)),IF(AND(C9507="Wine",D9507="Fortified Wines"),SUM(LOOKUP(2,1/(SRP!$B$20:$B$23&lt;=E9507)/(SRP!$C$20:$C$23&gt;=E9507),SRP!$D$20:$D$23)*(G9507/100)*(E9507/1000)),IF(C9507="Wine",SUM(LOOKUP(2,1/(SRP!$B$15:$B$19&lt;=E9507)/(SRP!$C$15:$C$19&gt;=E9507),SRP!$D$15:$D$19)*(G9507/100)*(E9507/1000)),IF(C9507="Ready to Drink",SUM(LOOKUP(2,1/(SRP!$B$10:$B$14&lt;=E9507)/(SRP!$C$10:$C$14&gt;=E9507),SRP!$D$10:$D$14)*(G9507/100)*(E9507/1000)),0))))),2)</f>
        <v>7.07</v>
      </c>
    </row>
    <row r="9508" spans="1:11" x14ac:dyDescent="0.35">
      <c r="A9508" s="2">
        <v>506691</v>
      </c>
      <c r="B9508" s="76" t="s">
        <v>1878</v>
      </c>
      <c r="C9508" s="76" t="s">
        <v>286</v>
      </c>
      <c r="D9508" s="76" t="s">
        <v>5248</v>
      </c>
      <c r="E9508" s="76">
        <v>750</v>
      </c>
      <c r="F9508" s="76">
        <v>12</v>
      </c>
      <c r="G9508" s="77">
        <v>13.5</v>
      </c>
      <c r="H9508" s="76" t="s">
        <v>3288</v>
      </c>
      <c r="I9508" s="77">
        <v>18.989999999999998</v>
      </c>
      <c r="J9508" s="2">
        <v>1</v>
      </c>
      <c r="K9508" s="119" cm="1">
        <f t="array" ref="K9508">ROUND(IF(C9508="Beer",SUM(LOOKUP(2,1/(SRP!$B$7:$B$9&lt;=E9508)/(SRP!$C$7:$C$9&gt;=E9508),SRP!$D$7:$D$9)*(G9508/100)*(E9508/1000)),IF(C9508="Spirits",SUM(LOOKUP(2,1/(SRP!$B$2:$B$6&lt;=E9508)/(SRP!$C$2:$C$6&gt;=E9508),SRP!$D$2:$D$6)*(G9508/100)*(E9508/1000)),IF(AND(C9508="Wine",D9508="Fortified Wines"),SUM(LOOKUP(2,1/(SRP!$B$20:$B$23&lt;=E9508)/(SRP!$C$20:$C$23&gt;=E9508),SRP!$D$20:$D$23)*(G9508/100)*(E9508/1000)),IF(C9508="Wine",SUM(LOOKUP(2,1/(SRP!$B$15:$B$19&lt;=E9508)/(SRP!$C$15:$C$19&gt;=E9508),SRP!$D$15:$D$19)*(G9508/100)*(E9508/1000)),IF(C9508="Ready to Drink",SUM(LOOKUP(2,1/(SRP!$B$10:$B$14&lt;=E9508)/(SRP!$C$10:$C$14&gt;=E9508),SRP!$D$10:$D$14)*(G9508/100)*(E9508/1000)),0))))),2)</f>
        <v>7.07</v>
      </c>
    </row>
    <row r="9509" spans="1:11" x14ac:dyDescent="0.35">
      <c r="A9509" s="2">
        <v>506725</v>
      </c>
      <c r="B9509" s="76" t="s">
        <v>1879</v>
      </c>
      <c r="C9509" s="76" t="s">
        <v>286</v>
      </c>
      <c r="D9509" s="76" t="s">
        <v>5249</v>
      </c>
      <c r="E9509" s="76">
        <v>750</v>
      </c>
      <c r="F9509" s="76">
        <v>12</v>
      </c>
      <c r="G9509" s="77">
        <v>13</v>
      </c>
      <c r="H9509" s="76" t="s">
        <v>6695</v>
      </c>
      <c r="I9509" s="77">
        <v>11.99</v>
      </c>
      <c r="J9509" s="2">
        <v>1</v>
      </c>
      <c r="K9509" s="119" cm="1">
        <f t="array" ref="K9509">ROUND(IF(C9509="Beer",SUM(LOOKUP(2,1/(SRP!$B$7:$B$9&lt;=E9509)/(SRP!$C$7:$C$9&gt;=E9509),SRP!$D$7:$D$9)*(G9509/100)*(E9509/1000)),IF(C9509="Spirits",SUM(LOOKUP(2,1/(SRP!$B$2:$B$6&lt;=E9509)/(SRP!$C$2:$C$6&gt;=E9509),SRP!$D$2:$D$6)*(G9509/100)*(E9509/1000)),IF(AND(C9509="Wine",D9509="Fortified Wines"),SUM(LOOKUP(2,1/(SRP!$B$20:$B$23&lt;=E9509)/(SRP!$C$20:$C$23&gt;=E9509),SRP!$D$20:$D$23)*(G9509/100)*(E9509/1000)),IF(C9509="Wine",SUM(LOOKUP(2,1/(SRP!$B$15:$B$19&lt;=E9509)/(SRP!$C$15:$C$19&gt;=E9509),SRP!$D$15:$D$19)*(G9509/100)*(E9509/1000)),IF(C9509="Ready to Drink",SUM(LOOKUP(2,1/(SRP!$B$10:$B$14&lt;=E9509)/(SRP!$C$10:$C$14&gt;=E9509),SRP!$D$10:$D$14)*(G9509/100)*(E9509/1000)),0))))),2)</f>
        <v>6.81</v>
      </c>
    </row>
    <row r="9510" spans="1:11" x14ac:dyDescent="0.35">
      <c r="A9510" s="2">
        <v>507194</v>
      </c>
      <c r="B9510" s="76" t="s">
        <v>4669</v>
      </c>
      <c r="C9510" s="76" t="s">
        <v>286</v>
      </c>
      <c r="D9510" s="76" t="s">
        <v>5237</v>
      </c>
      <c r="E9510" s="76">
        <v>750</v>
      </c>
      <c r="F9510" s="76">
        <v>12</v>
      </c>
      <c r="G9510" s="77">
        <v>10</v>
      </c>
      <c r="H9510" s="76" t="s">
        <v>4668</v>
      </c>
      <c r="I9510" s="77">
        <v>12.94</v>
      </c>
      <c r="J9510" s="2">
        <v>1</v>
      </c>
      <c r="K9510" s="119" cm="1">
        <f t="array" ref="K9510">ROUND(IF(C9510="Beer",SUM(LOOKUP(2,1/(SRP!$B$7:$B$9&lt;=E9510)/(SRP!$C$7:$C$9&gt;=E9510),SRP!$D$7:$D$9)*(G9510/100)*(E9510/1000)),IF(C9510="Spirits",SUM(LOOKUP(2,1/(SRP!$B$2:$B$6&lt;=E9510)/(SRP!$C$2:$C$6&gt;=E9510),SRP!$D$2:$D$6)*(G9510/100)*(E9510/1000)),IF(AND(C9510="Wine",D9510="Fortified Wines"),SUM(LOOKUP(2,1/(SRP!$B$20:$B$23&lt;=E9510)/(SRP!$C$20:$C$23&gt;=E9510),SRP!$D$20:$D$23)*(G9510/100)*(E9510/1000)),IF(C9510="Wine",SUM(LOOKUP(2,1/(SRP!$B$15:$B$19&lt;=E9510)/(SRP!$C$15:$C$19&gt;=E9510),SRP!$D$15:$D$19)*(G9510/100)*(E9510/1000)),IF(C9510="Ready to Drink",SUM(LOOKUP(2,1/(SRP!$B$10:$B$14&lt;=E9510)/(SRP!$C$10:$C$14&gt;=E9510),SRP!$D$10:$D$14)*(G9510/100)*(E9510/1000)),0))))),2)</f>
        <v>5.24</v>
      </c>
    </row>
    <row r="9511" spans="1:11" x14ac:dyDescent="0.35">
      <c r="A9511" s="2">
        <v>507319</v>
      </c>
      <c r="B9511" s="76" t="s">
        <v>1880</v>
      </c>
      <c r="C9511" s="76" t="s">
        <v>286</v>
      </c>
      <c r="D9511" s="76" t="s">
        <v>5247</v>
      </c>
      <c r="E9511" s="76">
        <v>750</v>
      </c>
      <c r="F9511" s="76">
        <v>12</v>
      </c>
      <c r="G9511" s="77">
        <v>14.5</v>
      </c>
      <c r="H9511" s="76" t="s">
        <v>6283</v>
      </c>
      <c r="I9511" s="77">
        <v>15.99</v>
      </c>
      <c r="J9511" s="2">
        <v>1</v>
      </c>
      <c r="K9511" s="119" cm="1">
        <f t="array" ref="K9511">ROUND(IF(C9511="Beer",SUM(LOOKUP(2,1/(SRP!$B$7:$B$9&lt;=E9511)/(SRP!$C$7:$C$9&gt;=E9511),SRP!$D$7:$D$9)*(G9511/100)*(E9511/1000)),IF(C9511="Spirits",SUM(LOOKUP(2,1/(SRP!$B$2:$B$6&lt;=E9511)/(SRP!$C$2:$C$6&gt;=E9511),SRP!$D$2:$D$6)*(G9511/100)*(E9511/1000)),IF(AND(C9511="Wine",D9511="Fortified Wines"),SUM(LOOKUP(2,1/(SRP!$B$20:$B$23&lt;=E9511)/(SRP!$C$20:$C$23&gt;=E9511),SRP!$D$20:$D$23)*(G9511/100)*(E9511/1000)),IF(C9511="Wine",SUM(LOOKUP(2,1/(SRP!$B$15:$B$19&lt;=E9511)/(SRP!$C$15:$C$19&gt;=E9511),SRP!$D$15:$D$19)*(G9511/100)*(E9511/1000)),IF(C9511="Ready to Drink",SUM(LOOKUP(2,1/(SRP!$B$10:$B$14&lt;=E9511)/(SRP!$C$10:$C$14&gt;=E9511),SRP!$D$10:$D$14)*(G9511/100)*(E9511/1000)),0))))),2)</f>
        <v>7.59</v>
      </c>
    </row>
    <row r="9512" spans="1:11" x14ac:dyDescent="0.35">
      <c r="A9512" s="2">
        <v>508135</v>
      </c>
      <c r="B9512" s="76" t="s">
        <v>1881</v>
      </c>
      <c r="C9512" s="76" t="s">
        <v>286</v>
      </c>
      <c r="D9512" s="76" t="s">
        <v>5244</v>
      </c>
      <c r="E9512" s="76">
        <v>750</v>
      </c>
      <c r="F9512" s="76">
        <v>12</v>
      </c>
      <c r="G9512" s="77">
        <v>12.5</v>
      </c>
      <c r="H9512" s="76" t="s">
        <v>3297</v>
      </c>
      <c r="I9512" s="77">
        <v>11.99</v>
      </c>
      <c r="J9512" s="2">
        <v>1</v>
      </c>
      <c r="K9512" s="119" cm="1">
        <f t="array" ref="K9512">ROUND(IF(C9512="Beer",SUM(LOOKUP(2,1/(SRP!$B$7:$B$9&lt;=E9512)/(SRP!$C$7:$C$9&gt;=E9512),SRP!$D$7:$D$9)*(G9512/100)*(E9512/1000)),IF(C9512="Spirits",SUM(LOOKUP(2,1/(SRP!$B$2:$B$6&lt;=E9512)/(SRP!$C$2:$C$6&gt;=E9512),SRP!$D$2:$D$6)*(G9512/100)*(E9512/1000)),IF(AND(C9512="Wine",D9512="Fortified Wines"),SUM(LOOKUP(2,1/(SRP!$B$20:$B$23&lt;=E9512)/(SRP!$C$20:$C$23&gt;=E9512),SRP!$D$20:$D$23)*(G9512/100)*(E9512/1000)),IF(C9512="Wine",SUM(LOOKUP(2,1/(SRP!$B$15:$B$19&lt;=E9512)/(SRP!$C$15:$C$19&gt;=E9512),SRP!$D$15:$D$19)*(G9512/100)*(E9512/1000)),IF(C9512="Ready to Drink",SUM(LOOKUP(2,1/(SRP!$B$10:$B$14&lt;=E9512)/(SRP!$C$10:$C$14&gt;=E9512),SRP!$D$10:$D$14)*(G9512/100)*(E9512/1000)),0))))),2)</f>
        <v>6.54</v>
      </c>
    </row>
    <row r="9513" spans="1:11" x14ac:dyDescent="0.35">
      <c r="A9513" s="2">
        <v>509018</v>
      </c>
      <c r="B9513" s="76" t="s">
        <v>4012</v>
      </c>
      <c r="C9513" s="76" t="s">
        <v>286</v>
      </c>
      <c r="D9513" s="76" t="s">
        <v>5236</v>
      </c>
      <c r="E9513" s="76">
        <v>750</v>
      </c>
      <c r="F9513" s="76">
        <v>12</v>
      </c>
      <c r="G9513" s="77">
        <v>14</v>
      </c>
      <c r="H9513" s="76" t="s">
        <v>3992</v>
      </c>
      <c r="I9513" s="77">
        <v>16.989999999999998</v>
      </c>
      <c r="J9513" s="2">
        <v>1</v>
      </c>
      <c r="K9513" s="119" cm="1">
        <f t="array" ref="K9513">ROUND(IF(C9513="Beer",SUM(LOOKUP(2,1/(SRP!$B$7:$B$9&lt;=E9513)/(SRP!$C$7:$C$9&gt;=E9513),SRP!$D$7:$D$9)*(G9513/100)*(E9513/1000)),IF(C9513="Spirits",SUM(LOOKUP(2,1/(SRP!$B$2:$B$6&lt;=E9513)/(SRP!$C$2:$C$6&gt;=E9513),SRP!$D$2:$D$6)*(G9513/100)*(E9513/1000)),IF(AND(C9513="Wine",D9513="Fortified Wines"),SUM(LOOKUP(2,1/(SRP!$B$20:$B$23&lt;=E9513)/(SRP!$C$20:$C$23&gt;=E9513),SRP!$D$20:$D$23)*(G9513/100)*(E9513/1000)),IF(C9513="Wine",SUM(LOOKUP(2,1/(SRP!$B$15:$B$19&lt;=E9513)/(SRP!$C$15:$C$19&gt;=E9513),SRP!$D$15:$D$19)*(G9513/100)*(E9513/1000)),IF(C9513="Ready to Drink",SUM(LOOKUP(2,1/(SRP!$B$10:$B$14&lt;=E9513)/(SRP!$C$10:$C$14&gt;=E9513),SRP!$D$10:$D$14)*(G9513/100)*(E9513/1000)),0))))),2)</f>
        <v>7.33</v>
      </c>
    </row>
    <row r="9514" spans="1:11" x14ac:dyDescent="0.35">
      <c r="A9514" s="2">
        <v>509695</v>
      </c>
      <c r="B9514" s="76" t="s">
        <v>105</v>
      </c>
      <c r="C9514" s="76" t="s">
        <v>286</v>
      </c>
      <c r="D9514" s="76" t="s">
        <v>5284</v>
      </c>
      <c r="E9514" s="76">
        <v>750</v>
      </c>
      <c r="F9514" s="76">
        <v>6</v>
      </c>
      <c r="G9514" s="77">
        <v>12.5</v>
      </c>
      <c r="H9514" s="76" t="s">
        <v>6869</v>
      </c>
      <c r="I9514" s="77">
        <v>97.99</v>
      </c>
      <c r="J9514" s="2">
        <v>1</v>
      </c>
      <c r="K9514" s="119" cm="1">
        <f t="array" ref="K9514">ROUND(IF(C9514="Beer",SUM(LOOKUP(2,1/(SRP!$B$7:$B$9&lt;=E9514)/(SRP!$C$7:$C$9&gt;=E9514),SRP!$D$7:$D$9)*(G9514/100)*(E9514/1000)),IF(C9514="Spirits",SUM(LOOKUP(2,1/(SRP!$B$2:$B$6&lt;=E9514)/(SRP!$C$2:$C$6&gt;=E9514),SRP!$D$2:$D$6)*(G9514/100)*(E9514/1000)),IF(AND(C9514="Wine",D9514="Fortified Wines"),SUM(LOOKUP(2,1/(SRP!$B$20:$B$23&lt;=E9514)/(SRP!$C$20:$C$23&gt;=E9514),SRP!$D$20:$D$23)*(G9514/100)*(E9514/1000)),IF(C9514="Wine",SUM(LOOKUP(2,1/(SRP!$B$15:$B$19&lt;=E9514)/(SRP!$C$15:$C$19&gt;=E9514),SRP!$D$15:$D$19)*(G9514/100)*(E9514/1000)),IF(C9514="Ready to Drink",SUM(LOOKUP(2,1/(SRP!$B$10:$B$14&lt;=E9514)/(SRP!$C$10:$C$14&gt;=E9514),SRP!$D$10:$D$14)*(G9514/100)*(E9514/1000)),0))))),2)</f>
        <v>6.54</v>
      </c>
    </row>
    <row r="9515" spans="1:11" x14ac:dyDescent="0.35">
      <c r="A9515" s="2">
        <v>512970</v>
      </c>
      <c r="B9515" s="76" t="s">
        <v>104</v>
      </c>
      <c r="C9515" s="76" t="s">
        <v>286</v>
      </c>
      <c r="D9515" s="76" t="s">
        <v>5258</v>
      </c>
      <c r="E9515" s="76">
        <v>750</v>
      </c>
      <c r="F9515" s="76">
        <v>12</v>
      </c>
      <c r="G9515" s="77">
        <v>6</v>
      </c>
      <c r="H9515" s="76" t="s">
        <v>6695</v>
      </c>
      <c r="I9515" s="77">
        <v>10.99</v>
      </c>
      <c r="J9515" s="2">
        <v>1</v>
      </c>
      <c r="K9515" s="119" cm="1">
        <f t="array" ref="K9515">ROUND(IF(C9515="Beer",SUM(LOOKUP(2,1/(SRP!$B$7:$B$9&lt;=E9515)/(SRP!$C$7:$C$9&gt;=E9515),SRP!$D$7:$D$9)*(G9515/100)*(E9515/1000)),IF(C9515="Spirits",SUM(LOOKUP(2,1/(SRP!$B$2:$B$6&lt;=E9515)/(SRP!$C$2:$C$6&gt;=E9515),SRP!$D$2:$D$6)*(G9515/100)*(E9515/1000)),IF(AND(C9515="Wine",D9515="Fortified Wines"),SUM(LOOKUP(2,1/(SRP!$B$20:$B$23&lt;=E9515)/(SRP!$C$20:$C$23&gt;=E9515),SRP!$D$20:$D$23)*(G9515/100)*(E9515/1000)),IF(C9515="Wine",SUM(LOOKUP(2,1/(SRP!$B$15:$B$19&lt;=E9515)/(SRP!$C$15:$C$19&gt;=E9515),SRP!$D$15:$D$19)*(G9515/100)*(E9515/1000)),IF(C9515="Ready to Drink",SUM(LOOKUP(2,1/(SRP!$B$10:$B$14&lt;=E9515)/(SRP!$C$10:$C$14&gt;=E9515),SRP!$D$10:$D$14)*(G9515/100)*(E9515/1000)),0))))),2)</f>
        <v>3.14</v>
      </c>
    </row>
    <row r="9516" spans="1:11" x14ac:dyDescent="0.35">
      <c r="A9516" s="2">
        <v>512988</v>
      </c>
      <c r="B9516" s="76" t="s">
        <v>103</v>
      </c>
      <c r="C9516" s="76" t="s">
        <v>286</v>
      </c>
      <c r="D9516" s="76" t="s">
        <v>5258</v>
      </c>
      <c r="E9516" s="76">
        <v>750</v>
      </c>
      <c r="F9516" s="76">
        <v>12</v>
      </c>
      <c r="G9516" s="77">
        <v>6</v>
      </c>
      <c r="H9516" s="76" t="s">
        <v>6695</v>
      </c>
      <c r="I9516" s="77">
        <v>10.99</v>
      </c>
      <c r="J9516" s="2">
        <v>1</v>
      </c>
      <c r="K9516" s="119" cm="1">
        <f t="array" ref="K9516">ROUND(IF(C9516="Beer",SUM(LOOKUP(2,1/(SRP!$B$7:$B$9&lt;=E9516)/(SRP!$C$7:$C$9&gt;=E9516),SRP!$D$7:$D$9)*(G9516/100)*(E9516/1000)),IF(C9516="Spirits",SUM(LOOKUP(2,1/(SRP!$B$2:$B$6&lt;=E9516)/(SRP!$C$2:$C$6&gt;=E9516),SRP!$D$2:$D$6)*(G9516/100)*(E9516/1000)),IF(AND(C9516="Wine",D9516="Fortified Wines"),SUM(LOOKUP(2,1/(SRP!$B$20:$B$23&lt;=E9516)/(SRP!$C$20:$C$23&gt;=E9516),SRP!$D$20:$D$23)*(G9516/100)*(E9516/1000)),IF(C9516="Wine",SUM(LOOKUP(2,1/(SRP!$B$15:$B$19&lt;=E9516)/(SRP!$C$15:$C$19&gt;=E9516),SRP!$D$15:$D$19)*(G9516/100)*(E9516/1000)),IF(C9516="Ready to Drink",SUM(LOOKUP(2,1/(SRP!$B$10:$B$14&lt;=E9516)/(SRP!$C$10:$C$14&gt;=E9516),SRP!$D$10:$D$14)*(G9516/100)*(E9516/1000)),0))))),2)</f>
        <v>3.14</v>
      </c>
    </row>
    <row r="9517" spans="1:11" x14ac:dyDescent="0.35">
      <c r="A9517" s="2">
        <v>515643</v>
      </c>
      <c r="B9517" s="76" t="s">
        <v>1882</v>
      </c>
      <c r="C9517" s="76" t="s">
        <v>287</v>
      </c>
      <c r="D9517" s="76" t="s">
        <v>5230</v>
      </c>
      <c r="E9517" s="76">
        <v>3960</v>
      </c>
      <c r="F9517" s="76">
        <v>2</v>
      </c>
      <c r="G9517" s="77">
        <v>4.5999999999999996</v>
      </c>
      <c r="H9517" s="76" t="s">
        <v>3325</v>
      </c>
      <c r="I9517" s="77">
        <v>32.49</v>
      </c>
      <c r="J9517" s="2">
        <v>12</v>
      </c>
      <c r="K9517" s="119" cm="1">
        <f t="array" ref="K9517">ROUND(IF(C9517="Beer",SUM(LOOKUP(2,1/(SRP!$B$7:$B$9&lt;=E9517)/(SRP!$C$7:$C$9&gt;=E9517),SRP!$D$7:$D$9)*(G9517/100)*(E9517/1000)),IF(C9517="Spirits",SUM(LOOKUP(2,1/(SRP!$B$2:$B$6&lt;=E9517)/(SRP!$C$2:$C$6&gt;=E9517),SRP!$D$2:$D$6)*(G9517/100)*(E9517/1000)),IF(AND(C9517="Wine",D9517="Fortified Wines"),SUM(LOOKUP(2,1/(SRP!$B$20:$B$23&lt;=E9517)/(SRP!$C$20:$C$23&gt;=E9517),SRP!$D$20:$D$23)*(G9517/100)*(E9517/1000)),IF(C9517="Wine",SUM(LOOKUP(2,1/(SRP!$B$15:$B$19&lt;=E9517)/(SRP!$C$15:$C$19&gt;=E9517),SRP!$D$15:$D$19)*(G9517/100)*(E9517/1000)),IF(C9517="Ready to Drink",SUM(LOOKUP(2,1/(SRP!$B$10:$B$14&lt;=E9517)/(SRP!$C$10:$C$14&gt;=E9517),SRP!$D$10:$D$14)*(G9517/100)*(E9517/1000)),0))))),2)</f>
        <v>12.72</v>
      </c>
    </row>
    <row r="9518" spans="1:11" x14ac:dyDescent="0.35">
      <c r="A9518" s="2">
        <v>515643</v>
      </c>
      <c r="B9518" s="76" t="s">
        <v>1882</v>
      </c>
      <c r="C9518" s="76" t="s">
        <v>287</v>
      </c>
      <c r="D9518" s="76" t="s">
        <v>5230</v>
      </c>
      <c r="E9518" s="76">
        <v>3960</v>
      </c>
      <c r="F9518" s="76">
        <v>2</v>
      </c>
      <c r="G9518" s="77">
        <v>4.5999999999999996</v>
      </c>
      <c r="H9518" s="76" t="s">
        <v>3325</v>
      </c>
      <c r="I9518" s="77">
        <v>32.49</v>
      </c>
      <c r="J9518" s="2">
        <v>12</v>
      </c>
      <c r="K9518" s="119" cm="1">
        <f t="array" ref="K9518">ROUND(IF(C9518="Beer",SUM(LOOKUP(2,1/(SRP!$B$7:$B$9&lt;=E9518)/(SRP!$C$7:$C$9&gt;=E9518),SRP!$D$7:$D$9)*(G9518/100)*(E9518/1000)),IF(C9518="Spirits",SUM(LOOKUP(2,1/(SRP!$B$2:$B$6&lt;=E9518)/(SRP!$C$2:$C$6&gt;=E9518),SRP!$D$2:$D$6)*(G9518/100)*(E9518/1000)),IF(AND(C9518="Wine",D9518="Fortified Wines"),SUM(LOOKUP(2,1/(SRP!$B$20:$B$23&lt;=E9518)/(SRP!$C$20:$C$23&gt;=E9518),SRP!$D$20:$D$23)*(G9518/100)*(E9518/1000)),IF(C9518="Wine",SUM(LOOKUP(2,1/(SRP!$B$15:$B$19&lt;=E9518)/(SRP!$C$15:$C$19&gt;=E9518),SRP!$D$15:$D$19)*(G9518/100)*(E9518/1000)),IF(C9518="Ready to Drink",SUM(LOOKUP(2,1/(SRP!$B$10:$B$14&lt;=E9518)/(SRP!$C$10:$C$14&gt;=E9518),SRP!$D$10:$D$14)*(G9518/100)*(E9518/1000)),0))))),2)</f>
        <v>12.72</v>
      </c>
    </row>
    <row r="9519" spans="1:11" x14ac:dyDescent="0.35">
      <c r="A9519" s="2">
        <v>517383</v>
      </c>
      <c r="B9519" s="76" t="s">
        <v>487</v>
      </c>
      <c r="C9519" s="76" t="s">
        <v>285</v>
      </c>
      <c r="D9519" s="76" t="s">
        <v>6941</v>
      </c>
      <c r="E9519" s="76">
        <v>3000</v>
      </c>
      <c r="F9519" s="76">
        <v>1</v>
      </c>
      <c r="G9519" s="77">
        <v>40</v>
      </c>
      <c r="H9519" s="76" t="s">
        <v>6696</v>
      </c>
      <c r="I9519" s="77">
        <v>153.49</v>
      </c>
      <c r="J9519" s="2">
        <v>1</v>
      </c>
      <c r="K9519" s="119" cm="1">
        <f t="array" ref="K9519">ROUND(IF(C9519="Beer",SUM(LOOKUP(2,1/(SRP!$B$7:$B$9&lt;=E9519)/(SRP!$C$7:$C$9&gt;=E9519),SRP!$D$7:$D$9)*(G9519/100)*(E9519/1000)),IF(C9519="Spirits",SUM(LOOKUP(2,1/(SRP!$B$2:$B$6&lt;=E9519)/(SRP!$C$2:$C$6&gt;=E9519),SRP!$D$2:$D$6)*(G9519/100)*(E9519/1000)),IF(AND(C9519="Wine",D9519="Fortified Wines"),SUM(LOOKUP(2,1/(SRP!$B$20:$B$23&lt;=E9519)/(SRP!$C$20:$C$23&gt;=E9519),SRP!$D$20:$D$23)*(G9519/100)*(E9519/1000)),IF(C9519="Wine",SUM(LOOKUP(2,1/(SRP!$B$15:$B$19&lt;=E9519)/(SRP!$C$15:$C$19&gt;=E9519),SRP!$D$15:$D$19)*(G9519/100)*(E9519/1000)),IF(C9519="Ready to Drink",SUM(LOOKUP(2,1/(SRP!$B$10:$B$14&lt;=E9519)/(SRP!$C$10:$C$14&gt;=E9519),SRP!$D$10:$D$14)*(G9519/100)*(E9519/1000)),0))))),2)</f>
        <v>83.77</v>
      </c>
    </row>
    <row r="9520" spans="1:11" x14ac:dyDescent="0.35">
      <c r="A9520" s="2">
        <v>518670</v>
      </c>
      <c r="B9520" s="76" t="s">
        <v>441</v>
      </c>
      <c r="C9520" s="76" t="s">
        <v>285</v>
      </c>
      <c r="D9520" s="76" t="s">
        <v>5290</v>
      </c>
      <c r="E9520" s="76">
        <v>750</v>
      </c>
      <c r="F9520" s="76">
        <v>12</v>
      </c>
      <c r="G9520" s="77">
        <v>15</v>
      </c>
      <c r="H9520" s="76" t="s">
        <v>3282</v>
      </c>
      <c r="I9520" s="77">
        <v>23.49</v>
      </c>
      <c r="J9520" s="2">
        <v>1</v>
      </c>
      <c r="K9520" s="119" cm="1">
        <f t="array" ref="K9520">ROUND(IF(C9520="Beer",SUM(LOOKUP(2,1/(SRP!$B$7:$B$9&lt;=E9520)/(SRP!$C$7:$C$9&gt;=E9520),SRP!$D$7:$D$9)*(G9520/100)*(E9520/1000)),IF(C9520="Spirits",SUM(LOOKUP(2,1/(SRP!$B$2:$B$6&lt;=E9520)/(SRP!$C$2:$C$6&gt;=E9520),SRP!$D$2:$D$6)*(G9520/100)*(E9520/1000)),IF(AND(C9520="Wine",D9520="Fortified Wines"),SUM(LOOKUP(2,1/(SRP!$B$20:$B$23&lt;=E9520)/(SRP!$C$20:$C$23&gt;=E9520),SRP!$D$20:$D$23)*(G9520/100)*(E9520/1000)),IF(C9520="Wine",SUM(LOOKUP(2,1/(SRP!$B$15:$B$19&lt;=E9520)/(SRP!$C$15:$C$19&gt;=E9520),SRP!$D$15:$D$19)*(G9520/100)*(E9520/1000)),IF(C9520="Ready to Drink",SUM(LOOKUP(2,1/(SRP!$B$10:$B$14&lt;=E9520)/(SRP!$C$10:$C$14&gt;=E9520),SRP!$D$10:$D$14)*(G9520/100)*(E9520/1000)),0))))),2)</f>
        <v>7.85</v>
      </c>
    </row>
    <row r="9521" spans="1:11" x14ac:dyDescent="0.35">
      <c r="A9521" s="2">
        <v>518688</v>
      </c>
      <c r="B9521" s="76" t="s">
        <v>1883</v>
      </c>
      <c r="C9521" s="76" t="s">
        <v>285</v>
      </c>
      <c r="D9521" s="76" t="s">
        <v>5281</v>
      </c>
      <c r="E9521" s="76">
        <v>750</v>
      </c>
      <c r="F9521" s="76">
        <v>12</v>
      </c>
      <c r="G9521" s="77">
        <v>15</v>
      </c>
      <c r="H9521" s="76" t="s">
        <v>3282</v>
      </c>
      <c r="I9521" s="77">
        <v>23.49</v>
      </c>
      <c r="J9521" s="2">
        <v>1</v>
      </c>
      <c r="K9521" s="119" cm="1">
        <f t="array" ref="K9521">ROUND(IF(C9521="Beer",SUM(LOOKUP(2,1/(SRP!$B$7:$B$9&lt;=E9521)/(SRP!$C$7:$C$9&gt;=E9521),SRP!$D$7:$D$9)*(G9521/100)*(E9521/1000)),IF(C9521="Spirits",SUM(LOOKUP(2,1/(SRP!$B$2:$B$6&lt;=E9521)/(SRP!$C$2:$C$6&gt;=E9521),SRP!$D$2:$D$6)*(G9521/100)*(E9521/1000)),IF(AND(C9521="Wine",D9521="Fortified Wines"),SUM(LOOKUP(2,1/(SRP!$B$20:$B$23&lt;=E9521)/(SRP!$C$20:$C$23&gt;=E9521),SRP!$D$20:$D$23)*(G9521/100)*(E9521/1000)),IF(C9521="Wine",SUM(LOOKUP(2,1/(SRP!$B$15:$B$19&lt;=E9521)/(SRP!$C$15:$C$19&gt;=E9521),SRP!$D$15:$D$19)*(G9521/100)*(E9521/1000)),IF(C9521="Ready to Drink",SUM(LOOKUP(2,1/(SRP!$B$10:$B$14&lt;=E9521)/(SRP!$C$10:$C$14&gt;=E9521),SRP!$D$10:$D$14)*(G9521/100)*(E9521/1000)),0))))),2)</f>
        <v>7.85</v>
      </c>
    </row>
    <row r="9522" spans="1:11" x14ac:dyDescent="0.35">
      <c r="A9522" s="2">
        <v>520700</v>
      </c>
      <c r="B9522" s="76" t="s">
        <v>1883</v>
      </c>
      <c r="C9522" s="76" t="s">
        <v>285</v>
      </c>
      <c r="D9522" s="76" t="s">
        <v>5281</v>
      </c>
      <c r="E9522" s="76">
        <v>375</v>
      </c>
      <c r="F9522" s="76">
        <v>24</v>
      </c>
      <c r="G9522" s="77">
        <v>15</v>
      </c>
      <c r="H9522" s="76" t="s">
        <v>3282</v>
      </c>
      <c r="I9522" s="77">
        <v>14.29</v>
      </c>
      <c r="J9522" s="2">
        <v>1</v>
      </c>
      <c r="K9522" s="119" cm="1">
        <f t="array" ref="K9522">ROUND(IF(C9522="Beer",SUM(LOOKUP(2,1/(SRP!$B$7:$B$9&lt;=E9522)/(SRP!$C$7:$C$9&gt;=E9522),SRP!$D$7:$D$9)*(G9522/100)*(E9522/1000)),IF(C9522="Spirits",SUM(LOOKUP(2,1/(SRP!$B$2:$B$6&lt;=E9522)/(SRP!$C$2:$C$6&gt;=E9522),SRP!$D$2:$D$6)*(G9522/100)*(E9522/1000)),IF(AND(C9522="Wine",D9522="Fortified Wines"),SUM(LOOKUP(2,1/(SRP!$B$20:$B$23&lt;=E9522)/(SRP!$C$20:$C$23&gt;=E9522),SRP!$D$20:$D$23)*(G9522/100)*(E9522/1000)),IF(C9522="Wine",SUM(LOOKUP(2,1/(SRP!$B$15:$B$19&lt;=E9522)/(SRP!$C$15:$C$19&gt;=E9522),SRP!$D$15:$D$19)*(G9522/100)*(E9522/1000)),IF(C9522="Ready to Drink",SUM(LOOKUP(2,1/(SRP!$B$10:$B$14&lt;=E9522)/(SRP!$C$10:$C$14&gt;=E9522),SRP!$D$10:$D$14)*(G9522/100)*(E9522/1000)),0))))),2)</f>
        <v>4.46</v>
      </c>
    </row>
    <row r="9523" spans="1:11" x14ac:dyDescent="0.35">
      <c r="A9523" s="2">
        <v>520718</v>
      </c>
      <c r="B9523" s="76" t="s">
        <v>441</v>
      </c>
      <c r="C9523" s="76" t="s">
        <v>285</v>
      </c>
      <c r="D9523" s="76" t="s">
        <v>5290</v>
      </c>
      <c r="E9523" s="76">
        <v>375</v>
      </c>
      <c r="F9523" s="76">
        <v>24</v>
      </c>
      <c r="G9523" s="77">
        <v>15</v>
      </c>
      <c r="H9523" s="76" t="s">
        <v>3282</v>
      </c>
      <c r="I9523" s="77">
        <v>14.29</v>
      </c>
      <c r="J9523" s="2">
        <v>1</v>
      </c>
      <c r="K9523" s="119" cm="1">
        <f t="array" ref="K9523">ROUND(IF(C9523="Beer",SUM(LOOKUP(2,1/(SRP!$B$7:$B$9&lt;=E9523)/(SRP!$C$7:$C$9&gt;=E9523),SRP!$D$7:$D$9)*(G9523/100)*(E9523/1000)),IF(C9523="Spirits",SUM(LOOKUP(2,1/(SRP!$B$2:$B$6&lt;=E9523)/(SRP!$C$2:$C$6&gt;=E9523),SRP!$D$2:$D$6)*(G9523/100)*(E9523/1000)),IF(AND(C9523="Wine",D9523="Fortified Wines"),SUM(LOOKUP(2,1/(SRP!$B$20:$B$23&lt;=E9523)/(SRP!$C$20:$C$23&gt;=E9523),SRP!$D$20:$D$23)*(G9523/100)*(E9523/1000)),IF(C9523="Wine",SUM(LOOKUP(2,1/(SRP!$B$15:$B$19&lt;=E9523)/(SRP!$C$15:$C$19&gt;=E9523),SRP!$D$15:$D$19)*(G9523/100)*(E9523/1000)),IF(C9523="Ready to Drink",SUM(LOOKUP(2,1/(SRP!$B$10:$B$14&lt;=E9523)/(SRP!$C$10:$C$14&gt;=E9523),SRP!$D$10:$D$14)*(G9523/100)*(E9523/1000)),0))))),2)</f>
        <v>4.46</v>
      </c>
    </row>
    <row r="9524" spans="1:11" x14ac:dyDescent="0.35">
      <c r="A9524" s="2">
        <v>522052</v>
      </c>
      <c r="B9524" s="76" t="s">
        <v>1884</v>
      </c>
      <c r="C9524" s="76" t="s">
        <v>286</v>
      </c>
      <c r="D9524" s="76" t="s">
        <v>5236</v>
      </c>
      <c r="E9524" s="76">
        <v>750</v>
      </c>
      <c r="F9524" s="76">
        <v>6</v>
      </c>
      <c r="G9524" s="77">
        <v>13</v>
      </c>
      <c r="H9524" s="76" t="s">
        <v>3288</v>
      </c>
      <c r="I9524" s="77">
        <v>24.99</v>
      </c>
      <c r="J9524" s="2">
        <v>1</v>
      </c>
      <c r="K9524" s="119" cm="1">
        <f t="array" ref="K9524">ROUND(IF(C9524="Beer",SUM(LOOKUP(2,1/(SRP!$B$7:$B$9&lt;=E9524)/(SRP!$C$7:$C$9&gt;=E9524),SRP!$D$7:$D$9)*(G9524/100)*(E9524/1000)),IF(C9524="Spirits",SUM(LOOKUP(2,1/(SRP!$B$2:$B$6&lt;=E9524)/(SRP!$C$2:$C$6&gt;=E9524),SRP!$D$2:$D$6)*(G9524/100)*(E9524/1000)),IF(AND(C9524="Wine",D9524="Fortified Wines"),SUM(LOOKUP(2,1/(SRP!$B$20:$B$23&lt;=E9524)/(SRP!$C$20:$C$23&gt;=E9524),SRP!$D$20:$D$23)*(G9524/100)*(E9524/1000)),IF(C9524="Wine",SUM(LOOKUP(2,1/(SRP!$B$15:$B$19&lt;=E9524)/(SRP!$C$15:$C$19&gt;=E9524),SRP!$D$15:$D$19)*(G9524/100)*(E9524/1000)),IF(C9524="Ready to Drink",SUM(LOOKUP(2,1/(SRP!$B$10:$B$14&lt;=E9524)/(SRP!$C$10:$C$14&gt;=E9524),SRP!$D$10:$D$14)*(G9524/100)*(E9524/1000)),0))))),2)</f>
        <v>6.81</v>
      </c>
    </row>
    <row r="9525" spans="1:11" x14ac:dyDescent="0.35">
      <c r="A9525" s="2">
        <v>523720</v>
      </c>
      <c r="B9525" s="76" t="s">
        <v>5396</v>
      </c>
      <c r="C9525" s="76" t="s">
        <v>287</v>
      </c>
      <c r="D9525" s="76" t="s">
        <v>5230</v>
      </c>
      <c r="E9525" s="76">
        <v>5000</v>
      </c>
      <c r="F9525" s="76">
        <v>2</v>
      </c>
      <c r="G9525" s="77">
        <v>5</v>
      </c>
      <c r="H9525" s="76" t="s">
        <v>3324</v>
      </c>
      <c r="I9525" s="77">
        <v>39.99</v>
      </c>
      <c r="J9525" s="2">
        <v>1</v>
      </c>
      <c r="K9525" s="119" cm="1">
        <f t="array" ref="K9525">ROUND(IF(C9525="Beer",SUM(LOOKUP(2,1/(SRP!$B$7:$B$9&lt;=E9525)/(SRP!$C$7:$C$9&gt;=E9525),SRP!$D$7:$D$9)*(G9525/100)*(E9525/1000)),IF(C9525="Spirits",SUM(LOOKUP(2,1/(SRP!$B$2:$B$6&lt;=E9525)/(SRP!$C$2:$C$6&gt;=E9525),SRP!$D$2:$D$6)*(G9525/100)*(E9525/1000)),IF(AND(C9525="Wine",D9525="Fortified Wines"),SUM(LOOKUP(2,1/(SRP!$B$20:$B$23&lt;=E9525)/(SRP!$C$20:$C$23&gt;=E9525),SRP!$D$20:$D$23)*(G9525/100)*(E9525/1000)),IF(C9525="Wine",SUM(LOOKUP(2,1/(SRP!$B$15:$B$19&lt;=E9525)/(SRP!$C$15:$C$19&gt;=E9525),SRP!$D$15:$D$19)*(G9525/100)*(E9525/1000)),IF(C9525="Ready to Drink",SUM(LOOKUP(2,1/(SRP!$B$10:$B$14&lt;=E9525)/(SRP!$C$10:$C$14&gt;=E9525),SRP!$D$10:$D$14)*(G9525/100)*(E9525/1000)),0))))),2)</f>
        <v>17.45</v>
      </c>
    </row>
    <row r="9526" spans="1:11" x14ac:dyDescent="0.35">
      <c r="A9526" s="2">
        <v>523720</v>
      </c>
      <c r="B9526" s="76" t="s">
        <v>5396</v>
      </c>
      <c r="C9526" s="76" t="s">
        <v>287</v>
      </c>
      <c r="D9526" s="76" t="s">
        <v>5230</v>
      </c>
      <c r="E9526" s="76">
        <v>5000</v>
      </c>
      <c r="F9526" s="76">
        <v>2</v>
      </c>
      <c r="G9526" s="77">
        <v>5</v>
      </c>
      <c r="H9526" s="76" t="s">
        <v>3324</v>
      </c>
      <c r="I9526" s="77">
        <v>39.99</v>
      </c>
      <c r="J9526" s="2">
        <v>1</v>
      </c>
      <c r="K9526" s="119" cm="1">
        <f t="array" ref="K9526">ROUND(IF(C9526="Beer",SUM(LOOKUP(2,1/(SRP!$B$7:$B$9&lt;=E9526)/(SRP!$C$7:$C$9&gt;=E9526),SRP!$D$7:$D$9)*(G9526/100)*(E9526/1000)),IF(C9526="Spirits",SUM(LOOKUP(2,1/(SRP!$B$2:$B$6&lt;=E9526)/(SRP!$C$2:$C$6&gt;=E9526),SRP!$D$2:$D$6)*(G9526/100)*(E9526/1000)),IF(AND(C9526="Wine",D9526="Fortified Wines"),SUM(LOOKUP(2,1/(SRP!$B$20:$B$23&lt;=E9526)/(SRP!$C$20:$C$23&gt;=E9526),SRP!$D$20:$D$23)*(G9526/100)*(E9526/1000)),IF(C9526="Wine",SUM(LOOKUP(2,1/(SRP!$B$15:$B$19&lt;=E9526)/(SRP!$C$15:$C$19&gt;=E9526),SRP!$D$15:$D$19)*(G9526/100)*(E9526/1000)),IF(C9526="Ready to Drink",SUM(LOOKUP(2,1/(SRP!$B$10:$B$14&lt;=E9526)/(SRP!$C$10:$C$14&gt;=E9526),SRP!$D$10:$D$14)*(G9526/100)*(E9526/1000)),0))))),2)</f>
        <v>17.45</v>
      </c>
    </row>
    <row r="9527" spans="1:11" x14ac:dyDescent="0.35">
      <c r="A9527" s="2">
        <v>524090</v>
      </c>
      <c r="B9527" s="76" t="s">
        <v>360</v>
      </c>
      <c r="C9527" s="76" t="s">
        <v>285</v>
      </c>
      <c r="D9527" s="76" t="s">
        <v>5250</v>
      </c>
      <c r="E9527" s="76">
        <v>1140</v>
      </c>
      <c r="F9527" s="76">
        <v>6</v>
      </c>
      <c r="G9527" s="77">
        <v>40</v>
      </c>
      <c r="H9527" s="76" t="s">
        <v>3285</v>
      </c>
      <c r="I9527" s="77">
        <v>40.99</v>
      </c>
      <c r="J9527" s="2">
        <v>1</v>
      </c>
      <c r="K9527" s="119" cm="1">
        <f t="array" ref="K9527">ROUND(IF(C9527="Beer",SUM(LOOKUP(2,1/(SRP!$B$7:$B$9&lt;=E9527)/(SRP!$C$7:$C$9&gt;=E9527),SRP!$D$7:$D$9)*(G9527/100)*(E9527/1000)),IF(C9527="Spirits",SUM(LOOKUP(2,1/(SRP!$B$2:$B$6&lt;=E9527)/(SRP!$C$2:$C$6&gt;=E9527),SRP!$D$2:$D$6)*(G9527/100)*(E9527/1000)),IF(AND(C9527="Wine",D9527="Fortified Wines"),SUM(LOOKUP(2,1/(SRP!$B$20:$B$23&lt;=E9527)/(SRP!$C$20:$C$23&gt;=E9527),SRP!$D$20:$D$23)*(G9527/100)*(E9527/1000)),IF(C9527="Wine",SUM(LOOKUP(2,1/(SRP!$B$15:$B$19&lt;=E9527)/(SRP!$C$15:$C$19&gt;=E9527),SRP!$D$15:$D$19)*(G9527/100)*(E9527/1000)),IF(C9527="Ready to Drink",SUM(LOOKUP(2,1/(SRP!$B$10:$B$14&lt;=E9527)/(SRP!$C$10:$C$14&gt;=E9527),SRP!$D$10:$D$14)*(G9527/100)*(E9527/1000)),0))))),2)</f>
        <v>31.83</v>
      </c>
    </row>
    <row r="9528" spans="1:11" x14ac:dyDescent="0.35">
      <c r="A9528" s="2">
        <v>529156</v>
      </c>
      <c r="B9528" s="76" t="s">
        <v>3627</v>
      </c>
      <c r="C9528" s="76" t="s">
        <v>285</v>
      </c>
      <c r="D9528" s="76" t="s">
        <v>5250</v>
      </c>
      <c r="E9528" s="76">
        <v>750</v>
      </c>
      <c r="F9528" s="76">
        <v>6</v>
      </c>
      <c r="G9528" s="77">
        <v>40</v>
      </c>
      <c r="H9528" s="76" t="s">
        <v>6696</v>
      </c>
      <c r="I9528" s="77">
        <v>48.99</v>
      </c>
      <c r="J9528" s="2">
        <v>1</v>
      </c>
      <c r="K9528" s="119" cm="1">
        <f t="array" ref="K9528">ROUND(IF(C9528="Beer",SUM(LOOKUP(2,1/(SRP!$B$7:$B$9&lt;=E9528)/(SRP!$C$7:$C$9&gt;=E9528),SRP!$D$7:$D$9)*(G9528/100)*(E9528/1000)),IF(C9528="Spirits",SUM(LOOKUP(2,1/(SRP!$B$2:$B$6&lt;=E9528)/(SRP!$C$2:$C$6&gt;=E9528),SRP!$D$2:$D$6)*(G9528/100)*(E9528/1000)),IF(AND(C9528="Wine",D9528="Fortified Wines"),SUM(LOOKUP(2,1/(SRP!$B$20:$B$23&lt;=E9528)/(SRP!$C$20:$C$23&gt;=E9528),SRP!$D$20:$D$23)*(G9528/100)*(E9528/1000)),IF(C9528="Wine",SUM(LOOKUP(2,1/(SRP!$B$15:$B$19&lt;=E9528)/(SRP!$C$15:$C$19&gt;=E9528),SRP!$D$15:$D$19)*(G9528/100)*(E9528/1000)),IF(C9528="Ready to Drink",SUM(LOOKUP(2,1/(SRP!$B$10:$B$14&lt;=E9528)/(SRP!$C$10:$C$14&gt;=E9528),SRP!$D$10:$D$14)*(G9528/100)*(E9528/1000)),0))))),2)</f>
        <v>20.94</v>
      </c>
    </row>
    <row r="9529" spans="1:11" x14ac:dyDescent="0.35">
      <c r="A9529" s="2">
        <v>529826</v>
      </c>
      <c r="B9529" s="76" t="s">
        <v>3</v>
      </c>
      <c r="C9529" s="76" t="s">
        <v>285</v>
      </c>
      <c r="D9529" s="76" t="s">
        <v>6931</v>
      </c>
      <c r="E9529" s="76">
        <v>3000</v>
      </c>
      <c r="F9529" s="76">
        <v>3</v>
      </c>
      <c r="G9529" s="77">
        <v>40</v>
      </c>
      <c r="H9529" s="76" t="s">
        <v>3280</v>
      </c>
      <c r="I9529" s="77">
        <v>124.99</v>
      </c>
      <c r="J9529" s="2">
        <v>1</v>
      </c>
      <c r="K9529" s="119" cm="1">
        <f t="array" ref="K9529">ROUND(IF(C9529="Beer",SUM(LOOKUP(2,1/(SRP!$B$7:$B$9&lt;=E9529)/(SRP!$C$7:$C$9&gt;=E9529),SRP!$D$7:$D$9)*(G9529/100)*(E9529/1000)),IF(C9529="Spirits",SUM(LOOKUP(2,1/(SRP!$B$2:$B$6&lt;=E9529)/(SRP!$C$2:$C$6&gt;=E9529),SRP!$D$2:$D$6)*(G9529/100)*(E9529/1000)),IF(AND(C9529="Wine",D9529="Fortified Wines"),SUM(LOOKUP(2,1/(SRP!$B$20:$B$23&lt;=E9529)/(SRP!$C$20:$C$23&gt;=E9529),SRP!$D$20:$D$23)*(G9529/100)*(E9529/1000)),IF(C9529="Wine",SUM(LOOKUP(2,1/(SRP!$B$15:$B$19&lt;=E9529)/(SRP!$C$15:$C$19&gt;=E9529),SRP!$D$15:$D$19)*(G9529/100)*(E9529/1000)),IF(C9529="Ready to Drink",SUM(LOOKUP(2,1/(SRP!$B$10:$B$14&lt;=E9529)/(SRP!$C$10:$C$14&gt;=E9529),SRP!$D$10:$D$14)*(G9529/100)*(E9529/1000)),0))))),2)</f>
        <v>83.77</v>
      </c>
    </row>
    <row r="9530" spans="1:11" x14ac:dyDescent="0.35">
      <c r="A9530" s="2">
        <v>530352</v>
      </c>
      <c r="B9530" s="76" t="s">
        <v>1885</v>
      </c>
      <c r="C9530" s="76" t="s">
        <v>285</v>
      </c>
      <c r="D9530" s="76" t="s">
        <v>6935</v>
      </c>
      <c r="E9530" s="76">
        <v>750</v>
      </c>
      <c r="F9530" s="76">
        <v>3</v>
      </c>
      <c r="G9530" s="77">
        <v>40</v>
      </c>
      <c r="H9530" s="76" t="s">
        <v>3284</v>
      </c>
      <c r="I9530" s="77">
        <v>209.99</v>
      </c>
      <c r="J9530" s="2">
        <v>1</v>
      </c>
      <c r="K9530" s="119" cm="1">
        <f t="array" ref="K9530">ROUND(IF(C9530="Beer",SUM(LOOKUP(2,1/(SRP!$B$7:$B$9&lt;=E9530)/(SRP!$C$7:$C$9&gt;=E9530),SRP!$D$7:$D$9)*(G9530/100)*(E9530/1000)),IF(C9530="Spirits",SUM(LOOKUP(2,1/(SRP!$B$2:$B$6&lt;=E9530)/(SRP!$C$2:$C$6&gt;=E9530),SRP!$D$2:$D$6)*(G9530/100)*(E9530/1000)),IF(AND(C9530="Wine",D9530="Fortified Wines"),SUM(LOOKUP(2,1/(SRP!$B$20:$B$23&lt;=E9530)/(SRP!$C$20:$C$23&gt;=E9530),SRP!$D$20:$D$23)*(G9530/100)*(E9530/1000)),IF(C9530="Wine",SUM(LOOKUP(2,1/(SRP!$B$15:$B$19&lt;=E9530)/(SRP!$C$15:$C$19&gt;=E9530),SRP!$D$15:$D$19)*(G9530/100)*(E9530/1000)),IF(C9530="Ready to Drink",SUM(LOOKUP(2,1/(SRP!$B$10:$B$14&lt;=E9530)/(SRP!$C$10:$C$14&gt;=E9530),SRP!$D$10:$D$14)*(G9530/100)*(E9530/1000)),0))))),2)</f>
        <v>20.94</v>
      </c>
    </row>
    <row r="9531" spans="1:11" x14ac:dyDescent="0.35">
      <c r="A9531" s="2">
        <v>530725</v>
      </c>
      <c r="B9531" s="76" t="s">
        <v>1886</v>
      </c>
      <c r="C9531" s="76" t="s">
        <v>286</v>
      </c>
      <c r="D9531" s="76" t="s">
        <v>5249</v>
      </c>
      <c r="E9531" s="76">
        <v>750</v>
      </c>
      <c r="F9531" s="76">
        <v>12</v>
      </c>
      <c r="G9531" s="77">
        <v>14</v>
      </c>
      <c r="H9531" s="76" t="s">
        <v>3297</v>
      </c>
      <c r="I9531" s="77">
        <v>29.99</v>
      </c>
      <c r="J9531" s="2">
        <v>1</v>
      </c>
      <c r="K9531" s="119" cm="1">
        <f t="array" ref="K9531">ROUND(IF(C9531="Beer",SUM(LOOKUP(2,1/(SRP!$B$7:$B$9&lt;=E9531)/(SRP!$C$7:$C$9&gt;=E9531),SRP!$D$7:$D$9)*(G9531/100)*(E9531/1000)),IF(C9531="Spirits",SUM(LOOKUP(2,1/(SRP!$B$2:$B$6&lt;=E9531)/(SRP!$C$2:$C$6&gt;=E9531),SRP!$D$2:$D$6)*(G9531/100)*(E9531/1000)),IF(AND(C9531="Wine",D9531="Fortified Wines"),SUM(LOOKUP(2,1/(SRP!$B$20:$B$23&lt;=E9531)/(SRP!$C$20:$C$23&gt;=E9531),SRP!$D$20:$D$23)*(G9531/100)*(E9531/1000)),IF(C9531="Wine",SUM(LOOKUP(2,1/(SRP!$B$15:$B$19&lt;=E9531)/(SRP!$C$15:$C$19&gt;=E9531),SRP!$D$15:$D$19)*(G9531/100)*(E9531/1000)),IF(C9531="Ready to Drink",SUM(LOOKUP(2,1/(SRP!$B$10:$B$14&lt;=E9531)/(SRP!$C$10:$C$14&gt;=E9531),SRP!$D$10:$D$14)*(G9531/100)*(E9531/1000)),0))))),2)</f>
        <v>7.33</v>
      </c>
    </row>
    <row r="9532" spans="1:11" x14ac:dyDescent="0.35">
      <c r="A9532" s="2">
        <v>531392</v>
      </c>
      <c r="B9532" s="76" t="s">
        <v>1887</v>
      </c>
      <c r="C9532" s="76" t="s">
        <v>287</v>
      </c>
      <c r="D9532" s="76" t="s">
        <v>5230</v>
      </c>
      <c r="E9532" s="76">
        <v>3960</v>
      </c>
      <c r="F9532" s="76">
        <v>2</v>
      </c>
      <c r="G9532" s="77">
        <v>5</v>
      </c>
      <c r="H9532" s="76" t="s">
        <v>3324</v>
      </c>
      <c r="I9532" s="77">
        <v>32.49</v>
      </c>
      <c r="J9532" s="2">
        <v>12</v>
      </c>
      <c r="K9532" s="119" cm="1">
        <f t="array" ref="K9532">ROUND(IF(C9532="Beer",SUM(LOOKUP(2,1/(SRP!$B$7:$B$9&lt;=E9532)/(SRP!$C$7:$C$9&gt;=E9532),SRP!$D$7:$D$9)*(G9532/100)*(E9532/1000)),IF(C9532="Spirits",SUM(LOOKUP(2,1/(SRP!$B$2:$B$6&lt;=E9532)/(SRP!$C$2:$C$6&gt;=E9532),SRP!$D$2:$D$6)*(G9532/100)*(E9532/1000)),IF(AND(C9532="Wine",D9532="Fortified Wines"),SUM(LOOKUP(2,1/(SRP!$B$20:$B$23&lt;=E9532)/(SRP!$C$20:$C$23&gt;=E9532),SRP!$D$20:$D$23)*(G9532/100)*(E9532/1000)),IF(C9532="Wine",SUM(LOOKUP(2,1/(SRP!$B$15:$B$19&lt;=E9532)/(SRP!$C$15:$C$19&gt;=E9532),SRP!$D$15:$D$19)*(G9532/100)*(E9532/1000)),IF(C9532="Ready to Drink",SUM(LOOKUP(2,1/(SRP!$B$10:$B$14&lt;=E9532)/(SRP!$C$10:$C$14&gt;=E9532),SRP!$D$10:$D$14)*(G9532/100)*(E9532/1000)),0))))),2)</f>
        <v>13.82</v>
      </c>
    </row>
    <row r="9533" spans="1:11" x14ac:dyDescent="0.35">
      <c r="A9533" s="2">
        <v>531392</v>
      </c>
      <c r="B9533" s="76" t="s">
        <v>1887</v>
      </c>
      <c r="C9533" s="76" t="s">
        <v>287</v>
      </c>
      <c r="D9533" s="76" t="s">
        <v>5230</v>
      </c>
      <c r="E9533" s="76">
        <v>3960</v>
      </c>
      <c r="F9533" s="76">
        <v>2</v>
      </c>
      <c r="G9533" s="77">
        <v>5</v>
      </c>
      <c r="H9533" s="76" t="s">
        <v>3324</v>
      </c>
      <c r="I9533" s="77">
        <v>32.49</v>
      </c>
      <c r="J9533" s="2">
        <v>12</v>
      </c>
      <c r="K9533" s="119" cm="1">
        <f t="array" ref="K9533">ROUND(IF(C9533="Beer",SUM(LOOKUP(2,1/(SRP!$B$7:$B$9&lt;=E9533)/(SRP!$C$7:$C$9&gt;=E9533),SRP!$D$7:$D$9)*(G9533/100)*(E9533/1000)),IF(C9533="Spirits",SUM(LOOKUP(2,1/(SRP!$B$2:$B$6&lt;=E9533)/(SRP!$C$2:$C$6&gt;=E9533),SRP!$D$2:$D$6)*(G9533/100)*(E9533/1000)),IF(AND(C9533="Wine",D9533="Fortified Wines"),SUM(LOOKUP(2,1/(SRP!$B$20:$B$23&lt;=E9533)/(SRP!$C$20:$C$23&gt;=E9533),SRP!$D$20:$D$23)*(G9533/100)*(E9533/1000)),IF(C9533="Wine",SUM(LOOKUP(2,1/(SRP!$B$15:$B$19&lt;=E9533)/(SRP!$C$15:$C$19&gt;=E9533),SRP!$D$15:$D$19)*(G9533/100)*(E9533/1000)),IF(C9533="Ready to Drink",SUM(LOOKUP(2,1/(SRP!$B$10:$B$14&lt;=E9533)/(SRP!$C$10:$C$14&gt;=E9533),SRP!$D$10:$D$14)*(G9533/100)*(E9533/1000)),0))))),2)</f>
        <v>13.82</v>
      </c>
    </row>
    <row r="9534" spans="1:11" x14ac:dyDescent="0.35">
      <c r="A9534" s="2">
        <v>533026</v>
      </c>
      <c r="B9534" s="76" t="s">
        <v>5886</v>
      </c>
      <c r="C9534" s="76" t="s">
        <v>286</v>
      </c>
      <c r="D9534" s="76" t="s">
        <v>5236</v>
      </c>
      <c r="E9534" s="76">
        <v>750</v>
      </c>
      <c r="F9534" s="76">
        <v>12</v>
      </c>
      <c r="G9534" s="77">
        <v>12</v>
      </c>
      <c r="H9534" s="76" t="s">
        <v>3281</v>
      </c>
      <c r="I9534" s="77">
        <v>16.989999999999998</v>
      </c>
      <c r="J9534" s="2">
        <v>1</v>
      </c>
      <c r="K9534" s="119" cm="1">
        <f t="array" ref="K9534">ROUND(IF(C9534="Beer",SUM(LOOKUP(2,1/(SRP!$B$7:$B$9&lt;=E9534)/(SRP!$C$7:$C$9&gt;=E9534),SRP!$D$7:$D$9)*(G9534/100)*(E9534/1000)),IF(C9534="Spirits",SUM(LOOKUP(2,1/(SRP!$B$2:$B$6&lt;=E9534)/(SRP!$C$2:$C$6&gt;=E9534),SRP!$D$2:$D$6)*(G9534/100)*(E9534/1000)),IF(AND(C9534="Wine",D9534="Fortified Wines"),SUM(LOOKUP(2,1/(SRP!$B$20:$B$23&lt;=E9534)/(SRP!$C$20:$C$23&gt;=E9534),SRP!$D$20:$D$23)*(G9534/100)*(E9534/1000)),IF(C9534="Wine",SUM(LOOKUP(2,1/(SRP!$B$15:$B$19&lt;=E9534)/(SRP!$C$15:$C$19&gt;=E9534),SRP!$D$15:$D$19)*(G9534/100)*(E9534/1000)),IF(C9534="Ready to Drink",SUM(LOOKUP(2,1/(SRP!$B$10:$B$14&lt;=E9534)/(SRP!$C$10:$C$14&gt;=E9534),SRP!$D$10:$D$14)*(G9534/100)*(E9534/1000)),0))))),2)</f>
        <v>6.28</v>
      </c>
    </row>
    <row r="9535" spans="1:11" x14ac:dyDescent="0.35">
      <c r="A9535" s="2">
        <v>534230</v>
      </c>
      <c r="B9535" s="76" t="s">
        <v>1888</v>
      </c>
      <c r="C9535" s="76" t="s">
        <v>286</v>
      </c>
      <c r="D9535" s="76" t="s">
        <v>5246</v>
      </c>
      <c r="E9535" s="76">
        <v>750</v>
      </c>
      <c r="F9535" s="76">
        <v>12</v>
      </c>
      <c r="G9535" s="77">
        <v>13.9</v>
      </c>
      <c r="H9535" s="76" t="s">
        <v>3288</v>
      </c>
      <c r="I9535" s="77">
        <v>19.989999999999998</v>
      </c>
      <c r="J9535" s="2">
        <v>1</v>
      </c>
      <c r="K9535" s="119" cm="1">
        <f t="array" ref="K9535">ROUND(IF(C9535="Beer",SUM(LOOKUP(2,1/(SRP!$B$7:$B$9&lt;=E9535)/(SRP!$C$7:$C$9&gt;=E9535),SRP!$D$7:$D$9)*(G9535/100)*(E9535/1000)),IF(C9535="Spirits",SUM(LOOKUP(2,1/(SRP!$B$2:$B$6&lt;=E9535)/(SRP!$C$2:$C$6&gt;=E9535),SRP!$D$2:$D$6)*(G9535/100)*(E9535/1000)),IF(AND(C9535="Wine",D9535="Fortified Wines"),SUM(LOOKUP(2,1/(SRP!$B$20:$B$23&lt;=E9535)/(SRP!$C$20:$C$23&gt;=E9535),SRP!$D$20:$D$23)*(G9535/100)*(E9535/1000)),IF(C9535="Wine",SUM(LOOKUP(2,1/(SRP!$B$15:$B$19&lt;=E9535)/(SRP!$C$15:$C$19&gt;=E9535),SRP!$D$15:$D$19)*(G9535/100)*(E9535/1000)),IF(C9535="Ready to Drink",SUM(LOOKUP(2,1/(SRP!$B$10:$B$14&lt;=E9535)/(SRP!$C$10:$C$14&gt;=E9535),SRP!$D$10:$D$14)*(G9535/100)*(E9535/1000)),0))))),2)</f>
        <v>7.28</v>
      </c>
    </row>
    <row r="9536" spans="1:11" x14ac:dyDescent="0.35">
      <c r="A9536" s="2">
        <v>534263</v>
      </c>
      <c r="B9536" s="76" t="s">
        <v>1889</v>
      </c>
      <c r="C9536" s="76" t="s">
        <v>286</v>
      </c>
      <c r="D9536" s="76" t="s">
        <v>5247</v>
      </c>
      <c r="E9536" s="76">
        <v>750</v>
      </c>
      <c r="F9536" s="76">
        <v>12</v>
      </c>
      <c r="G9536" s="77">
        <v>13.8</v>
      </c>
      <c r="H9536" s="76" t="s">
        <v>3288</v>
      </c>
      <c r="I9536" s="77">
        <v>19.989999999999998</v>
      </c>
      <c r="J9536" s="2">
        <v>1</v>
      </c>
      <c r="K9536" s="119" cm="1">
        <f t="array" ref="K9536">ROUND(IF(C9536="Beer",SUM(LOOKUP(2,1/(SRP!$B$7:$B$9&lt;=E9536)/(SRP!$C$7:$C$9&gt;=E9536),SRP!$D$7:$D$9)*(G9536/100)*(E9536/1000)),IF(C9536="Spirits",SUM(LOOKUP(2,1/(SRP!$B$2:$B$6&lt;=E9536)/(SRP!$C$2:$C$6&gt;=E9536),SRP!$D$2:$D$6)*(G9536/100)*(E9536/1000)),IF(AND(C9536="Wine",D9536="Fortified Wines"),SUM(LOOKUP(2,1/(SRP!$B$20:$B$23&lt;=E9536)/(SRP!$C$20:$C$23&gt;=E9536),SRP!$D$20:$D$23)*(G9536/100)*(E9536/1000)),IF(C9536="Wine",SUM(LOOKUP(2,1/(SRP!$B$15:$B$19&lt;=E9536)/(SRP!$C$15:$C$19&gt;=E9536),SRP!$D$15:$D$19)*(G9536/100)*(E9536/1000)),IF(C9536="Ready to Drink",SUM(LOOKUP(2,1/(SRP!$B$10:$B$14&lt;=E9536)/(SRP!$C$10:$C$14&gt;=E9536),SRP!$D$10:$D$14)*(G9536/100)*(E9536/1000)),0))))),2)</f>
        <v>7.23</v>
      </c>
    </row>
    <row r="9537" spans="1:11" x14ac:dyDescent="0.35">
      <c r="A9537" s="2">
        <v>535393</v>
      </c>
      <c r="B9537" s="76" t="s">
        <v>1890</v>
      </c>
      <c r="C9537" s="76" t="s">
        <v>286</v>
      </c>
      <c r="D9537" s="76" t="s">
        <v>5247</v>
      </c>
      <c r="E9537" s="76">
        <v>750</v>
      </c>
      <c r="F9537" s="76">
        <v>12</v>
      </c>
      <c r="G9537" s="77">
        <v>12</v>
      </c>
      <c r="H9537" s="76" t="s">
        <v>3303</v>
      </c>
      <c r="I9537" s="77">
        <v>10.99</v>
      </c>
      <c r="J9537" s="2">
        <v>1</v>
      </c>
      <c r="K9537" s="119" cm="1">
        <f t="array" ref="K9537">ROUND(IF(C9537="Beer",SUM(LOOKUP(2,1/(SRP!$B$7:$B$9&lt;=E9537)/(SRP!$C$7:$C$9&gt;=E9537),SRP!$D$7:$D$9)*(G9537/100)*(E9537/1000)),IF(C9537="Spirits",SUM(LOOKUP(2,1/(SRP!$B$2:$B$6&lt;=E9537)/(SRP!$C$2:$C$6&gt;=E9537),SRP!$D$2:$D$6)*(G9537/100)*(E9537/1000)),IF(AND(C9537="Wine",D9537="Fortified Wines"),SUM(LOOKUP(2,1/(SRP!$B$20:$B$23&lt;=E9537)/(SRP!$C$20:$C$23&gt;=E9537),SRP!$D$20:$D$23)*(G9537/100)*(E9537/1000)),IF(C9537="Wine",SUM(LOOKUP(2,1/(SRP!$B$15:$B$19&lt;=E9537)/(SRP!$C$15:$C$19&gt;=E9537),SRP!$D$15:$D$19)*(G9537/100)*(E9537/1000)),IF(C9537="Ready to Drink",SUM(LOOKUP(2,1/(SRP!$B$10:$B$14&lt;=E9537)/(SRP!$C$10:$C$14&gt;=E9537),SRP!$D$10:$D$14)*(G9537/100)*(E9537/1000)),0))))),2)</f>
        <v>6.28</v>
      </c>
    </row>
    <row r="9538" spans="1:11" x14ac:dyDescent="0.35">
      <c r="A9538" s="2">
        <v>536508</v>
      </c>
      <c r="B9538" s="76" t="s">
        <v>1891</v>
      </c>
      <c r="C9538" s="76" t="s">
        <v>286</v>
      </c>
      <c r="D9538" s="76" t="s">
        <v>5236</v>
      </c>
      <c r="E9538" s="76">
        <v>750</v>
      </c>
      <c r="F9538" s="76">
        <v>12</v>
      </c>
      <c r="G9538" s="77">
        <v>13.5</v>
      </c>
      <c r="H9538" s="76" t="s">
        <v>3363</v>
      </c>
      <c r="I9538" s="77">
        <v>18.989999999999998</v>
      </c>
      <c r="J9538" s="2">
        <v>1</v>
      </c>
      <c r="K9538" s="119" cm="1">
        <f t="array" ref="K9538">ROUND(IF(C9538="Beer",SUM(LOOKUP(2,1/(SRP!$B$7:$B$9&lt;=E9538)/(SRP!$C$7:$C$9&gt;=E9538),SRP!$D$7:$D$9)*(G9538/100)*(E9538/1000)),IF(C9538="Spirits",SUM(LOOKUP(2,1/(SRP!$B$2:$B$6&lt;=E9538)/(SRP!$C$2:$C$6&gt;=E9538),SRP!$D$2:$D$6)*(G9538/100)*(E9538/1000)),IF(AND(C9538="Wine",D9538="Fortified Wines"),SUM(LOOKUP(2,1/(SRP!$B$20:$B$23&lt;=E9538)/(SRP!$C$20:$C$23&gt;=E9538),SRP!$D$20:$D$23)*(G9538/100)*(E9538/1000)),IF(C9538="Wine",SUM(LOOKUP(2,1/(SRP!$B$15:$B$19&lt;=E9538)/(SRP!$C$15:$C$19&gt;=E9538),SRP!$D$15:$D$19)*(G9538/100)*(E9538/1000)),IF(C9538="Ready to Drink",SUM(LOOKUP(2,1/(SRP!$B$10:$B$14&lt;=E9538)/(SRP!$C$10:$C$14&gt;=E9538),SRP!$D$10:$D$14)*(G9538/100)*(E9538/1000)),0))))),2)</f>
        <v>7.07</v>
      </c>
    </row>
    <row r="9539" spans="1:11" x14ac:dyDescent="0.35">
      <c r="A9539" s="2">
        <v>537597</v>
      </c>
      <c r="B9539" s="76" t="s">
        <v>1892</v>
      </c>
      <c r="C9539" s="76" t="s">
        <v>286</v>
      </c>
      <c r="D9539" s="76" t="s">
        <v>5264</v>
      </c>
      <c r="E9539" s="76">
        <v>750</v>
      </c>
      <c r="F9539" s="76">
        <v>12</v>
      </c>
      <c r="G9539" s="77">
        <v>12.5</v>
      </c>
      <c r="H9539" s="76" t="s">
        <v>3992</v>
      </c>
      <c r="I9539" s="77">
        <v>21.49</v>
      </c>
      <c r="J9539" s="2">
        <v>1</v>
      </c>
      <c r="K9539" s="119" cm="1">
        <f t="array" ref="K9539">ROUND(IF(C9539="Beer",SUM(LOOKUP(2,1/(SRP!$B$7:$B$9&lt;=E9539)/(SRP!$C$7:$C$9&gt;=E9539),SRP!$D$7:$D$9)*(G9539/100)*(E9539/1000)),IF(C9539="Spirits",SUM(LOOKUP(2,1/(SRP!$B$2:$B$6&lt;=E9539)/(SRP!$C$2:$C$6&gt;=E9539),SRP!$D$2:$D$6)*(G9539/100)*(E9539/1000)),IF(AND(C9539="Wine",D9539="Fortified Wines"),SUM(LOOKUP(2,1/(SRP!$B$20:$B$23&lt;=E9539)/(SRP!$C$20:$C$23&gt;=E9539),SRP!$D$20:$D$23)*(G9539/100)*(E9539/1000)),IF(C9539="Wine",SUM(LOOKUP(2,1/(SRP!$B$15:$B$19&lt;=E9539)/(SRP!$C$15:$C$19&gt;=E9539),SRP!$D$15:$D$19)*(G9539/100)*(E9539/1000)),IF(C9539="Ready to Drink",SUM(LOOKUP(2,1/(SRP!$B$10:$B$14&lt;=E9539)/(SRP!$C$10:$C$14&gt;=E9539),SRP!$D$10:$D$14)*(G9539/100)*(E9539/1000)),0))))),2)</f>
        <v>6.54</v>
      </c>
    </row>
    <row r="9540" spans="1:11" x14ac:dyDescent="0.35">
      <c r="A9540" s="2">
        <v>538637</v>
      </c>
      <c r="B9540" s="76" t="s">
        <v>1893</v>
      </c>
      <c r="C9540" s="76" t="s">
        <v>286</v>
      </c>
      <c r="D9540" s="76" t="s">
        <v>5249</v>
      </c>
      <c r="E9540" s="76">
        <v>750</v>
      </c>
      <c r="F9540" s="76">
        <v>12</v>
      </c>
      <c r="G9540" s="77">
        <v>13.5</v>
      </c>
      <c r="H9540" s="76" t="s">
        <v>3288</v>
      </c>
      <c r="I9540" s="77">
        <v>18.989999999999998</v>
      </c>
      <c r="J9540" s="2">
        <v>1</v>
      </c>
      <c r="K9540" s="119" cm="1">
        <f t="array" ref="K9540">ROUND(IF(C9540="Beer",SUM(LOOKUP(2,1/(SRP!$B$7:$B$9&lt;=E9540)/(SRP!$C$7:$C$9&gt;=E9540),SRP!$D$7:$D$9)*(G9540/100)*(E9540/1000)),IF(C9540="Spirits",SUM(LOOKUP(2,1/(SRP!$B$2:$B$6&lt;=E9540)/(SRP!$C$2:$C$6&gt;=E9540),SRP!$D$2:$D$6)*(G9540/100)*(E9540/1000)),IF(AND(C9540="Wine",D9540="Fortified Wines"),SUM(LOOKUP(2,1/(SRP!$B$20:$B$23&lt;=E9540)/(SRP!$C$20:$C$23&gt;=E9540),SRP!$D$20:$D$23)*(G9540/100)*(E9540/1000)),IF(C9540="Wine",SUM(LOOKUP(2,1/(SRP!$B$15:$B$19&lt;=E9540)/(SRP!$C$15:$C$19&gt;=E9540),SRP!$D$15:$D$19)*(G9540/100)*(E9540/1000)),IF(C9540="Ready to Drink",SUM(LOOKUP(2,1/(SRP!$B$10:$B$14&lt;=E9540)/(SRP!$C$10:$C$14&gt;=E9540),SRP!$D$10:$D$14)*(G9540/100)*(E9540/1000)),0))))),2)</f>
        <v>7.07</v>
      </c>
    </row>
    <row r="9541" spans="1:11" x14ac:dyDescent="0.35">
      <c r="A9541" s="2">
        <v>540021</v>
      </c>
      <c r="B9541" s="76" t="s">
        <v>1894</v>
      </c>
      <c r="C9541" s="76" t="s">
        <v>286</v>
      </c>
      <c r="D9541" s="76" t="s">
        <v>5253</v>
      </c>
      <c r="E9541" s="76">
        <v>750</v>
      </c>
      <c r="F9541" s="76">
        <v>6</v>
      </c>
      <c r="G9541" s="77">
        <v>8.5</v>
      </c>
      <c r="H9541" s="76" t="s">
        <v>3308</v>
      </c>
      <c r="I9541" s="77">
        <v>25.99</v>
      </c>
      <c r="J9541" s="2">
        <v>1</v>
      </c>
      <c r="K9541" s="119" cm="1">
        <f t="array" ref="K9541">ROUND(IF(C9541="Beer",SUM(LOOKUP(2,1/(SRP!$B$7:$B$9&lt;=E9541)/(SRP!$C$7:$C$9&gt;=E9541),SRP!$D$7:$D$9)*(G9541/100)*(E9541/1000)),IF(C9541="Spirits",SUM(LOOKUP(2,1/(SRP!$B$2:$B$6&lt;=E9541)/(SRP!$C$2:$C$6&gt;=E9541),SRP!$D$2:$D$6)*(G9541/100)*(E9541/1000)),IF(AND(C9541="Wine",D9541="Fortified Wines"),SUM(LOOKUP(2,1/(SRP!$B$20:$B$23&lt;=E9541)/(SRP!$C$20:$C$23&gt;=E9541),SRP!$D$20:$D$23)*(G9541/100)*(E9541/1000)),IF(C9541="Wine",SUM(LOOKUP(2,1/(SRP!$B$15:$B$19&lt;=E9541)/(SRP!$C$15:$C$19&gt;=E9541),SRP!$D$15:$D$19)*(G9541/100)*(E9541/1000)),IF(C9541="Ready to Drink",SUM(LOOKUP(2,1/(SRP!$B$10:$B$14&lt;=E9541)/(SRP!$C$10:$C$14&gt;=E9541),SRP!$D$10:$D$14)*(G9541/100)*(E9541/1000)),0))))),2)</f>
        <v>4.45</v>
      </c>
    </row>
    <row r="9542" spans="1:11" x14ac:dyDescent="0.35">
      <c r="A9542" s="2">
        <v>540252</v>
      </c>
      <c r="B9542" s="76" t="s">
        <v>140</v>
      </c>
      <c r="C9542" s="76" t="s">
        <v>286</v>
      </c>
      <c r="D9542" s="76" t="s">
        <v>5251</v>
      </c>
      <c r="E9542" s="76">
        <v>750</v>
      </c>
      <c r="F9542" s="76">
        <v>6</v>
      </c>
      <c r="G9542" s="77">
        <v>20</v>
      </c>
      <c r="H9542" s="76" t="s">
        <v>3305</v>
      </c>
      <c r="I9542" s="77">
        <v>180.05</v>
      </c>
      <c r="J9542" s="2">
        <v>1</v>
      </c>
      <c r="K9542" s="119" cm="1">
        <f t="array" ref="K9542">ROUND(IF(C9542="Beer",SUM(LOOKUP(2,1/(SRP!$B$7:$B$9&lt;=E9542)/(SRP!$C$7:$C$9&gt;=E9542),SRP!$D$7:$D$9)*(G9542/100)*(E9542/1000)),IF(C9542="Spirits",SUM(LOOKUP(2,1/(SRP!$B$2:$B$6&lt;=E9542)/(SRP!$C$2:$C$6&gt;=E9542),SRP!$D$2:$D$6)*(G9542/100)*(E9542/1000)),IF(AND(C9542="Wine",D9542="Fortified Wines"),SUM(LOOKUP(2,1/(SRP!$B$20:$B$23&lt;=E9542)/(SRP!$C$20:$C$23&gt;=E9542),SRP!$D$20:$D$23)*(G9542/100)*(E9542/1000)),IF(C9542="Wine",SUM(LOOKUP(2,1/(SRP!$B$15:$B$19&lt;=E9542)/(SRP!$C$15:$C$19&gt;=E9542),SRP!$D$15:$D$19)*(G9542/100)*(E9542/1000)),IF(C9542="Ready to Drink",SUM(LOOKUP(2,1/(SRP!$B$10:$B$14&lt;=E9542)/(SRP!$C$10:$C$14&gt;=E9542),SRP!$D$10:$D$14)*(G9542/100)*(E9542/1000)),0))))),2)</f>
        <v>10.47</v>
      </c>
    </row>
    <row r="9543" spans="1:11" x14ac:dyDescent="0.35">
      <c r="A9543" s="2">
        <v>541003</v>
      </c>
      <c r="B9543" s="76" t="s">
        <v>1895</v>
      </c>
      <c r="C9543" s="76" t="s">
        <v>286</v>
      </c>
      <c r="D9543" s="76" t="s">
        <v>5289</v>
      </c>
      <c r="E9543" s="76">
        <v>750</v>
      </c>
      <c r="F9543" s="76">
        <v>12</v>
      </c>
      <c r="G9543" s="77">
        <v>10</v>
      </c>
      <c r="H9543" s="76" t="s">
        <v>3281</v>
      </c>
      <c r="I9543" s="77">
        <v>16.989999999999998</v>
      </c>
      <c r="J9543" s="2">
        <v>1</v>
      </c>
      <c r="K9543" s="119" cm="1">
        <f t="array" ref="K9543">ROUND(IF(C9543="Beer",SUM(LOOKUP(2,1/(SRP!$B$7:$B$9&lt;=E9543)/(SRP!$C$7:$C$9&gt;=E9543),SRP!$D$7:$D$9)*(G9543/100)*(E9543/1000)),IF(C9543="Spirits",SUM(LOOKUP(2,1/(SRP!$B$2:$B$6&lt;=E9543)/(SRP!$C$2:$C$6&gt;=E9543),SRP!$D$2:$D$6)*(G9543/100)*(E9543/1000)),IF(AND(C9543="Wine",D9543="Fortified Wines"),SUM(LOOKUP(2,1/(SRP!$B$20:$B$23&lt;=E9543)/(SRP!$C$20:$C$23&gt;=E9543),SRP!$D$20:$D$23)*(G9543/100)*(E9543/1000)),IF(C9543="Wine",SUM(LOOKUP(2,1/(SRP!$B$15:$B$19&lt;=E9543)/(SRP!$C$15:$C$19&gt;=E9543),SRP!$D$15:$D$19)*(G9543/100)*(E9543/1000)),IF(C9543="Ready to Drink",SUM(LOOKUP(2,1/(SRP!$B$10:$B$14&lt;=E9543)/(SRP!$C$10:$C$14&gt;=E9543),SRP!$D$10:$D$14)*(G9543/100)*(E9543/1000)),0))))),2)</f>
        <v>5.24</v>
      </c>
    </row>
    <row r="9544" spans="1:11" x14ac:dyDescent="0.35">
      <c r="A9544" s="2">
        <v>541193</v>
      </c>
      <c r="B9544" s="76" t="s">
        <v>1896</v>
      </c>
      <c r="C9544" s="76" t="s">
        <v>286</v>
      </c>
      <c r="D9544" s="76" t="s">
        <v>5246</v>
      </c>
      <c r="E9544" s="76">
        <v>750</v>
      </c>
      <c r="F9544" s="76">
        <v>12</v>
      </c>
      <c r="G9544" s="77">
        <v>13.5</v>
      </c>
      <c r="H9544" s="76" t="s">
        <v>3297</v>
      </c>
      <c r="I9544" s="77">
        <v>24.99</v>
      </c>
      <c r="J9544" s="2">
        <v>1</v>
      </c>
      <c r="K9544" s="119" cm="1">
        <f t="array" ref="K9544">ROUND(IF(C9544="Beer",SUM(LOOKUP(2,1/(SRP!$B$7:$B$9&lt;=E9544)/(SRP!$C$7:$C$9&gt;=E9544),SRP!$D$7:$D$9)*(G9544/100)*(E9544/1000)),IF(C9544="Spirits",SUM(LOOKUP(2,1/(SRP!$B$2:$B$6&lt;=E9544)/(SRP!$C$2:$C$6&gt;=E9544),SRP!$D$2:$D$6)*(G9544/100)*(E9544/1000)),IF(AND(C9544="Wine",D9544="Fortified Wines"),SUM(LOOKUP(2,1/(SRP!$B$20:$B$23&lt;=E9544)/(SRP!$C$20:$C$23&gt;=E9544),SRP!$D$20:$D$23)*(G9544/100)*(E9544/1000)),IF(C9544="Wine",SUM(LOOKUP(2,1/(SRP!$B$15:$B$19&lt;=E9544)/(SRP!$C$15:$C$19&gt;=E9544),SRP!$D$15:$D$19)*(G9544/100)*(E9544/1000)),IF(C9544="Ready to Drink",SUM(LOOKUP(2,1/(SRP!$B$10:$B$14&lt;=E9544)/(SRP!$C$10:$C$14&gt;=E9544),SRP!$D$10:$D$14)*(G9544/100)*(E9544/1000)),0))))),2)</f>
        <v>7.07</v>
      </c>
    </row>
    <row r="9545" spans="1:11" x14ac:dyDescent="0.35">
      <c r="A9545" s="2">
        <v>543819</v>
      </c>
      <c r="B9545" s="76" t="s">
        <v>5327</v>
      </c>
      <c r="C9545" s="76" t="s">
        <v>286</v>
      </c>
      <c r="D9545" s="76" t="s">
        <v>5246</v>
      </c>
      <c r="E9545" s="76">
        <v>750</v>
      </c>
      <c r="F9545" s="76">
        <v>12</v>
      </c>
      <c r="G9545" s="77">
        <v>13</v>
      </c>
      <c r="H9545" s="76" t="s">
        <v>5939</v>
      </c>
      <c r="I9545" s="77">
        <v>17.989999999999998</v>
      </c>
      <c r="J9545" s="2">
        <v>1</v>
      </c>
      <c r="K9545" s="119" cm="1">
        <f t="array" ref="K9545">ROUND(IF(C9545="Beer",SUM(LOOKUP(2,1/(SRP!$B$7:$B$9&lt;=E9545)/(SRP!$C$7:$C$9&gt;=E9545),SRP!$D$7:$D$9)*(G9545/100)*(E9545/1000)),IF(C9545="Spirits",SUM(LOOKUP(2,1/(SRP!$B$2:$B$6&lt;=E9545)/(SRP!$C$2:$C$6&gt;=E9545),SRP!$D$2:$D$6)*(G9545/100)*(E9545/1000)),IF(AND(C9545="Wine",D9545="Fortified Wines"),SUM(LOOKUP(2,1/(SRP!$B$20:$B$23&lt;=E9545)/(SRP!$C$20:$C$23&gt;=E9545),SRP!$D$20:$D$23)*(G9545/100)*(E9545/1000)),IF(C9545="Wine",SUM(LOOKUP(2,1/(SRP!$B$15:$B$19&lt;=E9545)/(SRP!$C$15:$C$19&gt;=E9545),SRP!$D$15:$D$19)*(G9545/100)*(E9545/1000)),IF(C9545="Ready to Drink",SUM(LOOKUP(2,1/(SRP!$B$10:$B$14&lt;=E9545)/(SRP!$C$10:$C$14&gt;=E9545),SRP!$D$10:$D$14)*(G9545/100)*(E9545/1000)),0))))),2)</f>
        <v>6.81</v>
      </c>
    </row>
    <row r="9546" spans="1:11" x14ac:dyDescent="0.35">
      <c r="A9546" s="2">
        <v>543876</v>
      </c>
      <c r="B9546" s="76" t="s">
        <v>1897</v>
      </c>
      <c r="C9546" s="76" t="s">
        <v>286</v>
      </c>
      <c r="D9546" s="76" t="s">
        <v>5249</v>
      </c>
      <c r="E9546" s="76">
        <v>750</v>
      </c>
      <c r="F9546" s="76">
        <v>12</v>
      </c>
      <c r="G9546" s="77">
        <v>14</v>
      </c>
      <c r="H9546" s="76" t="s">
        <v>5939</v>
      </c>
      <c r="I9546" s="77">
        <v>17.989999999999998</v>
      </c>
      <c r="J9546" s="2">
        <v>1</v>
      </c>
      <c r="K9546" s="119" cm="1">
        <f t="array" ref="K9546">ROUND(IF(C9546="Beer",SUM(LOOKUP(2,1/(SRP!$B$7:$B$9&lt;=E9546)/(SRP!$C$7:$C$9&gt;=E9546),SRP!$D$7:$D$9)*(G9546/100)*(E9546/1000)),IF(C9546="Spirits",SUM(LOOKUP(2,1/(SRP!$B$2:$B$6&lt;=E9546)/(SRP!$C$2:$C$6&gt;=E9546),SRP!$D$2:$D$6)*(G9546/100)*(E9546/1000)),IF(AND(C9546="Wine",D9546="Fortified Wines"),SUM(LOOKUP(2,1/(SRP!$B$20:$B$23&lt;=E9546)/(SRP!$C$20:$C$23&gt;=E9546),SRP!$D$20:$D$23)*(G9546/100)*(E9546/1000)),IF(C9546="Wine",SUM(LOOKUP(2,1/(SRP!$B$15:$B$19&lt;=E9546)/(SRP!$C$15:$C$19&gt;=E9546),SRP!$D$15:$D$19)*(G9546/100)*(E9546/1000)),IF(C9546="Ready to Drink",SUM(LOOKUP(2,1/(SRP!$B$10:$B$14&lt;=E9546)/(SRP!$C$10:$C$14&gt;=E9546),SRP!$D$10:$D$14)*(G9546/100)*(E9546/1000)),0))))),2)</f>
        <v>7.33</v>
      </c>
    </row>
    <row r="9547" spans="1:11" x14ac:dyDescent="0.35">
      <c r="A9547" s="2">
        <v>543884</v>
      </c>
      <c r="B9547" s="76" t="s">
        <v>1898</v>
      </c>
      <c r="C9547" s="76" t="s">
        <v>286</v>
      </c>
      <c r="D9547" s="76" t="s">
        <v>5247</v>
      </c>
      <c r="E9547" s="76">
        <v>750</v>
      </c>
      <c r="F9547" s="76">
        <v>12</v>
      </c>
      <c r="G9547" s="77">
        <v>14</v>
      </c>
      <c r="H9547" s="76" t="s">
        <v>5939</v>
      </c>
      <c r="I9547" s="77">
        <v>17.989999999999998</v>
      </c>
      <c r="J9547" s="2">
        <v>1</v>
      </c>
      <c r="K9547" s="119" cm="1">
        <f t="array" ref="K9547">ROUND(IF(C9547="Beer",SUM(LOOKUP(2,1/(SRP!$B$7:$B$9&lt;=E9547)/(SRP!$C$7:$C$9&gt;=E9547),SRP!$D$7:$D$9)*(G9547/100)*(E9547/1000)),IF(C9547="Spirits",SUM(LOOKUP(2,1/(SRP!$B$2:$B$6&lt;=E9547)/(SRP!$C$2:$C$6&gt;=E9547),SRP!$D$2:$D$6)*(G9547/100)*(E9547/1000)),IF(AND(C9547="Wine",D9547="Fortified Wines"),SUM(LOOKUP(2,1/(SRP!$B$20:$B$23&lt;=E9547)/(SRP!$C$20:$C$23&gt;=E9547),SRP!$D$20:$D$23)*(G9547/100)*(E9547/1000)),IF(C9547="Wine",SUM(LOOKUP(2,1/(SRP!$B$15:$B$19&lt;=E9547)/(SRP!$C$15:$C$19&gt;=E9547),SRP!$D$15:$D$19)*(G9547/100)*(E9547/1000)),IF(C9547="Ready to Drink",SUM(LOOKUP(2,1/(SRP!$B$10:$B$14&lt;=E9547)/(SRP!$C$10:$C$14&gt;=E9547),SRP!$D$10:$D$14)*(G9547/100)*(E9547/1000)),0))))),2)</f>
        <v>7.33</v>
      </c>
    </row>
    <row r="9548" spans="1:11" x14ac:dyDescent="0.35">
      <c r="A9548" s="2">
        <v>545004</v>
      </c>
      <c r="B9548" s="76" t="s">
        <v>1899</v>
      </c>
      <c r="C9548" s="76" t="s">
        <v>286</v>
      </c>
      <c r="D9548" s="76" t="s">
        <v>5246</v>
      </c>
      <c r="E9548" s="76">
        <v>750</v>
      </c>
      <c r="F9548" s="76">
        <v>12</v>
      </c>
      <c r="G9548" s="77">
        <v>13.7</v>
      </c>
      <c r="H9548" s="76" t="s">
        <v>3288</v>
      </c>
      <c r="I9548" s="77">
        <v>29.99</v>
      </c>
      <c r="J9548" s="2">
        <v>1</v>
      </c>
      <c r="K9548" s="119" cm="1">
        <f t="array" ref="K9548">ROUND(IF(C9548="Beer",SUM(LOOKUP(2,1/(SRP!$B$7:$B$9&lt;=E9548)/(SRP!$C$7:$C$9&gt;=E9548),SRP!$D$7:$D$9)*(G9548/100)*(E9548/1000)),IF(C9548="Spirits",SUM(LOOKUP(2,1/(SRP!$B$2:$B$6&lt;=E9548)/(SRP!$C$2:$C$6&gt;=E9548),SRP!$D$2:$D$6)*(G9548/100)*(E9548/1000)),IF(AND(C9548="Wine",D9548="Fortified Wines"),SUM(LOOKUP(2,1/(SRP!$B$20:$B$23&lt;=E9548)/(SRP!$C$20:$C$23&gt;=E9548),SRP!$D$20:$D$23)*(G9548/100)*(E9548/1000)),IF(C9548="Wine",SUM(LOOKUP(2,1/(SRP!$B$15:$B$19&lt;=E9548)/(SRP!$C$15:$C$19&gt;=E9548),SRP!$D$15:$D$19)*(G9548/100)*(E9548/1000)),IF(C9548="Ready to Drink",SUM(LOOKUP(2,1/(SRP!$B$10:$B$14&lt;=E9548)/(SRP!$C$10:$C$14&gt;=E9548),SRP!$D$10:$D$14)*(G9548/100)*(E9548/1000)),0))))),2)</f>
        <v>7.17</v>
      </c>
    </row>
    <row r="9549" spans="1:11" x14ac:dyDescent="0.35">
      <c r="A9549" s="2">
        <v>545319</v>
      </c>
      <c r="B9549" s="76" t="s">
        <v>1900</v>
      </c>
      <c r="C9549" s="76" t="s">
        <v>286</v>
      </c>
      <c r="D9549" s="76" t="s">
        <v>5236</v>
      </c>
      <c r="E9549" s="76">
        <v>750</v>
      </c>
      <c r="F9549" s="76">
        <v>12</v>
      </c>
      <c r="G9549" s="77">
        <v>13</v>
      </c>
      <c r="H9549" s="76" t="s">
        <v>3303</v>
      </c>
      <c r="I9549" s="77">
        <v>17.989999999999998</v>
      </c>
      <c r="J9549" s="2">
        <v>1</v>
      </c>
      <c r="K9549" s="119" cm="1">
        <f t="array" ref="K9549">ROUND(IF(C9549="Beer",SUM(LOOKUP(2,1/(SRP!$B$7:$B$9&lt;=E9549)/(SRP!$C$7:$C$9&gt;=E9549),SRP!$D$7:$D$9)*(G9549/100)*(E9549/1000)),IF(C9549="Spirits",SUM(LOOKUP(2,1/(SRP!$B$2:$B$6&lt;=E9549)/(SRP!$C$2:$C$6&gt;=E9549),SRP!$D$2:$D$6)*(G9549/100)*(E9549/1000)),IF(AND(C9549="Wine",D9549="Fortified Wines"),SUM(LOOKUP(2,1/(SRP!$B$20:$B$23&lt;=E9549)/(SRP!$C$20:$C$23&gt;=E9549),SRP!$D$20:$D$23)*(G9549/100)*(E9549/1000)),IF(C9549="Wine",SUM(LOOKUP(2,1/(SRP!$B$15:$B$19&lt;=E9549)/(SRP!$C$15:$C$19&gt;=E9549),SRP!$D$15:$D$19)*(G9549/100)*(E9549/1000)),IF(C9549="Ready to Drink",SUM(LOOKUP(2,1/(SRP!$B$10:$B$14&lt;=E9549)/(SRP!$C$10:$C$14&gt;=E9549),SRP!$D$10:$D$14)*(G9549/100)*(E9549/1000)),0))))),2)</f>
        <v>6.81</v>
      </c>
    </row>
    <row r="9550" spans="1:11" x14ac:dyDescent="0.35">
      <c r="A9550" s="2">
        <v>545772</v>
      </c>
      <c r="B9550" s="76" t="s">
        <v>100</v>
      </c>
      <c r="C9550" s="76" t="s">
        <v>286</v>
      </c>
      <c r="D9550" s="76" t="s">
        <v>5276</v>
      </c>
      <c r="E9550" s="76">
        <v>750</v>
      </c>
      <c r="F9550" s="76">
        <v>12</v>
      </c>
      <c r="G9550" s="77">
        <v>12.5</v>
      </c>
      <c r="H9550" s="76" t="s">
        <v>3288</v>
      </c>
      <c r="I9550" s="77">
        <v>13.99</v>
      </c>
      <c r="J9550" s="2">
        <v>1</v>
      </c>
      <c r="K9550" s="119" cm="1">
        <f t="array" ref="K9550">ROUND(IF(C9550="Beer",SUM(LOOKUP(2,1/(SRP!$B$7:$B$9&lt;=E9550)/(SRP!$C$7:$C$9&gt;=E9550),SRP!$D$7:$D$9)*(G9550/100)*(E9550/1000)),IF(C9550="Spirits",SUM(LOOKUP(2,1/(SRP!$B$2:$B$6&lt;=E9550)/(SRP!$C$2:$C$6&gt;=E9550),SRP!$D$2:$D$6)*(G9550/100)*(E9550/1000)),IF(AND(C9550="Wine",D9550="Fortified Wines"),SUM(LOOKUP(2,1/(SRP!$B$20:$B$23&lt;=E9550)/(SRP!$C$20:$C$23&gt;=E9550),SRP!$D$20:$D$23)*(G9550/100)*(E9550/1000)),IF(C9550="Wine",SUM(LOOKUP(2,1/(SRP!$B$15:$B$19&lt;=E9550)/(SRP!$C$15:$C$19&gt;=E9550),SRP!$D$15:$D$19)*(G9550/100)*(E9550/1000)),IF(C9550="Ready to Drink",SUM(LOOKUP(2,1/(SRP!$B$10:$B$14&lt;=E9550)/(SRP!$C$10:$C$14&gt;=E9550),SRP!$D$10:$D$14)*(G9550/100)*(E9550/1000)),0))))),2)</f>
        <v>6.54</v>
      </c>
    </row>
    <row r="9551" spans="1:11" x14ac:dyDescent="0.35">
      <c r="A9551" s="2">
        <v>546127</v>
      </c>
      <c r="B9551" s="76" t="s">
        <v>4664</v>
      </c>
      <c r="C9551" s="76" t="s">
        <v>287</v>
      </c>
      <c r="D9551" s="76" t="s">
        <v>5240</v>
      </c>
      <c r="E9551" s="76">
        <v>710</v>
      </c>
      <c r="F9551" s="76">
        <v>12</v>
      </c>
      <c r="G9551" s="77">
        <v>8</v>
      </c>
      <c r="H9551" s="76" t="s">
        <v>3330</v>
      </c>
      <c r="I9551" s="77">
        <v>4.2300000000000004</v>
      </c>
      <c r="J9551" s="2">
        <v>1</v>
      </c>
      <c r="K9551" s="119" cm="1">
        <f t="array" ref="K9551">ROUND(IF(C9551="Beer",SUM(LOOKUP(2,1/(SRP!$B$7:$B$9&lt;=E9551)/(SRP!$C$7:$C$9&gt;=E9551),SRP!$D$7:$D$9)*(G9551/100)*(E9551/1000)),IF(C9551="Spirits",SUM(LOOKUP(2,1/(SRP!$B$2:$B$6&lt;=E9551)/(SRP!$C$2:$C$6&gt;=E9551),SRP!$D$2:$D$6)*(G9551/100)*(E9551/1000)),IF(AND(C9551="Wine",D9551="Fortified Wines"),SUM(LOOKUP(2,1/(SRP!$B$20:$B$23&lt;=E9551)/(SRP!$C$20:$C$23&gt;=E9551),SRP!$D$20:$D$23)*(G9551/100)*(E9551/1000)),IF(C9551="Wine",SUM(LOOKUP(2,1/(SRP!$B$15:$B$19&lt;=E9551)/(SRP!$C$15:$C$19&gt;=E9551),SRP!$D$15:$D$19)*(G9551/100)*(E9551/1000)),IF(C9551="Ready to Drink",SUM(LOOKUP(2,1/(SRP!$B$10:$B$14&lt;=E9551)/(SRP!$C$10:$C$14&gt;=E9551),SRP!$D$10:$D$14)*(G9551/100)*(E9551/1000)),0))))),2)</f>
        <v>3.97</v>
      </c>
    </row>
    <row r="9552" spans="1:11" x14ac:dyDescent="0.35">
      <c r="A9552" s="2">
        <v>546127</v>
      </c>
      <c r="B9552" s="76" t="s">
        <v>4664</v>
      </c>
      <c r="C9552" s="76" t="s">
        <v>287</v>
      </c>
      <c r="D9552" s="76" t="s">
        <v>5240</v>
      </c>
      <c r="E9552" s="76">
        <v>710</v>
      </c>
      <c r="F9552" s="76">
        <v>12</v>
      </c>
      <c r="G9552" s="77">
        <v>8</v>
      </c>
      <c r="H9552" s="76" t="s">
        <v>3330</v>
      </c>
      <c r="I9552" s="77">
        <v>4.2300000000000004</v>
      </c>
      <c r="J9552" s="2">
        <v>1</v>
      </c>
      <c r="K9552" s="119" cm="1">
        <f t="array" ref="K9552">ROUND(IF(C9552="Beer",SUM(LOOKUP(2,1/(SRP!$B$7:$B$9&lt;=E9552)/(SRP!$C$7:$C$9&gt;=E9552),SRP!$D$7:$D$9)*(G9552/100)*(E9552/1000)),IF(C9552="Spirits",SUM(LOOKUP(2,1/(SRP!$B$2:$B$6&lt;=E9552)/(SRP!$C$2:$C$6&gt;=E9552),SRP!$D$2:$D$6)*(G9552/100)*(E9552/1000)),IF(AND(C9552="Wine",D9552="Fortified Wines"),SUM(LOOKUP(2,1/(SRP!$B$20:$B$23&lt;=E9552)/(SRP!$C$20:$C$23&gt;=E9552),SRP!$D$20:$D$23)*(G9552/100)*(E9552/1000)),IF(C9552="Wine",SUM(LOOKUP(2,1/(SRP!$B$15:$B$19&lt;=E9552)/(SRP!$C$15:$C$19&gt;=E9552),SRP!$D$15:$D$19)*(G9552/100)*(E9552/1000)),IF(C9552="Ready to Drink",SUM(LOOKUP(2,1/(SRP!$B$10:$B$14&lt;=E9552)/(SRP!$C$10:$C$14&gt;=E9552),SRP!$D$10:$D$14)*(G9552/100)*(E9552/1000)),0))))),2)</f>
        <v>3.97</v>
      </c>
    </row>
    <row r="9553" spans="1:11" x14ac:dyDescent="0.35">
      <c r="A9553" s="2">
        <v>546366</v>
      </c>
      <c r="B9553" s="76" t="s">
        <v>1901</v>
      </c>
      <c r="C9553" s="76" t="s">
        <v>285</v>
      </c>
      <c r="D9553" s="76" t="s">
        <v>6956</v>
      </c>
      <c r="E9553" s="76">
        <v>500</v>
      </c>
      <c r="F9553" s="76">
        <v>6</v>
      </c>
      <c r="G9553" s="77">
        <v>51.4</v>
      </c>
      <c r="H9553" s="76" t="s">
        <v>3356</v>
      </c>
      <c r="I9553" s="77">
        <v>69.989999999999995</v>
      </c>
      <c r="J9553" s="2">
        <v>1</v>
      </c>
      <c r="K9553" s="119" cm="1">
        <f t="array" ref="K9553">ROUND(IF(C9553="Beer",SUM(LOOKUP(2,1/(SRP!$B$7:$B$9&lt;=E9553)/(SRP!$C$7:$C$9&gt;=E9553),SRP!$D$7:$D$9)*(G9553/100)*(E9553/1000)),IF(C9553="Spirits",SUM(LOOKUP(2,1/(SRP!$B$2:$B$6&lt;=E9553)/(SRP!$C$2:$C$6&gt;=E9553),SRP!$D$2:$D$6)*(G9553/100)*(E9553/1000)),IF(AND(C9553="Wine",D9553="Fortified Wines"),SUM(LOOKUP(2,1/(SRP!$B$20:$B$23&lt;=E9553)/(SRP!$C$20:$C$23&gt;=E9553),SRP!$D$20:$D$23)*(G9553/100)*(E9553/1000)),IF(C9553="Wine",SUM(LOOKUP(2,1/(SRP!$B$15:$B$19&lt;=E9553)/(SRP!$C$15:$C$19&gt;=E9553),SRP!$D$15:$D$19)*(G9553/100)*(E9553/1000)),IF(C9553="Ready to Drink",SUM(LOOKUP(2,1/(SRP!$B$10:$B$14&lt;=E9553)/(SRP!$C$10:$C$14&gt;=E9553),SRP!$D$10:$D$14)*(G9553/100)*(E9553/1000)),0))))),2)</f>
        <v>19.010000000000002</v>
      </c>
    </row>
    <row r="9554" spans="1:11" x14ac:dyDescent="0.35">
      <c r="A9554" s="2">
        <v>546655</v>
      </c>
      <c r="B9554" s="76" t="s">
        <v>1902</v>
      </c>
      <c r="C9554" s="76" t="s">
        <v>286</v>
      </c>
      <c r="D9554" s="76" t="s">
        <v>5248</v>
      </c>
      <c r="E9554" s="76">
        <v>750</v>
      </c>
      <c r="F9554" s="76">
        <v>12</v>
      </c>
      <c r="G9554" s="77">
        <v>12</v>
      </c>
      <c r="H9554" s="76" t="s">
        <v>6869</v>
      </c>
      <c r="I9554" s="77">
        <v>15.99</v>
      </c>
      <c r="J9554" s="2">
        <v>1</v>
      </c>
      <c r="K9554" s="119" cm="1">
        <f t="array" ref="K9554">ROUND(IF(C9554="Beer",SUM(LOOKUP(2,1/(SRP!$B$7:$B$9&lt;=E9554)/(SRP!$C$7:$C$9&gt;=E9554),SRP!$D$7:$D$9)*(G9554/100)*(E9554/1000)),IF(C9554="Spirits",SUM(LOOKUP(2,1/(SRP!$B$2:$B$6&lt;=E9554)/(SRP!$C$2:$C$6&gt;=E9554),SRP!$D$2:$D$6)*(G9554/100)*(E9554/1000)),IF(AND(C9554="Wine",D9554="Fortified Wines"),SUM(LOOKUP(2,1/(SRP!$B$20:$B$23&lt;=E9554)/(SRP!$C$20:$C$23&gt;=E9554),SRP!$D$20:$D$23)*(G9554/100)*(E9554/1000)),IF(C9554="Wine",SUM(LOOKUP(2,1/(SRP!$B$15:$B$19&lt;=E9554)/(SRP!$C$15:$C$19&gt;=E9554),SRP!$D$15:$D$19)*(G9554/100)*(E9554/1000)),IF(C9554="Ready to Drink",SUM(LOOKUP(2,1/(SRP!$B$10:$B$14&lt;=E9554)/(SRP!$C$10:$C$14&gt;=E9554),SRP!$D$10:$D$14)*(G9554/100)*(E9554/1000)),0))))),2)</f>
        <v>6.28</v>
      </c>
    </row>
    <row r="9555" spans="1:11" x14ac:dyDescent="0.35">
      <c r="A9555" s="2">
        <v>549329</v>
      </c>
      <c r="B9555" s="76" t="s">
        <v>103</v>
      </c>
      <c r="C9555" s="76" t="s">
        <v>286</v>
      </c>
      <c r="D9555" s="76" t="s">
        <v>5258</v>
      </c>
      <c r="E9555" s="76">
        <v>1500</v>
      </c>
      <c r="F9555" s="76">
        <v>6</v>
      </c>
      <c r="G9555" s="77">
        <v>6</v>
      </c>
      <c r="H9555" s="76" t="s">
        <v>6695</v>
      </c>
      <c r="I9555" s="77">
        <v>20.99</v>
      </c>
      <c r="J9555" s="2">
        <v>1</v>
      </c>
      <c r="K9555" s="119" cm="1">
        <f t="array" ref="K9555">ROUND(IF(C9555="Beer",SUM(LOOKUP(2,1/(SRP!$B$7:$B$9&lt;=E9555)/(SRP!$C$7:$C$9&gt;=E9555),SRP!$D$7:$D$9)*(G9555/100)*(E9555/1000)),IF(C9555="Spirits",SUM(LOOKUP(2,1/(SRP!$B$2:$B$6&lt;=E9555)/(SRP!$C$2:$C$6&gt;=E9555),SRP!$D$2:$D$6)*(G9555/100)*(E9555/1000)),IF(AND(C9555="Wine",D9555="Fortified Wines"),SUM(LOOKUP(2,1/(SRP!$B$20:$B$23&lt;=E9555)/(SRP!$C$20:$C$23&gt;=E9555),SRP!$D$20:$D$23)*(G9555/100)*(E9555/1000)),IF(C9555="Wine",SUM(LOOKUP(2,1/(SRP!$B$15:$B$19&lt;=E9555)/(SRP!$C$15:$C$19&gt;=E9555),SRP!$D$15:$D$19)*(G9555/100)*(E9555/1000)),IF(C9555="Ready to Drink",SUM(LOOKUP(2,1/(SRP!$B$10:$B$14&lt;=E9555)/(SRP!$C$10:$C$14&gt;=E9555),SRP!$D$10:$D$14)*(G9555/100)*(E9555/1000)),0))))),2)</f>
        <v>6.28</v>
      </c>
    </row>
    <row r="9556" spans="1:11" x14ac:dyDescent="0.35">
      <c r="A9556" s="2">
        <v>549337</v>
      </c>
      <c r="B9556" s="76" t="s">
        <v>104</v>
      </c>
      <c r="C9556" s="76" t="s">
        <v>286</v>
      </c>
      <c r="D9556" s="76" t="s">
        <v>5258</v>
      </c>
      <c r="E9556" s="76">
        <v>1500</v>
      </c>
      <c r="F9556" s="76">
        <v>6</v>
      </c>
      <c r="G9556" s="77">
        <v>6</v>
      </c>
      <c r="H9556" s="76" t="s">
        <v>6695</v>
      </c>
      <c r="I9556" s="77">
        <v>20.99</v>
      </c>
      <c r="J9556" s="2">
        <v>1</v>
      </c>
      <c r="K9556" s="119" cm="1">
        <f t="array" ref="K9556">ROUND(IF(C9556="Beer",SUM(LOOKUP(2,1/(SRP!$B$7:$B$9&lt;=E9556)/(SRP!$C$7:$C$9&gt;=E9556),SRP!$D$7:$D$9)*(G9556/100)*(E9556/1000)),IF(C9556="Spirits",SUM(LOOKUP(2,1/(SRP!$B$2:$B$6&lt;=E9556)/(SRP!$C$2:$C$6&gt;=E9556),SRP!$D$2:$D$6)*(G9556/100)*(E9556/1000)),IF(AND(C9556="Wine",D9556="Fortified Wines"),SUM(LOOKUP(2,1/(SRP!$B$20:$B$23&lt;=E9556)/(SRP!$C$20:$C$23&gt;=E9556),SRP!$D$20:$D$23)*(G9556/100)*(E9556/1000)),IF(C9556="Wine",SUM(LOOKUP(2,1/(SRP!$B$15:$B$19&lt;=E9556)/(SRP!$C$15:$C$19&gt;=E9556),SRP!$D$15:$D$19)*(G9556/100)*(E9556/1000)),IF(C9556="Ready to Drink",SUM(LOOKUP(2,1/(SRP!$B$10:$B$14&lt;=E9556)/(SRP!$C$10:$C$14&gt;=E9556),SRP!$D$10:$D$14)*(G9556/100)*(E9556/1000)),0))))),2)</f>
        <v>6.28</v>
      </c>
    </row>
    <row r="9557" spans="1:11" x14ac:dyDescent="0.35">
      <c r="A9557" s="2">
        <v>549469</v>
      </c>
      <c r="B9557" s="76" t="s">
        <v>1903</v>
      </c>
      <c r="C9557" s="76" t="s">
        <v>286</v>
      </c>
      <c r="D9557" s="76" t="s">
        <v>5258</v>
      </c>
      <c r="E9557" s="76">
        <v>750</v>
      </c>
      <c r="F9557" s="76">
        <v>12</v>
      </c>
      <c r="G9557" s="77">
        <v>6</v>
      </c>
      <c r="H9557" s="76" t="s">
        <v>6695</v>
      </c>
      <c r="I9557" s="77">
        <v>10.99</v>
      </c>
      <c r="J9557" s="2">
        <v>1</v>
      </c>
      <c r="K9557" s="119" cm="1">
        <f t="array" ref="K9557">ROUND(IF(C9557="Beer",SUM(LOOKUP(2,1/(SRP!$B$7:$B$9&lt;=E9557)/(SRP!$C$7:$C$9&gt;=E9557),SRP!$D$7:$D$9)*(G9557/100)*(E9557/1000)),IF(C9557="Spirits",SUM(LOOKUP(2,1/(SRP!$B$2:$B$6&lt;=E9557)/(SRP!$C$2:$C$6&gt;=E9557),SRP!$D$2:$D$6)*(G9557/100)*(E9557/1000)),IF(AND(C9557="Wine",D9557="Fortified Wines"),SUM(LOOKUP(2,1/(SRP!$B$20:$B$23&lt;=E9557)/(SRP!$C$20:$C$23&gt;=E9557),SRP!$D$20:$D$23)*(G9557/100)*(E9557/1000)),IF(C9557="Wine",SUM(LOOKUP(2,1/(SRP!$B$15:$B$19&lt;=E9557)/(SRP!$C$15:$C$19&gt;=E9557),SRP!$D$15:$D$19)*(G9557/100)*(E9557/1000)),IF(C9557="Ready to Drink",SUM(LOOKUP(2,1/(SRP!$B$10:$B$14&lt;=E9557)/(SRP!$C$10:$C$14&gt;=E9557),SRP!$D$10:$D$14)*(G9557/100)*(E9557/1000)),0))))),2)</f>
        <v>3.14</v>
      </c>
    </row>
    <row r="9558" spans="1:11" x14ac:dyDescent="0.35">
      <c r="A9558" s="2">
        <v>549642</v>
      </c>
      <c r="B9558" s="76" t="s">
        <v>3983</v>
      </c>
      <c r="C9558" s="76" t="s">
        <v>286</v>
      </c>
      <c r="D9558" s="76" t="s">
        <v>5264</v>
      </c>
      <c r="E9558" s="76">
        <v>750</v>
      </c>
      <c r="F9558" s="76">
        <v>12</v>
      </c>
      <c r="G9558" s="77">
        <v>12</v>
      </c>
      <c r="H9558" s="76" t="s">
        <v>3307</v>
      </c>
      <c r="I9558" s="77">
        <v>18.829999999999998</v>
      </c>
      <c r="J9558" s="2">
        <v>1</v>
      </c>
      <c r="K9558" s="119" cm="1">
        <f t="array" ref="K9558">ROUND(IF(C9558="Beer",SUM(LOOKUP(2,1/(SRP!$B$7:$B$9&lt;=E9558)/(SRP!$C$7:$C$9&gt;=E9558),SRP!$D$7:$D$9)*(G9558/100)*(E9558/1000)),IF(C9558="Spirits",SUM(LOOKUP(2,1/(SRP!$B$2:$B$6&lt;=E9558)/(SRP!$C$2:$C$6&gt;=E9558),SRP!$D$2:$D$6)*(G9558/100)*(E9558/1000)),IF(AND(C9558="Wine",D9558="Fortified Wines"),SUM(LOOKUP(2,1/(SRP!$B$20:$B$23&lt;=E9558)/(SRP!$C$20:$C$23&gt;=E9558),SRP!$D$20:$D$23)*(G9558/100)*(E9558/1000)),IF(C9558="Wine",SUM(LOOKUP(2,1/(SRP!$B$15:$B$19&lt;=E9558)/(SRP!$C$15:$C$19&gt;=E9558),SRP!$D$15:$D$19)*(G9558/100)*(E9558/1000)),IF(C9558="Ready to Drink",SUM(LOOKUP(2,1/(SRP!$B$10:$B$14&lt;=E9558)/(SRP!$C$10:$C$14&gt;=E9558),SRP!$D$10:$D$14)*(G9558/100)*(E9558/1000)),0))))),2)</f>
        <v>6.28</v>
      </c>
    </row>
    <row r="9559" spans="1:11" x14ac:dyDescent="0.35">
      <c r="A9559" s="2">
        <v>550327</v>
      </c>
      <c r="B9559" s="76" t="s">
        <v>106</v>
      </c>
      <c r="C9559" s="76" t="s">
        <v>286</v>
      </c>
      <c r="D9559" s="76" t="s">
        <v>5249</v>
      </c>
      <c r="E9559" s="76">
        <v>750</v>
      </c>
      <c r="F9559" s="76">
        <v>12</v>
      </c>
      <c r="G9559" s="77">
        <v>13.5</v>
      </c>
      <c r="H9559" s="76" t="s">
        <v>3306</v>
      </c>
      <c r="I9559" s="77">
        <v>28.99</v>
      </c>
      <c r="J9559" s="2">
        <v>1</v>
      </c>
      <c r="K9559" s="119" cm="1">
        <f t="array" ref="K9559">ROUND(IF(C9559="Beer",SUM(LOOKUP(2,1/(SRP!$B$7:$B$9&lt;=E9559)/(SRP!$C$7:$C$9&gt;=E9559),SRP!$D$7:$D$9)*(G9559/100)*(E9559/1000)),IF(C9559="Spirits",SUM(LOOKUP(2,1/(SRP!$B$2:$B$6&lt;=E9559)/(SRP!$C$2:$C$6&gt;=E9559),SRP!$D$2:$D$6)*(G9559/100)*(E9559/1000)),IF(AND(C9559="Wine",D9559="Fortified Wines"),SUM(LOOKUP(2,1/(SRP!$B$20:$B$23&lt;=E9559)/(SRP!$C$20:$C$23&gt;=E9559),SRP!$D$20:$D$23)*(G9559/100)*(E9559/1000)),IF(C9559="Wine",SUM(LOOKUP(2,1/(SRP!$B$15:$B$19&lt;=E9559)/(SRP!$C$15:$C$19&gt;=E9559),SRP!$D$15:$D$19)*(G9559/100)*(E9559/1000)),IF(C9559="Ready to Drink",SUM(LOOKUP(2,1/(SRP!$B$10:$B$14&lt;=E9559)/(SRP!$C$10:$C$14&gt;=E9559),SRP!$D$10:$D$14)*(G9559/100)*(E9559/1000)),0))))),2)</f>
        <v>7.07</v>
      </c>
    </row>
    <row r="9560" spans="1:11" x14ac:dyDescent="0.35">
      <c r="A9560" s="2">
        <v>550715</v>
      </c>
      <c r="B9560" s="76" t="s">
        <v>3987</v>
      </c>
      <c r="C9560" s="76" t="s">
        <v>285</v>
      </c>
      <c r="D9560" s="76" t="s">
        <v>6931</v>
      </c>
      <c r="E9560" s="76">
        <v>750</v>
      </c>
      <c r="F9560" s="76">
        <v>12</v>
      </c>
      <c r="G9560" s="77">
        <v>40</v>
      </c>
      <c r="H9560" s="76" t="s">
        <v>3285</v>
      </c>
      <c r="I9560" s="77">
        <v>29.39</v>
      </c>
      <c r="J9560" s="2">
        <v>1</v>
      </c>
      <c r="K9560" s="119" cm="1">
        <f t="array" ref="K9560">ROUND(IF(C9560="Beer",SUM(LOOKUP(2,1/(SRP!$B$7:$B$9&lt;=E9560)/(SRP!$C$7:$C$9&gt;=E9560),SRP!$D$7:$D$9)*(G9560/100)*(E9560/1000)),IF(C9560="Spirits",SUM(LOOKUP(2,1/(SRP!$B$2:$B$6&lt;=E9560)/(SRP!$C$2:$C$6&gt;=E9560),SRP!$D$2:$D$6)*(G9560/100)*(E9560/1000)),IF(AND(C9560="Wine",D9560="Fortified Wines"),SUM(LOOKUP(2,1/(SRP!$B$20:$B$23&lt;=E9560)/(SRP!$C$20:$C$23&gt;=E9560),SRP!$D$20:$D$23)*(G9560/100)*(E9560/1000)),IF(C9560="Wine",SUM(LOOKUP(2,1/(SRP!$B$15:$B$19&lt;=E9560)/(SRP!$C$15:$C$19&gt;=E9560),SRP!$D$15:$D$19)*(G9560/100)*(E9560/1000)),IF(C9560="Ready to Drink",SUM(LOOKUP(2,1/(SRP!$B$10:$B$14&lt;=E9560)/(SRP!$C$10:$C$14&gt;=E9560),SRP!$D$10:$D$14)*(G9560/100)*(E9560/1000)),0))))),2)</f>
        <v>20.94</v>
      </c>
    </row>
    <row r="9561" spans="1:11" x14ac:dyDescent="0.35">
      <c r="A9561" s="2">
        <v>550764</v>
      </c>
      <c r="B9561" s="76" t="s">
        <v>1904</v>
      </c>
      <c r="C9561" s="76" t="s">
        <v>287</v>
      </c>
      <c r="D9561" s="76" t="s">
        <v>5230</v>
      </c>
      <c r="E9561" s="76">
        <v>710</v>
      </c>
      <c r="F9561" s="76">
        <v>12</v>
      </c>
      <c r="G9561" s="77">
        <v>4.5999999999999996</v>
      </c>
      <c r="H9561" s="76" t="s">
        <v>3325</v>
      </c>
      <c r="I9561" s="77">
        <v>4.99</v>
      </c>
      <c r="J9561" s="2">
        <v>1</v>
      </c>
      <c r="K9561" s="119" cm="1">
        <f t="array" ref="K9561">ROUND(IF(C9561="Beer",SUM(LOOKUP(2,1/(SRP!$B$7:$B$9&lt;=E9561)/(SRP!$C$7:$C$9&gt;=E9561),SRP!$D$7:$D$9)*(G9561/100)*(E9561/1000)),IF(C9561="Spirits",SUM(LOOKUP(2,1/(SRP!$B$2:$B$6&lt;=E9561)/(SRP!$C$2:$C$6&gt;=E9561),SRP!$D$2:$D$6)*(G9561/100)*(E9561/1000)),IF(AND(C9561="Wine",D9561="Fortified Wines"),SUM(LOOKUP(2,1/(SRP!$B$20:$B$23&lt;=E9561)/(SRP!$C$20:$C$23&gt;=E9561),SRP!$D$20:$D$23)*(G9561/100)*(E9561/1000)),IF(C9561="Wine",SUM(LOOKUP(2,1/(SRP!$B$15:$B$19&lt;=E9561)/(SRP!$C$15:$C$19&gt;=E9561),SRP!$D$15:$D$19)*(G9561/100)*(E9561/1000)),IF(C9561="Ready to Drink",SUM(LOOKUP(2,1/(SRP!$B$10:$B$14&lt;=E9561)/(SRP!$C$10:$C$14&gt;=E9561),SRP!$D$10:$D$14)*(G9561/100)*(E9561/1000)),0))))),2)</f>
        <v>2.2799999999999998</v>
      </c>
    </row>
    <row r="9562" spans="1:11" x14ac:dyDescent="0.35">
      <c r="A9562" s="2">
        <v>550764</v>
      </c>
      <c r="B9562" s="76" t="s">
        <v>1904</v>
      </c>
      <c r="C9562" s="76" t="s">
        <v>287</v>
      </c>
      <c r="D9562" s="76" t="s">
        <v>5230</v>
      </c>
      <c r="E9562" s="76">
        <v>710</v>
      </c>
      <c r="F9562" s="76">
        <v>12</v>
      </c>
      <c r="G9562" s="77">
        <v>4.5999999999999996</v>
      </c>
      <c r="H9562" s="76" t="s">
        <v>3325</v>
      </c>
      <c r="I9562" s="77">
        <v>4.99</v>
      </c>
      <c r="J9562" s="2">
        <v>1</v>
      </c>
      <c r="K9562" s="119" cm="1">
        <f t="array" ref="K9562">ROUND(IF(C9562="Beer",SUM(LOOKUP(2,1/(SRP!$B$7:$B$9&lt;=E9562)/(SRP!$C$7:$C$9&gt;=E9562),SRP!$D$7:$D$9)*(G9562/100)*(E9562/1000)),IF(C9562="Spirits",SUM(LOOKUP(2,1/(SRP!$B$2:$B$6&lt;=E9562)/(SRP!$C$2:$C$6&gt;=E9562),SRP!$D$2:$D$6)*(G9562/100)*(E9562/1000)),IF(AND(C9562="Wine",D9562="Fortified Wines"),SUM(LOOKUP(2,1/(SRP!$B$20:$B$23&lt;=E9562)/(SRP!$C$20:$C$23&gt;=E9562),SRP!$D$20:$D$23)*(G9562/100)*(E9562/1000)),IF(C9562="Wine",SUM(LOOKUP(2,1/(SRP!$B$15:$B$19&lt;=E9562)/(SRP!$C$15:$C$19&gt;=E9562),SRP!$D$15:$D$19)*(G9562/100)*(E9562/1000)),IF(C9562="Ready to Drink",SUM(LOOKUP(2,1/(SRP!$B$10:$B$14&lt;=E9562)/(SRP!$C$10:$C$14&gt;=E9562),SRP!$D$10:$D$14)*(G9562/100)*(E9562/1000)),0))))),2)</f>
        <v>2.2799999999999998</v>
      </c>
    </row>
    <row r="9563" spans="1:11" x14ac:dyDescent="0.35">
      <c r="A9563" s="2">
        <v>551085</v>
      </c>
      <c r="B9563" s="76" t="s">
        <v>1905</v>
      </c>
      <c r="C9563" s="76" t="s">
        <v>286</v>
      </c>
      <c r="D9563" s="76" t="s">
        <v>5305</v>
      </c>
      <c r="E9563" s="76">
        <v>375</v>
      </c>
      <c r="F9563" s="76">
        <v>6</v>
      </c>
      <c r="G9563" s="77">
        <v>9.5</v>
      </c>
      <c r="H9563" s="76" t="s">
        <v>5939</v>
      </c>
      <c r="I9563" s="77">
        <v>59.99</v>
      </c>
      <c r="J9563" s="2">
        <v>1</v>
      </c>
      <c r="K9563" s="119" cm="1">
        <f t="array" ref="K9563">ROUND(IF(C9563="Beer",SUM(LOOKUP(2,1/(SRP!$B$7:$B$9&lt;=E9563)/(SRP!$C$7:$C$9&gt;=E9563),SRP!$D$7:$D$9)*(G9563/100)*(E9563/1000)),IF(C9563="Spirits",SUM(LOOKUP(2,1/(SRP!$B$2:$B$6&lt;=E9563)/(SRP!$C$2:$C$6&gt;=E9563),SRP!$D$2:$D$6)*(G9563/100)*(E9563/1000)),IF(AND(C9563="Wine",D9563="Fortified Wines"),SUM(LOOKUP(2,1/(SRP!$B$20:$B$23&lt;=E9563)/(SRP!$C$20:$C$23&gt;=E9563),SRP!$D$20:$D$23)*(G9563/100)*(E9563/1000)),IF(C9563="Wine",SUM(LOOKUP(2,1/(SRP!$B$15:$B$19&lt;=E9563)/(SRP!$C$15:$C$19&gt;=E9563),SRP!$D$15:$D$19)*(G9563/100)*(E9563/1000)),IF(C9563="Ready to Drink",SUM(LOOKUP(2,1/(SRP!$B$10:$B$14&lt;=E9563)/(SRP!$C$10:$C$14&gt;=E9563),SRP!$D$10:$D$14)*(G9563/100)*(E9563/1000)),0))))),2)</f>
        <v>2.64</v>
      </c>
    </row>
    <row r="9564" spans="1:11" x14ac:dyDescent="0.35">
      <c r="A9564" s="2">
        <v>551416</v>
      </c>
      <c r="B9564" s="76" t="s">
        <v>1906</v>
      </c>
      <c r="C9564" s="76" t="s">
        <v>285</v>
      </c>
      <c r="D9564" s="76" t="s">
        <v>5287</v>
      </c>
      <c r="E9564" s="76">
        <v>750</v>
      </c>
      <c r="F9564" s="76">
        <v>6</v>
      </c>
      <c r="G9564" s="77">
        <v>40</v>
      </c>
      <c r="H9564" s="76" t="s">
        <v>3285</v>
      </c>
      <c r="I9564" s="77">
        <v>75.989999999999995</v>
      </c>
      <c r="J9564" s="2">
        <v>1</v>
      </c>
      <c r="K9564" s="119" cm="1">
        <f t="array" ref="K9564">ROUND(IF(C9564="Beer",SUM(LOOKUP(2,1/(SRP!$B$7:$B$9&lt;=E9564)/(SRP!$C$7:$C$9&gt;=E9564),SRP!$D$7:$D$9)*(G9564/100)*(E9564/1000)),IF(C9564="Spirits",SUM(LOOKUP(2,1/(SRP!$B$2:$B$6&lt;=E9564)/(SRP!$C$2:$C$6&gt;=E9564),SRP!$D$2:$D$6)*(G9564/100)*(E9564/1000)),IF(AND(C9564="Wine",D9564="Fortified Wines"),SUM(LOOKUP(2,1/(SRP!$B$20:$B$23&lt;=E9564)/(SRP!$C$20:$C$23&gt;=E9564),SRP!$D$20:$D$23)*(G9564/100)*(E9564/1000)),IF(C9564="Wine",SUM(LOOKUP(2,1/(SRP!$B$15:$B$19&lt;=E9564)/(SRP!$C$15:$C$19&gt;=E9564),SRP!$D$15:$D$19)*(G9564/100)*(E9564/1000)),IF(C9564="Ready to Drink",SUM(LOOKUP(2,1/(SRP!$B$10:$B$14&lt;=E9564)/(SRP!$C$10:$C$14&gt;=E9564),SRP!$D$10:$D$14)*(G9564/100)*(E9564/1000)),0))))),2)</f>
        <v>20.94</v>
      </c>
    </row>
    <row r="9565" spans="1:11" x14ac:dyDescent="0.35">
      <c r="A9565" s="2">
        <v>552554</v>
      </c>
      <c r="B9565" s="76" t="s">
        <v>1907</v>
      </c>
      <c r="C9565" s="76" t="s">
        <v>287</v>
      </c>
      <c r="D9565" s="76" t="s">
        <v>5230</v>
      </c>
      <c r="E9565" s="76">
        <v>4260</v>
      </c>
      <c r="F9565" s="76">
        <v>1</v>
      </c>
      <c r="G9565" s="77">
        <v>4.7</v>
      </c>
      <c r="H9565" s="76" t="s">
        <v>3324</v>
      </c>
      <c r="I9565" s="77">
        <v>27.99</v>
      </c>
      <c r="J9565" s="2">
        <v>12</v>
      </c>
      <c r="K9565" s="119" cm="1">
        <f t="array" ref="K9565">ROUND(IF(C9565="Beer",SUM(LOOKUP(2,1/(SRP!$B$7:$B$9&lt;=E9565)/(SRP!$C$7:$C$9&gt;=E9565),SRP!$D$7:$D$9)*(G9565/100)*(E9565/1000)),IF(C9565="Spirits",SUM(LOOKUP(2,1/(SRP!$B$2:$B$6&lt;=E9565)/(SRP!$C$2:$C$6&gt;=E9565),SRP!$D$2:$D$6)*(G9565/100)*(E9565/1000)),IF(AND(C9565="Wine",D9565="Fortified Wines"),SUM(LOOKUP(2,1/(SRP!$B$20:$B$23&lt;=E9565)/(SRP!$C$20:$C$23&gt;=E9565),SRP!$D$20:$D$23)*(G9565/100)*(E9565/1000)),IF(C9565="Wine",SUM(LOOKUP(2,1/(SRP!$B$15:$B$19&lt;=E9565)/(SRP!$C$15:$C$19&gt;=E9565),SRP!$D$15:$D$19)*(G9565/100)*(E9565/1000)),IF(C9565="Ready to Drink",SUM(LOOKUP(2,1/(SRP!$B$10:$B$14&lt;=E9565)/(SRP!$C$10:$C$14&gt;=E9565),SRP!$D$10:$D$14)*(G9565/100)*(E9565/1000)),0))))),2)</f>
        <v>13.98</v>
      </c>
    </row>
    <row r="9566" spans="1:11" x14ac:dyDescent="0.35">
      <c r="A9566" s="2">
        <v>552554</v>
      </c>
      <c r="B9566" s="76" t="s">
        <v>1907</v>
      </c>
      <c r="C9566" s="76" t="s">
        <v>287</v>
      </c>
      <c r="D9566" s="76" t="s">
        <v>5230</v>
      </c>
      <c r="E9566" s="76">
        <v>4260</v>
      </c>
      <c r="F9566" s="76">
        <v>1</v>
      </c>
      <c r="G9566" s="77">
        <v>4.7</v>
      </c>
      <c r="H9566" s="76" t="s">
        <v>3324</v>
      </c>
      <c r="I9566" s="77">
        <v>27.99</v>
      </c>
      <c r="J9566" s="2">
        <v>12</v>
      </c>
      <c r="K9566" s="119" cm="1">
        <f t="array" ref="K9566">ROUND(IF(C9566="Beer",SUM(LOOKUP(2,1/(SRP!$B$7:$B$9&lt;=E9566)/(SRP!$C$7:$C$9&gt;=E9566),SRP!$D$7:$D$9)*(G9566/100)*(E9566/1000)),IF(C9566="Spirits",SUM(LOOKUP(2,1/(SRP!$B$2:$B$6&lt;=E9566)/(SRP!$C$2:$C$6&gt;=E9566),SRP!$D$2:$D$6)*(G9566/100)*(E9566/1000)),IF(AND(C9566="Wine",D9566="Fortified Wines"),SUM(LOOKUP(2,1/(SRP!$B$20:$B$23&lt;=E9566)/(SRP!$C$20:$C$23&gt;=E9566),SRP!$D$20:$D$23)*(G9566/100)*(E9566/1000)),IF(C9566="Wine",SUM(LOOKUP(2,1/(SRP!$B$15:$B$19&lt;=E9566)/(SRP!$C$15:$C$19&gt;=E9566),SRP!$D$15:$D$19)*(G9566/100)*(E9566/1000)),IF(C9566="Ready to Drink",SUM(LOOKUP(2,1/(SRP!$B$10:$B$14&lt;=E9566)/(SRP!$C$10:$C$14&gt;=E9566),SRP!$D$10:$D$14)*(G9566/100)*(E9566/1000)),0))))),2)</f>
        <v>13.98</v>
      </c>
    </row>
    <row r="9567" spans="1:11" x14ac:dyDescent="0.35">
      <c r="A9567" s="2">
        <v>553735</v>
      </c>
      <c r="B9567" s="76" t="s">
        <v>1908</v>
      </c>
      <c r="C9567" s="76" t="s">
        <v>287</v>
      </c>
      <c r="D9567" s="76" t="s">
        <v>5266</v>
      </c>
      <c r="E9567" s="76">
        <v>4092</v>
      </c>
      <c r="F9567" s="76">
        <v>1</v>
      </c>
      <c r="G9567" s="77">
        <v>5</v>
      </c>
      <c r="H9567" s="76" t="s">
        <v>4999</v>
      </c>
      <c r="I9567" s="77">
        <v>27.99</v>
      </c>
      <c r="J9567" s="2">
        <v>12</v>
      </c>
      <c r="K9567" s="119" cm="1">
        <f t="array" ref="K9567">ROUND(IF(C9567="Beer",SUM(LOOKUP(2,1/(SRP!$B$7:$B$9&lt;=E9567)/(SRP!$C$7:$C$9&gt;=E9567),SRP!$D$7:$D$9)*(G9567/100)*(E9567/1000)),IF(C9567="Spirits",SUM(LOOKUP(2,1/(SRP!$B$2:$B$6&lt;=E9567)/(SRP!$C$2:$C$6&gt;=E9567),SRP!$D$2:$D$6)*(G9567/100)*(E9567/1000)),IF(AND(C9567="Wine",D9567="Fortified Wines"),SUM(LOOKUP(2,1/(SRP!$B$20:$B$23&lt;=E9567)/(SRP!$C$20:$C$23&gt;=E9567),SRP!$D$20:$D$23)*(G9567/100)*(E9567/1000)),IF(C9567="Wine",SUM(LOOKUP(2,1/(SRP!$B$15:$B$19&lt;=E9567)/(SRP!$C$15:$C$19&gt;=E9567),SRP!$D$15:$D$19)*(G9567/100)*(E9567/1000)),IF(C9567="Ready to Drink",SUM(LOOKUP(2,1/(SRP!$B$10:$B$14&lt;=E9567)/(SRP!$C$10:$C$14&gt;=E9567),SRP!$D$10:$D$14)*(G9567/100)*(E9567/1000)),0))))),2)</f>
        <v>14.28</v>
      </c>
    </row>
    <row r="9568" spans="1:11" x14ac:dyDescent="0.35">
      <c r="A9568" s="2">
        <v>553735</v>
      </c>
      <c r="B9568" s="76" t="s">
        <v>1908</v>
      </c>
      <c r="C9568" s="76" t="s">
        <v>287</v>
      </c>
      <c r="D9568" s="76" t="s">
        <v>5266</v>
      </c>
      <c r="E9568" s="76">
        <v>4092</v>
      </c>
      <c r="F9568" s="76">
        <v>1</v>
      </c>
      <c r="G9568" s="77">
        <v>5</v>
      </c>
      <c r="H9568" s="76" t="s">
        <v>4999</v>
      </c>
      <c r="I9568" s="77">
        <v>27.99</v>
      </c>
      <c r="J9568" s="2">
        <v>12</v>
      </c>
      <c r="K9568" s="119" cm="1">
        <f t="array" ref="K9568">ROUND(IF(C9568="Beer",SUM(LOOKUP(2,1/(SRP!$B$7:$B$9&lt;=E9568)/(SRP!$C$7:$C$9&gt;=E9568),SRP!$D$7:$D$9)*(G9568/100)*(E9568/1000)),IF(C9568="Spirits",SUM(LOOKUP(2,1/(SRP!$B$2:$B$6&lt;=E9568)/(SRP!$C$2:$C$6&gt;=E9568),SRP!$D$2:$D$6)*(G9568/100)*(E9568/1000)),IF(AND(C9568="Wine",D9568="Fortified Wines"),SUM(LOOKUP(2,1/(SRP!$B$20:$B$23&lt;=E9568)/(SRP!$C$20:$C$23&gt;=E9568),SRP!$D$20:$D$23)*(G9568/100)*(E9568/1000)),IF(C9568="Wine",SUM(LOOKUP(2,1/(SRP!$B$15:$B$19&lt;=E9568)/(SRP!$C$15:$C$19&gt;=E9568),SRP!$D$15:$D$19)*(G9568/100)*(E9568/1000)),IF(C9568="Ready to Drink",SUM(LOOKUP(2,1/(SRP!$B$10:$B$14&lt;=E9568)/(SRP!$C$10:$C$14&gt;=E9568),SRP!$D$10:$D$14)*(G9568/100)*(E9568/1000)),0))))),2)</f>
        <v>14.28</v>
      </c>
    </row>
    <row r="9569" spans="1:11" x14ac:dyDescent="0.35">
      <c r="A9569" s="2">
        <v>553743</v>
      </c>
      <c r="B9569" s="76" t="s">
        <v>1909</v>
      </c>
      <c r="C9569" s="76" t="s">
        <v>287</v>
      </c>
      <c r="D9569" s="76" t="s">
        <v>5266</v>
      </c>
      <c r="E9569" s="76">
        <v>4092</v>
      </c>
      <c r="F9569" s="76">
        <v>1</v>
      </c>
      <c r="G9569" s="77">
        <v>5</v>
      </c>
      <c r="H9569" s="76" t="s">
        <v>4999</v>
      </c>
      <c r="I9569" s="77">
        <v>27.99</v>
      </c>
      <c r="J9569" s="2">
        <v>12</v>
      </c>
      <c r="K9569" s="119" cm="1">
        <f t="array" ref="K9569">ROUND(IF(C9569="Beer",SUM(LOOKUP(2,1/(SRP!$B$7:$B$9&lt;=E9569)/(SRP!$C$7:$C$9&gt;=E9569),SRP!$D$7:$D$9)*(G9569/100)*(E9569/1000)),IF(C9569="Spirits",SUM(LOOKUP(2,1/(SRP!$B$2:$B$6&lt;=E9569)/(SRP!$C$2:$C$6&gt;=E9569),SRP!$D$2:$D$6)*(G9569/100)*(E9569/1000)),IF(AND(C9569="Wine",D9569="Fortified Wines"),SUM(LOOKUP(2,1/(SRP!$B$20:$B$23&lt;=E9569)/(SRP!$C$20:$C$23&gt;=E9569),SRP!$D$20:$D$23)*(G9569/100)*(E9569/1000)),IF(C9569="Wine",SUM(LOOKUP(2,1/(SRP!$B$15:$B$19&lt;=E9569)/(SRP!$C$15:$C$19&gt;=E9569),SRP!$D$15:$D$19)*(G9569/100)*(E9569/1000)),IF(C9569="Ready to Drink",SUM(LOOKUP(2,1/(SRP!$B$10:$B$14&lt;=E9569)/(SRP!$C$10:$C$14&gt;=E9569),SRP!$D$10:$D$14)*(G9569/100)*(E9569/1000)),0))))),2)</f>
        <v>14.28</v>
      </c>
    </row>
    <row r="9570" spans="1:11" x14ac:dyDescent="0.35">
      <c r="A9570" s="2">
        <v>553743</v>
      </c>
      <c r="B9570" s="76" t="s">
        <v>1909</v>
      </c>
      <c r="C9570" s="76" t="s">
        <v>287</v>
      </c>
      <c r="D9570" s="76" t="s">
        <v>5266</v>
      </c>
      <c r="E9570" s="76">
        <v>4092</v>
      </c>
      <c r="F9570" s="76">
        <v>1</v>
      </c>
      <c r="G9570" s="77">
        <v>5</v>
      </c>
      <c r="H9570" s="76" t="s">
        <v>4999</v>
      </c>
      <c r="I9570" s="77">
        <v>27.99</v>
      </c>
      <c r="J9570" s="2">
        <v>12</v>
      </c>
      <c r="K9570" s="119" cm="1">
        <f t="array" ref="K9570">ROUND(IF(C9570="Beer",SUM(LOOKUP(2,1/(SRP!$B$7:$B$9&lt;=E9570)/(SRP!$C$7:$C$9&gt;=E9570),SRP!$D$7:$D$9)*(G9570/100)*(E9570/1000)),IF(C9570="Spirits",SUM(LOOKUP(2,1/(SRP!$B$2:$B$6&lt;=E9570)/(SRP!$C$2:$C$6&gt;=E9570),SRP!$D$2:$D$6)*(G9570/100)*(E9570/1000)),IF(AND(C9570="Wine",D9570="Fortified Wines"),SUM(LOOKUP(2,1/(SRP!$B$20:$B$23&lt;=E9570)/(SRP!$C$20:$C$23&gt;=E9570),SRP!$D$20:$D$23)*(G9570/100)*(E9570/1000)),IF(C9570="Wine",SUM(LOOKUP(2,1/(SRP!$B$15:$B$19&lt;=E9570)/(SRP!$C$15:$C$19&gt;=E9570),SRP!$D$15:$D$19)*(G9570/100)*(E9570/1000)),IF(C9570="Ready to Drink",SUM(LOOKUP(2,1/(SRP!$B$10:$B$14&lt;=E9570)/(SRP!$C$10:$C$14&gt;=E9570),SRP!$D$10:$D$14)*(G9570/100)*(E9570/1000)),0))))),2)</f>
        <v>14.28</v>
      </c>
    </row>
    <row r="9571" spans="1:11" x14ac:dyDescent="0.35">
      <c r="A9571" s="2">
        <v>554444</v>
      </c>
      <c r="B9571" s="76" t="s">
        <v>889</v>
      </c>
      <c r="C9571" s="76" t="s">
        <v>286</v>
      </c>
      <c r="D9571" s="76" t="s">
        <v>5244</v>
      </c>
      <c r="E9571" s="76">
        <v>750</v>
      </c>
      <c r="F9571" s="76">
        <v>12</v>
      </c>
      <c r="G9571" s="77">
        <v>12.5</v>
      </c>
      <c r="H9571" s="76" t="s">
        <v>6695</v>
      </c>
      <c r="I9571" s="77">
        <v>21.99</v>
      </c>
      <c r="J9571" s="2">
        <v>1</v>
      </c>
      <c r="K9571" s="119" cm="1">
        <f t="array" ref="K9571">ROUND(IF(C9571="Beer",SUM(LOOKUP(2,1/(SRP!$B$7:$B$9&lt;=E9571)/(SRP!$C$7:$C$9&gt;=E9571),SRP!$D$7:$D$9)*(G9571/100)*(E9571/1000)),IF(C9571="Spirits",SUM(LOOKUP(2,1/(SRP!$B$2:$B$6&lt;=E9571)/(SRP!$C$2:$C$6&gt;=E9571),SRP!$D$2:$D$6)*(G9571/100)*(E9571/1000)),IF(AND(C9571="Wine",D9571="Fortified Wines"),SUM(LOOKUP(2,1/(SRP!$B$20:$B$23&lt;=E9571)/(SRP!$C$20:$C$23&gt;=E9571),SRP!$D$20:$D$23)*(G9571/100)*(E9571/1000)),IF(C9571="Wine",SUM(LOOKUP(2,1/(SRP!$B$15:$B$19&lt;=E9571)/(SRP!$C$15:$C$19&gt;=E9571),SRP!$D$15:$D$19)*(G9571/100)*(E9571/1000)),IF(C9571="Ready to Drink",SUM(LOOKUP(2,1/(SRP!$B$10:$B$14&lt;=E9571)/(SRP!$C$10:$C$14&gt;=E9571),SRP!$D$10:$D$14)*(G9571/100)*(E9571/1000)),0))))),2)</f>
        <v>6.54</v>
      </c>
    </row>
    <row r="9572" spans="1:11" x14ac:dyDescent="0.35">
      <c r="A9572" s="2">
        <v>554469</v>
      </c>
      <c r="B9572" s="76" t="s">
        <v>1910</v>
      </c>
      <c r="C9572" s="76" t="s">
        <v>287</v>
      </c>
      <c r="D9572" s="76" t="s">
        <v>5313</v>
      </c>
      <c r="E9572" s="76">
        <v>3520</v>
      </c>
      <c r="F9572" s="76">
        <v>3</v>
      </c>
      <c r="G9572" s="77">
        <v>4.2</v>
      </c>
      <c r="H9572" s="76" t="s">
        <v>3280</v>
      </c>
      <c r="I9572" s="77">
        <v>23.99</v>
      </c>
      <c r="J9572" s="2">
        <v>8</v>
      </c>
      <c r="K9572" s="119" cm="1">
        <f t="array" ref="K9572">ROUND(IF(C9572="Beer",SUM(LOOKUP(2,1/(SRP!$B$7:$B$9&lt;=E9572)/(SRP!$C$7:$C$9&gt;=E9572),SRP!$D$7:$D$9)*(G9572/100)*(E9572/1000)),IF(C9572="Spirits",SUM(LOOKUP(2,1/(SRP!$B$2:$B$6&lt;=E9572)/(SRP!$C$2:$C$6&gt;=E9572),SRP!$D$2:$D$6)*(G9572/100)*(E9572/1000)),IF(AND(C9572="Wine",D9572="Fortified Wines"),SUM(LOOKUP(2,1/(SRP!$B$20:$B$23&lt;=E9572)/(SRP!$C$20:$C$23&gt;=E9572),SRP!$D$20:$D$23)*(G9572/100)*(E9572/1000)),IF(C9572="Wine",SUM(LOOKUP(2,1/(SRP!$B$15:$B$19&lt;=E9572)/(SRP!$C$15:$C$19&gt;=E9572),SRP!$D$15:$D$19)*(G9572/100)*(E9572/1000)),IF(C9572="Ready to Drink",SUM(LOOKUP(2,1/(SRP!$B$10:$B$14&lt;=E9572)/(SRP!$C$10:$C$14&gt;=E9572),SRP!$D$10:$D$14)*(G9572/100)*(E9572/1000)),0))))),2)</f>
        <v>10.32</v>
      </c>
    </row>
    <row r="9573" spans="1:11" x14ac:dyDescent="0.35">
      <c r="A9573" s="2">
        <v>554469</v>
      </c>
      <c r="B9573" s="76" t="s">
        <v>1910</v>
      </c>
      <c r="C9573" s="76" t="s">
        <v>287</v>
      </c>
      <c r="D9573" s="76" t="s">
        <v>5313</v>
      </c>
      <c r="E9573" s="76">
        <v>3520</v>
      </c>
      <c r="F9573" s="76">
        <v>3</v>
      </c>
      <c r="G9573" s="77">
        <v>4.2</v>
      </c>
      <c r="H9573" s="76" t="s">
        <v>3280</v>
      </c>
      <c r="I9573" s="77">
        <v>23.99</v>
      </c>
      <c r="J9573" s="2">
        <v>8</v>
      </c>
      <c r="K9573" s="119" cm="1">
        <f t="array" ref="K9573">ROUND(IF(C9573="Beer",SUM(LOOKUP(2,1/(SRP!$B$7:$B$9&lt;=E9573)/(SRP!$C$7:$C$9&gt;=E9573),SRP!$D$7:$D$9)*(G9573/100)*(E9573/1000)),IF(C9573="Spirits",SUM(LOOKUP(2,1/(SRP!$B$2:$B$6&lt;=E9573)/(SRP!$C$2:$C$6&gt;=E9573),SRP!$D$2:$D$6)*(G9573/100)*(E9573/1000)),IF(AND(C9573="Wine",D9573="Fortified Wines"),SUM(LOOKUP(2,1/(SRP!$B$20:$B$23&lt;=E9573)/(SRP!$C$20:$C$23&gt;=E9573),SRP!$D$20:$D$23)*(G9573/100)*(E9573/1000)),IF(C9573="Wine",SUM(LOOKUP(2,1/(SRP!$B$15:$B$19&lt;=E9573)/(SRP!$C$15:$C$19&gt;=E9573),SRP!$D$15:$D$19)*(G9573/100)*(E9573/1000)),IF(C9573="Ready to Drink",SUM(LOOKUP(2,1/(SRP!$B$10:$B$14&lt;=E9573)/(SRP!$C$10:$C$14&gt;=E9573),SRP!$D$10:$D$14)*(G9573/100)*(E9573/1000)),0))))),2)</f>
        <v>10.32</v>
      </c>
    </row>
    <row r="9574" spans="1:11" x14ac:dyDescent="0.35">
      <c r="A9574" s="2">
        <v>557108</v>
      </c>
      <c r="B9574" s="76" t="s">
        <v>1911</v>
      </c>
      <c r="C9574" s="76" t="s">
        <v>285</v>
      </c>
      <c r="D9574" s="76" t="s">
        <v>5275</v>
      </c>
      <c r="E9574" s="76">
        <v>750</v>
      </c>
      <c r="F9574" s="76">
        <v>12</v>
      </c>
      <c r="G9574" s="77">
        <v>40</v>
      </c>
      <c r="H9574" s="76" t="s">
        <v>3282</v>
      </c>
      <c r="I9574" s="77">
        <v>37.99</v>
      </c>
      <c r="J9574" s="2">
        <v>1</v>
      </c>
      <c r="K9574" s="119" cm="1">
        <f t="array" ref="K9574">ROUND(IF(C9574="Beer",SUM(LOOKUP(2,1/(SRP!$B$7:$B$9&lt;=E9574)/(SRP!$C$7:$C$9&gt;=E9574),SRP!$D$7:$D$9)*(G9574/100)*(E9574/1000)),IF(C9574="Spirits",SUM(LOOKUP(2,1/(SRP!$B$2:$B$6&lt;=E9574)/(SRP!$C$2:$C$6&gt;=E9574),SRP!$D$2:$D$6)*(G9574/100)*(E9574/1000)),IF(AND(C9574="Wine",D9574="Fortified Wines"),SUM(LOOKUP(2,1/(SRP!$B$20:$B$23&lt;=E9574)/(SRP!$C$20:$C$23&gt;=E9574),SRP!$D$20:$D$23)*(G9574/100)*(E9574/1000)),IF(C9574="Wine",SUM(LOOKUP(2,1/(SRP!$B$15:$B$19&lt;=E9574)/(SRP!$C$15:$C$19&gt;=E9574),SRP!$D$15:$D$19)*(G9574/100)*(E9574/1000)),IF(C9574="Ready to Drink",SUM(LOOKUP(2,1/(SRP!$B$10:$B$14&lt;=E9574)/(SRP!$C$10:$C$14&gt;=E9574),SRP!$D$10:$D$14)*(G9574/100)*(E9574/1000)),0))))),2)</f>
        <v>20.94</v>
      </c>
    </row>
    <row r="9575" spans="1:11" x14ac:dyDescent="0.35">
      <c r="A9575" s="2">
        <v>557256</v>
      </c>
      <c r="B9575" s="76" t="s">
        <v>1912</v>
      </c>
      <c r="C9575" s="76" t="s">
        <v>286</v>
      </c>
      <c r="D9575" s="76" t="s">
        <v>5268</v>
      </c>
      <c r="E9575" s="76">
        <v>1000</v>
      </c>
      <c r="F9575" s="76">
        <v>12</v>
      </c>
      <c r="G9575" s="77">
        <v>13</v>
      </c>
      <c r="H9575" s="76" t="s">
        <v>6869</v>
      </c>
      <c r="I9575" s="77">
        <v>14.99</v>
      </c>
      <c r="J9575" s="2">
        <v>1</v>
      </c>
      <c r="K9575" s="119" cm="1">
        <f t="array" ref="K9575">ROUND(IF(C9575="Beer",SUM(LOOKUP(2,1/(SRP!$B$7:$B$9&lt;=E9575)/(SRP!$C$7:$C$9&gt;=E9575),SRP!$D$7:$D$9)*(G9575/100)*(E9575/1000)),IF(C9575="Spirits",SUM(LOOKUP(2,1/(SRP!$B$2:$B$6&lt;=E9575)/(SRP!$C$2:$C$6&gt;=E9575),SRP!$D$2:$D$6)*(G9575/100)*(E9575/1000)),IF(AND(C9575="Wine",D9575="Fortified Wines"),SUM(LOOKUP(2,1/(SRP!$B$20:$B$23&lt;=E9575)/(SRP!$C$20:$C$23&gt;=E9575),SRP!$D$20:$D$23)*(G9575/100)*(E9575/1000)),IF(C9575="Wine",SUM(LOOKUP(2,1/(SRP!$B$15:$B$19&lt;=E9575)/(SRP!$C$15:$C$19&gt;=E9575),SRP!$D$15:$D$19)*(G9575/100)*(E9575/1000)),IF(C9575="Ready to Drink",SUM(LOOKUP(2,1/(SRP!$B$10:$B$14&lt;=E9575)/(SRP!$C$10:$C$14&gt;=E9575),SRP!$D$10:$D$14)*(G9575/100)*(E9575/1000)),0))))),2)</f>
        <v>9.08</v>
      </c>
    </row>
    <row r="9576" spans="1:11" x14ac:dyDescent="0.35">
      <c r="A9576" s="2">
        <v>558452</v>
      </c>
      <c r="B9576" s="76" t="s">
        <v>1913</v>
      </c>
      <c r="C9576" s="76" t="s">
        <v>286</v>
      </c>
      <c r="D9576" s="76" t="s">
        <v>5305</v>
      </c>
      <c r="E9576" s="76">
        <v>375</v>
      </c>
      <c r="F9576" s="76">
        <v>6</v>
      </c>
      <c r="G9576" s="77">
        <v>9</v>
      </c>
      <c r="H9576" s="76" t="s">
        <v>5939</v>
      </c>
      <c r="I9576" s="77">
        <v>49.99</v>
      </c>
      <c r="J9576" s="2">
        <v>1</v>
      </c>
      <c r="K9576" s="119" cm="1">
        <f t="array" ref="K9576">ROUND(IF(C9576="Beer",SUM(LOOKUP(2,1/(SRP!$B$7:$B$9&lt;=E9576)/(SRP!$C$7:$C$9&gt;=E9576),SRP!$D$7:$D$9)*(G9576/100)*(E9576/1000)),IF(C9576="Spirits",SUM(LOOKUP(2,1/(SRP!$B$2:$B$6&lt;=E9576)/(SRP!$C$2:$C$6&gt;=E9576),SRP!$D$2:$D$6)*(G9576/100)*(E9576/1000)),IF(AND(C9576="Wine",D9576="Fortified Wines"),SUM(LOOKUP(2,1/(SRP!$B$20:$B$23&lt;=E9576)/(SRP!$C$20:$C$23&gt;=E9576),SRP!$D$20:$D$23)*(G9576/100)*(E9576/1000)),IF(C9576="Wine",SUM(LOOKUP(2,1/(SRP!$B$15:$B$19&lt;=E9576)/(SRP!$C$15:$C$19&gt;=E9576),SRP!$D$15:$D$19)*(G9576/100)*(E9576/1000)),IF(C9576="Ready to Drink",SUM(LOOKUP(2,1/(SRP!$B$10:$B$14&lt;=E9576)/(SRP!$C$10:$C$14&gt;=E9576),SRP!$D$10:$D$14)*(G9576/100)*(E9576/1000)),0))))),2)</f>
        <v>2.5</v>
      </c>
    </row>
    <row r="9577" spans="1:11" x14ac:dyDescent="0.35">
      <c r="A9577" s="2">
        <v>558825</v>
      </c>
      <c r="B9577" s="76" t="s">
        <v>107</v>
      </c>
      <c r="C9577" s="76" t="s">
        <v>286</v>
      </c>
      <c r="D9577" s="76" t="s">
        <v>5294</v>
      </c>
      <c r="E9577" s="76">
        <v>750</v>
      </c>
      <c r="F9577" s="76">
        <v>6</v>
      </c>
      <c r="G9577" s="77">
        <v>12</v>
      </c>
      <c r="H9577" s="76" t="s">
        <v>3288</v>
      </c>
      <c r="I9577" s="77">
        <v>39.99</v>
      </c>
      <c r="J9577" s="2">
        <v>1</v>
      </c>
      <c r="K9577" s="119" cm="1">
        <f t="array" ref="K9577">ROUND(IF(C9577="Beer",SUM(LOOKUP(2,1/(SRP!$B$7:$B$9&lt;=E9577)/(SRP!$C$7:$C$9&gt;=E9577),SRP!$D$7:$D$9)*(G9577/100)*(E9577/1000)),IF(C9577="Spirits",SUM(LOOKUP(2,1/(SRP!$B$2:$B$6&lt;=E9577)/(SRP!$C$2:$C$6&gt;=E9577),SRP!$D$2:$D$6)*(G9577/100)*(E9577/1000)),IF(AND(C9577="Wine",D9577="Fortified Wines"),SUM(LOOKUP(2,1/(SRP!$B$20:$B$23&lt;=E9577)/(SRP!$C$20:$C$23&gt;=E9577),SRP!$D$20:$D$23)*(G9577/100)*(E9577/1000)),IF(C9577="Wine",SUM(LOOKUP(2,1/(SRP!$B$15:$B$19&lt;=E9577)/(SRP!$C$15:$C$19&gt;=E9577),SRP!$D$15:$D$19)*(G9577/100)*(E9577/1000)),IF(C9577="Ready to Drink",SUM(LOOKUP(2,1/(SRP!$B$10:$B$14&lt;=E9577)/(SRP!$C$10:$C$14&gt;=E9577),SRP!$D$10:$D$14)*(G9577/100)*(E9577/1000)),0))))),2)</f>
        <v>6.28</v>
      </c>
    </row>
    <row r="9578" spans="1:11" x14ac:dyDescent="0.35">
      <c r="A9578" s="2">
        <v>558999</v>
      </c>
      <c r="B9578" s="76" t="s">
        <v>108</v>
      </c>
      <c r="C9578" s="76" t="s">
        <v>286</v>
      </c>
      <c r="D9578" s="76" t="s">
        <v>5237</v>
      </c>
      <c r="E9578" s="76">
        <v>375</v>
      </c>
      <c r="F9578" s="76">
        <v>12</v>
      </c>
      <c r="G9578" s="77">
        <v>17</v>
      </c>
      <c r="H9578" s="76" t="s">
        <v>4070</v>
      </c>
      <c r="I9578" s="77">
        <v>18.989999999999998</v>
      </c>
      <c r="J9578" s="2">
        <v>1</v>
      </c>
      <c r="K9578" s="119" cm="1">
        <f t="array" ref="K9578">ROUND(IF(C9578="Beer",SUM(LOOKUP(2,1/(SRP!$B$7:$B$9&lt;=E9578)/(SRP!$C$7:$C$9&gt;=E9578),SRP!$D$7:$D$9)*(G9578/100)*(E9578/1000)),IF(C9578="Spirits",SUM(LOOKUP(2,1/(SRP!$B$2:$B$6&lt;=E9578)/(SRP!$C$2:$C$6&gt;=E9578),SRP!$D$2:$D$6)*(G9578/100)*(E9578/1000)),IF(AND(C9578="Wine",D9578="Fortified Wines"),SUM(LOOKUP(2,1/(SRP!$B$20:$B$23&lt;=E9578)/(SRP!$C$20:$C$23&gt;=E9578),SRP!$D$20:$D$23)*(G9578/100)*(E9578/1000)),IF(C9578="Wine",SUM(LOOKUP(2,1/(SRP!$B$15:$B$19&lt;=E9578)/(SRP!$C$15:$C$19&gt;=E9578),SRP!$D$15:$D$19)*(G9578/100)*(E9578/1000)),IF(C9578="Ready to Drink",SUM(LOOKUP(2,1/(SRP!$B$10:$B$14&lt;=E9578)/(SRP!$C$10:$C$14&gt;=E9578),SRP!$D$10:$D$14)*(G9578/100)*(E9578/1000)),0))))),2)</f>
        <v>4.72</v>
      </c>
    </row>
    <row r="9579" spans="1:11" x14ac:dyDescent="0.35">
      <c r="A9579" s="2">
        <v>559302</v>
      </c>
      <c r="B9579" s="76" t="s">
        <v>1914</v>
      </c>
      <c r="C9579" s="76" t="s">
        <v>286</v>
      </c>
      <c r="D9579" s="76" t="s">
        <v>5305</v>
      </c>
      <c r="E9579" s="76">
        <v>50</v>
      </c>
      <c r="F9579" s="76">
        <v>48</v>
      </c>
      <c r="G9579" s="77">
        <v>9.5</v>
      </c>
      <c r="H9579" s="76" t="s">
        <v>5939</v>
      </c>
      <c r="I9579" s="77">
        <v>8.99</v>
      </c>
      <c r="J9579" s="2">
        <v>1</v>
      </c>
      <c r="K9579" s="119" cm="1">
        <f t="array" ref="K9579">ROUND(IF(C9579="Beer",SUM(LOOKUP(2,1/(SRP!$B$7:$B$9&lt;=E9579)/(SRP!$C$7:$C$9&gt;=E9579),SRP!$D$7:$D$9)*(G9579/100)*(E9579/1000)),IF(C9579="Spirits",SUM(LOOKUP(2,1/(SRP!$B$2:$B$6&lt;=E9579)/(SRP!$C$2:$C$6&gt;=E9579),SRP!$D$2:$D$6)*(G9579/100)*(E9579/1000)),IF(AND(C9579="Wine",D9579="Fortified Wines"),SUM(LOOKUP(2,1/(SRP!$B$20:$B$23&lt;=E9579)/(SRP!$C$20:$C$23&gt;=E9579),SRP!$D$20:$D$23)*(G9579/100)*(E9579/1000)),IF(C9579="Wine",SUM(LOOKUP(2,1/(SRP!$B$15:$B$19&lt;=E9579)/(SRP!$C$15:$C$19&gt;=E9579),SRP!$D$15:$D$19)*(G9579/100)*(E9579/1000)),IF(C9579="Ready to Drink",SUM(LOOKUP(2,1/(SRP!$B$10:$B$14&lt;=E9579)/(SRP!$C$10:$C$14&gt;=E9579),SRP!$D$10:$D$14)*(G9579/100)*(E9579/1000)),0))))),2)</f>
        <v>0.65</v>
      </c>
    </row>
    <row r="9580" spans="1:11" x14ac:dyDescent="0.35">
      <c r="A9580" s="2">
        <v>560474</v>
      </c>
      <c r="B9580" s="76" t="s">
        <v>1915</v>
      </c>
      <c r="C9580" s="76" t="s">
        <v>285</v>
      </c>
      <c r="D9580" s="76" t="s">
        <v>6932</v>
      </c>
      <c r="E9580" s="76">
        <v>750</v>
      </c>
      <c r="F9580" s="76">
        <v>6</v>
      </c>
      <c r="G9580" s="77">
        <v>46</v>
      </c>
      <c r="H9580" s="76" t="s">
        <v>6869</v>
      </c>
      <c r="I9580" s="77">
        <v>129.99</v>
      </c>
      <c r="J9580" s="2">
        <v>1</v>
      </c>
      <c r="K9580" s="119" cm="1">
        <f t="array" ref="K9580">ROUND(IF(C9580="Beer",SUM(LOOKUP(2,1/(SRP!$B$7:$B$9&lt;=E9580)/(SRP!$C$7:$C$9&gt;=E9580),SRP!$D$7:$D$9)*(G9580/100)*(E9580/1000)),IF(C9580="Spirits",SUM(LOOKUP(2,1/(SRP!$B$2:$B$6&lt;=E9580)/(SRP!$C$2:$C$6&gt;=E9580),SRP!$D$2:$D$6)*(G9580/100)*(E9580/1000)),IF(AND(C9580="Wine",D9580="Fortified Wines"),SUM(LOOKUP(2,1/(SRP!$B$20:$B$23&lt;=E9580)/(SRP!$C$20:$C$23&gt;=E9580),SRP!$D$20:$D$23)*(G9580/100)*(E9580/1000)),IF(C9580="Wine",SUM(LOOKUP(2,1/(SRP!$B$15:$B$19&lt;=E9580)/(SRP!$C$15:$C$19&gt;=E9580),SRP!$D$15:$D$19)*(G9580/100)*(E9580/1000)),IF(C9580="Ready to Drink",SUM(LOOKUP(2,1/(SRP!$B$10:$B$14&lt;=E9580)/(SRP!$C$10:$C$14&gt;=E9580),SRP!$D$10:$D$14)*(G9580/100)*(E9580/1000)),0))))),2)</f>
        <v>24.08</v>
      </c>
    </row>
    <row r="9581" spans="1:11" x14ac:dyDescent="0.35">
      <c r="A9581" s="2">
        <v>561175</v>
      </c>
      <c r="B9581" s="76" t="s">
        <v>1916</v>
      </c>
      <c r="C9581" s="76" t="s">
        <v>286</v>
      </c>
      <c r="D9581" s="76" t="s">
        <v>5264</v>
      </c>
      <c r="E9581" s="76">
        <v>750</v>
      </c>
      <c r="F9581" s="76">
        <v>12</v>
      </c>
      <c r="G9581" s="77">
        <v>14</v>
      </c>
      <c r="H9581" s="76" t="s">
        <v>3288</v>
      </c>
      <c r="I9581" s="77">
        <v>24.99</v>
      </c>
      <c r="J9581" s="2">
        <v>1</v>
      </c>
      <c r="K9581" s="119" cm="1">
        <f t="array" ref="K9581">ROUND(IF(C9581="Beer",SUM(LOOKUP(2,1/(SRP!$B$7:$B$9&lt;=E9581)/(SRP!$C$7:$C$9&gt;=E9581),SRP!$D$7:$D$9)*(G9581/100)*(E9581/1000)),IF(C9581="Spirits",SUM(LOOKUP(2,1/(SRP!$B$2:$B$6&lt;=E9581)/(SRP!$C$2:$C$6&gt;=E9581),SRP!$D$2:$D$6)*(G9581/100)*(E9581/1000)),IF(AND(C9581="Wine",D9581="Fortified Wines"),SUM(LOOKUP(2,1/(SRP!$B$20:$B$23&lt;=E9581)/(SRP!$C$20:$C$23&gt;=E9581),SRP!$D$20:$D$23)*(G9581/100)*(E9581/1000)),IF(C9581="Wine",SUM(LOOKUP(2,1/(SRP!$B$15:$B$19&lt;=E9581)/(SRP!$C$15:$C$19&gt;=E9581),SRP!$D$15:$D$19)*(G9581/100)*(E9581/1000)),IF(C9581="Ready to Drink",SUM(LOOKUP(2,1/(SRP!$B$10:$B$14&lt;=E9581)/(SRP!$C$10:$C$14&gt;=E9581),SRP!$D$10:$D$14)*(G9581/100)*(E9581/1000)),0))))),2)</f>
        <v>7.33</v>
      </c>
    </row>
    <row r="9582" spans="1:11" x14ac:dyDescent="0.35">
      <c r="A9582" s="2">
        <v>562892</v>
      </c>
      <c r="B9582" s="76" t="s">
        <v>1917</v>
      </c>
      <c r="C9582" s="76" t="s">
        <v>286</v>
      </c>
      <c r="D9582" s="76" t="s">
        <v>5234</v>
      </c>
      <c r="E9582" s="76">
        <v>750</v>
      </c>
      <c r="F9582" s="76">
        <v>6</v>
      </c>
      <c r="G9582" s="77">
        <v>13.5</v>
      </c>
      <c r="H9582" s="76" t="s">
        <v>3311</v>
      </c>
      <c r="I9582" s="77">
        <v>50.99</v>
      </c>
      <c r="J9582" s="2">
        <v>1</v>
      </c>
      <c r="K9582" s="119" cm="1">
        <f t="array" ref="K9582">ROUND(IF(C9582="Beer",SUM(LOOKUP(2,1/(SRP!$B$7:$B$9&lt;=E9582)/(SRP!$C$7:$C$9&gt;=E9582),SRP!$D$7:$D$9)*(G9582/100)*(E9582/1000)),IF(C9582="Spirits",SUM(LOOKUP(2,1/(SRP!$B$2:$B$6&lt;=E9582)/(SRP!$C$2:$C$6&gt;=E9582),SRP!$D$2:$D$6)*(G9582/100)*(E9582/1000)),IF(AND(C9582="Wine",D9582="Fortified Wines"),SUM(LOOKUP(2,1/(SRP!$B$20:$B$23&lt;=E9582)/(SRP!$C$20:$C$23&gt;=E9582),SRP!$D$20:$D$23)*(G9582/100)*(E9582/1000)),IF(C9582="Wine",SUM(LOOKUP(2,1/(SRP!$B$15:$B$19&lt;=E9582)/(SRP!$C$15:$C$19&gt;=E9582),SRP!$D$15:$D$19)*(G9582/100)*(E9582/1000)),IF(C9582="Ready to Drink",SUM(LOOKUP(2,1/(SRP!$B$10:$B$14&lt;=E9582)/(SRP!$C$10:$C$14&gt;=E9582),SRP!$D$10:$D$14)*(G9582/100)*(E9582/1000)),0))))),2)</f>
        <v>7.07</v>
      </c>
    </row>
    <row r="9583" spans="1:11" x14ac:dyDescent="0.35">
      <c r="A9583" s="2">
        <v>563338</v>
      </c>
      <c r="B9583" s="76" t="s">
        <v>1918</v>
      </c>
      <c r="C9583" s="76" t="s">
        <v>286</v>
      </c>
      <c r="D9583" s="76" t="s">
        <v>5284</v>
      </c>
      <c r="E9583" s="76">
        <v>750</v>
      </c>
      <c r="F9583" s="76">
        <v>6</v>
      </c>
      <c r="G9583" s="77">
        <v>12.5</v>
      </c>
      <c r="H9583" s="76" t="s">
        <v>6869</v>
      </c>
      <c r="I9583" s="77">
        <v>93.99</v>
      </c>
      <c r="J9583" s="2">
        <v>1</v>
      </c>
      <c r="K9583" s="119" cm="1">
        <f t="array" ref="K9583">ROUND(IF(C9583="Beer",SUM(LOOKUP(2,1/(SRP!$B$7:$B$9&lt;=E9583)/(SRP!$C$7:$C$9&gt;=E9583),SRP!$D$7:$D$9)*(G9583/100)*(E9583/1000)),IF(C9583="Spirits",SUM(LOOKUP(2,1/(SRP!$B$2:$B$6&lt;=E9583)/(SRP!$C$2:$C$6&gt;=E9583),SRP!$D$2:$D$6)*(G9583/100)*(E9583/1000)),IF(AND(C9583="Wine",D9583="Fortified Wines"),SUM(LOOKUP(2,1/(SRP!$B$20:$B$23&lt;=E9583)/(SRP!$C$20:$C$23&gt;=E9583),SRP!$D$20:$D$23)*(G9583/100)*(E9583/1000)),IF(C9583="Wine",SUM(LOOKUP(2,1/(SRP!$B$15:$B$19&lt;=E9583)/(SRP!$C$15:$C$19&gt;=E9583),SRP!$D$15:$D$19)*(G9583/100)*(E9583/1000)),IF(C9583="Ready to Drink",SUM(LOOKUP(2,1/(SRP!$B$10:$B$14&lt;=E9583)/(SRP!$C$10:$C$14&gt;=E9583),SRP!$D$10:$D$14)*(G9583/100)*(E9583/1000)),0))))),2)</f>
        <v>6.54</v>
      </c>
    </row>
    <row r="9584" spans="1:11" x14ac:dyDescent="0.35">
      <c r="A9584" s="2">
        <v>563601</v>
      </c>
      <c r="B9584" s="76" t="s">
        <v>1919</v>
      </c>
      <c r="C9584" s="76" t="s">
        <v>287</v>
      </c>
      <c r="D9584" s="76" t="s">
        <v>5266</v>
      </c>
      <c r="E9584" s="76">
        <v>500</v>
      </c>
      <c r="F9584" s="76">
        <v>24</v>
      </c>
      <c r="G9584" s="77">
        <v>5</v>
      </c>
      <c r="H9584" s="76" t="s">
        <v>4849</v>
      </c>
      <c r="I9584" s="77">
        <v>3.99</v>
      </c>
      <c r="J9584" s="2">
        <v>1</v>
      </c>
      <c r="K9584" s="119" cm="1">
        <f t="array" ref="K9584">ROUND(IF(C9584="Beer",SUM(LOOKUP(2,1/(SRP!$B$7:$B$9&lt;=E9584)/(SRP!$C$7:$C$9&gt;=E9584),SRP!$D$7:$D$9)*(G9584/100)*(E9584/1000)),IF(C9584="Spirits",SUM(LOOKUP(2,1/(SRP!$B$2:$B$6&lt;=E9584)/(SRP!$C$2:$C$6&gt;=E9584),SRP!$D$2:$D$6)*(G9584/100)*(E9584/1000)),IF(AND(C9584="Wine",D9584="Fortified Wines"),SUM(LOOKUP(2,1/(SRP!$B$20:$B$23&lt;=E9584)/(SRP!$C$20:$C$23&gt;=E9584),SRP!$D$20:$D$23)*(G9584/100)*(E9584/1000)),IF(C9584="Wine",SUM(LOOKUP(2,1/(SRP!$B$15:$B$19&lt;=E9584)/(SRP!$C$15:$C$19&gt;=E9584),SRP!$D$15:$D$19)*(G9584/100)*(E9584/1000)),IF(C9584="Ready to Drink",SUM(LOOKUP(2,1/(SRP!$B$10:$B$14&lt;=E9584)/(SRP!$C$10:$C$14&gt;=E9584),SRP!$D$10:$D$14)*(G9584/100)*(E9584/1000)),0))))),2)</f>
        <v>1.75</v>
      </c>
    </row>
    <row r="9585" spans="1:11" x14ac:dyDescent="0.35">
      <c r="A9585" s="2">
        <v>564674</v>
      </c>
      <c r="B9585" s="76" t="s">
        <v>5887</v>
      </c>
      <c r="C9585" s="76" t="s">
        <v>286</v>
      </c>
      <c r="D9585" s="76" t="s">
        <v>5236</v>
      </c>
      <c r="E9585" s="76">
        <v>750</v>
      </c>
      <c r="F9585" s="76">
        <v>12</v>
      </c>
      <c r="G9585" s="77">
        <v>12</v>
      </c>
      <c r="H9585" s="76" t="s">
        <v>3281</v>
      </c>
      <c r="I9585" s="77">
        <v>16.989999999999998</v>
      </c>
      <c r="J9585" s="2">
        <v>1</v>
      </c>
      <c r="K9585" s="119" cm="1">
        <f t="array" ref="K9585">ROUND(IF(C9585="Beer",SUM(LOOKUP(2,1/(SRP!$B$7:$B$9&lt;=E9585)/(SRP!$C$7:$C$9&gt;=E9585),SRP!$D$7:$D$9)*(G9585/100)*(E9585/1000)),IF(C9585="Spirits",SUM(LOOKUP(2,1/(SRP!$B$2:$B$6&lt;=E9585)/(SRP!$C$2:$C$6&gt;=E9585),SRP!$D$2:$D$6)*(G9585/100)*(E9585/1000)),IF(AND(C9585="Wine",D9585="Fortified Wines"),SUM(LOOKUP(2,1/(SRP!$B$20:$B$23&lt;=E9585)/(SRP!$C$20:$C$23&gt;=E9585),SRP!$D$20:$D$23)*(G9585/100)*(E9585/1000)),IF(C9585="Wine",SUM(LOOKUP(2,1/(SRP!$B$15:$B$19&lt;=E9585)/(SRP!$C$15:$C$19&gt;=E9585),SRP!$D$15:$D$19)*(G9585/100)*(E9585/1000)),IF(C9585="Ready to Drink",SUM(LOOKUP(2,1/(SRP!$B$10:$B$14&lt;=E9585)/(SRP!$C$10:$C$14&gt;=E9585),SRP!$D$10:$D$14)*(G9585/100)*(E9585/1000)),0))))),2)</f>
        <v>6.28</v>
      </c>
    </row>
    <row r="9586" spans="1:11" x14ac:dyDescent="0.35">
      <c r="A9586" s="2">
        <v>566174</v>
      </c>
      <c r="B9586" s="76" t="s">
        <v>1920</v>
      </c>
      <c r="C9586" s="76" t="s">
        <v>286</v>
      </c>
      <c r="D9586" s="76" t="s">
        <v>5251</v>
      </c>
      <c r="E9586" s="76">
        <v>500</v>
      </c>
      <c r="F9586" s="76">
        <v>12</v>
      </c>
      <c r="G9586" s="77">
        <v>20</v>
      </c>
      <c r="H9586" s="76" t="s">
        <v>6283</v>
      </c>
      <c r="I9586" s="77">
        <v>29.99</v>
      </c>
      <c r="J9586" s="2">
        <v>1</v>
      </c>
      <c r="K9586" s="119" cm="1">
        <f t="array" ref="K9586">ROUND(IF(C9586="Beer",SUM(LOOKUP(2,1/(SRP!$B$7:$B$9&lt;=E9586)/(SRP!$C$7:$C$9&gt;=E9586),SRP!$D$7:$D$9)*(G9586/100)*(E9586/1000)),IF(C9586="Spirits",SUM(LOOKUP(2,1/(SRP!$B$2:$B$6&lt;=E9586)/(SRP!$C$2:$C$6&gt;=E9586),SRP!$D$2:$D$6)*(G9586/100)*(E9586/1000)),IF(AND(C9586="Wine",D9586="Fortified Wines"),SUM(LOOKUP(2,1/(SRP!$B$20:$B$23&lt;=E9586)/(SRP!$C$20:$C$23&gt;=E9586),SRP!$D$20:$D$23)*(G9586/100)*(E9586/1000)),IF(C9586="Wine",SUM(LOOKUP(2,1/(SRP!$B$15:$B$19&lt;=E9586)/(SRP!$C$15:$C$19&gt;=E9586),SRP!$D$15:$D$19)*(G9586/100)*(E9586/1000)),IF(C9586="Ready to Drink",SUM(LOOKUP(2,1/(SRP!$B$10:$B$14&lt;=E9586)/(SRP!$C$10:$C$14&gt;=E9586),SRP!$D$10:$D$14)*(G9586/100)*(E9586/1000)),0))))),2)</f>
        <v>7.4</v>
      </c>
    </row>
    <row r="9587" spans="1:11" x14ac:dyDescent="0.35">
      <c r="A9587" s="2">
        <v>566182</v>
      </c>
      <c r="B9587" s="76" t="s">
        <v>53</v>
      </c>
      <c r="C9587" s="76" t="s">
        <v>285</v>
      </c>
      <c r="D9587" s="76" t="s">
        <v>5267</v>
      </c>
      <c r="E9587" s="76">
        <v>750</v>
      </c>
      <c r="F9587" s="76">
        <v>12</v>
      </c>
      <c r="G9587" s="77">
        <v>35</v>
      </c>
      <c r="H9587" s="76" t="s">
        <v>3280</v>
      </c>
      <c r="I9587" s="77">
        <v>28.99</v>
      </c>
      <c r="J9587" s="2">
        <v>1</v>
      </c>
      <c r="K9587" s="119" cm="1">
        <f t="array" ref="K9587">ROUND(IF(C9587="Beer",SUM(LOOKUP(2,1/(SRP!$B$7:$B$9&lt;=E9587)/(SRP!$C$7:$C$9&gt;=E9587),SRP!$D$7:$D$9)*(G9587/100)*(E9587/1000)),IF(C9587="Spirits",SUM(LOOKUP(2,1/(SRP!$B$2:$B$6&lt;=E9587)/(SRP!$C$2:$C$6&gt;=E9587),SRP!$D$2:$D$6)*(G9587/100)*(E9587/1000)),IF(AND(C9587="Wine",D9587="Fortified Wines"),SUM(LOOKUP(2,1/(SRP!$B$20:$B$23&lt;=E9587)/(SRP!$C$20:$C$23&gt;=E9587),SRP!$D$20:$D$23)*(G9587/100)*(E9587/1000)),IF(C9587="Wine",SUM(LOOKUP(2,1/(SRP!$B$15:$B$19&lt;=E9587)/(SRP!$C$15:$C$19&gt;=E9587),SRP!$D$15:$D$19)*(G9587/100)*(E9587/1000)),IF(C9587="Ready to Drink",SUM(LOOKUP(2,1/(SRP!$B$10:$B$14&lt;=E9587)/(SRP!$C$10:$C$14&gt;=E9587),SRP!$D$10:$D$14)*(G9587/100)*(E9587/1000)),0))))),2)</f>
        <v>18.329999999999998</v>
      </c>
    </row>
    <row r="9588" spans="1:11" x14ac:dyDescent="0.35">
      <c r="A9588" s="2">
        <v>566836</v>
      </c>
      <c r="B9588" s="76" t="s">
        <v>3839</v>
      </c>
      <c r="C9588" s="76" t="s">
        <v>286</v>
      </c>
      <c r="D9588" s="76" t="s">
        <v>5301</v>
      </c>
      <c r="E9588" s="76">
        <v>750</v>
      </c>
      <c r="F9588" s="76">
        <v>12</v>
      </c>
      <c r="G9588" s="77">
        <v>13</v>
      </c>
      <c r="H9588" s="76" t="s">
        <v>3281</v>
      </c>
      <c r="I9588" s="77">
        <v>12.99</v>
      </c>
      <c r="J9588" s="2">
        <v>1</v>
      </c>
      <c r="K9588" s="119" cm="1">
        <f t="array" ref="K9588">ROUND(IF(C9588="Beer",SUM(LOOKUP(2,1/(SRP!$B$7:$B$9&lt;=E9588)/(SRP!$C$7:$C$9&gt;=E9588),SRP!$D$7:$D$9)*(G9588/100)*(E9588/1000)),IF(C9588="Spirits",SUM(LOOKUP(2,1/(SRP!$B$2:$B$6&lt;=E9588)/(SRP!$C$2:$C$6&gt;=E9588),SRP!$D$2:$D$6)*(G9588/100)*(E9588/1000)),IF(AND(C9588="Wine",D9588="Fortified Wines"),SUM(LOOKUP(2,1/(SRP!$B$20:$B$23&lt;=E9588)/(SRP!$C$20:$C$23&gt;=E9588),SRP!$D$20:$D$23)*(G9588/100)*(E9588/1000)),IF(C9588="Wine",SUM(LOOKUP(2,1/(SRP!$B$15:$B$19&lt;=E9588)/(SRP!$C$15:$C$19&gt;=E9588),SRP!$D$15:$D$19)*(G9588/100)*(E9588/1000)),IF(C9588="Ready to Drink",SUM(LOOKUP(2,1/(SRP!$B$10:$B$14&lt;=E9588)/(SRP!$C$10:$C$14&gt;=E9588),SRP!$D$10:$D$14)*(G9588/100)*(E9588/1000)),0))))),2)</f>
        <v>6.81</v>
      </c>
    </row>
    <row r="9589" spans="1:11" x14ac:dyDescent="0.35">
      <c r="A9589" s="2">
        <v>566844</v>
      </c>
      <c r="B9589" s="76" t="s">
        <v>1921</v>
      </c>
      <c r="C9589" s="76" t="s">
        <v>286</v>
      </c>
      <c r="D9589" s="76" t="s">
        <v>5236</v>
      </c>
      <c r="E9589" s="76">
        <v>750</v>
      </c>
      <c r="F9589" s="76">
        <v>12</v>
      </c>
      <c r="G9589" s="77">
        <v>13</v>
      </c>
      <c r="H9589" s="76" t="s">
        <v>3308</v>
      </c>
      <c r="I9589" s="77">
        <v>35.99</v>
      </c>
      <c r="J9589" s="2">
        <v>1</v>
      </c>
      <c r="K9589" s="119" cm="1">
        <f t="array" ref="K9589">ROUND(IF(C9589="Beer",SUM(LOOKUP(2,1/(SRP!$B$7:$B$9&lt;=E9589)/(SRP!$C$7:$C$9&gt;=E9589),SRP!$D$7:$D$9)*(G9589/100)*(E9589/1000)),IF(C9589="Spirits",SUM(LOOKUP(2,1/(SRP!$B$2:$B$6&lt;=E9589)/(SRP!$C$2:$C$6&gt;=E9589),SRP!$D$2:$D$6)*(G9589/100)*(E9589/1000)),IF(AND(C9589="Wine",D9589="Fortified Wines"),SUM(LOOKUP(2,1/(SRP!$B$20:$B$23&lt;=E9589)/(SRP!$C$20:$C$23&gt;=E9589),SRP!$D$20:$D$23)*(G9589/100)*(E9589/1000)),IF(C9589="Wine",SUM(LOOKUP(2,1/(SRP!$B$15:$B$19&lt;=E9589)/(SRP!$C$15:$C$19&gt;=E9589),SRP!$D$15:$D$19)*(G9589/100)*(E9589/1000)),IF(C9589="Ready to Drink",SUM(LOOKUP(2,1/(SRP!$B$10:$B$14&lt;=E9589)/(SRP!$C$10:$C$14&gt;=E9589),SRP!$D$10:$D$14)*(G9589/100)*(E9589/1000)),0))))),2)</f>
        <v>6.81</v>
      </c>
    </row>
    <row r="9590" spans="1:11" x14ac:dyDescent="0.35">
      <c r="A9590" s="2">
        <v>567537</v>
      </c>
      <c r="B9590" s="76" t="s">
        <v>1922</v>
      </c>
      <c r="C9590" s="76" t="s">
        <v>286</v>
      </c>
      <c r="D9590" s="76" t="s">
        <v>5246</v>
      </c>
      <c r="E9590" s="76">
        <v>750</v>
      </c>
      <c r="F9590" s="76">
        <v>12</v>
      </c>
      <c r="G9590" s="77">
        <v>12.5</v>
      </c>
      <c r="H9590" s="76" t="s">
        <v>3300</v>
      </c>
      <c r="I9590" s="77">
        <v>39.99</v>
      </c>
      <c r="J9590" s="2">
        <v>1</v>
      </c>
      <c r="K9590" s="119" cm="1">
        <f t="array" ref="K9590">ROUND(IF(C9590="Beer",SUM(LOOKUP(2,1/(SRP!$B$7:$B$9&lt;=E9590)/(SRP!$C$7:$C$9&gt;=E9590),SRP!$D$7:$D$9)*(G9590/100)*(E9590/1000)),IF(C9590="Spirits",SUM(LOOKUP(2,1/(SRP!$B$2:$B$6&lt;=E9590)/(SRP!$C$2:$C$6&gt;=E9590),SRP!$D$2:$D$6)*(G9590/100)*(E9590/1000)),IF(AND(C9590="Wine",D9590="Fortified Wines"),SUM(LOOKUP(2,1/(SRP!$B$20:$B$23&lt;=E9590)/(SRP!$C$20:$C$23&gt;=E9590),SRP!$D$20:$D$23)*(G9590/100)*(E9590/1000)),IF(C9590="Wine",SUM(LOOKUP(2,1/(SRP!$B$15:$B$19&lt;=E9590)/(SRP!$C$15:$C$19&gt;=E9590),SRP!$D$15:$D$19)*(G9590/100)*(E9590/1000)),IF(C9590="Ready to Drink",SUM(LOOKUP(2,1/(SRP!$B$10:$B$14&lt;=E9590)/(SRP!$C$10:$C$14&gt;=E9590),SRP!$D$10:$D$14)*(G9590/100)*(E9590/1000)),0))))),2)</f>
        <v>6.54</v>
      </c>
    </row>
    <row r="9591" spans="1:11" x14ac:dyDescent="0.35">
      <c r="A9591" s="2">
        <v>567859</v>
      </c>
      <c r="B9591" s="76" t="s">
        <v>1923</v>
      </c>
      <c r="C9591" s="76" t="s">
        <v>285</v>
      </c>
      <c r="D9591" s="76" t="s">
        <v>5259</v>
      </c>
      <c r="E9591" s="76">
        <v>750</v>
      </c>
      <c r="F9591" s="76">
        <v>12</v>
      </c>
      <c r="G9591" s="77">
        <v>35</v>
      </c>
      <c r="H9591" s="76" t="s">
        <v>3283</v>
      </c>
      <c r="I9591" s="77">
        <v>29.99</v>
      </c>
      <c r="J9591" s="2">
        <v>1</v>
      </c>
      <c r="K9591" s="119" cm="1">
        <f t="array" ref="K9591">ROUND(IF(C9591="Beer",SUM(LOOKUP(2,1/(SRP!$B$7:$B$9&lt;=E9591)/(SRP!$C$7:$C$9&gt;=E9591),SRP!$D$7:$D$9)*(G9591/100)*(E9591/1000)),IF(C9591="Spirits",SUM(LOOKUP(2,1/(SRP!$B$2:$B$6&lt;=E9591)/(SRP!$C$2:$C$6&gt;=E9591),SRP!$D$2:$D$6)*(G9591/100)*(E9591/1000)),IF(AND(C9591="Wine",D9591="Fortified Wines"),SUM(LOOKUP(2,1/(SRP!$B$20:$B$23&lt;=E9591)/(SRP!$C$20:$C$23&gt;=E9591),SRP!$D$20:$D$23)*(G9591/100)*(E9591/1000)),IF(C9591="Wine",SUM(LOOKUP(2,1/(SRP!$B$15:$B$19&lt;=E9591)/(SRP!$C$15:$C$19&gt;=E9591),SRP!$D$15:$D$19)*(G9591/100)*(E9591/1000)),IF(C9591="Ready to Drink",SUM(LOOKUP(2,1/(SRP!$B$10:$B$14&lt;=E9591)/(SRP!$C$10:$C$14&gt;=E9591),SRP!$D$10:$D$14)*(G9591/100)*(E9591/1000)),0))))),2)</f>
        <v>18.329999999999998</v>
      </c>
    </row>
    <row r="9592" spans="1:11" x14ac:dyDescent="0.35">
      <c r="A9592" s="2">
        <v>568576</v>
      </c>
      <c r="B9592" s="76" t="s">
        <v>1924</v>
      </c>
      <c r="C9592" s="76" t="s">
        <v>285</v>
      </c>
      <c r="D9592" s="76" t="s">
        <v>5256</v>
      </c>
      <c r="E9592" s="76">
        <v>750</v>
      </c>
      <c r="F9592" s="76">
        <v>12</v>
      </c>
      <c r="G9592" s="77">
        <v>55</v>
      </c>
      <c r="H9592" s="76" t="s">
        <v>3302</v>
      </c>
      <c r="I9592" s="77">
        <v>56.99</v>
      </c>
      <c r="J9592" s="2">
        <v>1</v>
      </c>
      <c r="K9592" s="119" cm="1">
        <f t="array" ref="K9592">ROUND(IF(C9592="Beer",SUM(LOOKUP(2,1/(SRP!$B$7:$B$9&lt;=E9592)/(SRP!$C$7:$C$9&gt;=E9592),SRP!$D$7:$D$9)*(G9592/100)*(E9592/1000)),IF(C9592="Spirits",SUM(LOOKUP(2,1/(SRP!$B$2:$B$6&lt;=E9592)/(SRP!$C$2:$C$6&gt;=E9592),SRP!$D$2:$D$6)*(G9592/100)*(E9592/1000)),IF(AND(C9592="Wine",D9592="Fortified Wines"),SUM(LOOKUP(2,1/(SRP!$B$20:$B$23&lt;=E9592)/(SRP!$C$20:$C$23&gt;=E9592),SRP!$D$20:$D$23)*(G9592/100)*(E9592/1000)),IF(C9592="Wine",SUM(LOOKUP(2,1/(SRP!$B$15:$B$19&lt;=E9592)/(SRP!$C$15:$C$19&gt;=E9592),SRP!$D$15:$D$19)*(G9592/100)*(E9592/1000)),IF(C9592="Ready to Drink",SUM(LOOKUP(2,1/(SRP!$B$10:$B$14&lt;=E9592)/(SRP!$C$10:$C$14&gt;=E9592),SRP!$D$10:$D$14)*(G9592/100)*(E9592/1000)),0))))),2)</f>
        <v>28.8</v>
      </c>
    </row>
    <row r="9593" spans="1:11" x14ac:dyDescent="0.35">
      <c r="A9593" s="2">
        <v>569434</v>
      </c>
      <c r="B9593" s="76" t="s">
        <v>2626</v>
      </c>
      <c r="C9593" s="76" t="s">
        <v>286</v>
      </c>
      <c r="D9593" s="76" t="s">
        <v>5236</v>
      </c>
      <c r="E9593" s="76">
        <v>750</v>
      </c>
      <c r="F9593" s="76">
        <v>12</v>
      </c>
      <c r="G9593" s="77">
        <v>13</v>
      </c>
      <c r="H9593" s="76" t="s">
        <v>3308</v>
      </c>
      <c r="I9593" s="77">
        <v>26.99</v>
      </c>
      <c r="J9593" s="2">
        <v>1</v>
      </c>
      <c r="K9593" s="119" cm="1">
        <f t="array" ref="K9593">ROUND(IF(C9593="Beer",SUM(LOOKUP(2,1/(SRP!$B$7:$B$9&lt;=E9593)/(SRP!$C$7:$C$9&gt;=E9593),SRP!$D$7:$D$9)*(G9593/100)*(E9593/1000)),IF(C9593="Spirits",SUM(LOOKUP(2,1/(SRP!$B$2:$B$6&lt;=E9593)/(SRP!$C$2:$C$6&gt;=E9593),SRP!$D$2:$D$6)*(G9593/100)*(E9593/1000)),IF(AND(C9593="Wine",D9593="Fortified Wines"),SUM(LOOKUP(2,1/(SRP!$B$20:$B$23&lt;=E9593)/(SRP!$C$20:$C$23&gt;=E9593),SRP!$D$20:$D$23)*(G9593/100)*(E9593/1000)),IF(C9593="Wine",SUM(LOOKUP(2,1/(SRP!$B$15:$B$19&lt;=E9593)/(SRP!$C$15:$C$19&gt;=E9593),SRP!$D$15:$D$19)*(G9593/100)*(E9593/1000)),IF(C9593="Ready to Drink",SUM(LOOKUP(2,1/(SRP!$B$10:$B$14&lt;=E9593)/(SRP!$C$10:$C$14&gt;=E9593),SRP!$D$10:$D$14)*(G9593/100)*(E9593/1000)),0))))),2)</f>
        <v>6.81</v>
      </c>
    </row>
    <row r="9594" spans="1:11" x14ac:dyDescent="0.35">
      <c r="A9594" s="2">
        <v>572313</v>
      </c>
      <c r="B9594" s="76" t="s">
        <v>2979</v>
      </c>
      <c r="C9594" s="76" t="s">
        <v>287</v>
      </c>
      <c r="D9594" s="76" t="s">
        <v>5230</v>
      </c>
      <c r="E9594" s="76">
        <v>500</v>
      </c>
      <c r="F9594" s="76">
        <v>24</v>
      </c>
      <c r="G9594" s="77">
        <v>5</v>
      </c>
      <c r="H9594" s="76" t="s">
        <v>3328</v>
      </c>
      <c r="I9594" s="77">
        <v>3.79</v>
      </c>
      <c r="J9594" s="2">
        <v>1</v>
      </c>
      <c r="K9594" s="119" cm="1">
        <f t="array" ref="K9594">ROUND(IF(C9594="Beer",SUM(LOOKUP(2,1/(SRP!$B$7:$B$9&lt;=E9594)/(SRP!$C$7:$C$9&gt;=E9594),SRP!$D$7:$D$9)*(G9594/100)*(E9594/1000)),IF(C9594="Spirits",SUM(LOOKUP(2,1/(SRP!$B$2:$B$6&lt;=E9594)/(SRP!$C$2:$C$6&gt;=E9594),SRP!$D$2:$D$6)*(G9594/100)*(E9594/1000)),IF(AND(C9594="Wine",D9594="Fortified Wines"),SUM(LOOKUP(2,1/(SRP!$B$20:$B$23&lt;=E9594)/(SRP!$C$20:$C$23&gt;=E9594),SRP!$D$20:$D$23)*(G9594/100)*(E9594/1000)),IF(C9594="Wine",SUM(LOOKUP(2,1/(SRP!$B$15:$B$19&lt;=E9594)/(SRP!$C$15:$C$19&gt;=E9594),SRP!$D$15:$D$19)*(G9594/100)*(E9594/1000)),IF(C9594="Ready to Drink",SUM(LOOKUP(2,1/(SRP!$B$10:$B$14&lt;=E9594)/(SRP!$C$10:$C$14&gt;=E9594),SRP!$D$10:$D$14)*(G9594/100)*(E9594/1000)),0))))),2)</f>
        <v>1.75</v>
      </c>
    </row>
    <row r="9595" spans="1:11" x14ac:dyDescent="0.35">
      <c r="A9595" s="2">
        <v>572313</v>
      </c>
      <c r="B9595" s="76" t="s">
        <v>2979</v>
      </c>
      <c r="C9595" s="76" t="s">
        <v>287</v>
      </c>
      <c r="D9595" s="76" t="s">
        <v>5230</v>
      </c>
      <c r="E9595" s="76">
        <v>500</v>
      </c>
      <c r="F9595" s="76">
        <v>24</v>
      </c>
      <c r="G9595" s="77">
        <v>5</v>
      </c>
      <c r="H9595" s="76" t="s">
        <v>3328</v>
      </c>
      <c r="I9595" s="77">
        <v>3.79</v>
      </c>
      <c r="J9595" s="2">
        <v>1</v>
      </c>
      <c r="K9595" s="119" cm="1">
        <f t="array" ref="K9595">ROUND(IF(C9595="Beer",SUM(LOOKUP(2,1/(SRP!$B$7:$B$9&lt;=E9595)/(SRP!$C$7:$C$9&gt;=E9595),SRP!$D$7:$D$9)*(G9595/100)*(E9595/1000)),IF(C9595="Spirits",SUM(LOOKUP(2,1/(SRP!$B$2:$B$6&lt;=E9595)/(SRP!$C$2:$C$6&gt;=E9595),SRP!$D$2:$D$6)*(G9595/100)*(E9595/1000)),IF(AND(C9595="Wine",D9595="Fortified Wines"),SUM(LOOKUP(2,1/(SRP!$B$20:$B$23&lt;=E9595)/(SRP!$C$20:$C$23&gt;=E9595),SRP!$D$20:$D$23)*(G9595/100)*(E9595/1000)),IF(C9595="Wine",SUM(LOOKUP(2,1/(SRP!$B$15:$B$19&lt;=E9595)/(SRP!$C$15:$C$19&gt;=E9595),SRP!$D$15:$D$19)*(G9595/100)*(E9595/1000)),IF(C9595="Ready to Drink",SUM(LOOKUP(2,1/(SRP!$B$10:$B$14&lt;=E9595)/(SRP!$C$10:$C$14&gt;=E9595),SRP!$D$10:$D$14)*(G9595/100)*(E9595/1000)),0))))),2)</f>
        <v>1.75</v>
      </c>
    </row>
    <row r="9596" spans="1:11" x14ac:dyDescent="0.35">
      <c r="A9596" s="2">
        <v>572875</v>
      </c>
      <c r="B9596" s="76" t="s">
        <v>1925</v>
      </c>
      <c r="C9596" s="76" t="s">
        <v>286</v>
      </c>
      <c r="D9596" s="76" t="s">
        <v>5248</v>
      </c>
      <c r="E9596" s="76">
        <v>750</v>
      </c>
      <c r="F9596" s="76">
        <v>12</v>
      </c>
      <c r="G9596" s="77">
        <v>14.5</v>
      </c>
      <c r="H9596" s="76" t="s">
        <v>3303</v>
      </c>
      <c r="I9596" s="77">
        <v>23.99</v>
      </c>
      <c r="J9596" s="2">
        <v>1</v>
      </c>
      <c r="K9596" s="119" cm="1">
        <f t="array" ref="K9596">ROUND(IF(C9596="Beer",SUM(LOOKUP(2,1/(SRP!$B$7:$B$9&lt;=E9596)/(SRP!$C$7:$C$9&gt;=E9596),SRP!$D$7:$D$9)*(G9596/100)*(E9596/1000)),IF(C9596="Spirits",SUM(LOOKUP(2,1/(SRP!$B$2:$B$6&lt;=E9596)/(SRP!$C$2:$C$6&gt;=E9596),SRP!$D$2:$D$6)*(G9596/100)*(E9596/1000)),IF(AND(C9596="Wine",D9596="Fortified Wines"),SUM(LOOKUP(2,1/(SRP!$B$20:$B$23&lt;=E9596)/(SRP!$C$20:$C$23&gt;=E9596),SRP!$D$20:$D$23)*(G9596/100)*(E9596/1000)),IF(C9596="Wine",SUM(LOOKUP(2,1/(SRP!$B$15:$B$19&lt;=E9596)/(SRP!$C$15:$C$19&gt;=E9596),SRP!$D$15:$D$19)*(G9596/100)*(E9596/1000)),IF(C9596="Ready to Drink",SUM(LOOKUP(2,1/(SRP!$B$10:$B$14&lt;=E9596)/(SRP!$C$10:$C$14&gt;=E9596),SRP!$D$10:$D$14)*(G9596/100)*(E9596/1000)),0))))),2)</f>
        <v>7.59</v>
      </c>
    </row>
    <row r="9597" spans="1:11" x14ac:dyDescent="0.35">
      <c r="A9597" s="2">
        <v>574152</v>
      </c>
      <c r="B9597" s="76" t="s">
        <v>5888</v>
      </c>
      <c r="C9597" s="76" t="s">
        <v>285</v>
      </c>
      <c r="D9597" s="76" t="s">
        <v>5267</v>
      </c>
      <c r="E9597" s="76">
        <v>750</v>
      </c>
      <c r="F9597" s="76">
        <v>6</v>
      </c>
      <c r="G9597" s="77">
        <v>40</v>
      </c>
      <c r="H9597" s="76" t="s">
        <v>3283</v>
      </c>
      <c r="I9597" s="77">
        <v>49.99</v>
      </c>
      <c r="J9597" s="2">
        <v>1</v>
      </c>
      <c r="K9597" s="119" cm="1">
        <f t="array" ref="K9597">ROUND(IF(C9597="Beer",SUM(LOOKUP(2,1/(SRP!$B$7:$B$9&lt;=E9597)/(SRP!$C$7:$C$9&gt;=E9597),SRP!$D$7:$D$9)*(G9597/100)*(E9597/1000)),IF(C9597="Spirits",SUM(LOOKUP(2,1/(SRP!$B$2:$B$6&lt;=E9597)/(SRP!$C$2:$C$6&gt;=E9597),SRP!$D$2:$D$6)*(G9597/100)*(E9597/1000)),IF(AND(C9597="Wine",D9597="Fortified Wines"),SUM(LOOKUP(2,1/(SRP!$B$20:$B$23&lt;=E9597)/(SRP!$C$20:$C$23&gt;=E9597),SRP!$D$20:$D$23)*(G9597/100)*(E9597/1000)),IF(C9597="Wine",SUM(LOOKUP(2,1/(SRP!$B$15:$B$19&lt;=E9597)/(SRP!$C$15:$C$19&gt;=E9597),SRP!$D$15:$D$19)*(G9597/100)*(E9597/1000)),IF(C9597="Ready to Drink",SUM(LOOKUP(2,1/(SRP!$B$10:$B$14&lt;=E9597)/(SRP!$C$10:$C$14&gt;=E9597),SRP!$D$10:$D$14)*(G9597/100)*(E9597/1000)),0))))),2)</f>
        <v>20.94</v>
      </c>
    </row>
    <row r="9598" spans="1:11" x14ac:dyDescent="0.35">
      <c r="A9598" s="2">
        <v>576751</v>
      </c>
      <c r="B9598" s="76" t="s">
        <v>1926</v>
      </c>
      <c r="C9598" s="76" t="s">
        <v>286</v>
      </c>
      <c r="D9598" s="76" t="s">
        <v>5249</v>
      </c>
      <c r="E9598" s="76">
        <v>750</v>
      </c>
      <c r="F9598" s="76">
        <v>12</v>
      </c>
      <c r="G9598" s="77">
        <v>15</v>
      </c>
      <c r="H9598" s="76" t="s">
        <v>3297</v>
      </c>
      <c r="I9598" s="77">
        <v>24.99</v>
      </c>
      <c r="J9598" s="2">
        <v>1</v>
      </c>
      <c r="K9598" s="119" cm="1">
        <f t="array" ref="K9598">ROUND(IF(C9598="Beer",SUM(LOOKUP(2,1/(SRP!$B$7:$B$9&lt;=E9598)/(SRP!$C$7:$C$9&gt;=E9598),SRP!$D$7:$D$9)*(G9598/100)*(E9598/1000)),IF(C9598="Spirits",SUM(LOOKUP(2,1/(SRP!$B$2:$B$6&lt;=E9598)/(SRP!$C$2:$C$6&gt;=E9598),SRP!$D$2:$D$6)*(G9598/100)*(E9598/1000)),IF(AND(C9598="Wine",D9598="Fortified Wines"),SUM(LOOKUP(2,1/(SRP!$B$20:$B$23&lt;=E9598)/(SRP!$C$20:$C$23&gt;=E9598),SRP!$D$20:$D$23)*(G9598/100)*(E9598/1000)),IF(C9598="Wine",SUM(LOOKUP(2,1/(SRP!$B$15:$B$19&lt;=E9598)/(SRP!$C$15:$C$19&gt;=E9598),SRP!$D$15:$D$19)*(G9598/100)*(E9598/1000)),IF(C9598="Ready to Drink",SUM(LOOKUP(2,1/(SRP!$B$10:$B$14&lt;=E9598)/(SRP!$C$10:$C$14&gt;=E9598),SRP!$D$10:$D$14)*(G9598/100)*(E9598/1000)),0))))),2)</f>
        <v>7.85</v>
      </c>
    </row>
    <row r="9599" spans="1:11" x14ac:dyDescent="0.35">
      <c r="A9599" s="2">
        <v>577080</v>
      </c>
      <c r="B9599" s="76" t="s">
        <v>1903</v>
      </c>
      <c r="C9599" s="76" t="s">
        <v>286</v>
      </c>
      <c r="D9599" s="76" t="s">
        <v>5258</v>
      </c>
      <c r="E9599" s="76">
        <v>1500</v>
      </c>
      <c r="F9599" s="76">
        <v>6</v>
      </c>
      <c r="G9599" s="77">
        <v>6</v>
      </c>
      <c r="H9599" s="76" t="s">
        <v>6695</v>
      </c>
      <c r="I9599" s="77">
        <v>20.99</v>
      </c>
      <c r="J9599" s="2">
        <v>1</v>
      </c>
      <c r="K9599" s="119" cm="1">
        <f t="array" ref="K9599">ROUND(IF(C9599="Beer",SUM(LOOKUP(2,1/(SRP!$B$7:$B$9&lt;=E9599)/(SRP!$C$7:$C$9&gt;=E9599),SRP!$D$7:$D$9)*(G9599/100)*(E9599/1000)),IF(C9599="Spirits",SUM(LOOKUP(2,1/(SRP!$B$2:$B$6&lt;=E9599)/(SRP!$C$2:$C$6&gt;=E9599),SRP!$D$2:$D$6)*(G9599/100)*(E9599/1000)),IF(AND(C9599="Wine",D9599="Fortified Wines"),SUM(LOOKUP(2,1/(SRP!$B$20:$B$23&lt;=E9599)/(SRP!$C$20:$C$23&gt;=E9599),SRP!$D$20:$D$23)*(G9599/100)*(E9599/1000)),IF(C9599="Wine",SUM(LOOKUP(2,1/(SRP!$B$15:$B$19&lt;=E9599)/(SRP!$C$15:$C$19&gt;=E9599),SRP!$D$15:$D$19)*(G9599/100)*(E9599/1000)),IF(C9599="Ready to Drink",SUM(LOOKUP(2,1/(SRP!$B$10:$B$14&lt;=E9599)/(SRP!$C$10:$C$14&gt;=E9599),SRP!$D$10:$D$14)*(G9599/100)*(E9599/1000)),0))))),2)</f>
        <v>6.28</v>
      </c>
    </row>
    <row r="9600" spans="1:11" x14ac:dyDescent="0.35">
      <c r="A9600" s="2">
        <v>578641</v>
      </c>
      <c r="B9600" s="76" t="s">
        <v>1927</v>
      </c>
      <c r="C9600" s="76" t="s">
        <v>286</v>
      </c>
      <c r="D9600" s="76" t="s">
        <v>5244</v>
      </c>
      <c r="E9600" s="76">
        <v>750</v>
      </c>
      <c r="F9600" s="76">
        <v>12</v>
      </c>
      <c r="G9600" s="77">
        <v>13</v>
      </c>
      <c r="H9600" s="76" t="s">
        <v>3311</v>
      </c>
      <c r="I9600" s="77">
        <v>15.99</v>
      </c>
      <c r="J9600" s="2">
        <v>1</v>
      </c>
      <c r="K9600" s="119" cm="1">
        <f t="array" ref="K9600">ROUND(IF(C9600="Beer",SUM(LOOKUP(2,1/(SRP!$B$7:$B$9&lt;=E9600)/(SRP!$C$7:$C$9&gt;=E9600),SRP!$D$7:$D$9)*(G9600/100)*(E9600/1000)),IF(C9600="Spirits",SUM(LOOKUP(2,1/(SRP!$B$2:$B$6&lt;=E9600)/(SRP!$C$2:$C$6&gt;=E9600),SRP!$D$2:$D$6)*(G9600/100)*(E9600/1000)),IF(AND(C9600="Wine",D9600="Fortified Wines"),SUM(LOOKUP(2,1/(SRP!$B$20:$B$23&lt;=E9600)/(SRP!$C$20:$C$23&gt;=E9600),SRP!$D$20:$D$23)*(G9600/100)*(E9600/1000)),IF(C9600="Wine",SUM(LOOKUP(2,1/(SRP!$B$15:$B$19&lt;=E9600)/(SRP!$C$15:$C$19&gt;=E9600),SRP!$D$15:$D$19)*(G9600/100)*(E9600/1000)),IF(C9600="Ready to Drink",SUM(LOOKUP(2,1/(SRP!$B$10:$B$14&lt;=E9600)/(SRP!$C$10:$C$14&gt;=E9600),SRP!$D$10:$D$14)*(G9600/100)*(E9600/1000)),0))))),2)</f>
        <v>6.81</v>
      </c>
    </row>
    <row r="9601" spans="1:11" x14ac:dyDescent="0.35">
      <c r="A9601" s="2">
        <v>580977</v>
      </c>
      <c r="B9601" s="76" t="s">
        <v>1928</v>
      </c>
      <c r="C9601" s="76" t="s">
        <v>286</v>
      </c>
      <c r="D9601" s="76" t="s">
        <v>5285</v>
      </c>
      <c r="E9601" s="76">
        <v>750</v>
      </c>
      <c r="F9601" s="76">
        <v>6</v>
      </c>
      <c r="G9601" s="77">
        <v>14.5</v>
      </c>
      <c r="H9601" s="76" t="s">
        <v>3300</v>
      </c>
      <c r="I9601" s="77">
        <v>95</v>
      </c>
      <c r="J9601" s="2">
        <v>1</v>
      </c>
      <c r="K9601" s="119" cm="1">
        <f t="array" ref="K9601">ROUND(IF(C9601="Beer",SUM(LOOKUP(2,1/(SRP!$B$7:$B$9&lt;=E9601)/(SRP!$C$7:$C$9&gt;=E9601),SRP!$D$7:$D$9)*(G9601/100)*(E9601/1000)),IF(C9601="Spirits",SUM(LOOKUP(2,1/(SRP!$B$2:$B$6&lt;=E9601)/(SRP!$C$2:$C$6&gt;=E9601),SRP!$D$2:$D$6)*(G9601/100)*(E9601/1000)),IF(AND(C9601="Wine",D9601="Fortified Wines"),SUM(LOOKUP(2,1/(SRP!$B$20:$B$23&lt;=E9601)/(SRP!$C$20:$C$23&gt;=E9601),SRP!$D$20:$D$23)*(G9601/100)*(E9601/1000)),IF(C9601="Wine",SUM(LOOKUP(2,1/(SRP!$B$15:$B$19&lt;=E9601)/(SRP!$C$15:$C$19&gt;=E9601),SRP!$D$15:$D$19)*(G9601/100)*(E9601/1000)),IF(C9601="Ready to Drink",SUM(LOOKUP(2,1/(SRP!$B$10:$B$14&lt;=E9601)/(SRP!$C$10:$C$14&gt;=E9601),SRP!$D$10:$D$14)*(G9601/100)*(E9601/1000)),0))))),2)</f>
        <v>7.59</v>
      </c>
    </row>
    <row r="9602" spans="1:11" x14ac:dyDescent="0.35">
      <c r="A9602" s="2">
        <v>580993</v>
      </c>
      <c r="B9602" s="76" t="s">
        <v>7164</v>
      </c>
      <c r="C9602" s="76" t="s">
        <v>286</v>
      </c>
      <c r="D9602" s="76" t="s">
        <v>5232</v>
      </c>
      <c r="E9602" s="76">
        <v>750</v>
      </c>
      <c r="F9602" s="76">
        <v>12</v>
      </c>
      <c r="G9602" s="77">
        <v>6.5</v>
      </c>
      <c r="H9602" s="76" t="s">
        <v>3294</v>
      </c>
      <c r="I9602" s="77">
        <v>19.989999999999998</v>
      </c>
      <c r="J9602" s="2">
        <v>1</v>
      </c>
      <c r="K9602" s="119" cm="1">
        <f t="array" ref="K9602">ROUND(IF(C9602="Beer",SUM(LOOKUP(2,1/(SRP!$B$7:$B$9&lt;=E9602)/(SRP!$C$7:$C$9&gt;=E9602),SRP!$D$7:$D$9)*(G9602/100)*(E9602/1000)),IF(C9602="Spirits",SUM(LOOKUP(2,1/(SRP!$B$2:$B$6&lt;=E9602)/(SRP!$C$2:$C$6&gt;=E9602),SRP!$D$2:$D$6)*(G9602/100)*(E9602/1000)),IF(AND(C9602="Wine",D9602="Fortified Wines"),SUM(LOOKUP(2,1/(SRP!$B$20:$B$23&lt;=E9602)/(SRP!$C$20:$C$23&gt;=E9602),SRP!$D$20:$D$23)*(G9602/100)*(E9602/1000)),IF(C9602="Wine",SUM(LOOKUP(2,1/(SRP!$B$15:$B$19&lt;=E9602)/(SRP!$C$15:$C$19&gt;=E9602),SRP!$D$15:$D$19)*(G9602/100)*(E9602/1000)),IF(C9602="Ready to Drink",SUM(LOOKUP(2,1/(SRP!$B$10:$B$14&lt;=E9602)/(SRP!$C$10:$C$14&gt;=E9602),SRP!$D$10:$D$14)*(G9602/100)*(E9602/1000)),0))))),2)</f>
        <v>3.4</v>
      </c>
    </row>
    <row r="9603" spans="1:11" x14ac:dyDescent="0.35">
      <c r="A9603" s="2">
        <v>582023</v>
      </c>
      <c r="B9603" s="76" t="s">
        <v>1929</v>
      </c>
      <c r="C9603" s="76" t="s">
        <v>286</v>
      </c>
      <c r="D9603" s="76" t="s">
        <v>5284</v>
      </c>
      <c r="E9603" s="76">
        <v>750</v>
      </c>
      <c r="F9603" s="76">
        <v>6</v>
      </c>
      <c r="G9603" s="77">
        <v>12</v>
      </c>
      <c r="H9603" s="76" t="s">
        <v>6869</v>
      </c>
      <c r="I9603" s="77">
        <v>103.99</v>
      </c>
      <c r="J9603" s="2">
        <v>1</v>
      </c>
      <c r="K9603" s="119" cm="1">
        <f t="array" ref="K9603">ROUND(IF(C9603="Beer",SUM(LOOKUP(2,1/(SRP!$B$7:$B$9&lt;=E9603)/(SRP!$C$7:$C$9&gt;=E9603),SRP!$D$7:$D$9)*(G9603/100)*(E9603/1000)),IF(C9603="Spirits",SUM(LOOKUP(2,1/(SRP!$B$2:$B$6&lt;=E9603)/(SRP!$C$2:$C$6&gt;=E9603),SRP!$D$2:$D$6)*(G9603/100)*(E9603/1000)),IF(AND(C9603="Wine",D9603="Fortified Wines"),SUM(LOOKUP(2,1/(SRP!$B$20:$B$23&lt;=E9603)/(SRP!$C$20:$C$23&gt;=E9603),SRP!$D$20:$D$23)*(G9603/100)*(E9603/1000)),IF(C9603="Wine",SUM(LOOKUP(2,1/(SRP!$B$15:$B$19&lt;=E9603)/(SRP!$C$15:$C$19&gt;=E9603),SRP!$D$15:$D$19)*(G9603/100)*(E9603/1000)),IF(C9603="Ready to Drink",SUM(LOOKUP(2,1/(SRP!$B$10:$B$14&lt;=E9603)/(SRP!$C$10:$C$14&gt;=E9603),SRP!$D$10:$D$14)*(G9603/100)*(E9603/1000)),0))))),2)</f>
        <v>6.28</v>
      </c>
    </row>
    <row r="9604" spans="1:11" x14ac:dyDescent="0.35">
      <c r="A9604" s="2">
        <v>582205</v>
      </c>
      <c r="B9604" s="76" t="s">
        <v>1930</v>
      </c>
      <c r="C9604" s="76" t="s">
        <v>285</v>
      </c>
      <c r="D9604" s="76" t="s">
        <v>6934</v>
      </c>
      <c r="E9604" s="76">
        <v>750</v>
      </c>
      <c r="F9604" s="76">
        <v>6</v>
      </c>
      <c r="G9604" s="77">
        <v>40</v>
      </c>
      <c r="H9604" s="76" t="s">
        <v>3279</v>
      </c>
      <c r="I9604" s="77">
        <v>144.99</v>
      </c>
      <c r="J9604" s="2">
        <v>1</v>
      </c>
      <c r="K9604" s="119" cm="1">
        <f t="array" ref="K9604">ROUND(IF(C9604="Beer",SUM(LOOKUP(2,1/(SRP!$B$7:$B$9&lt;=E9604)/(SRP!$C$7:$C$9&gt;=E9604),SRP!$D$7:$D$9)*(G9604/100)*(E9604/1000)),IF(C9604="Spirits",SUM(LOOKUP(2,1/(SRP!$B$2:$B$6&lt;=E9604)/(SRP!$C$2:$C$6&gt;=E9604),SRP!$D$2:$D$6)*(G9604/100)*(E9604/1000)),IF(AND(C9604="Wine",D9604="Fortified Wines"),SUM(LOOKUP(2,1/(SRP!$B$20:$B$23&lt;=E9604)/(SRP!$C$20:$C$23&gt;=E9604),SRP!$D$20:$D$23)*(G9604/100)*(E9604/1000)),IF(C9604="Wine",SUM(LOOKUP(2,1/(SRP!$B$15:$B$19&lt;=E9604)/(SRP!$C$15:$C$19&gt;=E9604),SRP!$D$15:$D$19)*(G9604/100)*(E9604/1000)),IF(C9604="Ready to Drink",SUM(LOOKUP(2,1/(SRP!$B$10:$B$14&lt;=E9604)/(SRP!$C$10:$C$14&gt;=E9604),SRP!$D$10:$D$14)*(G9604/100)*(E9604/1000)),0))))),2)</f>
        <v>20.94</v>
      </c>
    </row>
    <row r="9605" spans="1:11" x14ac:dyDescent="0.35">
      <c r="A9605" s="2">
        <v>582858</v>
      </c>
      <c r="B9605" s="76" t="s">
        <v>6232</v>
      </c>
      <c r="C9605" s="76" t="s">
        <v>286</v>
      </c>
      <c r="D9605" s="76" t="s">
        <v>5236</v>
      </c>
      <c r="E9605" s="76">
        <v>750</v>
      </c>
      <c r="F9605" s="76">
        <v>12</v>
      </c>
      <c r="G9605" s="77">
        <v>13</v>
      </c>
      <c r="H9605" s="76" t="s">
        <v>3297</v>
      </c>
      <c r="I9605" s="77">
        <v>15.99</v>
      </c>
      <c r="J9605" s="2">
        <v>1</v>
      </c>
      <c r="K9605" s="119" cm="1">
        <f t="array" ref="K9605">ROUND(IF(C9605="Beer",SUM(LOOKUP(2,1/(SRP!$B$7:$B$9&lt;=E9605)/(SRP!$C$7:$C$9&gt;=E9605),SRP!$D$7:$D$9)*(G9605/100)*(E9605/1000)),IF(C9605="Spirits",SUM(LOOKUP(2,1/(SRP!$B$2:$B$6&lt;=E9605)/(SRP!$C$2:$C$6&gt;=E9605),SRP!$D$2:$D$6)*(G9605/100)*(E9605/1000)),IF(AND(C9605="Wine",D9605="Fortified Wines"),SUM(LOOKUP(2,1/(SRP!$B$20:$B$23&lt;=E9605)/(SRP!$C$20:$C$23&gt;=E9605),SRP!$D$20:$D$23)*(G9605/100)*(E9605/1000)),IF(C9605="Wine",SUM(LOOKUP(2,1/(SRP!$B$15:$B$19&lt;=E9605)/(SRP!$C$15:$C$19&gt;=E9605),SRP!$D$15:$D$19)*(G9605/100)*(E9605/1000)),IF(C9605="Ready to Drink",SUM(LOOKUP(2,1/(SRP!$B$10:$B$14&lt;=E9605)/(SRP!$C$10:$C$14&gt;=E9605),SRP!$D$10:$D$14)*(G9605/100)*(E9605/1000)),0))))),2)</f>
        <v>6.81</v>
      </c>
    </row>
    <row r="9606" spans="1:11" x14ac:dyDescent="0.35">
      <c r="A9606" s="2">
        <v>582973</v>
      </c>
      <c r="B9606" s="76" t="s">
        <v>652</v>
      </c>
      <c r="C9606" s="76" t="s">
        <v>285</v>
      </c>
      <c r="D9606" s="76" t="s">
        <v>5243</v>
      </c>
      <c r="E9606" s="76">
        <v>1750</v>
      </c>
      <c r="F9606" s="76">
        <v>6</v>
      </c>
      <c r="G9606" s="77">
        <v>40</v>
      </c>
      <c r="H9606" s="76" t="s">
        <v>3283</v>
      </c>
      <c r="I9606" s="77">
        <v>63.99</v>
      </c>
      <c r="J9606" s="2">
        <v>1</v>
      </c>
      <c r="K9606" s="119" cm="1">
        <f t="array" ref="K9606">ROUND(IF(C9606="Beer",SUM(LOOKUP(2,1/(SRP!$B$7:$B$9&lt;=E9606)/(SRP!$C$7:$C$9&gt;=E9606),SRP!$D$7:$D$9)*(G9606/100)*(E9606/1000)),IF(C9606="Spirits",SUM(LOOKUP(2,1/(SRP!$B$2:$B$6&lt;=E9606)/(SRP!$C$2:$C$6&gt;=E9606),SRP!$D$2:$D$6)*(G9606/100)*(E9606/1000)),IF(AND(C9606="Wine",D9606="Fortified Wines"),SUM(LOOKUP(2,1/(SRP!$B$20:$B$23&lt;=E9606)/(SRP!$C$20:$C$23&gt;=E9606),SRP!$D$20:$D$23)*(G9606/100)*(E9606/1000)),IF(C9606="Wine",SUM(LOOKUP(2,1/(SRP!$B$15:$B$19&lt;=E9606)/(SRP!$C$15:$C$19&gt;=E9606),SRP!$D$15:$D$19)*(G9606/100)*(E9606/1000)),IF(C9606="Ready to Drink",SUM(LOOKUP(2,1/(SRP!$B$10:$B$14&lt;=E9606)/(SRP!$C$10:$C$14&gt;=E9606),SRP!$D$10:$D$14)*(G9606/100)*(E9606/1000)),0))))),2)</f>
        <v>48.87</v>
      </c>
    </row>
    <row r="9607" spans="1:11" x14ac:dyDescent="0.35">
      <c r="A9607" s="2">
        <v>583062</v>
      </c>
      <c r="B9607" s="76" t="s">
        <v>3996</v>
      </c>
      <c r="C9607" s="76" t="s">
        <v>286</v>
      </c>
      <c r="D9607" s="76" t="s">
        <v>5235</v>
      </c>
      <c r="E9607" s="76">
        <v>750</v>
      </c>
      <c r="F9607" s="76">
        <v>12</v>
      </c>
      <c r="G9607" s="77">
        <v>8</v>
      </c>
      <c r="H9607" s="76" t="s">
        <v>3835</v>
      </c>
      <c r="I9607" s="77">
        <v>19.11</v>
      </c>
      <c r="J9607" s="2">
        <v>1</v>
      </c>
      <c r="K9607" s="119" cm="1">
        <f t="array" ref="K9607">ROUND(IF(C9607="Beer",SUM(LOOKUP(2,1/(SRP!$B$7:$B$9&lt;=E9607)/(SRP!$C$7:$C$9&gt;=E9607),SRP!$D$7:$D$9)*(G9607/100)*(E9607/1000)),IF(C9607="Spirits",SUM(LOOKUP(2,1/(SRP!$B$2:$B$6&lt;=E9607)/(SRP!$C$2:$C$6&gt;=E9607),SRP!$D$2:$D$6)*(G9607/100)*(E9607/1000)),IF(AND(C9607="Wine",D9607="Fortified Wines"),SUM(LOOKUP(2,1/(SRP!$B$20:$B$23&lt;=E9607)/(SRP!$C$20:$C$23&gt;=E9607),SRP!$D$20:$D$23)*(G9607/100)*(E9607/1000)),IF(C9607="Wine",SUM(LOOKUP(2,1/(SRP!$B$15:$B$19&lt;=E9607)/(SRP!$C$15:$C$19&gt;=E9607),SRP!$D$15:$D$19)*(G9607/100)*(E9607/1000)),IF(C9607="Ready to Drink",SUM(LOOKUP(2,1/(SRP!$B$10:$B$14&lt;=E9607)/(SRP!$C$10:$C$14&gt;=E9607),SRP!$D$10:$D$14)*(G9607/100)*(E9607/1000)),0))))),2)</f>
        <v>4.1900000000000004</v>
      </c>
    </row>
    <row r="9608" spans="1:11" x14ac:dyDescent="0.35">
      <c r="A9608" s="2">
        <v>583468</v>
      </c>
      <c r="B9608" s="76" t="s">
        <v>1931</v>
      </c>
      <c r="C9608" s="76" t="s">
        <v>285</v>
      </c>
      <c r="D9608" s="76" t="s">
        <v>5257</v>
      </c>
      <c r="E9608" s="76">
        <v>750</v>
      </c>
      <c r="F9608" s="76">
        <v>6</v>
      </c>
      <c r="G9608" s="77">
        <v>40</v>
      </c>
      <c r="H9608" s="76" t="s">
        <v>3282</v>
      </c>
      <c r="I9608" s="77">
        <v>349.99</v>
      </c>
      <c r="J9608" s="2">
        <v>1</v>
      </c>
      <c r="K9608" s="119" cm="1">
        <f t="array" ref="K9608">ROUND(IF(C9608="Beer",SUM(LOOKUP(2,1/(SRP!$B$7:$B$9&lt;=E9608)/(SRP!$C$7:$C$9&gt;=E9608),SRP!$D$7:$D$9)*(G9608/100)*(E9608/1000)),IF(C9608="Spirits",SUM(LOOKUP(2,1/(SRP!$B$2:$B$6&lt;=E9608)/(SRP!$C$2:$C$6&gt;=E9608),SRP!$D$2:$D$6)*(G9608/100)*(E9608/1000)),IF(AND(C9608="Wine",D9608="Fortified Wines"),SUM(LOOKUP(2,1/(SRP!$B$20:$B$23&lt;=E9608)/(SRP!$C$20:$C$23&gt;=E9608),SRP!$D$20:$D$23)*(G9608/100)*(E9608/1000)),IF(C9608="Wine",SUM(LOOKUP(2,1/(SRP!$B$15:$B$19&lt;=E9608)/(SRP!$C$15:$C$19&gt;=E9608),SRP!$D$15:$D$19)*(G9608/100)*(E9608/1000)),IF(C9608="Ready to Drink",SUM(LOOKUP(2,1/(SRP!$B$10:$B$14&lt;=E9608)/(SRP!$C$10:$C$14&gt;=E9608),SRP!$D$10:$D$14)*(G9608/100)*(E9608/1000)),0))))),2)</f>
        <v>20.94</v>
      </c>
    </row>
    <row r="9609" spans="1:11" x14ac:dyDescent="0.35">
      <c r="A9609" s="2">
        <v>584730</v>
      </c>
      <c r="B9609" s="76" t="s">
        <v>441</v>
      </c>
      <c r="C9609" s="76" t="s">
        <v>285</v>
      </c>
      <c r="D9609" s="76" t="s">
        <v>5290</v>
      </c>
      <c r="E9609" s="76">
        <v>200</v>
      </c>
      <c r="F9609" s="76">
        <v>48</v>
      </c>
      <c r="G9609" s="77">
        <v>15</v>
      </c>
      <c r="H9609" s="76" t="s">
        <v>3282</v>
      </c>
      <c r="I9609" s="77">
        <v>8.99</v>
      </c>
      <c r="J9609" s="2">
        <v>1</v>
      </c>
      <c r="K9609" s="119" cm="1">
        <f t="array" ref="K9609">ROUND(IF(C9609="Beer",SUM(LOOKUP(2,1/(SRP!$B$7:$B$9&lt;=E9609)/(SRP!$C$7:$C$9&gt;=E9609),SRP!$D$7:$D$9)*(G9609/100)*(E9609/1000)),IF(C9609="Spirits",SUM(LOOKUP(2,1/(SRP!$B$2:$B$6&lt;=E9609)/(SRP!$C$2:$C$6&gt;=E9609),SRP!$D$2:$D$6)*(G9609/100)*(E9609/1000)),IF(AND(C9609="Wine",D9609="Fortified Wines"),SUM(LOOKUP(2,1/(SRP!$B$20:$B$23&lt;=E9609)/(SRP!$C$20:$C$23&gt;=E9609),SRP!$D$20:$D$23)*(G9609/100)*(E9609/1000)),IF(C9609="Wine",SUM(LOOKUP(2,1/(SRP!$B$15:$B$19&lt;=E9609)/(SRP!$C$15:$C$19&gt;=E9609),SRP!$D$15:$D$19)*(G9609/100)*(E9609/1000)),IF(C9609="Ready to Drink",SUM(LOOKUP(2,1/(SRP!$B$10:$B$14&lt;=E9609)/(SRP!$C$10:$C$14&gt;=E9609),SRP!$D$10:$D$14)*(G9609/100)*(E9609/1000)),0))))),2)</f>
        <v>2.85</v>
      </c>
    </row>
    <row r="9610" spans="1:11" x14ac:dyDescent="0.35">
      <c r="A9610" s="2">
        <v>585745</v>
      </c>
      <c r="B9610" s="76" t="s">
        <v>3981</v>
      </c>
      <c r="C9610" s="76" t="s">
        <v>286</v>
      </c>
      <c r="D9610" s="76" t="s">
        <v>5235</v>
      </c>
      <c r="E9610" s="76">
        <v>750</v>
      </c>
      <c r="F9610" s="76">
        <v>12</v>
      </c>
      <c r="G9610" s="77">
        <v>12.5</v>
      </c>
      <c r="H9610" s="76" t="s">
        <v>3314</v>
      </c>
      <c r="I9610" s="77">
        <v>17.989999999999998</v>
      </c>
      <c r="J9610" s="2">
        <v>1</v>
      </c>
      <c r="K9610" s="119" cm="1">
        <f t="array" ref="K9610">ROUND(IF(C9610="Beer",SUM(LOOKUP(2,1/(SRP!$B$7:$B$9&lt;=E9610)/(SRP!$C$7:$C$9&gt;=E9610),SRP!$D$7:$D$9)*(G9610/100)*(E9610/1000)),IF(C9610="Spirits",SUM(LOOKUP(2,1/(SRP!$B$2:$B$6&lt;=E9610)/(SRP!$C$2:$C$6&gt;=E9610),SRP!$D$2:$D$6)*(G9610/100)*(E9610/1000)),IF(AND(C9610="Wine",D9610="Fortified Wines"),SUM(LOOKUP(2,1/(SRP!$B$20:$B$23&lt;=E9610)/(SRP!$C$20:$C$23&gt;=E9610),SRP!$D$20:$D$23)*(G9610/100)*(E9610/1000)),IF(C9610="Wine",SUM(LOOKUP(2,1/(SRP!$B$15:$B$19&lt;=E9610)/(SRP!$C$15:$C$19&gt;=E9610),SRP!$D$15:$D$19)*(G9610/100)*(E9610/1000)),IF(C9610="Ready to Drink",SUM(LOOKUP(2,1/(SRP!$B$10:$B$14&lt;=E9610)/(SRP!$C$10:$C$14&gt;=E9610),SRP!$D$10:$D$14)*(G9610/100)*(E9610/1000)),0))))),2)</f>
        <v>6.54</v>
      </c>
    </row>
    <row r="9611" spans="1:11" x14ac:dyDescent="0.35">
      <c r="A9611" s="2">
        <v>585760</v>
      </c>
      <c r="B9611" s="76" t="s">
        <v>1932</v>
      </c>
      <c r="C9611" s="76" t="s">
        <v>286</v>
      </c>
      <c r="D9611" s="76" t="s">
        <v>5269</v>
      </c>
      <c r="E9611" s="76">
        <v>750</v>
      </c>
      <c r="F9611" s="76">
        <v>12</v>
      </c>
      <c r="G9611" s="77">
        <v>13.5</v>
      </c>
      <c r="H9611" s="76" t="s">
        <v>3314</v>
      </c>
      <c r="I9611" s="77">
        <v>33.99</v>
      </c>
      <c r="J9611" s="2">
        <v>1</v>
      </c>
      <c r="K9611" s="119" cm="1">
        <f t="array" ref="K9611">ROUND(IF(C9611="Beer",SUM(LOOKUP(2,1/(SRP!$B$7:$B$9&lt;=E9611)/(SRP!$C$7:$C$9&gt;=E9611),SRP!$D$7:$D$9)*(G9611/100)*(E9611/1000)),IF(C9611="Spirits",SUM(LOOKUP(2,1/(SRP!$B$2:$B$6&lt;=E9611)/(SRP!$C$2:$C$6&gt;=E9611),SRP!$D$2:$D$6)*(G9611/100)*(E9611/1000)),IF(AND(C9611="Wine",D9611="Fortified Wines"),SUM(LOOKUP(2,1/(SRP!$B$20:$B$23&lt;=E9611)/(SRP!$C$20:$C$23&gt;=E9611),SRP!$D$20:$D$23)*(G9611/100)*(E9611/1000)),IF(C9611="Wine",SUM(LOOKUP(2,1/(SRP!$B$15:$B$19&lt;=E9611)/(SRP!$C$15:$C$19&gt;=E9611),SRP!$D$15:$D$19)*(G9611/100)*(E9611/1000)),IF(C9611="Ready to Drink",SUM(LOOKUP(2,1/(SRP!$B$10:$B$14&lt;=E9611)/(SRP!$C$10:$C$14&gt;=E9611),SRP!$D$10:$D$14)*(G9611/100)*(E9611/1000)),0))))),2)</f>
        <v>7.07</v>
      </c>
    </row>
    <row r="9612" spans="1:11" x14ac:dyDescent="0.35">
      <c r="A9612" s="2">
        <v>585778</v>
      </c>
      <c r="B9612" s="76" t="s">
        <v>1933</v>
      </c>
      <c r="C9612" s="76" t="s">
        <v>286</v>
      </c>
      <c r="D9612" s="76" t="s">
        <v>5248</v>
      </c>
      <c r="E9612" s="76">
        <v>750</v>
      </c>
      <c r="F9612" s="76">
        <v>12</v>
      </c>
      <c r="G9612" s="77">
        <v>14.5</v>
      </c>
      <c r="H9612" s="76" t="s">
        <v>3288</v>
      </c>
      <c r="I9612" s="77">
        <v>35.99</v>
      </c>
      <c r="J9612" s="2">
        <v>1</v>
      </c>
      <c r="K9612" s="119" cm="1">
        <f t="array" ref="K9612">ROUND(IF(C9612="Beer",SUM(LOOKUP(2,1/(SRP!$B$7:$B$9&lt;=E9612)/(SRP!$C$7:$C$9&gt;=E9612),SRP!$D$7:$D$9)*(G9612/100)*(E9612/1000)),IF(C9612="Spirits",SUM(LOOKUP(2,1/(SRP!$B$2:$B$6&lt;=E9612)/(SRP!$C$2:$C$6&gt;=E9612),SRP!$D$2:$D$6)*(G9612/100)*(E9612/1000)),IF(AND(C9612="Wine",D9612="Fortified Wines"),SUM(LOOKUP(2,1/(SRP!$B$20:$B$23&lt;=E9612)/(SRP!$C$20:$C$23&gt;=E9612),SRP!$D$20:$D$23)*(G9612/100)*(E9612/1000)),IF(C9612="Wine",SUM(LOOKUP(2,1/(SRP!$B$15:$B$19&lt;=E9612)/(SRP!$C$15:$C$19&gt;=E9612),SRP!$D$15:$D$19)*(G9612/100)*(E9612/1000)),IF(C9612="Ready to Drink",SUM(LOOKUP(2,1/(SRP!$B$10:$B$14&lt;=E9612)/(SRP!$C$10:$C$14&gt;=E9612),SRP!$D$10:$D$14)*(G9612/100)*(E9612/1000)),0))))),2)</f>
        <v>7.59</v>
      </c>
    </row>
    <row r="9613" spans="1:11" x14ac:dyDescent="0.35">
      <c r="A9613" s="2">
        <v>589101</v>
      </c>
      <c r="B9613" s="76" t="s">
        <v>1345</v>
      </c>
      <c r="C9613" s="76" t="s">
        <v>286</v>
      </c>
      <c r="D9613" s="76" t="s">
        <v>5264</v>
      </c>
      <c r="E9613" s="76">
        <v>750</v>
      </c>
      <c r="F9613" s="76">
        <v>12</v>
      </c>
      <c r="G9613" s="77">
        <v>12</v>
      </c>
      <c r="H9613" s="76" t="s">
        <v>5939</v>
      </c>
      <c r="I9613" s="77">
        <v>15.99</v>
      </c>
      <c r="J9613" s="2">
        <v>1</v>
      </c>
      <c r="K9613" s="119" cm="1">
        <f t="array" ref="K9613">ROUND(IF(C9613="Beer",SUM(LOOKUP(2,1/(SRP!$B$7:$B$9&lt;=E9613)/(SRP!$C$7:$C$9&gt;=E9613),SRP!$D$7:$D$9)*(G9613/100)*(E9613/1000)),IF(C9613="Spirits",SUM(LOOKUP(2,1/(SRP!$B$2:$B$6&lt;=E9613)/(SRP!$C$2:$C$6&gt;=E9613),SRP!$D$2:$D$6)*(G9613/100)*(E9613/1000)),IF(AND(C9613="Wine",D9613="Fortified Wines"),SUM(LOOKUP(2,1/(SRP!$B$20:$B$23&lt;=E9613)/(SRP!$C$20:$C$23&gt;=E9613),SRP!$D$20:$D$23)*(G9613/100)*(E9613/1000)),IF(C9613="Wine",SUM(LOOKUP(2,1/(SRP!$B$15:$B$19&lt;=E9613)/(SRP!$C$15:$C$19&gt;=E9613),SRP!$D$15:$D$19)*(G9613/100)*(E9613/1000)),IF(C9613="Ready to Drink",SUM(LOOKUP(2,1/(SRP!$B$10:$B$14&lt;=E9613)/(SRP!$C$10:$C$14&gt;=E9613),SRP!$D$10:$D$14)*(G9613/100)*(E9613/1000)),0))))),2)</f>
        <v>6.28</v>
      </c>
    </row>
    <row r="9614" spans="1:11" x14ac:dyDescent="0.35">
      <c r="A9614" s="2">
        <v>590844</v>
      </c>
      <c r="B9614" s="76" t="s">
        <v>5365</v>
      </c>
      <c r="C9614" s="76" t="s">
        <v>286</v>
      </c>
      <c r="D9614" s="76" t="s">
        <v>5236</v>
      </c>
      <c r="E9614" s="76">
        <v>750</v>
      </c>
      <c r="F9614" s="76">
        <v>12</v>
      </c>
      <c r="G9614" s="77">
        <v>13.7</v>
      </c>
      <c r="H9614" s="76" t="s">
        <v>3297</v>
      </c>
      <c r="I9614" s="77">
        <v>16.989999999999998</v>
      </c>
      <c r="J9614" s="2">
        <v>1</v>
      </c>
      <c r="K9614" s="119" cm="1">
        <f t="array" ref="K9614">ROUND(IF(C9614="Beer",SUM(LOOKUP(2,1/(SRP!$B$7:$B$9&lt;=E9614)/(SRP!$C$7:$C$9&gt;=E9614),SRP!$D$7:$D$9)*(G9614/100)*(E9614/1000)),IF(C9614="Spirits",SUM(LOOKUP(2,1/(SRP!$B$2:$B$6&lt;=E9614)/(SRP!$C$2:$C$6&gt;=E9614),SRP!$D$2:$D$6)*(G9614/100)*(E9614/1000)),IF(AND(C9614="Wine",D9614="Fortified Wines"),SUM(LOOKUP(2,1/(SRP!$B$20:$B$23&lt;=E9614)/(SRP!$C$20:$C$23&gt;=E9614),SRP!$D$20:$D$23)*(G9614/100)*(E9614/1000)),IF(C9614="Wine",SUM(LOOKUP(2,1/(SRP!$B$15:$B$19&lt;=E9614)/(SRP!$C$15:$C$19&gt;=E9614),SRP!$D$15:$D$19)*(G9614/100)*(E9614/1000)),IF(C9614="Ready to Drink",SUM(LOOKUP(2,1/(SRP!$B$10:$B$14&lt;=E9614)/(SRP!$C$10:$C$14&gt;=E9614),SRP!$D$10:$D$14)*(G9614/100)*(E9614/1000)),0))))),2)</f>
        <v>7.17</v>
      </c>
    </row>
    <row r="9615" spans="1:11" x14ac:dyDescent="0.35">
      <c r="A9615" s="2">
        <v>591230</v>
      </c>
      <c r="B9615" s="76" t="s">
        <v>1934</v>
      </c>
      <c r="C9615" s="76" t="s">
        <v>287</v>
      </c>
      <c r="D9615" s="76" t="s">
        <v>5230</v>
      </c>
      <c r="E9615" s="76">
        <v>500</v>
      </c>
      <c r="F9615" s="76">
        <v>20</v>
      </c>
      <c r="G9615" s="77">
        <v>5</v>
      </c>
      <c r="H9615" s="76" t="s">
        <v>4849</v>
      </c>
      <c r="I9615" s="77">
        <v>3.99</v>
      </c>
      <c r="J9615" s="2">
        <v>1</v>
      </c>
      <c r="K9615" s="119" cm="1">
        <f t="array" ref="K9615">ROUND(IF(C9615="Beer",SUM(LOOKUP(2,1/(SRP!$B$7:$B$9&lt;=E9615)/(SRP!$C$7:$C$9&gt;=E9615),SRP!$D$7:$D$9)*(G9615/100)*(E9615/1000)),IF(C9615="Spirits",SUM(LOOKUP(2,1/(SRP!$B$2:$B$6&lt;=E9615)/(SRP!$C$2:$C$6&gt;=E9615),SRP!$D$2:$D$6)*(G9615/100)*(E9615/1000)),IF(AND(C9615="Wine",D9615="Fortified Wines"),SUM(LOOKUP(2,1/(SRP!$B$20:$B$23&lt;=E9615)/(SRP!$C$20:$C$23&gt;=E9615),SRP!$D$20:$D$23)*(G9615/100)*(E9615/1000)),IF(C9615="Wine",SUM(LOOKUP(2,1/(SRP!$B$15:$B$19&lt;=E9615)/(SRP!$C$15:$C$19&gt;=E9615),SRP!$D$15:$D$19)*(G9615/100)*(E9615/1000)),IF(C9615="Ready to Drink",SUM(LOOKUP(2,1/(SRP!$B$10:$B$14&lt;=E9615)/(SRP!$C$10:$C$14&gt;=E9615),SRP!$D$10:$D$14)*(G9615/100)*(E9615/1000)),0))))),2)</f>
        <v>1.75</v>
      </c>
    </row>
    <row r="9616" spans="1:11" x14ac:dyDescent="0.35">
      <c r="A9616" s="2">
        <v>592329</v>
      </c>
      <c r="B9616" s="76" t="s">
        <v>4662</v>
      </c>
      <c r="C9616" s="76" t="s">
        <v>287</v>
      </c>
      <c r="D9616" s="76" t="s">
        <v>5240</v>
      </c>
      <c r="E9616" s="76">
        <v>500</v>
      </c>
      <c r="F9616" s="76">
        <v>24</v>
      </c>
      <c r="G9616" s="77">
        <v>8.6</v>
      </c>
      <c r="H9616" s="76" t="s">
        <v>3323</v>
      </c>
      <c r="I9616" s="77">
        <v>3.39</v>
      </c>
      <c r="J9616" s="2">
        <v>1</v>
      </c>
      <c r="K9616" s="119" cm="1">
        <f t="array" ref="K9616">ROUND(IF(C9616="Beer",SUM(LOOKUP(2,1/(SRP!$B$7:$B$9&lt;=E9616)/(SRP!$C$7:$C$9&gt;=E9616),SRP!$D$7:$D$9)*(G9616/100)*(E9616/1000)),IF(C9616="Spirits",SUM(LOOKUP(2,1/(SRP!$B$2:$B$6&lt;=E9616)/(SRP!$C$2:$C$6&gt;=E9616),SRP!$D$2:$D$6)*(G9616/100)*(E9616/1000)),IF(AND(C9616="Wine",D9616="Fortified Wines"),SUM(LOOKUP(2,1/(SRP!$B$20:$B$23&lt;=E9616)/(SRP!$C$20:$C$23&gt;=E9616),SRP!$D$20:$D$23)*(G9616/100)*(E9616/1000)),IF(C9616="Wine",SUM(LOOKUP(2,1/(SRP!$B$15:$B$19&lt;=E9616)/(SRP!$C$15:$C$19&gt;=E9616),SRP!$D$15:$D$19)*(G9616/100)*(E9616/1000)),IF(C9616="Ready to Drink",SUM(LOOKUP(2,1/(SRP!$B$10:$B$14&lt;=E9616)/(SRP!$C$10:$C$14&gt;=E9616),SRP!$D$10:$D$14)*(G9616/100)*(E9616/1000)),0))))),2)</f>
        <v>3</v>
      </c>
    </row>
    <row r="9617" spans="1:11" x14ac:dyDescent="0.35">
      <c r="A9617" s="2">
        <v>592329</v>
      </c>
      <c r="B9617" s="76" t="s">
        <v>4662</v>
      </c>
      <c r="C9617" s="76" t="s">
        <v>287</v>
      </c>
      <c r="D9617" s="76" t="s">
        <v>5240</v>
      </c>
      <c r="E9617" s="76">
        <v>500</v>
      </c>
      <c r="F9617" s="76">
        <v>24</v>
      </c>
      <c r="G9617" s="77">
        <v>8.6</v>
      </c>
      <c r="H9617" s="76" t="s">
        <v>3323</v>
      </c>
      <c r="I9617" s="77">
        <v>3.39</v>
      </c>
      <c r="J9617" s="2">
        <v>1</v>
      </c>
      <c r="K9617" s="119" cm="1">
        <f t="array" ref="K9617">ROUND(IF(C9617="Beer",SUM(LOOKUP(2,1/(SRP!$B$7:$B$9&lt;=E9617)/(SRP!$C$7:$C$9&gt;=E9617),SRP!$D$7:$D$9)*(G9617/100)*(E9617/1000)),IF(C9617="Spirits",SUM(LOOKUP(2,1/(SRP!$B$2:$B$6&lt;=E9617)/(SRP!$C$2:$C$6&gt;=E9617),SRP!$D$2:$D$6)*(G9617/100)*(E9617/1000)),IF(AND(C9617="Wine",D9617="Fortified Wines"),SUM(LOOKUP(2,1/(SRP!$B$20:$B$23&lt;=E9617)/(SRP!$C$20:$C$23&gt;=E9617),SRP!$D$20:$D$23)*(G9617/100)*(E9617/1000)),IF(C9617="Wine",SUM(LOOKUP(2,1/(SRP!$B$15:$B$19&lt;=E9617)/(SRP!$C$15:$C$19&gt;=E9617),SRP!$D$15:$D$19)*(G9617/100)*(E9617/1000)),IF(C9617="Ready to Drink",SUM(LOOKUP(2,1/(SRP!$B$10:$B$14&lt;=E9617)/(SRP!$C$10:$C$14&gt;=E9617),SRP!$D$10:$D$14)*(G9617/100)*(E9617/1000)),0))))),2)</f>
        <v>3</v>
      </c>
    </row>
    <row r="9618" spans="1:11" x14ac:dyDescent="0.35">
      <c r="A9618" s="2">
        <v>593087</v>
      </c>
      <c r="B9618" s="76" t="s">
        <v>1935</v>
      </c>
      <c r="C9618" s="76" t="s">
        <v>286</v>
      </c>
      <c r="D9618" s="76" t="s">
        <v>5244</v>
      </c>
      <c r="E9618" s="76">
        <v>750</v>
      </c>
      <c r="F9618" s="76">
        <v>12</v>
      </c>
      <c r="G9618" s="77">
        <v>13</v>
      </c>
      <c r="H9618" s="76" t="s">
        <v>5939</v>
      </c>
      <c r="I9618" s="77">
        <v>17.989999999999998</v>
      </c>
      <c r="J9618" s="2">
        <v>1</v>
      </c>
      <c r="K9618" s="119" cm="1">
        <f t="array" ref="K9618">ROUND(IF(C9618="Beer",SUM(LOOKUP(2,1/(SRP!$B$7:$B$9&lt;=E9618)/(SRP!$C$7:$C$9&gt;=E9618),SRP!$D$7:$D$9)*(G9618/100)*(E9618/1000)),IF(C9618="Spirits",SUM(LOOKUP(2,1/(SRP!$B$2:$B$6&lt;=E9618)/(SRP!$C$2:$C$6&gt;=E9618),SRP!$D$2:$D$6)*(G9618/100)*(E9618/1000)),IF(AND(C9618="Wine",D9618="Fortified Wines"),SUM(LOOKUP(2,1/(SRP!$B$20:$B$23&lt;=E9618)/(SRP!$C$20:$C$23&gt;=E9618),SRP!$D$20:$D$23)*(G9618/100)*(E9618/1000)),IF(C9618="Wine",SUM(LOOKUP(2,1/(SRP!$B$15:$B$19&lt;=E9618)/(SRP!$C$15:$C$19&gt;=E9618),SRP!$D$15:$D$19)*(G9618/100)*(E9618/1000)),IF(C9618="Ready to Drink",SUM(LOOKUP(2,1/(SRP!$B$10:$B$14&lt;=E9618)/(SRP!$C$10:$C$14&gt;=E9618),SRP!$D$10:$D$14)*(G9618/100)*(E9618/1000)),0))))),2)</f>
        <v>6.81</v>
      </c>
    </row>
    <row r="9619" spans="1:11" x14ac:dyDescent="0.35">
      <c r="A9619" s="2">
        <v>593111</v>
      </c>
      <c r="B9619" s="76" t="s">
        <v>1936</v>
      </c>
      <c r="C9619" s="76" t="s">
        <v>286</v>
      </c>
      <c r="D9619" s="76" t="s">
        <v>5244</v>
      </c>
      <c r="E9619" s="76">
        <v>750</v>
      </c>
      <c r="F9619" s="76">
        <v>12</v>
      </c>
      <c r="G9619" s="77">
        <v>12</v>
      </c>
      <c r="H9619" s="76" t="s">
        <v>5939</v>
      </c>
      <c r="I9619" s="77">
        <v>17.989999999999998</v>
      </c>
      <c r="J9619" s="2">
        <v>1</v>
      </c>
      <c r="K9619" s="119" cm="1">
        <f t="array" ref="K9619">ROUND(IF(C9619="Beer",SUM(LOOKUP(2,1/(SRP!$B$7:$B$9&lt;=E9619)/(SRP!$C$7:$C$9&gt;=E9619),SRP!$D$7:$D$9)*(G9619/100)*(E9619/1000)),IF(C9619="Spirits",SUM(LOOKUP(2,1/(SRP!$B$2:$B$6&lt;=E9619)/(SRP!$C$2:$C$6&gt;=E9619),SRP!$D$2:$D$6)*(G9619/100)*(E9619/1000)),IF(AND(C9619="Wine",D9619="Fortified Wines"),SUM(LOOKUP(2,1/(SRP!$B$20:$B$23&lt;=E9619)/(SRP!$C$20:$C$23&gt;=E9619),SRP!$D$20:$D$23)*(G9619/100)*(E9619/1000)),IF(C9619="Wine",SUM(LOOKUP(2,1/(SRP!$B$15:$B$19&lt;=E9619)/(SRP!$C$15:$C$19&gt;=E9619),SRP!$D$15:$D$19)*(G9619/100)*(E9619/1000)),IF(C9619="Ready to Drink",SUM(LOOKUP(2,1/(SRP!$B$10:$B$14&lt;=E9619)/(SRP!$C$10:$C$14&gt;=E9619),SRP!$D$10:$D$14)*(G9619/100)*(E9619/1000)),0))))),2)</f>
        <v>6.28</v>
      </c>
    </row>
    <row r="9620" spans="1:11" x14ac:dyDescent="0.35">
      <c r="A9620" s="2">
        <v>596676</v>
      </c>
      <c r="B9620" s="76" t="s">
        <v>1861</v>
      </c>
      <c r="C9620" s="76" t="s">
        <v>286</v>
      </c>
      <c r="D9620" s="76" t="s">
        <v>5305</v>
      </c>
      <c r="E9620" s="76">
        <v>50</v>
      </c>
      <c r="F9620" s="76">
        <v>48</v>
      </c>
      <c r="G9620" s="77">
        <v>10.5</v>
      </c>
      <c r="H9620" s="76" t="s">
        <v>4070</v>
      </c>
      <c r="I9620" s="77">
        <v>7.49</v>
      </c>
      <c r="J9620" s="2">
        <v>1</v>
      </c>
      <c r="K9620" s="119" cm="1">
        <f t="array" ref="K9620">ROUND(IF(C9620="Beer",SUM(LOOKUP(2,1/(SRP!$B$7:$B$9&lt;=E9620)/(SRP!$C$7:$C$9&gt;=E9620),SRP!$D$7:$D$9)*(G9620/100)*(E9620/1000)),IF(C9620="Spirits",SUM(LOOKUP(2,1/(SRP!$B$2:$B$6&lt;=E9620)/(SRP!$C$2:$C$6&gt;=E9620),SRP!$D$2:$D$6)*(G9620/100)*(E9620/1000)),IF(AND(C9620="Wine",D9620="Fortified Wines"),SUM(LOOKUP(2,1/(SRP!$B$20:$B$23&lt;=E9620)/(SRP!$C$20:$C$23&gt;=E9620),SRP!$D$20:$D$23)*(G9620/100)*(E9620/1000)),IF(C9620="Wine",SUM(LOOKUP(2,1/(SRP!$B$15:$B$19&lt;=E9620)/(SRP!$C$15:$C$19&gt;=E9620),SRP!$D$15:$D$19)*(G9620/100)*(E9620/1000)),IF(C9620="Ready to Drink",SUM(LOOKUP(2,1/(SRP!$B$10:$B$14&lt;=E9620)/(SRP!$C$10:$C$14&gt;=E9620),SRP!$D$10:$D$14)*(G9620/100)*(E9620/1000)),0))))),2)</f>
        <v>0.72</v>
      </c>
    </row>
    <row r="9621" spans="1:11" x14ac:dyDescent="0.35">
      <c r="A9621" s="2">
        <v>598102</v>
      </c>
      <c r="B9621" s="76" t="s">
        <v>1705</v>
      </c>
      <c r="C9621" s="76" t="s">
        <v>286</v>
      </c>
      <c r="D9621" s="76" t="s">
        <v>5247</v>
      </c>
      <c r="E9621" s="76">
        <v>1500</v>
      </c>
      <c r="F9621" s="76">
        <v>6</v>
      </c>
      <c r="G9621" s="77">
        <v>13.5</v>
      </c>
      <c r="H9621" s="76" t="s">
        <v>3288</v>
      </c>
      <c r="I9621" s="77">
        <v>33.99</v>
      </c>
      <c r="J9621" s="2">
        <v>1</v>
      </c>
      <c r="K9621" s="119" cm="1">
        <f t="array" ref="K9621">ROUND(IF(C9621="Beer",SUM(LOOKUP(2,1/(SRP!$B$7:$B$9&lt;=E9621)/(SRP!$C$7:$C$9&gt;=E9621),SRP!$D$7:$D$9)*(G9621/100)*(E9621/1000)),IF(C9621="Spirits",SUM(LOOKUP(2,1/(SRP!$B$2:$B$6&lt;=E9621)/(SRP!$C$2:$C$6&gt;=E9621),SRP!$D$2:$D$6)*(G9621/100)*(E9621/1000)),IF(AND(C9621="Wine",D9621="Fortified Wines"),SUM(LOOKUP(2,1/(SRP!$B$20:$B$23&lt;=E9621)/(SRP!$C$20:$C$23&gt;=E9621),SRP!$D$20:$D$23)*(G9621/100)*(E9621/1000)),IF(C9621="Wine",SUM(LOOKUP(2,1/(SRP!$B$15:$B$19&lt;=E9621)/(SRP!$C$15:$C$19&gt;=E9621),SRP!$D$15:$D$19)*(G9621/100)*(E9621/1000)),IF(C9621="Ready to Drink",SUM(LOOKUP(2,1/(SRP!$B$10:$B$14&lt;=E9621)/(SRP!$C$10:$C$14&gt;=E9621),SRP!$D$10:$D$14)*(G9621/100)*(E9621/1000)),0))))),2)</f>
        <v>14.14</v>
      </c>
    </row>
    <row r="9622" spans="1:11" x14ac:dyDescent="0.35">
      <c r="A9622" s="2">
        <v>598128</v>
      </c>
      <c r="B9622" s="76" t="s">
        <v>1937</v>
      </c>
      <c r="C9622" s="76" t="s">
        <v>286</v>
      </c>
      <c r="D9622" s="76" t="s">
        <v>5248</v>
      </c>
      <c r="E9622" s="76">
        <v>750</v>
      </c>
      <c r="F9622" s="76">
        <v>12</v>
      </c>
      <c r="G9622" s="77">
        <v>14</v>
      </c>
      <c r="H9622" s="76" t="s">
        <v>3314</v>
      </c>
      <c r="I9622" s="77">
        <v>21.99</v>
      </c>
      <c r="J9622" s="2">
        <v>1</v>
      </c>
      <c r="K9622" s="119" cm="1">
        <f t="array" ref="K9622">ROUND(IF(C9622="Beer",SUM(LOOKUP(2,1/(SRP!$B$7:$B$9&lt;=E9622)/(SRP!$C$7:$C$9&gt;=E9622),SRP!$D$7:$D$9)*(G9622/100)*(E9622/1000)),IF(C9622="Spirits",SUM(LOOKUP(2,1/(SRP!$B$2:$B$6&lt;=E9622)/(SRP!$C$2:$C$6&gt;=E9622),SRP!$D$2:$D$6)*(G9622/100)*(E9622/1000)),IF(AND(C9622="Wine",D9622="Fortified Wines"),SUM(LOOKUP(2,1/(SRP!$B$20:$B$23&lt;=E9622)/(SRP!$C$20:$C$23&gt;=E9622),SRP!$D$20:$D$23)*(G9622/100)*(E9622/1000)),IF(C9622="Wine",SUM(LOOKUP(2,1/(SRP!$B$15:$B$19&lt;=E9622)/(SRP!$C$15:$C$19&gt;=E9622),SRP!$D$15:$D$19)*(G9622/100)*(E9622/1000)),IF(C9622="Ready to Drink",SUM(LOOKUP(2,1/(SRP!$B$10:$B$14&lt;=E9622)/(SRP!$C$10:$C$14&gt;=E9622),SRP!$D$10:$D$14)*(G9622/100)*(E9622/1000)),0))))),2)</f>
        <v>7.33</v>
      </c>
    </row>
    <row r="9623" spans="1:11" x14ac:dyDescent="0.35">
      <c r="A9623" s="2">
        <v>600163</v>
      </c>
      <c r="B9623" s="76" t="s">
        <v>1938</v>
      </c>
      <c r="C9623" s="76" t="s">
        <v>285</v>
      </c>
      <c r="D9623" s="76" t="s">
        <v>5243</v>
      </c>
      <c r="E9623" s="76">
        <v>750</v>
      </c>
      <c r="F9623" s="76">
        <v>12</v>
      </c>
      <c r="G9623" s="77">
        <v>47.3</v>
      </c>
      <c r="H9623" s="76" t="s">
        <v>3280</v>
      </c>
      <c r="I9623" s="77">
        <v>53.99</v>
      </c>
      <c r="J9623" s="2">
        <v>1</v>
      </c>
      <c r="K9623" s="119" cm="1">
        <f t="array" ref="K9623">ROUND(IF(C9623="Beer",SUM(LOOKUP(2,1/(SRP!$B$7:$B$9&lt;=E9623)/(SRP!$C$7:$C$9&gt;=E9623),SRP!$D$7:$D$9)*(G9623/100)*(E9623/1000)),IF(C9623="Spirits",SUM(LOOKUP(2,1/(SRP!$B$2:$B$6&lt;=E9623)/(SRP!$C$2:$C$6&gt;=E9623),SRP!$D$2:$D$6)*(G9623/100)*(E9623/1000)),IF(AND(C9623="Wine",D9623="Fortified Wines"),SUM(LOOKUP(2,1/(SRP!$B$20:$B$23&lt;=E9623)/(SRP!$C$20:$C$23&gt;=E9623),SRP!$D$20:$D$23)*(G9623/100)*(E9623/1000)),IF(C9623="Wine",SUM(LOOKUP(2,1/(SRP!$B$15:$B$19&lt;=E9623)/(SRP!$C$15:$C$19&gt;=E9623),SRP!$D$15:$D$19)*(G9623/100)*(E9623/1000)),IF(C9623="Ready to Drink",SUM(LOOKUP(2,1/(SRP!$B$10:$B$14&lt;=E9623)/(SRP!$C$10:$C$14&gt;=E9623),SRP!$D$10:$D$14)*(G9623/100)*(E9623/1000)),0))))),2)</f>
        <v>24.77</v>
      </c>
    </row>
    <row r="9624" spans="1:11" x14ac:dyDescent="0.35">
      <c r="A9624" s="2">
        <v>601484</v>
      </c>
      <c r="B9624" s="76" t="s">
        <v>1939</v>
      </c>
      <c r="C9624" s="76" t="s">
        <v>285</v>
      </c>
      <c r="D9624" s="76" t="s">
        <v>5256</v>
      </c>
      <c r="E9624" s="76">
        <v>750</v>
      </c>
      <c r="F9624" s="76">
        <v>8</v>
      </c>
      <c r="G9624" s="77">
        <v>23</v>
      </c>
      <c r="H9624" s="76" t="s">
        <v>3288</v>
      </c>
      <c r="I9624" s="77">
        <v>33.49</v>
      </c>
      <c r="J9624" s="2">
        <v>1</v>
      </c>
      <c r="K9624" s="119" cm="1">
        <f t="array" ref="K9624">ROUND(IF(C9624="Beer",SUM(LOOKUP(2,1/(SRP!$B$7:$B$9&lt;=E9624)/(SRP!$C$7:$C$9&gt;=E9624),SRP!$D$7:$D$9)*(G9624/100)*(E9624/1000)),IF(C9624="Spirits",SUM(LOOKUP(2,1/(SRP!$B$2:$B$6&lt;=E9624)/(SRP!$C$2:$C$6&gt;=E9624),SRP!$D$2:$D$6)*(G9624/100)*(E9624/1000)),IF(AND(C9624="Wine",D9624="Fortified Wines"),SUM(LOOKUP(2,1/(SRP!$B$20:$B$23&lt;=E9624)/(SRP!$C$20:$C$23&gt;=E9624),SRP!$D$20:$D$23)*(G9624/100)*(E9624/1000)),IF(C9624="Wine",SUM(LOOKUP(2,1/(SRP!$B$15:$B$19&lt;=E9624)/(SRP!$C$15:$C$19&gt;=E9624),SRP!$D$15:$D$19)*(G9624/100)*(E9624/1000)),IF(C9624="Ready to Drink",SUM(LOOKUP(2,1/(SRP!$B$10:$B$14&lt;=E9624)/(SRP!$C$10:$C$14&gt;=E9624),SRP!$D$10:$D$14)*(G9624/100)*(E9624/1000)),0))))),2)</f>
        <v>12.04</v>
      </c>
    </row>
    <row r="9625" spans="1:11" x14ac:dyDescent="0.35">
      <c r="A9625" s="2">
        <v>602094</v>
      </c>
      <c r="B9625" s="76" t="s">
        <v>2627</v>
      </c>
      <c r="C9625" s="76" t="s">
        <v>286</v>
      </c>
      <c r="D9625" s="76" t="s">
        <v>5264</v>
      </c>
      <c r="E9625" s="76">
        <v>750</v>
      </c>
      <c r="F9625" s="76">
        <v>12</v>
      </c>
      <c r="G9625" s="77">
        <v>12.3</v>
      </c>
      <c r="H9625" s="76" t="s">
        <v>5335</v>
      </c>
      <c r="I9625" s="77">
        <v>28.54</v>
      </c>
      <c r="J9625" s="2">
        <v>1</v>
      </c>
      <c r="K9625" s="119" cm="1">
        <f t="array" ref="K9625">ROUND(IF(C9625="Beer",SUM(LOOKUP(2,1/(SRP!$B$7:$B$9&lt;=E9625)/(SRP!$C$7:$C$9&gt;=E9625),SRP!$D$7:$D$9)*(G9625/100)*(E9625/1000)),IF(C9625="Spirits",SUM(LOOKUP(2,1/(SRP!$B$2:$B$6&lt;=E9625)/(SRP!$C$2:$C$6&gt;=E9625),SRP!$D$2:$D$6)*(G9625/100)*(E9625/1000)),IF(AND(C9625="Wine",D9625="Fortified Wines"),SUM(LOOKUP(2,1/(SRP!$B$20:$B$23&lt;=E9625)/(SRP!$C$20:$C$23&gt;=E9625),SRP!$D$20:$D$23)*(G9625/100)*(E9625/1000)),IF(C9625="Wine",SUM(LOOKUP(2,1/(SRP!$B$15:$B$19&lt;=E9625)/(SRP!$C$15:$C$19&gt;=E9625),SRP!$D$15:$D$19)*(G9625/100)*(E9625/1000)),IF(C9625="Ready to Drink",SUM(LOOKUP(2,1/(SRP!$B$10:$B$14&lt;=E9625)/(SRP!$C$10:$C$14&gt;=E9625),SRP!$D$10:$D$14)*(G9625/100)*(E9625/1000)),0))))),2)</f>
        <v>6.44</v>
      </c>
    </row>
    <row r="9626" spans="1:11" x14ac:dyDescent="0.35">
      <c r="A9626" s="2">
        <v>603530</v>
      </c>
      <c r="B9626" s="76" t="s">
        <v>1940</v>
      </c>
      <c r="C9626" s="76" t="s">
        <v>286</v>
      </c>
      <c r="D9626" s="76" t="s">
        <v>5236</v>
      </c>
      <c r="E9626" s="76">
        <v>750</v>
      </c>
      <c r="F9626" s="76">
        <v>12</v>
      </c>
      <c r="G9626" s="77">
        <v>14</v>
      </c>
      <c r="H9626" s="76" t="s">
        <v>6938</v>
      </c>
      <c r="I9626" s="77">
        <v>18.989999999999998</v>
      </c>
      <c r="J9626" s="2">
        <v>1</v>
      </c>
      <c r="K9626" s="119" cm="1">
        <f t="array" ref="K9626">ROUND(IF(C9626="Beer",SUM(LOOKUP(2,1/(SRP!$B$7:$B$9&lt;=E9626)/(SRP!$C$7:$C$9&gt;=E9626),SRP!$D$7:$D$9)*(G9626/100)*(E9626/1000)),IF(C9626="Spirits",SUM(LOOKUP(2,1/(SRP!$B$2:$B$6&lt;=E9626)/(SRP!$C$2:$C$6&gt;=E9626),SRP!$D$2:$D$6)*(G9626/100)*(E9626/1000)),IF(AND(C9626="Wine",D9626="Fortified Wines"),SUM(LOOKUP(2,1/(SRP!$B$20:$B$23&lt;=E9626)/(SRP!$C$20:$C$23&gt;=E9626),SRP!$D$20:$D$23)*(G9626/100)*(E9626/1000)),IF(C9626="Wine",SUM(LOOKUP(2,1/(SRP!$B$15:$B$19&lt;=E9626)/(SRP!$C$15:$C$19&gt;=E9626),SRP!$D$15:$D$19)*(G9626/100)*(E9626/1000)),IF(C9626="Ready to Drink",SUM(LOOKUP(2,1/(SRP!$B$10:$B$14&lt;=E9626)/(SRP!$C$10:$C$14&gt;=E9626),SRP!$D$10:$D$14)*(G9626/100)*(E9626/1000)),0))))),2)</f>
        <v>7.33</v>
      </c>
    </row>
    <row r="9627" spans="1:11" x14ac:dyDescent="0.35">
      <c r="A9627" s="2">
        <v>603837</v>
      </c>
      <c r="B9627" s="76" t="s">
        <v>1941</v>
      </c>
      <c r="C9627" s="76" t="s">
        <v>286</v>
      </c>
      <c r="D9627" s="76" t="s">
        <v>300</v>
      </c>
      <c r="E9627" s="76">
        <v>300</v>
      </c>
      <c r="F9627" s="76">
        <v>12</v>
      </c>
      <c r="G9627" s="77">
        <v>15.5</v>
      </c>
      <c r="H9627" s="76" t="s">
        <v>3307</v>
      </c>
      <c r="I9627" s="77">
        <v>18.739999999999998</v>
      </c>
      <c r="J9627" s="2">
        <v>1</v>
      </c>
      <c r="K9627" s="119" cm="1">
        <f t="array" ref="K9627">ROUND(IF(C9627="Beer",SUM(LOOKUP(2,1/(SRP!$B$7:$B$9&lt;=E9627)/(SRP!$C$7:$C$9&gt;=E9627),SRP!$D$7:$D$9)*(G9627/100)*(E9627/1000)),IF(C9627="Spirits",SUM(LOOKUP(2,1/(SRP!$B$2:$B$6&lt;=E9627)/(SRP!$C$2:$C$6&gt;=E9627),SRP!$D$2:$D$6)*(G9627/100)*(E9627/1000)),IF(AND(C9627="Wine",D9627="Fortified Wines"),SUM(LOOKUP(2,1/(SRP!$B$20:$B$23&lt;=E9627)/(SRP!$C$20:$C$23&gt;=E9627),SRP!$D$20:$D$23)*(G9627/100)*(E9627/1000)),IF(C9627="Wine",SUM(LOOKUP(2,1/(SRP!$B$15:$B$19&lt;=E9627)/(SRP!$C$15:$C$19&gt;=E9627),SRP!$D$15:$D$19)*(G9627/100)*(E9627/1000)),IF(C9627="Ready to Drink",SUM(LOOKUP(2,1/(SRP!$B$10:$B$14&lt;=E9627)/(SRP!$C$10:$C$14&gt;=E9627),SRP!$D$10:$D$14)*(G9627/100)*(E9627/1000)),0))))),2)</f>
        <v>4.67</v>
      </c>
    </row>
    <row r="9628" spans="1:11" x14ac:dyDescent="0.35">
      <c r="A9628" s="2">
        <v>605063</v>
      </c>
      <c r="B9628" s="76" t="s">
        <v>1942</v>
      </c>
      <c r="C9628" s="76" t="s">
        <v>285</v>
      </c>
      <c r="D9628" s="76" t="s">
        <v>6942</v>
      </c>
      <c r="E9628" s="76">
        <v>750</v>
      </c>
      <c r="F9628" s="76">
        <v>12</v>
      </c>
      <c r="G9628" s="77">
        <v>45</v>
      </c>
      <c r="H9628" s="76" t="s">
        <v>3303</v>
      </c>
      <c r="I9628" s="77">
        <v>46.99</v>
      </c>
      <c r="J9628" s="2">
        <v>1</v>
      </c>
      <c r="K9628" s="119" cm="1">
        <f t="array" ref="K9628">ROUND(IF(C9628="Beer",SUM(LOOKUP(2,1/(SRP!$B$7:$B$9&lt;=E9628)/(SRP!$C$7:$C$9&gt;=E9628),SRP!$D$7:$D$9)*(G9628/100)*(E9628/1000)),IF(C9628="Spirits",SUM(LOOKUP(2,1/(SRP!$B$2:$B$6&lt;=E9628)/(SRP!$C$2:$C$6&gt;=E9628),SRP!$D$2:$D$6)*(G9628/100)*(E9628/1000)),IF(AND(C9628="Wine",D9628="Fortified Wines"),SUM(LOOKUP(2,1/(SRP!$B$20:$B$23&lt;=E9628)/(SRP!$C$20:$C$23&gt;=E9628),SRP!$D$20:$D$23)*(G9628/100)*(E9628/1000)),IF(C9628="Wine",SUM(LOOKUP(2,1/(SRP!$B$15:$B$19&lt;=E9628)/(SRP!$C$15:$C$19&gt;=E9628),SRP!$D$15:$D$19)*(G9628/100)*(E9628/1000)),IF(C9628="Ready to Drink",SUM(LOOKUP(2,1/(SRP!$B$10:$B$14&lt;=E9628)/(SRP!$C$10:$C$14&gt;=E9628),SRP!$D$10:$D$14)*(G9628/100)*(E9628/1000)),0))))),2)</f>
        <v>23.56</v>
      </c>
    </row>
    <row r="9629" spans="1:11" x14ac:dyDescent="0.35">
      <c r="A9629" s="2">
        <v>605923</v>
      </c>
      <c r="B9629" s="76" t="s">
        <v>1943</v>
      </c>
      <c r="C9629" s="76" t="s">
        <v>285</v>
      </c>
      <c r="D9629" s="76" t="s">
        <v>6935</v>
      </c>
      <c r="E9629" s="76">
        <v>1140</v>
      </c>
      <c r="F9629" s="76">
        <v>6</v>
      </c>
      <c r="G9629" s="77">
        <v>40</v>
      </c>
      <c r="H9629" s="76" t="s">
        <v>3284</v>
      </c>
      <c r="I9629" s="77">
        <v>119.99</v>
      </c>
      <c r="J9629" s="2">
        <v>1</v>
      </c>
      <c r="K9629" s="119" cm="1">
        <f t="array" ref="K9629">ROUND(IF(C9629="Beer",SUM(LOOKUP(2,1/(SRP!$B$7:$B$9&lt;=E9629)/(SRP!$C$7:$C$9&gt;=E9629),SRP!$D$7:$D$9)*(G9629/100)*(E9629/1000)),IF(C9629="Spirits",SUM(LOOKUP(2,1/(SRP!$B$2:$B$6&lt;=E9629)/(SRP!$C$2:$C$6&gt;=E9629),SRP!$D$2:$D$6)*(G9629/100)*(E9629/1000)),IF(AND(C9629="Wine",D9629="Fortified Wines"),SUM(LOOKUP(2,1/(SRP!$B$20:$B$23&lt;=E9629)/(SRP!$C$20:$C$23&gt;=E9629),SRP!$D$20:$D$23)*(G9629/100)*(E9629/1000)),IF(C9629="Wine",SUM(LOOKUP(2,1/(SRP!$B$15:$B$19&lt;=E9629)/(SRP!$C$15:$C$19&gt;=E9629),SRP!$D$15:$D$19)*(G9629/100)*(E9629/1000)),IF(C9629="Ready to Drink",SUM(LOOKUP(2,1/(SRP!$B$10:$B$14&lt;=E9629)/(SRP!$C$10:$C$14&gt;=E9629),SRP!$D$10:$D$14)*(G9629/100)*(E9629/1000)),0))))),2)</f>
        <v>31.83</v>
      </c>
    </row>
    <row r="9630" spans="1:11" x14ac:dyDescent="0.35">
      <c r="A9630" s="2">
        <v>606269</v>
      </c>
      <c r="B9630" s="76" t="s">
        <v>1944</v>
      </c>
      <c r="C9630" s="76" t="s">
        <v>287</v>
      </c>
      <c r="D9630" s="76" t="s">
        <v>5230</v>
      </c>
      <c r="E9630" s="76">
        <v>5325</v>
      </c>
      <c r="F9630" s="76">
        <v>1</v>
      </c>
      <c r="G9630" s="77">
        <v>5</v>
      </c>
      <c r="H9630" s="76" t="s">
        <v>3330</v>
      </c>
      <c r="I9630" s="77">
        <v>24.99</v>
      </c>
      <c r="J9630" s="2">
        <v>15</v>
      </c>
      <c r="K9630" s="119" cm="1">
        <f t="array" ref="K9630">ROUND(IF(C9630="Beer",SUM(LOOKUP(2,1/(SRP!$B$7:$B$9&lt;=E9630)/(SRP!$C$7:$C$9&gt;=E9630),SRP!$D$7:$D$9)*(G9630/100)*(E9630/1000)),IF(C9630="Spirits",SUM(LOOKUP(2,1/(SRP!$B$2:$B$6&lt;=E9630)/(SRP!$C$2:$C$6&gt;=E9630),SRP!$D$2:$D$6)*(G9630/100)*(E9630/1000)),IF(AND(C9630="Wine",D9630="Fortified Wines"),SUM(LOOKUP(2,1/(SRP!$B$20:$B$23&lt;=E9630)/(SRP!$C$20:$C$23&gt;=E9630),SRP!$D$20:$D$23)*(G9630/100)*(E9630/1000)),IF(C9630="Wine",SUM(LOOKUP(2,1/(SRP!$B$15:$B$19&lt;=E9630)/(SRP!$C$15:$C$19&gt;=E9630),SRP!$D$15:$D$19)*(G9630/100)*(E9630/1000)),IF(C9630="Ready to Drink",SUM(LOOKUP(2,1/(SRP!$B$10:$B$14&lt;=E9630)/(SRP!$C$10:$C$14&gt;=E9630),SRP!$D$10:$D$14)*(G9630/100)*(E9630/1000)),0))))),2)</f>
        <v>18.59</v>
      </c>
    </row>
    <row r="9631" spans="1:11" x14ac:dyDescent="0.35">
      <c r="A9631" s="2">
        <v>606285</v>
      </c>
      <c r="B9631" s="76" t="s">
        <v>1945</v>
      </c>
      <c r="C9631" s="76" t="s">
        <v>287</v>
      </c>
      <c r="D9631" s="76" t="s">
        <v>5230</v>
      </c>
      <c r="E9631" s="76">
        <v>5325</v>
      </c>
      <c r="F9631" s="76">
        <v>1</v>
      </c>
      <c r="G9631" s="77">
        <v>5</v>
      </c>
      <c r="H9631" s="76" t="s">
        <v>3330</v>
      </c>
      <c r="I9631" s="77">
        <v>24.99</v>
      </c>
      <c r="J9631" s="2">
        <v>15</v>
      </c>
      <c r="K9631" s="119" cm="1">
        <f t="array" ref="K9631">ROUND(IF(C9631="Beer",SUM(LOOKUP(2,1/(SRP!$B$7:$B$9&lt;=E9631)/(SRP!$C$7:$C$9&gt;=E9631),SRP!$D$7:$D$9)*(G9631/100)*(E9631/1000)),IF(C9631="Spirits",SUM(LOOKUP(2,1/(SRP!$B$2:$B$6&lt;=E9631)/(SRP!$C$2:$C$6&gt;=E9631),SRP!$D$2:$D$6)*(G9631/100)*(E9631/1000)),IF(AND(C9631="Wine",D9631="Fortified Wines"),SUM(LOOKUP(2,1/(SRP!$B$20:$B$23&lt;=E9631)/(SRP!$C$20:$C$23&gt;=E9631),SRP!$D$20:$D$23)*(G9631/100)*(E9631/1000)),IF(C9631="Wine",SUM(LOOKUP(2,1/(SRP!$B$15:$B$19&lt;=E9631)/(SRP!$C$15:$C$19&gt;=E9631),SRP!$D$15:$D$19)*(G9631/100)*(E9631/1000)),IF(C9631="Ready to Drink",SUM(LOOKUP(2,1/(SRP!$B$10:$B$14&lt;=E9631)/(SRP!$C$10:$C$14&gt;=E9631),SRP!$D$10:$D$14)*(G9631/100)*(E9631/1000)),0))))),2)</f>
        <v>18.59</v>
      </c>
    </row>
    <row r="9632" spans="1:11" x14ac:dyDescent="0.35">
      <c r="A9632" s="2">
        <v>606285</v>
      </c>
      <c r="B9632" s="76" t="s">
        <v>1945</v>
      </c>
      <c r="C9632" s="76" t="s">
        <v>287</v>
      </c>
      <c r="D9632" s="76" t="s">
        <v>5230</v>
      </c>
      <c r="E9632" s="76">
        <v>5325</v>
      </c>
      <c r="F9632" s="76">
        <v>1</v>
      </c>
      <c r="G9632" s="77">
        <v>5</v>
      </c>
      <c r="H9632" s="76" t="s">
        <v>3330</v>
      </c>
      <c r="I9632" s="77">
        <v>24.99</v>
      </c>
      <c r="J9632" s="2">
        <v>15</v>
      </c>
      <c r="K9632" s="119" cm="1">
        <f t="array" ref="K9632">ROUND(IF(C9632="Beer",SUM(LOOKUP(2,1/(SRP!$B$7:$B$9&lt;=E9632)/(SRP!$C$7:$C$9&gt;=E9632),SRP!$D$7:$D$9)*(G9632/100)*(E9632/1000)),IF(C9632="Spirits",SUM(LOOKUP(2,1/(SRP!$B$2:$B$6&lt;=E9632)/(SRP!$C$2:$C$6&gt;=E9632),SRP!$D$2:$D$6)*(G9632/100)*(E9632/1000)),IF(AND(C9632="Wine",D9632="Fortified Wines"),SUM(LOOKUP(2,1/(SRP!$B$20:$B$23&lt;=E9632)/(SRP!$C$20:$C$23&gt;=E9632),SRP!$D$20:$D$23)*(G9632/100)*(E9632/1000)),IF(C9632="Wine",SUM(LOOKUP(2,1/(SRP!$B$15:$B$19&lt;=E9632)/(SRP!$C$15:$C$19&gt;=E9632),SRP!$D$15:$D$19)*(G9632/100)*(E9632/1000)),IF(C9632="Ready to Drink",SUM(LOOKUP(2,1/(SRP!$B$10:$B$14&lt;=E9632)/(SRP!$C$10:$C$14&gt;=E9632),SRP!$D$10:$D$14)*(G9632/100)*(E9632/1000)),0))))),2)</f>
        <v>18.59</v>
      </c>
    </row>
    <row r="9633" spans="1:11" x14ac:dyDescent="0.35">
      <c r="A9633" s="2">
        <v>609925</v>
      </c>
      <c r="B9633" s="76" t="s">
        <v>51</v>
      </c>
      <c r="C9633" s="76" t="s">
        <v>285</v>
      </c>
      <c r="D9633" s="76" t="s">
        <v>5267</v>
      </c>
      <c r="E9633" s="76">
        <v>750</v>
      </c>
      <c r="F9633" s="76">
        <v>12</v>
      </c>
      <c r="G9633" s="77">
        <v>35</v>
      </c>
      <c r="H9633" s="76" t="s">
        <v>3280</v>
      </c>
      <c r="I9633" s="77">
        <v>28.99</v>
      </c>
      <c r="J9633" s="2">
        <v>1</v>
      </c>
      <c r="K9633" s="119" cm="1">
        <f t="array" ref="K9633">ROUND(IF(C9633="Beer",SUM(LOOKUP(2,1/(SRP!$B$7:$B$9&lt;=E9633)/(SRP!$C$7:$C$9&gt;=E9633),SRP!$D$7:$D$9)*(G9633/100)*(E9633/1000)),IF(C9633="Spirits",SUM(LOOKUP(2,1/(SRP!$B$2:$B$6&lt;=E9633)/(SRP!$C$2:$C$6&gt;=E9633),SRP!$D$2:$D$6)*(G9633/100)*(E9633/1000)),IF(AND(C9633="Wine",D9633="Fortified Wines"),SUM(LOOKUP(2,1/(SRP!$B$20:$B$23&lt;=E9633)/(SRP!$C$20:$C$23&gt;=E9633),SRP!$D$20:$D$23)*(G9633/100)*(E9633/1000)),IF(C9633="Wine",SUM(LOOKUP(2,1/(SRP!$B$15:$B$19&lt;=E9633)/(SRP!$C$15:$C$19&gt;=E9633),SRP!$D$15:$D$19)*(G9633/100)*(E9633/1000)),IF(C9633="Ready to Drink",SUM(LOOKUP(2,1/(SRP!$B$10:$B$14&lt;=E9633)/(SRP!$C$10:$C$14&gt;=E9633),SRP!$D$10:$D$14)*(G9633/100)*(E9633/1000)),0))))),2)</f>
        <v>18.329999999999998</v>
      </c>
    </row>
    <row r="9634" spans="1:11" x14ac:dyDescent="0.35">
      <c r="A9634" s="2">
        <v>611400</v>
      </c>
      <c r="B9634" s="76" t="s">
        <v>1946</v>
      </c>
      <c r="C9634" s="76" t="s">
        <v>286</v>
      </c>
      <c r="D9634" s="76" t="s">
        <v>5236</v>
      </c>
      <c r="E9634" s="76">
        <v>750</v>
      </c>
      <c r="F9634" s="76">
        <v>6</v>
      </c>
      <c r="G9634" s="77">
        <v>14.5</v>
      </c>
      <c r="H9634" s="76" t="s">
        <v>3303</v>
      </c>
      <c r="I9634" s="77">
        <v>47.99</v>
      </c>
      <c r="J9634" s="2">
        <v>1</v>
      </c>
      <c r="K9634" s="119" cm="1">
        <f t="array" ref="K9634">ROUND(IF(C9634="Beer",SUM(LOOKUP(2,1/(SRP!$B$7:$B$9&lt;=E9634)/(SRP!$C$7:$C$9&gt;=E9634),SRP!$D$7:$D$9)*(G9634/100)*(E9634/1000)),IF(C9634="Spirits",SUM(LOOKUP(2,1/(SRP!$B$2:$B$6&lt;=E9634)/(SRP!$C$2:$C$6&gt;=E9634),SRP!$D$2:$D$6)*(G9634/100)*(E9634/1000)),IF(AND(C9634="Wine",D9634="Fortified Wines"),SUM(LOOKUP(2,1/(SRP!$B$20:$B$23&lt;=E9634)/(SRP!$C$20:$C$23&gt;=E9634),SRP!$D$20:$D$23)*(G9634/100)*(E9634/1000)),IF(C9634="Wine",SUM(LOOKUP(2,1/(SRP!$B$15:$B$19&lt;=E9634)/(SRP!$C$15:$C$19&gt;=E9634),SRP!$D$15:$D$19)*(G9634/100)*(E9634/1000)),IF(C9634="Ready to Drink",SUM(LOOKUP(2,1/(SRP!$B$10:$B$14&lt;=E9634)/(SRP!$C$10:$C$14&gt;=E9634),SRP!$D$10:$D$14)*(G9634/100)*(E9634/1000)),0))))),2)</f>
        <v>7.59</v>
      </c>
    </row>
    <row r="9635" spans="1:11" x14ac:dyDescent="0.35">
      <c r="A9635" s="2">
        <v>614354</v>
      </c>
      <c r="B9635" s="76" t="s">
        <v>1949</v>
      </c>
      <c r="C9635" s="76" t="s">
        <v>286</v>
      </c>
      <c r="D9635" s="76" t="s">
        <v>5236</v>
      </c>
      <c r="E9635" s="76">
        <v>750</v>
      </c>
      <c r="F9635" s="76">
        <v>12</v>
      </c>
      <c r="G9635" s="77">
        <v>14.5</v>
      </c>
      <c r="H9635" s="76" t="s">
        <v>5939</v>
      </c>
      <c r="I9635" s="77">
        <v>29.99</v>
      </c>
      <c r="J9635" s="2">
        <v>1</v>
      </c>
      <c r="K9635" s="119" cm="1">
        <f t="array" ref="K9635">ROUND(IF(C9635="Beer",SUM(LOOKUP(2,1/(SRP!$B$7:$B$9&lt;=E9635)/(SRP!$C$7:$C$9&gt;=E9635),SRP!$D$7:$D$9)*(G9635/100)*(E9635/1000)),IF(C9635="Spirits",SUM(LOOKUP(2,1/(SRP!$B$2:$B$6&lt;=E9635)/(SRP!$C$2:$C$6&gt;=E9635),SRP!$D$2:$D$6)*(G9635/100)*(E9635/1000)),IF(AND(C9635="Wine",D9635="Fortified Wines"),SUM(LOOKUP(2,1/(SRP!$B$20:$B$23&lt;=E9635)/(SRP!$C$20:$C$23&gt;=E9635),SRP!$D$20:$D$23)*(G9635/100)*(E9635/1000)),IF(C9635="Wine",SUM(LOOKUP(2,1/(SRP!$B$15:$B$19&lt;=E9635)/(SRP!$C$15:$C$19&gt;=E9635),SRP!$D$15:$D$19)*(G9635/100)*(E9635/1000)),IF(C9635="Ready to Drink",SUM(LOOKUP(2,1/(SRP!$B$10:$B$14&lt;=E9635)/(SRP!$C$10:$C$14&gt;=E9635),SRP!$D$10:$D$14)*(G9635/100)*(E9635/1000)),0))))),2)</f>
        <v>7.59</v>
      </c>
    </row>
    <row r="9636" spans="1:11" x14ac:dyDescent="0.35">
      <c r="A9636" s="2">
        <v>615674</v>
      </c>
      <c r="B9636" s="76" t="s">
        <v>1950</v>
      </c>
      <c r="C9636" s="76" t="s">
        <v>287</v>
      </c>
      <c r="D9636" s="76" t="s">
        <v>5230</v>
      </c>
      <c r="E9636" s="76">
        <v>3960</v>
      </c>
      <c r="F9636" s="76">
        <v>2</v>
      </c>
      <c r="G9636" s="77">
        <v>5</v>
      </c>
      <c r="H9636" s="76" t="s">
        <v>3325</v>
      </c>
      <c r="I9636" s="77">
        <v>32.49</v>
      </c>
      <c r="J9636" s="2">
        <v>12</v>
      </c>
      <c r="K9636" s="119" cm="1">
        <f t="array" ref="K9636">ROUND(IF(C9636="Beer",SUM(LOOKUP(2,1/(SRP!$B$7:$B$9&lt;=E9636)/(SRP!$C$7:$C$9&gt;=E9636),SRP!$D$7:$D$9)*(G9636/100)*(E9636/1000)),IF(C9636="Spirits",SUM(LOOKUP(2,1/(SRP!$B$2:$B$6&lt;=E9636)/(SRP!$C$2:$C$6&gt;=E9636),SRP!$D$2:$D$6)*(G9636/100)*(E9636/1000)),IF(AND(C9636="Wine",D9636="Fortified Wines"),SUM(LOOKUP(2,1/(SRP!$B$20:$B$23&lt;=E9636)/(SRP!$C$20:$C$23&gt;=E9636),SRP!$D$20:$D$23)*(G9636/100)*(E9636/1000)),IF(C9636="Wine",SUM(LOOKUP(2,1/(SRP!$B$15:$B$19&lt;=E9636)/(SRP!$C$15:$C$19&gt;=E9636),SRP!$D$15:$D$19)*(G9636/100)*(E9636/1000)),IF(C9636="Ready to Drink",SUM(LOOKUP(2,1/(SRP!$B$10:$B$14&lt;=E9636)/(SRP!$C$10:$C$14&gt;=E9636),SRP!$D$10:$D$14)*(G9636/100)*(E9636/1000)),0))))),2)</f>
        <v>13.82</v>
      </c>
    </row>
    <row r="9637" spans="1:11" x14ac:dyDescent="0.35">
      <c r="A9637" s="2">
        <v>615674</v>
      </c>
      <c r="B9637" s="76" t="s">
        <v>1950</v>
      </c>
      <c r="C9637" s="76" t="s">
        <v>287</v>
      </c>
      <c r="D9637" s="76" t="s">
        <v>5230</v>
      </c>
      <c r="E9637" s="76">
        <v>3960</v>
      </c>
      <c r="F9637" s="76">
        <v>2</v>
      </c>
      <c r="G9637" s="77">
        <v>5</v>
      </c>
      <c r="H9637" s="76" t="s">
        <v>3325</v>
      </c>
      <c r="I9637" s="77">
        <v>32.49</v>
      </c>
      <c r="J9637" s="2">
        <v>12</v>
      </c>
      <c r="K9637" s="119" cm="1">
        <f t="array" ref="K9637">ROUND(IF(C9637="Beer",SUM(LOOKUP(2,1/(SRP!$B$7:$B$9&lt;=E9637)/(SRP!$C$7:$C$9&gt;=E9637),SRP!$D$7:$D$9)*(G9637/100)*(E9637/1000)),IF(C9637="Spirits",SUM(LOOKUP(2,1/(SRP!$B$2:$B$6&lt;=E9637)/(SRP!$C$2:$C$6&gt;=E9637),SRP!$D$2:$D$6)*(G9637/100)*(E9637/1000)),IF(AND(C9637="Wine",D9637="Fortified Wines"),SUM(LOOKUP(2,1/(SRP!$B$20:$B$23&lt;=E9637)/(SRP!$C$20:$C$23&gt;=E9637),SRP!$D$20:$D$23)*(G9637/100)*(E9637/1000)),IF(C9637="Wine",SUM(LOOKUP(2,1/(SRP!$B$15:$B$19&lt;=E9637)/(SRP!$C$15:$C$19&gt;=E9637),SRP!$D$15:$D$19)*(G9637/100)*(E9637/1000)),IF(C9637="Ready to Drink",SUM(LOOKUP(2,1/(SRP!$B$10:$B$14&lt;=E9637)/(SRP!$C$10:$C$14&gt;=E9637),SRP!$D$10:$D$14)*(G9637/100)*(E9637/1000)),0))))),2)</f>
        <v>13.82</v>
      </c>
    </row>
    <row r="9638" spans="1:11" x14ac:dyDescent="0.35">
      <c r="A9638" s="2">
        <v>617670</v>
      </c>
      <c r="B9638" s="76" t="s">
        <v>109</v>
      </c>
      <c r="C9638" s="76" t="s">
        <v>286</v>
      </c>
      <c r="D9638" s="76" t="s">
        <v>5249</v>
      </c>
      <c r="E9638" s="76">
        <v>4000</v>
      </c>
      <c r="F9638" s="76">
        <v>4</v>
      </c>
      <c r="G9638" s="77">
        <v>12.5</v>
      </c>
      <c r="H9638" s="76" t="s">
        <v>3297</v>
      </c>
      <c r="I9638" s="77">
        <v>44.99</v>
      </c>
      <c r="J9638" s="2">
        <v>1</v>
      </c>
      <c r="K9638" s="119" cm="1">
        <f t="array" ref="K9638">ROUND(IF(C9638="Beer",SUM(LOOKUP(2,1/(SRP!$B$7:$B$9&lt;=E9638)/(SRP!$C$7:$C$9&gt;=E9638),SRP!$D$7:$D$9)*(G9638/100)*(E9638/1000)),IF(C9638="Spirits",SUM(LOOKUP(2,1/(SRP!$B$2:$B$6&lt;=E9638)/(SRP!$C$2:$C$6&gt;=E9638),SRP!$D$2:$D$6)*(G9638/100)*(E9638/1000)),IF(AND(C9638="Wine",D9638="Fortified Wines"),SUM(LOOKUP(2,1/(SRP!$B$20:$B$23&lt;=E9638)/(SRP!$C$20:$C$23&gt;=E9638),SRP!$D$20:$D$23)*(G9638/100)*(E9638/1000)),IF(C9638="Wine",SUM(LOOKUP(2,1/(SRP!$B$15:$B$19&lt;=E9638)/(SRP!$C$15:$C$19&gt;=E9638),SRP!$D$15:$D$19)*(G9638/100)*(E9638/1000)),IF(C9638="Ready to Drink",SUM(LOOKUP(2,1/(SRP!$B$10:$B$14&lt;=E9638)/(SRP!$C$10:$C$14&gt;=E9638),SRP!$D$10:$D$14)*(G9638/100)*(E9638/1000)),0))))),2)</f>
        <v>29.07</v>
      </c>
    </row>
    <row r="9639" spans="1:11" x14ac:dyDescent="0.35">
      <c r="A9639" s="2">
        <v>617688</v>
      </c>
      <c r="B9639" s="76" t="s">
        <v>110</v>
      </c>
      <c r="C9639" s="76" t="s">
        <v>286</v>
      </c>
      <c r="D9639" s="76" t="s">
        <v>5236</v>
      </c>
      <c r="E9639" s="76">
        <v>750</v>
      </c>
      <c r="F9639" s="76">
        <v>12</v>
      </c>
      <c r="G9639" s="77">
        <v>12.5</v>
      </c>
      <c r="H9639" s="76" t="s">
        <v>3297</v>
      </c>
      <c r="I9639" s="77">
        <v>10.99</v>
      </c>
      <c r="J9639" s="2">
        <v>1</v>
      </c>
      <c r="K9639" s="119" cm="1">
        <f t="array" ref="K9639">ROUND(IF(C9639="Beer",SUM(LOOKUP(2,1/(SRP!$B$7:$B$9&lt;=E9639)/(SRP!$C$7:$C$9&gt;=E9639),SRP!$D$7:$D$9)*(G9639/100)*(E9639/1000)),IF(C9639="Spirits",SUM(LOOKUP(2,1/(SRP!$B$2:$B$6&lt;=E9639)/(SRP!$C$2:$C$6&gt;=E9639),SRP!$D$2:$D$6)*(G9639/100)*(E9639/1000)),IF(AND(C9639="Wine",D9639="Fortified Wines"),SUM(LOOKUP(2,1/(SRP!$B$20:$B$23&lt;=E9639)/(SRP!$C$20:$C$23&gt;=E9639),SRP!$D$20:$D$23)*(G9639/100)*(E9639/1000)),IF(C9639="Wine",SUM(LOOKUP(2,1/(SRP!$B$15:$B$19&lt;=E9639)/(SRP!$C$15:$C$19&gt;=E9639),SRP!$D$15:$D$19)*(G9639/100)*(E9639/1000)),IF(C9639="Ready to Drink",SUM(LOOKUP(2,1/(SRP!$B$10:$B$14&lt;=E9639)/(SRP!$C$10:$C$14&gt;=E9639),SRP!$D$10:$D$14)*(G9639/100)*(E9639/1000)),0))))),2)</f>
        <v>6.54</v>
      </c>
    </row>
    <row r="9640" spans="1:11" x14ac:dyDescent="0.35">
      <c r="A9640" s="2">
        <v>617696</v>
      </c>
      <c r="B9640" s="76" t="s">
        <v>111</v>
      </c>
      <c r="C9640" s="76" t="s">
        <v>286</v>
      </c>
      <c r="D9640" s="76" t="s">
        <v>5236</v>
      </c>
      <c r="E9640" s="76">
        <v>4000</v>
      </c>
      <c r="F9640" s="76">
        <v>4</v>
      </c>
      <c r="G9640" s="77">
        <v>12.5</v>
      </c>
      <c r="H9640" s="76" t="s">
        <v>3297</v>
      </c>
      <c r="I9640" s="77">
        <v>44.99</v>
      </c>
      <c r="J9640" s="2">
        <v>1</v>
      </c>
      <c r="K9640" s="119" cm="1">
        <f t="array" ref="K9640">ROUND(IF(C9640="Beer",SUM(LOOKUP(2,1/(SRP!$B$7:$B$9&lt;=E9640)/(SRP!$C$7:$C$9&gt;=E9640),SRP!$D$7:$D$9)*(G9640/100)*(E9640/1000)),IF(C9640="Spirits",SUM(LOOKUP(2,1/(SRP!$B$2:$B$6&lt;=E9640)/(SRP!$C$2:$C$6&gt;=E9640),SRP!$D$2:$D$6)*(G9640/100)*(E9640/1000)),IF(AND(C9640="Wine",D9640="Fortified Wines"),SUM(LOOKUP(2,1/(SRP!$B$20:$B$23&lt;=E9640)/(SRP!$C$20:$C$23&gt;=E9640),SRP!$D$20:$D$23)*(G9640/100)*(E9640/1000)),IF(C9640="Wine",SUM(LOOKUP(2,1/(SRP!$B$15:$B$19&lt;=E9640)/(SRP!$C$15:$C$19&gt;=E9640),SRP!$D$15:$D$19)*(G9640/100)*(E9640/1000)),IF(C9640="Ready to Drink",SUM(LOOKUP(2,1/(SRP!$B$10:$B$14&lt;=E9640)/(SRP!$C$10:$C$14&gt;=E9640),SRP!$D$10:$D$14)*(G9640/100)*(E9640/1000)),0))))),2)</f>
        <v>29.07</v>
      </c>
    </row>
    <row r="9641" spans="1:11" x14ac:dyDescent="0.35">
      <c r="A9641" s="2">
        <v>617720</v>
      </c>
      <c r="B9641" s="76" t="s">
        <v>1951</v>
      </c>
      <c r="C9641" s="76" t="s">
        <v>287</v>
      </c>
      <c r="D9641" s="76" t="s">
        <v>5271</v>
      </c>
      <c r="E9641" s="76">
        <v>330</v>
      </c>
      <c r="F9641" s="76">
        <v>24</v>
      </c>
      <c r="G9641" s="77">
        <v>3.7</v>
      </c>
      <c r="H9641" s="76" t="s">
        <v>3325</v>
      </c>
      <c r="I9641" s="77">
        <v>3.09</v>
      </c>
      <c r="J9641" s="2">
        <v>1</v>
      </c>
      <c r="K9641" s="119" cm="1">
        <f t="array" ref="K9641">ROUND(IF(C9641="Beer",SUM(LOOKUP(2,1/(SRP!$B$7:$B$9&lt;=E9641)/(SRP!$C$7:$C$9&gt;=E9641),SRP!$D$7:$D$9)*(G9641/100)*(E9641/1000)),IF(C9641="Spirits",SUM(LOOKUP(2,1/(SRP!$B$2:$B$6&lt;=E9641)/(SRP!$C$2:$C$6&gt;=E9641),SRP!$D$2:$D$6)*(G9641/100)*(E9641/1000)),IF(AND(C9641="Wine",D9641="Fortified Wines"),SUM(LOOKUP(2,1/(SRP!$B$20:$B$23&lt;=E9641)/(SRP!$C$20:$C$23&gt;=E9641),SRP!$D$20:$D$23)*(G9641/100)*(E9641/1000)),IF(C9641="Wine",SUM(LOOKUP(2,1/(SRP!$B$15:$B$19&lt;=E9641)/(SRP!$C$15:$C$19&gt;=E9641),SRP!$D$15:$D$19)*(G9641/100)*(E9641/1000)),IF(C9641="Ready to Drink",SUM(LOOKUP(2,1/(SRP!$B$10:$B$14&lt;=E9641)/(SRP!$C$10:$C$14&gt;=E9641),SRP!$D$10:$D$14)*(G9641/100)*(E9641/1000)),0))))),2)</f>
        <v>0.85</v>
      </c>
    </row>
    <row r="9642" spans="1:11" x14ac:dyDescent="0.35">
      <c r="A9642" s="2">
        <v>617720</v>
      </c>
      <c r="B9642" s="76" t="s">
        <v>1951</v>
      </c>
      <c r="C9642" s="76" t="s">
        <v>287</v>
      </c>
      <c r="D9642" s="76" t="s">
        <v>5271</v>
      </c>
      <c r="E9642" s="76">
        <v>330</v>
      </c>
      <c r="F9642" s="76">
        <v>24</v>
      </c>
      <c r="G9642" s="77">
        <v>3.7</v>
      </c>
      <c r="H9642" s="76" t="s">
        <v>3325</v>
      </c>
      <c r="I9642" s="77">
        <v>3.09</v>
      </c>
      <c r="J9642" s="2">
        <v>1</v>
      </c>
      <c r="K9642" s="119" cm="1">
        <f t="array" ref="K9642">ROUND(IF(C9642="Beer",SUM(LOOKUP(2,1/(SRP!$B$7:$B$9&lt;=E9642)/(SRP!$C$7:$C$9&gt;=E9642),SRP!$D$7:$D$9)*(G9642/100)*(E9642/1000)),IF(C9642="Spirits",SUM(LOOKUP(2,1/(SRP!$B$2:$B$6&lt;=E9642)/(SRP!$C$2:$C$6&gt;=E9642),SRP!$D$2:$D$6)*(G9642/100)*(E9642/1000)),IF(AND(C9642="Wine",D9642="Fortified Wines"),SUM(LOOKUP(2,1/(SRP!$B$20:$B$23&lt;=E9642)/(SRP!$C$20:$C$23&gt;=E9642),SRP!$D$20:$D$23)*(G9642/100)*(E9642/1000)),IF(C9642="Wine",SUM(LOOKUP(2,1/(SRP!$B$15:$B$19&lt;=E9642)/(SRP!$C$15:$C$19&gt;=E9642),SRP!$D$15:$D$19)*(G9642/100)*(E9642/1000)),IF(C9642="Ready to Drink",SUM(LOOKUP(2,1/(SRP!$B$10:$B$14&lt;=E9642)/(SRP!$C$10:$C$14&gt;=E9642),SRP!$D$10:$D$14)*(G9642/100)*(E9642/1000)),0))))),2)</f>
        <v>0.85</v>
      </c>
    </row>
    <row r="9643" spans="1:11" x14ac:dyDescent="0.35">
      <c r="A9643" s="2">
        <v>622571</v>
      </c>
      <c r="B9643" s="76" t="s">
        <v>1952</v>
      </c>
      <c r="C9643" s="76" t="s">
        <v>286</v>
      </c>
      <c r="D9643" s="76" t="s">
        <v>5236</v>
      </c>
      <c r="E9643" s="76">
        <v>750</v>
      </c>
      <c r="F9643" s="76">
        <v>12</v>
      </c>
      <c r="G9643" s="77">
        <v>14</v>
      </c>
      <c r="H9643" s="76" t="s">
        <v>3303</v>
      </c>
      <c r="I9643" s="77">
        <v>29.99</v>
      </c>
      <c r="J9643" s="2">
        <v>1</v>
      </c>
      <c r="K9643" s="119" cm="1">
        <f t="array" ref="K9643">ROUND(IF(C9643="Beer",SUM(LOOKUP(2,1/(SRP!$B$7:$B$9&lt;=E9643)/(SRP!$C$7:$C$9&gt;=E9643),SRP!$D$7:$D$9)*(G9643/100)*(E9643/1000)),IF(C9643="Spirits",SUM(LOOKUP(2,1/(SRP!$B$2:$B$6&lt;=E9643)/(SRP!$C$2:$C$6&gt;=E9643),SRP!$D$2:$D$6)*(G9643/100)*(E9643/1000)),IF(AND(C9643="Wine",D9643="Fortified Wines"),SUM(LOOKUP(2,1/(SRP!$B$20:$B$23&lt;=E9643)/(SRP!$C$20:$C$23&gt;=E9643),SRP!$D$20:$D$23)*(G9643/100)*(E9643/1000)),IF(C9643="Wine",SUM(LOOKUP(2,1/(SRP!$B$15:$B$19&lt;=E9643)/(SRP!$C$15:$C$19&gt;=E9643),SRP!$D$15:$D$19)*(G9643/100)*(E9643/1000)),IF(C9643="Ready to Drink",SUM(LOOKUP(2,1/(SRP!$B$10:$B$14&lt;=E9643)/(SRP!$C$10:$C$14&gt;=E9643),SRP!$D$10:$D$14)*(G9643/100)*(E9643/1000)),0))))),2)</f>
        <v>7.33</v>
      </c>
    </row>
    <row r="9644" spans="1:11" x14ac:dyDescent="0.35">
      <c r="A9644" s="2">
        <v>623678</v>
      </c>
      <c r="B9644" s="76" t="s">
        <v>1617</v>
      </c>
      <c r="C9644" s="76" t="s">
        <v>285</v>
      </c>
      <c r="D9644" s="76" t="s">
        <v>5273</v>
      </c>
      <c r="E9644" s="76">
        <v>1140</v>
      </c>
      <c r="F9644" s="76">
        <v>6</v>
      </c>
      <c r="G9644" s="77">
        <v>17</v>
      </c>
      <c r="H9644" s="76" t="s">
        <v>3282</v>
      </c>
      <c r="I9644" s="77">
        <v>41.99</v>
      </c>
      <c r="J9644" s="2">
        <v>1</v>
      </c>
      <c r="K9644" s="119" cm="1">
        <f t="array" ref="K9644">ROUND(IF(C9644="Beer",SUM(LOOKUP(2,1/(SRP!$B$7:$B$9&lt;=E9644)/(SRP!$C$7:$C$9&gt;=E9644),SRP!$D$7:$D$9)*(G9644/100)*(E9644/1000)),IF(C9644="Spirits",SUM(LOOKUP(2,1/(SRP!$B$2:$B$6&lt;=E9644)/(SRP!$C$2:$C$6&gt;=E9644),SRP!$D$2:$D$6)*(G9644/100)*(E9644/1000)),IF(AND(C9644="Wine",D9644="Fortified Wines"),SUM(LOOKUP(2,1/(SRP!$B$20:$B$23&lt;=E9644)/(SRP!$C$20:$C$23&gt;=E9644),SRP!$D$20:$D$23)*(G9644/100)*(E9644/1000)),IF(C9644="Wine",SUM(LOOKUP(2,1/(SRP!$B$15:$B$19&lt;=E9644)/(SRP!$C$15:$C$19&gt;=E9644),SRP!$D$15:$D$19)*(G9644/100)*(E9644/1000)),IF(C9644="Ready to Drink",SUM(LOOKUP(2,1/(SRP!$B$10:$B$14&lt;=E9644)/(SRP!$C$10:$C$14&gt;=E9644),SRP!$D$10:$D$14)*(G9644/100)*(E9644/1000)),0))))),2)</f>
        <v>13.53</v>
      </c>
    </row>
    <row r="9645" spans="1:11" x14ac:dyDescent="0.35">
      <c r="A9645" s="2">
        <v>624544</v>
      </c>
      <c r="B9645" s="76" t="s">
        <v>424</v>
      </c>
      <c r="C9645" s="76" t="s">
        <v>286</v>
      </c>
      <c r="D9645" s="76" t="s">
        <v>5248</v>
      </c>
      <c r="E9645" s="76">
        <v>750</v>
      </c>
      <c r="F9645" s="76">
        <v>12</v>
      </c>
      <c r="G9645" s="77">
        <v>13.5</v>
      </c>
      <c r="H9645" s="76" t="s">
        <v>3303</v>
      </c>
      <c r="I9645" s="77">
        <v>14.99</v>
      </c>
      <c r="J9645" s="2">
        <v>1</v>
      </c>
      <c r="K9645" s="119" cm="1">
        <f t="array" ref="K9645">ROUND(IF(C9645="Beer",SUM(LOOKUP(2,1/(SRP!$B$7:$B$9&lt;=E9645)/(SRP!$C$7:$C$9&gt;=E9645),SRP!$D$7:$D$9)*(G9645/100)*(E9645/1000)),IF(C9645="Spirits",SUM(LOOKUP(2,1/(SRP!$B$2:$B$6&lt;=E9645)/(SRP!$C$2:$C$6&gt;=E9645),SRP!$D$2:$D$6)*(G9645/100)*(E9645/1000)),IF(AND(C9645="Wine",D9645="Fortified Wines"),SUM(LOOKUP(2,1/(SRP!$B$20:$B$23&lt;=E9645)/(SRP!$C$20:$C$23&gt;=E9645),SRP!$D$20:$D$23)*(G9645/100)*(E9645/1000)),IF(C9645="Wine",SUM(LOOKUP(2,1/(SRP!$B$15:$B$19&lt;=E9645)/(SRP!$C$15:$C$19&gt;=E9645),SRP!$D$15:$D$19)*(G9645/100)*(E9645/1000)),IF(C9645="Ready to Drink",SUM(LOOKUP(2,1/(SRP!$B$10:$B$14&lt;=E9645)/(SRP!$C$10:$C$14&gt;=E9645),SRP!$D$10:$D$14)*(G9645/100)*(E9645/1000)),0))))),2)</f>
        <v>7.07</v>
      </c>
    </row>
    <row r="9646" spans="1:11" x14ac:dyDescent="0.35">
      <c r="A9646" s="2">
        <v>625756</v>
      </c>
      <c r="B9646" s="76" t="s">
        <v>52</v>
      </c>
      <c r="C9646" s="76" t="s">
        <v>285</v>
      </c>
      <c r="D9646" s="76" t="s">
        <v>5238</v>
      </c>
      <c r="E9646" s="76">
        <v>750</v>
      </c>
      <c r="F9646" s="76">
        <v>6</v>
      </c>
      <c r="G9646" s="77">
        <v>15.5</v>
      </c>
      <c r="H9646" s="76" t="s">
        <v>3280</v>
      </c>
      <c r="I9646" s="77">
        <v>36.99</v>
      </c>
      <c r="J9646" s="2">
        <v>1</v>
      </c>
      <c r="K9646" s="119" cm="1">
        <f t="array" ref="K9646">ROUND(IF(C9646="Beer",SUM(LOOKUP(2,1/(SRP!$B$7:$B$9&lt;=E9646)/(SRP!$C$7:$C$9&gt;=E9646),SRP!$D$7:$D$9)*(G9646/100)*(E9646/1000)),IF(C9646="Spirits",SUM(LOOKUP(2,1/(SRP!$B$2:$B$6&lt;=E9646)/(SRP!$C$2:$C$6&gt;=E9646),SRP!$D$2:$D$6)*(G9646/100)*(E9646/1000)),IF(AND(C9646="Wine",D9646="Fortified Wines"),SUM(LOOKUP(2,1/(SRP!$B$20:$B$23&lt;=E9646)/(SRP!$C$20:$C$23&gt;=E9646),SRP!$D$20:$D$23)*(G9646/100)*(E9646/1000)),IF(C9646="Wine",SUM(LOOKUP(2,1/(SRP!$B$15:$B$19&lt;=E9646)/(SRP!$C$15:$C$19&gt;=E9646),SRP!$D$15:$D$19)*(G9646/100)*(E9646/1000)),IF(C9646="Ready to Drink",SUM(LOOKUP(2,1/(SRP!$B$10:$B$14&lt;=E9646)/(SRP!$C$10:$C$14&gt;=E9646),SRP!$D$10:$D$14)*(G9646/100)*(E9646/1000)),0))))),2)</f>
        <v>8.1199999999999992</v>
      </c>
    </row>
    <row r="9647" spans="1:11" x14ac:dyDescent="0.35">
      <c r="A9647" s="2">
        <v>627802</v>
      </c>
      <c r="B9647" s="76" t="s">
        <v>1953</v>
      </c>
      <c r="C9647" s="76" t="s">
        <v>286</v>
      </c>
      <c r="D9647" s="76" t="s">
        <v>5246</v>
      </c>
      <c r="E9647" s="76">
        <v>750</v>
      </c>
      <c r="F9647" s="76">
        <v>12</v>
      </c>
      <c r="G9647" s="77">
        <v>13</v>
      </c>
      <c r="H9647" s="76" t="s">
        <v>3303</v>
      </c>
      <c r="I9647" s="77">
        <v>14.99</v>
      </c>
      <c r="J9647" s="2">
        <v>1</v>
      </c>
      <c r="K9647" s="119" cm="1">
        <f t="array" ref="K9647">ROUND(IF(C9647="Beer",SUM(LOOKUP(2,1/(SRP!$B$7:$B$9&lt;=E9647)/(SRP!$C$7:$C$9&gt;=E9647),SRP!$D$7:$D$9)*(G9647/100)*(E9647/1000)),IF(C9647="Spirits",SUM(LOOKUP(2,1/(SRP!$B$2:$B$6&lt;=E9647)/(SRP!$C$2:$C$6&gt;=E9647),SRP!$D$2:$D$6)*(G9647/100)*(E9647/1000)),IF(AND(C9647="Wine",D9647="Fortified Wines"),SUM(LOOKUP(2,1/(SRP!$B$20:$B$23&lt;=E9647)/(SRP!$C$20:$C$23&gt;=E9647),SRP!$D$20:$D$23)*(G9647/100)*(E9647/1000)),IF(C9647="Wine",SUM(LOOKUP(2,1/(SRP!$B$15:$B$19&lt;=E9647)/(SRP!$C$15:$C$19&gt;=E9647),SRP!$D$15:$D$19)*(G9647/100)*(E9647/1000)),IF(C9647="Ready to Drink",SUM(LOOKUP(2,1/(SRP!$B$10:$B$14&lt;=E9647)/(SRP!$C$10:$C$14&gt;=E9647),SRP!$D$10:$D$14)*(G9647/100)*(E9647/1000)),0))))),2)</f>
        <v>6.81</v>
      </c>
    </row>
    <row r="9648" spans="1:11" x14ac:dyDescent="0.35">
      <c r="A9648" s="2">
        <v>630913</v>
      </c>
      <c r="B9648" s="76" t="s">
        <v>1954</v>
      </c>
      <c r="C9648" s="76" t="s">
        <v>285</v>
      </c>
      <c r="D9648" s="76" t="s">
        <v>5238</v>
      </c>
      <c r="E9648" s="76">
        <v>750</v>
      </c>
      <c r="F9648" s="76">
        <v>12</v>
      </c>
      <c r="G9648" s="77">
        <v>20</v>
      </c>
      <c r="H9648" s="76" t="s">
        <v>3303</v>
      </c>
      <c r="I9648" s="77">
        <v>34.99</v>
      </c>
      <c r="J9648" s="2">
        <v>1</v>
      </c>
      <c r="K9648" s="119" cm="1">
        <f t="array" ref="K9648">ROUND(IF(C9648="Beer",SUM(LOOKUP(2,1/(SRP!$B$7:$B$9&lt;=E9648)/(SRP!$C$7:$C$9&gt;=E9648),SRP!$D$7:$D$9)*(G9648/100)*(E9648/1000)),IF(C9648="Spirits",SUM(LOOKUP(2,1/(SRP!$B$2:$B$6&lt;=E9648)/(SRP!$C$2:$C$6&gt;=E9648),SRP!$D$2:$D$6)*(G9648/100)*(E9648/1000)),IF(AND(C9648="Wine",D9648="Fortified Wines"),SUM(LOOKUP(2,1/(SRP!$B$20:$B$23&lt;=E9648)/(SRP!$C$20:$C$23&gt;=E9648),SRP!$D$20:$D$23)*(G9648/100)*(E9648/1000)),IF(C9648="Wine",SUM(LOOKUP(2,1/(SRP!$B$15:$B$19&lt;=E9648)/(SRP!$C$15:$C$19&gt;=E9648),SRP!$D$15:$D$19)*(G9648/100)*(E9648/1000)),IF(C9648="Ready to Drink",SUM(LOOKUP(2,1/(SRP!$B$10:$B$14&lt;=E9648)/(SRP!$C$10:$C$14&gt;=E9648),SRP!$D$10:$D$14)*(G9648/100)*(E9648/1000)),0))))),2)</f>
        <v>10.47</v>
      </c>
    </row>
    <row r="9649" spans="1:11" x14ac:dyDescent="0.35">
      <c r="A9649" s="2">
        <v>631226</v>
      </c>
      <c r="B9649" s="76" t="s">
        <v>1955</v>
      </c>
      <c r="C9649" s="76" t="s">
        <v>285</v>
      </c>
      <c r="D9649" s="76" t="s">
        <v>5316</v>
      </c>
      <c r="E9649" s="76">
        <v>750</v>
      </c>
      <c r="F9649" s="76">
        <v>12</v>
      </c>
      <c r="G9649" s="77">
        <v>15</v>
      </c>
      <c r="H9649" s="76" t="s">
        <v>3279</v>
      </c>
      <c r="I9649" s="77">
        <v>27.49</v>
      </c>
      <c r="J9649" s="2">
        <v>1</v>
      </c>
      <c r="K9649" s="119" cm="1">
        <f t="array" ref="K9649">ROUND(IF(C9649="Beer",SUM(LOOKUP(2,1/(SRP!$B$7:$B$9&lt;=E9649)/(SRP!$C$7:$C$9&gt;=E9649),SRP!$D$7:$D$9)*(G9649/100)*(E9649/1000)),IF(C9649="Spirits",SUM(LOOKUP(2,1/(SRP!$B$2:$B$6&lt;=E9649)/(SRP!$C$2:$C$6&gt;=E9649),SRP!$D$2:$D$6)*(G9649/100)*(E9649/1000)),IF(AND(C9649="Wine",D9649="Fortified Wines"),SUM(LOOKUP(2,1/(SRP!$B$20:$B$23&lt;=E9649)/(SRP!$C$20:$C$23&gt;=E9649),SRP!$D$20:$D$23)*(G9649/100)*(E9649/1000)),IF(C9649="Wine",SUM(LOOKUP(2,1/(SRP!$B$15:$B$19&lt;=E9649)/(SRP!$C$15:$C$19&gt;=E9649),SRP!$D$15:$D$19)*(G9649/100)*(E9649/1000)),IF(C9649="Ready to Drink",SUM(LOOKUP(2,1/(SRP!$B$10:$B$14&lt;=E9649)/(SRP!$C$10:$C$14&gt;=E9649),SRP!$D$10:$D$14)*(G9649/100)*(E9649/1000)),0))))),2)</f>
        <v>7.85</v>
      </c>
    </row>
    <row r="9650" spans="1:11" x14ac:dyDescent="0.35">
      <c r="A9650" s="2">
        <v>631291</v>
      </c>
      <c r="B9650" s="76" t="s">
        <v>1956</v>
      </c>
      <c r="C9650" s="76" t="s">
        <v>286</v>
      </c>
      <c r="D9650" s="76" t="s">
        <v>5268</v>
      </c>
      <c r="E9650" s="76">
        <v>750</v>
      </c>
      <c r="F9650" s="76">
        <v>12</v>
      </c>
      <c r="G9650" s="77">
        <v>14</v>
      </c>
      <c r="H9650" s="76" t="s">
        <v>3307</v>
      </c>
      <c r="I9650" s="77">
        <v>16.989999999999998</v>
      </c>
      <c r="J9650" s="2">
        <v>1</v>
      </c>
      <c r="K9650" s="119" cm="1">
        <f t="array" ref="K9650">ROUND(IF(C9650="Beer",SUM(LOOKUP(2,1/(SRP!$B$7:$B$9&lt;=E9650)/(SRP!$C$7:$C$9&gt;=E9650),SRP!$D$7:$D$9)*(G9650/100)*(E9650/1000)),IF(C9650="Spirits",SUM(LOOKUP(2,1/(SRP!$B$2:$B$6&lt;=E9650)/(SRP!$C$2:$C$6&gt;=E9650),SRP!$D$2:$D$6)*(G9650/100)*(E9650/1000)),IF(AND(C9650="Wine",D9650="Fortified Wines"),SUM(LOOKUP(2,1/(SRP!$B$20:$B$23&lt;=E9650)/(SRP!$C$20:$C$23&gt;=E9650),SRP!$D$20:$D$23)*(G9650/100)*(E9650/1000)),IF(C9650="Wine",SUM(LOOKUP(2,1/(SRP!$B$15:$B$19&lt;=E9650)/(SRP!$C$15:$C$19&gt;=E9650),SRP!$D$15:$D$19)*(G9650/100)*(E9650/1000)),IF(C9650="Ready to Drink",SUM(LOOKUP(2,1/(SRP!$B$10:$B$14&lt;=E9650)/(SRP!$C$10:$C$14&gt;=E9650),SRP!$D$10:$D$14)*(G9650/100)*(E9650/1000)),0))))),2)</f>
        <v>7.33</v>
      </c>
    </row>
    <row r="9651" spans="1:11" x14ac:dyDescent="0.35">
      <c r="A9651" s="2">
        <v>631390</v>
      </c>
      <c r="B9651" s="76" t="s">
        <v>1957</v>
      </c>
      <c r="C9651" s="76" t="s">
        <v>285</v>
      </c>
      <c r="D9651" s="76" t="s">
        <v>5309</v>
      </c>
      <c r="E9651" s="76">
        <v>750</v>
      </c>
      <c r="F9651" s="76">
        <v>12</v>
      </c>
      <c r="G9651" s="77">
        <v>15</v>
      </c>
      <c r="H9651" s="76" t="s">
        <v>3279</v>
      </c>
      <c r="I9651" s="77">
        <v>27.49</v>
      </c>
      <c r="J9651" s="2">
        <v>1</v>
      </c>
      <c r="K9651" s="119" cm="1">
        <f t="array" ref="K9651">ROUND(IF(C9651="Beer",SUM(LOOKUP(2,1/(SRP!$B$7:$B$9&lt;=E9651)/(SRP!$C$7:$C$9&gt;=E9651),SRP!$D$7:$D$9)*(G9651/100)*(E9651/1000)),IF(C9651="Spirits",SUM(LOOKUP(2,1/(SRP!$B$2:$B$6&lt;=E9651)/(SRP!$C$2:$C$6&gt;=E9651),SRP!$D$2:$D$6)*(G9651/100)*(E9651/1000)),IF(AND(C9651="Wine",D9651="Fortified Wines"),SUM(LOOKUP(2,1/(SRP!$B$20:$B$23&lt;=E9651)/(SRP!$C$20:$C$23&gt;=E9651),SRP!$D$20:$D$23)*(G9651/100)*(E9651/1000)),IF(C9651="Wine",SUM(LOOKUP(2,1/(SRP!$B$15:$B$19&lt;=E9651)/(SRP!$C$15:$C$19&gt;=E9651),SRP!$D$15:$D$19)*(G9651/100)*(E9651/1000)),IF(C9651="Ready to Drink",SUM(LOOKUP(2,1/(SRP!$B$10:$B$14&lt;=E9651)/(SRP!$C$10:$C$14&gt;=E9651),SRP!$D$10:$D$14)*(G9651/100)*(E9651/1000)),0))))),2)</f>
        <v>7.85</v>
      </c>
    </row>
    <row r="9652" spans="1:11" x14ac:dyDescent="0.35">
      <c r="A9652" s="2">
        <v>631457</v>
      </c>
      <c r="B9652" s="76" t="s">
        <v>1958</v>
      </c>
      <c r="C9652" s="76" t="s">
        <v>285</v>
      </c>
      <c r="D9652" s="76" t="s">
        <v>5309</v>
      </c>
      <c r="E9652" s="76">
        <v>750</v>
      </c>
      <c r="F9652" s="76">
        <v>12</v>
      </c>
      <c r="G9652" s="77">
        <v>15</v>
      </c>
      <c r="H9652" s="76" t="s">
        <v>3279</v>
      </c>
      <c r="I9652" s="77">
        <v>28.49</v>
      </c>
      <c r="J9652" s="2">
        <v>1</v>
      </c>
      <c r="K9652" s="119" cm="1">
        <f t="array" ref="K9652">ROUND(IF(C9652="Beer",SUM(LOOKUP(2,1/(SRP!$B$7:$B$9&lt;=E9652)/(SRP!$C$7:$C$9&gt;=E9652),SRP!$D$7:$D$9)*(G9652/100)*(E9652/1000)),IF(C9652="Spirits",SUM(LOOKUP(2,1/(SRP!$B$2:$B$6&lt;=E9652)/(SRP!$C$2:$C$6&gt;=E9652),SRP!$D$2:$D$6)*(G9652/100)*(E9652/1000)),IF(AND(C9652="Wine",D9652="Fortified Wines"),SUM(LOOKUP(2,1/(SRP!$B$20:$B$23&lt;=E9652)/(SRP!$C$20:$C$23&gt;=E9652),SRP!$D$20:$D$23)*(G9652/100)*(E9652/1000)),IF(C9652="Wine",SUM(LOOKUP(2,1/(SRP!$B$15:$B$19&lt;=E9652)/(SRP!$C$15:$C$19&gt;=E9652),SRP!$D$15:$D$19)*(G9652/100)*(E9652/1000)),IF(C9652="Ready to Drink",SUM(LOOKUP(2,1/(SRP!$B$10:$B$14&lt;=E9652)/(SRP!$C$10:$C$14&gt;=E9652),SRP!$D$10:$D$14)*(G9652/100)*(E9652/1000)),0))))),2)</f>
        <v>7.85</v>
      </c>
    </row>
    <row r="9653" spans="1:11" x14ac:dyDescent="0.35">
      <c r="A9653" s="2">
        <v>632919</v>
      </c>
      <c r="B9653" s="76" t="s">
        <v>1960</v>
      </c>
      <c r="C9653" s="76" t="s">
        <v>286</v>
      </c>
      <c r="D9653" s="76" t="s">
        <v>5268</v>
      </c>
      <c r="E9653" s="76">
        <v>750</v>
      </c>
      <c r="F9653" s="76">
        <v>12</v>
      </c>
      <c r="G9653" s="77">
        <v>14</v>
      </c>
      <c r="H9653" s="76" t="s">
        <v>6869</v>
      </c>
      <c r="I9653" s="77">
        <v>14.99</v>
      </c>
      <c r="J9653" s="2">
        <v>1</v>
      </c>
      <c r="K9653" s="119" cm="1">
        <f t="array" ref="K9653">ROUND(IF(C9653="Beer",SUM(LOOKUP(2,1/(SRP!$B$7:$B$9&lt;=E9653)/(SRP!$C$7:$C$9&gt;=E9653),SRP!$D$7:$D$9)*(G9653/100)*(E9653/1000)),IF(C9653="Spirits",SUM(LOOKUP(2,1/(SRP!$B$2:$B$6&lt;=E9653)/(SRP!$C$2:$C$6&gt;=E9653),SRP!$D$2:$D$6)*(G9653/100)*(E9653/1000)),IF(AND(C9653="Wine",D9653="Fortified Wines"),SUM(LOOKUP(2,1/(SRP!$B$20:$B$23&lt;=E9653)/(SRP!$C$20:$C$23&gt;=E9653),SRP!$D$20:$D$23)*(G9653/100)*(E9653/1000)),IF(C9653="Wine",SUM(LOOKUP(2,1/(SRP!$B$15:$B$19&lt;=E9653)/(SRP!$C$15:$C$19&gt;=E9653),SRP!$D$15:$D$19)*(G9653/100)*(E9653/1000)),IF(C9653="Ready to Drink",SUM(LOOKUP(2,1/(SRP!$B$10:$B$14&lt;=E9653)/(SRP!$C$10:$C$14&gt;=E9653),SRP!$D$10:$D$14)*(G9653/100)*(E9653/1000)),0))))),2)</f>
        <v>7.33</v>
      </c>
    </row>
    <row r="9654" spans="1:11" x14ac:dyDescent="0.35">
      <c r="A9654" s="2">
        <v>634873</v>
      </c>
      <c r="B9654" s="76" t="s">
        <v>1961</v>
      </c>
      <c r="C9654" s="76" t="s">
        <v>286</v>
      </c>
      <c r="D9654" s="76" t="s">
        <v>5236</v>
      </c>
      <c r="E9654" s="76">
        <v>750</v>
      </c>
      <c r="F9654" s="76">
        <v>12</v>
      </c>
      <c r="G9654" s="77">
        <v>14.5</v>
      </c>
      <c r="H9654" s="76" t="s">
        <v>3297</v>
      </c>
      <c r="I9654" s="77">
        <v>23.99</v>
      </c>
      <c r="J9654" s="2">
        <v>1</v>
      </c>
      <c r="K9654" s="119" cm="1">
        <f t="array" ref="K9654">ROUND(IF(C9654="Beer",SUM(LOOKUP(2,1/(SRP!$B$7:$B$9&lt;=E9654)/(SRP!$C$7:$C$9&gt;=E9654),SRP!$D$7:$D$9)*(G9654/100)*(E9654/1000)),IF(C9654="Spirits",SUM(LOOKUP(2,1/(SRP!$B$2:$B$6&lt;=E9654)/(SRP!$C$2:$C$6&gt;=E9654),SRP!$D$2:$D$6)*(G9654/100)*(E9654/1000)),IF(AND(C9654="Wine",D9654="Fortified Wines"),SUM(LOOKUP(2,1/(SRP!$B$20:$B$23&lt;=E9654)/(SRP!$C$20:$C$23&gt;=E9654),SRP!$D$20:$D$23)*(G9654/100)*(E9654/1000)),IF(C9654="Wine",SUM(LOOKUP(2,1/(SRP!$B$15:$B$19&lt;=E9654)/(SRP!$C$15:$C$19&gt;=E9654),SRP!$D$15:$D$19)*(G9654/100)*(E9654/1000)),IF(C9654="Ready to Drink",SUM(LOOKUP(2,1/(SRP!$B$10:$B$14&lt;=E9654)/(SRP!$C$10:$C$14&gt;=E9654),SRP!$D$10:$D$14)*(G9654/100)*(E9654/1000)),0))))),2)</f>
        <v>7.59</v>
      </c>
    </row>
    <row r="9655" spans="1:11" x14ac:dyDescent="0.35">
      <c r="A9655" s="2">
        <v>637058</v>
      </c>
      <c r="B9655" s="76" t="s">
        <v>652</v>
      </c>
      <c r="C9655" s="76" t="s">
        <v>285</v>
      </c>
      <c r="D9655" s="76" t="s">
        <v>5243</v>
      </c>
      <c r="E9655" s="76">
        <v>375</v>
      </c>
      <c r="F9655" s="76">
        <v>12</v>
      </c>
      <c r="G9655" s="77">
        <v>40</v>
      </c>
      <c r="H9655" s="76" t="s">
        <v>3283</v>
      </c>
      <c r="I9655" s="77">
        <v>18.989999999999998</v>
      </c>
      <c r="J9655" s="2">
        <v>1</v>
      </c>
      <c r="K9655" s="119" cm="1">
        <f t="array" ref="K9655">ROUND(IF(C9655="Beer",SUM(LOOKUP(2,1/(SRP!$B$7:$B$9&lt;=E9655)/(SRP!$C$7:$C$9&gt;=E9655),SRP!$D$7:$D$9)*(G9655/100)*(E9655/1000)),IF(C9655="Spirits",SUM(LOOKUP(2,1/(SRP!$B$2:$B$6&lt;=E9655)/(SRP!$C$2:$C$6&gt;=E9655),SRP!$D$2:$D$6)*(G9655/100)*(E9655/1000)),IF(AND(C9655="Wine",D9655="Fortified Wines"),SUM(LOOKUP(2,1/(SRP!$B$20:$B$23&lt;=E9655)/(SRP!$C$20:$C$23&gt;=E9655),SRP!$D$20:$D$23)*(G9655/100)*(E9655/1000)),IF(C9655="Wine",SUM(LOOKUP(2,1/(SRP!$B$15:$B$19&lt;=E9655)/(SRP!$C$15:$C$19&gt;=E9655),SRP!$D$15:$D$19)*(G9655/100)*(E9655/1000)),IF(C9655="Ready to Drink",SUM(LOOKUP(2,1/(SRP!$B$10:$B$14&lt;=E9655)/(SRP!$C$10:$C$14&gt;=E9655),SRP!$D$10:$D$14)*(G9655/100)*(E9655/1000)),0))))),2)</f>
        <v>11.89</v>
      </c>
    </row>
    <row r="9656" spans="1:11" x14ac:dyDescent="0.35">
      <c r="A9656" s="2">
        <v>637322</v>
      </c>
      <c r="B9656" s="76" t="s">
        <v>5015</v>
      </c>
      <c r="C9656" s="76" t="s">
        <v>285</v>
      </c>
      <c r="D9656" s="76" t="s">
        <v>5267</v>
      </c>
      <c r="E9656" s="76">
        <v>750</v>
      </c>
      <c r="F9656" s="76">
        <v>12</v>
      </c>
      <c r="G9656" s="77">
        <v>38</v>
      </c>
      <c r="H9656" s="76" t="s">
        <v>3279</v>
      </c>
      <c r="I9656" s="77">
        <v>29.99</v>
      </c>
      <c r="J9656" s="2">
        <v>1</v>
      </c>
      <c r="K9656" s="119" cm="1">
        <f t="array" ref="K9656">ROUND(IF(C9656="Beer",SUM(LOOKUP(2,1/(SRP!$B$7:$B$9&lt;=E9656)/(SRP!$C$7:$C$9&gt;=E9656),SRP!$D$7:$D$9)*(G9656/100)*(E9656/1000)),IF(C9656="Spirits",SUM(LOOKUP(2,1/(SRP!$B$2:$B$6&lt;=E9656)/(SRP!$C$2:$C$6&gt;=E9656),SRP!$D$2:$D$6)*(G9656/100)*(E9656/1000)),IF(AND(C9656="Wine",D9656="Fortified Wines"),SUM(LOOKUP(2,1/(SRP!$B$20:$B$23&lt;=E9656)/(SRP!$C$20:$C$23&gt;=E9656),SRP!$D$20:$D$23)*(G9656/100)*(E9656/1000)),IF(C9656="Wine",SUM(LOOKUP(2,1/(SRP!$B$15:$B$19&lt;=E9656)/(SRP!$C$15:$C$19&gt;=E9656),SRP!$D$15:$D$19)*(G9656/100)*(E9656/1000)),IF(C9656="Ready to Drink",SUM(LOOKUP(2,1/(SRP!$B$10:$B$14&lt;=E9656)/(SRP!$C$10:$C$14&gt;=E9656),SRP!$D$10:$D$14)*(G9656/100)*(E9656/1000)),0))))),2)</f>
        <v>19.899999999999999</v>
      </c>
    </row>
    <row r="9657" spans="1:11" x14ac:dyDescent="0.35">
      <c r="A9657" s="2">
        <v>637504</v>
      </c>
      <c r="B9657" s="76" t="s">
        <v>1217</v>
      </c>
      <c r="C9657" s="76" t="s">
        <v>285</v>
      </c>
      <c r="D9657" s="76" t="s">
        <v>5243</v>
      </c>
      <c r="E9657" s="76">
        <v>750</v>
      </c>
      <c r="F9657" s="76">
        <v>12</v>
      </c>
      <c r="G9657" s="77">
        <v>44</v>
      </c>
      <c r="H9657" s="76" t="s">
        <v>3284</v>
      </c>
      <c r="I9657" s="77">
        <v>54.95</v>
      </c>
      <c r="J9657" s="2">
        <v>1</v>
      </c>
      <c r="K9657" s="119" cm="1">
        <f t="array" ref="K9657">ROUND(IF(C9657="Beer",SUM(LOOKUP(2,1/(SRP!$B$7:$B$9&lt;=E9657)/(SRP!$C$7:$C$9&gt;=E9657),SRP!$D$7:$D$9)*(G9657/100)*(E9657/1000)),IF(C9657="Spirits",SUM(LOOKUP(2,1/(SRP!$B$2:$B$6&lt;=E9657)/(SRP!$C$2:$C$6&gt;=E9657),SRP!$D$2:$D$6)*(G9657/100)*(E9657/1000)),IF(AND(C9657="Wine",D9657="Fortified Wines"),SUM(LOOKUP(2,1/(SRP!$B$20:$B$23&lt;=E9657)/(SRP!$C$20:$C$23&gt;=E9657),SRP!$D$20:$D$23)*(G9657/100)*(E9657/1000)),IF(C9657="Wine",SUM(LOOKUP(2,1/(SRP!$B$15:$B$19&lt;=E9657)/(SRP!$C$15:$C$19&gt;=E9657),SRP!$D$15:$D$19)*(G9657/100)*(E9657/1000)),IF(C9657="Ready to Drink",SUM(LOOKUP(2,1/(SRP!$B$10:$B$14&lt;=E9657)/(SRP!$C$10:$C$14&gt;=E9657),SRP!$D$10:$D$14)*(G9657/100)*(E9657/1000)),0))))),2)</f>
        <v>23.04</v>
      </c>
    </row>
    <row r="9658" spans="1:11" x14ac:dyDescent="0.35">
      <c r="A9658" s="2">
        <v>637777</v>
      </c>
      <c r="B9658" s="76" t="s">
        <v>2628</v>
      </c>
      <c r="C9658" s="76" t="s">
        <v>287</v>
      </c>
      <c r="D9658" s="76" t="s">
        <v>5230</v>
      </c>
      <c r="E9658" s="76">
        <v>4092</v>
      </c>
      <c r="F9658" s="76">
        <v>1</v>
      </c>
      <c r="G9658" s="77">
        <v>5</v>
      </c>
      <c r="H9658" s="76" t="s">
        <v>3282</v>
      </c>
      <c r="I9658" s="77">
        <v>27.34</v>
      </c>
      <c r="J9658" s="2">
        <v>12</v>
      </c>
      <c r="K9658" s="119" cm="1">
        <f t="array" ref="K9658">ROUND(IF(C9658="Beer",SUM(LOOKUP(2,1/(SRP!$B$7:$B$9&lt;=E9658)/(SRP!$C$7:$C$9&gt;=E9658),SRP!$D$7:$D$9)*(G9658/100)*(E9658/1000)),IF(C9658="Spirits",SUM(LOOKUP(2,1/(SRP!$B$2:$B$6&lt;=E9658)/(SRP!$C$2:$C$6&gt;=E9658),SRP!$D$2:$D$6)*(G9658/100)*(E9658/1000)),IF(AND(C9658="Wine",D9658="Fortified Wines"),SUM(LOOKUP(2,1/(SRP!$B$20:$B$23&lt;=E9658)/(SRP!$C$20:$C$23&gt;=E9658),SRP!$D$20:$D$23)*(G9658/100)*(E9658/1000)),IF(C9658="Wine",SUM(LOOKUP(2,1/(SRP!$B$15:$B$19&lt;=E9658)/(SRP!$C$15:$C$19&gt;=E9658),SRP!$D$15:$D$19)*(G9658/100)*(E9658/1000)),IF(C9658="Ready to Drink",SUM(LOOKUP(2,1/(SRP!$B$10:$B$14&lt;=E9658)/(SRP!$C$10:$C$14&gt;=E9658),SRP!$D$10:$D$14)*(G9658/100)*(E9658/1000)),0))))),2)</f>
        <v>14.28</v>
      </c>
    </row>
    <row r="9659" spans="1:11" x14ac:dyDescent="0.35">
      <c r="A9659" s="2">
        <v>637777</v>
      </c>
      <c r="B9659" s="76" t="s">
        <v>2628</v>
      </c>
      <c r="C9659" s="76" t="s">
        <v>287</v>
      </c>
      <c r="D9659" s="76" t="s">
        <v>5230</v>
      </c>
      <c r="E9659" s="76">
        <v>4092</v>
      </c>
      <c r="F9659" s="76">
        <v>1</v>
      </c>
      <c r="G9659" s="77">
        <v>5</v>
      </c>
      <c r="H9659" s="76" t="s">
        <v>3282</v>
      </c>
      <c r="I9659" s="77">
        <v>27.34</v>
      </c>
      <c r="J9659" s="2">
        <v>12</v>
      </c>
      <c r="K9659" s="119" cm="1">
        <f t="array" ref="K9659">ROUND(IF(C9659="Beer",SUM(LOOKUP(2,1/(SRP!$B$7:$B$9&lt;=E9659)/(SRP!$C$7:$C$9&gt;=E9659),SRP!$D$7:$D$9)*(G9659/100)*(E9659/1000)),IF(C9659="Spirits",SUM(LOOKUP(2,1/(SRP!$B$2:$B$6&lt;=E9659)/(SRP!$C$2:$C$6&gt;=E9659),SRP!$D$2:$D$6)*(G9659/100)*(E9659/1000)),IF(AND(C9659="Wine",D9659="Fortified Wines"),SUM(LOOKUP(2,1/(SRP!$B$20:$B$23&lt;=E9659)/(SRP!$C$20:$C$23&gt;=E9659),SRP!$D$20:$D$23)*(G9659/100)*(E9659/1000)),IF(C9659="Wine",SUM(LOOKUP(2,1/(SRP!$B$15:$B$19&lt;=E9659)/(SRP!$C$15:$C$19&gt;=E9659),SRP!$D$15:$D$19)*(G9659/100)*(E9659/1000)),IF(C9659="Ready to Drink",SUM(LOOKUP(2,1/(SRP!$B$10:$B$14&lt;=E9659)/(SRP!$C$10:$C$14&gt;=E9659),SRP!$D$10:$D$14)*(G9659/100)*(E9659/1000)),0))))),2)</f>
        <v>14.28</v>
      </c>
    </row>
    <row r="9660" spans="1:11" x14ac:dyDescent="0.35">
      <c r="A9660" s="2">
        <v>639658</v>
      </c>
      <c r="B9660" s="76" t="s">
        <v>1962</v>
      </c>
      <c r="C9660" s="76" t="s">
        <v>286</v>
      </c>
      <c r="D9660" s="76" t="s">
        <v>5269</v>
      </c>
      <c r="E9660" s="76">
        <v>750</v>
      </c>
      <c r="F9660" s="76">
        <v>6</v>
      </c>
      <c r="G9660" s="77">
        <v>13.5</v>
      </c>
      <c r="H9660" s="76" t="s">
        <v>3314</v>
      </c>
      <c r="I9660" s="77">
        <v>60</v>
      </c>
      <c r="J9660" s="2">
        <v>1</v>
      </c>
      <c r="K9660" s="119" cm="1">
        <f t="array" ref="K9660">ROUND(IF(C9660="Beer",SUM(LOOKUP(2,1/(SRP!$B$7:$B$9&lt;=E9660)/(SRP!$C$7:$C$9&gt;=E9660),SRP!$D$7:$D$9)*(G9660/100)*(E9660/1000)),IF(C9660="Spirits",SUM(LOOKUP(2,1/(SRP!$B$2:$B$6&lt;=E9660)/(SRP!$C$2:$C$6&gt;=E9660),SRP!$D$2:$D$6)*(G9660/100)*(E9660/1000)),IF(AND(C9660="Wine",D9660="Fortified Wines"),SUM(LOOKUP(2,1/(SRP!$B$20:$B$23&lt;=E9660)/(SRP!$C$20:$C$23&gt;=E9660),SRP!$D$20:$D$23)*(G9660/100)*(E9660/1000)),IF(C9660="Wine",SUM(LOOKUP(2,1/(SRP!$B$15:$B$19&lt;=E9660)/(SRP!$C$15:$C$19&gt;=E9660),SRP!$D$15:$D$19)*(G9660/100)*(E9660/1000)),IF(C9660="Ready to Drink",SUM(LOOKUP(2,1/(SRP!$B$10:$B$14&lt;=E9660)/(SRP!$C$10:$C$14&gt;=E9660),SRP!$D$10:$D$14)*(G9660/100)*(E9660/1000)),0))))),2)</f>
        <v>7.07</v>
      </c>
    </row>
    <row r="9661" spans="1:11" x14ac:dyDescent="0.35">
      <c r="A9661" s="2">
        <v>641522</v>
      </c>
      <c r="B9661" s="76" t="s">
        <v>5016</v>
      </c>
      <c r="C9661" s="76" t="s">
        <v>287</v>
      </c>
      <c r="D9661" s="76" t="s">
        <v>5266</v>
      </c>
      <c r="E9661" s="76">
        <v>355</v>
      </c>
      <c r="F9661" s="76">
        <v>24</v>
      </c>
      <c r="G9661" s="77">
        <v>4.4000000000000004</v>
      </c>
      <c r="H9661" s="76" t="s">
        <v>5013</v>
      </c>
      <c r="I9661" s="77">
        <v>3.51</v>
      </c>
      <c r="J9661" s="2">
        <v>1</v>
      </c>
      <c r="K9661" s="119" cm="1">
        <f t="array" ref="K9661">ROUND(IF(C9661="Beer",SUM(LOOKUP(2,1/(SRP!$B$7:$B$9&lt;=E9661)/(SRP!$C$7:$C$9&gt;=E9661),SRP!$D$7:$D$9)*(G9661/100)*(E9661/1000)),IF(C9661="Spirits",SUM(LOOKUP(2,1/(SRP!$B$2:$B$6&lt;=E9661)/(SRP!$C$2:$C$6&gt;=E9661),SRP!$D$2:$D$6)*(G9661/100)*(E9661/1000)),IF(AND(C9661="Wine",D9661="Fortified Wines"),SUM(LOOKUP(2,1/(SRP!$B$20:$B$23&lt;=E9661)/(SRP!$C$20:$C$23&gt;=E9661),SRP!$D$20:$D$23)*(G9661/100)*(E9661/1000)),IF(C9661="Wine",SUM(LOOKUP(2,1/(SRP!$B$15:$B$19&lt;=E9661)/(SRP!$C$15:$C$19&gt;=E9661),SRP!$D$15:$D$19)*(G9661/100)*(E9661/1000)),IF(C9661="Ready to Drink",SUM(LOOKUP(2,1/(SRP!$B$10:$B$14&lt;=E9661)/(SRP!$C$10:$C$14&gt;=E9661),SRP!$D$10:$D$14)*(G9661/100)*(E9661/1000)),0))))),2)</f>
        <v>1.0900000000000001</v>
      </c>
    </row>
    <row r="9662" spans="1:11" x14ac:dyDescent="0.35">
      <c r="A9662" s="2">
        <v>643585</v>
      </c>
      <c r="B9662" s="76" t="s">
        <v>54</v>
      </c>
      <c r="C9662" s="76" t="s">
        <v>285</v>
      </c>
      <c r="D9662" s="76" t="s">
        <v>5267</v>
      </c>
      <c r="E9662" s="76">
        <v>750</v>
      </c>
      <c r="F9662" s="76">
        <v>12</v>
      </c>
      <c r="G9662" s="77">
        <v>35</v>
      </c>
      <c r="H9662" s="76" t="s">
        <v>3280</v>
      </c>
      <c r="I9662" s="77">
        <v>28.99</v>
      </c>
      <c r="J9662" s="2">
        <v>1</v>
      </c>
      <c r="K9662" s="119" cm="1">
        <f t="array" ref="K9662">ROUND(IF(C9662="Beer",SUM(LOOKUP(2,1/(SRP!$B$7:$B$9&lt;=E9662)/(SRP!$C$7:$C$9&gt;=E9662),SRP!$D$7:$D$9)*(G9662/100)*(E9662/1000)),IF(C9662="Spirits",SUM(LOOKUP(2,1/(SRP!$B$2:$B$6&lt;=E9662)/(SRP!$C$2:$C$6&gt;=E9662),SRP!$D$2:$D$6)*(G9662/100)*(E9662/1000)),IF(AND(C9662="Wine",D9662="Fortified Wines"),SUM(LOOKUP(2,1/(SRP!$B$20:$B$23&lt;=E9662)/(SRP!$C$20:$C$23&gt;=E9662),SRP!$D$20:$D$23)*(G9662/100)*(E9662/1000)),IF(C9662="Wine",SUM(LOOKUP(2,1/(SRP!$B$15:$B$19&lt;=E9662)/(SRP!$C$15:$C$19&gt;=E9662),SRP!$D$15:$D$19)*(G9662/100)*(E9662/1000)),IF(C9662="Ready to Drink",SUM(LOOKUP(2,1/(SRP!$B$10:$B$14&lt;=E9662)/(SRP!$C$10:$C$14&gt;=E9662),SRP!$D$10:$D$14)*(G9662/100)*(E9662/1000)),0))))),2)</f>
        <v>18.329999999999998</v>
      </c>
    </row>
    <row r="9663" spans="1:11" x14ac:dyDescent="0.35">
      <c r="A9663" s="2">
        <v>643866</v>
      </c>
      <c r="B9663" s="76" t="s">
        <v>1963</v>
      </c>
      <c r="C9663" s="76" t="s">
        <v>286</v>
      </c>
      <c r="D9663" s="76" t="s">
        <v>5247</v>
      </c>
      <c r="E9663" s="76">
        <v>750</v>
      </c>
      <c r="F9663" s="76">
        <v>12</v>
      </c>
      <c r="G9663" s="77">
        <v>13.5</v>
      </c>
      <c r="H9663" s="76" t="s">
        <v>3288</v>
      </c>
      <c r="I9663" s="77">
        <v>17.989999999999998</v>
      </c>
      <c r="J9663" s="2">
        <v>1</v>
      </c>
      <c r="K9663" s="119" cm="1">
        <f t="array" ref="K9663">ROUND(IF(C9663="Beer",SUM(LOOKUP(2,1/(SRP!$B$7:$B$9&lt;=E9663)/(SRP!$C$7:$C$9&gt;=E9663),SRP!$D$7:$D$9)*(G9663/100)*(E9663/1000)),IF(C9663="Spirits",SUM(LOOKUP(2,1/(SRP!$B$2:$B$6&lt;=E9663)/(SRP!$C$2:$C$6&gt;=E9663),SRP!$D$2:$D$6)*(G9663/100)*(E9663/1000)),IF(AND(C9663="Wine",D9663="Fortified Wines"),SUM(LOOKUP(2,1/(SRP!$B$20:$B$23&lt;=E9663)/(SRP!$C$20:$C$23&gt;=E9663),SRP!$D$20:$D$23)*(G9663/100)*(E9663/1000)),IF(C9663="Wine",SUM(LOOKUP(2,1/(SRP!$B$15:$B$19&lt;=E9663)/(SRP!$C$15:$C$19&gt;=E9663),SRP!$D$15:$D$19)*(G9663/100)*(E9663/1000)),IF(C9663="Ready to Drink",SUM(LOOKUP(2,1/(SRP!$B$10:$B$14&lt;=E9663)/(SRP!$C$10:$C$14&gt;=E9663),SRP!$D$10:$D$14)*(G9663/100)*(E9663/1000)),0))))),2)</f>
        <v>7.07</v>
      </c>
    </row>
    <row r="9664" spans="1:11" x14ac:dyDescent="0.35">
      <c r="A9664" s="2">
        <v>650390</v>
      </c>
      <c r="B9664" s="76" t="s">
        <v>1964</v>
      </c>
      <c r="C9664" s="76" t="s">
        <v>286</v>
      </c>
      <c r="D9664" s="76" t="s">
        <v>5236</v>
      </c>
      <c r="E9664" s="76">
        <v>750</v>
      </c>
      <c r="F9664" s="76">
        <v>12</v>
      </c>
      <c r="G9664" s="77">
        <v>13.5</v>
      </c>
      <c r="H9664" s="76" t="s">
        <v>3326</v>
      </c>
      <c r="I9664" s="77">
        <v>14.99</v>
      </c>
      <c r="J9664" s="2">
        <v>1</v>
      </c>
      <c r="K9664" s="119" cm="1">
        <f t="array" ref="K9664">ROUND(IF(C9664="Beer",SUM(LOOKUP(2,1/(SRP!$B$7:$B$9&lt;=E9664)/(SRP!$C$7:$C$9&gt;=E9664),SRP!$D$7:$D$9)*(G9664/100)*(E9664/1000)),IF(C9664="Spirits",SUM(LOOKUP(2,1/(SRP!$B$2:$B$6&lt;=E9664)/(SRP!$C$2:$C$6&gt;=E9664),SRP!$D$2:$D$6)*(G9664/100)*(E9664/1000)),IF(AND(C9664="Wine",D9664="Fortified Wines"),SUM(LOOKUP(2,1/(SRP!$B$20:$B$23&lt;=E9664)/(SRP!$C$20:$C$23&gt;=E9664),SRP!$D$20:$D$23)*(G9664/100)*(E9664/1000)),IF(C9664="Wine",SUM(LOOKUP(2,1/(SRP!$B$15:$B$19&lt;=E9664)/(SRP!$C$15:$C$19&gt;=E9664),SRP!$D$15:$D$19)*(G9664/100)*(E9664/1000)),IF(C9664="Ready to Drink",SUM(LOOKUP(2,1/(SRP!$B$10:$B$14&lt;=E9664)/(SRP!$C$10:$C$14&gt;=E9664),SRP!$D$10:$D$14)*(G9664/100)*(E9664/1000)),0))))),2)</f>
        <v>7.07</v>
      </c>
    </row>
    <row r="9665" spans="1:11" x14ac:dyDescent="0.35">
      <c r="A9665" s="2">
        <v>655613</v>
      </c>
      <c r="B9665" s="76" t="s">
        <v>1965</v>
      </c>
      <c r="C9665" s="76" t="s">
        <v>286</v>
      </c>
      <c r="D9665" s="76" t="s">
        <v>5236</v>
      </c>
      <c r="E9665" s="76">
        <v>1000</v>
      </c>
      <c r="F9665" s="76">
        <v>12</v>
      </c>
      <c r="G9665" s="77">
        <v>13</v>
      </c>
      <c r="H9665" s="76" t="s">
        <v>6869</v>
      </c>
      <c r="I9665" s="77">
        <v>13.99</v>
      </c>
      <c r="J9665" s="2">
        <v>1</v>
      </c>
      <c r="K9665" s="119" cm="1">
        <f t="array" ref="K9665">ROUND(IF(C9665="Beer",SUM(LOOKUP(2,1/(SRP!$B$7:$B$9&lt;=E9665)/(SRP!$C$7:$C$9&gt;=E9665),SRP!$D$7:$D$9)*(G9665/100)*(E9665/1000)),IF(C9665="Spirits",SUM(LOOKUP(2,1/(SRP!$B$2:$B$6&lt;=E9665)/(SRP!$C$2:$C$6&gt;=E9665),SRP!$D$2:$D$6)*(G9665/100)*(E9665/1000)),IF(AND(C9665="Wine",D9665="Fortified Wines"),SUM(LOOKUP(2,1/(SRP!$B$20:$B$23&lt;=E9665)/(SRP!$C$20:$C$23&gt;=E9665),SRP!$D$20:$D$23)*(G9665/100)*(E9665/1000)),IF(C9665="Wine",SUM(LOOKUP(2,1/(SRP!$B$15:$B$19&lt;=E9665)/(SRP!$C$15:$C$19&gt;=E9665),SRP!$D$15:$D$19)*(G9665/100)*(E9665/1000)),IF(C9665="Ready to Drink",SUM(LOOKUP(2,1/(SRP!$B$10:$B$14&lt;=E9665)/(SRP!$C$10:$C$14&gt;=E9665),SRP!$D$10:$D$14)*(G9665/100)*(E9665/1000)),0))))),2)</f>
        <v>9.08</v>
      </c>
    </row>
    <row r="9666" spans="1:11" x14ac:dyDescent="0.35">
      <c r="A9666" s="2">
        <v>656579</v>
      </c>
      <c r="B9666" s="76" t="s">
        <v>1966</v>
      </c>
      <c r="C9666" s="76" t="s">
        <v>286</v>
      </c>
      <c r="D9666" s="76" t="s">
        <v>5269</v>
      </c>
      <c r="E9666" s="76">
        <v>750</v>
      </c>
      <c r="F9666" s="76">
        <v>12</v>
      </c>
      <c r="G9666" s="77">
        <v>13.5</v>
      </c>
      <c r="H9666" s="76" t="s">
        <v>3279</v>
      </c>
      <c r="I9666" s="77">
        <v>25.29</v>
      </c>
      <c r="J9666" s="2">
        <v>1</v>
      </c>
      <c r="K9666" s="119" cm="1">
        <f t="array" ref="K9666">ROUND(IF(C9666="Beer",SUM(LOOKUP(2,1/(SRP!$B$7:$B$9&lt;=E9666)/(SRP!$C$7:$C$9&gt;=E9666),SRP!$D$7:$D$9)*(G9666/100)*(E9666/1000)),IF(C9666="Spirits",SUM(LOOKUP(2,1/(SRP!$B$2:$B$6&lt;=E9666)/(SRP!$C$2:$C$6&gt;=E9666),SRP!$D$2:$D$6)*(G9666/100)*(E9666/1000)),IF(AND(C9666="Wine",D9666="Fortified Wines"),SUM(LOOKUP(2,1/(SRP!$B$20:$B$23&lt;=E9666)/(SRP!$C$20:$C$23&gt;=E9666),SRP!$D$20:$D$23)*(G9666/100)*(E9666/1000)),IF(C9666="Wine",SUM(LOOKUP(2,1/(SRP!$B$15:$B$19&lt;=E9666)/(SRP!$C$15:$C$19&gt;=E9666),SRP!$D$15:$D$19)*(G9666/100)*(E9666/1000)),IF(C9666="Ready to Drink",SUM(LOOKUP(2,1/(SRP!$B$10:$B$14&lt;=E9666)/(SRP!$C$10:$C$14&gt;=E9666),SRP!$D$10:$D$14)*(G9666/100)*(E9666/1000)),0))))),2)</f>
        <v>7.07</v>
      </c>
    </row>
    <row r="9667" spans="1:11" x14ac:dyDescent="0.35">
      <c r="A9667" s="2">
        <v>662841</v>
      </c>
      <c r="B9667" s="76" t="s">
        <v>6690</v>
      </c>
      <c r="C9667" s="76" t="s">
        <v>285</v>
      </c>
      <c r="D9667" s="76" t="s">
        <v>6942</v>
      </c>
      <c r="E9667" s="76">
        <v>750</v>
      </c>
      <c r="F9667" s="76">
        <v>12</v>
      </c>
      <c r="G9667" s="77">
        <v>45</v>
      </c>
      <c r="H9667" s="76" t="s">
        <v>3303</v>
      </c>
      <c r="I9667" s="77">
        <v>46.99</v>
      </c>
      <c r="J9667" s="2">
        <v>1</v>
      </c>
      <c r="K9667" s="119" cm="1">
        <f t="array" ref="K9667">ROUND(IF(C9667="Beer",SUM(LOOKUP(2,1/(SRP!$B$7:$B$9&lt;=E9667)/(SRP!$C$7:$C$9&gt;=E9667),SRP!$D$7:$D$9)*(G9667/100)*(E9667/1000)),IF(C9667="Spirits",SUM(LOOKUP(2,1/(SRP!$B$2:$B$6&lt;=E9667)/(SRP!$C$2:$C$6&gt;=E9667),SRP!$D$2:$D$6)*(G9667/100)*(E9667/1000)),IF(AND(C9667="Wine",D9667="Fortified Wines"),SUM(LOOKUP(2,1/(SRP!$B$20:$B$23&lt;=E9667)/(SRP!$C$20:$C$23&gt;=E9667),SRP!$D$20:$D$23)*(G9667/100)*(E9667/1000)),IF(C9667="Wine",SUM(LOOKUP(2,1/(SRP!$B$15:$B$19&lt;=E9667)/(SRP!$C$15:$C$19&gt;=E9667),SRP!$D$15:$D$19)*(G9667/100)*(E9667/1000)),IF(C9667="Ready to Drink",SUM(LOOKUP(2,1/(SRP!$B$10:$B$14&lt;=E9667)/(SRP!$C$10:$C$14&gt;=E9667),SRP!$D$10:$D$14)*(G9667/100)*(E9667/1000)),0))))),2)</f>
        <v>23.56</v>
      </c>
    </row>
    <row r="9668" spans="1:11" x14ac:dyDescent="0.35">
      <c r="A9668" s="2">
        <v>663187</v>
      </c>
      <c r="B9668" s="76" t="s">
        <v>1967</v>
      </c>
      <c r="C9668" s="76" t="s">
        <v>286</v>
      </c>
      <c r="D9668" s="76" t="s">
        <v>5241</v>
      </c>
      <c r="E9668" s="76">
        <v>750</v>
      </c>
      <c r="F9668" s="76">
        <v>6</v>
      </c>
      <c r="G9668" s="77">
        <v>11</v>
      </c>
      <c r="H9668" s="76" t="s">
        <v>3294</v>
      </c>
      <c r="I9668" s="77">
        <v>31.99</v>
      </c>
      <c r="J9668" s="2">
        <v>1</v>
      </c>
      <c r="K9668" s="119" cm="1">
        <f t="array" ref="K9668">ROUND(IF(C9668="Beer",SUM(LOOKUP(2,1/(SRP!$B$7:$B$9&lt;=E9668)/(SRP!$C$7:$C$9&gt;=E9668),SRP!$D$7:$D$9)*(G9668/100)*(E9668/1000)),IF(C9668="Spirits",SUM(LOOKUP(2,1/(SRP!$B$2:$B$6&lt;=E9668)/(SRP!$C$2:$C$6&gt;=E9668),SRP!$D$2:$D$6)*(G9668/100)*(E9668/1000)),IF(AND(C9668="Wine",D9668="Fortified Wines"),SUM(LOOKUP(2,1/(SRP!$B$20:$B$23&lt;=E9668)/(SRP!$C$20:$C$23&gt;=E9668),SRP!$D$20:$D$23)*(G9668/100)*(E9668/1000)),IF(C9668="Wine",SUM(LOOKUP(2,1/(SRP!$B$15:$B$19&lt;=E9668)/(SRP!$C$15:$C$19&gt;=E9668),SRP!$D$15:$D$19)*(G9668/100)*(E9668/1000)),IF(C9668="Ready to Drink",SUM(LOOKUP(2,1/(SRP!$B$10:$B$14&lt;=E9668)/(SRP!$C$10:$C$14&gt;=E9668),SRP!$D$10:$D$14)*(G9668/100)*(E9668/1000)),0))))),2)</f>
        <v>5.76</v>
      </c>
    </row>
    <row r="9669" spans="1:11" x14ac:dyDescent="0.35">
      <c r="A9669" s="2">
        <v>668947</v>
      </c>
      <c r="B9669" s="76" t="s">
        <v>1968</v>
      </c>
      <c r="C9669" s="76" t="s">
        <v>5938</v>
      </c>
      <c r="D9669" s="76" t="s">
        <v>5308</v>
      </c>
      <c r="E9669" s="76">
        <v>2130</v>
      </c>
      <c r="F9669" s="76">
        <v>4</v>
      </c>
      <c r="G9669" s="77">
        <v>5</v>
      </c>
      <c r="H9669" s="76" t="s">
        <v>3321</v>
      </c>
      <c r="I9669" s="77">
        <v>17.29</v>
      </c>
      <c r="J9669" s="2">
        <v>6</v>
      </c>
      <c r="K9669" s="119" cm="1">
        <f t="array" ref="K9669">ROUND(IF(C9669="Beer",SUM(LOOKUP(2,1/(SRP!$B$7:$B$9&lt;=E9669)/(SRP!$C$7:$C$9&gt;=E9669),SRP!$D$7:$D$9)*(G9669/100)*(E9669/1000)),IF(C9669="Spirits",SUM(LOOKUP(2,1/(SRP!$B$2:$B$6&lt;=E9669)/(SRP!$C$2:$C$6&gt;=E9669),SRP!$D$2:$D$6)*(G9669/100)*(E9669/1000)),IF(AND(C9669="Wine",D9669="Fortified Wines"),SUM(LOOKUP(2,1/(SRP!$B$20:$B$23&lt;=E9669)/(SRP!$C$20:$C$23&gt;=E9669),SRP!$D$20:$D$23)*(G9669/100)*(E9669/1000)),IF(C9669="Wine",SUM(LOOKUP(2,1/(SRP!$B$15:$B$19&lt;=E9669)/(SRP!$C$15:$C$19&gt;=E9669),SRP!$D$15:$D$19)*(G9669/100)*(E9669/1000)),IF(C9669="Ready to Drink",SUM(LOOKUP(2,1/(SRP!$B$10:$B$14&lt;=E9669)/(SRP!$C$10:$C$14&gt;=E9669),SRP!$D$10:$D$14)*(G9669/100)*(E9669/1000)),0))))),2)</f>
        <v>7.43</v>
      </c>
    </row>
    <row r="9670" spans="1:11" x14ac:dyDescent="0.35">
      <c r="A9670" s="2">
        <v>668947</v>
      </c>
      <c r="B9670" s="76" t="s">
        <v>1968</v>
      </c>
      <c r="C9670" s="76" t="s">
        <v>5938</v>
      </c>
      <c r="D9670" s="76" t="s">
        <v>5308</v>
      </c>
      <c r="E9670" s="76">
        <v>2130</v>
      </c>
      <c r="F9670" s="76">
        <v>4</v>
      </c>
      <c r="G9670" s="77">
        <v>5</v>
      </c>
      <c r="H9670" s="76" t="s">
        <v>3321</v>
      </c>
      <c r="I9670" s="77">
        <v>17.29</v>
      </c>
      <c r="J9670" s="2">
        <v>6</v>
      </c>
      <c r="K9670" s="119" cm="1">
        <f t="array" ref="K9670">ROUND(IF(C9670="Beer",SUM(LOOKUP(2,1/(SRP!$B$7:$B$9&lt;=E9670)/(SRP!$C$7:$C$9&gt;=E9670),SRP!$D$7:$D$9)*(G9670/100)*(E9670/1000)),IF(C9670="Spirits",SUM(LOOKUP(2,1/(SRP!$B$2:$B$6&lt;=E9670)/(SRP!$C$2:$C$6&gt;=E9670),SRP!$D$2:$D$6)*(G9670/100)*(E9670/1000)),IF(AND(C9670="Wine",D9670="Fortified Wines"),SUM(LOOKUP(2,1/(SRP!$B$20:$B$23&lt;=E9670)/(SRP!$C$20:$C$23&gt;=E9670),SRP!$D$20:$D$23)*(G9670/100)*(E9670/1000)),IF(C9670="Wine",SUM(LOOKUP(2,1/(SRP!$B$15:$B$19&lt;=E9670)/(SRP!$C$15:$C$19&gt;=E9670),SRP!$D$15:$D$19)*(G9670/100)*(E9670/1000)),IF(C9670="Ready to Drink",SUM(LOOKUP(2,1/(SRP!$B$10:$B$14&lt;=E9670)/(SRP!$C$10:$C$14&gt;=E9670),SRP!$D$10:$D$14)*(G9670/100)*(E9670/1000)),0))))),2)</f>
        <v>7.43</v>
      </c>
    </row>
    <row r="9671" spans="1:11" x14ac:dyDescent="0.35">
      <c r="A9671" s="2">
        <v>675207</v>
      </c>
      <c r="B9671" s="76" t="s">
        <v>1969</v>
      </c>
      <c r="C9671" s="76" t="s">
        <v>286</v>
      </c>
      <c r="D9671" s="76" t="s">
        <v>5245</v>
      </c>
      <c r="E9671" s="76">
        <v>750</v>
      </c>
      <c r="F9671" s="76">
        <v>12</v>
      </c>
      <c r="G9671" s="77">
        <v>13.5</v>
      </c>
      <c r="H9671" s="76" t="s">
        <v>3302</v>
      </c>
      <c r="I9671" s="77">
        <v>31.99</v>
      </c>
      <c r="J9671" s="2">
        <v>1</v>
      </c>
      <c r="K9671" s="119" cm="1">
        <f t="array" ref="K9671">ROUND(IF(C9671="Beer",SUM(LOOKUP(2,1/(SRP!$B$7:$B$9&lt;=E9671)/(SRP!$C$7:$C$9&gt;=E9671),SRP!$D$7:$D$9)*(G9671/100)*(E9671/1000)),IF(C9671="Spirits",SUM(LOOKUP(2,1/(SRP!$B$2:$B$6&lt;=E9671)/(SRP!$C$2:$C$6&gt;=E9671),SRP!$D$2:$D$6)*(G9671/100)*(E9671/1000)),IF(AND(C9671="Wine",D9671="Fortified Wines"),SUM(LOOKUP(2,1/(SRP!$B$20:$B$23&lt;=E9671)/(SRP!$C$20:$C$23&gt;=E9671),SRP!$D$20:$D$23)*(G9671/100)*(E9671/1000)),IF(C9671="Wine",SUM(LOOKUP(2,1/(SRP!$B$15:$B$19&lt;=E9671)/(SRP!$C$15:$C$19&gt;=E9671),SRP!$D$15:$D$19)*(G9671/100)*(E9671/1000)),IF(C9671="Ready to Drink",SUM(LOOKUP(2,1/(SRP!$B$10:$B$14&lt;=E9671)/(SRP!$C$10:$C$14&gt;=E9671),SRP!$D$10:$D$14)*(G9671/100)*(E9671/1000)),0))))),2)</f>
        <v>7.07</v>
      </c>
    </row>
    <row r="9672" spans="1:11" x14ac:dyDescent="0.35">
      <c r="A9672" s="2">
        <v>676395</v>
      </c>
      <c r="B9672" s="76" t="s">
        <v>6264</v>
      </c>
      <c r="C9672" s="76" t="s">
        <v>287</v>
      </c>
      <c r="D9672" s="76" t="s">
        <v>5230</v>
      </c>
      <c r="E9672" s="76">
        <v>330</v>
      </c>
      <c r="F9672" s="76">
        <v>24</v>
      </c>
      <c r="G9672" s="77">
        <v>5</v>
      </c>
      <c r="H9672" s="76" t="s">
        <v>3326</v>
      </c>
      <c r="I9672" s="77">
        <v>2.99</v>
      </c>
      <c r="J9672" s="2">
        <v>1</v>
      </c>
      <c r="K9672" s="119" cm="1">
        <f t="array" ref="K9672">ROUND(IF(C9672="Beer",SUM(LOOKUP(2,1/(SRP!$B$7:$B$9&lt;=E9672)/(SRP!$C$7:$C$9&gt;=E9672),SRP!$D$7:$D$9)*(G9672/100)*(E9672/1000)),IF(C9672="Spirits",SUM(LOOKUP(2,1/(SRP!$B$2:$B$6&lt;=E9672)/(SRP!$C$2:$C$6&gt;=E9672),SRP!$D$2:$D$6)*(G9672/100)*(E9672/1000)),IF(AND(C9672="Wine",D9672="Fortified Wines"),SUM(LOOKUP(2,1/(SRP!$B$20:$B$23&lt;=E9672)/(SRP!$C$20:$C$23&gt;=E9672),SRP!$D$20:$D$23)*(G9672/100)*(E9672/1000)),IF(C9672="Wine",SUM(LOOKUP(2,1/(SRP!$B$15:$B$19&lt;=E9672)/(SRP!$C$15:$C$19&gt;=E9672),SRP!$D$15:$D$19)*(G9672/100)*(E9672/1000)),IF(C9672="Ready to Drink",SUM(LOOKUP(2,1/(SRP!$B$10:$B$14&lt;=E9672)/(SRP!$C$10:$C$14&gt;=E9672),SRP!$D$10:$D$14)*(G9672/100)*(E9672/1000)),0))))),2)</f>
        <v>1.1499999999999999</v>
      </c>
    </row>
    <row r="9673" spans="1:11" x14ac:dyDescent="0.35">
      <c r="A9673" s="2">
        <v>676395</v>
      </c>
      <c r="B9673" s="76" t="s">
        <v>6264</v>
      </c>
      <c r="C9673" s="76" t="s">
        <v>287</v>
      </c>
      <c r="D9673" s="76" t="s">
        <v>5230</v>
      </c>
      <c r="E9673" s="76">
        <v>330</v>
      </c>
      <c r="F9673" s="76">
        <v>24</v>
      </c>
      <c r="G9673" s="77">
        <v>5</v>
      </c>
      <c r="H9673" s="76" t="s">
        <v>3326</v>
      </c>
      <c r="I9673" s="77">
        <v>2.99</v>
      </c>
      <c r="J9673" s="2">
        <v>1</v>
      </c>
      <c r="K9673" s="119" cm="1">
        <f t="array" ref="K9673">ROUND(IF(C9673="Beer",SUM(LOOKUP(2,1/(SRP!$B$7:$B$9&lt;=E9673)/(SRP!$C$7:$C$9&gt;=E9673),SRP!$D$7:$D$9)*(G9673/100)*(E9673/1000)),IF(C9673="Spirits",SUM(LOOKUP(2,1/(SRP!$B$2:$B$6&lt;=E9673)/(SRP!$C$2:$C$6&gt;=E9673),SRP!$D$2:$D$6)*(G9673/100)*(E9673/1000)),IF(AND(C9673="Wine",D9673="Fortified Wines"),SUM(LOOKUP(2,1/(SRP!$B$20:$B$23&lt;=E9673)/(SRP!$C$20:$C$23&gt;=E9673),SRP!$D$20:$D$23)*(G9673/100)*(E9673/1000)),IF(C9673="Wine",SUM(LOOKUP(2,1/(SRP!$B$15:$B$19&lt;=E9673)/(SRP!$C$15:$C$19&gt;=E9673),SRP!$D$15:$D$19)*(G9673/100)*(E9673/1000)),IF(C9673="Ready to Drink",SUM(LOOKUP(2,1/(SRP!$B$10:$B$14&lt;=E9673)/(SRP!$C$10:$C$14&gt;=E9673),SRP!$D$10:$D$14)*(G9673/100)*(E9673/1000)),0))))),2)</f>
        <v>1.1499999999999999</v>
      </c>
    </row>
    <row r="9674" spans="1:11" x14ac:dyDescent="0.35">
      <c r="A9674" s="2">
        <v>676551</v>
      </c>
      <c r="B9674" s="76" t="s">
        <v>5738</v>
      </c>
      <c r="C9674" s="76" t="s">
        <v>287</v>
      </c>
      <c r="D9674" s="76" t="s">
        <v>5230</v>
      </c>
      <c r="E9674" s="76">
        <v>473</v>
      </c>
      <c r="F9674" s="76">
        <v>24</v>
      </c>
      <c r="G9674" s="77">
        <v>5</v>
      </c>
      <c r="H9674" s="76" t="s">
        <v>3326</v>
      </c>
      <c r="I9674" s="77">
        <v>3.79</v>
      </c>
      <c r="J9674" s="2">
        <v>1</v>
      </c>
      <c r="K9674" s="119" cm="1">
        <f t="array" ref="K9674">ROUND(IF(C9674="Beer",SUM(LOOKUP(2,1/(SRP!$B$7:$B$9&lt;=E9674)/(SRP!$C$7:$C$9&gt;=E9674),SRP!$D$7:$D$9)*(G9674/100)*(E9674/1000)),IF(C9674="Spirits",SUM(LOOKUP(2,1/(SRP!$B$2:$B$6&lt;=E9674)/(SRP!$C$2:$C$6&gt;=E9674),SRP!$D$2:$D$6)*(G9674/100)*(E9674/1000)),IF(AND(C9674="Wine",D9674="Fortified Wines"),SUM(LOOKUP(2,1/(SRP!$B$20:$B$23&lt;=E9674)/(SRP!$C$20:$C$23&gt;=E9674),SRP!$D$20:$D$23)*(G9674/100)*(E9674/1000)),IF(C9674="Wine",SUM(LOOKUP(2,1/(SRP!$B$15:$B$19&lt;=E9674)/(SRP!$C$15:$C$19&gt;=E9674),SRP!$D$15:$D$19)*(G9674/100)*(E9674/1000)),IF(C9674="Ready to Drink",SUM(LOOKUP(2,1/(SRP!$B$10:$B$14&lt;=E9674)/(SRP!$C$10:$C$14&gt;=E9674),SRP!$D$10:$D$14)*(G9674/100)*(E9674/1000)),0))))),2)</f>
        <v>1.65</v>
      </c>
    </row>
    <row r="9675" spans="1:11" x14ac:dyDescent="0.35">
      <c r="A9675" s="2">
        <v>676551</v>
      </c>
      <c r="B9675" s="76" t="s">
        <v>5738</v>
      </c>
      <c r="C9675" s="76" t="s">
        <v>287</v>
      </c>
      <c r="D9675" s="76" t="s">
        <v>5230</v>
      </c>
      <c r="E9675" s="76">
        <v>473</v>
      </c>
      <c r="F9675" s="76">
        <v>24</v>
      </c>
      <c r="G9675" s="77">
        <v>5</v>
      </c>
      <c r="H9675" s="76" t="s">
        <v>3326</v>
      </c>
      <c r="I9675" s="77">
        <v>3.79</v>
      </c>
      <c r="J9675" s="2">
        <v>1</v>
      </c>
      <c r="K9675" s="119" cm="1">
        <f t="array" ref="K9675">ROUND(IF(C9675="Beer",SUM(LOOKUP(2,1/(SRP!$B$7:$B$9&lt;=E9675)/(SRP!$C$7:$C$9&gt;=E9675),SRP!$D$7:$D$9)*(G9675/100)*(E9675/1000)),IF(C9675="Spirits",SUM(LOOKUP(2,1/(SRP!$B$2:$B$6&lt;=E9675)/(SRP!$C$2:$C$6&gt;=E9675),SRP!$D$2:$D$6)*(G9675/100)*(E9675/1000)),IF(AND(C9675="Wine",D9675="Fortified Wines"),SUM(LOOKUP(2,1/(SRP!$B$20:$B$23&lt;=E9675)/(SRP!$C$20:$C$23&gt;=E9675),SRP!$D$20:$D$23)*(G9675/100)*(E9675/1000)),IF(C9675="Wine",SUM(LOOKUP(2,1/(SRP!$B$15:$B$19&lt;=E9675)/(SRP!$C$15:$C$19&gt;=E9675),SRP!$D$15:$D$19)*(G9675/100)*(E9675/1000)),IF(C9675="Ready to Drink",SUM(LOOKUP(2,1/(SRP!$B$10:$B$14&lt;=E9675)/(SRP!$C$10:$C$14&gt;=E9675),SRP!$D$10:$D$14)*(G9675/100)*(E9675/1000)),0))))),2)</f>
        <v>1.65</v>
      </c>
    </row>
    <row r="9676" spans="1:11" x14ac:dyDescent="0.35">
      <c r="A9676" s="2">
        <v>681155</v>
      </c>
      <c r="B9676" s="76" t="s">
        <v>3840</v>
      </c>
      <c r="C9676" s="76" t="s">
        <v>287</v>
      </c>
      <c r="D9676" s="76" t="s">
        <v>5230</v>
      </c>
      <c r="E9676" s="76">
        <v>8520</v>
      </c>
      <c r="F9676" s="76">
        <v>1</v>
      </c>
      <c r="G9676" s="77">
        <v>5</v>
      </c>
      <c r="H9676" s="76" t="s">
        <v>3324</v>
      </c>
      <c r="I9676" s="77">
        <v>43.49</v>
      </c>
      <c r="J9676" s="2">
        <v>24</v>
      </c>
      <c r="K9676" s="119" cm="1">
        <f t="array" ref="K9676">ROUND(IF(C9676="Beer",SUM(LOOKUP(2,1/(SRP!$B$7:$B$9&lt;=E9676)/(SRP!$C$7:$C$9&gt;=E9676),SRP!$D$7:$D$9)*(G9676/100)*(E9676/1000)),IF(C9676="Spirits",SUM(LOOKUP(2,1/(SRP!$B$2:$B$6&lt;=E9676)/(SRP!$C$2:$C$6&gt;=E9676),SRP!$D$2:$D$6)*(G9676/100)*(E9676/1000)),IF(AND(C9676="Wine",D9676="Fortified Wines"),SUM(LOOKUP(2,1/(SRP!$B$20:$B$23&lt;=E9676)/(SRP!$C$20:$C$23&gt;=E9676),SRP!$D$20:$D$23)*(G9676/100)*(E9676/1000)),IF(C9676="Wine",SUM(LOOKUP(2,1/(SRP!$B$15:$B$19&lt;=E9676)/(SRP!$C$15:$C$19&gt;=E9676),SRP!$D$15:$D$19)*(G9676/100)*(E9676/1000)),IF(C9676="Ready to Drink",SUM(LOOKUP(2,1/(SRP!$B$10:$B$14&lt;=E9676)/(SRP!$C$10:$C$14&gt;=E9676),SRP!$D$10:$D$14)*(G9676/100)*(E9676/1000)),0))))),2)</f>
        <v>29.74</v>
      </c>
    </row>
    <row r="9677" spans="1:11" x14ac:dyDescent="0.35">
      <c r="A9677" s="2">
        <v>681155</v>
      </c>
      <c r="B9677" s="76" t="s">
        <v>3840</v>
      </c>
      <c r="C9677" s="76" t="s">
        <v>287</v>
      </c>
      <c r="D9677" s="76" t="s">
        <v>5230</v>
      </c>
      <c r="E9677" s="76">
        <v>8520</v>
      </c>
      <c r="F9677" s="76">
        <v>1</v>
      </c>
      <c r="G9677" s="77">
        <v>5</v>
      </c>
      <c r="H9677" s="76" t="s">
        <v>3324</v>
      </c>
      <c r="I9677" s="77">
        <v>43.49</v>
      </c>
      <c r="J9677" s="2">
        <v>24</v>
      </c>
      <c r="K9677" s="119" cm="1">
        <f t="array" ref="K9677">ROUND(IF(C9677="Beer",SUM(LOOKUP(2,1/(SRP!$B$7:$B$9&lt;=E9677)/(SRP!$C$7:$C$9&gt;=E9677),SRP!$D$7:$D$9)*(G9677/100)*(E9677/1000)),IF(C9677="Spirits",SUM(LOOKUP(2,1/(SRP!$B$2:$B$6&lt;=E9677)/(SRP!$C$2:$C$6&gt;=E9677),SRP!$D$2:$D$6)*(G9677/100)*(E9677/1000)),IF(AND(C9677="Wine",D9677="Fortified Wines"),SUM(LOOKUP(2,1/(SRP!$B$20:$B$23&lt;=E9677)/(SRP!$C$20:$C$23&gt;=E9677),SRP!$D$20:$D$23)*(G9677/100)*(E9677/1000)),IF(C9677="Wine",SUM(LOOKUP(2,1/(SRP!$B$15:$B$19&lt;=E9677)/(SRP!$C$15:$C$19&gt;=E9677),SRP!$D$15:$D$19)*(G9677/100)*(E9677/1000)),IF(C9677="Ready to Drink",SUM(LOOKUP(2,1/(SRP!$B$10:$B$14&lt;=E9677)/(SRP!$C$10:$C$14&gt;=E9677),SRP!$D$10:$D$14)*(G9677/100)*(E9677/1000)),0))))),2)</f>
        <v>29.74</v>
      </c>
    </row>
    <row r="9678" spans="1:11" x14ac:dyDescent="0.35">
      <c r="A9678" s="2">
        <v>681403</v>
      </c>
      <c r="B9678" s="76" t="s">
        <v>131</v>
      </c>
      <c r="C9678" s="76" t="s">
        <v>287</v>
      </c>
      <c r="D9678" s="76" t="s">
        <v>5230</v>
      </c>
      <c r="E9678" s="76">
        <v>4092</v>
      </c>
      <c r="F9678" s="76">
        <v>1</v>
      </c>
      <c r="G9678" s="77">
        <v>5.2</v>
      </c>
      <c r="H9678" s="76" t="s">
        <v>3330</v>
      </c>
      <c r="I9678" s="77">
        <v>26.49</v>
      </c>
      <c r="J9678" s="2">
        <v>12</v>
      </c>
      <c r="K9678" s="119" cm="1">
        <f t="array" ref="K9678">ROUND(IF(C9678="Beer",SUM(LOOKUP(2,1/(SRP!$B$7:$B$9&lt;=E9678)/(SRP!$C$7:$C$9&gt;=E9678),SRP!$D$7:$D$9)*(G9678/100)*(E9678/1000)),IF(C9678="Spirits",SUM(LOOKUP(2,1/(SRP!$B$2:$B$6&lt;=E9678)/(SRP!$C$2:$C$6&gt;=E9678),SRP!$D$2:$D$6)*(G9678/100)*(E9678/1000)),IF(AND(C9678="Wine",D9678="Fortified Wines"),SUM(LOOKUP(2,1/(SRP!$B$20:$B$23&lt;=E9678)/(SRP!$C$20:$C$23&gt;=E9678),SRP!$D$20:$D$23)*(G9678/100)*(E9678/1000)),IF(C9678="Wine",SUM(LOOKUP(2,1/(SRP!$B$15:$B$19&lt;=E9678)/(SRP!$C$15:$C$19&gt;=E9678),SRP!$D$15:$D$19)*(G9678/100)*(E9678/1000)),IF(C9678="Ready to Drink",SUM(LOOKUP(2,1/(SRP!$B$10:$B$14&lt;=E9678)/(SRP!$C$10:$C$14&gt;=E9678),SRP!$D$10:$D$14)*(G9678/100)*(E9678/1000)),0))))),2)</f>
        <v>14.85</v>
      </c>
    </row>
    <row r="9679" spans="1:11" x14ac:dyDescent="0.35">
      <c r="A9679" s="2">
        <v>681403</v>
      </c>
      <c r="B9679" s="76" t="s">
        <v>131</v>
      </c>
      <c r="C9679" s="76" t="s">
        <v>287</v>
      </c>
      <c r="D9679" s="76" t="s">
        <v>5230</v>
      </c>
      <c r="E9679" s="76">
        <v>4092</v>
      </c>
      <c r="F9679" s="76">
        <v>1</v>
      </c>
      <c r="G9679" s="77">
        <v>5.2</v>
      </c>
      <c r="H9679" s="76" t="s">
        <v>3330</v>
      </c>
      <c r="I9679" s="77">
        <v>26.49</v>
      </c>
      <c r="J9679" s="2">
        <v>12</v>
      </c>
      <c r="K9679" s="119" cm="1">
        <f t="array" ref="K9679">ROUND(IF(C9679="Beer",SUM(LOOKUP(2,1/(SRP!$B$7:$B$9&lt;=E9679)/(SRP!$C$7:$C$9&gt;=E9679),SRP!$D$7:$D$9)*(G9679/100)*(E9679/1000)),IF(C9679="Spirits",SUM(LOOKUP(2,1/(SRP!$B$2:$B$6&lt;=E9679)/(SRP!$C$2:$C$6&gt;=E9679),SRP!$D$2:$D$6)*(G9679/100)*(E9679/1000)),IF(AND(C9679="Wine",D9679="Fortified Wines"),SUM(LOOKUP(2,1/(SRP!$B$20:$B$23&lt;=E9679)/(SRP!$C$20:$C$23&gt;=E9679),SRP!$D$20:$D$23)*(G9679/100)*(E9679/1000)),IF(C9679="Wine",SUM(LOOKUP(2,1/(SRP!$B$15:$B$19&lt;=E9679)/(SRP!$C$15:$C$19&gt;=E9679),SRP!$D$15:$D$19)*(G9679/100)*(E9679/1000)),IF(C9679="Ready to Drink",SUM(LOOKUP(2,1/(SRP!$B$10:$B$14&lt;=E9679)/(SRP!$C$10:$C$14&gt;=E9679),SRP!$D$10:$D$14)*(G9679/100)*(E9679/1000)),0))))),2)</f>
        <v>14.85</v>
      </c>
    </row>
    <row r="9680" spans="1:11" x14ac:dyDescent="0.35">
      <c r="A9680" s="2">
        <v>681411</v>
      </c>
      <c r="B9680" s="76" t="s">
        <v>132</v>
      </c>
      <c r="C9680" s="76" t="s">
        <v>287</v>
      </c>
      <c r="D9680" s="76" t="s">
        <v>5230</v>
      </c>
      <c r="E9680" s="76">
        <v>2046</v>
      </c>
      <c r="F9680" s="76">
        <v>4</v>
      </c>
      <c r="G9680" s="77">
        <v>5</v>
      </c>
      <c r="H9680" s="76" t="s">
        <v>3330</v>
      </c>
      <c r="I9680" s="77">
        <v>13.49</v>
      </c>
      <c r="J9680" s="2">
        <v>6</v>
      </c>
      <c r="K9680" s="119" cm="1">
        <f t="array" ref="K9680">ROUND(IF(C9680="Beer",SUM(LOOKUP(2,1/(SRP!$B$7:$B$9&lt;=E9680)/(SRP!$C$7:$C$9&gt;=E9680),SRP!$D$7:$D$9)*(G9680/100)*(E9680/1000)),IF(C9680="Spirits",SUM(LOOKUP(2,1/(SRP!$B$2:$B$6&lt;=E9680)/(SRP!$C$2:$C$6&gt;=E9680),SRP!$D$2:$D$6)*(G9680/100)*(E9680/1000)),IF(AND(C9680="Wine",D9680="Fortified Wines"),SUM(LOOKUP(2,1/(SRP!$B$20:$B$23&lt;=E9680)/(SRP!$C$20:$C$23&gt;=E9680),SRP!$D$20:$D$23)*(G9680/100)*(E9680/1000)),IF(C9680="Wine",SUM(LOOKUP(2,1/(SRP!$B$15:$B$19&lt;=E9680)/(SRP!$C$15:$C$19&gt;=E9680),SRP!$D$15:$D$19)*(G9680/100)*(E9680/1000)),IF(C9680="Ready to Drink",SUM(LOOKUP(2,1/(SRP!$B$10:$B$14&lt;=E9680)/(SRP!$C$10:$C$14&gt;=E9680),SRP!$D$10:$D$14)*(G9680/100)*(E9680/1000)),0))))),2)</f>
        <v>7.14</v>
      </c>
    </row>
    <row r="9681" spans="1:11" x14ac:dyDescent="0.35">
      <c r="A9681" s="2">
        <v>681411</v>
      </c>
      <c r="B9681" s="76" t="s">
        <v>132</v>
      </c>
      <c r="C9681" s="76" t="s">
        <v>287</v>
      </c>
      <c r="D9681" s="76" t="s">
        <v>5230</v>
      </c>
      <c r="E9681" s="76">
        <v>2046</v>
      </c>
      <c r="F9681" s="76">
        <v>4</v>
      </c>
      <c r="G9681" s="77">
        <v>5</v>
      </c>
      <c r="H9681" s="76" t="s">
        <v>3330</v>
      </c>
      <c r="I9681" s="77">
        <v>13.49</v>
      </c>
      <c r="J9681" s="2">
        <v>6</v>
      </c>
      <c r="K9681" s="119" cm="1">
        <f t="array" ref="K9681">ROUND(IF(C9681="Beer",SUM(LOOKUP(2,1/(SRP!$B$7:$B$9&lt;=E9681)/(SRP!$C$7:$C$9&gt;=E9681),SRP!$D$7:$D$9)*(G9681/100)*(E9681/1000)),IF(C9681="Spirits",SUM(LOOKUP(2,1/(SRP!$B$2:$B$6&lt;=E9681)/(SRP!$C$2:$C$6&gt;=E9681),SRP!$D$2:$D$6)*(G9681/100)*(E9681/1000)),IF(AND(C9681="Wine",D9681="Fortified Wines"),SUM(LOOKUP(2,1/(SRP!$B$20:$B$23&lt;=E9681)/(SRP!$C$20:$C$23&gt;=E9681),SRP!$D$20:$D$23)*(G9681/100)*(E9681/1000)),IF(C9681="Wine",SUM(LOOKUP(2,1/(SRP!$B$15:$B$19&lt;=E9681)/(SRP!$C$15:$C$19&gt;=E9681),SRP!$D$15:$D$19)*(G9681/100)*(E9681/1000)),IF(C9681="Ready to Drink",SUM(LOOKUP(2,1/(SRP!$B$10:$B$14&lt;=E9681)/(SRP!$C$10:$C$14&gt;=E9681),SRP!$D$10:$D$14)*(G9681/100)*(E9681/1000)),0))))),2)</f>
        <v>7.14</v>
      </c>
    </row>
    <row r="9682" spans="1:11" x14ac:dyDescent="0.35">
      <c r="A9682" s="2">
        <v>682930</v>
      </c>
      <c r="B9682" s="76" t="s">
        <v>1971</v>
      </c>
      <c r="C9682" s="76" t="s">
        <v>287</v>
      </c>
      <c r="D9682" s="76" t="s">
        <v>5230</v>
      </c>
      <c r="E9682" s="76">
        <v>5325</v>
      </c>
      <c r="F9682" s="76">
        <v>1</v>
      </c>
      <c r="G9682" s="77">
        <v>5</v>
      </c>
      <c r="H9682" s="76" t="s">
        <v>3325</v>
      </c>
      <c r="I9682" s="77">
        <v>28.99</v>
      </c>
      <c r="J9682" s="2">
        <v>15</v>
      </c>
      <c r="K9682" s="119" cm="1">
        <f t="array" ref="K9682">ROUND(IF(C9682="Beer",SUM(LOOKUP(2,1/(SRP!$B$7:$B$9&lt;=E9682)/(SRP!$C$7:$C$9&gt;=E9682),SRP!$D$7:$D$9)*(G9682/100)*(E9682/1000)),IF(C9682="Spirits",SUM(LOOKUP(2,1/(SRP!$B$2:$B$6&lt;=E9682)/(SRP!$C$2:$C$6&gt;=E9682),SRP!$D$2:$D$6)*(G9682/100)*(E9682/1000)),IF(AND(C9682="Wine",D9682="Fortified Wines"),SUM(LOOKUP(2,1/(SRP!$B$20:$B$23&lt;=E9682)/(SRP!$C$20:$C$23&gt;=E9682),SRP!$D$20:$D$23)*(G9682/100)*(E9682/1000)),IF(C9682="Wine",SUM(LOOKUP(2,1/(SRP!$B$15:$B$19&lt;=E9682)/(SRP!$C$15:$C$19&gt;=E9682),SRP!$D$15:$D$19)*(G9682/100)*(E9682/1000)),IF(C9682="Ready to Drink",SUM(LOOKUP(2,1/(SRP!$B$10:$B$14&lt;=E9682)/(SRP!$C$10:$C$14&gt;=E9682),SRP!$D$10:$D$14)*(G9682/100)*(E9682/1000)),0))))),2)</f>
        <v>18.59</v>
      </c>
    </row>
    <row r="9683" spans="1:11" x14ac:dyDescent="0.35">
      <c r="A9683" s="2">
        <v>682930</v>
      </c>
      <c r="B9683" s="76" t="s">
        <v>1971</v>
      </c>
      <c r="C9683" s="76" t="s">
        <v>287</v>
      </c>
      <c r="D9683" s="76" t="s">
        <v>5230</v>
      </c>
      <c r="E9683" s="76">
        <v>5325</v>
      </c>
      <c r="F9683" s="76">
        <v>1</v>
      </c>
      <c r="G9683" s="77">
        <v>5</v>
      </c>
      <c r="H9683" s="76" t="s">
        <v>3325</v>
      </c>
      <c r="I9683" s="77">
        <v>28.99</v>
      </c>
      <c r="J9683" s="2">
        <v>15</v>
      </c>
      <c r="K9683" s="119" cm="1">
        <f t="array" ref="K9683">ROUND(IF(C9683="Beer",SUM(LOOKUP(2,1/(SRP!$B$7:$B$9&lt;=E9683)/(SRP!$C$7:$C$9&gt;=E9683),SRP!$D$7:$D$9)*(G9683/100)*(E9683/1000)),IF(C9683="Spirits",SUM(LOOKUP(2,1/(SRP!$B$2:$B$6&lt;=E9683)/(SRP!$C$2:$C$6&gt;=E9683),SRP!$D$2:$D$6)*(G9683/100)*(E9683/1000)),IF(AND(C9683="Wine",D9683="Fortified Wines"),SUM(LOOKUP(2,1/(SRP!$B$20:$B$23&lt;=E9683)/(SRP!$C$20:$C$23&gt;=E9683),SRP!$D$20:$D$23)*(G9683/100)*(E9683/1000)),IF(C9683="Wine",SUM(LOOKUP(2,1/(SRP!$B$15:$B$19&lt;=E9683)/(SRP!$C$15:$C$19&gt;=E9683),SRP!$D$15:$D$19)*(G9683/100)*(E9683/1000)),IF(C9683="Ready to Drink",SUM(LOOKUP(2,1/(SRP!$B$10:$B$14&lt;=E9683)/(SRP!$C$10:$C$14&gt;=E9683),SRP!$D$10:$D$14)*(G9683/100)*(E9683/1000)),0))))),2)</f>
        <v>18.59</v>
      </c>
    </row>
    <row r="9684" spans="1:11" x14ac:dyDescent="0.35">
      <c r="A9684" s="2">
        <v>683847</v>
      </c>
      <c r="B9684" s="76" t="s">
        <v>1972</v>
      </c>
      <c r="C9684" s="76" t="s">
        <v>287</v>
      </c>
      <c r="D9684" s="76" t="s">
        <v>5271</v>
      </c>
      <c r="E9684" s="76">
        <v>5325</v>
      </c>
      <c r="F9684" s="76">
        <v>1</v>
      </c>
      <c r="G9684" s="77">
        <v>4</v>
      </c>
      <c r="H9684" s="76" t="s">
        <v>3325</v>
      </c>
      <c r="I9684" s="77">
        <v>32.49</v>
      </c>
      <c r="J9684" s="2">
        <v>15</v>
      </c>
      <c r="K9684" s="119" cm="1">
        <f t="array" ref="K9684">ROUND(IF(C9684="Beer",SUM(LOOKUP(2,1/(SRP!$B$7:$B$9&lt;=E9684)/(SRP!$C$7:$C$9&gt;=E9684),SRP!$D$7:$D$9)*(G9684/100)*(E9684/1000)),IF(C9684="Spirits",SUM(LOOKUP(2,1/(SRP!$B$2:$B$6&lt;=E9684)/(SRP!$C$2:$C$6&gt;=E9684),SRP!$D$2:$D$6)*(G9684/100)*(E9684/1000)),IF(AND(C9684="Wine",D9684="Fortified Wines"),SUM(LOOKUP(2,1/(SRP!$B$20:$B$23&lt;=E9684)/(SRP!$C$20:$C$23&gt;=E9684),SRP!$D$20:$D$23)*(G9684/100)*(E9684/1000)),IF(C9684="Wine",SUM(LOOKUP(2,1/(SRP!$B$15:$B$19&lt;=E9684)/(SRP!$C$15:$C$19&gt;=E9684),SRP!$D$15:$D$19)*(G9684/100)*(E9684/1000)),IF(C9684="Ready to Drink",SUM(LOOKUP(2,1/(SRP!$B$10:$B$14&lt;=E9684)/(SRP!$C$10:$C$14&gt;=E9684),SRP!$D$10:$D$14)*(G9684/100)*(E9684/1000)),0))))),2)</f>
        <v>14.87</v>
      </c>
    </row>
    <row r="9685" spans="1:11" x14ac:dyDescent="0.35">
      <c r="A9685" s="2">
        <v>683847</v>
      </c>
      <c r="B9685" s="76" t="s">
        <v>1972</v>
      </c>
      <c r="C9685" s="76" t="s">
        <v>287</v>
      </c>
      <c r="D9685" s="76" t="s">
        <v>5271</v>
      </c>
      <c r="E9685" s="76">
        <v>5325</v>
      </c>
      <c r="F9685" s="76">
        <v>1</v>
      </c>
      <c r="G9685" s="77">
        <v>4</v>
      </c>
      <c r="H9685" s="76" t="s">
        <v>3325</v>
      </c>
      <c r="I9685" s="77">
        <v>32.49</v>
      </c>
      <c r="J9685" s="2">
        <v>15</v>
      </c>
      <c r="K9685" s="119" cm="1">
        <f t="array" ref="K9685">ROUND(IF(C9685="Beer",SUM(LOOKUP(2,1/(SRP!$B$7:$B$9&lt;=E9685)/(SRP!$C$7:$C$9&gt;=E9685),SRP!$D$7:$D$9)*(G9685/100)*(E9685/1000)),IF(C9685="Spirits",SUM(LOOKUP(2,1/(SRP!$B$2:$B$6&lt;=E9685)/(SRP!$C$2:$C$6&gt;=E9685),SRP!$D$2:$D$6)*(G9685/100)*(E9685/1000)),IF(AND(C9685="Wine",D9685="Fortified Wines"),SUM(LOOKUP(2,1/(SRP!$B$20:$B$23&lt;=E9685)/(SRP!$C$20:$C$23&gt;=E9685),SRP!$D$20:$D$23)*(G9685/100)*(E9685/1000)),IF(C9685="Wine",SUM(LOOKUP(2,1/(SRP!$B$15:$B$19&lt;=E9685)/(SRP!$C$15:$C$19&gt;=E9685),SRP!$D$15:$D$19)*(G9685/100)*(E9685/1000)),IF(C9685="Ready to Drink",SUM(LOOKUP(2,1/(SRP!$B$10:$B$14&lt;=E9685)/(SRP!$C$10:$C$14&gt;=E9685),SRP!$D$10:$D$14)*(G9685/100)*(E9685/1000)),0))))),2)</f>
        <v>14.87</v>
      </c>
    </row>
    <row r="9686" spans="1:11" x14ac:dyDescent="0.35">
      <c r="A9686" s="2">
        <v>684074</v>
      </c>
      <c r="B9686" s="76" t="s">
        <v>1973</v>
      </c>
      <c r="C9686" s="76" t="s">
        <v>287</v>
      </c>
      <c r="D9686" s="76" t="s">
        <v>5230</v>
      </c>
      <c r="E9686" s="76">
        <v>473</v>
      </c>
      <c r="F9686" s="76">
        <v>24</v>
      </c>
      <c r="G9686" s="77">
        <v>5</v>
      </c>
      <c r="H9686" s="76" t="s">
        <v>3280</v>
      </c>
      <c r="I9686" s="77">
        <v>4.49</v>
      </c>
      <c r="J9686" s="2">
        <v>1</v>
      </c>
      <c r="K9686" s="119" cm="1">
        <f t="array" ref="K9686">ROUND(IF(C9686="Beer",SUM(LOOKUP(2,1/(SRP!$B$7:$B$9&lt;=E9686)/(SRP!$C$7:$C$9&gt;=E9686),SRP!$D$7:$D$9)*(G9686/100)*(E9686/1000)),IF(C9686="Spirits",SUM(LOOKUP(2,1/(SRP!$B$2:$B$6&lt;=E9686)/(SRP!$C$2:$C$6&gt;=E9686),SRP!$D$2:$D$6)*(G9686/100)*(E9686/1000)),IF(AND(C9686="Wine",D9686="Fortified Wines"),SUM(LOOKUP(2,1/(SRP!$B$20:$B$23&lt;=E9686)/(SRP!$C$20:$C$23&gt;=E9686),SRP!$D$20:$D$23)*(G9686/100)*(E9686/1000)),IF(C9686="Wine",SUM(LOOKUP(2,1/(SRP!$B$15:$B$19&lt;=E9686)/(SRP!$C$15:$C$19&gt;=E9686),SRP!$D$15:$D$19)*(G9686/100)*(E9686/1000)),IF(C9686="Ready to Drink",SUM(LOOKUP(2,1/(SRP!$B$10:$B$14&lt;=E9686)/(SRP!$C$10:$C$14&gt;=E9686),SRP!$D$10:$D$14)*(G9686/100)*(E9686/1000)),0))))),2)</f>
        <v>1.65</v>
      </c>
    </row>
    <row r="9687" spans="1:11" x14ac:dyDescent="0.35">
      <c r="A9687" s="2">
        <v>684074</v>
      </c>
      <c r="B9687" s="76" t="s">
        <v>1973</v>
      </c>
      <c r="C9687" s="76" t="s">
        <v>287</v>
      </c>
      <c r="D9687" s="76" t="s">
        <v>5230</v>
      </c>
      <c r="E9687" s="76">
        <v>473</v>
      </c>
      <c r="F9687" s="76">
        <v>24</v>
      </c>
      <c r="G9687" s="77">
        <v>5</v>
      </c>
      <c r="H9687" s="76" t="s">
        <v>3280</v>
      </c>
      <c r="I9687" s="77">
        <v>4.49</v>
      </c>
      <c r="J9687" s="2">
        <v>1</v>
      </c>
      <c r="K9687" s="119" cm="1">
        <f t="array" ref="K9687">ROUND(IF(C9687="Beer",SUM(LOOKUP(2,1/(SRP!$B$7:$B$9&lt;=E9687)/(SRP!$C$7:$C$9&gt;=E9687),SRP!$D$7:$D$9)*(G9687/100)*(E9687/1000)),IF(C9687="Spirits",SUM(LOOKUP(2,1/(SRP!$B$2:$B$6&lt;=E9687)/(SRP!$C$2:$C$6&gt;=E9687),SRP!$D$2:$D$6)*(G9687/100)*(E9687/1000)),IF(AND(C9687="Wine",D9687="Fortified Wines"),SUM(LOOKUP(2,1/(SRP!$B$20:$B$23&lt;=E9687)/(SRP!$C$20:$C$23&gt;=E9687),SRP!$D$20:$D$23)*(G9687/100)*(E9687/1000)),IF(C9687="Wine",SUM(LOOKUP(2,1/(SRP!$B$15:$B$19&lt;=E9687)/(SRP!$C$15:$C$19&gt;=E9687),SRP!$D$15:$D$19)*(G9687/100)*(E9687/1000)),IF(C9687="Ready to Drink",SUM(LOOKUP(2,1/(SRP!$B$10:$B$14&lt;=E9687)/(SRP!$C$10:$C$14&gt;=E9687),SRP!$D$10:$D$14)*(G9687/100)*(E9687/1000)),0))))),2)</f>
        <v>1.65</v>
      </c>
    </row>
    <row r="9688" spans="1:11" x14ac:dyDescent="0.35">
      <c r="A9688" s="2">
        <v>685636</v>
      </c>
      <c r="B9688" s="76" t="s">
        <v>2781</v>
      </c>
      <c r="C9688" s="76" t="s">
        <v>287</v>
      </c>
      <c r="D9688" s="76" t="s">
        <v>5230</v>
      </c>
      <c r="E9688" s="76">
        <v>1500</v>
      </c>
      <c r="F9688" s="76">
        <v>6</v>
      </c>
      <c r="G9688" s="77">
        <v>5</v>
      </c>
      <c r="H9688" s="76" t="s">
        <v>3324</v>
      </c>
      <c r="I9688" s="77">
        <v>13.79</v>
      </c>
      <c r="J9688" s="2">
        <v>1</v>
      </c>
      <c r="K9688" s="119" cm="1">
        <f t="array" ref="K9688">ROUND(IF(C9688="Beer",SUM(LOOKUP(2,1/(SRP!$B$7:$B$9&lt;=E9688)/(SRP!$C$7:$C$9&gt;=E9688),SRP!$D$7:$D$9)*(G9688/100)*(E9688/1000)),IF(C9688="Spirits",SUM(LOOKUP(2,1/(SRP!$B$2:$B$6&lt;=E9688)/(SRP!$C$2:$C$6&gt;=E9688),SRP!$D$2:$D$6)*(G9688/100)*(E9688/1000)),IF(AND(C9688="Wine",D9688="Fortified Wines"),SUM(LOOKUP(2,1/(SRP!$B$20:$B$23&lt;=E9688)/(SRP!$C$20:$C$23&gt;=E9688),SRP!$D$20:$D$23)*(G9688/100)*(E9688/1000)),IF(C9688="Wine",SUM(LOOKUP(2,1/(SRP!$B$15:$B$19&lt;=E9688)/(SRP!$C$15:$C$19&gt;=E9688),SRP!$D$15:$D$19)*(G9688/100)*(E9688/1000)),IF(C9688="Ready to Drink",SUM(LOOKUP(2,1/(SRP!$B$10:$B$14&lt;=E9688)/(SRP!$C$10:$C$14&gt;=E9688),SRP!$D$10:$D$14)*(G9688/100)*(E9688/1000)),0))))),2)</f>
        <v>5.24</v>
      </c>
    </row>
    <row r="9689" spans="1:11" x14ac:dyDescent="0.35">
      <c r="A9689" s="2">
        <v>685636</v>
      </c>
      <c r="B9689" s="76" t="s">
        <v>2781</v>
      </c>
      <c r="C9689" s="76" t="s">
        <v>287</v>
      </c>
      <c r="D9689" s="76" t="s">
        <v>5230</v>
      </c>
      <c r="E9689" s="76">
        <v>1500</v>
      </c>
      <c r="F9689" s="76">
        <v>6</v>
      </c>
      <c r="G9689" s="77">
        <v>5</v>
      </c>
      <c r="H9689" s="76" t="s">
        <v>3324</v>
      </c>
      <c r="I9689" s="77">
        <v>13.79</v>
      </c>
      <c r="J9689" s="2">
        <v>1</v>
      </c>
      <c r="K9689" s="119" cm="1">
        <f t="array" ref="K9689">ROUND(IF(C9689="Beer",SUM(LOOKUP(2,1/(SRP!$B$7:$B$9&lt;=E9689)/(SRP!$C$7:$C$9&gt;=E9689),SRP!$D$7:$D$9)*(G9689/100)*(E9689/1000)),IF(C9689="Spirits",SUM(LOOKUP(2,1/(SRP!$B$2:$B$6&lt;=E9689)/(SRP!$C$2:$C$6&gt;=E9689),SRP!$D$2:$D$6)*(G9689/100)*(E9689/1000)),IF(AND(C9689="Wine",D9689="Fortified Wines"),SUM(LOOKUP(2,1/(SRP!$B$20:$B$23&lt;=E9689)/(SRP!$C$20:$C$23&gt;=E9689),SRP!$D$20:$D$23)*(G9689/100)*(E9689/1000)),IF(C9689="Wine",SUM(LOOKUP(2,1/(SRP!$B$15:$B$19&lt;=E9689)/(SRP!$C$15:$C$19&gt;=E9689),SRP!$D$15:$D$19)*(G9689/100)*(E9689/1000)),IF(C9689="Ready to Drink",SUM(LOOKUP(2,1/(SRP!$B$10:$B$14&lt;=E9689)/(SRP!$C$10:$C$14&gt;=E9689),SRP!$D$10:$D$14)*(G9689/100)*(E9689/1000)),0))))),2)</f>
        <v>5.24</v>
      </c>
    </row>
    <row r="9690" spans="1:11" x14ac:dyDescent="0.35">
      <c r="A9690" s="2">
        <v>687251</v>
      </c>
      <c r="B9690" s="76" t="s">
        <v>1974</v>
      </c>
      <c r="C9690" s="76" t="s">
        <v>287</v>
      </c>
      <c r="D9690" s="76" t="s">
        <v>5266</v>
      </c>
      <c r="E9690" s="76">
        <v>2840</v>
      </c>
      <c r="F9690" s="76">
        <v>3</v>
      </c>
      <c r="G9690" s="77">
        <v>5</v>
      </c>
      <c r="H9690" s="76" t="s">
        <v>3325</v>
      </c>
      <c r="I9690" s="77">
        <v>17.190000000000001</v>
      </c>
      <c r="J9690" s="2">
        <v>8</v>
      </c>
      <c r="K9690" s="119" cm="1">
        <f t="array" ref="K9690">ROUND(IF(C9690="Beer",SUM(LOOKUP(2,1/(SRP!$B$7:$B$9&lt;=E9690)/(SRP!$C$7:$C$9&gt;=E9690),SRP!$D$7:$D$9)*(G9690/100)*(E9690/1000)),IF(C9690="Spirits",SUM(LOOKUP(2,1/(SRP!$B$2:$B$6&lt;=E9690)/(SRP!$C$2:$C$6&gt;=E9690),SRP!$D$2:$D$6)*(G9690/100)*(E9690/1000)),IF(AND(C9690="Wine",D9690="Fortified Wines"),SUM(LOOKUP(2,1/(SRP!$B$20:$B$23&lt;=E9690)/(SRP!$C$20:$C$23&gt;=E9690),SRP!$D$20:$D$23)*(G9690/100)*(E9690/1000)),IF(C9690="Wine",SUM(LOOKUP(2,1/(SRP!$B$15:$B$19&lt;=E9690)/(SRP!$C$15:$C$19&gt;=E9690),SRP!$D$15:$D$19)*(G9690/100)*(E9690/1000)),IF(C9690="Ready to Drink",SUM(LOOKUP(2,1/(SRP!$B$10:$B$14&lt;=E9690)/(SRP!$C$10:$C$14&gt;=E9690),SRP!$D$10:$D$14)*(G9690/100)*(E9690/1000)),0))))),2)</f>
        <v>9.91</v>
      </c>
    </row>
    <row r="9691" spans="1:11" x14ac:dyDescent="0.35">
      <c r="A9691" s="2">
        <v>687251</v>
      </c>
      <c r="B9691" s="76" t="s">
        <v>1974</v>
      </c>
      <c r="C9691" s="76" t="s">
        <v>287</v>
      </c>
      <c r="D9691" s="76" t="s">
        <v>5266</v>
      </c>
      <c r="E9691" s="76">
        <v>2840</v>
      </c>
      <c r="F9691" s="76">
        <v>3</v>
      </c>
      <c r="G9691" s="77">
        <v>5</v>
      </c>
      <c r="H9691" s="76" t="s">
        <v>3325</v>
      </c>
      <c r="I9691" s="77">
        <v>17.190000000000001</v>
      </c>
      <c r="J9691" s="2">
        <v>8</v>
      </c>
      <c r="K9691" s="119" cm="1">
        <f t="array" ref="K9691">ROUND(IF(C9691="Beer",SUM(LOOKUP(2,1/(SRP!$B$7:$B$9&lt;=E9691)/(SRP!$C$7:$C$9&gt;=E9691),SRP!$D$7:$D$9)*(G9691/100)*(E9691/1000)),IF(C9691="Spirits",SUM(LOOKUP(2,1/(SRP!$B$2:$B$6&lt;=E9691)/(SRP!$C$2:$C$6&gt;=E9691),SRP!$D$2:$D$6)*(G9691/100)*(E9691/1000)),IF(AND(C9691="Wine",D9691="Fortified Wines"),SUM(LOOKUP(2,1/(SRP!$B$20:$B$23&lt;=E9691)/(SRP!$C$20:$C$23&gt;=E9691),SRP!$D$20:$D$23)*(G9691/100)*(E9691/1000)),IF(C9691="Wine",SUM(LOOKUP(2,1/(SRP!$B$15:$B$19&lt;=E9691)/(SRP!$C$15:$C$19&gt;=E9691),SRP!$D$15:$D$19)*(G9691/100)*(E9691/1000)),IF(C9691="Ready to Drink",SUM(LOOKUP(2,1/(SRP!$B$10:$B$14&lt;=E9691)/(SRP!$C$10:$C$14&gt;=E9691),SRP!$D$10:$D$14)*(G9691/100)*(E9691/1000)),0))))),2)</f>
        <v>9.91</v>
      </c>
    </row>
    <row r="9692" spans="1:11" x14ac:dyDescent="0.35">
      <c r="A9692" s="2">
        <v>691949</v>
      </c>
      <c r="B9692" s="76" t="s">
        <v>1975</v>
      </c>
      <c r="C9692" s="76" t="s">
        <v>287</v>
      </c>
      <c r="D9692" s="76" t="s">
        <v>5266</v>
      </c>
      <c r="E9692" s="76">
        <v>4260</v>
      </c>
      <c r="F9692" s="76">
        <v>1</v>
      </c>
      <c r="G9692" s="77">
        <v>5</v>
      </c>
      <c r="H9692" s="76" t="s">
        <v>3301</v>
      </c>
      <c r="I9692" s="77">
        <v>24.16</v>
      </c>
      <c r="J9692" s="2">
        <v>12</v>
      </c>
      <c r="K9692" s="119" cm="1">
        <f t="array" ref="K9692">ROUND(IF(C9692="Beer",SUM(LOOKUP(2,1/(SRP!$B$7:$B$9&lt;=E9692)/(SRP!$C$7:$C$9&gt;=E9692),SRP!$D$7:$D$9)*(G9692/100)*(E9692/1000)),IF(C9692="Spirits",SUM(LOOKUP(2,1/(SRP!$B$2:$B$6&lt;=E9692)/(SRP!$C$2:$C$6&gt;=E9692),SRP!$D$2:$D$6)*(G9692/100)*(E9692/1000)),IF(AND(C9692="Wine",D9692="Fortified Wines"),SUM(LOOKUP(2,1/(SRP!$B$20:$B$23&lt;=E9692)/(SRP!$C$20:$C$23&gt;=E9692),SRP!$D$20:$D$23)*(G9692/100)*(E9692/1000)),IF(C9692="Wine",SUM(LOOKUP(2,1/(SRP!$B$15:$B$19&lt;=E9692)/(SRP!$C$15:$C$19&gt;=E9692),SRP!$D$15:$D$19)*(G9692/100)*(E9692/1000)),IF(C9692="Ready to Drink",SUM(LOOKUP(2,1/(SRP!$B$10:$B$14&lt;=E9692)/(SRP!$C$10:$C$14&gt;=E9692),SRP!$D$10:$D$14)*(G9692/100)*(E9692/1000)),0))))),2)</f>
        <v>14.87</v>
      </c>
    </row>
    <row r="9693" spans="1:11" x14ac:dyDescent="0.35">
      <c r="A9693" s="2">
        <v>691949</v>
      </c>
      <c r="B9693" s="76" t="s">
        <v>1975</v>
      </c>
      <c r="C9693" s="76" t="s">
        <v>287</v>
      </c>
      <c r="D9693" s="76" t="s">
        <v>5266</v>
      </c>
      <c r="E9693" s="76">
        <v>4260</v>
      </c>
      <c r="F9693" s="76">
        <v>1</v>
      </c>
      <c r="G9693" s="77">
        <v>5</v>
      </c>
      <c r="H9693" s="76" t="s">
        <v>3301</v>
      </c>
      <c r="I9693" s="77">
        <v>24.16</v>
      </c>
      <c r="J9693" s="2">
        <v>12</v>
      </c>
      <c r="K9693" s="119" cm="1">
        <f t="array" ref="K9693">ROUND(IF(C9693="Beer",SUM(LOOKUP(2,1/(SRP!$B$7:$B$9&lt;=E9693)/(SRP!$C$7:$C$9&gt;=E9693),SRP!$D$7:$D$9)*(G9693/100)*(E9693/1000)),IF(C9693="Spirits",SUM(LOOKUP(2,1/(SRP!$B$2:$B$6&lt;=E9693)/(SRP!$C$2:$C$6&gt;=E9693),SRP!$D$2:$D$6)*(G9693/100)*(E9693/1000)),IF(AND(C9693="Wine",D9693="Fortified Wines"),SUM(LOOKUP(2,1/(SRP!$B$20:$B$23&lt;=E9693)/(SRP!$C$20:$C$23&gt;=E9693),SRP!$D$20:$D$23)*(G9693/100)*(E9693/1000)),IF(C9693="Wine",SUM(LOOKUP(2,1/(SRP!$B$15:$B$19&lt;=E9693)/(SRP!$C$15:$C$19&gt;=E9693),SRP!$D$15:$D$19)*(G9693/100)*(E9693/1000)),IF(C9693="Ready to Drink",SUM(LOOKUP(2,1/(SRP!$B$10:$B$14&lt;=E9693)/(SRP!$C$10:$C$14&gt;=E9693),SRP!$D$10:$D$14)*(G9693/100)*(E9693/1000)),0))))),2)</f>
        <v>14.87</v>
      </c>
    </row>
    <row r="9694" spans="1:11" x14ac:dyDescent="0.35">
      <c r="A9694" s="2">
        <v>693093</v>
      </c>
      <c r="B9694" s="76" t="s">
        <v>1976</v>
      </c>
      <c r="C9694" s="76" t="s">
        <v>287</v>
      </c>
      <c r="D9694" s="76" t="s">
        <v>5230</v>
      </c>
      <c r="E9694" s="76">
        <v>355</v>
      </c>
      <c r="F9694" s="76">
        <v>24</v>
      </c>
      <c r="G9694" s="77">
        <v>4.7</v>
      </c>
      <c r="H9694" s="76" t="s">
        <v>3324</v>
      </c>
      <c r="I9694" s="77">
        <v>2.59</v>
      </c>
      <c r="J9694" s="2">
        <v>1</v>
      </c>
      <c r="K9694" s="119" cm="1">
        <f t="array" ref="K9694">ROUND(IF(C9694="Beer",SUM(LOOKUP(2,1/(SRP!$B$7:$B$9&lt;=E9694)/(SRP!$C$7:$C$9&gt;=E9694),SRP!$D$7:$D$9)*(G9694/100)*(E9694/1000)),IF(C9694="Spirits",SUM(LOOKUP(2,1/(SRP!$B$2:$B$6&lt;=E9694)/(SRP!$C$2:$C$6&gt;=E9694),SRP!$D$2:$D$6)*(G9694/100)*(E9694/1000)),IF(AND(C9694="Wine",D9694="Fortified Wines"),SUM(LOOKUP(2,1/(SRP!$B$20:$B$23&lt;=E9694)/(SRP!$C$20:$C$23&gt;=E9694),SRP!$D$20:$D$23)*(G9694/100)*(E9694/1000)),IF(C9694="Wine",SUM(LOOKUP(2,1/(SRP!$B$15:$B$19&lt;=E9694)/(SRP!$C$15:$C$19&gt;=E9694),SRP!$D$15:$D$19)*(G9694/100)*(E9694/1000)),IF(C9694="Ready to Drink",SUM(LOOKUP(2,1/(SRP!$B$10:$B$14&lt;=E9694)/(SRP!$C$10:$C$14&gt;=E9694),SRP!$D$10:$D$14)*(G9694/100)*(E9694/1000)),0))))),2)</f>
        <v>1.1599999999999999</v>
      </c>
    </row>
    <row r="9695" spans="1:11" x14ac:dyDescent="0.35">
      <c r="A9695" s="2">
        <v>693093</v>
      </c>
      <c r="B9695" s="76" t="s">
        <v>1976</v>
      </c>
      <c r="C9695" s="76" t="s">
        <v>287</v>
      </c>
      <c r="D9695" s="76" t="s">
        <v>5230</v>
      </c>
      <c r="E9695" s="76">
        <v>355</v>
      </c>
      <c r="F9695" s="76">
        <v>24</v>
      </c>
      <c r="G9695" s="77">
        <v>4.7</v>
      </c>
      <c r="H9695" s="76" t="s">
        <v>3324</v>
      </c>
      <c r="I9695" s="77">
        <v>2.59</v>
      </c>
      <c r="J9695" s="2">
        <v>1</v>
      </c>
      <c r="K9695" s="119" cm="1">
        <f t="array" ref="K9695">ROUND(IF(C9695="Beer",SUM(LOOKUP(2,1/(SRP!$B$7:$B$9&lt;=E9695)/(SRP!$C$7:$C$9&gt;=E9695),SRP!$D$7:$D$9)*(G9695/100)*(E9695/1000)),IF(C9695="Spirits",SUM(LOOKUP(2,1/(SRP!$B$2:$B$6&lt;=E9695)/(SRP!$C$2:$C$6&gt;=E9695),SRP!$D$2:$D$6)*(G9695/100)*(E9695/1000)),IF(AND(C9695="Wine",D9695="Fortified Wines"),SUM(LOOKUP(2,1/(SRP!$B$20:$B$23&lt;=E9695)/(SRP!$C$20:$C$23&gt;=E9695),SRP!$D$20:$D$23)*(G9695/100)*(E9695/1000)),IF(C9695="Wine",SUM(LOOKUP(2,1/(SRP!$B$15:$B$19&lt;=E9695)/(SRP!$C$15:$C$19&gt;=E9695),SRP!$D$15:$D$19)*(G9695/100)*(E9695/1000)),IF(C9695="Ready to Drink",SUM(LOOKUP(2,1/(SRP!$B$10:$B$14&lt;=E9695)/(SRP!$C$10:$C$14&gt;=E9695),SRP!$D$10:$D$14)*(G9695/100)*(E9695/1000)),0))))),2)</f>
        <v>1.1599999999999999</v>
      </c>
    </row>
    <row r="9696" spans="1:11" x14ac:dyDescent="0.35">
      <c r="A9696" s="2">
        <v>694257</v>
      </c>
      <c r="B9696" s="76" t="s">
        <v>1977</v>
      </c>
      <c r="C9696" s="76" t="s">
        <v>287</v>
      </c>
      <c r="D9696" s="76" t="s">
        <v>5230</v>
      </c>
      <c r="E9696" s="76">
        <v>10650</v>
      </c>
      <c r="F9696" s="76">
        <v>1</v>
      </c>
      <c r="G9696" s="77">
        <v>5</v>
      </c>
      <c r="H9696" s="76" t="s">
        <v>3325</v>
      </c>
      <c r="I9696" s="77">
        <v>61</v>
      </c>
      <c r="J9696" s="2">
        <v>30</v>
      </c>
      <c r="K9696" s="119" cm="1">
        <f t="array" ref="K9696">ROUND(IF(C9696="Beer",SUM(LOOKUP(2,1/(SRP!$B$7:$B$9&lt;=E9696)/(SRP!$C$7:$C$9&gt;=E9696),SRP!$D$7:$D$9)*(G9696/100)*(E9696/1000)),IF(C9696="Spirits",SUM(LOOKUP(2,1/(SRP!$B$2:$B$6&lt;=E9696)/(SRP!$C$2:$C$6&gt;=E9696),SRP!$D$2:$D$6)*(G9696/100)*(E9696/1000)),IF(AND(C9696="Wine",D9696="Fortified Wines"),SUM(LOOKUP(2,1/(SRP!$B$20:$B$23&lt;=E9696)/(SRP!$C$20:$C$23&gt;=E9696),SRP!$D$20:$D$23)*(G9696/100)*(E9696/1000)),IF(C9696="Wine",SUM(LOOKUP(2,1/(SRP!$B$15:$B$19&lt;=E9696)/(SRP!$C$15:$C$19&gt;=E9696),SRP!$D$15:$D$19)*(G9696/100)*(E9696/1000)),IF(C9696="Ready to Drink",SUM(LOOKUP(2,1/(SRP!$B$10:$B$14&lt;=E9696)/(SRP!$C$10:$C$14&gt;=E9696),SRP!$D$10:$D$14)*(G9696/100)*(E9696/1000)),0))))),2)</f>
        <v>33.770000000000003</v>
      </c>
    </row>
    <row r="9697" spans="1:11" x14ac:dyDescent="0.35">
      <c r="A9697" s="2">
        <v>694257</v>
      </c>
      <c r="B9697" s="76" t="s">
        <v>1977</v>
      </c>
      <c r="C9697" s="76" t="s">
        <v>287</v>
      </c>
      <c r="D9697" s="76" t="s">
        <v>5230</v>
      </c>
      <c r="E9697" s="76">
        <v>10650</v>
      </c>
      <c r="F9697" s="76">
        <v>1</v>
      </c>
      <c r="G9697" s="77">
        <v>5</v>
      </c>
      <c r="H9697" s="76" t="s">
        <v>3325</v>
      </c>
      <c r="I9697" s="77">
        <v>61</v>
      </c>
      <c r="J9697" s="2">
        <v>30</v>
      </c>
      <c r="K9697" s="119" cm="1">
        <f t="array" ref="K9697">ROUND(IF(C9697="Beer",SUM(LOOKUP(2,1/(SRP!$B$7:$B$9&lt;=E9697)/(SRP!$C$7:$C$9&gt;=E9697),SRP!$D$7:$D$9)*(G9697/100)*(E9697/1000)),IF(C9697="Spirits",SUM(LOOKUP(2,1/(SRP!$B$2:$B$6&lt;=E9697)/(SRP!$C$2:$C$6&gt;=E9697),SRP!$D$2:$D$6)*(G9697/100)*(E9697/1000)),IF(AND(C9697="Wine",D9697="Fortified Wines"),SUM(LOOKUP(2,1/(SRP!$B$20:$B$23&lt;=E9697)/(SRP!$C$20:$C$23&gt;=E9697),SRP!$D$20:$D$23)*(G9697/100)*(E9697/1000)),IF(C9697="Wine",SUM(LOOKUP(2,1/(SRP!$B$15:$B$19&lt;=E9697)/(SRP!$C$15:$C$19&gt;=E9697),SRP!$D$15:$D$19)*(G9697/100)*(E9697/1000)),IF(C9697="Ready to Drink",SUM(LOOKUP(2,1/(SRP!$B$10:$B$14&lt;=E9697)/(SRP!$C$10:$C$14&gt;=E9697),SRP!$D$10:$D$14)*(G9697/100)*(E9697/1000)),0))))),2)</f>
        <v>33.770000000000003</v>
      </c>
    </row>
    <row r="9698" spans="1:11" x14ac:dyDescent="0.35">
      <c r="A9698" s="2">
        <v>694323</v>
      </c>
      <c r="B9698" s="76" t="s">
        <v>1978</v>
      </c>
      <c r="C9698" s="76" t="s">
        <v>287</v>
      </c>
      <c r="D9698" s="76" t="s">
        <v>5230</v>
      </c>
      <c r="E9698" s="76">
        <v>10650</v>
      </c>
      <c r="F9698" s="76">
        <v>1</v>
      </c>
      <c r="G9698" s="77">
        <v>5</v>
      </c>
      <c r="H9698" s="76" t="s">
        <v>3325</v>
      </c>
      <c r="I9698" s="77">
        <v>61</v>
      </c>
      <c r="J9698" s="2">
        <v>30</v>
      </c>
      <c r="K9698" s="119" cm="1">
        <f t="array" ref="K9698">ROUND(IF(C9698="Beer",SUM(LOOKUP(2,1/(SRP!$B$7:$B$9&lt;=E9698)/(SRP!$C$7:$C$9&gt;=E9698),SRP!$D$7:$D$9)*(G9698/100)*(E9698/1000)),IF(C9698="Spirits",SUM(LOOKUP(2,1/(SRP!$B$2:$B$6&lt;=E9698)/(SRP!$C$2:$C$6&gt;=E9698),SRP!$D$2:$D$6)*(G9698/100)*(E9698/1000)),IF(AND(C9698="Wine",D9698="Fortified Wines"),SUM(LOOKUP(2,1/(SRP!$B$20:$B$23&lt;=E9698)/(SRP!$C$20:$C$23&gt;=E9698),SRP!$D$20:$D$23)*(G9698/100)*(E9698/1000)),IF(C9698="Wine",SUM(LOOKUP(2,1/(SRP!$B$15:$B$19&lt;=E9698)/(SRP!$C$15:$C$19&gt;=E9698),SRP!$D$15:$D$19)*(G9698/100)*(E9698/1000)),IF(C9698="Ready to Drink",SUM(LOOKUP(2,1/(SRP!$B$10:$B$14&lt;=E9698)/(SRP!$C$10:$C$14&gt;=E9698),SRP!$D$10:$D$14)*(G9698/100)*(E9698/1000)),0))))),2)</f>
        <v>33.770000000000003</v>
      </c>
    </row>
    <row r="9699" spans="1:11" x14ac:dyDescent="0.35">
      <c r="A9699" s="2">
        <v>694323</v>
      </c>
      <c r="B9699" s="76" t="s">
        <v>1978</v>
      </c>
      <c r="C9699" s="76" t="s">
        <v>287</v>
      </c>
      <c r="D9699" s="76" t="s">
        <v>5230</v>
      </c>
      <c r="E9699" s="76">
        <v>10650</v>
      </c>
      <c r="F9699" s="76">
        <v>1</v>
      </c>
      <c r="G9699" s="77">
        <v>5</v>
      </c>
      <c r="H9699" s="76" t="s">
        <v>3325</v>
      </c>
      <c r="I9699" s="77">
        <v>61</v>
      </c>
      <c r="J9699" s="2">
        <v>30</v>
      </c>
      <c r="K9699" s="119" cm="1">
        <f t="array" ref="K9699">ROUND(IF(C9699="Beer",SUM(LOOKUP(2,1/(SRP!$B$7:$B$9&lt;=E9699)/(SRP!$C$7:$C$9&gt;=E9699),SRP!$D$7:$D$9)*(G9699/100)*(E9699/1000)),IF(C9699="Spirits",SUM(LOOKUP(2,1/(SRP!$B$2:$B$6&lt;=E9699)/(SRP!$C$2:$C$6&gt;=E9699),SRP!$D$2:$D$6)*(G9699/100)*(E9699/1000)),IF(AND(C9699="Wine",D9699="Fortified Wines"),SUM(LOOKUP(2,1/(SRP!$B$20:$B$23&lt;=E9699)/(SRP!$C$20:$C$23&gt;=E9699),SRP!$D$20:$D$23)*(G9699/100)*(E9699/1000)),IF(C9699="Wine",SUM(LOOKUP(2,1/(SRP!$B$15:$B$19&lt;=E9699)/(SRP!$C$15:$C$19&gt;=E9699),SRP!$D$15:$D$19)*(G9699/100)*(E9699/1000)),IF(C9699="Ready to Drink",SUM(LOOKUP(2,1/(SRP!$B$10:$B$14&lt;=E9699)/(SRP!$C$10:$C$14&gt;=E9699),SRP!$D$10:$D$14)*(G9699/100)*(E9699/1000)),0))))),2)</f>
        <v>33.770000000000003</v>
      </c>
    </row>
    <row r="9700" spans="1:11" x14ac:dyDescent="0.35">
      <c r="A9700" s="2">
        <v>694554</v>
      </c>
      <c r="B9700" s="76" t="s">
        <v>1979</v>
      </c>
      <c r="C9700" s="76" t="s">
        <v>287</v>
      </c>
      <c r="D9700" s="76" t="s">
        <v>5271</v>
      </c>
      <c r="E9700" s="76">
        <v>10650</v>
      </c>
      <c r="F9700" s="76">
        <v>1</v>
      </c>
      <c r="G9700" s="77">
        <v>4</v>
      </c>
      <c r="H9700" s="76" t="s">
        <v>3324</v>
      </c>
      <c r="I9700" s="77">
        <v>61</v>
      </c>
      <c r="J9700" s="2">
        <v>30</v>
      </c>
      <c r="K9700" s="119" cm="1">
        <f t="array" ref="K9700">ROUND(IF(C9700="Beer",SUM(LOOKUP(2,1/(SRP!$B$7:$B$9&lt;=E9700)/(SRP!$C$7:$C$9&gt;=E9700),SRP!$D$7:$D$9)*(G9700/100)*(E9700/1000)),IF(C9700="Spirits",SUM(LOOKUP(2,1/(SRP!$B$2:$B$6&lt;=E9700)/(SRP!$C$2:$C$6&gt;=E9700),SRP!$D$2:$D$6)*(G9700/100)*(E9700/1000)),IF(AND(C9700="Wine",D9700="Fortified Wines"),SUM(LOOKUP(2,1/(SRP!$B$20:$B$23&lt;=E9700)/(SRP!$C$20:$C$23&gt;=E9700),SRP!$D$20:$D$23)*(G9700/100)*(E9700/1000)),IF(C9700="Wine",SUM(LOOKUP(2,1/(SRP!$B$15:$B$19&lt;=E9700)/(SRP!$C$15:$C$19&gt;=E9700),SRP!$D$15:$D$19)*(G9700/100)*(E9700/1000)),IF(C9700="Ready to Drink",SUM(LOOKUP(2,1/(SRP!$B$10:$B$14&lt;=E9700)/(SRP!$C$10:$C$14&gt;=E9700),SRP!$D$10:$D$14)*(G9700/100)*(E9700/1000)),0))))),2)</f>
        <v>27.01</v>
      </c>
    </row>
    <row r="9701" spans="1:11" x14ac:dyDescent="0.35">
      <c r="A9701" s="2">
        <v>694554</v>
      </c>
      <c r="B9701" s="76" t="s">
        <v>1979</v>
      </c>
      <c r="C9701" s="76" t="s">
        <v>287</v>
      </c>
      <c r="D9701" s="76" t="s">
        <v>5271</v>
      </c>
      <c r="E9701" s="76">
        <v>10650</v>
      </c>
      <c r="F9701" s="76">
        <v>1</v>
      </c>
      <c r="G9701" s="77">
        <v>4</v>
      </c>
      <c r="H9701" s="76" t="s">
        <v>3324</v>
      </c>
      <c r="I9701" s="77">
        <v>61</v>
      </c>
      <c r="J9701" s="2">
        <v>30</v>
      </c>
      <c r="K9701" s="119" cm="1">
        <f t="array" ref="K9701">ROUND(IF(C9701="Beer",SUM(LOOKUP(2,1/(SRP!$B$7:$B$9&lt;=E9701)/(SRP!$C$7:$C$9&gt;=E9701),SRP!$D$7:$D$9)*(G9701/100)*(E9701/1000)),IF(C9701="Spirits",SUM(LOOKUP(2,1/(SRP!$B$2:$B$6&lt;=E9701)/(SRP!$C$2:$C$6&gt;=E9701),SRP!$D$2:$D$6)*(G9701/100)*(E9701/1000)),IF(AND(C9701="Wine",D9701="Fortified Wines"),SUM(LOOKUP(2,1/(SRP!$B$20:$B$23&lt;=E9701)/(SRP!$C$20:$C$23&gt;=E9701),SRP!$D$20:$D$23)*(G9701/100)*(E9701/1000)),IF(C9701="Wine",SUM(LOOKUP(2,1/(SRP!$B$15:$B$19&lt;=E9701)/(SRP!$C$15:$C$19&gt;=E9701),SRP!$D$15:$D$19)*(G9701/100)*(E9701/1000)),IF(C9701="Ready to Drink",SUM(LOOKUP(2,1/(SRP!$B$10:$B$14&lt;=E9701)/(SRP!$C$10:$C$14&gt;=E9701),SRP!$D$10:$D$14)*(G9701/100)*(E9701/1000)),0))))),2)</f>
        <v>27.01</v>
      </c>
    </row>
    <row r="9702" spans="1:11" x14ac:dyDescent="0.35">
      <c r="A9702" s="2">
        <v>694588</v>
      </c>
      <c r="B9702" s="76" t="s">
        <v>1980</v>
      </c>
      <c r="C9702" s="76" t="s">
        <v>287</v>
      </c>
      <c r="D9702" s="76" t="s">
        <v>5230</v>
      </c>
      <c r="E9702" s="76">
        <v>2840</v>
      </c>
      <c r="F9702" s="76">
        <v>3</v>
      </c>
      <c r="G9702" s="77">
        <v>5</v>
      </c>
      <c r="H9702" s="76" t="s">
        <v>3325</v>
      </c>
      <c r="I9702" s="77">
        <v>17.489999999999998</v>
      </c>
      <c r="J9702" s="2">
        <v>8</v>
      </c>
      <c r="K9702" s="119" cm="1">
        <f t="array" ref="K9702">ROUND(IF(C9702="Beer",SUM(LOOKUP(2,1/(SRP!$B$7:$B$9&lt;=E9702)/(SRP!$C$7:$C$9&gt;=E9702),SRP!$D$7:$D$9)*(G9702/100)*(E9702/1000)),IF(C9702="Spirits",SUM(LOOKUP(2,1/(SRP!$B$2:$B$6&lt;=E9702)/(SRP!$C$2:$C$6&gt;=E9702),SRP!$D$2:$D$6)*(G9702/100)*(E9702/1000)),IF(AND(C9702="Wine",D9702="Fortified Wines"),SUM(LOOKUP(2,1/(SRP!$B$20:$B$23&lt;=E9702)/(SRP!$C$20:$C$23&gt;=E9702),SRP!$D$20:$D$23)*(G9702/100)*(E9702/1000)),IF(C9702="Wine",SUM(LOOKUP(2,1/(SRP!$B$15:$B$19&lt;=E9702)/(SRP!$C$15:$C$19&gt;=E9702),SRP!$D$15:$D$19)*(G9702/100)*(E9702/1000)),IF(C9702="Ready to Drink",SUM(LOOKUP(2,1/(SRP!$B$10:$B$14&lt;=E9702)/(SRP!$C$10:$C$14&gt;=E9702),SRP!$D$10:$D$14)*(G9702/100)*(E9702/1000)),0))))),2)</f>
        <v>9.91</v>
      </c>
    </row>
    <row r="9703" spans="1:11" x14ac:dyDescent="0.35">
      <c r="A9703" s="2">
        <v>694588</v>
      </c>
      <c r="B9703" s="76" t="s">
        <v>1980</v>
      </c>
      <c r="C9703" s="76" t="s">
        <v>287</v>
      </c>
      <c r="D9703" s="76" t="s">
        <v>5230</v>
      </c>
      <c r="E9703" s="76">
        <v>2840</v>
      </c>
      <c r="F9703" s="76">
        <v>3</v>
      </c>
      <c r="G9703" s="77">
        <v>5</v>
      </c>
      <c r="H9703" s="76" t="s">
        <v>3325</v>
      </c>
      <c r="I9703" s="77">
        <v>17.489999999999998</v>
      </c>
      <c r="J9703" s="2">
        <v>8</v>
      </c>
      <c r="K9703" s="119" cm="1">
        <f t="array" ref="K9703">ROUND(IF(C9703="Beer",SUM(LOOKUP(2,1/(SRP!$B$7:$B$9&lt;=E9703)/(SRP!$C$7:$C$9&gt;=E9703),SRP!$D$7:$D$9)*(G9703/100)*(E9703/1000)),IF(C9703="Spirits",SUM(LOOKUP(2,1/(SRP!$B$2:$B$6&lt;=E9703)/(SRP!$C$2:$C$6&gt;=E9703),SRP!$D$2:$D$6)*(G9703/100)*(E9703/1000)),IF(AND(C9703="Wine",D9703="Fortified Wines"),SUM(LOOKUP(2,1/(SRP!$B$20:$B$23&lt;=E9703)/(SRP!$C$20:$C$23&gt;=E9703),SRP!$D$20:$D$23)*(G9703/100)*(E9703/1000)),IF(C9703="Wine",SUM(LOOKUP(2,1/(SRP!$B$15:$B$19&lt;=E9703)/(SRP!$C$15:$C$19&gt;=E9703),SRP!$D$15:$D$19)*(G9703/100)*(E9703/1000)),IF(C9703="Ready to Drink",SUM(LOOKUP(2,1/(SRP!$B$10:$B$14&lt;=E9703)/(SRP!$C$10:$C$14&gt;=E9703),SRP!$D$10:$D$14)*(G9703/100)*(E9703/1000)),0))))),2)</f>
        <v>9.91</v>
      </c>
    </row>
    <row r="9704" spans="1:11" x14ac:dyDescent="0.35">
      <c r="A9704" s="2">
        <v>695106</v>
      </c>
      <c r="B9704" s="76" t="s">
        <v>1981</v>
      </c>
      <c r="C9704" s="76" t="s">
        <v>287</v>
      </c>
      <c r="D9704" s="76" t="s">
        <v>5230</v>
      </c>
      <c r="E9704" s="76">
        <v>3960</v>
      </c>
      <c r="F9704" s="76">
        <v>2</v>
      </c>
      <c r="G9704" s="77">
        <v>5</v>
      </c>
      <c r="H9704" s="76" t="s">
        <v>3324</v>
      </c>
      <c r="I9704" s="77">
        <v>32.49</v>
      </c>
      <c r="J9704" s="2">
        <v>12</v>
      </c>
      <c r="K9704" s="119" cm="1">
        <f t="array" ref="K9704">ROUND(IF(C9704="Beer",SUM(LOOKUP(2,1/(SRP!$B$7:$B$9&lt;=E9704)/(SRP!$C$7:$C$9&gt;=E9704),SRP!$D$7:$D$9)*(G9704/100)*(E9704/1000)),IF(C9704="Spirits",SUM(LOOKUP(2,1/(SRP!$B$2:$B$6&lt;=E9704)/(SRP!$C$2:$C$6&gt;=E9704),SRP!$D$2:$D$6)*(G9704/100)*(E9704/1000)),IF(AND(C9704="Wine",D9704="Fortified Wines"),SUM(LOOKUP(2,1/(SRP!$B$20:$B$23&lt;=E9704)/(SRP!$C$20:$C$23&gt;=E9704),SRP!$D$20:$D$23)*(G9704/100)*(E9704/1000)),IF(C9704="Wine",SUM(LOOKUP(2,1/(SRP!$B$15:$B$19&lt;=E9704)/(SRP!$C$15:$C$19&gt;=E9704),SRP!$D$15:$D$19)*(G9704/100)*(E9704/1000)),IF(C9704="Ready to Drink",SUM(LOOKUP(2,1/(SRP!$B$10:$B$14&lt;=E9704)/(SRP!$C$10:$C$14&gt;=E9704),SRP!$D$10:$D$14)*(G9704/100)*(E9704/1000)),0))))),2)</f>
        <v>13.82</v>
      </c>
    </row>
    <row r="9705" spans="1:11" x14ac:dyDescent="0.35">
      <c r="A9705" s="2">
        <v>695106</v>
      </c>
      <c r="B9705" s="76" t="s">
        <v>1981</v>
      </c>
      <c r="C9705" s="76" t="s">
        <v>287</v>
      </c>
      <c r="D9705" s="76" t="s">
        <v>5230</v>
      </c>
      <c r="E9705" s="76">
        <v>3960</v>
      </c>
      <c r="F9705" s="76">
        <v>2</v>
      </c>
      <c r="G9705" s="77">
        <v>5</v>
      </c>
      <c r="H9705" s="76" t="s">
        <v>3324</v>
      </c>
      <c r="I9705" s="77">
        <v>32.49</v>
      </c>
      <c r="J9705" s="2">
        <v>12</v>
      </c>
      <c r="K9705" s="119" cm="1">
        <f t="array" ref="K9705">ROUND(IF(C9705="Beer",SUM(LOOKUP(2,1/(SRP!$B$7:$B$9&lt;=E9705)/(SRP!$C$7:$C$9&gt;=E9705),SRP!$D$7:$D$9)*(G9705/100)*(E9705/1000)),IF(C9705="Spirits",SUM(LOOKUP(2,1/(SRP!$B$2:$B$6&lt;=E9705)/(SRP!$C$2:$C$6&gt;=E9705),SRP!$D$2:$D$6)*(G9705/100)*(E9705/1000)),IF(AND(C9705="Wine",D9705="Fortified Wines"),SUM(LOOKUP(2,1/(SRP!$B$20:$B$23&lt;=E9705)/(SRP!$C$20:$C$23&gt;=E9705),SRP!$D$20:$D$23)*(G9705/100)*(E9705/1000)),IF(C9705="Wine",SUM(LOOKUP(2,1/(SRP!$B$15:$B$19&lt;=E9705)/(SRP!$C$15:$C$19&gt;=E9705),SRP!$D$15:$D$19)*(G9705/100)*(E9705/1000)),IF(C9705="Ready to Drink",SUM(LOOKUP(2,1/(SRP!$B$10:$B$14&lt;=E9705)/(SRP!$C$10:$C$14&gt;=E9705),SRP!$D$10:$D$14)*(G9705/100)*(E9705/1000)),0))))),2)</f>
        <v>13.82</v>
      </c>
    </row>
    <row r="9706" spans="1:11" x14ac:dyDescent="0.35">
      <c r="A9706" s="2">
        <v>696757</v>
      </c>
      <c r="B9706" s="76" t="s">
        <v>4035</v>
      </c>
      <c r="C9706" s="76" t="s">
        <v>285</v>
      </c>
      <c r="D9706" s="76" t="s">
        <v>5252</v>
      </c>
      <c r="E9706" s="76">
        <v>460</v>
      </c>
      <c r="F9706" s="76">
        <v>6</v>
      </c>
      <c r="G9706" s="77">
        <v>50</v>
      </c>
      <c r="H9706" s="76" t="s">
        <v>4036</v>
      </c>
      <c r="I9706" s="77">
        <v>33.299999999999997</v>
      </c>
      <c r="J9706" s="2">
        <v>1</v>
      </c>
      <c r="K9706" s="119" cm="1">
        <f t="array" ref="K9706">ROUND(IF(C9706="Beer",SUM(LOOKUP(2,1/(SRP!$B$7:$B$9&lt;=E9706)/(SRP!$C$7:$C$9&gt;=E9706),SRP!$D$7:$D$9)*(G9706/100)*(E9706/1000)),IF(C9706="Spirits",SUM(LOOKUP(2,1/(SRP!$B$2:$B$6&lt;=E9706)/(SRP!$C$2:$C$6&gt;=E9706),SRP!$D$2:$D$6)*(G9706/100)*(E9706/1000)),IF(AND(C9706="Wine",D9706="Fortified Wines"),SUM(LOOKUP(2,1/(SRP!$B$20:$B$23&lt;=E9706)/(SRP!$C$20:$C$23&gt;=E9706),SRP!$D$20:$D$23)*(G9706/100)*(E9706/1000)),IF(C9706="Wine",SUM(LOOKUP(2,1/(SRP!$B$15:$B$19&lt;=E9706)/(SRP!$C$15:$C$19&gt;=E9706),SRP!$D$15:$D$19)*(G9706/100)*(E9706/1000)),IF(C9706="Ready to Drink",SUM(LOOKUP(2,1/(SRP!$B$10:$B$14&lt;=E9706)/(SRP!$C$10:$C$14&gt;=E9706),SRP!$D$10:$D$14)*(G9706/100)*(E9706/1000)),0))))),2)</f>
        <v>17.02</v>
      </c>
    </row>
    <row r="9707" spans="1:11" x14ac:dyDescent="0.35">
      <c r="A9707" s="2">
        <v>697236</v>
      </c>
      <c r="B9707" s="76" t="s">
        <v>3175</v>
      </c>
      <c r="C9707" s="76" t="s">
        <v>285</v>
      </c>
      <c r="D9707" s="76" t="s">
        <v>5231</v>
      </c>
      <c r="E9707" s="76">
        <v>750</v>
      </c>
      <c r="F9707" s="76">
        <v>12</v>
      </c>
      <c r="G9707" s="77">
        <v>40</v>
      </c>
      <c r="H9707" s="76" t="s">
        <v>3280</v>
      </c>
      <c r="I9707" s="77">
        <v>45.99</v>
      </c>
      <c r="J9707" s="2">
        <v>1</v>
      </c>
      <c r="K9707" s="119" cm="1">
        <f t="array" ref="K9707">ROUND(IF(C9707="Beer",SUM(LOOKUP(2,1/(SRP!$B$7:$B$9&lt;=E9707)/(SRP!$C$7:$C$9&gt;=E9707),SRP!$D$7:$D$9)*(G9707/100)*(E9707/1000)),IF(C9707="Spirits",SUM(LOOKUP(2,1/(SRP!$B$2:$B$6&lt;=E9707)/(SRP!$C$2:$C$6&gt;=E9707),SRP!$D$2:$D$6)*(G9707/100)*(E9707/1000)),IF(AND(C9707="Wine",D9707="Fortified Wines"),SUM(LOOKUP(2,1/(SRP!$B$20:$B$23&lt;=E9707)/(SRP!$C$20:$C$23&gt;=E9707),SRP!$D$20:$D$23)*(G9707/100)*(E9707/1000)),IF(C9707="Wine",SUM(LOOKUP(2,1/(SRP!$B$15:$B$19&lt;=E9707)/(SRP!$C$15:$C$19&gt;=E9707),SRP!$D$15:$D$19)*(G9707/100)*(E9707/1000)),IF(C9707="Ready to Drink",SUM(LOOKUP(2,1/(SRP!$B$10:$B$14&lt;=E9707)/(SRP!$C$10:$C$14&gt;=E9707),SRP!$D$10:$D$14)*(G9707/100)*(E9707/1000)),0))))),2)</f>
        <v>20.94</v>
      </c>
    </row>
    <row r="9708" spans="1:11" x14ac:dyDescent="0.35">
      <c r="A9708" s="2">
        <v>697888</v>
      </c>
      <c r="B9708" s="76" t="s">
        <v>1982</v>
      </c>
      <c r="C9708" s="76" t="s">
        <v>287</v>
      </c>
      <c r="D9708" s="76" t="s">
        <v>5230</v>
      </c>
      <c r="E9708" s="76">
        <v>2840</v>
      </c>
      <c r="F9708" s="76">
        <v>3</v>
      </c>
      <c r="G9708" s="77">
        <v>5</v>
      </c>
      <c r="H9708" s="76" t="s">
        <v>3324</v>
      </c>
      <c r="I9708" s="77">
        <v>17.489999999999998</v>
      </c>
      <c r="J9708" s="2">
        <v>8</v>
      </c>
      <c r="K9708" s="119" cm="1">
        <f t="array" ref="K9708">ROUND(IF(C9708="Beer",SUM(LOOKUP(2,1/(SRP!$B$7:$B$9&lt;=E9708)/(SRP!$C$7:$C$9&gt;=E9708),SRP!$D$7:$D$9)*(G9708/100)*(E9708/1000)),IF(C9708="Spirits",SUM(LOOKUP(2,1/(SRP!$B$2:$B$6&lt;=E9708)/(SRP!$C$2:$C$6&gt;=E9708),SRP!$D$2:$D$6)*(G9708/100)*(E9708/1000)),IF(AND(C9708="Wine",D9708="Fortified Wines"),SUM(LOOKUP(2,1/(SRP!$B$20:$B$23&lt;=E9708)/(SRP!$C$20:$C$23&gt;=E9708),SRP!$D$20:$D$23)*(G9708/100)*(E9708/1000)),IF(C9708="Wine",SUM(LOOKUP(2,1/(SRP!$B$15:$B$19&lt;=E9708)/(SRP!$C$15:$C$19&gt;=E9708),SRP!$D$15:$D$19)*(G9708/100)*(E9708/1000)),IF(C9708="Ready to Drink",SUM(LOOKUP(2,1/(SRP!$B$10:$B$14&lt;=E9708)/(SRP!$C$10:$C$14&gt;=E9708),SRP!$D$10:$D$14)*(G9708/100)*(E9708/1000)),0))))),2)</f>
        <v>9.91</v>
      </c>
    </row>
    <row r="9709" spans="1:11" x14ac:dyDescent="0.35">
      <c r="A9709" s="2">
        <v>697888</v>
      </c>
      <c r="B9709" s="76" t="s">
        <v>1982</v>
      </c>
      <c r="C9709" s="76" t="s">
        <v>287</v>
      </c>
      <c r="D9709" s="76" t="s">
        <v>5230</v>
      </c>
      <c r="E9709" s="76">
        <v>2840</v>
      </c>
      <c r="F9709" s="76">
        <v>3</v>
      </c>
      <c r="G9709" s="77">
        <v>5</v>
      </c>
      <c r="H9709" s="76" t="s">
        <v>3324</v>
      </c>
      <c r="I9709" s="77">
        <v>17.489999999999998</v>
      </c>
      <c r="J9709" s="2">
        <v>8</v>
      </c>
      <c r="K9709" s="119" cm="1">
        <f t="array" ref="K9709">ROUND(IF(C9709="Beer",SUM(LOOKUP(2,1/(SRP!$B$7:$B$9&lt;=E9709)/(SRP!$C$7:$C$9&gt;=E9709),SRP!$D$7:$D$9)*(G9709/100)*(E9709/1000)),IF(C9709="Spirits",SUM(LOOKUP(2,1/(SRP!$B$2:$B$6&lt;=E9709)/(SRP!$C$2:$C$6&gt;=E9709),SRP!$D$2:$D$6)*(G9709/100)*(E9709/1000)),IF(AND(C9709="Wine",D9709="Fortified Wines"),SUM(LOOKUP(2,1/(SRP!$B$20:$B$23&lt;=E9709)/(SRP!$C$20:$C$23&gt;=E9709),SRP!$D$20:$D$23)*(G9709/100)*(E9709/1000)),IF(C9709="Wine",SUM(LOOKUP(2,1/(SRP!$B$15:$B$19&lt;=E9709)/(SRP!$C$15:$C$19&gt;=E9709),SRP!$D$15:$D$19)*(G9709/100)*(E9709/1000)),IF(C9709="Ready to Drink",SUM(LOOKUP(2,1/(SRP!$B$10:$B$14&lt;=E9709)/(SRP!$C$10:$C$14&gt;=E9709),SRP!$D$10:$D$14)*(G9709/100)*(E9709/1000)),0))))),2)</f>
        <v>9.91</v>
      </c>
    </row>
    <row r="9710" spans="1:11" x14ac:dyDescent="0.35">
      <c r="A9710" s="2">
        <v>698100</v>
      </c>
      <c r="B9710" s="76" t="s">
        <v>1983</v>
      </c>
      <c r="C9710" s="76" t="s">
        <v>287</v>
      </c>
      <c r="D9710" s="76" t="s">
        <v>5271</v>
      </c>
      <c r="E9710" s="76">
        <v>2840</v>
      </c>
      <c r="F9710" s="76">
        <v>3</v>
      </c>
      <c r="G9710" s="77">
        <v>4</v>
      </c>
      <c r="H9710" s="76" t="s">
        <v>3324</v>
      </c>
      <c r="I9710" s="77">
        <v>17.489999999999998</v>
      </c>
      <c r="J9710" s="2">
        <v>8</v>
      </c>
      <c r="K9710" s="119" cm="1">
        <f t="array" ref="K9710">ROUND(IF(C9710="Beer",SUM(LOOKUP(2,1/(SRP!$B$7:$B$9&lt;=E9710)/(SRP!$C$7:$C$9&gt;=E9710),SRP!$D$7:$D$9)*(G9710/100)*(E9710/1000)),IF(C9710="Spirits",SUM(LOOKUP(2,1/(SRP!$B$2:$B$6&lt;=E9710)/(SRP!$C$2:$C$6&gt;=E9710),SRP!$D$2:$D$6)*(G9710/100)*(E9710/1000)),IF(AND(C9710="Wine",D9710="Fortified Wines"),SUM(LOOKUP(2,1/(SRP!$B$20:$B$23&lt;=E9710)/(SRP!$C$20:$C$23&gt;=E9710),SRP!$D$20:$D$23)*(G9710/100)*(E9710/1000)),IF(C9710="Wine",SUM(LOOKUP(2,1/(SRP!$B$15:$B$19&lt;=E9710)/(SRP!$C$15:$C$19&gt;=E9710),SRP!$D$15:$D$19)*(G9710/100)*(E9710/1000)),IF(C9710="Ready to Drink",SUM(LOOKUP(2,1/(SRP!$B$10:$B$14&lt;=E9710)/(SRP!$C$10:$C$14&gt;=E9710),SRP!$D$10:$D$14)*(G9710/100)*(E9710/1000)),0))))),2)</f>
        <v>7.93</v>
      </c>
    </row>
    <row r="9711" spans="1:11" x14ac:dyDescent="0.35">
      <c r="A9711" s="2">
        <v>698100</v>
      </c>
      <c r="B9711" s="76" t="s">
        <v>1983</v>
      </c>
      <c r="C9711" s="76" t="s">
        <v>287</v>
      </c>
      <c r="D9711" s="76" t="s">
        <v>5271</v>
      </c>
      <c r="E9711" s="76">
        <v>2840</v>
      </c>
      <c r="F9711" s="76">
        <v>3</v>
      </c>
      <c r="G9711" s="77">
        <v>4</v>
      </c>
      <c r="H9711" s="76" t="s">
        <v>3324</v>
      </c>
      <c r="I9711" s="77">
        <v>17.489999999999998</v>
      </c>
      <c r="J9711" s="2">
        <v>8</v>
      </c>
      <c r="K9711" s="119" cm="1">
        <f t="array" ref="K9711">ROUND(IF(C9711="Beer",SUM(LOOKUP(2,1/(SRP!$B$7:$B$9&lt;=E9711)/(SRP!$C$7:$C$9&gt;=E9711),SRP!$D$7:$D$9)*(G9711/100)*(E9711/1000)),IF(C9711="Spirits",SUM(LOOKUP(2,1/(SRP!$B$2:$B$6&lt;=E9711)/(SRP!$C$2:$C$6&gt;=E9711),SRP!$D$2:$D$6)*(G9711/100)*(E9711/1000)),IF(AND(C9711="Wine",D9711="Fortified Wines"),SUM(LOOKUP(2,1/(SRP!$B$20:$B$23&lt;=E9711)/(SRP!$C$20:$C$23&gt;=E9711),SRP!$D$20:$D$23)*(G9711/100)*(E9711/1000)),IF(C9711="Wine",SUM(LOOKUP(2,1/(SRP!$B$15:$B$19&lt;=E9711)/(SRP!$C$15:$C$19&gt;=E9711),SRP!$D$15:$D$19)*(G9711/100)*(E9711/1000)),IF(C9711="Ready to Drink",SUM(LOOKUP(2,1/(SRP!$B$10:$B$14&lt;=E9711)/(SRP!$C$10:$C$14&gt;=E9711),SRP!$D$10:$D$14)*(G9711/100)*(E9711/1000)),0))))),2)</f>
        <v>7.93</v>
      </c>
    </row>
    <row r="9712" spans="1:11" x14ac:dyDescent="0.35">
      <c r="A9712" s="2">
        <v>702754</v>
      </c>
      <c r="B9712" s="76" t="s">
        <v>1984</v>
      </c>
      <c r="C9712" s="76" t="s">
        <v>287</v>
      </c>
      <c r="D9712" s="76" t="s">
        <v>5230</v>
      </c>
      <c r="E9712" s="76">
        <v>8520</v>
      </c>
      <c r="F9712" s="76">
        <v>1</v>
      </c>
      <c r="G9712" s="77">
        <v>4.7</v>
      </c>
      <c r="H9712" s="76" t="s">
        <v>3324</v>
      </c>
      <c r="I9712" s="77">
        <v>51.99</v>
      </c>
      <c r="J9712" s="2">
        <v>24</v>
      </c>
      <c r="K9712" s="119" cm="1">
        <f t="array" ref="K9712">ROUND(IF(C9712="Beer",SUM(LOOKUP(2,1/(SRP!$B$7:$B$9&lt;=E9712)/(SRP!$C$7:$C$9&gt;=E9712),SRP!$D$7:$D$9)*(G9712/100)*(E9712/1000)),IF(C9712="Spirits",SUM(LOOKUP(2,1/(SRP!$B$2:$B$6&lt;=E9712)/(SRP!$C$2:$C$6&gt;=E9712),SRP!$D$2:$D$6)*(G9712/100)*(E9712/1000)),IF(AND(C9712="Wine",D9712="Fortified Wines"),SUM(LOOKUP(2,1/(SRP!$B$20:$B$23&lt;=E9712)/(SRP!$C$20:$C$23&gt;=E9712),SRP!$D$20:$D$23)*(G9712/100)*(E9712/1000)),IF(C9712="Wine",SUM(LOOKUP(2,1/(SRP!$B$15:$B$19&lt;=E9712)/(SRP!$C$15:$C$19&gt;=E9712),SRP!$D$15:$D$19)*(G9712/100)*(E9712/1000)),IF(C9712="Ready to Drink",SUM(LOOKUP(2,1/(SRP!$B$10:$B$14&lt;=E9712)/(SRP!$C$10:$C$14&gt;=E9712),SRP!$D$10:$D$14)*(G9712/100)*(E9712/1000)),0))))),2)</f>
        <v>27.95</v>
      </c>
    </row>
    <row r="9713" spans="1:11" x14ac:dyDescent="0.35">
      <c r="A9713" s="2">
        <v>702754</v>
      </c>
      <c r="B9713" s="76" t="s">
        <v>1984</v>
      </c>
      <c r="C9713" s="76" t="s">
        <v>287</v>
      </c>
      <c r="D9713" s="76" t="s">
        <v>5230</v>
      </c>
      <c r="E9713" s="76">
        <v>8520</v>
      </c>
      <c r="F9713" s="76">
        <v>1</v>
      </c>
      <c r="G9713" s="77">
        <v>4.7</v>
      </c>
      <c r="H9713" s="76" t="s">
        <v>3324</v>
      </c>
      <c r="I9713" s="77">
        <v>51.99</v>
      </c>
      <c r="J9713" s="2">
        <v>24</v>
      </c>
      <c r="K9713" s="119" cm="1">
        <f t="array" ref="K9713">ROUND(IF(C9713="Beer",SUM(LOOKUP(2,1/(SRP!$B$7:$B$9&lt;=E9713)/(SRP!$C$7:$C$9&gt;=E9713),SRP!$D$7:$D$9)*(G9713/100)*(E9713/1000)),IF(C9713="Spirits",SUM(LOOKUP(2,1/(SRP!$B$2:$B$6&lt;=E9713)/(SRP!$C$2:$C$6&gt;=E9713),SRP!$D$2:$D$6)*(G9713/100)*(E9713/1000)),IF(AND(C9713="Wine",D9713="Fortified Wines"),SUM(LOOKUP(2,1/(SRP!$B$20:$B$23&lt;=E9713)/(SRP!$C$20:$C$23&gt;=E9713),SRP!$D$20:$D$23)*(G9713/100)*(E9713/1000)),IF(C9713="Wine",SUM(LOOKUP(2,1/(SRP!$B$15:$B$19&lt;=E9713)/(SRP!$C$15:$C$19&gt;=E9713),SRP!$D$15:$D$19)*(G9713/100)*(E9713/1000)),IF(C9713="Ready to Drink",SUM(LOOKUP(2,1/(SRP!$B$10:$B$14&lt;=E9713)/(SRP!$C$10:$C$14&gt;=E9713),SRP!$D$10:$D$14)*(G9713/100)*(E9713/1000)),0))))),2)</f>
        <v>27.95</v>
      </c>
    </row>
    <row r="9714" spans="1:11" x14ac:dyDescent="0.35">
      <c r="A9714" s="2">
        <v>704973</v>
      </c>
      <c r="B9714" s="76" t="s">
        <v>1985</v>
      </c>
      <c r="C9714" s="76" t="s">
        <v>287</v>
      </c>
      <c r="D9714" s="76" t="s">
        <v>5230</v>
      </c>
      <c r="E9714" s="76">
        <v>4260</v>
      </c>
      <c r="F9714" s="76">
        <v>1</v>
      </c>
      <c r="G9714" s="77">
        <v>5</v>
      </c>
      <c r="H9714" s="76" t="s">
        <v>3327</v>
      </c>
      <c r="I9714" s="77">
        <v>18.09</v>
      </c>
      <c r="J9714" s="2">
        <v>12</v>
      </c>
      <c r="K9714" s="119" cm="1">
        <f t="array" ref="K9714">ROUND(IF(C9714="Beer",SUM(LOOKUP(2,1/(SRP!$B$7:$B$9&lt;=E9714)/(SRP!$C$7:$C$9&gt;=E9714),SRP!$D$7:$D$9)*(G9714/100)*(E9714/1000)),IF(C9714="Spirits",SUM(LOOKUP(2,1/(SRP!$B$2:$B$6&lt;=E9714)/(SRP!$C$2:$C$6&gt;=E9714),SRP!$D$2:$D$6)*(G9714/100)*(E9714/1000)),IF(AND(C9714="Wine",D9714="Fortified Wines"),SUM(LOOKUP(2,1/(SRP!$B$20:$B$23&lt;=E9714)/(SRP!$C$20:$C$23&gt;=E9714),SRP!$D$20:$D$23)*(G9714/100)*(E9714/1000)),IF(C9714="Wine",SUM(LOOKUP(2,1/(SRP!$B$15:$B$19&lt;=E9714)/(SRP!$C$15:$C$19&gt;=E9714),SRP!$D$15:$D$19)*(G9714/100)*(E9714/1000)),IF(C9714="Ready to Drink",SUM(LOOKUP(2,1/(SRP!$B$10:$B$14&lt;=E9714)/(SRP!$C$10:$C$14&gt;=E9714),SRP!$D$10:$D$14)*(G9714/100)*(E9714/1000)),0))))),2)</f>
        <v>14.87</v>
      </c>
    </row>
    <row r="9715" spans="1:11" x14ac:dyDescent="0.35">
      <c r="A9715" s="2">
        <v>704973</v>
      </c>
      <c r="B9715" s="76" t="s">
        <v>1985</v>
      </c>
      <c r="C9715" s="76" t="s">
        <v>287</v>
      </c>
      <c r="D9715" s="76" t="s">
        <v>5230</v>
      </c>
      <c r="E9715" s="76">
        <v>4260</v>
      </c>
      <c r="F9715" s="76">
        <v>1</v>
      </c>
      <c r="G9715" s="77">
        <v>5</v>
      </c>
      <c r="H9715" s="76" t="s">
        <v>3327</v>
      </c>
      <c r="I9715" s="77">
        <v>18.09</v>
      </c>
      <c r="J9715" s="2">
        <v>12</v>
      </c>
      <c r="K9715" s="119" cm="1">
        <f t="array" ref="K9715">ROUND(IF(C9715="Beer",SUM(LOOKUP(2,1/(SRP!$B$7:$B$9&lt;=E9715)/(SRP!$C$7:$C$9&gt;=E9715),SRP!$D$7:$D$9)*(G9715/100)*(E9715/1000)),IF(C9715="Spirits",SUM(LOOKUP(2,1/(SRP!$B$2:$B$6&lt;=E9715)/(SRP!$C$2:$C$6&gt;=E9715),SRP!$D$2:$D$6)*(G9715/100)*(E9715/1000)),IF(AND(C9715="Wine",D9715="Fortified Wines"),SUM(LOOKUP(2,1/(SRP!$B$20:$B$23&lt;=E9715)/(SRP!$C$20:$C$23&gt;=E9715),SRP!$D$20:$D$23)*(G9715/100)*(E9715/1000)),IF(C9715="Wine",SUM(LOOKUP(2,1/(SRP!$B$15:$B$19&lt;=E9715)/(SRP!$C$15:$C$19&gt;=E9715),SRP!$D$15:$D$19)*(G9715/100)*(E9715/1000)),IF(C9715="Ready to Drink",SUM(LOOKUP(2,1/(SRP!$B$10:$B$14&lt;=E9715)/(SRP!$C$10:$C$14&gt;=E9715),SRP!$D$10:$D$14)*(G9715/100)*(E9715/1000)),0))))),2)</f>
        <v>14.87</v>
      </c>
    </row>
    <row r="9716" spans="1:11" x14ac:dyDescent="0.35">
      <c r="A9716" s="2">
        <v>707179</v>
      </c>
      <c r="B9716" s="76" t="s">
        <v>7165</v>
      </c>
      <c r="C9716" s="76" t="s">
        <v>285</v>
      </c>
      <c r="D9716" s="76" t="s">
        <v>5256</v>
      </c>
      <c r="E9716" s="76">
        <v>700</v>
      </c>
      <c r="F9716" s="76">
        <v>6</v>
      </c>
      <c r="G9716" s="77">
        <v>35</v>
      </c>
      <c r="H9716" s="76" t="s">
        <v>7166</v>
      </c>
      <c r="I9716" s="77">
        <v>60.52</v>
      </c>
      <c r="J9716" s="2">
        <v>1</v>
      </c>
      <c r="K9716" s="119" cm="1">
        <f t="array" ref="K9716">ROUND(IF(C9716="Beer",SUM(LOOKUP(2,1/(SRP!$B$7:$B$9&lt;=E9716)/(SRP!$C$7:$C$9&gt;=E9716),SRP!$D$7:$D$9)*(G9716/100)*(E9716/1000)),IF(C9716="Spirits",SUM(LOOKUP(2,1/(SRP!$B$2:$B$6&lt;=E9716)/(SRP!$C$2:$C$6&gt;=E9716),SRP!$D$2:$D$6)*(G9716/100)*(E9716/1000)),IF(AND(C9716="Wine",D9716="Fortified Wines"),SUM(LOOKUP(2,1/(SRP!$B$20:$B$23&lt;=E9716)/(SRP!$C$20:$C$23&gt;=E9716),SRP!$D$20:$D$23)*(G9716/100)*(E9716/1000)),IF(C9716="Wine",SUM(LOOKUP(2,1/(SRP!$B$15:$B$19&lt;=E9716)/(SRP!$C$15:$C$19&gt;=E9716),SRP!$D$15:$D$19)*(G9716/100)*(E9716/1000)),IF(C9716="Ready to Drink",SUM(LOOKUP(2,1/(SRP!$B$10:$B$14&lt;=E9716)/(SRP!$C$10:$C$14&gt;=E9716),SRP!$D$10:$D$14)*(G9716/100)*(E9716/1000)),0))))),2)</f>
        <v>17.100000000000001</v>
      </c>
    </row>
    <row r="9717" spans="1:11" x14ac:dyDescent="0.35">
      <c r="A9717" s="2">
        <v>708132</v>
      </c>
      <c r="B9717" s="76" t="s">
        <v>1986</v>
      </c>
      <c r="C9717" s="76" t="s">
        <v>287</v>
      </c>
      <c r="D9717" s="76" t="s">
        <v>5230</v>
      </c>
      <c r="E9717" s="76">
        <v>355</v>
      </c>
      <c r="F9717" s="76">
        <v>24</v>
      </c>
      <c r="G9717" s="77">
        <v>5</v>
      </c>
      <c r="H9717" s="76" t="s">
        <v>3280</v>
      </c>
      <c r="I9717" s="77">
        <v>2.29</v>
      </c>
      <c r="J9717" s="2">
        <v>1</v>
      </c>
      <c r="K9717" s="119" cm="1">
        <f t="array" ref="K9717">ROUND(IF(C9717="Beer",SUM(LOOKUP(2,1/(SRP!$B$7:$B$9&lt;=E9717)/(SRP!$C$7:$C$9&gt;=E9717),SRP!$D$7:$D$9)*(G9717/100)*(E9717/1000)),IF(C9717="Spirits",SUM(LOOKUP(2,1/(SRP!$B$2:$B$6&lt;=E9717)/(SRP!$C$2:$C$6&gt;=E9717),SRP!$D$2:$D$6)*(G9717/100)*(E9717/1000)),IF(AND(C9717="Wine",D9717="Fortified Wines"),SUM(LOOKUP(2,1/(SRP!$B$20:$B$23&lt;=E9717)/(SRP!$C$20:$C$23&gt;=E9717),SRP!$D$20:$D$23)*(G9717/100)*(E9717/1000)),IF(C9717="Wine",SUM(LOOKUP(2,1/(SRP!$B$15:$B$19&lt;=E9717)/(SRP!$C$15:$C$19&gt;=E9717),SRP!$D$15:$D$19)*(G9717/100)*(E9717/1000)),IF(C9717="Ready to Drink",SUM(LOOKUP(2,1/(SRP!$B$10:$B$14&lt;=E9717)/(SRP!$C$10:$C$14&gt;=E9717),SRP!$D$10:$D$14)*(G9717/100)*(E9717/1000)),0))))),2)</f>
        <v>1.24</v>
      </c>
    </row>
    <row r="9718" spans="1:11" x14ac:dyDescent="0.35">
      <c r="A9718" s="2">
        <v>708132</v>
      </c>
      <c r="B9718" s="76" t="s">
        <v>1986</v>
      </c>
      <c r="C9718" s="76" t="s">
        <v>287</v>
      </c>
      <c r="D9718" s="76" t="s">
        <v>5230</v>
      </c>
      <c r="E9718" s="76">
        <v>355</v>
      </c>
      <c r="F9718" s="76">
        <v>24</v>
      </c>
      <c r="G9718" s="77">
        <v>5</v>
      </c>
      <c r="H9718" s="76" t="s">
        <v>3280</v>
      </c>
      <c r="I9718" s="77">
        <v>2.29</v>
      </c>
      <c r="J9718" s="2">
        <v>1</v>
      </c>
      <c r="K9718" s="119" cm="1">
        <f t="array" ref="K9718">ROUND(IF(C9718="Beer",SUM(LOOKUP(2,1/(SRP!$B$7:$B$9&lt;=E9718)/(SRP!$C$7:$C$9&gt;=E9718),SRP!$D$7:$D$9)*(G9718/100)*(E9718/1000)),IF(C9718="Spirits",SUM(LOOKUP(2,1/(SRP!$B$2:$B$6&lt;=E9718)/(SRP!$C$2:$C$6&gt;=E9718),SRP!$D$2:$D$6)*(G9718/100)*(E9718/1000)),IF(AND(C9718="Wine",D9718="Fortified Wines"),SUM(LOOKUP(2,1/(SRP!$B$20:$B$23&lt;=E9718)/(SRP!$C$20:$C$23&gt;=E9718),SRP!$D$20:$D$23)*(G9718/100)*(E9718/1000)),IF(C9718="Wine",SUM(LOOKUP(2,1/(SRP!$B$15:$B$19&lt;=E9718)/(SRP!$C$15:$C$19&gt;=E9718),SRP!$D$15:$D$19)*(G9718/100)*(E9718/1000)),IF(C9718="Ready to Drink",SUM(LOOKUP(2,1/(SRP!$B$10:$B$14&lt;=E9718)/(SRP!$C$10:$C$14&gt;=E9718),SRP!$D$10:$D$14)*(G9718/100)*(E9718/1000)),0))))),2)</f>
        <v>1.24</v>
      </c>
    </row>
    <row r="9719" spans="1:11" x14ac:dyDescent="0.35">
      <c r="A9719" s="2">
        <v>709279</v>
      </c>
      <c r="B9719" s="76" t="s">
        <v>1987</v>
      </c>
      <c r="C9719" s="76" t="s">
        <v>285</v>
      </c>
      <c r="D9719" s="76" t="s">
        <v>5250</v>
      </c>
      <c r="E9719" s="76">
        <v>750</v>
      </c>
      <c r="F9719" s="76">
        <v>6</v>
      </c>
      <c r="G9719" s="77">
        <v>40</v>
      </c>
      <c r="H9719" s="76" t="s">
        <v>3289</v>
      </c>
      <c r="I9719" s="77">
        <v>39.99</v>
      </c>
      <c r="J9719" s="2">
        <v>1</v>
      </c>
      <c r="K9719" s="119" cm="1">
        <f t="array" ref="K9719">ROUND(IF(C9719="Beer",SUM(LOOKUP(2,1/(SRP!$B$7:$B$9&lt;=E9719)/(SRP!$C$7:$C$9&gt;=E9719),SRP!$D$7:$D$9)*(G9719/100)*(E9719/1000)),IF(C9719="Spirits",SUM(LOOKUP(2,1/(SRP!$B$2:$B$6&lt;=E9719)/(SRP!$C$2:$C$6&gt;=E9719),SRP!$D$2:$D$6)*(G9719/100)*(E9719/1000)),IF(AND(C9719="Wine",D9719="Fortified Wines"),SUM(LOOKUP(2,1/(SRP!$B$20:$B$23&lt;=E9719)/(SRP!$C$20:$C$23&gt;=E9719),SRP!$D$20:$D$23)*(G9719/100)*(E9719/1000)),IF(C9719="Wine",SUM(LOOKUP(2,1/(SRP!$B$15:$B$19&lt;=E9719)/(SRP!$C$15:$C$19&gt;=E9719),SRP!$D$15:$D$19)*(G9719/100)*(E9719/1000)),IF(C9719="Ready to Drink",SUM(LOOKUP(2,1/(SRP!$B$10:$B$14&lt;=E9719)/(SRP!$C$10:$C$14&gt;=E9719),SRP!$D$10:$D$14)*(G9719/100)*(E9719/1000)),0))))),2)</f>
        <v>20.94</v>
      </c>
    </row>
    <row r="9720" spans="1:11" x14ac:dyDescent="0.35">
      <c r="A9720" s="2">
        <v>710311</v>
      </c>
      <c r="B9720" s="76" t="s">
        <v>400</v>
      </c>
      <c r="C9720" s="76" t="s">
        <v>285</v>
      </c>
      <c r="D9720" s="76" t="s">
        <v>5231</v>
      </c>
      <c r="E9720" s="76">
        <v>375</v>
      </c>
      <c r="F9720" s="76">
        <v>12</v>
      </c>
      <c r="G9720" s="77">
        <v>40</v>
      </c>
      <c r="H9720" s="76" t="s">
        <v>3283</v>
      </c>
      <c r="I9720" s="77">
        <v>25.99</v>
      </c>
      <c r="J9720" s="2">
        <v>1</v>
      </c>
      <c r="K9720" s="119" cm="1">
        <f t="array" ref="K9720">ROUND(IF(C9720="Beer",SUM(LOOKUP(2,1/(SRP!$B$7:$B$9&lt;=E9720)/(SRP!$C$7:$C$9&gt;=E9720),SRP!$D$7:$D$9)*(G9720/100)*(E9720/1000)),IF(C9720="Spirits",SUM(LOOKUP(2,1/(SRP!$B$2:$B$6&lt;=E9720)/(SRP!$C$2:$C$6&gt;=E9720),SRP!$D$2:$D$6)*(G9720/100)*(E9720/1000)),IF(AND(C9720="Wine",D9720="Fortified Wines"),SUM(LOOKUP(2,1/(SRP!$B$20:$B$23&lt;=E9720)/(SRP!$C$20:$C$23&gt;=E9720),SRP!$D$20:$D$23)*(G9720/100)*(E9720/1000)),IF(C9720="Wine",SUM(LOOKUP(2,1/(SRP!$B$15:$B$19&lt;=E9720)/(SRP!$C$15:$C$19&gt;=E9720),SRP!$D$15:$D$19)*(G9720/100)*(E9720/1000)),IF(C9720="Ready to Drink",SUM(LOOKUP(2,1/(SRP!$B$10:$B$14&lt;=E9720)/(SRP!$C$10:$C$14&gt;=E9720),SRP!$D$10:$D$14)*(G9720/100)*(E9720/1000)),0))))),2)</f>
        <v>11.89</v>
      </c>
    </row>
    <row r="9721" spans="1:11" x14ac:dyDescent="0.35">
      <c r="A9721" s="2">
        <v>710323</v>
      </c>
      <c r="B9721" s="76" t="s">
        <v>4713</v>
      </c>
      <c r="C9721" s="76" t="s">
        <v>286</v>
      </c>
      <c r="D9721" s="76" t="s">
        <v>5264</v>
      </c>
      <c r="E9721" s="76">
        <v>750</v>
      </c>
      <c r="F9721" s="76">
        <v>12</v>
      </c>
      <c r="G9721" s="77">
        <v>12</v>
      </c>
      <c r="H9721" s="76" t="s">
        <v>3288</v>
      </c>
      <c r="I9721" s="77">
        <v>14.99</v>
      </c>
      <c r="J9721" s="2">
        <v>1</v>
      </c>
      <c r="K9721" s="119" cm="1">
        <f t="array" ref="K9721">ROUND(IF(C9721="Beer",SUM(LOOKUP(2,1/(SRP!$B$7:$B$9&lt;=E9721)/(SRP!$C$7:$C$9&gt;=E9721),SRP!$D$7:$D$9)*(G9721/100)*(E9721/1000)),IF(C9721="Spirits",SUM(LOOKUP(2,1/(SRP!$B$2:$B$6&lt;=E9721)/(SRP!$C$2:$C$6&gt;=E9721),SRP!$D$2:$D$6)*(G9721/100)*(E9721/1000)),IF(AND(C9721="Wine",D9721="Fortified Wines"),SUM(LOOKUP(2,1/(SRP!$B$20:$B$23&lt;=E9721)/(SRP!$C$20:$C$23&gt;=E9721),SRP!$D$20:$D$23)*(G9721/100)*(E9721/1000)),IF(C9721="Wine",SUM(LOOKUP(2,1/(SRP!$B$15:$B$19&lt;=E9721)/(SRP!$C$15:$C$19&gt;=E9721),SRP!$D$15:$D$19)*(G9721/100)*(E9721/1000)),IF(C9721="Ready to Drink",SUM(LOOKUP(2,1/(SRP!$B$10:$B$14&lt;=E9721)/(SRP!$C$10:$C$14&gt;=E9721),SRP!$D$10:$D$14)*(G9721/100)*(E9721/1000)),0))))),2)</f>
        <v>6.28</v>
      </c>
    </row>
    <row r="9722" spans="1:11" x14ac:dyDescent="0.35">
      <c r="A9722" s="2">
        <v>710324</v>
      </c>
      <c r="B9722" s="76" t="s">
        <v>1988</v>
      </c>
      <c r="C9722" s="76" t="s">
        <v>286</v>
      </c>
      <c r="D9722" s="76" t="s">
        <v>5276</v>
      </c>
      <c r="E9722" s="76">
        <v>750</v>
      </c>
      <c r="F9722" s="76">
        <v>12</v>
      </c>
      <c r="G9722" s="77">
        <v>12.5</v>
      </c>
      <c r="H9722" s="76" t="s">
        <v>3288</v>
      </c>
      <c r="I9722" s="77">
        <v>14.99</v>
      </c>
      <c r="J9722" s="2">
        <v>1</v>
      </c>
      <c r="K9722" s="119" cm="1">
        <f t="array" ref="K9722">ROUND(IF(C9722="Beer",SUM(LOOKUP(2,1/(SRP!$B$7:$B$9&lt;=E9722)/(SRP!$C$7:$C$9&gt;=E9722),SRP!$D$7:$D$9)*(G9722/100)*(E9722/1000)),IF(C9722="Spirits",SUM(LOOKUP(2,1/(SRP!$B$2:$B$6&lt;=E9722)/(SRP!$C$2:$C$6&gt;=E9722),SRP!$D$2:$D$6)*(G9722/100)*(E9722/1000)),IF(AND(C9722="Wine",D9722="Fortified Wines"),SUM(LOOKUP(2,1/(SRP!$B$20:$B$23&lt;=E9722)/(SRP!$C$20:$C$23&gt;=E9722),SRP!$D$20:$D$23)*(G9722/100)*(E9722/1000)),IF(C9722="Wine",SUM(LOOKUP(2,1/(SRP!$B$15:$B$19&lt;=E9722)/(SRP!$C$15:$C$19&gt;=E9722),SRP!$D$15:$D$19)*(G9722/100)*(E9722/1000)),IF(C9722="Ready to Drink",SUM(LOOKUP(2,1/(SRP!$B$10:$B$14&lt;=E9722)/(SRP!$C$10:$C$14&gt;=E9722),SRP!$D$10:$D$14)*(G9722/100)*(E9722/1000)),0))))),2)</f>
        <v>6.54</v>
      </c>
    </row>
    <row r="9723" spans="1:11" x14ac:dyDescent="0.35">
      <c r="A9723" s="2">
        <v>710649</v>
      </c>
      <c r="B9723" s="76" t="s">
        <v>1989</v>
      </c>
      <c r="C9723" s="76" t="s">
        <v>287</v>
      </c>
      <c r="D9723" s="76" t="s">
        <v>5266</v>
      </c>
      <c r="E9723" s="76">
        <v>500</v>
      </c>
      <c r="F9723" s="76">
        <v>24</v>
      </c>
      <c r="G9723" s="77">
        <v>4.3</v>
      </c>
      <c r="H9723" s="76" t="s">
        <v>3280</v>
      </c>
      <c r="I9723" s="77">
        <v>3.99</v>
      </c>
      <c r="J9723" s="2">
        <v>1</v>
      </c>
      <c r="K9723" s="119" cm="1">
        <f t="array" ref="K9723">ROUND(IF(C9723="Beer",SUM(LOOKUP(2,1/(SRP!$B$7:$B$9&lt;=E9723)/(SRP!$C$7:$C$9&gt;=E9723),SRP!$D$7:$D$9)*(G9723/100)*(E9723/1000)),IF(C9723="Spirits",SUM(LOOKUP(2,1/(SRP!$B$2:$B$6&lt;=E9723)/(SRP!$C$2:$C$6&gt;=E9723),SRP!$D$2:$D$6)*(G9723/100)*(E9723/1000)),IF(AND(C9723="Wine",D9723="Fortified Wines"),SUM(LOOKUP(2,1/(SRP!$B$20:$B$23&lt;=E9723)/(SRP!$C$20:$C$23&gt;=E9723),SRP!$D$20:$D$23)*(G9723/100)*(E9723/1000)),IF(C9723="Wine",SUM(LOOKUP(2,1/(SRP!$B$15:$B$19&lt;=E9723)/(SRP!$C$15:$C$19&gt;=E9723),SRP!$D$15:$D$19)*(G9723/100)*(E9723/1000)),IF(C9723="Ready to Drink",SUM(LOOKUP(2,1/(SRP!$B$10:$B$14&lt;=E9723)/(SRP!$C$10:$C$14&gt;=E9723),SRP!$D$10:$D$14)*(G9723/100)*(E9723/1000)),0))))),2)</f>
        <v>1.5</v>
      </c>
    </row>
    <row r="9724" spans="1:11" x14ac:dyDescent="0.35">
      <c r="A9724" s="2">
        <v>710649</v>
      </c>
      <c r="B9724" s="76" t="s">
        <v>1989</v>
      </c>
      <c r="C9724" s="76" t="s">
        <v>287</v>
      </c>
      <c r="D9724" s="76" t="s">
        <v>5266</v>
      </c>
      <c r="E9724" s="76">
        <v>500</v>
      </c>
      <c r="F9724" s="76">
        <v>24</v>
      </c>
      <c r="G9724" s="77">
        <v>4.3</v>
      </c>
      <c r="H9724" s="76" t="s">
        <v>3280</v>
      </c>
      <c r="I9724" s="77">
        <v>3.99</v>
      </c>
      <c r="J9724" s="2">
        <v>1</v>
      </c>
      <c r="K9724" s="119" cm="1">
        <f t="array" ref="K9724">ROUND(IF(C9724="Beer",SUM(LOOKUP(2,1/(SRP!$B$7:$B$9&lt;=E9724)/(SRP!$C$7:$C$9&gt;=E9724),SRP!$D$7:$D$9)*(G9724/100)*(E9724/1000)),IF(C9724="Spirits",SUM(LOOKUP(2,1/(SRP!$B$2:$B$6&lt;=E9724)/(SRP!$C$2:$C$6&gt;=E9724),SRP!$D$2:$D$6)*(G9724/100)*(E9724/1000)),IF(AND(C9724="Wine",D9724="Fortified Wines"),SUM(LOOKUP(2,1/(SRP!$B$20:$B$23&lt;=E9724)/(SRP!$C$20:$C$23&gt;=E9724),SRP!$D$20:$D$23)*(G9724/100)*(E9724/1000)),IF(C9724="Wine",SUM(LOOKUP(2,1/(SRP!$B$15:$B$19&lt;=E9724)/(SRP!$C$15:$C$19&gt;=E9724),SRP!$D$15:$D$19)*(G9724/100)*(E9724/1000)),IF(C9724="Ready to Drink",SUM(LOOKUP(2,1/(SRP!$B$10:$B$14&lt;=E9724)/(SRP!$C$10:$C$14&gt;=E9724),SRP!$D$10:$D$14)*(G9724/100)*(E9724/1000)),0))))),2)</f>
        <v>1.5</v>
      </c>
    </row>
    <row r="9725" spans="1:11" x14ac:dyDescent="0.35">
      <c r="A9725" s="2">
        <v>710681</v>
      </c>
      <c r="B9725" s="76" t="s">
        <v>112</v>
      </c>
      <c r="C9725" s="76" t="s">
        <v>286</v>
      </c>
      <c r="D9725" s="76" t="s">
        <v>5239</v>
      </c>
      <c r="E9725" s="76">
        <v>750</v>
      </c>
      <c r="F9725" s="76">
        <v>12</v>
      </c>
      <c r="G9725" s="77">
        <v>14.8</v>
      </c>
      <c r="H9725" s="76" t="s">
        <v>3300</v>
      </c>
      <c r="I9725" s="77">
        <v>37.99</v>
      </c>
      <c r="J9725" s="2">
        <v>1</v>
      </c>
      <c r="K9725" s="119" cm="1">
        <f t="array" ref="K9725">ROUND(IF(C9725="Beer",SUM(LOOKUP(2,1/(SRP!$B$7:$B$9&lt;=E9725)/(SRP!$C$7:$C$9&gt;=E9725),SRP!$D$7:$D$9)*(G9725/100)*(E9725/1000)),IF(C9725="Spirits",SUM(LOOKUP(2,1/(SRP!$B$2:$B$6&lt;=E9725)/(SRP!$C$2:$C$6&gt;=E9725),SRP!$D$2:$D$6)*(G9725/100)*(E9725/1000)),IF(AND(C9725="Wine",D9725="Fortified Wines"),SUM(LOOKUP(2,1/(SRP!$B$20:$B$23&lt;=E9725)/(SRP!$C$20:$C$23&gt;=E9725),SRP!$D$20:$D$23)*(G9725/100)*(E9725/1000)),IF(C9725="Wine",SUM(LOOKUP(2,1/(SRP!$B$15:$B$19&lt;=E9725)/(SRP!$C$15:$C$19&gt;=E9725),SRP!$D$15:$D$19)*(G9725/100)*(E9725/1000)),IF(C9725="Ready to Drink",SUM(LOOKUP(2,1/(SRP!$B$10:$B$14&lt;=E9725)/(SRP!$C$10:$C$14&gt;=E9725),SRP!$D$10:$D$14)*(G9725/100)*(E9725/1000)),0))))),2)</f>
        <v>7.75</v>
      </c>
    </row>
    <row r="9726" spans="1:11" x14ac:dyDescent="0.35">
      <c r="A9726" s="2">
        <v>710707</v>
      </c>
      <c r="B9726" s="76" t="s">
        <v>1990</v>
      </c>
      <c r="C9726" s="76" t="s">
        <v>287</v>
      </c>
      <c r="D9726" s="76" t="s">
        <v>5230</v>
      </c>
      <c r="E9726" s="76">
        <v>5325</v>
      </c>
      <c r="F9726" s="76">
        <v>1</v>
      </c>
      <c r="G9726" s="77">
        <v>5</v>
      </c>
      <c r="H9726" s="76" t="s">
        <v>3301</v>
      </c>
      <c r="I9726" s="77">
        <v>24.99</v>
      </c>
      <c r="J9726" s="2">
        <v>15</v>
      </c>
      <c r="K9726" s="119" cm="1">
        <f t="array" ref="K9726">ROUND(IF(C9726="Beer",SUM(LOOKUP(2,1/(SRP!$B$7:$B$9&lt;=E9726)/(SRP!$C$7:$C$9&gt;=E9726),SRP!$D$7:$D$9)*(G9726/100)*(E9726/1000)),IF(C9726="Spirits",SUM(LOOKUP(2,1/(SRP!$B$2:$B$6&lt;=E9726)/(SRP!$C$2:$C$6&gt;=E9726),SRP!$D$2:$D$6)*(G9726/100)*(E9726/1000)),IF(AND(C9726="Wine",D9726="Fortified Wines"),SUM(LOOKUP(2,1/(SRP!$B$20:$B$23&lt;=E9726)/(SRP!$C$20:$C$23&gt;=E9726),SRP!$D$20:$D$23)*(G9726/100)*(E9726/1000)),IF(C9726="Wine",SUM(LOOKUP(2,1/(SRP!$B$15:$B$19&lt;=E9726)/(SRP!$C$15:$C$19&gt;=E9726),SRP!$D$15:$D$19)*(G9726/100)*(E9726/1000)),IF(C9726="Ready to Drink",SUM(LOOKUP(2,1/(SRP!$B$10:$B$14&lt;=E9726)/(SRP!$C$10:$C$14&gt;=E9726),SRP!$D$10:$D$14)*(G9726/100)*(E9726/1000)),0))))),2)</f>
        <v>18.59</v>
      </c>
    </row>
    <row r="9727" spans="1:11" x14ac:dyDescent="0.35">
      <c r="A9727" s="2">
        <v>710707</v>
      </c>
      <c r="B9727" s="76" t="s">
        <v>1990</v>
      </c>
      <c r="C9727" s="76" t="s">
        <v>287</v>
      </c>
      <c r="D9727" s="76" t="s">
        <v>5230</v>
      </c>
      <c r="E9727" s="76">
        <v>5325</v>
      </c>
      <c r="F9727" s="76">
        <v>1</v>
      </c>
      <c r="G9727" s="77">
        <v>5</v>
      </c>
      <c r="H9727" s="76" t="s">
        <v>3301</v>
      </c>
      <c r="I9727" s="77">
        <v>24.99</v>
      </c>
      <c r="J9727" s="2">
        <v>15</v>
      </c>
      <c r="K9727" s="119" cm="1">
        <f t="array" ref="K9727">ROUND(IF(C9727="Beer",SUM(LOOKUP(2,1/(SRP!$B$7:$B$9&lt;=E9727)/(SRP!$C$7:$C$9&gt;=E9727),SRP!$D$7:$D$9)*(G9727/100)*(E9727/1000)),IF(C9727="Spirits",SUM(LOOKUP(2,1/(SRP!$B$2:$B$6&lt;=E9727)/(SRP!$C$2:$C$6&gt;=E9727),SRP!$D$2:$D$6)*(G9727/100)*(E9727/1000)),IF(AND(C9727="Wine",D9727="Fortified Wines"),SUM(LOOKUP(2,1/(SRP!$B$20:$B$23&lt;=E9727)/(SRP!$C$20:$C$23&gt;=E9727),SRP!$D$20:$D$23)*(G9727/100)*(E9727/1000)),IF(C9727="Wine",SUM(LOOKUP(2,1/(SRP!$B$15:$B$19&lt;=E9727)/(SRP!$C$15:$C$19&gt;=E9727),SRP!$D$15:$D$19)*(G9727/100)*(E9727/1000)),IF(C9727="Ready to Drink",SUM(LOOKUP(2,1/(SRP!$B$10:$B$14&lt;=E9727)/(SRP!$C$10:$C$14&gt;=E9727),SRP!$D$10:$D$14)*(G9727/100)*(E9727/1000)),0))))),2)</f>
        <v>18.59</v>
      </c>
    </row>
    <row r="9728" spans="1:11" x14ac:dyDescent="0.35">
      <c r="A9728" s="2">
        <v>711733</v>
      </c>
      <c r="B9728" s="76" t="s">
        <v>1991</v>
      </c>
      <c r="C9728" s="76" t="s">
        <v>285</v>
      </c>
      <c r="D9728" s="76" t="s">
        <v>5275</v>
      </c>
      <c r="E9728" s="76">
        <v>750</v>
      </c>
      <c r="F9728" s="76">
        <v>12</v>
      </c>
      <c r="G9728" s="77">
        <v>40</v>
      </c>
      <c r="H9728" s="76" t="s">
        <v>3303</v>
      </c>
      <c r="I9728" s="77">
        <v>36.99</v>
      </c>
      <c r="J9728" s="2">
        <v>1</v>
      </c>
      <c r="K9728" s="119" cm="1">
        <f t="array" ref="K9728">ROUND(IF(C9728="Beer",SUM(LOOKUP(2,1/(SRP!$B$7:$B$9&lt;=E9728)/(SRP!$C$7:$C$9&gt;=E9728),SRP!$D$7:$D$9)*(G9728/100)*(E9728/1000)),IF(C9728="Spirits",SUM(LOOKUP(2,1/(SRP!$B$2:$B$6&lt;=E9728)/(SRP!$C$2:$C$6&gt;=E9728),SRP!$D$2:$D$6)*(G9728/100)*(E9728/1000)),IF(AND(C9728="Wine",D9728="Fortified Wines"),SUM(LOOKUP(2,1/(SRP!$B$20:$B$23&lt;=E9728)/(SRP!$C$20:$C$23&gt;=E9728),SRP!$D$20:$D$23)*(G9728/100)*(E9728/1000)),IF(C9728="Wine",SUM(LOOKUP(2,1/(SRP!$B$15:$B$19&lt;=E9728)/(SRP!$C$15:$C$19&gt;=E9728),SRP!$D$15:$D$19)*(G9728/100)*(E9728/1000)),IF(C9728="Ready to Drink",SUM(LOOKUP(2,1/(SRP!$B$10:$B$14&lt;=E9728)/(SRP!$C$10:$C$14&gt;=E9728),SRP!$D$10:$D$14)*(G9728/100)*(E9728/1000)),0))))),2)</f>
        <v>20.94</v>
      </c>
    </row>
    <row r="9729" spans="1:11" x14ac:dyDescent="0.35">
      <c r="A9729" s="2">
        <v>712072</v>
      </c>
      <c r="B9729" s="76" t="s">
        <v>1992</v>
      </c>
      <c r="C9729" s="76" t="s">
        <v>285</v>
      </c>
      <c r="D9729" s="76" t="s">
        <v>6942</v>
      </c>
      <c r="E9729" s="76">
        <v>750</v>
      </c>
      <c r="F9729" s="76">
        <v>12</v>
      </c>
      <c r="G9729" s="77">
        <v>45.6</v>
      </c>
      <c r="H9729" s="76" t="s">
        <v>3280</v>
      </c>
      <c r="I9729" s="77">
        <v>56.99</v>
      </c>
      <c r="J9729" s="2">
        <v>1</v>
      </c>
      <c r="K9729" s="119" cm="1">
        <f t="array" ref="K9729">ROUND(IF(C9729="Beer",SUM(LOOKUP(2,1/(SRP!$B$7:$B$9&lt;=E9729)/(SRP!$C$7:$C$9&gt;=E9729),SRP!$D$7:$D$9)*(G9729/100)*(E9729/1000)),IF(C9729="Spirits",SUM(LOOKUP(2,1/(SRP!$B$2:$B$6&lt;=E9729)/(SRP!$C$2:$C$6&gt;=E9729),SRP!$D$2:$D$6)*(G9729/100)*(E9729/1000)),IF(AND(C9729="Wine",D9729="Fortified Wines"),SUM(LOOKUP(2,1/(SRP!$B$20:$B$23&lt;=E9729)/(SRP!$C$20:$C$23&gt;=E9729),SRP!$D$20:$D$23)*(G9729/100)*(E9729/1000)),IF(C9729="Wine",SUM(LOOKUP(2,1/(SRP!$B$15:$B$19&lt;=E9729)/(SRP!$C$15:$C$19&gt;=E9729),SRP!$D$15:$D$19)*(G9729/100)*(E9729/1000)),IF(C9729="Ready to Drink",SUM(LOOKUP(2,1/(SRP!$B$10:$B$14&lt;=E9729)/(SRP!$C$10:$C$14&gt;=E9729),SRP!$D$10:$D$14)*(G9729/100)*(E9729/1000)),0))))),2)</f>
        <v>23.88</v>
      </c>
    </row>
    <row r="9730" spans="1:11" x14ac:dyDescent="0.35">
      <c r="A9730" s="2">
        <v>712160</v>
      </c>
      <c r="B9730" s="76" t="s">
        <v>211</v>
      </c>
      <c r="C9730" s="76" t="s">
        <v>285</v>
      </c>
      <c r="D9730" s="76" t="s">
        <v>6933</v>
      </c>
      <c r="E9730" s="76">
        <v>750</v>
      </c>
      <c r="F9730" s="76">
        <v>12</v>
      </c>
      <c r="G9730" s="77">
        <v>45</v>
      </c>
      <c r="H9730" s="76" t="s">
        <v>3280</v>
      </c>
      <c r="I9730" s="77">
        <v>35.99</v>
      </c>
      <c r="J9730" s="2">
        <v>1</v>
      </c>
      <c r="K9730" s="119" cm="1">
        <f t="array" ref="K9730">ROUND(IF(C9730="Beer",SUM(LOOKUP(2,1/(SRP!$B$7:$B$9&lt;=E9730)/(SRP!$C$7:$C$9&gt;=E9730),SRP!$D$7:$D$9)*(G9730/100)*(E9730/1000)),IF(C9730="Spirits",SUM(LOOKUP(2,1/(SRP!$B$2:$B$6&lt;=E9730)/(SRP!$C$2:$C$6&gt;=E9730),SRP!$D$2:$D$6)*(G9730/100)*(E9730/1000)),IF(AND(C9730="Wine",D9730="Fortified Wines"),SUM(LOOKUP(2,1/(SRP!$B$20:$B$23&lt;=E9730)/(SRP!$C$20:$C$23&gt;=E9730),SRP!$D$20:$D$23)*(G9730/100)*(E9730/1000)),IF(C9730="Wine",SUM(LOOKUP(2,1/(SRP!$B$15:$B$19&lt;=E9730)/(SRP!$C$15:$C$19&gt;=E9730),SRP!$D$15:$D$19)*(G9730/100)*(E9730/1000)),IF(C9730="Ready to Drink",SUM(LOOKUP(2,1/(SRP!$B$10:$B$14&lt;=E9730)/(SRP!$C$10:$C$14&gt;=E9730),SRP!$D$10:$D$14)*(G9730/100)*(E9730/1000)),0))))),2)</f>
        <v>23.56</v>
      </c>
    </row>
    <row r="9731" spans="1:11" x14ac:dyDescent="0.35">
      <c r="A9731" s="2">
        <v>713110</v>
      </c>
      <c r="B9731" s="76" t="s">
        <v>6861</v>
      </c>
      <c r="C9731" s="76" t="s">
        <v>286</v>
      </c>
      <c r="D9731" s="76" t="s">
        <v>5236</v>
      </c>
      <c r="E9731" s="76">
        <v>750</v>
      </c>
      <c r="F9731" s="76">
        <v>12</v>
      </c>
      <c r="G9731" s="77">
        <v>13</v>
      </c>
      <c r="H9731" s="76" t="s">
        <v>3281</v>
      </c>
      <c r="I9731" s="77">
        <v>21.99</v>
      </c>
      <c r="J9731" s="2">
        <v>1</v>
      </c>
      <c r="K9731" s="119" cm="1">
        <f t="array" ref="K9731">ROUND(IF(C9731="Beer",SUM(LOOKUP(2,1/(SRP!$B$7:$B$9&lt;=E9731)/(SRP!$C$7:$C$9&gt;=E9731),SRP!$D$7:$D$9)*(G9731/100)*(E9731/1000)),IF(C9731="Spirits",SUM(LOOKUP(2,1/(SRP!$B$2:$B$6&lt;=E9731)/(SRP!$C$2:$C$6&gt;=E9731),SRP!$D$2:$D$6)*(G9731/100)*(E9731/1000)),IF(AND(C9731="Wine",D9731="Fortified Wines"),SUM(LOOKUP(2,1/(SRP!$B$20:$B$23&lt;=E9731)/(SRP!$C$20:$C$23&gt;=E9731),SRP!$D$20:$D$23)*(G9731/100)*(E9731/1000)),IF(C9731="Wine",SUM(LOOKUP(2,1/(SRP!$B$15:$B$19&lt;=E9731)/(SRP!$C$15:$C$19&gt;=E9731),SRP!$D$15:$D$19)*(G9731/100)*(E9731/1000)),IF(C9731="Ready to Drink",SUM(LOOKUP(2,1/(SRP!$B$10:$B$14&lt;=E9731)/(SRP!$C$10:$C$14&gt;=E9731),SRP!$D$10:$D$14)*(G9731/100)*(E9731/1000)),0))))),2)</f>
        <v>6.81</v>
      </c>
    </row>
    <row r="9732" spans="1:11" x14ac:dyDescent="0.35">
      <c r="A9732" s="2">
        <v>713434</v>
      </c>
      <c r="B9732" s="76" t="s">
        <v>1993</v>
      </c>
      <c r="C9732" s="76" t="s">
        <v>286</v>
      </c>
      <c r="D9732" s="76" t="s">
        <v>5249</v>
      </c>
      <c r="E9732" s="76">
        <v>750</v>
      </c>
      <c r="F9732" s="76">
        <v>12</v>
      </c>
      <c r="G9732" s="77">
        <v>13.5</v>
      </c>
      <c r="H9732" s="76" t="s">
        <v>3314</v>
      </c>
      <c r="I9732" s="77">
        <v>21.99</v>
      </c>
      <c r="J9732" s="2">
        <v>1</v>
      </c>
      <c r="K9732" s="119" cm="1">
        <f t="array" ref="K9732">ROUND(IF(C9732="Beer",SUM(LOOKUP(2,1/(SRP!$B$7:$B$9&lt;=E9732)/(SRP!$C$7:$C$9&gt;=E9732),SRP!$D$7:$D$9)*(G9732/100)*(E9732/1000)),IF(C9732="Spirits",SUM(LOOKUP(2,1/(SRP!$B$2:$B$6&lt;=E9732)/(SRP!$C$2:$C$6&gt;=E9732),SRP!$D$2:$D$6)*(G9732/100)*(E9732/1000)),IF(AND(C9732="Wine",D9732="Fortified Wines"),SUM(LOOKUP(2,1/(SRP!$B$20:$B$23&lt;=E9732)/(SRP!$C$20:$C$23&gt;=E9732),SRP!$D$20:$D$23)*(G9732/100)*(E9732/1000)),IF(C9732="Wine",SUM(LOOKUP(2,1/(SRP!$B$15:$B$19&lt;=E9732)/(SRP!$C$15:$C$19&gt;=E9732),SRP!$D$15:$D$19)*(G9732/100)*(E9732/1000)),IF(C9732="Ready to Drink",SUM(LOOKUP(2,1/(SRP!$B$10:$B$14&lt;=E9732)/(SRP!$C$10:$C$14&gt;=E9732),SRP!$D$10:$D$14)*(G9732/100)*(E9732/1000)),0))))),2)</f>
        <v>7.07</v>
      </c>
    </row>
    <row r="9733" spans="1:11" x14ac:dyDescent="0.35">
      <c r="A9733" s="2">
        <v>714113</v>
      </c>
      <c r="B9733" s="76" t="s">
        <v>4878</v>
      </c>
      <c r="C9733" s="76" t="s">
        <v>285</v>
      </c>
      <c r="D9733" s="76" t="s">
        <v>6932</v>
      </c>
      <c r="E9733" s="76">
        <v>750</v>
      </c>
      <c r="F9733" s="76">
        <v>6</v>
      </c>
      <c r="G9733" s="77">
        <v>43</v>
      </c>
      <c r="H9733" s="76" t="s">
        <v>6694</v>
      </c>
      <c r="I9733" s="77">
        <v>624.99</v>
      </c>
      <c r="J9733" s="2">
        <v>1</v>
      </c>
      <c r="K9733" s="119" cm="1">
        <f t="array" ref="K9733">ROUND(IF(C9733="Beer",SUM(LOOKUP(2,1/(SRP!$B$7:$B$9&lt;=E9733)/(SRP!$C$7:$C$9&gt;=E9733),SRP!$D$7:$D$9)*(G9733/100)*(E9733/1000)),IF(C9733="Spirits",SUM(LOOKUP(2,1/(SRP!$B$2:$B$6&lt;=E9733)/(SRP!$C$2:$C$6&gt;=E9733),SRP!$D$2:$D$6)*(G9733/100)*(E9733/1000)),IF(AND(C9733="Wine",D9733="Fortified Wines"),SUM(LOOKUP(2,1/(SRP!$B$20:$B$23&lt;=E9733)/(SRP!$C$20:$C$23&gt;=E9733),SRP!$D$20:$D$23)*(G9733/100)*(E9733/1000)),IF(C9733="Wine",SUM(LOOKUP(2,1/(SRP!$B$15:$B$19&lt;=E9733)/(SRP!$C$15:$C$19&gt;=E9733),SRP!$D$15:$D$19)*(G9733/100)*(E9733/1000)),IF(C9733="Ready to Drink",SUM(LOOKUP(2,1/(SRP!$B$10:$B$14&lt;=E9733)/(SRP!$C$10:$C$14&gt;=E9733),SRP!$D$10:$D$14)*(G9733/100)*(E9733/1000)),0))))),2)</f>
        <v>22.51</v>
      </c>
    </row>
    <row r="9734" spans="1:11" x14ac:dyDescent="0.35">
      <c r="A9734" s="2">
        <v>714199</v>
      </c>
      <c r="B9734" s="76" t="s">
        <v>220</v>
      </c>
      <c r="C9734" s="76" t="s">
        <v>285</v>
      </c>
      <c r="D9734" s="76" t="s">
        <v>6949</v>
      </c>
      <c r="E9734" s="76">
        <v>750</v>
      </c>
      <c r="F9734" s="76">
        <v>12</v>
      </c>
      <c r="G9734" s="77">
        <v>35</v>
      </c>
      <c r="H9734" s="76" t="s">
        <v>3280</v>
      </c>
      <c r="I9734" s="77">
        <v>33.99</v>
      </c>
      <c r="J9734" s="2">
        <v>1</v>
      </c>
      <c r="K9734" s="119" cm="1">
        <f t="array" ref="K9734">ROUND(IF(C9734="Beer",SUM(LOOKUP(2,1/(SRP!$B$7:$B$9&lt;=E9734)/(SRP!$C$7:$C$9&gt;=E9734),SRP!$D$7:$D$9)*(G9734/100)*(E9734/1000)),IF(C9734="Spirits",SUM(LOOKUP(2,1/(SRP!$B$2:$B$6&lt;=E9734)/(SRP!$C$2:$C$6&gt;=E9734),SRP!$D$2:$D$6)*(G9734/100)*(E9734/1000)),IF(AND(C9734="Wine",D9734="Fortified Wines"),SUM(LOOKUP(2,1/(SRP!$B$20:$B$23&lt;=E9734)/(SRP!$C$20:$C$23&gt;=E9734),SRP!$D$20:$D$23)*(G9734/100)*(E9734/1000)),IF(C9734="Wine",SUM(LOOKUP(2,1/(SRP!$B$15:$B$19&lt;=E9734)/(SRP!$C$15:$C$19&gt;=E9734),SRP!$D$15:$D$19)*(G9734/100)*(E9734/1000)),IF(C9734="Ready to Drink",SUM(LOOKUP(2,1/(SRP!$B$10:$B$14&lt;=E9734)/(SRP!$C$10:$C$14&gt;=E9734),SRP!$D$10:$D$14)*(G9734/100)*(E9734/1000)),0))))),2)</f>
        <v>18.329999999999998</v>
      </c>
    </row>
    <row r="9735" spans="1:11" x14ac:dyDescent="0.35">
      <c r="A9735" s="2">
        <v>714842</v>
      </c>
      <c r="B9735" s="76" t="s">
        <v>1994</v>
      </c>
      <c r="C9735" s="76" t="s">
        <v>287</v>
      </c>
      <c r="D9735" s="76" t="s">
        <v>5230</v>
      </c>
      <c r="E9735" s="76">
        <v>500</v>
      </c>
      <c r="F9735" s="76">
        <v>24</v>
      </c>
      <c r="G9735" s="77">
        <v>5.0999999999999996</v>
      </c>
      <c r="H9735" s="76" t="s">
        <v>3290</v>
      </c>
      <c r="I9735" s="77">
        <v>3.99</v>
      </c>
      <c r="J9735" s="2">
        <v>1</v>
      </c>
      <c r="K9735" s="119" cm="1">
        <f t="array" ref="K9735">ROUND(IF(C9735="Beer",SUM(LOOKUP(2,1/(SRP!$B$7:$B$9&lt;=E9735)/(SRP!$C$7:$C$9&gt;=E9735),SRP!$D$7:$D$9)*(G9735/100)*(E9735/1000)),IF(C9735="Spirits",SUM(LOOKUP(2,1/(SRP!$B$2:$B$6&lt;=E9735)/(SRP!$C$2:$C$6&gt;=E9735),SRP!$D$2:$D$6)*(G9735/100)*(E9735/1000)),IF(AND(C9735="Wine",D9735="Fortified Wines"),SUM(LOOKUP(2,1/(SRP!$B$20:$B$23&lt;=E9735)/(SRP!$C$20:$C$23&gt;=E9735),SRP!$D$20:$D$23)*(G9735/100)*(E9735/1000)),IF(C9735="Wine",SUM(LOOKUP(2,1/(SRP!$B$15:$B$19&lt;=E9735)/(SRP!$C$15:$C$19&gt;=E9735),SRP!$D$15:$D$19)*(G9735/100)*(E9735/1000)),IF(C9735="Ready to Drink",SUM(LOOKUP(2,1/(SRP!$B$10:$B$14&lt;=E9735)/(SRP!$C$10:$C$14&gt;=E9735),SRP!$D$10:$D$14)*(G9735/100)*(E9735/1000)),0))))),2)</f>
        <v>1.78</v>
      </c>
    </row>
    <row r="9736" spans="1:11" x14ac:dyDescent="0.35">
      <c r="A9736" s="2">
        <v>714884</v>
      </c>
      <c r="B9736" s="76" t="s">
        <v>1995</v>
      </c>
      <c r="C9736" s="76" t="s">
        <v>286</v>
      </c>
      <c r="D9736" s="76" t="s">
        <v>5236</v>
      </c>
      <c r="E9736" s="76">
        <v>750</v>
      </c>
      <c r="F9736" s="76">
        <v>12</v>
      </c>
      <c r="G9736" s="77">
        <v>13</v>
      </c>
      <c r="H9736" s="76" t="s">
        <v>3294</v>
      </c>
      <c r="I9736" s="77">
        <v>22.99</v>
      </c>
      <c r="J9736" s="2">
        <v>1</v>
      </c>
      <c r="K9736" s="119" cm="1">
        <f t="array" ref="K9736">ROUND(IF(C9736="Beer",SUM(LOOKUP(2,1/(SRP!$B$7:$B$9&lt;=E9736)/(SRP!$C$7:$C$9&gt;=E9736),SRP!$D$7:$D$9)*(G9736/100)*(E9736/1000)),IF(C9736="Spirits",SUM(LOOKUP(2,1/(SRP!$B$2:$B$6&lt;=E9736)/(SRP!$C$2:$C$6&gt;=E9736),SRP!$D$2:$D$6)*(G9736/100)*(E9736/1000)),IF(AND(C9736="Wine",D9736="Fortified Wines"),SUM(LOOKUP(2,1/(SRP!$B$20:$B$23&lt;=E9736)/(SRP!$C$20:$C$23&gt;=E9736),SRP!$D$20:$D$23)*(G9736/100)*(E9736/1000)),IF(C9736="Wine",SUM(LOOKUP(2,1/(SRP!$B$15:$B$19&lt;=E9736)/(SRP!$C$15:$C$19&gt;=E9736),SRP!$D$15:$D$19)*(G9736/100)*(E9736/1000)),IF(C9736="Ready to Drink",SUM(LOOKUP(2,1/(SRP!$B$10:$B$14&lt;=E9736)/(SRP!$C$10:$C$14&gt;=E9736),SRP!$D$10:$D$14)*(G9736/100)*(E9736/1000)),0))))),2)</f>
        <v>6.81</v>
      </c>
    </row>
    <row r="9737" spans="1:11" x14ac:dyDescent="0.35">
      <c r="A9737" s="2">
        <v>714996</v>
      </c>
      <c r="B9737" s="76" t="s">
        <v>1996</v>
      </c>
      <c r="C9737" s="76" t="s">
        <v>287</v>
      </c>
      <c r="D9737" s="76" t="s">
        <v>5266</v>
      </c>
      <c r="E9737" s="76">
        <v>4000</v>
      </c>
      <c r="F9737" s="76">
        <v>3</v>
      </c>
      <c r="G9737" s="77">
        <v>4.5</v>
      </c>
      <c r="H9737" s="76" t="s">
        <v>3280</v>
      </c>
      <c r="I9737" s="77">
        <v>27.99</v>
      </c>
      <c r="J9737" s="2">
        <v>8</v>
      </c>
      <c r="K9737" s="119" cm="1">
        <f t="array" ref="K9737">ROUND(IF(C9737="Beer",SUM(LOOKUP(2,1/(SRP!$B$7:$B$9&lt;=E9737)/(SRP!$C$7:$C$9&gt;=E9737),SRP!$D$7:$D$9)*(G9737/100)*(E9737/1000)),IF(C9737="Spirits",SUM(LOOKUP(2,1/(SRP!$B$2:$B$6&lt;=E9737)/(SRP!$C$2:$C$6&gt;=E9737),SRP!$D$2:$D$6)*(G9737/100)*(E9737/1000)),IF(AND(C9737="Wine",D9737="Fortified Wines"),SUM(LOOKUP(2,1/(SRP!$B$20:$B$23&lt;=E9737)/(SRP!$C$20:$C$23&gt;=E9737),SRP!$D$20:$D$23)*(G9737/100)*(E9737/1000)),IF(C9737="Wine",SUM(LOOKUP(2,1/(SRP!$B$15:$B$19&lt;=E9737)/(SRP!$C$15:$C$19&gt;=E9737),SRP!$D$15:$D$19)*(G9737/100)*(E9737/1000)),IF(C9737="Ready to Drink",SUM(LOOKUP(2,1/(SRP!$B$10:$B$14&lt;=E9737)/(SRP!$C$10:$C$14&gt;=E9737),SRP!$D$10:$D$14)*(G9737/100)*(E9737/1000)),0))))),2)</f>
        <v>12.57</v>
      </c>
    </row>
    <row r="9738" spans="1:11" x14ac:dyDescent="0.35">
      <c r="A9738" s="2">
        <v>714996</v>
      </c>
      <c r="B9738" s="76" t="s">
        <v>1996</v>
      </c>
      <c r="C9738" s="76" t="s">
        <v>287</v>
      </c>
      <c r="D9738" s="76" t="s">
        <v>5266</v>
      </c>
      <c r="E9738" s="76">
        <v>4000</v>
      </c>
      <c r="F9738" s="76">
        <v>3</v>
      </c>
      <c r="G9738" s="77">
        <v>4.5</v>
      </c>
      <c r="H9738" s="76" t="s">
        <v>3280</v>
      </c>
      <c r="I9738" s="77">
        <v>27.99</v>
      </c>
      <c r="J9738" s="2">
        <v>8</v>
      </c>
      <c r="K9738" s="119" cm="1">
        <f t="array" ref="K9738">ROUND(IF(C9738="Beer",SUM(LOOKUP(2,1/(SRP!$B$7:$B$9&lt;=E9738)/(SRP!$C$7:$C$9&gt;=E9738),SRP!$D$7:$D$9)*(G9738/100)*(E9738/1000)),IF(C9738="Spirits",SUM(LOOKUP(2,1/(SRP!$B$2:$B$6&lt;=E9738)/(SRP!$C$2:$C$6&gt;=E9738),SRP!$D$2:$D$6)*(G9738/100)*(E9738/1000)),IF(AND(C9738="Wine",D9738="Fortified Wines"),SUM(LOOKUP(2,1/(SRP!$B$20:$B$23&lt;=E9738)/(SRP!$C$20:$C$23&gt;=E9738),SRP!$D$20:$D$23)*(G9738/100)*(E9738/1000)),IF(C9738="Wine",SUM(LOOKUP(2,1/(SRP!$B$15:$B$19&lt;=E9738)/(SRP!$C$15:$C$19&gt;=E9738),SRP!$D$15:$D$19)*(G9738/100)*(E9738/1000)),IF(C9738="Ready to Drink",SUM(LOOKUP(2,1/(SRP!$B$10:$B$14&lt;=E9738)/(SRP!$C$10:$C$14&gt;=E9738),SRP!$D$10:$D$14)*(G9738/100)*(E9738/1000)),0))))),2)</f>
        <v>12.57</v>
      </c>
    </row>
    <row r="9739" spans="1:11" x14ac:dyDescent="0.35">
      <c r="A9739" s="2">
        <v>715032</v>
      </c>
      <c r="B9739" s="76" t="s">
        <v>1997</v>
      </c>
      <c r="C9739" s="76" t="s">
        <v>286</v>
      </c>
      <c r="D9739" s="76" t="s">
        <v>5249</v>
      </c>
      <c r="E9739" s="76">
        <v>750</v>
      </c>
      <c r="F9739" s="76">
        <v>12</v>
      </c>
      <c r="G9739" s="77">
        <v>13.5</v>
      </c>
      <c r="H9739" s="76" t="s">
        <v>3307</v>
      </c>
      <c r="I9739" s="77">
        <v>15.99</v>
      </c>
      <c r="J9739" s="2">
        <v>1</v>
      </c>
      <c r="K9739" s="119" cm="1">
        <f t="array" ref="K9739">ROUND(IF(C9739="Beer",SUM(LOOKUP(2,1/(SRP!$B$7:$B$9&lt;=E9739)/(SRP!$C$7:$C$9&gt;=E9739),SRP!$D$7:$D$9)*(G9739/100)*(E9739/1000)),IF(C9739="Spirits",SUM(LOOKUP(2,1/(SRP!$B$2:$B$6&lt;=E9739)/(SRP!$C$2:$C$6&gt;=E9739),SRP!$D$2:$D$6)*(G9739/100)*(E9739/1000)),IF(AND(C9739="Wine",D9739="Fortified Wines"),SUM(LOOKUP(2,1/(SRP!$B$20:$B$23&lt;=E9739)/(SRP!$C$20:$C$23&gt;=E9739),SRP!$D$20:$D$23)*(G9739/100)*(E9739/1000)),IF(C9739="Wine",SUM(LOOKUP(2,1/(SRP!$B$15:$B$19&lt;=E9739)/(SRP!$C$15:$C$19&gt;=E9739),SRP!$D$15:$D$19)*(G9739/100)*(E9739/1000)),IF(C9739="Ready to Drink",SUM(LOOKUP(2,1/(SRP!$B$10:$B$14&lt;=E9739)/(SRP!$C$10:$C$14&gt;=E9739),SRP!$D$10:$D$14)*(G9739/100)*(E9739/1000)),0))))),2)</f>
        <v>7.07</v>
      </c>
    </row>
    <row r="9740" spans="1:11" x14ac:dyDescent="0.35">
      <c r="A9740" s="2">
        <v>715714</v>
      </c>
      <c r="B9740" s="76" t="s">
        <v>1998</v>
      </c>
      <c r="C9740" s="76" t="s">
        <v>286</v>
      </c>
      <c r="D9740" s="76" t="s">
        <v>5269</v>
      </c>
      <c r="E9740" s="76">
        <v>750</v>
      </c>
      <c r="F9740" s="76">
        <v>12</v>
      </c>
      <c r="G9740" s="77">
        <v>13.5</v>
      </c>
      <c r="H9740" s="76" t="s">
        <v>3314</v>
      </c>
      <c r="I9740" s="77">
        <v>23.99</v>
      </c>
      <c r="J9740" s="2">
        <v>1</v>
      </c>
      <c r="K9740" s="119" cm="1">
        <f t="array" ref="K9740">ROUND(IF(C9740="Beer",SUM(LOOKUP(2,1/(SRP!$B$7:$B$9&lt;=E9740)/(SRP!$C$7:$C$9&gt;=E9740),SRP!$D$7:$D$9)*(G9740/100)*(E9740/1000)),IF(C9740="Spirits",SUM(LOOKUP(2,1/(SRP!$B$2:$B$6&lt;=E9740)/(SRP!$C$2:$C$6&gt;=E9740),SRP!$D$2:$D$6)*(G9740/100)*(E9740/1000)),IF(AND(C9740="Wine",D9740="Fortified Wines"),SUM(LOOKUP(2,1/(SRP!$B$20:$B$23&lt;=E9740)/(SRP!$C$20:$C$23&gt;=E9740),SRP!$D$20:$D$23)*(G9740/100)*(E9740/1000)),IF(C9740="Wine",SUM(LOOKUP(2,1/(SRP!$B$15:$B$19&lt;=E9740)/(SRP!$C$15:$C$19&gt;=E9740),SRP!$D$15:$D$19)*(G9740/100)*(E9740/1000)),IF(C9740="Ready to Drink",SUM(LOOKUP(2,1/(SRP!$B$10:$B$14&lt;=E9740)/(SRP!$C$10:$C$14&gt;=E9740),SRP!$D$10:$D$14)*(G9740/100)*(E9740/1000)),0))))),2)</f>
        <v>7.07</v>
      </c>
    </row>
    <row r="9741" spans="1:11" x14ac:dyDescent="0.35">
      <c r="A9741" s="2">
        <v>716890</v>
      </c>
      <c r="B9741" s="76" t="s">
        <v>1999</v>
      </c>
      <c r="C9741" s="76" t="s">
        <v>286</v>
      </c>
      <c r="D9741" s="76" t="s">
        <v>5269</v>
      </c>
      <c r="E9741" s="76">
        <v>750</v>
      </c>
      <c r="F9741" s="76">
        <v>12</v>
      </c>
      <c r="G9741" s="77">
        <v>14</v>
      </c>
      <c r="H9741" s="76" t="s">
        <v>6695</v>
      </c>
      <c r="I9741" s="77">
        <v>15.99</v>
      </c>
      <c r="J9741" s="2">
        <v>1</v>
      </c>
      <c r="K9741" s="119" cm="1">
        <f t="array" ref="K9741">ROUND(IF(C9741="Beer",SUM(LOOKUP(2,1/(SRP!$B$7:$B$9&lt;=E9741)/(SRP!$C$7:$C$9&gt;=E9741),SRP!$D$7:$D$9)*(G9741/100)*(E9741/1000)),IF(C9741="Spirits",SUM(LOOKUP(2,1/(SRP!$B$2:$B$6&lt;=E9741)/(SRP!$C$2:$C$6&gt;=E9741),SRP!$D$2:$D$6)*(G9741/100)*(E9741/1000)),IF(AND(C9741="Wine",D9741="Fortified Wines"),SUM(LOOKUP(2,1/(SRP!$B$20:$B$23&lt;=E9741)/(SRP!$C$20:$C$23&gt;=E9741),SRP!$D$20:$D$23)*(G9741/100)*(E9741/1000)),IF(C9741="Wine",SUM(LOOKUP(2,1/(SRP!$B$15:$B$19&lt;=E9741)/(SRP!$C$15:$C$19&gt;=E9741),SRP!$D$15:$D$19)*(G9741/100)*(E9741/1000)),IF(C9741="Ready to Drink",SUM(LOOKUP(2,1/(SRP!$B$10:$B$14&lt;=E9741)/(SRP!$C$10:$C$14&gt;=E9741),SRP!$D$10:$D$14)*(G9741/100)*(E9741/1000)),0))))),2)</f>
        <v>7.33</v>
      </c>
    </row>
    <row r="9742" spans="1:11" x14ac:dyDescent="0.35">
      <c r="A9742" s="2">
        <v>718626</v>
      </c>
      <c r="B9742" s="76" t="s">
        <v>2001</v>
      </c>
      <c r="C9742" s="76" t="s">
        <v>287</v>
      </c>
      <c r="D9742" s="76" t="s">
        <v>5240</v>
      </c>
      <c r="E9742" s="76">
        <v>750</v>
      </c>
      <c r="F9742" s="76">
        <v>12</v>
      </c>
      <c r="G9742" s="77">
        <v>9</v>
      </c>
      <c r="H9742" s="76" t="s">
        <v>3330</v>
      </c>
      <c r="I9742" s="77">
        <v>6.99</v>
      </c>
      <c r="J9742" s="2">
        <v>1</v>
      </c>
      <c r="K9742" s="119" cm="1">
        <f t="array" ref="K9742">ROUND(IF(C9742="Beer",SUM(LOOKUP(2,1/(SRP!$B$7:$B$9&lt;=E9742)/(SRP!$C$7:$C$9&gt;=E9742),SRP!$D$7:$D$9)*(G9742/100)*(E9742/1000)),IF(C9742="Spirits",SUM(LOOKUP(2,1/(SRP!$B$2:$B$6&lt;=E9742)/(SRP!$C$2:$C$6&gt;=E9742),SRP!$D$2:$D$6)*(G9742/100)*(E9742/1000)),IF(AND(C9742="Wine",D9742="Fortified Wines"),SUM(LOOKUP(2,1/(SRP!$B$20:$B$23&lt;=E9742)/(SRP!$C$20:$C$23&gt;=E9742),SRP!$D$20:$D$23)*(G9742/100)*(E9742/1000)),IF(C9742="Wine",SUM(LOOKUP(2,1/(SRP!$B$15:$B$19&lt;=E9742)/(SRP!$C$15:$C$19&gt;=E9742),SRP!$D$15:$D$19)*(G9742/100)*(E9742/1000)),IF(C9742="Ready to Drink",SUM(LOOKUP(2,1/(SRP!$B$10:$B$14&lt;=E9742)/(SRP!$C$10:$C$14&gt;=E9742),SRP!$D$10:$D$14)*(G9742/100)*(E9742/1000)),0))))),2)</f>
        <v>4.71</v>
      </c>
    </row>
    <row r="9743" spans="1:11" x14ac:dyDescent="0.35">
      <c r="A9743" s="2">
        <v>718626</v>
      </c>
      <c r="B9743" s="76" t="s">
        <v>2001</v>
      </c>
      <c r="C9743" s="76" t="s">
        <v>287</v>
      </c>
      <c r="D9743" s="76" t="s">
        <v>5240</v>
      </c>
      <c r="E9743" s="76">
        <v>750</v>
      </c>
      <c r="F9743" s="76">
        <v>12</v>
      </c>
      <c r="G9743" s="77">
        <v>9</v>
      </c>
      <c r="H9743" s="76" t="s">
        <v>3330</v>
      </c>
      <c r="I9743" s="77">
        <v>6.99</v>
      </c>
      <c r="J9743" s="2">
        <v>1</v>
      </c>
      <c r="K9743" s="119" cm="1">
        <f t="array" ref="K9743">ROUND(IF(C9743="Beer",SUM(LOOKUP(2,1/(SRP!$B$7:$B$9&lt;=E9743)/(SRP!$C$7:$C$9&gt;=E9743),SRP!$D$7:$D$9)*(G9743/100)*(E9743/1000)),IF(C9743="Spirits",SUM(LOOKUP(2,1/(SRP!$B$2:$B$6&lt;=E9743)/(SRP!$C$2:$C$6&gt;=E9743),SRP!$D$2:$D$6)*(G9743/100)*(E9743/1000)),IF(AND(C9743="Wine",D9743="Fortified Wines"),SUM(LOOKUP(2,1/(SRP!$B$20:$B$23&lt;=E9743)/(SRP!$C$20:$C$23&gt;=E9743),SRP!$D$20:$D$23)*(G9743/100)*(E9743/1000)),IF(C9743="Wine",SUM(LOOKUP(2,1/(SRP!$B$15:$B$19&lt;=E9743)/(SRP!$C$15:$C$19&gt;=E9743),SRP!$D$15:$D$19)*(G9743/100)*(E9743/1000)),IF(C9743="Ready to Drink",SUM(LOOKUP(2,1/(SRP!$B$10:$B$14&lt;=E9743)/(SRP!$C$10:$C$14&gt;=E9743),SRP!$D$10:$D$14)*(G9743/100)*(E9743/1000)),0))))),2)</f>
        <v>4.71</v>
      </c>
    </row>
    <row r="9744" spans="1:11" x14ac:dyDescent="0.35">
      <c r="A9744" s="2">
        <v>719400</v>
      </c>
      <c r="B9744" s="76" t="s">
        <v>6691</v>
      </c>
      <c r="C9744" s="76" t="s">
        <v>286</v>
      </c>
      <c r="D9744" s="76" t="s">
        <v>5247</v>
      </c>
      <c r="E9744" s="76">
        <v>750</v>
      </c>
      <c r="F9744" s="76">
        <v>12</v>
      </c>
      <c r="G9744" s="77">
        <v>13</v>
      </c>
      <c r="H9744" s="76" t="s">
        <v>3291</v>
      </c>
      <c r="I9744" s="77">
        <v>14.95</v>
      </c>
      <c r="J9744" s="2">
        <v>1</v>
      </c>
      <c r="K9744" s="119" cm="1">
        <f t="array" ref="K9744">ROUND(IF(C9744="Beer",SUM(LOOKUP(2,1/(SRP!$B$7:$B$9&lt;=E9744)/(SRP!$C$7:$C$9&gt;=E9744),SRP!$D$7:$D$9)*(G9744/100)*(E9744/1000)),IF(C9744="Spirits",SUM(LOOKUP(2,1/(SRP!$B$2:$B$6&lt;=E9744)/(SRP!$C$2:$C$6&gt;=E9744),SRP!$D$2:$D$6)*(G9744/100)*(E9744/1000)),IF(AND(C9744="Wine",D9744="Fortified Wines"),SUM(LOOKUP(2,1/(SRP!$B$20:$B$23&lt;=E9744)/(SRP!$C$20:$C$23&gt;=E9744),SRP!$D$20:$D$23)*(G9744/100)*(E9744/1000)),IF(C9744="Wine",SUM(LOOKUP(2,1/(SRP!$B$15:$B$19&lt;=E9744)/(SRP!$C$15:$C$19&gt;=E9744),SRP!$D$15:$D$19)*(G9744/100)*(E9744/1000)),IF(C9744="Ready to Drink",SUM(LOOKUP(2,1/(SRP!$B$10:$B$14&lt;=E9744)/(SRP!$C$10:$C$14&gt;=E9744),SRP!$D$10:$D$14)*(G9744/100)*(E9744/1000)),0))))),2)</f>
        <v>6.81</v>
      </c>
    </row>
    <row r="9745" spans="1:11" x14ac:dyDescent="0.35">
      <c r="A9745" s="2">
        <v>720073</v>
      </c>
      <c r="B9745" s="76" t="s">
        <v>3984</v>
      </c>
      <c r="C9745" s="76" t="s">
        <v>287</v>
      </c>
      <c r="D9745" s="76" t="s">
        <v>5240</v>
      </c>
      <c r="E9745" s="76">
        <v>4092</v>
      </c>
      <c r="F9745" s="76">
        <v>1</v>
      </c>
      <c r="G9745" s="77">
        <v>10.5</v>
      </c>
      <c r="H9745" s="76" t="s">
        <v>3330</v>
      </c>
      <c r="I9745" s="77">
        <v>31.95</v>
      </c>
      <c r="J9745" s="2">
        <v>12</v>
      </c>
      <c r="K9745" s="119" cm="1">
        <f t="array" ref="K9745">ROUND(IF(C9745="Beer",SUM(LOOKUP(2,1/(SRP!$B$7:$B$9&lt;=E9745)/(SRP!$C$7:$C$9&gt;=E9745),SRP!$D$7:$D$9)*(G9745/100)*(E9745/1000)),IF(C9745="Spirits",SUM(LOOKUP(2,1/(SRP!$B$2:$B$6&lt;=E9745)/(SRP!$C$2:$C$6&gt;=E9745),SRP!$D$2:$D$6)*(G9745/100)*(E9745/1000)),IF(AND(C9745="Wine",D9745="Fortified Wines"),SUM(LOOKUP(2,1/(SRP!$B$20:$B$23&lt;=E9745)/(SRP!$C$20:$C$23&gt;=E9745),SRP!$D$20:$D$23)*(G9745/100)*(E9745/1000)),IF(C9745="Wine",SUM(LOOKUP(2,1/(SRP!$B$15:$B$19&lt;=E9745)/(SRP!$C$15:$C$19&gt;=E9745),SRP!$D$15:$D$19)*(G9745/100)*(E9745/1000)),IF(C9745="Ready to Drink",SUM(LOOKUP(2,1/(SRP!$B$10:$B$14&lt;=E9745)/(SRP!$C$10:$C$14&gt;=E9745),SRP!$D$10:$D$14)*(G9745/100)*(E9745/1000)),0))))),2)</f>
        <v>29.99</v>
      </c>
    </row>
    <row r="9746" spans="1:11" x14ac:dyDescent="0.35">
      <c r="A9746" s="2">
        <v>720073</v>
      </c>
      <c r="B9746" s="76" t="s">
        <v>3984</v>
      </c>
      <c r="C9746" s="76" t="s">
        <v>287</v>
      </c>
      <c r="D9746" s="76" t="s">
        <v>5240</v>
      </c>
      <c r="E9746" s="76">
        <v>4092</v>
      </c>
      <c r="F9746" s="76">
        <v>1</v>
      </c>
      <c r="G9746" s="77">
        <v>10.5</v>
      </c>
      <c r="H9746" s="76" t="s">
        <v>3330</v>
      </c>
      <c r="I9746" s="77">
        <v>31.95</v>
      </c>
      <c r="J9746" s="2">
        <v>12</v>
      </c>
      <c r="K9746" s="119" cm="1">
        <f t="array" ref="K9746">ROUND(IF(C9746="Beer",SUM(LOOKUP(2,1/(SRP!$B$7:$B$9&lt;=E9746)/(SRP!$C$7:$C$9&gt;=E9746),SRP!$D$7:$D$9)*(G9746/100)*(E9746/1000)),IF(C9746="Spirits",SUM(LOOKUP(2,1/(SRP!$B$2:$B$6&lt;=E9746)/(SRP!$C$2:$C$6&gt;=E9746),SRP!$D$2:$D$6)*(G9746/100)*(E9746/1000)),IF(AND(C9746="Wine",D9746="Fortified Wines"),SUM(LOOKUP(2,1/(SRP!$B$20:$B$23&lt;=E9746)/(SRP!$C$20:$C$23&gt;=E9746),SRP!$D$20:$D$23)*(G9746/100)*(E9746/1000)),IF(C9746="Wine",SUM(LOOKUP(2,1/(SRP!$B$15:$B$19&lt;=E9746)/(SRP!$C$15:$C$19&gt;=E9746),SRP!$D$15:$D$19)*(G9746/100)*(E9746/1000)),IF(C9746="Ready to Drink",SUM(LOOKUP(2,1/(SRP!$B$10:$B$14&lt;=E9746)/(SRP!$C$10:$C$14&gt;=E9746),SRP!$D$10:$D$14)*(G9746/100)*(E9746/1000)),0))))),2)</f>
        <v>29.99</v>
      </c>
    </row>
    <row r="9747" spans="1:11" x14ac:dyDescent="0.35">
      <c r="A9747" s="2">
        <v>721344</v>
      </c>
      <c r="B9747" s="76" t="s">
        <v>2002</v>
      </c>
      <c r="C9747" s="76" t="s">
        <v>285</v>
      </c>
      <c r="D9747" s="76" t="s">
        <v>5267</v>
      </c>
      <c r="E9747" s="76">
        <v>750</v>
      </c>
      <c r="F9747" s="76">
        <v>12</v>
      </c>
      <c r="G9747" s="77">
        <v>35</v>
      </c>
      <c r="H9747" s="76" t="s">
        <v>3280</v>
      </c>
      <c r="I9747" s="77">
        <v>51.99</v>
      </c>
      <c r="J9747" s="2">
        <v>1</v>
      </c>
      <c r="K9747" s="119" cm="1">
        <f t="array" ref="K9747">ROUND(IF(C9747="Beer",SUM(LOOKUP(2,1/(SRP!$B$7:$B$9&lt;=E9747)/(SRP!$C$7:$C$9&gt;=E9747),SRP!$D$7:$D$9)*(G9747/100)*(E9747/1000)),IF(C9747="Spirits",SUM(LOOKUP(2,1/(SRP!$B$2:$B$6&lt;=E9747)/(SRP!$C$2:$C$6&gt;=E9747),SRP!$D$2:$D$6)*(G9747/100)*(E9747/1000)),IF(AND(C9747="Wine",D9747="Fortified Wines"),SUM(LOOKUP(2,1/(SRP!$B$20:$B$23&lt;=E9747)/(SRP!$C$20:$C$23&gt;=E9747),SRP!$D$20:$D$23)*(G9747/100)*(E9747/1000)),IF(C9747="Wine",SUM(LOOKUP(2,1/(SRP!$B$15:$B$19&lt;=E9747)/(SRP!$C$15:$C$19&gt;=E9747),SRP!$D$15:$D$19)*(G9747/100)*(E9747/1000)),IF(C9747="Ready to Drink",SUM(LOOKUP(2,1/(SRP!$B$10:$B$14&lt;=E9747)/(SRP!$C$10:$C$14&gt;=E9747),SRP!$D$10:$D$14)*(G9747/100)*(E9747/1000)),0))))),2)</f>
        <v>18.329999999999998</v>
      </c>
    </row>
    <row r="9748" spans="1:11" x14ac:dyDescent="0.35">
      <c r="A9748" s="2">
        <v>721449</v>
      </c>
      <c r="B9748" s="76" t="s">
        <v>2003</v>
      </c>
      <c r="C9748" s="76" t="s">
        <v>286</v>
      </c>
      <c r="D9748" s="76" t="s">
        <v>5247</v>
      </c>
      <c r="E9748" s="76">
        <v>750</v>
      </c>
      <c r="F9748" s="76">
        <v>6</v>
      </c>
      <c r="G9748" s="77">
        <v>13.9</v>
      </c>
      <c r="H9748" s="76" t="s">
        <v>3303</v>
      </c>
      <c r="I9748" s="77">
        <v>60.99</v>
      </c>
      <c r="J9748" s="2">
        <v>1</v>
      </c>
      <c r="K9748" s="119" cm="1">
        <f t="array" ref="K9748">ROUND(IF(C9748="Beer",SUM(LOOKUP(2,1/(SRP!$B$7:$B$9&lt;=E9748)/(SRP!$C$7:$C$9&gt;=E9748),SRP!$D$7:$D$9)*(G9748/100)*(E9748/1000)),IF(C9748="Spirits",SUM(LOOKUP(2,1/(SRP!$B$2:$B$6&lt;=E9748)/(SRP!$C$2:$C$6&gt;=E9748),SRP!$D$2:$D$6)*(G9748/100)*(E9748/1000)),IF(AND(C9748="Wine",D9748="Fortified Wines"),SUM(LOOKUP(2,1/(SRP!$B$20:$B$23&lt;=E9748)/(SRP!$C$20:$C$23&gt;=E9748),SRP!$D$20:$D$23)*(G9748/100)*(E9748/1000)),IF(C9748="Wine",SUM(LOOKUP(2,1/(SRP!$B$15:$B$19&lt;=E9748)/(SRP!$C$15:$C$19&gt;=E9748),SRP!$D$15:$D$19)*(G9748/100)*(E9748/1000)),IF(C9748="Ready to Drink",SUM(LOOKUP(2,1/(SRP!$B$10:$B$14&lt;=E9748)/(SRP!$C$10:$C$14&gt;=E9748),SRP!$D$10:$D$14)*(G9748/100)*(E9748/1000)),0))))),2)</f>
        <v>7.28</v>
      </c>
    </row>
    <row r="9749" spans="1:11" x14ac:dyDescent="0.35">
      <c r="A9749" s="2">
        <v>721783</v>
      </c>
      <c r="B9749" s="76" t="s">
        <v>2004</v>
      </c>
      <c r="C9749" s="76" t="s">
        <v>286</v>
      </c>
      <c r="D9749" s="76" t="s">
        <v>5236</v>
      </c>
      <c r="E9749" s="76">
        <v>750</v>
      </c>
      <c r="F9749" s="76">
        <v>12</v>
      </c>
      <c r="G9749" s="77">
        <v>13</v>
      </c>
      <c r="H9749" s="76" t="s">
        <v>3308</v>
      </c>
      <c r="I9749" s="77">
        <v>24.99</v>
      </c>
      <c r="J9749" s="2">
        <v>1</v>
      </c>
      <c r="K9749" s="119" cm="1">
        <f t="array" ref="K9749">ROUND(IF(C9749="Beer",SUM(LOOKUP(2,1/(SRP!$B$7:$B$9&lt;=E9749)/(SRP!$C$7:$C$9&gt;=E9749),SRP!$D$7:$D$9)*(G9749/100)*(E9749/1000)),IF(C9749="Spirits",SUM(LOOKUP(2,1/(SRP!$B$2:$B$6&lt;=E9749)/(SRP!$C$2:$C$6&gt;=E9749),SRP!$D$2:$D$6)*(G9749/100)*(E9749/1000)),IF(AND(C9749="Wine",D9749="Fortified Wines"),SUM(LOOKUP(2,1/(SRP!$B$20:$B$23&lt;=E9749)/(SRP!$C$20:$C$23&gt;=E9749),SRP!$D$20:$D$23)*(G9749/100)*(E9749/1000)),IF(C9749="Wine",SUM(LOOKUP(2,1/(SRP!$B$15:$B$19&lt;=E9749)/(SRP!$C$15:$C$19&gt;=E9749),SRP!$D$15:$D$19)*(G9749/100)*(E9749/1000)),IF(C9749="Ready to Drink",SUM(LOOKUP(2,1/(SRP!$B$10:$B$14&lt;=E9749)/(SRP!$C$10:$C$14&gt;=E9749),SRP!$D$10:$D$14)*(G9749/100)*(E9749/1000)),0))))),2)</f>
        <v>6.81</v>
      </c>
    </row>
    <row r="9750" spans="1:11" x14ac:dyDescent="0.35">
      <c r="A9750" s="2">
        <v>722573</v>
      </c>
      <c r="B9750" s="76" t="s">
        <v>2005</v>
      </c>
      <c r="C9750" s="76" t="s">
        <v>287</v>
      </c>
      <c r="D9750" s="76" t="s">
        <v>5266</v>
      </c>
      <c r="E9750" s="76">
        <v>5325</v>
      </c>
      <c r="F9750" s="76">
        <v>1</v>
      </c>
      <c r="G9750" s="77">
        <v>5</v>
      </c>
      <c r="H9750" s="76" t="s">
        <v>3301</v>
      </c>
      <c r="I9750" s="77">
        <v>29.49</v>
      </c>
      <c r="J9750" s="2">
        <v>15</v>
      </c>
      <c r="K9750" s="119" cm="1">
        <f t="array" ref="K9750">ROUND(IF(C9750="Beer",SUM(LOOKUP(2,1/(SRP!$B$7:$B$9&lt;=E9750)/(SRP!$C$7:$C$9&gt;=E9750),SRP!$D$7:$D$9)*(G9750/100)*(E9750/1000)),IF(C9750="Spirits",SUM(LOOKUP(2,1/(SRP!$B$2:$B$6&lt;=E9750)/(SRP!$C$2:$C$6&gt;=E9750),SRP!$D$2:$D$6)*(G9750/100)*(E9750/1000)),IF(AND(C9750="Wine",D9750="Fortified Wines"),SUM(LOOKUP(2,1/(SRP!$B$20:$B$23&lt;=E9750)/(SRP!$C$20:$C$23&gt;=E9750),SRP!$D$20:$D$23)*(G9750/100)*(E9750/1000)),IF(C9750="Wine",SUM(LOOKUP(2,1/(SRP!$B$15:$B$19&lt;=E9750)/(SRP!$C$15:$C$19&gt;=E9750),SRP!$D$15:$D$19)*(G9750/100)*(E9750/1000)),IF(C9750="Ready to Drink",SUM(LOOKUP(2,1/(SRP!$B$10:$B$14&lt;=E9750)/(SRP!$C$10:$C$14&gt;=E9750),SRP!$D$10:$D$14)*(G9750/100)*(E9750/1000)),0))))),2)</f>
        <v>18.59</v>
      </c>
    </row>
    <row r="9751" spans="1:11" x14ac:dyDescent="0.35">
      <c r="A9751" s="2">
        <v>722573</v>
      </c>
      <c r="B9751" s="76" t="s">
        <v>2005</v>
      </c>
      <c r="C9751" s="76" t="s">
        <v>287</v>
      </c>
      <c r="D9751" s="76" t="s">
        <v>5266</v>
      </c>
      <c r="E9751" s="76">
        <v>5325</v>
      </c>
      <c r="F9751" s="76">
        <v>1</v>
      </c>
      <c r="G9751" s="77">
        <v>5</v>
      </c>
      <c r="H9751" s="76" t="s">
        <v>3301</v>
      </c>
      <c r="I9751" s="77">
        <v>29.49</v>
      </c>
      <c r="J9751" s="2">
        <v>15</v>
      </c>
      <c r="K9751" s="119" cm="1">
        <f t="array" ref="K9751">ROUND(IF(C9751="Beer",SUM(LOOKUP(2,1/(SRP!$B$7:$B$9&lt;=E9751)/(SRP!$C$7:$C$9&gt;=E9751),SRP!$D$7:$D$9)*(G9751/100)*(E9751/1000)),IF(C9751="Spirits",SUM(LOOKUP(2,1/(SRP!$B$2:$B$6&lt;=E9751)/(SRP!$C$2:$C$6&gt;=E9751),SRP!$D$2:$D$6)*(G9751/100)*(E9751/1000)),IF(AND(C9751="Wine",D9751="Fortified Wines"),SUM(LOOKUP(2,1/(SRP!$B$20:$B$23&lt;=E9751)/(SRP!$C$20:$C$23&gt;=E9751),SRP!$D$20:$D$23)*(G9751/100)*(E9751/1000)),IF(C9751="Wine",SUM(LOOKUP(2,1/(SRP!$B$15:$B$19&lt;=E9751)/(SRP!$C$15:$C$19&gt;=E9751),SRP!$D$15:$D$19)*(G9751/100)*(E9751/1000)),IF(C9751="Ready to Drink",SUM(LOOKUP(2,1/(SRP!$B$10:$B$14&lt;=E9751)/(SRP!$C$10:$C$14&gt;=E9751),SRP!$D$10:$D$14)*(G9751/100)*(E9751/1000)),0))))),2)</f>
        <v>18.59</v>
      </c>
    </row>
    <row r="9752" spans="1:11" x14ac:dyDescent="0.35">
      <c r="A9752" s="2">
        <v>722757</v>
      </c>
      <c r="B9752" s="76" t="s">
        <v>2006</v>
      </c>
      <c r="C9752" s="76" t="s">
        <v>287</v>
      </c>
      <c r="D9752" s="76" t="s">
        <v>5230</v>
      </c>
      <c r="E9752" s="76">
        <v>500</v>
      </c>
      <c r="F9752" s="76">
        <v>24</v>
      </c>
      <c r="G9752" s="77">
        <v>4.8</v>
      </c>
      <c r="H9752" s="76" t="s">
        <v>3306</v>
      </c>
      <c r="I9752" s="77">
        <v>2.99</v>
      </c>
      <c r="J9752" s="2">
        <v>1</v>
      </c>
      <c r="K9752" s="119" cm="1">
        <f t="array" ref="K9752">ROUND(IF(C9752="Beer",SUM(LOOKUP(2,1/(SRP!$B$7:$B$9&lt;=E9752)/(SRP!$C$7:$C$9&gt;=E9752),SRP!$D$7:$D$9)*(G9752/100)*(E9752/1000)),IF(C9752="Spirits",SUM(LOOKUP(2,1/(SRP!$B$2:$B$6&lt;=E9752)/(SRP!$C$2:$C$6&gt;=E9752),SRP!$D$2:$D$6)*(G9752/100)*(E9752/1000)),IF(AND(C9752="Wine",D9752="Fortified Wines"),SUM(LOOKUP(2,1/(SRP!$B$20:$B$23&lt;=E9752)/(SRP!$C$20:$C$23&gt;=E9752),SRP!$D$20:$D$23)*(G9752/100)*(E9752/1000)),IF(C9752="Wine",SUM(LOOKUP(2,1/(SRP!$B$15:$B$19&lt;=E9752)/(SRP!$C$15:$C$19&gt;=E9752),SRP!$D$15:$D$19)*(G9752/100)*(E9752/1000)),IF(C9752="Ready to Drink",SUM(LOOKUP(2,1/(SRP!$B$10:$B$14&lt;=E9752)/(SRP!$C$10:$C$14&gt;=E9752),SRP!$D$10:$D$14)*(G9752/100)*(E9752/1000)),0))))),2)</f>
        <v>1.68</v>
      </c>
    </row>
    <row r="9753" spans="1:11" x14ac:dyDescent="0.35">
      <c r="A9753" s="2">
        <v>722810</v>
      </c>
      <c r="B9753" s="76" t="s">
        <v>6265</v>
      </c>
      <c r="C9753" s="76" t="s">
        <v>286</v>
      </c>
      <c r="D9753" s="76" t="s">
        <v>5244</v>
      </c>
      <c r="E9753" s="76">
        <v>750</v>
      </c>
      <c r="F9753" s="76">
        <v>12</v>
      </c>
      <c r="G9753" s="77">
        <v>13</v>
      </c>
      <c r="H9753" s="76" t="s">
        <v>3300</v>
      </c>
      <c r="I9753" s="77">
        <v>24.99</v>
      </c>
      <c r="J9753" s="2">
        <v>1</v>
      </c>
      <c r="K9753" s="119" cm="1">
        <f t="array" ref="K9753">ROUND(IF(C9753="Beer",SUM(LOOKUP(2,1/(SRP!$B$7:$B$9&lt;=E9753)/(SRP!$C$7:$C$9&gt;=E9753),SRP!$D$7:$D$9)*(G9753/100)*(E9753/1000)),IF(C9753="Spirits",SUM(LOOKUP(2,1/(SRP!$B$2:$B$6&lt;=E9753)/(SRP!$C$2:$C$6&gt;=E9753),SRP!$D$2:$D$6)*(G9753/100)*(E9753/1000)),IF(AND(C9753="Wine",D9753="Fortified Wines"),SUM(LOOKUP(2,1/(SRP!$B$20:$B$23&lt;=E9753)/(SRP!$C$20:$C$23&gt;=E9753),SRP!$D$20:$D$23)*(G9753/100)*(E9753/1000)),IF(C9753="Wine",SUM(LOOKUP(2,1/(SRP!$B$15:$B$19&lt;=E9753)/(SRP!$C$15:$C$19&gt;=E9753),SRP!$D$15:$D$19)*(G9753/100)*(E9753/1000)),IF(C9753="Ready to Drink",SUM(LOOKUP(2,1/(SRP!$B$10:$B$14&lt;=E9753)/(SRP!$C$10:$C$14&gt;=E9753),SRP!$D$10:$D$14)*(G9753/100)*(E9753/1000)),0))))),2)</f>
        <v>6.81</v>
      </c>
    </row>
    <row r="9754" spans="1:11" x14ac:dyDescent="0.35">
      <c r="A9754" s="2">
        <v>723759</v>
      </c>
      <c r="B9754" s="76" t="s">
        <v>2629</v>
      </c>
      <c r="C9754" s="76" t="s">
        <v>286</v>
      </c>
      <c r="D9754" s="76" t="s">
        <v>5249</v>
      </c>
      <c r="E9754" s="76">
        <v>750</v>
      </c>
      <c r="F9754" s="76">
        <v>12</v>
      </c>
      <c r="G9754" s="77">
        <v>14.9</v>
      </c>
      <c r="H9754" s="76" t="s">
        <v>5335</v>
      </c>
      <c r="I9754" s="77">
        <v>28.54</v>
      </c>
      <c r="J9754" s="2">
        <v>1</v>
      </c>
      <c r="K9754" s="119" cm="1">
        <f t="array" ref="K9754">ROUND(IF(C9754="Beer",SUM(LOOKUP(2,1/(SRP!$B$7:$B$9&lt;=E9754)/(SRP!$C$7:$C$9&gt;=E9754),SRP!$D$7:$D$9)*(G9754/100)*(E9754/1000)),IF(C9754="Spirits",SUM(LOOKUP(2,1/(SRP!$B$2:$B$6&lt;=E9754)/(SRP!$C$2:$C$6&gt;=E9754),SRP!$D$2:$D$6)*(G9754/100)*(E9754/1000)),IF(AND(C9754="Wine",D9754="Fortified Wines"),SUM(LOOKUP(2,1/(SRP!$B$20:$B$23&lt;=E9754)/(SRP!$C$20:$C$23&gt;=E9754),SRP!$D$20:$D$23)*(G9754/100)*(E9754/1000)),IF(C9754="Wine",SUM(LOOKUP(2,1/(SRP!$B$15:$B$19&lt;=E9754)/(SRP!$C$15:$C$19&gt;=E9754),SRP!$D$15:$D$19)*(G9754/100)*(E9754/1000)),IF(C9754="Ready to Drink",SUM(LOOKUP(2,1/(SRP!$B$10:$B$14&lt;=E9754)/(SRP!$C$10:$C$14&gt;=E9754),SRP!$D$10:$D$14)*(G9754/100)*(E9754/1000)),0))))),2)</f>
        <v>7.8</v>
      </c>
    </row>
    <row r="9755" spans="1:11" x14ac:dyDescent="0.35">
      <c r="A9755" s="2">
        <v>723874</v>
      </c>
      <c r="B9755" s="76" t="s">
        <v>2008</v>
      </c>
      <c r="C9755" s="76" t="s">
        <v>286</v>
      </c>
      <c r="D9755" s="76" t="s">
        <v>5251</v>
      </c>
      <c r="E9755" s="76">
        <v>750</v>
      </c>
      <c r="F9755" s="76">
        <v>12</v>
      </c>
      <c r="G9755" s="77">
        <v>19</v>
      </c>
      <c r="H9755" s="76" t="s">
        <v>6283</v>
      </c>
      <c r="I9755" s="77">
        <v>22.49</v>
      </c>
      <c r="J9755" s="2">
        <v>1</v>
      </c>
      <c r="K9755" s="119" cm="1">
        <f t="array" ref="K9755">ROUND(IF(C9755="Beer",SUM(LOOKUP(2,1/(SRP!$B$7:$B$9&lt;=E9755)/(SRP!$C$7:$C$9&gt;=E9755),SRP!$D$7:$D$9)*(G9755/100)*(E9755/1000)),IF(C9755="Spirits",SUM(LOOKUP(2,1/(SRP!$B$2:$B$6&lt;=E9755)/(SRP!$C$2:$C$6&gt;=E9755),SRP!$D$2:$D$6)*(G9755/100)*(E9755/1000)),IF(AND(C9755="Wine",D9755="Fortified Wines"),SUM(LOOKUP(2,1/(SRP!$B$20:$B$23&lt;=E9755)/(SRP!$C$20:$C$23&gt;=E9755),SRP!$D$20:$D$23)*(G9755/100)*(E9755/1000)),IF(C9755="Wine",SUM(LOOKUP(2,1/(SRP!$B$15:$B$19&lt;=E9755)/(SRP!$C$15:$C$19&gt;=E9755),SRP!$D$15:$D$19)*(G9755/100)*(E9755/1000)),IF(C9755="Ready to Drink",SUM(LOOKUP(2,1/(SRP!$B$10:$B$14&lt;=E9755)/(SRP!$C$10:$C$14&gt;=E9755),SRP!$D$10:$D$14)*(G9755/100)*(E9755/1000)),0))))),2)</f>
        <v>9.9499999999999993</v>
      </c>
    </row>
    <row r="9756" spans="1:11" x14ac:dyDescent="0.35">
      <c r="A9756" s="2">
        <v>724004</v>
      </c>
      <c r="B9756" s="76" t="s">
        <v>2630</v>
      </c>
      <c r="C9756" s="76" t="s">
        <v>285</v>
      </c>
      <c r="D9756" s="76" t="s">
        <v>5231</v>
      </c>
      <c r="E9756" s="76">
        <v>700</v>
      </c>
      <c r="F9756" s="76">
        <v>12</v>
      </c>
      <c r="G9756" s="77">
        <v>40</v>
      </c>
      <c r="H9756" s="76" t="s">
        <v>3345</v>
      </c>
      <c r="I9756" s="77">
        <v>27.49</v>
      </c>
      <c r="J9756" s="2">
        <v>1</v>
      </c>
      <c r="K9756" s="119" cm="1">
        <f t="array" ref="K9756">ROUND(IF(C9756="Beer",SUM(LOOKUP(2,1/(SRP!$B$7:$B$9&lt;=E9756)/(SRP!$C$7:$C$9&gt;=E9756),SRP!$D$7:$D$9)*(G9756/100)*(E9756/1000)),IF(C9756="Spirits",SUM(LOOKUP(2,1/(SRP!$B$2:$B$6&lt;=E9756)/(SRP!$C$2:$C$6&gt;=E9756),SRP!$D$2:$D$6)*(G9756/100)*(E9756/1000)),IF(AND(C9756="Wine",D9756="Fortified Wines"),SUM(LOOKUP(2,1/(SRP!$B$20:$B$23&lt;=E9756)/(SRP!$C$20:$C$23&gt;=E9756),SRP!$D$20:$D$23)*(G9756/100)*(E9756/1000)),IF(C9756="Wine",SUM(LOOKUP(2,1/(SRP!$B$15:$B$19&lt;=E9756)/(SRP!$C$15:$C$19&gt;=E9756),SRP!$D$15:$D$19)*(G9756/100)*(E9756/1000)),IF(C9756="Ready to Drink",SUM(LOOKUP(2,1/(SRP!$B$10:$B$14&lt;=E9756)/(SRP!$C$10:$C$14&gt;=E9756),SRP!$D$10:$D$14)*(G9756/100)*(E9756/1000)),0))))),2)</f>
        <v>19.55</v>
      </c>
    </row>
    <row r="9757" spans="1:11" x14ac:dyDescent="0.35">
      <c r="A9757" s="2">
        <v>724260</v>
      </c>
      <c r="B9757" s="76" t="s">
        <v>3322</v>
      </c>
      <c r="C9757" s="76" t="s">
        <v>286</v>
      </c>
      <c r="D9757" s="76" t="s">
        <v>5261</v>
      </c>
      <c r="E9757" s="76">
        <v>750</v>
      </c>
      <c r="F9757" s="76">
        <v>12</v>
      </c>
      <c r="G9757" s="77">
        <v>15</v>
      </c>
      <c r="H9757" s="76" t="s">
        <v>3307</v>
      </c>
      <c r="I9757" s="77">
        <v>63.99</v>
      </c>
      <c r="J9757" s="2">
        <v>1</v>
      </c>
      <c r="K9757" s="119" cm="1">
        <f t="array" ref="K9757">ROUND(IF(C9757="Beer",SUM(LOOKUP(2,1/(SRP!$B$7:$B$9&lt;=E9757)/(SRP!$C$7:$C$9&gt;=E9757),SRP!$D$7:$D$9)*(G9757/100)*(E9757/1000)),IF(C9757="Spirits",SUM(LOOKUP(2,1/(SRP!$B$2:$B$6&lt;=E9757)/(SRP!$C$2:$C$6&gt;=E9757),SRP!$D$2:$D$6)*(G9757/100)*(E9757/1000)),IF(AND(C9757="Wine",D9757="Fortified Wines"),SUM(LOOKUP(2,1/(SRP!$B$20:$B$23&lt;=E9757)/(SRP!$C$20:$C$23&gt;=E9757),SRP!$D$20:$D$23)*(G9757/100)*(E9757/1000)),IF(C9757="Wine",SUM(LOOKUP(2,1/(SRP!$B$15:$B$19&lt;=E9757)/(SRP!$C$15:$C$19&gt;=E9757),SRP!$D$15:$D$19)*(G9757/100)*(E9757/1000)),IF(C9757="Ready to Drink",SUM(LOOKUP(2,1/(SRP!$B$10:$B$14&lt;=E9757)/(SRP!$C$10:$C$14&gt;=E9757),SRP!$D$10:$D$14)*(G9757/100)*(E9757/1000)),0))))),2)</f>
        <v>7.85</v>
      </c>
    </row>
    <row r="9758" spans="1:11" x14ac:dyDescent="0.35">
      <c r="A9758" s="2">
        <v>724354</v>
      </c>
      <c r="B9758" s="76" t="s">
        <v>3547</v>
      </c>
      <c r="C9758" s="76" t="s">
        <v>285</v>
      </c>
      <c r="D9758" s="76" t="s">
        <v>5262</v>
      </c>
      <c r="E9758" s="76">
        <v>750</v>
      </c>
      <c r="F9758" s="76">
        <v>12</v>
      </c>
      <c r="G9758" s="77">
        <v>42.8</v>
      </c>
      <c r="H9758" s="76" t="s">
        <v>6704</v>
      </c>
      <c r="I9758" s="77">
        <v>37.54</v>
      </c>
      <c r="J9758" s="2">
        <v>1</v>
      </c>
      <c r="K9758" s="119" cm="1">
        <f t="array" ref="K9758">ROUND(IF(C9758="Beer",SUM(LOOKUP(2,1/(SRP!$B$7:$B$9&lt;=E9758)/(SRP!$C$7:$C$9&gt;=E9758),SRP!$D$7:$D$9)*(G9758/100)*(E9758/1000)),IF(C9758="Spirits",SUM(LOOKUP(2,1/(SRP!$B$2:$B$6&lt;=E9758)/(SRP!$C$2:$C$6&gt;=E9758),SRP!$D$2:$D$6)*(G9758/100)*(E9758/1000)),IF(AND(C9758="Wine",D9758="Fortified Wines"),SUM(LOOKUP(2,1/(SRP!$B$20:$B$23&lt;=E9758)/(SRP!$C$20:$C$23&gt;=E9758),SRP!$D$20:$D$23)*(G9758/100)*(E9758/1000)),IF(C9758="Wine",SUM(LOOKUP(2,1/(SRP!$B$15:$B$19&lt;=E9758)/(SRP!$C$15:$C$19&gt;=E9758),SRP!$D$15:$D$19)*(G9758/100)*(E9758/1000)),IF(C9758="Ready to Drink",SUM(LOOKUP(2,1/(SRP!$B$10:$B$14&lt;=E9758)/(SRP!$C$10:$C$14&gt;=E9758),SRP!$D$10:$D$14)*(G9758/100)*(E9758/1000)),0))))),2)</f>
        <v>22.41</v>
      </c>
    </row>
    <row r="9759" spans="1:11" x14ac:dyDescent="0.35">
      <c r="A9759" s="2">
        <v>725770</v>
      </c>
      <c r="B9759" s="76" t="s">
        <v>2010</v>
      </c>
      <c r="C9759" s="76" t="s">
        <v>286</v>
      </c>
      <c r="D9759" s="76" t="s">
        <v>5236</v>
      </c>
      <c r="E9759" s="76">
        <v>750</v>
      </c>
      <c r="F9759" s="76">
        <v>12</v>
      </c>
      <c r="G9759" s="77">
        <v>13.5</v>
      </c>
      <c r="H9759" s="76" t="s">
        <v>3303</v>
      </c>
      <c r="I9759" s="77">
        <v>19.989999999999998</v>
      </c>
      <c r="J9759" s="2">
        <v>1</v>
      </c>
      <c r="K9759" s="119" cm="1">
        <f t="array" ref="K9759">ROUND(IF(C9759="Beer",SUM(LOOKUP(2,1/(SRP!$B$7:$B$9&lt;=E9759)/(SRP!$C$7:$C$9&gt;=E9759),SRP!$D$7:$D$9)*(G9759/100)*(E9759/1000)),IF(C9759="Spirits",SUM(LOOKUP(2,1/(SRP!$B$2:$B$6&lt;=E9759)/(SRP!$C$2:$C$6&gt;=E9759),SRP!$D$2:$D$6)*(G9759/100)*(E9759/1000)),IF(AND(C9759="Wine",D9759="Fortified Wines"),SUM(LOOKUP(2,1/(SRP!$B$20:$B$23&lt;=E9759)/(SRP!$C$20:$C$23&gt;=E9759),SRP!$D$20:$D$23)*(G9759/100)*(E9759/1000)),IF(C9759="Wine",SUM(LOOKUP(2,1/(SRP!$B$15:$B$19&lt;=E9759)/(SRP!$C$15:$C$19&gt;=E9759),SRP!$D$15:$D$19)*(G9759/100)*(E9759/1000)),IF(C9759="Ready to Drink",SUM(LOOKUP(2,1/(SRP!$B$10:$B$14&lt;=E9759)/(SRP!$C$10:$C$14&gt;=E9759),SRP!$D$10:$D$14)*(G9759/100)*(E9759/1000)),0))))),2)</f>
        <v>7.07</v>
      </c>
    </row>
    <row r="9760" spans="1:11" x14ac:dyDescent="0.35">
      <c r="A9760" s="2">
        <v>725788</v>
      </c>
      <c r="B9760" s="76" t="s">
        <v>2011</v>
      </c>
      <c r="C9760" s="76" t="s">
        <v>286</v>
      </c>
      <c r="D9760" s="76" t="s">
        <v>5236</v>
      </c>
      <c r="E9760" s="76">
        <v>750</v>
      </c>
      <c r="F9760" s="76">
        <v>12</v>
      </c>
      <c r="G9760" s="77">
        <v>14</v>
      </c>
      <c r="H9760" s="76" t="s">
        <v>3303</v>
      </c>
      <c r="I9760" s="77">
        <v>19.989999999999998</v>
      </c>
      <c r="J9760" s="2">
        <v>1</v>
      </c>
      <c r="K9760" s="119" cm="1">
        <f t="array" ref="K9760">ROUND(IF(C9760="Beer",SUM(LOOKUP(2,1/(SRP!$B$7:$B$9&lt;=E9760)/(SRP!$C$7:$C$9&gt;=E9760),SRP!$D$7:$D$9)*(G9760/100)*(E9760/1000)),IF(C9760="Spirits",SUM(LOOKUP(2,1/(SRP!$B$2:$B$6&lt;=E9760)/(SRP!$C$2:$C$6&gt;=E9760),SRP!$D$2:$D$6)*(G9760/100)*(E9760/1000)),IF(AND(C9760="Wine",D9760="Fortified Wines"),SUM(LOOKUP(2,1/(SRP!$B$20:$B$23&lt;=E9760)/(SRP!$C$20:$C$23&gt;=E9760),SRP!$D$20:$D$23)*(G9760/100)*(E9760/1000)),IF(C9760="Wine",SUM(LOOKUP(2,1/(SRP!$B$15:$B$19&lt;=E9760)/(SRP!$C$15:$C$19&gt;=E9760),SRP!$D$15:$D$19)*(G9760/100)*(E9760/1000)),IF(C9760="Ready to Drink",SUM(LOOKUP(2,1/(SRP!$B$10:$B$14&lt;=E9760)/(SRP!$C$10:$C$14&gt;=E9760),SRP!$D$10:$D$14)*(G9760/100)*(E9760/1000)),0))))),2)</f>
        <v>7.33</v>
      </c>
    </row>
    <row r="9761" spans="1:11" x14ac:dyDescent="0.35">
      <c r="A9761" s="2">
        <v>730326</v>
      </c>
      <c r="B9761" s="76" t="s">
        <v>4667</v>
      </c>
      <c r="C9761" s="76" t="s">
        <v>286</v>
      </c>
      <c r="D9761" s="76" t="s">
        <v>5246</v>
      </c>
      <c r="E9761" s="76">
        <v>750</v>
      </c>
      <c r="F9761" s="76">
        <v>12</v>
      </c>
      <c r="G9761" s="77">
        <v>13</v>
      </c>
      <c r="H9761" s="76" t="s">
        <v>3288</v>
      </c>
      <c r="I9761" s="77">
        <v>11.99</v>
      </c>
      <c r="J9761" s="2">
        <v>1</v>
      </c>
      <c r="K9761" s="119" cm="1">
        <f t="array" ref="K9761">ROUND(IF(C9761="Beer",SUM(LOOKUP(2,1/(SRP!$B$7:$B$9&lt;=E9761)/(SRP!$C$7:$C$9&gt;=E9761),SRP!$D$7:$D$9)*(G9761/100)*(E9761/1000)),IF(C9761="Spirits",SUM(LOOKUP(2,1/(SRP!$B$2:$B$6&lt;=E9761)/(SRP!$C$2:$C$6&gt;=E9761),SRP!$D$2:$D$6)*(G9761/100)*(E9761/1000)),IF(AND(C9761="Wine",D9761="Fortified Wines"),SUM(LOOKUP(2,1/(SRP!$B$20:$B$23&lt;=E9761)/(SRP!$C$20:$C$23&gt;=E9761),SRP!$D$20:$D$23)*(G9761/100)*(E9761/1000)),IF(C9761="Wine",SUM(LOOKUP(2,1/(SRP!$B$15:$B$19&lt;=E9761)/(SRP!$C$15:$C$19&gt;=E9761),SRP!$D$15:$D$19)*(G9761/100)*(E9761/1000)),IF(C9761="Ready to Drink",SUM(LOOKUP(2,1/(SRP!$B$10:$B$14&lt;=E9761)/(SRP!$C$10:$C$14&gt;=E9761),SRP!$D$10:$D$14)*(G9761/100)*(E9761/1000)),0))))),2)</f>
        <v>6.81</v>
      </c>
    </row>
    <row r="9762" spans="1:11" x14ac:dyDescent="0.35">
      <c r="A9762" s="2">
        <v>730907</v>
      </c>
      <c r="B9762" s="76" t="s">
        <v>4387</v>
      </c>
      <c r="C9762" s="76" t="s">
        <v>285</v>
      </c>
      <c r="D9762" s="76" t="s">
        <v>5272</v>
      </c>
      <c r="E9762" s="76">
        <v>750</v>
      </c>
      <c r="F9762" s="76">
        <v>6</v>
      </c>
      <c r="G9762" s="77">
        <v>40</v>
      </c>
      <c r="H9762" s="76" t="s">
        <v>3280</v>
      </c>
      <c r="I9762" s="77">
        <v>102.99</v>
      </c>
      <c r="J9762" s="2">
        <v>1</v>
      </c>
      <c r="K9762" s="119" cm="1">
        <f t="array" ref="K9762">ROUND(IF(C9762="Beer",SUM(LOOKUP(2,1/(SRP!$B$7:$B$9&lt;=E9762)/(SRP!$C$7:$C$9&gt;=E9762),SRP!$D$7:$D$9)*(G9762/100)*(E9762/1000)),IF(C9762="Spirits",SUM(LOOKUP(2,1/(SRP!$B$2:$B$6&lt;=E9762)/(SRP!$C$2:$C$6&gt;=E9762),SRP!$D$2:$D$6)*(G9762/100)*(E9762/1000)),IF(AND(C9762="Wine",D9762="Fortified Wines"),SUM(LOOKUP(2,1/(SRP!$B$20:$B$23&lt;=E9762)/(SRP!$C$20:$C$23&gt;=E9762),SRP!$D$20:$D$23)*(G9762/100)*(E9762/1000)),IF(C9762="Wine",SUM(LOOKUP(2,1/(SRP!$B$15:$B$19&lt;=E9762)/(SRP!$C$15:$C$19&gt;=E9762),SRP!$D$15:$D$19)*(G9762/100)*(E9762/1000)),IF(C9762="Ready to Drink",SUM(LOOKUP(2,1/(SRP!$B$10:$B$14&lt;=E9762)/(SRP!$C$10:$C$14&gt;=E9762),SRP!$D$10:$D$14)*(G9762/100)*(E9762/1000)),0))))),2)</f>
        <v>20.94</v>
      </c>
    </row>
    <row r="9763" spans="1:11" x14ac:dyDescent="0.35">
      <c r="A9763" s="2">
        <v>732124</v>
      </c>
      <c r="B9763" s="76" t="s">
        <v>4001</v>
      </c>
      <c r="C9763" s="76" t="s">
        <v>285</v>
      </c>
      <c r="D9763" s="76" t="s">
        <v>5274</v>
      </c>
      <c r="E9763" s="76">
        <v>750</v>
      </c>
      <c r="F9763" s="76">
        <v>12</v>
      </c>
      <c r="G9763" s="77">
        <v>40</v>
      </c>
      <c r="H9763" s="76" t="s">
        <v>3289</v>
      </c>
      <c r="I9763" s="77">
        <v>40.99</v>
      </c>
      <c r="J9763" s="2">
        <v>1</v>
      </c>
      <c r="K9763" s="119" cm="1">
        <f t="array" ref="K9763">ROUND(IF(C9763="Beer",SUM(LOOKUP(2,1/(SRP!$B$7:$B$9&lt;=E9763)/(SRP!$C$7:$C$9&gt;=E9763),SRP!$D$7:$D$9)*(G9763/100)*(E9763/1000)),IF(C9763="Spirits",SUM(LOOKUP(2,1/(SRP!$B$2:$B$6&lt;=E9763)/(SRP!$C$2:$C$6&gt;=E9763),SRP!$D$2:$D$6)*(G9763/100)*(E9763/1000)),IF(AND(C9763="Wine",D9763="Fortified Wines"),SUM(LOOKUP(2,1/(SRP!$B$20:$B$23&lt;=E9763)/(SRP!$C$20:$C$23&gt;=E9763),SRP!$D$20:$D$23)*(G9763/100)*(E9763/1000)),IF(C9763="Wine",SUM(LOOKUP(2,1/(SRP!$B$15:$B$19&lt;=E9763)/(SRP!$C$15:$C$19&gt;=E9763),SRP!$D$15:$D$19)*(G9763/100)*(E9763/1000)),IF(C9763="Ready to Drink",SUM(LOOKUP(2,1/(SRP!$B$10:$B$14&lt;=E9763)/(SRP!$C$10:$C$14&gt;=E9763),SRP!$D$10:$D$14)*(G9763/100)*(E9763/1000)),0))))),2)</f>
        <v>20.94</v>
      </c>
    </row>
    <row r="9764" spans="1:11" x14ac:dyDescent="0.35">
      <c r="A9764" s="2">
        <v>732126</v>
      </c>
      <c r="B9764" s="76" t="s">
        <v>2973</v>
      </c>
      <c r="C9764" s="76" t="s">
        <v>285</v>
      </c>
      <c r="D9764" s="76" t="s">
        <v>5272</v>
      </c>
      <c r="E9764" s="76">
        <v>750</v>
      </c>
      <c r="F9764" s="76">
        <v>6</v>
      </c>
      <c r="G9764" s="77">
        <v>40</v>
      </c>
      <c r="H9764" s="76" t="s">
        <v>3289</v>
      </c>
      <c r="I9764" s="77">
        <v>53.49</v>
      </c>
      <c r="J9764" s="2">
        <v>1</v>
      </c>
      <c r="K9764" s="119" cm="1">
        <f t="array" ref="K9764">ROUND(IF(C9764="Beer",SUM(LOOKUP(2,1/(SRP!$B$7:$B$9&lt;=E9764)/(SRP!$C$7:$C$9&gt;=E9764),SRP!$D$7:$D$9)*(G9764/100)*(E9764/1000)),IF(C9764="Spirits",SUM(LOOKUP(2,1/(SRP!$B$2:$B$6&lt;=E9764)/(SRP!$C$2:$C$6&gt;=E9764),SRP!$D$2:$D$6)*(G9764/100)*(E9764/1000)),IF(AND(C9764="Wine",D9764="Fortified Wines"),SUM(LOOKUP(2,1/(SRP!$B$20:$B$23&lt;=E9764)/(SRP!$C$20:$C$23&gt;=E9764),SRP!$D$20:$D$23)*(G9764/100)*(E9764/1000)),IF(C9764="Wine",SUM(LOOKUP(2,1/(SRP!$B$15:$B$19&lt;=E9764)/(SRP!$C$15:$C$19&gt;=E9764),SRP!$D$15:$D$19)*(G9764/100)*(E9764/1000)),IF(C9764="Ready to Drink",SUM(LOOKUP(2,1/(SRP!$B$10:$B$14&lt;=E9764)/(SRP!$C$10:$C$14&gt;=E9764),SRP!$D$10:$D$14)*(G9764/100)*(E9764/1000)),0))))),2)</f>
        <v>20.94</v>
      </c>
    </row>
    <row r="9765" spans="1:11" x14ac:dyDescent="0.35">
      <c r="A9765" s="2">
        <v>733567</v>
      </c>
      <c r="B9765" s="76" t="s">
        <v>2013</v>
      </c>
      <c r="C9765" s="76" t="s">
        <v>286</v>
      </c>
      <c r="D9765" s="76" t="s">
        <v>5236</v>
      </c>
      <c r="E9765" s="76">
        <v>750</v>
      </c>
      <c r="F9765" s="76">
        <v>6</v>
      </c>
      <c r="G9765" s="77">
        <v>13</v>
      </c>
      <c r="H9765" s="76" t="s">
        <v>3291</v>
      </c>
      <c r="I9765" s="77">
        <v>16.989999999999998</v>
      </c>
      <c r="J9765" s="2">
        <v>1</v>
      </c>
      <c r="K9765" s="119" cm="1">
        <f t="array" ref="K9765">ROUND(IF(C9765="Beer",SUM(LOOKUP(2,1/(SRP!$B$7:$B$9&lt;=E9765)/(SRP!$C$7:$C$9&gt;=E9765),SRP!$D$7:$D$9)*(G9765/100)*(E9765/1000)),IF(C9765="Spirits",SUM(LOOKUP(2,1/(SRP!$B$2:$B$6&lt;=E9765)/(SRP!$C$2:$C$6&gt;=E9765),SRP!$D$2:$D$6)*(G9765/100)*(E9765/1000)),IF(AND(C9765="Wine",D9765="Fortified Wines"),SUM(LOOKUP(2,1/(SRP!$B$20:$B$23&lt;=E9765)/(SRP!$C$20:$C$23&gt;=E9765),SRP!$D$20:$D$23)*(G9765/100)*(E9765/1000)),IF(C9765="Wine",SUM(LOOKUP(2,1/(SRP!$B$15:$B$19&lt;=E9765)/(SRP!$C$15:$C$19&gt;=E9765),SRP!$D$15:$D$19)*(G9765/100)*(E9765/1000)),IF(C9765="Ready to Drink",SUM(LOOKUP(2,1/(SRP!$B$10:$B$14&lt;=E9765)/(SRP!$C$10:$C$14&gt;=E9765),SRP!$D$10:$D$14)*(G9765/100)*(E9765/1000)),0))))),2)</f>
        <v>6.81</v>
      </c>
    </row>
    <row r="9766" spans="1:11" x14ac:dyDescent="0.35">
      <c r="A9766" s="2">
        <v>733615</v>
      </c>
      <c r="B9766" s="76" t="s">
        <v>2014</v>
      </c>
      <c r="C9766" s="76" t="s">
        <v>286</v>
      </c>
      <c r="D9766" s="76" t="s">
        <v>5284</v>
      </c>
      <c r="E9766" s="76">
        <v>750</v>
      </c>
      <c r="F9766" s="76">
        <v>6</v>
      </c>
      <c r="G9766" s="77">
        <v>12.5</v>
      </c>
      <c r="H9766" s="76" t="s">
        <v>6869</v>
      </c>
      <c r="I9766" s="77">
        <v>118.99</v>
      </c>
      <c r="J9766" s="2">
        <v>1</v>
      </c>
      <c r="K9766" s="119" cm="1">
        <f t="array" ref="K9766">ROUND(IF(C9766="Beer",SUM(LOOKUP(2,1/(SRP!$B$7:$B$9&lt;=E9766)/(SRP!$C$7:$C$9&gt;=E9766),SRP!$D$7:$D$9)*(G9766/100)*(E9766/1000)),IF(C9766="Spirits",SUM(LOOKUP(2,1/(SRP!$B$2:$B$6&lt;=E9766)/(SRP!$C$2:$C$6&gt;=E9766),SRP!$D$2:$D$6)*(G9766/100)*(E9766/1000)),IF(AND(C9766="Wine",D9766="Fortified Wines"),SUM(LOOKUP(2,1/(SRP!$B$20:$B$23&lt;=E9766)/(SRP!$C$20:$C$23&gt;=E9766),SRP!$D$20:$D$23)*(G9766/100)*(E9766/1000)),IF(C9766="Wine",SUM(LOOKUP(2,1/(SRP!$B$15:$B$19&lt;=E9766)/(SRP!$C$15:$C$19&gt;=E9766),SRP!$D$15:$D$19)*(G9766/100)*(E9766/1000)),IF(C9766="Ready to Drink",SUM(LOOKUP(2,1/(SRP!$B$10:$B$14&lt;=E9766)/(SRP!$C$10:$C$14&gt;=E9766),SRP!$D$10:$D$14)*(G9766/100)*(E9766/1000)),0))))),2)</f>
        <v>6.54</v>
      </c>
    </row>
    <row r="9767" spans="1:11" x14ac:dyDescent="0.35">
      <c r="A9767" s="2">
        <v>734471</v>
      </c>
      <c r="B9767" s="76" t="s">
        <v>2015</v>
      </c>
      <c r="C9767" s="76" t="s">
        <v>286</v>
      </c>
      <c r="D9767" s="76" t="s">
        <v>5246</v>
      </c>
      <c r="E9767" s="76">
        <v>750</v>
      </c>
      <c r="F9767" s="76">
        <v>12</v>
      </c>
      <c r="G9767" s="77">
        <v>13.8</v>
      </c>
      <c r="H9767" s="76" t="s">
        <v>6695</v>
      </c>
      <c r="I9767" s="77">
        <v>25.99</v>
      </c>
      <c r="J9767" s="2">
        <v>1</v>
      </c>
      <c r="K9767" s="119" cm="1">
        <f t="array" ref="K9767">ROUND(IF(C9767="Beer",SUM(LOOKUP(2,1/(SRP!$B$7:$B$9&lt;=E9767)/(SRP!$C$7:$C$9&gt;=E9767),SRP!$D$7:$D$9)*(G9767/100)*(E9767/1000)),IF(C9767="Spirits",SUM(LOOKUP(2,1/(SRP!$B$2:$B$6&lt;=E9767)/(SRP!$C$2:$C$6&gt;=E9767),SRP!$D$2:$D$6)*(G9767/100)*(E9767/1000)),IF(AND(C9767="Wine",D9767="Fortified Wines"),SUM(LOOKUP(2,1/(SRP!$B$20:$B$23&lt;=E9767)/(SRP!$C$20:$C$23&gt;=E9767),SRP!$D$20:$D$23)*(G9767/100)*(E9767/1000)),IF(C9767="Wine",SUM(LOOKUP(2,1/(SRP!$B$15:$B$19&lt;=E9767)/(SRP!$C$15:$C$19&gt;=E9767),SRP!$D$15:$D$19)*(G9767/100)*(E9767/1000)),IF(C9767="Ready to Drink",SUM(LOOKUP(2,1/(SRP!$B$10:$B$14&lt;=E9767)/(SRP!$C$10:$C$14&gt;=E9767),SRP!$D$10:$D$14)*(G9767/100)*(E9767/1000)),0))))),2)</f>
        <v>7.23</v>
      </c>
    </row>
    <row r="9768" spans="1:11" x14ac:dyDescent="0.35">
      <c r="A9768" s="2">
        <v>734472</v>
      </c>
      <c r="B9768" s="76" t="s">
        <v>2016</v>
      </c>
      <c r="C9768" s="76" t="s">
        <v>286</v>
      </c>
      <c r="D9768" s="76" t="s">
        <v>5249</v>
      </c>
      <c r="E9768" s="76">
        <v>750</v>
      </c>
      <c r="F9768" s="76">
        <v>12</v>
      </c>
      <c r="G9768" s="77">
        <v>14.5</v>
      </c>
      <c r="H9768" s="76" t="s">
        <v>6695</v>
      </c>
      <c r="I9768" s="77">
        <v>25.99</v>
      </c>
      <c r="J9768" s="2">
        <v>1</v>
      </c>
      <c r="K9768" s="119" cm="1">
        <f t="array" ref="K9768">ROUND(IF(C9768="Beer",SUM(LOOKUP(2,1/(SRP!$B$7:$B$9&lt;=E9768)/(SRP!$C$7:$C$9&gt;=E9768),SRP!$D$7:$D$9)*(G9768/100)*(E9768/1000)),IF(C9768="Spirits",SUM(LOOKUP(2,1/(SRP!$B$2:$B$6&lt;=E9768)/(SRP!$C$2:$C$6&gt;=E9768),SRP!$D$2:$D$6)*(G9768/100)*(E9768/1000)),IF(AND(C9768="Wine",D9768="Fortified Wines"),SUM(LOOKUP(2,1/(SRP!$B$20:$B$23&lt;=E9768)/(SRP!$C$20:$C$23&gt;=E9768),SRP!$D$20:$D$23)*(G9768/100)*(E9768/1000)),IF(C9768="Wine",SUM(LOOKUP(2,1/(SRP!$B$15:$B$19&lt;=E9768)/(SRP!$C$15:$C$19&gt;=E9768),SRP!$D$15:$D$19)*(G9768/100)*(E9768/1000)),IF(C9768="Ready to Drink",SUM(LOOKUP(2,1/(SRP!$B$10:$B$14&lt;=E9768)/(SRP!$C$10:$C$14&gt;=E9768),SRP!$D$10:$D$14)*(G9768/100)*(E9768/1000)),0))))),2)</f>
        <v>7.59</v>
      </c>
    </row>
    <row r="9769" spans="1:11" x14ac:dyDescent="0.35">
      <c r="A9769" s="2">
        <v>734760</v>
      </c>
      <c r="B9769" s="76" t="s">
        <v>2017</v>
      </c>
      <c r="C9769" s="76" t="s">
        <v>287</v>
      </c>
      <c r="D9769" s="76" t="s">
        <v>5240</v>
      </c>
      <c r="E9769" s="76">
        <v>1320</v>
      </c>
      <c r="F9769" s="76">
        <v>6</v>
      </c>
      <c r="G9769" s="77">
        <v>10</v>
      </c>
      <c r="H9769" s="76" t="s">
        <v>3290</v>
      </c>
      <c r="I9769" s="77">
        <v>18.989999999999998</v>
      </c>
      <c r="J9769" s="2">
        <v>4</v>
      </c>
      <c r="K9769" s="119" cm="1">
        <f t="array" ref="K9769">ROUND(IF(C9769="Beer",SUM(LOOKUP(2,1/(SRP!$B$7:$B$9&lt;=E9769)/(SRP!$C$7:$C$9&gt;=E9769),SRP!$D$7:$D$9)*(G9769/100)*(E9769/1000)),IF(C9769="Spirits",SUM(LOOKUP(2,1/(SRP!$B$2:$B$6&lt;=E9769)/(SRP!$C$2:$C$6&gt;=E9769),SRP!$D$2:$D$6)*(G9769/100)*(E9769/1000)),IF(AND(C9769="Wine",D9769="Fortified Wines"),SUM(LOOKUP(2,1/(SRP!$B$20:$B$23&lt;=E9769)/(SRP!$C$20:$C$23&gt;=E9769),SRP!$D$20:$D$23)*(G9769/100)*(E9769/1000)),IF(C9769="Wine",SUM(LOOKUP(2,1/(SRP!$B$15:$B$19&lt;=E9769)/(SRP!$C$15:$C$19&gt;=E9769),SRP!$D$15:$D$19)*(G9769/100)*(E9769/1000)),IF(C9769="Ready to Drink",SUM(LOOKUP(2,1/(SRP!$B$10:$B$14&lt;=E9769)/(SRP!$C$10:$C$14&gt;=E9769),SRP!$D$10:$D$14)*(G9769/100)*(E9769/1000)),0))))),2)</f>
        <v>9.2100000000000009</v>
      </c>
    </row>
    <row r="9770" spans="1:11" x14ac:dyDescent="0.35">
      <c r="A9770" s="2">
        <v>734760</v>
      </c>
      <c r="B9770" s="76" t="s">
        <v>2017</v>
      </c>
      <c r="C9770" s="76" t="s">
        <v>287</v>
      </c>
      <c r="D9770" s="76" t="s">
        <v>5240</v>
      </c>
      <c r="E9770" s="76">
        <v>1320</v>
      </c>
      <c r="F9770" s="76">
        <v>6</v>
      </c>
      <c r="G9770" s="77">
        <v>10</v>
      </c>
      <c r="H9770" s="76" t="s">
        <v>3290</v>
      </c>
      <c r="I9770" s="77">
        <v>18.989999999999998</v>
      </c>
      <c r="J9770" s="2">
        <v>4</v>
      </c>
      <c r="K9770" s="119" cm="1">
        <f t="array" ref="K9770">ROUND(IF(C9770="Beer",SUM(LOOKUP(2,1/(SRP!$B$7:$B$9&lt;=E9770)/(SRP!$C$7:$C$9&gt;=E9770),SRP!$D$7:$D$9)*(G9770/100)*(E9770/1000)),IF(C9770="Spirits",SUM(LOOKUP(2,1/(SRP!$B$2:$B$6&lt;=E9770)/(SRP!$C$2:$C$6&gt;=E9770),SRP!$D$2:$D$6)*(G9770/100)*(E9770/1000)),IF(AND(C9770="Wine",D9770="Fortified Wines"),SUM(LOOKUP(2,1/(SRP!$B$20:$B$23&lt;=E9770)/(SRP!$C$20:$C$23&gt;=E9770),SRP!$D$20:$D$23)*(G9770/100)*(E9770/1000)),IF(C9770="Wine",SUM(LOOKUP(2,1/(SRP!$B$15:$B$19&lt;=E9770)/(SRP!$C$15:$C$19&gt;=E9770),SRP!$D$15:$D$19)*(G9770/100)*(E9770/1000)),IF(C9770="Ready to Drink",SUM(LOOKUP(2,1/(SRP!$B$10:$B$14&lt;=E9770)/(SRP!$C$10:$C$14&gt;=E9770),SRP!$D$10:$D$14)*(G9770/100)*(E9770/1000)),0))))),2)</f>
        <v>9.2100000000000009</v>
      </c>
    </row>
    <row r="9771" spans="1:11" x14ac:dyDescent="0.35">
      <c r="A9771" s="2">
        <v>735398</v>
      </c>
      <c r="B9771" s="76" t="s">
        <v>2018</v>
      </c>
      <c r="C9771" s="76" t="s">
        <v>286</v>
      </c>
      <c r="D9771" s="76" t="s">
        <v>5268</v>
      </c>
      <c r="E9771" s="76">
        <v>750</v>
      </c>
      <c r="F9771" s="76">
        <v>6</v>
      </c>
      <c r="G9771" s="77">
        <v>15</v>
      </c>
      <c r="H9771" s="76" t="s">
        <v>3291</v>
      </c>
      <c r="I9771" s="77">
        <v>32.950000000000003</v>
      </c>
      <c r="J9771" s="2">
        <v>1</v>
      </c>
      <c r="K9771" s="119" cm="1">
        <f t="array" ref="K9771">ROUND(IF(C9771="Beer",SUM(LOOKUP(2,1/(SRP!$B$7:$B$9&lt;=E9771)/(SRP!$C$7:$C$9&gt;=E9771),SRP!$D$7:$D$9)*(G9771/100)*(E9771/1000)),IF(C9771="Spirits",SUM(LOOKUP(2,1/(SRP!$B$2:$B$6&lt;=E9771)/(SRP!$C$2:$C$6&gt;=E9771),SRP!$D$2:$D$6)*(G9771/100)*(E9771/1000)),IF(AND(C9771="Wine",D9771="Fortified Wines"),SUM(LOOKUP(2,1/(SRP!$B$20:$B$23&lt;=E9771)/(SRP!$C$20:$C$23&gt;=E9771),SRP!$D$20:$D$23)*(G9771/100)*(E9771/1000)),IF(C9771="Wine",SUM(LOOKUP(2,1/(SRP!$B$15:$B$19&lt;=E9771)/(SRP!$C$15:$C$19&gt;=E9771),SRP!$D$15:$D$19)*(G9771/100)*(E9771/1000)),IF(C9771="Ready to Drink",SUM(LOOKUP(2,1/(SRP!$B$10:$B$14&lt;=E9771)/(SRP!$C$10:$C$14&gt;=E9771),SRP!$D$10:$D$14)*(G9771/100)*(E9771/1000)),0))))),2)</f>
        <v>7.85</v>
      </c>
    </row>
    <row r="9772" spans="1:11" x14ac:dyDescent="0.35">
      <c r="A9772" s="2">
        <v>735400</v>
      </c>
      <c r="B9772" s="76" t="s">
        <v>2019</v>
      </c>
      <c r="C9772" s="76" t="s">
        <v>286</v>
      </c>
      <c r="D9772" s="76" t="s">
        <v>5268</v>
      </c>
      <c r="E9772" s="76">
        <v>750</v>
      </c>
      <c r="F9772" s="76">
        <v>12</v>
      </c>
      <c r="G9772" s="77">
        <v>13.5</v>
      </c>
      <c r="H9772" s="76" t="s">
        <v>3291</v>
      </c>
      <c r="I9772" s="77">
        <v>19.5</v>
      </c>
      <c r="J9772" s="2">
        <v>1</v>
      </c>
      <c r="K9772" s="119" cm="1">
        <f t="array" ref="K9772">ROUND(IF(C9772="Beer",SUM(LOOKUP(2,1/(SRP!$B$7:$B$9&lt;=E9772)/(SRP!$C$7:$C$9&gt;=E9772),SRP!$D$7:$D$9)*(G9772/100)*(E9772/1000)),IF(C9772="Spirits",SUM(LOOKUP(2,1/(SRP!$B$2:$B$6&lt;=E9772)/(SRP!$C$2:$C$6&gt;=E9772),SRP!$D$2:$D$6)*(G9772/100)*(E9772/1000)),IF(AND(C9772="Wine",D9772="Fortified Wines"),SUM(LOOKUP(2,1/(SRP!$B$20:$B$23&lt;=E9772)/(SRP!$C$20:$C$23&gt;=E9772),SRP!$D$20:$D$23)*(G9772/100)*(E9772/1000)),IF(C9772="Wine",SUM(LOOKUP(2,1/(SRP!$B$15:$B$19&lt;=E9772)/(SRP!$C$15:$C$19&gt;=E9772),SRP!$D$15:$D$19)*(G9772/100)*(E9772/1000)),IF(C9772="Ready to Drink",SUM(LOOKUP(2,1/(SRP!$B$10:$B$14&lt;=E9772)/(SRP!$C$10:$C$14&gt;=E9772),SRP!$D$10:$D$14)*(G9772/100)*(E9772/1000)),0))))),2)</f>
        <v>7.07</v>
      </c>
    </row>
    <row r="9773" spans="1:11" x14ac:dyDescent="0.35">
      <c r="A9773" s="2">
        <v>736339</v>
      </c>
      <c r="B9773" s="76" t="s">
        <v>2020</v>
      </c>
      <c r="C9773" s="76" t="s">
        <v>287</v>
      </c>
      <c r="D9773" s="76" t="s">
        <v>5271</v>
      </c>
      <c r="E9773" s="76">
        <v>2840</v>
      </c>
      <c r="F9773" s="76">
        <v>3</v>
      </c>
      <c r="G9773" s="77">
        <v>4</v>
      </c>
      <c r="H9773" s="76" t="s">
        <v>3325</v>
      </c>
      <c r="I9773" s="77">
        <v>17.489999999999998</v>
      </c>
      <c r="J9773" s="2">
        <v>8</v>
      </c>
      <c r="K9773" s="119" cm="1">
        <f t="array" ref="K9773">ROUND(IF(C9773="Beer",SUM(LOOKUP(2,1/(SRP!$B$7:$B$9&lt;=E9773)/(SRP!$C$7:$C$9&gt;=E9773),SRP!$D$7:$D$9)*(G9773/100)*(E9773/1000)),IF(C9773="Spirits",SUM(LOOKUP(2,1/(SRP!$B$2:$B$6&lt;=E9773)/(SRP!$C$2:$C$6&gt;=E9773),SRP!$D$2:$D$6)*(G9773/100)*(E9773/1000)),IF(AND(C9773="Wine",D9773="Fortified Wines"),SUM(LOOKUP(2,1/(SRP!$B$20:$B$23&lt;=E9773)/(SRP!$C$20:$C$23&gt;=E9773),SRP!$D$20:$D$23)*(G9773/100)*(E9773/1000)),IF(C9773="Wine",SUM(LOOKUP(2,1/(SRP!$B$15:$B$19&lt;=E9773)/(SRP!$C$15:$C$19&gt;=E9773),SRP!$D$15:$D$19)*(G9773/100)*(E9773/1000)),IF(C9773="Ready to Drink",SUM(LOOKUP(2,1/(SRP!$B$10:$B$14&lt;=E9773)/(SRP!$C$10:$C$14&gt;=E9773),SRP!$D$10:$D$14)*(G9773/100)*(E9773/1000)),0))))),2)</f>
        <v>7.93</v>
      </c>
    </row>
    <row r="9774" spans="1:11" x14ac:dyDescent="0.35">
      <c r="A9774" s="2">
        <v>736339</v>
      </c>
      <c r="B9774" s="76" t="s">
        <v>2020</v>
      </c>
      <c r="C9774" s="76" t="s">
        <v>287</v>
      </c>
      <c r="D9774" s="76" t="s">
        <v>5271</v>
      </c>
      <c r="E9774" s="76">
        <v>2840</v>
      </c>
      <c r="F9774" s="76">
        <v>3</v>
      </c>
      <c r="G9774" s="77">
        <v>4</v>
      </c>
      <c r="H9774" s="76" t="s">
        <v>3325</v>
      </c>
      <c r="I9774" s="77">
        <v>17.489999999999998</v>
      </c>
      <c r="J9774" s="2">
        <v>8</v>
      </c>
      <c r="K9774" s="119" cm="1">
        <f t="array" ref="K9774">ROUND(IF(C9774="Beer",SUM(LOOKUP(2,1/(SRP!$B$7:$B$9&lt;=E9774)/(SRP!$C$7:$C$9&gt;=E9774),SRP!$D$7:$D$9)*(G9774/100)*(E9774/1000)),IF(C9774="Spirits",SUM(LOOKUP(2,1/(SRP!$B$2:$B$6&lt;=E9774)/(SRP!$C$2:$C$6&gt;=E9774),SRP!$D$2:$D$6)*(G9774/100)*(E9774/1000)),IF(AND(C9774="Wine",D9774="Fortified Wines"),SUM(LOOKUP(2,1/(SRP!$B$20:$B$23&lt;=E9774)/(SRP!$C$20:$C$23&gt;=E9774),SRP!$D$20:$D$23)*(G9774/100)*(E9774/1000)),IF(C9774="Wine",SUM(LOOKUP(2,1/(SRP!$B$15:$B$19&lt;=E9774)/(SRP!$C$15:$C$19&gt;=E9774),SRP!$D$15:$D$19)*(G9774/100)*(E9774/1000)),IF(C9774="Ready to Drink",SUM(LOOKUP(2,1/(SRP!$B$10:$B$14&lt;=E9774)/(SRP!$C$10:$C$14&gt;=E9774),SRP!$D$10:$D$14)*(G9774/100)*(E9774/1000)),0))))),2)</f>
        <v>7.93</v>
      </c>
    </row>
    <row r="9775" spans="1:11" x14ac:dyDescent="0.35">
      <c r="A9775" s="2">
        <v>736561</v>
      </c>
      <c r="B9775" s="76" t="s">
        <v>2021</v>
      </c>
      <c r="C9775" s="76" t="s">
        <v>285</v>
      </c>
      <c r="D9775" s="76" t="s">
        <v>6936</v>
      </c>
      <c r="E9775" s="76">
        <v>750</v>
      </c>
      <c r="F9775" s="76">
        <v>6</v>
      </c>
      <c r="G9775" s="77">
        <v>40</v>
      </c>
      <c r="H9775" s="76" t="s">
        <v>3288</v>
      </c>
      <c r="I9775" s="77">
        <v>122.99</v>
      </c>
      <c r="J9775" s="2">
        <v>1</v>
      </c>
      <c r="K9775" s="119" cm="1">
        <f t="array" ref="K9775">ROUND(IF(C9775="Beer",SUM(LOOKUP(2,1/(SRP!$B$7:$B$9&lt;=E9775)/(SRP!$C$7:$C$9&gt;=E9775),SRP!$D$7:$D$9)*(G9775/100)*(E9775/1000)),IF(C9775="Spirits",SUM(LOOKUP(2,1/(SRP!$B$2:$B$6&lt;=E9775)/(SRP!$C$2:$C$6&gt;=E9775),SRP!$D$2:$D$6)*(G9775/100)*(E9775/1000)),IF(AND(C9775="Wine",D9775="Fortified Wines"),SUM(LOOKUP(2,1/(SRP!$B$20:$B$23&lt;=E9775)/(SRP!$C$20:$C$23&gt;=E9775),SRP!$D$20:$D$23)*(G9775/100)*(E9775/1000)),IF(C9775="Wine",SUM(LOOKUP(2,1/(SRP!$B$15:$B$19&lt;=E9775)/(SRP!$C$15:$C$19&gt;=E9775),SRP!$D$15:$D$19)*(G9775/100)*(E9775/1000)),IF(C9775="Ready to Drink",SUM(LOOKUP(2,1/(SRP!$B$10:$B$14&lt;=E9775)/(SRP!$C$10:$C$14&gt;=E9775),SRP!$D$10:$D$14)*(G9775/100)*(E9775/1000)),0))))),2)</f>
        <v>20.94</v>
      </c>
    </row>
    <row r="9776" spans="1:11" x14ac:dyDescent="0.35">
      <c r="A9776" s="2">
        <v>736714</v>
      </c>
      <c r="B9776" s="76" t="s">
        <v>3991</v>
      </c>
      <c r="C9776" s="76" t="s">
        <v>285</v>
      </c>
      <c r="D9776" s="76" t="s">
        <v>5256</v>
      </c>
      <c r="E9776" s="76">
        <v>700</v>
      </c>
      <c r="F9776" s="76">
        <v>6</v>
      </c>
      <c r="G9776" s="77">
        <v>22</v>
      </c>
      <c r="H9776" s="76" t="s">
        <v>3302</v>
      </c>
      <c r="I9776" s="77">
        <v>31.99</v>
      </c>
      <c r="J9776" s="2">
        <v>1</v>
      </c>
      <c r="K9776" s="119" cm="1">
        <f t="array" ref="K9776">ROUND(IF(C9776="Beer",SUM(LOOKUP(2,1/(SRP!$B$7:$B$9&lt;=E9776)/(SRP!$C$7:$C$9&gt;=E9776),SRP!$D$7:$D$9)*(G9776/100)*(E9776/1000)),IF(C9776="Spirits",SUM(LOOKUP(2,1/(SRP!$B$2:$B$6&lt;=E9776)/(SRP!$C$2:$C$6&gt;=E9776),SRP!$D$2:$D$6)*(G9776/100)*(E9776/1000)),IF(AND(C9776="Wine",D9776="Fortified Wines"),SUM(LOOKUP(2,1/(SRP!$B$20:$B$23&lt;=E9776)/(SRP!$C$20:$C$23&gt;=E9776),SRP!$D$20:$D$23)*(G9776/100)*(E9776/1000)),IF(C9776="Wine",SUM(LOOKUP(2,1/(SRP!$B$15:$B$19&lt;=E9776)/(SRP!$C$15:$C$19&gt;=E9776),SRP!$D$15:$D$19)*(G9776/100)*(E9776/1000)),IF(C9776="Ready to Drink",SUM(LOOKUP(2,1/(SRP!$B$10:$B$14&lt;=E9776)/(SRP!$C$10:$C$14&gt;=E9776),SRP!$D$10:$D$14)*(G9776/100)*(E9776/1000)),0))))),2)</f>
        <v>10.75</v>
      </c>
    </row>
    <row r="9777" spans="1:11" x14ac:dyDescent="0.35">
      <c r="A9777" s="2">
        <v>737070</v>
      </c>
      <c r="B9777" s="76" t="s">
        <v>2022</v>
      </c>
      <c r="C9777" s="76" t="s">
        <v>286</v>
      </c>
      <c r="D9777" s="76" t="s">
        <v>5234</v>
      </c>
      <c r="E9777" s="76">
        <v>750</v>
      </c>
      <c r="F9777" s="76">
        <v>12</v>
      </c>
      <c r="G9777" s="77">
        <v>14</v>
      </c>
      <c r="H9777" s="76" t="s">
        <v>3303</v>
      </c>
      <c r="I9777" s="77">
        <v>29.99</v>
      </c>
      <c r="J9777" s="2">
        <v>1</v>
      </c>
      <c r="K9777" s="119" cm="1">
        <f t="array" ref="K9777">ROUND(IF(C9777="Beer",SUM(LOOKUP(2,1/(SRP!$B$7:$B$9&lt;=E9777)/(SRP!$C$7:$C$9&gt;=E9777),SRP!$D$7:$D$9)*(G9777/100)*(E9777/1000)),IF(C9777="Spirits",SUM(LOOKUP(2,1/(SRP!$B$2:$B$6&lt;=E9777)/(SRP!$C$2:$C$6&gt;=E9777),SRP!$D$2:$D$6)*(G9777/100)*(E9777/1000)),IF(AND(C9777="Wine",D9777="Fortified Wines"),SUM(LOOKUP(2,1/(SRP!$B$20:$B$23&lt;=E9777)/(SRP!$C$20:$C$23&gt;=E9777),SRP!$D$20:$D$23)*(G9777/100)*(E9777/1000)),IF(C9777="Wine",SUM(LOOKUP(2,1/(SRP!$B$15:$B$19&lt;=E9777)/(SRP!$C$15:$C$19&gt;=E9777),SRP!$D$15:$D$19)*(G9777/100)*(E9777/1000)),IF(C9777="Ready to Drink",SUM(LOOKUP(2,1/(SRP!$B$10:$B$14&lt;=E9777)/(SRP!$C$10:$C$14&gt;=E9777),SRP!$D$10:$D$14)*(G9777/100)*(E9777/1000)),0))))),2)</f>
        <v>7.33</v>
      </c>
    </row>
    <row r="9778" spans="1:11" x14ac:dyDescent="0.35">
      <c r="A9778" s="2">
        <v>737215</v>
      </c>
      <c r="B9778" s="76" t="s">
        <v>2023</v>
      </c>
      <c r="C9778" s="76" t="s">
        <v>286</v>
      </c>
      <c r="D9778" s="76" t="s">
        <v>5236</v>
      </c>
      <c r="E9778" s="76">
        <v>750</v>
      </c>
      <c r="F9778" s="76">
        <v>12</v>
      </c>
      <c r="G9778" s="77">
        <v>14.5</v>
      </c>
      <c r="H9778" s="76" t="s">
        <v>6283</v>
      </c>
      <c r="I9778" s="77">
        <v>19.989999999999998</v>
      </c>
      <c r="J9778" s="2">
        <v>1</v>
      </c>
      <c r="K9778" s="119" cm="1">
        <f t="array" ref="K9778">ROUND(IF(C9778="Beer",SUM(LOOKUP(2,1/(SRP!$B$7:$B$9&lt;=E9778)/(SRP!$C$7:$C$9&gt;=E9778),SRP!$D$7:$D$9)*(G9778/100)*(E9778/1000)),IF(C9778="Spirits",SUM(LOOKUP(2,1/(SRP!$B$2:$B$6&lt;=E9778)/(SRP!$C$2:$C$6&gt;=E9778),SRP!$D$2:$D$6)*(G9778/100)*(E9778/1000)),IF(AND(C9778="Wine",D9778="Fortified Wines"),SUM(LOOKUP(2,1/(SRP!$B$20:$B$23&lt;=E9778)/(SRP!$C$20:$C$23&gt;=E9778),SRP!$D$20:$D$23)*(G9778/100)*(E9778/1000)),IF(C9778="Wine",SUM(LOOKUP(2,1/(SRP!$B$15:$B$19&lt;=E9778)/(SRP!$C$15:$C$19&gt;=E9778),SRP!$D$15:$D$19)*(G9778/100)*(E9778/1000)),IF(C9778="Ready to Drink",SUM(LOOKUP(2,1/(SRP!$B$10:$B$14&lt;=E9778)/(SRP!$C$10:$C$14&gt;=E9778),SRP!$D$10:$D$14)*(G9778/100)*(E9778/1000)),0))))),2)</f>
        <v>7.59</v>
      </c>
    </row>
    <row r="9779" spans="1:11" x14ac:dyDescent="0.35">
      <c r="A9779" s="2">
        <v>737308</v>
      </c>
      <c r="B9779" s="76" t="s">
        <v>163</v>
      </c>
      <c r="C9779" s="76" t="s">
        <v>286</v>
      </c>
      <c r="D9779" s="76" t="s">
        <v>5251</v>
      </c>
      <c r="E9779" s="76">
        <v>750</v>
      </c>
      <c r="F9779" s="76">
        <v>12</v>
      </c>
      <c r="G9779" s="77">
        <v>20</v>
      </c>
      <c r="H9779" s="76" t="s">
        <v>3305</v>
      </c>
      <c r="I9779" s="77">
        <v>139.03</v>
      </c>
      <c r="J9779" s="2">
        <v>1</v>
      </c>
      <c r="K9779" s="119" cm="1">
        <f t="array" ref="K9779">ROUND(IF(C9779="Beer",SUM(LOOKUP(2,1/(SRP!$B$7:$B$9&lt;=E9779)/(SRP!$C$7:$C$9&gt;=E9779),SRP!$D$7:$D$9)*(G9779/100)*(E9779/1000)),IF(C9779="Spirits",SUM(LOOKUP(2,1/(SRP!$B$2:$B$6&lt;=E9779)/(SRP!$C$2:$C$6&gt;=E9779),SRP!$D$2:$D$6)*(G9779/100)*(E9779/1000)),IF(AND(C9779="Wine",D9779="Fortified Wines"),SUM(LOOKUP(2,1/(SRP!$B$20:$B$23&lt;=E9779)/(SRP!$C$20:$C$23&gt;=E9779),SRP!$D$20:$D$23)*(G9779/100)*(E9779/1000)),IF(C9779="Wine",SUM(LOOKUP(2,1/(SRP!$B$15:$B$19&lt;=E9779)/(SRP!$C$15:$C$19&gt;=E9779),SRP!$D$15:$D$19)*(G9779/100)*(E9779/1000)),IF(C9779="Ready to Drink",SUM(LOOKUP(2,1/(SRP!$B$10:$B$14&lt;=E9779)/(SRP!$C$10:$C$14&gt;=E9779),SRP!$D$10:$D$14)*(G9779/100)*(E9779/1000)),0))))),2)</f>
        <v>10.47</v>
      </c>
    </row>
    <row r="9780" spans="1:11" x14ac:dyDescent="0.35">
      <c r="A9780" s="2">
        <v>739125</v>
      </c>
      <c r="B9780" s="76" t="s">
        <v>2024</v>
      </c>
      <c r="C9780" s="76" t="s">
        <v>287</v>
      </c>
      <c r="D9780" s="76" t="s">
        <v>5230</v>
      </c>
      <c r="E9780" s="76">
        <v>6390</v>
      </c>
      <c r="F9780" s="76">
        <v>1</v>
      </c>
      <c r="G9780" s="77">
        <v>5</v>
      </c>
      <c r="H9780" s="76" t="s">
        <v>3325</v>
      </c>
      <c r="I9780" s="77">
        <v>38.79</v>
      </c>
      <c r="J9780" s="2">
        <v>18</v>
      </c>
      <c r="K9780" s="119" cm="1">
        <f t="array" ref="K9780">ROUND(IF(C9780="Beer",SUM(LOOKUP(2,1/(SRP!$B$7:$B$9&lt;=E9780)/(SRP!$C$7:$C$9&gt;=E9780),SRP!$D$7:$D$9)*(G9780/100)*(E9780/1000)),IF(C9780="Spirits",SUM(LOOKUP(2,1/(SRP!$B$2:$B$6&lt;=E9780)/(SRP!$C$2:$C$6&gt;=E9780),SRP!$D$2:$D$6)*(G9780/100)*(E9780/1000)),IF(AND(C9780="Wine",D9780="Fortified Wines"),SUM(LOOKUP(2,1/(SRP!$B$20:$B$23&lt;=E9780)/(SRP!$C$20:$C$23&gt;=E9780),SRP!$D$20:$D$23)*(G9780/100)*(E9780/1000)),IF(C9780="Wine",SUM(LOOKUP(2,1/(SRP!$B$15:$B$19&lt;=E9780)/(SRP!$C$15:$C$19&gt;=E9780),SRP!$D$15:$D$19)*(G9780/100)*(E9780/1000)),IF(C9780="Ready to Drink",SUM(LOOKUP(2,1/(SRP!$B$10:$B$14&lt;=E9780)/(SRP!$C$10:$C$14&gt;=E9780),SRP!$D$10:$D$14)*(G9780/100)*(E9780/1000)),0))))),2)</f>
        <v>22.3</v>
      </c>
    </row>
    <row r="9781" spans="1:11" x14ac:dyDescent="0.35">
      <c r="A9781" s="2">
        <v>739125</v>
      </c>
      <c r="B9781" s="76" t="s">
        <v>2024</v>
      </c>
      <c r="C9781" s="76" t="s">
        <v>287</v>
      </c>
      <c r="D9781" s="76" t="s">
        <v>5230</v>
      </c>
      <c r="E9781" s="76">
        <v>6390</v>
      </c>
      <c r="F9781" s="76">
        <v>1</v>
      </c>
      <c r="G9781" s="77">
        <v>5</v>
      </c>
      <c r="H9781" s="76" t="s">
        <v>3325</v>
      </c>
      <c r="I9781" s="77">
        <v>38.79</v>
      </c>
      <c r="J9781" s="2">
        <v>18</v>
      </c>
      <c r="K9781" s="119" cm="1">
        <f t="array" ref="K9781">ROUND(IF(C9781="Beer",SUM(LOOKUP(2,1/(SRP!$B$7:$B$9&lt;=E9781)/(SRP!$C$7:$C$9&gt;=E9781),SRP!$D$7:$D$9)*(G9781/100)*(E9781/1000)),IF(C9781="Spirits",SUM(LOOKUP(2,1/(SRP!$B$2:$B$6&lt;=E9781)/(SRP!$C$2:$C$6&gt;=E9781),SRP!$D$2:$D$6)*(G9781/100)*(E9781/1000)),IF(AND(C9781="Wine",D9781="Fortified Wines"),SUM(LOOKUP(2,1/(SRP!$B$20:$B$23&lt;=E9781)/(SRP!$C$20:$C$23&gt;=E9781),SRP!$D$20:$D$23)*(G9781/100)*(E9781/1000)),IF(C9781="Wine",SUM(LOOKUP(2,1/(SRP!$B$15:$B$19&lt;=E9781)/(SRP!$C$15:$C$19&gt;=E9781),SRP!$D$15:$D$19)*(G9781/100)*(E9781/1000)),IF(C9781="Ready to Drink",SUM(LOOKUP(2,1/(SRP!$B$10:$B$14&lt;=E9781)/(SRP!$C$10:$C$14&gt;=E9781),SRP!$D$10:$D$14)*(G9781/100)*(E9781/1000)),0))))),2)</f>
        <v>22.3</v>
      </c>
    </row>
    <row r="9782" spans="1:11" x14ac:dyDescent="0.35">
      <c r="A9782" s="2">
        <v>739162</v>
      </c>
      <c r="B9782" s="76" t="s">
        <v>2025</v>
      </c>
      <c r="C9782" s="76" t="s">
        <v>287</v>
      </c>
      <c r="D9782" s="76" t="s">
        <v>5271</v>
      </c>
      <c r="E9782" s="76">
        <v>6390</v>
      </c>
      <c r="F9782" s="76">
        <v>1</v>
      </c>
      <c r="G9782" s="77">
        <v>4</v>
      </c>
      <c r="H9782" s="76" t="s">
        <v>3325</v>
      </c>
      <c r="I9782" s="77">
        <v>38.79</v>
      </c>
      <c r="J9782" s="2">
        <v>18</v>
      </c>
      <c r="K9782" s="119" cm="1">
        <f t="array" ref="K9782">ROUND(IF(C9782="Beer",SUM(LOOKUP(2,1/(SRP!$B$7:$B$9&lt;=E9782)/(SRP!$C$7:$C$9&gt;=E9782),SRP!$D$7:$D$9)*(G9782/100)*(E9782/1000)),IF(C9782="Spirits",SUM(LOOKUP(2,1/(SRP!$B$2:$B$6&lt;=E9782)/(SRP!$C$2:$C$6&gt;=E9782),SRP!$D$2:$D$6)*(G9782/100)*(E9782/1000)),IF(AND(C9782="Wine",D9782="Fortified Wines"),SUM(LOOKUP(2,1/(SRP!$B$20:$B$23&lt;=E9782)/(SRP!$C$20:$C$23&gt;=E9782),SRP!$D$20:$D$23)*(G9782/100)*(E9782/1000)),IF(C9782="Wine",SUM(LOOKUP(2,1/(SRP!$B$15:$B$19&lt;=E9782)/(SRP!$C$15:$C$19&gt;=E9782),SRP!$D$15:$D$19)*(G9782/100)*(E9782/1000)),IF(C9782="Ready to Drink",SUM(LOOKUP(2,1/(SRP!$B$10:$B$14&lt;=E9782)/(SRP!$C$10:$C$14&gt;=E9782),SRP!$D$10:$D$14)*(G9782/100)*(E9782/1000)),0))))),2)</f>
        <v>17.84</v>
      </c>
    </row>
    <row r="9783" spans="1:11" x14ac:dyDescent="0.35">
      <c r="A9783" s="2">
        <v>739162</v>
      </c>
      <c r="B9783" s="76" t="s">
        <v>2025</v>
      </c>
      <c r="C9783" s="76" t="s">
        <v>287</v>
      </c>
      <c r="D9783" s="76" t="s">
        <v>5271</v>
      </c>
      <c r="E9783" s="76">
        <v>6390</v>
      </c>
      <c r="F9783" s="76">
        <v>1</v>
      </c>
      <c r="G9783" s="77">
        <v>4</v>
      </c>
      <c r="H9783" s="76" t="s">
        <v>3325</v>
      </c>
      <c r="I9783" s="77">
        <v>38.79</v>
      </c>
      <c r="J9783" s="2">
        <v>18</v>
      </c>
      <c r="K9783" s="119" cm="1">
        <f t="array" ref="K9783">ROUND(IF(C9783="Beer",SUM(LOOKUP(2,1/(SRP!$B$7:$B$9&lt;=E9783)/(SRP!$C$7:$C$9&gt;=E9783),SRP!$D$7:$D$9)*(G9783/100)*(E9783/1000)),IF(C9783="Spirits",SUM(LOOKUP(2,1/(SRP!$B$2:$B$6&lt;=E9783)/(SRP!$C$2:$C$6&gt;=E9783),SRP!$D$2:$D$6)*(G9783/100)*(E9783/1000)),IF(AND(C9783="Wine",D9783="Fortified Wines"),SUM(LOOKUP(2,1/(SRP!$B$20:$B$23&lt;=E9783)/(SRP!$C$20:$C$23&gt;=E9783),SRP!$D$20:$D$23)*(G9783/100)*(E9783/1000)),IF(C9783="Wine",SUM(LOOKUP(2,1/(SRP!$B$15:$B$19&lt;=E9783)/(SRP!$C$15:$C$19&gt;=E9783),SRP!$D$15:$D$19)*(G9783/100)*(E9783/1000)),IF(C9783="Ready to Drink",SUM(LOOKUP(2,1/(SRP!$B$10:$B$14&lt;=E9783)/(SRP!$C$10:$C$14&gt;=E9783),SRP!$D$10:$D$14)*(G9783/100)*(E9783/1000)),0))))),2)</f>
        <v>17.84</v>
      </c>
    </row>
    <row r="9784" spans="1:11" x14ac:dyDescent="0.35">
      <c r="A9784" s="2">
        <v>739242</v>
      </c>
      <c r="B9784" s="76" t="s">
        <v>2026</v>
      </c>
      <c r="C9784" s="76" t="s">
        <v>286</v>
      </c>
      <c r="D9784" s="76" t="s">
        <v>5236</v>
      </c>
      <c r="E9784" s="76">
        <v>750</v>
      </c>
      <c r="F9784" s="76">
        <v>12</v>
      </c>
      <c r="G9784" s="77">
        <v>13.5</v>
      </c>
      <c r="H9784" s="76" t="s">
        <v>6695</v>
      </c>
      <c r="I9784" s="77">
        <v>16.989999999999998</v>
      </c>
      <c r="J9784" s="2">
        <v>1</v>
      </c>
      <c r="K9784" s="119" cm="1">
        <f t="array" ref="K9784">ROUND(IF(C9784="Beer",SUM(LOOKUP(2,1/(SRP!$B$7:$B$9&lt;=E9784)/(SRP!$C$7:$C$9&gt;=E9784),SRP!$D$7:$D$9)*(G9784/100)*(E9784/1000)),IF(C9784="Spirits",SUM(LOOKUP(2,1/(SRP!$B$2:$B$6&lt;=E9784)/(SRP!$C$2:$C$6&gt;=E9784),SRP!$D$2:$D$6)*(G9784/100)*(E9784/1000)),IF(AND(C9784="Wine",D9784="Fortified Wines"),SUM(LOOKUP(2,1/(SRP!$B$20:$B$23&lt;=E9784)/(SRP!$C$20:$C$23&gt;=E9784),SRP!$D$20:$D$23)*(G9784/100)*(E9784/1000)),IF(C9784="Wine",SUM(LOOKUP(2,1/(SRP!$B$15:$B$19&lt;=E9784)/(SRP!$C$15:$C$19&gt;=E9784),SRP!$D$15:$D$19)*(G9784/100)*(E9784/1000)),IF(C9784="Ready to Drink",SUM(LOOKUP(2,1/(SRP!$B$10:$B$14&lt;=E9784)/(SRP!$C$10:$C$14&gt;=E9784),SRP!$D$10:$D$14)*(G9784/100)*(E9784/1000)),0))))),2)</f>
        <v>7.07</v>
      </c>
    </row>
    <row r="9785" spans="1:11" x14ac:dyDescent="0.35">
      <c r="A9785" s="2">
        <v>740342</v>
      </c>
      <c r="B9785" s="76" t="s">
        <v>2027</v>
      </c>
      <c r="C9785" s="76" t="s">
        <v>285</v>
      </c>
      <c r="D9785" s="76" t="s">
        <v>5270</v>
      </c>
      <c r="E9785" s="76">
        <v>1140</v>
      </c>
      <c r="F9785" s="76">
        <v>12</v>
      </c>
      <c r="G9785" s="77">
        <v>34.9</v>
      </c>
      <c r="H9785" s="76" t="s">
        <v>6869</v>
      </c>
      <c r="I9785" s="77">
        <v>32.99</v>
      </c>
      <c r="J9785" s="2">
        <v>1</v>
      </c>
      <c r="K9785" s="119" cm="1">
        <f t="array" ref="K9785">ROUND(IF(C9785="Beer",SUM(LOOKUP(2,1/(SRP!$B$7:$B$9&lt;=E9785)/(SRP!$C$7:$C$9&gt;=E9785),SRP!$D$7:$D$9)*(G9785/100)*(E9785/1000)),IF(C9785="Spirits",SUM(LOOKUP(2,1/(SRP!$B$2:$B$6&lt;=E9785)/(SRP!$C$2:$C$6&gt;=E9785),SRP!$D$2:$D$6)*(G9785/100)*(E9785/1000)),IF(AND(C9785="Wine",D9785="Fortified Wines"),SUM(LOOKUP(2,1/(SRP!$B$20:$B$23&lt;=E9785)/(SRP!$C$20:$C$23&gt;=E9785),SRP!$D$20:$D$23)*(G9785/100)*(E9785/1000)),IF(C9785="Wine",SUM(LOOKUP(2,1/(SRP!$B$15:$B$19&lt;=E9785)/(SRP!$C$15:$C$19&gt;=E9785),SRP!$D$15:$D$19)*(G9785/100)*(E9785/1000)),IF(C9785="Ready to Drink",SUM(LOOKUP(2,1/(SRP!$B$10:$B$14&lt;=E9785)/(SRP!$C$10:$C$14&gt;=E9785),SRP!$D$10:$D$14)*(G9785/100)*(E9785/1000)),0))))),2)</f>
        <v>27.77</v>
      </c>
    </row>
    <row r="9786" spans="1:11" x14ac:dyDescent="0.35">
      <c r="A9786" s="2">
        <v>740369</v>
      </c>
      <c r="B9786" s="76" t="s">
        <v>2028</v>
      </c>
      <c r="C9786" s="76" t="s">
        <v>286</v>
      </c>
      <c r="D9786" s="76" t="s">
        <v>5285</v>
      </c>
      <c r="E9786" s="76">
        <v>750</v>
      </c>
      <c r="F9786" s="76">
        <v>12</v>
      </c>
      <c r="G9786" s="77">
        <v>13.5</v>
      </c>
      <c r="H9786" s="76" t="s">
        <v>3318</v>
      </c>
      <c r="I9786" s="77">
        <v>15.99</v>
      </c>
      <c r="J9786" s="2">
        <v>1</v>
      </c>
      <c r="K9786" s="119" cm="1">
        <f t="array" ref="K9786">ROUND(IF(C9786="Beer",SUM(LOOKUP(2,1/(SRP!$B$7:$B$9&lt;=E9786)/(SRP!$C$7:$C$9&gt;=E9786),SRP!$D$7:$D$9)*(G9786/100)*(E9786/1000)),IF(C9786="Spirits",SUM(LOOKUP(2,1/(SRP!$B$2:$B$6&lt;=E9786)/(SRP!$C$2:$C$6&gt;=E9786),SRP!$D$2:$D$6)*(G9786/100)*(E9786/1000)),IF(AND(C9786="Wine",D9786="Fortified Wines"),SUM(LOOKUP(2,1/(SRP!$B$20:$B$23&lt;=E9786)/(SRP!$C$20:$C$23&gt;=E9786),SRP!$D$20:$D$23)*(G9786/100)*(E9786/1000)),IF(C9786="Wine",SUM(LOOKUP(2,1/(SRP!$B$15:$B$19&lt;=E9786)/(SRP!$C$15:$C$19&gt;=E9786),SRP!$D$15:$D$19)*(G9786/100)*(E9786/1000)),IF(C9786="Ready to Drink",SUM(LOOKUP(2,1/(SRP!$B$10:$B$14&lt;=E9786)/(SRP!$C$10:$C$14&gt;=E9786),SRP!$D$10:$D$14)*(G9786/100)*(E9786/1000)),0))))),2)</f>
        <v>7.07</v>
      </c>
    </row>
    <row r="9787" spans="1:11" x14ac:dyDescent="0.35">
      <c r="A9787" s="2">
        <v>740723</v>
      </c>
      <c r="B9787" s="76" t="s">
        <v>2029</v>
      </c>
      <c r="C9787" s="76" t="s">
        <v>287</v>
      </c>
      <c r="D9787" s="76" t="s">
        <v>5230</v>
      </c>
      <c r="E9787" s="76">
        <v>710</v>
      </c>
      <c r="F9787" s="76">
        <v>12</v>
      </c>
      <c r="G9787" s="77">
        <v>4.9000000000000004</v>
      </c>
      <c r="H9787" s="76" t="s">
        <v>3330</v>
      </c>
      <c r="I9787" s="77">
        <v>3.79</v>
      </c>
      <c r="J9787" s="2">
        <v>1</v>
      </c>
      <c r="K9787" s="119" cm="1">
        <f t="array" ref="K9787">ROUND(IF(C9787="Beer",SUM(LOOKUP(2,1/(SRP!$B$7:$B$9&lt;=E9787)/(SRP!$C$7:$C$9&gt;=E9787),SRP!$D$7:$D$9)*(G9787/100)*(E9787/1000)),IF(C9787="Spirits",SUM(LOOKUP(2,1/(SRP!$B$2:$B$6&lt;=E9787)/(SRP!$C$2:$C$6&gt;=E9787),SRP!$D$2:$D$6)*(G9787/100)*(E9787/1000)),IF(AND(C9787="Wine",D9787="Fortified Wines"),SUM(LOOKUP(2,1/(SRP!$B$20:$B$23&lt;=E9787)/(SRP!$C$20:$C$23&gt;=E9787),SRP!$D$20:$D$23)*(G9787/100)*(E9787/1000)),IF(C9787="Wine",SUM(LOOKUP(2,1/(SRP!$B$15:$B$19&lt;=E9787)/(SRP!$C$15:$C$19&gt;=E9787),SRP!$D$15:$D$19)*(G9787/100)*(E9787/1000)),IF(C9787="Ready to Drink",SUM(LOOKUP(2,1/(SRP!$B$10:$B$14&lt;=E9787)/(SRP!$C$10:$C$14&gt;=E9787),SRP!$D$10:$D$14)*(G9787/100)*(E9787/1000)),0))))),2)</f>
        <v>2.4300000000000002</v>
      </c>
    </row>
    <row r="9788" spans="1:11" x14ac:dyDescent="0.35">
      <c r="A9788" s="2">
        <v>740723</v>
      </c>
      <c r="B9788" s="76" t="s">
        <v>2029</v>
      </c>
      <c r="C9788" s="76" t="s">
        <v>287</v>
      </c>
      <c r="D9788" s="76" t="s">
        <v>5230</v>
      </c>
      <c r="E9788" s="76">
        <v>710</v>
      </c>
      <c r="F9788" s="76">
        <v>12</v>
      </c>
      <c r="G9788" s="77">
        <v>4.9000000000000004</v>
      </c>
      <c r="H9788" s="76" t="s">
        <v>3330</v>
      </c>
      <c r="I9788" s="77">
        <v>3.79</v>
      </c>
      <c r="J9788" s="2">
        <v>1</v>
      </c>
      <c r="K9788" s="119" cm="1">
        <f t="array" ref="K9788">ROUND(IF(C9788="Beer",SUM(LOOKUP(2,1/(SRP!$B$7:$B$9&lt;=E9788)/(SRP!$C$7:$C$9&gt;=E9788),SRP!$D$7:$D$9)*(G9788/100)*(E9788/1000)),IF(C9788="Spirits",SUM(LOOKUP(2,1/(SRP!$B$2:$B$6&lt;=E9788)/(SRP!$C$2:$C$6&gt;=E9788),SRP!$D$2:$D$6)*(G9788/100)*(E9788/1000)),IF(AND(C9788="Wine",D9788="Fortified Wines"),SUM(LOOKUP(2,1/(SRP!$B$20:$B$23&lt;=E9788)/(SRP!$C$20:$C$23&gt;=E9788),SRP!$D$20:$D$23)*(G9788/100)*(E9788/1000)),IF(C9788="Wine",SUM(LOOKUP(2,1/(SRP!$B$15:$B$19&lt;=E9788)/(SRP!$C$15:$C$19&gt;=E9788),SRP!$D$15:$D$19)*(G9788/100)*(E9788/1000)),IF(C9788="Ready to Drink",SUM(LOOKUP(2,1/(SRP!$B$10:$B$14&lt;=E9788)/(SRP!$C$10:$C$14&gt;=E9788),SRP!$D$10:$D$14)*(G9788/100)*(E9788/1000)),0))))),2)</f>
        <v>2.4300000000000002</v>
      </c>
    </row>
    <row r="9789" spans="1:11" x14ac:dyDescent="0.35">
      <c r="A9789" s="2">
        <v>741000</v>
      </c>
      <c r="B9789" s="76" t="s">
        <v>2030</v>
      </c>
      <c r="C9789" s="76" t="s">
        <v>285</v>
      </c>
      <c r="D9789" s="76" t="s">
        <v>5256</v>
      </c>
      <c r="E9789" s="76">
        <v>750</v>
      </c>
      <c r="F9789" s="76">
        <v>6</v>
      </c>
      <c r="G9789" s="77">
        <v>11</v>
      </c>
      <c r="H9789" s="76" t="s">
        <v>3285</v>
      </c>
      <c r="I9789" s="77">
        <v>30.25</v>
      </c>
      <c r="J9789" s="2">
        <v>1</v>
      </c>
      <c r="K9789" s="119" cm="1">
        <f t="array" ref="K9789">ROUND(IF(C9789="Beer",SUM(LOOKUP(2,1/(SRP!$B$7:$B$9&lt;=E9789)/(SRP!$C$7:$C$9&gt;=E9789),SRP!$D$7:$D$9)*(G9789/100)*(E9789/1000)),IF(C9789="Spirits",SUM(LOOKUP(2,1/(SRP!$B$2:$B$6&lt;=E9789)/(SRP!$C$2:$C$6&gt;=E9789),SRP!$D$2:$D$6)*(G9789/100)*(E9789/1000)),IF(AND(C9789="Wine",D9789="Fortified Wines"),SUM(LOOKUP(2,1/(SRP!$B$20:$B$23&lt;=E9789)/(SRP!$C$20:$C$23&gt;=E9789),SRP!$D$20:$D$23)*(G9789/100)*(E9789/1000)),IF(C9789="Wine",SUM(LOOKUP(2,1/(SRP!$B$15:$B$19&lt;=E9789)/(SRP!$C$15:$C$19&gt;=E9789),SRP!$D$15:$D$19)*(G9789/100)*(E9789/1000)),IF(C9789="Ready to Drink",SUM(LOOKUP(2,1/(SRP!$B$10:$B$14&lt;=E9789)/(SRP!$C$10:$C$14&gt;=E9789),SRP!$D$10:$D$14)*(G9789/100)*(E9789/1000)),0))))),2)</f>
        <v>5.76</v>
      </c>
    </row>
    <row r="9790" spans="1:11" x14ac:dyDescent="0.35">
      <c r="A9790" s="2">
        <v>741407</v>
      </c>
      <c r="B9790" s="76" t="s">
        <v>2031</v>
      </c>
      <c r="C9790" s="76" t="s">
        <v>286</v>
      </c>
      <c r="D9790" s="76" t="s">
        <v>5269</v>
      </c>
      <c r="E9790" s="76">
        <v>750</v>
      </c>
      <c r="F9790" s="76">
        <v>12</v>
      </c>
      <c r="G9790" s="77">
        <v>13.5</v>
      </c>
      <c r="H9790" s="76" t="s">
        <v>3306</v>
      </c>
      <c r="I9790" s="77">
        <v>28.99</v>
      </c>
      <c r="J9790" s="2">
        <v>1</v>
      </c>
      <c r="K9790" s="119" cm="1">
        <f t="array" ref="K9790">ROUND(IF(C9790="Beer",SUM(LOOKUP(2,1/(SRP!$B$7:$B$9&lt;=E9790)/(SRP!$C$7:$C$9&gt;=E9790),SRP!$D$7:$D$9)*(G9790/100)*(E9790/1000)),IF(C9790="Spirits",SUM(LOOKUP(2,1/(SRP!$B$2:$B$6&lt;=E9790)/(SRP!$C$2:$C$6&gt;=E9790),SRP!$D$2:$D$6)*(G9790/100)*(E9790/1000)),IF(AND(C9790="Wine",D9790="Fortified Wines"),SUM(LOOKUP(2,1/(SRP!$B$20:$B$23&lt;=E9790)/(SRP!$C$20:$C$23&gt;=E9790),SRP!$D$20:$D$23)*(G9790/100)*(E9790/1000)),IF(C9790="Wine",SUM(LOOKUP(2,1/(SRP!$B$15:$B$19&lt;=E9790)/(SRP!$C$15:$C$19&gt;=E9790),SRP!$D$15:$D$19)*(G9790/100)*(E9790/1000)),IF(C9790="Ready to Drink",SUM(LOOKUP(2,1/(SRP!$B$10:$B$14&lt;=E9790)/(SRP!$C$10:$C$14&gt;=E9790),SRP!$D$10:$D$14)*(G9790/100)*(E9790/1000)),0))))),2)</f>
        <v>7.07</v>
      </c>
    </row>
    <row r="9791" spans="1:11" x14ac:dyDescent="0.35">
      <c r="A9791" s="2">
        <v>741637</v>
      </c>
      <c r="B9791" s="76" t="s">
        <v>2032</v>
      </c>
      <c r="C9791" s="76" t="s">
        <v>287</v>
      </c>
      <c r="D9791" s="76" t="s">
        <v>5240</v>
      </c>
      <c r="E9791" s="76">
        <v>330</v>
      </c>
      <c r="F9791" s="76">
        <v>24</v>
      </c>
      <c r="G9791" s="77">
        <v>8.5</v>
      </c>
      <c r="H9791" s="76" t="s">
        <v>3290</v>
      </c>
      <c r="I9791" s="77">
        <v>5.99</v>
      </c>
      <c r="J9791" s="2">
        <v>1</v>
      </c>
      <c r="K9791" s="119" cm="1">
        <f t="array" ref="K9791">ROUND(IF(C9791="Beer",SUM(LOOKUP(2,1/(SRP!$B$7:$B$9&lt;=E9791)/(SRP!$C$7:$C$9&gt;=E9791),SRP!$D$7:$D$9)*(G9791/100)*(E9791/1000)),IF(C9791="Spirits",SUM(LOOKUP(2,1/(SRP!$B$2:$B$6&lt;=E9791)/(SRP!$C$2:$C$6&gt;=E9791),SRP!$D$2:$D$6)*(G9791/100)*(E9791/1000)),IF(AND(C9791="Wine",D9791="Fortified Wines"),SUM(LOOKUP(2,1/(SRP!$B$20:$B$23&lt;=E9791)/(SRP!$C$20:$C$23&gt;=E9791),SRP!$D$20:$D$23)*(G9791/100)*(E9791/1000)),IF(C9791="Wine",SUM(LOOKUP(2,1/(SRP!$B$15:$B$19&lt;=E9791)/(SRP!$C$15:$C$19&gt;=E9791),SRP!$D$15:$D$19)*(G9791/100)*(E9791/1000)),IF(C9791="Ready to Drink",SUM(LOOKUP(2,1/(SRP!$B$10:$B$14&lt;=E9791)/(SRP!$C$10:$C$14&gt;=E9791),SRP!$D$10:$D$14)*(G9791/100)*(E9791/1000)),0))))),2)</f>
        <v>1.96</v>
      </c>
    </row>
    <row r="9792" spans="1:11" x14ac:dyDescent="0.35">
      <c r="A9792" s="2">
        <v>741637</v>
      </c>
      <c r="B9792" s="76" t="s">
        <v>2032</v>
      </c>
      <c r="C9792" s="76" t="s">
        <v>287</v>
      </c>
      <c r="D9792" s="76" t="s">
        <v>5240</v>
      </c>
      <c r="E9792" s="76">
        <v>330</v>
      </c>
      <c r="F9792" s="76">
        <v>24</v>
      </c>
      <c r="G9792" s="77">
        <v>8.5</v>
      </c>
      <c r="H9792" s="76" t="s">
        <v>3290</v>
      </c>
      <c r="I9792" s="77">
        <v>5.99</v>
      </c>
      <c r="J9792" s="2">
        <v>1</v>
      </c>
      <c r="K9792" s="119" cm="1">
        <f t="array" ref="K9792">ROUND(IF(C9792="Beer",SUM(LOOKUP(2,1/(SRP!$B$7:$B$9&lt;=E9792)/(SRP!$C$7:$C$9&gt;=E9792),SRP!$D$7:$D$9)*(G9792/100)*(E9792/1000)),IF(C9792="Spirits",SUM(LOOKUP(2,1/(SRP!$B$2:$B$6&lt;=E9792)/(SRP!$C$2:$C$6&gt;=E9792),SRP!$D$2:$D$6)*(G9792/100)*(E9792/1000)),IF(AND(C9792="Wine",D9792="Fortified Wines"),SUM(LOOKUP(2,1/(SRP!$B$20:$B$23&lt;=E9792)/(SRP!$C$20:$C$23&gt;=E9792),SRP!$D$20:$D$23)*(G9792/100)*(E9792/1000)),IF(C9792="Wine",SUM(LOOKUP(2,1/(SRP!$B$15:$B$19&lt;=E9792)/(SRP!$C$15:$C$19&gt;=E9792),SRP!$D$15:$D$19)*(G9792/100)*(E9792/1000)),IF(C9792="Ready to Drink",SUM(LOOKUP(2,1/(SRP!$B$10:$B$14&lt;=E9792)/(SRP!$C$10:$C$14&gt;=E9792),SRP!$D$10:$D$14)*(G9792/100)*(E9792/1000)),0))))),2)</f>
        <v>1.96</v>
      </c>
    </row>
    <row r="9793" spans="1:11" x14ac:dyDescent="0.35">
      <c r="A9793" s="2">
        <v>742542</v>
      </c>
      <c r="B9793" s="76" t="s">
        <v>2981</v>
      </c>
      <c r="C9793" s="76" t="s">
        <v>285</v>
      </c>
      <c r="D9793" s="76" t="s">
        <v>5250</v>
      </c>
      <c r="E9793" s="76">
        <v>750</v>
      </c>
      <c r="F9793" s="76">
        <v>12</v>
      </c>
      <c r="G9793" s="77">
        <v>42.8</v>
      </c>
      <c r="H9793" s="76" t="s">
        <v>3347</v>
      </c>
      <c r="I9793" s="77">
        <v>36.229999999999997</v>
      </c>
      <c r="J9793" s="2">
        <v>1</v>
      </c>
      <c r="K9793" s="119" cm="1">
        <f t="array" ref="K9793">ROUND(IF(C9793="Beer",SUM(LOOKUP(2,1/(SRP!$B$7:$B$9&lt;=E9793)/(SRP!$C$7:$C$9&gt;=E9793),SRP!$D$7:$D$9)*(G9793/100)*(E9793/1000)),IF(C9793="Spirits",SUM(LOOKUP(2,1/(SRP!$B$2:$B$6&lt;=E9793)/(SRP!$C$2:$C$6&gt;=E9793),SRP!$D$2:$D$6)*(G9793/100)*(E9793/1000)),IF(AND(C9793="Wine",D9793="Fortified Wines"),SUM(LOOKUP(2,1/(SRP!$B$20:$B$23&lt;=E9793)/(SRP!$C$20:$C$23&gt;=E9793),SRP!$D$20:$D$23)*(G9793/100)*(E9793/1000)),IF(C9793="Wine",SUM(LOOKUP(2,1/(SRP!$B$15:$B$19&lt;=E9793)/(SRP!$C$15:$C$19&gt;=E9793),SRP!$D$15:$D$19)*(G9793/100)*(E9793/1000)),IF(C9793="Ready to Drink",SUM(LOOKUP(2,1/(SRP!$B$10:$B$14&lt;=E9793)/(SRP!$C$10:$C$14&gt;=E9793),SRP!$D$10:$D$14)*(G9793/100)*(E9793/1000)),0))))),2)</f>
        <v>22.41</v>
      </c>
    </row>
    <row r="9794" spans="1:11" x14ac:dyDescent="0.35">
      <c r="A9794" s="2">
        <v>742971</v>
      </c>
      <c r="B9794" s="76" t="s">
        <v>2033</v>
      </c>
      <c r="C9794" s="76" t="s">
        <v>287</v>
      </c>
      <c r="D9794" s="76" t="s">
        <v>5230</v>
      </c>
      <c r="E9794" s="76">
        <v>5325</v>
      </c>
      <c r="F9794" s="76">
        <v>1</v>
      </c>
      <c r="G9794" s="77">
        <v>4.9000000000000004</v>
      </c>
      <c r="H9794" s="76" t="s">
        <v>3330</v>
      </c>
      <c r="I9794" s="77">
        <v>28.49</v>
      </c>
      <c r="J9794" s="2">
        <v>15</v>
      </c>
      <c r="K9794" s="119" cm="1">
        <f t="array" ref="K9794">ROUND(IF(C9794="Beer",SUM(LOOKUP(2,1/(SRP!$B$7:$B$9&lt;=E9794)/(SRP!$C$7:$C$9&gt;=E9794),SRP!$D$7:$D$9)*(G9794/100)*(E9794/1000)),IF(C9794="Spirits",SUM(LOOKUP(2,1/(SRP!$B$2:$B$6&lt;=E9794)/(SRP!$C$2:$C$6&gt;=E9794),SRP!$D$2:$D$6)*(G9794/100)*(E9794/1000)),IF(AND(C9794="Wine",D9794="Fortified Wines"),SUM(LOOKUP(2,1/(SRP!$B$20:$B$23&lt;=E9794)/(SRP!$C$20:$C$23&gt;=E9794),SRP!$D$20:$D$23)*(G9794/100)*(E9794/1000)),IF(C9794="Wine",SUM(LOOKUP(2,1/(SRP!$B$15:$B$19&lt;=E9794)/(SRP!$C$15:$C$19&gt;=E9794),SRP!$D$15:$D$19)*(G9794/100)*(E9794/1000)),IF(C9794="Ready to Drink",SUM(LOOKUP(2,1/(SRP!$B$10:$B$14&lt;=E9794)/(SRP!$C$10:$C$14&gt;=E9794),SRP!$D$10:$D$14)*(G9794/100)*(E9794/1000)),0))))),2)</f>
        <v>18.22</v>
      </c>
    </row>
    <row r="9795" spans="1:11" x14ac:dyDescent="0.35">
      <c r="A9795" s="2">
        <v>742971</v>
      </c>
      <c r="B9795" s="76" t="s">
        <v>2033</v>
      </c>
      <c r="C9795" s="76" t="s">
        <v>287</v>
      </c>
      <c r="D9795" s="76" t="s">
        <v>5230</v>
      </c>
      <c r="E9795" s="76">
        <v>5325</v>
      </c>
      <c r="F9795" s="76">
        <v>1</v>
      </c>
      <c r="G9795" s="77">
        <v>4.9000000000000004</v>
      </c>
      <c r="H9795" s="76" t="s">
        <v>3330</v>
      </c>
      <c r="I9795" s="77">
        <v>28.49</v>
      </c>
      <c r="J9795" s="2">
        <v>15</v>
      </c>
      <c r="K9795" s="119" cm="1">
        <f t="array" ref="K9795">ROUND(IF(C9795="Beer",SUM(LOOKUP(2,1/(SRP!$B$7:$B$9&lt;=E9795)/(SRP!$C$7:$C$9&gt;=E9795),SRP!$D$7:$D$9)*(G9795/100)*(E9795/1000)),IF(C9795="Spirits",SUM(LOOKUP(2,1/(SRP!$B$2:$B$6&lt;=E9795)/(SRP!$C$2:$C$6&gt;=E9795),SRP!$D$2:$D$6)*(G9795/100)*(E9795/1000)),IF(AND(C9795="Wine",D9795="Fortified Wines"),SUM(LOOKUP(2,1/(SRP!$B$20:$B$23&lt;=E9795)/(SRP!$C$20:$C$23&gt;=E9795),SRP!$D$20:$D$23)*(G9795/100)*(E9795/1000)),IF(C9795="Wine",SUM(LOOKUP(2,1/(SRP!$B$15:$B$19&lt;=E9795)/(SRP!$C$15:$C$19&gt;=E9795),SRP!$D$15:$D$19)*(G9795/100)*(E9795/1000)),IF(C9795="Ready to Drink",SUM(LOOKUP(2,1/(SRP!$B$10:$B$14&lt;=E9795)/(SRP!$C$10:$C$14&gt;=E9795),SRP!$D$10:$D$14)*(G9795/100)*(E9795/1000)),0))))),2)</f>
        <v>18.22</v>
      </c>
    </row>
    <row r="9796" spans="1:11" x14ac:dyDescent="0.35">
      <c r="A9796" s="2">
        <v>744269</v>
      </c>
      <c r="B9796" s="76" t="s">
        <v>2034</v>
      </c>
      <c r="C9796" s="76" t="s">
        <v>286</v>
      </c>
      <c r="D9796" s="76" t="s">
        <v>5236</v>
      </c>
      <c r="E9796" s="76">
        <v>750</v>
      </c>
      <c r="F9796" s="76">
        <v>12</v>
      </c>
      <c r="G9796" s="77">
        <v>15.5</v>
      </c>
      <c r="H9796" s="76" t="s">
        <v>6695</v>
      </c>
      <c r="I9796" s="77">
        <v>79.989999999999995</v>
      </c>
      <c r="J9796" s="2">
        <v>1</v>
      </c>
      <c r="K9796" s="119" cm="1">
        <f t="array" ref="K9796">ROUND(IF(C9796="Beer",SUM(LOOKUP(2,1/(SRP!$B$7:$B$9&lt;=E9796)/(SRP!$C$7:$C$9&gt;=E9796),SRP!$D$7:$D$9)*(G9796/100)*(E9796/1000)),IF(C9796="Spirits",SUM(LOOKUP(2,1/(SRP!$B$2:$B$6&lt;=E9796)/(SRP!$C$2:$C$6&gt;=E9796),SRP!$D$2:$D$6)*(G9796/100)*(E9796/1000)),IF(AND(C9796="Wine",D9796="Fortified Wines"),SUM(LOOKUP(2,1/(SRP!$B$20:$B$23&lt;=E9796)/(SRP!$C$20:$C$23&gt;=E9796),SRP!$D$20:$D$23)*(G9796/100)*(E9796/1000)),IF(C9796="Wine",SUM(LOOKUP(2,1/(SRP!$B$15:$B$19&lt;=E9796)/(SRP!$C$15:$C$19&gt;=E9796),SRP!$D$15:$D$19)*(G9796/100)*(E9796/1000)),IF(C9796="Ready to Drink",SUM(LOOKUP(2,1/(SRP!$B$10:$B$14&lt;=E9796)/(SRP!$C$10:$C$14&gt;=E9796),SRP!$D$10:$D$14)*(G9796/100)*(E9796/1000)),0))))),2)</f>
        <v>8.1199999999999992</v>
      </c>
    </row>
    <row r="9797" spans="1:11" x14ac:dyDescent="0.35">
      <c r="A9797" s="2">
        <v>744271</v>
      </c>
      <c r="B9797" s="76" t="s">
        <v>2035</v>
      </c>
      <c r="C9797" s="76" t="s">
        <v>287</v>
      </c>
      <c r="D9797" s="76" t="s">
        <v>5230</v>
      </c>
      <c r="E9797" s="76">
        <v>500</v>
      </c>
      <c r="F9797" s="76">
        <v>24</v>
      </c>
      <c r="G9797" s="77">
        <v>5.5</v>
      </c>
      <c r="H9797" s="76" t="s">
        <v>3323</v>
      </c>
      <c r="I9797" s="77">
        <v>3.45</v>
      </c>
      <c r="J9797" s="2">
        <v>1</v>
      </c>
      <c r="K9797" s="119" cm="1">
        <f t="array" ref="K9797">ROUND(IF(C9797="Beer",SUM(LOOKUP(2,1/(SRP!$B$7:$B$9&lt;=E9797)/(SRP!$C$7:$C$9&gt;=E9797),SRP!$D$7:$D$9)*(G9797/100)*(E9797/1000)),IF(C9797="Spirits",SUM(LOOKUP(2,1/(SRP!$B$2:$B$6&lt;=E9797)/(SRP!$C$2:$C$6&gt;=E9797),SRP!$D$2:$D$6)*(G9797/100)*(E9797/1000)),IF(AND(C9797="Wine",D9797="Fortified Wines"),SUM(LOOKUP(2,1/(SRP!$B$20:$B$23&lt;=E9797)/(SRP!$C$20:$C$23&gt;=E9797),SRP!$D$20:$D$23)*(G9797/100)*(E9797/1000)),IF(C9797="Wine",SUM(LOOKUP(2,1/(SRP!$B$15:$B$19&lt;=E9797)/(SRP!$C$15:$C$19&gt;=E9797),SRP!$D$15:$D$19)*(G9797/100)*(E9797/1000)),IF(C9797="Ready to Drink",SUM(LOOKUP(2,1/(SRP!$B$10:$B$14&lt;=E9797)/(SRP!$C$10:$C$14&gt;=E9797),SRP!$D$10:$D$14)*(G9797/100)*(E9797/1000)),0))))),2)</f>
        <v>1.92</v>
      </c>
    </row>
    <row r="9798" spans="1:11" x14ac:dyDescent="0.35">
      <c r="A9798" s="2">
        <v>745448</v>
      </c>
      <c r="B9798" s="76" t="s">
        <v>7167</v>
      </c>
      <c r="C9798" s="76" t="s">
        <v>286</v>
      </c>
      <c r="D9798" s="76" t="s">
        <v>5291</v>
      </c>
      <c r="E9798" s="76">
        <v>750</v>
      </c>
      <c r="F9798" s="76">
        <v>6</v>
      </c>
      <c r="G9798" s="77">
        <v>15</v>
      </c>
      <c r="H9798" s="76" t="s">
        <v>3302</v>
      </c>
      <c r="I9798" s="77">
        <v>13.8</v>
      </c>
      <c r="J9798" s="2">
        <v>1</v>
      </c>
      <c r="K9798" s="119" cm="1">
        <f t="array" ref="K9798">ROUND(IF(C9798="Beer",SUM(LOOKUP(2,1/(SRP!$B$7:$B$9&lt;=E9798)/(SRP!$C$7:$C$9&gt;=E9798),SRP!$D$7:$D$9)*(G9798/100)*(E9798/1000)),IF(C9798="Spirits",SUM(LOOKUP(2,1/(SRP!$B$2:$B$6&lt;=E9798)/(SRP!$C$2:$C$6&gt;=E9798),SRP!$D$2:$D$6)*(G9798/100)*(E9798/1000)),IF(AND(C9798="Wine",D9798="Fortified Wines"),SUM(LOOKUP(2,1/(SRP!$B$20:$B$23&lt;=E9798)/(SRP!$C$20:$C$23&gt;=E9798),SRP!$D$20:$D$23)*(G9798/100)*(E9798/1000)),IF(C9798="Wine",SUM(LOOKUP(2,1/(SRP!$B$15:$B$19&lt;=E9798)/(SRP!$C$15:$C$19&gt;=E9798),SRP!$D$15:$D$19)*(G9798/100)*(E9798/1000)),IF(C9798="Ready to Drink",SUM(LOOKUP(2,1/(SRP!$B$10:$B$14&lt;=E9798)/(SRP!$C$10:$C$14&gt;=E9798),SRP!$D$10:$D$14)*(G9798/100)*(E9798/1000)),0))))),2)</f>
        <v>7.85</v>
      </c>
    </row>
    <row r="9799" spans="1:11" x14ac:dyDescent="0.35">
      <c r="A9799" s="2">
        <v>745602</v>
      </c>
      <c r="B9799" s="76" t="s">
        <v>5889</v>
      </c>
      <c r="C9799" s="76" t="s">
        <v>286</v>
      </c>
      <c r="D9799" s="76" t="s">
        <v>5269</v>
      </c>
      <c r="E9799" s="76">
        <v>750</v>
      </c>
      <c r="F9799" s="76">
        <v>12</v>
      </c>
      <c r="G9799" s="77">
        <v>13.5</v>
      </c>
      <c r="H9799" s="76" t="s">
        <v>3305</v>
      </c>
      <c r="I9799" s="77">
        <v>49.95</v>
      </c>
      <c r="J9799" s="2">
        <v>1</v>
      </c>
      <c r="K9799" s="119" cm="1">
        <f t="array" ref="K9799">ROUND(IF(C9799="Beer",SUM(LOOKUP(2,1/(SRP!$B$7:$B$9&lt;=E9799)/(SRP!$C$7:$C$9&gt;=E9799),SRP!$D$7:$D$9)*(G9799/100)*(E9799/1000)),IF(C9799="Spirits",SUM(LOOKUP(2,1/(SRP!$B$2:$B$6&lt;=E9799)/(SRP!$C$2:$C$6&gt;=E9799),SRP!$D$2:$D$6)*(G9799/100)*(E9799/1000)),IF(AND(C9799="Wine",D9799="Fortified Wines"),SUM(LOOKUP(2,1/(SRP!$B$20:$B$23&lt;=E9799)/(SRP!$C$20:$C$23&gt;=E9799),SRP!$D$20:$D$23)*(G9799/100)*(E9799/1000)),IF(C9799="Wine",SUM(LOOKUP(2,1/(SRP!$B$15:$B$19&lt;=E9799)/(SRP!$C$15:$C$19&gt;=E9799),SRP!$D$15:$D$19)*(G9799/100)*(E9799/1000)),IF(C9799="Ready to Drink",SUM(LOOKUP(2,1/(SRP!$B$10:$B$14&lt;=E9799)/(SRP!$C$10:$C$14&gt;=E9799),SRP!$D$10:$D$14)*(G9799/100)*(E9799/1000)),0))))),2)</f>
        <v>7.07</v>
      </c>
    </row>
    <row r="9800" spans="1:11" x14ac:dyDescent="0.35">
      <c r="A9800" s="2">
        <v>745765</v>
      </c>
      <c r="B9800" s="76" t="s">
        <v>2036</v>
      </c>
      <c r="C9800" s="76" t="s">
        <v>287</v>
      </c>
      <c r="D9800" s="76" t="s">
        <v>5230</v>
      </c>
      <c r="E9800" s="76">
        <v>660</v>
      </c>
      <c r="F9800" s="76">
        <v>12</v>
      </c>
      <c r="G9800" s="77">
        <v>5</v>
      </c>
      <c r="H9800" s="76" t="s">
        <v>3325</v>
      </c>
      <c r="I9800" s="77">
        <v>4.1500000000000004</v>
      </c>
      <c r="J9800" s="2">
        <v>1</v>
      </c>
      <c r="K9800" s="119" cm="1">
        <f t="array" ref="K9800">ROUND(IF(C9800="Beer",SUM(LOOKUP(2,1/(SRP!$B$7:$B$9&lt;=E9800)/(SRP!$C$7:$C$9&gt;=E9800),SRP!$D$7:$D$9)*(G9800/100)*(E9800/1000)),IF(C9800="Spirits",SUM(LOOKUP(2,1/(SRP!$B$2:$B$6&lt;=E9800)/(SRP!$C$2:$C$6&gt;=E9800),SRP!$D$2:$D$6)*(G9800/100)*(E9800/1000)),IF(AND(C9800="Wine",D9800="Fortified Wines"),SUM(LOOKUP(2,1/(SRP!$B$20:$B$23&lt;=E9800)/(SRP!$C$20:$C$23&gt;=E9800),SRP!$D$20:$D$23)*(G9800/100)*(E9800/1000)),IF(C9800="Wine",SUM(LOOKUP(2,1/(SRP!$B$15:$B$19&lt;=E9800)/(SRP!$C$15:$C$19&gt;=E9800),SRP!$D$15:$D$19)*(G9800/100)*(E9800/1000)),IF(C9800="Ready to Drink",SUM(LOOKUP(2,1/(SRP!$B$10:$B$14&lt;=E9800)/(SRP!$C$10:$C$14&gt;=E9800),SRP!$D$10:$D$14)*(G9800/100)*(E9800/1000)),0))))),2)</f>
        <v>2.2999999999999998</v>
      </c>
    </row>
    <row r="9801" spans="1:11" x14ac:dyDescent="0.35">
      <c r="A9801" s="2">
        <v>745765</v>
      </c>
      <c r="B9801" s="76" t="s">
        <v>2036</v>
      </c>
      <c r="C9801" s="76" t="s">
        <v>287</v>
      </c>
      <c r="D9801" s="76" t="s">
        <v>5230</v>
      </c>
      <c r="E9801" s="76">
        <v>660</v>
      </c>
      <c r="F9801" s="76">
        <v>12</v>
      </c>
      <c r="G9801" s="77">
        <v>5</v>
      </c>
      <c r="H9801" s="76" t="s">
        <v>3325</v>
      </c>
      <c r="I9801" s="77">
        <v>4.1500000000000004</v>
      </c>
      <c r="J9801" s="2">
        <v>1</v>
      </c>
      <c r="K9801" s="119" cm="1">
        <f t="array" ref="K9801">ROUND(IF(C9801="Beer",SUM(LOOKUP(2,1/(SRP!$B$7:$B$9&lt;=E9801)/(SRP!$C$7:$C$9&gt;=E9801),SRP!$D$7:$D$9)*(G9801/100)*(E9801/1000)),IF(C9801="Spirits",SUM(LOOKUP(2,1/(SRP!$B$2:$B$6&lt;=E9801)/(SRP!$C$2:$C$6&gt;=E9801),SRP!$D$2:$D$6)*(G9801/100)*(E9801/1000)),IF(AND(C9801="Wine",D9801="Fortified Wines"),SUM(LOOKUP(2,1/(SRP!$B$20:$B$23&lt;=E9801)/(SRP!$C$20:$C$23&gt;=E9801),SRP!$D$20:$D$23)*(G9801/100)*(E9801/1000)),IF(C9801="Wine",SUM(LOOKUP(2,1/(SRP!$B$15:$B$19&lt;=E9801)/(SRP!$C$15:$C$19&gt;=E9801),SRP!$D$15:$D$19)*(G9801/100)*(E9801/1000)),IF(C9801="Ready to Drink",SUM(LOOKUP(2,1/(SRP!$B$10:$B$14&lt;=E9801)/(SRP!$C$10:$C$14&gt;=E9801),SRP!$D$10:$D$14)*(G9801/100)*(E9801/1000)),0))))),2)</f>
        <v>2.2999999999999998</v>
      </c>
    </row>
    <row r="9802" spans="1:11" x14ac:dyDescent="0.35">
      <c r="A9802" s="2">
        <v>745967</v>
      </c>
      <c r="B9802" s="76" t="s">
        <v>2037</v>
      </c>
      <c r="C9802" s="76" t="s">
        <v>286</v>
      </c>
      <c r="D9802" s="76" t="s">
        <v>5236</v>
      </c>
      <c r="E9802" s="76">
        <v>750</v>
      </c>
      <c r="F9802" s="76">
        <v>12</v>
      </c>
      <c r="G9802" s="77">
        <v>13</v>
      </c>
      <c r="H9802" s="76" t="s">
        <v>3308</v>
      </c>
      <c r="I9802" s="77">
        <v>27.99</v>
      </c>
      <c r="J9802" s="2">
        <v>1</v>
      </c>
      <c r="K9802" s="119" cm="1">
        <f t="array" ref="K9802">ROUND(IF(C9802="Beer",SUM(LOOKUP(2,1/(SRP!$B$7:$B$9&lt;=E9802)/(SRP!$C$7:$C$9&gt;=E9802),SRP!$D$7:$D$9)*(G9802/100)*(E9802/1000)),IF(C9802="Spirits",SUM(LOOKUP(2,1/(SRP!$B$2:$B$6&lt;=E9802)/(SRP!$C$2:$C$6&gt;=E9802),SRP!$D$2:$D$6)*(G9802/100)*(E9802/1000)),IF(AND(C9802="Wine",D9802="Fortified Wines"),SUM(LOOKUP(2,1/(SRP!$B$20:$B$23&lt;=E9802)/(SRP!$C$20:$C$23&gt;=E9802),SRP!$D$20:$D$23)*(G9802/100)*(E9802/1000)),IF(C9802="Wine",SUM(LOOKUP(2,1/(SRP!$B$15:$B$19&lt;=E9802)/(SRP!$C$15:$C$19&gt;=E9802),SRP!$D$15:$D$19)*(G9802/100)*(E9802/1000)),IF(C9802="Ready to Drink",SUM(LOOKUP(2,1/(SRP!$B$10:$B$14&lt;=E9802)/(SRP!$C$10:$C$14&gt;=E9802),SRP!$D$10:$D$14)*(G9802/100)*(E9802/1000)),0))))),2)</f>
        <v>6.81</v>
      </c>
    </row>
    <row r="9803" spans="1:11" x14ac:dyDescent="0.35">
      <c r="A9803" s="2">
        <v>745991</v>
      </c>
      <c r="B9803" s="76" t="s">
        <v>2038</v>
      </c>
      <c r="C9803" s="76" t="s">
        <v>285</v>
      </c>
      <c r="D9803" s="76" t="s">
        <v>5267</v>
      </c>
      <c r="E9803" s="76">
        <v>750</v>
      </c>
      <c r="F9803" s="76">
        <v>12</v>
      </c>
      <c r="G9803" s="77">
        <v>35</v>
      </c>
      <c r="H9803" s="76" t="s">
        <v>3285</v>
      </c>
      <c r="I9803" s="77">
        <v>31.99</v>
      </c>
      <c r="J9803" s="2">
        <v>1</v>
      </c>
      <c r="K9803" s="119" cm="1">
        <f t="array" ref="K9803">ROUND(IF(C9803="Beer",SUM(LOOKUP(2,1/(SRP!$B$7:$B$9&lt;=E9803)/(SRP!$C$7:$C$9&gt;=E9803),SRP!$D$7:$D$9)*(G9803/100)*(E9803/1000)),IF(C9803="Spirits",SUM(LOOKUP(2,1/(SRP!$B$2:$B$6&lt;=E9803)/(SRP!$C$2:$C$6&gt;=E9803),SRP!$D$2:$D$6)*(G9803/100)*(E9803/1000)),IF(AND(C9803="Wine",D9803="Fortified Wines"),SUM(LOOKUP(2,1/(SRP!$B$20:$B$23&lt;=E9803)/(SRP!$C$20:$C$23&gt;=E9803),SRP!$D$20:$D$23)*(G9803/100)*(E9803/1000)),IF(C9803="Wine",SUM(LOOKUP(2,1/(SRP!$B$15:$B$19&lt;=E9803)/(SRP!$C$15:$C$19&gt;=E9803),SRP!$D$15:$D$19)*(G9803/100)*(E9803/1000)),IF(C9803="Ready to Drink",SUM(LOOKUP(2,1/(SRP!$B$10:$B$14&lt;=E9803)/(SRP!$C$10:$C$14&gt;=E9803),SRP!$D$10:$D$14)*(G9803/100)*(E9803/1000)),0))))),2)</f>
        <v>18.329999999999998</v>
      </c>
    </row>
    <row r="9804" spans="1:11" x14ac:dyDescent="0.35">
      <c r="A9804" s="2">
        <v>746883</v>
      </c>
      <c r="B9804" s="76" t="s">
        <v>2039</v>
      </c>
      <c r="C9804" s="76" t="s">
        <v>286</v>
      </c>
      <c r="D9804" s="76" t="s">
        <v>5236</v>
      </c>
      <c r="E9804" s="76">
        <v>750</v>
      </c>
      <c r="F9804" s="76">
        <v>12</v>
      </c>
      <c r="G9804" s="77">
        <v>14.1</v>
      </c>
      <c r="H9804" s="76" t="s">
        <v>3306</v>
      </c>
      <c r="I9804" s="77">
        <v>16.989999999999998</v>
      </c>
      <c r="J9804" s="2">
        <v>1</v>
      </c>
      <c r="K9804" s="119" cm="1">
        <f t="array" ref="K9804">ROUND(IF(C9804="Beer",SUM(LOOKUP(2,1/(SRP!$B$7:$B$9&lt;=E9804)/(SRP!$C$7:$C$9&gt;=E9804),SRP!$D$7:$D$9)*(G9804/100)*(E9804/1000)),IF(C9804="Spirits",SUM(LOOKUP(2,1/(SRP!$B$2:$B$6&lt;=E9804)/(SRP!$C$2:$C$6&gt;=E9804),SRP!$D$2:$D$6)*(G9804/100)*(E9804/1000)),IF(AND(C9804="Wine",D9804="Fortified Wines"),SUM(LOOKUP(2,1/(SRP!$B$20:$B$23&lt;=E9804)/(SRP!$C$20:$C$23&gt;=E9804),SRP!$D$20:$D$23)*(G9804/100)*(E9804/1000)),IF(C9804="Wine",SUM(LOOKUP(2,1/(SRP!$B$15:$B$19&lt;=E9804)/(SRP!$C$15:$C$19&gt;=E9804),SRP!$D$15:$D$19)*(G9804/100)*(E9804/1000)),IF(C9804="Ready to Drink",SUM(LOOKUP(2,1/(SRP!$B$10:$B$14&lt;=E9804)/(SRP!$C$10:$C$14&gt;=E9804),SRP!$D$10:$D$14)*(G9804/100)*(E9804/1000)),0))))),2)</f>
        <v>7.38</v>
      </c>
    </row>
    <row r="9805" spans="1:11" x14ac:dyDescent="0.35">
      <c r="A9805" s="2">
        <v>747556</v>
      </c>
      <c r="B9805" s="76" t="s">
        <v>2040</v>
      </c>
      <c r="C9805" s="76" t="s">
        <v>285</v>
      </c>
      <c r="D9805" s="76" t="s">
        <v>5231</v>
      </c>
      <c r="E9805" s="76">
        <v>750</v>
      </c>
      <c r="F9805" s="76">
        <v>12</v>
      </c>
      <c r="G9805" s="77">
        <v>40</v>
      </c>
      <c r="H9805" s="76" t="s">
        <v>6695</v>
      </c>
      <c r="I9805" s="77">
        <v>28.99</v>
      </c>
      <c r="J9805" s="2">
        <v>1</v>
      </c>
      <c r="K9805" s="119" cm="1">
        <f t="array" ref="K9805">ROUND(IF(C9805="Beer",SUM(LOOKUP(2,1/(SRP!$B$7:$B$9&lt;=E9805)/(SRP!$C$7:$C$9&gt;=E9805),SRP!$D$7:$D$9)*(G9805/100)*(E9805/1000)),IF(C9805="Spirits",SUM(LOOKUP(2,1/(SRP!$B$2:$B$6&lt;=E9805)/(SRP!$C$2:$C$6&gt;=E9805),SRP!$D$2:$D$6)*(G9805/100)*(E9805/1000)),IF(AND(C9805="Wine",D9805="Fortified Wines"),SUM(LOOKUP(2,1/(SRP!$B$20:$B$23&lt;=E9805)/(SRP!$C$20:$C$23&gt;=E9805),SRP!$D$20:$D$23)*(G9805/100)*(E9805/1000)),IF(C9805="Wine",SUM(LOOKUP(2,1/(SRP!$B$15:$B$19&lt;=E9805)/(SRP!$C$15:$C$19&gt;=E9805),SRP!$D$15:$D$19)*(G9805/100)*(E9805/1000)),IF(C9805="Ready to Drink",SUM(LOOKUP(2,1/(SRP!$B$10:$B$14&lt;=E9805)/(SRP!$C$10:$C$14&gt;=E9805),SRP!$D$10:$D$14)*(G9805/100)*(E9805/1000)),0))))),2)</f>
        <v>20.94</v>
      </c>
    </row>
    <row r="9806" spans="1:11" x14ac:dyDescent="0.35">
      <c r="A9806" s="2">
        <v>748811</v>
      </c>
      <c r="B9806" s="76" t="s">
        <v>3402</v>
      </c>
      <c r="C9806" s="76" t="s">
        <v>285</v>
      </c>
      <c r="D9806" s="76" t="s">
        <v>6933</v>
      </c>
      <c r="E9806" s="76">
        <v>750</v>
      </c>
      <c r="F9806" s="76">
        <v>6</v>
      </c>
      <c r="G9806" s="77">
        <v>40</v>
      </c>
      <c r="H9806" s="76" t="s">
        <v>3289</v>
      </c>
      <c r="I9806" s="77">
        <v>52.49</v>
      </c>
      <c r="J9806" s="2">
        <v>1</v>
      </c>
      <c r="K9806" s="119" cm="1">
        <f t="array" ref="K9806">ROUND(IF(C9806="Beer",SUM(LOOKUP(2,1/(SRP!$B$7:$B$9&lt;=E9806)/(SRP!$C$7:$C$9&gt;=E9806),SRP!$D$7:$D$9)*(G9806/100)*(E9806/1000)),IF(C9806="Spirits",SUM(LOOKUP(2,1/(SRP!$B$2:$B$6&lt;=E9806)/(SRP!$C$2:$C$6&gt;=E9806),SRP!$D$2:$D$6)*(G9806/100)*(E9806/1000)),IF(AND(C9806="Wine",D9806="Fortified Wines"),SUM(LOOKUP(2,1/(SRP!$B$20:$B$23&lt;=E9806)/(SRP!$C$20:$C$23&gt;=E9806),SRP!$D$20:$D$23)*(G9806/100)*(E9806/1000)),IF(C9806="Wine",SUM(LOOKUP(2,1/(SRP!$B$15:$B$19&lt;=E9806)/(SRP!$C$15:$C$19&gt;=E9806),SRP!$D$15:$D$19)*(G9806/100)*(E9806/1000)),IF(C9806="Ready to Drink",SUM(LOOKUP(2,1/(SRP!$B$10:$B$14&lt;=E9806)/(SRP!$C$10:$C$14&gt;=E9806),SRP!$D$10:$D$14)*(G9806/100)*(E9806/1000)),0))))),2)</f>
        <v>20.94</v>
      </c>
    </row>
    <row r="9807" spans="1:11" x14ac:dyDescent="0.35">
      <c r="A9807" s="2">
        <v>751988</v>
      </c>
      <c r="B9807" s="76" t="s">
        <v>502</v>
      </c>
      <c r="C9807" s="76" t="s">
        <v>285</v>
      </c>
      <c r="D9807" s="76" t="s">
        <v>6942</v>
      </c>
      <c r="E9807" s="76">
        <v>375</v>
      </c>
      <c r="F9807" s="76">
        <v>12</v>
      </c>
      <c r="G9807" s="77">
        <v>45</v>
      </c>
      <c r="H9807" s="76" t="s">
        <v>3280</v>
      </c>
      <c r="I9807" s="77">
        <v>23.99</v>
      </c>
      <c r="J9807" s="2">
        <v>1</v>
      </c>
      <c r="K9807" s="119" cm="1">
        <f t="array" ref="K9807">ROUND(IF(C9807="Beer",SUM(LOOKUP(2,1/(SRP!$B$7:$B$9&lt;=E9807)/(SRP!$C$7:$C$9&gt;=E9807),SRP!$D$7:$D$9)*(G9807/100)*(E9807/1000)),IF(C9807="Spirits",SUM(LOOKUP(2,1/(SRP!$B$2:$B$6&lt;=E9807)/(SRP!$C$2:$C$6&gt;=E9807),SRP!$D$2:$D$6)*(G9807/100)*(E9807/1000)),IF(AND(C9807="Wine",D9807="Fortified Wines"),SUM(LOOKUP(2,1/(SRP!$B$20:$B$23&lt;=E9807)/(SRP!$C$20:$C$23&gt;=E9807),SRP!$D$20:$D$23)*(G9807/100)*(E9807/1000)),IF(C9807="Wine",SUM(LOOKUP(2,1/(SRP!$B$15:$B$19&lt;=E9807)/(SRP!$C$15:$C$19&gt;=E9807),SRP!$D$15:$D$19)*(G9807/100)*(E9807/1000)),IF(C9807="Ready to Drink",SUM(LOOKUP(2,1/(SRP!$B$10:$B$14&lt;=E9807)/(SRP!$C$10:$C$14&gt;=E9807),SRP!$D$10:$D$14)*(G9807/100)*(E9807/1000)),0))))),2)</f>
        <v>13.38</v>
      </c>
    </row>
    <row r="9808" spans="1:11" x14ac:dyDescent="0.35">
      <c r="A9808" s="2">
        <v>752376</v>
      </c>
      <c r="B9808" s="76" t="s">
        <v>2041</v>
      </c>
      <c r="C9808" s="76" t="s">
        <v>286</v>
      </c>
      <c r="D9808" s="76" t="s">
        <v>5236</v>
      </c>
      <c r="E9808" s="76">
        <v>750</v>
      </c>
      <c r="F9808" s="76">
        <v>12</v>
      </c>
      <c r="G9808" s="77">
        <v>12.5</v>
      </c>
      <c r="H9808" s="76" t="s">
        <v>6695</v>
      </c>
      <c r="I9808" s="77">
        <v>16.989999999999998</v>
      </c>
      <c r="J9808" s="2">
        <v>1</v>
      </c>
      <c r="K9808" s="119" cm="1">
        <f t="array" ref="K9808">ROUND(IF(C9808="Beer",SUM(LOOKUP(2,1/(SRP!$B$7:$B$9&lt;=E9808)/(SRP!$C$7:$C$9&gt;=E9808),SRP!$D$7:$D$9)*(G9808/100)*(E9808/1000)),IF(C9808="Spirits",SUM(LOOKUP(2,1/(SRP!$B$2:$B$6&lt;=E9808)/(SRP!$C$2:$C$6&gt;=E9808),SRP!$D$2:$D$6)*(G9808/100)*(E9808/1000)),IF(AND(C9808="Wine",D9808="Fortified Wines"),SUM(LOOKUP(2,1/(SRP!$B$20:$B$23&lt;=E9808)/(SRP!$C$20:$C$23&gt;=E9808),SRP!$D$20:$D$23)*(G9808/100)*(E9808/1000)),IF(C9808="Wine",SUM(LOOKUP(2,1/(SRP!$B$15:$B$19&lt;=E9808)/(SRP!$C$15:$C$19&gt;=E9808),SRP!$D$15:$D$19)*(G9808/100)*(E9808/1000)),IF(C9808="Ready to Drink",SUM(LOOKUP(2,1/(SRP!$B$10:$B$14&lt;=E9808)/(SRP!$C$10:$C$14&gt;=E9808),SRP!$D$10:$D$14)*(G9808/100)*(E9808/1000)),0))))),2)</f>
        <v>6.54</v>
      </c>
    </row>
    <row r="9809" spans="1:11" x14ac:dyDescent="0.35">
      <c r="A9809" s="2">
        <v>753117</v>
      </c>
      <c r="B9809" s="76" t="s">
        <v>2042</v>
      </c>
      <c r="C9809" s="76" t="s">
        <v>287</v>
      </c>
      <c r="D9809" s="76" t="s">
        <v>5240</v>
      </c>
      <c r="E9809" s="76">
        <v>473</v>
      </c>
      <c r="F9809" s="76">
        <v>24</v>
      </c>
      <c r="G9809" s="77">
        <v>7</v>
      </c>
      <c r="H9809" s="76" t="s">
        <v>3301</v>
      </c>
      <c r="I9809" s="77">
        <v>3.4</v>
      </c>
      <c r="J9809" s="2">
        <v>1</v>
      </c>
      <c r="K9809" s="119" cm="1">
        <f t="array" ref="K9809">ROUND(IF(C9809="Beer",SUM(LOOKUP(2,1/(SRP!$B$7:$B$9&lt;=E9809)/(SRP!$C$7:$C$9&gt;=E9809),SRP!$D$7:$D$9)*(G9809/100)*(E9809/1000)),IF(C9809="Spirits",SUM(LOOKUP(2,1/(SRP!$B$2:$B$6&lt;=E9809)/(SRP!$C$2:$C$6&gt;=E9809),SRP!$D$2:$D$6)*(G9809/100)*(E9809/1000)),IF(AND(C9809="Wine",D9809="Fortified Wines"),SUM(LOOKUP(2,1/(SRP!$B$20:$B$23&lt;=E9809)/(SRP!$C$20:$C$23&gt;=E9809),SRP!$D$20:$D$23)*(G9809/100)*(E9809/1000)),IF(C9809="Wine",SUM(LOOKUP(2,1/(SRP!$B$15:$B$19&lt;=E9809)/(SRP!$C$15:$C$19&gt;=E9809),SRP!$D$15:$D$19)*(G9809/100)*(E9809/1000)),IF(C9809="Ready to Drink",SUM(LOOKUP(2,1/(SRP!$B$10:$B$14&lt;=E9809)/(SRP!$C$10:$C$14&gt;=E9809),SRP!$D$10:$D$14)*(G9809/100)*(E9809/1000)),0))))),2)</f>
        <v>2.31</v>
      </c>
    </row>
    <row r="9810" spans="1:11" x14ac:dyDescent="0.35">
      <c r="A9810" s="2">
        <v>753117</v>
      </c>
      <c r="B9810" s="76" t="s">
        <v>2042</v>
      </c>
      <c r="C9810" s="76" t="s">
        <v>287</v>
      </c>
      <c r="D9810" s="76" t="s">
        <v>5240</v>
      </c>
      <c r="E9810" s="76">
        <v>473</v>
      </c>
      <c r="F9810" s="76">
        <v>24</v>
      </c>
      <c r="G9810" s="77">
        <v>7</v>
      </c>
      <c r="H9810" s="76" t="s">
        <v>3301</v>
      </c>
      <c r="I9810" s="77">
        <v>3.4</v>
      </c>
      <c r="J9810" s="2">
        <v>1</v>
      </c>
      <c r="K9810" s="119" cm="1">
        <f t="array" ref="K9810">ROUND(IF(C9810="Beer",SUM(LOOKUP(2,1/(SRP!$B$7:$B$9&lt;=E9810)/(SRP!$C$7:$C$9&gt;=E9810),SRP!$D$7:$D$9)*(G9810/100)*(E9810/1000)),IF(C9810="Spirits",SUM(LOOKUP(2,1/(SRP!$B$2:$B$6&lt;=E9810)/(SRP!$C$2:$C$6&gt;=E9810),SRP!$D$2:$D$6)*(G9810/100)*(E9810/1000)),IF(AND(C9810="Wine",D9810="Fortified Wines"),SUM(LOOKUP(2,1/(SRP!$B$20:$B$23&lt;=E9810)/(SRP!$C$20:$C$23&gt;=E9810),SRP!$D$20:$D$23)*(G9810/100)*(E9810/1000)),IF(C9810="Wine",SUM(LOOKUP(2,1/(SRP!$B$15:$B$19&lt;=E9810)/(SRP!$C$15:$C$19&gt;=E9810),SRP!$D$15:$D$19)*(G9810/100)*(E9810/1000)),IF(C9810="Ready to Drink",SUM(LOOKUP(2,1/(SRP!$B$10:$B$14&lt;=E9810)/(SRP!$C$10:$C$14&gt;=E9810),SRP!$D$10:$D$14)*(G9810/100)*(E9810/1000)),0))))),2)</f>
        <v>2.31</v>
      </c>
    </row>
    <row r="9811" spans="1:11" x14ac:dyDescent="0.35">
      <c r="A9811" s="2">
        <v>755185</v>
      </c>
      <c r="B9811" s="76" t="s">
        <v>2043</v>
      </c>
      <c r="C9811" s="76" t="s">
        <v>287</v>
      </c>
      <c r="D9811" s="76" t="s">
        <v>5230</v>
      </c>
      <c r="E9811" s="76">
        <v>473</v>
      </c>
      <c r="F9811" s="76">
        <v>24</v>
      </c>
      <c r="G9811" s="77">
        <v>4.9000000000000004</v>
      </c>
      <c r="H9811" s="76" t="s">
        <v>3301</v>
      </c>
      <c r="I9811" s="77">
        <v>3.5</v>
      </c>
      <c r="J9811" s="2">
        <v>1</v>
      </c>
      <c r="K9811" s="119" cm="1">
        <f t="array" ref="K9811">ROUND(IF(C9811="Beer",SUM(LOOKUP(2,1/(SRP!$B$7:$B$9&lt;=E9811)/(SRP!$C$7:$C$9&gt;=E9811),SRP!$D$7:$D$9)*(G9811/100)*(E9811/1000)),IF(C9811="Spirits",SUM(LOOKUP(2,1/(SRP!$B$2:$B$6&lt;=E9811)/(SRP!$C$2:$C$6&gt;=E9811),SRP!$D$2:$D$6)*(G9811/100)*(E9811/1000)),IF(AND(C9811="Wine",D9811="Fortified Wines"),SUM(LOOKUP(2,1/(SRP!$B$20:$B$23&lt;=E9811)/(SRP!$C$20:$C$23&gt;=E9811),SRP!$D$20:$D$23)*(G9811/100)*(E9811/1000)),IF(C9811="Wine",SUM(LOOKUP(2,1/(SRP!$B$15:$B$19&lt;=E9811)/(SRP!$C$15:$C$19&gt;=E9811),SRP!$D$15:$D$19)*(G9811/100)*(E9811/1000)),IF(C9811="Ready to Drink",SUM(LOOKUP(2,1/(SRP!$B$10:$B$14&lt;=E9811)/(SRP!$C$10:$C$14&gt;=E9811),SRP!$D$10:$D$14)*(G9811/100)*(E9811/1000)),0))))),2)</f>
        <v>1.62</v>
      </c>
    </row>
    <row r="9812" spans="1:11" x14ac:dyDescent="0.35">
      <c r="A9812" s="2">
        <v>755185</v>
      </c>
      <c r="B9812" s="76" t="s">
        <v>2043</v>
      </c>
      <c r="C9812" s="76" t="s">
        <v>287</v>
      </c>
      <c r="D9812" s="76" t="s">
        <v>5230</v>
      </c>
      <c r="E9812" s="76">
        <v>473</v>
      </c>
      <c r="F9812" s="76">
        <v>24</v>
      </c>
      <c r="G9812" s="77">
        <v>4.9000000000000004</v>
      </c>
      <c r="H9812" s="76" t="s">
        <v>3301</v>
      </c>
      <c r="I9812" s="77">
        <v>3.5</v>
      </c>
      <c r="J9812" s="2">
        <v>1</v>
      </c>
      <c r="K9812" s="119" cm="1">
        <f t="array" ref="K9812">ROUND(IF(C9812="Beer",SUM(LOOKUP(2,1/(SRP!$B$7:$B$9&lt;=E9812)/(SRP!$C$7:$C$9&gt;=E9812),SRP!$D$7:$D$9)*(G9812/100)*(E9812/1000)),IF(C9812="Spirits",SUM(LOOKUP(2,1/(SRP!$B$2:$B$6&lt;=E9812)/(SRP!$C$2:$C$6&gt;=E9812),SRP!$D$2:$D$6)*(G9812/100)*(E9812/1000)),IF(AND(C9812="Wine",D9812="Fortified Wines"),SUM(LOOKUP(2,1/(SRP!$B$20:$B$23&lt;=E9812)/(SRP!$C$20:$C$23&gt;=E9812),SRP!$D$20:$D$23)*(G9812/100)*(E9812/1000)),IF(C9812="Wine",SUM(LOOKUP(2,1/(SRP!$B$15:$B$19&lt;=E9812)/(SRP!$C$15:$C$19&gt;=E9812),SRP!$D$15:$D$19)*(G9812/100)*(E9812/1000)),IF(C9812="Ready to Drink",SUM(LOOKUP(2,1/(SRP!$B$10:$B$14&lt;=E9812)/(SRP!$C$10:$C$14&gt;=E9812),SRP!$D$10:$D$14)*(G9812/100)*(E9812/1000)),0))))),2)</f>
        <v>1.62</v>
      </c>
    </row>
    <row r="9813" spans="1:11" x14ac:dyDescent="0.35">
      <c r="A9813" s="2">
        <v>755204</v>
      </c>
      <c r="B9813" s="76" t="s">
        <v>6862</v>
      </c>
      <c r="C9813" s="76" t="s">
        <v>286</v>
      </c>
      <c r="D9813" s="76" t="s">
        <v>5236</v>
      </c>
      <c r="E9813" s="76">
        <v>750</v>
      </c>
      <c r="F9813" s="76">
        <v>6</v>
      </c>
      <c r="G9813" s="77">
        <v>16</v>
      </c>
      <c r="H9813" s="76" t="s">
        <v>3291</v>
      </c>
      <c r="I9813" s="77">
        <v>29.96</v>
      </c>
      <c r="J9813" s="2">
        <v>1</v>
      </c>
      <c r="K9813" s="119" cm="1">
        <f t="array" ref="K9813">ROUND(IF(C9813="Beer",SUM(LOOKUP(2,1/(SRP!$B$7:$B$9&lt;=E9813)/(SRP!$C$7:$C$9&gt;=E9813),SRP!$D$7:$D$9)*(G9813/100)*(E9813/1000)),IF(C9813="Spirits",SUM(LOOKUP(2,1/(SRP!$B$2:$B$6&lt;=E9813)/(SRP!$C$2:$C$6&gt;=E9813),SRP!$D$2:$D$6)*(G9813/100)*(E9813/1000)),IF(AND(C9813="Wine",D9813="Fortified Wines"),SUM(LOOKUP(2,1/(SRP!$B$20:$B$23&lt;=E9813)/(SRP!$C$20:$C$23&gt;=E9813),SRP!$D$20:$D$23)*(G9813/100)*(E9813/1000)),IF(C9813="Wine",SUM(LOOKUP(2,1/(SRP!$B$15:$B$19&lt;=E9813)/(SRP!$C$15:$C$19&gt;=E9813),SRP!$D$15:$D$19)*(G9813/100)*(E9813/1000)),IF(C9813="Ready to Drink",SUM(LOOKUP(2,1/(SRP!$B$10:$B$14&lt;=E9813)/(SRP!$C$10:$C$14&gt;=E9813),SRP!$D$10:$D$14)*(G9813/100)*(E9813/1000)),0))))),2)</f>
        <v>8.3800000000000008</v>
      </c>
    </row>
    <row r="9814" spans="1:11" x14ac:dyDescent="0.35">
      <c r="A9814" s="2">
        <v>755637</v>
      </c>
      <c r="B9814" s="76" t="s">
        <v>5468</v>
      </c>
      <c r="C9814" s="76" t="s">
        <v>285</v>
      </c>
      <c r="D9814" s="76" t="s">
        <v>6933</v>
      </c>
      <c r="E9814" s="76">
        <v>750</v>
      </c>
      <c r="F9814" s="76">
        <v>6</v>
      </c>
      <c r="G9814" s="77">
        <v>45</v>
      </c>
      <c r="H9814" s="76" t="s">
        <v>6869</v>
      </c>
      <c r="I9814" s="77">
        <v>69.95</v>
      </c>
      <c r="J9814" s="2">
        <v>1</v>
      </c>
      <c r="K9814" s="119" cm="1">
        <f t="array" ref="K9814">ROUND(IF(C9814="Beer",SUM(LOOKUP(2,1/(SRP!$B$7:$B$9&lt;=E9814)/(SRP!$C$7:$C$9&gt;=E9814),SRP!$D$7:$D$9)*(G9814/100)*(E9814/1000)),IF(C9814="Spirits",SUM(LOOKUP(2,1/(SRP!$B$2:$B$6&lt;=E9814)/(SRP!$C$2:$C$6&gt;=E9814),SRP!$D$2:$D$6)*(G9814/100)*(E9814/1000)),IF(AND(C9814="Wine",D9814="Fortified Wines"),SUM(LOOKUP(2,1/(SRP!$B$20:$B$23&lt;=E9814)/(SRP!$C$20:$C$23&gt;=E9814),SRP!$D$20:$D$23)*(G9814/100)*(E9814/1000)),IF(C9814="Wine",SUM(LOOKUP(2,1/(SRP!$B$15:$B$19&lt;=E9814)/(SRP!$C$15:$C$19&gt;=E9814),SRP!$D$15:$D$19)*(G9814/100)*(E9814/1000)),IF(C9814="Ready to Drink",SUM(LOOKUP(2,1/(SRP!$B$10:$B$14&lt;=E9814)/(SRP!$C$10:$C$14&gt;=E9814),SRP!$D$10:$D$14)*(G9814/100)*(E9814/1000)),0))))),2)</f>
        <v>23.56</v>
      </c>
    </row>
    <row r="9815" spans="1:11" x14ac:dyDescent="0.35">
      <c r="A9815" s="2">
        <v>755777</v>
      </c>
      <c r="B9815" s="76" t="s">
        <v>2044</v>
      </c>
      <c r="C9815" s="76" t="s">
        <v>285</v>
      </c>
      <c r="D9815" s="76" t="s">
        <v>5319</v>
      </c>
      <c r="E9815" s="76">
        <v>750</v>
      </c>
      <c r="F9815" s="76">
        <v>12</v>
      </c>
      <c r="G9815" s="77">
        <v>35</v>
      </c>
      <c r="H9815" s="76" t="s">
        <v>3289</v>
      </c>
      <c r="I9815" s="77">
        <v>40.99</v>
      </c>
      <c r="J9815" s="2">
        <v>1</v>
      </c>
      <c r="K9815" s="119" cm="1">
        <f t="array" ref="K9815">ROUND(IF(C9815="Beer",SUM(LOOKUP(2,1/(SRP!$B$7:$B$9&lt;=E9815)/(SRP!$C$7:$C$9&gt;=E9815),SRP!$D$7:$D$9)*(G9815/100)*(E9815/1000)),IF(C9815="Spirits",SUM(LOOKUP(2,1/(SRP!$B$2:$B$6&lt;=E9815)/(SRP!$C$2:$C$6&gt;=E9815),SRP!$D$2:$D$6)*(G9815/100)*(E9815/1000)),IF(AND(C9815="Wine",D9815="Fortified Wines"),SUM(LOOKUP(2,1/(SRP!$B$20:$B$23&lt;=E9815)/(SRP!$C$20:$C$23&gt;=E9815),SRP!$D$20:$D$23)*(G9815/100)*(E9815/1000)),IF(C9815="Wine",SUM(LOOKUP(2,1/(SRP!$B$15:$B$19&lt;=E9815)/(SRP!$C$15:$C$19&gt;=E9815),SRP!$D$15:$D$19)*(G9815/100)*(E9815/1000)),IF(C9815="Ready to Drink",SUM(LOOKUP(2,1/(SRP!$B$10:$B$14&lt;=E9815)/(SRP!$C$10:$C$14&gt;=E9815),SRP!$D$10:$D$14)*(G9815/100)*(E9815/1000)),0))))),2)</f>
        <v>18.329999999999998</v>
      </c>
    </row>
    <row r="9816" spans="1:11" x14ac:dyDescent="0.35">
      <c r="A9816" s="2">
        <v>756776</v>
      </c>
      <c r="B9816" s="76" t="s">
        <v>801</v>
      </c>
      <c r="C9816" s="76" t="s">
        <v>287</v>
      </c>
      <c r="D9816" s="76" t="s">
        <v>5230</v>
      </c>
      <c r="E9816" s="76">
        <v>500</v>
      </c>
      <c r="F9816" s="76">
        <v>24</v>
      </c>
      <c r="G9816" s="77">
        <v>7</v>
      </c>
      <c r="H9816" s="76" t="s">
        <v>3323</v>
      </c>
      <c r="I9816" s="77">
        <v>3.19</v>
      </c>
      <c r="J9816" s="2">
        <v>1</v>
      </c>
      <c r="K9816" s="119" cm="1">
        <f t="array" ref="K9816">ROUND(IF(C9816="Beer",SUM(LOOKUP(2,1/(SRP!$B$7:$B$9&lt;=E9816)/(SRP!$C$7:$C$9&gt;=E9816),SRP!$D$7:$D$9)*(G9816/100)*(E9816/1000)),IF(C9816="Spirits",SUM(LOOKUP(2,1/(SRP!$B$2:$B$6&lt;=E9816)/(SRP!$C$2:$C$6&gt;=E9816),SRP!$D$2:$D$6)*(G9816/100)*(E9816/1000)),IF(AND(C9816="Wine",D9816="Fortified Wines"),SUM(LOOKUP(2,1/(SRP!$B$20:$B$23&lt;=E9816)/(SRP!$C$20:$C$23&gt;=E9816),SRP!$D$20:$D$23)*(G9816/100)*(E9816/1000)),IF(C9816="Wine",SUM(LOOKUP(2,1/(SRP!$B$15:$B$19&lt;=E9816)/(SRP!$C$15:$C$19&gt;=E9816),SRP!$D$15:$D$19)*(G9816/100)*(E9816/1000)),IF(C9816="Ready to Drink",SUM(LOOKUP(2,1/(SRP!$B$10:$B$14&lt;=E9816)/(SRP!$C$10:$C$14&gt;=E9816),SRP!$D$10:$D$14)*(G9816/100)*(E9816/1000)),0))))),2)</f>
        <v>2.44</v>
      </c>
    </row>
    <row r="9817" spans="1:11" x14ac:dyDescent="0.35">
      <c r="A9817" s="2">
        <v>757715</v>
      </c>
      <c r="B9817" s="76" t="s">
        <v>2045</v>
      </c>
      <c r="C9817" s="76" t="s">
        <v>5938</v>
      </c>
      <c r="D9817" s="76" t="s">
        <v>5283</v>
      </c>
      <c r="E9817" s="76">
        <v>2130</v>
      </c>
      <c r="F9817" s="76">
        <v>4</v>
      </c>
      <c r="G9817" s="77">
        <v>4</v>
      </c>
      <c r="H9817" s="76" t="s">
        <v>3325</v>
      </c>
      <c r="I9817" s="77">
        <v>17.98</v>
      </c>
      <c r="J9817" s="2">
        <v>6</v>
      </c>
      <c r="K9817" s="119" cm="1">
        <f t="array" ref="K9817">ROUND(IF(C9817="Beer",SUM(LOOKUP(2,1/(SRP!$B$7:$B$9&lt;=E9817)/(SRP!$C$7:$C$9&gt;=E9817),SRP!$D$7:$D$9)*(G9817/100)*(E9817/1000)),IF(C9817="Spirits",SUM(LOOKUP(2,1/(SRP!$B$2:$B$6&lt;=E9817)/(SRP!$C$2:$C$6&gt;=E9817),SRP!$D$2:$D$6)*(G9817/100)*(E9817/1000)),IF(AND(C9817="Wine",D9817="Fortified Wines"),SUM(LOOKUP(2,1/(SRP!$B$20:$B$23&lt;=E9817)/(SRP!$C$20:$C$23&gt;=E9817),SRP!$D$20:$D$23)*(G9817/100)*(E9817/1000)),IF(C9817="Wine",SUM(LOOKUP(2,1/(SRP!$B$15:$B$19&lt;=E9817)/(SRP!$C$15:$C$19&gt;=E9817),SRP!$D$15:$D$19)*(G9817/100)*(E9817/1000)),IF(C9817="Ready to Drink",SUM(LOOKUP(2,1/(SRP!$B$10:$B$14&lt;=E9817)/(SRP!$C$10:$C$14&gt;=E9817),SRP!$D$10:$D$14)*(G9817/100)*(E9817/1000)),0))))),2)</f>
        <v>5.95</v>
      </c>
    </row>
    <row r="9818" spans="1:11" x14ac:dyDescent="0.35">
      <c r="A9818" s="2">
        <v>757715</v>
      </c>
      <c r="B9818" s="76" t="s">
        <v>2045</v>
      </c>
      <c r="C9818" s="76" t="s">
        <v>5938</v>
      </c>
      <c r="D9818" s="76" t="s">
        <v>5283</v>
      </c>
      <c r="E9818" s="76">
        <v>2130</v>
      </c>
      <c r="F9818" s="76">
        <v>4</v>
      </c>
      <c r="G9818" s="77">
        <v>4</v>
      </c>
      <c r="H9818" s="76" t="s">
        <v>3325</v>
      </c>
      <c r="I9818" s="77">
        <v>17.98</v>
      </c>
      <c r="J9818" s="2">
        <v>6</v>
      </c>
      <c r="K9818" s="119" cm="1">
        <f t="array" ref="K9818">ROUND(IF(C9818="Beer",SUM(LOOKUP(2,1/(SRP!$B$7:$B$9&lt;=E9818)/(SRP!$C$7:$C$9&gt;=E9818),SRP!$D$7:$D$9)*(G9818/100)*(E9818/1000)),IF(C9818="Spirits",SUM(LOOKUP(2,1/(SRP!$B$2:$B$6&lt;=E9818)/(SRP!$C$2:$C$6&gt;=E9818),SRP!$D$2:$D$6)*(G9818/100)*(E9818/1000)),IF(AND(C9818="Wine",D9818="Fortified Wines"),SUM(LOOKUP(2,1/(SRP!$B$20:$B$23&lt;=E9818)/(SRP!$C$20:$C$23&gt;=E9818),SRP!$D$20:$D$23)*(G9818/100)*(E9818/1000)),IF(C9818="Wine",SUM(LOOKUP(2,1/(SRP!$B$15:$B$19&lt;=E9818)/(SRP!$C$15:$C$19&gt;=E9818),SRP!$D$15:$D$19)*(G9818/100)*(E9818/1000)),IF(C9818="Ready to Drink",SUM(LOOKUP(2,1/(SRP!$B$10:$B$14&lt;=E9818)/(SRP!$C$10:$C$14&gt;=E9818),SRP!$D$10:$D$14)*(G9818/100)*(E9818/1000)),0))))),2)</f>
        <v>5.95</v>
      </c>
    </row>
    <row r="9819" spans="1:11" x14ac:dyDescent="0.35">
      <c r="A9819" s="2">
        <v>758118</v>
      </c>
      <c r="B9819" s="76" t="s">
        <v>2046</v>
      </c>
      <c r="C9819" s="76" t="s">
        <v>286</v>
      </c>
      <c r="D9819" s="76" t="s">
        <v>5236</v>
      </c>
      <c r="E9819" s="76">
        <v>750</v>
      </c>
      <c r="F9819" s="76">
        <v>12</v>
      </c>
      <c r="G9819" s="77">
        <v>14</v>
      </c>
      <c r="H9819" s="76" t="s">
        <v>3300</v>
      </c>
      <c r="I9819" s="77">
        <v>16.989999999999998</v>
      </c>
      <c r="J9819" s="2">
        <v>1</v>
      </c>
      <c r="K9819" s="119" cm="1">
        <f t="array" ref="K9819">ROUND(IF(C9819="Beer",SUM(LOOKUP(2,1/(SRP!$B$7:$B$9&lt;=E9819)/(SRP!$C$7:$C$9&gt;=E9819),SRP!$D$7:$D$9)*(G9819/100)*(E9819/1000)),IF(C9819="Spirits",SUM(LOOKUP(2,1/(SRP!$B$2:$B$6&lt;=E9819)/(SRP!$C$2:$C$6&gt;=E9819),SRP!$D$2:$D$6)*(G9819/100)*(E9819/1000)),IF(AND(C9819="Wine",D9819="Fortified Wines"),SUM(LOOKUP(2,1/(SRP!$B$20:$B$23&lt;=E9819)/(SRP!$C$20:$C$23&gt;=E9819),SRP!$D$20:$D$23)*(G9819/100)*(E9819/1000)),IF(C9819="Wine",SUM(LOOKUP(2,1/(SRP!$B$15:$B$19&lt;=E9819)/(SRP!$C$15:$C$19&gt;=E9819),SRP!$D$15:$D$19)*(G9819/100)*(E9819/1000)),IF(C9819="Ready to Drink",SUM(LOOKUP(2,1/(SRP!$B$10:$B$14&lt;=E9819)/(SRP!$C$10:$C$14&gt;=E9819),SRP!$D$10:$D$14)*(G9819/100)*(E9819/1000)),0))))),2)</f>
        <v>7.33</v>
      </c>
    </row>
    <row r="9820" spans="1:11" x14ac:dyDescent="0.35">
      <c r="A9820" s="2">
        <v>760593</v>
      </c>
      <c r="B9820" s="76" t="s">
        <v>2040</v>
      </c>
      <c r="C9820" s="76" t="s">
        <v>285</v>
      </c>
      <c r="D9820" s="76" t="s">
        <v>5231</v>
      </c>
      <c r="E9820" s="76">
        <v>375</v>
      </c>
      <c r="F9820" s="76">
        <v>24</v>
      </c>
      <c r="G9820" s="77">
        <v>40</v>
      </c>
      <c r="H9820" s="76" t="s">
        <v>6695</v>
      </c>
      <c r="I9820" s="77">
        <v>14.99</v>
      </c>
      <c r="J9820" s="2">
        <v>1</v>
      </c>
      <c r="K9820" s="119" cm="1">
        <f t="array" ref="K9820">ROUND(IF(C9820="Beer",SUM(LOOKUP(2,1/(SRP!$B$7:$B$9&lt;=E9820)/(SRP!$C$7:$C$9&gt;=E9820),SRP!$D$7:$D$9)*(G9820/100)*(E9820/1000)),IF(C9820="Spirits",SUM(LOOKUP(2,1/(SRP!$B$2:$B$6&lt;=E9820)/(SRP!$C$2:$C$6&gt;=E9820),SRP!$D$2:$D$6)*(G9820/100)*(E9820/1000)),IF(AND(C9820="Wine",D9820="Fortified Wines"),SUM(LOOKUP(2,1/(SRP!$B$20:$B$23&lt;=E9820)/(SRP!$C$20:$C$23&gt;=E9820),SRP!$D$20:$D$23)*(G9820/100)*(E9820/1000)),IF(C9820="Wine",SUM(LOOKUP(2,1/(SRP!$B$15:$B$19&lt;=E9820)/(SRP!$C$15:$C$19&gt;=E9820),SRP!$D$15:$D$19)*(G9820/100)*(E9820/1000)),IF(C9820="Ready to Drink",SUM(LOOKUP(2,1/(SRP!$B$10:$B$14&lt;=E9820)/(SRP!$C$10:$C$14&gt;=E9820),SRP!$D$10:$D$14)*(G9820/100)*(E9820/1000)),0))))),2)</f>
        <v>11.89</v>
      </c>
    </row>
    <row r="9821" spans="1:11" x14ac:dyDescent="0.35">
      <c r="A9821" s="2">
        <v>761030</v>
      </c>
      <c r="B9821" s="76" t="s">
        <v>2047</v>
      </c>
      <c r="C9821" s="76" t="s">
        <v>286</v>
      </c>
      <c r="D9821" s="76" t="s">
        <v>5239</v>
      </c>
      <c r="E9821" s="76">
        <v>750</v>
      </c>
      <c r="F9821" s="76">
        <v>12</v>
      </c>
      <c r="G9821" s="77">
        <v>14.2</v>
      </c>
      <c r="H9821" s="76" t="s">
        <v>3306</v>
      </c>
      <c r="I9821" s="77">
        <v>17.989999999999998</v>
      </c>
      <c r="J9821" s="2">
        <v>1</v>
      </c>
      <c r="K9821" s="119" cm="1">
        <f t="array" ref="K9821">ROUND(IF(C9821="Beer",SUM(LOOKUP(2,1/(SRP!$B$7:$B$9&lt;=E9821)/(SRP!$C$7:$C$9&gt;=E9821),SRP!$D$7:$D$9)*(G9821/100)*(E9821/1000)),IF(C9821="Spirits",SUM(LOOKUP(2,1/(SRP!$B$2:$B$6&lt;=E9821)/(SRP!$C$2:$C$6&gt;=E9821),SRP!$D$2:$D$6)*(G9821/100)*(E9821/1000)),IF(AND(C9821="Wine",D9821="Fortified Wines"),SUM(LOOKUP(2,1/(SRP!$B$20:$B$23&lt;=E9821)/(SRP!$C$20:$C$23&gt;=E9821),SRP!$D$20:$D$23)*(G9821/100)*(E9821/1000)),IF(C9821="Wine",SUM(LOOKUP(2,1/(SRP!$B$15:$B$19&lt;=E9821)/(SRP!$C$15:$C$19&gt;=E9821),SRP!$D$15:$D$19)*(G9821/100)*(E9821/1000)),IF(C9821="Ready to Drink",SUM(LOOKUP(2,1/(SRP!$B$10:$B$14&lt;=E9821)/(SRP!$C$10:$C$14&gt;=E9821),SRP!$D$10:$D$14)*(G9821/100)*(E9821/1000)),0))))),2)</f>
        <v>7.43</v>
      </c>
    </row>
    <row r="9822" spans="1:11" x14ac:dyDescent="0.35">
      <c r="A9822" s="2">
        <v>761144</v>
      </c>
      <c r="B9822" s="76" t="s">
        <v>2048</v>
      </c>
      <c r="C9822" s="76" t="s">
        <v>287</v>
      </c>
      <c r="D9822" s="76" t="s">
        <v>5266</v>
      </c>
      <c r="E9822" s="76">
        <v>1980</v>
      </c>
      <c r="F9822" s="76">
        <v>4</v>
      </c>
      <c r="G9822" s="77">
        <v>5</v>
      </c>
      <c r="H9822" s="76" t="s">
        <v>3301</v>
      </c>
      <c r="I9822" s="77">
        <v>12.88</v>
      </c>
      <c r="J9822" s="2">
        <v>6</v>
      </c>
      <c r="K9822" s="119" cm="1">
        <f t="array" ref="K9822">ROUND(IF(C9822="Beer",SUM(LOOKUP(2,1/(SRP!$B$7:$B$9&lt;=E9822)/(SRP!$C$7:$C$9&gt;=E9822),SRP!$D$7:$D$9)*(G9822/100)*(E9822/1000)),IF(C9822="Spirits",SUM(LOOKUP(2,1/(SRP!$B$2:$B$6&lt;=E9822)/(SRP!$C$2:$C$6&gt;=E9822),SRP!$D$2:$D$6)*(G9822/100)*(E9822/1000)),IF(AND(C9822="Wine",D9822="Fortified Wines"),SUM(LOOKUP(2,1/(SRP!$B$20:$B$23&lt;=E9822)/(SRP!$C$20:$C$23&gt;=E9822),SRP!$D$20:$D$23)*(G9822/100)*(E9822/1000)),IF(C9822="Wine",SUM(LOOKUP(2,1/(SRP!$B$15:$B$19&lt;=E9822)/(SRP!$C$15:$C$19&gt;=E9822),SRP!$D$15:$D$19)*(G9822/100)*(E9822/1000)),IF(C9822="Ready to Drink",SUM(LOOKUP(2,1/(SRP!$B$10:$B$14&lt;=E9822)/(SRP!$C$10:$C$14&gt;=E9822),SRP!$D$10:$D$14)*(G9822/100)*(E9822/1000)),0))))),2)</f>
        <v>6.91</v>
      </c>
    </row>
    <row r="9823" spans="1:11" x14ac:dyDescent="0.35">
      <c r="A9823" s="2">
        <v>761144</v>
      </c>
      <c r="B9823" s="76" t="s">
        <v>2048</v>
      </c>
      <c r="C9823" s="76" t="s">
        <v>287</v>
      </c>
      <c r="D9823" s="76" t="s">
        <v>5266</v>
      </c>
      <c r="E9823" s="76">
        <v>1980</v>
      </c>
      <c r="F9823" s="76">
        <v>4</v>
      </c>
      <c r="G9823" s="77">
        <v>5</v>
      </c>
      <c r="H9823" s="76" t="s">
        <v>3301</v>
      </c>
      <c r="I9823" s="77">
        <v>12.88</v>
      </c>
      <c r="J9823" s="2">
        <v>6</v>
      </c>
      <c r="K9823" s="119" cm="1">
        <f t="array" ref="K9823">ROUND(IF(C9823="Beer",SUM(LOOKUP(2,1/(SRP!$B$7:$B$9&lt;=E9823)/(SRP!$C$7:$C$9&gt;=E9823),SRP!$D$7:$D$9)*(G9823/100)*(E9823/1000)),IF(C9823="Spirits",SUM(LOOKUP(2,1/(SRP!$B$2:$B$6&lt;=E9823)/(SRP!$C$2:$C$6&gt;=E9823),SRP!$D$2:$D$6)*(G9823/100)*(E9823/1000)),IF(AND(C9823="Wine",D9823="Fortified Wines"),SUM(LOOKUP(2,1/(SRP!$B$20:$B$23&lt;=E9823)/(SRP!$C$20:$C$23&gt;=E9823),SRP!$D$20:$D$23)*(G9823/100)*(E9823/1000)),IF(C9823="Wine",SUM(LOOKUP(2,1/(SRP!$B$15:$B$19&lt;=E9823)/(SRP!$C$15:$C$19&gt;=E9823),SRP!$D$15:$D$19)*(G9823/100)*(E9823/1000)),IF(C9823="Ready to Drink",SUM(LOOKUP(2,1/(SRP!$B$10:$B$14&lt;=E9823)/(SRP!$C$10:$C$14&gt;=E9823),SRP!$D$10:$D$14)*(G9823/100)*(E9823/1000)),0))))),2)</f>
        <v>6.91</v>
      </c>
    </row>
    <row r="9824" spans="1:11" x14ac:dyDescent="0.35">
      <c r="A9824" s="2">
        <v>761145</v>
      </c>
      <c r="B9824" s="76" t="s">
        <v>2049</v>
      </c>
      <c r="C9824" s="76" t="s">
        <v>287</v>
      </c>
      <c r="D9824" s="76" t="s">
        <v>5266</v>
      </c>
      <c r="E9824" s="76">
        <v>3960</v>
      </c>
      <c r="F9824" s="76">
        <v>2</v>
      </c>
      <c r="G9824" s="77">
        <v>5</v>
      </c>
      <c r="H9824" s="76" t="s">
        <v>3301</v>
      </c>
      <c r="I9824" s="77">
        <v>24.15</v>
      </c>
      <c r="J9824" s="2">
        <v>12</v>
      </c>
      <c r="K9824" s="119" cm="1">
        <f t="array" ref="K9824">ROUND(IF(C9824="Beer",SUM(LOOKUP(2,1/(SRP!$B$7:$B$9&lt;=E9824)/(SRP!$C$7:$C$9&gt;=E9824),SRP!$D$7:$D$9)*(G9824/100)*(E9824/1000)),IF(C9824="Spirits",SUM(LOOKUP(2,1/(SRP!$B$2:$B$6&lt;=E9824)/(SRP!$C$2:$C$6&gt;=E9824),SRP!$D$2:$D$6)*(G9824/100)*(E9824/1000)),IF(AND(C9824="Wine",D9824="Fortified Wines"),SUM(LOOKUP(2,1/(SRP!$B$20:$B$23&lt;=E9824)/(SRP!$C$20:$C$23&gt;=E9824),SRP!$D$20:$D$23)*(G9824/100)*(E9824/1000)),IF(C9824="Wine",SUM(LOOKUP(2,1/(SRP!$B$15:$B$19&lt;=E9824)/(SRP!$C$15:$C$19&gt;=E9824),SRP!$D$15:$D$19)*(G9824/100)*(E9824/1000)),IF(C9824="Ready to Drink",SUM(LOOKUP(2,1/(SRP!$B$10:$B$14&lt;=E9824)/(SRP!$C$10:$C$14&gt;=E9824),SRP!$D$10:$D$14)*(G9824/100)*(E9824/1000)),0))))),2)</f>
        <v>13.82</v>
      </c>
    </row>
    <row r="9825" spans="1:11" x14ac:dyDescent="0.35">
      <c r="A9825" s="2">
        <v>761145</v>
      </c>
      <c r="B9825" s="76" t="s">
        <v>2049</v>
      </c>
      <c r="C9825" s="76" t="s">
        <v>287</v>
      </c>
      <c r="D9825" s="76" t="s">
        <v>5266</v>
      </c>
      <c r="E9825" s="76">
        <v>3960</v>
      </c>
      <c r="F9825" s="76">
        <v>2</v>
      </c>
      <c r="G9825" s="77">
        <v>5</v>
      </c>
      <c r="H9825" s="76" t="s">
        <v>3301</v>
      </c>
      <c r="I9825" s="77">
        <v>24.15</v>
      </c>
      <c r="J9825" s="2">
        <v>12</v>
      </c>
      <c r="K9825" s="119" cm="1">
        <f t="array" ref="K9825">ROUND(IF(C9825="Beer",SUM(LOOKUP(2,1/(SRP!$B$7:$B$9&lt;=E9825)/(SRP!$C$7:$C$9&gt;=E9825),SRP!$D$7:$D$9)*(G9825/100)*(E9825/1000)),IF(C9825="Spirits",SUM(LOOKUP(2,1/(SRP!$B$2:$B$6&lt;=E9825)/(SRP!$C$2:$C$6&gt;=E9825),SRP!$D$2:$D$6)*(G9825/100)*(E9825/1000)),IF(AND(C9825="Wine",D9825="Fortified Wines"),SUM(LOOKUP(2,1/(SRP!$B$20:$B$23&lt;=E9825)/(SRP!$C$20:$C$23&gt;=E9825),SRP!$D$20:$D$23)*(G9825/100)*(E9825/1000)),IF(C9825="Wine",SUM(LOOKUP(2,1/(SRP!$B$15:$B$19&lt;=E9825)/(SRP!$C$15:$C$19&gt;=E9825),SRP!$D$15:$D$19)*(G9825/100)*(E9825/1000)),IF(C9825="Ready to Drink",SUM(LOOKUP(2,1/(SRP!$B$10:$B$14&lt;=E9825)/(SRP!$C$10:$C$14&gt;=E9825),SRP!$D$10:$D$14)*(G9825/100)*(E9825/1000)),0))))),2)</f>
        <v>13.82</v>
      </c>
    </row>
    <row r="9826" spans="1:11" x14ac:dyDescent="0.35">
      <c r="A9826" s="2">
        <v>761157</v>
      </c>
      <c r="B9826" s="76" t="s">
        <v>2050</v>
      </c>
      <c r="C9826" s="76" t="s">
        <v>287</v>
      </c>
      <c r="D9826" s="76" t="s">
        <v>5266</v>
      </c>
      <c r="E9826" s="76">
        <v>1980</v>
      </c>
      <c r="F9826" s="76">
        <v>4</v>
      </c>
      <c r="G9826" s="77">
        <v>5</v>
      </c>
      <c r="H9826" s="76" t="s">
        <v>3301</v>
      </c>
      <c r="I9826" s="77">
        <v>12.88</v>
      </c>
      <c r="J9826" s="2">
        <v>6</v>
      </c>
      <c r="K9826" s="119" cm="1">
        <f t="array" ref="K9826">ROUND(IF(C9826="Beer",SUM(LOOKUP(2,1/(SRP!$B$7:$B$9&lt;=E9826)/(SRP!$C$7:$C$9&gt;=E9826),SRP!$D$7:$D$9)*(G9826/100)*(E9826/1000)),IF(C9826="Spirits",SUM(LOOKUP(2,1/(SRP!$B$2:$B$6&lt;=E9826)/(SRP!$C$2:$C$6&gt;=E9826),SRP!$D$2:$D$6)*(G9826/100)*(E9826/1000)),IF(AND(C9826="Wine",D9826="Fortified Wines"),SUM(LOOKUP(2,1/(SRP!$B$20:$B$23&lt;=E9826)/(SRP!$C$20:$C$23&gt;=E9826),SRP!$D$20:$D$23)*(G9826/100)*(E9826/1000)),IF(C9826="Wine",SUM(LOOKUP(2,1/(SRP!$B$15:$B$19&lt;=E9826)/(SRP!$C$15:$C$19&gt;=E9826),SRP!$D$15:$D$19)*(G9826/100)*(E9826/1000)),IF(C9826="Ready to Drink",SUM(LOOKUP(2,1/(SRP!$B$10:$B$14&lt;=E9826)/(SRP!$C$10:$C$14&gt;=E9826),SRP!$D$10:$D$14)*(G9826/100)*(E9826/1000)),0))))),2)</f>
        <v>6.91</v>
      </c>
    </row>
    <row r="9827" spans="1:11" x14ac:dyDescent="0.35">
      <c r="A9827" s="2">
        <v>761157</v>
      </c>
      <c r="B9827" s="76" t="s">
        <v>2050</v>
      </c>
      <c r="C9827" s="76" t="s">
        <v>287</v>
      </c>
      <c r="D9827" s="76" t="s">
        <v>5266</v>
      </c>
      <c r="E9827" s="76">
        <v>1980</v>
      </c>
      <c r="F9827" s="76">
        <v>4</v>
      </c>
      <c r="G9827" s="77">
        <v>5</v>
      </c>
      <c r="H9827" s="76" t="s">
        <v>3301</v>
      </c>
      <c r="I9827" s="77">
        <v>12.88</v>
      </c>
      <c r="J9827" s="2">
        <v>6</v>
      </c>
      <c r="K9827" s="119" cm="1">
        <f t="array" ref="K9827">ROUND(IF(C9827="Beer",SUM(LOOKUP(2,1/(SRP!$B$7:$B$9&lt;=E9827)/(SRP!$C$7:$C$9&gt;=E9827),SRP!$D$7:$D$9)*(G9827/100)*(E9827/1000)),IF(C9827="Spirits",SUM(LOOKUP(2,1/(SRP!$B$2:$B$6&lt;=E9827)/(SRP!$C$2:$C$6&gt;=E9827),SRP!$D$2:$D$6)*(G9827/100)*(E9827/1000)),IF(AND(C9827="Wine",D9827="Fortified Wines"),SUM(LOOKUP(2,1/(SRP!$B$20:$B$23&lt;=E9827)/(SRP!$C$20:$C$23&gt;=E9827),SRP!$D$20:$D$23)*(G9827/100)*(E9827/1000)),IF(C9827="Wine",SUM(LOOKUP(2,1/(SRP!$B$15:$B$19&lt;=E9827)/(SRP!$C$15:$C$19&gt;=E9827),SRP!$D$15:$D$19)*(G9827/100)*(E9827/1000)),IF(C9827="Ready to Drink",SUM(LOOKUP(2,1/(SRP!$B$10:$B$14&lt;=E9827)/(SRP!$C$10:$C$14&gt;=E9827),SRP!$D$10:$D$14)*(G9827/100)*(E9827/1000)),0))))),2)</f>
        <v>6.91</v>
      </c>
    </row>
    <row r="9828" spans="1:11" x14ac:dyDescent="0.35">
      <c r="A9828" s="2">
        <v>761158</v>
      </c>
      <c r="B9828" s="76" t="s">
        <v>2051</v>
      </c>
      <c r="C9828" s="76" t="s">
        <v>287</v>
      </c>
      <c r="D9828" s="76" t="s">
        <v>5266</v>
      </c>
      <c r="E9828" s="76">
        <v>3960</v>
      </c>
      <c r="F9828" s="76">
        <v>2</v>
      </c>
      <c r="G9828" s="77">
        <v>5</v>
      </c>
      <c r="H9828" s="76" t="s">
        <v>3301</v>
      </c>
      <c r="I9828" s="77">
        <v>24.15</v>
      </c>
      <c r="J9828" s="2">
        <v>12</v>
      </c>
      <c r="K9828" s="119" cm="1">
        <f t="array" ref="K9828">ROUND(IF(C9828="Beer",SUM(LOOKUP(2,1/(SRP!$B$7:$B$9&lt;=E9828)/(SRP!$C$7:$C$9&gt;=E9828),SRP!$D$7:$D$9)*(G9828/100)*(E9828/1000)),IF(C9828="Spirits",SUM(LOOKUP(2,1/(SRP!$B$2:$B$6&lt;=E9828)/(SRP!$C$2:$C$6&gt;=E9828),SRP!$D$2:$D$6)*(G9828/100)*(E9828/1000)),IF(AND(C9828="Wine",D9828="Fortified Wines"),SUM(LOOKUP(2,1/(SRP!$B$20:$B$23&lt;=E9828)/(SRP!$C$20:$C$23&gt;=E9828),SRP!$D$20:$D$23)*(G9828/100)*(E9828/1000)),IF(C9828="Wine",SUM(LOOKUP(2,1/(SRP!$B$15:$B$19&lt;=E9828)/(SRP!$C$15:$C$19&gt;=E9828),SRP!$D$15:$D$19)*(G9828/100)*(E9828/1000)),IF(C9828="Ready to Drink",SUM(LOOKUP(2,1/(SRP!$B$10:$B$14&lt;=E9828)/(SRP!$C$10:$C$14&gt;=E9828),SRP!$D$10:$D$14)*(G9828/100)*(E9828/1000)),0))))),2)</f>
        <v>13.82</v>
      </c>
    </row>
    <row r="9829" spans="1:11" x14ac:dyDescent="0.35">
      <c r="A9829" s="2">
        <v>761158</v>
      </c>
      <c r="B9829" s="76" t="s">
        <v>2051</v>
      </c>
      <c r="C9829" s="76" t="s">
        <v>287</v>
      </c>
      <c r="D9829" s="76" t="s">
        <v>5266</v>
      </c>
      <c r="E9829" s="76">
        <v>3960</v>
      </c>
      <c r="F9829" s="76">
        <v>2</v>
      </c>
      <c r="G9829" s="77">
        <v>5</v>
      </c>
      <c r="H9829" s="76" t="s">
        <v>3301</v>
      </c>
      <c r="I9829" s="77">
        <v>24.15</v>
      </c>
      <c r="J9829" s="2">
        <v>12</v>
      </c>
      <c r="K9829" s="119" cm="1">
        <f t="array" ref="K9829">ROUND(IF(C9829="Beer",SUM(LOOKUP(2,1/(SRP!$B$7:$B$9&lt;=E9829)/(SRP!$C$7:$C$9&gt;=E9829),SRP!$D$7:$D$9)*(G9829/100)*(E9829/1000)),IF(C9829="Spirits",SUM(LOOKUP(2,1/(SRP!$B$2:$B$6&lt;=E9829)/(SRP!$C$2:$C$6&gt;=E9829),SRP!$D$2:$D$6)*(G9829/100)*(E9829/1000)),IF(AND(C9829="Wine",D9829="Fortified Wines"),SUM(LOOKUP(2,1/(SRP!$B$20:$B$23&lt;=E9829)/(SRP!$C$20:$C$23&gt;=E9829),SRP!$D$20:$D$23)*(G9829/100)*(E9829/1000)),IF(C9829="Wine",SUM(LOOKUP(2,1/(SRP!$B$15:$B$19&lt;=E9829)/(SRP!$C$15:$C$19&gt;=E9829),SRP!$D$15:$D$19)*(G9829/100)*(E9829/1000)),IF(C9829="Ready to Drink",SUM(LOOKUP(2,1/(SRP!$B$10:$B$14&lt;=E9829)/(SRP!$C$10:$C$14&gt;=E9829),SRP!$D$10:$D$14)*(G9829/100)*(E9829/1000)),0))))),2)</f>
        <v>13.82</v>
      </c>
    </row>
    <row r="9830" spans="1:11" x14ac:dyDescent="0.35">
      <c r="A9830" s="2">
        <v>761574</v>
      </c>
      <c r="B9830" s="76" t="s">
        <v>2052</v>
      </c>
      <c r="C9830" s="76" t="s">
        <v>286</v>
      </c>
      <c r="D9830" s="76" t="s">
        <v>5289</v>
      </c>
      <c r="E9830" s="76">
        <v>750</v>
      </c>
      <c r="F9830" s="76">
        <v>12</v>
      </c>
      <c r="G9830" s="77">
        <v>9</v>
      </c>
      <c r="H9830" s="76" t="s">
        <v>6695</v>
      </c>
      <c r="I9830" s="77">
        <v>12.99</v>
      </c>
      <c r="J9830" s="2">
        <v>1</v>
      </c>
      <c r="K9830" s="119" cm="1">
        <f t="array" ref="K9830">ROUND(IF(C9830="Beer",SUM(LOOKUP(2,1/(SRP!$B$7:$B$9&lt;=E9830)/(SRP!$C$7:$C$9&gt;=E9830),SRP!$D$7:$D$9)*(G9830/100)*(E9830/1000)),IF(C9830="Spirits",SUM(LOOKUP(2,1/(SRP!$B$2:$B$6&lt;=E9830)/(SRP!$C$2:$C$6&gt;=E9830),SRP!$D$2:$D$6)*(G9830/100)*(E9830/1000)),IF(AND(C9830="Wine",D9830="Fortified Wines"),SUM(LOOKUP(2,1/(SRP!$B$20:$B$23&lt;=E9830)/(SRP!$C$20:$C$23&gt;=E9830),SRP!$D$20:$D$23)*(G9830/100)*(E9830/1000)),IF(C9830="Wine",SUM(LOOKUP(2,1/(SRP!$B$15:$B$19&lt;=E9830)/(SRP!$C$15:$C$19&gt;=E9830),SRP!$D$15:$D$19)*(G9830/100)*(E9830/1000)),IF(C9830="Ready to Drink",SUM(LOOKUP(2,1/(SRP!$B$10:$B$14&lt;=E9830)/(SRP!$C$10:$C$14&gt;=E9830),SRP!$D$10:$D$14)*(G9830/100)*(E9830/1000)),0))))),2)</f>
        <v>4.71</v>
      </c>
    </row>
    <row r="9831" spans="1:11" x14ac:dyDescent="0.35">
      <c r="A9831" s="2">
        <v>761576</v>
      </c>
      <c r="B9831" s="76" t="s">
        <v>2053</v>
      </c>
      <c r="C9831" s="76" t="s">
        <v>286</v>
      </c>
      <c r="D9831" s="76" t="s">
        <v>5289</v>
      </c>
      <c r="E9831" s="76">
        <v>750</v>
      </c>
      <c r="F9831" s="76">
        <v>12</v>
      </c>
      <c r="G9831" s="77">
        <v>9</v>
      </c>
      <c r="H9831" s="76" t="s">
        <v>6695</v>
      </c>
      <c r="I9831" s="77">
        <v>12.99</v>
      </c>
      <c r="J9831" s="2">
        <v>1</v>
      </c>
      <c r="K9831" s="119" cm="1">
        <f t="array" ref="K9831">ROUND(IF(C9831="Beer",SUM(LOOKUP(2,1/(SRP!$B$7:$B$9&lt;=E9831)/(SRP!$C$7:$C$9&gt;=E9831),SRP!$D$7:$D$9)*(G9831/100)*(E9831/1000)),IF(C9831="Spirits",SUM(LOOKUP(2,1/(SRP!$B$2:$B$6&lt;=E9831)/(SRP!$C$2:$C$6&gt;=E9831),SRP!$D$2:$D$6)*(G9831/100)*(E9831/1000)),IF(AND(C9831="Wine",D9831="Fortified Wines"),SUM(LOOKUP(2,1/(SRP!$B$20:$B$23&lt;=E9831)/(SRP!$C$20:$C$23&gt;=E9831),SRP!$D$20:$D$23)*(G9831/100)*(E9831/1000)),IF(C9831="Wine",SUM(LOOKUP(2,1/(SRP!$B$15:$B$19&lt;=E9831)/(SRP!$C$15:$C$19&gt;=E9831),SRP!$D$15:$D$19)*(G9831/100)*(E9831/1000)),IF(C9831="Ready to Drink",SUM(LOOKUP(2,1/(SRP!$B$10:$B$14&lt;=E9831)/(SRP!$C$10:$C$14&gt;=E9831),SRP!$D$10:$D$14)*(G9831/100)*(E9831/1000)),0))))),2)</f>
        <v>4.71</v>
      </c>
    </row>
    <row r="9832" spans="1:11" x14ac:dyDescent="0.35">
      <c r="A9832" s="2">
        <v>763946</v>
      </c>
      <c r="B9832" s="76" t="s">
        <v>957</v>
      </c>
      <c r="C9832" s="76" t="s">
        <v>287</v>
      </c>
      <c r="D9832" s="76" t="s">
        <v>5292</v>
      </c>
      <c r="E9832" s="76">
        <v>500</v>
      </c>
      <c r="F9832" s="76">
        <v>24</v>
      </c>
      <c r="G9832" s="77">
        <v>2.5</v>
      </c>
      <c r="H9832" s="76" t="s">
        <v>3323</v>
      </c>
      <c r="I9832" s="77">
        <v>3.99</v>
      </c>
      <c r="J9832" s="2">
        <v>1</v>
      </c>
      <c r="K9832" s="119" cm="1">
        <f t="array" ref="K9832">ROUND(IF(C9832="Beer",SUM(LOOKUP(2,1/(SRP!$B$7:$B$9&lt;=E9832)/(SRP!$C$7:$C$9&gt;=E9832),SRP!$D$7:$D$9)*(G9832/100)*(E9832/1000)),IF(C9832="Spirits",SUM(LOOKUP(2,1/(SRP!$B$2:$B$6&lt;=E9832)/(SRP!$C$2:$C$6&gt;=E9832),SRP!$D$2:$D$6)*(G9832/100)*(E9832/1000)),IF(AND(C9832="Wine",D9832="Fortified Wines"),SUM(LOOKUP(2,1/(SRP!$B$20:$B$23&lt;=E9832)/(SRP!$C$20:$C$23&gt;=E9832),SRP!$D$20:$D$23)*(G9832/100)*(E9832/1000)),IF(C9832="Wine",SUM(LOOKUP(2,1/(SRP!$B$15:$B$19&lt;=E9832)/(SRP!$C$15:$C$19&gt;=E9832),SRP!$D$15:$D$19)*(G9832/100)*(E9832/1000)),IF(C9832="Ready to Drink",SUM(LOOKUP(2,1/(SRP!$B$10:$B$14&lt;=E9832)/(SRP!$C$10:$C$14&gt;=E9832),SRP!$D$10:$D$14)*(G9832/100)*(E9832/1000)),0))))),2)</f>
        <v>0.87</v>
      </c>
    </row>
    <row r="9833" spans="1:11" x14ac:dyDescent="0.35">
      <c r="A9833" s="2">
        <v>764068</v>
      </c>
      <c r="B9833" s="76" t="s">
        <v>2054</v>
      </c>
      <c r="C9833" s="76" t="s">
        <v>286</v>
      </c>
      <c r="D9833" s="76" t="s">
        <v>5236</v>
      </c>
      <c r="E9833" s="76">
        <v>750</v>
      </c>
      <c r="F9833" s="76">
        <v>12</v>
      </c>
      <c r="G9833" s="77">
        <v>12.5</v>
      </c>
      <c r="H9833" s="76" t="s">
        <v>3281</v>
      </c>
      <c r="I9833" s="77">
        <v>19.989999999999998</v>
      </c>
      <c r="J9833" s="2">
        <v>1</v>
      </c>
      <c r="K9833" s="119" cm="1">
        <f t="array" ref="K9833">ROUND(IF(C9833="Beer",SUM(LOOKUP(2,1/(SRP!$B$7:$B$9&lt;=E9833)/(SRP!$C$7:$C$9&gt;=E9833),SRP!$D$7:$D$9)*(G9833/100)*(E9833/1000)),IF(C9833="Spirits",SUM(LOOKUP(2,1/(SRP!$B$2:$B$6&lt;=E9833)/(SRP!$C$2:$C$6&gt;=E9833),SRP!$D$2:$D$6)*(G9833/100)*(E9833/1000)),IF(AND(C9833="Wine",D9833="Fortified Wines"),SUM(LOOKUP(2,1/(SRP!$B$20:$B$23&lt;=E9833)/(SRP!$C$20:$C$23&gt;=E9833),SRP!$D$20:$D$23)*(G9833/100)*(E9833/1000)),IF(C9833="Wine",SUM(LOOKUP(2,1/(SRP!$B$15:$B$19&lt;=E9833)/(SRP!$C$15:$C$19&gt;=E9833),SRP!$D$15:$D$19)*(G9833/100)*(E9833/1000)),IF(C9833="Ready to Drink",SUM(LOOKUP(2,1/(SRP!$B$10:$B$14&lt;=E9833)/(SRP!$C$10:$C$14&gt;=E9833),SRP!$D$10:$D$14)*(G9833/100)*(E9833/1000)),0))))),2)</f>
        <v>6.54</v>
      </c>
    </row>
    <row r="9834" spans="1:11" x14ac:dyDescent="0.35">
      <c r="A9834" s="2">
        <v>764425</v>
      </c>
      <c r="B9834" s="76" t="s">
        <v>2055</v>
      </c>
      <c r="C9834" s="76" t="s">
        <v>285</v>
      </c>
      <c r="D9834" s="76" t="s">
        <v>6956</v>
      </c>
      <c r="E9834" s="76">
        <v>700</v>
      </c>
      <c r="F9834" s="76">
        <v>6</v>
      </c>
      <c r="G9834" s="77">
        <v>45</v>
      </c>
      <c r="H9834" s="76" t="s">
        <v>3356</v>
      </c>
      <c r="I9834" s="77">
        <v>94.99</v>
      </c>
      <c r="J9834" s="2">
        <v>1</v>
      </c>
      <c r="K9834" s="119" cm="1">
        <f t="array" ref="K9834">ROUND(IF(C9834="Beer",SUM(LOOKUP(2,1/(SRP!$B$7:$B$9&lt;=E9834)/(SRP!$C$7:$C$9&gt;=E9834),SRP!$D$7:$D$9)*(G9834/100)*(E9834/1000)),IF(C9834="Spirits",SUM(LOOKUP(2,1/(SRP!$B$2:$B$6&lt;=E9834)/(SRP!$C$2:$C$6&gt;=E9834),SRP!$D$2:$D$6)*(G9834/100)*(E9834/1000)),IF(AND(C9834="Wine",D9834="Fortified Wines"),SUM(LOOKUP(2,1/(SRP!$B$20:$B$23&lt;=E9834)/(SRP!$C$20:$C$23&gt;=E9834),SRP!$D$20:$D$23)*(G9834/100)*(E9834/1000)),IF(C9834="Wine",SUM(LOOKUP(2,1/(SRP!$B$15:$B$19&lt;=E9834)/(SRP!$C$15:$C$19&gt;=E9834),SRP!$D$15:$D$19)*(G9834/100)*(E9834/1000)),IF(C9834="Ready to Drink",SUM(LOOKUP(2,1/(SRP!$B$10:$B$14&lt;=E9834)/(SRP!$C$10:$C$14&gt;=E9834),SRP!$D$10:$D$14)*(G9834/100)*(E9834/1000)),0))))),2)</f>
        <v>21.99</v>
      </c>
    </row>
    <row r="9835" spans="1:11" x14ac:dyDescent="0.35">
      <c r="A9835" s="2">
        <v>764706</v>
      </c>
      <c r="B9835" s="76" t="s">
        <v>2056</v>
      </c>
      <c r="C9835" s="76" t="s">
        <v>286</v>
      </c>
      <c r="D9835" s="76" t="s">
        <v>5236</v>
      </c>
      <c r="E9835" s="76">
        <v>750</v>
      </c>
      <c r="F9835" s="76">
        <v>6</v>
      </c>
      <c r="G9835" s="77">
        <v>14.5</v>
      </c>
      <c r="H9835" s="76" t="s">
        <v>3992</v>
      </c>
      <c r="I9835" s="77">
        <v>39.99</v>
      </c>
      <c r="J9835" s="2">
        <v>1</v>
      </c>
      <c r="K9835" s="119" cm="1">
        <f t="array" ref="K9835">ROUND(IF(C9835="Beer",SUM(LOOKUP(2,1/(SRP!$B$7:$B$9&lt;=E9835)/(SRP!$C$7:$C$9&gt;=E9835),SRP!$D$7:$D$9)*(G9835/100)*(E9835/1000)),IF(C9835="Spirits",SUM(LOOKUP(2,1/(SRP!$B$2:$B$6&lt;=E9835)/(SRP!$C$2:$C$6&gt;=E9835),SRP!$D$2:$D$6)*(G9835/100)*(E9835/1000)),IF(AND(C9835="Wine",D9835="Fortified Wines"),SUM(LOOKUP(2,1/(SRP!$B$20:$B$23&lt;=E9835)/(SRP!$C$20:$C$23&gt;=E9835),SRP!$D$20:$D$23)*(G9835/100)*(E9835/1000)),IF(C9835="Wine",SUM(LOOKUP(2,1/(SRP!$B$15:$B$19&lt;=E9835)/(SRP!$C$15:$C$19&gt;=E9835),SRP!$D$15:$D$19)*(G9835/100)*(E9835/1000)),IF(C9835="Ready to Drink",SUM(LOOKUP(2,1/(SRP!$B$10:$B$14&lt;=E9835)/(SRP!$C$10:$C$14&gt;=E9835),SRP!$D$10:$D$14)*(G9835/100)*(E9835/1000)),0))))),2)</f>
        <v>7.59</v>
      </c>
    </row>
    <row r="9836" spans="1:11" x14ac:dyDescent="0.35">
      <c r="A9836" s="2">
        <v>765188</v>
      </c>
      <c r="B9836" s="76" t="s">
        <v>2057</v>
      </c>
      <c r="C9836" s="76" t="s">
        <v>286</v>
      </c>
      <c r="D9836" s="76" t="s">
        <v>5258</v>
      </c>
      <c r="E9836" s="76">
        <v>750</v>
      </c>
      <c r="F9836" s="76">
        <v>12</v>
      </c>
      <c r="G9836" s="77">
        <v>7</v>
      </c>
      <c r="H9836" s="76" t="s">
        <v>3318</v>
      </c>
      <c r="I9836" s="77">
        <v>18.989999999999998</v>
      </c>
      <c r="J9836" s="2">
        <v>1</v>
      </c>
      <c r="K9836" s="119" cm="1">
        <f t="array" ref="K9836">ROUND(IF(C9836="Beer",SUM(LOOKUP(2,1/(SRP!$B$7:$B$9&lt;=E9836)/(SRP!$C$7:$C$9&gt;=E9836),SRP!$D$7:$D$9)*(G9836/100)*(E9836/1000)),IF(C9836="Spirits",SUM(LOOKUP(2,1/(SRP!$B$2:$B$6&lt;=E9836)/(SRP!$C$2:$C$6&gt;=E9836),SRP!$D$2:$D$6)*(G9836/100)*(E9836/1000)),IF(AND(C9836="Wine",D9836="Fortified Wines"),SUM(LOOKUP(2,1/(SRP!$B$20:$B$23&lt;=E9836)/(SRP!$C$20:$C$23&gt;=E9836),SRP!$D$20:$D$23)*(G9836/100)*(E9836/1000)),IF(C9836="Wine",SUM(LOOKUP(2,1/(SRP!$B$15:$B$19&lt;=E9836)/(SRP!$C$15:$C$19&gt;=E9836),SRP!$D$15:$D$19)*(G9836/100)*(E9836/1000)),IF(C9836="Ready to Drink",SUM(LOOKUP(2,1/(SRP!$B$10:$B$14&lt;=E9836)/(SRP!$C$10:$C$14&gt;=E9836),SRP!$D$10:$D$14)*(G9836/100)*(E9836/1000)),0))))),2)</f>
        <v>3.67</v>
      </c>
    </row>
    <row r="9837" spans="1:11" x14ac:dyDescent="0.35">
      <c r="A9837" s="2">
        <v>765190</v>
      </c>
      <c r="B9837" s="76" t="s">
        <v>209</v>
      </c>
      <c r="C9837" s="76" t="s">
        <v>286</v>
      </c>
      <c r="D9837" s="76" t="s">
        <v>5258</v>
      </c>
      <c r="E9837" s="76">
        <v>750</v>
      </c>
      <c r="F9837" s="76">
        <v>12</v>
      </c>
      <c r="G9837" s="77">
        <v>7</v>
      </c>
      <c r="H9837" s="76" t="s">
        <v>3318</v>
      </c>
      <c r="I9837" s="77">
        <v>18.989999999999998</v>
      </c>
      <c r="J9837" s="2">
        <v>1</v>
      </c>
      <c r="K9837" s="119" cm="1">
        <f t="array" ref="K9837">ROUND(IF(C9837="Beer",SUM(LOOKUP(2,1/(SRP!$B$7:$B$9&lt;=E9837)/(SRP!$C$7:$C$9&gt;=E9837),SRP!$D$7:$D$9)*(G9837/100)*(E9837/1000)),IF(C9837="Spirits",SUM(LOOKUP(2,1/(SRP!$B$2:$B$6&lt;=E9837)/(SRP!$C$2:$C$6&gt;=E9837),SRP!$D$2:$D$6)*(G9837/100)*(E9837/1000)),IF(AND(C9837="Wine",D9837="Fortified Wines"),SUM(LOOKUP(2,1/(SRP!$B$20:$B$23&lt;=E9837)/(SRP!$C$20:$C$23&gt;=E9837),SRP!$D$20:$D$23)*(G9837/100)*(E9837/1000)),IF(C9837="Wine",SUM(LOOKUP(2,1/(SRP!$B$15:$B$19&lt;=E9837)/(SRP!$C$15:$C$19&gt;=E9837),SRP!$D$15:$D$19)*(G9837/100)*(E9837/1000)),IF(C9837="Ready to Drink",SUM(LOOKUP(2,1/(SRP!$B$10:$B$14&lt;=E9837)/(SRP!$C$10:$C$14&gt;=E9837),SRP!$D$10:$D$14)*(G9837/100)*(E9837/1000)),0))))),2)</f>
        <v>3.67</v>
      </c>
    </row>
    <row r="9838" spans="1:11" x14ac:dyDescent="0.35">
      <c r="A9838" s="2">
        <v>766362</v>
      </c>
      <c r="B9838" s="76" t="s">
        <v>7168</v>
      </c>
      <c r="C9838" s="76" t="s">
        <v>285</v>
      </c>
      <c r="D9838" s="76" t="s">
        <v>5267</v>
      </c>
      <c r="E9838" s="76">
        <v>750</v>
      </c>
      <c r="F9838" s="76">
        <v>12</v>
      </c>
      <c r="G9838" s="77">
        <v>35</v>
      </c>
      <c r="H9838" s="76" t="s">
        <v>3306</v>
      </c>
      <c r="I9838" s="77">
        <v>29.99</v>
      </c>
      <c r="J9838" s="2">
        <v>1</v>
      </c>
      <c r="K9838" s="119" cm="1">
        <f t="array" ref="K9838">ROUND(IF(C9838="Beer",SUM(LOOKUP(2,1/(SRP!$B$7:$B$9&lt;=E9838)/(SRP!$C$7:$C$9&gt;=E9838),SRP!$D$7:$D$9)*(G9838/100)*(E9838/1000)),IF(C9838="Spirits",SUM(LOOKUP(2,1/(SRP!$B$2:$B$6&lt;=E9838)/(SRP!$C$2:$C$6&gt;=E9838),SRP!$D$2:$D$6)*(G9838/100)*(E9838/1000)),IF(AND(C9838="Wine",D9838="Fortified Wines"),SUM(LOOKUP(2,1/(SRP!$B$20:$B$23&lt;=E9838)/(SRP!$C$20:$C$23&gt;=E9838),SRP!$D$20:$D$23)*(G9838/100)*(E9838/1000)),IF(C9838="Wine",SUM(LOOKUP(2,1/(SRP!$B$15:$B$19&lt;=E9838)/(SRP!$C$15:$C$19&gt;=E9838),SRP!$D$15:$D$19)*(G9838/100)*(E9838/1000)),IF(C9838="Ready to Drink",SUM(LOOKUP(2,1/(SRP!$B$10:$B$14&lt;=E9838)/(SRP!$C$10:$C$14&gt;=E9838),SRP!$D$10:$D$14)*(G9838/100)*(E9838/1000)),0))))),2)</f>
        <v>18.329999999999998</v>
      </c>
    </row>
    <row r="9839" spans="1:11" x14ac:dyDescent="0.35">
      <c r="A9839" s="2">
        <v>767062</v>
      </c>
      <c r="B9839" s="76" t="s">
        <v>2058</v>
      </c>
      <c r="C9839" s="76" t="s">
        <v>287</v>
      </c>
      <c r="D9839" s="76" t="s">
        <v>5230</v>
      </c>
      <c r="E9839" s="76">
        <v>740</v>
      </c>
      <c r="F9839" s="76">
        <v>12</v>
      </c>
      <c r="G9839" s="77">
        <v>5</v>
      </c>
      <c r="H9839" s="76" t="s">
        <v>3325</v>
      </c>
      <c r="I9839" s="77">
        <v>4.8899999999999997</v>
      </c>
      <c r="J9839" s="2">
        <v>1</v>
      </c>
      <c r="K9839" s="119" cm="1">
        <f t="array" ref="K9839">ROUND(IF(C9839="Beer",SUM(LOOKUP(2,1/(SRP!$B$7:$B$9&lt;=E9839)/(SRP!$C$7:$C$9&gt;=E9839),SRP!$D$7:$D$9)*(G9839/100)*(E9839/1000)),IF(C9839="Spirits",SUM(LOOKUP(2,1/(SRP!$B$2:$B$6&lt;=E9839)/(SRP!$C$2:$C$6&gt;=E9839),SRP!$D$2:$D$6)*(G9839/100)*(E9839/1000)),IF(AND(C9839="Wine",D9839="Fortified Wines"),SUM(LOOKUP(2,1/(SRP!$B$20:$B$23&lt;=E9839)/(SRP!$C$20:$C$23&gt;=E9839),SRP!$D$20:$D$23)*(G9839/100)*(E9839/1000)),IF(C9839="Wine",SUM(LOOKUP(2,1/(SRP!$B$15:$B$19&lt;=E9839)/(SRP!$C$15:$C$19&gt;=E9839),SRP!$D$15:$D$19)*(G9839/100)*(E9839/1000)),IF(C9839="Ready to Drink",SUM(LOOKUP(2,1/(SRP!$B$10:$B$14&lt;=E9839)/(SRP!$C$10:$C$14&gt;=E9839),SRP!$D$10:$D$14)*(G9839/100)*(E9839/1000)),0))))),2)</f>
        <v>2.58</v>
      </c>
    </row>
    <row r="9840" spans="1:11" x14ac:dyDescent="0.35">
      <c r="A9840" s="2">
        <v>767062</v>
      </c>
      <c r="B9840" s="76" t="s">
        <v>2058</v>
      </c>
      <c r="C9840" s="76" t="s">
        <v>287</v>
      </c>
      <c r="D9840" s="76" t="s">
        <v>5230</v>
      </c>
      <c r="E9840" s="76">
        <v>740</v>
      </c>
      <c r="F9840" s="76">
        <v>12</v>
      </c>
      <c r="G9840" s="77">
        <v>5</v>
      </c>
      <c r="H9840" s="76" t="s">
        <v>3325</v>
      </c>
      <c r="I9840" s="77">
        <v>4.8899999999999997</v>
      </c>
      <c r="J9840" s="2">
        <v>1</v>
      </c>
      <c r="K9840" s="119" cm="1">
        <f t="array" ref="K9840">ROUND(IF(C9840="Beer",SUM(LOOKUP(2,1/(SRP!$B$7:$B$9&lt;=E9840)/(SRP!$C$7:$C$9&gt;=E9840),SRP!$D$7:$D$9)*(G9840/100)*(E9840/1000)),IF(C9840="Spirits",SUM(LOOKUP(2,1/(SRP!$B$2:$B$6&lt;=E9840)/(SRP!$C$2:$C$6&gt;=E9840),SRP!$D$2:$D$6)*(G9840/100)*(E9840/1000)),IF(AND(C9840="Wine",D9840="Fortified Wines"),SUM(LOOKUP(2,1/(SRP!$B$20:$B$23&lt;=E9840)/(SRP!$C$20:$C$23&gt;=E9840),SRP!$D$20:$D$23)*(G9840/100)*(E9840/1000)),IF(C9840="Wine",SUM(LOOKUP(2,1/(SRP!$B$15:$B$19&lt;=E9840)/(SRP!$C$15:$C$19&gt;=E9840),SRP!$D$15:$D$19)*(G9840/100)*(E9840/1000)),IF(C9840="Ready to Drink",SUM(LOOKUP(2,1/(SRP!$B$10:$B$14&lt;=E9840)/(SRP!$C$10:$C$14&gt;=E9840),SRP!$D$10:$D$14)*(G9840/100)*(E9840/1000)),0))))),2)</f>
        <v>2.58</v>
      </c>
    </row>
    <row r="9841" spans="1:11" x14ac:dyDescent="0.35">
      <c r="A9841" s="2">
        <v>767065</v>
      </c>
      <c r="B9841" s="76" t="s">
        <v>2059</v>
      </c>
      <c r="C9841" s="76" t="s">
        <v>287</v>
      </c>
      <c r="D9841" s="76" t="s">
        <v>5271</v>
      </c>
      <c r="E9841" s="76">
        <v>740</v>
      </c>
      <c r="F9841" s="76">
        <v>12</v>
      </c>
      <c r="G9841" s="77">
        <v>4</v>
      </c>
      <c r="H9841" s="76" t="s">
        <v>3325</v>
      </c>
      <c r="I9841" s="77">
        <v>4.8899999999999997</v>
      </c>
      <c r="J9841" s="2">
        <v>1</v>
      </c>
      <c r="K9841" s="119" cm="1">
        <f t="array" ref="K9841">ROUND(IF(C9841="Beer",SUM(LOOKUP(2,1/(SRP!$B$7:$B$9&lt;=E9841)/(SRP!$C$7:$C$9&gt;=E9841),SRP!$D$7:$D$9)*(G9841/100)*(E9841/1000)),IF(C9841="Spirits",SUM(LOOKUP(2,1/(SRP!$B$2:$B$6&lt;=E9841)/(SRP!$C$2:$C$6&gt;=E9841),SRP!$D$2:$D$6)*(G9841/100)*(E9841/1000)),IF(AND(C9841="Wine",D9841="Fortified Wines"),SUM(LOOKUP(2,1/(SRP!$B$20:$B$23&lt;=E9841)/(SRP!$C$20:$C$23&gt;=E9841),SRP!$D$20:$D$23)*(G9841/100)*(E9841/1000)),IF(C9841="Wine",SUM(LOOKUP(2,1/(SRP!$B$15:$B$19&lt;=E9841)/(SRP!$C$15:$C$19&gt;=E9841),SRP!$D$15:$D$19)*(G9841/100)*(E9841/1000)),IF(C9841="Ready to Drink",SUM(LOOKUP(2,1/(SRP!$B$10:$B$14&lt;=E9841)/(SRP!$C$10:$C$14&gt;=E9841),SRP!$D$10:$D$14)*(G9841/100)*(E9841/1000)),0))))),2)</f>
        <v>2.0699999999999998</v>
      </c>
    </row>
    <row r="9842" spans="1:11" x14ac:dyDescent="0.35">
      <c r="A9842" s="2">
        <v>767065</v>
      </c>
      <c r="B9842" s="76" t="s">
        <v>2059</v>
      </c>
      <c r="C9842" s="76" t="s">
        <v>287</v>
      </c>
      <c r="D9842" s="76" t="s">
        <v>5271</v>
      </c>
      <c r="E9842" s="76">
        <v>740</v>
      </c>
      <c r="F9842" s="76">
        <v>12</v>
      </c>
      <c r="G9842" s="77">
        <v>4</v>
      </c>
      <c r="H9842" s="76" t="s">
        <v>3325</v>
      </c>
      <c r="I9842" s="77">
        <v>4.8899999999999997</v>
      </c>
      <c r="J9842" s="2">
        <v>1</v>
      </c>
      <c r="K9842" s="119" cm="1">
        <f t="array" ref="K9842">ROUND(IF(C9842="Beer",SUM(LOOKUP(2,1/(SRP!$B$7:$B$9&lt;=E9842)/(SRP!$C$7:$C$9&gt;=E9842),SRP!$D$7:$D$9)*(G9842/100)*(E9842/1000)),IF(C9842="Spirits",SUM(LOOKUP(2,1/(SRP!$B$2:$B$6&lt;=E9842)/(SRP!$C$2:$C$6&gt;=E9842),SRP!$D$2:$D$6)*(G9842/100)*(E9842/1000)),IF(AND(C9842="Wine",D9842="Fortified Wines"),SUM(LOOKUP(2,1/(SRP!$B$20:$B$23&lt;=E9842)/(SRP!$C$20:$C$23&gt;=E9842),SRP!$D$20:$D$23)*(G9842/100)*(E9842/1000)),IF(C9842="Wine",SUM(LOOKUP(2,1/(SRP!$B$15:$B$19&lt;=E9842)/(SRP!$C$15:$C$19&gt;=E9842),SRP!$D$15:$D$19)*(G9842/100)*(E9842/1000)),IF(C9842="Ready to Drink",SUM(LOOKUP(2,1/(SRP!$B$10:$B$14&lt;=E9842)/(SRP!$C$10:$C$14&gt;=E9842),SRP!$D$10:$D$14)*(G9842/100)*(E9842/1000)),0))))),2)</f>
        <v>2.0699999999999998</v>
      </c>
    </row>
    <row r="9843" spans="1:11" x14ac:dyDescent="0.35">
      <c r="A9843" s="2">
        <v>767374</v>
      </c>
      <c r="B9843" s="76" t="s">
        <v>2060</v>
      </c>
      <c r="C9843" s="76" t="s">
        <v>285</v>
      </c>
      <c r="D9843" s="76" t="s">
        <v>5252</v>
      </c>
      <c r="E9843" s="76">
        <v>700</v>
      </c>
      <c r="F9843" s="76">
        <v>12</v>
      </c>
      <c r="G9843" s="77">
        <v>40</v>
      </c>
      <c r="H9843" s="76" t="s">
        <v>3318</v>
      </c>
      <c r="I9843" s="77">
        <v>34.99</v>
      </c>
      <c r="J9843" s="2">
        <v>1</v>
      </c>
      <c r="K9843" s="119" cm="1">
        <f t="array" ref="K9843">ROUND(IF(C9843="Beer",SUM(LOOKUP(2,1/(SRP!$B$7:$B$9&lt;=E9843)/(SRP!$C$7:$C$9&gt;=E9843),SRP!$D$7:$D$9)*(G9843/100)*(E9843/1000)),IF(C9843="Spirits",SUM(LOOKUP(2,1/(SRP!$B$2:$B$6&lt;=E9843)/(SRP!$C$2:$C$6&gt;=E9843),SRP!$D$2:$D$6)*(G9843/100)*(E9843/1000)),IF(AND(C9843="Wine",D9843="Fortified Wines"),SUM(LOOKUP(2,1/(SRP!$B$20:$B$23&lt;=E9843)/(SRP!$C$20:$C$23&gt;=E9843),SRP!$D$20:$D$23)*(G9843/100)*(E9843/1000)),IF(C9843="Wine",SUM(LOOKUP(2,1/(SRP!$B$15:$B$19&lt;=E9843)/(SRP!$C$15:$C$19&gt;=E9843),SRP!$D$15:$D$19)*(G9843/100)*(E9843/1000)),IF(C9843="Ready to Drink",SUM(LOOKUP(2,1/(SRP!$B$10:$B$14&lt;=E9843)/(SRP!$C$10:$C$14&gt;=E9843),SRP!$D$10:$D$14)*(G9843/100)*(E9843/1000)),0))))),2)</f>
        <v>19.55</v>
      </c>
    </row>
    <row r="9844" spans="1:11" x14ac:dyDescent="0.35">
      <c r="A9844" s="2">
        <v>767743</v>
      </c>
      <c r="B9844" s="76" t="s">
        <v>2061</v>
      </c>
      <c r="C9844" s="76" t="s">
        <v>286</v>
      </c>
      <c r="D9844" s="76" t="s">
        <v>5244</v>
      </c>
      <c r="E9844" s="76">
        <v>750</v>
      </c>
      <c r="F9844" s="76">
        <v>12</v>
      </c>
      <c r="G9844" s="77">
        <v>13.5</v>
      </c>
      <c r="H9844" s="76" t="s">
        <v>3306</v>
      </c>
      <c r="I9844" s="77">
        <v>25.99</v>
      </c>
      <c r="J9844" s="2">
        <v>1</v>
      </c>
      <c r="K9844" s="119" cm="1">
        <f t="array" ref="K9844">ROUND(IF(C9844="Beer",SUM(LOOKUP(2,1/(SRP!$B$7:$B$9&lt;=E9844)/(SRP!$C$7:$C$9&gt;=E9844),SRP!$D$7:$D$9)*(G9844/100)*(E9844/1000)),IF(C9844="Spirits",SUM(LOOKUP(2,1/(SRP!$B$2:$B$6&lt;=E9844)/(SRP!$C$2:$C$6&gt;=E9844),SRP!$D$2:$D$6)*(G9844/100)*(E9844/1000)),IF(AND(C9844="Wine",D9844="Fortified Wines"),SUM(LOOKUP(2,1/(SRP!$B$20:$B$23&lt;=E9844)/(SRP!$C$20:$C$23&gt;=E9844),SRP!$D$20:$D$23)*(G9844/100)*(E9844/1000)),IF(C9844="Wine",SUM(LOOKUP(2,1/(SRP!$B$15:$B$19&lt;=E9844)/(SRP!$C$15:$C$19&gt;=E9844),SRP!$D$15:$D$19)*(G9844/100)*(E9844/1000)),IF(C9844="Ready to Drink",SUM(LOOKUP(2,1/(SRP!$B$10:$B$14&lt;=E9844)/(SRP!$C$10:$C$14&gt;=E9844),SRP!$D$10:$D$14)*(G9844/100)*(E9844/1000)),0))))),2)</f>
        <v>7.07</v>
      </c>
    </row>
    <row r="9845" spans="1:11" x14ac:dyDescent="0.35">
      <c r="A9845" s="2">
        <v>767874</v>
      </c>
      <c r="B9845" s="76" t="s">
        <v>2062</v>
      </c>
      <c r="C9845" s="76" t="s">
        <v>286</v>
      </c>
      <c r="D9845" s="76" t="s">
        <v>5289</v>
      </c>
      <c r="E9845" s="76">
        <v>750</v>
      </c>
      <c r="F9845" s="76">
        <v>12</v>
      </c>
      <c r="G9845" s="77">
        <v>9</v>
      </c>
      <c r="H9845" s="76" t="s">
        <v>6695</v>
      </c>
      <c r="I9845" s="77">
        <v>11.99</v>
      </c>
      <c r="J9845" s="2">
        <v>1</v>
      </c>
      <c r="K9845" s="119" cm="1">
        <f t="array" ref="K9845">ROUND(IF(C9845="Beer",SUM(LOOKUP(2,1/(SRP!$B$7:$B$9&lt;=E9845)/(SRP!$C$7:$C$9&gt;=E9845),SRP!$D$7:$D$9)*(G9845/100)*(E9845/1000)),IF(C9845="Spirits",SUM(LOOKUP(2,1/(SRP!$B$2:$B$6&lt;=E9845)/(SRP!$C$2:$C$6&gt;=E9845),SRP!$D$2:$D$6)*(G9845/100)*(E9845/1000)),IF(AND(C9845="Wine",D9845="Fortified Wines"),SUM(LOOKUP(2,1/(SRP!$B$20:$B$23&lt;=E9845)/(SRP!$C$20:$C$23&gt;=E9845),SRP!$D$20:$D$23)*(G9845/100)*(E9845/1000)),IF(C9845="Wine",SUM(LOOKUP(2,1/(SRP!$B$15:$B$19&lt;=E9845)/(SRP!$C$15:$C$19&gt;=E9845),SRP!$D$15:$D$19)*(G9845/100)*(E9845/1000)),IF(C9845="Ready to Drink",SUM(LOOKUP(2,1/(SRP!$B$10:$B$14&lt;=E9845)/(SRP!$C$10:$C$14&gt;=E9845),SRP!$D$10:$D$14)*(G9845/100)*(E9845/1000)),0))))),2)</f>
        <v>4.71</v>
      </c>
    </row>
    <row r="9846" spans="1:11" x14ac:dyDescent="0.35">
      <c r="A9846" s="2">
        <v>768113</v>
      </c>
      <c r="B9846" s="76" t="s">
        <v>2063</v>
      </c>
      <c r="C9846" s="76" t="s">
        <v>286</v>
      </c>
      <c r="D9846" s="76" t="s">
        <v>5236</v>
      </c>
      <c r="E9846" s="76">
        <v>750</v>
      </c>
      <c r="F9846" s="76">
        <v>12</v>
      </c>
      <c r="G9846" s="77">
        <v>14.5</v>
      </c>
      <c r="H9846" s="76" t="s">
        <v>3281</v>
      </c>
      <c r="I9846" s="77">
        <v>28.99</v>
      </c>
      <c r="J9846" s="2">
        <v>1</v>
      </c>
      <c r="K9846" s="119" cm="1">
        <f t="array" ref="K9846">ROUND(IF(C9846="Beer",SUM(LOOKUP(2,1/(SRP!$B$7:$B$9&lt;=E9846)/(SRP!$C$7:$C$9&gt;=E9846),SRP!$D$7:$D$9)*(G9846/100)*(E9846/1000)),IF(C9846="Spirits",SUM(LOOKUP(2,1/(SRP!$B$2:$B$6&lt;=E9846)/(SRP!$C$2:$C$6&gt;=E9846),SRP!$D$2:$D$6)*(G9846/100)*(E9846/1000)),IF(AND(C9846="Wine",D9846="Fortified Wines"),SUM(LOOKUP(2,1/(SRP!$B$20:$B$23&lt;=E9846)/(SRP!$C$20:$C$23&gt;=E9846),SRP!$D$20:$D$23)*(G9846/100)*(E9846/1000)),IF(C9846="Wine",SUM(LOOKUP(2,1/(SRP!$B$15:$B$19&lt;=E9846)/(SRP!$C$15:$C$19&gt;=E9846),SRP!$D$15:$D$19)*(G9846/100)*(E9846/1000)),IF(C9846="Ready to Drink",SUM(LOOKUP(2,1/(SRP!$B$10:$B$14&lt;=E9846)/(SRP!$C$10:$C$14&gt;=E9846),SRP!$D$10:$D$14)*(G9846/100)*(E9846/1000)),0))))),2)</f>
        <v>7.59</v>
      </c>
    </row>
    <row r="9847" spans="1:11" x14ac:dyDescent="0.35">
      <c r="A9847" s="2">
        <v>768423</v>
      </c>
      <c r="B9847" s="76" t="s">
        <v>2064</v>
      </c>
      <c r="C9847" s="76" t="s">
        <v>287</v>
      </c>
      <c r="D9847" s="76" t="s">
        <v>5230</v>
      </c>
      <c r="E9847" s="76">
        <v>330</v>
      </c>
      <c r="F9847" s="76">
        <v>24</v>
      </c>
      <c r="G9847" s="77">
        <v>4.9000000000000004</v>
      </c>
      <c r="H9847" s="76" t="s">
        <v>3290</v>
      </c>
      <c r="I9847" s="77">
        <v>2.4900000000000002</v>
      </c>
      <c r="J9847" s="2">
        <v>1</v>
      </c>
      <c r="K9847" s="119" cm="1">
        <f t="array" ref="K9847">ROUND(IF(C9847="Beer",SUM(LOOKUP(2,1/(SRP!$B$7:$B$9&lt;=E9847)/(SRP!$C$7:$C$9&gt;=E9847),SRP!$D$7:$D$9)*(G9847/100)*(E9847/1000)),IF(C9847="Spirits",SUM(LOOKUP(2,1/(SRP!$B$2:$B$6&lt;=E9847)/(SRP!$C$2:$C$6&gt;=E9847),SRP!$D$2:$D$6)*(G9847/100)*(E9847/1000)),IF(AND(C9847="Wine",D9847="Fortified Wines"),SUM(LOOKUP(2,1/(SRP!$B$20:$B$23&lt;=E9847)/(SRP!$C$20:$C$23&gt;=E9847),SRP!$D$20:$D$23)*(G9847/100)*(E9847/1000)),IF(C9847="Wine",SUM(LOOKUP(2,1/(SRP!$B$15:$B$19&lt;=E9847)/(SRP!$C$15:$C$19&gt;=E9847),SRP!$D$15:$D$19)*(G9847/100)*(E9847/1000)),IF(C9847="Ready to Drink",SUM(LOOKUP(2,1/(SRP!$B$10:$B$14&lt;=E9847)/(SRP!$C$10:$C$14&gt;=E9847),SRP!$D$10:$D$14)*(G9847/100)*(E9847/1000)),0))))),2)</f>
        <v>1.1299999999999999</v>
      </c>
    </row>
    <row r="9848" spans="1:11" x14ac:dyDescent="0.35">
      <c r="A9848" s="2">
        <v>768423</v>
      </c>
      <c r="B9848" s="76" t="s">
        <v>2064</v>
      </c>
      <c r="C9848" s="76" t="s">
        <v>287</v>
      </c>
      <c r="D9848" s="76" t="s">
        <v>5230</v>
      </c>
      <c r="E9848" s="76">
        <v>330</v>
      </c>
      <c r="F9848" s="76">
        <v>24</v>
      </c>
      <c r="G9848" s="77">
        <v>4.9000000000000004</v>
      </c>
      <c r="H9848" s="76" t="s">
        <v>3290</v>
      </c>
      <c r="I9848" s="77">
        <v>2.4900000000000002</v>
      </c>
      <c r="J9848" s="2">
        <v>1</v>
      </c>
      <c r="K9848" s="119" cm="1">
        <f t="array" ref="K9848">ROUND(IF(C9848="Beer",SUM(LOOKUP(2,1/(SRP!$B$7:$B$9&lt;=E9848)/(SRP!$C$7:$C$9&gt;=E9848),SRP!$D$7:$D$9)*(G9848/100)*(E9848/1000)),IF(C9848="Spirits",SUM(LOOKUP(2,1/(SRP!$B$2:$B$6&lt;=E9848)/(SRP!$C$2:$C$6&gt;=E9848),SRP!$D$2:$D$6)*(G9848/100)*(E9848/1000)),IF(AND(C9848="Wine",D9848="Fortified Wines"),SUM(LOOKUP(2,1/(SRP!$B$20:$B$23&lt;=E9848)/(SRP!$C$20:$C$23&gt;=E9848),SRP!$D$20:$D$23)*(G9848/100)*(E9848/1000)),IF(C9848="Wine",SUM(LOOKUP(2,1/(SRP!$B$15:$B$19&lt;=E9848)/(SRP!$C$15:$C$19&gt;=E9848),SRP!$D$15:$D$19)*(G9848/100)*(E9848/1000)),IF(C9848="Ready to Drink",SUM(LOOKUP(2,1/(SRP!$B$10:$B$14&lt;=E9848)/(SRP!$C$10:$C$14&gt;=E9848),SRP!$D$10:$D$14)*(G9848/100)*(E9848/1000)),0))))),2)</f>
        <v>1.1299999999999999</v>
      </c>
    </row>
    <row r="9849" spans="1:11" x14ac:dyDescent="0.35">
      <c r="A9849" s="2">
        <v>768570</v>
      </c>
      <c r="B9849" s="76" t="s">
        <v>2065</v>
      </c>
      <c r="C9849" s="76" t="s">
        <v>286</v>
      </c>
      <c r="D9849" s="76" t="s">
        <v>5285</v>
      </c>
      <c r="E9849" s="76">
        <v>750</v>
      </c>
      <c r="F9849" s="76">
        <v>12</v>
      </c>
      <c r="G9849" s="77">
        <v>15</v>
      </c>
      <c r="H9849" s="76" t="s">
        <v>3318</v>
      </c>
      <c r="I9849" s="77">
        <v>26.99</v>
      </c>
      <c r="J9849" s="2">
        <v>1</v>
      </c>
      <c r="K9849" s="119" cm="1">
        <f t="array" ref="K9849">ROUND(IF(C9849="Beer",SUM(LOOKUP(2,1/(SRP!$B$7:$B$9&lt;=E9849)/(SRP!$C$7:$C$9&gt;=E9849),SRP!$D$7:$D$9)*(G9849/100)*(E9849/1000)),IF(C9849="Spirits",SUM(LOOKUP(2,1/(SRP!$B$2:$B$6&lt;=E9849)/(SRP!$C$2:$C$6&gt;=E9849),SRP!$D$2:$D$6)*(G9849/100)*(E9849/1000)),IF(AND(C9849="Wine",D9849="Fortified Wines"),SUM(LOOKUP(2,1/(SRP!$B$20:$B$23&lt;=E9849)/(SRP!$C$20:$C$23&gt;=E9849),SRP!$D$20:$D$23)*(G9849/100)*(E9849/1000)),IF(C9849="Wine",SUM(LOOKUP(2,1/(SRP!$B$15:$B$19&lt;=E9849)/(SRP!$C$15:$C$19&gt;=E9849),SRP!$D$15:$D$19)*(G9849/100)*(E9849/1000)),IF(C9849="Ready to Drink",SUM(LOOKUP(2,1/(SRP!$B$10:$B$14&lt;=E9849)/(SRP!$C$10:$C$14&gt;=E9849),SRP!$D$10:$D$14)*(G9849/100)*(E9849/1000)),0))))),2)</f>
        <v>7.85</v>
      </c>
    </row>
    <row r="9850" spans="1:11" x14ac:dyDescent="0.35">
      <c r="A9850" s="2">
        <v>770296</v>
      </c>
      <c r="B9850" s="76" t="s">
        <v>2066</v>
      </c>
      <c r="C9850" s="76" t="s">
        <v>286</v>
      </c>
      <c r="D9850" s="76" t="s">
        <v>5245</v>
      </c>
      <c r="E9850" s="76">
        <v>750</v>
      </c>
      <c r="F9850" s="76">
        <v>12</v>
      </c>
      <c r="G9850" s="77">
        <v>14.5</v>
      </c>
      <c r="H9850" s="76" t="s">
        <v>6695</v>
      </c>
      <c r="I9850" s="77">
        <v>16.989999999999998</v>
      </c>
      <c r="J9850" s="2">
        <v>1</v>
      </c>
      <c r="K9850" s="119" cm="1">
        <f t="array" ref="K9850">ROUND(IF(C9850="Beer",SUM(LOOKUP(2,1/(SRP!$B$7:$B$9&lt;=E9850)/(SRP!$C$7:$C$9&gt;=E9850),SRP!$D$7:$D$9)*(G9850/100)*(E9850/1000)),IF(C9850="Spirits",SUM(LOOKUP(2,1/(SRP!$B$2:$B$6&lt;=E9850)/(SRP!$C$2:$C$6&gt;=E9850),SRP!$D$2:$D$6)*(G9850/100)*(E9850/1000)),IF(AND(C9850="Wine",D9850="Fortified Wines"),SUM(LOOKUP(2,1/(SRP!$B$20:$B$23&lt;=E9850)/(SRP!$C$20:$C$23&gt;=E9850),SRP!$D$20:$D$23)*(G9850/100)*(E9850/1000)),IF(C9850="Wine",SUM(LOOKUP(2,1/(SRP!$B$15:$B$19&lt;=E9850)/(SRP!$C$15:$C$19&gt;=E9850),SRP!$D$15:$D$19)*(G9850/100)*(E9850/1000)),IF(C9850="Ready to Drink",SUM(LOOKUP(2,1/(SRP!$B$10:$B$14&lt;=E9850)/(SRP!$C$10:$C$14&gt;=E9850),SRP!$D$10:$D$14)*(G9850/100)*(E9850/1000)),0))))),2)</f>
        <v>7.59</v>
      </c>
    </row>
    <row r="9851" spans="1:11" x14ac:dyDescent="0.35">
      <c r="A9851" s="2">
        <v>770906</v>
      </c>
      <c r="B9851" s="76" t="s">
        <v>6692</v>
      </c>
      <c r="C9851" s="76" t="s">
        <v>285</v>
      </c>
      <c r="D9851" s="76" t="s">
        <v>5309</v>
      </c>
      <c r="E9851" s="76">
        <v>750</v>
      </c>
      <c r="F9851" s="76">
        <v>6</v>
      </c>
      <c r="G9851" s="77">
        <v>50</v>
      </c>
      <c r="H9851" s="76" t="s">
        <v>3282</v>
      </c>
      <c r="I9851" s="77">
        <v>32.99</v>
      </c>
      <c r="J9851" s="2">
        <v>1</v>
      </c>
      <c r="K9851" s="119" cm="1">
        <f t="array" ref="K9851">ROUND(IF(C9851="Beer",SUM(LOOKUP(2,1/(SRP!$B$7:$B$9&lt;=E9851)/(SRP!$C$7:$C$9&gt;=E9851),SRP!$D$7:$D$9)*(G9851/100)*(E9851/1000)),IF(C9851="Spirits",SUM(LOOKUP(2,1/(SRP!$B$2:$B$6&lt;=E9851)/(SRP!$C$2:$C$6&gt;=E9851),SRP!$D$2:$D$6)*(G9851/100)*(E9851/1000)),IF(AND(C9851="Wine",D9851="Fortified Wines"),SUM(LOOKUP(2,1/(SRP!$B$20:$B$23&lt;=E9851)/(SRP!$C$20:$C$23&gt;=E9851),SRP!$D$20:$D$23)*(G9851/100)*(E9851/1000)),IF(C9851="Wine",SUM(LOOKUP(2,1/(SRP!$B$15:$B$19&lt;=E9851)/(SRP!$C$15:$C$19&gt;=E9851),SRP!$D$15:$D$19)*(G9851/100)*(E9851/1000)),IF(C9851="Ready to Drink",SUM(LOOKUP(2,1/(SRP!$B$10:$B$14&lt;=E9851)/(SRP!$C$10:$C$14&gt;=E9851),SRP!$D$10:$D$14)*(G9851/100)*(E9851/1000)),0))))),2)</f>
        <v>26.18</v>
      </c>
    </row>
    <row r="9852" spans="1:11" x14ac:dyDescent="0.35">
      <c r="A9852" s="2">
        <v>770907</v>
      </c>
      <c r="B9852" s="76" t="s">
        <v>1407</v>
      </c>
      <c r="C9852" s="76" t="s">
        <v>285</v>
      </c>
      <c r="D9852" s="76" t="s">
        <v>5281</v>
      </c>
      <c r="E9852" s="76">
        <v>750</v>
      </c>
      <c r="F9852" s="76">
        <v>6</v>
      </c>
      <c r="G9852" s="77">
        <v>20</v>
      </c>
      <c r="H9852" s="76" t="s">
        <v>3282</v>
      </c>
      <c r="I9852" s="77">
        <v>32.99</v>
      </c>
      <c r="J9852" s="2">
        <v>1</v>
      </c>
      <c r="K9852" s="119" cm="1">
        <f t="array" ref="K9852">ROUND(IF(C9852="Beer",SUM(LOOKUP(2,1/(SRP!$B$7:$B$9&lt;=E9852)/(SRP!$C$7:$C$9&gt;=E9852),SRP!$D$7:$D$9)*(G9852/100)*(E9852/1000)),IF(C9852="Spirits",SUM(LOOKUP(2,1/(SRP!$B$2:$B$6&lt;=E9852)/(SRP!$C$2:$C$6&gt;=E9852),SRP!$D$2:$D$6)*(G9852/100)*(E9852/1000)),IF(AND(C9852="Wine",D9852="Fortified Wines"),SUM(LOOKUP(2,1/(SRP!$B$20:$B$23&lt;=E9852)/(SRP!$C$20:$C$23&gt;=E9852),SRP!$D$20:$D$23)*(G9852/100)*(E9852/1000)),IF(C9852="Wine",SUM(LOOKUP(2,1/(SRP!$B$15:$B$19&lt;=E9852)/(SRP!$C$15:$C$19&gt;=E9852),SRP!$D$15:$D$19)*(G9852/100)*(E9852/1000)),IF(C9852="Ready to Drink",SUM(LOOKUP(2,1/(SRP!$B$10:$B$14&lt;=E9852)/(SRP!$C$10:$C$14&gt;=E9852),SRP!$D$10:$D$14)*(G9852/100)*(E9852/1000)),0))))),2)</f>
        <v>10.47</v>
      </c>
    </row>
    <row r="9853" spans="1:11" x14ac:dyDescent="0.35">
      <c r="A9853" s="2">
        <v>772285</v>
      </c>
      <c r="B9853" s="76" t="s">
        <v>2067</v>
      </c>
      <c r="C9853" s="76" t="s">
        <v>5938</v>
      </c>
      <c r="D9853" s="76" t="s">
        <v>5279</v>
      </c>
      <c r="E9853" s="76">
        <v>1000</v>
      </c>
      <c r="F9853" s="76">
        <v>12</v>
      </c>
      <c r="G9853" s="77">
        <v>5</v>
      </c>
      <c r="H9853" s="76" t="s">
        <v>3283</v>
      </c>
      <c r="I9853" s="77">
        <v>9.99</v>
      </c>
      <c r="J9853" s="2">
        <v>1</v>
      </c>
      <c r="K9853" s="119" cm="1">
        <f t="array" ref="K9853">ROUND(IF(C9853="Beer",SUM(LOOKUP(2,1/(SRP!$B$7:$B$9&lt;=E9853)/(SRP!$C$7:$C$9&gt;=E9853),SRP!$D$7:$D$9)*(G9853/100)*(E9853/1000)),IF(C9853="Spirits",SUM(LOOKUP(2,1/(SRP!$B$2:$B$6&lt;=E9853)/(SRP!$C$2:$C$6&gt;=E9853),SRP!$D$2:$D$6)*(G9853/100)*(E9853/1000)),IF(AND(C9853="Wine",D9853="Fortified Wines"),SUM(LOOKUP(2,1/(SRP!$B$20:$B$23&lt;=E9853)/(SRP!$C$20:$C$23&gt;=E9853),SRP!$D$20:$D$23)*(G9853/100)*(E9853/1000)),IF(C9853="Wine",SUM(LOOKUP(2,1/(SRP!$B$15:$B$19&lt;=E9853)/(SRP!$C$15:$C$19&gt;=E9853),SRP!$D$15:$D$19)*(G9853/100)*(E9853/1000)),IF(C9853="Ready to Drink",SUM(LOOKUP(2,1/(SRP!$B$10:$B$14&lt;=E9853)/(SRP!$C$10:$C$14&gt;=E9853),SRP!$D$10:$D$14)*(G9853/100)*(E9853/1000)),0))))),2)</f>
        <v>3.49</v>
      </c>
    </row>
    <row r="9854" spans="1:11" x14ac:dyDescent="0.35">
      <c r="A9854" s="2">
        <v>772475</v>
      </c>
      <c r="B9854" s="76" t="s">
        <v>933</v>
      </c>
      <c r="C9854" s="76" t="s">
        <v>285</v>
      </c>
      <c r="D9854" s="76" t="s">
        <v>5231</v>
      </c>
      <c r="E9854" s="76">
        <v>750</v>
      </c>
      <c r="F9854" s="76">
        <v>12</v>
      </c>
      <c r="G9854" s="77">
        <v>40</v>
      </c>
      <c r="H9854" s="76" t="s">
        <v>3283</v>
      </c>
      <c r="I9854" s="77">
        <v>49.99</v>
      </c>
      <c r="J9854" s="2">
        <v>1</v>
      </c>
      <c r="K9854" s="119" cm="1">
        <f t="array" ref="K9854">ROUND(IF(C9854="Beer",SUM(LOOKUP(2,1/(SRP!$B$7:$B$9&lt;=E9854)/(SRP!$C$7:$C$9&gt;=E9854),SRP!$D$7:$D$9)*(G9854/100)*(E9854/1000)),IF(C9854="Spirits",SUM(LOOKUP(2,1/(SRP!$B$2:$B$6&lt;=E9854)/(SRP!$C$2:$C$6&gt;=E9854),SRP!$D$2:$D$6)*(G9854/100)*(E9854/1000)),IF(AND(C9854="Wine",D9854="Fortified Wines"),SUM(LOOKUP(2,1/(SRP!$B$20:$B$23&lt;=E9854)/(SRP!$C$20:$C$23&gt;=E9854),SRP!$D$20:$D$23)*(G9854/100)*(E9854/1000)),IF(C9854="Wine",SUM(LOOKUP(2,1/(SRP!$B$15:$B$19&lt;=E9854)/(SRP!$C$15:$C$19&gt;=E9854),SRP!$D$15:$D$19)*(G9854/100)*(E9854/1000)),IF(C9854="Ready to Drink",SUM(LOOKUP(2,1/(SRP!$B$10:$B$14&lt;=E9854)/(SRP!$C$10:$C$14&gt;=E9854),SRP!$D$10:$D$14)*(G9854/100)*(E9854/1000)),0))))),2)</f>
        <v>20.94</v>
      </c>
    </row>
    <row r="9855" spans="1:11" x14ac:dyDescent="0.35">
      <c r="A9855" s="2">
        <v>775066</v>
      </c>
      <c r="B9855" s="76" t="s">
        <v>6863</v>
      </c>
      <c r="C9855" s="76" t="s">
        <v>286</v>
      </c>
      <c r="D9855" s="76" t="s">
        <v>5236</v>
      </c>
      <c r="E9855" s="76">
        <v>750</v>
      </c>
      <c r="F9855" s="76">
        <v>12</v>
      </c>
      <c r="G9855" s="77">
        <v>13</v>
      </c>
      <c r="H9855" s="76" t="s">
        <v>3302</v>
      </c>
      <c r="I9855" s="77">
        <v>26.99</v>
      </c>
      <c r="J9855" s="2">
        <v>1</v>
      </c>
      <c r="K9855" s="119" cm="1">
        <f t="array" ref="K9855">ROUND(IF(C9855="Beer",SUM(LOOKUP(2,1/(SRP!$B$7:$B$9&lt;=E9855)/(SRP!$C$7:$C$9&gt;=E9855),SRP!$D$7:$D$9)*(G9855/100)*(E9855/1000)),IF(C9855="Spirits",SUM(LOOKUP(2,1/(SRP!$B$2:$B$6&lt;=E9855)/(SRP!$C$2:$C$6&gt;=E9855),SRP!$D$2:$D$6)*(G9855/100)*(E9855/1000)),IF(AND(C9855="Wine",D9855="Fortified Wines"),SUM(LOOKUP(2,1/(SRP!$B$20:$B$23&lt;=E9855)/(SRP!$C$20:$C$23&gt;=E9855),SRP!$D$20:$D$23)*(G9855/100)*(E9855/1000)),IF(C9855="Wine",SUM(LOOKUP(2,1/(SRP!$B$15:$B$19&lt;=E9855)/(SRP!$C$15:$C$19&gt;=E9855),SRP!$D$15:$D$19)*(G9855/100)*(E9855/1000)),IF(C9855="Ready to Drink",SUM(LOOKUP(2,1/(SRP!$B$10:$B$14&lt;=E9855)/(SRP!$C$10:$C$14&gt;=E9855),SRP!$D$10:$D$14)*(G9855/100)*(E9855/1000)),0))))),2)</f>
        <v>6.81</v>
      </c>
    </row>
    <row r="9856" spans="1:11" x14ac:dyDescent="0.35">
      <c r="A9856" s="2">
        <v>775155</v>
      </c>
      <c r="B9856" s="76" t="s">
        <v>2068</v>
      </c>
      <c r="C9856" s="76" t="s">
        <v>286</v>
      </c>
      <c r="D9856" s="76" t="s">
        <v>5241</v>
      </c>
      <c r="E9856" s="76">
        <v>187</v>
      </c>
      <c r="F9856" s="76">
        <v>24</v>
      </c>
      <c r="G9856" s="77">
        <v>11</v>
      </c>
      <c r="H9856" s="76" t="s">
        <v>6695</v>
      </c>
      <c r="I9856" s="77">
        <v>6.99</v>
      </c>
      <c r="J9856" s="2">
        <v>1</v>
      </c>
      <c r="K9856" s="119" cm="1">
        <f t="array" ref="K9856">ROUND(IF(C9856="Beer",SUM(LOOKUP(2,1/(SRP!$B$7:$B$9&lt;=E9856)/(SRP!$C$7:$C$9&gt;=E9856),SRP!$D$7:$D$9)*(G9856/100)*(E9856/1000)),IF(C9856="Spirits",SUM(LOOKUP(2,1/(SRP!$B$2:$B$6&lt;=E9856)/(SRP!$C$2:$C$6&gt;=E9856),SRP!$D$2:$D$6)*(G9856/100)*(E9856/1000)),IF(AND(C9856="Wine",D9856="Fortified Wines"),SUM(LOOKUP(2,1/(SRP!$B$20:$B$23&lt;=E9856)/(SRP!$C$20:$C$23&gt;=E9856),SRP!$D$20:$D$23)*(G9856/100)*(E9856/1000)),IF(C9856="Wine",SUM(LOOKUP(2,1/(SRP!$B$15:$B$19&lt;=E9856)/(SRP!$C$15:$C$19&gt;=E9856),SRP!$D$15:$D$19)*(G9856/100)*(E9856/1000)),IF(C9856="Ready to Drink",SUM(LOOKUP(2,1/(SRP!$B$10:$B$14&lt;=E9856)/(SRP!$C$10:$C$14&gt;=E9856),SRP!$D$10:$D$14)*(G9856/100)*(E9856/1000)),0))))),2)</f>
        <v>2.0699999999999998</v>
      </c>
    </row>
    <row r="9857" spans="1:11" x14ac:dyDescent="0.35">
      <c r="A9857" s="2">
        <v>775808</v>
      </c>
      <c r="B9857" s="76" t="s">
        <v>2069</v>
      </c>
      <c r="C9857" s="76" t="s">
        <v>286</v>
      </c>
      <c r="D9857" s="76" t="s">
        <v>5247</v>
      </c>
      <c r="E9857" s="76">
        <v>750</v>
      </c>
      <c r="F9857" s="76">
        <v>12</v>
      </c>
      <c r="G9857" s="77">
        <v>13.9</v>
      </c>
      <c r="H9857" s="76" t="s">
        <v>6695</v>
      </c>
      <c r="I9857" s="77">
        <v>23.99</v>
      </c>
      <c r="J9857" s="2">
        <v>1</v>
      </c>
      <c r="K9857" s="119" cm="1">
        <f t="array" ref="K9857">ROUND(IF(C9857="Beer",SUM(LOOKUP(2,1/(SRP!$B$7:$B$9&lt;=E9857)/(SRP!$C$7:$C$9&gt;=E9857),SRP!$D$7:$D$9)*(G9857/100)*(E9857/1000)),IF(C9857="Spirits",SUM(LOOKUP(2,1/(SRP!$B$2:$B$6&lt;=E9857)/(SRP!$C$2:$C$6&gt;=E9857),SRP!$D$2:$D$6)*(G9857/100)*(E9857/1000)),IF(AND(C9857="Wine",D9857="Fortified Wines"),SUM(LOOKUP(2,1/(SRP!$B$20:$B$23&lt;=E9857)/(SRP!$C$20:$C$23&gt;=E9857),SRP!$D$20:$D$23)*(G9857/100)*(E9857/1000)),IF(C9857="Wine",SUM(LOOKUP(2,1/(SRP!$B$15:$B$19&lt;=E9857)/(SRP!$C$15:$C$19&gt;=E9857),SRP!$D$15:$D$19)*(G9857/100)*(E9857/1000)),IF(C9857="Ready to Drink",SUM(LOOKUP(2,1/(SRP!$B$10:$B$14&lt;=E9857)/(SRP!$C$10:$C$14&gt;=E9857),SRP!$D$10:$D$14)*(G9857/100)*(E9857/1000)),0))))),2)</f>
        <v>7.28</v>
      </c>
    </row>
    <row r="9858" spans="1:11" x14ac:dyDescent="0.35">
      <c r="A9858" s="2">
        <v>775809</v>
      </c>
      <c r="B9858" s="76" t="s">
        <v>2070</v>
      </c>
      <c r="C9858" s="76" t="s">
        <v>286</v>
      </c>
      <c r="D9858" s="76" t="s">
        <v>5246</v>
      </c>
      <c r="E9858" s="76">
        <v>750</v>
      </c>
      <c r="F9858" s="76">
        <v>12</v>
      </c>
      <c r="G9858" s="77">
        <v>13.8</v>
      </c>
      <c r="H9858" s="76" t="s">
        <v>6695</v>
      </c>
      <c r="I9858" s="77">
        <v>19.989999999999998</v>
      </c>
      <c r="J9858" s="2">
        <v>1</v>
      </c>
      <c r="K9858" s="119" cm="1">
        <f t="array" ref="K9858">ROUND(IF(C9858="Beer",SUM(LOOKUP(2,1/(SRP!$B$7:$B$9&lt;=E9858)/(SRP!$C$7:$C$9&gt;=E9858),SRP!$D$7:$D$9)*(G9858/100)*(E9858/1000)),IF(C9858="Spirits",SUM(LOOKUP(2,1/(SRP!$B$2:$B$6&lt;=E9858)/(SRP!$C$2:$C$6&gt;=E9858),SRP!$D$2:$D$6)*(G9858/100)*(E9858/1000)),IF(AND(C9858="Wine",D9858="Fortified Wines"),SUM(LOOKUP(2,1/(SRP!$B$20:$B$23&lt;=E9858)/(SRP!$C$20:$C$23&gt;=E9858),SRP!$D$20:$D$23)*(G9858/100)*(E9858/1000)),IF(C9858="Wine",SUM(LOOKUP(2,1/(SRP!$B$15:$B$19&lt;=E9858)/(SRP!$C$15:$C$19&gt;=E9858),SRP!$D$15:$D$19)*(G9858/100)*(E9858/1000)),IF(C9858="Ready to Drink",SUM(LOOKUP(2,1/(SRP!$B$10:$B$14&lt;=E9858)/(SRP!$C$10:$C$14&gt;=E9858),SRP!$D$10:$D$14)*(G9858/100)*(E9858/1000)),0))))),2)</f>
        <v>7.23</v>
      </c>
    </row>
    <row r="9859" spans="1:11" x14ac:dyDescent="0.35">
      <c r="A9859" s="2">
        <v>776470</v>
      </c>
      <c r="B9859" s="76" t="s">
        <v>2071</v>
      </c>
      <c r="C9859" s="76" t="s">
        <v>286</v>
      </c>
      <c r="D9859" s="76" t="s">
        <v>5269</v>
      </c>
      <c r="E9859" s="76">
        <v>750</v>
      </c>
      <c r="F9859" s="76">
        <v>12</v>
      </c>
      <c r="G9859" s="77">
        <v>13.8</v>
      </c>
      <c r="H9859" s="76" t="s">
        <v>6695</v>
      </c>
      <c r="I9859" s="77">
        <v>18.989999999999998</v>
      </c>
      <c r="J9859" s="2">
        <v>1</v>
      </c>
      <c r="K9859" s="119" cm="1">
        <f t="array" ref="K9859">ROUND(IF(C9859="Beer",SUM(LOOKUP(2,1/(SRP!$B$7:$B$9&lt;=E9859)/(SRP!$C$7:$C$9&gt;=E9859),SRP!$D$7:$D$9)*(G9859/100)*(E9859/1000)),IF(C9859="Spirits",SUM(LOOKUP(2,1/(SRP!$B$2:$B$6&lt;=E9859)/(SRP!$C$2:$C$6&gt;=E9859),SRP!$D$2:$D$6)*(G9859/100)*(E9859/1000)),IF(AND(C9859="Wine",D9859="Fortified Wines"),SUM(LOOKUP(2,1/(SRP!$B$20:$B$23&lt;=E9859)/(SRP!$C$20:$C$23&gt;=E9859),SRP!$D$20:$D$23)*(G9859/100)*(E9859/1000)),IF(C9859="Wine",SUM(LOOKUP(2,1/(SRP!$B$15:$B$19&lt;=E9859)/(SRP!$C$15:$C$19&gt;=E9859),SRP!$D$15:$D$19)*(G9859/100)*(E9859/1000)),IF(C9859="Ready to Drink",SUM(LOOKUP(2,1/(SRP!$B$10:$B$14&lt;=E9859)/(SRP!$C$10:$C$14&gt;=E9859),SRP!$D$10:$D$14)*(G9859/100)*(E9859/1000)),0))))),2)</f>
        <v>7.23</v>
      </c>
    </row>
    <row r="9860" spans="1:11" x14ac:dyDescent="0.35">
      <c r="A9860" s="2">
        <v>776695</v>
      </c>
      <c r="B9860" s="76" t="s">
        <v>5370</v>
      </c>
      <c r="C9860" s="76" t="s">
        <v>286</v>
      </c>
      <c r="D9860" s="76" t="s">
        <v>5247</v>
      </c>
      <c r="E9860" s="76">
        <v>750</v>
      </c>
      <c r="F9860" s="76">
        <v>12</v>
      </c>
      <c r="G9860" s="77">
        <v>13.5</v>
      </c>
      <c r="H9860" s="76" t="s">
        <v>3992</v>
      </c>
      <c r="I9860" s="77">
        <v>21.99</v>
      </c>
      <c r="J9860" s="2">
        <v>1</v>
      </c>
      <c r="K9860" s="119" cm="1">
        <f t="array" ref="K9860">ROUND(IF(C9860="Beer",SUM(LOOKUP(2,1/(SRP!$B$7:$B$9&lt;=E9860)/(SRP!$C$7:$C$9&gt;=E9860),SRP!$D$7:$D$9)*(G9860/100)*(E9860/1000)),IF(C9860="Spirits",SUM(LOOKUP(2,1/(SRP!$B$2:$B$6&lt;=E9860)/(SRP!$C$2:$C$6&gt;=E9860),SRP!$D$2:$D$6)*(G9860/100)*(E9860/1000)),IF(AND(C9860="Wine",D9860="Fortified Wines"),SUM(LOOKUP(2,1/(SRP!$B$20:$B$23&lt;=E9860)/(SRP!$C$20:$C$23&gt;=E9860),SRP!$D$20:$D$23)*(G9860/100)*(E9860/1000)),IF(C9860="Wine",SUM(LOOKUP(2,1/(SRP!$B$15:$B$19&lt;=E9860)/(SRP!$C$15:$C$19&gt;=E9860),SRP!$D$15:$D$19)*(G9860/100)*(E9860/1000)),IF(C9860="Ready to Drink",SUM(LOOKUP(2,1/(SRP!$B$10:$B$14&lt;=E9860)/(SRP!$C$10:$C$14&gt;=E9860),SRP!$D$10:$D$14)*(G9860/100)*(E9860/1000)),0))))),2)</f>
        <v>7.07</v>
      </c>
    </row>
    <row r="9861" spans="1:11" x14ac:dyDescent="0.35">
      <c r="A9861" s="2">
        <v>778115</v>
      </c>
      <c r="B9861" s="76" t="s">
        <v>6266</v>
      </c>
      <c r="C9861" s="76" t="s">
        <v>285</v>
      </c>
      <c r="D9861" s="76" t="s">
        <v>5274</v>
      </c>
      <c r="E9861" s="76">
        <v>750</v>
      </c>
      <c r="F9861" s="76">
        <v>6</v>
      </c>
      <c r="G9861" s="77">
        <v>40</v>
      </c>
      <c r="H9861" s="76" t="s">
        <v>3279</v>
      </c>
      <c r="I9861" s="77">
        <v>45.99</v>
      </c>
      <c r="J9861" s="2">
        <v>1</v>
      </c>
      <c r="K9861" s="119" cm="1">
        <f t="array" ref="K9861">ROUND(IF(C9861="Beer",SUM(LOOKUP(2,1/(SRP!$B$7:$B$9&lt;=E9861)/(SRP!$C$7:$C$9&gt;=E9861),SRP!$D$7:$D$9)*(G9861/100)*(E9861/1000)),IF(C9861="Spirits",SUM(LOOKUP(2,1/(SRP!$B$2:$B$6&lt;=E9861)/(SRP!$C$2:$C$6&gt;=E9861),SRP!$D$2:$D$6)*(G9861/100)*(E9861/1000)),IF(AND(C9861="Wine",D9861="Fortified Wines"),SUM(LOOKUP(2,1/(SRP!$B$20:$B$23&lt;=E9861)/(SRP!$C$20:$C$23&gt;=E9861),SRP!$D$20:$D$23)*(G9861/100)*(E9861/1000)),IF(C9861="Wine",SUM(LOOKUP(2,1/(SRP!$B$15:$B$19&lt;=E9861)/(SRP!$C$15:$C$19&gt;=E9861),SRP!$D$15:$D$19)*(G9861/100)*(E9861/1000)),IF(C9861="Ready to Drink",SUM(LOOKUP(2,1/(SRP!$B$10:$B$14&lt;=E9861)/(SRP!$C$10:$C$14&gt;=E9861),SRP!$D$10:$D$14)*(G9861/100)*(E9861/1000)),0))))),2)</f>
        <v>20.94</v>
      </c>
    </row>
    <row r="9862" spans="1:11" x14ac:dyDescent="0.35">
      <c r="A9862" s="2">
        <v>779001</v>
      </c>
      <c r="B9862" s="76" t="s">
        <v>2072</v>
      </c>
      <c r="C9862" s="76" t="s">
        <v>286</v>
      </c>
      <c r="D9862" s="76" t="s">
        <v>5247</v>
      </c>
      <c r="E9862" s="76">
        <v>750</v>
      </c>
      <c r="F9862" s="76">
        <v>12</v>
      </c>
      <c r="G9862" s="77">
        <v>13.5</v>
      </c>
      <c r="H9862" s="76" t="s">
        <v>3288</v>
      </c>
      <c r="I9862" s="77">
        <v>20.99</v>
      </c>
      <c r="J9862" s="2">
        <v>1</v>
      </c>
      <c r="K9862" s="119" cm="1">
        <f t="array" ref="K9862">ROUND(IF(C9862="Beer",SUM(LOOKUP(2,1/(SRP!$B$7:$B$9&lt;=E9862)/(SRP!$C$7:$C$9&gt;=E9862),SRP!$D$7:$D$9)*(G9862/100)*(E9862/1000)),IF(C9862="Spirits",SUM(LOOKUP(2,1/(SRP!$B$2:$B$6&lt;=E9862)/(SRP!$C$2:$C$6&gt;=E9862),SRP!$D$2:$D$6)*(G9862/100)*(E9862/1000)),IF(AND(C9862="Wine",D9862="Fortified Wines"),SUM(LOOKUP(2,1/(SRP!$B$20:$B$23&lt;=E9862)/(SRP!$C$20:$C$23&gt;=E9862),SRP!$D$20:$D$23)*(G9862/100)*(E9862/1000)),IF(C9862="Wine",SUM(LOOKUP(2,1/(SRP!$B$15:$B$19&lt;=E9862)/(SRP!$C$15:$C$19&gt;=E9862),SRP!$D$15:$D$19)*(G9862/100)*(E9862/1000)),IF(C9862="Ready to Drink",SUM(LOOKUP(2,1/(SRP!$B$10:$B$14&lt;=E9862)/(SRP!$C$10:$C$14&gt;=E9862),SRP!$D$10:$D$14)*(G9862/100)*(E9862/1000)),0))))),2)</f>
        <v>7.07</v>
      </c>
    </row>
    <row r="9863" spans="1:11" x14ac:dyDescent="0.35">
      <c r="A9863" s="2">
        <v>785555</v>
      </c>
      <c r="B9863" s="76" t="s">
        <v>4593</v>
      </c>
      <c r="C9863" s="76" t="s">
        <v>285</v>
      </c>
      <c r="D9863" s="76" t="s">
        <v>5267</v>
      </c>
      <c r="E9863" s="76">
        <v>750</v>
      </c>
      <c r="F9863" s="76">
        <v>12</v>
      </c>
      <c r="G9863" s="77">
        <v>35</v>
      </c>
      <c r="H9863" s="76" t="s">
        <v>3282</v>
      </c>
      <c r="I9863" s="77">
        <v>27.99</v>
      </c>
      <c r="J9863" s="2">
        <v>1</v>
      </c>
      <c r="K9863" s="119" cm="1">
        <f t="array" ref="K9863">ROUND(IF(C9863="Beer",SUM(LOOKUP(2,1/(SRP!$B$7:$B$9&lt;=E9863)/(SRP!$C$7:$C$9&gt;=E9863),SRP!$D$7:$D$9)*(G9863/100)*(E9863/1000)),IF(C9863="Spirits",SUM(LOOKUP(2,1/(SRP!$B$2:$B$6&lt;=E9863)/(SRP!$C$2:$C$6&gt;=E9863),SRP!$D$2:$D$6)*(G9863/100)*(E9863/1000)),IF(AND(C9863="Wine",D9863="Fortified Wines"),SUM(LOOKUP(2,1/(SRP!$B$20:$B$23&lt;=E9863)/(SRP!$C$20:$C$23&gt;=E9863),SRP!$D$20:$D$23)*(G9863/100)*(E9863/1000)),IF(C9863="Wine",SUM(LOOKUP(2,1/(SRP!$B$15:$B$19&lt;=E9863)/(SRP!$C$15:$C$19&gt;=E9863),SRP!$D$15:$D$19)*(G9863/100)*(E9863/1000)),IF(C9863="Ready to Drink",SUM(LOOKUP(2,1/(SRP!$B$10:$B$14&lt;=E9863)/(SRP!$C$10:$C$14&gt;=E9863),SRP!$D$10:$D$14)*(G9863/100)*(E9863/1000)),0))))),2)</f>
        <v>18.329999999999998</v>
      </c>
    </row>
    <row r="9864" spans="1:11" x14ac:dyDescent="0.35">
      <c r="A9864" s="2">
        <v>785712</v>
      </c>
      <c r="B9864" s="76" t="s">
        <v>6267</v>
      </c>
      <c r="C9864" s="76" t="s">
        <v>285</v>
      </c>
      <c r="D9864" s="76" t="s">
        <v>5274</v>
      </c>
      <c r="E9864" s="76">
        <v>750</v>
      </c>
      <c r="F9864" s="76">
        <v>6</v>
      </c>
      <c r="G9864" s="77">
        <v>40</v>
      </c>
      <c r="H9864" s="76" t="s">
        <v>3292</v>
      </c>
      <c r="I9864" s="77">
        <v>64.989999999999995</v>
      </c>
      <c r="J9864" s="2">
        <v>1</v>
      </c>
      <c r="K9864" s="119" cm="1">
        <f t="array" ref="K9864">ROUND(IF(C9864="Beer",SUM(LOOKUP(2,1/(SRP!$B$7:$B$9&lt;=E9864)/(SRP!$C$7:$C$9&gt;=E9864),SRP!$D$7:$D$9)*(G9864/100)*(E9864/1000)),IF(C9864="Spirits",SUM(LOOKUP(2,1/(SRP!$B$2:$B$6&lt;=E9864)/(SRP!$C$2:$C$6&gt;=E9864),SRP!$D$2:$D$6)*(G9864/100)*(E9864/1000)),IF(AND(C9864="Wine",D9864="Fortified Wines"),SUM(LOOKUP(2,1/(SRP!$B$20:$B$23&lt;=E9864)/(SRP!$C$20:$C$23&gt;=E9864),SRP!$D$20:$D$23)*(G9864/100)*(E9864/1000)),IF(C9864="Wine",SUM(LOOKUP(2,1/(SRP!$B$15:$B$19&lt;=E9864)/(SRP!$C$15:$C$19&gt;=E9864),SRP!$D$15:$D$19)*(G9864/100)*(E9864/1000)),IF(C9864="Ready to Drink",SUM(LOOKUP(2,1/(SRP!$B$10:$B$14&lt;=E9864)/(SRP!$C$10:$C$14&gt;=E9864),SRP!$D$10:$D$14)*(G9864/100)*(E9864/1000)),0))))),2)</f>
        <v>20.94</v>
      </c>
    </row>
    <row r="9865" spans="1:11" x14ac:dyDescent="0.35">
      <c r="A9865" s="2">
        <v>786825</v>
      </c>
      <c r="B9865" s="76" t="s">
        <v>2068</v>
      </c>
      <c r="C9865" s="76" t="s">
        <v>286</v>
      </c>
      <c r="D9865" s="76" t="s">
        <v>5241</v>
      </c>
      <c r="E9865" s="76">
        <v>750</v>
      </c>
      <c r="F9865" s="76">
        <v>6</v>
      </c>
      <c r="G9865" s="77">
        <v>11</v>
      </c>
      <c r="H9865" s="76" t="s">
        <v>6695</v>
      </c>
      <c r="I9865" s="77">
        <v>22.99</v>
      </c>
      <c r="J9865" s="2">
        <v>1</v>
      </c>
      <c r="K9865" s="119" cm="1">
        <f t="array" ref="K9865">ROUND(IF(C9865="Beer",SUM(LOOKUP(2,1/(SRP!$B$7:$B$9&lt;=E9865)/(SRP!$C$7:$C$9&gt;=E9865),SRP!$D$7:$D$9)*(G9865/100)*(E9865/1000)),IF(C9865="Spirits",SUM(LOOKUP(2,1/(SRP!$B$2:$B$6&lt;=E9865)/(SRP!$C$2:$C$6&gt;=E9865),SRP!$D$2:$D$6)*(G9865/100)*(E9865/1000)),IF(AND(C9865="Wine",D9865="Fortified Wines"),SUM(LOOKUP(2,1/(SRP!$B$20:$B$23&lt;=E9865)/(SRP!$C$20:$C$23&gt;=E9865),SRP!$D$20:$D$23)*(G9865/100)*(E9865/1000)),IF(C9865="Wine",SUM(LOOKUP(2,1/(SRP!$B$15:$B$19&lt;=E9865)/(SRP!$C$15:$C$19&gt;=E9865),SRP!$D$15:$D$19)*(G9865/100)*(E9865/1000)),IF(C9865="Ready to Drink",SUM(LOOKUP(2,1/(SRP!$B$10:$B$14&lt;=E9865)/(SRP!$C$10:$C$14&gt;=E9865),SRP!$D$10:$D$14)*(G9865/100)*(E9865/1000)),0))))),2)</f>
        <v>5.76</v>
      </c>
    </row>
    <row r="9866" spans="1:11" x14ac:dyDescent="0.35">
      <c r="A9866" s="2">
        <v>788039</v>
      </c>
      <c r="B9866" s="76" t="s">
        <v>2073</v>
      </c>
      <c r="C9866" s="76" t="s">
        <v>286</v>
      </c>
      <c r="D9866" s="76" t="s">
        <v>5239</v>
      </c>
      <c r="E9866" s="76">
        <v>750</v>
      </c>
      <c r="F9866" s="76">
        <v>12</v>
      </c>
      <c r="G9866" s="77">
        <v>14.5</v>
      </c>
      <c r="H9866" s="76" t="s">
        <v>6695</v>
      </c>
      <c r="I9866" s="77">
        <v>17.989999999999998</v>
      </c>
      <c r="J9866" s="2">
        <v>1</v>
      </c>
      <c r="K9866" s="119" cm="1">
        <f t="array" ref="K9866">ROUND(IF(C9866="Beer",SUM(LOOKUP(2,1/(SRP!$B$7:$B$9&lt;=E9866)/(SRP!$C$7:$C$9&gt;=E9866),SRP!$D$7:$D$9)*(G9866/100)*(E9866/1000)),IF(C9866="Spirits",SUM(LOOKUP(2,1/(SRP!$B$2:$B$6&lt;=E9866)/(SRP!$C$2:$C$6&gt;=E9866),SRP!$D$2:$D$6)*(G9866/100)*(E9866/1000)),IF(AND(C9866="Wine",D9866="Fortified Wines"),SUM(LOOKUP(2,1/(SRP!$B$20:$B$23&lt;=E9866)/(SRP!$C$20:$C$23&gt;=E9866),SRP!$D$20:$D$23)*(G9866/100)*(E9866/1000)),IF(C9866="Wine",SUM(LOOKUP(2,1/(SRP!$B$15:$B$19&lt;=E9866)/(SRP!$C$15:$C$19&gt;=E9866),SRP!$D$15:$D$19)*(G9866/100)*(E9866/1000)),IF(C9866="Ready to Drink",SUM(LOOKUP(2,1/(SRP!$B$10:$B$14&lt;=E9866)/(SRP!$C$10:$C$14&gt;=E9866),SRP!$D$10:$D$14)*(G9866/100)*(E9866/1000)),0))))),2)</f>
        <v>7.59</v>
      </c>
    </row>
    <row r="9867" spans="1:11" x14ac:dyDescent="0.35">
      <c r="A9867" s="2">
        <v>788564</v>
      </c>
      <c r="B9867" s="76" t="s">
        <v>2074</v>
      </c>
      <c r="C9867" s="76" t="s">
        <v>286</v>
      </c>
      <c r="D9867" s="76" t="s">
        <v>5258</v>
      </c>
      <c r="E9867" s="76">
        <v>750</v>
      </c>
      <c r="F9867" s="76">
        <v>12</v>
      </c>
      <c r="G9867" s="77">
        <v>11</v>
      </c>
      <c r="H9867" s="76" t="s">
        <v>6695</v>
      </c>
      <c r="I9867" s="77">
        <v>12.99</v>
      </c>
      <c r="J9867" s="2">
        <v>1</v>
      </c>
      <c r="K9867" s="119" cm="1">
        <f t="array" ref="K9867">ROUND(IF(C9867="Beer",SUM(LOOKUP(2,1/(SRP!$B$7:$B$9&lt;=E9867)/(SRP!$C$7:$C$9&gt;=E9867),SRP!$D$7:$D$9)*(G9867/100)*(E9867/1000)),IF(C9867="Spirits",SUM(LOOKUP(2,1/(SRP!$B$2:$B$6&lt;=E9867)/(SRP!$C$2:$C$6&gt;=E9867),SRP!$D$2:$D$6)*(G9867/100)*(E9867/1000)),IF(AND(C9867="Wine",D9867="Fortified Wines"),SUM(LOOKUP(2,1/(SRP!$B$20:$B$23&lt;=E9867)/(SRP!$C$20:$C$23&gt;=E9867),SRP!$D$20:$D$23)*(G9867/100)*(E9867/1000)),IF(C9867="Wine",SUM(LOOKUP(2,1/(SRP!$B$15:$B$19&lt;=E9867)/(SRP!$C$15:$C$19&gt;=E9867),SRP!$D$15:$D$19)*(G9867/100)*(E9867/1000)),IF(C9867="Ready to Drink",SUM(LOOKUP(2,1/(SRP!$B$10:$B$14&lt;=E9867)/(SRP!$C$10:$C$14&gt;=E9867),SRP!$D$10:$D$14)*(G9867/100)*(E9867/1000)),0))))),2)</f>
        <v>5.76</v>
      </c>
    </row>
    <row r="9868" spans="1:11" x14ac:dyDescent="0.35">
      <c r="A9868" s="2">
        <v>789884</v>
      </c>
      <c r="B9868" s="76" t="s">
        <v>6268</v>
      </c>
      <c r="C9868" s="76" t="s">
        <v>286</v>
      </c>
      <c r="D9868" s="76" t="s">
        <v>5236</v>
      </c>
      <c r="E9868" s="76">
        <v>750</v>
      </c>
      <c r="F9868" s="76">
        <v>12</v>
      </c>
      <c r="G9868" s="77">
        <v>13.8</v>
      </c>
      <c r="H9868" s="76" t="s">
        <v>6695</v>
      </c>
      <c r="I9868" s="77">
        <v>9.8800000000000008</v>
      </c>
      <c r="J9868" s="2">
        <v>1</v>
      </c>
      <c r="K9868" s="119" cm="1">
        <f t="array" ref="K9868">ROUND(IF(C9868="Beer",SUM(LOOKUP(2,1/(SRP!$B$7:$B$9&lt;=E9868)/(SRP!$C$7:$C$9&gt;=E9868),SRP!$D$7:$D$9)*(G9868/100)*(E9868/1000)),IF(C9868="Spirits",SUM(LOOKUP(2,1/(SRP!$B$2:$B$6&lt;=E9868)/(SRP!$C$2:$C$6&gt;=E9868),SRP!$D$2:$D$6)*(G9868/100)*(E9868/1000)),IF(AND(C9868="Wine",D9868="Fortified Wines"),SUM(LOOKUP(2,1/(SRP!$B$20:$B$23&lt;=E9868)/(SRP!$C$20:$C$23&gt;=E9868),SRP!$D$20:$D$23)*(G9868/100)*(E9868/1000)),IF(C9868="Wine",SUM(LOOKUP(2,1/(SRP!$B$15:$B$19&lt;=E9868)/(SRP!$C$15:$C$19&gt;=E9868),SRP!$D$15:$D$19)*(G9868/100)*(E9868/1000)),IF(C9868="Ready to Drink",SUM(LOOKUP(2,1/(SRP!$B$10:$B$14&lt;=E9868)/(SRP!$C$10:$C$14&gt;=E9868),SRP!$D$10:$D$14)*(G9868/100)*(E9868/1000)),0))))),2)</f>
        <v>7.23</v>
      </c>
    </row>
    <row r="9869" spans="1:11" x14ac:dyDescent="0.35">
      <c r="A9869" s="2">
        <v>789982</v>
      </c>
      <c r="B9869" s="76" t="s">
        <v>2075</v>
      </c>
      <c r="C9869" s="76" t="s">
        <v>286</v>
      </c>
      <c r="D9869" s="76" t="s">
        <v>5264</v>
      </c>
      <c r="E9869" s="76">
        <v>750</v>
      </c>
      <c r="F9869" s="76">
        <v>12</v>
      </c>
      <c r="G9869" s="77">
        <v>12</v>
      </c>
      <c r="H9869" s="76" t="s">
        <v>3297</v>
      </c>
      <c r="I9869" s="77">
        <v>11.99</v>
      </c>
      <c r="J9869" s="2">
        <v>1</v>
      </c>
      <c r="K9869" s="119" cm="1">
        <f t="array" ref="K9869">ROUND(IF(C9869="Beer",SUM(LOOKUP(2,1/(SRP!$B$7:$B$9&lt;=E9869)/(SRP!$C$7:$C$9&gt;=E9869),SRP!$D$7:$D$9)*(G9869/100)*(E9869/1000)),IF(C9869="Spirits",SUM(LOOKUP(2,1/(SRP!$B$2:$B$6&lt;=E9869)/(SRP!$C$2:$C$6&gt;=E9869),SRP!$D$2:$D$6)*(G9869/100)*(E9869/1000)),IF(AND(C9869="Wine",D9869="Fortified Wines"),SUM(LOOKUP(2,1/(SRP!$B$20:$B$23&lt;=E9869)/(SRP!$C$20:$C$23&gt;=E9869),SRP!$D$20:$D$23)*(G9869/100)*(E9869/1000)),IF(C9869="Wine",SUM(LOOKUP(2,1/(SRP!$B$15:$B$19&lt;=E9869)/(SRP!$C$15:$C$19&gt;=E9869),SRP!$D$15:$D$19)*(G9869/100)*(E9869/1000)),IF(C9869="Ready to Drink",SUM(LOOKUP(2,1/(SRP!$B$10:$B$14&lt;=E9869)/(SRP!$C$10:$C$14&gt;=E9869),SRP!$D$10:$D$14)*(G9869/100)*(E9869/1000)),0))))),2)</f>
        <v>6.28</v>
      </c>
    </row>
    <row r="9870" spans="1:11" x14ac:dyDescent="0.35">
      <c r="A9870" s="2">
        <v>790255</v>
      </c>
      <c r="B9870" s="76" t="s">
        <v>5517</v>
      </c>
      <c r="C9870" s="76" t="s">
        <v>286</v>
      </c>
      <c r="D9870" s="76" t="s">
        <v>5236</v>
      </c>
      <c r="E9870" s="76">
        <v>750</v>
      </c>
      <c r="F9870" s="76">
        <v>12</v>
      </c>
      <c r="G9870" s="77">
        <v>14</v>
      </c>
      <c r="H9870" s="76" t="s">
        <v>3302</v>
      </c>
      <c r="I9870" s="77">
        <v>17.989999999999998</v>
      </c>
      <c r="J9870" s="2">
        <v>1</v>
      </c>
      <c r="K9870" s="119" cm="1">
        <f t="array" ref="K9870">ROUND(IF(C9870="Beer",SUM(LOOKUP(2,1/(SRP!$B$7:$B$9&lt;=E9870)/(SRP!$C$7:$C$9&gt;=E9870),SRP!$D$7:$D$9)*(G9870/100)*(E9870/1000)),IF(C9870="Spirits",SUM(LOOKUP(2,1/(SRP!$B$2:$B$6&lt;=E9870)/(SRP!$C$2:$C$6&gt;=E9870),SRP!$D$2:$D$6)*(G9870/100)*(E9870/1000)),IF(AND(C9870="Wine",D9870="Fortified Wines"),SUM(LOOKUP(2,1/(SRP!$B$20:$B$23&lt;=E9870)/(SRP!$C$20:$C$23&gt;=E9870),SRP!$D$20:$D$23)*(G9870/100)*(E9870/1000)),IF(C9870="Wine",SUM(LOOKUP(2,1/(SRP!$B$15:$B$19&lt;=E9870)/(SRP!$C$15:$C$19&gt;=E9870),SRP!$D$15:$D$19)*(G9870/100)*(E9870/1000)),IF(C9870="Ready to Drink",SUM(LOOKUP(2,1/(SRP!$B$10:$B$14&lt;=E9870)/(SRP!$C$10:$C$14&gt;=E9870),SRP!$D$10:$D$14)*(G9870/100)*(E9870/1000)),0))))),2)</f>
        <v>7.33</v>
      </c>
    </row>
    <row r="9871" spans="1:11" x14ac:dyDescent="0.35">
      <c r="A9871" s="2">
        <v>791563</v>
      </c>
      <c r="B9871" s="76" t="s">
        <v>2076</v>
      </c>
      <c r="C9871" s="76" t="s">
        <v>286</v>
      </c>
      <c r="D9871" s="76" t="s">
        <v>5246</v>
      </c>
      <c r="E9871" s="76">
        <v>750</v>
      </c>
      <c r="F9871" s="76">
        <v>12</v>
      </c>
      <c r="G9871" s="77">
        <v>14.1</v>
      </c>
      <c r="H9871" s="76" t="s">
        <v>3992</v>
      </c>
      <c r="I9871" s="77">
        <v>23.99</v>
      </c>
      <c r="J9871" s="2">
        <v>1</v>
      </c>
      <c r="K9871" s="119" cm="1">
        <f t="array" ref="K9871">ROUND(IF(C9871="Beer",SUM(LOOKUP(2,1/(SRP!$B$7:$B$9&lt;=E9871)/(SRP!$C$7:$C$9&gt;=E9871),SRP!$D$7:$D$9)*(G9871/100)*(E9871/1000)),IF(C9871="Spirits",SUM(LOOKUP(2,1/(SRP!$B$2:$B$6&lt;=E9871)/(SRP!$C$2:$C$6&gt;=E9871),SRP!$D$2:$D$6)*(G9871/100)*(E9871/1000)),IF(AND(C9871="Wine",D9871="Fortified Wines"),SUM(LOOKUP(2,1/(SRP!$B$20:$B$23&lt;=E9871)/(SRP!$C$20:$C$23&gt;=E9871),SRP!$D$20:$D$23)*(G9871/100)*(E9871/1000)),IF(C9871="Wine",SUM(LOOKUP(2,1/(SRP!$B$15:$B$19&lt;=E9871)/(SRP!$C$15:$C$19&gt;=E9871),SRP!$D$15:$D$19)*(G9871/100)*(E9871/1000)),IF(C9871="Ready to Drink",SUM(LOOKUP(2,1/(SRP!$B$10:$B$14&lt;=E9871)/(SRP!$C$10:$C$14&gt;=E9871),SRP!$D$10:$D$14)*(G9871/100)*(E9871/1000)),0))))),2)</f>
        <v>7.38</v>
      </c>
    </row>
    <row r="9872" spans="1:11" x14ac:dyDescent="0.35">
      <c r="A9872" s="2">
        <v>792459</v>
      </c>
      <c r="B9872" s="76" t="s">
        <v>2161</v>
      </c>
      <c r="C9872" s="76" t="s">
        <v>287</v>
      </c>
      <c r="D9872" s="76" t="s">
        <v>5266</v>
      </c>
      <c r="E9872" s="76">
        <v>500</v>
      </c>
      <c r="F9872" s="76">
        <v>8</v>
      </c>
      <c r="G9872" s="77">
        <v>4.4000000000000004</v>
      </c>
      <c r="H9872" s="76" t="s">
        <v>3290</v>
      </c>
      <c r="I9872" s="77">
        <v>4.29</v>
      </c>
      <c r="J9872" s="2">
        <v>1</v>
      </c>
      <c r="K9872" s="119" cm="1">
        <f t="array" ref="K9872">ROUND(IF(C9872="Beer",SUM(LOOKUP(2,1/(SRP!$B$7:$B$9&lt;=E9872)/(SRP!$C$7:$C$9&gt;=E9872),SRP!$D$7:$D$9)*(G9872/100)*(E9872/1000)),IF(C9872="Spirits",SUM(LOOKUP(2,1/(SRP!$B$2:$B$6&lt;=E9872)/(SRP!$C$2:$C$6&gt;=E9872),SRP!$D$2:$D$6)*(G9872/100)*(E9872/1000)),IF(AND(C9872="Wine",D9872="Fortified Wines"),SUM(LOOKUP(2,1/(SRP!$B$20:$B$23&lt;=E9872)/(SRP!$C$20:$C$23&gt;=E9872),SRP!$D$20:$D$23)*(G9872/100)*(E9872/1000)),IF(C9872="Wine",SUM(LOOKUP(2,1/(SRP!$B$15:$B$19&lt;=E9872)/(SRP!$C$15:$C$19&gt;=E9872),SRP!$D$15:$D$19)*(G9872/100)*(E9872/1000)),IF(C9872="Ready to Drink",SUM(LOOKUP(2,1/(SRP!$B$10:$B$14&lt;=E9872)/(SRP!$C$10:$C$14&gt;=E9872),SRP!$D$10:$D$14)*(G9872/100)*(E9872/1000)),0))))),2)</f>
        <v>1.54</v>
      </c>
    </row>
    <row r="9873" spans="1:11" x14ac:dyDescent="0.35">
      <c r="A9873" s="2">
        <v>792459</v>
      </c>
      <c r="B9873" s="76" t="s">
        <v>2161</v>
      </c>
      <c r="C9873" s="76" t="s">
        <v>287</v>
      </c>
      <c r="D9873" s="76" t="s">
        <v>5266</v>
      </c>
      <c r="E9873" s="76">
        <v>500</v>
      </c>
      <c r="F9873" s="76">
        <v>8</v>
      </c>
      <c r="G9873" s="77">
        <v>4.4000000000000004</v>
      </c>
      <c r="H9873" s="76" t="s">
        <v>3290</v>
      </c>
      <c r="I9873" s="77">
        <v>4.29</v>
      </c>
      <c r="J9873" s="2">
        <v>1</v>
      </c>
      <c r="K9873" s="119" cm="1">
        <f t="array" ref="K9873">ROUND(IF(C9873="Beer",SUM(LOOKUP(2,1/(SRP!$B$7:$B$9&lt;=E9873)/(SRP!$C$7:$C$9&gt;=E9873),SRP!$D$7:$D$9)*(G9873/100)*(E9873/1000)),IF(C9873="Spirits",SUM(LOOKUP(2,1/(SRP!$B$2:$B$6&lt;=E9873)/(SRP!$C$2:$C$6&gt;=E9873),SRP!$D$2:$D$6)*(G9873/100)*(E9873/1000)),IF(AND(C9873="Wine",D9873="Fortified Wines"),SUM(LOOKUP(2,1/(SRP!$B$20:$B$23&lt;=E9873)/(SRP!$C$20:$C$23&gt;=E9873),SRP!$D$20:$D$23)*(G9873/100)*(E9873/1000)),IF(C9873="Wine",SUM(LOOKUP(2,1/(SRP!$B$15:$B$19&lt;=E9873)/(SRP!$C$15:$C$19&gt;=E9873),SRP!$D$15:$D$19)*(G9873/100)*(E9873/1000)),IF(C9873="Ready to Drink",SUM(LOOKUP(2,1/(SRP!$B$10:$B$14&lt;=E9873)/(SRP!$C$10:$C$14&gt;=E9873),SRP!$D$10:$D$14)*(G9873/100)*(E9873/1000)),0))))),2)</f>
        <v>1.54</v>
      </c>
    </row>
    <row r="9874" spans="1:11" x14ac:dyDescent="0.35">
      <c r="A9874" s="2">
        <v>793554</v>
      </c>
      <c r="B9874" s="76" t="s">
        <v>2491</v>
      </c>
      <c r="C9874" s="76" t="s">
        <v>286</v>
      </c>
      <c r="D9874" s="76" t="s">
        <v>5258</v>
      </c>
      <c r="E9874" s="76">
        <v>750</v>
      </c>
      <c r="F9874" s="76">
        <v>12</v>
      </c>
      <c r="G9874" s="77">
        <v>8</v>
      </c>
      <c r="H9874" s="76" t="s">
        <v>3318</v>
      </c>
      <c r="I9874" s="77">
        <v>13.29</v>
      </c>
      <c r="J9874" s="2">
        <v>1</v>
      </c>
      <c r="K9874" s="119" cm="1">
        <f t="array" ref="K9874">ROUND(IF(C9874="Beer",SUM(LOOKUP(2,1/(SRP!$B$7:$B$9&lt;=E9874)/(SRP!$C$7:$C$9&gt;=E9874),SRP!$D$7:$D$9)*(G9874/100)*(E9874/1000)),IF(C9874="Spirits",SUM(LOOKUP(2,1/(SRP!$B$2:$B$6&lt;=E9874)/(SRP!$C$2:$C$6&gt;=E9874),SRP!$D$2:$D$6)*(G9874/100)*(E9874/1000)),IF(AND(C9874="Wine",D9874="Fortified Wines"),SUM(LOOKUP(2,1/(SRP!$B$20:$B$23&lt;=E9874)/(SRP!$C$20:$C$23&gt;=E9874),SRP!$D$20:$D$23)*(G9874/100)*(E9874/1000)),IF(C9874="Wine",SUM(LOOKUP(2,1/(SRP!$B$15:$B$19&lt;=E9874)/(SRP!$C$15:$C$19&gt;=E9874),SRP!$D$15:$D$19)*(G9874/100)*(E9874/1000)),IF(C9874="Ready to Drink",SUM(LOOKUP(2,1/(SRP!$B$10:$B$14&lt;=E9874)/(SRP!$C$10:$C$14&gt;=E9874),SRP!$D$10:$D$14)*(G9874/100)*(E9874/1000)),0))))),2)</f>
        <v>4.1900000000000004</v>
      </c>
    </row>
    <row r="9875" spans="1:11" x14ac:dyDescent="0.35">
      <c r="A9875" s="2">
        <v>795914</v>
      </c>
      <c r="B9875" s="76" t="s">
        <v>2318</v>
      </c>
      <c r="C9875" s="76" t="s">
        <v>287</v>
      </c>
      <c r="D9875" s="76" t="s">
        <v>5266</v>
      </c>
      <c r="E9875" s="76">
        <v>355</v>
      </c>
      <c r="F9875" s="76">
        <v>24</v>
      </c>
      <c r="G9875" s="77">
        <v>5.3</v>
      </c>
      <c r="H9875" s="76" t="s">
        <v>3349</v>
      </c>
      <c r="I9875" s="77">
        <v>5.44</v>
      </c>
      <c r="J9875" s="2">
        <v>1</v>
      </c>
      <c r="K9875" s="119" cm="1">
        <f t="array" ref="K9875">ROUND(IF(C9875="Beer",SUM(LOOKUP(2,1/(SRP!$B$7:$B$9&lt;=E9875)/(SRP!$C$7:$C$9&gt;=E9875),SRP!$D$7:$D$9)*(G9875/100)*(E9875/1000)),IF(C9875="Spirits",SUM(LOOKUP(2,1/(SRP!$B$2:$B$6&lt;=E9875)/(SRP!$C$2:$C$6&gt;=E9875),SRP!$D$2:$D$6)*(G9875/100)*(E9875/1000)),IF(AND(C9875="Wine",D9875="Fortified Wines"),SUM(LOOKUP(2,1/(SRP!$B$20:$B$23&lt;=E9875)/(SRP!$C$20:$C$23&gt;=E9875),SRP!$D$20:$D$23)*(G9875/100)*(E9875/1000)),IF(C9875="Wine",SUM(LOOKUP(2,1/(SRP!$B$15:$B$19&lt;=E9875)/(SRP!$C$15:$C$19&gt;=E9875),SRP!$D$15:$D$19)*(G9875/100)*(E9875/1000)),IF(C9875="Ready to Drink",SUM(LOOKUP(2,1/(SRP!$B$10:$B$14&lt;=E9875)/(SRP!$C$10:$C$14&gt;=E9875),SRP!$D$10:$D$14)*(G9875/100)*(E9875/1000)),0))))),2)</f>
        <v>1.31</v>
      </c>
    </row>
    <row r="9876" spans="1:11" x14ac:dyDescent="0.35">
      <c r="A9876" s="2">
        <v>795914</v>
      </c>
      <c r="B9876" s="76" t="s">
        <v>2318</v>
      </c>
      <c r="C9876" s="76" t="s">
        <v>287</v>
      </c>
      <c r="D9876" s="76" t="s">
        <v>5266</v>
      </c>
      <c r="E9876" s="76">
        <v>355</v>
      </c>
      <c r="F9876" s="76">
        <v>24</v>
      </c>
      <c r="G9876" s="77">
        <v>5.3</v>
      </c>
      <c r="H9876" s="76" t="s">
        <v>3349</v>
      </c>
      <c r="I9876" s="77">
        <v>5.44</v>
      </c>
      <c r="J9876" s="2">
        <v>1</v>
      </c>
      <c r="K9876" s="119" cm="1">
        <f t="array" ref="K9876">ROUND(IF(C9876="Beer",SUM(LOOKUP(2,1/(SRP!$B$7:$B$9&lt;=E9876)/(SRP!$C$7:$C$9&gt;=E9876),SRP!$D$7:$D$9)*(G9876/100)*(E9876/1000)),IF(C9876="Spirits",SUM(LOOKUP(2,1/(SRP!$B$2:$B$6&lt;=E9876)/(SRP!$C$2:$C$6&gt;=E9876),SRP!$D$2:$D$6)*(G9876/100)*(E9876/1000)),IF(AND(C9876="Wine",D9876="Fortified Wines"),SUM(LOOKUP(2,1/(SRP!$B$20:$B$23&lt;=E9876)/(SRP!$C$20:$C$23&gt;=E9876),SRP!$D$20:$D$23)*(G9876/100)*(E9876/1000)),IF(C9876="Wine",SUM(LOOKUP(2,1/(SRP!$B$15:$B$19&lt;=E9876)/(SRP!$C$15:$C$19&gt;=E9876),SRP!$D$15:$D$19)*(G9876/100)*(E9876/1000)),IF(C9876="Ready to Drink",SUM(LOOKUP(2,1/(SRP!$B$10:$B$14&lt;=E9876)/(SRP!$C$10:$C$14&gt;=E9876),SRP!$D$10:$D$14)*(G9876/100)*(E9876/1000)),0))))),2)</f>
        <v>1.31</v>
      </c>
    </row>
    <row r="9877" spans="1:11" x14ac:dyDescent="0.35">
      <c r="A9877" s="2">
        <v>799950</v>
      </c>
      <c r="B9877" s="76" t="s">
        <v>2077</v>
      </c>
      <c r="C9877" s="76" t="s">
        <v>287</v>
      </c>
      <c r="D9877" s="76" t="s">
        <v>5240</v>
      </c>
      <c r="E9877" s="76">
        <v>473</v>
      </c>
      <c r="F9877" s="76">
        <v>24</v>
      </c>
      <c r="G9877" s="77">
        <v>6.1</v>
      </c>
      <c r="H9877" s="76" t="s">
        <v>3282</v>
      </c>
      <c r="I9877" s="77">
        <v>4.25</v>
      </c>
      <c r="J9877" s="2">
        <v>1</v>
      </c>
      <c r="K9877" s="119" cm="1">
        <f t="array" ref="K9877">ROUND(IF(C9877="Beer",SUM(LOOKUP(2,1/(SRP!$B$7:$B$9&lt;=E9877)/(SRP!$C$7:$C$9&gt;=E9877),SRP!$D$7:$D$9)*(G9877/100)*(E9877/1000)),IF(C9877="Spirits",SUM(LOOKUP(2,1/(SRP!$B$2:$B$6&lt;=E9877)/(SRP!$C$2:$C$6&gt;=E9877),SRP!$D$2:$D$6)*(G9877/100)*(E9877/1000)),IF(AND(C9877="Wine",D9877="Fortified Wines"),SUM(LOOKUP(2,1/(SRP!$B$20:$B$23&lt;=E9877)/(SRP!$C$20:$C$23&gt;=E9877),SRP!$D$20:$D$23)*(G9877/100)*(E9877/1000)),IF(C9877="Wine",SUM(LOOKUP(2,1/(SRP!$B$15:$B$19&lt;=E9877)/(SRP!$C$15:$C$19&gt;=E9877),SRP!$D$15:$D$19)*(G9877/100)*(E9877/1000)),IF(C9877="Ready to Drink",SUM(LOOKUP(2,1/(SRP!$B$10:$B$14&lt;=E9877)/(SRP!$C$10:$C$14&gt;=E9877),SRP!$D$10:$D$14)*(G9877/100)*(E9877/1000)),0))))),2)</f>
        <v>2.0099999999999998</v>
      </c>
    </row>
    <row r="9878" spans="1:11" x14ac:dyDescent="0.35">
      <c r="A9878" s="2">
        <v>799950</v>
      </c>
      <c r="B9878" s="76" t="s">
        <v>2077</v>
      </c>
      <c r="C9878" s="76" t="s">
        <v>287</v>
      </c>
      <c r="D9878" s="76" t="s">
        <v>5240</v>
      </c>
      <c r="E9878" s="76">
        <v>473</v>
      </c>
      <c r="F9878" s="76">
        <v>24</v>
      </c>
      <c r="G9878" s="77">
        <v>6.1</v>
      </c>
      <c r="H9878" s="76" t="s">
        <v>3282</v>
      </c>
      <c r="I9878" s="77">
        <v>4.25</v>
      </c>
      <c r="J9878" s="2">
        <v>1</v>
      </c>
      <c r="K9878" s="119" cm="1">
        <f t="array" ref="K9878">ROUND(IF(C9878="Beer",SUM(LOOKUP(2,1/(SRP!$B$7:$B$9&lt;=E9878)/(SRP!$C$7:$C$9&gt;=E9878),SRP!$D$7:$D$9)*(G9878/100)*(E9878/1000)),IF(C9878="Spirits",SUM(LOOKUP(2,1/(SRP!$B$2:$B$6&lt;=E9878)/(SRP!$C$2:$C$6&gt;=E9878),SRP!$D$2:$D$6)*(G9878/100)*(E9878/1000)),IF(AND(C9878="Wine",D9878="Fortified Wines"),SUM(LOOKUP(2,1/(SRP!$B$20:$B$23&lt;=E9878)/(SRP!$C$20:$C$23&gt;=E9878),SRP!$D$20:$D$23)*(G9878/100)*(E9878/1000)),IF(C9878="Wine",SUM(LOOKUP(2,1/(SRP!$B$15:$B$19&lt;=E9878)/(SRP!$C$15:$C$19&gt;=E9878),SRP!$D$15:$D$19)*(G9878/100)*(E9878/1000)),IF(C9878="Ready to Drink",SUM(LOOKUP(2,1/(SRP!$B$10:$B$14&lt;=E9878)/(SRP!$C$10:$C$14&gt;=E9878),SRP!$D$10:$D$14)*(G9878/100)*(E9878/1000)),0))))),2)</f>
        <v>2.0099999999999998</v>
      </c>
    </row>
    <row r="9879" spans="1:11" x14ac:dyDescent="0.35">
      <c r="A9879" s="2">
        <v>799951</v>
      </c>
      <c r="B9879" s="76" t="s">
        <v>6269</v>
      </c>
      <c r="C9879" s="76" t="s">
        <v>287</v>
      </c>
      <c r="D9879" s="76" t="s">
        <v>5266</v>
      </c>
      <c r="E9879" s="76">
        <v>473</v>
      </c>
      <c r="F9879" s="76">
        <v>24</v>
      </c>
      <c r="G9879" s="77">
        <v>5.2</v>
      </c>
      <c r="H9879" s="76" t="s">
        <v>3282</v>
      </c>
      <c r="I9879" s="77">
        <v>2.7</v>
      </c>
      <c r="J9879" s="2">
        <v>1</v>
      </c>
      <c r="K9879" s="119" cm="1">
        <f t="array" ref="K9879">ROUND(IF(C9879="Beer",SUM(LOOKUP(2,1/(SRP!$B$7:$B$9&lt;=E9879)/(SRP!$C$7:$C$9&gt;=E9879),SRP!$D$7:$D$9)*(G9879/100)*(E9879/1000)),IF(C9879="Spirits",SUM(LOOKUP(2,1/(SRP!$B$2:$B$6&lt;=E9879)/(SRP!$C$2:$C$6&gt;=E9879),SRP!$D$2:$D$6)*(G9879/100)*(E9879/1000)),IF(AND(C9879="Wine",D9879="Fortified Wines"),SUM(LOOKUP(2,1/(SRP!$B$20:$B$23&lt;=E9879)/(SRP!$C$20:$C$23&gt;=E9879),SRP!$D$20:$D$23)*(G9879/100)*(E9879/1000)),IF(C9879="Wine",SUM(LOOKUP(2,1/(SRP!$B$15:$B$19&lt;=E9879)/(SRP!$C$15:$C$19&gt;=E9879),SRP!$D$15:$D$19)*(G9879/100)*(E9879/1000)),IF(C9879="Ready to Drink",SUM(LOOKUP(2,1/(SRP!$B$10:$B$14&lt;=E9879)/(SRP!$C$10:$C$14&gt;=E9879),SRP!$D$10:$D$14)*(G9879/100)*(E9879/1000)),0))))),2)</f>
        <v>1.72</v>
      </c>
    </row>
    <row r="9880" spans="1:11" x14ac:dyDescent="0.35">
      <c r="A9880" s="2">
        <v>800565</v>
      </c>
      <c r="B9880" s="76" t="s">
        <v>2159</v>
      </c>
      <c r="C9880" s="76" t="s">
        <v>287</v>
      </c>
      <c r="D9880" s="76" t="s">
        <v>5271</v>
      </c>
      <c r="E9880" s="76">
        <v>4092</v>
      </c>
      <c r="F9880" s="76">
        <v>1</v>
      </c>
      <c r="G9880" s="77">
        <v>4</v>
      </c>
      <c r="H9880" s="76" t="s">
        <v>3330</v>
      </c>
      <c r="I9880" s="77">
        <v>27.49</v>
      </c>
      <c r="J9880" s="2">
        <v>12</v>
      </c>
      <c r="K9880" s="119" cm="1">
        <f t="array" ref="K9880">ROUND(IF(C9880="Beer",SUM(LOOKUP(2,1/(SRP!$B$7:$B$9&lt;=E9880)/(SRP!$C$7:$C$9&gt;=E9880),SRP!$D$7:$D$9)*(G9880/100)*(E9880/1000)),IF(C9880="Spirits",SUM(LOOKUP(2,1/(SRP!$B$2:$B$6&lt;=E9880)/(SRP!$C$2:$C$6&gt;=E9880),SRP!$D$2:$D$6)*(G9880/100)*(E9880/1000)),IF(AND(C9880="Wine",D9880="Fortified Wines"),SUM(LOOKUP(2,1/(SRP!$B$20:$B$23&lt;=E9880)/(SRP!$C$20:$C$23&gt;=E9880),SRP!$D$20:$D$23)*(G9880/100)*(E9880/1000)),IF(C9880="Wine",SUM(LOOKUP(2,1/(SRP!$B$15:$B$19&lt;=E9880)/(SRP!$C$15:$C$19&gt;=E9880),SRP!$D$15:$D$19)*(G9880/100)*(E9880/1000)),IF(C9880="Ready to Drink",SUM(LOOKUP(2,1/(SRP!$B$10:$B$14&lt;=E9880)/(SRP!$C$10:$C$14&gt;=E9880),SRP!$D$10:$D$14)*(G9880/100)*(E9880/1000)),0))))),2)</f>
        <v>11.43</v>
      </c>
    </row>
    <row r="9881" spans="1:11" x14ac:dyDescent="0.35">
      <c r="A9881" s="2">
        <v>800565</v>
      </c>
      <c r="B9881" s="76" t="s">
        <v>2159</v>
      </c>
      <c r="C9881" s="76" t="s">
        <v>287</v>
      </c>
      <c r="D9881" s="76" t="s">
        <v>5271</v>
      </c>
      <c r="E9881" s="76">
        <v>4092</v>
      </c>
      <c r="F9881" s="76">
        <v>1</v>
      </c>
      <c r="G9881" s="77">
        <v>4</v>
      </c>
      <c r="H9881" s="76" t="s">
        <v>3330</v>
      </c>
      <c r="I9881" s="77">
        <v>27.49</v>
      </c>
      <c r="J9881" s="2">
        <v>12</v>
      </c>
      <c r="K9881" s="119" cm="1">
        <f t="array" ref="K9881">ROUND(IF(C9881="Beer",SUM(LOOKUP(2,1/(SRP!$B$7:$B$9&lt;=E9881)/(SRP!$C$7:$C$9&gt;=E9881),SRP!$D$7:$D$9)*(G9881/100)*(E9881/1000)),IF(C9881="Spirits",SUM(LOOKUP(2,1/(SRP!$B$2:$B$6&lt;=E9881)/(SRP!$C$2:$C$6&gt;=E9881),SRP!$D$2:$D$6)*(G9881/100)*(E9881/1000)),IF(AND(C9881="Wine",D9881="Fortified Wines"),SUM(LOOKUP(2,1/(SRP!$B$20:$B$23&lt;=E9881)/(SRP!$C$20:$C$23&gt;=E9881),SRP!$D$20:$D$23)*(G9881/100)*(E9881/1000)),IF(C9881="Wine",SUM(LOOKUP(2,1/(SRP!$B$15:$B$19&lt;=E9881)/(SRP!$C$15:$C$19&gt;=E9881),SRP!$D$15:$D$19)*(G9881/100)*(E9881/1000)),IF(C9881="Ready to Drink",SUM(LOOKUP(2,1/(SRP!$B$10:$B$14&lt;=E9881)/(SRP!$C$10:$C$14&gt;=E9881),SRP!$D$10:$D$14)*(G9881/100)*(E9881/1000)),0))))),2)</f>
        <v>11.43</v>
      </c>
    </row>
    <row r="9882" spans="1:11" x14ac:dyDescent="0.35">
      <c r="A9882" s="2">
        <v>800755</v>
      </c>
      <c r="B9882" s="76" t="s">
        <v>2468</v>
      </c>
      <c r="C9882" s="76" t="s">
        <v>286</v>
      </c>
      <c r="D9882" s="76" t="s">
        <v>5248</v>
      </c>
      <c r="E9882" s="76">
        <v>750</v>
      </c>
      <c r="F9882" s="76">
        <v>6</v>
      </c>
      <c r="G9882" s="77">
        <v>14.5</v>
      </c>
      <c r="H9882" s="76" t="s">
        <v>3303</v>
      </c>
      <c r="I9882" s="77">
        <v>30.99</v>
      </c>
      <c r="J9882" s="2">
        <v>1</v>
      </c>
      <c r="K9882" s="119" cm="1">
        <f t="array" ref="K9882">ROUND(IF(C9882="Beer",SUM(LOOKUP(2,1/(SRP!$B$7:$B$9&lt;=E9882)/(SRP!$C$7:$C$9&gt;=E9882),SRP!$D$7:$D$9)*(G9882/100)*(E9882/1000)),IF(C9882="Spirits",SUM(LOOKUP(2,1/(SRP!$B$2:$B$6&lt;=E9882)/(SRP!$C$2:$C$6&gt;=E9882),SRP!$D$2:$D$6)*(G9882/100)*(E9882/1000)),IF(AND(C9882="Wine",D9882="Fortified Wines"),SUM(LOOKUP(2,1/(SRP!$B$20:$B$23&lt;=E9882)/(SRP!$C$20:$C$23&gt;=E9882),SRP!$D$20:$D$23)*(G9882/100)*(E9882/1000)),IF(C9882="Wine",SUM(LOOKUP(2,1/(SRP!$B$15:$B$19&lt;=E9882)/(SRP!$C$15:$C$19&gt;=E9882),SRP!$D$15:$D$19)*(G9882/100)*(E9882/1000)),IF(C9882="Ready to Drink",SUM(LOOKUP(2,1/(SRP!$B$10:$B$14&lt;=E9882)/(SRP!$C$10:$C$14&gt;=E9882),SRP!$D$10:$D$14)*(G9882/100)*(E9882/1000)),0))))),2)</f>
        <v>7.59</v>
      </c>
    </row>
    <row r="9883" spans="1:11" x14ac:dyDescent="0.35">
      <c r="A9883" s="2">
        <v>801209</v>
      </c>
      <c r="B9883" s="76" t="s">
        <v>133</v>
      </c>
      <c r="C9883" s="76" t="s">
        <v>286</v>
      </c>
      <c r="D9883" s="76" t="s">
        <v>5277</v>
      </c>
      <c r="E9883" s="76">
        <v>750</v>
      </c>
      <c r="F9883" s="76">
        <v>6</v>
      </c>
      <c r="G9883" s="77">
        <v>18.5</v>
      </c>
      <c r="H9883" s="76" t="s">
        <v>3294</v>
      </c>
      <c r="I9883" s="77">
        <v>24.99</v>
      </c>
      <c r="J9883" s="2">
        <v>1</v>
      </c>
      <c r="K9883" s="119" cm="1">
        <f t="array" ref="K9883">ROUND(IF(C9883="Beer",SUM(LOOKUP(2,1/(SRP!$B$7:$B$9&lt;=E9883)/(SRP!$C$7:$C$9&gt;=E9883),SRP!$D$7:$D$9)*(G9883/100)*(E9883/1000)),IF(C9883="Spirits",SUM(LOOKUP(2,1/(SRP!$B$2:$B$6&lt;=E9883)/(SRP!$C$2:$C$6&gt;=E9883),SRP!$D$2:$D$6)*(G9883/100)*(E9883/1000)),IF(AND(C9883="Wine",D9883="Fortified Wines"),SUM(LOOKUP(2,1/(SRP!$B$20:$B$23&lt;=E9883)/(SRP!$C$20:$C$23&gt;=E9883),SRP!$D$20:$D$23)*(G9883/100)*(E9883/1000)),IF(C9883="Wine",SUM(LOOKUP(2,1/(SRP!$B$15:$B$19&lt;=E9883)/(SRP!$C$15:$C$19&gt;=E9883),SRP!$D$15:$D$19)*(G9883/100)*(E9883/1000)),IF(C9883="Ready to Drink",SUM(LOOKUP(2,1/(SRP!$B$10:$B$14&lt;=E9883)/(SRP!$C$10:$C$14&gt;=E9883),SRP!$D$10:$D$14)*(G9883/100)*(E9883/1000)),0))))),2)</f>
        <v>9.69</v>
      </c>
    </row>
    <row r="9884" spans="1:11" x14ac:dyDescent="0.35">
      <c r="A9884" s="2">
        <v>802108</v>
      </c>
      <c r="B9884" s="76" t="s">
        <v>2078</v>
      </c>
      <c r="C9884" s="76" t="s">
        <v>286</v>
      </c>
      <c r="D9884" s="76" t="s">
        <v>5236</v>
      </c>
      <c r="E9884" s="76">
        <v>750</v>
      </c>
      <c r="F9884" s="76">
        <v>12</v>
      </c>
      <c r="G9884" s="77">
        <v>13.5</v>
      </c>
      <c r="H9884" s="76" t="s">
        <v>3284</v>
      </c>
      <c r="I9884" s="77">
        <v>24.99</v>
      </c>
      <c r="J9884" s="2">
        <v>1</v>
      </c>
      <c r="K9884" s="119" cm="1">
        <f t="array" ref="K9884">ROUND(IF(C9884="Beer",SUM(LOOKUP(2,1/(SRP!$B$7:$B$9&lt;=E9884)/(SRP!$C$7:$C$9&gt;=E9884),SRP!$D$7:$D$9)*(G9884/100)*(E9884/1000)),IF(C9884="Spirits",SUM(LOOKUP(2,1/(SRP!$B$2:$B$6&lt;=E9884)/(SRP!$C$2:$C$6&gt;=E9884),SRP!$D$2:$D$6)*(G9884/100)*(E9884/1000)),IF(AND(C9884="Wine",D9884="Fortified Wines"),SUM(LOOKUP(2,1/(SRP!$B$20:$B$23&lt;=E9884)/(SRP!$C$20:$C$23&gt;=E9884),SRP!$D$20:$D$23)*(G9884/100)*(E9884/1000)),IF(C9884="Wine",SUM(LOOKUP(2,1/(SRP!$B$15:$B$19&lt;=E9884)/(SRP!$C$15:$C$19&gt;=E9884),SRP!$D$15:$D$19)*(G9884/100)*(E9884/1000)),IF(C9884="Ready to Drink",SUM(LOOKUP(2,1/(SRP!$B$10:$B$14&lt;=E9884)/(SRP!$C$10:$C$14&gt;=E9884),SRP!$D$10:$D$14)*(G9884/100)*(E9884/1000)),0))))),2)</f>
        <v>7.07</v>
      </c>
    </row>
    <row r="9885" spans="1:11" x14ac:dyDescent="0.35">
      <c r="A9885" s="2">
        <v>803304</v>
      </c>
      <c r="B9885" s="76" t="s">
        <v>2079</v>
      </c>
      <c r="C9885" s="76" t="s">
        <v>287</v>
      </c>
      <c r="D9885" s="76" t="s">
        <v>5230</v>
      </c>
      <c r="E9885" s="76">
        <v>330</v>
      </c>
      <c r="F9885" s="76">
        <v>24</v>
      </c>
      <c r="G9885" s="77">
        <v>5</v>
      </c>
      <c r="H9885" s="76" t="s">
        <v>3326</v>
      </c>
      <c r="I9885" s="77">
        <v>2.89</v>
      </c>
      <c r="J9885" s="2">
        <v>1</v>
      </c>
      <c r="K9885" s="119" cm="1">
        <f t="array" ref="K9885">ROUND(IF(C9885="Beer",SUM(LOOKUP(2,1/(SRP!$B$7:$B$9&lt;=E9885)/(SRP!$C$7:$C$9&gt;=E9885),SRP!$D$7:$D$9)*(G9885/100)*(E9885/1000)),IF(C9885="Spirits",SUM(LOOKUP(2,1/(SRP!$B$2:$B$6&lt;=E9885)/(SRP!$C$2:$C$6&gt;=E9885),SRP!$D$2:$D$6)*(G9885/100)*(E9885/1000)),IF(AND(C9885="Wine",D9885="Fortified Wines"),SUM(LOOKUP(2,1/(SRP!$B$20:$B$23&lt;=E9885)/(SRP!$C$20:$C$23&gt;=E9885),SRP!$D$20:$D$23)*(G9885/100)*(E9885/1000)),IF(C9885="Wine",SUM(LOOKUP(2,1/(SRP!$B$15:$B$19&lt;=E9885)/(SRP!$C$15:$C$19&gt;=E9885),SRP!$D$15:$D$19)*(G9885/100)*(E9885/1000)),IF(C9885="Ready to Drink",SUM(LOOKUP(2,1/(SRP!$B$10:$B$14&lt;=E9885)/(SRP!$C$10:$C$14&gt;=E9885),SRP!$D$10:$D$14)*(G9885/100)*(E9885/1000)),0))))),2)</f>
        <v>1.1499999999999999</v>
      </c>
    </row>
    <row r="9886" spans="1:11" x14ac:dyDescent="0.35">
      <c r="A9886" s="2">
        <v>803304</v>
      </c>
      <c r="B9886" s="76" t="s">
        <v>2079</v>
      </c>
      <c r="C9886" s="76" t="s">
        <v>287</v>
      </c>
      <c r="D9886" s="76" t="s">
        <v>5230</v>
      </c>
      <c r="E9886" s="76">
        <v>330</v>
      </c>
      <c r="F9886" s="76">
        <v>24</v>
      </c>
      <c r="G9886" s="77">
        <v>5</v>
      </c>
      <c r="H9886" s="76" t="s">
        <v>3326</v>
      </c>
      <c r="I9886" s="77">
        <v>2.89</v>
      </c>
      <c r="J9886" s="2">
        <v>1</v>
      </c>
      <c r="K9886" s="119" cm="1">
        <f t="array" ref="K9886">ROUND(IF(C9886="Beer",SUM(LOOKUP(2,1/(SRP!$B$7:$B$9&lt;=E9886)/(SRP!$C$7:$C$9&gt;=E9886),SRP!$D$7:$D$9)*(G9886/100)*(E9886/1000)),IF(C9886="Spirits",SUM(LOOKUP(2,1/(SRP!$B$2:$B$6&lt;=E9886)/(SRP!$C$2:$C$6&gt;=E9886),SRP!$D$2:$D$6)*(G9886/100)*(E9886/1000)),IF(AND(C9886="Wine",D9886="Fortified Wines"),SUM(LOOKUP(2,1/(SRP!$B$20:$B$23&lt;=E9886)/(SRP!$C$20:$C$23&gt;=E9886),SRP!$D$20:$D$23)*(G9886/100)*(E9886/1000)),IF(C9886="Wine",SUM(LOOKUP(2,1/(SRP!$B$15:$B$19&lt;=E9886)/(SRP!$C$15:$C$19&gt;=E9886),SRP!$D$15:$D$19)*(G9886/100)*(E9886/1000)),IF(C9886="Ready to Drink",SUM(LOOKUP(2,1/(SRP!$B$10:$B$14&lt;=E9886)/(SRP!$C$10:$C$14&gt;=E9886),SRP!$D$10:$D$14)*(G9886/100)*(E9886/1000)),0))))),2)</f>
        <v>1.1499999999999999</v>
      </c>
    </row>
    <row r="9887" spans="1:11" x14ac:dyDescent="0.35">
      <c r="A9887" s="2">
        <v>803361</v>
      </c>
      <c r="B9887" s="76" t="s">
        <v>2080</v>
      </c>
      <c r="C9887" s="76" t="s">
        <v>286</v>
      </c>
      <c r="D9887" s="76" t="s">
        <v>5232</v>
      </c>
      <c r="E9887" s="76">
        <v>750</v>
      </c>
      <c r="F9887" s="76">
        <v>12</v>
      </c>
      <c r="G9887" s="77">
        <v>12</v>
      </c>
      <c r="H9887" s="76" t="s">
        <v>3308</v>
      </c>
      <c r="I9887" s="77">
        <v>25.99</v>
      </c>
      <c r="J9887" s="2">
        <v>1</v>
      </c>
      <c r="K9887" s="119" cm="1">
        <f t="array" ref="K9887">ROUND(IF(C9887="Beer",SUM(LOOKUP(2,1/(SRP!$B$7:$B$9&lt;=E9887)/(SRP!$C$7:$C$9&gt;=E9887),SRP!$D$7:$D$9)*(G9887/100)*(E9887/1000)),IF(C9887="Spirits",SUM(LOOKUP(2,1/(SRP!$B$2:$B$6&lt;=E9887)/(SRP!$C$2:$C$6&gt;=E9887),SRP!$D$2:$D$6)*(G9887/100)*(E9887/1000)),IF(AND(C9887="Wine",D9887="Fortified Wines"),SUM(LOOKUP(2,1/(SRP!$B$20:$B$23&lt;=E9887)/(SRP!$C$20:$C$23&gt;=E9887),SRP!$D$20:$D$23)*(G9887/100)*(E9887/1000)),IF(C9887="Wine",SUM(LOOKUP(2,1/(SRP!$B$15:$B$19&lt;=E9887)/(SRP!$C$15:$C$19&gt;=E9887),SRP!$D$15:$D$19)*(G9887/100)*(E9887/1000)),IF(C9887="Ready to Drink",SUM(LOOKUP(2,1/(SRP!$B$10:$B$14&lt;=E9887)/(SRP!$C$10:$C$14&gt;=E9887),SRP!$D$10:$D$14)*(G9887/100)*(E9887/1000)),0))))),2)</f>
        <v>6.28</v>
      </c>
    </row>
    <row r="9888" spans="1:11" x14ac:dyDescent="0.35">
      <c r="A9888" s="2">
        <v>803395</v>
      </c>
      <c r="B9888" s="76" t="s">
        <v>2631</v>
      </c>
      <c r="C9888" s="76" t="s">
        <v>287</v>
      </c>
      <c r="D9888" s="76" t="s">
        <v>5230</v>
      </c>
      <c r="E9888" s="76">
        <v>500</v>
      </c>
      <c r="F9888" s="76">
        <v>24</v>
      </c>
      <c r="G9888" s="77">
        <v>4.5999999999999996</v>
      </c>
      <c r="H9888" s="76" t="s">
        <v>3326</v>
      </c>
      <c r="I9888" s="77">
        <v>3.29</v>
      </c>
      <c r="J9888" s="2">
        <v>1</v>
      </c>
      <c r="K9888" s="119" cm="1">
        <f t="array" ref="K9888">ROUND(IF(C9888="Beer",SUM(LOOKUP(2,1/(SRP!$B$7:$B$9&lt;=E9888)/(SRP!$C$7:$C$9&gt;=E9888),SRP!$D$7:$D$9)*(G9888/100)*(E9888/1000)),IF(C9888="Spirits",SUM(LOOKUP(2,1/(SRP!$B$2:$B$6&lt;=E9888)/(SRP!$C$2:$C$6&gt;=E9888),SRP!$D$2:$D$6)*(G9888/100)*(E9888/1000)),IF(AND(C9888="Wine",D9888="Fortified Wines"),SUM(LOOKUP(2,1/(SRP!$B$20:$B$23&lt;=E9888)/(SRP!$C$20:$C$23&gt;=E9888),SRP!$D$20:$D$23)*(G9888/100)*(E9888/1000)),IF(C9888="Wine",SUM(LOOKUP(2,1/(SRP!$B$15:$B$19&lt;=E9888)/(SRP!$C$15:$C$19&gt;=E9888),SRP!$D$15:$D$19)*(G9888/100)*(E9888/1000)),IF(C9888="Ready to Drink",SUM(LOOKUP(2,1/(SRP!$B$10:$B$14&lt;=E9888)/(SRP!$C$10:$C$14&gt;=E9888),SRP!$D$10:$D$14)*(G9888/100)*(E9888/1000)),0))))),2)</f>
        <v>1.61</v>
      </c>
    </row>
    <row r="9889" spans="1:11" x14ac:dyDescent="0.35">
      <c r="A9889" s="2">
        <v>803395</v>
      </c>
      <c r="B9889" s="76" t="s">
        <v>2631</v>
      </c>
      <c r="C9889" s="76" t="s">
        <v>287</v>
      </c>
      <c r="D9889" s="76" t="s">
        <v>5230</v>
      </c>
      <c r="E9889" s="76">
        <v>500</v>
      </c>
      <c r="F9889" s="76">
        <v>24</v>
      </c>
      <c r="G9889" s="77">
        <v>4.5999999999999996</v>
      </c>
      <c r="H9889" s="76" t="s">
        <v>3326</v>
      </c>
      <c r="I9889" s="77">
        <v>3.29</v>
      </c>
      <c r="J9889" s="2">
        <v>1</v>
      </c>
      <c r="K9889" s="119" cm="1">
        <f t="array" ref="K9889">ROUND(IF(C9889="Beer",SUM(LOOKUP(2,1/(SRP!$B$7:$B$9&lt;=E9889)/(SRP!$C$7:$C$9&gt;=E9889),SRP!$D$7:$D$9)*(G9889/100)*(E9889/1000)),IF(C9889="Spirits",SUM(LOOKUP(2,1/(SRP!$B$2:$B$6&lt;=E9889)/(SRP!$C$2:$C$6&gt;=E9889),SRP!$D$2:$D$6)*(G9889/100)*(E9889/1000)),IF(AND(C9889="Wine",D9889="Fortified Wines"),SUM(LOOKUP(2,1/(SRP!$B$20:$B$23&lt;=E9889)/(SRP!$C$20:$C$23&gt;=E9889),SRP!$D$20:$D$23)*(G9889/100)*(E9889/1000)),IF(C9889="Wine",SUM(LOOKUP(2,1/(SRP!$B$15:$B$19&lt;=E9889)/(SRP!$C$15:$C$19&gt;=E9889),SRP!$D$15:$D$19)*(G9889/100)*(E9889/1000)),IF(C9889="Ready to Drink",SUM(LOOKUP(2,1/(SRP!$B$10:$B$14&lt;=E9889)/(SRP!$C$10:$C$14&gt;=E9889),SRP!$D$10:$D$14)*(G9889/100)*(E9889/1000)),0))))),2)</f>
        <v>1.61</v>
      </c>
    </row>
    <row r="9890" spans="1:11" x14ac:dyDescent="0.35">
      <c r="A9890" s="2">
        <v>807115</v>
      </c>
      <c r="B9890" s="76" t="s">
        <v>2408</v>
      </c>
      <c r="C9890" s="76" t="s">
        <v>286</v>
      </c>
      <c r="D9890" s="76" t="s">
        <v>5248</v>
      </c>
      <c r="E9890" s="76">
        <v>750</v>
      </c>
      <c r="F9890" s="76">
        <v>12</v>
      </c>
      <c r="G9890" s="77">
        <v>14.5</v>
      </c>
      <c r="H9890" s="76" t="s">
        <v>6938</v>
      </c>
      <c r="I9890" s="77">
        <v>12.99</v>
      </c>
      <c r="J9890" s="2">
        <v>1</v>
      </c>
      <c r="K9890" s="119" cm="1">
        <f t="array" ref="K9890">ROUND(IF(C9890="Beer",SUM(LOOKUP(2,1/(SRP!$B$7:$B$9&lt;=E9890)/(SRP!$C$7:$C$9&gt;=E9890),SRP!$D$7:$D$9)*(G9890/100)*(E9890/1000)),IF(C9890="Spirits",SUM(LOOKUP(2,1/(SRP!$B$2:$B$6&lt;=E9890)/(SRP!$C$2:$C$6&gt;=E9890),SRP!$D$2:$D$6)*(G9890/100)*(E9890/1000)),IF(AND(C9890="Wine",D9890="Fortified Wines"),SUM(LOOKUP(2,1/(SRP!$B$20:$B$23&lt;=E9890)/(SRP!$C$20:$C$23&gt;=E9890),SRP!$D$20:$D$23)*(G9890/100)*(E9890/1000)),IF(C9890="Wine",SUM(LOOKUP(2,1/(SRP!$B$15:$B$19&lt;=E9890)/(SRP!$C$15:$C$19&gt;=E9890),SRP!$D$15:$D$19)*(G9890/100)*(E9890/1000)),IF(C9890="Ready to Drink",SUM(LOOKUP(2,1/(SRP!$B$10:$B$14&lt;=E9890)/(SRP!$C$10:$C$14&gt;=E9890),SRP!$D$10:$D$14)*(G9890/100)*(E9890/1000)),0))))),2)</f>
        <v>7.59</v>
      </c>
    </row>
    <row r="9891" spans="1:11" x14ac:dyDescent="0.35">
      <c r="A9891" s="2">
        <v>807273</v>
      </c>
      <c r="B9891" s="76" t="s">
        <v>5890</v>
      </c>
      <c r="C9891" s="76" t="s">
        <v>286</v>
      </c>
      <c r="D9891" s="76" t="s">
        <v>300</v>
      </c>
      <c r="E9891" s="76">
        <v>200</v>
      </c>
      <c r="F9891" s="76">
        <v>30</v>
      </c>
      <c r="G9891" s="77">
        <v>16</v>
      </c>
      <c r="H9891" s="76" t="s">
        <v>6869</v>
      </c>
      <c r="I9891" s="77">
        <v>8.99</v>
      </c>
      <c r="J9891" s="2">
        <v>1</v>
      </c>
      <c r="K9891" s="119" cm="1">
        <f t="array" ref="K9891">ROUND(IF(C9891="Beer",SUM(LOOKUP(2,1/(SRP!$B$7:$B$9&lt;=E9891)/(SRP!$C$7:$C$9&gt;=E9891),SRP!$D$7:$D$9)*(G9891/100)*(E9891/1000)),IF(C9891="Spirits",SUM(LOOKUP(2,1/(SRP!$B$2:$B$6&lt;=E9891)/(SRP!$C$2:$C$6&gt;=E9891),SRP!$D$2:$D$6)*(G9891/100)*(E9891/1000)),IF(AND(C9891="Wine",D9891="Fortified Wines"),SUM(LOOKUP(2,1/(SRP!$B$20:$B$23&lt;=E9891)/(SRP!$C$20:$C$23&gt;=E9891),SRP!$D$20:$D$23)*(G9891/100)*(E9891/1000)),IF(C9891="Wine",SUM(LOOKUP(2,1/(SRP!$B$15:$B$19&lt;=E9891)/(SRP!$C$15:$C$19&gt;=E9891),SRP!$D$15:$D$19)*(G9891/100)*(E9891/1000)),IF(C9891="Ready to Drink",SUM(LOOKUP(2,1/(SRP!$B$10:$B$14&lt;=E9891)/(SRP!$C$10:$C$14&gt;=E9891),SRP!$D$10:$D$14)*(G9891/100)*(E9891/1000)),0))))),2)</f>
        <v>3.21</v>
      </c>
    </row>
    <row r="9892" spans="1:11" x14ac:dyDescent="0.35">
      <c r="A9892" s="2">
        <v>808887</v>
      </c>
      <c r="B9892" s="76" t="s">
        <v>2409</v>
      </c>
      <c r="C9892" s="76" t="s">
        <v>285</v>
      </c>
      <c r="D9892" s="76" t="s">
        <v>6931</v>
      </c>
      <c r="E9892" s="76">
        <v>750</v>
      </c>
      <c r="F9892" s="76">
        <v>6</v>
      </c>
      <c r="G9892" s="77">
        <v>40</v>
      </c>
      <c r="H9892" s="76" t="s">
        <v>3289</v>
      </c>
      <c r="I9892" s="77">
        <v>36.99</v>
      </c>
      <c r="J9892" s="2">
        <v>1</v>
      </c>
      <c r="K9892" s="119" cm="1">
        <f t="array" ref="K9892">ROUND(IF(C9892="Beer",SUM(LOOKUP(2,1/(SRP!$B$7:$B$9&lt;=E9892)/(SRP!$C$7:$C$9&gt;=E9892),SRP!$D$7:$D$9)*(G9892/100)*(E9892/1000)),IF(C9892="Spirits",SUM(LOOKUP(2,1/(SRP!$B$2:$B$6&lt;=E9892)/(SRP!$C$2:$C$6&gt;=E9892),SRP!$D$2:$D$6)*(G9892/100)*(E9892/1000)),IF(AND(C9892="Wine",D9892="Fortified Wines"),SUM(LOOKUP(2,1/(SRP!$B$20:$B$23&lt;=E9892)/(SRP!$C$20:$C$23&gt;=E9892),SRP!$D$20:$D$23)*(G9892/100)*(E9892/1000)),IF(C9892="Wine",SUM(LOOKUP(2,1/(SRP!$B$15:$B$19&lt;=E9892)/(SRP!$C$15:$C$19&gt;=E9892),SRP!$D$15:$D$19)*(G9892/100)*(E9892/1000)),IF(C9892="Ready to Drink",SUM(LOOKUP(2,1/(SRP!$B$10:$B$14&lt;=E9892)/(SRP!$C$10:$C$14&gt;=E9892),SRP!$D$10:$D$14)*(G9892/100)*(E9892/1000)),0))))),2)</f>
        <v>20.94</v>
      </c>
    </row>
    <row r="9893" spans="1:11" x14ac:dyDescent="0.35">
      <c r="A9893" s="2">
        <v>812640</v>
      </c>
      <c r="B9893" s="76" t="s">
        <v>7464</v>
      </c>
      <c r="C9893" s="76" t="s">
        <v>285</v>
      </c>
      <c r="D9893" s="76" t="s">
        <v>5287</v>
      </c>
      <c r="E9893" s="76">
        <v>750</v>
      </c>
      <c r="F9893" s="76">
        <v>12</v>
      </c>
      <c r="G9893" s="77">
        <v>40</v>
      </c>
      <c r="H9893" s="76" t="s">
        <v>6697</v>
      </c>
      <c r="I9893" s="77">
        <v>49.99</v>
      </c>
      <c r="J9893" s="2">
        <v>1</v>
      </c>
      <c r="K9893" s="119" cm="1">
        <f t="array" ref="K9893">ROUND(IF(C9893="Beer",SUM(LOOKUP(2,1/(SRP!$B$7:$B$9&lt;=E9893)/(SRP!$C$7:$C$9&gt;=E9893),SRP!$D$7:$D$9)*(G9893/100)*(E9893/1000)),IF(C9893="Spirits",SUM(LOOKUP(2,1/(SRP!$B$2:$B$6&lt;=E9893)/(SRP!$C$2:$C$6&gt;=E9893),SRP!$D$2:$D$6)*(G9893/100)*(E9893/1000)),IF(AND(C9893="Wine",D9893="Fortified Wines"),SUM(LOOKUP(2,1/(SRP!$B$20:$B$23&lt;=E9893)/(SRP!$C$20:$C$23&gt;=E9893),SRP!$D$20:$D$23)*(G9893/100)*(E9893/1000)),IF(C9893="Wine",SUM(LOOKUP(2,1/(SRP!$B$15:$B$19&lt;=E9893)/(SRP!$C$15:$C$19&gt;=E9893),SRP!$D$15:$D$19)*(G9893/100)*(E9893/1000)),IF(C9893="Ready to Drink",SUM(LOOKUP(2,1/(SRP!$B$10:$B$14&lt;=E9893)/(SRP!$C$10:$C$14&gt;=E9893),SRP!$D$10:$D$14)*(G9893/100)*(E9893/1000)),0))))),2)</f>
        <v>20.94</v>
      </c>
    </row>
    <row r="9894" spans="1:11" x14ac:dyDescent="0.35">
      <c r="A9894" s="2">
        <v>812873</v>
      </c>
      <c r="B9894" s="76" t="s">
        <v>4082</v>
      </c>
      <c r="C9894" s="76" t="s">
        <v>285</v>
      </c>
      <c r="D9894" s="76" t="s">
        <v>5252</v>
      </c>
      <c r="E9894" s="76">
        <v>360</v>
      </c>
      <c r="F9894" s="76">
        <v>20</v>
      </c>
      <c r="G9894" s="77">
        <v>12</v>
      </c>
      <c r="H9894" s="76" t="s">
        <v>3357</v>
      </c>
      <c r="I9894" s="77">
        <v>10.9</v>
      </c>
      <c r="J9894" s="2">
        <v>1</v>
      </c>
      <c r="K9894" s="119" cm="1">
        <f t="array" ref="K9894">ROUND(IF(C9894="Beer",SUM(LOOKUP(2,1/(SRP!$B$7:$B$9&lt;=E9894)/(SRP!$C$7:$C$9&gt;=E9894),SRP!$D$7:$D$9)*(G9894/100)*(E9894/1000)),IF(C9894="Spirits",SUM(LOOKUP(2,1/(SRP!$B$2:$B$6&lt;=E9894)/(SRP!$C$2:$C$6&gt;=E9894),SRP!$D$2:$D$6)*(G9894/100)*(E9894/1000)),IF(AND(C9894="Wine",D9894="Fortified Wines"),SUM(LOOKUP(2,1/(SRP!$B$20:$B$23&lt;=E9894)/(SRP!$C$20:$C$23&gt;=E9894),SRP!$D$20:$D$23)*(G9894/100)*(E9894/1000)),IF(C9894="Wine",SUM(LOOKUP(2,1/(SRP!$B$15:$B$19&lt;=E9894)/(SRP!$C$15:$C$19&gt;=E9894),SRP!$D$15:$D$19)*(G9894/100)*(E9894/1000)),IF(C9894="Ready to Drink",SUM(LOOKUP(2,1/(SRP!$B$10:$B$14&lt;=E9894)/(SRP!$C$10:$C$14&gt;=E9894),SRP!$D$10:$D$14)*(G9894/100)*(E9894/1000)),0))))),2)</f>
        <v>3.42</v>
      </c>
    </row>
    <row r="9895" spans="1:11" x14ac:dyDescent="0.35">
      <c r="A9895" s="2">
        <v>815819</v>
      </c>
      <c r="B9895" s="76" t="s">
        <v>5497</v>
      </c>
      <c r="C9895" s="76" t="s">
        <v>287</v>
      </c>
      <c r="D9895" s="76" t="s">
        <v>5240</v>
      </c>
      <c r="E9895" s="76">
        <v>500</v>
      </c>
      <c r="F9895" s="76">
        <v>12</v>
      </c>
      <c r="G9895" s="77">
        <v>5.7</v>
      </c>
      <c r="H9895" s="76" t="s">
        <v>3290</v>
      </c>
      <c r="I9895" s="77">
        <v>4.09</v>
      </c>
      <c r="J9895" s="2">
        <v>1</v>
      </c>
      <c r="K9895" s="119" cm="1">
        <f t="array" ref="K9895">ROUND(IF(C9895="Beer",SUM(LOOKUP(2,1/(SRP!$B$7:$B$9&lt;=E9895)/(SRP!$C$7:$C$9&gt;=E9895),SRP!$D$7:$D$9)*(G9895/100)*(E9895/1000)),IF(C9895="Spirits",SUM(LOOKUP(2,1/(SRP!$B$2:$B$6&lt;=E9895)/(SRP!$C$2:$C$6&gt;=E9895),SRP!$D$2:$D$6)*(G9895/100)*(E9895/1000)),IF(AND(C9895="Wine",D9895="Fortified Wines"),SUM(LOOKUP(2,1/(SRP!$B$20:$B$23&lt;=E9895)/(SRP!$C$20:$C$23&gt;=E9895),SRP!$D$20:$D$23)*(G9895/100)*(E9895/1000)),IF(C9895="Wine",SUM(LOOKUP(2,1/(SRP!$B$15:$B$19&lt;=E9895)/(SRP!$C$15:$C$19&gt;=E9895),SRP!$D$15:$D$19)*(G9895/100)*(E9895/1000)),IF(C9895="Ready to Drink",SUM(LOOKUP(2,1/(SRP!$B$10:$B$14&lt;=E9895)/(SRP!$C$10:$C$14&gt;=E9895),SRP!$D$10:$D$14)*(G9895/100)*(E9895/1000)),0))))),2)</f>
        <v>1.99</v>
      </c>
    </row>
    <row r="9896" spans="1:11" x14ac:dyDescent="0.35">
      <c r="A9896" s="2">
        <v>815820</v>
      </c>
      <c r="B9896" s="76" t="s">
        <v>851</v>
      </c>
      <c r="C9896" s="76" t="s">
        <v>287</v>
      </c>
      <c r="D9896" s="76" t="s">
        <v>5266</v>
      </c>
      <c r="E9896" s="76">
        <v>500</v>
      </c>
      <c r="F9896" s="76">
        <v>12</v>
      </c>
      <c r="G9896" s="77">
        <v>5.3</v>
      </c>
      <c r="H9896" s="76" t="s">
        <v>3290</v>
      </c>
      <c r="I9896" s="77">
        <v>4.1900000000000004</v>
      </c>
      <c r="J9896" s="2">
        <v>1</v>
      </c>
      <c r="K9896" s="119" cm="1">
        <f t="array" ref="K9896">ROUND(IF(C9896="Beer",SUM(LOOKUP(2,1/(SRP!$B$7:$B$9&lt;=E9896)/(SRP!$C$7:$C$9&gt;=E9896),SRP!$D$7:$D$9)*(G9896/100)*(E9896/1000)),IF(C9896="Spirits",SUM(LOOKUP(2,1/(SRP!$B$2:$B$6&lt;=E9896)/(SRP!$C$2:$C$6&gt;=E9896),SRP!$D$2:$D$6)*(G9896/100)*(E9896/1000)),IF(AND(C9896="Wine",D9896="Fortified Wines"),SUM(LOOKUP(2,1/(SRP!$B$20:$B$23&lt;=E9896)/(SRP!$C$20:$C$23&gt;=E9896),SRP!$D$20:$D$23)*(G9896/100)*(E9896/1000)),IF(C9896="Wine",SUM(LOOKUP(2,1/(SRP!$B$15:$B$19&lt;=E9896)/(SRP!$C$15:$C$19&gt;=E9896),SRP!$D$15:$D$19)*(G9896/100)*(E9896/1000)),IF(C9896="Ready to Drink",SUM(LOOKUP(2,1/(SRP!$B$10:$B$14&lt;=E9896)/(SRP!$C$10:$C$14&gt;=E9896),SRP!$D$10:$D$14)*(G9896/100)*(E9896/1000)),0))))),2)</f>
        <v>1.85</v>
      </c>
    </row>
    <row r="9897" spans="1:11" x14ac:dyDescent="0.35">
      <c r="A9897" s="2">
        <v>815821</v>
      </c>
      <c r="B9897" s="76" t="s">
        <v>3541</v>
      </c>
      <c r="C9897" s="76" t="s">
        <v>287</v>
      </c>
      <c r="D9897" s="76" t="s">
        <v>5266</v>
      </c>
      <c r="E9897" s="76">
        <v>500</v>
      </c>
      <c r="F9897" s="76">
        <v>12</v>
      </c>
      <c r="G9897" s="77">
        <v>5.3</v>
      </c>
      <c r="H9897" s="76" t="s">
        <v>3290</v>
      </c>
      <c r="I9897" s="77">
        <v>4.09</v>
      </c>
      <c r="J9897" s="2">
        <v>1</v>
      </c>
      <c r="K9897" s="119" cm="1">
        <f t="array" ref="K9897">ROUND(IF(C9897="Beer",SUM(LOOKUP(2,1/(SRP!$B$7:$B$9&lt;=E9897)/(SRP!$C$7:$C$9&gt;=E9897),SRP!$D$7:$D$9)*(G9897/100)*(E9897/1000)),IF(C9897="Spirits",SUM(LOOKUP(2,1/(SRP!$B$2:$B$6&lt;=E9897)/(SRP!$C$2:$C$6&gt;=E9897),SRP!$D$2:$D$6)*(G9897/100)*(E9897/1000)),IF(AND(C9897="Wine",D9897="Fortified Wines"),SUM(LOOKUP(2,1/(SRP!$B$20:$B$23&lt;=E9897)/(SRP!$C$20:$C$23&gt;=E9897),SRP!$D$20:$D$23)*(G9897/100)*(E9897/1000)),IF(C9897="Wine",SUM(LOOKUP(2,1/(SRP!$B$15:$B$19&lt;=E9897)/(SRP!$C$15:$C$19&gt;=E9897),SRP!$D$15:$D$19)*(G9897/100)*(E9897/1000)),IF(C9897="Ready to Drink",SUM(LOOKUP(2,1/(SRP!$B$10:$B$14&lt;=E9897)/(SRP!$C$10:$C$14&gt;=E9897),SRP!$D$10:$D$14)*(G9897/100)*(E9897/1000)),0))))),2)</f>
        <v>1.85</v>
      </c>
    </row>
    <row r="9898" spans="1:11" x14ac:dyDescent="0.35">
      <c r="A9898" s="2">
        <v>815822</v>
      </c>
      <c r="B9898" s="76" t="s">
        <v>1075</v>
      </c>
      <c r="C9898" s="76" t="s">
        <v>287</v>
      </c>
      <c r="D9898" s="76" t="s">
        <v>5310</v>
      </c>
      <c r="E9898" s="76">
        <v>500</v>
      </c>
      <c r="F9898" s="76">
        <v>12</v>
      </c>
      <c r="G9898" s="77">
        <v>0.4</v>
      </c>
      <c r="H9898" s="76" t="s">
        <v>3290</v>
      </c>
      <c r="I9898" s="77">
        <v>3.49</v>
      </c>
      <c r="J9898" s="2">
        <v>1</v>
      </c>
      <c r="K9898" s="119" cm="1">
        <f t="array" ref="K9898">ROUND(IF(C9898="Beer",SUM(LOOKUP(2,1/(SRP!$B$7:$B$9&lt;=E9898)/(SRP!$C$7:$C$9&gt;=E9898),SRP!$D$7:$D$9)*(G9898/100)*(E9898/1000)),IF(C9898="Spirits",SUM(LOOKUP(2,1/(SRP!$B$2:$B$6&lt;=E9898)/(SRP!$C$2:$C$6&gt;=E9898),SRP!$D$2:$D$6)*(G9898/100)*(E9898/1000)),IF(AND(C9898="Wine",D9898="Fortified Wines"),SUM(LOOKUP(2,1/(SRP!$B$20:$B$23&lt;=E9898)/(SRP!$C$20:$C$23&gt;=E9898),SRP!$D$20:$D$23)*(G9898/100)*(E9898/1000)),IF(C9898="Wine",SUM(LOOKUP(2,1/(SRP!$B$15:$B$19&lt;=E9898)/(SRP!$C$15:$C$19&gt;=E9898),SRP!$D$15:$D$19)*(G9898/100)*(E9898/1000)),IF(C9898="Ready to Drink",SUM(LOOKUP(2,1/(SRP!$B$10:$B$14&lt;=E9898)/(SRP!$C$10:$C$14&gt;=E9898),SRP!$D$10:$D$14)*(G9898/100)*(E9898/1000)),0))))),2)</f>
        <v>0.14000000000000001</v>
      </c>
    </row>
    <row r="9899" spans="1:11" x14ac:dyDescent="0.35">
      <c r="A9899" s="2">
        <v>815823</v>
      </c>
      <c r="B9899" s="76" t="s">
        <v>2341</v>
      </c>
      <c r="C9899" s="76" t="s">
        <v>287</v>
      </c>
      <c r="D9899" s="76" t="s">
        <v>5310</v>
      </c>
      <c r="E9899" s="76">
        <v>1980</v>
      </c>
      <c r="F9899" s="76">
        <v>4</v>
      </c>
      <c r="G9899" s="77">
        <v>0.4</v>
      </c>
      <c r="H9899" s="76" t="s">
        <v>3290</v>
      </c>
      <c r="I9899" s="77">
        <v>12.99</v>
      </c>
      <c r="J9899" s="2">
        <v>6</v>
      </c>
      <c r="K9899" s="119" cm="1">
        <f t="array" ref="K9899">ROUND(IF(C9899="Beer",SUM(LOOKUP(2,1/(SRP!$B$7:$B$9&lt;=E9899)/(SRP!$C$7:$C$9&gt;=E9899),SRP!$D$7:$D$9)*(G9899/100)*(E9899/1000)),IF(C9899="Spirits",SUM(LOOKUP(2,1/(SRP!$B$2:$B$6&lt;=E9899)/(SRP!$C$2:$C$6&gt;=E9899),SRP!$D$2:$D$6)*(G9899/100)*(E9899/1000)),IF(AND(C9899="Wine",D9899="Fortified Wines"),SUM(LOOKUP(2,1/(SRP!$B$20:$B$23&lt;=E9899)/(SRP!$C$20:$C$23&gt;=E9899),SRP!$D$20:$D$23)*(G9899/100)*(E9899/1000)),IF(C9899="Wine",SUM(LOOKUP(2,1/(SRP!$B$15:$B$19&lt;=E9899)/(SRP!$C$15:$C$19&gt;=E9899),SRP!$D$15:$D$19)*(G9899/100)*(E9899/1000)),IF(C9899="Ready to Drink",SUM(LOOKUP(2,1/(SRP!$B$10:$B$14&lt;=E9899)/(SRP!$C$10:$C$14&gt;=E9899),SRP!$D$10:$D$14)*(G9899/100)*(E9899/1000)),0))))),2)</f>
        <v>0.55000000000000004</v>
      </c>
    </row>
    <row r="9900" spans="1:11" x14ac:dyDescent="0.35">
      <c r="A9900" s="2">
        <v>817791</v>
      </c>
      <c r="B9900" s="76" t="s">
        <v>6284</v>
      </c>
      <c r="C9900" s="76" t="s">
        <v>286</v>
      </c>
      <c r="D9900" s="76" t="s">
        <v>5241</v>
      </c>
      <c r="E9900" s="76">
        <v>750</v>
      </c>
      <c r="F9900" s="76">
        <v>12</v>
      </c>
      <c r="G9900" s="77">
        <v>11</v>
      </c>
      <c r="H9900" s="76" t="s">
        <v>3300</v>
      </c>
      <c r="I9900" s="77">
        <v>18.989999999999998</v>
      </c>
      <c r="J9900" s="2">
        <v>1</v>
      </c>
      <c r="K9900" s="119" cm="1">
        <f t="array" ref="K9900">ROUND(IF(C9900="Beer",SUM(LOOKUP(2,1/(SRP!$B$7:$B$9&lt;=E9900)/(SRP!$C$7:$C$9&gt;=E9900),SRP!$D$7:$D$9)*(G9900/100)*(E9900/1000)),IF(C9900="Spirits",SUM(LOOKUP(2,1/(SRP!$B$2:$B$6&lt;=E9900)/(SRP!$C$2:$C$6&gt;=E9900),SRP!$D$2:$D$6)*(G9900/100)*(E9900/1000)),IF(AND(C9900="Wine",D9900="Fortified Wines"),SUM(LOOKUP(2,1/(SRP!$B$20:$B$23&lt;=E9900)/(SRP!$C$20:$C$23&gt;=E9900),SRP!$D$20:$D$23)*(G9900/100)*(E9900/1000)),IF(C9900="Wine",SUM(LOOKUP(2,1/(SRP!$B$15:$B$19&lt;=E9900)/(SRP!$C$15:$C$19&gt;=E9900),SRP!$D$15:$D$19)*(G9900/100)*(E9900/1000)),IF(C9900="Ready to Drink",SUM(LOOKUP(2,1/(SRP!$B$10:$B$14&lt;=E9900)/(SRP!$C$10:$C$14&gt;=E9900),SRP!$D$10:$D$14)*(G9900/100)*(E9900/1000)),0))))),2)</f>
        <v>5.76</v>
      </c>
    </row>
    <row r="9901" spans="1:11" x14ac:dyDescent="0.35">
      <c r="A9901" s="2">
        <v>820380</v>
      </c>
      <c r="B9901" s="76" t="s">
        <v>2632</v>
      </c>
      <c r="C9901" s="76" t="s">
        <v>287</v>
      </c>
      <c r="D9901" s="76" t="s">
        <v>5240</v>
      </c>
      <c r="E9901" s="76">
        <v>3784</v>
      </c>
      <c r="F9901" s="76">
        <v>3</v>
      </c>
      <c r="G9901" s="77">
        <v>7</v>
      </c>
      <c r="H9901" s="76" t="s">
        <v>3375</v>
      </c>
      <c r="I9901" s="77">
        <v>31.99</v>
      </c>
      <c r="J9901" s="2">
        <v>8</v>
      </c>
      <c r="K9901" s="119" cm="1">
        <f t="array" ref="K9901">ROUND(IF(C9901="Beer",SUM(LOOKUP(2,1/(SRP!$B$7:$B$9&lt;=E9901)/(SRP!$C$7:$C$9&gt;=E9901),SRP!$D$7:$D$9)*(G9901/100)*(E9901/1000)),IF(C9901="Spirits",SUM(LOOKUP(2,1/(SRP!$B$2:$B$6&lt;=E9901)/(SRP!$C$2:$C$6&gt;=E9901),SRP!$D$2:$D$6)*(G9901/100)*(E9901/1000)),IF(AND(C9901="Wine",D9901="Fortified Wines"),SUM(LOOKUP(2,1/(SRP!$B$20:$B$23&lt;=E9901)/(SRP!$C$20:$C$23&gt;=E9901),SRP!$D$20:$D$23)*(G9901/100)*(E9901/1000)),IF(C9901="Wine",SUM(LOOKUP(2,1/(SRP!$B$15:$B$19&lt;=E9901)/(SRP!$C$15:$C$19&gt;=E9901),SRP!$D$15:$D$19)*(G9901/100)*(E9901/1000)),IF(C9901="Ready to Drink",SUM(LOOKUP(2,1/(SRP!$B$10:$B$14&lt;=E9901)/(SRP!$C$10:$C$14&gt;=E9901),SRP!$D$10:$D$14)*(G9901/100)*(E9901/1000)),0))))),2)</f>
        <v>18.489999999999998</v>
      </c>
    </row>
    <row r="9902" spans="1:11" x14ac:dyDescent="0.35">
      <c r="A9902" s="2">
        <v>822296</v>
      </c>
      <c r="B9902" s="76" t="s">
        <v>2082</v>
      </c>
      <c r="C9902" s="76" t="s">
        <v>286</v>
      </c>
      <c r="D9902" s="76" t="s">
        <v>5269</v>
      </c>
      <c r="E9902" s="76">
        <v>750</v>
      </c>
      <c r="F9902" s="76">
        <v>12</v>
      </c>
      <c r="G9902" s="77">
        <v>12.5</v>
      </c>
      <c r="H9902" s="76" t="s">
        <v>3303</v>
      </c>
      <c r="I9902" s="77">
        <v>19.989999999999998</v>
      </c>
      <c r="J9902" s="2">
        <v>1</v>
      </c>
      <c r="K9902" s="119" cm="1">
        <f t="array" ref="K9902">ROUND(IF(C9902="Beer",SUM(LOOKUP(2,1/(SRP!$B$7:$B$9&lt;=E9902)/(SRP!$C$7:$C$9&gt;=E9902),SRP!$D$7:$D$9)*(G9902/100)*(E9902/1000)),IF(C9902="Spirits",SUM(LOOKUP(2,1/(SRP!$B$2:$B$6&lt;=E9902)/(SRP!$C$2:$C$6&gt;=E9902),SRP!$D$2:$D$6)*(G9902/100)*(E9902/1000)),IF(AND(C9902="Wine",D9902="Fortified Wines"),SUM(LOOKUP(2,1/(SRP!$B$20:$B$23&lt;=E9902)/(SRP!$C$20:$C$23&gt;=E9902),SRP!$D$20:$D$23)*(G9902/100)*(E9902/1000)),IF(C9902="Wine",SUM(LOOKUP(2,1/(SRP!$B$15:$B$19&lt;=E9902)/(SRP!$C$15:$C$19&gt;=E9902),SRP!$D$15:$D$19)*(G9902/100)*(E9902/1000)),IF(C9902="Ready to Drink",SUM(LOOKUP(2,1/(SRP!$B$10:$B$14&lt;=E9902)/(SRP!$C$10:$C$14&gt;=E9902),SRP!$D$10:$D$14)*(G9902/100)*(E9902/1000)),0))))),2)</f>
        <v>6.54</v>
      </c>
    </row>
    <row r="9903" spans="1:11" x14ac:dyDescent="0.35">
      <c r="A9903" s="2">
        <v>829473</v>
      </c>
      <c r="B9903" s="76" t="s">
        <v>652</v>
      </c>
      <c r="C9903" s="76" t="s">
        <v>285</v>
      </c>
      <c r="D9903" s="76" t="s">
        <v>5243</v>
      </c>
      <c r="E9903" s="76">
        <v>50</v>
      </c>
      <c r="F9903" s="76">
        <v>96</v>
      </c>
      <c r="G9903" s="77">
        <v>40</v>
      </c>
      <c r="H9903" s="76" t="s">
        <v>3283</v>
      </c>
      <c r="I9903" s="77">
        <v>4.49</v>
      </c>
      <c r="J9903" s="2">
        <v>1</v>
      </c>
      <c r="K9903" s="119" cm="1">
        <f t="array" ref="K9903">ROUND(IF(C9903="Beer",SUM(LOOKUP(2,1/(SRP!$B$7:$B$9&lt;=E9903)/(SRP!$C$7:$C$9&gt;=E9903),SRP!$D$7:$D$9)*(G9903/100)*(E9903/1000)),IF(C9903="Spirits",SUM(LOOKUP(2,1/(SRP!$B$2:$B$6&lt;=E9903)/(SRP!$C$2:$C$6&gt;=E9903),SRP!$D$2:$D$6)*(G9903/100)*(E9903/1000)),IF(AND(C9903="Wine",D9903="Fortified Wines"),SUM(LOOKUP(2,1/(SRP!$B$20:$B$23&lt;=E9903)/(SRP!$C$20:$C$23&gt;=E9903),SRP!$D$20:$D$23)*(G9903/100)*(E9903/1000)),IF(C9903="Wine",SUM(LOOKUP(2,1/(SRP!$B$15:$B$19&lt;=E9903)/(SRP!$C$15:$C$19&gt;=E9903),SRP!$D$15:$D$19)*(G9903/100)*(E9903/1000)),IF(C9903="Ready to Drink",SUM(LOOKUP(2,1/(SRP!$B$10:$B$14&lt;=E9903)/(SRP!$C$10:$C$14&gt;=E9903),SRP!$D$10:$D$14)*(G9903/100)*(E9903/1000)),0))))),2)</f>
        <v>2.33</v>
      </c>
    </row>
    <row r="9904" spans="1:11" x14ac:dyDescent="0.35">
      <c r="A9904" s="2">
        <v>834846</v>
      </c>
      <c r="B9904" s="76" t="s">
        <v>2083</v>
      </c>
      <c r="C9904" s="76" t="s">
        <v>286</v>
      </c>
      <c r="D9904" s="76" t="s">
        <v>5261</v>
      </c>
      <c r="E9904" s="76">
        <v>750</v>
      </c>
      <c r="F9904" s="76">
        <v>12</v>
      </c>
      <c r="G9904" s="77">
        <v>13.5</v>
      </c>
      <c r="H9904" s="76" t="s">
        <v>3318</v>
      </c>
      <c r="I9904" s="77">
        <v>15.99</v>
      </c>
      <c r="J9904" s="2">
        <v>1</v>
      </c>
      <c r="K9904" s="119" cm="1">
        <f t="array" ref="K9904">ROUND(IF(C9904="Beer",SUM(LOOKUP(2,1/(SRP!$B$7:$B$9&lt;=E9904)/(SRP!$C$7:$C$9&gt;=E9904),SRP!$D$7:$D$9)*(G9904/100)*(E9904/1000)),IF(C9904="Spirits",SUM(LOOKUP(2,1/(SRP!$B$2:$B$6&lt;=E9904)/(SRP!$C$2:$C$6&gt;=E9904),SRP!$D$2:$D$6)*(G9904/100)*(E9904/1000)),IF(AND(C9904="Wine",D9904="Fortified Wines"),SUM(LOOKUP(2,1/(SRP!$B$20:$B$23&lt;=E9904)/(SRP!$C$20:$C$23&gt;=E9904),SRP!$D$20:$D$23)*(G9904/100)*(E9904/1000)),IF(C9904="Wine",SUM(LOOKUP(2,1/(SRP!$B$15:$B$19&lt;=E9904)/(SRP!$C$15:$C$19&gt;=E9904),SRP!$D$15:$D$19)*(G9904/100)*(E9904/1000)),IF(C9904="Ready to Drink",SUM(LOOKUP(2,1/(SRP!$B$10:$B$14&lt;=E9904)/(SRP!$C$10:$C$14&gt;=E9904),SRP!$D$10:$D$14)*(G9904/100)*(E9904/1000)),0))))),2)</f>
        <v>7.07</v>
      </c>
    </row>
    <row r="9905" spans="1:11" x14ac:dyDescent="0.35">
      <c r="A9905" s="2">
        <v>840204</v>
      </c>
      <c r="B9905" s="76" t="s">
        <v>7465</v>
      </c>
      <c r="C9905" s="76" t="s">
        <v>285</v>
      </c>
      <c r="D9905" s="76" t="s">
        <v>5287</v>
      </c>
      <c r="E9905" s="76">
        <v>750</v>
      </c>
      <c r="F9905" s="76">
        <v>6</v>
      </c>
      <c r="G9905" s="77">
        <v>40</v>
      </c>
      <c r="H9905" s="76" t="s">
        <v>3292</v>
      </c>
      <c r="I9905" s="77">
        <v>79.989999999999995</v>
      </c>
      <c r="J9905" s="2">
        <v>1</v>
      </c>
      <c r="K9905" s="119" cm="1">
        <f t="array" ref="K9905">ROUND(IF(C9905="Beer",SUM(LOOKUP(2,1/(SRP!$B$7:$B$9&lt;=E9905)/(SRP!$C$7:$C$9&gt;=E9905),SRP!$D$7:$D$9)*(G9905/100)*(E9905/1000)),IF(C9905="Spirits",SUM(LOOKUP(2,1/(SRP!$B$2:$B$6&lt;=E9905)/(SRP!$C$2:$C$6&gt;=E9905),SRP!$D$2:$D$6)*(G9905/100)*(E9905/1000)),IF(AND(C9905="Wine",D9905="Fortified Wines"),SUM(LOOKUP(2,1/(SRP!$B$20:$B$23&lt;=E9905)/(SRP!$C$20:$C$23&gt;=E9905),SRP!$D$20:$D$23)*(G9905/100)*(E9905/1000)),IF(C9905="Wine",SUM(LOOKUP(2,1/(SRP!$B$15:$B$19&lt;=E9905)/(SRP!$C$15:$C$19&gt;=E9905),SRP!$D$15:$D$19)*(G9905/100)*(E9905/1000)),IF(C9905="Ready to Drink",SUM(LOOKUP(2,1/(SRP!$B$10:$B$14&lt;=E9905)/(SRP!$C$10:$C$14&gt;=E9905),SRP!$D$10:$D$14)*(G9905/100)*(E9905/1000)),0))))),2)</f>
        <v>20.94</v>
      </c>
    </row>
    <row r="9906" spans="1:11" x14ac:dyDescent="0.35">
      <c r="A9906" s="2">
        <v>842740</v>
      </c>
      <c r="B9906" s="76" t="s">
        <v>6864</v>
      </c>
      <c r="C9906" s="76" t="s">
        <v>286</v>
      </c>
      <c r="D9906" s="76" t="s">
        <v>5284</v>
      </c>
      <c r="E9906" s="76">
        <v>750</v>
      </c>
      <c r="F9906" s="76">
        <v>6</v>
      </c>
      <c r="G9906" s="77">
        <v>12</v>
      </c>
      <c r="H9906" s="76" t="s">
        <v>3363</v>
      </c>
      <c r="I9906" s="77">
        <v>69.989999999999995</v>
      </c>
      <c r="J9906" s="2">
        <v>1</v>
      </c>
      <c r="K9906" s="119" cm="1">
        <f t="array" ref="K9906">ROUND(IF(C9906="Beer",SUM(LOOKUP(2,1/(SRP!$B$7:$B$9&lt;=E9906)/(SRP!$C$7:$C$9&gt;=E9906),SRP!$D$7:$D$9)*(G9906/100)*(E9906/1000)),IF(C9906="Spirits",SUM(LOOKUP(2,1/(SRP!$B$2:$B$6&lt;=E9906)/(SRP!$C$2:$C$6&gt;=E9906),SRP!$D$2:$D$6)*(G9906/100)*(E9906/1000)),IF(AND(C9906="Wine",D9906="Fortified Wines"),SUM(LOOKUP(2,1/(SRP!$B$20:$B$23&lt;=E9906)/(SRP!$C$20:$C$23&gt;=E9906),SRP!$D$20:$D$23)*(G9906/100)*(E9906/1000)),IF(C9906="Wine",SUM(LOOKUP(2,1/(SRP!$B$15:$B$19&lt;=E9906)/(SRP!$C$15:$C$19&gt;=E9906),SRP!$D$15:$D$19)*(G9906/100)*(E9906/1000)),IF(C9906="Ready to Drink",SUM(LOOKUP(2,1/(SRP!$B$10:$B$14&lt;=E9906)/(SRP!$C$10:$C$14&gt;=E9906),SRP!$D$10:$D$14)*(G9906/100)*(E9906/1000)),0))))),2)</f>
        <v>6.28</v>
      </c>
    </row>
    <row r="9907" spans="1:11" x14ac:dyDescent="0.35">
      <c r="A9907" s="2">
        <v>843052</v>
      </c>
      <c r="B9907" s="76" t="s">
        <v>2084</v>
      </c>
      <c r="C9907" s="76" t="s">
        <v>5938</v>
      </c>
      <c r="D9907" s="76" t="s">
        <v>5279</v>
      </c>
      <c r="E9907" s="76">
        <v>2130</v>
      </c>
      <c r="F9907" s="76">
        <v>4</v>
      </c>
      <c r="G9907" s="77">
        <v>5</v>
      </c>
      <c r="H9907" s="76" t="s">
        <v>3321</v>
      </c>
      <c r="I9907" s="77">
        <v>18.79</v>
      </c>
      <c r="J9907" s="2">
        <v>6</v>
      </c>
      <c r="K9907" s="119" cm="1">
        <f t="array" ref="K9907">ROUND(IF(C9907="Beer",SUM(LOOKUP(2,1/(SRP!$B$7:$B$9&lt;=E9907)/(SRP!$C$7:$C$9&gt;=E9907),SRP!$D$7:$D$9)*(G9907/100)*(E9907/1000)),IF(C9907="Spirits",SUM(LOOKUP(2,1/(SRP!$B$2:$B$6&lt;=E9907)/(SRP!$C$2:$C$6&gt;=E9907),SRP!$D$2:$D$6)*(G9907/100)*(E9907/1000)),IF(AND(C9907="Wine",D9907="Fortified Wines"),SUM(LOOKUP(2,1/(SRP!$B$20:$B$23&lt;=E9907)/(SRP!$C$20:$C$23&gt;=E9907),SRP!$D$20:$D$23)*(G9907/100)*(E9907/1000)),IF(C9907="Wine",SUM(LOOKUP(2,1/(SRP!$B$15:$B$19&lt;=E9907)/(SRP!$C$15:$C$19&gt;=E9907),SRP!$D$15:$D$19)*(G9907/100)*(E9907/1000)),IF(C9907="Ready to Drink",SUM(LOOKUP(2,1/(SRP!$B$10:$B$14&lt;=E9907)/(SRP!$C$10:$C$14&gt;=E9907),SRP!$D$10:$D$14)*(G9907/100)*(E9907/1000)),0))))),2)</f>
        <v>7.43</v>
      </c>
    </row>
    <row r="9908" spans="1:11" x14ac:dyDescent="0.35">
      <c r="A9908" s="2">
        <v>845909</v>
      </c>
      <c r="B9908" s="76" t="s">
        <v>2085</v>
      </c>
      <c r="C9908" s="76" t="s">
        <v>286</v>
      </c>
      <c r="D9908" s="76" t="s">
        <v>5244</v>
      </c>
      <c r="E9908" s="76">
        <v>750</v>
      </c>
      <c r="F9908" s="76">
        <v>12</v>
      </c>
      <c r="G9908" s="77">
        <v>13</v>
      </c>
      <c r="H9908" s="76" t="s">
        <v>3300</v>
      </c>
      <c r="I9908" s="77">
        <v>20.99</v>
      </c>
      <c r="J9908" s="2">
        <v>1</v>
      </c>
      <c r="K9908" s="119" cm="1">
        <f t="array" ref="K9908">ROUND(IF(C9908="Beer",SUM(LOOKUP(2,1/(SRP!$B$7:$B$9&lt;=E9908)/(SRP!$C$7:$C$9&gt;=E9908),SRP!$D$7:$D$9)*(G9908/100)*(E9908/1000)),IF(C9908="Spirits",SUM(LOOKUP(2,1/(SRP!$B$2:$B$6&lt;=E9908)/(SRP!$C$2:$C$6&gt;=E9908),SRP!$D$2:$D$6)*(G9908/100)*(E9908/1000)),IF(AND(C9908="Wine",D9908="Fortified Wines"),SUM(LOOKUP(2,1/(SRP!$B$20:$B$23&lt;=E9908)/(SRP!$C$20:$C$23&gt;=E9908),SRP!$D$20:$D$23)*(G9908/100)*(E9908/1000)),IF(C9908="Wine",SUM(LOOKUP(2,1/(SRP!$B$15:$B$19&lt;=E9908)/(SRP!$C$15:$C$19&gt;=E9908),SRP!$D$15:$D$19)*(G9908/100)*(E9908/1000)),IF(C9908="Ready to Drink",SUM(LOOKUP(2,1/(SRP!$B$10:$B$14&lt;=E9908)/(SRP!$C$10:$C$14&gt;=E9908),SRP!$D$10:$D$14)*(G9908/100)*(E9908/1000)),0))))),2)</f>
        <v>6.81</v>
      </c>
    </row>
    <row r="9909" spans="1:11" x14ac:dyDescent="0.35">
      <c r="A9909" s="2">
        <v>846766</v>
      </c>
      <c r="B9909" s="76" t="s">
        <v>2086</v>
      </c>
      <c r="C9909" s="76" t="s">
        <v>286</v>
      </c>
      <c r="D9909" s="76" t="s">
        <v>5244</v>
      </c>
      <c r="E9909" s="76">
        <v>750</v>
      </c>
      <c r="F9909" s="76">
        <v>12</v>
      </c>
      <c r="G9909" s="77">
        <v>13</v>
      </c>
      <c r="H9909" s="76" t="s">
        <v>6283</v>
      </c>
      <c r="I9909" s="77">
        <v>17.989999999999998</v>
      </c>
      <c r="J9909" s="2">
        <v>1</v>
      </c>
      <c r="K9909" s="119" cm="1">
        <f t="array" ref="K9909">ROUND(IF(C9909="Beer",SUM(LOOKUP(2,1/(SRP!$B$7:$B$9&lt;=E9909)/(SRP!$C$7:$C$9&gt;=E9909),SRP!$D$7:$D$9)*(G9909/100)*(E9909/1000)),IF(C9909="Spirits",SUM(LOOKUP(2,1/(SRP!$B$2:$B$6&lt;=E9909)/(SRP!$C$2:$C$6&gt;=E9909),SRP!$D$2:$D$6)*(G9909/100)*(E9909/1000)),IF(AND(C9909="Wine",D9909="Fortified Wines"),SUM(LOOKUP(2,1/(SRP!$B$20:$B$23&lt;=E9909)/(SRP!$C$20:$C$23&gt;=E9909),SRP!$D$20:$D$23)*(G9909/100)*(E9909/1000)),IF(C9909="Wine",SUM(LOOKUP(2,1/(SRP!$B$15:$B$19&lt;=E9909)/(SRP!$C$15:$C$19&gt;=E9909),SRP!$D$15:$D$19)*(G9909/100)*(E9909/1000)),IF(C9909="Ready to Drink",SUM(LOOKUP(2,1/(SRP!$B$10:$B$14&lt;=E9909)/(SRP!$C$10:$C$14&gt;=E9909),SRP!$D$10:$D$14)*(G9909/100)*(E9909/1000)),0))))),2)</f>
        <v>6.81</v>
      </c>
    </row>
    <row r="9910" spans="1:11" x14ac:dyDescent="0.35">
      <c r="A9910" s="2">
        <v>848234</v>
      </c>
      <c r="B9910" s="76" t="s">
        <v>2087</v>
      </c>
      <c r="C9910" s="76" t="s">
        <v>286</v>
      </c>
      <c r="D9910" s="76" t="s">
        <v>5247</v>
      </c>
      <c r="E9910" s="76">
        <v>750</v>
      </c>
      <c r="F9910" s="76">
        <v>12</v>
      </c>
      <c r="G9910" s="77">
        <v>13.5</v>
      </c>
      <c r="H9910" s="76" t="s">
        <v>3288</v>
      </c>
      <c r="I9910" s="77">
        <v>25.99</v>
      </c>
      <c r="J9910" s="2">
        <v>1</v>
      </c>
      <c r="K9910" s="119" cm="1">
        <f t="array" ref="K9910">ROUND(IF(C9910="Beer",SUM(LOOKUP(2,1/(SRP!$B$7:$B$9&lt;=E9910)/(SRP!$C$7:$C$9&gt;=E9910),SRP!$D$7:$D$9)*(G9910/100)*(E9910/1000)),IF(C9910="Spirits",SUM(LOOKUP(2,1/(SRP!$B$2:$B$6&lt;=E9910)/(SRP!$C$2:$C$6&gt;=E9910),SRP!$D$2:$D$6)*(G9910/100)*(E9910/1000)),IF(AND(C9910="Wine",D9910="Fortified Wines"),SUM(LOOKUP(2,1/(SRP!$B$20:$B$23&lt;=E9910)/(SRP!$C$20:$C$23&gt;=E9910),SRP!$D$20:$D$23)*(G9910/100)*(E9910/1000)),IF(C9910="Wine",SUM(LOOKUP(2,1/(SRP!$B$15:$B$19&lt;=E9910)/(SRP!$C$15:$C$19&gt;=E9910),SRP!$D$15:$D$19)*(G9910/100)*(E9910/1000)),IF(C9910="Ready to Drink",SUM(LOOKUP(2,1/(SRP!$B$10:$B$14&lt;=E9910)/(SRP!$C$10:$C$14&gt;=E9910),SRP!$D$10:$D$14)*(G9910/100)*(E9910/1000)),0))))),2)</f>
        <v>7.07</v>
      </c>
    </row>
    <row r="9911" spans="1:11" x14ac:dyDescent="0.35">
      <c r="A9911" s="2">
        <v>848705</v>
      </c>
      <c r="B9911" s="76" t="s">
        <v>2088</v>
      </c>
      <c r="C9911" s="76" t="s">
        <v>286</v>
      </c>
      <c r="D9911" s="76" t="s">
        <v>5236</v>
      </c>
      <c r="E9911" s="76">
        <v>750</v>
      </c>
      <c r="F9911" s="76">
        <v>6</v>
      </c>
      <c r="G9911" s="77">
        <v>14.5</v>
      </c>
      <c r="H9911" s="76" t="s">
        <v>6283</v>
      </c>
      <c r="I9911" s="77">
        <v>49.99</v>
      </c>
      <c r="J9911" s="2">
        <v>1</v>
      </c>
      <c r="K9911" s="119" cm="1">
        <f t="array" ref="K9911">ROUND(IF(C9911="Beer",SUM(LOOKUP(2,1/(SRP!$B$7:$B$9&lt;=E9911)/(SRP!$C$7:$C$9&gt;=E9911),SRP!$D$7:$D$9)*(G9911/100)*(E9911/1000)),IF(C9911="Spirits",SUM(LOOKUP(2,1/(SRP!$B$2:$B$6&lt;=E9911)/(SRP!$C$2:$C$6&gt;=E9911),SRP!$D$2:$D$6)*(G9911/100)*(E9911/1000)),IF(AND(C9911="Wine",D9911="Fortified Wines"),SUM(LOOKUP(2,1/(SRP!$B$20:$B$23&lt;=E9911)/(SRP!$C$20:$C$23&gt;=E9911),SRP!$D$20:$D$23)*(G9911/100)*(E9911/1000)),IF(C9911="Wine",SUM(LOOKUP(2,1/(SRP!$B$15:$B$19&lt;=E9911)/(SRP!$C$15:$C$19&gt;=E9911),SRP!$D$15:$D$19)*(G9911/100)*(E9911/1000)),IF(C9911="Ready to Drink",SUM(LOOKUP(2,1/(SRP!$B$10:$B$14&lt;=E9911)/(SRP!$C$10:$C$14&gt;=E9911),SRP!$D$10:$D$14)*(G9911/100)*(E9911/1000)),0))))),2)</f>
        <v>7.59</v>
      </c>
    </row>
    <row r="9912" spans="1:11" x14ac:dyDescent="0.35">
      <c r="A9912" s="2">
        <v>852921</v>
      </c>
      <c r="B9912" s="76" t="s">
        <v>2978</v>
      </c>
      <c r="C9912" s="76" t="s">
        <v>285</v>
      </c>
      <c r="D9912" s="76" t="s">
        <v>6935</v>
      </c>
      <c r="E9912" s="76">
        <v>750</v>
      </c>
      <c r="F9912" s="76">
        <v>6</v>
      </c>
      <c r="G9912" s="77">
        <v>43</v>
      </c>
      <c r="H9912" s="76" t="s">
        <v>3284</v>
      </c>
      <c r="I9912" s="77">
        <v>99.95</v>
      </c>
      <c r="J9912" s="2">
        <v>1</v>
      </c>
      <c r="K9912" s="119" cm="1">
        <f t="array" ref="K9912">ROUND(IF(C9912="Beer",SUM(LOOKUP(2,1/(SRP!$B$7:$B$9&lt;=E9912)/(SRP!$C$7:$C$9&gt;=E9912),SRP!$D$7:$D$9)*(G9912/100)*(E9912/1000)),IF(C9912="Spirits",SUM(LOOKUP(2,1/(SRP!$B$2:$B$6&lt;=E9912)/(SRP!$C$2:$C$6&gt;=E9912),SRP!$D$2:$D$6)*(G9912/100)*(E9912/1000)),IF(AND(C9912="Wine",D9912="Fortified Wines"),SUM(LOOKUP(2,1/(SRP!$B$20:$B$23&lt;=E9912)/(SRP!$C$20:$C$23&gt;=E9912),SRP!$D$20:$D$23)*(G9912/100)*(E9912/1000)),IF(C9912="Wine",SUM(LOOKUP(2,1/(SRP!$B$15:$B$19&lt;=E9912)/(SRP!$C$15:$C$19&gt;=E9912),SRP!$D$15:$D$19)*(G9912/100)*(E9912/1000)),IF(C9912="Ready to Drink",SUM(LOOKUP(2,1/(SRP!$B$10:$B$14&lt;=E9912)/(SRP!$C$10:$C$14&gt;=E9912),SRP!$D$10:$D$14)*(G9912/100)*(E9912/1000)),0))))),2)</f>
        <v>22.51</v>
      </c>
    </row>
    <row r="9913" spans="1:11" x14ac:dyDescent="0.35">
      <c r="A9913" s="2">
        <v>853038</v>
      </c>
      <c r="B9913" s="76" t="s">
        <v>7169</v>
      </c>
      <c r="C9913" s="76" t="s">
        <v>286</v>
      </c>
      <c r="D9913" s="76" t="s">
        <v>5246</v>
      </c>
      <c r="E9913" s="76">
        <v>750</v>
      </c>
      <c r="F9913" s="76">
        <v>12</v>
      </c>
      <c r="G9913" s="77">
        <v>8</v>
      </c>
      <c r="H9913" s="76" t="s">
        <v>6283</v>
      </c>
      <c r="I9913" s="77">
        <v>8.66</v>
      </c>
      <c r="J9913" s="2">
        <v>1</v>
      </c>
      <c r="K9913" s="119" cm="1">
        <f t="array" ref="K9913">ROUND(IF(C9913="Beer",SUM(LOOKUP(2,1/(SRP!$B$7:$B$9&lt;=E9913)/(SRP!$C$7:$C$9&gt;=E9913),SRP!$D$7:$D$9)*(G9913/100)*(E9913/1000)),IF(C9913="Spirits",SUM(LOOKUP(2,1/(SRP!$B$2:$B$6&lt;=E9913)/(SRP!$C$2:$C$6&gt;=E9913),SRP!$D$2:$D$6)*(G9913/100)*(E9913/1000)),IF(AND(C9913="Wine",D9913="Fortified Wines"),SUM(LOOKUP(2,1/(SRP!$B$20:$B$23&lt;=E9913)/(SRP!$C$20:$C$23&gt;=E9913),SRP!$D$20:$D$23)*(G9913/100)*(E9913/1000)),IF(C9913="Wine",SUM(LOOKUP(2,1/(SRP!$B$15:$B$19&lt;=E9913)/(SRP!$C$15:$C$19&gt;=E9913),SRP!$D$15:$D$19)*(G9913/100)*(E9913/1000)),IF(C9913="Ready to Drink",SUM(LOOKUP(2,1/(SRP!$B$10:$B$14&lt;=E9913)/(SRP!$C$10:$C$14&gt;=E9913),SRP!$D$10:$D$14)*(G9913/100)*(E9913/1000)),0))))),2)</f>
        <v>4.1900000000000004</v>
      </c>
    </row>
    <row r="9914" spans="1:11" x14ac:dyDescent="0.35">
      <c r="A9914" s="2">
        <v>857227</v>
      </c>
      <c r="B9914" s="76" t="s">
        <v>2089</v>
      </c>
      <c r="C9914" s="76" t="s">
        <v>286</v>
      </c>
      <c r="D9914" s="76" t="s">
        <v>5253</v>
      </c>
      <c r="E9914" s="76">
        <v>750</v>
      </c>
      <c r="F9914" s="76">
        <v>12</v>
      </c>
      <c r="G9914" s="77">
        <v>8.5</v>
      </c>
      <c r="H9914" s="76" t="s">
        <v>3307</v>
      </c>
      <c r="I9914" s="77">
        <v>18.43</v>
      </c>
      <c r="J9914" s="2">
        <v>1</v>
      </c>
      <c r="K9914" s="119" cm="1">
        <f t="array" ref="K9914">ROUND(IF(C9914="Beer",SUM(LOOKUP(2,1/(SRP!$B$7:$B$9&lt;=E9914)/(SRP!$C$7:$C$9&gt;=E9914),SRP!$D$7:$D$9)*(G9914/100)*(E9914/1000)),IF(C9914="Spirits",SUM(LOOKUP(2,1/(SRP!$B$2:$B$6&lt;=E9914)/(SRP!$C$2:$C$6&gt;=E9914),SRP!$D$2:$D$6)*(G9914/100)*(E9914/1000)),IF(AND(C9914="Wine",D9914="Fortified Wines"),SUM(LOOKUP(2,1/(SRP!$B$20:$B$23&lt;=E9914)/(SRP!$C$20:$C$23&gt;=E9914),SRP!$D$20:$D$23)*(G9914/100)*(E9914/1000)),IF(C9914="Wine",SUM(LOOKUP(2,1/(SRP!$B$15:$B$19&lt;=E9914)/(SRP!$C$15:$C$19&gt;=E9914),SRP!$D$15:$D$19)*(G9914/100)*(E9914/1000)),IF(C9914="Ready to Drink",SUM(LOOKUP(2,1/(SRP!$B$10:$B$14&lt;=E9914)/(SRP!$C$10:$C$14&gt;=E9914),SRP!$D$10:$D$14)*(G9914/100)*(E9914/1000)),0))))),2)</f>
        <v>4.45</v>
      </c>
    </row>
    <row r="9915" spans="1:11" x14ac:dyDescent="0.35">
      <c r="A9915" s="2">
        <v>861443</v>
      </c>
      <c r="B9915" s="76" t="s">
        <v>5430</v>
      </c>
      <c r="C9915" s="76" t="s">
        <v>287</v>
      </c>
      <c r="D9915" s="76" t="s">
        <v>5240</v>
      </c>
      <c r="E9915" s="76">
        <v>2000</v>
      </c>
      <c r="F9915" s="76">
        <v>8</v>
      </c>
      <c r="G9915" s="77">
        <v>6.2</v>
      </c>
      <c r="H9915" s="76" t="s">
        <v>4999</v>
      </c>
      <c r="I9915" s="77">
        <v>9.65</v>
      </c>
      <c r="J9915" s="2">
        <v>1</v>
      </c>
      <c r="K9915" s="119" cm="1">
        <f t="array" ref="K9915">ROUND(IF(C9915="Beer",SUM(LOOKUP(2,1/(SRP!$B$7:$B$9&lt;=E9915)/(SRP!$C$7:$C$9&gt;=E9915),SRP!$D$7:$D$9)*(G9915/100)*(E9915/1000)),IF(C9915="Spirits",SUM(LOOKUP(2,1/(SRP!$B$2:$B$6&lt;=E9915)/(SRP!$C$2:$C$6&gt;=E9915),SRP!$D$2:$D$6)*(G9915/100)*(E9915/1000)),IF(AND(C9915="Wine",D9915="Fortified Wines"),SUM(LOOKUP(2,1/(SRP!$B$20:$B$23&lt;=E9915)/(SRP!$C$20:$C$23&gt;=E9915),SRP!$D$20:$D$23)*(G9915/100)*(E9915/1000)),IF(C9915="Wine",SUM(LOOKUP(2,1/(SRP!$B$15:$B$19&lt;=E9915)/(SRP!$C$15:$C$19&gt;=E9915),SRP!$D$15:$D$19)*(G9915/100)*(E9915/1000)),IF(C9915="Ready to Drink",SUM(LOOKUP(2,1/(SRP!$B$10:$B$14&lt;=E9915)/(SRP!$C$10:$C$14&gt;=E9915),SRP!$D$10:$D$14)*(G9915/100)*(E9915/1000)),0))))),2)</f>
        <v>8.66</v>
      </c>
    </row>
    <row r="9916" spans="1:11" x14ac:dyDescent="0.35">
      <c r="A9916" s="2">
        <v>861443</v>
      </c>
      <c r="B9916" s="76" t="s">
        <v>5430</v>
      </c>
      <c r="C9916" s="76" t="s">
        <v>287</v>
      </c>
      <c r="D9916" s="76" t="s">
        <v>5240</v>
      </c>
      <c r="E9916" s="76">
        <v>2000</v>
      </c>
      <c r="F9916" s="76">
        <v>8</v>
      </c>
      <c r="G9916" s="77">
        <v>6.2</v>
      </c>
      <c r="H9916" s="76" t="s">
        <v>4999</v>
      </c>
      <c r="I9916" s="77">
        <v>9.65</v>
      </c>
      <c r="J9916" s="2">
        <v>1</v>
      </c>
      <c r="K9916" s="119" cm="1">
        <f t="array" ref="K9916">ROUND(IF(C9916="Beer",SUM(LOOKUP(2,1/(SRP!$B$7:$B$9&lt;=E9916)/(SRP!$C$7:$C$9&gt;=E9916),SRP!$D$7:$D$9)*(G9916/100)*(E9916/1000)),IF(C9916="Spirits",SUM(LOOKUP(2,1/(SRP!$B$2:$B$6&lt;=E9916)/(SRP!$C$2:$C$6&gt;=E9916),SRP!$D$2:$D$6)*(G9916/100)*(E9916/1000)),IF(AND(C9916="Wine",D9916="Fortified Wines"),SUM(LOOKUP(2,1/(SRP!$B$20:$B$23&lt;=E9916)/(SRP!$C$20:$C$23&gt;=E9916),SRP!$D$20:$D$23)*(G9916/100)*(E9916/1000)),IF(C9916="Wine",SUM(LOOKUP(2,1/(SRP!$B$15:$B$19&lt;=E9916)/(SRP!$C$15:$C$19&gt;=E9916),SRP!$D$15:$D$19)*(G9916/100)*(E9916/1000)),IF(C9916="Ready to Drink",SUM(LOOKUP(2,1/(SRP!$B$10:$B$14&lt;=E9916)/(SRP!$C$10:$C$14&gt;=E9916),SRP!$D$10:$D$14)*(G9916/100)*(E9916/1000)),0))))),2)</f>
        <v>8.66</v>
      </c>
    </row>
    <row r="9917" spans="1:11" x14ac:dyDescent="0.35">
      <c r="A9917" s="2">
        <v>863472</v>
      </c>
      <c r="B9917" s="76" t="s">
        <v>114</v>
      </c>
      <c r="C9917" s="76" t="s">
        <v>286</v>
      </c>
      <c r="D9917" s="76" t="s">
        <v>5249</v>
      </c>
      <c r="E9917" s="76">
        <v>750</v>
      </c>
      <c r="F9917" s="76">
        <v>12</v>
      </c>
      <c r="G9917" s="77">
        <v>12.5</v>
      </c>
      <c r="H9917" s="76" t="s">
        <v>3326</v>
      </c>
      <c r="I9917" s="77">
        <v>13.99</v>
      </c>
      <c r="J9917" s="2">
        <v>1</v>
      </c>
      <c r="K9917" s="119" cm="1">
        <f t="array" ref="K9917">ROUND(IF(C9917="Beer",SUM(LOOKUP(2,1/(SRP!$B$7:$B$9&lt;=E9917)/(SRP!$C$7:$C$9&gt;=E9917),SRP!$D$7:$D$9)*(G9917/100)*(E9917/1000)),IF(C9917="Spirits",SUM(LOOKUP(2,1/(SRP!$B$2:$B$6&lt;=E9917)/(SRP!$C$2:$C$6&gt;=E9917),SRP!$D$2:$D$6)*(G9917/100)*(E9917/1000)),IF(AND(C9917="Wine",D9917="Fortified Wines"),SUM(LOOKUP(2,1/(SRP!$B$20:$B$23&lt;=E9917)/(SRP!$C$20:$C$23&gt;=E9917),SRP!$D$20:$D$23)*(G9917/100)*(E9917/1000)),IF(C9917="Wine",SUM(LOOKUP(2,1/(SRP!$B$15:$B$19&lt;=E9917)/(SRP!$C$15:$C$19&gt;=E9917),SRP!$D$15:$D$19)*(G9917/100)*(E9917/1000)),IF(C9917="Ready to Drink",SUM(LOOKUP(2,1/(SRP!$B$10:$B$14&lt;=E9917)/(SRP!$C$10:$C$14&gt;=E9917),SRP!$D$10:$D$14)*(G9917/100)*(E9917/1000)),0))))),2)</f>
        <v>6.54</v>
      </c>
    </row>
    <row r="9918" spans="1:11" x14ac:dyDescent="0.35">
      <c r="A9918" s="2">
        <v>864913</v>
      </c>
      <c r="B9918" s="76" t="s">
        <v>4879</v>
      </c>
      <c r="C9918" s="76" t="s">
        <v>286</v>
      </c>
      <c r="D9918" s="76" t="s">
        <v>5269</v>
      </c>
      <c r="E9918" s="76">
        <v>750</v>
      </c>
      <c r="F9918" s="76">
        <v>12</v>
      </c>
      <c r="G9918" s="77">
        <v>13.5</v>
      </c>
      <c r="H9918" s="76" t="s">
        <v>3300</v>
      </c>
      <c r="I9918" s="77">
        <v>18.989999999999998</v>
      </c>
      <c r="J9918" s="2">
        <v>1</v>
      </c>
      <c r="K9918" s="119" cm="1">
        <f t="array" ref="K9918">ROUND(IF(C9918="Beer",SUM(LOOKUP(2,1/(SRP!$B$7:$B$9&lt;=E9918)/(SRP!$C$7:$C$9&gt;=E9918),SRP!$D$7:$D$9)*(G9918/100)*(E9918/1000)),IF(C9918="Spirits",SUM(LOOKUP(2,1/(SRP!$B$2:$B$6&lt;=E9918)/(SRP!$C$2:$C$6&gt;=E9918),SRP!$D$2:$D$6)*(G9918/100)*(E9918/1000)),IF(AND(C9918="Wine",D9918="Fortified Wines"),SUM(LOOKUP(2,1/(SRP!$B$20:$B$23&lt;=E9918)/(SRP!$C$20:$C$23&gt;=E9918),SRP!$D$20:$D$23)*(G9918/100)*(E9918/1000)),IF(C9918="Wine",SUM(LOOKUP(2,1/(SRP!$B$15:$B$19&lt;=E9918)/(SRP!$C$15:$C$19&gt;=E9918),SRP!$D$15:$D$19)*(G9918/100)*(E9918/1000)),IF(C9918="Ready to Drink",SUM(LOOKUP(2,1/(SRP!$B$10:$B$14&lt;=E9918)/(SRP!$C$10:$C$14&gt;=E9918),SRP!$D$10:$D$14)*(G9918/100)*(E9918/1000)),0))))),2)</f>
        <v>7.07</v>
      </c>
    </row>
    <row r="9919" spans="1:11" x14ac:dyDescent="0.35">
      <c r="A9919" s="2">
        <v>867077</v>
      </c>
      <c r="B9919" s="76" t="s">
        <v>2090</v>
      </c>
      <c r="C9919" s="76" t="s">
        <v>286</v>
      </c>
      <c r="D9919" s="76" t="s">
        <v>5246</v>
      </c>
      <c r="E9919" s="76">
        <v>750</v>
      </c>
      <c r="F9919" s="76">
        <v>12</v>
      </c>
      <c r="G9919" s="77">
        <v>13</v>
      </c>
      <c r="H9919" s="76" t="s">
        <v>3308</v>
      </c>
      <c r="I9919" s="77">
        <v>39.99</v>
      </c>
      <c r="J9919" s="2">
        <v>1</v>
      </c>
      <c r="K9919" s="119" cm="1">
        <f t="array" ref="K9919">ROUND(IF(C9919="Beer",SUM(LOOKUP(2,1/(SRP!$B$7:$B$9&lt;=E9919)/(SRP!$C$7:$C$9&gt;=E9919),SRP!$D$7:$D$9)*(G9919/100)*(E9919/1000)),IF(C9919="Spirits",SUM(LOOKUP(2,1/(SRP!$B$2:$B$6&lt;=E9919)/(SRP!$C$2:$C$6&gt;=E9919),SRP!$D$2:$D$6)*(G9919/100)*(E9919/1000)),IF(AND(C9919="Wine",D9919="Fortified Wines"),SUM(LOOKUP(2,1/(SRP!$B$20:$B$23&lt;=E9919)/(SRP!$C$20:$C$23&gt;=E9919),SRP!$D$20:$D$23)*(G9919/100)*(E9919/1000)),IF(C9919="Wine",SUM(LOOKUP(2,1/(SRP!$B$15:$B$19&lt;=E9919)/(SRP!$C$15:$C$19&gt;=E9919),SRP!$D$15:$D$19)*(G9919/100)*(E9919/1000)),IF(C9919="Ready to Drink",SUM(LOOKUP(2,1/(SRP!$B$10:$B$14&lt;=E9919)/(SRP!$C$10:$C$14&gt;=E9919),SRP!$D$10:$D$14)*(G9919/100)*(E9919/1000)),0))))),2)</f>
        <v>6.81</v>
      </c>
    </row>
    <row r="9920" spans="1:11" x14ac:dyDescent="0.35">
      <c r="A9920" s="2">
        <v>867085</v>
      </c>
      <c r="B9920" s="76" t="s">
        <v>2091</v>
      </c>
      <c r="C9920" s="76" t="s">
        <v>286</v>
      </c>
      <c r="D9920" s="76" t="s">
        <v>5236</v>
      </c>
      <c r="E9920" s="76">
        <v>750</v>
      </c>
      <c r="F9920" s="76">
        <v>12</v>
      </c>
      <c r="G9920" s="77">
        <v>13.5</v>
      </c>
      <c r="H9920" s="76" t="s">
        <v>5745</v>
      </c>
      <c r="I9920" s="77">
        <v>19.989999999999998</v>
      </c>
      <c r="J9920" s="2">
        <v>1</v>
      </c>
      <c r="K9920" s="119" cm="1">
        <f t="array" ref="K9920">ROUND(IF(C9920="Beer",SUM(LOOKUP(2,1/(SRP!$B$7:$B$9&lt;=E9920)/(SRP!$C$7:$C$9&gt;=E9920),SRP!$D$7:$D$9)*(G9920/100)*(E9920/1000)),IF(C9920="Spirits",SUM(LOOKUP(2,1/(SRP!$B$2:$B$6&lt;=E9920)/(SRP!$C$2:$C$6&gt;=E9920),SRP!$D$2:$D$6)*(G9920/100)*(E9920/1000)),IF(AND(C9920="Wine",D9920="Fortified Wines"),SUM(LOOKUP(2,1/(SRP!$B$20:$B$23&lt;=E9920)/(SRP!$C$20:$C$23&gt;=E9920),SRP!$D$20:$D$23)*(G9920/100)*(E9920/1000)),IF(C9920="Wine",SUM(LOOKUP(2,1/(SRP!$B$15:$B$19&lt;=E9920)/(SRP!$C$15:$C$19&gt;=E9920),SRP!$D$15:$D$19)*(G9920/100)*(E9920/1000)),IF(C9920="Ready to Drink",SUM(LOOKUP(2,1/(SRP!$B$10:$B$14&lt;=E9920)/(SRP!$C$10:$C$14&gt;=E9920),SRP!$D$10:$D$14)*(G9920/100)*(E9920/1000)),0))))),2)</f>
        <v>7.07</v>
      </c>
    </row>
    <row r="9921" spans="1:11" x14ac:dyDescent="0.35">
      <c r="A9921" s="2">
        <v>868307</v>
      </c>
      <c r="B9921" s="76" t="s">
        <v>2092</v>
      </c>
      <c r="C9921" s="76" t="s">
        <v>286</v>
      </c>
      <c r="D9921" s="76" t="s">
        <v>5248</v>
      </c>
      <c r="E9921" s="76">
        <v>750</v>
      </c>
      <c r="F9921" s="76">
        <v>12</v>
      </c>
      <c r="G9921" s="77">
        <v>13</v>
      </c>
      <c r="H9921" s="76" t="s">
        <v>3303</v>
      </c>
      <c r="I9921" s="77">
        <v>37.99</v>
      </c>
      <c r="J9921" s="2">
        <v>1</v>
      </c>
      <c r="K9921" s="119" cm="1">
        <f t="array" ref="K9921">ROUND(IF(C9921="Beer",SUM(LOOKUP(2,1/(SRP!$B$7:$B$9&lt;=E9921)/(SRP!$C$7:$C$9&gt;=E9921),SRP!$D$7:$D$9)*(G9921/100)*(E9921/1000)),IF(C9921="Spirits",SUM(LOOKUP(2,1/(SRP!$B$2:$B$6&lt;=E9921)/(SRP!$C$2:$C$6&gt;=E9921),SRP!$D$2:$D$6)*(G9921/100)*(E9921/1000)),IF(AND(C9921="Wine",D9921="Fortified Wines"),SUM(LOOKUP(2,1/(SRP!$B$20:$B$23&lt;=E9921)/(SRP!$C$20:$C$23&gt;=E9921),SRP!$D$20:$D$23)*(G9921/100)*(E9921/1000)),IF(C9921="Wine",SUM(LOOKUP(2,1/(SRP!$B$15:$B$19&lt;=E9921)/(SRP!$C$15:$C$19&gt;=E9921),SRP!$D$15:$D$19)*(G9921/100)*(E9921/1000)),IF(C9921="Ready to Drink",SUM(LOOKUP(2,1/(SRP!$B$10:$B$14&lt;=E9921)/(SRP!$C$10:$C$14&gt;=E9921),SRP!$D$10:$D$14)*(G9921/100)*(E9921/1000)),0))))),2)</f>
        <v>6.81</v>
      </c>
    </row>
    <row r="9922" spans="1:11" x14ac:dyDescent="0.35">
      <c r="A9922" s="2">
        <v>870568</v>
      </c>
      <c r="B9922" s="76" t="s">
        <v>2093</v>
      </c>
      <c r="C9922" s="76" t="s">
        <v>285</v>
      </c>
      <c r="D9922" s="76" t="s">
        <v>5252</v>
      </c>
      <c r="E9922" s="76">
        <v>500</v>
      </c>
      <c r="F9922" s="76">
        <v>6</v>
      </c>
      <c r="G9922" s="77">
        <v>40</v>
      </c>
      <c r="H9922" s="76" t="s">
        <v>3306</v>
      </c>
      <c r="I9922" s="77">
        <v>139.99</v>
      </c>
      <c r="J9922" s="2">
        <v>1</v>
      </c>
      <c r="K9922" s="119" cm="1">
        <f t="array" ref="K9922">ROUND(IF(C9922="Beer",SUM(LOOKUP(2,1/(SRP!$B$7:$B$9&lt;=E9922)/(SRP!$C$7:$C$9&gt;=E9922),SRP!$D$7:$D$9)*(G9922/100)*(E9922/1000)),IF(C9922="Spirits",SUM(LOOKUP(2,1/(SRP!$B$2:$B$6&lt;=E9922)/(SRP!$C$2:$C$6&gt;=E9922),SRP!$D$2:$D$6)*(G9922/100)*(E9922/1000)),IF(AND(C9922="Wine",D9922="Fortified Wines"),SUM(LOOKUP(2,1/(SRP!$B$20:$B$23&lt;=E9922)/(SRP!$C$20:$C$23&gt;=E9922),SRP!$D$20:$D$23)*(G9922/100)*(E9922/1000)),IF(C9922="Wine",SUM(LOOKUP(2,1/(SRP!$B$15:$B$19&lt;=E9922)/(SRP!$C$15:$C$19&gt;=E9922),SRP!$D$15:$D$19)*(G9922/100)*(E9922/1000)),IF(C9922="Ready to Drink",SUM(LOOKUP(2,1/(SRP!$B$10:$B$14&lt;=E9922)/(SRP!$C$10:$C$14&gt;=E9922),SRP!$D$10:$D$14)*(G9922/100)*(E9922/1000)),0))))),2)</f>
        <v>14.8</v>
      </c>
    </row>
    <row r="9923" spans="1:11" x14ac:dyDescent="0.35">
      <c r="A9923" s="2">
        <v>870949</v>
      </c>
      <c r="B9923" s="76" t="s">
        <v>2094</v>
      </c>
      <c r="C9923" s="76" t="s">
        <v>286</v>
      </c>
      <c r="D9923" s="76" t="s">
        <v>5236</v>
      </c>
      <c r="E9923" s="76">
        <v>750</v>
      </c>
      <c r="F9923" s="76">
        <v>12</v>
      </c>
      <c r="G9923" s="77">
        <v>15</v>
      </c>
      <c r="H9923" s="76" t="s">
        <v>6938</v>
      </c>
      <c r="I9923" s="77">
        <v>30.99</v>
      </c>
      <c r="J9923" s="2">
        <v>1</v>
      </c>
      <c r="K9923" s="119" cm="1">
        <f t="array" ref="K9923">ROUND(IF(C9923="Beer",SUM(LOOKUP(2,1/(SRP!$B$7:$B$9&lt;=E9923)/(SRP!$C$7:$C$9&gt;=E9923),SRP!$D$7:$D$9)*(G9923/100)*(E9923/1000)),IF(C9923="Spirits",SUM(LOOKUP(2,1/(SRP!$B$2:$B$6&lt;=E9923)/(SRP!$C$2:$C$6&gt;=E9923),SRP!$D$2:$D$6)*(G9923/100)*(E9923/1000)),IF(AND(C9923="Wine",D9923="Fortified Wines"),SUM(LOOKUP(2,1/(SRP!$B$20:$B$23&lt;=E9923)/(SRP!$C$20:$C$23&gt;=E9923),SRP!$D$20:$D$23)*(G9923/100)*(E9923/1000)),IF(C9923="Wine",SUM(LOOKUP(2,1/(SRP!$B$15:$B$19&lt;=E9923)/(SRP!$C$15:$C$19&gt;=E9923),SRP!$D$15:$D$19)*(G9923/100)*(E9923/1000)),IF(C9923="Ready to Drink",SUM(LOOKUP(2,1/(SRP!$B$10:$B$14&lt;=E9923)/(SRP!$C$10:$C$14&gt;=E9923),SRP!$D$10:$D$14)*(G9923/100)*(E9923/1000)),0))))),2)</f>
        <v>7.85</v>
      </c>
    </row>
    <row r="9924" spans="1:11" x14ac:dyDescent="0.35">
      <c r="A9924" s="2">
        <v>872333</v>
      </c>
      <c r="B9924" s="76" t="s">
        <v>2095</v>
      </c>
      <c r="C9924" s="76" t="s">
        <v>286</v>
      </c>
      <c r="D9924" s="76" t="s">
        <v>5318</v>
      </c>
      <c r="E9924" s="76">
        <v>750</v>
      </c>
      <c r="F9924" s="76">
        <v>12</v>
      </c>
      <c r="G9924" s="77">
        <v>20</v>
      </c>
      <c r="H9924" s="76" t="s">
        <v>3317</v>
      </c>
      <c r="I9924" s="77">
        <v>55.41</v>
      </c>
      <c r="J9924" s="2">
        <v>1</v>
      </c>
      <c r="K9924" s="119" cm="1">
        <f t="array" ref="K9924">ROUND(IF(C9924="Beer",SUM(LOOKUP(2,1/(SRP!$B$7:$B$9&lt;=E9924)/(SRP!$C$7:$C$9&gt;=E9924),SRP!$D$7:$D$9)*(G9924/100)*(E9924/1000)),IF(C9924="Spirits",SUM(LOOKUP(2,1/(SRP!$B$2:$B$6&lt;=E9924)/(SRP!$C$2:$C$6&gt;=E9924),SRP!$D$2:$D$6)*(G9924/100)*(E9924/1000)),IF(AND(C9924="Wine",D9924="Fortified Wines"),SUM(LOOKUP(2,1/(SRP!$B$20:$B$23&lt;=E9924)/(SRP!$C$20:$C$23&gt;=E9924),SRP!$D$20:$D$23)*(G9924/100)*(E9924/1000)),IF(C9924="Wine",SUM(LOOKUP(2,1/(SRP!$B$15:$B$19&lt;=E9924)/(SRP!$C$15:$C$19&gt;=E9924),SRP!$D$15:$D$19)*(G9924/100)*(E9924/1000)),IF(C9924="Ready to Drink",SUM(LOOKUP(2,1/(SRP!$B$10:$B$14&lt;=E9924)/(SRP!$C$10:$C$14&gt;=E9924),SRP!$D$10:$D$14)*(G9924/100)*(E9924/1000)),0))))),2)</f>
        <v>10.47</v>
      </c>
    </row>
    <row r="9925" spans="1:11" x14ac:dyDescent="0.35">
      <c r="A9925" s="2">
        <v>876201</v>
      </c>
      <c r="B9925" s="76" t="s">
        <v>2096</v>
      </c>
      <c r="C9925" s="76" t="s">
        <v>286</v>
      </c>
      <c r="D9925" s="76" t="s">
        <v>5234</v>
      </c>
      <c r="E9925" s="76">
        <v>750</v>
      </c>
      <c r="F9925" s="76">
        <v>12</v>
      </c>
      <c r="G9925" s="77">
        <v>13</v>
      </c>
      <c r="H9925" s="76" t="s">
        <v>3291</v>
      </c>
      <c r="I9925" s="77">
        <v>14.95</v>
      </c>
      <c r="J9925" s="2">
        <v>1</v>
      </c>
      <c r="K9925" s="119" cm="1">
        <f t="array" ref="K9925">ROUND(IF(C9925="Beer",SUM(LOOKUP(2,1/(SRP!$B$7:$B$9&lt;=E9925)/(SRP!$C$7:$C$9&gt;=E9925),SRP!$D$7:$D$9)*(G9925/100)*(E9925/1000)),IF(C9925="Spirits",SUM(LOOKUP(2,1/(SRP!$B$2:$B$6&lt;=E9925)/(SRP!$C$2:$C$6&gt;=E9925),SRP!$D$2:$D$6)*(G9925/100)*(E9925/1000)),IF(AND(C9925="Wine",D9925="Fortified Wines"),SUM(LOOKUP(2,1/(SRP!$B$20:$B$23&lt;=E9925)/(SRP!$C$20:$C$23&gt;=E9925),SRP!$D$20:$D$23)*(G9925/100)*(E9925/1000)),IF(C9925="Wine",SUM(LOOKUP(2,1/(SRP!$B$15:$B$19&lt;=E9925)/(SRP!$C$15:$C$19&gt;=E9925),SRP!$D$15:$D$19)*(G9925/100)*(E9925/1000)),IF(C9925="Ready to Drink",SUM(LOOKUP(2,1/(SRP!$B$10:$B$14&lt;=E9925)/(SRP!$C$10:$C$14&gt;=E9925),SRP!$D$10:$D$14)*(G9925/100)*(E9925/1000)),0))))),2)</f>
        <v>6.81</v>
      </c>
    </row>
    <row r="9926" spans="1:11" x14ac:dyDescent="0.35">
      <c r="A9926" s="2">
        <v>878702</v>
      </c>
      <c r="B9926" s="76" t="s">
        <v>2097</v>
      </c>
      <c r="C9926" s="76" t="s">
        <v>285</v>
      </c>
      <c r="D9926" s="76" t="s">
        <v>5273</v>
      </c>
      <c r="E9926" s="76">
        <v>700</v>
      </c>
      <c r="F9926" s="76">
        <v>6</v>
      </c>
      <c r="G9926" s="77">
        <v>17</v>
      </c>
      <c r="H9926" s="76" t="s">
        <v>3294</v>
      </c>
      <c r="I9926" s="77">
        <v>33.99</v>
      </c>
      <c r="J9926" s="2">
        <v>1</v>
      </c>
      <c r="K9926" s="119" cm="1">
        <f t="array" ref="K9926">ROUND(IF(C9926="Beer",SUM(LOOKUP(2,1/(SRP!$B$7:$B$9&lt;=E9926)/(SRP!$C$7:$C$9&gt;=E9926),SRP!$D$7:$D$9)*(G9926/100)*(E9926/1000)),IF(C9926="Spirits",SUM(LOOKUP(2,1/(SRP!$B$2:$B$6&lt;=E9926)/(SRP!$C$2:$C$6&gt;=E9926),SRP!$D$2:$D$6)*(G9926/100)*(E9926/1000)),IF(AND(C9926="Wine",D9926="Fortified Wines"),SUM(LOOKUP(2,1/(SRP!$B$20:$B$23&lt;=E9926)/(SRP!$C$20:$C$23&gt;=E9926),SRP!$D$20:$D$23)*(G9926/100)*(E9926/1000)),IF(C9926="Wine",SUM(LOOKUP(2,1/(SRP!$B$15:$B$19&lt;=E9926)/(SRP!$C$15:$C$19&gt;=E9926),SRP!$D$15:$D$19)*(G9926/100)*(E9926/1000)),IF(C9926="Ready to Drink",SUM(LOOKUP(2,1/(SRP!$B$10:$B$14&lt;=E9926)/(SRP!$C$10:$C$14&gt;=E9926),SRP!$D$10:$D$14)*(G9926/100)*(E9926/1000)),0))))),2)</f>
        <v>8.31</v>
      </c>
    </row>
    <row r="9927" spans="1:11" x14ac:dyDescent="0.35">
      <c r="A9927" s="2">
        <v>883140</v>
      </c>
      <c r="B9927" s="76" t="s">
        <v>6270</v>
      </c>
      <c r="C9927" s="76" t="s">
        <v>286</v>
      </c>
      <c r="D9927" s="76" t="s">
        <v>5247</v>
      </c>
      <c r="E9927" s="76">
        <v>750</v>
      </c>
      <c r="F9927" s="76">
        <v>12</v>
      </c>
      <c r="G9927" s="77">
        <v>13</v>
      </c>
      <c r="H9927" s="76" t="s">
        <v>6695</v>
      </c>
      <c r="I9927" s="77">
        <v>12.99</v>
      </c>
      <c r="J9927" s="2">
        <v>1</v>
      </c>
      <c r="K9927" s="119" cm="1">
        <f t="array" ref="K9927">ROUND(IF(C9927="Beer",SUM(LOOKUP(2,1/(SRP!$B$7:$B$9&lt;=E9927)/(SRP!$C$7:$C$9&gt;=E9927),SRP!$D$7:$D$9)*(G9927/100)*(E9927/1000)),IF(C9927="Spirits",SUM(LOOKUP(2,1/(SRP!$B$2:$B$6&lt;=E9927)/(SRP!$C$2:$C$6&gt;=E9927),SRP!$D$2:$D$6)*(G9927/100)*(E9927/1000)),IF(AND(C9927="Wine",D9927="Fortified Wines"),SUM(LOOKUP(2,1/(SRP!$B$20:$B$23&lt;=E9927)/(SRP!$C$20:$C$23&gt;=E9927),SRP!$D$20:$D$23)*(G9927/100)*(E9927/1000)),IF(C9927="Wine",SUM(LOOKUP(2,1/(SRP!$B$15:$B$19&lt;=E9927)/(SRP!$C$15:$C$19&gt;=E9927),SRP!$D$15:$D$19)*(G9927/100)*(E9927/1000)),IF(C9927="Ready to Drink",SUM(LOOKUP(2,1/(SRP!$B$10:$B$14&lt;=E9927)/(SRP!$C$10:$C$14&gt;=E9927),SRP!$D$10:$D$14)*(G9927/100)*(E9927/1000)),0))))),2)</f>
        <v>6.81</v>
      </c>
    </row>
    <row r="9928" spans="1:11" x14ac:dyDescent="0.35">
      <c r="A9928" s="2">
        <v>883322</v>
      </c>
      <c r="B9928" s="76" t="s">
        <v>2098</v>
      </c>
      <c r="C9928" s="76" t="s">
        <v>286</v>
      </c>
      <c r="D9928" s="76" t="s">
        <v>5239</v>
      </c>
      <c r="E9928" s="76">
        <v>750</v>
      </c>
      <c r="F9928" s="76">
        <v>12</v>
      </c>
      <c r="G9928" s="77">
        <v>8</v>
      </c>
      <c r="H9928" s="76" t="s">
        <v>6695</v>
      </c>
      <c r="I9928" s="77">
        <v>12.99</v>
      </c>
      <c r="J9928" s="2">
        <v>1</v>
      </c>
      <c r="K9928" s="119" cm="1">
        <f t="array" ref="K9928">ROUND(IF(C9928="Beer",SUM(LOOKUP(2,1/(SRP!$B$7:$B$9&lt;=E9928)/(SRP!$C$7:$C$9&gt;=E9928),SRP!$D$7:$D$9)*(G9928/100)*(E9928/1000)),IF(C9928="Spirits",SUM(LOOKUP(2,1/(SRP!$B$2:$B$6&lt;=E9928)/(SRP!$C$2:$C$6&gt;=E9928),SRP!$D$2:$D$6)*(G9928/100)*(E9928/1000)),IF(AND(C9928="Wine",D9928="Fortified Wines"),SUM(LOOKUP(2,1/(SRP!$B$20:$B$23&lt;=E9928)/(SRP!$C$20:$C$23&gt;=E9928),SRP!$D$20:$D$23)*(G9928/100)*(E9928/1000)),IF(C9928="Wine",SUM(LOOKUP(2,1/(SRP!$B$15:$B$19&lt;=E9928)/(SRP!$C$15:$C$19&gt;=E9928),SRP!$D$15:$D$19)*(G9928/100)*(E9928/1000)),IF(C9928="Ready to Drink",SUM(LOOKUP(2,1/(SRP!$B$10:$B$14&lt;=E9928)/(SRP!$C$10:$C$14&gt;=E9928),SRP!$D$10:$D$14)*(G9928/100)*(E9928/1000)),0))))),2)</f>
        <v>4.1900000000000004</v>
      </c>
    </row>
    <row r="9929" spans="1:11" x14ac:dyDescent="0.35">
      <c r="A9929" s="2">
        <v>883504</v>
      </c>
      <c r="B9929" s="76" t="s">
        <v>6271</v>
      </c>
      <c r="C9929" s="76" t="s">
        <v>286</v>
      </c>
      <c r="D9929" s="76" t="s">
        <v>5249</v>
      </c>
      <c r="E9929" s="76">
        <v>750</v>
      </c>
      <c r="F9929" s="76">
        <v>12</v>
      </c>
      <c r="G9929" s="77">
        <v>13.5</v>
      </c>
      <c r="H9929" s="76" t="s">
        <v>6695</v>
      </c>
      <c r="I9929" s="77">
        <v>12.99</v>
      </c>
      <c r="J9929" s="2">
        <v>1</v>
      </c>
      <c r="K9929" s="119" cm="1">
        <f t="array" ref="K9929">ROUND(IF(C9929="Beer",SUM(LOOKUP(2,1/(SRP!$B$7:$B$9&lt;=E9929)/(SRP!$C$7:$C$9&gt;=E9929),SRP!$D$7:$D$9)*(G9929/100)*(E9929/1000)),IF(C9929="Spirits",SUM(LOOKUP(2,1/(SRP!$B$2:$B$6&lt;=E9929)/(SRP!$C$2:$C$6&gt;=E9929),SRP!$D$2:$D$6)*(G9929/100)*(E9929/1000)),IF(AND(C9929="Wine",D9929="Fortified Wines"),SUM(LOOKUP(2,1/(SRP!$B$20:$B$23&lt;=E9929)/(SRP!$C$20:$C$23&gt;=E9929),SRP!$D$20:$D$23)*(G9929/100)*(E9929/1000)),IF(C9929="Wine",SUM(LOOKUP(2,1/(SRP!$B$15:$B$19&lt;=E9929)/(SRP!$C$15:$C$19&gt;=E9929),SRP!$D$15:$D$19)*(G9929/100)*(E9929/1000)),IF(C9929="Ready to Drink",SUM(LOOKUP(2,1/(SRP!$B$10:$B$14&lt;=E9929)/(SRP!$C$10:$C$14&gt;=E9929),SRP!$D$10:$D$14)*(G9929/100)*(E9929/1000)),0))))),2)</f>
        <v>7.07</v>
      </c>
    </row>
    <row r="9930" spans="1:11" x14ac:dyDescent="0.35">
      <c r="A9930" s="2">
        <v>886846</v>
      </c>
      <c r="B9930" s="76" t="s">
        <v>2099</v>
      </c>
      <c r="C9930" s="76" t="s">
        <v>286</v>
      </c>
      <c r="D9930" s="76" t="s">
        <v>5253</v>
      </c>
      <c r="E9930" s="76">
        <v>750</v>
      </c>
      <c r="F9930" s="76">
        <v>12</v>
      </c>
      <c r="G9930" s="77">
        <v>7.5</v>
      </c>
      <c r="H9930" s="76" t="s">
        <v>3307</v>
      </c>
      <c r="I9930" s="77">
        <v>39.99</v>
      </c>
      <c r="J9930" s="2">
        <v>1</v>
      </c>
      <c r="K9930" s="119" cm="1">
        <f t="array" ref="K9930">ROUND(IF(C9930="Beer",SUM(LOOKUP(2,1/(SRP!$B$7:$B$9&lt;=E9930)/(SRP!$C$7:$C$9&gt;=E9930),SRP!$D$7:$D$9)*(G9930/100)*(E9930/1000)),IF(C9930="Spirits",SUM(LOOKUP(2,1/(SRP!$B$2:$B$6&lt;=E9930)/(SRP!$C$2:$C$6&gt;=E9930),SRP!$D$2:$D$6)*(G9930/100)*(E9930/1000)),IF(AND(C9930="Wine",D9930="Fortified Wines"),SUM(LOOKUP(2,1/(SRP!$B$20:$B$23&lt;=E9930)/(SRP!$C$20:$C$23&gt;=E9930),SRP!$D$20:$D$23)*(G9930/100)*(E9930/1000)),IF(C9930="Wine",SUM(LOOKUP(2,1/(SRP!$B$15:$B$19&lt;=E9930)/(SRP!$C$15:$C$19&gt;=E9930),SRP!$D$15:$D$19)*(G9930/100)*(E9930/1000)),IF(C9930="Ready to Drink",SUM(LOOKUP(2,1/(SRP!$B$10:$B$14&lt;=E9930)/(SRP!$C$10:$C$14&gt;=E9930),SRP!$D$10:$D$14)*(G9930/100)*(E9930/1000)),0))))),2)</f>
        <v>3.93</v>
      </c>
    </row>
    <row r="9931" spans="1:11" x14ac:dyDescent="0.35">
      <c r="A9931" s="2">
        <v>887307</v>
      </c>
      <c r="B9931" s="76" t="s">
        <v>6865</v>
      </c>
      <c r="C9931" s="76" t="s">
        <v>286</v>
      </c>
      <c r="D9931" s="76" t="s">
        <v>5236</v>
      </c>
      <c r="E9931" s="76">
        <v>750</v>
      </c>
      <c r="F9931" s="76">
        <v>12</v>
      </c>
      <c r="G9931" s="77">
        <v>14.5</v>
      </c>
      <c r="H9931" s="76" t="s">
        <v>6869</v>
      </c>
      <c r="I9931" s="77">
        <v>19.989999999999998</v>
      </c>
      <c r="J9931" s="2">
        <v>1</v>
      </c>
      <c r="K9931" s="119" cm="1">
        <f t="array" ref="K9931">ROUND(IF(C9931="Beer",SUM(LOOKUP(2,1/(SRP!$B$7:$B$9&lt;=E9931)/(SRP!$C$7:$C$9&gt;=E9931),SRP!$D$7:$D$9)*(G9931/100)*(E9931/1000)),IF(C9931="Spirits",SUM(LOOKUP(2,1/(SRP!$B$2:$B$6&lt;=E9931)/(SRP!$C$2:$C$6&gt;=E9931),SRP!$D$2:$D$6)*(G9931/100)*(E9931/1000)),IF(AND(C9931="Wine",D9931="Fortified Wines"),SUM(LOOKUP(2,1/(SRP!$B$20:$B$23&lt;=E9931)/(SRP!$C$20:$C$23&gt;=E9931),SRP!$D$20:$D$23)*(G9931/100)*(E9931/1000)),IF(C9931="Wine",SUM(LOOKUP(2,1/(SRP!$B$15:$B$19&lt;=E9931)/(SRP!$C$15:$C$19&gt;=E9931),SRP!$D$15:$D$19)*(G9931/100)*(E9931/1000)),IF(C9931="Ready to Drink",SUM(LOOKUP(2,1/(SRP!$B$10:$B$14&lt;=E9931)/(SRP!$C$10:$C$14&gt;=E9931),SRP!$D$10:$D$14)*(G9931/100)*(E9931/1000)),0))))),2)</f>
        <v>7.59</v>
      </c>
    </row>
    <row r="9932" spans="1:11" x14ac:dyDescent="0.35">
      <c r="A9932" s="2">
        <v>887349</v>
      </c>
      <c r="B9932" s="76" t="s">
        <v>1020</v>
      </c>
      <c r="C9932" s="76" t="s">
        <v>286</v>
      </c>
      <c r="D9932" s="76" t="s">
        <v>5244</v>
      </c>
      <c r="E9932" s="76">
        <v>750</v>
      </c>
      <c r="F9932" s="76">
        <v>12</v>
      </c>
      <c r="G9932" s="77">
        <v>13</v>
      </c>
      <c r="H9932" s="76" t="s">
        <v>3303</v>
      </c>
      <c r="I9932" s="77">
        <v>19.989999999999998</v>
      </c>
      <c r="J9932" s="2">
        <v>1</v>
      </c>
      <c r="K9932" s="119" cm="1">
        <f t="array" ref="K9932">ROUND(IF(C9932="Beer",SUM(LOOKUP(2,1/(SRP!$B$7:$B$9&lt;=E9932)/(SRP!$C$7:$C$9&gt;=E9932),SRP!$D$7:$D$9)*(G9932/100)*(E9932/1000)),IF(C9932="Spirits",SUM(LOOKUP(2,1/(SRP!$B$2:$B$6&lt;=E9932)/(SRP!$C$2:$C$6&gt;=E9932),SRP!$D$2:$D$6)*(G9932/100)*(E9932/1000)),IF(AND(C9932="Wine",D9932="Fortified Wines"),SUM(LOOKUP(2,1/(SRP!$B$20:$B$23&lt;=E9932)/(SRP!$C$20:$C$23&gt;=E9932),SRP!$D$20:$D$23)*(G9932/100)*(E9932/1000)),IF(C9932="Wine",SUM(LOOKUP(2,1/(SRP!$B$15:$B$19&lt;=E9932)/(SRP!$C$15:$C$19&gt;=E9932),SRP!$D$15:$D$19)*(G9932/100)*(E9932/1000)),IF(C9932="Ready to Drink",SUM(LOOKUP(2,1/(SRP!$B$10:$B$14&lt;=E9932)/(SRP!$C$10:$C$14&gt;=E9932),SRP!$D$10:$D$14)*(G9932/100)*(E9932/1000)),0))))),2)</f>
        <v>6.81</v>
      </c>
    </row>
    <row r="9933" spans="1:11" x14ac:dyDescent="0.35">
      <c r="A9933" s="2">
        <v>887395</v>
      </c>
      <c r="B9933" s="76" t="s">
        <v>7170</v>
      </c>
      <c r="C9933" s="76" t="s">
        <v>285</v>
      </c>
      <c r="D9933" s="76" t="s">
        <v>5252</v>
      </c>
      <c r="E9933" s="76">
        <v>375</v>
      </c>
      <c r="F9933" s="76">
        <v>20</v>
      </c>
      <c r="G9933" s="77">
        <v>12</v>
      </c>
      <c r="H9933" s="76" t="s">
        <v>3302</v>
      </c>
      <c r="I9933" s="77">
        <v>11.29</v>
      </c>
      <c r="J9933" s="2">
        <v>1</v>
      </c>
      <c r="K9933" s="119" cm="1">
        <f t="array" ref="K9933">ROUND(IF(C9933="Beer",SUM(LOOKUP(2,1/(SRP!$B$7:$B$9&lt;=E9933)/(SRP!$C$7:$C$9&gt;=E9933),SRP!$D$7:$D$9)*(G9933/100)*(E9933/1000)),IF(C9933="Spirits",SUM(LOOKUP(2,1/(SRP!$B$2:$B$6&lt;=E9933)/(SRP!$C$2:$C$6&gt;=E9933),SRP!$D$2:$D$6)*(G9933/100)*(E9933/1000)),IF(AND(C9933="Wine",D9933="Fortified Wines"),SUM(LOOKUP(2,1/(SRP!$B$20:$B$23&lt;=E9933)/(SRP!$C$20:$C$23&gt;=E9933),SRP!$D$20:$D$23)*(G9933/100)*(E9933/1000)),IF(C9933="Wine",SUM(LOOKUP(2,1/(SRP!$B$15:$B$19&lt;=E9933)/(SRP!$C$15:$C$19&gt;=E9933),SRP!$D$15:$D$19)*(G9933/100)*(E9933/1000)),IF(C9933="Ready to Drink",SUM(LOOKUP(2,1/(SRP!$B$10:$B$14&lt;=E9933)/(SRP!$C$10:$C$14&gt;=E9933),SRP!$D$10:$D$14)*(G9933/100)*(E9933/1000)),0))))),2)</f>
        <v>3.57</v>
      </c>
    </row>
    <row r="9934" spans="1:11" x14ac:dyDescent="0.35">
      <c r="A9934" s="2">
        <v>887397</v>
      </c>
      <c r="B9934" s="76" t="s">
        <v>7171</v>
      </c>
      <c r="C9934" s="76" t="s">
        <v>285</v>
      </c>
      <c r="D9934" s="76" t="s">
        <v>5270</v>
      </c>
      <c r="E9934" s="76">
        <v>375</v>
      </c>
      <c r="F9934" s="76">
        <v>20</v>
      </c>
      <c r="G9934" s="77">
        <v>12</v>
      </c>
      <c r="H9934" s="76" t="s">
        <v>3302</v>
      </c>
      <c r="I9934" s="77">
        <v>11.29</v>
      </c>
      <c r="J9934" s="2">
        <v>1</v>
      </c>
      <c r="K9934" s="119" cm="1">
        <f t="array" ref="K9934">ROUND(IF(C9934="Beer",SUM(LOOKUP(2,1/(SRP!$B$7:$B$9&lt;=E9934)/(SRP!$C$7:$C$9&gt;=E9934),SRP!$D$7:$D$9)*(G9934/100)*(E9934/1000)),IF(C9934="Spirits",SUM(LOOKUP(2,1/(SRP!$B$2:$B$6&lt;=E9934)/(SRP!$C$2:$C$6&gt;=E9934),SRP!$D$2:$D$6)*(G9934/100)*(E9934/1000)),IF(AND(C9934="Wine",D9934="Fortified Wines"),SUM(LOOKUP(2,1/(SRP!$B$20:$B$23&lt;=E9934)/(SRP!$C$20:$C$23&gt;=E9934),SRP!$D$20:$D$23)*(G9934/100)*(E9934/1000)),IF(C9934="Wine",SUM(LOOKUP(2,1/(SRP!$B$15:$B$19&lt;=E9934)/(SRP!$C$15:$C$19&gt;=E9934),SRP!$D$15:$D$19)*(G9934/100)*(E9934/1000)),IF(C9934="Ready to Drink",SUM(LOOKUP(2,1/(SRP!$B$10:$B$14&lt;=E9934)/(SRP!$C$10:$C$14&gt;=E9934),SRP!$D$10:$D$14)*(G9934/100)*(E9934/1000)),0))))),2)</f>
        <v>3.57</v>
      </c>
    </row>
    <row r="9935" spans="1:11" x14ac:dyDescent="0.35">
      <c r="A9935" s="2">
        <v>887976</v>
      </c>
      <c r="B9935" s="76" t="s">
        <v>2100</v>
      </c>
      <c r="C9935" s="76" t="s">
        <v>286</v>
      </c>
      <c r="D9935" s="76" t="s">
        <v>5236</v>
      </c>
      <c r="E9935" s="76">
        <v>750</v>
      </c>
      <c r="F9935" s="76">
        <v>12</v>
      </c>
      <c r="G9935" s="77">
        <v>10</v>
      </c>
      <c r="H9935" s="76" t="s">
        <v>3835</v>
      </c>
      <c r="I9935" s="77">
        <v>18.05</v>
      </c>
      <c r="J9935" s="2">
        <v>1</v>
      </c>
      <c r="K9935" s="119" cm="1">
        <f t="array" ref="K9935">ROUND(IF(C9935="Beer",SUM(LOOKUP(2,1/(SRP!$B$7:$B$9&lt;=E9935)/(SRP!$C$7:$C$9&gt;=E9935),SRP!$D$7:$D$9)*(G9935/100)*(E9935/1000)),IF(C9935="Spirits",SUM(LOOKUP(2,1/(SRP!$B$2:$B$6&lt;=E9935)/(SRP!$C$2:$C$6&gt;=E9935),SRP!$D$2:$D$6)*(G9935/100)*(E9935/1000)),IF(AND(C9935="Wine",D9935="Fortified Wines"),SUM(LOOKUP(2,1/(SRP!$B$20:$B$23&lt;=E9935)/(SRP!$C$20:$C$23&gt;=E9935),SRP!$D$20:$D$23)*(G9935/100)*(E9935/1000)),IF(C9935="Wine",SUM(LOOKUP(2,1/(SRP!$B$15:$B$19&lt;=E9935)/(SRP!$C$15:$C$19&gt;=E9935),SRP!$D$15:$D$19)*(G9935/100)*(E9935/1000)),IF(C9935="Ready to Drink",SUM(LOOKUP(2,1/(SRP!$B$10:$B$14&lt;=E9935)/(SRP!$C$10:$C$14&gt;=E9935),SRP!$D$10:$D$14)*(G9935/100)*(E9935/1000)),0))))),2)</f>
        <v>5.24</v>
      </c>
    </row>
    <row r="9936" spans="1:11" x14ac:dyDescent="0.35">
      <c r="A9936" s="2">
        <v>888412</v>
      </c>
      <c r="B9936" s="76" t="s">
        <v>2101</v>
      </c>
      <c r="C9936" s="76" t="s">
        <v>285</v>
      </c>
      <c r="D9936" s="76" t="s">
        <v>5270</v>
      </c>
      <c r="E9936" s="76">
        <v>750</v>
      </c>
      <c r="F9936" s="76">
        <v>12</v>
      </c>
      <c r="G9936" s="77">
        <v>15</v>
      </c>
      <c r="H9936" s="76" t="s">
        <v>3282</v>
      </c>
      <c r="I9936" s="77">
        <v>21.69</v>
      </c>
      <c r="J9936" s="2">
        <v>1</v>
      </c>
      <c r="K9936" s="119" cm="1">
        <f t="array" ref="K9936">ROUND(IF(C9936="Beer",SUM(LOOKUP(2,1/(SRP!$B$7:$B$9&lt;=E9936)/(SRP!$C$7:$C$9&gt;=E9936),SRP!$D$7:$D$9)*(G9936/100)*(E9936/1000)),IF(C9936="Spirits",SUM(LOOKUP(2,1/(SRP!$B$2:$B$6&lt;=E9936)/(SRP!$C$2:$C$6&gt;=E9936),SRP!$D$2:$D$6)*(G9936/100)*(E9936/1000)),IF(AND(C9936="Wine",D9936="Fortified Wines"),SUM(LOOKUP(2,1/(SRP!$B$20:$B$23&lt;=E9936)/(SRP!$C$20:$C$23&gt;=E9936),SRP!$D$20:$D$23)*(G9936/100)*(E9936/1000)),IF(C9936="Wine",SUM(LOOKUP(2,1/(SRP!$B$15:$B$19&lt;=E9936)/(SRP!$C$15:$C$19&gt;=E9936),SRP!$D$15:$D$19)*(G9936/100)*(E9936/1000)),IF(C9936="Ready to Drink",SUM(LOOKUP(2,1/(SRP!$B$10:$B$14&lt;=E9936)/(SRP!$C$10:$C$14&gt;=E9936),SRP!$D$10:$D$14)*(G9936/100)*(E9936/1000)),0))))),2)</f>
        <v>7.85</v>
      </c>
    </row>
    <row r="9937" spans="1:11" x14ac:dyDescent="0.35">
      <c r="A9937" s="2">
        <v>888503</v>
      </c>
      <c r="B9937" s="76" t="s">
        <v>2101</v>
      </c>
      <c r="C9937" s="76" t="s">
        <v>285</v>
      </c>
      <c r="D9937" s="76" t="s">
        <v>5270</v>
      </c>
      <c r="E9937" s="76">
        <v>375</v>
      </c>
      <c r="F9937" s="76">
        <v>24</v>
      </c>
      <c r="G9937" s="77">
        <v>15</v>
      </c>
      <c r="H9937" s="76" t="s">
        <v>3282</v>
      </c>
      <c r="I9937" s="77">
        <v>13.49</v>
      </c>
      <c r="J9937" s="2">
        <v>1</v>
      </c>
      <c r="K9937" s="119" cm="1">
        <f t="array" ref="K9937">ROUND(IF(C9937="Beer",SUM(LOOKUP(2,1/(SRP!$B$7:$B$9&lt;=E9937)/(SRP!$C$7:$C$9&gt;=E9937),SRP!$D$7:$D$9)*(G9937/100)*(E9937/1000)),IF(C9937="Spirits",SUM(LOOKUP(2,1/(SRP!$B$2:$B$6&lt;=E9937)/(SRP!$C$2:$C$6&gt;=E9937),SRP!$D$2:$D$6)*(G9937/100)*(E9937/1000)),IF(AND(C9937="Wine",D9937="Fortified Wines"),SUM(LOOKUP(2,1/(SRP!$B$20:$B$23&lt;=E9937)/(SRP!$C$20:$C$23&gt;=E9937),SRP!$D$20:$D$23)*(G9937/100)*(E9937/1000)),IF(C9937="Wine",SUM(LOOKUP(2,1/(SRP!$B$15:$B$19&lt;=E9937)/(SRP!$C$15:$C$19&gt;=E9937),SRP!$D$15:$D$19)*(G9937/100)*(E9937/1000)),IF(C9937="Ready to Drink",SUM(LOOKUP(2,1/(SRP!$B$10:$B$14&lt;=E9937)/(SRP!$C$10:$C$14&gt;=E9937),SRP!$D$10:$D$14)*(G9937/100)*(E9937/1000)),0))))),2)</f>
        <v>4.46</v>
      </c>
    </row>
    <row r="9938" spans="1:11" x14ac:dyDescent="0.35">
      <c r="A9938" s="2">
        <v>889584</v>
      </c>
      <c r="B9938" s="76" t="s">
        <v>2102</v>
      </c>
      <c r="C9938" s="76" t="s">
        <v>286</v>
      </c>
      <c r="D9938" s="76" t="s">
        <v>5236</v>
      </c>
      <c r="E9938" s="76">
        <v>750</v>
      </c>
      <c r="F9938" s="76">
        <v>12</v>
      </c>
      <c r="G9938" s="77">
        <v>14</v>
      </c>
      <c r="H9938" s="76" t="s">
        <v>3294</v>
      </c>
      <c r="I9938" s="77">
        <v>21.99</v>
      </c>
      <c r="J9938" s="2">
        <v>1</v>
      </c>
      <c r="K9938" s="119" cm="1">
        <f t="array" ref="K9938">ROUND(IF(C9938="Beer",SUM(LOOKUP(2,1/(SRP!$B$7:$B$9&lt;=E9938)/(SRP!$C$7:$C$9&gt;=E9938),SRP!$D$7:$D$9)*(G9938/100)*(E9938/1000)),IF(C9938="Spirits",SUM(LOOKUP(2,1/(SRP!$B$2:$B$6&lt;=E9938)/(SRP!$C$2:$C$6&gt;=E9938),SRP!$D$2:$D$6)*(G9938/100)*(E9938/1000)),IF(AND(C9938="Wine",D9938="Fortified Wines"),SUM(LOOKUP(2,1/(SRP!$B$20:$B$23&lt;=E9938)/(SRP!$C$20:$C$23&gt;=E9938),SRP!$D$20:$D$23)*(G9938/100)*(E9938/1000)),IF(C9938="Wine",SUM(LOOKUP(2,1/(SRP!$B$15:$B$19&lt;=E9938)/(SRP!$C$15:$C$19&gt;=E9938),SRP!$D$15:$D$19)*(G9938/100)*(E9938/1000)),IF(C9938="Ready to Drink",SUM(LOOKUP(2,1/(SRP!$B$10:$B$14&lt;=E9938)/(SRP!$C$10:$C$14&gt;=E9938),SRP!$D$10:$D$14)*(G9938/100)*(E9938/1000)),0))))),2)</f>
        <v>7.33</v>
      </c>
    </row>
    <row r="9939" spans="1:11" x14ac:dyDescent="0.35">
      <c r="A9939" s="2">
        <v>893289</v>
      </c>
      <c r="B9939" s="76" t="s">
        <v>2103</v>
      </c>
      <c r="C9939" s="76" t="s">
        <v>286</v>
      </c>
      <c r="D9939" s="76" t="s">
        <v>5247</v>
      </c>
      <c r="E9939" s="76">
        <v>750</v>
      </c>
      <c r="F9939" s="76">
        <v>12</v>
      </c>
      <c r="G9939" s="77">
        <v>12.5</v>
      </c>
      <c r="H9939" s="76" t="s">
        <v>3297</v>
      </c>
      <c r="I9939" s="77">
        <v>11.99</v>
      </c>
      <c r="J9939" s="2">
        <v>1</v>
      </c>
      <c r="K9939" s="119" cm="1">
        <f t="array" ref="K9939">ROUND(IF(C9939="Beer",SUM(LOOKUP(2,1/(SRP!$B$7:$B$9&lt;=E9939)/(SRP!$C$7:$C$9&gt;=E9939),SRP!$D$7:$D$9)*(G9939/100)*(E9939/1000)),IF(C9939="Spirits",SUM(LOOKUP(2,1/(SRP!$B$2:$B$6&lt;=E9939)/(SRP!$C$2:$C$6&gt;=E9939),SRP!$D$2:$D$6)*(G9939/100)*(E9939/1000)),IF(AND(C9939="Wine",D9939="Fortified Wines"),SUM(LOOKUP(2,1/(SRP!$B$20:$B$23&lt;=E9939)/(SRP!$C$20:$C$23&gt;=E9939),SRP!$D$20:$D$23)*(G9939/100)*(E9939/1000)),IF(C9939="Wine",SUM(LOOKUP(2,1/(SRP!$B$15:$B$19&lt;=E9939)/(SRP!$C$15:$C$19&gt;=E9939),SRP!$D$15:$D$19)*(G9939/100)*(E9939/1000)),IF(C9939="Ready to Drink",SUM(LOOKUP(2,1/(SRP!$B$10:$B$14&lt;=E9939)/(SRP!$C$10:$C$14&gt;=E9939),SRP!$D$10:$D$14)*(G9939/100)*(E9939/1000)),0))))),2)</f>
        <v>6.54</v>
      </c>
    </row>
    <row r="9940" spans="1:11" x14ac:dyDescent="0.35">
      <c r="A9940" s="2">
        <v>893479</v>
      </c>
      <c r="B9940" s="76" t="s">
        <v>2104</v>
      </c>
      <c r="C9940" s="76" t="s">
        <v>285</v>
      </c>
      <c r="D9940" s="76" t="s">
        <v>5320</v>
      </c>
      <c r="E9940" s="76">
        <v>750</v>
      </c>
      <c r="F9940" s="76">
        <v>12</v>
      </c>
      <c r="G9940" s="77">
        <v>17</v>
      </c>
      <c r="H9940" s="76" t="s">
        <v>6697</v>
      </c>
      <c r="I9940" s="77">
        <v>24.99</v>
      </c>
      <c r="J9940" s="2">
        <v>1</v>
      </c>
      <c r="K9940" s="119" cm="1">
        <f t="array" ref="K9940">ROUND(IF(C9940="Beer",SUM(LOOKUP(2,1/(SRP!$B$7:$B$9&lt;=E9940)/(SRP!$C$7:$C$9&gt;=E9940),SRP!$D$7:$D$9)*(G9940/100)*(E9940/1000)),IF(C9940="Spirits",SUM(LOOKUP(2,1/(SRP!$B$2:$B$6&lt;=E9940)/(SRP!$C$2:$C$6&gt;=E9940),SRP!$D$2:$D$6)*(G9940/100)*(E9940/1000)),IF(AND(C9940="Wine",D9940="Fortified Wines"),SUM(LOOKUP(2,1/(SRP!$B$20:$B$23&lt;=E9940)/(SRP!$C$20:$C$23&gt;=E9940),SRP!$D$20:$D$23)*(G9940/100)*(E9940/1000)),IF(C9940="Wine",SUM(LOOKUP(2,1/(SRP!$B$15:$B$19&lt;=E9940)/(SRP!$C$15:$C$19&gt;=E9940),SRP!$D$15:$D$19)*(G9940/100)*(E9940/1000)),IF(C9940="Ready to Drink",SUM(LOOKUP(2,1/(SRP!$B$10:$B$14&lt;=E9940)/(SRP!$C$10:$C$14&gt;=E9940),SRP!$D$10:$D$14)*(G9940/100)*(E9940/1000)),0))))),2)</f>
        <v>8.9</v>
      </c>
    </row>
    <row r="9941" spans="1:11" x14ac:dyDescent="0.35">
      <c r="A9941" s="2">
        <v>893560</v>
      </c>
      <c r="B9941" s="76" t="s">
        <v>2105</v>
      </c>
      <c r="C9941" s="76" t="s">
        <v>285</v>
      </c>
      <c r="D9941" s="76" t="s">
        <v>5281</v>
      </c>
      <c r="E9941" s="76">
        <v>750</v>
      </c>
      <c r="F9941" s="76">
        <v>12</v>
      </c>
      <c r="G9941" s="77">
        <v>17</v>
      </c>
      <c r="H9941" s="76" t="s">
        <v>6697</v>
      </c>
      <c r="I9941" s="77">
        <v>23.99</v>
      </c>
      <c r="J9941" s="2">
        <v>1</v>
      </c>
      <c r="K9941" s="119" cm="1">
        <f t="array" ref="K9941">ROUND(IF(C9941="Beer",SUM(LOOKUP(2,1/(SRP!$B$7:$B$9&lt;=E9941)/(SRP!$C$7:$C$9&gt;=E9941),SRP!$D$7:$D$9)*(G9941/100)*(E9941/1000)),IF(C9941="Spirits",SUM(LOOKUP(2,1/(SRP!$B$2:$B$6&lt;=E9941)/(SRP!$C$2:$C$6&gt;=E9941),SRP!$D$2:$D$6)*(G9941/100)*(E9941/1000)),IF(AND(C9941="Wine",D9941="Fortified Wines"),SUM(LOOKUP(2,1/(SRP!$B$20:$B$23&lt;=E9941)/(SRP!$C$20:$C$23&gt;=E9941),SRP!$D$20:$D$23)*(G9941/100)*(E9941/1000)),IF(C9941="Wine",SUM(LOOKUP(2,1/(SRP!$B$15:$B$19&lt;=E9941)/(SRP!$C$15:$C$19&gt;=E9941),SRP!$D$15:$D$19)*(G9941/100)*(E9941/1000)),IF(C9941="Ready to Drink",SUM(LOOKUP(2,1/(SRP!$B$10:$B$14&lt;=E9941)/(SRP!$C$10:$C$14&gt;=E9941),SRP!$D$10:$D$14)*(G9941/100)*(E9941/1000)),0))))),2)</f>
        <v>8.9</v>
      </c>
    </row>
    <row r="9942" spans="1:11" x14ac:dyDescent="0.35">
      <c r="A9942" s="2">
        <v>893750</v>
      </c>
      <c r="B9942" s="76" t="s">
        <v>20</v>
      </c>
      <c r="C9942" s="76" t="s">
        <v>285</v>
      </c>
      <c r="D9942" s="76" t="s">
        <v>6933</v>
      </c>
      <c r="E9942" s="76">
        <v>750</v>
      </c>
      <c r="F9942" s="76">
        <v>12</v>
      </c>
      <c r="G9942" s="77">
        <v>40</v>
      </c>
      <c r="H9942" s="76" t="s">
        <v>6694</v>
      </c>
      <c r="I9942" s="77">
        <v>24.49</v>
      </c>
      <c r="J9942" s="2">
        <v>1</v>
      </c>
      <c r="K9942" s="119" cm="1">
        <f t="array" ref="K9942">ROUND(IF(C9942="Beer",SUM(LOOKUP(2,1/(SRP!$B$7:$B$9&lt;=E9942)/(SRP!$C$7:$C$9&gt;=E9942),SRP!$D$7:$D$9)*(G9942/100)*(E9942/1000)),IF(C9942="Spirits",SUM(LOOKUP(2,1/(SRP!$B$2:$B$6&lt;=E9942)/(SRP!$C$2:$C$6&gt;=E9942),SRP!$D$2:$D$6)*(G9942/100)*(E9942/1000)),IF(AND(C9942="Wine",D9942="Fortified Wines"),SUM(LOOKUP(2,1/(SRP!$B$20:$B$23&lt;=E9942)/(SRP!$C$20:$C$23&gt;=E9942),SRP!$D$20:$D$23)*(G9942/100)*(E9942/1000)),IF(C9942="Wine",SUM(LOOKUP(2,1/(SRP!$B$15:$B$19&lt;=E9942)/(SRP!$C$15:$C$19&gt;=E9942),SRP!$D$15:$D$19)*(G9942/100)*(E9942/1000)),IF(C9942="Ready to Drink",SUM(LOOKUP(2,1/(SRP!$B$10:$B$14&lt;=E9942)/(SRP!$C$10:$C$14&gt;=E9942),SRP!$D$10:$D$14)*(G9942/100)*(E9942/1000)),0))))),2)</f>
        <v>20.94</v>
      </c>
    </row>
    <row r="9943" spans="1:11" x14ac:dyDescent="0.35">
      <c r="A9943" s="2">
        <v>893834</v>
      </c>
      <c r="B9943" s="76" t="s">
        <v>2106</v>
      </c>
      <c r="C9943" s="76" t="s">
        <v>285</v>
      </c>
      <c r="D9943" s="76" t="s">
        <v>5255</v>
      </c>
      <c r="E9943" s="76">
        <v>750</v>
      </c>
      <c r="F9943" s="76">
        <v>12</v>
      </c>
      <c r="G9943" s="77">
        <v>21</v>
      </c>
      <c r="H9943" s="76" t="s">
        <v>6697</v>
      </c>
      <c r="I9943" s="77">
        <v>24.99</v>
      </c>
      <c r="J9943" s="2">
        <v>1</v>
      </c>
      <c r="K9943" s="119" cm="1">
        <f t="array" ref="K9943">ROUND(IF(C9943="Beer",SUM(LOOKUP(2,1/(SRP!$B$7:$B$9&lt;=E9943)/(SRP!$C$7:$C$9&gt;=E9943),SRP!$D$7:$D$9)*(G9943/100)*(E9943/1000)),IF(C9943="Spirits",SUM(LOOKUP(2,1/(SRP!$B$2:$B$6&lt;=E9943)/(SRP!$C$2:$C$6&gt;=E9943),SRP!$D$2:$D$6)*(G9943/100)*(E9943/1000)),IF(AND(C9943="Wine",D9943="Fortified Wines"),SUM(LOOKUP(2,1/(SRP!$B$20:$B$23&lt;=E9943)/(SRP!$C$20:$C$23&gt;=E9943),SRP!$D$20:$D$23)*(G9943/100)*(E9943/1000)),IF(C9943="Wine",SUM(LOOKUP(2,1/(SRP!$B$15:$B$19&lt;=E9943)/(SRP!$C$15:$C$19&gt;=E9943),SRP!$D$15:$D$19)*(G9943/100)*(E9943/1000)),IF(C9943="Ready to Drink",SUM(LOOKUP(2,1/(SRP!$B$10:$B$14&lt;=E9943)/(SRP!$C$10:$C$14&gt;=E9943),SRP!$D$10:$D$14)*(G9943/100)*(E9943/1000)),0))))),2)</f>
        <v>11</v>
      </c>
    </row>
    <row r="9944" spans="1:11" x14ac:dyDescent="0.35">
      <c r="A9944" s="2">
        <v>893842</v>
      </c>
      <c r="B9944" s="76" t="s">
        <v>639</v>
      </c>
      <c r="C9944" s="76" t="s">
        <v>285</v>
      </c>
      <c r="D9944" s="76" t="s">
        <v>5231</v>
      </c>
      <c r="E9944" s="76">
        <v>1140</v>
      </c>
      <c r="F9944" s="76">
        <v>8</v>
      </c>
      <c r="G9944" s="77">
        <v>40</v>
      </c>
      <c r="H9944" s="76" t="s">
        <v>6694</v>
      </c>
      <c r="I9944" s="77">
        <v>34.49</v>
      </c>
      <c r="J9944" s="2">
        <v>1</v>
      </c>
      <c r="K9944" s="119" cm="1">
        <f t="array" ref="K9944">ROUND(IF(C9944="Beer",SUM(LOOKUP(2,1/(SRP!$B$7:$B$9&lt;=E9944)/(SRP!$C$7:$C$9&gt;=E9944),SRP!$D$7:$D$9)*(G9944/100)*(E9944/1000)),IF(C9944="Spirits",SUM(LOOKUP(2,1/(SRP!$B$2:$B$6&lt;=E9944)/(SRP!$C$2:$C$6&gt;=E9944),SRP!$D$2:$D$6)*(G9944/100)*(E9944/1000)),IF(AND(C9944="Wine",D9944="Fortified Wines"),SUM(LOOKUP(2,1/(SRP!$B$20:$B$23&lt;=E9944)/(SRP!$C$20:$C$23&gt;=E9944),SRP!$D$20:$D$23)*(G9944/100)*(E9944/1000)),IF(C9944="Wine",SUM(LOOKUP(2,1/(SRP!$B$15:$B$19&lt;=E9944)/(SRP!$C$15:$C$19&gt;=E9944),SRP!$D$15:$D$19)*(G9944/100)*(E9944/1000)),IF(C9944="Ready to Drink",SUM(LOOKUP(2,1/(SRP!$B$10:$B$14&lt;=E9944)/(SRP!$C$10:$C$14&gt;=E9944),SRP!$D$10:$D$14)*(G9944/100)*(E9944/1000)),0))))),2)</f>
        <v>31.83</v>
      </c>
    </row>
    <row r="9945" spans="1:11" x14ac:dyDescent="0.35">
      <c r="A9945" s="2">
        <v>894725</v>
      </c>
      <c r="B9945" s="76" t="s">
        <v>1667</v>
      </c>
      <c r="C9945" s="76" t="s">
        <v>286</v>
      </c>
      <c r="D9945" s="76" t="s">
        <v>5248</v>
      </c>
      <c r="E9945" s="76">
        <v>1500</v>
      </c>
      <c r="F9945" s="76">
        <v>6</v>
      </c>
      <c r="G9945" s="77">
        <v>14.3</v>
      </c>
      <c r="H9945" s="76" t="s">
        <v>3279</v>
      </c>
      <c r="I9945" s="77">
        <v>34.99</v>
      </c>
      <c r="J9945" s="2">
        <v>1</v>
      </c>
      <c r="K9945" s="119" cm="1">
        <f t="array" ref="K9945">ROUND(IF(C9945="Beer",SUM(LOOKUP(2,1/(SRP!$B$7:$B$9&lt;=E9945)/(SRP!$C$7:$C$9&gt;=E9945),SRP!$D$7:$D$9)*(G9945/100)*(E9945/1000)),IF(C9945="Spirits",SUM(LOOKUP(2,1/(SRP!$B$2:$B$6&lt;=E9945)/(SRP!$C$2:$C$6&gt;=E9945),SRP!$D$2:$D$6)*(G9945/100)*(E9945/1000)),IF(AND(C9945="Wine",D9945="Fortified Wines"),SUM(LOOKUP(2,1/(SRP!$B$20:$B$23&lt;=E9945)/(SRP!$C$20:$C$23&gt;=E9945),SRP!$D$20:$D$23)*(G9945/100)*(E9945/1000)),IF(C9945="Wine",SUM(LOOKUP(2,1/(SRP!$B$15:$B$19&lt;=E9945)/(SRP!$C$15:$C$19&gt;=E9945),SRP!$D$15:$D$19)*(G9945/100)*(E9945/1000)),IF(C9945="Ready to Drink",SUM(LOOKUP(2,1/(SRP!$B$10:$B$14&lt;=E9945)/(SRP!$C$10:$C$14&gt;=E9945),SRP!$D$10:$D$14)*(G9945/100)*(E9945/1000)),0))))),2)</f>
        <v>14.97</v>
      </c>
    </row>
    <row r="9946" spans="1:11" x14ac:dyDescent="0.35">
      <c r="A9946" s="2">
        <v>895300</v>
      </c>
      <c r="B9946" s="76" t="s">
        <v>2108</v>
      </c>
      <c r="C9946" s="76" t="s">
        <v>285</v>
      </c>
      <c r="D9946" s="76" t="s">
        <v>5281</v>
      </c>
      <c r="E9946" s="76">
        <v>750</v>
      </c>
      <c r="F9946" s="76">
        <v>12</v>
      </c>
      <c r="G9946" s="77">
        <v>15</v>
      </c>
      <c r="H9946" s="76" t="s">
        <v>3282</v>
      </c>
      <c r="I9946" s="77">
        <v>23.49</v>
      </c>
      <c r="J9946" s="2">
        <v>1</v>
      </c>
      <c r="K9946" s="119" cm="1">
        <f t="array" ref="K9946">ROUND(IF(C9946="Beer",SUM(LOOKUP(2,1/(SRP!$B$7:$B$9&lt;=E9946)/(SRP!$C$7:$C$9&gt;=E9946),SRP!$D$7:$D$9)*(G9946/100)*(E9946/1000)),IF(C9946="Spirits",SUM(LOOKUP(2,1/(SRP!$B$2:$B$6&lt;=E9946)/(SRP!$C$2:$C$6&gt;=E9946),SRP!$D$2:$D$6)*(G9946/100)*(E9946/1000)),IF(AND(C9946="Wine",D9946="Fortified Wines"),SUM(LOOKUP(2,1/(SRP!$B$20:$B$23&lt;=E9946)/(SRP!$C$20:$C$23&gt;=E9946),SRP!$D$20:$D$23)*(G9946/100)*(E9946/1000)),IF(C9946="Wine",SUM(LOOKUP(2,1/(SRP!$B$15:$B$19&lt;=E9946)/(SRP!$C$15:$C$19&gt;=E9946),SRP!$D$15:$D$19)*(G9946/100)*(E9946/1000)),IF(C9946="Ready to Drink",SUM(LOOKUP(2,1/(SRP!$B$10:$B$14&lt;=E9946)/(SRP!$C$10:$C$14&gt;=E9946),SRP!$D$10:$D$14)*(G9946/100)*(E9946/1000)),0))))),2)</f>
        <v>7.85</v>
      </c>
    </row>
    <row r="9947" spans="1:11" x14ac:dyDescent="0.35">
      <c r="A9947" s="2">
        <v>896237</v>
      </c>
      <c r="B9947" s="76" t="s">
        <v>6272</v>
      </c>
      <c r="C9947" s="76" t="s">
        <v>285</v>
      </c>
      <c r="D9947" s="76" t="s">
        <v>6931</v>
      </c>
      <c r="E9947" s="76">
        <v>750</v>
      </c>
      <c r="F9947" s="76">
        <v>6</v>
      </c>
      <c r="G9947" s="77">
        <v>56.3</v>
      </c>
      <c r="H9947" s="76" t="s">
        <v>3306</v>
      </c>
      <c r="I9947" s="77">
        <v>59.99</v>
      </c>
      <c r="J9947" s="2">
        <v>1</v>
      </c>
      <c r="K9947" s="119" cm="1">
        <f t="array" ref="K9947">ROUND(IF(C9947="Beer",SUM(LOOKUP(2,1/(SRP!$B$7:$B$9&lt;=E9947)/(SRP!$C$7:$C$9&gt;=E9947),SRP!$D$7:$D$9)*(G9947/100)*(E9947/1000)),IF(C9947="Spirits",SUM(LOOKUP(2,1/(SRP!$B$2:$B$6&lt;=E9947)/(SRP!$C$2:$C$6&gt;=E9947),SRP!$D$2:$D$6)*(G9947/100)*(E9947/1000)),IF(AND(C9947="Wine",D9947="Fortified Wines"),SUM(LOOKUP(2,1/(SRP!$B$20:$B$23&lt;=E9947)/(SRP!$C$20:$C$23&gt;=E9947),SRP!$D$20:$D$23)*(G9947/100)*(E9947/1000)),IF(C9947="Wine",SUM(LOOKUP(2,1/(SRP!$B$15:$B$19&lt;=E9947)/(SRP!$C$15:$C$19&gt;=E9947),SRP!$D$15:$D$19)*(G9947/100)*(E9947/1000)),IF(C9947="Ready to Drink",SUM(LOOKUP(2,1/(SRP!$B$10:$B$14&lt;=E9947)/(SRP!$C$10:$C$14&gt;=E9947),SRP!$D$10:$D$14)*(G9947/100)*(E9947/1000)),0))))),2)</f>
        <v>29.48</v>
      </c>
    </row>
    <row r="9948" spans="1:11" x14ac:dyDescent="0.35">
      <c r="A9948" s="2">
        <v>896811</v>
      </c>
      <c r="B9948" s="76" t="s">
        <v>1341</v>
      </c>
      <c r="C9948" s="76" t="s">
        <v>285</v>
      </c>
      <c r="D9948" s="76" t="s">
        <v>5231</v>
      </c>
      <c r="E9948" s="76">
        <v>750</v>
      </c>
      <c r="F9948" s="76">
        <v>12</v>
      </c>
      <c r="G9948" s="77">
        <v>40</v>
      </c>
      <c r="H9948" s="76" t="s">
        <v>3282</v>
      </c>
      <c r="I9948" s="77">
        <v>36.99</v>
      </c>
      <c r="J9948" s="2">
        <v>1</v>
      </c>
      <c r="K9948" s="119" cm="1">
        <f t="array" ref="K9948">ROUND(IF(C9948="Beer",SUM(LOOKUP(2,1/(SRP!$B$7:$B$9&lt;=E9948)/(SRP!$C$7:$C$9&gt;=E9948),SRP!$D$7:$D$9)*(G9948/100)*(E9948/1000)),IF(C9948="Spirits",SUM(LOOKUP(2,1/(SRP!$B$2:$B$6&lt;=E9948)/(SRP!$C$2:$C$6&gt;=E9948),SRP!$D$2:$D$6)*(G9948/100)*(E9948/1000)),IF(AND(C9948="Wine",D9948="Fortified Wines"),SUM(LOOKUP(2,1/(SRP!$B$20:$B$23&lt;=E9948)/(SRP!$C$20:$C$23&gt;=E9948),SRP!$D$20:$D$23)*(G9948/100)*(E9948/1000)),IF(C9948="Wine",SUM(LOOKUP(2,1/(SRP!$B$15:$B$19&lt;=E9948)/(SRP!$C$15:$C$19&gt;=E9948),SRP!$D$15:$D$19)*(G9948/100)*(E9948/1000)),IF(C9948="Ready to Drink",SUM(LOOKUP(2,1/(SRP!$B$10:$B$14&lt;=E9948)/(SRP!$C$10:$C$14&gt;=E9948),SRP!$D$10:$D$14)*(G9948/100)*(E9948/1000)),0))))),2)</f>
        <v>20.94</v>
      </c>
    </row>
    <row r="9949" spans="1:11" x14ac:dyDescent="0.35">
      <c r="A9949" s="2">
        <v>897801</v>
      </c>
      <c r="B9949" s="76" t="s">
        <v>546</v>
      </c>
      <c r="C9949" s="76" t="s">
        <v>286</v>
      </c>
      <c r="D9949" s="76" t="s">
        <v>5253</v>
      </c>
      <c r="E9949" s="76">
        <v>750</v>
      </c>
      <c r="F9949" s="76">
        <v>12</v>
      </c>
      <c r="G9949" s="77">
        <v>9</v>
      </c>
      <c r="H9949" s="76" t="s">
        <v>3314</v>
      </c>
      <c r="I9949" s="77">
        <v>15.49</v>
      </c>
      <c r="J9949" s="2">
        <v>1</v>
      </c>
      <c r="K9949" s="119" cm="1">
        <f t="array" ref="K9949">ROUND(IF(C9949="Beer",SUM(LOOKUP(2,1/(SRP!$B$7:$B$9&lt;=E9949)/(SRP!$C$7:$C$9&gt;=E9949),SRP!$D$7:$D$9)*(G9949/100)*(E9949/1000)),IF(C9949="Spirits",SUM(LOOKUP(2,1/(SRP!$B$2:$B$6&lt;=E9949)/(SRP!$C$2:$C$6&gt;=E9949),SRP!$D$2:$D$6)*(G9949/100)*(E9949/1000)),IF(AND(C9949="Wine",D9949="Fortified Wines"),SUM(LOOKUP(2,1/(SRP!$B$20:$B$23&lt;=E9949)/(SRP!$C$20:$C$23&gt;=E9949),SRP!$D$20:$D$23)*(G9949/100)*(E9949/1000)),IF(C9949="Wine",SUM(LOOKUP(2,1/(SRP!$B$15:$B$19&lt;=E9949)/(SRP!$C$15:$C$19&gt;=E9949),SRP!$D$15:$D$19)*(G9949/100)*(E9949/1000)),IF(C9949="Ready to Drink",SUM(LOOKUP(2,1/(SRP!$B$10:$B$14&lt;=E9949)/(SRP!$C$10:$C$14&gt;=E9949),SRP!$D$10:$D$14)*(G9949/100)*(E9949/1000)),0))))),2)</f>
        <v>4.71</v>
      </c>
    </row>
    <row r="9950" spans="1:11" x14ac:dyDescent="0.35">
      <c r="A9950" s="2">
        <v>897892</v>
      </c>
      <c r="B9950" s="76" t="s">
        <v>6740</v>
      </c>
      <c r="C9950" s="76" t="s">
        <v>285</v>
      </c>
      <c r="D9950" s="76" t="s">
        <v>5231</v>
      </c>
      <c r="E9950" s="76">
        <v>1750</v>
      </c>
      <c r="F9950" s="76">
        <v>6</v>
      </c>
      <c r="G9950" s="77">
        <v>40</v>
      </c>
      <c r="H9950" s="76" t="s">
        <v>3295</v>
      </c>
      <c r="I9950" s="77">
        <v>66.489999999999995</v>
      </c>
      <c r="J9950" s="2">
        <v>1</v>
      </c>
      <c r="K9950" s="119" cm="1">
        <f t="array" ref="K9950">ROUND(IF(C9950="Beer",SUM(LOOKUP(2,1/(SRP!$B$7:$B$9&lt;=E9950)/(SRP!$C$7:$C$9&gt;=E9950),SRP!$D$7:$D$9)*(G9950/100)*(E9950/1000)),IF(C9950="Spirits",SUM(LOOKUP(2,1/(SRP!$B$2:$B$6&lt;=E9950)/(SRP!$C$2:$C$6&gt;=E9950),SRP!$D$2:$D$6)*(G9950/100)*(E9950/1000)),IF(AND(C9950="Wine",D9950="Fortified Wines"),SUM(LOOKUP(2,1/(SRP!$B$20:$B$23&lt;=E9950)/(SRP!$C$20:$C$23&gt;=E9950),SRP!$D$20:$D$23)*(G9950/100)*(E9950/1000)),IF(C9950="Wine",SUM(LOOKUP(2,1/(SRP!$B$15:$B$19&lt;=E9950)/(SRP!$C$15:$C$19&gt;=E9950),SRP!$D$15:$D$19)*(G9950/100)*(E9950/1000)),IF(C9950="Ready to Drink",SUM(LOOKUP(2,1/(SRP!$B$10:$B$14&lt;=E9950)/(SRP!$C$10:$C$14&gt;=E9950),SRP!$D$10:$D$14)*(G9950/100)*(E9950/1000)),0))))),2)</f>
        <v>48.87</v>
      </c>
    </row>
    <row r="9951" spans="1:11" x14ac:dyDescent="0.35">
      <c r="A9951" s="2">
        <v>898791</v>
      </c>
      <c r="B9951" s="76" t="s">
        <v>2109</v>
      </c>
      <c r="C9951" s="76" t="s">
        <v>285</v>
      </c>
      <c r="D9951" s="76" t="s">
        <v>6960</v>
      </c>
      <c r="E9951" s="76">
        <v>750</v>
      </c>
      <c r="F9951" s="76">
        <v>6</v>
      </c>
      <c r="G9951" s="77">
        <v>40</v>
      </c>
      <c r="H9951" s="76" t="s">
        <v>3279</v>
      </c>
      <c r="I9951" s="77">
        <v>100.99</v>
      </c>
      <c r="J9951" s="2">
        <v>1</v>
      </c>
      <c r="K9951" s="119" cm="1">
        <f t="array" ref="K9951">ROUND(IF(C9951="Beer",SUM(LOOKUP(2,1/(SRP!$B$7:$B$9&lt;=E9951)/(SRP!$C$7:$C$9&gt;=E9951),SRP!$D$7:$D$9)*(G9951/100)*(E9951/1000)),IF(C9951="Spirits",SUM(LOOKUP(2,1/(SRP!$B$2:$B$6&lt;=E9951)/(SRP!$C$2:$C$6&gt;=E9951),SRP!$D$2:$D$6)*(G9951/100)*(E9951/1000)),IF(AND(C9951="Wine",D9951="Fortified Wines"),SUM(LOOKUP(2,1/(SRP!$B$20:$B$23&lt;=E9951)/(SRP!$C$20:$C$23&gt;=E9951),SRP!$D$20:$D$23)*(G9951/100)*(E9951/1000)),IF(C9951="Wine",SUM(LOOKUP(2,1/(SRP!$B$15:$B$19&lt;=E9951)/(SRP!$C$15:$C$19&gt;=E9951),SRP!$D$15:$D$19)*(G9951/100)*(E9951/1000)),IF(C9951="Ready to Drink",SUM(LOOKUP(2,1/(SRP!$B$10:$B$14&lt;=E9951)/(SRP!$C$10:$C$14&gt;=E9951),SRP!$D$10:$D$14)*(G9951/100)*(E9951/1000)),0))))),2)</f>
        <v>20.94</v>
      </c>
    </row>
    <row r="9952" spans="1:11" x14ac:dyDescent="0.35">
      <c r="A9952" s="2">
        <v>900035</v>
      </c>
      <c r="B9952" s="76" t="s">
        <v>128</v>
      </c>
      <c r="C9952" s="76" t="s">
        <v>287</v>
      </c>
      <c r="D9952" s="76" t="s">
        <v>5230</v>
      </c>
      <c r="E9952" s="76">
        <v>4092</v>
      </c>
      <c r="F9952" s="76">
        <v>1</v>
      </c>
      <c r="G9952" s="77">
        <v>5</v>
      </c>
      <c r="H9952" s="76" t="s">
        <v>3325</v>
      </c>
      <c r="I9952" s="77">
        <v>30.29</v>
      </c>
      <c r="J9952" s="2">
        <v>12</v>
      </c>
      <c r="K9952" s="119" cm="1">
        <f t="array" ref="K9952">ROUND(IF(C9952="Beer",SUM(LOOKUP(2,1/(SRP!$B$7:$B$9&lt;=E9952)/(SRP!$C$7:$C$9&gt;=E9952),SRP!$D$7:$D$9)*(G9952/100)*(E9952/1000)),IF(C9952="Spirits",SUM(LOOKUP(2,1/(SRP!$B$2:$B$6&lt;=E9952)/(SRP!$C$2:$C$6&gt;=E9952),SRP!$D$2:$D$6)*(G9952/100)*(E9952/1000)),IF(AND(C9952="Wine",D9952="Fortified Wines"),SUM(LOOKUP(2,1/(SRP!$B$20:$B$23&lt;=E9952)/(SRP!$C$20:$C$23&gt;=E9952),SRP!$D$20:$D$23)*(G9952/100)*(E9952/1000)),IF(C9952="Wine",SUM(LOOKUP(2,1/(SRP!$B$15:$B$19&lt;=E9952)/(SRP!$C$15:$C$19&gt;=E9952),SRP!$D$15:$D$19)*(G9952/100)*(E9952/1000)),IF(C9952="Ready to Drink",SUM(LOOKUP(2,1/(SRP!$B$10:$B$14&lt;=E9952)/(SRP!$C$10:$C$14&gt;=E9952),SRP!$D$10:$D$14)*(G9952/100)*(E9952/1000)),0))))),2)</f>
        <v>14.28</v>
      </c>
    </row>
    <row r="9953" spans="1:11" x14ac:dyDescent="0.35">
      <c r="A9953" s="2">
        <v>900035</v>
      </c>
      <c r="B9953" s="76" t="s">
        <v>128</v>
      </c>
      <c r="C9953" s="76" t="s">
        <v>287</v>
      </c>
      <c r="D9953" s="76" t="s">
        <v>5230</v>
      </c>
      <c r="E9953" s="76">
        <v>4092</v>
      </c>
      <c r="F9953" s="76">
        <v>1</v>
      </c>
      <c r="G9953" s="77">
        <v>5</v>
      </c>
      <c r="H9953" s="76" t="s">
        <v>3325</v>
      </c>
      <c r="I9953" s="77">
        <v>30.29</v>
      </c>
      <c r="J9953" s="2">
        <v>12</v>
      </c>
      <c r="K9953" s="119" cm="1">
        <f t="array" ref="K9953">ROUND(IF(C9953="Beer",SUM(LOOKUP(2,1/(SRP!$B$7:$B$9&lt;=E9953)/(SRP!$C$7:$C$9&gt;=E9953),SRP!$D$7:$D$9)*(G9953/100)*(E9953/1000)),IF(C9953="Spirits",SUM(LOOKUP(2,1/(SRP!$B$2:$B$6&lt;=E9953)/(SRP!$C$2:$C$6&gt;=E9953),SRP!$D$2:$D$6)*(G9953/100)*(E9953/1000)),IF(AND(C9953="Wine",D9953="Fortified Wines"),SUM(LOOKUP(2,1/(SRP!$B$20:$B$23&lt;=E9953)/(SRP!$C$20:$C$23&gt;=E9953),SRP!$D$20:$D$23)*(G9953/100)*(E9953/1000)),IF(C9953="Wine",SUM(LOOKUP(2,1/(SRP!$B$15:$B$19&lt;=E9953)/(SRP!$C$15:$C$19&gt;=E9953),SRP!$D$15:$D$19)*(G9953/100)*(E9953/1000)),IF(C9953="Ready to Drink",SUM(LOOKUP(2,1/(SRP!$B$10:$B$14&lt;=E9953)/(SRP!$C$10:$C$14&gt;=E9953),SRP!$D$10:$D$14)*(G9953/100)*(E9953/1000)),0))))),2)</f>
        <v>14.28</v>
      </c>
    </row>
    <row r="9954" spans="1:11" x14ac:dyDescent="0.35">
      <c r="A9954" s="2">
        <v>900100</v>
      </c>
      <c r="B9954" s="76" t="s">
        <v>2110</v>
      </c>
      <c r="C9954" s="76" t="s">
        <v>287</v>
      </c>
      <c r="D9954" s="76" t="s">
        <v>5266</v>
      </c>
      <c r="E9954" s="76">
        <v>4092</v>
      </c>
      <c r="F9954" s="76">
        <v>1</v>
      </c>
      <c r="G9954" s="77">
        <v>5</v>
      </c>
      <c r="H9954" s="76" t="s">
        <v>3325</v>
      </c>
      <c r="I9954" s="77">
        <v>31.29</v>
      </c>
      <c r="J9954" s="2">
        <v>12</v>
      </c>
      <c r="K9954" s="119" cm="1">
        <f t="array" ref="K9954">ROUND(IF(C9954="Beer",SUM(LOOKUP(2,1/(SRP!$B$7:$B$9&lt;=E9954)/(SRP!$C$7:$C$9&gt;=E9954),SRP!$D$7:$D$9)*(G9954/100)*(E9954/1000)),IF(C9954="Spirits",SUM(LOOKUP(2,1/(SRP!$B$2:$B$6&lt;=E9954)/(SRP!$C$2:$C$6&gt;=E9954),SRP!$D$2:$D$6)*(G9954/100)*(E9954/1000)),IF(AND(C9954="Wine",D9954="Fortified Wines"),SUM(LOOKUP(2,1/(SRP!$B$20:$B$23&lt;=E9954)/(SRP!$C$20:$C$23&gt;=E9954),SRP!$D$20:$D$23)*(G9954/100)*(E9954/1000)),IF(C9954="Wine",SUM(LOOKUP(2,1/(SRP!$B$15:$B$19&lt;=E9954)/(SRP!$C$15:$C$19&gt;=E9954),SRP!$D$15:$D$19)*(G9954/100)*(E9954/1000)),IF(C9954="Ready to Drink",SUM(LOOKUP(2,1/(SRP!$B$10:$B$14&lt;=E9954)/(SRP!$C$10:$C$14&gt;=E9954),SRP!$D$10:$D$14)*(G9954/100)*(E9954/1000)),0))))),2)</f>
        <v>14.28</v>
      </c>
    </row>
    <row r="9955" spans="1:11" x14ac:dyDescent="0.35">
      <c r="A9955" s="2">
        <v>900100</v>
      </c>
      <c r="B9955" s="76" t="s">
        <v>2110</v>
      </c>
      <c r="C9955" s="76" t="s">
        <v>287</v>
      </c>
      <c r="D9955" s="76" t="s">
        <v>5266</v>
      </c>
      <c r="E9955" s="76">
        <v>4092</v>
      </c>
      <c r="F9955" s="76">
        <v>1</v>
      </c>
      <c r="G9955" s="77">
        <v>5</v>
      </c>
      <c r="H9955" s="76" t="s">
        <v>3325</v>
      </c>
      <c r="I9955" s="77">
        <v>31.29</v>
      </c>
      <c r="J9955" s="2">
        <v>12</v>
      </c>
      <c r="K9955" s="119" cm="1">
        <f t="array" ref="K9955">ROUND(IF(C9955="Beer",SUM(LOOKUP(2,1/(SRP!$B$7:$B$9&lt;=E9955)/(SRP!$C$7:$C$9&gt;=E9955),SRP!$D$7:$D$9)*(G9955/100)*(E9955/1000)),IF(C9955="Spirits",SUM(LOOKUP(2,1/(SRP!$B$2:$B$6&lt;=E9955)/(SRP!$C$2:$C$6&gt;=E9955),SRP!$D$2:$D$6)*(G9955/100)*(E9955/1000)),IF(AND(C9955="Wine",D9955="Fortified Wines"),SUM(LOOKUP(2,1/(SRP!$B$20:$B$23&lt;=E9955)/(SRP!$C$20:$C$23&gt;=E9955),SRP!$D$20:$D$23)*(G9955/100)*(E9955/1000)),IF(C9955="Wine",SUM(LOOKUP(2,1/(SRP!$B$15:$B$19&lt;=E9955)/(SRP!$C$15:$C$19&gt;=E9955),SRP!$D$15:$D$19)*(G9955/100)*(E9955/1000)),IF(C9955="Ready to Drink",SUM(LOOKUP(2,1/(SRP!$B$10:$B$14&lt;=E9955)/(SRP!$C$10:$C$14&gt;=E9955),SRP!$D$10:$D$14)*(G9955/100)*(E9955/1000)),0))))),2)</f>
        <v>14.28</v>
      </c>
    </row>
    <row r="9956" spans="1:11" x14ac:dyDescent="0.35">
      <c r="A9956" s="2">
        <v>900134</v>
      </c>
      <c r="B9956" s="76" t="s">
        <v>2111</v>
      </c>
      <c r="C9956" s="76" t="s">
        <v>287</v>
      </c>
      <c r="D9956" s="76" t="s">
        <v>5230</v>
      </c>
      <c r="E9956" s="76">
        <v>4092</v>
      </c>
      <c r="F9956" s="76">
        <v>1</v>
      </c>
      <c r="G9956" s="77">
        <v>5</v>
      </c>
      <c r="H9956" s="76" t="s">
        <v>3324</v>
      </c>
      <c r="I9956" s="77">
        <v>23.79</v>
      </c>
      <c r="J9956" s="2">
        <v>12</v>
      </c>
      <c r="K9956" s="119" cm="1">
        <f t="array" ref="K9956">ROUND(IF(C9956="Beer",SUM(LOOKUP(2,1/(SRP!$B$7:$B$9&lt;=E9956)/(SRP!$C$7:$C$9&gt;=E9956),SRP!$D$7:$D$9)*(G9956/100)*(E9956/1000)),IF(C9956="Spirits",SUM(LOOKUP(2,1/(SRP!$B$2:$B$6&lt;=E9956)/(SRP!$C$2:$C$6&gt;=E9956),SRP!$D$2:$D$6)*(G9956/100)*(E9956/1000)),IF(AND(C9956="Wine",D9956="Fortified Wines"),SUM(LOOKUP(2,1/(SRP!$B$20:$B$23&lt;=E9956)/(SRP!$C$20:$C$23&gt;=E9956),SRP!$D$20:$D$23)*(G9956/100)*(E9956/1000)),IF(C9956="Wine",SUM(LOOKUP(2,1/(SRP!$B$15:$B$19&lt;=E9956)/(SRP!$C$15:$C$19&gt;=E9956),SRP!$D$15:$D$19)*(G9956/100)*(E9956/1000)),IF(C9956="Ready to Drink",SUM(LOOKUP(2,1/(SRP!$B$10:$B$14&lt;=E9956)/(SRP!$C$10:$C$14&gt;=E9956),SRP!$D$10:$D$14)*(G9956/100)*(E9956/1000)),0))))),2)</f>
        <v>14.28</v>
      </c>
    </row>
    <row r="9957" spans="1:11" x14ac:dyDescent="0.35">
      <c r="A9957" s="2">
        <v>900134</v>
      </c>
      <c r="B9957" s="76" t="s">
        <v>2111</v>
      </c>
      <c r="C9957" s="76" t="s">
        <v>287</v>
      </c>
      <c r="D9957" s="76" t="s">
        <v>5230</v>
      </c>
      <c r="E9957" s="76">
        <v>4092</v>
      </c>
      <c r="F9957" s="76">
        <v>1</v>
      </c>
      <c r="G9957" s="77">
        <v>5</v>
      </c>
      <c r="H9957" s="76" t="s">
        <v>3324</v>
      </c>
      <c r="I9957" s="77">
        <v>23.79</v>
      </c>
      <c r="J9957" s="2">
        <v>12</v>
      </c>
      <c r="K9957" s="119" cm="1">
        <f t="array" ref="K9957">ROUND(IF(C9957="Beer",SUM(LOOKUP(2,1/(SRP!$B$7:$B$9&lt;=E9957)/(SRP!$C$7:$C$9&gt;=E9957),SRP!$D$7:$D$9)*(G9957/100)*(E9957/1000)),IF(C9957="Spirits",SUM(LOOKUP(2,1/(SRP!$B$2:$B$6&lt;=E9957)/(SRP!$C$2:$C$6&gt;=E9957),SRP!$D$2:$D$6)*(G9957/100)*(E9957/1000)),IF(AND(C9957="Wine",D9957="Fortified Wines"),SUM(LOOKUP(2,1/(SRP!$B$20:$B$23&lt;=E9957)/(SRP!$C$20:$C$23&gt;=E9957),SRP!$D$20:$D$23)*(G9957/100)*(E9957/1000)),IF(C9957="Wine",SUM(LOOKUP(2,1/(SRP!$B$15:$B$19&lt;=E9957)/(SRP!$C$15:$C$19&gt;=E9957),SRP!$D$15:$D$19)*(G9957/100)*(E9957/1000)),IF(C9957="Ready to Drink",SUM(LOOKUP(2,1/(SRP!$B$10:$B$14&lt;=E9957)/(SRP!$C$10:$C$14&gt;=E9957),SRP!$D$10:$D$14)*(G9957/100)*(E9957/1000)),0))))),2)</f>
        <v>14.28</v>
      </c>
    </row>
    <row r="9958" spans="1:11" x14ac:dyDescent="0.35">
      <c r="A9958" s="2">
        <v>900159</v>
      </c>
      <c r="B9958" s="76" t="s">
        <v>2112</v>
      </c>
      <c r="C9958" s="76" t="s">
        <v>287</v>
      </c>
      <c r="D9958" s="76" t="s">
        <v>5266</v>
      </c>
      <c r="E9958" s="76">
        <v>8184</v>
      </c>
      <c r="F9958" s="76">
        <v>1</v>
      </c>
      <c r="G9958" s="77">
        <v>5</v>
      </c>
      <c r="H9958" s="76" t="s">
        <v>3325</v>
      </c>
      <c r="I9958" s="77">
        <v>55.49</v>
      </c>
      <c r="J9958" s="2">
        <v>24</v>
      </c>
      <c r="K9958" s="119" cm="1">
        <f t="array" ref="K9958">ROUND(IF(C9958="Beer",SUM(LOOKUP(2,1/(SRP!$B$7:$B$9&lt;=E9958)/(SRP!$C$7:$C$9&gt;=E9958),SRP!$D$7:$D$9)*(G9958/100)*(E9958/1000)),IF(C9958="Spirits",SUM(LOOKUP(2,1/(SRP!$B$2:$B$6&lt;=E9958)/(SRP!$C$2:$C$6&gt;=E9958),SRP!$D$2:$D$6)*(G9958/100)*(E9958/1000)),IF(AND(C9958="Wine",D9958="Fortified Wines"),SUM(LOOKUP(2,1/(SRP!$B$20:$B$23&lt;=E9958)/(SRP!$C$20:$C$23&gt;=E9958),SRP!$D$20:$D$23)*(G9958/100)*(E9958/1000)),IF(C9958="Wine",SUM(LOOKUP(2,1/(SRP!$B$15:$B$19&lt;=E9958)/(SRP!$C$15:$C$19&gt;=E9958),SRP!$D$15:$D$19)*(G9958/100)*(E9958/1000)),IF(C9958="Ready to Drink",SUM(LOOKUP(2,1/(SRP!$B$10:$B$14&lt;=E9958)/(SRP!$C$10:$C$14&gt;=E9958),SRP!$D$10:$D$14)*(G9958/100)*(E9958/1000)),0))))),2)</f>
        <v>28.57</v>
      </c>
    </row>
    <row r="9959" spans="1:11" x14ac:dyDescent="0.35">
      <c r="A9959" s="2">
        <v>900159</v>
      </c>
      <c r="B9959" s="76" t="s">
        <v>2112</v>
      </c>
      <c r="C9959" s="76" t="s">
        <v>287</v>
      </c>
      <c r="D9959" s="76" t="s">
        <v>5266</v>
      </c>
      <c r="E9959" s="76">
        <v>8184</v>
      </c>
      <c r="F9959" s="76">
        <v>1</v>
      </c>
      <c r="G9959" s="77">
        <v>5</v>
      </c>
      <c r="H9959" s="76" t="s">
        <v>3325</v>
      </c>
      <c r="I9959" s="77">
        <v>55.49</v>
      </c>
      <c r="J9959" s="2">
        <v>24</v>
      </c>
      <c r="K9959" s="119" cm="1">
        <f t="array" ref="K9959">ROUND(IF(C9959="Beer",SUM(LOOKUP(2,1/(SRP!$B$7:$B$9&lt;=E9959)/(SRP!$C$7:$C$9&gt;=E9959),SRP!$D$7:$D$9)*(G9959/100)*(E9959/1000)),IF(C9959="Spirits",SUM(LOOKUP(2,1/(SRP!$B$2:$B$6&lt;=E9959)/(SRP!$C$2:$C$6&gt;=E9959),SRP!$D$2:$D$6)*(G9959/100)*(E9959/1000)),IF(AND(C9959="Wine",D9959="Fortified Wines"),SUM(LOOKUP(2,1/(SRP!$B$20:$B$23&lt;=E9959)/(SRP!$C$20:$C$23&gt;=E9959),SRP!$D$20:$D$23)*(G9959/100)*(E9959/1000)),IF(C9959="Wine",SUM(LOOKUP(2,1/(SRP!$B$15:$B$19&lt;=E9959)/(SRP!$C$15:$C$19&gt;=E9959),SRP!$D$15:$D$19)*(G9959/100)*(E9959/1000)),IF(C9959="Ready to Drink",SUM(LOOKUP(2,1/(SRP!$B$10:$B$14&lt;=E9959)/(SRP!$C$10:$C$14&gt;=E9959),SRP!$D$10:$D$14)*(G9959/100)*(E9959/1000)),0))))),2)</f>
        <v>28.57</v>
      </c>
    </row>
    <row r="9960" spans="1:11" x14ac:dyDescent="0.35">
      <c r="A9960" s="2">
        <v>900308</v>
      </c>
      <c r="B9960" s="76" t="s">
        <v>129</v>
      </c>
      <c r="C9960" s="76" t="s">
        <v>287</v>
      </c>
      <c r="D9960" s="76" t="s">
        <v>5271</v>
      </c>
      <c r="E9960" s="76">
        <v>4092</v>
      </c>
      <c r="F9960" s="76">
        <v>1</v>
      </c>
      <c r="G9960" s="77">
        <v>4</v>
      </c>
      <c r="H9960" s="76" t="s">
        <v>3325</v>
      </c>
      <c r="I9960" s="77">
        <v>30.29</v>
      </c>
      <c r="J9960" s="2">
        <v>12</v>
      </c>
      <c r="K9960" s="119" cm="1">
        <f t="array" ref="K9960">ROUND(IF(C9960="Beer",SUM(LOOKUP(2,1/(SRP!$B$7:$B$9&lt;=E9960)/(SRP!$C$7:$C$9&gt;=E9960),SRP!$D$7:$D$9)*(G9960/100)*(E9960/1000)),IF(C9960="Spirits",SUM(LOOKUP(2,1/(SRP!$B$2:$B$6&lt;=E9960)/(SRP!$C$2:$C$6&gt;=E9960),SRP!$D$2:$D$6)*(G9960/100)*(E9960/1000)),IF(AND(C9960="Wine",D9960="Fortified Wines"),SUM(LOOKUP(2,1/(SRP!$B$20:$B$23&lt;=E9960)/(SRP!$C$20:$C$23&gt;=E9960),SRP!$D$20:$D$23)*(G9960/100)*(E9960/1000)),IF(C9960="Wine",SUM(LOOKUP(2,1/(SRP!$B$15:$B$19&lt;=E9960)/(SRP!$C$15:$C$19&gt;=E9960),SRP!$D$15:$D$19)*(G9960/100)*(E9960/1000)),IF(C9960="Ready to Drink",SUM(LOOKUP(2,1/(SRP!$B$10:$B$14&lt;=E9960)/(SRP!$C$10:$C$14&gt;=E9960),SRP!$D$10:$D$14)*(G9960/100)*(E9960/1000)),0))))),2)</f>
        <v>11.43</v>
      </c>
    </row>
    <row r="9961" spans="1:11" x14ac:dyDescent="0.35">
      <c r="A9961" s="2">
        <v>900308</v>
      </c>
      <c r="B9961" s="76" t="s">
        <v>129</v>
      </c>
      <c r="C9961" s="76" t="s">
        <v>287</v>
      </c>
      <c r="D9961" s="76" t="s">
        <v>5271</v>
      </c>
      <c r="E9961" s="76">
        <v>4092</v>
      </c>
      <c r="F9961" s="76">
        <v>1</v>
      </c>
      <c r="G9961" s="77">
        <v>4</v>
      </c>
      <c r="H9961" s="76" t="s">
        <v>3325</v>
      </c>
      <c r="I9961" s="77">
        <v>30.29</v>
      </c>
      <c r="J9961" s="2">
        <v>12</v>
      </c>
      <c r="K9961" s="119" cm="1">
        <f t="array" ref="K9961">ROUND(IF(C9961="Beer",SUM(LOOKUP(2,1/(SRP!$B$7:$B$9&lt;=E9961)/(SRP!$C$7:$C$9&gt;=E9961),SRP!$D$7:$D$9)*(G9961/100)*(E9961/1000)),IF(C9961="Spirits",SUM(LOOKUP(2,1/(SRP!$B$2:$B$6&lt;=E9961)/(SRP!$C$2:$C$6&gt;=E9961),SRP!$D$2:$D$6)*(G9961/100)*(E9961/1000)),IF(AND(C9961="Wine",D9961="Fortified Wines"),SUM(LOOKUP(2,1/(SRP!$B$20:$B$23&lt;=E9961)/(SRP!$C$20:$C$23&gt;=E9961),SRP!$D$20:$D$23)*(G9961/100)*(E9961/1000)),IF(C9961="Wine",SUM(LOOKUP(2,1/(SRP!$B$15:$B$19&lt;=E9961)/(SRP!$C$15:$C$19&gt;=E9961),SRP!$D$15:$D$19)*(G9961/100)*(E9961/1000)),IF(C9961="Ready to Drink",SUM(LOOKUP(2,1/(SRP!$B$10:$B$14&lt;=E9961)/(SRP!$C$10:$C$14&gt;=E9961),SRP!$D$10:$D$14)*(G9961/100)*(E9961/1000)),0))))),2)</f>
        <v>11.43</v>
      </c>
    </row>
    <row r="9962" spans="1:11" x14ac:dyDescent="0.35">
      <c r="A9962" s="2">
        <v>900365</v>
      </c>
      <c r="B9962" s="76" t="s">
        <v>2113</v>
      </c>
      <c r="C9962" s="76" t="s">
        <v>287</v>
      </c>
      <c r="D9962" s="76" t="s">
        <v>5230</v>
      </c>
      <c r="E9962" s="76">
        <v>4092</v>
      </c>
      <c r="F9962" s="76">
        <v>1</v>
      </c>
      <c r="G9962" s="77">
        <v>5</v>
      </c>
      <c r="H9962" s="76" t="s">
        <v>3324</v>
      </c>
      <c r="I9962" s="77">
        <v>25.29</v>
      </c>
      <c r="J9962" s="2">
        <v>12</v>
      </c>
      <c r="K9962" s="119" cm="1">
        <f t="array" ref="K9962">ROUND(IF(C9962="Beer",SUM(LOOKUP(2,1/(SRP!$B$7:$B$9&lt;=E9962)/(SRP!$C$7:$C$9&gt;=E9962),SRP!$D$7:$D$9)*(G9962/100)*(E9962/1000)),IF(C9962="Spirits",SUM(LOOKUP(2,1/(SRP!$B$2:$B$6&lt;=E9962)/(SRP!$C$2:$C$6&gt;=E9962),SRP!$D$2:$D$6)*(G9962/100)*(E9962/1000)),IF(AND(C9962="Wine",D9962="Fortified Wines"),SUM(LOOKUP(2,1/(SRP!$B$20:$B$23&lt;=E9962)/(SRP!$C$20:$C$23&gt;=E9962),SRP!$D$20:$D$23)*(G9962/100)*(E9962/1000)),IF(C9962="Wine",SUM(LOOKUP(2,1/(SRP!$B$15:$B$19&lt;=E9962)/(SRP!$C$15:$C$19&gt;=E9962),SRP!$D$15:$D$19)*(G9962/100)*(E9962/1000)),IF(C9962="Ready to Drink",SUM(LOOKUP(2,1/(SRP!$B$10:$B$14&lt;=E9962)/(SRP!$C$10:$C$14&gt;=E9962),SRP!$D$10:$D$14)*(G9962/100)*(E9962/1000)),0))))),2)</f>
        <v>14.28</v>
      </c>
    </row>
    <row r="9963" spans="1:11" x14ac:dyDescent="0.35">
      <c r="A9963" s="2">
        <v>900365</v>
      </c>
      <c r="B9963" s="76" t="s">
        <v>2113</v>
      </c>
      <c r="C9963" s="76" t="s">
        <v>287</v>
      </c>
      <c r="D9963" s="76" t="s">
        <v>5230</v>
      </c>
      <c r="E9963" s="76">
        <v>4092</v>
      </c>
      <c r="F9963" s="76">
        <v>1</v>
      </c>
      <c r="G9963" s="77">
        <v>5</v>
      </c>
      <c r="H9963" s="76" t="s">
        <v>3324</v>
      </c>
      <c r="I9963" s="77">
        <v>25.29</v>
      </c>
      <c r="J9963" s="2">
        <v>12</v>
      </c>
      <c r="K9963" s="119" cm="1">
        <f t="array" ref="K9963">ROUND(IF(C9963="Beer",SUM(LOOKUP(2,1/(SRP!$B$7:$B$9&lt;=E9963)/(SRP!$C$7:$C$9&gt;=E9963),SRP!$D$7:$D$9)*(G9963/100)*(E9963/1000)),IF(C9963="Spirits",SUM(LOOKUP(2,1/(SRP!$B$2:$B$6&lt;=E9963)/(SRP!$C$2:$C$6&gt;=E9963),SRP!$D$2:$D$6)*(G9963/100)*(E9963/1000)),IF(AND(C9963="Wine",D9963="Fortified Wines"),SUM(LOOKUP(2,1/(SRP!$B$20:$B$23&lt;=E9963)/(SRP!$C$20:$C$23&gt;=E9963),SRP!$D$20:$D$23)*(G9963/100)*(E9963/1000)),IF(C9963="Wine",SUM(LOOKUP(2,1/(SRP!$B$15:$B$19&lt;=E9963)/(SRP!$C$15:$C$19&gt;=E9963),SRP!$D$15:$D$19)*(G9963/100)*(E9963/1000)),IF(C9963="Ready to Drink",SUM(LOOKUP(2,1/(SRP!$B$10:$B$14&lt;=E9963)/(SRP!$C$10:$C$14&gt;=E9963),SRP!$D$10:$D$14)*(G9963/100)*(E9963/1000)),0))))),2)</f>
        <v>14.28</v>
      </c>
    </row>
    <row r="9964" spans="1:11" x14ac:dyDescent="0.35">
      <c r="A9964" s="2">
        <v>900480</v>
      </c>
      <c r="B9964" s="76" t="s">
        <v>130</v>
      </c>
      <c r="C9964" s="76" t="s">
        <v>287</v>
      </c>
      <c r="D9964" s="76" t="s">
        <v>5230</v>
      </c>
      <c r="E9964" s="76">
        <v>8184</v>
      </c>
      <c r="F9964" s="76">
        <v>1</v>
      </c>
      <c r="G9964" s="77">
        <v>5</v>
      </c>
      <c r="H9964" s="76" t="s">
        <v>3325</v>
      </c>
      <c r="I9964" s="77">
        <v>53.49</v>
      </c>
      <c r="J9964" s="2">
        <v>24</v>
      </c>
      <c r="K9964" s="119" cm="1">
        <f t="array" ref="K9964">ROUND(IF(C9964="Beer",SUM(LOOKUP(2,1/(SRP!$B$7:$B$9&lt;=E9964)/(SRP!$C$7:$C$9&gt;=E9964),SRP!$D$7:$D$9)*(G9964/100)*(E9964/1000)),IF(C9964="Spirits",SUM(LOOKUP(2,1/(SRP!$B$2:$B$6&lt;=E9964)/(SRP!$C$2:$C$6&gt;=E9964),SRP!$D$2:$D$6)*(G9964/100)*(E9964/1000)),IF(AND(C9964="Wine",D9964="Fortified Wines"),SUM(LOOKUP(2,1/(SRP!$B$20:$B$23&lt;=E9964)/(SRP!$C$20:$C$23&gt;=E9964),SRP!$D$20:$D$23)*(G9964/100)*(E9964/1000)),IF(C9964="Wine",SUM(LOOKUP(2,1/(SRP!$B$15:$B$19&lt;=E9964)/(SRP!$C$15:$C$19&gt;=E9964),SRP!$D$15:$D$19)*(G9964/100)*(E9964/1000)),IF(C9964="Ready to Drink",SUM(LOOKUP(2,1/(SRP!$B$10:$B$14&lt;=E9964)/(SRP!$C$10:$C$14&gt;=E9964),SRP!$D$10:$D$14)*(G9964/100)*(E9964/1000)),0))))),2)</f>
        <v>28.57</v>
      </c>
    </row>
    <row r="9965" spans="1:11" x14ac:dyDescent="0.35">
      <c r="A9965" s="2">
        <v>900480</v>
      </c>
      <c r="B9965" s="76" t="s">
        <v>130</v>
      </c>
      <c r="C9965" s="76" t="s">
        <v>287</v>
      </c>
      <c r="D9965" s="76" t="s">
        <v>5230</v>
      </c>
      <c r="E9965" s="76">
        <v>8184</v>
      </c>
      <c r="F9965" s="76">
        <v>1</v>
      </c>
      <c r="G9965" s="77">
        <v>5</v>
      </c>
      <c r="H9965" s="76" t="s">
        <v>3325</v>
      </c>
      <c r="I9965" s="77">
        <v>53.49</v>
      </c>
      <c r="J9965" s="2">
        <v>24</v>
      </c>
      <c r="K9965" s="119" cm="1">
        <f t="array" ref="K9965">ROUND(IF(C9965="Beer",SUM(LOOKUP(2,1/(SRP!$B$7:$B$9&lt;=E9965)/(SRP!$C$7:$C$9&gt;=E9965),SRP!$D$7:$D$9)*(G9965/100)*(E9965/1000)),IF(C9965="Spirits",SUM(LOOKUP(2,1/(SRP!$B$2:$B$6&lt;=E9965)/(SRP!$C$2:$C$6&gt;=E9965),SRP!$D$2:$D$6)*(G9965/100)*(E9965/1000)),IF(AND(C9965="Wine",D9965="Fortified Wines"),SUM(LOOKUP(2,1/(SRP!$B$20:$B$23&lt;=E9965)/(SRP!$C$20:$C$23&gt;=E9965),SRP!$D$20:$D$23)*(G9965/100)*(E9965/1000)),IF(C9965="Wine",SUM(LOOKUP(2,1/(SRP!$B$15:$B$19&lt;=E9965)/(SRP!$C$15:$C$19&gt;=E9965),SRP!$D$15:$D$19)*(G9965/100)*(E9965/1000)),IF(C9965="Ready to Drink",SUM(LOOKUP(2,1/(SRP!$B$10:$B$14&lt;=E9965)/(SRP!$C$10:$C$14&gt;=E9965),SRP!$D$10:$D$14)*(G9965/100)*(E9965/1000)),0))))),2)</f>
        <v>28.57</v>
      </c>
    </row>
    <row r="9966" spans="1:11" x14ac:dyDescent="0.35">
      <c r="A9966" s="2">
        <v>900528</v>
      </c>
      <c r="B9966" s="76" t="s">
        <v>2114</v>
      </c>
      <c r="C9966" s="76" t="s">
        <v>287</v>
      </c>
      <c r="D9966" s="76" t="s">
        <v>5310</v>
      </c>
      <c r="E9966" s="76">
        <v>2046</v>
      </c>
      <c r="F9966" s="76">
        <v>4</v>
      </c>
      <c r="G9966" s="77">
        <v>0.5</v>
      </c>
      <c r="H9966" s="76" t="s">
        <v>3325</v>
      </c>
      <c r="I9966" s="77">
        <v>9.49</v>
      </c>
      <c r="J9966" s="2">
        <v>6</v>
      </c>
      <c r="K9966" s="119" cm="1">
        <f t="array" ref="K9966">ROUND(IF(C9966="Beer",SUM(LOOKUP(2,1/(SRP!$B$7:$B$9&lt;=E9966)/(SRP!$C$7:$C$9&gt;=E9966),SRP!$D$7:$D$9)*(G9966/100)*(E9966/1000)),IF(C9966="Spirits",SUM(LOOKUP(2,1/(SRP!$B$2:$B$6&lt;=E9966)/(SRP!$C$2:$C$6&gt;=E9966),SRP!$D$2:$D$6)*(G9966/100)*(E9966/1000)),IF(AND(C9966="Wine",D9966="Fortified Wines"),SUM(LOOKUP(2,1/(SRP!$B$20:$B$23&lt;=E9966)/(SRP!$C$20:$C$23&gt;=E9966),SRP!$D$20:$D$23)*(G9966/100)*(E9966/1000)),IF(C9966="Wine",SUM(LOOKUP(2,1/(SRP!$B$15:$B$19&lt;=E9966)/(SRP!$C$15:$C$19&gt;=E9966),SRP!$D$15:$D$19)*(G9966/100)*(E9966/1000)),IF(C9966="Ready to Drink",SUM(LOOKUP(2,1/(SRP!$B$10:$B$14&lt;=E9966)/(SRP!$C$10:$C$14&gt;=E9966),SRP!$D$10:$D$14)*(G9966/100)*(E9966/1000)),0))))),2)</f>
        <v>0.71</v>
      </c>
    </row>
    <row r="9967" spans="1:11" x14ac:dyDescent="0.35">
      <c r="A9967" s="2">
        <v>900528</v>
      </c>
      <c r="B9967" s="76" t="s">
        <v>2114</v>
      </c>
      <c r="C9967" s="76" t="s">
        <v>287</v>
      </c>
      <c r="D9967" s="76" t="s">
        <v>5310</v>
      </c>
      <c r="E9967" s="76">
        <v>2046</v>
      </c>
      <c r="F9967" s="76">
        <v>4</v>
      </c>
      <c r="G9967" s="77">
        <v>0.5</v>
      </c>
      <c r="H9967" s="76" t="s">
        <v>3325</v>
      </c>
      <c r="I9967" s="77">
        <v>9.49</v>
      </c>
      <c r="J9967" s="2">
        <v>6</v>
      </c>
      <c r="K9967" s="119" cm="1">
        <f t="array" ref="K9967">ROUND(IF(C9967="Beer",SUM(LOOKUP(2,1/(SRP!$B$7:$B$9&lt;=E9967)/(SRP!$C$7:$C$9&gt;=E9967),SRP!$D$7:$D$9)*(G9967/100)*(E9967/1000)),IF(C9967="Spirits",SUM(LOOKUP(2,1/(SRP!$B$2:$B$6&lt;=E9967)/(SRP!$C$2:$C$6&gt;=E9967),SRP!$D$2:$D$6)*(G9967/100)*(E9967/1000)),IF(AND(C9967="Wine",D9967="Fortified Wines"),SUM(LOOKUP(2,1/(SRP!$B$20:$B$23&lt;=E9967)/(SRP!$C$20:$C$23&gt;=E9967),SRP!$D$20:$D$23)*(G9967/100)*(E9967/1000)),IF(C9967="Wine",SUM(LOOKUP(2,1/(SRP!$B$15:$B$19&lt;=E9967)/(SRP!$C$15:$C$19&gt;=E9967),SRP!$D$15:$D$19)*(G9967/100)*(E9967/1000)),IF(C9967="Ready to Drink",SUM(LOOKUP(2,1/(SRP!$B$10:$B$14&lt;=E9967)/(SRP!$C$10:$C$14&gt;=E9967),SRP!$D$10:$D$14)*(G9967/100)*(E9967/1000)),0))))),2)</f>
        <v>0.71</v>
      </c>
    </row>
    <row r="9968" spans="1:11" x14ac:dyDescent="0.35">
      <c r="A9968" s="2">
        <v>900529</v>
      </c>
      <c r="B9968" s="76" t="s">
        <v>2115</v>
      </c>
      <c r="C9968" s="76" t="s">
        <v>287</v>
      </c>
      <c r="D9968" s="76" t="s">
        <v>5310</v>
      </c>
      <c r="E9968" s="76">
        <v>4260</v>
      </c>
      <c r="F9968" s="76">
        <v>1</v>
      </c>
      <c r="G9968" s="77">
        <v>0.5</v>
      </c>
      <c r="H9968" s="76" t="s">
        <v>3325</v>
      </c>
      <c r="I9968" s="77">
        <v>13.49</v>
      </c>
      <c r="J9968" s="2">
        <v>12</v>
      </c>
      <c r="K9968" s="119" cm="1">
        <f t="array" ref="K9968">ROUND(IF(C9968="Beer",SUM(LOOKUP(2,1/(SRP!$B$7:$B$9&lt;=E9968)/(SRP!$C$7:$C$9&gt;=E9968),SRP!$D$7:$D$9)*(G9968/100)*(E9968/1000)),IF(C9968="Spirits",SUM(LOOKUP(2,1/(SRP!$B$2:$B$6&lt;=E9968)/(SRP!$C$2:$C$6&gt;=E9968),SRP!$D$2:$D$6)*(G9968/100)*(E9968/1000)),IF(AND(C9968="Wine",D9968="Fortified Wines"),SUM(LOOKUP(2,1/(SRP!$B$20:$B$23&lt;=E9968)/(SRP!$C$20:$C$23&gt;=E9968),SRP!$D$20:$D$23)*(G9968/100)*(E9968/1000)),IF(C9968="Wine",SUM(LOOKUP(2,1/(SRP!$B$15:$B$19&lt;=E9968)/(SRP!$C$15:$C$19&gt;=E9968),SRP!$D$15:$D$19)*(G9968/100)*(E9968/1000)),IF(C9968="Ready to Drink",SUM(LOOKUP(2,1/(SRP!$B$10:$B$14&lt;=E9968)/(SRP!$C$10:$C$14&gt;=E9968),SRP!$D$10:$D$14)*(G9968/100)*(E9968/1000)),0))))),2)</f>
        <v>1.49</v>
      </c>
    </row>
    <row r="9969" spans="1:11" x14ac:dyDescent="0.35">
      <c r="A9969" s="2">
        <v>900529</v>
      </c>
      <c r="B9969" s="76" t="s">
        <v>2115</v>
      </c>
      <c r="C9969" s="76" t="s">
        <v>287</v>
      </c>
      <c r="D9969" s="76" t="s">
        <v>5310</v>
      </c>
      <c r="E9969" s="76">
        <v>4260</v>
      </c>
      <c r="F9969" s="76">
        <v>1</v>
      </c>
      <c r="G9969" s="77">
        <v>0.5</v>
      </c>
      <c r="H9969" s="76" t="s">
        <v>3325</v>
      </c>
      <c r="I9969" s="77">
        <v>13.49</v>
      </c>
      <c r="J9969" s="2">
        <v>12</v>
      </c>
      <c r="K9969" s="119" cm="1">
        <f t="array" ref="K9969">ROUND(IF(C9969="Beer",SUM(LOOKUP(2,1/(SRP!$B$7:$B$9&lt;=E9969)/(SRP!$C$7:$C$9&gt;=E9969),SRP!$D$7:$D$9)*(G9969/100)*(E9969/1000)),IF(C9969="Spirits",SUM(LOOKUP(2,1/(SRP!$B$2:$B$6&lt;=E9969)/(SRP!$C$2:$C$6&gt;=E9969),SRP!$D$2:$D$6)*(G9969/100)*(E9969/1000)),IF(AND(C9969="Wine",D9969="Fortified Wines"),SUM(LOOKUP(2,1/(SRP!$B$20:$B$23&lt;=E9969)/(SRP!$C$20:$C$23&gt;=E9969),SRP!$D$20:$D$23)*(G9969/100)*(E9969/1000)),IF(C9969="Wine",SUM(LOOKUP(2,1/(SRP!$B$15:$B$19&lt;=E9969)/(SRP!$C$15:$C$19&gt;=E9969),SRP!$D$15:$D$19)*(G9969/100)*(E9969/1000)),IF(C9969="Ready to Drink",SUM(LOOKUP(2,1/(SRP!$B$10:$B$14&lt;=E9969)/(SRP!$C$10:$C$14&gt;=E9969),SRP!$D$10:$D$14)*(G9969/100)*(E9969/1000)),0))))),2)</f>
        <v>1.49</v>
      </c>
    </row>
    <row r="9970" spans="1:11" x14ac:dyDescent="0.35">
      <c r="A9970" s="2">
        <v>900531</v>
      </c>
      <c r="B9970" s="76" t="s">
        <v>2116</v>
      </c>
      <c r="C9970" s="76" t="s">
        <v>287</v>
      </c>
      <c r="D9970" s="76" t="s">
        <v>5321</v>
      </c>
      <c r="E9970" s="76">
        <v>2046</v>
      </c>
      <c r="F9970" s="76">
        <v>4</v>
      </c>
      <c r="G9970" s="77">
        <v>0.5</v>
      </c>
      <c r="H9970" s="76" t="s">
        <v>3325</v>
      </c>
      <c r="I9970" s="77">
        <v>7.29</v>
      </c>
      <c r="J9970" s="2">
        <v>6</v>
      </c>
      <c r="K9970" s="119" cm="1">
        <f t="array" ref="K9970">ROUND(IF(C9970="Beer",SUM(LOOKUP(2,1/(SRP!$B$7:$B$9&lt;=E9970)/(SRP!$C$7:$C$9&gt;=E9970),SRP!$D$7:$D$9)*(G9970/100)*(E9970/1000)),IF(C9970="Spirits",SUM(LOOKUP(2,1/(SRP!$B$2:$B$6&lt;=E9970)/(SRP!$C$2:$C$6&gt;=E9970),SRP!$D$2:$D$6)*(G9970/100)*(E9970/1000)),IF(AND(C9970="Wine",D9970="Fortified Wines"),SUM(LOOKUP(2,1/(SRP!$B$20:$B$23&lt;=E9970)/(SRP!$C$20:$C$23&gt;=E9970),SRP!$D$20:$D$23)*(G9970/100)*(E9970/1000)),IF(C9970="Wine",SUM(LOOKUP(2,1/(SRP!$B$15:$B$19&lt;=E9970)/(SRP!$C$15:$C$19&gt;=E9970),SRP!$D$15:$D$19)*(G9970/100)*(E9970/1000)),IF(C9970="Ready to Drink",SUM(LOOKUP(2,1/(SRP!$B$10:$B$14&lt;=E9970)/(SRP!$C$10:$C$14&gt;=E9970),SRP!$D$10:$D$14)*(G9970/100)*(E9970/1000)),0))))),2)</f>
        <v>0.71</v>
      </c>
    </row>
    <row r="9971" spans="1:11" x14ac:dyDescent="0.35">
      <c r="A9971" s="2">
        <v>900531</v>
      </c>
      <c r="B9971" s="76" t="s">
        <v>2116</v>
      </c>
      <c r="C9971" s="76" t="s">
        <v>287</v>
      </c>
      <c r="D9971" s="76" t="s">
        <v>5321</v>
      </c>
      <c r="E9971" s="76">
        <v>2046</v>
      </c>
      <c r="F9971" s="76">
        <v>4</v>
      </c>
      <c r="G9971" s="77">
        <v>0.5</v>
      </c>
      <c r="H9971" s="76" t="s">
        <v>3325</v>
      </c>
      <c r="I9971" s="77">
        <v>7.29</v>
      </c>
      <c r="J9971" s="2">
        <v>6</v>
      </c>
      <c r="K9971" s="119" cm="1">
        <f t="array" ref="K9971">ROUND(IF(C9971="Beer",SUM(LOOKUP(2,1/(SRP!$B$7:$B$9&lt;=E9971)/(SRP!$C$7:$C$9&gt;=E9971),SRP!$D$7:$D$9)*(G9971/100)*(E9971/1000)),IF(C9971="Spirits",SUM(LOOKUP(2,1/(SRP!$B$2:$B$6&lt;=E9971)/(SRP!$C$2:$C$6&gt;=E9971),SRP!$D$2:$D$6)*(G9971/100)*(E9971/1000)),IF(AND(C9971="Wine",D9971="Fortified Wines"),SUM(LOOKUP(2,1/(SRP!$B$20:$B$23&lt;=E9971)/(SRP!$C$20:$C$23&gt;=E9971),SRP!$D$20:$D$23)*(G9971/100)*(E9971/1000)),IF(C9971="Wine",SUM(LOOKUP(2,1/(SRP!$B$15:$B$19&lt;=E9971)/(SRP!$C$15:$C$19&gt;=E9971),SRP!$D$15:$D$19)*(G9971/100)*(E9971/1000)),IF(C9971="Ready to Drink",SUM(LOOKUP(2,1/(SRP!$B$10:$B$14&lt;=E9971)/(SRP!$C$10:$C$14&gt;=E9971),SRP!$D$10:$D$14)*(G9971/100)*(E9971/1000)),0))))),2)</f>
        <v>0.71</v>
      </c>
    </row>
    <row r="9972" spans="1:11" x14ac:dyDescent="0.35">
      <c r="A9972" s="2">
        <v>900532</v>
      </c>
      <c r="B9972" s="76" t="s">
        <v>2117</v>
      </c>
      <c r="C9972" s="76" t="s">
        <v>287</v>
      </c>
      <c r="D9972" s="76" t="s">
        <v>5310</v>
      </c>
      <c r="E9972" s="76">
        <v>4260</v>
      </c>
      <c r="F9972" s="76">
        <v>1</v>
      </c>
      <c r="G9972" s="77">
        <v>0.5</v>
      </c>
      <c r="H9972" s="76" t="s">
        <v>3325</v>
      </c>
      <c r="I9972" s="77">
        <v>12.49</v>
      </c>
      <c r="J9972" s="2">
        <v>12</v>
      </c>
      <c r="K9972" s="119" cm="1">
        <f t="array" ref="K9972">ROUND(IF(C9972="Beer",SUM(LOOKUP(2,1/(SRP!$B$7:$B$9&lt;=E9972)/(SRP!$C$7:$C$9&gt;=E9972),SRP!$D$7:$D$9)*(G9972/100)*(E9972/1000)),IF(C9972="Spirits",SUM(LOOKUP(2,1/(SRP!$B$2:$B$6&lt;=E9972)/(SRP!$C$2:$C$6&gt;=E9972),SRP!$D$2:$D$6)*(G9972/100)*(E9972/1000)),IF(AND(C9972="Wine",D9972="Fortified Wines"),SUM(LOOKUP(2,1/(SRP!$B$20:$B$23&lt;=E9972)/(SRP!$C$20:$C$23&gt;=E9972),SRP!$D$20:$D$23)*(G9972/100)*(E9972/1000)),IF(C9972="Wine",SUM(LOOKUP(2,1/(SRP!$B$15:$B$19&lt;=E9972)/(SRP!$C$15:$C$19&gt;=E9972),SRP!$D$15:$D$19)*(G9972/100)*(E9972/1000)),IF(C9972="Ready to Drink",SUM(LOOKUP(2,1/(SRP!$B$10:$B$14&lt;=E9972)/(SRP!$C$10:$C$14&gt;=E9972),SRP!$D$10:$D$14)*(G9972/100)*(E9972/1000)),0))))),2)</f>
        <v>1.49</v>
      </c>
    </row>
    <row r="9973" spans="1:11" x14ac:dyDescent="0.35">
      <c r="A9973" s="2">
        <v>900532</v>
      </c>
      <c r="B9973" s="76" t="s">
        <v>2117</v>
      </c>
      <c r="C9973" s="76" t="s">
        <v>287</v>
      </c>
      <c r="D9973" s="76" t="s">
        <v>5310</v>
      </c>
      <c r="E9973" s="76">
        <v>4260</v>
      </c>
      <c r="F9973" s="76">
        <v>1</v>
      </c>
      <c r="G9973" s="77">
        <v>0.5</v>
      </c>
      <c r="H9973" s="76" t="s">
        <v>3325</v>
      </c>
      <c r="I9973" s="77">
        <v>12.49</v>
      </c>
      <c r="J9973" s="2">
        <v>12</v>
      </c>
      <c r="K9973" s="119" cm="1">
        <f t="array" ref="K9973">ROUND(IF(C9973="Beer",SUM(LOOKUP(2,1/(SRP!$B$7:$B$9&lt;=E9973)/(SRP!$C$7:$C$9&gt;=E9973),SRP!$D$7:$D$9)*(G9973/100)*(E9973/1000)),IF(C9973="Spirits",SUM(LOOKUP(2,1/(SRP!$B$2:$B$6&lt;=E9973)/(SRP!$C$2:$C$6&gt;=E9973),SRP!$D$2:$D$6)*(G9973/100)*(E9973/1000)),IF(AND(C9973="Wine",D9973="Fortified Wines"),SUM(LOOKUP(2,1/(SRP!$B$20:$B$23&lt;=E9973)/(SRP!$C$20:$C$23&gt;=E9973),SRP!$D$20:$D$23)*(G9973/100)*(E9973/1000)),IF(C9973="Wine",SUM(LOOKUP(2,1/(SRP!$B$15:$B$19&lt;=E9973)/(SRP!$C$15:$C$19&gt;=E9973),SRP!$D$15:$D$19)*(G9973/100)*(E9973/1000)),IF(C9973="Ready to Drink",SUM(LOOKUP(2,1/(SRP!$B$10:$B$14&lt;=E9973)/(SRP!$C$10:$C$14&gt;=E9973),SRP!$D$10:$D$14)*(G9973/100)*(E9973/1000)),0))))),2)</f>
        <v>1.49</v>
      </c>
    </row>
    <row r="9974" spans="1:11" x14ac:dyDescent="0.35">
      <c r="A9974" s="2">
        <v>900533</v>
      </c>
      <c r="B9974" s="76" t="s">
        <v>2118</v>
      </c>
      <c r="C9974" s="76" t="s">
        <v>287</v>
      </c>
      <c r="D9974" s="76" t="s">
        <v>5321</v>
      </c>
      <c r="E9974" s="76">
        <v>2046</v>
      </c>
      <c r="F9974" s="76">
        <v>4</v>
      </c>
      <c r="G9974" s="77">
        <v>0.5</v>
      </c>
      <c r="H9974" s="76" t="s">
        <v>3325</v>
      </c>
      <c r="I9974" s="77">
        <v>7.29</v>
      </c>
      <c r="J9974" s="2">
        <v>6</v>
      </c>
      <c r="K9974" s="119" cm="1">
        <f t="array" ref="K9974">ROUND(IF(C9974="Beer",SUM(LOOKUP(2,1/(SRP!$B$7:$B$9&lt;=E9974)/(SRP!$C$7:$C$9&gt;=E9974),SRP!$D$7:$D$9)*(G9974/100)*(E9974/1000)),IF(C9974="Spirits",SUM(LOOKUP(2,1/(SRP!$B$2:$B$6&lt;=E9974)/(SRP!$C$2:$C$6&gt;=E9974),SRP!$D$2:$D$6)*(G9974/100)*(E9974/1000)),IF(AND(C9974="Wine",D9974="Fortified Wines"),SUM(LOOKUP(2,1/(SRP!$B$20:$B$23&lt;=E9974)/(SRP!$C$20:$C$23&gt;=E9974),SRP!$D$20:$D$23)*(G9974/100)*(E9974/1000)),IF(C9974="Wine",SUM(LOOKUP(2,1/(SRP!$B$15:$B$19&lt;=E9974)/(SRP!$C$15:$C$19&gt;=E9974),SRP!$D$15:$D$19)*(G9974/100)*(E9974/1000)),IF(C9974="Ready to Drink",SUM(LOOKUP(2,1/(SRP!$B$10:$B$14&lt;=E9974)/(SRP!$C$10:$C$14&gt;=E9974),SRP!$D$10:$D$14)*(G9974/100)*(E9974/1000)),0))))),2)</f>
        <v>0.71</v>
      </c>
    </row>
    <row r="9975" spans="1:11" x14ac:dyDescent="0.35">
      <c r="A9975" s="2">
        <v>900533</v>
      </c>
      <c r="B9975" s="76" t="s">
        <v>2118</v>
      </c>
      <c r="C9975" s="76" t="s">
        <v>287</v>
      </c>
      <c r="D9975" s="76" t="s">
        <v>5321</v>
      </c>
      <c r="E9975" s="76">
        <v>2046</v>
      </c>
      <c r="F9975" s="76">
        <v>4</v>
      </c>
      <c r="G9975" s="77">
        <v>0.5</v>
      </c>
      <c r="H9975" s="76" t="s">
        <v>3325</v>
      </c>
      <c r="I9975" s="77">
        <v>7.29</v>
      </c>
      <c r="J9975" s="2">
        <v>6</v>
      </c>
      <c r="K9975" s="119" cm="1">
        <f t="array" ref="K9975">ROUND(IF(C9975="Beer",SUM(LOOKUP(2,1/(SRP!$B$7:$B$9&lt;=E9975)/(SRP!$C$7:$C$9&gt;=E9975),SRP!$D$7:$D$9)*(G9975/100)*(E9975/1000)),IF(C9975="Spirits",SUM(LOOKUP(2,1/(SRP!$B$2:$B$6&lt;=E9975)/(SRP!$C$2:$C$6&gt;=E9975),SRP!$D$2:$D$6)*(G9975/100)*(E9975/1000)),IF(AND(C9975="Wine",D9975="Fortified Wines"),SUM(LOOKUP(2,1/(SRP!$B$20:$B$23&lt;=E9975)/(SRP!$C$20:$C$23&gt;=E9975),SRP!$D$20:$D$23)*(G9975/100)*(E9975/1000)),IF(C9975="Wine",SUM(LOOKUP(2,1/(SRP!$B$15:$B$19&lt;=E9975)/(SRP!$C$15:$C$19&gt;=E9975),SRP!$D$15:$D$19)*(G9975/100)*(E9975/1000)),IF(C9975="Ready to Drink",SUM(LOOKUP(2,1/(SRP!$B$10:$B$14&lt;=E9975)/(SRP!$C$10:$C$14&gt;=E9975),SRP!$D$10:$D$14)*(G9975/100)*(E9975/1000)),0))))),2)</f>
        <v>0.71</v>
      </c>
    </row>
    <row r="9976" spans="1:11" x14ac:dyDescent="0.35">
      <c r="A9976" s="2">
        <v>900548</v>
      </c>
      <c r="B9976" s="76" t="s">
        <v>2119</v>
      </c>
      <c r="C9976" s="76" t="s">
        <v>287</v>
      </c>
      <c r="D9976" s="76" t="s">
        <v>5230</v>
      </c>
      <c r="E9976" s="76">
        <v>4092</v>
      </c>
      <c r="F9976" s="76">
        <v>1</v>
      </c>
      <c r="G9976" s="77">
        <v>5</v>
      </c>
      <c r="H9976" s="76" t="s">
        <v>3325</v>
      </c>
      <c r="I9976" s="77">
        <v>23.99</v>
      </c>
      <c r="J9976" s="2">
        <v>12</v>
      </c>
      <c r="K9976" s="119" cm="1">
        <f t="array" ref="K9976">ROUND(IF(C9976="Beer",SUM(LOOKUP(2,1/(SRP!$B$7:$B$9&lt;=E9976)/(SRP!$C$7:$C$9&gt;=E9976),SRP!$D$7:$D$9)*(G9976/100)*(E9976/1000)),IF(C9976="Spirits",SUM(LOOKUP(2,1/(SRP!$B$2:$B$6&lt;=E9976)/(SRP!$C$2:$C$6&gt;=E9976),SRP!$D$2:$D$6)*(G9976/100)*(E9976/1000)),IF(AND(C9976="Wine",D9976="Fortified Wines"),SUM(LOOKUP(2,1/(SRP!$B$20:$B$23&lt;=E9976)/(SRP!$C$20:$C$23&gt;=E9976),SRP!$D$20:$D$23)*(G9976/100)*(E9976/1000)),IF(C9976="Wine",SUM(LOOKUP(2,1/(SRP!$B$15:$B$19&lt;=E9976)/(SRP!$C$15:$C$19&gt;=E9976),SRP!$D$15:$D$19)*(G9976/100)*(E9976/1000)),IF(C9976="Ready to Drink",SUM(LOOKUP(2,1/(SRP!$B$10:$B$14&lt;=E9976)/(SRP!$C$10:$C$14&gt;=E9976),SRP!$D$10:$D$14)*(G9976/100)*(E9976/1000)),0))))),2)</f>
        <v>14.28</v>
      </c>
    </row>
    <row r="9977" spans="1:11" x14ac:dyDescent="0.35">
      <c r="A9977" s="2">
        <v>900548</v>
      </c>
      <c r="B9977" s="76" t="s">
        <v>2119</v>
      </c>
      <c r="C9977" s="76" t="s">
        <v>287</v>
      </c>
      <c r="D9977" s="76" t="s">
        <v>5230</v>
      </c>
      <c r="E9977" s="76">
        <v>4092</v>
      </c>
      <c r="F9977" s="76">
        <v>1</v>
      </c>
      <c r="G9977" s="77">
        <v>5</v>
      </c>
      <c r="H9977" s="76" t="s">
        <v>3325</v>
      </c>
      <c r="I9977" s="77">
        <v>23.99</v>
      </c>
      <c r="J9977" s="2">
        <v>12</v>
      </c>
      <c r="K9977" s="119" cm="1">
        <f t="array" ref="K9977">ROUND(IF(C9977="Beer",SUM(LOOKUP(2,1/(SRP!$B$7:$B$9&lt;=E9977)/(SRP!$C$7:$C$9&gt;=E9977),SRP!$D$7:$D$9)*(G9977/100)*(E9977/1000)),IF(C9977="Spirits",SUM(LOOKUP(2,1/(SRP!$B$2:$B$6&lt;=E9977)/(SRP!$C$2:$C$6&gt;=E9977),SRP!$D$2:$D$6)*(G9977/100)*(E9977/1000)),IF(AND(C9977="Wine",D9977="Fortified Wines"),SUM(LOOKUP(2,1/(SRP!$B$20:$B$23&lt;=E9977)/(SRP!$C$20:$C$23&gt;=E9977),SRP!$D$20:$D$23)*(G9977/100)*(E9977/1000)),IF(C9977="Wine",SUM(LOOKUP(2,1/(SRP!$B$15:$B$19&lt;=E9977)/(SRP!$C$15:$C$19&gt;=E9977),SRP!$D$15:$D$19)*(G9977/100)*(E9977/1000)),IF(C9977="Ready to Drink",SUM(LOOKUP(2,1/(SRP!$B$10:$B$14&lt;=E9977)/(SRP!$C$10:$C$14&gt;=E9977),SRP!$D$10:$D$14)*(G9977/100)*(E9977/1000)),0))))),2)</f>
        <v>14.28</v>
      </c>
    </row>
    <row r="9978" spans="1:11" x14ac:dyDescent="0.35">
      <c r="A9978" s="2">
        <v>900621</v>
      </c>
      <c r="B9978" s="76" t="s">
        <v>2120</v>
      </c>
      <c r="C9978" s="76" t="s">
        <v>287</v>
      </c>
      <c r="D9978" s="76" t="s">
        <v>5230</v>
      </c>
      <c r="E9978" s="76">
        <v>2046</v>
      </c>
      <c r="F9978" s="76">
        <v>4</v>
      </c>
      <c r="G9978" s="77">
        <v>5</v>
      </c>
      <c r="H9978" s="76" t="s">
        <v>3324</v>
      </c>
      <c r="I9978" s="77">
        <v>15.49</v>
      </c>
      <c r="J9978" s="2">
        <v>6</v>
      </c>
      <c r="K9978" s="119" cm="1">
        <f t="array" ref="K9978">ROUND(IF(C9978="Beer",SUM(LOOKUP(2,1/(SRP!$B$7:$B$9&lt;=E9978)/(SRP!$C$7:$C$9&gt;=E9978),SRP!$D$7:$D$9)*(G9978/100)*(E9978/1000)),IF(C9978="Spirits",SUM(LOOKUP(2,1/(SRP!$B$2:$B$6&lt;=E9978)/(SRP!$C$2:$C$6&gt;=E9978),SRP!$D$2:$D$6)*(G9978/100)*(E9978/1000)),IF(AND(C9978="Wine",D9978="Fortified Wines"),SUM(LOOKUP(2,1/(SRP!$B$20:$B$23&lt;=E9978)/(SRP!$C$20:$C$23&gt;=E9978),SRP!$D$20:$D$23)*(G9978/100)*(E9978/1000)),IF(C9978="Wine",SUM(LOOKUP(2,1/(SRP!$B$15:$B$19&lt;=E9978)/(SRP!$C$15:$C$19&gt;=E9978),SRP!$D$15:$D$19)*(G9978/100)*(E9978/1000)),IF(C9978="Ready to Drink",SUM(LOOKUP(2,1/(SRP!$B$10:$B$14&lt;=E9978)/(SRP!$C$10:$C$14&gt;=E9978),SRP!$D$10:$D$14)*(G9978/100)*(E9978/1000)),0))))),2)</f>
        <v>7.14</v>
      </c>
    </row>
    <row r="9979" spans="1:11" x14ac:dyDescent="0.35">
      <c r="A9979" s="2">
        <v>900621</v>
      </c>
      <c r="B9979" s="76" t="s">
        <v>2120</v>
      </c>
      <c r="C9979" s="76" t="s">
        <v>287</v>
      </c>
      <c r="D9979" s="76" t="s">
        <v>5230</v>
      </c>
      <c r="E9979" s="76">
        <v>2046</v>
      </c>
      <c r="F9979" s="76">
        <v>4</v>
      </c>
      <c r="G9979" s="77">
        <v>5</v>
      </c>
      <c r="H9979" s="76" t="s">
        <v>3324</v>
      </c>
      <c r="I9979" s="77">
        <v>15.49</v>
      </c>
      <c r="J9979" s="2">
        <v>6</v>
      </c>
      <c r="K9979" s="119" cm="1">
        <f t="array" ref="K9979">ROUND(IF(C9979="Beer",SUM(LOOKUP(2,1/(SRP!$B$7:$B$9&lt;=E9979)/(SRP!$C$7:$C$9&gt;=E9979),SRP!$D$7:$D$9)*(G9979/100)*(E9979/1000)),IF(C9979="Spirits",SUM(LOOKUP(2,1/(SRP!$B$2:$B$6&lt;=E9979)/(SRP!$C$2:$C$6&gt;=E9979),SRP!$D$2:$D$6)*(G9979/100)*(E9979/1000)),IF(AND(C9979="Wine",D9979="Fortified Wines"),SUM(LOOKUP(2,1/(SRP!$B$20:$B$23&lt;=E9979)/(SRP!$C$20:$C$23&gt;=E9979),SRP!$D$20:$D$23)*(G9979/100)*(E9979/1000)),IF(C9979="Wine",SUM(LOOKUP(2,1/(SRP!$B$15:$B$19&lt;=E9979)/(SRP!$C$15:$C$19&gt;=E9979),SRP!$D$15:$D$19)*(G9979/100)*(E9979/1000)),IF(C9979="Ready to Drink",SUM(LOOKUP(2,1/(SRP!$B$10:$B$14&lt;=E9979)/(SRP!$C$10:$C$14&gt;=E9979),SRP!$D$10:$D$14)*(G9979/100)*(E9979/1000)),0))))),2)</f>
        <v>7.14</v>
      </c>
    </row>
    <row r="9980" spans="1:11" x14ac:dyDescent="0.35">
      <c r="A9980" s="2">
        <v>900779</v>
      </c>
      <c r="B9980" s="76" t="s">
        <v>2121</v>
      </c>
      <c r="C9980" s="76" t="s">
        <v>287</v>
      </c>
      <c r="D9980" s="76" t="s">
        <v>5230</v>
      </c>
      <c r="E9980" s="76">
        <v>8184</v>
      </c>
      <c r="F9980" s="76">
        <v>1</v>
      </c>
      <c r="G9980" s="77">
        <v>5</v>
      </c>
      <c r="H9980" s="76" t="s">
        <v>3324</v>
      </c>
      <c r="I9980" s="77">
        <v>53.49</v>
      </c>
      <c r="J9980" s="2">
        <v>24</v>
      </c>
      <c r="K9980" s="119" cm="1">
        <f t="array" ref="K9980">ROUND(IF(C9980="Beer",SUM(LOOKUP(2,1/(SRP!$B$7:$B$9&lt;=E9980)/(SRP!$C$7:$C$9&gt;=E9980),SRP!$D$7:$D$9)*(G9980/100)*(E9980/1000)),IF(C9980="Spirits",SUM(LOOKUP(2,1/(SRP!$B$2:$B$6&lt;=E9980)/(SRP!$C$2:$C$6&gt;=E9980),SRP!$D$2:$D$6)*(G9980/100)*(E9980/1000)),IF(AND(C9980="Wine",D9980="Fortified Wines"),SUM(LOOKUP(2,1/(SRP!$B$20:$B$23&lt;=E9980)/(SRP!$C$20:$C$23&gt;=E9980),SRP!$D$20:$D$23)*(G9980/100)*(E9980/1000)),IF(C9980="Wine",SUM(LOOKUP(2,1/(SRP!$B$15:$B$19&lt;=E9980)/(SRP!$C$15:$C$19&gt;=E9980),SRP!$D$15:$D$19)*(G9980/100)*(E9980/1000)),IF(C9980="Ready to Drink",SUM(LOOKUP(2,1/(SRP!$B$10:$B$14&lt;=E9980)/(SRP!$C$10:$C$14&gt;=E9980),SRP!$D$10:$D$14)*(G9980/100)*(E9980/1000)),0))))),2)</f>
        <v>28.57</v>
      </c>
    </row>
    <row r="9981" spans="1:11" x14ac:dyDescent="0.35">
      <c r="A9981" s="2">
        <v>900779</v>
      </c>
      <c r="B9981" s="76" t="s">
        <v>2121</v>
      </c>
      <c r="C9981" s="76" t="s">
        <v>287</v>
      </c>
      <c r="D9981" s="76" t="s">
        <v>5230</v>
      </c>
      <c r="E9981" s="76">
        <v>8184</v>
      </c>
      <c r="F9981" s="76">
        <v>1</v>
      </c>
      <c r="G9981" s="77">
        <v>5</v>
      </c>
      <c r="H9981" s="76" t="s">
        <v>3324</v>
      </c>
      <c r="I9981" s="77">
        <v>53.49</v>
      </c>
      <c r="J9981" s="2">
        <v>24</v>
      </c>
      <c r="K9981" s="119" cm="1">
        <f t="array" ref="K9981">ROUND(IF(C9981="Beer",SUM(LOOKUP(2,1/(SRP!$B$7:$B$9&lt;=E9981)/(SRP!$C$7:$C$9&gt;=E9981),SRP!$D$7:$D$9)*(G9981/100)*(E9981/1000)),IF(C9981="Spirits",SUM(LOOKUP(2,1/(SRP!$B$2:$B$6&lt;=E9981)/(SRP!$C$2:$C$6&gt;=E9981),SRP!$D$2:$D$6)*(G9981/100)*(E9981/1000)),IF(AND(C9981="Wine",D9981="Fortified Wines"),SUM(LOOKUP(2,1/(SRP!$B$20:$B$23&lt;=E9981)/(SRP!$C$20:$C$23&gt;=E9981),SRP!$D$20:$D$23)*(G9981/100)*(E9981/1000)),IF(C9981="Wine",SUM(LOOKUP(2,1/(SRP!$B$15:$B$19&lt;=E9981)/(SRP!$C$15:$C$19&gt;=E9981),SRP!$D$15:$D$19)*(G9981/100)*(E9981/1000)),IF(C9981="Ready to Drink",SUM(LOOKUP(2,1/(SRP!$B$10:$B$14&lt;=E9981)/(SRP!$C$10:$C$14&gt;=E9981),SRP!$D$10:$D$14)*(G9981/100)*(E9981/1000)),0))))),2)</f>
        <v>28.57</v>
      </c>
    </row>
    <row r="9982" spans="1:11" x14ac:dyDescent="0.35">
      <c r="A9982" s="2">
        <v>902445</v>
      </c>
      <c r="B9982" s="76" t="s">
        <v>2122</v>
      </c>
      <c r="C9982" s="76" t="s">
        <v>287</v>
      </c>
      <c r="D9982" s="76" t="s">
        <v>5230</v>
      </c>
      <c r="E9982" s="76">
        <v>4092</v>
      </c>
      <c r="F9982" s="76">
        <v>1</v>
      </c>
      <c r="G9982" s="77">
        <v>5</v>
      </c>
      <c r="H9982" s="76" t="s">
        <v>3324</v>
      </c>
      <c r="I9982" s="77">
        <v>25.99</v>
      </c>
      <c r="J9982" s="2">
        <v>12</v>
      </c>
      <c r="K9982" s="119" cm="1">
        <f t="array" ref="K9982">ROUND(IF(C9982="Beer",SUM(LOOKUP(2,1/(SRP!$B$7:$B$9&lt;=E9982)/(SRP!$C$7:$C$9&gt;=E9982),SRP!$D$7:$D$9)*(G9982/100)*(E9982/1000)),IF(C9982="Spirits",SUM(LOOKUP(2,1/(SRP!$B$2:$B$6&lt;=E9982)/(SRP!$C$2:$C$6&gt;=E9982),SRP!$D$2:$D$6)*(G9982/100)*(E9982/1000)),IF(AND(C9982="Wine",D9982="Fortified Wines"),SUM(LOOKUP(2,1/(SRP!$B$20:$B$23&lt;=E9982)/(SRP!$C$20:$C$23&gt;=E9982),SRP!$D$20:$D$23)*(G9982/100)*(E9982/1000)),IF(C9982="Wine",SUM(LOOKUP(2,1/(SRP!$B$15:$B$19&lt;=E9982)/(SRP!$C$15:$C$19&gt;=E9982),SRP!$D$15:$D$19)*(G9982/100)*(E9982/1000)),IF(C9982="Ready to Drink",SUM(LOOKUP(2,1/(SRP!$B$10:$B$14&lt;=E9982)/(SRP!$C$10:$C$14&gt;=E9982),SRP!$D$10:$D$14)*(G9982/100)*(E9982/1000)),0))))),2)</f>
        <v>14.28</v>
      </c>
    </row>
    <row r="9983" spans="1:11" x14ac:dyDescent="0.35">
      <c r="A9983" s="2">
        <v>902445</v>
      </c>
      <c r="B9983" s="76" t="s">
        <v>2122</v>
      </c>
      <c r="C9983" s="76" t="s">
        <v>287</v>
      </c>
      <c r="D9983" s="76" t="s">
        <v>5230</v>
      </c>
      <c r="E9983" s="76">
        <v>4092</v>
      </c>
      <c r="F9983" s="76">
        <v>1</v>
      </c>
      <c r="G9983" s="77">
        <v>5</v>
      </c>
      <c r="H9983" s="76" t="s">
        <v>3324</v>
      </c>
      <c r="I9983" s="77">
        <v>25.99</v>
      </c>
      <c r="J9983" s="2">
        <v>12</v>
      </c>
      <c r="K9983" s="119" cm="1">
        <f t="array" ref="K9983">ROUND(IF(C9983="Beer",SUM(LOOKUP(2,1/(SRP!$B$7:$B$9&lt;=E9983)/(SRP!$C$7:$C$9&gt;=E9983),SRP!$D$7:$D$9)*(G9983/100)*(E9983/1000)),IF(C9983="Spirits",SUM(LOOKUP(2,1/(SRP!$B$2:$B$6&lt;=E9983)/(SRP!$C$2:$C$6&gt;=E9983),SRP!$D$2:$D$6)*(G9983/100)*(E9983/1000)),IF(AND(C9983="Wine",D9983="Fortified Wines"),SUM(LOOKUP(2,1/(SRP!$B$20:$B$23&lt;=E9983)/(SRP!$C$20:$C$23&gt;=E9983),SRP!$D$20:$D$23)*(G9983/100)*(E9983/1000)),IF(C9983="Wine",SUM(LOOKUP(2,1/(SRP!$B$15:$B$19&lt;=E9983)/(SRP!$C$15:$C$19&gt;=E9983),SRP!$D$15:$D$19)*(G9983/100)*(E9983/1000)),IF(C9983="Ready to Drink",SUM(LOOKUP(2,1/(SRP!$B$10:$B$14&lt;=E9983)/(SRP!$C$10:$C$14&gt;=E9983),SRP!$D$10:$D$14)*(G9983/100)*(E9983/1000)),0))))),2)</f>
        <v>14.28</v>
      </c>
    </row>
    <row r="9984" spans="1:11" x14ac:dyDescent="0.35">
      <c r="A9984" s="2">
        <v>902619</v>
      </c>
      <c r="B9984" s="76" t="s">
        <v>2123</v>
      </c>
      <c r="C9984" s="76" t="s">
        <v>287</v>
      </c>
      <c r="D9984" s="76" t="s">
        <v>5230</v>
      </c>
      <c r="E9984" s="76">
        <v>2046</v>
      </c>
      <c r="F9984" s="76">
        <v>4</v>
      </c>
      <c r="G9984" s="77">
        <v>5</v>
      </c>
      <c r="H9984" s="76" t="s">
        <v>3325</v>
      </c>
      <c r="I9984" s="77">
        <v>15.49</v>
      </c>
      <c r="J9984" s="2">
        <v>6</v>
      </c>
      <c r="K9984" s="119" cm="1">
        <f t="array" ref="K9984">ROUND(IF(C9984="Beer",SUM(LOOKUP(2,1/(SRP!$B$7:$B$9&lt;=E9984)/(SRP!$C$7:$C$9&gt;=E9984),SRP!$D$7:$D$9)*(G9984/100)*(E9984/1000)),IF(C9984="Spirits",SUM(LOOKUP(2,1/(SRP!$B$2:$B$6&lt;=E9984)/(SRP!$C$2:$C$6&gt;=E9984),SRP!$D$2:$D$6)*(G9984/100)*(E9984/1000)),IF(AND(C9984="Wine",D9984="Fortified Wines"),SUM(LOOKUP(2,1/(SRP!$B$20:$B$23&lt;=E9984)/(SRP!$C$20:$C$23&gt;=E9984),SRP!$D$20:$D$23)*(G9984/100)*(E9984/1000)),IF(C9984="Wine",SUM(LOOKUP(2,1/(SRP!$B$15:$B$19&lt;=E9984)/(SRP!$C$15:$C$19&gt;=E9984),SRP!$D$15:$D$19)*(G9984/100)*(E9984/1000)),IF(C9984="Ready to Drink",SUM(LOOKUP(2,1/(SRP!$B$10:$B$14&lt;=E9984)/(SRP!$C$10:$C$14&gt;=E9984),SRP!$D$10:$D$14)*(G9984/100)*(E9984/1000)),0))))),2)</f>
        <v>7.14</v>
      </c>
    </row>
    <row r="9985" spans="1:11" x14ac:dyDescent="0.35">
      <c r="A9985" s="2">
        <v>902619</v>
      </c>
      <c r="B9985" s="76" t="s">
        <v>2123</v>
      </c>
      <c r="C9985" s="76" t="s">
        <v>287</v>
      </c>
      <c r="D9985" s="76" t="s">
        <v>5230</v>
      </c>
      <c r="E9985" s="76">
        <v>2046</v>
      </c>
      <c r="F9985" s="76">
        <v>4</v>
      </c>
      <c r="G9985" s="77">
        <v>5</v>
      </c>
      <c r="H9985" s="76" t="s">
        <v>3325</v>
      </c>
      <c r="I9985" s="77">
        <v>15.49</v>
      </c>
      <c r="J9985" s="2">
        <v>6</v>
      </c>
      <c r="K9985" s="119" cm="1">
        <f t="array" ref="K9985">ROUND(IF(C9985="Beer",SUM(LOOKUP(2,1/(SRP!$B$7:$B$9&lt;=E9985)/(SRP!$C$7:$C$9&gt;=E9985),SRP!$D$7:$D$9)*(G9985/100)*(E9985/1000)),IF(C9985="Spirits",SUM(LOOKUP(2,1/(SRP!$B$2:$B$6&lt;=E9985)/(SRP!$C$2:$C$6&gt;=E9985),SRP!$D$2:$D$6)*(G9985/100)*(E9985/1000)),IF(AND(C9985="Wine",D9985="Fortified Wines"),SUM(LOOKUP(2,1/(SRP!$B$20:$B$23&lt;=E9985)/(SRP!$C$20:$C$23&gt;=E9985),SRP!$D$20:$D$23)*(G9985/100)*(E9985/1000)),IF(C9985="Wine",SUM(LOOKUP(2,1/(SRP!$B$15:$B$19&lt;=E9985)/(SRP!$C$15:$C$19&gt;=E9985),SRP!$D$15:$D$19)*(G9985/100)*(E9985/1000)),IF(C9985="Ready to Drink",SUM(LOOKUP(2,1/(SRP!$B$10:$B$14&lt;=E9985)/(SRP!$C$10:$C$14&gt;=E9985),SRP!$D$10:$D$14)*(G9985/100)*(E9985/1000)),0))))),2)</f>
        <v>7.14</v>
      </c>
    </row>
    <row r="9986" spans="1:11" x14ac:dyDescent="0.35">
      <c r="A9986" s="2">
        <v>902627</v>
      </c>
      <c r="B9986" s="76" t="s">
        <v>2124</v>
      </c>
      <c r="C9986" s="76" t="s">
        <v>287</v>
      </c>
      <c r="D9986" s="76" t="s">
        <v>5230</v>
      </c>
      <c r="E9986" s="76">
        <v>4092</v>
      </c>
      <c r="F9986" s="76">
        <v>1</v>
      </c>
      <c r="G9986" s="77">
        <v>5</v>
      </c>
      <c r="H9986" s="76" t="s">
        <v>3325</v>
      </c>
      <c r="I9986" s="77">
        <v>30.29</v>
      </c>
      <c r="J9986" s="2">
        <v>12</v>
      </c>
      <c r="K9986" s="119" cm="1">
        <f t="array" ref="K9986">ROUND(IF(C9986="Beer",SUM(LOOKUP(2,1/(SRP!$B$7:$B$9&lt;=E9986)/(SRP!$C$7:$C$9&gt;=E9986),SRP!$D$7:$D$9)*(G9986/100)*(E9986/1000)),IF(C9986="Spirits",SUM(LOOKUP(2,1/(SRP!$B$2:$B$6&lt;=E9986)/(SRP!$C$2:$C$6&gt;=E9986),SRP!$D$2:$D$6)*(G9986/100)*(E9986/1000)),IF(AND(C9986="Wine",D9986="Fortified Wines"),SUM(LOOKUP(2,1/(SRP!$B$20:$B$23&lt;=E9986)/(SRP!$C$20:$C$23&gt;=E9986),SRP!$D$20:$D$23)*(G9986/100)*(E9986/1000)),IF(C9986="Wine",SUM(LOOKUP(2,1/(SRP!$B$15:$B$19&lt;=E9986)/(SRP!$C$15:$C$19&gt;=E9986),SRP!$D$15:$D$19)*(G9986/100)*(E9986/1000)),IF(C9986="Ready to Drink",SUM(LOOKUP(2,1/(SRP!$B$10:$B$14&lt;=E9986)/(SRP!$C$10:$C$14&gt;=E9986),SRP!$D$10:$D$14)*(G9986/100)*(E9986/1000)),0))))),2)</f>
        <v>14.28</v>
      </c>
    </row>
    <row r="9987" spans="1:11" x14ac:dyDescent="0.35">
      <c r="A9987" s="2">
        <v>902627</v>
      </c>
      <c r="B9987" s="76" t="s">
        <v>2124</v>
      </c>
      <c r="C9987" s="76" t="s">
        <v>287</v>
      </c>
      <c r="D9987" s="76" t="s">
        <v>5230</v>
      </c>
      <c r="E9987" s="76">
        <v>4092</v>
      </c>
      <c r="F9987" s="76">
        <v>1</v>
      </c>
      <c r="G9987" s="77">
        <v>5</v>
      </c>
      <c r="H9987" s="76" t="s">
        <v>3325</v>
      </c>
      <c r="I9987" s="77">
        <v>30.29</v>
      </c>
      <c r="J9987" s="2">
        <v>12</v>
      </c>
      <c r="K9987" s="119" cm="1">
        <f t="array" ref="K9987">ROUND(IF(C9987="Beer",SUM(LOOKUP(2,1/(SRP!$B$7:$B$9&lt;=E9987)/(SRP!$C$7:$C$9&gt;=E9987),SRP!$D$7:$D$9)*(G9987/100)*(E9987/1000)),IF(C9987="Spirits",SUM(LOOKUP(2,1/(SRP!$B$2:$B$6&lt;=E9987)/(SRP!$C$2:$C$6&gt;=E9987),SRP!$D$2:$D$6)*(G9987/100)*(E9987/1000)),IF(AND(C9987="Wine",D9987="Fortified Wines"),SUM(LOOKUP(2,1/(SRP!$B$20:$B$23&lt;=E9987)/(SRP!$C$20:$C$23&gt;=E9987),SRP!$D$20:$D$23)*(G9987/100)*(E9987/1000)),IF(C9987="Wine",SUM(LOOKUP(2,1/(SRP!$B$15:$B$19&lt;=E9987)/(SRP!$C$15:$C$19&gt;=E9987),SRP!$D$15:$D$19)*(G9987/100)*(E9987/1000)),IF(C9987="Ready to Drink",SUM(LOOKUP(2,1/(SRP!$B$10:$B$14&lt;=E9987)/(SRP!$C$10:$C$14&gt;=E9987),SRP!$D$10:$D$14)*(G9987/100)*(E9987/1000)),0))))),2)</f>
        <v>14.28</v>
      </c>
    </row>
    <row r="9988" spans="1:11" x14ac:dyDescent="0.35">
      <c r="A9988" s="2">
        <v>902635</v>
      </c>
      <c r="B9988" s="76" t="s">
        <v>2125</v>
      </c>
      <c r="C9988" s="76" t="s">
        <v>287</v>
      </c>
      <c r="D9988" s="76" t="s">
        <v>5230</v>
      </c>
      <c r="E9988" s="76">
        <v>8184</v>
      </c>
      <c r="F9988" s="76">
        <v>1</v>
      </c>
      <c r="G9988" s="77">
        <v>5</v>
      </c>
      <c r="H9988" s="76" t="s">
        <v>3325</v>
      </c>
      <c r="I9988" s="77">
        <v>53.49</v>
      </c>
      <c r="J9988" s="2">
        <v>24</v>
      </c>
      <c r="K9988" s="119" cm="1">
        <f t="array" ref="K9988">ROUND(IF(C9988="Beer",SUM(LOOKUP(2,1/(SRP!$B$7:$B$9&lt;=E9988)/(SRP!$C$7:$C$9&gt;=E9988),SRP!$D$7:$D$9)*(G9988/100)*(E9988/1000)),IF(C9988="Spirits",SUM(LOOKUP(2,1/(SRP!$B$2:$B$6&lt;=E9988)/(SRP!$C$2:$C$6&gt;=E9988),SRP!$D$2:$D$6)*(G9988/100)*(E9988/1000)),IF(AND(C9988="Wine",D9988="Fortified Wines"),SUM(LOOKUP(2,1/(SRP!$B$20:$B$23&lt;=E9988)/(SRP!$C$20:$C$23&gt;=E9988),SRP!$D$20:$D$23)*(G9988/100)*(E9988/1000)),IF(C9988="Wine",SUM(LOOKUP(2,1/(SRP!$B$15:$B$19&lt;=E9988)/(SRP!$C$15:$C$19&gt;=E9988),SRP!$D$15:$D$19)*(G9988/100)*(E9988/1000)),IF(C9988="Ready to Drink",SUM(LOOKUP(2,1/(SRP!$B$10:$B$14&lt;=E9988)/(SRP!$C$10:$C$14&gt;=E9988),SRP!$D$10:$D$14)*(G9988/100)*(E9988/1000)),0))))),2)</f>
        <v>28.57</v>
      </c>
    </row>
    <row r="9989" spans="1:11" x14ac:dyDescent="0.35">
      <c r="A9989" s="2">
        <v>902635</v>
      </c>
      <c r="B9989" s="76" t="s">
        <v>2125</v>
      </c>
      <c r="C9989" s="76" t="s">
        <v>287</v>
      </c>
      <c r="D9989" s="76" t="s">
        <v>5230</v>
      </c>
      <c r="E9989" s="76">
        <v>8184</v>
      </c>
      <c r="F9989" s="76">
        <v>1</v>
      </c>
      <c r="G9989" s="77">
        <v>5</v>
      </c>
      <c r="H9989" s="76" t="s">
        <v>3325</v>
      </c>
      <c r="I9989" s="77">
        <v>53.49</v>
      </c>
      <c r="J9989" s="2">
        <v>24</v>
      </c>
      <c r="K9989" s="119" cm="1">
        <f t="array" ref="K9989">ROUND(IF(C9989="Beer",SUM(LOOKUP(2,1/(SRP!$B$7:$B$9&lt;=E9989)/(SRP!$C$7:$C$9&gt;=E9989),SRP!$D$7:$D$9)*(G9989/100)*(E9989/1000)),IF(C9989="Spirits",SUM(LOOKUP(2,1/(SRP!$B$2:$B$6&lt;=E9989)/(SRP!$C$2:$C$6&gt;=E9989),SRP!$D$2:$D$6)*(G9989/100)*(E9989/1000)),IF(AND(C9989="Wine",D9989="Fortified Wines"),SUM(LOOKUP(2,1/(SRP!$B$20:$B$23&lt;=E9989)/(SRP!$C$20:$C$23&gt;=E9989),SRP!$D$20:$D$23)*(G9989/100)*(E9989/1000)),IF(C9989="Wine",SUM(LOOKUP(2,1/(SRP!$B$15:$B$19&lt;=E9989)/(SRP!$C$15:$C$19&gt;=E9989),SRP!$D$15:$D$19)*(G9989/100)*(E9989/1000)),IF(C9989="Ready to Drink",SUM(LOOKUP(2,1/(SRP!$B$10:$B$14&lt;=E9989)/(SRP!$C$10:$C$14&gt;=E9989),SRP!$D$10:$D$14)*(G9989/100)*(E9989/1000)),0))))),2)</f>
        <v>28.57</v>
      </c>
    </row>
    <row r="9990" spans="1:11" x14ac:dyDescent="0.35">
      <c r="A9990" s="2">
        <v>903187</v>
      </c>
      <c r="B9990" s="76" t="s">
        <v>2126</v>
      </c>
      <c r="C9990" s="76" t="s">
        <v>287</v>
      </c>
      <c r="D9990" s="76" t="s">
        <v>5230</v>
      </c>
      <c r="E9990" s="76">
        <v>4092</v>
      </c>
      <c r="F9990" s="76">
        <v>1</v>
      </c>
      <c r="G9990" s="77">
        <v>5</v>
      </c>
      <c r="H9990" s="76" t="s">
        <v>3325</v>
      </c>
      <c r="I9990" s="77">
        <v>30.29</v>
      </c>
      <c r="J9990" s="2">
        <v>12</v>
      </c>
      <c r="K9990" s="119" cm="1">
        <f t="array" ref="K9990">ROUND(IF(C9990="Beer",SUM(LOOKUP(2,1/(SRP!$B$7:$B$9&lt;=E9990)/(SRP!$C$7:$C$9&gt;=E9990),SRP!$D$7:$D$9)*(G9990/100)*(E9990/1000)),IF(C9990="Spirits",SUM(LOOKUP(2,1/(SRP!$B$2:$B$6&lt;=E9990)/(SRP!$C$2:$C$6&gt;=E9990),SRP!$D$2:$D$6)*(G9990/100)*(E9990/1000)),IF(AND(C9990="Wine",D9990="Fortified Wines"),SUM(LOOKUP(2,1/(SRP!$B$20:$B$23&lt;=E9990)/(SRP!$C$20:$C$23&gt;=E9990),SRP!$D$20:$D$23)*(G9990/100)*(E9990/1000)),IF(C9990="Wine",SUM(LOOKUP(2,1/(SRP!$B$15:$B$19&lt;=E9990)/(SRP!$C$15:$C$19&gt;=E9990),SRP!$D$15:$D$19)*(G9990/100)*(E9990/1000)),IF(C9990="Ready to Drink",SUM(LOOKUP(2,1/(SRP!$B$10:$B$14&lt;=E9990)/(SRP!$C$10:$C$14&gt;=E9990),SRP!$D$10:$D$14)*(G9990/100)*(E9990/1000)),0))))),2)</f>
        <v>14.28</v>
      </c>
    </row>
    <row r="9991" spans="1:11" x14ac:dyDescent="0.35">
      <c r="A9991" s="2">
        <v>903187</v>
      </c>
      <c r="B9991" s="76" t="s">
        <v>2126</v>
      </c>
      <c r="C9991" s="76" t="s">
        <v>287</v>
      </c>
      <c r="D9991" s="76" t="s">
        <v>5230</v>
      </c>
      <c r="E9991" s="76">
        <v>4092</v>
      </c>
      <c r="F9991" s="76">
        <v>1</v>
      </c>
      <c r="G9991" s="77">
        <v>5</v>
      </c>
      <c r="H9991" s="76" t="s">
        <v>3325</v>
      </c>
      <c r="I9991" s="77">
        <v>30.29</v>
      </c>
      <c r="J9991" s="2">
        <v>12</v>
      </c>
      <c r="K9991" s="119" cm="1">
        <f t="array" ref="K9991">ROUND(IF(C9991="Beer",SUM(LOOKUP(2,1/(SRP!$B$7:$B$9&lt;=E9991)/(SRP!$C$7:$C$9&gt;=E9991),SRP!$D$7:$D$9)*(G9991/100)*(E9991/1000)),IF(C9991="Spirits",SUM(LOOKUP(2,1/(SRP!$B$2:$B$6&lt;=E9991)/(SRP!$C$2:$C$6&gt;=E9991),SRP!$D$2:$D$6)*(G9991/100)*(E9991/1000)),IF(AND(C9991="Wine",D9991="Fortified Wines"),SUM(LOOKUP(2,1/(SRP!$B$20:$B$23&lt;=E9991)/(SRP!$C$20:$C$23&gt;=E9991),SRP!$D$20:$D$23)*(G9991/100)*(E9991/1000)),IF(C9991="Wine",SUM(LOOKUP(2,1/(SRP!$B$15:$B$19&lt;=E9991)/(SRP!$C$15:$C$19&gt;=E9991),SRP!$D$15:$D$19)*(G9991/100)*(E9991/1000)),IF(C9991="Ready to Drink",SUM(LOOKUP(2,1/(SRP!$B$10:$B$14&lt;=E9991)/(SRP!$C$10:$C$14&gt;=E9991),SRP!$D$10:$D$14)*(G9991/100)*(E9991/1000)),0))))),2)</f>
        <v>14.28</v>
      </c>
    </row>
    <row r="9992" spans="1:11" x14ac:dyDescent="0.35">
      <c r="A9992" s="2">
        <v>903393</v>
      </c>
      <c r="B9992" s="76" t="s">
        <v>2127</v>
      </c>
      <c r="C9992" s="76" t="s">
        <v>287</v>
      </c>
      <c r="D9992" s="76" t="s">
        <v>5322</v>
      </c>
      <c r="E9992" s="76">
        <v>2130</v>
      </c>
      <c r="F9992" s="76">
        <v>4</v>
      </c>
      <c r="G9992" s="77">
        <v>5.65</v>
      </c>
      <c r="H9992" s="76" t="s">
        <v>3324</v>
      </c>
      <c r="I9992" s="77">
        <v>13.29</v>
      </c>
      <c r="J9992" s="2">
        <v>6</v>
      </c>
      <c r="K9992" s="119" cm="1">
        <f t="array" ref="K9992">ROUND(IF(C9992="Beer",SUM(LOOKUP(2,1/(SRP!$B$7:$B$9&lt;=E9992)/(SRP!$C$7:$C$9&gt;=E9992),SRP!$D$7:$D$9)*(G9992/100)*(E9992/1000)),IF(C9992="Spirits",SUM(LOOKUP(2,1/(SRP!$B$2:$B$6&lt;=E9992)/(SRP!$C$2:$C$6&gt;=E9992),SRP!$D$2:$D$6)*(G9992/100)*(E9992/1000)),IF(AND(C9992="Wine",D9992="Fortified Wines"),SUM(LOOKUP(2,1/(SRP!$B$20:$B$23&lt;=E9992)/(SRP!$C$20:$C$23&gt;=E9992),SRP!$D$20:$D$23)*(G9992/100)*(E9992/1000)),IF(C9992="Wine",SUM(LOOKUP(2,1/(SRP!$B$15:$B$19&lt;=E9992)/(SRP!$C$15:$C$19&gt;=E9992),SRP!$D$15:$D$19)*(G9992/100)*(E9992/1000)),IF(C9992="Ready to Drink",SUM(LOOKUP(2,1/(SRP!$B$10:$B$14&lt;=E9992)/(SRP!$C$10:$C$14&gt;=E9992),SRP!$D$10:$D$14)*(G9992/100)*(E9992/1000)),0))))),2)</f>
        <v>8.4</v>
      </c>
    </row>
    <row r="9993" spans="1:11" x14ac:dyDescent="0.35">
      <c r="A9993" s="2">
        <v>903393</v>
      </c>
      <c r="B9993" s="76" t="s">
        <v>2127</v>
      </c>
      <c r="C9993" s="76" t="s">
        <v>287</v>
      </c>
      <c r="D9993" s="76" t="s">
        <v>5322</v>
      </c>
      <c r="E9993" s="76">
        <v>2130</v>
      </c>
      <c r="F9993" s="76">
        <v>4</v>
      </c>
      <c r="G9993" s="77">
        <v>5.65</v>
      </c>
      <c r="H9993" s="76" t="s">
        <v>3324</v>
      </c>
      <c r="I9993" s="77">
        <v>13.29</v>
      </c>
      <c r="J9993" s="2">
        <v>6</v>
      </c>
      <c r="K9993" s="119" cm="1">
        <f t="array" ref="K9993">ROUND(IF(C9993="Beer",SUM(LOOKUP(2,1/(SRP!$B$7:$B$9&lt;=E9993)/(SRP!$C$7:$C$9&gt;=E9993),SRP!$D$7:$D$9)*(G9993/100)*(E9993/1000)),IF(C9993="Spirits",SUM(LOOKUP(2,1/(SRP!$B$2:$B$6&lt;=E9993)/(SRP!$C$2:$C$6&gt;=E9993),SRP!$D$2:$D$6)*(G9993/100)*(E9993/1000)),IF(AND(C9993="Wine",D9993="Fortified Wines"),SUM(LOOKUP(2,1/(SRP!$B$20:$B$23&lt;=E9993)/(SRP!$C$20:$C$23&gt;=E9993),SRP!$D$20:$D$23)*(G9993/100)*(E9993/1000)),IF(C9993="Wine",SUM(LOOKUP(2,1/(SRP!$B$15:$B$19&lt;=E9993)/(SRP!$C$15:$C$19&gt;=E9993),SRP!$D$15:$D$19)*(G9993/100)*(E9993/1000)),IF(C9993="Ready to Drink",SUM(LOOKUP(2,1/(SRP!$B$10:$B$14&lt;=E9993)/(SRP!$C$10:$C$14&gt;=E9993),SRP!$D$10:$D$14)*(G9993/100)*(E9993/1000)),0))))),2)</f>
        <v>8.4</v>
      </c>
    </row>
    <row r="9994" spans="1:11" x14ac:dyDescent="0.35">
      <c r="A9994" s="2">
        <v>904052</v>
      </c>
      <c r="B9994" s="76" t="s">
        <v>2128</v>
      </c>
      <c r="C9994" s="76" t="s">
        <v>287</v>
      </c>
      <c r="D9994" s="76" t="s">
        <v>5230</v>
      </c>
      <c r="E9994" s="76">
        <v>2130</v>
      </c>
      <c r="F9994" s="76">
        <v>4</v>
      </c>
      <c r="G9994" s="77">
        <v>5</v>
      </c>
      <c r="H9994" s="76" t="s">
        <v>3325</v>
      </c>
      <c r="I9994" s="77">
        <v>12.09</v>
      </c>
      <c r="J9994" s="2">
        <v>6</v>
      </c>
      <c r="K9994" s="119" cm="1">
        <f t="array" ref="K9994">ROUND(IF(C9994="Beer",SUM(LOOKUP(2,1/(SRP!$B$7:$B$9&lt;=E9994)/(SRP!$C$7:$C$9&gt;=E9994),SRP!$D$7:$D$9)*(G9994/100)*(E9994/1000)),IF(C9994="Spirits",SUM(LOOKUP(2,1/(SRP!$B$2:$B$6&lt;=E9994)/(SRP!$C$2:$C$6&gt;=E9994),SRP!$D$2:$D$6)*(G9994/100)*(E9994/1000)),IF(AND(C9994="Wine",D9994="Fortified Wines"),SUM(LOOKUP(2,1/(SRP!$B$20:$B$23&lt;=E9994)/(SRP!$C$20:$C$23&gt;=E9994),SRP!$D$20:$D$23)*(G9994/100)*(E9994/1000)),IF(C9994="Wine",SUM(LOOKUP(2,1/(SRP!$B$15:$B$19&lt;=E9994)/(SRP!$C$15:$C$19&gt;=E9994),SRP!$D$15:$D$19)*(G9994/100)*(E9994/1000)),IF(C9994="Ready to Drink",SUM(LOOKUP(2,1/(SRP!$B$10:$B$14&lt;=E9994)/(SRP!$C$10:$C$14&gt;=E9994),SRP!$D$10:$D$14)*(G9994/100)*(E9994/1000)),0))))),2)</f>
        <v>7.43</v>
      </c>
    </row>
    <row r="9995" spans="1:11" x14ac:dyDescent="0.35">
      <c r="A9995" s="2">
        <v>904052</v>
      </c>
      <c r="B9995" s="76" t="s">
        <v>2128</v>
      </c>
      <c r="C9995" s="76" t="s">
        <v>287</v>
      </c>
      <c r="D9995" s="76" t="s">
        <v>5230</v>
      </c>
      <c r="E9995" s="76">
        <v>2130</v>
      </c>
      <c r="F9995" s="76">
        <v>4</v>
      </c>
      <c r="G9995" s="77">
        <v>5</v>
      </c>
      <c r="H9995" s="76" t="s">
        <v>3325</v>
      </c>
      <c r="I9995" s="77">
        <v>12.09</v>
      </c>
      <c r="J9995" s="2">
        <v>6</v>
      </c>
      <c r="K9995" s="119" cm="1">
        <f t="array" ref="K9995">ROUND(IF(C9995="Beer",SUM(LOOKUP(2,1/(SRP!$B$7:$B$9&lt;=E9995)/(SRP!$C$7:$C$9&gt;=E9995),SRP!$D$7:$D$9)*(G9995/100)*(E9995/1000)),IF(C9995="Spirits",SUM(LOOKUP(2,1/(SRP!$B$2:$B$6&lt;=E9995)/(SRP!$C$2:$C$6&gt;=E9995),SRP!$D$2:$D$6)*(G9995/100)*(E9995/1000)),IF(AND(C9995="Wine",D9995="Fortified Wines"),SUM(LOOKUP(2,1/(SRP!$B$20:$B$23&lt;=E9995)/(SRP!$C$20:$C$23&gt;=E9995),SRP!$D$20:$D$23)*(G9995/100)*(E9995/1000)),IF(C9995="Wine",SUM(LOOKUP(2,1/(SRP!$B$15:$B$19&lt;=E9995)/(SRP!$C$15:$C$19&gt;=E9995),SRP!$D$15:$D$19)*(G9995/100)*(E9995/1000)),IF(C9995="Ready to Drink",SUM(LOOKUP(2,1/(SRP!$B$10:$B$14&lt;=E9995)/(SRP!$C$10:$C$14&gt;=E9995),SRP!$D$10:$D$14)*(G9995/100)*(E9995/1000)),0))))),2)</f>
        <v>7.43</v>
      </c>
    </row>
    <row r="9996" spans="1:11" x14ac:dyDescent="0.35">
      <c r="A9996" s="2">
        <v>904334</v>
      </c>
      <c r="B9996" s="76" t="s">
        <v>2129</v>
      </c>
      <c r="C9996" s="76" t="s">
        <v>287</v>
      </c>
      <c r="D9996" s="76" t="s">
        <v>5230</v>
      </c>
      <c r="E9996" s="76">
        <v>2130</v>
      </c>
      <c r="F9996" s="76">
        <v>4</v>
      </c>
      <c r="G9996" s="77">
        <v>5</v>
      </c>
      <c r="H9996" s="76" t="s">
        <v>3325</v>
      </c>
      <c r="I9996" s="77">
        <v>13.09</v>
      </c>
      <c r="J9996" s="2">
        <v>6</v>
      </c>
      <c r="K9996" s="119" cm="1">
        <f t="array" ref="K9996">ROUND(IF(C9996="Beer",SUM(LOOKUP(2,1/(SRP!$B$7:$B$9&lt;=E9996)/(SRP!$C$7:$C$9&gt;=E9996),SRP!$D$7:$D$9)*(G9996/100)*(E9996/1000)),IF(C9996="Spirits",SUM(LOOKUP(2,1/(SRP!$B$2:$B$6&lt;=E9996)/(SRP!$C$2:$C$6&gt;=E9996),SRP!$D$2:$D$6)*(G9996/100)*(E9996/1000)),IF(AND(C9996="Wine",D9996="Fortified Wines"),SUM(LOOKUP(2,1/(SRP!$B$20:$B$23&lt;=E9996)/(SRP!$C$20:$C$23&gt;=E9996),SRP!$D$20:$D$23)*(G9996/100)*(E9996/1000)),IF(C9996="Wine",SUM(LOOKUP(2,1/(SRP!$B$15:$B$19&lt;=E9996)/(SRP!$C$15:$C$19&gt;=E9996),SRP!$D$15:$D$19)*(G9996/100)*(E9996/1000)),IF(C9996="Ready to Drink",SUM(LOOKUP(2,1/(SRP!$B$10:$B$14&lt;=E9996)/(SRP!$C$10:$C$14&gt;=E9996),SRP!$D$10:$D$14)*(G9996/100)*(E9996/1000)),0))))),2)</f>
        <v>7.43</v>
      </c>
    </row>
    <row r="9997" spans="1:11" x14ac:dyDescent="0.35">
      <c r="A9997" s="2">
        <v>904334</v>
      </c>
      <c r="B9997" s="76" t="s">
        <v>2129</v>
      </c>
      <c r="C9997" s="76" t="s">
        <v>287</v>
      </c>
      <c r="D9997" s="76" t="s">
        <v>5230</v>
      </c>
      <c r="E9997" s="76">
        <v>2130</v>
      </c>
      <c r="F9997" s="76">
        <v>4</v>
      </c>
      <c r="G9997" s="77">
        <v>5</v>
      </c>
      <c r="H9997" s="76" t="s">
        <v>3325</v>
      </c>
      <c r="I9997" s="77">
        <v>13.09</v>
      </c>
      <c r="J9997" s="2">
        <v>6</v>
      </c>
      <c r="K9997" s="119" cm="1">
        <f t="array" ref="K9997">ROUND(IF(C9997="Beer",SUM(LOOKUP(2,1/(SRP!$B$7:$B$9&lt;=E9997)/(SRP!$C$7:$C$9&gt;=E9997),SRP!$D$7:$D$9)*(G9997/100)*(E9997/1000)),IF(C9997="Spirits",SUM(LOOKUP(2,1/(SRP!$B$2:$B$6&lt;=E9997)/(SRP!$C$2:$C$6&gt;=E9997),SRP!$D$2:$D$6)*(G9997/100)*(E9997/1000)),IF(AND(C9997="Wine",D9997="Fortified Wines"),SUM(LOOKUP(2,1/(SRP!$B$20:$B$23&lt;=E9997)/(SRP!$C$20:$C$23&gt;=E9997),SRP!$D$20:$D$23)*(G9997/100)*(E9997/1000)),IF(C9997="Wine",SUM(LOOKUP(2,1/(SRP!$B$15:$B$19&lt;=E9997)/(SRP!$C$15:$C$19&gt;=E9997),SRP!$D$15:$D$19)*(G9997/100)*(E9997/1000)),IF(C9997="Ready to Drink",SUM(LOOKUP(2,1/(SRP!$B$10:$B$14&lt;=E9997)/(SRP!$C$10:$C$14&gt;=E9997),SRP!$D$10:$D$14)*(G9997/100)*(E9997/1000)),0))))),2)</f>
        <v>7.43</v>
      </c>
    </row>
    <row r="9998" spans="1:11" x14ac:dyDescent="0.35">
      <c r="A9998" s="2">
        <v>905844</v>
      </c>
      <c r="B9998" s="76" t="s">
        <v>2130</v>
      </c>
      <c r="C9998" s="76" t="s">
        <v>287</v>
      </c>
      <c r="D9998" s="76" t="s">
        <v>5230</v>
      </c>
      <c r="E9998" s="76">
        <v>8520</v>
      </c>
      <c r="F9998" s="76">
        <v>1</v>
      </c>
      <c r="G9998" s="77">
        <v>5</v>
      </c>
      <c r="H9998" s="76" t="s">
        <v>3324</v>
      </c>
      <c r="I9998" s="77">
        <v>49.99</v>
      </c>
      <c r="J9998" s="2">
        <v>24</v>
      </c>
      <c r="K9998" s="119" cm="1">
        <f t="array" ref="K9998">ROUND(IF(C9998="Beer",SUM(LOOKUP(2,1/(SRP!$B$7:$B$9&lt;=E9998)/(SRP!$C$7:$C$9&gt;=E9998),SRP!$D$7:$D$9)*(G9998/100)*(E9998/1000)),IF(C9998="Spirits",SUM(LOOKUP(2,1/(SRP!$B$2:$B$6&lt;=E9998)/(SRP!$C$2:$C$6&gt;=E9998),SRP!$D$2:$D$6)*(G9998/100)*(E9998/1000)),IF(AND(C9998="Wine",D9998="Fortified Wines"),SUM(LOOKUP(2,1/(SRP!$B$20:$B$23&lt;=E9998)/(SRP!$C$20:$C$23&gt;=E9998),SRP!$D$20:$D$23)*(G9998/100)*(E9998/1000)),IF(C9998="Wine",SUM(LOOKUP(2,1/(SRP!$B$15:$B$19&lt;=E9998)/(SRP!$C$15:$C$19&gt;=E9998),SRP!$D$15:$D$19)*(G9998/100)*(E9998/1000)),IF(C9998="Ready to Drink",SUM(LOOKUP(2,1/(SRP!$B$10:$B$14&lt;=E9998)/(SRP!$C$10:$C$14&gt;=E9998),SRP!$D$10:$D$14)*(G9998/100)*(E9998/1000)),0))))),2)</f>
        <v>29.74</v>
      </c>
    </row>
    <row r="9999" spans="1:11" x14ac:dyDescent="0.35">
      <c r="A9999" s="2">
        <v>905844</v>
      </c>
      <c r="B9999" s="76" t="s">
        <v>2130</v>
      </c>
      <c r="C9999" s="76" t="s">
        <v>287</v>
      </c>
      <c r="D9999" s="76" t="s">
        <v>5230</v>
      </c>
      <c r="E9999" s="76">
        <v>8520</v>
      </c>
      <c r="F9999" s="76">
        <v>1</v>
      </c>
      <c r="G9999" s="77">
        <v>5</v>
      </c>
      <c r="H9999" s="76" t="s">
        <v>3324</v>
      </c>
      <c r="I9999" s="77">
        <v>49.99</v>
      </c>
      <c r="J9999" s="2">
        <v>24</v>
      </c>
      <c r="K9999" s="119" cm="1">
        <f t="array" ref="K9999">ROUND(IF(C9999="Beer",SUM(LOOKUP(2,1/(SRP!$B$7:$B$9&lt;=E9999)/(SRP!$C$7:$C$9&gt;=E9999),SRP!$D$7:$D$9)*(G9999/100)*(E9999/1000)),IF(C9999="Spirits",SUM(LOOKUP(2,1/(SRP!$B$2:$B$6&lt;=E9999)/(SRP!$C$2:$C$6&gt;=E9999),SRP!$D$2:$D$6)*(G9999/100)*(E9999/1000)),IF(AND(C9999="Wine",D9999="Fortified Wines"),SUM(LOOKUP(2,1/(SRP!$B$20:$B$23&lt;=E9999)/(SRP!$C$20:$C$23&gt;=E9999),SRP!$D$20:$D$23)*(G9999/100)*(E9999/1000)),IF(C9999="Wine",SUM(LOOKUP(2,1/(SRP!$B$15:$B$19&lt;=E9999)/(SRP!$C$15:$C$19&gt;=E9999),SRP!$D$15:$D$19)*(G9999/100)*(E9999/1000)),IF(C9999="Ready to Drink",SUM(LOOKUP(2,1/(SRP!$B$10:$B$14&lt;=E9999)/(SRP!$C$10:$C$14&gt;=E9999),SRP!$D$10:$D$14)*(G9999/100)*(E9999/1000)),0))))),2)</f>
        <v>29.74</v>
      </c>
    </row>
    <row r="10000" spans="1:11" x14ac:dyDescent="0.35">
      <c r="A10000" s="2">
        <v>906313</v>
      </c>
      <c r="B10000" s="76" t="s">
        <v>123</v>
      </c>
      <c r="C10000" s="76" t="s">
        <v>287</v>
      </c>
      <c r="D10000" s="76" t="s">
        <v>5230</v>
      </c>
      <c r="E10000" s="76">
        <v>8520</v>
      </c>
      <c r="F10000" s="76">
        <v>1</v>
      </c>
      <c r="G10000" s="77">
        <v>5</v>
      </c>
      <c r="H10000" s="76" t="s">
        <v>3325</v>
      </c>
      <c r="I10000" s="77">
        <v>45.99</v>
      </c>
      <c r="J10000" s="2">
        <v>24</v>
      </c>
      <c r="K10000" s="119" cm="1">
        <f t="array" ref="K10000">ROUND(IF(C10000="Beer",SUM(LOOKUP(2,1/(SRP!$B$7:$B$9&lt;=E10000)/(SRP!$C$7:$C$9&gt;=E10000),SRP!$D$7:$D$9)*(G10000/100)*(E10000/1000)),IF(C10000="Spirits",SUM(LOOKUP(2,1/(SRP!$B$2:$B$6&lt;=E10000)/(SRP!$C$2:$C$6&gt;=E10000),SRP!$D$2:$D$6)*(G10000/100)*(E10000/1000)),IF(AND(C10000="Wine",D10000="Fortified Wines"),SUM(LOOKUP(2,1/(SRP!$B$20:$B$23&lt;=E10000)/(SRP!$C$20:$C$23&gt;=E10000),SRP!$D$20:$D$23)*(G10000/100)*(E10000/1000)),IF(C10000="Wine",SUM(LOOKUP(2,1/(SRP!$B$15:$B$19&lt;=E10000)/(SRP!$C$15:$C$19&gt;=E10000),SRP!$D$15:$D$19)*(G10000/100)*(E10000/1000)),IF(C10000="Ready to Drink",SUM(LOOKUP(2,1/(SRP!$B$10:$B$14&lt;=E10000)/(SRP!$C$10:$C$14&gt;=E10000),SRP!$D$10:$D$14)*(G10000/100)*(E10000/1000)),0))))),2)</f>
        <v>29.74</v>
      </c>
    </row>
    <row r="10001" spans="1:11" x14ac:dyDescent="0.35">
      <c r="A10001" s="2">
        <v>906313</v>
      </c>
      <c r="B10001" s="76" t="s">
        <v>123</v>
      </c>
      <c r="C10001" s="76" t="s">
        <v>287</v>
      </c>
      <c r="D10001" s="76" t="s">
        <v>5230</v>
      </c>
      <c r="E10001" s="76">
        <v>8520</v>
      </c>
      <c r="F10001" s="76">
        <v>1</v>
      </c>
      <c r="G10001" s="77">
        <v>5</v>
      </c>
      <c r="H10001" s="76" t="s">
        <v>3325</v>
      </c>
      <c r="I10001" s="77">
        <v>45.99</v>
      </c>
      <c r="J10001" s="2">
        <v>24</v>
      </c>
      <c r="K10001" s="119" cm="1">
        <f t="array" ref="K10001">ROUND(IF(C10001="Beer",SUM(LOOKUP(2,1/(SRP!$B$7:$B$9&lt;=E10001)/(SRP!$C$7:$C$9&gt;=E10001),SRP!$D$7:$D$9)*(G10001/100)*(E10001/1000)),IF(C10001="Spirits",SUM(LOOKUP(2,1/(SRP!$B$2:$B$6&lt;=E10001)/(SRP!$C$2:$C$6&gt;=E10001),SRP!$D$2:$D$6)*(G10001/100)*(E10001/1000)),IF(AND(C10001="Wine",D10001="Fortified Wines"),SUM(LOOKUP(2,1/(SRP!$B$20:$B$23&lt;=E10001)/(SRP!$C$20:$C$23&gt;=E10001),SRP!$D$20:$D$23)*(G10001/100)*(E10001/1000)),IF(C10001="Wine",SUM(LOOKUP(2,1/(SRP!$B$15:$B$19&lt;=E10001)/(SRP!$C$15:$C$19&gt;=E10001),SRP!$D$15:$D$19)*(G10001/100)*(E10001/1000)),IF(C10001="Ready to Drink",SUM(LOOKUP(2,1/(SRP!$B$10:$B$14&lt;=E10001)/(SRP!$C$10:$C$14&gt;=E10001),SRP!$D$10:$D$14)*(G10001/100)*(E10001/1000)),0))))),2)</f>
        <v>29.74</v>
      </c>
    </row>
    <row r="10002" spans="1:11" x14ac:dyDescent="0.35">
      <c r="A10002" s="2">
        <v>906339</v>
      </c>
      <c r="B10002" s="76" t="s">
        <v>125</v>
      </c>
      <c r="C10002" s="76" t="s">
        <v>287</v>
      </c>
      <c r="D10002" s="76" t="s">
        <v>5271</v>
      </c>
      <c r="E10002" s="76">
        <v>8520</v>
      </c>
      <c r="F10002" s="76">
        <v>1</v>
      </c>
      <c r="G10002" s="77">
        <v>4</v>
      </c>
      <c r="H10002" s="76" t="s">
        <v>3325</v>
      </c>
      <c r="I10002" s="77">
        <v>49.99</v>
      </c>
      <c r="J10002" s="2">
        <v>24</v>
      </c>
      <c r="K10002" s="119" cm="1">
        <f t="array" ref="K10002">ROUND(IF(C10002="Beer",SUM(LOOKUP(2,1/(SRP!$B$7:$B$9&lt;=E10002)/(SRP!$C$7:$C$9&gt;=E10002),SRP!$D$7:$D$9)*(G10002/100)*(E10002/1000)),IF(C10002="Spirits",SUM(LOOKUP(2,1/(SRP!$B$2:$B$6&lt;=E10002)/(SRP!$C$2:$C$6&gt;=E10002),SRP!$D$2:$D$6)*(G10002/100)*(E10002/1000)),IF(AND(C10002="Wine",D10002="Fortified Wines"),SUM(LOOKUP(2,1/(SRP!$B$20:$B$23&lt;=E10002)/(SRP!$C$20:$C$23&gt;=E10002),SRP!$D$20:$D$23)*(G10002/100)*(E10002/1000)),IF(C10002="Wine",SUM(LOOKUP(2,1/(SRP!$B$15:$B$19&lt;=E10002)/(SRP!$C$15:$C$19&gt;=E10002),SRP!$D$15:$D$19)*(G10002/100)*(E10002/1000)),IF(C10002="Ready to Drink",SUM(LOOKUP(2,1/(SRP!$B$10:$B$14&lt;=E10002)/(SRP!$C$10:$C$14&gt;=E10002),SRP!$D$10:$D$14)*(G10002/100)*(E10002/1000)),0))))),2)</f>
        <v>23.79</v>
      </c>
    </row>
    <row r="10003" spans="1:11" x14ac:dyDescent="0.35">
      <c r="A10003" s="2">
        <v>906339</v>
      </c>
      <c r="B10003" s="76" t="s">
        <v>125</v>
      </c>
      <c r="C10003" s="76" t="s">
        <v>287</v>
      </c>
      <c r="D10003" s="76" t="s">
        <v>5271</v>
      </c>
      <c r="E10003" s="76">
        <v>8520</v>
      </c>
      <c r="F10003" s="76">
        <v>1</v>
      </c>
      <c r="G10003" s="77">
        <v>4</v>
      </c>
      <c r="H10003" s="76" t="s">
        <v>3325</v>
      </c>
      <c r="I10003" s="77">
        <v>49.99</v>
      </c>
      <c r="J10003" s="2">
        <v>24</v>
      </c>
      <c r="K10003" s="119" cm="1">
        <f t="array" ref="K10003">ROUND(IF(C10003="Beer",SUM(LOOKUP(2,1/(SRP!$B$7:$B$9&lt;=E10003)/(SRP!$C$7:$C$9&gt;=E10003),SRP!$D$7:$D$9)*(G10003/100)*(E10003/1000)),IF(C10003="Spirits",SUM(LOOKUP(2,1/(SRP!$B$2:$B$6&lt;=E10003)/(SRP!$C$2:$C$6&gt;=E10003),SRP!$D$2:$D$6)*(G10003/100)*(E10003/1000)),IF(AND(C10003="Wine",D10003="Fortified Wines"),SUM(LOOKUP(2,1/(SRP!$B$20:$B$23&lt;=E10003)/(SRP!$C$20:$C$23&gt;=E10003),SRP!$D$20:$D$23)*(G10003/100)*(E10003/1000)),IF(C10003="Wine",SUM(LOOKUP(2,1/(SRP!$B$15:$B$19&lt;=E10003)/(SRP!$C$15:$C$19&gt;=E10003),SRP!$D$15:$D$19)*(G10003/100)*(E10003/1000)),IF(C10003="Ready to Drink",SUM(LOOKUP(2,1/(SRP!$B$10:$B$14&lt;=E10003)/(SRP!$C$10:$C$14&gt;=E10003),SRP!$D$10:$D$14)*(G10003/100)*(E10003/1000)),0))))),2)</f>
        <v>23.79</v>
      </c>
    </row>
    <row r="10004" spans="1:11" x14ac:dyDescent="0.35">
      <c r="A10004" s="2">
        <v>906354</v>
      </c>
      <c r="B10004" s="76" t="s">
        <v>2131</v>
      </c>
      <c r="C10004" s="76" t="s">
        <v>287</v>
      </c>
      <c r="D10004" s="76" t="s">
        <v>5230</v>
      </c>
      <c r="E10004" s="76">
        <v>8520</v>
      </c>
      <c r="F10004" s="76">
        <v>1</v>
      </c>
      <c r="G10004" s="77">
        <v>5</v>
      </c>
      <c r="H10004" s="76" t="s">
        <v>3325</v>
      </c>
      <c r="I10004" s="77">
        <v>49.99</v>
      </c>
      <c r="J10004" s="2">
        <v>24</v>
      </c>
      <c r="K10004" s="119" cm="1">
        <f t="array" ref="K10004">ROUND(IF(C10004="Beer",SUM(LOOKUP(2,1/(SRP!$B$7:$B$9&lt;=E10004)/(SRP!$C$7:$C$9&gt;=E10004),SRP!$D$7:$D$9)*(G10004/100)*(E10004/1000)),IF(C10004="Spirits",SUM(LOOKUP(2,1/(SRP!$B$2:$B$6&lt;=E10004)/(SRP!$C$2:$C$6&gt;=E10004),SRP!$D$2:$D$6)*(G10004/100)*(E10004/1000)),IF(AND(C10004="Wine",D10004="Fortified Wines"),SUM(LOOKUP(2,1/(SRP!$B$20:$B$23&lt;=E10004)/(SRP!$C$20:$C$23&gt;=E10004),SRP!$D$20:$D$23)*(G10004/100)*(E10004/1000)),IF(C10004="Wine",SUM(LOOKUP(2,1/(SRP!$B$15:$B$19&lt;=E10004)/(SRP!$C$15:$C$19&gt;=E10004),SRP!$D$15:$D$19)*(G10004/100)*(E10004/1000)),IF(C10004="Ready to Drink",SUM(LOOKUP(2,1/(SRP!$B$10:$B$14&lt;=E10004)/(SRP!$C$10:$C$14&gt;=E10004),SRP!$D$10:$D$14)*(G10004/100)*(E10004/1000)),0))))),2)</f>
        <v>29.74</v>
      </c>
    </row>
    <row r="10005" spans="1:11" x14ac:dyDescent="0.35">
      <c r="A10005" s="2">
        <v>906354</v>
      </c>
      <c r="B10005" s="76" t="s">
        <v>2131</v>
      </c>
      <c r="C10005" s="76" t="s">
        <v>287</v>
      </c>
      <c r="D10005" s="76" t="s">
        <v>5230</v>
      </c>
      <c r="E10005" s="76">
        <v>8520</v>
      </c>
      <c r="F10005" s="76">
        <v>1</v>
      </c>
      <c r="G10005" s="77">
        <v>5</v>
      </c>
      <c r="H10005" s="76" t="s">
        <v>3325</v>
      </c>
      <c r="I10005" s="77">
        <v>49.99</v>
      </c>
      <c r="J10005" s="2">
        <v>24</v>
      </c>
      <c r="K10005" s="119" cm="1">
        <f t="array" ref="K10005">ROUND(IF(C10005="Beer",SUM(LOOKUP(2,1/(SRP!$B$7:$B$9&lt;=E10005)/(SRP!$C$7:$C$9&gt;=E10005),SRP!$D$7:$D$9)*(G10005/100)*(E10005/1000)),IF(C10005="Spirits",SUM(LOOKUP(2,1/(SRP!$B$2:$B$6&lt;=E10005)/(SRP!$C$2:$C$6&gt;=E10005),SRP!$D$2:$D$6)*(G10005/100)*(E10005/1000)),IF(AND(C10005="Wine",D10005="Fortified Wines"),SUM(LOOKUP(2,1/(SRP!$B$20:$B$23&lt;=E10005)/(SRP!$C$20:$C$23&gt;=E10005),SRP!$D$20:$D$23)*(G10005/100)*(E10005/1000)),IF(C10005="Wine",SUM(LOOKUP(2,1/(SRP!$B$15:$B$19&lt;=E10005)/(SRP!$C$15:$C$19&gt;=E10005),SRP!$D$15:$D$19)*(G10005/100)*(E10005/1000)),IF(C10005="Ready to Drink",SUM(LOOKUP(2,1/(SRP!$B$10:$B$14&lt;=E10005)/(SRP!$C$10:$C$14&gt;=E10005),SRP!$D$10:$D$14)*(G10005/100)*(E10005/1000)),0))))),2)</f>
        <v>29.74</v>
      </c>
    </row>
    <row r="10006" spans="1:11" x14ac:dyDescent="0.35">
      <c r="A10006" s="2">
        <v>906560</v>
      </c>
      <c r="B10006" s="76" t="s">
        <v>2132</v>
      </c>
      <c r="C10006" s="76" t="s">
        <v>287</v>
      </c>
      <c r="D10006" s="76" t="s">
        <v>5271</v>
      </c>
      <c r="E10006" s="76">
        <v>2046</v>
      </c>
      <c r="F10006" s="76">
        <v>4</v>
      </c>
      <c r="G10006" s="77">
        <v>4</v>
      </c>
      <c r="H10006" s="76" t="s">
        <v>3324</v>
      </c>
      <c r="I10006" s="77">
        <v>15.49</v>
      </c>
      <c r="J10006" s="2">
        <v>6</v>
      </c>
      <c r="K10006" s="119" cm="1">
        <f t="array" ref="K10006">ROUND(IF(C10006="Beer",SUM(LOOKUP(2,1/(SRP!$B$7:$B$9&lt;=E10006)/(SRP!$C$7:$C$9&gt;=E10006),SRP!$D$7:$D$9)*(G10006/100)*(E10006/1000)),IF(C10006="Spirits",SUM(LOOKUP(2,1/(SRP!$B$2:$B$6&lt;=E10006)/(SRP!$C$2:$C$6&gt;=E10006),SRP!$D$2:$D$6)*(G10006/100)*(E10006/1000)),IF(AND(C10006="Wine",D10006="Fortified Wines"),SUM(LOOKUP(2,1/(SRP!$B$20:$B$23&lt;=E10006)/(SRP!$C$20:$C$23&gt;=E10006),SRP!$D$20:$D$23)*(G10006/100)*(E10006/1000)),IF(C10006="Wine",SUM(LOOKUP(2,1/(SRP!$B$15:$B$19&lt;=E10006)/(SRP!$C$15:$C$19&gt;=E10006),SRP!$D$15:$D$19)*(G10006/100)*(E10006/1000)),IF(C10006="Ready to Drink",SUM(LOOKUP(2,1/(SRP!$B$10:$B$14&lt;=E10006)/(SRP!$C$10:$C$14&gt;=E10006),SRP!$D$10:$D$14)*(G10006/100)*(E10006/1000)),0))))),2)</f>
        <v>5.71</v>
      </c>
    </row>
    <row r="10007" spans="1:11" x14ac:dyDescent="0.35">
      <c r="A10007" s="2">
        <v>906560</v>
      </c>
      <c r="B10007" s="76" t="s">
        <v>2132</v>
      </c>
      <c r="C10007" s="76" t="s">
        <v>287</v>
      </c>
      <c r="D10007" s="76" t="s">
        <v>5271</v>
      </c>
      <c r="E10007" s="76">
        <v>2046</v>
      </c>
      <c r="F10007" s="76">
        <v>4</v>
      </c>
      <c r="G10007" s="77">
        <v>4</v>
      </c>
      <c r="H10007" s="76" t="s">
        <v>3324</v>
      </c>
      <c r="I10007" s="77">
        <v>15.49</v>
      </c>
      <c r="J10007" s="2">
        <v>6</v>
      </c>
      <c r="K10007" s="119" cm="1">
        <f t="array" ref="K10007">ROUND(IF(C10007="Beer",SUM(LOOKUP(2,1/(SRP!$B$7:$B$9&lt;=E10007)/(SRP!$C$7:$C$9&gt;=E10007),SRP!$D$7:$D$9)*(G10007/100)*(E10007/1000)),IF(C10007="Spirits",SUM(LOOKUP(2,1/(SRP!$B$2:$B$6&lt;=E10007)/(SRP!$C$2:$C$6&gt;=E10007),SRP!$D$2:$D$6)*(G10007/100)*(E10007/1000)),IF(AND(C10007="Wine",D10007="Fortified Wines"),SUM(LOOKUP(2,1/(SRP!$B$20:$B$23&lt;=E10007)/(SRP!$C$20:$C$23&gt;=E10007),SRP!$D$20:$D$23)*(G10007/100)*(E10007/1000)),IF(C10007="Wine",SUM(LOOKUP(2,1/(SRP!$B$15:$B$19&lt;=E10007)/(SRP!$C$15:$C$19&gt;=E10007),SRP!$D$15:$D$19)*(G10007/100)*(E10007/1000)),IF(C10007="Ready to Drink",SUM(LOOKUP(2,1/(SRP!$B$10:$B$14&lt;=E10007)/(SRP!$C$10:$C$14&gt;=E10007),SRP!$D$10:$D$14)*(G10007/100)*(E10007/1000)),0))))),2)</f>
        <v>5.71</v>
      </c>
    </row>
    <row r="10008" spans="1:11" x14ac:dyDescent="0.35">
      <c r="A10008" s="2">
        <v>906586</v>
      </c>
      <c r="B10008" s="76" t="s">
        <v>2133</v>
      </c>
      <c r="C10008" s="76" t="s">
        <v>287</v>
      </c>
      <c r="D10008" s="76" t="s">
        <v>5271</v>
      </c>
      <c r="E10008" s="76">
        <v>8184</v>
      </c>
      <c r="F10008" s="76">
        <v>1</v>
      </c>
      <c r="G10008" s="77">
        <v>4</v>
      </c>
      <c r="H10008" s="76" t="s">
        <v>3324</v>
      </c>
      <c r="I10008" s="77">
        <v>53.49</v>
      </c>
      <c r="J10008" s="2">
        <v>24</v>
      </c>
      <c r="K10008" s="119" cm="1">
        <f t="array" ref="K10008">ROUND(IF(C10008="Beer",SUM(LOOKUP(2,1/(SRP!$B$7:$B$9&lt;=E10008)/(SRP!$C$7:$C$9&gt;=E10008),SRP!$D$7:$D$9)*(G10008/100)*(E10008/1000)),IF(C10008="Spirits",SUM(LOOKUP(2,1/(SRP!$B$2:$B$6&lt;=E10008)/(SRP!$C$2:$C$6&gt;=E10008),SRP!$D$2:$D$6)*(G10008/100)*(E10008/1000)),IF(AND(C10008="Wine",D10008="Fortified Wines"),SUM(LOOKUP(2,1/(SRP!$B$20:$B$23&lt;=E10008)/(SRP!$C$20:$C$23&gt;=E10008),SRP!$D$20:$D$23)*(G10008/100)*(E10008/1000)),IF(C10008="Wine",SUM(LOOKUP(2,1/(SRP!$B$15:$B$19&lt;=E10008)/(SRP!$C$15:$C$19&gt;=E10008),SRP!$D$15:$D$19)*(G10008/100)*(E10008/1000)),IF(C10008="Ready to Drink",SUM(LOOKUP(2,1/(SRP!$B$10:$B$14&lt;=E10008)/(SRP!$C$10:$C$14&gt;=E10008),SRP!$D$10:$D$14)*(G10008/100)*(E10008/1000)),0))))),2)</f>
        <v>22.85</v>
      </c>
    </row>
    <row r="10009" spans="1:11" x14ac:dyDescent="0.35">
      <c r="A10009" s="2">
        <v>906586</v>
      </c>
      <c r="B10009" s="76" t="s">
        <v>2133</v>
      </c>
      <c r="C10009" s="76" t="s">
        <v>287</v>
      </c>
      <c r="D10009" s="76" t="s">
        <v>5271</v>
      </c>
      <c r="E10009" s="76">
        <v>8184</v>
      </c>
      <c r="F10009" s="76">
        <v>1</v>
      </c>
      <c r="G10009" s="77">
        <v>4</v>
      </c>
      <c r="H10009" s="76" t="s">
        <v>3324</v>
      </c>
      <c r="I10009" s="77">
        <v>53.49</v>
      </c>
      <c r="J10009" s="2">
        <v>24</v>
      </c>
      <c r="K10009" s="119" cm="1">
        <f t="array" ref="K10009">ROUND(IF(C10009="Beer",SUM(LOOKUP(2,1/(SRP!$B$7:$B$9&lt;=E10009)/(SRP!$C$7:$C$9&gt;=E10009),SRP!$D$7:$D$9)*(G10009/100)*(E10009/1000)),IF(C10009="Spirits",SUM(LOOKUP(2,1/(SRP!$B$2:$B$6&lt;=E10009)/(SRP!$C$2:$C$6&gt;=E10009),SRP!$D$2:$D$6)*(G10009/100)*(E10009/1000)),IF(AND(C10009="Wine",D10009="Fortified Wines"),SUM(LOOKUP(2,1/(SRP!$B$20:$B$23&lt;=E10009)/(SRP!$C$20:$C$23&gt;=E10009),SRP!$D$20:$D$23)*(G10009/100)*(E10009/1000)),IF(C10009="Wine",SUM(LOOKUP(2,1/(SRP!$B$15:$B$19&lt;=E10009)/(SRP!$C$15:$C$19&gt;=E10009),SRP!$D$15:$D$19)*(G10009/100)*(E10009/1000)),IF(C10009="Ready to Drink",SUM(LOOKUP(2,1/(SRP!$B$10:$B$14&lt;=E10009)/(SRP!$C$10:$C$14&gt;=E10009),SRP!$D$10:$D$14)*(G10009/100)*(E10009/1000)),0))))),2)</f>
        <v>22.85</v>
      </c>
    </row>
    <row r="10010" spans="1:11" x14ac:dyDescent="0.35">
      <c r="A10010" s="2">
        <v>906628</v>
      </c>
      <c r="B10010" s="76" t="s">
        <v>2134</v>
      </c>
      <c r="C10010" s="76" t="s">
        <v>287</v>
      </c>
      <c r="D10010" s="76" t="s">
        <v>5271</v>
      </c>
      <c r="E10010" s="76">
        <v>2130</v>
      </c>
      <c r="F10010" s="76">
        <v>4</v>
      </c>
      <c r="G10010" s="77">
        <v>4</v>
      </c>
      <c r="H10010" s="76" t="s">
        <v>3324</v>
      </c>
      <c r="I10010" s="77">
        <v>13.09</v>
      </c>
      <c r="J10010" s="2">
        <v>6</v>
      </c>
      <c r="K10010" s="119" cm="1">
        <f t="array" ref="K10010">ROUND(IF(C10010="Beer",SUM(LOOKUP(2,1/(SRP!$B$7:$B$9&lt;=E10010)/(SRP!$C$7:$C$9&gt;=E10010),SRP!$D$7:$D$9)*(G10010/100)*(E10010/1000)),IF(C10010="Spirits",SUM(LOOKUP(2,1/(SRP!$B$2:$B$6&lt;=E10010)/(SRP!$C$2:$C$6&gt;=E10010),SRP!$D$2:$D$6)*(G10010/100)*(E10010/1000)),IF(AND(C10010="Wine",D10010="Fortified Wines"),SUM(LOOKUP(2,1/(SRP!$B$20:$B$23&lt;=E10010)/(SRP!$C$20:$C$23&gt;=E10010),SRP!$D$20:$D$23)*(G10010/100)*(E10010/1000)),IF(C10010="Wine",SUM(LOOKUP(2,1/(SRP!$B$15:$B$19&lt;=E10010)/(SRP!$C$15:$C$19&gt;=E10010),SRP!$D$15:$D$19)*(G10010/100)*(E10010/1000)),IF(C10010="Ready to Drink",SUM(LOOKUP(2,1/(SRP!$B$10:$B$14&lt;=E10010)/(SRP!$C$10:$C$14&gt;=E10010),SRP!$D$10:$D$14)*(G10010/100)*(E10010/1000)),0))))),2)</f>
        <v>5.95</v>
      </c>
    </row>
    <row r="10011" spans="1:11" x14ac:dyDescent="0.35">
      <c r="A10011" s="2">
        <v>906628</v>
      </c>
      <c r="B10011" s="76" t="s">
        <v>2134</v>
      </c>
      <c r="C10011" s="76" t="s">
        <v>287</v>
      </c>
      <c r="D10011" s="76" t="s">
        <v>5271</v>
      </c>
      <c r="E10011" s="76">
        <v>2130</v>
      </c>
      <c r="F10011" s="76">
        <v>4</v>
      </c>
      <c r="G10011" s="77">
        <v>4</v>
      </c>
      <c r="H10011" s="76" t="s">
        <v>3324</v>
      </c>
      <c r="I10011" s="77">
        <v>13.09</v>
      </c>
      <c r="J10011" s="2">
        <v>6</v>
      </c>
      <c r="K10011" s="119" cm="1">
        <f t="array" ref="K10011">ROUND(IF(C10011="Beer",SUM(LOOKUP(2,1/(SRP!$B$7:$B$9&lt;=E10011)/(SRP!$C$7:$C$9&gt;=E10011),SRP!$D$7:$D$9)*(G10011/100)*(E10011/1000)),IF(C10011="Spirits",SUM(LOOKUP(2,1/(SRP!$B$2:$B$6&lt;=E10011)/(SRP!$C$2:$C$6&gt;=E10011),SRP!$D$2:$D$6)*(G10011/100)*(E10011/1000)),IF(AND(C10011="Wine",D10011="Fortified Wines"),SUM(LOOKUP(2,1/(SRP!$B$20:$B$23&lt;=E10011)/(SRP!$C$20:$C$23&gt;=E10011),SRP!$D$20:$D$23)*(G10011/100)*(E10011/1000)),IF(C10011="Wine",SUM(LOOKUP(2,1/(SRP!$B$15:$B$19&lt;=E10011)/(SRP!$C$15:$C$19&gt;=E10011),SRP!$D$15:$D$19)*(G10011/100)*(E10011/1000)),IF(C10011="Ready to Drink",SUM(LOOKUP(2,1/(SRP!$B$10:$B$14&lt;=E10011)/(SRP!$C$10:$C$14&gt;=E10011),SRP!$D$10:$D$14)*(G10011/100)*(E10011/1000)),0))))),2)</f>
        <v>5.95</v>
      </c>
    </row>
    <row r="10012" spans="1:11" x14ac:dyDescent="0.35">
      <c r="A10012" s="2">
        <v>906644</v>
      </c>
      <c r="B10012" s="76" t="s">
        <v>2135</v>
      </c>
      <c r="C10012" s="76" t="s">
        <v>287</v>
      </c>
      <c r="D10012" s="76" t="s">
        <v>5271</v>
      </c>
      <c r="E10012" s="76">
        <v>8520</v>
      </c>
      <c r="F10012" s="76">
        <v>1</v>
      </c>
      <c r="G10012" s="77">
        <v>4</v>
      </c>
      <c r="H10012" s="76" t="s">
        <v>3324</v>
      </c>
      <c r="I10012" s="77">
        <v>49.99</v>
      </c>
      <c r="J10012" s="2">
        <v>24</v>
      </c>
      <c r="K10012" s="119" cm="1">
        <f t="array" ref="K10012">ROUND(IF(C10012="Beer",SUM(LOOKUP(2,1/(SRP!$B$7:$B$9&lt;=E10012)/(SRP!$C$7:$C$9&gt;=E10012),SRP!$D$7:$D$9)*(G10012/100)*(E10012/1000)),IF(C10012="Spirits",SUM(LOOKUP(2,1/(SRP!$B$2:$B$6&lt;=E10012)/(SRP!$C$2:$C$6&gt;=E10012),SRP!$D$2:$D$6)*(G10012/100)*(E10012/1000)),IF(AND(C10012="Wine",D10012="Fortified Wines"),SUM(LOOKUP(2,1/(SRP!$B$20:$B$23&lt;=E10012)/(SRP!$C$20:$C$23&gt;=E10012),SRP!$D$20:$D$23)*(G10012/100)*(E10012/1000)),IF(C10012="Wine",SUM(LOOKUP(2,1/(SRP!$B$15:$B$19&lt;=E10012)/(SRP!$C$15:$C$19&gt;=E10012),SRP!$D$15:$D$19)*(G10012/100)*(E10012/1000)),IF(C10012="Ready to Drink",SUM(LOOKUP(2,1/(SRP!$B$10:$B$14&lt;=E10012)/(SRP!$C$10:$C$14&gt;=E10012),SRP!$D$10:$D$14)*(G10012/100)*(E10012/1000)),0))))),2)</f>
        <v>23.79</v>
      </c>
    </row>
    <row r="10013" spans="1:11" x14ac:dyDescent="0.35">
      <c r="A10013" s="2">
        <v>906644</v>
      </c>
      <c r="B10013" s="76" t="s">
        <v>2135</v>
      </c>
      <c r="C10013" s="76" t="s">
        <v>287</v>
      </c>
      <c r="D10013" s="76" t="s">
        <v>5271</v>
      </c>
      <c r="E10013" s="76">
        <v>8520</v>
      </c>
      <c r="F10013" s="76">
        <v>1</v>
      </c>
      <c r="G10013" s="77">
        <v>4</v>
      </c>
      <c r="H10013" s="76" t="s">
        <v>3324</v>
      </c>
      <c r="I10013" s="77">
        <v>49.99</v>
      </c>
      <c r="J10013" s="2">
        <v>24</v>
      </c>
      <c r="K10013" s="119" cm="1">
        <f t="array" ref="K10013">ROUND(IF(C10013="Beer",SUM(LOOKUP(2,1/(SRP!$B$7:$B$9&lt;=E10013)/(SRP!$C$7:$C$9&gt;=E10013),SRP!$D$7:$D$9)*(G10013/100)*(E10013/1000)),IF(C10013="Spirits",SUM(LOOKUP(2,1/(SRP!$B$2:$B$6&lt;=E10013)/(SRP!$C$2:$C$6&gt;=E10013),SRP!$D$2:$D$6)*(G10013/100)*(E10013/1000)),IF(AND(C10013="Wine",D10013="Fortified Wines"),SUM(LOOKUP(2,1/(SRP!$B$20:$B$23&lt;=E10013)/(SRP!$C$20:$C$23&gt;=E10013),SRP!$D$20:$D$23)*(G10013/100)*(E10013/1000)),IF(C10013="Wine",SUM(LOOKUP(2,1/(SRP!$B$15:$B$19&lt;=E10013)/(SRP!$C$15:$C$19&gt;=E10013),SRP!$D$15:$D$19)*(G10013/100)*(E10013/1000)),IF(C10013="Ready to Drink",SUM(LOOKUP(2,1/(SRP!$B$10:$B$14&lt;=E10013)/(SRP!$C$10:$C$14&gt;=E10013),SRP!$D$10:$D$14)*(G10013/100)*(E10013/1000)),0))))),2)</f>
        <v>23.79</v>
      </c>
    </row>
    <row r="10014" spans="1:11" x14ac:dyDescent="0.35">
      <c r="A10014" s="2">
        <v>906669</v>
      </c>
      <c r="B10014" s="76" t="s">
        <v>6273</v>
      </c>
      <c r="C10014" s="76" t="s">
        <v>287</v>
      </c>
      <c r="D10014" s="76" t="s">
        <v>5271</v>
      </c>
      <c r="E10014" s="76">
        <v>2838</v>
      </c>
      <c r="F10014" s="76">
        <v>4</v>
      </c>
      <c r="G10014" s="77">
        <v>4</v>
      </c>
      <c r="H10014" s="76" t="s">
        <v>3324</v>
      </c>
      <c r="I10014" s="77">
        <v>19.989999999999998</v>
      </c>
      <c r="J10014" s="2">
        <v>6</v>
      </c>
      <c r="K10014" s="119" cm="1">
        <f t="array" ref="K10014">ROUND(IF(C10014="Beer",SUM(LOOKUP(2,1/(SRP!$B$7:$B$9&lt;=E10014)/(SRP!$C$7:$C$9&gt;=E10014),SRP!$D$7:$D$9)*(G10014/100)*(E10014/1000)),IF(C10014="Spirits",SUM(LOOKUP(2,1/(SRP!$B$2:$B$6&lt;=E10014)/(SRP!$C$2:$C$6&gt;=E10014),SRP!$D$2:$D$6)*(G10014/100)*(E10014/1000)),IF(AND(C10014="Wine",D10014="Fortified Wines"),SUM(LOOKUP(2,1/(SRP!$B$20:$B$23&lt;=E10014)/(SRP!$C$20:$C$23&gt;=E10014),SRP!$D$20:$D$23)*(G10014/100)*(E10014/1000)),IF(C10014="Wine",SUM(LOOKUP(2,1/(SRP!$B$15:$B$19&lt;=E10014)/(SRP!$C$15:$C$19&gt;=E10014),SRP!$D$15:$D$19)*(G10014/100)*(E10014/1000)),IF(C10014="Ready to Drink",SUM(LOOKUP(2,1/(SRP!$B$10:$B$14&lt;=E10014)/(SRP!$C$10:$C$14&gt;=E10014),SRP!$D$10:$D$14)*(G10014/100)*(E10014/1000)),0))))),2)</f>
        <v>7.92</v>
      </c>
    </row>
    <row r="10015" spans="1:11" x14ac:dyDescent="0.35">
      <c r="A10015" s="2">
        <v>906669</v>
      </c>
      <c r="B10015" s="76" t="s">
        <v>6273</v>
      </c>
      <c r="C10015" s="76" t="s">
        <v>287</v>
      </c>
      <c r="D10015" s="76" t="s">
        <v>5271</v>
      </c>
      <c r="E10015" s="76">
        <v>2838</v>
      </c>
      <c r="F10015" s="76">
        <v>4</v>
      </c>
      <c r="G10015" s="77">
        <v>4</v>
      </c>
      <c r="H10015" s="76" t="s">
        <v>3324</v>
      </c>
      <c r="I10015" s="77">
        <v>19.989999999999998</v>
      </c>
      <c r="J10015" s="2">
        <v>6</v>
      </c>
      <c r="K10015" s="119" cm="1">
        <f t="array" ref="K10015">ROUND(IF(C10015="Beer",SUM(LOOKUP(2,1/(SRP!$B$7:$B$9&lt;=E10015)/(SRP!$C$7:$C$9&gt;=E10015),SRP!$D$7:$D$9)*(G10015/100)*(E10015/1000)),IF(C10015="Spirits",SUM(LOOKUP(2,1/(SRP!$B$2:$B$6&lt;=E10015)/(SRP!$C$2:$C$6&gt;=E10015),SRP!$D$2:$D$6)*(G10015/100)*(E10015/1000)),IF(AND(C10015="Wine",D10015="Fortified Wines"),SUM(LOOKUP(2,1/(SRP!$B$20:$B$23&lt;=E10015)/(SRP!$C$20:$C$23&gt;=E10015),SRP!$D$20:$D$23)*(G10015/100)*(E10015/1000)),IF(C10015="Wine",SUM(LOOKUP(2,1/(SRP!$B$15:$B$19&lt;=E10015)/(SRP!$C$15:$C$19&gt;=E10015),SRP!$D$15:$D$19)*(G10015/100)*(E10015/1000)),IF(C10015="Ready to Drink",SUM(LOOKUP(2,1/(SRP!$B$10:$B$14&lt;=E10015)/(SRP!$C$10:$C$14&gt;=E10015),SRP!$D$10:$D$14)*(G10015/100)*(E10015/1000)),0))))),2)</f>
        <v>7.92</v>
      </c>
    </row>
    <row r="10016" spans="1:11" x14ac:dyDescent="0.35">
      <c r="A10016" s="2">
        <v>908616</v>
      </c>
      <c r="B10016" s="76" t="s">
        <v>2136</v>
      </c>
      <c r="C10016" s="76" t="s">
        <v>287</v>
      </c>
      <c r="D10016" s="76" t="s">
        <v>5271</v>
      </c>
      <c r="E10016" s="76">
        <v>8184</v>
      </c>
      <c r="F10016" s="76">
        <v>1</v>
      </c>
      <c r="G10016" s="77">
        <v>4</v>
      </c>
      <c r="H10016" s="76" t="s">
        <v>3325</v>
      </c>
      <c r="I10016" s="77">
        <v>53.49</v>
      </c>
      <c r="J10016" s="2">
        <v>24</v>
      </c>
      <c r="K10016" s="119" cm="1">
        <f t="array" ref="K10016">ROUND(IF(C10016="Beer",SUM(LOOKUP(2,1/(SRP!$B$7:$B$9&lt;=E10016)/(SRP!$C$7:$C$9&gt;=E10016),SRP!$D$7:$D$9)*(G10016/100)*(E10016/1000)),IF(C10016="Spirits",SUM(LOOKUP(2,1/(SRP!$B$2:$B$6&lt;=E10016)/(SRP!$C$2:$C$6&gt;=E10016),SRP!$D$2:$D$6)*(G10016/100)*(E10016/1000)),IF(AND(C10016="Wine",D10016="Fortified Wines"),SUM(LOOKUP(2,1/(SRP!$B$20:$B$23&lt;=E10016)/(SRP!$C$20:$C$23&gt;=E10016),SRP!$D$20:$D$23)*(G10016/100)*(E10016/1000)),IF(C10016="Wine",SUM(LOOKUP(2,1/(SRP!$B$15:$B$19&lt;=E10016)/(SRP!$C$15:$C$19&gt;=E10016),SRP!$D$15:$D$19)*(G10016/100)*(E10016/1000)),IF(C10016="Ready to Drink",SUM(LOOKUP(2,1/(SRP!$B$10:$B$14&lt;=E10016)/(SRP!$C$10:$C$14&gt;=E10016),SRP!$D$10:$D$14)*(G10016/100)*(E10016/1000)),0))))),2)</f>
        <v>22.85</v>
      </c>
    </row>
    <row r="10017" spans="1:11" x14ac:dyDescent="0.35">
      <c r="A10017" s="2">
        <v>908616</v>
      </c>
      <c r="B10017" s="76" t="s">
        <v>2136</v>
      </c>
      <c r="C10017" s="76" t="s">
        <v>287</v>
      </c>
      <c r="D10017" s="76" t="s">
        <v>5271</v>
      </c>
      <c r="E10017" s="76">
        <v>8184</v>
      </c>
      <c r="F10017" s="76">
        <v>1</v>
      </c>
      <c r="G10017" s="77">
        <v>4</v>
      </c>
      <c r="H10017" s="76" t="s">
        <v>3325</v>
      </c>
      <c r="I10017" s="77">
        <v>53.49</v>
      </c>
      <c r="J10017" s="2">
        <v>24</v>
      </c>
      <c r="K10017" s="119" cm="1">
        <f t="array" ref="K10017">ROUND(IF(C10017="Beer",SUM(LOOKUP(2,1/(SRP!$B$7:$B$9&lt;=E10017)/(SRP!$C$7:$C$9&gt;=E10017),SRP!$D$7:$D$9)*(G10017/100)*(E10017/1000)),IF(C10017="Spirits",SUM(LOOKUP(2,1/(SRP!$B$2:$B$6&lt;=E10017)/(SRP!$C$2:$C$6&gt;=E10017),SRP!$D$2:$D$6)*(G10017/100)*(E10017/1000)),IF(AND(C10017="Wine",D10017="Fortified Wines"),SUM(LOOKUP(2,1/(SRP!$B$20:$B$23&lt;=E10017)/(SRP!$C$20:$C$23&gt;=E10017),SRP!$D$20:$D$23)*(G10017/100)*(E10017/1000)),IF(C10017="Wine",SUM(LOOKUP(2,1/(SRP!$B$15:$B$19&lt;=E10017)/(SRP!$C$15:$C$19&gt;=E10017),SRP!$D$15:$D$19)*(G10017/100)*(E10017/1000)),IF(C10017="Ready to Drink",SUM(LOOKUP(2,1/(SRP!$B$10:$B$14&lt;=E10017)/(SRP!$C$10:$C$14&gt;=E10017),SRP!$D$10:$D$14)*(G10017/100)*(E10017/1000)),0))))),2)</f>
        <v>22.85</v>
      </c>
    </row>
    <row r="10018" spans="1:11" x14ac:dyDescent="0.35">
      <c r="A10018" s="2">
        <v>908624</v>
      </c>
      <c r="B10018" s="76" t="s">
        <v>2137</v>
      </c>
      <c r="C10018" s="76" t="s">
        <v>287</v>
      </c>
      <c r="D10018" s="76" t="s">
        <v>5271</v>
      </c>
      <c r="E10018" s="76">
        <v>4092</v>
      </c>
      <c r="F10018" s="76">
        <v>1</v>
      </c>
      <c r="G10018" s="77">
        <v>4</v>
      </c>
      <c r="H10018" s="76" t="s">
        <v>3325</v>
      </c>
      <c r="I10018" s="77">
        <v>30.29</v>
      </c>
      <c r="J10018" s="2">
        <v>12</v>
      </c>
      <c r="K10018" s="119" cm="1">
        <f t="array" ref="K10018">ROUND(IF(C10018="Beer",SUM(LOOKUP(2,1/(SRP!$B$7:$B$9&lt;=E10018)/(SRP!$C$7:$C$9&gt;=E10018),SRP!$D$7:$D$9)*(G10018/100)*(E10018/1000)),IF(C10018="Spirits",SUM(LOOKUP(2,1/(SRP!$B$2:$B$6&lt;=E10018)/(SRP!$C$2:$C$6&gt;=E10018),SRP!$D$2:$D$6)*(G10018/100)*(E10018/1000)),IF(AND(C10018="Wine",D10018="Fortified Wines"),SUM(LOOKUP(2,1/(SRP!$B$20:$B$23&lt;=E10018)/(SRP!$C$20:$C$23&gt;=E10018),SRP!$D$20:$D$23)*(G10018/100)*(E10018/1000)),IF(C10018="Wine",SUM(LOOKUP(2,1/(SRP!$B$15:$B$19&lt;=E10018)/(SRP!$C$15:$C$19&gt;=E10018),SRP!$D$15:$D$19)*(G10018/100)*(E10018/1000)),IF(C10018="Ready to Drink",SUM(LOOKUP(2,1/(SRP!$B$10:$B$14&lt;=E10018)/(SRP!$C$10:$C$14&gt;=E10018),SRP!$D$10:$D$14)*(G10018/100)*(E10018/1000)),0))))),2)</f>
        <v>11.43</v>
      </c>
    </row>
    <row r="10019" spans="1:11" x14ac:dyDescent="0.35">
      <c r="A10019" s="2">
        <v>908624</v>
      </c>
      <c r="B10019" s="76" t="s">
        <v>2137</v>
      </c>
      <c r="C10019" s="76" t="s">
        <v>287</v>
      </c>
      <c r="D10019" s="76" t="s">
        <v>5271</v>
      </c>
      <c r="E10019" s="76">
        <v>4092</v>
      </c>
      <c r="F10019" s="76">
        <v>1</v>
      </c>
      <c r="G10019" s="77">
        <v>4</v>
      </c>
      <c r="H10019" s="76" t="s">
        <v>3325</v>
      </c>
      <c r="I10019" s="77">
        <v>30.29</v>
      </c>
      <c r="J10019" s="2">
        <v>12</v>
      </c>
      <c r="K10019" s="119" cm="1">
        <f t="array" ref="K10019">ROUND(IF(C10019="Beer",SUM(LOOKUP(2,1/(SRP!$B$7:$B$9&lt;=E10019)/(SRP!$C$7:$C$9&gt;=E10019),SRP!$D$7:$D$9)*(G10019/100)*(E10019/1000)),IF(C10019="Spirits",SUM(LOOKUP(2,1/(SRP!$B$2:$B$6&lt;=E10019)/(SRP!$C$2:$C$6&gt;=E10019),SRP!$D$2:$D$6)*(G10019/100)*(E10019/1000)),IF(AND(C10019="Wine",D10019="Fortified Wines"),SUM(LOOKUP(2,1/(SRP!$B$20:$B$23&lt;=E10019)/(SRP!$C$20:$C$23&gt;=E10019),SRP!$D$20:$D$23)*(G10019/100)*(E10019/1000)),IF(C10019="Wine",SUM(LOOKUP(2,1/(SRP!$B$15:$B$19&lt;=E10019)/(SRP!$C$15:$C$19&gt;=E10019),SRP!$D$15:$D$19)*(G10019/100)*(E10019/1000)),IF(C10019="Ready to Drink",SUM(LOOKUP(2,1/(SRP!$B$10:$B$14&lt;=E10019)/(SRP!$C$10:$C$14&gt;=E10019),SRP!$D$10:$D$14)*(G10019/100)*(E10019/1000)),0))))),2)</f>
        <v>11.43</v>
      </c>
    </row>
    <row r="10020" spans="1:11" x14ac:dyDescent="0.35">
      <c r="A10020" s="2">
        <v>909523</v>
      </c>
      <c r="B10020" s="76" t="s">
        <v>2138</v>
      </c>
      <c r="C10020" s="76" t="s">
        <v>287</v>
      </c>
      <c r="D10020" s="76" t="s">
        <v>5230</v>
      </c>
      <c r="E10020" s="76">
        <v>8184</v>
      </c>
      <c r="F10020" s="76">
        <v>1</v>
      </c>
      <c r="G10020" s="77">
        <v>5</v>
      </c>
      <c r="H10020" s="76" t="s">
        <v>3325</v>
      </c>
      <c r="I10020" s="77">
        <v>53.49</v>
      </c>
      <c r="J10020" s="2">
        <v>24</v>
      </c>
      <c r="K10020" s="119" cm="1">
        <f t="array" ref="K10020">ROUND(IF(C10020="Beer",SUM(LOOKUP(2,1/(SRP!$B$7:$B$9&lt;=E10020)/(SRP!$C$7:$C$9&gt;=E10020),SRP!$D$7:$D$9)*(G10020/100)*(E10020/1000)),IF(C10020="Spirits",SUM(LOOKUP(2,1/(SRP!$B$2:$B$6&lt;=E10020)/(SRP!$C$2:$C$6&gt;=E10020),SRP!$D$2:$D$6)*(G10020/100)*(E10020/1000)),IF(AND(C10020="Wine",D10020="Fortified Wines"),SUM(LOOKUP(2,1/(SRP!$B$20:$B$23&lt;=E10020)/(SRP!$C$20:$C$23&gt;=E10020),SRP!$D$20:$D$23)*(G10020/100)*(E10020/1000)),IF(C10020="Wine",SUM(LOOKUP(2,1/(SRP!$B$15:$B$19&lt;=E10020)/(SRP!$C$15:$C$19&gt;=E10020),SRP!$D$15:$D$19)*(G10020/100)*(E10020/1000)),IF(C10020="Ready to Drink",SUM(LOOKUP(2,1/(SRP!$B$10:$B$14&lt;=E10020)/(SRP!$C$10:$C$14&gt;=E10020),SRP!$D$10:$D$14)*(G10020/100)*(E10020/1000)),0))))),2)</f>
        <v>28.57</v>
      </c>
    </row>
    <row r="10021" spans="1:11" x14ac:dyDescent="0.35">
      <c r="A10021" s="2">
        <v>909523</v>
      </c>
      <c r="B10021" s="76" t="s">
        <v>2138</v>
      </c>
      <c r="C10021" s="76" t="s">
        <v>287</v>
      </c>
      <c r="D10021" s="76" t="s">
        <v>5230</v>
      </c>
      <c r="E10021" s="76">
        <v>8184</v>
      </c>
      <c r="F10021" s="76">
        <v>1</v>
      </c>
      <c r="G10021" s="77">
        <v>5</v>
      </c>
      <c r="H10021" s="76" t="s">
        <v>3325</v>
      </c>
      <c r="I10021" s="77">
        <v>53.49</v>
      </c>
      <c r="J10021" s="2">
        <v>24</v>
      </c>
      <c r="K10021" s="119" cm="1">
        <f t="array" ref="K10021">ROUND(IF(C10021="Beer",SUM(LOOKUP(2,1/(SRP!$B$7:$B$9&lt;=E10021)/(SRP!$C$7:$C$9&gt;=E10021),SRP!$D$7:$D$9)*(G10021/100)*(E10021/1000)),IF(C10021="Spirits",SUM(LOOKUP(2,1/(SRP!$B$2:$B$6&lt;=E10021)/(SRP!$C$2:$C$6&gt;=E10021),SRP!$D$2:$D$6)*(G10021/100)*(E10021/1000)),IF(AND(C10021="Wine",D10021="Fortified Wines"),SUM(LOOKUP(2,1/(SRP!$B$20:$B$23&lt;=E10021)/(SRP!$C$20:$C$23&gt;=E10021),SRP!$D$20:$D$23)*(G10021/100)*(E10021/1000)),IF(C10021="Wine",SUM(LOOKUP(2,1/(SRP!$B$15:$B$19&lt;=E10021)/(SRP!$C$15:$C$19&gt;=E10021),SRP!$D$15:$D$19)*(G10021/100)*(E10021/1000)),IF(C10021="Ready to Drink",SUM(LOOKUP(2,1/(SRP!$B$10:$B$14&lt;=E10021)/(SRP!$C$10:$C$14&gt;=E10021),SRP!$D$10:$D$14)*(G10021/100)*(E10021/1000)),0))))),2)</f>
        <v>28.57</v>
      </c>
    </row>
    <row r="10022" spans="1:11" x14ac:dyDescent="0.35">
      <c r="A10022" s="2">
        <v>911404</v>
      </c>
      <c r="B10022" s="76" t="s">
        <v>126</v>
      </c>
      <c r="C10022" s="76" t="s">
        <v>287</v>
      </c>
      <c r="D10022" s="76" t="s">
        <v>5230</v>
      </c>
      <c r="E10022" s="76">
        <v>4092</v>
      </c>
      <c r="F10022" s="76">
        <v>1</v>
      </c>
      <c r="G10022" s="77">
        <v>5</v>
      </c>
      <c r="H10022" s="76" t="s">
        <v>3326</v>
      </c>
      <c r="I10022" s="77">
        <v>29.49</v>
      </c>
      <c r="J10022" s="2">
        <v>12</v>
      </c>
      <c r="K10022" s="119" cm="1">
        <f t="array" ref="K10022">ROUND(IF(C10022="Beer",SUM(LOOKUP(2,1/(SRP!$B$7:$B$9&lt;=E10022)/(SRP!$C$7:$C$9&gt;=E10022),SRP!$D$7:$D$9)*(G10022/100)*(E10022/1000)),IF(C10022="Spirits",SUM(LOOKUP(2,1/(SRP!$B$2:$B$6&lt;=E10022)/(SRP!$C$2:$C$6&gt;=E10022),SRP!$D$2:$D$6)*(G10022/100)*(E10022/1000)),IF(AND(C10022="Wine",D10022="Fortified Wines"),SUM(LOOKUP(2,1/(SRP!$B$20:$B$23&lt;=E10022)/(SRP!$C$20:$C$23&gt;=E10022),SRP!$D$20:$D$23)*(G10022/100)*(E10022/1000)),IF(C10022="Wine",SUM(LOOKUP(2,1/(SRP!$B$15:$B$19&lt;=E10022)/(SRP!$C$15:$C$19&gt;=E10022),SRP!$D$15:$D$19)*(G10022/100)*(E10022/1000)),IF(C10022="Ready to Drink",SUM(LOOKUP(2,1/(SRP!$B$10:$B$14&lt;=E10022)/(SRP!$C$10:$C$14&gt;=E10022),SRP!$D$10:$D$14)*(G10022/100)*(E10022/1000)),0))))),2)</f>
        <v>14.28</v>
      </c>
    </row>
    <row r="10023" spans="1:11" x14ac:dyDescent="0.35">
      <c r="A10023" s="2">
        <v>911404</v>
      </c>
      <c r="B10023" s="76" t="s">
        <v>126</v>
      </c>
      <c r="C10023" s="76" t="s">
        <v>287</v>
      </c>
      <c r="D10023" s="76" t="s">
        <v>5230</v>
      </c>
      <c r="E10023" s="76">
        <v>4092</v>
      </c>
      <c r="F10023" s="76">
        <v>1</v>
      </c>
      <c r="G10023" s="77">
        <v>5</v>
      </c>
      <c r="H10023" s="76" t="s">
        <v>3326</v>
      </c>
      <c r="I10023" s="77">
        <v>29.49</v>
      </c>
      <c r="J10023" s="2">
        <v>12</v>
      </c>
      <c r="K10023" s="119" cm="1">
        <f t="array" ref="K10023">ROUND(IF(C10023="Beer",SUM(LOOKUP(2,1/(SRP!$B$7:$B$9&lt;=E10023)/(SRP!$C$7:$C$9&gt;=E10023),SRP!$D$7:$D$9)*(G10023/100)*(E10023/1000)),IF(C10023="Spirits",SUM(LOOKUP(2,1/(SRP!$B$2:$B$6&lt;=E10023)/(SRP!$C$2:$C$6&gt;=E10023),SRP!$D$2:$D$6)*(G10023/100)*(E10023/1000)),IF(AND(C10023="Wine",D10023="Fortified Wines"),SUM(LOOKUP(2,1/(SRP!$B$20:$B$23&lt;=E10023)/(SRP!$C$20:$C$23&gt;=E10023),SRP!$D$20:$D$23)*(G10023/100)*(E10023/1000)),IF(C10023="Wine",SUM(LOOKUP(2,1/(SRP!$B$15:$B$19&lt;=E10023)/(SRP!$C$15:$C$19&gt;=E10023),SRP!$D$15:$D$19)*(G10023/100)*(E10023/1000)),IF(C10023="Ready to Drink",SUM(LOOKUP(2,1/(SRP!$B$10:$B$14&lt;=E10023)/(SRP!$C$10:$C$14&gt;=E10023),SRP!$D$10:$D$14)*(G10023/100)*(E10023/1000)),0))))),2)</f>
        <v>14.28</v>
      </c>
    </row>
    <row r="10024" spans="1:11" x14ac:dyDescent="0.35">
      <c r="A10024" s="2">
        <v>911412</v>
      </c>
      <c r="B10024" s="76" t="s">
        <v>127</v>
      </c>
      <c r="C10024" s="76" t="s">
        <v>287</v>
      </c>
      <c r="D10024" s="76" t="s">
        <v>5230</v>
      </c>
      <c r="E10024" s="76">
        <v>8184</v>
      </c>
      <c r="F10024" s="76">
        <v>1</v>
      </c>
      <c r="G10024" s="77">
        <v>5</v>
      </c>
      <c r="H10024" s="76" t="s">
        <v>3326</v>
      </c>
      <c r="I10024" s="77">
        <v>52.99</v>
      </c>
      <c r="J10024" s="2">
        <v>24</v>
      </c>
      <c r="K10024" s="119" cm="1">
        <f t="array" ref="K10024">ROUND(IF(C10024="Beer",SUM(LOOKUP(2,1/(SRP!$B$7:$B$9&lt;=E10024)/(SRP!$C$7:$C$9&gt;=E10024),SRP!$D$7:$D$9)*(G10024/100)*(E10024/1000)),IF(C10024="Spirits",SUM(LOOKUP(2,1/(SRP!$B$2:$B$6&lt;=E10024)/(SRP!$C$2:$C$6&gt;=E10024),SRP!$D$2:$D$6)*(G10024/100)*(E10024/1000)),IF(AND(C10024="Wine",D10024="Fortified Wines"),SUM(LOOKUP(2,1/(SRP!$B$20:$B$23&lt;=E10024)/(SRP!$C$20:$C$23&gt;=E10024),SRP!$D$20:$D$23)*(G10024/100)*(E10024/1000)),IF(C10024="Wine",SUM(LOOKUP(2,1/(SRP!$B$15:$B$19&lt;=E10024)/(SRP!$C$15:$C$19&gt;=E10024),SRP!$D$15:$D$19)*(G10024/100)*(E10024/1000)),IF(C10024="Ready to Drink",SUM(LOOKUP(2,1/(SRP!$B$10:$B$14&lt;=E10024)/(SRP!$C$10:$C$14&gt;=E10024),SRP!$D$10:$D$14)*(G10024/100)*(E10024/1000)),0))))),2)</f>
        <v>28.57</v>
      </c>
    </row>
    <row r="10025" spans="1:11" x14ac:dyDescent="0.35">
      <c r="A10025" s="2">
        <v>911412</v>
      </c>
      <c r="B10025" s="76" t="s">
        <v>127</v>
      </c>
      <c r="C10025" s="76" t="s">
        <v>287</v>
      </c>
      <c r="D10025" s="76" t="s">
        <v>5230</v>
      </c>
      <c r="E10025" s="76">
        <v>8184</v>
      </c>
      <c r="F10025" s="76">
        <v>1</v>
      </c>
      <c r="G10025" s="77">
        <v>5</v>
      </c>
      <c r="H10025" s="76" t="s">
        <v>3326</v>
      </c>
      <c r="I10025" s="77">
        <v>52.99</v>
      </c>
      <c r="J10025" s="2">
        <v>24</v>
      </c>
      <c r="K10025" s="119" cm="1">
        <f t="array" ref="K10025">ROUND(IF(C10025="Beer",SUM(LOOKUP(2,1/(SRP!$B$7:$B$9&lt;=E10025)/(SRP!$C$7:$C$9&gt;=E10025),SRP!$D$7:$D$9)*(G10025/100)*(E10025/1000)),IF(C10025="Spirits",SUM(LOOKUP(2,1/(SRP!$B$2:$B$6&lt;=E10025)/(SRP!$C$2:$C$6&gt;=E10025),SRP!$D$2:$D$6)*(G10025/100)*(E10025/1000)),IF(AND(C10025="Wine",D10025="Fortified Wines"),SUM(LOOKUP(2,1/(SRP!$B$20:$B$23&lt;=E10025)/(SRP!$C$20:$C$23&gt;=E10025),SRP!$D$20:$D$23)*(G10025/100)*(E10025/1000)),IF(C10025="Wine",SUM(LOOKUP(2,1/(SRP!$B$15:$B$19&lt;=E10025)/(SRP!$C$15:$C$19&gt;=E10025),SRP!$D$15:$D$19)*(G10025/100)*(E10025/1000)),IF(C10025="Ready to Drink",SUM(LOOKUP(2,1/(SRP!$B$10:$B$14&lt;=E10025)/(SRP!$C$10:$C$14&gt;=E10025),SRP!$D$10:$D$14)*(G10025/100)*(E10025/1000)),0))))),2)</f>
        <v>28.57</v>
      </c>
    </row>
    <row r="10026" spans="1:11" x14ac:dyDescent="0.35">
      <c r="A10026" s="2">
        <v>911669</v>
      </c>
      <c r="B10026" s="76" t="s">
        <v>119</v>
      </c>
      <c r="C10026" s="76" t="s">
        <v>287</v>
      </c>
      <c r="D10026" s="76" t="s">
        <v>5230</v>
      </c>
      <c r="E10026" s="76">
        <v>2130</v>
      </c>
      <c r="F10026" s="76">
        <v>4</v>
      </c>
      <c r="G10026" s="77">
        <v>5.5</v>
      </c>
      <c r="H10026" s="76" t="s">
        <v>3324</v>
      </c>
      <c r="I10026" s="77">
        <v>11.99</v>
      </c>
      <c r="J10026" s="2">
        <v>6</v>
      </c>
      <c r="K10026" s="119" cm="1">
        <f t="array" ref="K10026">ROUND(IF(C10026="Beer",SUM(LOOKUP(2,1/(SRP!$B$7:$B$9&lt;=E10026)/(SRP!$C$7:$C$9&gt;=E10026),SRP!$D$7:$D$9)*(G10026/100)*(E10026/1000)),IF(C10026="Spirits",SUM(LOOKUP(2,1/(SRP!$B$2:$B$6&lt;=E10026)/(SRP!$C$2:$C$6&gt;=E10026),SRP!$D$2:$D$6)*(G10026/100)*(E10026/1000)),IF(AND(C10026="Wine",D10026="Fortified Wines"),SUM(LOOKUP(2,1/(SRP!$B$20:$B$23&lt;=E10026)/(SRP!$C$20:$C$23&gt;=E10026),SRP!$D$20:$D$23)*(G10026/100)*(E10026/1000)),IF(C10026="Wine",SUM(LOOKUP(2,1/(SRP!$B$15:$B$19&lt;=E10026)/(SRP!$C$15:$C$19&gt;=E10026),SRP!$D$15:$D$19)*(G10026/100)*(E10026/1000)),IF(C10026="Ready to Drink",SUM(LOOKUP(2,1/(SRP!$B$10:$B$14&lt;=E10026)/(SRP!$C$10:$C$14&gt;=E10026),SRP!$D$10:$D$14)*(G10026/100)*(E10026/1000)),0))))),2)</f>
        <v>8.18</v>
      </c>
    </row>
    <row r="10027" spans="1:11" x14ac:dyDescent="0.35">
      <c r="A10027" s="2">
        <v>911669</v>
      </c>
      <c r="B10027" s="76" t="s">
        <v>119</v>
      </c>
      <c r="C10027" s="76" t="s">
        <v>287</v>
      </c>
      <c r="D10027" s="76" t="s">
        <v>5230</v>
      </c>
      <c r="E10027" s="76">
        <v>2130</v>
      </c>
      <c r="F10027" s="76">
        <v>4</v>
      </c>
      <c r="G10027" s="77">
        <v>5.5</v>
      </c>
      <c r="H10027" s="76" t="s">
        <v>3324</v>
      </c>
      <c r="I10027" s="77">
        <v>11.99</v>
      </c>
      <c r="J10027" s="2">
        <v>6</v>
      </c>
      <c r="K10027" s="119" cm="1">
        <f t="array" ref="K10027">ROUND(IF(C10027="Beer",SUM(LOOKUP(2,1/(SRP!$B$7:$B$9&lt;=E10027)/(SRP!$C$7:$C$9&gt;=E10027),SRP!$D$7:$D$9)*(G10027/100)*(E10027/1000)),IF(C10027="Spirits",SUM(LOOKUP(2,1/(SRP!$B$2:$B$6&lt;=E10027)/(SRP!$C$2:$C$6&gt;=E10027),SRP!$D$2:$D$6)*(G10027/100)*(E10027/1000)),IF(AND(C10027="Wine",D10027="Fortified Wines"),SUM(LOOKUP(2,1/(SRP!$B$20:$B$23&lt;=E10027)/(SRP!$C$20:$C$23&gt;=E10027),SRP!$D$20:$D$23)*(G10027/100)*(E10027/1000)),IF(C10027="Wine",SUM(LOOKUP(2,1/(SRP!$B$15:$B$19&lt;=E10027)/(SRP!$C$15:$C$19&gt;=E10027),SRP!$D$15:$D$19)*(G10027/100)*(E10027/1000)),IF(C10027="Ready to Drink",SUM(LOOKUP(2,1/(SRP!$B$10:$B$14&lt;=E10027)/(SRP!$C$10:$C$14&gt;=E10027),SRP!$D$10:$D$14)*(G10027/100)*(E10027/1000)),0))))),2)</f>
        <v>8.18</v>
      </c>
    </row>
    <row r="10028" spans="1:11" x14ac:dyDescent="0.35">
      <c r="A10028" s="2">
        <v>912253</v>
      </c>
      <c r="B10028" s="76" t="s">
        <v>120</v>
      </c>
      <c r="C10028" s="76" t="s">
        <v>287</v>
      </c>
      <c r="D10028" s="76" t="s">
        <v>5230</v>
      </c>
      <c r="E10028" s="76">
        <v>8520</v>
      </c>
      <c r="F10028" s="76">
        <v>1</v>
      </c>
      <c r="G10028" s="77">
        <v>5.5</v>
      </c>
      <c r="H10028" s="76" t="s">
        <v>3324</v>
      </c>
      <c r="I10028" s="77">
        <v>45.49</v>
      </c>
      <c r="J10028" s="2">
        <v>24</v>
      </c>
      <c r="K10028" s="119" cm="1">
        <f t="array" ref="K10028">ROUND(IF(C10028="Beer",SUM(LOOKUP(2,1/(SRP!$B$7:$B$9&lt;=E10028)/(SRP!$C$7:$C$9&gt;=E10028),SRP!$D$7:$D$9)*(G10028/100)*(E10028/1000)),IF(C10028="Spirits",SUM(LOOKUP(2,1/(SRP!$B$2:$B$6&lt;=E10028)/(SRP!$C$2:$C$6&gt;=E10028),SRP!$D$2:$D$6)*(G10028/100)*(E10028/1000)),IF(AND(C10028="Wine",D10028="Fortified Wines"),SUM(LOOKUP(2,1/(SRP!$B$20:$B$23&lt;=E10028)/(SRP!$C$20:$C$23&gt;=E10028),SRP!$D$20:$D$23)*(G10028/100)*(E10028/1000)),IF(C10028="Wine",SUM(LOOKUP(2,1/(SRP!$B$15:$B$19&lt;=E10028)/(SRP!$C$15:$C$19&gt;=E10028),SRP!$D$15:$D$19)*(G10028/100)*(E10028/1000)),IF(C10028="Ready to Drink",SUM(LOOKUP(2,1/(SRP!$B$10:$B$14&lt;=E10028)/(SRP!$C$10:$C$14&gt;=E10028),SRP!$D$10:$D$14)*(G10028/100)*(E10028/1000)),0))))),2)</f>
        <v>32.71</v>
      </c>
    </row>
    <row r="10029" spans="1:11" x14ac:dyDescent="0.35">
      <c r="A10029" s="2">
        <v>912253</v>
      </c>
      <c r="B10029" s="76" t="s">
        <v>120</v>
      </c>
      <c r="C10029" s="76" t="s">
        <v>287</v>
      </c>
      <c r="D10029" s="76" t="s">
        <v>5230</v>
      </c>
      <c r="E10029" s="76">
        <v>8520</v>
      </c>
      <c r="F10029" s="76">
        <v>1</v>
      </c>
      <c r="G10029" s="77">
        <v>5.5</v>
      </c>
      <c r="H10029" s="76" t="s">
        <v>3324</v>
      </c>
      <c r="I10029" s="77">
        <v>45.49</v>
      </c>
      <c r="J10029" s="2">
        <v>24</v>
      </c>
      <c r="K10029" s="119" cm="1">
        <f t="array" ref="K10029">ROUND(IF(C10029="Beer",SUM(LOOKUP(2,1/(SRP!$B$7:$B$9&lt;=E10029)/(SRP!$C$7:$C$9&gt;=E10029),SRP!$D$7:$D$9)*(G10029/100)*(E10029/1000)),IF(C10029="Spirits",SUM(LOOKUP(2,1/(SRP!$B$2:$B$6&lt;=E10029)/(SRP!$C$2:$C$6&gt;=E10029),SRP!$D$2:$D$6)*(G10029/100)*(E10029/1000)),IF(AND(C10029="Wine",D10029="Fortified Wines"),SUM(LOOKUP(2,1/(SRP!$B$20:$B$23&lt;=E10029)/(SRP!$C$20:$C$23&gt;=E10029),SRP!$D$20:$D$23)*(G10029/100)*(E10029/1000)),IF(C10029="Wine",SUM(LOOKUP(2,1/(SRP!$B$15:$B$19&lt;=E10029)/(SRP!$C$15:$C$19&gt;=E10029),SRP!$D$15:$D$19)*(G10029/100)*(E10029/1000)),IF(C10029="Ready to Drink",SUM(LOOKUP(2,1/(SRP!$B$10:$B$14&lt;=E10029)/(SRP!$C$10:$C$14&gt;=E10029),SRP!$D$10:$D$14)*(G10029/100)*(E10029/1000)),0))))),2)</f>
        <v>32.71</v>
      </c>
    </row>
    <row r="10030" spans="1:11" x14ac:dyDescent="0.35">
      <c r="A10030" s="2">
        <v>913244</v>
      </c>
      <c r="B10030" s="76" t="s">
        <v>2139</v>
      </c>
      <c r="C10030" s="76" t="s">
        <v>287</v>
      </c>
      <c r="D10030" s="76" t="s">
        <v>5240</v>
      </c>
      <c r="E10030" s="76">
        <v>2130</v>
      </c>
      <c r="F10030" s="76">
        <v>4</v>
      </c>
      <c r="G10030" s="77">
        <v>6.3</v>
      </c>
      <c r="H10030" s="76" t="s">
        <v>3327</v>
      </c>
      <c r="I10030" s="77">
        <v>11.69</v>
      </c>
      <c r="J10030" s="2">
        <v>6</v>
      </c>
      <c r="K10030" s="119" cm="1">
        <f t="array" ref="K10030">ROUND(IF(C10030="Beer",SUM(LOOKUP(2,1/(SRP!$B$7:$B$9&lt;=E10030)/(SRP!$C$7:$C$9&gt;=E10030),SRP!$D$7:$D$9)*(G10030/100)*(E10030/1000)),IF(C10030="Spirits",SUM(LOOKUP(2,1/(SRP!$B$2:$B$6&lt;=E10030)/(SRP!$C$2:$C$6&gt;=E10030),SRP!$D$2:$D$6)*(G10030/100)*(E10030/1000)),IF(AND(C10030="Wine",D10030="Fortified Wines"),SUM(LOOKUP(2,1/(SRP!$B$20:$B$23&lt;=E10030)/(SRP!$C$20:$C$23&gt;=E10030),SRP!$D$20:$D$23)*(G10030/100)*(E10030/1000)),IF(C10030="Wine",SUM(LOOKUP(2,1/(SRP!$B$15:$B$19&lt;=E10030)/(SRP!$C$15:$C$19&gt;=E10030),SRP!$D$15:$D$19)*(G10030/100)*(E10030/1000)),IF(C10030="Ready to Drink",SUM(LOOKUP(2,1/(SRP!$B$10:$B$14&lt;=E10030)/(SRP!$C$10:$C$14&gt;=E10030),SRP!$D$10:$D$14)*(G10030/100)*(E10030/1000)),0))))),2)</f>
        <v>9.3699999999999992</v>
      </c>
    </row>
    <row r="10031" spans="1:11" x14ac:dyDescent="0.35">
      <c r="A10031" s="2">
        <v>913244</v>
      </c>
      <c r="B10031" s="76" t="s">
        <v>2139</v>
      </c>
      <c r="C10031" s="76" t="s">
        <v>287</v>
      </c>
      <c r="D10031" s="76" t="s">
        <v>5240</v>
      </c>
      <c r="E10031" s="76">
        <v>2130</v>
      </c>
      <c r="F10031" s="76">
        <v>4</v>
      </c>
      <c r="G10031" s="77">
        <v>6.3</v>
      </c>
      <c r="H10031" s="76" t="s">
        <v>3327</v>
      </c>
      <c r="I10031" s="77">
        <v>11.69</v>
      </c>
      <c r="J10031" s="2">
        <v>6</v>
      </c>
      <c r="K10031" s="119" cm="1">
        <f t="array" ref="K10031">ROUND(IF(C10031="Beer",SUM(LOOKUP(2,1/(SRP!$B$7:$B$9&lt;=E10031)/(SRP!$C$7:$C$9&gt;=E10031),SRP!$D$7:$D$9)*(G10031/100)*(E10031/1000)),IF(C10031="Spirits",SUM(LOOKUP(2,1/(SRP!$B$2:$B$6&lt;=E10031)/(SRP!$C$2:$C$6&gt;=E10031),SRP!$D$2:$D$6)*(G10031/100)*(E10031/1000)),IF(AND(C10031="Wine",D10031="Fortified Wines"),SUM(LOOKUP(2,1/(SRP!$B$20:$B$23&lt;=E10031)/(SRP!$C$20:$C$23&gt;=E10031),SRP!$D$20:$D$23)*(G10031/100)*(E10031/1000)),IF(C10031="Wine",SUM(LOOKUP(2,1/(SRP!$B$15:$B$19&lt;=E10031)/(SRP!$C$15:$C$19&gt;=E10031),SRP!$D$15:$D$19)*(G10031/100)*(E10031/1000)),IF(C10031="Ready to Drink",SUM(LOOKUP(2,1/(SRP!$B$10:$B$14&lt;=E10031)/(SRP!$C$10:$C$14&gt;=E10031),SRP!$D$10:$D$14)*(G10031/100)*(E10031/1000)),0))))),2)</f>
        <v>9.3699999999999992</v>
      </c>
    </row>
    <row r="10032" spans="1:11" x14ac:dyDescent="0.35">
      <c r="A10032" s="2">
        <v>913541</v>
      </c>
      <c r="B10032" s="76" t="s">
        <v>124</v>
      </c>
      <c r="C10032" s="76" t="s">
        <v>287</v>
      </c>
      <c r="D10032" s="76" t="s">
        <v>5271</v>
      </c>
      <c r="E10032" s="76">
        <v>5325</v>
      </c>
      <c r="F10032" s="76">
        <v>1</v>
      </c>
      <c r="G10032" s="77">
        <v>4</v>
      </c>
      <c r="H10032" s="76" t="s">
        <v>3325</v>
      </c>
      <c r="I10032" s="77">
        <v>32.49</v>
      </c>
      <c r="J10032" s="2">
        <v>15</v>
      </c>
      <c r="K10032" s="119" cm="1">
        <f t="array" ref="K10032">ROUND(IF(C10032="Beer",SUM(LOOKUP(2,1/(SRP!$B$7:$B$9&lt;=E10032)/(SRP!$C$7:$C$9&gt;=E10032),SRP!$D$7:$D$9)*(G10032/100)*(E10032/1000)),IF(C10032="Spirits",SUM(LOOKUP(2,1/(SRP!$B$2:$B$6&lt;=E10032)/(SRP!$C$2:$C$6&gt;=E10032),SRP!$D$2:$D$6)*(G10032/100)*(E10032/1000)),IF(AND(C10032="Wine",D10032="Fortified Wines"),SUM(LOOKUP(2,1/(SRP!$B$20:$B$23&lt;=E10032)/(SRP!$C$20:$C$23&gt;=E10032),SRP!$D$20:$D$23)*(G10032/100)*(E10032/1000)),IF(C10032="Wine",SUM(LOOKUP(2,1/(SRP!$B$15:$B$19&lt;=E10032)/(SRP!$C$15:$C$19&gt;=E10032),SRP!$D$15:$D$19)*(G10032/100)*(E10032/1000)),IF(C10032="Ready to Drink",SUM(LOOKUP(2,1/(SRP!$B$10:$B$14&lt;=E10032)/(SRP!$C$10:$C$14&gt;=E10032),SRP!$D$10:$D$14)*(G10032/100)*(E10032/1000)),0))))),2)</f>
        <v>14.87</v>
      </c>
    </row>
    <row r="10033" spans="1:11" x14ac:dyDescent="0.35">
      <c r="A10033" s="2">
        <v>913541</v>
      </c>
      <c r="B10033" s="76" t="s">
        <v>124</v>
      </c>
      <c r="C10033" s="76" t="s">
        <v>287</v>
      </c>
      <c r="D10033" s="76" t="s">
        <v>5271</v>
      </c>
      <c r="E10033" s="76">
        <v>5325</v>
      </c>
      <c r="F10033" s="76">
        <v>1</v>
      </c>
      <c r="G10033" s="77">
        <v>4</v>
      </c>
      <c r="H10033" s="76" t="s">
        <v>3325</v>
      </c>
      <c r="I10033" s="77">
        <v>32.49</v>
      </c>
      <c r="J10033" s="2">
        <v>15</v>
      </c>
      <c r="K10033" s="119" cm="1">
        <f t="array" ref="K10033">ROUND(IF(C10033="Beer",SUM(LOOKUP(2,1/(SRP!$B$7:$B$9&lt;=E10033)/(SRP!$C$7:$C$9&gt;=E10033),SRP!$D$7:$D$9)*(G10033/100)*(E10033/1000)),IF(C10033="Spirits",SUM(LOOKUP(2,1/(SRP!$B$2:$B$6&lt;=E10033)/(SRP!$C$2:$C$6&gt;=E10033),SRP!$D$2:$D$6)*(G10033/100)*(E10033/1000)),IF(AND(C10033="Wine",D10033="Fortified Wines"),SUM(LOOKUP(2,1/(SRP!$B$20:$B$23&lt;=E10033)/(SRP!$C$20:$C$23&gt;=E10033),SRP!$D$20:$D$23)*(G10033/100)*(E10033/1000)),IF(C10033="Wine",SUM(LOOKUP(2,1/(SRP!$B$15:$B$19&lt;=E10033)/(SRP!$C$15:$C$19&gt;=E10033),SRP!$D$15:$D$19)*(G10033/100)*(E10033/1000)),IF(C10033="Ready to Drink",SUM(LOOKUP(2,1/(SRP!$B$10:$B$14&lt;=E10033)/(SRP!$C$10:$C$14&gt;=E10033),SRP!$D$10:$D$14)*(G10033/100)*(E10033/1000)),0))))),2)</f>
        <v>14.87</v>
      </c>
    </row>
    <row r="10034" spans="1:11" x14ac:dyDescent="0.35">
      <c r="A10034" s="2">
        <v>915132</v>
      </c>
      <c r="B10034" s="76" t="s">
        <v>2140</v>
      </c>
      <c r="C10034" s="76" t="s">
        <v>287</v>
      </c>
      <c r="D10034" s="76" t="s">
        <v>5271</v>
      </c>
      <c r="E10034" s="76">
        <v>6138</v>
      </c>
      <c r="F10034" s="76">
        <v>1</v>
      </c>
      <c r="G10034" s="77">
        <v>4</v>
      </c>
      <c r="H10034" s="76" t="s">
        <v>3324</v>
      </c>
      <c r="I10034" s="77">
        <v>36.89</v>
      </c>
      <c r="J10034" s="2">
        <v>18</v>
      </c>
      <c r="K10034" s="119" cm="1">
        <f t="array" ref="K10034">ROUND(IF(C10034="Beer",SUM(LOOKUP(2,1/(SRP!$B$7:$B$9&lt;=E10034)/(SRP!$C$7:$C$9&gt;=E10034),SRP!$D$7:$D$9)*(G10034/100)*(E10034/1000)),IF(C10034="Spirits",SUM(LOOKUP(2,1/(SRP!$B$2:$B$6&lt;=E10034)/(SRP!$C$2:$C$6&gt;=E10034),SRP!$D$2:$D$6)*(G10034/100)*(E10034/1000)),IF(AND(C10034="Wine",D10034="Fortified Wines"),SUM(LOOKUP(2,1/(SRP!$B$20:$B$23&lt;=E10034)/(SRP!$C$20:$C$23&gt;=E10034),SRP!$D$20:$D$23)*(G10034/100)*(E10034/1000)),IF(C10034="Wine",SUM(LOOKUP(2,1/(SRP!$B$15:$B$19&lt;=E10034)/(SRP!$C$15:$C$19&gt;=E10034),SRP!$D$15:$D$19)*(G10034/100)*(E10034/1000)),IF(C10034="Ready to Drink",SUM(LOOKUP(2,1/(SRP!$B$10:$B$14&lt;=E10034)/(SRP!$C$10:$C$14&gt;=E10034),SRP!$D$10:$D$14)*(G10034/100)*(E10034/1000)),0))))),2)</f>
        <v>17.14</v>
      </c>
    </row>
    <row r="10035" spans="1:11" x14ac:dyDescent="0.35">
      <c r="A10035" s="2">
        <v>915132</v>
      </c>
      <c r="B10035" s="76" t="s">
        <v>2140</v>
      </c>
      <c r="C10035" s="76" t="s">
        <v>287</v>
      </c>
      <c r="D10035" s="76" t="s">
        <v>5271</v>
      </c>
      <c r="E10035" s="76">
        <v>6138</v>
      </c>
      <c r="F10035" s="76">
        <v>1</v>
      </c>
      <c r="G10035" s="77">
        <v>4</v>
      </c>
      <c r="H10035" s="76" t="s">
        <v>3324</v>
      </c>
      <c r="I10035" s="77">
        <v>36.89</v>
      </c>
      <c r="J10035" s="2">
        <v>18</v>
      </c>
      <c r="K10035" s="119" cm="1">
        <f t="array" ref="K10035">ROUND(IF(C10035="Beer",SUM(LOOKUP(2,1/(SRP!$B$7:$B$9&lt;=E10035)/(SRP!$C$7:$C$9&gt;=E10035),SRP!$D$7:$D$9)*(G10035/100)*(E10035/1000)),IF(C10035="Spirits",SUM(LOOKUP(2,1/(SRP!$B$2:$B$6&lt;=E10035)/(SRP!$C$2:$C$6&gt;=E10035),SRP!$D$2:$D$6)*(G10035/100)*(E10035/1000)),IF(AND(C10035="Wine",D10035="Fortified Wines"),SUM(LOOKUP(2,1/(SRP!$B$20:$B$23&lt;=E10035)/(SRP!$C$20:$C$23&gt;=E10035),SRP!$D$20:$D$23)*(G10035/100)*(E10035/1000)),IF(C10035="Wine",SUM(LOOKUP(2,1/(SRP!$B$15:$B$19&lt;=E10035)/(SRP!$C$15:$C$19&gt;=E10035),SRP!$D$15:$D$19)*(G10035/100)*(E10035/1000)),IF(C10035="Ready to Drink",SUM(LOOKUP(2,1/(SRP!$B$10:$B$14&lt;=E10035)/(SRP!$C$10:$C$14&gt;=E10035),SRP!$D$10:$D$14)*(G10035/100)*(E10035/1000)),0))))),2)</f>
        <v>17.14</v>
      </c>
    </row>
    <row r="10036" spans="1:11" x14ac:dyDescent="0.35">
      <c r="A10036" s="2">
        <v>919373</v>
      </c>
      <c r="B10036" s="76" t="s">
        <v>2141</v>
      </c>
      <c r="C10036" s="76" t="s">
        <v>287</v>
      </c>
      <c r="D10036" s="76" t="s">
        <v>5230</v>
      </c>
      <c r="E10036" s="76">
        <v>8520</v>
      </c>
      <c r="F10036" s="76">
        <v>1</v>
      </c>
      <c r="G10036" s="77">
        <v>5</v>
      </c>
      <c r="H10036" s="76" t="s">
        <v>3325</v>
      </c>
      <c r="I10036" s="77">
        <v>49.99</v>
      </c>
      <c r="J10036" s="2">
        <v>24</v>
      </c>
      <c r="K10036" s="119" cm="1">
        <f t="array" ref="K10036">ROUND(IF(C10036="Beer",SUM(LOOKUP(2,1/(SRP!$B$7:$B$9&lt;=E10036)/(SRP!$C$7:$C$9&gt;=E10036),SRP!$D$7:$D$9)*(G10036/100)*(E10036/1000)),IF(C10036="Spirits",SUM(LOOKUP(2,1/(SRP!$B$2:$B$6&lt;=E10036)/(SRP!$C$2:$C$6&gt;=E10036),SRP!$D$2:$D$6)*(G10036/100)*(E10036/1000)),IF(AND(C10036="Wine",D10036="Fortified Wines"),SUM(LOOKUP(2,1/(SRP!$B$20:$B$23&lt;=E10036)/(SRP!$C$20:$C$23&gt;=E10036),SRP!$D$20:$D$23)*(G10036/100)*(E10036/1000)),IF(C10036="Wine",SUM(LOOKUP(2,1/(SRP!$B$15:$B$19&lt;=E10036)/(SRP!$C$15:$C$19&gt;=E10036),SRP!$D$15:$D$19)*(G10036/100)*(E10036/1000)),IF(C10036="Ready to Drink",SUM(LOOKUP(2,1/(SRP!$B$10:$B$14&lt;=E10036)/(SRP!$C$10:$C$14&gt;=E10036),SRP!$D$10:$D$14)*(G10036/100)*(E10036/1000)),0))))),2)</f>
        <v>29.74</v>
      </c>
    </row>
    <row r="10037" spans="1:11" x14ac:dyDescent="0.35">
      <c r="A10037" s="2">
        <v>919373</v>
      </c>
      <c r="B10037" s="76" t="s">
        <v>2141</v>
      </c>
      <c r="C10037" s="76" t="s">
        <v>287</v>
      </c>
      <c r="D10037" s="76" t="s">
        <v>5230</v>
      </c>
      <c r="E10037" s="76">
        <v>8520</v>
      </c>
      <c r="F10037" s="76">
        <v>1</v>
      </c>
      <c r="G10037" s="77">
        <v>5</v>
      </c>
      <c r="H10037" s="76" t="s">
        <v>3325</v>
      </c>
      <c r="I10037" s="77">
        <v>49.99</v>
      </c>
      <c r="J10037" s="2">
        <v>24</v>
      </c>
      <c r="K10037" s="119" cm="1">
        <f t="array" ref="K10037">ROUND(IF(C10037="Beer",SUM(LOOKUP(2,1/(SRP!$B$7:$B$9&lt;=E10037)/(SRP!$C$7:$C$9&gt;=E10037),SRP!$D$7:$D$9)*(G10037/100)*(E10037/1000)),IF(C10037="Spirits",SUM(LOOKUP(2,1/(SRP!$B$2:$B$6&lt;=E10037)/(SRP!$C$2:$C$6&gt;=E10037),SRP!$D$2:$D$6)*(G10037/100)*(E10037/1000)),IF(AND(C10037="Wine",D10037="Fortified Wines"),SUM(LOOKUP(2,1/(SRP!$B$20:$B$23&lt;=E10037)/(SRP!$C$20:$C$23&gt;=E10037),SRP!$D$20:$D$23)*(G10037/100)*(E10037/1000)),IF(C10037="Wine",SUM(LOOKUP(2,1/(SRP!$B$15:$B$19&lt;=E10037)/(SRP!$C$15:$C$19&gt;=E10037),SRP!$D$15:$D$19)*(G10037/100)*(E10037/1000)),IF(C10037="Ready to Drink",SUM(LOOKUP(2,1/(SRP!$B$10:$B$14&lt;=E10037)/(SRP!$C$10:$C$14&gt;=E10037),SRP!$D$10:$D$14)*(G10037/100)*(E10037/1000)),0))))),2)</f>
        <v>29.74</v>
      </c>
    </row>
    <row r="10038" spans="1:11" x14ac:dyDescent="0.35">
      <c r="A10038" s="2">
        <v>923318</v>
      </c>
      <c r="B10038" s="76" t="s">
        <v>2142</v>
      </c>
      <c r="C10038" s="76" t="s">
        <v>287</v>
      </c>
      <c r="D10038" s="76" t="s">
        <v>5230</v>
      </c>
      <c r="E10038" s="76">
        <v>5325</v>
      </c>
      <c r="F10038" s="76">
        <v>1</v>
      </c>
      <c r="G10038" s="77">
        <v>5</v>
      </c>
      <c r="H10038" s="76" t="s">
        <v>3324</v>
      </c>
      <c r="I10038" s="77">
        <v>32.49</v>
      </c>
      <c r="J10038" s="2">
        <v>15</v>
      </c>
      <c r="K10038" s="119" cm="1">
        <f t="array" ref="K10038">ROUND(IF(C10038="Beer",SUM(LOOKUP(2,1/(SRP!$B$7:$B$9&lt;=E10038)/(SRP!$C$7:$C$9&gt;=E10038),SRP!$D$7:$D$9)*(G10038/100)*(E10038/1000)),IF(C10038="Spirits",SUM(LOOKUP(2,1/(SRP!$B$2:$B$6&lt;=E10038)/(SRP!$C$2:$C$6&gt;=E10038),SRP!$D$2:$D$6)*(G10038/100)*(E10038/1000)),IF(AND(C10038="Wine",D10038="Fortified Wines"),SUM(LOOKUP(2,1/(SRP!$B$20:$B$23&lt;=E10038)/(SRP!$C$20:$C$23&gt;=E10038),SRP!$D$20:$D$23)*(G10038/100)*(E10038/1000)),IF(C10038="Wine",SUM(LOOKUP(2,1/(SRP!$B$15:$B$19&lt;=E10038)/(SRP!$C$15:$C$19&gt;=E10038),SRP!$D$15:$D$19)*(G10038/100)*(E10038/1000)),IF(C10038="Ready to Drink",SUM(LOOKUP(2,1/(SRP!$B$10:$B$14&lt;=E10038)/(SRP!$C$10:$C$14&gt;=E10038),SRP!$D$10:$D$14)*(G10038/100)*(E10038/1000)),0))))),2)</f>
        <v>18.59</v>
      </c>
    </row>
    <row r="10039" spans="1:11" x14ac:dyDescent="0.35">
      <c r="A10039" s="2">
        <v>923318</v>
      </c>
      <c r="B10039" s="76" t="s">
        <v>2142</v>
      </c>
      <c r="C10039" s="76" t="s">
        <v>287</v>
      </c>
      <c r="D10039" s="76" t="s">
        <v>5230</v>
      </c>
      <c r="E10039" s="76">
        <v>5325</v>
      </c>
      <c r="F10039" s="76">
        <v>1</v>
      </c>
      <c r="G10039" s="77">
        <v>5</v>
      </c>
      <c r="H10039" s="76" t="s">
        <v>3324</v>
      </c>
      <c r="I10039" s="77">
        <v>32.49</v>
      </c>
      <c r="J10039" s="2">
        <v>15</v>
      </c>
      <c r="K10039" s="119" cm="1">
        <f t="array" ref="K10039">ROUND(IF(C10039="Beer",SUM(LOOKUP(2,1/(SRP!$B$7:$B$9&lt;=E10039)/(SRP!$C$7:$C$9&gt;=E10039),SRP!$D$7:$D$9)*(G10039/100)*(E10039/1000)),IF(C10039="Spirits",SUM(LOOKUP(2,1/(SRP!$B$2:$B$6&lt;=E10039)/(SRP!$C$2:$C$6&gt;=E10039),SRP!$D$2:$D$6)*(G10039/100)*(E10039/1000)),IF(AND(C10039="Wine",D10039="Fortified Wines"),SUM(LOOKUP(2,1/(SRP!$B$20:$B$23&lt;=E10039)/(SRP!$C$20:$C$23&gt;=E10039),SRP!$D$20:$D$23)*(G10039/100)*(E10039/1000)),IF(C10039="Wine",SUM(LOOKUP(2,1/(SRP!$B$15:$B$19&lt;=E10039)/(SRP!$C$15:$C$19&gt;=E10039),SRP!$D$15:$D$19)*(G10039/100)*(E10039/1000)),IF(C10039="Ready to Drink",SUM(LOOKUP(2,1/(SRP!$B$10:$B$14&lt;=E10039)/(SRP!$C$10:$C$14&gt;=E10039),SRP!$D$10:$D$14)*(G10039/100)*(E10039/1000)),0))))),2)</f>
        <v>18.59</v>
      </c>
    </row>
    <row r="10040" spans="1:11" x14ac:dyDescent="0.35">
      <c r="A10040" s="2">
        <v>924134</v>
      </c>
      <c r="B10040" s="76" t="s">
        <v>2143</v>
      </c>
      <c r="C10040" s="76" t="s">
        <v>286</v>
      </c>
      <c r="D10040" s="76" t="s">
        <v>5268</v>
      </c>
      <c r="E10040" s="76">
        <v>750</v>
      </c>
      <c r="F10040" s="76">
        <v>12</v>
      </c>
      <c r="G10040" s="77">
        <v>13.5</v>
      </c>
      <c r="H10040" s="76" t="s">
        <v>6695</v>
      </c>
      <c r="I10040" s="77">
        <v>19.989999999999998</v>
      </c>
      <c r="J10040" s="2">
        <v>1</v>
      </c>
      <c r="K10040" s="119" cm="1">
        <f t="array" ref="K10040">ROUND(IF(C10040="Beer",SUM(LOOKUP(2,1/(SRP!$B$7:$B$9&lt;=E10040)/(SRP!$C$7:$C$9&gt;=E10040),SRP!$D$7:$D$9)*(G10040/100)*(E10040/1000)),IF(C10040="Spirits",SUM(LOOKUP(2,1/(SRP!$B$2:$B$6&lt;=E10040)/(SRP!$C$2:$C$6&gt;=E10040),SRP!$D$2:$D$6)*(G10040/100)*(E10040/1000)),IF(AND(C10040="Wine",D10040="Fortified Wines"),SUM(LOOKUP(2,1/(SRP!$B$20:$B$23&lt;=E10040)/(SRP!$C$20:$C$23&gt;=E10040),SRP!$D$20:$D$23)*(G10040/100)*(E10040/1000)),IF(C10040="Wine",SUM(LOOKUP(2,1/(SRP!$B$15:$B$19&lt;=E10040)/(SRP!$C$15:$C$19&gt;=E10040),SRP!$D$15:$D$19)*(G10040/100)*(E10040/1000)),IF(C10040="Ready to Drink",SUM(LOOKUP(2,1/(SRP!$B$10:$B$14&lt;=E10040)/(SRP!$C$10:$C$14&gt;=E10040),SRP!$D$10:$D$14)*(G10040/100)*(E10040/1000)),0))))),2)</f>
        <v>7.07</v>
      </c>
    </row>
    <row r="10041" spans="1:11" x14ac:dyDescent="0.35">
      <c r="A10041" s="2">
        <v>925222</v>
      </c>
      <c r="B10041" s="76" t="s">
        <v>2144</v>
      </c>
      <c r="C10041" s="76" t="s">
        <v>287</v>
      </c>
      <c r="D10041" s="76" t="s">
        <v>5230</v>
      </c>
      <c r="E10041" s="76">
        <v>5325</v>
      </c>
      <c r="F10041" s="76">
        <v>1</v>
      </c>
      <c r="G10041" s="77">
        <v>5</v>
      </c>
      <c r="H10041" s="76" t="s">
        <v>3325</v>
      </c>
      <c r="I10041" s="77">
        <v>32.49</v>
      </c>
      <c r="J10041" s="2">
        <v>15</v>
      </c>
      <c r="K10041" s="119" cm="1">
        <f t="array" ref="K10041">ROUND(IF(C10041="Beer",SUM(LOOKUP(2,1/(SRP!$B$7:$B$9&lt;=E10041)/(SRP!$C$7:$C$9&gt;=E10041),SRP!$D$7:$D$9)*(G10041/100)*(E10041/1000)),IF(C10041="Spirits",SUM(LOOKUP(2,1/(SRP!$B$2:$B$6&lt;=E10041)/(SRP!$C$2:$C$6&gt;=E10041),SRP!$D$2:$D$6)*(G10041/100)*(E10041/1000)),IF(AND(C10041="Wine",D10041="Fortified Wines"),SUM(LOOKUP(2,1/(SRP!$B$20:$B$23&lt;=E10041)/(SRP!$C$20:$C$23&gt;=E10041),SRP!$D$20:$D$23)*(G10041/100)*(E10041/1000)),IF(C10041="Wine",SUM(LOOKUP(2,1/(SRP!$B$15:$B$19&lt;=E10041)/(SRP!$C$15:$C$19&gt;=E10041),SRP!$D$15:$D$19)*(G10041/100)*(E10041/1000)),IF(C10041="Ready to Drink",SUM(LOOKUP(2,1/(SRP!$B$10:$B$14&lt;=E10041)/(SRP!$C$10:$C$14&gt;=E10041),SRP!$D$10:$D$14)*(G10041/100)*(E10041/1000)),0))))),2)</f>
        <v>18.59</v>
      </c>
    </row>
    <row r="10042" spans="1:11" x14ac:dyDescent="0.35">
      <c r="A10042" s="2">
        <v>925222</v>
      </c>
      <c r="B10042" s="76" t="s">
        <v>2144</v>
      </c>
      <c r="C10042" s="76" t="s">
        <v>287</v>
      </c>
      <c r="D10042" s="76" t="s">
        <v>5230</v>
      </c>
      <c r="E10042" s="76">
        <v>5325</v>
      </c>
      <c r="F10042" s="76">
        <v>1</v>
      </c>
      <c r="G10042" s="77">
        <v>5</v>
      </c>
      <c r="H10042" s="76" t="s">
        <v>3325</v>
      </c>
      <c r="I10042" s="77">
        <v>32.49</v>
      </c>
      <c r="J10042" s="2">
        <v>15</v>
      </c>
      <c r="K10042" s="119" cm="1">
        <f t="array" ref="K10042">ROUND(IF(C10042="Beer",SUM(LOOKUP(2,1/(SRP!$B$7:$B$9&lt;=E10042)/(SRP!$C$7:$C$9&gt;=E10042),SRP!$D$7:$D$9)*(G10042/100)*(E10042/1000)),IF(C10042="Spirits",SUM(LOOKUP(2,1/(SRP!$B$2:$B$6&lt;=E10042)/(SRP!$C$2:$C$6&gt;=E10042),SRP!$D$2:$D$6)*(G10042/100)*(E10042/1000)),IF(AND(C10042="Wine",D10042="Fortified Wines"),SUM(LOOKUP(2,1/(SRP!$B$20:$B$23&lt;=E10042)/(SRP!$C$20:$C$23&gt;=E10042),SRP!$D$20:$D$23)*(G10042/100)*(E10042/1000)),IF(C10042="Wine",SUM(LOOKUP(2,1/(SRP!$B$15:$B$19&lt;=E10042)/(SRP!$C$15:$C$19&gt;=E10042),SRP!$D$15:$D$19)*(G10042/100)*(E10042/1000)),IF(C10042="Ready to Drink",SUM(LOOKUP(2,1/(SRP!$B$10:$B$14&lt;=E10042)/(SRP!$C$10:$C$14&gt;=E10042),SRP!$D$10:$D$14)*(G10042/100)*(E10042/1000)),0))))),2)</f>
        <v>18.59</v>
      </c>
    </row>
    <row r="10043" spans="1:11" x14ac:dyDescent="0.35">
      <c r="A10043" s="2">
        <v>927236</v>
      </c>
      <c r="B10043" s="76" t="s">
        <v>2145</v>
      </c>
      <c r="C10043" s="76" t="s">
        <v>287</v>
      </c>
      <c r="D10043" s="76" t="s">
        <v>5266</v>
      </c>
      <c r="E10043" s="76">
        <v>4092</v>
      </c>
      <c r="F10043" s="76">
        <v>1</v>
      </c>
      <c r="G10043" s="77">
        <v>5.2</v>
      </c>
      <c r="H10043" s="76" t="s">
        <v>3324</v>
      </c>
      <c r="I10043" s="77">
        <v>28.49</v>
      </c>
      <c r="J10043" s="2">
        <v>12</v>
      </c>
      <c r="K10043" s="119" cm="1">
        <f t="array" ref="K10043">ROUND(IF(C10043="Beer",SUM(LOOKUP(2,1/(SRP!$B$7:$B$9&lt;=E10043)/(SRP!$C$7:$C$9&gt;=E10043),SRP!$D$7:$D$9)*(G10043/100)*(E10043/1000)),IF(C10043="Spirits",SUM(LOOKUP(2,1/(SRP!$B$2:$B$6&lt;=E10043)/(SRP!$C$2:$C$6&gt;=E10043),SRP!$D$2:$D$6)*(G10043/100)*(E10043/1000)),IF(AND(C10043="Wine",D10043="Fortified Wines"),SUM(LOOKUP(2,1/(SRP!$B$20:$B$23&lt;=E10043)/(SRP!$C$20:$C$23&gt;=E10043),SRP!$D$20:$D$23)*(G10043/100)*(E10043/1000)),IF(C10043="Wine",SUM(LOOKUP(2,1/(SRP!$B$15:$B$19&lt;=E10043)/(SRP!$C$15:$C$19&gt;=E10043),SRP!$D$15:$D$19)*(G10043/100)*(E10043/1000)),IF(C10043="Ready to Drink",SUM(LOOKUP(2,1/(SRP!$B$10:$B$14&lt;=E10043)/(SRP!$C$10:$C$14&gt;=E10043),SRP!$D$10:$D$14)*(G10043/100)*(E10043/1000)),0))))),2)</f>
        <v>14.85</v>
      </c>
    </row>
    <row r="10044" spans="1:11" x14ac:dyDescent="0.35">
      <c r="A10044" s="2">
        <v>927236</v>
      </c>
      <c r="B10044" s="76" t="s">
        <v>2145</v>
      </c>
      <c r="C10044" s="76" t="s">
        <v>287</v>
      </c>
      <c r="D10044" s="76" t="s">
        <v>5266</v>
      </c>
      <c r="E10044" s="76">
        <v>4092</v>
      </c>
      <c r="F10044" s="76">
        <v>1</v>
      </c>
      <c r="G10044" s="77">
        <v>5.2</v>
      </c>
      <c r="H10044" s="76" t="s">
        <v>3324</v>
      </c>
      <c r="I10044" s="77">
        <v>28.49</v>
      </c>
      <c r="J10044" s="2">
        <v>12</v>
      </c>
      <c r="K10044" s="119" cm="1">
        <f t="array" ref="K10044">ROUND(IF(C10044="Beer",SUM(LOOKUP(2,1/(SRP!$B$7:$B$9&lt;=E10044)/(SRP!$C$7:$C$9&gt;=E10044),SRP!$D$7:$D$9)*(G10044/100)*(E10044/1000)),IF(C10044="Spirits",SUM(LOOKUP(2,1/(SRP!$B$2:$B$6&lt;=E10044)/(SRP!$C$2:$C$6&gt;=E10044),SRP!$D$2:$D$6)*(G10044/100)*(E10044/1000)),IF(AND(C10044="Wine",D10044="Fortified Wines"),SUM(LOOKUP(2,1/(SRP!$B$20:$B$23&lt;=E10044)/(SRP!$C$20:$C$23&gt;=E10044),SRP!$D$20:$D$23)*(G10044/100)*(E10044/1000)),IF(C10044="Wine",SUM(LOOKUP(2,1/(SRP!$B$15:$B$19&lt;=E10044)/(SRP!$C$15:$C$19&gt;=E10044),SRP!$D$15:$D$19)*(G10044/100)*(E10044/1000)),IF(C10044="Ready to Drink",SUM(LOOKUP(2,1/(SRP!$B$10:$B$14&lt;=E10044)/(SRP!$C$10:$C$14&gt;=E10044),SRP!$D$10:$D$14)*(G10044/100)*(E10044/1000)),0))))),2)</f>
        <v>14.85</v>
      </c>
    </row>
    <row r="10045" spans="1:11" x14ac:dyDescent="0.35">
      <c r="A10045" s="2">
        <v>928721</v>
      </c>
      <c r="B10045" s="76" t="s">
        <v>2146</v>
      </c>
      <c r="C10045" s="76" t="s">
        <v>287</v>
      </c>
      <c r="D10045" s="76" t="s">
        <v>5230</v>
      </c>
      <c r="E10045" s="76">
        <v>5325</v>
      </c>
      <c r="F10045" s="76">
        <v>1</v>
      </c>
      <c r="G10045" s="77">
        <v>5</v>
      </c>
      <c r="H10045" s="76" t="s">
        <v>3325</v>
      </c>
      <c r="I10045" s="77">
        <v>32.49</v>
      </c>
      <c r="J10045" s="2">
        <v>15</v>
      </c>
      <c r="K10045" s="119" cm="1">
        <f t="array" ref="K10045">ROUND(IF(C10045="Beer",SUM(LOOKUP(2,1/(SRP!$B$7:$B$9&lt;=E10045)/(SRP!$C$7:$C$9&gt;=E10045),SRP!$D$7:$D$9)*(G10045/100)*(E10045/1000)),IF(C10045="Spirits",SUM(LOOKUP(2,1/(SRP!$B$2:$B$6&lt;=E10045)/(SRP!$C$2:$C$6&gt;=E10045),SRP!$D$2:$D$6)*(G10045/100)*(E10045/1000)),IF(AND(C10045="Wine",D10045="Fortified Wines"),SUM(LOOKUP(2,1/(SRP!$B$20:$B$23&lt;=E10045)/(SRP!$C$20:$C$23&gt;=E10045),SRP!$D$20:$D$23)*(G10045/100)*(E10045/1000)),IF(C10045="Wine",SUM(LOOKUP(2,1/(SRP!$B$15:$B$19&lt;=E10045)/(SRP!$C$15:$C$19&gt;=E10045),SRP!$D$15:$D$19)*(G10045/100)*(E10045/1000)),IF(C10045="Ready to Drink",SUM(LOOKUP(2,1/(SRP!$B$10:$B$14&lt;=E10045)/(SRP!$C$10:$C$14&gt;=E10045),SRP!$D$10:$D$14)*(G10045/100)*(E10045/1000)),0))))),2)</f>
        <v>18.59</v>
      </c>
    </row>
    <row r="10046" spans="1:11" x14ac:dyDescent="0.35">
      <c r="A10046" s="2">
        <v>928721</v>
      </c>
      <c r="B10046" s="76" t="s">
        <v>2146</v>
      </c>
      <c r="C10046" s="76" t="s">
        <v>287</v>
      </c>
      <c r="D10046" s="76" t="s">
        <v>5230</v>
      </c>
      <c r="E10046" s="76">
        <v>5325</v>
      </c>
      <c r="F10046" s="76">
        <v>1</v>
      </c>
      <c r="G10046" s="77">
        <v>5</v>
      </c>
      <c r="H10046" s="76" t="s">
        <v>3325</v>
      </c>
      <c r="I10046" s="77">
        <v>32.49</v>
      </c>
      <c r="J10046" s="2">
        <v>15</v>
      </c>
      <c r="K10046" s="119" cm="1">
        <f t="array" ref="K10046">ROUND(IF(C10046="Beer",SUM(LOOKUP(2,1/(SRP!$B$7:$B$9&lt;=E10046)/(SRP!$C$7:$C$9&gt;=E10046),SRP!$D$7:$D$9)*(G10046/100)*(E10046/1000)),IF(C10046="Spirits",SUM(LOOKUP(2,1/(SRP!$B$2:$B$6&lt;=E10046)/(SRP!$C$2:$C$6&gt;=E10046),SRP!$D$2:$D$6)*(G10046/100)*(E10046/1000)),IF(AND(C10046="Wine",D10046="Fortified Wines"),SUM(LOOKUP(2,1/(SRP!$B$20:$B$23&lt;=E10046)/(SRP!$C$20:$C$23&gt;=E10046),SRP!$D$20:$D$23)*(G10046/100)*(E10046/1000)),IF(C10046="Wine",SUM(LOOKUP(2,1/(SRP!$B$15:$B$19&lt;=E10046)/(SRP!$C$15:$C$19&gt;=E10046),SRP!$D$15:$D$19)*(G10046/100)*(E10046/1000)),IF(C10046="Ready to Drink",SUM(LOOKUP(2,1/(SRP!$B$10:$B$14&lt;=E10046)/(SRP!$C$10:$C$14&gt;=E10046),SRP!$D$10:$D$14)*(G10046/100)*(E10046/1000)),0))))),2)</f>
        <v>18.59</v>
      </c>
    </row>
    <row r="10047" spans="1:11" x14ac:dyDescent="0.35">
      <c r="A10047" s="2">
        <v>929620</v>
      </c>
      <c r="B10047" s="76" t="s">
        <v>2147</v>
      </c>
      <c r="C10047" s="76" t="s">
        <v>287</v>
      </c>
      <c r="D10047" s="76" t="s">
        <v>5271</v>
      </c>
      <c r="E10047" s="76">
        <v>5325</v>
      </c>
      <c r="F10047" s="76">
        <v>1</v>
      </c>
      <c r="G10047" s="77">
        <v>4</v>
      </c>
      <c r="H10047" s="76" t="s">
        <v>3324</v>
      </c>
      <c r="I10047" s="77">
        <v>32.49</v>
      </c>
      <c r="J10047" s="2">
        <v>15</v>
      </c>
      <c r="K10047" s="119" cm="1">
        <f t="array" ref="K10047">ROUND(IF(C10047="Beer",SUM(LOOKUP(2,1/(SRP!$B$7:$B$9&lt;=E10047)/(SRP!$C$7:$C$9&gt;=E10047),SRP!$D$7:$D$9)*(G10047/100)*(E10047/1000)),IF(C10047="Spirits",SUM(LOOKUP(2,1/(SRP!$B$2:$B$6&lt;=E10047)/(SRP!$C$2:$C$6&gt;=E10047),SRP!$D$2:$D$6)*(G10047/100)*(E10047/1000)),IF(AND(C10047="Wine",D10047="Fortified Wines"),SUM(LOOKUP(2,1/(SRP!$B$20:$B$23&lt;=E10047)/(SRP!$C$20:$C$23&gt;=E10047),SRP!$D$20:$D$23)*(G10047/100)*(E10047/1000)),IF(C10047="Wine",SUM(LOOKUP(2,1/(SRP!$B$15:$B$19&lt;=E10047)/(SRP!$C$15:$C$19&gt;=E10047),SRP!$D$15:$D$19)*(G10047/100)*(E10047/1000)),IF(C10047="Ready to Drink",SUM(LOOKUP(2,1/(SRP!$B$10:$B$14&lt;=E10047)/(SRP!$C$10:$C$14&gt;=E10047),SRP!$D$10:$D$14)*(G10047/100)*(E10047/1000)),0))))),2)</f>
        <v>14.87</v>
      </c>
    </row>
    <row r="10048" spans="1:11" x14ac:dyDescent="0.35">
      <c r="A10048" s="2">
        <v>929620</v>
      </c>
      <c r="B10048" s="76" t="s">
        <v>2147</v>
      </c>
      <c r="C10048" s="76" t="s">
        <v>287</v>
      </c>
      <c r="D10048" s="76" t="s">
        <v>5271</v>
      </c>
      <c r="E10048" s="76">
        <v>5325</v>
      </c>
      <c r="F10048" s="76">
        <v>1</v>
      </c>
      <c r="G10048" s="77">
        <v>4</v>
      </c>
      <c r="H10048" s="76" t="s">
        <v>3324</v>
      </c>
      <c r="I10048" s="77">
        <v>32.49</v>
      </c>
      <c r="J10048" s="2">
        <v>15</v>
      </c>
      <c r="K10048" s="119" cm="1">
        <f t="array" ref="K10048">ROUND(IF(C10048="Beer",SUM(LOOKUP(2,1/(SRP!$B$7:$B$9&lt;=E10048)/(SRP!$C$7:$C$9&gt;=E10048),SRP!$D$7:$D$9)*(G10048/100)*(E10048/1000)),IF(C10048="Spirits",SUM(LOOKUP(2,1/(SRP!$B$2:$B$6&lt;=E10048)/(SRP!$C$2:$C$6&gt;=E10048),SRP!$D$2:$D$6)*(G10048/100)*(E10048/1000)),IF(AND(C10048="Wine",D10048="Fortified Wines"),SUM(LOOKUP(2,1/(SRP!$B$20:$B$23&lt;=E10048)/(SRP!$C$20:$C$23&gt;=E10048),SRP!$D$20:$D$23)*(G10048/100)*(E10048/1000)),IF(C10048="Wine",SUM(LOOKUP(2,1/(SRP!$B$15:$B$19&lt;=E10048)/(SRP!$C$15:$C$19&gt;=E10048),SRP!$D$15:$D$19)*(G10048/100)*(E10048/1000)),IF(C10048="Ready to Drink",SUM(LOOKUP(2,1/(SRP!$B$10:$B$14&lt;=E10048)/(SRP!$C$10:$C$14&gt;=E10048),SRP!$D$10:$D$14)*(G10048/100)*(E10048/1000)),0))))),2)</f>
        <v>14.87</v>
      </c>
    </row>
    <row r="10049" spans="1:11" x14ac:dyDescent="0.35">
      <c r="A10049" s="2">
        <v>929653</v>
      </c>
      <c r="B10049" s="76" t="s">
        <v>121</v>
      </c>
      <c r="C10049" s="76" t="s">
        <v>287</v>
      </c>
      <c r="D10049" s="76" t="s">
        <v>5230</v>
      </c>
      <c r="E10049" s="76">
        <v>5325</v>
      </c>
      <c r="F10049" s="76">
        <v>1</v>
      </c>
      <c r="G10049" s="77">
        <v>5.5</v>
      </c>
      <c r="H10049" s="76" t="s">
        <v>3324</v>
      </c>
      <c r="I10049" s="77">
        <v>28.79</v>
      </c>
      <c r="J10049" s="2">
        <v>15</v>
      </c>
      <c r="K10049" s="119" cm="1">
        <f t="array" ref="K10049">ROUND(IF(C10049="Beer",SUM(LOOKUP(2,1/(SRP!$B$7:$B$9&lt;=E10049)/(SRP!$C$7:$C$9&gt;=E10049),SRP!$D$7:$D$9)*(G10049/100)*(E10049/1000)),IF(C10049="Spirits",SUM(LOOKUP(2,1/(SRP!$B$2:$B$6&lt;=E10049)/(SRP!$C$2:$C$6&gt;=E10049),SRP!$D$2:$D$6)*(G10049/100)*(E10049/1000)),IF(AND(C10049="Wine",D10049="Fortified Wines"),SUM(LOOKUP(2,1/(SRP!$B$20:$B$23&lt;=E10049)/(SRP!$C$20:$C$23&gt;=E10049),SRP!$D$20:$D$23)*(G10049/100)*(E10049/1000)),IF(C10049="Wine",SUM(LOOKUP(2,1/(SRP!$B$15:$B$19&lt;=E10049)/(SRP!$C$15:$C$19&gt;=E10049),SRP!$D$15:$D$19)*(G10049/100)*(E10049/1000)),IF(C10049="Ready to Drink",SUM(LOOKUP(2,1/(SRP!$B$10:$B$14&lt;=E10049)/(SRP!$C$10:$C$14&gt;=E10049),SRP!$D$10:$D$14)*(G10049/100)*(E10049/1000)),0))))),2)</f>
        <v>20.45</v>
      </c>
    </row>
    <row r="10050" spans="1:11" x14ac:dyDescent="0.35">
      <c r="A10050" s="2">
        <v>929653</v>
      </c>
      <c r="B10050" s="76" t="s">
        <v>121</v>
      </c>
      <c r="C10050" s="76" t="s">
        <v>287</v>
      </c>
      <c r="D10050" s="76" t="s">
        <v>5230</v>
      </c>
      <c r="E10050" s="76">
        <v>5325</v>
      </c>
      <c r="F10050" s="76">
        <v>1</v>
      </c>
      <c r="G10050" s="77">
        <v>5.5</v>
      </c>
      <c r="H10050" s="76" t="s">
        <v>3324</v>
      </c>
      <c r="I10050" s="77">
        <v>28.79</v>
      </c>
      <c r="J10050" s="2">
        <v>15</v>
      </c>
      <c r="K10050" s="119" cm="1">
        <f t="array" ref="K10050">ROUND(IF(C10050="Beer",SUM(LOOKUP(2,1/(SRP!$B$7:$B$9&lt;=E10050)/(SRP!$C$7:$C$9&gt;=E10050),SRP!$D$7:$D$9)*(G10050/100)*(E10050/1000)),IF(C10050="Spirits",SUM(LOOKUP(2,1/(SRP!$B$2:$B$6&lt;=E10050)/(SRP!$C$2:$C$6&gt;=E10050),SRP!$D$2:$D$6)*(G10050/100)*(E10050/1000)),IF(AND(C10050="Wine",D10050="Fortified Wines"),SUM(LOOKUP(2,1/(SRP!$B$20:$B$23&lt;=E10050)/(SRP!$C$20:$C$23&gt;=E10050),SRP!$D$20:$D$23)*(G10050/100)*(E10050/1000)),IF(C10050="Wine",SUM(LOOKUP(2,1/(SRP!$B$15:$B$19&lt;=E10050)/(SRP!$C$15:$C$19&gt;=E10050),SRP!$D$15:$D$19)*(G10050/100)*(E10050/1000)),IF(C10050="Ready to Drink",SUM(LOOKUP(2,1/(SRP!$B$10:$B$14&lt;=E10050)/(SRP!$C$10:$C$14&gt;=E10050),SRP!$D$10:$D$14)*(G10050/100)*(E10050/1000)),0))))),2)</f>
        <v>20.45</v>
      </c>
    </row>
    <row r="10051" spans="1:11" x14ac:dyDescent="0.35">
      <c r="A10051" s="2">
        <v>929661</v>
      </c>
      <c r="B10051" s="76" t="s">
        <v>2148</v>
      </c>
      <c r="C10051" s="76" t="s">
        <v>287</v>
      </c>
      <c r="D10051" s="76" t="s">
        <v>5230</v>
      </c>
      <c r="E10051" s="76">
        <v>5325</v>
      </c>
      <c r="F10051" s="76">
        <v>1</v>
      </c>
      <c r="G10051" s="77">
        <v>5</v>
      </c>
      <c r="H10051" s="76" t="s">
        <v>3324</v>
      </c>
      <c r="I10051" s="77">
        <v>28.29</v>
      </c>
      <c r="J10051" s="2">
        <v>15</v>
      </c>
      <c r="K10051" s="119" cm="1">
        <f t="array" ref="K10051">ROUND(IF(C10051="Beer",SUM(LOOKUP(2,1/(SRP!$B$7:$B$9&lt;=E10051)/(SRP!$C$7:$C$9&gt;=E10051),SRP!$D$7:$D$9)*(G10051/100)*(E10051/1000)),IF(C10051="Spirits",SUM(LOOKUP(2,1/(SRP!$B$2:$B$6&lt;=E10051)/(SRP!$C$2:$C$6&gt;=E10051),SRP!$D$2:$D$6)*(G10051/100)*(E10051/1000)),IF(AND(C10051="Wine",D10051="Fortified Wines"),SUM(LOOKUP(2,1/(SRP!$B$20:$B$23&lt;=E10051)/(SRP!$C$20:$C$23&gt;=E10051),SRP!$D$20:$D$23)*(G10051/100)*(E10051/1000)),IF(C10051="Wine",SUM(LOOKUP(2,1/(SRP!$B$15:$B$19&lt;=E10051)/(SRP!$C$15:$C$19&gt;=E10051),SRP!$D$15:$D$19)*(G10051/100)*(E10051/1000)),IF(C10051="Ready to Drink",SUM(LOOKUP(2,1/(SRP!$B$10:$B$14&lt;=E10051)/(SRP!$C$10:$C$14&gt;=E10051),SRP!$D$10:$D$14)*(G10051/100)*(E10051/1000)),0))))),2)</f>
        <v>18.59</v>
      </c>
    </row>
    <row r="10052" spans="1:11" x14ac:dyDescent="0.35">
      <c r="A10052" s="2">
        <v>929661</v>
      </c>
      <c r="B10052" s="76" t="s">
        <v>2148</v>
      </c>
      <c r="C10052" s="76" t="s">
        <v>287</v>
      </c>
      <c r="D10052" s="76" t="s">
        <v>5230</v>
      </c>
      <c r="E10052" s="76">
        <v>5325</v>
      </c>
      <c r="F10052" s="76">
        <v>1</v>
      </c>
      <c r="G10052" s="77">
        <v>5</v>
      </c>
      <c r="H10052" s="76" t="s">
        <v>3324</v>
      </c>
      <c r="I10052" s="77">
        <v>28.29</v>
      </c>
      <c r="J10052" s="2">
        <v>15</v>
      </c>
      <c r="K10052" s="119" cm="1">
        <f t="array" ref="K10052">ROUND(IF(C10052="Beer",SUM(LOOKUP(2,1/(SRP!$B$7:$B$9&lt;=E10052)/(SRP!$C$7:$C$9&gt;=E10052),SRP!$D$7:$D$9)*(G10052/100)*(E10052/1000)),IF(C10052="Spirits",SUM(LOOKUP(2,1/(SRP!$B$2:$B$6&lt;=E10052)/(SRP!$C$2:$C$6&gt;=E10052),SRP!$D$2:$D$6)*(G10052/100)*(E10052/1000)),IF(AND(C10052="Wine",D10052="Fortified Wines"),SUM(LOOKUP(2,1/(SRP!$B$20:$B$23&lt;=E10052)/(SRP!$C$20:$C$23&gt;=E10052),SRP!$D$20:$D$23)*(G10052/100)*(E10052/1000)),IF(C10052="Wine",SUM(LOOKUP(2,1/(SRP!$B$15:$B$19&lt;=E10052)/(SRP!$C$15:$C$19&gt;=E10052),SRP!$D$15:$D$19)*(G10052/100)*(E10052/1000)),IF(C10052="Ready to Drink",SUM(LOOKUP(2,1/(SRP!$B$10:$B$14&lt;=E10052)/(SRP!$C$10:$C$14&gt;=E10052),SRP!$D$10:$D$14)*(G10052/100)*(E10052/1000)),0))))),2)</f>
        <v>18.59</v>
      </c>
    </row>
    <row r="10053" spans="1:11" x14ac:dyDescent="0.35">
      <c r="A10053" s="2">
        <v>929687</v>
      </c>
      <c r="B10053" s="76" t="s">
        <v>2149</v>
      </c>
      <c r="C10053" s="76" t="s">
        <v>287</v>
      </c>
      <c r="D10053" s="76" t="s">
        <v>5230</v>
      </c>
      <c r="E10053" s="76">
        <v>5325</v>
      </c>
      <c r="F10053" s="76">
        <v>1</v>
      </c>
      <c r="G10053" s="77">
        <v>5</v>
      </c>
      <c r="H10053" s="76" t="s">
        <v>3324</v>
      </c>
      <c r="I10053" s="77">
        <v>29.49</v>
      </c>
      <c r="J10053" s="2">
        <v>15</v>
      </c>
      <c r="K10053" s="119" cm="1">
        <f t="array" ref="K10053">ROUND(IF(C10053="Beer",SUM(LOOKUP(2,1/(SRP!$B$7:$B$9&lt;=E10053)/(SRP!$C$7:$C$9&gt;=E10053),SRP!$D$7:$D$9)*(G10053/100)*(E10053/1000)),IF(C10053="Spirits",SUM(LOOKUP(2,1/(SRP!$B$2:$B$6&lt;=E10053)/(SRP!$C$2:$C$6&gt;=E10053),SRP!$D$2:$D$6)*(G10053/100)*(E10053/1000)),IF(AND(C10053="Wine",D10053="Fortified Wines"),SUM(LOOKUP(2,1/(SRP!$B$20:$B$23&lt;=E10053)/(SRP!$C$20:$C$23&gt;=E10053),SRP!$D$20:$D$23)*(G10053/100)*(E10053/1000)),IF(C10053="Wine",SUM(LOOKUP(2,1/(SRP!$B$15:$B$19&lt;=E10053)/(SRP!$C$15:$C$19&gt;=E10053),SRP!$D$15:$D$19)*(G10053/100)*(E10053/1000)),IF(C10053="Ready to Drink",SUM(LOOKUP(2,1/(SRP!$B$10:$B$14&lt;=E10053)/(SRP!$C$10:$C$14&gt;=E10053),SRP!$D$10:$D$14)*(G10053/100)*(E10053/1000)),0))))),2)</f>
        <v>18.59</v>
      </c>
    </row>
    <row r="10054" spans="1:11" x14ac:dyDescent="0.35">
      <c r="A10054" s="2">
        <v>929687</v>
      </c>
      <c r="B10054" s="76" t="s">
        <v>2149</v>
      </c>
      <c r="C10054" s="76" t="s">
        <v>287</v>
      </c>
      <c r="D10054" s="76" t="s">
        <v>5230</v>
      </c>
      <c r="E10054" s="76">
        <v>5325</v>
      </c>
      <c r="F10054" s="76">
        <v>1</v>
      </c>
      <c r="G10054" s="77">
        <v>5</v>
      </c>
      <c r="H10054" s="76" t="s">
        <v>3324</v>
      </c>
      <c r="I10054" s="77">
        <v>29.49</v>
      </c>
      <c r="J10054" s="2">
        <v>15</v>
      </c>
      <c r="K10054" s="119" cm="1">
        <f t="array" ref="K10054">ROUND(IF(C10054="Beer",SUM(LOOKUP(2,1/(SRP!$B$7:$B$9&lt;=E10054)/(SRP!$C$7:$C$9&gt;=E10054),SRP!$D$7:$D$9)*(G10054/100)*(E10054/1000)),IF(C10054="Spirits",SUM(LOOKUP(2,1/(SRP!$B$2:$B$6&lt;=E10054)/(SRP!$C$2:$C$6&gt;=E10054),SRP!$D$2:$D$6)*(G10054/100)*(E10054/1000)),IF(AND(C10054="Wine",D10054="Fortified Wines"),SUM(LOOKUP(2,1/(SRP!$B$20:$B$23&lt;=E10054)/(SRP!$C$20:$C$23&gt;=E10054),SRP!$D$20:$D$23)*(G10054/100)*(E10054/1000)),IF(C10054="Wine",SUM(LOOKUP(2,1/(SRP!$B$15:$B$19&lt;=E10054)/(SRP!$C$15:$C$19&gt;=E10054),SRP!$D$15:$D$19)*(G10054/100)*(E10054/1000)),IF(C10054="Ready to Drink",SUM(LOOKUP(2,1/(SRP!$B$10:$B$14&lt;=E10054)/(SRP!$C$10:$C$14&gt;=E10054),SRP!$D$10:$D$14)*(G10054/100)*(E10054/1000)),0))))),2)</f>
        <v>18.59</v>
      </c>
    </row>
    <row r="10055" spans="1:11" x14ac:dyDescent="0.35">
      <c r="A10055" s="2">
        <v>935155</v>
      </c>
      <c r="B10055" s="76" t="s">
        <v>122</v>
      </c>
      <c r="C10055" s="76" t="s">
        <v>287</v>
      </c>
      <c r="D10055" s="76" t="s">
        <v>5230</v>
      </c>
      <c r="E10055" s="76">
        <v>5325</v>
      </c>
      <c r="F10055" s="76">
        <v>1</v>
      </c>
      <c r="G10055" s="77">
        <v>5</v>
      </c>
      <c r="H10055" s="76" t="s">
        <v>3325</v>
      </c>
      <c r="I10055" s="77">
        <v>28.99</v>
      </c>
      <c r="J10055" s="2">
        <v>15</v>
      </c>
      <c r="K10055" s="119" cm="1">
        <f t="array" ref="K10055">ROUND(IF(C10055="Beer",SUM(LOOKUP(2,1/(SRP!$B$7:$B$9&lt;=E10055)/(SRP!$C$7:$C$9&gt;=E10055),SRP!$D$7:$D$9)*(G10055/100)*(E10055/1000)),IF(C10055="Spirits",SUM(LOOKUP(2,1/(SRP!$B$2:$B$6&lt;=E10055)/(SRP!$C$2:$C$6&gt;=E10055),SRP!$D$2:$D$6)*(G10055/100)*(E10055/1000)),IF(AND(C10055="Wine",D10055="Fortified Wines"),SUM(LOOKUP(2,1/(SRP!$B$20:$B$23&lt;=E10055)/(SRP!$C$20:$C$23&gt;=E10055),SRP!$D$20:$D$23)*(G10055/100)*(E10055/1000)),IF(C10055="Wine",SUM(LOOKUP(2,1/(SRP!$B$15:$B$19&lt;=E10055)/(SRP!$C$15:$C$19&gt;=E10055),SRP!$D$15:$D$19)*(G10055/100)*(E10055/1000)),IF(C10055="Ready to Drink",SUM(LOOKUP(2,1/(SRP!$B$10:$B$14&lt;=E10055)/(SRP!$C$10:$C$14&gt;=E10055),SRP!$D$10:$D$14)*(G10055/100)*(E10055/1000)),0))))),2)</f>
        <v>18.59</v>
      </c>
    </row>
    <row r="10056" spans="1:11" x14ac:dyDescent="0.35">
      <c r="A10056" s="2">
        <v>935155</v>
      </c>
      <c r="B10056" s="76" t="s">
        <v>122</v>
      </c>
      <c r="C10056" s="76" t="s">
        <v>287</v>
      </c>
      <c r="D10056" s="76" t="s">
        <v>5230</v>
      </c>
      <c r="E10056" s="76">
        <v>5325</v>
      </c>
      <c r="F10056" s="76">
        <v>1</v>
      </c>
      <c r="G10056" s="77">
        <v>5</v>
      </c>
      <c r="H10056" s="76" t="s">
        <v>3325</v>
      </c>
      <c r="I10056" s="77">
        <v>28.99</v>
      </c>
      <c r="J10056" s="2">
        <v>15</v>
      </c>
      <c r="K10056" s="119" cm="1">
        <f t="array" ref="K10056">ROUND(IF(C10056="Beer",SUM(LOOKUP(2,1/(SRP!$B$7:$B$9&lt;=E10056)/(SRP!$C$7:$C$9&gt;=E10056),SRP!$D$7:$D$9)*(G10056/100)*(E10056/1000)),IF(C10056="Spirits",SUM(LOOKUP(2,1/(SRP!$B$2:$B$6&lt;=E10056)/(SRP!$C$2:$C$6&gt;=E10056),SRP!$D$2:$D$6)*(G10056/100)*(E10056/1000)),IF(AND(C10056="Wine",D10056="Fortified Wines"),SUM(LOOKUP(2,1/(SRP!$B$20:$B$23&lt;=E10056)/(SRP!$C$20:$C$23&gt;=E10056),SRP!$D$20:$D$23)*(G10056/100)*(E10056/1000)),IF(C10056="Wine",SUM(LOOKUP(2,1/(SRP!$B$15:$B$19&lt;=E10056)/(SRP!$C$15:$C$19&gt;=E10056),SRP!$D$15:$D$19)*(G10056/100)*(E10056/1000)),IF(C10056="Ready to Drink",SUM(LOOKUP(2,1/(SRP!$B$10:$B$14&lt;=E10056)/(SRP!$C$10:$C$14&gt;=E10056),SRP!$D$10:$D$14)*(G10056/100)*(E10056/1000)),0))))),2)</f>
        <v>18.59</v>
      </c>
    </row>
    <row r="10057" spans="1:11" x14ac:dyDescent="0.35">
      <c r="A10057" s="2">
        <v>937227</v>
      </c>
      <c r="B10057" s="76" t="s">
        <v>2150</v>
      </c>
      <c r="C10057" s="76" t="s">
        <v>286</v>
      </c>
      <c r="D10057" s="76" t="s">
        <v>5236</v>
      </c>
      <c r="E10057" s="76">
        <v>750</v>
      </c>
      <c r="F10057" s="76">
        <v>12</v>
      </c>
      <c r="G10057" s="77">
        <v>13.5</v>
      </c>
      <c r="H10057" s="76" t="s">
        <v>3279</v>
      </c>
      <c r="I10057" s="77">
        <v>35.29</v>
      </c>
      <c r="J10057" s="2">
        <v>1</v>
      </c>
      <c r="K10057" s="119" cm="1">
        <f t="array" ref="K10057">ROUND(IF(C10057="Beer",SUM(LOOKUP(2,1/(SRP!$B$7:$B$9&lt;=E10057)/(SRP!$C$7:$C$9&gt;=E10057),SRP!$D$7:$D$9)*(G10057/100)*(E10057/1000)),IF(C10057="Spirits",SUM(LOOKUP(2,1/(SRP!$B$2:$B$6&lt;=E10057)/(SRP!$C$2:$C$6&gt;=E10057),SRP!$D$2:$D$6)*(G10057/100)*(E10057/1000)),IF(AND(C10057="Wine",D10057="Fortified Wines"),SUM(LOOKUP(2,1/(SRP!$B$20:$B$23&lt;=E10057)/(SRP!$C$20:$C$23&gt;=E10057),SRP!$D$20:$D$23)*(G10057/100)*(E10057/1000)),IF(C10057="Wine",SUM(LOOKUP(2,1/(SRP!$B$15:$B$19&lt;=E10057)/(SRP!$C$15:$C$19&gt;=E10057),SRP!$D$15:$D$19)*(G10057/100)*(E10057/1000)),IF(C10057="Ready to Drink",SUM(LOOKUP(2,1/(SRP!$B$10:$B$14&lt;=E10057)/(SRP!$C$10:$C$14&gt;=E10057),SRP!$D$10:$D$14)*(G10057/100)*(E10057/1000)),0))))),2)</f>
        <v>7.07</v>
      </c>
    </row>
    <row r="10058" spans="1:11" x14ac:dyDescent="0.35">
      <c r="A10058" s="2">
        <v>945543</v>
      </c>
      <c r="B10058" s="76" t="s">
        <v>2151</v>
      </c>
      <c r="C10058" s="76" t="s">
        <v>287</v>
      </c>
      <c r="D10058" s="76" t="s">
        <v>5230</v>
      </c>
      <c r="E10058" s="76">
        <v>5325</v>
      </c>
      <c r="F10058" s="76">
        <v>1</v>
      </c>
      <c r="G10058" s="77">
        <v>5</v>
      </c>
      <c r="H10058" s="76" t="s">
        <v>3325</v>
      </c>
      <c r="I10058" s="77">
        <v>32.49</v>
      </c>
      <c r="J10058" s="2">
        <v>15</v>
      </c>
      <c r="K10058" s="119" cm="1">
        <f t="array" ref="K10058">ROUND(IF(C10058="Beer",SUM(LOOKUP(2,1/(SRP!$B$7:$B$9&lt;=E10058)/(SRP!$C$7:$C$9&gt;=E10058),SRP!$D$7:$D$9)*(G10058/100)*(E10058/1000)),IF(C10058="Spirits",SUM(LOOKUP(2,1/(SRP!$B$2:$B$6&lt;=E10058)/(SRP!$C$2:$C$6&gt;=E10058),SRP!$D$2:$D$6)*(G10058/100)*(E10058/1000)),IF(AND(C10058="Wine",D10058="Fortified Wines"),SUM(LOOKUP(2,1/(SRP!$B$20:$B$23&lt;=E10058)/(SRP!$C$20:$C$23&gt;=E10058),SRP!$D$20:$D$23)*(G10058/100)*(E10058/1000)),IF(C10058="Wine",SUM(LOOKUP(2,1/(SRP!$B$15:$B$19&lt;=E10058)/(SRP!$C$15:$C$19&gt;=E10058),SRP!$D$15:$D$19)*(G10058/100)*(E10058/1000)),IF(C10058="Ready to Drink",SUM(LOOKUP(2,1/(SRP!$B$10:$B$14&lt;=E10058)/(SRP!$C$10:$C$14&gt;=E10058),SRP!$D$10:$D$14)*(G10058/100)*(E10058/1000)),0))))),2)</f>
        <v>18.59</v>
      </c>
    </row>
    <row r="10059" spans="1:11" x14ac:dyDescent="0.35">
      <c r="A10059" s="2">
        <v>945543</v>
      </c>
      <c r="B10059" s="76" t="s">
        <v>2151</v>
      </c>
      <c r="C10059" s="76" t="s">
        <v>287</v>
      </c>
      <c r="D10059" s="76" t="s">
        <v>5230</v>
      </c>
      <c r="E10059" s="76">
        <v>5325</v>
      </c>
      <c r="F10059" s="76">
        <v>1</v>
      </c>
      <c r="G10059" s="77">
        <v>5</v>
      </c>
      <c r="H10059" s="76" t="s">
        <v>3325</v>
      </c>
      <c r="I10059" s="77">
        <v>32.49</v>
      </c>
      <c r="J10059" s="2">
        <v>15</v>
      </c>
      <c r="K10059" s="119" cm="1">
        <f t="array" ref="K10059">ROUND(IF(C10059="Beer",SUM(LOOKUP(2,1/(SRP!$B$7:$B$9&lt;=E10059)/(SRP!$C$7:$C$9&gt;=E10059),SRP!$D$7:$D$9)*(G10059/100)*(E10059/1000)),IF(C10059="Spirits",SUM(LOOKUP(2,1/(SRP!$B$2:$B$6&lt;=E10059)/(SRP!$C$2:$C$6&gt;=E10059),SRP!$D$2:$D$6)*(G10059/100)*(E10059/1000)),IF(AND(C10059="Wine",D10059="Fortified Wines"),SUM(LOOKUP(2,1/(SRP!$B$20:$B$23&lt;=E10059)/(SRP!$C$20:$C$23&gt;=E10059),SRP!$D$20:$D$23)*(G10059/100)*(E10059/1000)),IF(C10059="Wine",SUM(LOOKUP(2,1/(SRP!$B$15:$B$19&lt;=E10059)/(SRP!$C$15:$C$19&gt;=E10059),SRP!$D$15:$D$19)*(G10059/100)*(E10059/1000)),IF(C10059="Ready to Drink",SUM(LOOKUP(2,1/(SRP!$B$10:$B$14&lt;=E10059)/(SRP!$C$10:$C$14&gt;=E10059),SRP!$D$10:$D$14)*(G10059/100)*(E10059/1000)),0))))),2)</f>
        <v>18.59</v>
      </c>
    </row>
    <row r="10060" spans="1:11" x14ac:dyDescent="0.35">
      <c r="A10060" s="2">
        <v>953953</v>
      </c>
      <c r="B10060" s="76" t="s">
        <v>6866</v>
      </c>
      <c r="C10060" s="76" t="s">
        <v>286</v>
      </c>
      <c r="D10060" s="76" t="s">
        <v>5246</v>
      </c>
      <c r="E10060" s="76">
        <v>750</v>
      </c>
      <c r="F10060" s="76">
        <v>12</v>
      </c>
      <c r="G10060" s="77">
        <v>0.5</v>
      </c>
      <c r="H10060" s="76" t="s">
        <v>3306</v>
      </c>
      <c r="I10060" s="77">
        <v>14.99</v>
      </c>
      <c r="J10060" s="2">
        <v>1</v>
      </c>
      <c r="K10060" s="119" cm="1">
        <f t="array" ref="K10060">ROUND(IF(C10060="Beer",SUM(LOOKUP(2,1/(SRP!$B$7:$B$9&lt;=E10060)/(SRP!$C$7:$C$9&gt;=E10060),SRP!$D$7:$D$9)*(G10060/100)*(E10060/1000)),IF(C10060="Spirits",SUM(LOOKUP(2,1/(SRP!$B$2:$B$6&lt;=E10060)/(SRP!$C$2:$C$6&gt;=E10060),SRP!$D$2:$D$6)*(G10060/100)*(E10060/1000)),IF(AND(C10060="Wine",D10060="Fortified Wines"),SUM(LOOKUP(2,1/(SRP!$B$20:$B$23&lt;=E10060)/(SRP!$C$20:$C$23&gt;=E10060),SRP!$D$20:$D$23)*(G10060/100)*(E10060/1000)),IF(C10060="Wine",SUM(LOOKUP(2,1/(SRP!$B$15:$B$19&lt;=E10060)/(SRP!$C$15:$C$19&gt;=E10060),SRP!$D$15:$D$19)*(G10060/100)*(E10060/1000)),IF(C10060="Ready to Drink",SUM(LOOKUP(2,1/(SRP!$B$10:$B$14&lt;=E10060)/(SRP!$C$10:$C$14&gt;=E10060),SRP!$D$10:$D$14)*(G10060/100)*(E10060/1000)),0))))),2)</f>
        <v>0.26</v>
      </c>
    </row>
    <row r="10061" spans="1:11" x14ac:dyDescent="0.35">
      <c r="A10061" s="2">
        <v>953958</v>
      </c>
      <c r="B10061" s="76" t="s">
        <v>6867</v>
      </c>
      <c r="C10061" s="76" t="s">
        <v>286</v>
      </c>
      <c r="D10061" s="76" t="s">
        <v>5247</v>
      </c>
      <c r="E10061" s="76">
        <v>750</v>
      </c>
      <c r="F10061" s="76">
        <v>12</v>
      </c>
      <c r="G10061" s="77">
        <v>0.5</v>
      </c>
      <c r="H10061" s="76" t="s">
        <v>3306</v>
      </c>
      <c r="I10061" s="77">
        <v>14.99</v>
      </c>
      <c r="J10061" s="2">
        <v>1</v>
      </c>
      <c r="K10061" s="119" cm="1">
        <f t="array" ref="K10061">ROUND(IF(C10061="Beer",SUM(LOOKUP(2,1/(SRP!$B$7:$B$9&lt;=E10061)/(SRP!$C$7:$C$9&gt;=E10061),SRP!$D$7:$D$9)*(G10061/100)*(E10061/1000)),IF(C10061="Spirits",SUM(LOOKUP(2,1/(SRP!$B$2:$B$6&lt;=E10061)/(SRP!$C$2:$C$6&gt;=E10061),SRP!$D$2:$D$6)*(G10061/100)*(E10061/1000)),IF(AND(C10061="Wine",D10061="Fortified Wines"),SUM(LOOKUP(2,1/(SRP!$B$20:$B$23&lt;=E10061)/(SRP!$C$20:$C$23&gt;=E10061),SRP!$D$20:$D$23)*(G10061/100)*(E10061/1000)),IF(C10061="Wine",SUM(LOOKUP(2,1/(SRP!$B$15:$B$19&lt;=E10061)/(SRP!$C$15:$C$19&gt;=E10061),SRP!$D$15:$D$19)*(G10061/100)*(E10061/1000)),IF(C10061="Ready to Drink",SUM(LOOKUP(2,1/(SRP!$B$10:$B$14&lt;=E10061)/(SRP!$C$10:$C$14&gt;=E10061),SRP!$D$10:$D$14)*(G10061/100)*(E10061/1000)),0))))),2)</f>
        <v>0.26</v>
      </c>
    </row>
    <row r="10062" spans="1:11" x14ac:dyDescent="0.35">
      <c r="A10062" s="2">
        <v>956896</v>
      </c>
      <c r="B10062" s="76" t="s">
        <v>2152</v>
      </c>
      <c r="C10062" s="76" t="s">
        <v>286</v>
      </c>
      <c r="D10062" s="76" t="s">
        <v>5268</v>
      </c>
      <c r="E10062" s="76">
        <v>750</v>
      </c>
      <c r="F10062" s="76">
        <v>6</v>
      </c>
      <c r="G10062" s="77">
        <v>14.5</v>
      </c>
      <c r="H10062" s="76" t="s">
        <v>3308</v>
      </c>
      <c r="I10062" s="77">
        <v>39.99</v>
      </c>
      <c r="J10062" s="2">
        <v>1</v>
      </c>
      <c r="K10062" s="119" cm="1">
        <f t="array" ref="K10062">ROUND(IF(C10062="Beer",SUM(LOOKUP(2,1/(SRP!$B$7:$B$9&lt;=E10062)/(SRP!$C$7:$C$9&gt;=E10062),SRP!$D$7:$D$9)*(G10062/100)*(E10062/1000)),IF(C10062="Spirits",SUM(LOOKUP(2,1/(SRP!$B$2:$B$6&lt;=E10062)/(SRP!$C$2:$C$6&gt;=E10062),SRP!$D$2:$D$6)*(G10062/100)*(E10062/1000)),IF(AND(C10062="Wine",D10062="Fortified Wines"),SUM(LOOKUP(2,1/(SRP!$B$20:$B$23&lt;=E10062)/(SRP!$C$20:$C$23&gt;=E10062),SRP!$D$20:$D$23)*(G10062/100)*(E10062/1000)),IF(C10062="Wine",SUM(LOOKUP(2,1/(SRP!$B$15:$B$19&lt;=E10062)/(SRP!$C$15:$C$19&gt;=E10062),SRP!$D$15:$D$19)*(G10062/100)*(E10062/1000)),IF(C10062="Ready to Drink",SUM(LOOKUP(2,1/(SRP!$B$10:$B$14&lt;=E10062)/(SRP!$C$10:$C$14&gt;=E10062),SRP!$D$10:$D$14)*(G10062/100)*(E10062/1000)),0))))),2)</f>
        <v>7.59</v>
      </c>
    </row>
    <row r="10063" spans="1:11" x14ac:dyDescent="0.35">
      <c r="A10063" s="2">
        <v>981837</v>
      </c>
      <c r="B10063" s="76" t="s">
        <v>156</v>
      </c>
      <c r="C10063" s="76" t="s">
        <v>286</v>
      </c>
      <c r="D10063" s="76" t="s">
        <v>5248</v>
      </c>
      <c r="E10063" s="76">
        <v>16000</v>
      </c>
      <c r="F10063" s="76">
        <v>1</v>
      </c>
      <c r="G10063" s="77">
        <v>12.5</v>
      </c>
      <c r="H10063" s="76" t="s">
        <v>5939</v>
      </c>
      <c r="I10063" s="77">
        <v>147.47</v>
      </c>
      <c r="J10063" s="2">
        <v>1</v>
      </c>
      <c r="K10063" s="119" cm="1">
        <f t="array" ref="K10063">ROUND(IF(C10063="Beer",SUM(LOOKUP(2,1/(SRP!$B$7:$B$9&lt;=E10063)/(SRP!$C$7:$C$9&gt;=E10063),SRP!$D$7:$D$9)*(G10063/100)*(E10063/1000)),IF(C10063="Spirits",SUM(LOOKUP(2,1/(SRP!$B$2:$B$6&lt;=E10063)/(SRP!$C$2:$C$6&gt;=E10063),SRP!$D$2:$D$6)*(G10063/100)*(E10063/1000)),IF(AND(C10063="Wine",D10063="Fortified Wines"),SUM(LOOKUP(2,1/(SRP!$B$20:$B$23&lt;=E10063)/(SRP!$C$20:$C$23&gt;=E10063),SRP!$D$20:$D$23)*(G10063/100)*(E10063/1000)),IF(C10063="Wine",SUM(LOOKUP(2,1/(SRP!$B$15:$B$19&lt;=E10063)/(SRP!$C$15:$C$19&gt;=E10063),SRP!$D$15:$D$19)*(G10063/100)*(E10063/1000)),IF(C10063="Ready to Drink",SUM(LOOKUP(2,1/(SRP!$B$10:$B$14&lt;=E10063)/(SRP!$C$10:$C$14&gt;=E10063),SRP!$D$10:$D$14)*(G10063/100)*(E10063/1000)),0))))),2)</f>
        <v>116.26</v>
      </c>
    </row>
    <row r="10064" spans="1:11" x14ac:dyDescent="0.35">
      <c r="A10064" s="2">
        <v>981845</v>
      </c>
      <c r="B10064" s="76" t="s">
        <v>157</v>
      </c>
      <c r="C10064" s="76" t="s">
        <v>286</v>
      </c>
      <c r="D10064" s="76" t="s">
        <v>5264</v>
      </c>
      <c r="E10064" s="76">
        <v>16000</v>
      </c>
      <c r="F10064" s="76">
        <v>1</v>
      </c>
      <c r="G10064" s="77">
        <v>12.5</v>
      </c>
      <c r="H10064" s="76" t="s">
        <v>5939</v>
      </c>
      <c r="I10064" s="77">
        <v>147.47</v>
      </c>
      <c r="J10064" s="2">
        <v>1</v>
      </c>
      <c r="K10064" s="119" cm="1">
        <f t="array" ref="K10064">ROUND(IF(C10064="Beer",SUM(LOOKUP(2,1/(SRP!$B$7:$B$9&lt;=E10064)/(SRP!$C$7:$C$9&gt;=E10064),SRP!$D$7:$D$9)*(G10064/100)*(E10064/1000)),IF(C10064="Spirits",SUM(LOOKUP(2,1/(SRP!$B$2:$B$6&lt;=E10064)/(SRP!$C$2:$C$6&gt;=E10064),SRP!$D$2:$D$6)*(G10064/100)*(E10064/1000)),IF(AND(C10064="Wine",D10064="Fortified Wines"),SUM(LOOKUP(2,1/(SRP!$B$20:$B$23&lt;=E10064)/(SRP!$C$20:$C$23&gt;=E10064),SRP!$D$20:$D$23)*(G10064/100)*(E10064/1000)),IF(C10064="Wine",SUM(LOOKUP(2,1/(SRP!$B$15:$B$19&lt;=E10064)/(SRP!$C$15:$C$19&gt;=E10064),SRP!$D$15:$D$19)*(G10064/100)*(E10064/1000)),IF(C10064="Ready to Drink",SUM(LOOKUP(2,1/(SRP!$B$10:$B$14&lt;=E10064)/(SRP!$C$10:$C$14&gt;=E10064),SRP!$D$10:$D$14)*(G10064/100)*(E10064/1000)),0))))),2)</f>
        <v>116.26</v>
      </c>
    </row>
    <row r="10065" spans="1:11" x14ac:dyDescent="0.35">
      <c r="A10065" s="2">
        <v>982082</v>
      </c>
      <c r="B10065" s="76" t="s">
        <v>115</v>
      </c>
      <c r="C10065" s="76" t="s">
        <v>286</v>
      </c>
      <c r="D10065" s="76" t="s">
        <v>5246</v>
      </c>
      <c r="E10065" s="76">
        <v>4000</v>
      </c>
      <c r="F10065" s="76">
        <v>4</v>
      </c>
      <c r="G10065" s="77">
        <v>12.5</v>
      </c>
      <c r="H10065" s="76" t="s">
        <v>3297</v>
      </c>
      <c r="I10065" s="77">
        <v>44.99</v>
      </c>
      <c r="J10065" s="2">
        <v>1</v>
      </c>
      <c r="K10065" s="119" cm="1">
        <f t="array" ref="K10065">ROUND(IF(C10065="Beer",SUM(LOOKUP(2,1/(SRP!$B$7:$B$9&lt;=E10065)/(SRP!$C$7:$C$9&gt;=E10065),SRP!$D$7:$D$9)*(G10065/100)*(E10065/1000)),IF(C10065="Spirits",SUM(LOOKUP(2,1/(SRP!$B$2:$B$6&lt;=E10065)/(SRP!$C$2:$C$6&gt;=E10065),SRP!$D$2:$D$6)*(G10065/100)*(E10065/1000)),IF(AND(C10065="Wine",D10065="Fortified Wines"),SUM(LOOKUP(2,1/(SRP!$B$20:$B$23&lt;=E10065)/(SRP!$C$20:$C$23&gt;=E10065),SRP!$D$20:$D$23)*(G10065/100)*(E10065/1000)),IF(C10065="Wine",SUM(LOOKUP(2,1/(SRP!$B$15:$B$19&lt;=E10065)/(SRP!$C$15:$C$19&gt;=E10065),SRP!$D$15:$D$19)*(G10065/100)*(E10065/1000)),IF(C10065="Ready to Drink",SUM(LOOKUP(2,1/(SRP!$B$10:$B$14&lt;=E10065)/(SRP!$C$10:$C$14&gt;=E10065),SRP!$D$10:$D$14)*(G10065/100)*(E10065/1000)),0))))),2)</f>
        <v>29.07</v>
      </c>
    </row>
    <row r="10066" spans="1:11" x14ac:dyDescent="0.35">
      <c r="A10066" s="2">
        <v>983932</v>
      </c>
      <c r="B10066" s="76" t="s">
        <v>167</v>
      </c>
      <c r="C10066" s="76" t="s">
        <v>286</v>
      </c>
      <c r="D10066" s="76" t="s">
        <v>5245</v>
      </c>
      <c r="E10066" s="76">
        <v>4000</v>
      </c>
      <c r="F10066" s="76">
        <v>4</v>
      </c>
      <c r="G10066" s="77">
        <v>11.5</v>
      </c>
      <c r="H10066" s="76" t="s">
        <v>5939</v>
      </c>
      <c r="I10066" s="77">
        <v>44.99</v>
      </c>
      <c r="J10066" s="2">
        <v>1</v>
      </c>
      <c r="K10066" s="119" cm="1">
        <f t="array" ref="K10066">ROUND(IF(C10066="Beer",SUM(LOOKUP(2,1/(SRP!$B$7:$B$9&lt;=E10066)/(SRP!$C$7:$C$9&gt;=E10066),SRP!$D$7:$D$9)*(G10066/100)*(E10066/1000)),IF(C10066="Spirits",SUM(LOOKUP(2,1/(SRP!$B$2:$B$6&lt;=E10066)/(SRP!$C$2:$C$6&gt;=E10066),SRP!$D$2:$D$6)*(G10066/100)*(E10066/1000)),IF(AND(C10066="Wine",D10066="Fortified Wines"),SUM(LOOKUP(2,1/(SRP!$B$20:$B$23&lt;=E10066)/(SRP!$C$20:$C$23&gt;=E10066),SRP!$D$20:$D$23)*(G10066/100)*(E10066/1000)),IF(C10066="Wine",SUM(LOOKUP(2,1/(SRP!$B$15:$B$19&lt;=E10066)/(SRP!$C$15:$C$19&gt;=E10066),SRP!$D$15:$D$19)*(G10066/100)*(E10066/1000)),IF(C10066="Ready to Drink",SUM(LOOKUP(2,1/(SRP!$B$10:$B$14&lt;=E10066)/(SRP!$C$10:$C$14&gt;=E10066),SRP!$D$10:$D$14)*(G10066/100)*(E10066/1000)),0))))),2)</f>
        <v>26.74</v>
      </c>
    </row>
    <row r="10067" spans="1:11" x14ac:dyDescent="0.35">
      <c r="A10067" s="2">
        <v>983940</v>
      </c>
      <c r="B10067" s="76" t="s">
        <v>168</v>
      </c>
      <c r="C10067" s="76" t="s">
        <v>286</v>
      </c>
      <c r="D10067" s="76" t="s">
        <v>5245</v>
      </c>
      <c r="E10067" s="76">
        <v>4000</v>
      </c>
      <c r="F10067" s="76">
        <v>4</v>
      </c>
      <c r="G10067" s="77">
        <v>12</v>
      </c>
      <c r="H10067" s="76" t="s">
        <v>5939</v>
      </c>
      <c r="I10067" s="77">
        <v>44.99</v>
      </c>
      <c r="J10067" s="2">
        <v>1</v>
      </c>
      <c r="K10067" s="119" cm="1">
        <f t="array" ref="K10067">ROUND(IF(C10067="Beer",SUM(LOOKUP(2,1/(SRP!$B$7:$B$9&lt;=E10067)/(SRP!$C$7:$C$9&gt;=E10067),SRP!$D$7:$D$9)*(G10067/100)*(E10067/1000)),IF(C10067="Spirits",SUM(LOOKUP(2,1/(SRP!$B$2:$B$6&lt;=E10067)/(SRP!$C$2:$C$6&gt;=E10067),SRP!$D$2:$D$6)*(G10067/100)*(E10067/1000)),IF(AND(C10067="Wine",D10067="Fortified Wines"),SUM(LOOKUP(2,1/(SRP!$B$20:$B$23&lt;=E10067)/(SRP!$C$20:$C$23&gt;=E10067),SRP!$D$20:$D$23)*(G10067/100)*(E10067/1000)),IF(C10067="Wine",SUM(LOOKUP(2,1/(SRP!$B$15:$B$19&lt;=E10067)/(SRP!$C$15:$C$19&gt;=E10067),SRP!$D$15:$D$19)*(G10067/100)*(E10067/1000)),IF(C10067="Ready to Drink",SUM(LOOKUP(2,1/(SRP!$B$10:$B$14&lt;=E10067)/(SRP!$C$10:$C$14&gt;=E10067),SRP!$D$10:$D$14)*(G10067/100)*(E10067/1000)),0))))),2)</f>
        <v>27.9</v>
      </c>
    </row>
    <row r="10068" spans="1:11" x14ac:dyDescent="0.35">
      <c r="A10068" s="2">
        <v>983957</v>
      </c>
      <c r="B10068" s="76" t="s">
        <v>95</v>
      </c>
      <c r="C10068" s="76" t="s">
        <v>286</v>
      </c>
      <c r="D10068" s="76" t="s">
        <v>5246</v>
      </c>
      <c r="E10068" s="76">
        <v>4000</v>
      </c>
      <c r="F10068" s="76">
        <v>4</v>
      </c>
      <c r="G10068" s="77">
        <v>12.5</v>
      </c>
      <c r="H10068" s="76" t="s">
        <v>5939</v>
      </c>
      <c r="I10068" s="77">
        <v>44.99</v>
      </c>
      <c r="J10068" s="2">
        <v>1</v>
      </c>
      <c r="K10068" s="119" cm="1">
        <f t="array" ref="K10068">ROUND(IF(C10068="Beer",SUM(LOOKUP(2,1/(SRP!$B$7:$B$9&lt;=E10068)/(SRP!$C$7:$C$9&gt;=E10068),SRP!$D$7:$D$9)*(G10068/100)*(E10068/1000)),IF(C10068="Spirits",SUM(LOOKUP(2,1/(SRP!$B$2:$B$6&lt;=E10068)/(SRP!$C$2:$C$6&gt;=E10068),SRP!$D$2:$D$6)*(G10068/100)*(E10068/1000)),IF(AND(C10068="Wine",D10068="Fortified Wines"),SUM(LOOKUP(2,1/(SRP!$B$20:$B$23&lt;=E10068)/(SRP!$C$20:$C$23&gt;=E10068),SRP!$D$20:$D$23)*(G10068/100)*(E10068/1000)),IF(C10068="Wine",SUM(LOOKUP(2,1/(SRP!$B$15:$B$19&lt;=E10068)/(SRP!$C$15:$C$19&gt;=E10068),SRP!$D$15:$D$19)*(G10068/100)*(E10068/1000)),IF(C10068="Ready to Drink",SUM(LOOKUP(2,1/(SRP!$B$10:$B$14&lt;=E10068)/(SRP!$C$10:$C$14&gt;=E10068),SRP!$D$10:$D$14)*(G10068/100)*(E10068/1000)),0))))),2)</f>
        <v>29.07</v>
      </c>
    </row>
    <row r="10069" spans="1:11" x14ac:dyDescent="0.35">
      <c r="A10069" s="2">
        <v>983965</v>
      </c>
      <c r="B10069" s="76" t="s">
        <v>96</v>
      </c>
      <c r="C10069" s="76" t="s">
        <v>286</v>
      </c>
      <c r="D10069" s="76" t="s">
        <v>5249</v>
      </c>
      <c r="E10069" s="76">
        <v>4000</v>
      </c>
      <c r="F10069" s="76">
        <v>4</v>
      </c>
      <c r="G10069" s="77">
        <v>12.5</v>
      </c>
      <c r="H10069" s="76" t="s">
        <v>5939</v>
      </c>
      <c r="I10069" s="77">
        <v>44.99</v>
      </c>
      <c r="J10069" s="2">
        <v>1</v>
      </c>
      <c r="K10069" s="119" cm="1">
        <f t="array" ref="K10069">ROUND(IF(C10069="Beer",SUM(LOOKUP(2,1/(SRP!$B$7:$B$9&lt;=E10069)/(SRP!$C$7:$C$9&gt;=E10069),SRP!$D$7:$D$9)*(G10069/100)*(E10069/1000)),IF(C10069="Spirits",SUM(LOOKUP(2,1/(SRP!$B$2:$B$6&lt;=E10069)/(SRP!$C$2:$C$6&gt;=E10069),SRP!$D$2:$D$6)*(G10069/100)*(E10069/1000)),IF(AND(C10069="Wine",D10069="Fortified Wines"),SUM(LOOKUP(2,1/(SRP!$B$20:$B$23&lt;=E10069)/(SRP!$C$20:$C$23&gt;=E10069),SRP!$D$20:$D$23)*(G10069/100)*(E10069/1000)),IF(C10069="Wine",SUM(LOOKUP(2,1/(SRP!$B$15:$B$19&lt;=E10069)/(SRP!$C$15:$C$19&gt;=E10069),SRP!$D$15:$D$19)*(G10069/100)*(E10069/1000)),IF(C10069="Ready to Drink",SUM(LOOKUP(2,1/(SRP!$B$10:$B$14&lt;=E10069)/(SRP!$C$10:$C$14&gt;=E10069),SRP!$D$10:$D$14)*(G10069/100)*(E10069/1000)),0))))),2)</f>
        <v>29.07</v>
      </c>
    </row>
    <row r="10070" spans="1:11" x14ac:dyDescent="0.35">
      <c r="A10070" s="2">
        <v>985812</v>
      </c>
      <c r="B10070" s="76" t="s">
        <v>2153</v>
      </c>
      <c r="C10070" s="76" t="s">
        <v>286</v>
      </c>
      <c r="D10070" s="76" t="s">
        <v>5236</v>
      </c>
      <c r="E10070" s="76">
        <v>750</v>
      </c>
      <c r="F10070" s="76">
        <v>6</v>
      </c>
      <c r="G10070" s="77">
        <v>13.5</v>
      </c>
      <c r="H10070" s="76" t="s">
        <v>6869</v>
      </c>
      <c r="I10070" s="77">
        <v>40.99</v>
      </c>
      <c r="J10070" s="2">
        <v>1</v>
      </c>
      <c r="K10070" s="119" cm="1">
        <f t="array" ref="K10070">ROUND(IF(C10070="Beer",SUM(LOOKUP(2,1/(SRP!$B$7:$B$9&lt;=E10070)/(SRP!$C$7:$C$9&gt;=E10070),SRP!$D$7:$D$9)*(G10070/100)*(E10070/1000)),IF(C10070="Spirits",SUM(LOOKUP(2,1/(SRP!$B$2:$B$6&lt;=E10070)/(SRP!$C$2:$C$6&gt;=E10070),SRP!$D$2:$D$6)*(G10070/100)*(E10070/1000)),IF(AND(C10070="Wine",D10070="Fortified Wines"),SUM(LOOKUP(2,1/(SRP!$B$20:$B$23&lt;=E10070)/(SRP!$C$20:$C$23&gt;=E10070),SRP!$D$20:$D$23)*(G10070/100)*(E10070/1000)),IF(C10070="Wine",SUM(LOOKUP(2,1/(SRP!$B$15:$B$19&lt;=E10070)/(SRP!$C$15:$C$19&gt;=E10070),SRP!$D$15:$D$19)*(G10070/100)*(E10070/1000)),IF(C10070="Ready to Drink",SUM(LOOKUP(2,1/(SRP!$B$10:$B$14&lt;=E10070)/(SRP!$C$10:$C$14&gt;=E10070),SRP!$D$10:$D$14)*(G10070/100)*(E10070/1000)),0))))),2)</f>
        <v>7.07</v>
      </c>
    </row>
    <row r="10071" spans="1:11" x14ac:dyDescent="0.35">
      <c r="A10071" s="2">
        <v>986927</v>
      </c>
      <c r="B10071" s="76" t="s">
        <v>715</v>
      </c>
      <c r="C10071" s="76" t="s">
        <v>286</v>
      </c>
      <c r="D10071" s="76" t="s">
        <v>5246</v>
      </c>
      <c r="E10071" s="76">
        <v>16000</v>
      </c>
      <c r="F10071" s="76">
        <v>1</v>
      </c>
      <c r="G10071" s="77">
        <v>12.5</v>
      </c>
      <c r="H10071" s="76" t="s">
        <v>5939</v>
      </c>
      <c r="I10071" s="77">
        <v>148.68</v>
      </c>
      <c r="J10071" s="2">
        <v>1</v>
      </c>
      <c r="K10071" s="119" cm="1">
        <f t="array" ref="K10071">ROUND(IF(C10071="Beer",SUM(LOOKUP(2,1/(SRP!$B$7:$B$9&lt;=E10071)/(SRP!$C$7:$C$9&gt;=E10071),SRP!$D$7:$D$9)*(G10071/100)*(E10071/1000)),IF(C10071="Spirits",SUM(LOOKUP(2,1/(SRP!$B$2:$B$6&lt;=E10071)/(SRP!$C$2:$C$6&gt;=E10071),SRP!$D$2:$D$6)*(G10071/100)*(E10071/1000)),IF(AND(C10071="Wine",D10071="Fortified Wines"),SUM(LOOKUP(2,1/(SRP!$B$20:$B$23&lt;=E10071)/(SRP!$C$20:$C$23&gt;=E10071),SRP!$D$20:$D$23)*(G10071/100)*(E10071/1000)),IF(C10071="Wine",SUM(LOOKUP(2,1/(SRP!$B$15:$B$19&lt;=E10071)/(SRP!$C$15:$C$19&gt;=E10071),SRP!$D$15:$D$19)*(G10071/100)*(E10071/1000)),IF(C10071="Ready to Drink",SUM(LOOKUP(2,1/(SRP!$B$10:$B$14&lt;=E10071)/(SRP!$C$10:$C$14&gt;=E10071),SRP!$D$10:$D$14)*(G10071/100)*(E10071/1000)),0))))),2)</f>
        <v>116.26</v>
      </c>
    </row>
    <row r="10072" spans="1:11" x14ac:dyDescent="0.35">
      <c r="A10072" s="2">
        <v>986935</v>
      </c>
      <c r="B10072" s="76" t="s">
        <v>152</v>
      </c>
      <c r="C10072" s="76" t="s">
        <v>286</v>
      </c>
      <c r="D10072" s="76" t="s">
        <v>5249</v>
      </c>
      <c r="E10072" s="76">
        <v>16000</v>
      </c>
      <c r="F10072" s="76">
        <v>1</v>
      </c>
      <c r="G10072" s="77">
        <v>13.5</v>
      </c>
      <c r="H10072" s="76" t="s">
        <v>5939</v>
      </c>
      <c r="I10072" s="77">
        <v>148.68</v>
      </c>
      <c r="J10072" s="2">
        <v>1</v>
      </c>
      <c r="K10072" s="119" cm="1">
        <f t="array" ref="K10072">ROUND(IF(C10072="Beer",SUM(LOOKUP(2,1/(SRP!$B$7:$B$9&lt;=E10072)/(SRP!$C$7:$C$9&gt;=E10072),SRP!$D$7:$D$9)*(G10072/100)*(E10072/1000)),IF(C10072="Spirits",SUM(LOOKUP(2,1/(SRP!$B$2:$B$6&lt;=E10072)/(SRP!$C$2:$C$6&gt;=E10072),SRP!$D$2:$D$6)*(G10072/100)*(E10072/1000)),IF(AND(C10072="Wine",D10072="Fortified Wines"),SUM(LOOKUP(2,1/(SRP!$B$20:$B$23&lt;=E10072)/(SRP!$C$20:$C$23&gt;=E10072),SRP!$D$20:$D$23)*(G10072/100)*(E10072/1000)),IF(C10072="Wine",SUM(LOOKUP(2,1/(SRP!$B$15:$B$19&lt;=E10072)/(SRP!$C$15:$C$19&gt;=E10072),SRP!$D$15:$D$19)*(G10072/100)*(E10072/1000)),IF(C10072="Ready to Drink",SUM(LOOKUP(2,1/(SRP!$B$10:$B$14&lt;=E10072)/(SRP!$C$10:$C$14&gt;=E10072),SRP!$D$10:$D$14)*(G10072/100)*(E10072/1000)),0))))),2)</f>
        <v>125.56</v>
      </c>
    </row>
    <row r="10073" spans="1:11" x14ac:dyDescent="0.35">
      <c r="A10073" s="2">
        <v>988092</v>
      </c>
      <c r="B10073" s="76" t="s">
        <v>2154</v>
      </c>
      <c r="C10073" s="76" t="s">
        <v>286</v>
      </c>
      <c r="D10073" s="76" t="s">
        <v>5236</v>
      </c>
      <c r="E10073" s="76">
        <v>750</v>
      </c>
      <c r="F10073" s="76">
        <v>12</v>
      </c>
      <c r="G10073" s="77">
        <v>11.5</v>
      </c>
      <c r="H10073" s="76" t="s">
        <v>5939</v>
      </c>
      <c r="I10073" s="77">
        <v>15.69</v>
      </c>
      <c r="J10073" s="2">
        <v>1</v>
      </c>
      <c r="K10073" s="119" cm="1">
        <f t="array" ref="K10073">ROUND(IF(C10073="Beer",SUM(LOOKUP(2,1/(SRP!$B$7:$B$9&lt;=E10073)/(SRP!$C$7:$C$9&gt;=E10073),SRP!$D$7:$D$9)*(G10073/100)*(E10073/1000)),IF(C10073="Spirits",SUM(LOOKUP(2,1/(SRP!$B$2:$B$6&lt;=E10073)/(SRP!$C$2:$C$6&gt;=E10073),SRP!$D$2:$D$6)*(G10073/100)*(E10073/1000)),IF(AND(C10073="Wine",D10073="Fortified Wines"),SUM(LOOKUP(2,1/(SRP!$B$20:$B$23&lt;=E10073)/(SRP!$C$20:$C$23&gt;=E10073),SRP!$D$20:$D$23)*(G10073/100)*(E10073/1000)),IF(C10073="Wine",SUM(LOOKUP(2,1/(SRP!$B$15:$B$19&lt;=E10073)/(SRP!$C$15:$C$19&gt;=E10073),SRP!$D$15:$D$19)*(G10073/100)*(E10073/1000)),IF(C10073="Ready to Drink",SUM(LOOKUP(2,1/(SRP!$B$10:$B$14&lt;=E10073)/(SRP!$C$10:$C$14&gt;=E10073),SRP!$D$10:$D$14)*(G10073/100)*(E10073/1000)),0))))),2)</f>
        <v>6.02</v>
      </c>
    </row>
    <row r="10074" spans="1:11" x14ac:dyDescent="0.35">
      <c r="A10074" s="2">
        <v>988093</v>
      </c>
      <c r="B10074" s="76" t="s">
        <v>2971</v>
      </c>
      <c r="C10074" s="76" t="s">
        <v>286</v>
      </c>
      <c r="D10074" s="76" t="s">
        <v>5249</v>
      </c>
      <c r="E10074" s="76">
        <v>750</v>
      </c>
      <c r="F10074" s="76">
        <v>12</v>
      </c>
      <c r="G10074" s="77">
        <v>13</v>
      </c>
      <c r="H10074" s="76" t="s">
        <v>5939</v>
      </c>
      <c r="I10074" s="77">
        <v>13.99</v>
      </c>
      <c r="J10074" s="2">
        <v>1</v>
      </c>
      <c r="K10074" s="119" cm="1">
        <f t="array" ref="K10074">ROUND(IF(C10074="Beer",SUM(LOOKUP(2,1/(SRP!$B$7:$B$9&lt;=E10074)/(SRP!$C$7:$C$9&gt;=E10074),SRP!$D$7:$D$9)*(G10074/100)*(E10074/1000)),IF(C10074="Spirits",SUM(LOOKUP(2,1/(SRP!$B$2:$B$6&lt;=E10074)/(SRP!$C$2:$C$6&gt;=E10074),SRP!$D$2:$D$6)*(G10074/100)*(E10074/1000)),IF(AND(C10074="Wine",D10074="Fortified Wines"),SUM(LOOKUP(2,1/(SRP!$B$20:$B$23&lt;=E10074)/(SRP!$C$20:$C$23&gt;=E10074),SRP!$D$20:$D$23)*(G10074/100)*(E10074/1000)),IF(C10074="Wine",SUM(LOOKUP(2,1/(SRP!$B$15:$B$19&lt;=E10074)/(SRP!$C$15:$C$19&gt;=E10074),SRP!$D$15:$D$19)*(G10074/100)*(E10074/1000)),IF(C10074="Ready to Drink",SUM(LOOKUP(2,1/(SRP!$B$10:$B$14&lt;=E10074)/(SRP!$C$10:$C$14&gt;=E10074),SRP!$D$10:$D$14)*(G10074/100)*(E10074/1000)),0))))),2)</f>
        <v>6.81</v>
      </c>
    </row>
    <row r="10075" spans="1:11" x14ac:dyDescent="0.35">
      <c r="A10075" s="2">
        <v>988241</v>
      </c>
      <c r="B10075" s="76" t="s">
        <v>2155</v>
      </c>
      <c r="C10075" s="76" t="s">
        <v>286</v>
      </c>
      <c r="D10075" s="76" t="s">
        <v>5244</v>
      </c>
      <c r="E10075" s="76">
        <v>750</v>
      </c>
      <c r="F10075" s="76">
        <v>12</v>
      </c>
      <c r="G10075" s="77">
        <v>12.5</v>
      </c>
      <c r="H10075" s="76" t="s">
        <v>5939</v>
      </c>
      <c r="I10075" s="77">
        <v>15.69</v>
      </c>
      <c r="J10075" s="2">
        <v>1</v>
      </c>
      <c r="K10075" s="119" cm="1">
        <f t="array" ref="K10075">ROUND(IF(C10075="Beer",SUM(LOOKUP(2,1/(SRP!$B$7:$B$9&lt;=E10075)/(SRP!$C$7:$C$9&gt;=E10075),SRP!$D$7:$D$9)*(G10075/100)*(E10075/1000)),IF(C10075="Spirits",SUM(LOOKUP(2,1/(SRP!$B$2:$B$6&lt;=E10075)/(SRP!$C$2:$C$6&gt;=E10075),SRP!$D$2:$D$6)*(G10075/100)*(E10075/1000)),IF(AND(C10075="Wine",D10075="Fortified Wines"),SUM(LOOKUP(2,1/(SRP!$B$20:$B$23&lt;=E10075)/(SRP!$C$20:$C$23&gt;=E10075),SRP!$D$20:$D$23)*(G10075/100)*(E10075/1000)),IF(C10075="Wine",SUM(LOOKUP(2,1/(SRP!$B$15:$B$19&lt;=E10075)/(SRP!$C$15:$C$19&gt;=E10075),SRP!$D$15:$D$19)*(G10075/100)*(E10075/1000)),IF(C10075="Ready to Drink",SUM(LOOKUP(2,1/(SRP!$B$10:$B$14&lt;=E10075)/(SRP!$C$10:$C$14&gt;=E10075),SRP!$D$10:$D$14)*(G10075/100)*(E10075/1000)),0))))),2)</f>
        <v>6.54</v>
      </c>
    </row>
    <row r="10076" spans="1:11" x14ac:dyDescent="0.35">
      <c r="A10076" s="2">
        <v>988265</v>
      </c>
      <c r="B10076" s="76" t="s">
        <v>169</v>
      </c>
      <c r="C10076" s="76" t="s">
        <v>286</v>
      </c>
      <c r="D10076" s="76" t="s">
        <v>5247</v>
      </c>
      <c r="E10076" s="76">
        <v>4000</v>
      </c>
      <c r="F10076" s="76">
        <v>4</v>
      </c>
      <c r="G10076" s="77">
        <v>13</v>
      </c>
      <c r="H10076" s="76" t="s">
        <v>5939</v>
      </c>
      <c r="I10076" s="77">
        <v>44.99</v>
      </c>
      <c r="J10076" s="2">
        <v>1</v>
      </c>
      <c r="K10076" s="119" cm="1">
        <f t="array" ref="K10076">ROUND(IF(C10076="Beer",SUM(LOOKUP(2,1/(SRP!$B$7:$B$9&lt;=E10076)/(SRP!$C$7:$C$9&gt;=E10076),SRP!$D$7:$D$9)*(G10076/100)*(E10076/1000)),IF(C10076="Spirits",SUM(LOOKUP(2,1/(SRP!$B$2:$B$6&lt;=E10076)/(SRP!$C$2:$C$6&gt;=E10076),SRP!$D$2:$D$6)*(G10076/100)*(E10076/1000)),IF(AND(C10076="Wine",D10076="Fortified Wines"),SUM(LOOKUP(2,1/(SRP!$B$20:$B$23&lt;=E10076)/(SRP!$C$20:$C$23&gt;=E10076),SRP!$D$20:$D$23)*(G10076/100)*(E10076/1000)),IF(C10076="Wine",SUM(LOOKUP(2,1/(SRP!$B$15:$B$19&lt;=E10076)/(SRP!$C$15:$C$19&gt;=E10076),SRP!$D$15:$D$19)*(G10076/100)*(E10076/1000)),IF(C10076="Ready to Drink",SUM(LOOKUP(2,1/(SRP!$B$10:$B$14&lt;=E10076)/(SRP!$C$10:$C$14&gt;=E10076),SRP!$D$10:$D$14)*(G10076/100)*(E10076/1000)),0))))),2)</f>
        <v>30.23</v>
      </c>
    </row>
    <row r="10077" spans="1:11" x14ac:dyDescent="0.35">
      <c r="A10077" s="2">
        <v>988266</v>
      </c>
      <c r="B10077" s="76" t="s">
        <v>165</v>
      </c>
      <c r="C10077" s="76" t="s">
        <v>286</v>
      </c>
      <c r="D10077" s="76" t="s">
        <v>5244</v>
      </c>
      <c r="E10077" s="76">
        <v>4000</v>
      </c>
      <c r="F10077" s="76">
        <v>4</v>
      </c>
      <c r="G10077" s="77">
        <v>12</v>
      </c>
      <c r="H10077" s="76" t="s">
        <v>5939</v>
      </c>
      <c r="I10077" s="77">
        <v>44.99</v>
      </c>
      <c r="J10077" s="2">
        <v>1</v>
      </c>
      <c r="K10077" s="119" cm="1">
        <f t="array" ref="K10077">ROUND(IF(C10077="Beer",SUM(LOOKUP(2,1/(SRP!$B$7:$B$9&lt;=E10077)/(SRP!$C$7:$C$9&gt;=E10077),SRP!$D$7:$D$9)*(G10077/100)*(E10077/1000)),IF(C10077="Spirits",SUM(LOOKUP(2,1/(SRP!$B$2:$B$6&lt;=E10077)/(SRP!$C$2:$C$6&gt;=E10077),SRP!$D$2:$D$6)*(G10077/100)*(E10077/1000)),IF(AND(C10077="Wine",D10077="Fortified Wines"),SUM(LOOKUP(2,1/(SRP!$B$20:$B$23&lt;=E10077)/(SRP!$C$20:$C$23&gt;=E10077),SRP!$D$20:$D$23)*(G10077/100)*(E10077/1000)),IF(C10077="Wine",SUM(LOOKUP(2,1/(SRP!$B$15:$B$19&lt;=E10077)/(SRP!$C$15:$C$19&gt;=E10077),SRP!$D$15:$D$19)*(G10077/100)*(E10077/1000)),IF(C10077="Ready to Drink",SUM(LOOKUP(2,1/(SRP!$B$10:$B$14&lt;=E10077)/(SRP!$C$10:$C$14&gt;=E10077),SRP!$D$10:$D$14)*(G10077/100)*(E10077/1000)),0))))),2)</f>
        <v>27.9</v>
      </c>
    </row>
    <row r="10078" spans="1:11" x14ac:dyDescent="0.35">
      <c r="A10078" s="2">
        <v>989665</v>
      </c>
      <c r="B10078" s="76" t="s">
        <v>2156</v>
      </c>
      <c r="C10078" s="76" t="s">
        <v>286</v>
      </c>
      <c r="D10078" s="76" t="s">
        <v>5269</v>
      </c>
      <c r="E10078" s="76">
        <v>750</v>
      </c>
      <c r="F10078" s="76">
        <v>12</v>
      </c>
      <c r="G10078" s="77">
        <v>13.5</v>
      </c>
      <c r="H10078" s="76" t="s">
        <v>5939</v>
      </c>
      <c r="I10078" s="77">
        <v>24.99</v>
      </c>
      <c r="J10078" s="2">
        <v>1</v>
      </c>
      <c r="K10078" s="119" cm="1">
        <f t="array" ref="K10078">ROUND(IF(C10078="Beer",SUM(LOOKUP(2,1/(SRP!$B$7:$B$9&lt;=E10078)/(SRP!$C$7:$C$9&gt;=E10078),SRP!$D$7:$D$9)*(G10078/100)*(E10078/1000)),IF(C10078="Spirits",SUM(LOOKUP(2,1/(SRP!$B$2:$B$6&lt;=E10078)/(SRP!$C$2:$C$6&gt;=E10078),SRP!$D$2:$D$6)*(G10078/100)*(E10078/1000)),IF(AND(C10078="Wine",D10078="Fortified Wines"),SUM(LOOKUP(2,1/(SRP!$B$20:$B$23&lt;=E10078)/(SRP!$C$20:$C$23&gt;=E10078),SRP!$D$20:$D$23)*(G10078/100)*(E10078/1000)),IF(C10078="Wine",SUM(LOOKUP(2,1/(SRP!$B$15:$B$19&lt;=E10078)/(SRP!$C$15:$C$19&gt;=E10078),SRP!$D$15:$D$19)*(G10078/100)*(E10078/1000)),IF(C10078="Ready to Drink",SUM(LOOKUP(2,1/(SRP!$B$10:$B$14&lt;=E10078)/(SRP!$C$10:$C$14&gt;=E10078),SRP!$D$10:$D$14)*(G10078/100)*(E10078/1000)),0))))),2)</f>
        <v>7.07</v>
      </c>
    </row>
    <row r="10079" spans="1:11" x14ac:dyDescent="0.35">
      <c r="A10079" s="2">
        <v>989921</v>
      </c>
      <c r="B10079" s="76" t="s">
        <v>2157</v>
      </c>
      <c r="C10079" s="76" t="s">
        <v>286</v>
      </c>
      <c r="D10079" s="76" t="s">
        <v>5264</v>
      </c>
      <c r="E10079" s="76">
        <v>750</v>
      </c>
      <c r="F10079" s="76">
        <v>12</v>
      </c>
      <c r="G10079" s="77">
        <v>12</v>
      </c>
      <c r="H10079" s="76" t="s">
        <v>5939</v>
      </c>
      <c r="I10079" s="77">
        <v>11.99</v>
      </c>
      <c r="J10079" s="2">
        <v>1</v>
      </c>
      <c r="K10079" s="119" cm="1">
        <f t="array" ref="K10079">ROUND(IF(C10079="Beer",SUM(LOOKUP(2,1/(SRP!$B$7:$B$9&lt;=E10079)/(SRP!$C$7:$C$9&gt;=E10079),SRP!$D$7:$D$9)*(G10079/100)*(E10079/1000)),IF(C10079="Spirits",SUM(LOOKUP(2,1/(SRP!$B$2:$B$6&lt;=E10079)/(SRP!$C$2:$C$6&gt;=E10079),SRP!$D$2:$D$6)*(G10079/100)*(E10079/1000)),IF(AND(C10079="Wine",D10079="Fortified Wines"),SUM(LOOKUP(2,1/(SRP!$B$20:$B$23&lt;=E10079)/(SRP!$C$20:$C$23&gt;=E10079),SRP!$D$20:$D$23)*(G10079/100)*(E10079/1000)),IF(C10079="Wine",SUM(LOOKUP(2,1/(SRP!$B$15:$B$19&lt;=E10079)/(SRP!$C$15:$C$19&gt;=E10079),SRP!$D$15:$D$19)*(G10079/100)*(E10079/1000)),IF(C10079="Ready to Drink",SUM(LOOKUP(2,1/(SRP!$B$10:$B$14&lt;=E10079)/(SRP!$C$10:$C$14&gt;=E10079),SRP!$D$10:$D$14)*(G10079/100)*(E10079/1000)),0))))),2)</f>
        <v>6.28</v>
      </c>
    </row>
    <row r="10080" spans="1:11" x14ac:dyDescent="0.35">
      <c r="A10080" s="2">
        <v>994616</v>
      </c>
      <c r="B10080" s="76" t="s">
        <v>2158</v>
      </c>
      <c r="C10080" s="76" t="s">
        <v>286</v>
      </c>
      <c r="D10080" s="76" t="s">
        <v>5236</v>
      </c>
      <c r="E10080" s="76">
        <v>750</v>
      </c>
      <c r="F10080" s="76">
        <v>12</v>
      </c>
      <c r="G10080" s="77">
        <v>14</v>
      </c>
      <c r="H10080" s="76" t="s">
        <v>3308</v>
      </c>
      <c r="I10080" s="77">
        <v>25.99</v>
      </c>
      <c r="J10080" s="2">
        <v>1</v>
      </c>
      <c r="K10080" s="119" cm="1">
        <f t="array" ref="K10080">ROUND(IF(C10080="Beer",SUM(LOOKUP(2,1/(SRP!$B$7:$B$9&lt;=E10080)/(SRP!$C$7:$C$9&gt;=E10080),SRP!$D$7:$D$9)*(G10080/100)*(E10080/1000)),IF(C10080="Spirits",SUM(LOOKUP(2,1/(SRP!$B$2:$B$6&lt;=E10080)/(SRP!$C$2:$C$6&gt;=E10080),SRP!$D$2:$D$6)*(G10080/100)*(E10080/1000)),IF(AND(C10080="Wine",D10080="Fortified Wines"),SUM(LOOKUP(2,1/(SRP!$B$20:$B$23&lt;=E10080)/(SRP!$C$20:$C$23&gt;=E10080),SRP!$D$20:$D$23)*(G10080/100)*(E10080/1000)),IF(C10080="Wine",SUM(LOOKUP(2,1/(SRP!$B$15:$B$19&lt;=E10080)/(SRP!$C$15:$C$19&gt;=E10080),SRP!$D$15:$D$19)*(G10080/100)*(E10080/1000)),IF(C10080="Ready to Drink",SUM(LOOKUP(2,1/(SRP!$B$10:$B$14&lt;=E10080)/(SRP!$C$10:$C$14&gt;=E10080),SRP!$D$10:$D$14)*(G10080/100)*(E10080/1000)),0))))),2)</f>
        <v>7.33</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411A3-7207-4CC9-8EEB-B457ED73A07B}">
  <dimension ref="A1:D23"/>
  <sheetViews>
    <sheetView workbookViewId="0">
      <selection sqref="A1:D1048576"/>
    </sheetView>
  </sheetViews>
  <sheetFormatPr defaultColWidth="8.7265625" defaultRowHeight="14.5" x14ac:dyDescent="0.35"/>
  <cols>
    <col min="1" max="1" width="10.26953125" style="2" bestFit="1" customWidth="1"/>
    <col min="2" max="2" width="11.7265625" style="2" bestFit="1" customWidth="1"/>
    <col min="3" max="3" width="12.26953125" style="2" bestFit="1" customWidth="1"/>
    <col min="4" max="4" width="8.7265625" style="2"/>
    <col min="5" max="16384" width="8.7265625" style="107"/>
  </cols>
  <sheetData>
    <row r="1" spans="1:4" x14ac:dyDescent="0.35">
      <c r="A1" s="201" t="s">
        <v>296</v>
      </c>
      <c r="B1" s="202" t="s">
        <v>4693</v>
      </c>
      <c r="C1" s="202" t="s">
        <v>4694</v>
      </c>
      <c r="D1" s="203" t="s">
        <v>4695</v>
      </c>
    </row>
    <row r="2" spans="1:4" x14ac:dyDescent="0.35">
      <c r="A2" s="209" t="s">
        <v>285</v>
      </c>
      <c r="B2" s="204">
        <v>0</v>
      </c>
      <c r="C2" s="204">
        <v>99</v>
      </c>
      <c r="D2" s="205">
        <v>116.26</v>
      </c>
    </row>
    <row r="3" spans="1:4" x14ac:dyDescent="0.35">
      <c r="A3" s="210"/>
      <c r="B3" s="2">
        <v>100</v>
      </c>
      <c r="C3" s="2">
        <v>299</v>
      </c>
      <c r="D3" s="206">
        <v>95.12</v>
      </c>
    </row>
    <row r="4" spans="1:4" x14ac:dyDescent="0.35">
      <c r="A4" s="210"/>
      <c r="B4" s="2">
        <v>300</v>
      </c>
      <c r="C4" s="2">
        <v>399</v>
      </c>
      <c r="D4" s="206">
        <v>79.27</v>
      </c>
    </row>
    <row r="5" spans="1:4" x14ac:dyDescent="0.35">
      <c r="A5" s="210"/>
      <c r="B5" s="2">
        <v>400</v>
      </c>
      <c r="C5" s="2">
        <v>699</v>
      </c>
      <c r="D5" s="206">
        <v>73.98</v>
      </c>
    </row>
    <row r="6" spans="1:4" x14ac:dyDescent="0.35">
      <c r="A6" s="211"/>
      <c r="B6" s="207">
        <v>700</v>
      </c>
      <c r="C6" s="207">
        <v>999999</v>
      </c>
      <c r="D6" s="208">
        <v>69.81</v>
      </c>
    </row>
    <row r="7" spans="1:4" x14ac:dyDescent="0.35">
      <c r="A7" s="209" t="s">
        <v>287</v>
      </c>
      <c r="B7" s="204">
        <v>0</v>
      </c>
      <c r="C7" s="204">
        <v>9999</v>
      </c>
      <c r="D7" s="205">
        <v>69.81</v>
      </c>
    </row>
    <row r="8" spans="1:4" x14ac:dyDescent="0.35">
      <c r="A8" s="210"/>
      <c r="B8" s="2">
        <v>10000</v>
      </c>
      <c r="C8" s="2">
        <v>19999</v>
      </c>
      <c r="D8" s="206">
        <v>63.41</v>
      </c>
    </row>
    <row r="9" spans="1:4" x14ac:dyDescent="0.35">
      <c r="A9" s="211"/>
      <c r="B9" s="207">
        <v>20000</v>
      </c>
      <c r="C9" s="207">
        <v>9999999</v>
      </c>
      <c r="D9" s="208">
        <v>58.13</v>
      </c>
    </row>
    <row r="10" spans="1:4" x14ac:dyDescent="0.35">
      <c r="A10" s="209" t="s">
        <v>4696</v>
      </c>
      <c r="B10" s="204">
        <v>0</v>
      </c>
      <c r="C10" s="204">
        <v>99</v>
      </c>
      <c r="D10" s="205">
        <v>422.75</v>
      </c>
    </row>
    <row r="11" spans="1:4" x14ac:dyDescent="0.35">
      <c r="A11" s="210"/>
      <c r="B11" s="2">
        <v>100</v>
      </c>
      <c r="C11" s="2">
        <v>249</v>
      </c>
      <c r="D11" s="206">
        <v>95.12</v>
      </c>
    </row>
    <row r="12" spans="1:4" x14ac:dyDescent="0.35">
      <c r="A12" s="210"/>
      <c r="B12" s="2">
        <v>250</v>
      </c>
      <c r="C12" s="2">
        <v>399</v>
      </c>
      <c r="D12" s="206">
        <v>79.27</v>
      </c>
    </row>
    <row r="13" spans="1:4" x14ac:dyDescent="0.35">
      <c r="A13" s="210"/>
      <c r="B13" s="2">
        <v>400</v>
      </c>
      <c r="C13" s="2">
        <v>699</v>
      </c>
      <c r="D13" s="206">
        <v>73.98</v>
      </c>
    </row>
    <row r="14" spans="1:4" x14ac:dyDescent="0.35">
      <c r="A14" s="211"/>
      <c r="B14" s="207">
        <v>700</v>
      </c>
      <c r="C14" s="207">
        <v>9999999</v>
      </c>
      <c r="D14" s="208">
        <v>69.81</v>
      </c>
    </row>
    <row r="15" spans="1:4" x14ac:dyDescent="0.35">
      <c r="A15" s="209" t="s">
        <v>286</v>
      </c>
      <c r="B15" s="204">
        <v>0</v>
      </c>
      <c r="C15" s="204">
        <v>99</v>
      </c>
      <c r="D15" s="205">
        <v>137.38999999999999</v>
      </c>
    </row>
    <row r="16" spans="1:4" x14ac:dyDescent="0.35">
      <c r="A16" s="210"/>
      <c r="B16" s="2">
        <v>100</v>
      </c>
      <c r="C16" s="2">
        <v>374</v>
      </c>
      <c r="D16" s="206">
        <v>100.4</v>
      </c>
    </row>
    <row r="17" spans="1:4" x14ac:dyDescent="0.35">
      <c r="A17" s="210"/>
      <c r="B17" s="2">
        <v>375</v>
      </c>
      <c r="C17" s="2">
        <v>699</v>
      </c>
      <c r="D17" s="206">
        <v>73.98</v>
      </c>
    </row>
    <row r="18" spans="1:4" x14ac:dyDescent="0.35">
      <c r="A18" s="210"/>
      <c r="B18" s="2">
        <v>700</v>
      </c>
      <c r="C18" s="2">
        <v>3999</v>
      </c>
      <c r="D18" s="206">
        <v>69.81</v>
      </c>
    </row>
    <row r="19" spans="1:4" x14ac:dyDescent="0.35">
      <c r="A19" s="211"/>
      <c r="B19" s="207">
        <v>4000</v>
      </c>
      <c r="C19" s="207">
        <v>9999999</v>
      </c>
      <c r="D19" s="208">
        <v>58.13</v>
      </c>
    </row>
    <row r="20" spans="1:4" x14ac:dyDescent="0.35">
      <c r="A20" s="209" t="s">
        <v>4697</v>
      </c>
      <c r="B20" s="204">
        <v>0</v>
      </c>
      <c r="C20" s="204">
        <v>99</v>
      </c>
      <c r="D20" s="205">
        <v>211.38</v>
      </c>
    </row>
    <row r="21" spans="1:4" x14ac:dyDescent="0.35">
      <c r="A21" s="210"/>
      <c r="B21" s="2">
        <v>100</v>
      </c>
      <c r="C21" s="2">
        <v>374</v>
      </c>
      <c r="D21" s="206">
        <v>100.4</v>
      </c>
    </row>
    <row r="22" spans="1:4" x14ac:dyDescent="0.35">
      <c r="A22" s="210"/>
      <c r="B22" s="2">
        <v>375</v>
      </c>
      <c r="C22" s="2">
        <v>699</v>
      </c>
      <c r="D22" s="206">
        <v>73.98</v>
      </c>
    </row>
    <row r="23" spans="1:4" x14ac:dyDescent="0.35">
      <c r="A23" s="211"/>
      <c r="B23" s="207">
        <v>700</v>
      </c>
      <c r="C23" s="207">
        <v>9999999</v>
      </c>
      <c r="D23" s="208">
        <v>69.81</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B0C09071F6CF2469D2CAC98CB9457C8" ma:contentTypeVersion="11" ma:contentTypeDescription="Create a new document." ma:contentTypeScope="" ma:versionID="8a64f375cfa2025a3053a051cb7270fd">
  <xsd:schema xmlns:xsd="http://www.w3.org/2001/XMLSchema" xmlns:xs="http://www.w3.org/2001/XMLSchema" xmlns:p="http://schemas.microsoft.com/office/2006/metadata/properties" xmlns:ns2="d8c5e332-122e-482a-8c4d-2ec456d5669e" xmlns:ns3="5967df79-d9af-484e-84ca-b80eff0fddde" targetNamespace="http://schemas.microsoft.com/office/2006/metadata/properties" ma:root="true" ma:fieldsID="f52acd3f86e184290774f036b8a598b8" ns2:_="" ns3:_="">
    <xsd:import namespace="d8c5e332-122e-482a-8c4d-2ec456d5669e"/>
    <xsd:import namespace="5967df79-d9af-484e-84ca-b80eff0fddd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c5e332-122e-482a-8c4d-2ec456d566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6c108d-a88f-48e9-8b2a-4d2b9e067de3"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67df79-d9af-484e-84ca-b80eff0fddd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fedb130-d877-424d-812c-4a9257340f67}" ma:internalName="TaxCatchAll" ma:showField="CatchAllData" ma:web="5967df79-d9af-484e-84ca-b80eff0fdd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8c5e332-122e-482a-8c4d-2ec456d5669e">
      <Terms xmlns="http://schemas.microsoft.com/office/infopath/2007/PartnerControls"/>
    </lcf76f155ced4ddcb4097134ff3c332f>
    <TaxCatchAll xmlns="5967df79-d9af-484e-84ca-b80eff0fddde" xsi:nil="true"/>
  </documentManagement>
</p:properties>
</file>

<file path=customXml/itemProps1.xml><?xml version="1.0" encoding="utf-8"?>
<ds:datastoreItem xmlns:ds="http://schemas.openxmlformats.org/officeDocument/2006/customXml" ds:itemID="{EF409AB3-D46D-469A-8C7A-20AAB867B4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c5e332-122e-482a-8c4d-2ec456d5669e"/>
    <ds:schemaRef ds:uri="5967df79-d9af-484e-84ca-b80eff0fdd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B388AD-ADF2-4176-894D-08AEEF895E6A}">
  <ds:schemaRefs>
    <ds:schemaRef ds:uri="http://schemas.microsoft.com/sharepoint/v3/contenttype/forms"/>
  </ds:schemaRefs>
</ds:datastoreItem>
</file>

<file path=customXml/itemProps3.xml><?xml version="1.0" encoding="utf-8"?>
<ds:datastoreItem xmlns:ds="http://schemas.openxmlformats.org/officeDocument/2006/customXml" ds:itemID="{515929CC-1891-41C5-ABDC-3FA37A2C0D63}">
  <ds:schemaRefs>
    <ds:schemaRef ds:uri="d8c5e332-122e-482a-8c4d-2ec456d5669e"/>
    <ds:schemaRef ds:uri="http://purl.org/dc/elements/1.1/"/>
    <ds:schemaRef ds:uri="http://schemas.microsoft.com/office/2006/metadata/properties"/>
    <ds:schemaRef ds:uri="http://purl.org/dc/dcmitype/"/>
    <ds:schemaRef ds:uri="http://www.w3.org/XML/1998/namespace"/>
    <ds:schemaRef ds:uri="5967df79-d9af-484e-84ca-b80eff0fddde"/>
    <ds:schemaRef ds:uri="http://schemas.microsoft.com/office/infopath/2007/PartnerControls"/>
    <ds:schemaRef ds:uri="http://schemas.microsoft.com/office/2006/documentManagement/type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249</vt:i4>
      </vt:variant>
    </vt:vector>
  </HeadingPairs>
  <TitlesOfParts>
    <vt:vector size="256" baseType="lpstr">
      <vt:lpstr>DOS AND DON'TS</vt:lpstr>
      <vt:lpstr>MBLL Driven Program  Focuses</vt:lpstr>
      <vt:lpstr>Application Form</vt:lpstr>
      <vt:lpstr>Data Validation</vt:lpstr>
      <vt:lpstr>SUPPLIER DATA</vt:lpstr>
      <vt:lpstr>APP BACKGROUND</vt:lpstr>
      <vt:lpstr>SRP</vt:lpstr>
      <vt:lpstr>_49TH_PARALLEL_GROUP_INC</vt:lpstr>
      <vt:lpstr>_624_BEVERAGE_COMPANY_INC</vt:lpstr>
      <vt:lpstr>ACE_BEVERAGE_GROUP</vt:lpstr>
      <vt:lpstr>ALTO_BEVERAGE_GROUP</vt:lpstr>
      <vt:lpstr>AMPHORA_IMPORTS_LTD</vt:lpstr>
      <vt:lpstr>ANDREW_PELLER_IMPORTS_AGENCY</vt:lpstr>
      <vt:lpstr>ANDREW_PELLER_LIMITED</vt:lpstr>
      <vt:lpstr>AQUA_VITAE</vt:lpstr>
      <vt:lpstr>ARBUSTO_IMPORTS_LTD</vt:lpstr>
      <vt:lpstr>ARMAGNAC_SAMALENS</vt:lpstr>
      <vt:lpstr>ARTERRA_WINES_CANADA</vt:lpstr>
      <vt:lpstr>ARTISAN_FOOD_AND_BEVERAGE_GROUP</vt:lpstr>
      <vt:lpstr>ASAHI_CANADA</vt:lpstr>
      <vt:lpstr>AT_SHELF</vt:lpstr>
      <vt:lpstr>AUTHENTIC_WINE_AND_SPIRITS_MERCHANTS</vt:lpstr>
      <vt:lpstr>BACARDI_CANADA_INC</vt:lpstr>
      <vt:lpstr>BARN_HAMMER_BREWING_COMPANY</vt:lpstr>
      <vt:lpstr>BEE_BOYZZ_WINERY_AND_MEADERY</vt:lpstr>
      <vt:lpstr>BEERTHIRST</vt:lpstr>
      <vt:lpstr>BERGSTROM_BRANDS</vt:lpstr>
      <vt:lpstr>BEVVY_CANADA</vt:lpstr>
      <vt:lpstr>BIG_WHITE_BREWING_COMPANY</vt:lpstr>
      <vt:lpstr>BKG_DISTRIBUTORS</vt:lpstr>
      <vt:lpstr>BLACK_FLY_BEVERAGE_COMPANY</vt:lpstr>
      <vt:lpstr>BLACK_WHEAT_BREWING</vt:lpstr>
      <vt:lpstr>BLEND_IMPORTS</vt:lpstr>
      <vt:lpstr>BLUE_NOTE_WINE_AND_SPIRITS_INC</vt:lpstr>
      <vt:lpstr>BLUMSTEIN_BREWING_COMPANY</vt:lpstr>
      <vt:lpstr>BOOKSTORE_BREWING_COMPANY</vt:lpstr>
      <vt:lpstr>BORDERTOWN_VINEYARDS_AND_ESTATES_WINERY</vt:lpstr>
      <vt:lpstr>BRAT_CAT_MEAD_CO</vt:lpstr>
      <vt:lpstr>BRAZEN_HALL_KITCHEN_AND_BREWERY</vt:lpstr>
      <vt:lpstr>BREAKTHRU_BEVERAGE___PINNACLE_DIVISION</vt:lpstr>
      <vt:lpstr>BREAKTHRU_BEVERAGE___UNITED_DIVISION</vt:lpstr>
      <vt:lpstr>BRUCE_ASHLEY_GROUP</vt:lpstr>
      <vt:lpstr>Build_Your_Own_Ad_Hoc</vt:lpstr>
      <vt:lpstr>Canopy_Signage</vt:lpstr>
      <vt:lpstr>CAPITAL_K_DISTILLERY_INC</vt:lpstr>
      <vt:lpstr>CARLSBERG_CANADA_INC</vt:lpstr>
      <vt:lpstr>CAYMUS_CANADA_INC</vt:lpstr>
      <vt:lpstr>CB_POWELL_LTD</vt:lpstr>
      <vt:lpstr>CELLAR_STOCK_IMPORTERS_INC</vt:lpstr>
      <vt:lpstr>CENTRAL_CITY_BREWERS_AND_DISTILLERS</vt:lpstr>
      <vt:lpstr>CHARTON_HOBBS_INC</vt:lpstr>
      <vt:lpstr>CHARTREUSE_DIFFUSION_SA</vt:lpstr>
      <vt:lpstr>CHATEAU_DES_CHARMES_WINES_LTD</vt:lpstr>
      <vt:lpstr>CHRISTOPHER_STEWART_WINE_AND_SPIRITS</vt:lpstr>
      <vt:lpstr>CHRISTOPHER_STEWART_WINE_AND_SPIRITS_INC</vt:lpstr>
      <vt:lpstr>CLOSSON_CHASE</vt:lpstr>
      <vt:lpstr>COBEES_ENTERPRISE_LTD</vt:lpstr>
      <vt:lpstr>Coldzone_Billboard</vt:lpstr>
      <vt:lpstr>Contest_Mechanism</vt:lpstr>
      <vt:lpstr>CORBY_SPIRIT_AND_WINE_LIMITED</vt:lpstr>
      <vt:lpstr>CRAFT_BEER_IMPORTERS_CANADA_INC</vt:lpstr>
      <vt:lpstr>CRUSH_IMPORTS</vt:lpstr>
      <vt:lpstr>CULIN_IMPORTERS</vt:lpstr>
      <vt:lpstr>D_KOURTAKIS_SA</vt:lpstr>
      <vt:lpstr>DARK_HORSE_WINE_AND_SPIRITS</vt:lpstr>
      <vt:lpstr>DASTARDLY_VILLAIN_BREWING_COMPANY</vt:lpstr>
      <vt:lpstr>DEAD_HORSE_CIDER_COMPANY</vt:lpstr>
      <vt:lpstr>DECANTER_WINE_AND_SPIRITS</vt:lpstr>
      <vt:lpstr>DECLARATION_WINE_AND_SPIRITS_INC</vt:lpstr>
      <vt:lpstr>DEVIL_MAY_CARE_BREWING_COMPANY</vt:lpstr>
      <vt:lpstr>DIAGEO_CANADA_INC</vt:lpstr>
      <vt:lpstr>Display_Number</vt:lpstr>
      <vt:lpstr>DISTRIBUTION_MISSUM_INC</vt:lpstr>
      <vt:lpstr>DISTRICT_BREWING_CO</vt:lpstr>
      <vt:lpstr>DOMAINES_PAUL_MAS</vt:lpstr>
      <vt:lpstr>DOUG_REICHEL_WINE_MARKETING_INC</vt:lpstr>
      <vt:lpstr>DRINKS_INCCOM</vt:lpstr>
      <vt:lpstr>DUMMY_SUPPLIER</vt:lpstr>
      <vt:lpstr>EASTERN_LIQUORS_CANADA</vt:lpstr>
      <vt:lpstr>EAU_CLAIRE_DISTILLERY</vt:lpstr>
      <vt:lpstr>EAUTOPIA_BIOLOGICAL_TECHNOLOGY</vt:lpstr>
      <vt:lpstr>EBB_VIN_LTD</vt:lpstr>
      <vt:lpstr>ECLECTIC_BEVERAGES</vt:lpstr>
      <vt:lpstr>ENOTECA_BACCO</vt:lpstr>
      <vt:lpstr>ESCALADE_WINE_AND_SPIRITS_INC</vt:lpstr>
      <vt:lpstr>FARMERY_ESTATE_BREWERY</vt:lpstr>
      <vt:lpstr>FERNIE_BREWING_COMPANY</vt:lpstr>
      <vt:lpstr>FLLI_GANCIA_AND_C_SPA</vt:lpstr>
      <vt:lpstr>Footprint</vt:lpstr>
      <vt:lpstr>Footprint_</vt:lpstr>
      <vt:lpstr>FORT_GARRY_BREWING_COMPANY_LTD</vt:lpstr>
      <vt:lpstr>FORTY_CREEK_DISTILLERY</vt:lpstr>
      <vt:lpstr>FOUNDERS_ORIGINAL_INC</vt:lpstr>
      <vt:lpstr>FULLGEEK_BREWLAB</vt:lpstr>
      <vt:lpstr>GEORGIAN_BAY_SPIRITS_CO</vt:lpstr>
      <vt:lpstr>GEOVINOS_LTD</vt:lpstr>
      <vt:lpstr>GOOD_NEIGHBOUR_BREWING_COMPANY</vt:lpstr>
      <vt:lpstr>GRAIN_TO_GLASS</vt:lpstr>
      <vt:lpstr>GRAND_RIVER_BREWING</vt:lpstr>
      <vt:lpstr>GRAND_VIEUX_LIQUOR_CO</vt:lpstr>
      <vt:lpstr>GREAT_WESTERN_BREWING_CO_LTD</vt:lpstr>
      <vt:lpstr>HALF_PINTS_BREWING_COMPANY_LTD</vt:lpstr>
      <vt:lpstr>HANDSOME_LAD_BREWING</vt:lpstr>
      <vt:lpstr>HENRIQUES_AND_HENRIQUES___VINHOS_SA</vt:lpstr>
      <vt:lpstr>HERITAGE_FARMS_BREWING_CO</vt:lpstr>
      <vt:lpstr>HERITAGE_SPIRITS_AND_WINES_LTD</vt:lpstr>
      <vt:lpstr>Hot_Buy</vt:lpstr>
      <vt:lpstr>ICON_FINE_WINE_AND_SPIRITS</vt:lpstr>
      <vt:lpstr>ILLANA_FRANCISCO_MANITOBA_LIQ_AND_SPIRITS</vt:lpstr>
      <vt:lpstr>Impulse_At_Cash</vt:lpstr>
      <vt:lpstr>Impulse_Bin</vt:lpstr>
      <vt:lpstr>Impulse_Cold_Box</vt:lpstr>
      <vt:lpstr>Impulse_Cold_Box_</vt:lpstr>
      <vt:lpstr>Impulse_Coldbox_Takeover</vt:lpstr>
      <vt:lpstr>In_Store_Audio_Ad</vt:lpstr>
      <vt:lpstr>In_the_Moment</vt:lpstr>
      <vt:lpstr>INTERLAKE_BREWING_COMPANY</vt:lpstr>
      <vt:lpstr>INTERNATIONAL_CELLARS</vt:lpstr>
      <vt:lpstr>KILTER_BREWING_COMPANY</vt:lpstr>
      <vt:lpstr>L_DANGLADE_AND_FILS_AND_CIE</vt:lpstr>
      <vt:lpstr>LA_SHOPPE_BRASSERIE</vt:lpstr>
      <vt:lpstr>LABATT_BREWING_COMPANY_LIMITED</vt:lpstr>
      <vt:lpstr>LAKE_OF_THE_WOODS_BREWING_COMPANY</vt:lpstr>
      <vt:lpstr>LANDMARK_SELECTIONS</vt:lpstr>
      <vt:lpstr>LES_SUBVERSIFS</vt:lpstr>
      <vt:lpstr>LIBERTY_SPECIALTY_IMPORTS</vt:lpstr>
      <vt:lpstr>LIQUEFIED_IMPORTS</vt:lpstr>
      <vt:lpstr>Liquor_Mart_Flyer</vt:lpstr>
      <vt:lpstr>LITTLE_BROWN_JUG_BREWING_COMPANY</vt:lpstr>
      <vt:lpstr>Local_End_Cap</vt:lpstr>
      <vt:lpstr>LONE_TREE_CELLARS</vt:lpstr>
      <vt:lpstr>LOW_LIFE_BARREL_HOUSE</vt:lpstr>
      <vt:lpstr>Loyalty_End_Cap</vt:lpstr>
      <vt:lpstr>LTO_HOT_BUY</vt:lpstr>
      <vt:lpstr>LUMAR_AGENCY</vt:lpstr>
      <vt:lpstr>LUTHER_DRYERS</vt:lpstr>
      <vt:lpstr>MAGNOTTA_BREWERY</vt:lpstr>
      <vt:lpstr>MAGNUM_CONSULTANTS_LTD</vt:lpstr>
      <vt:lpstr>MALINDA_DISTRIBUTORS</vt:lpstr>
      <vt:lpstr>MANDI_INTERNATIONAL</vt:lpstr>
      <vt:lpstr>MARK_ANTHONY_BRANDS_INC</vt:lpstr>
      <vt:lpstr>MARK_ANTHONY_WINE_AND_SPIRITS</vt:lpstr>
      <vt:lpstr>MAX_MILES_MOMENTS</vt:lpstr>
      <vt:lpstr>MAX_MILES_MOMENTS_</vt:lpstr>
      <vt:lpstr>MCCLELLAND_PREMIUM_IMPORTS</vt:lpstr>
      <vt:lpstr>MIKES_BEVERAGE_COMPANY_RTD_CANADA_INC</vt:lpstr>
      <vt:lpstr>MOLSON_BREWERIES</vt:lpstr>
      <vt:lpstr>MONTELLA_SPIRITS_AND_WINE_LTD</vt:lpstr>
      <vt:lpstr>MT_BOUCHERIE_ESTATE_WINERY</vt:lpstr>
      <vt:lpstr>NAMESAKE_BREWING_LTD</vt:lpstr>
      <vt:lpstr>Neck_Tag</vt:lpstr>
      <vt:lpstr>NEXT_FRIEND_CIDER</vt:lpstr>
      <vt:lpstr>NONSUCH_BREWING_CO</vt:lpstr>
      <vt:lpstr>OBSOLETE_BREWING_CO</vt:lpstr>
      <vt:lpstr>OCTOBER_BREWING_LTD</vt:lpstr>
      <vt:lpstr>OKANAGAN_CRUSH_PAD_WINERY_LTD</vt:lpstr>
      <vt:lpstr>ONE_GREAT_CITY_BREWING_COMPANY_LTD</vt:lpstr>
      <vt:lpstr>ONYX_BEVERAGE_GROUP_INC</vt:lpstr>
      <vt:lpstr>Our_Favourites</vt:lpstr>
      <vt:lpstr>Our_Favourites_</vt:lpstr>
      <vt:lpstr>OXUS_BREWING</vt:lpstr>
      <vt:lpstr>P02_AM</vt:lpstr>
      <vt:lpstr>P03_AM</vt:lpstr>
      <vt:lpstr>P04_AM</vt:lpstr>
      <vt:lpstr>P05_AM</vt:lpstr>
      <vt:lpstr>P2_MBLL_Driven_Display</vt:lpstr>
      <vt:lpstr>P2_Partner_Driven_Display</vt:lpstr>
      <vt:lpstr>P3_MBLL_Driven_Display</vt:lpstr>
      <vt:lpstr>P3_Partner_Driven_Display</vt:lpstr>
      <vt:lpstr>P4_MBLL_Driven_Display</vt:lpstr>
      <vt:lpstr>P4_Partner_Driven_Display</vt:lpstr>
      <vt:lpstr>P5_MBLL_Driven_Display</vt:lpstr>
      <vt:lpstr>P5_Partner_Driven_Display</vt:lpstr>
      <vt:lpstr>PACIFIC_WINE_AND_SPIRITS</vt:lpstr>
      <vt:lpstr>Partners</vt:lpstr>
      <vt:lpstr>PATENT_5_DISTILLERY</vt:lpstr>
      <vt:lpstr>PENINSULA_RIDGE_ESTATES_WINERY</vt:lpstr>
      <vt:lpstr>PERNOD_RICARD_USA</vt:lpstr>
      <vt:lpstr>PETER_MIELZYNSKI_AGENCIES_CANADA_LTD</vt:lpstr>
      <vt:lpstr>PHILIPPE_DANDURAND_WINES_LTD</vt:lpstr>
      <vt:lpstr>PILE_OBONES_BREWING_CO</vt:lpstr>
      <vt:lpstr>PRESTIGE_BEVERAGE_GROUP_CANADA</vt:lpstr>
      <vt:lpstr>'Application Form'!Print_Area</vt:lpstr>
      <vt:lpstr>PRIVUS_BRANDS</vt:lpstr>
      <vt:lpstr>Product_Spotlight</vt:lpstr>
      <vt:lpstr>PROXIMO_SPIRITS_CANADA_INC</vt:lpstr>
      <vt:lpstr>QINGHUA_INTERNATIONAL_TRADE</vt:lpstr>
      <vt:lpstr>REBELLION_BREWING_CO</vt:lpstr>
      <vt:lpstr>RENAISSANCE_WINE_MERCHANTS</vt:lpstr>
      <vt:lpstr>RENAISSANCE_WINE_MERCHANTS_LTD</vt:lpstr>
      <vt:lpstr>RENDEZVOUS_BREWING_LTD</vt:lpstr>
      <vt:lpstr>REVINOLUTION_SL</vt:lpstr>
      <vt:lpstr>RIGBY_ORCHARDS_LTD</vt:lpstr>
      <vt:lpstr>RIVER_VALLEY_BEVERAGE</vt:lpstr>
      <vt:lpstr>ROUST_CANADA</vt:lpstr>
      <vt:lpstr>ROY_AND_CO_SELECTIONS</vt:lpstr>
      <vt:lpstr>ROYAL_TOKAJI_BORASZATI_KFT</vt:lpstr>
      <vt:lpstr>Seasonal_End_Cap_1</vt:lpstr>
      <vt:lpstr>Seasonal_End_Cap_2</vt:lpstr>
      <vt:lpstr>Seasonal_End_Cap_3</vt:lpstr>
      <vt:lpstr>Seasonal_End_Cap_4</vt:lpstr>
      <vt:lpstr>Seasonal_Impulse_Bin</vt:lpstr>
      <vt:lpstr>SECTION_6_BREWING_COMPANY</vt:lpstr>
      <vt:lpstr>SELECT_WINE_MERCHANTS</vt:lpstr>
      <vt:lpstr>SET_THE_BAR_SALES_AND_DISTRIBUTION_LTD</vt:lpstr>
      <vt:lpstr>SHARP_IMPORTS</vt:lpstr>
      <vt:lpstr>Shelf_Talker</vt:lpstr>
      <vt:lpstr>Shopping_Cart_Ad</vt:lpstr>
      <vt:lpstr>SHRUGGING_DOCTOR_BREWING_COMPANY_LTD</vt:lpstr>
      <vt:lpstr>SIMPLICITY_WINES_CANADA</vt:lpstr>
      <vt:lpstr>SINNOTT_ROAD</vt:lpstr>
      <vt:lpstr>SINOCAN_SUPPLY_INC</vt:lpstr>
      <vt:lpstr>SLEEMAN_BREWERIES_LTD</vt:lpstr>
      <vt:lpstr>Social_Environmental_End_Cap</vt:lpstr>
      <vt:lpstr>SOCIETE_DES_ALCOOLS_DU_QUEBEC</vt:lpstr>
      <vt:lpstr>SOOKRAMS_BREWING_CO</vt:lpstr>
      <vt:lpstr>SOUTHERN_GLAZERS_WINE_AND_SPIRITS</vt:lpstr>
      <vt:lpstr>SOVEREIGN_WINE_AND_SPIRITS_LTD</vt:lpstr>
      <vt:lpstr>STERLING_BEVERAGES</vt:lpstr>
      <vt:lpstr>SUMMERHILL_ESTATE_WINERY</vt:lpstr>
      <vt:lpstr>SUMMIT_FINE_WINES</vt:lpstr>
      <vt:lpstr>SUNTORY_GLOBAL_SPIRITS</vt:lpstr>
      <vt:lpstr>SUPER_FUN_BEVERAGE_COMPANY_LTD</vt:lpstr>
      <vt:lpstr>TANTALUS_INDUSTRIES_INC</vt:lpstr>
      <vt:lpstr>TAP_AND_RAIL_BEVERAGE_GROUP</vt:lpstr>
      <vt:lpstr>THE_BACCHUS_GROUP_INC</vt:lpstr>
      <vt:lpstr>THE_DELF_GROUP</vt:lpstr>
      <vt:lpstr>THE_DRINKS_LIST</vt:lpstr>
      <vt:lpstr>Tier_1</vt:lpstr>
      <vt:lpstr>TIME_ESTATE_WINERY</vt:lpstr>
      <vt:lpstr>TIMELY_LIBATIONS</vt:lpstr>
      <vt:lpstr>TOPIKOS_SPIRIT_AND_BEVERAGE_COMPANY</vt:lpstr>
      <vt:lpstr>TOPIKOS_SPIRITS_AND_BEVERAGE_COMPANY</vt:lpstr>
      <vt:lpstr>TORQUE_BREWING</vt:lpstr>
      <vt:lpstr>TOUCHSTONE_BRANDS</vt:lpstr>
      <vt:lpstr>TRAJECTORY_BEVERAGE_PARTNERS</vt:lpstr>
      <vt:lpstr>TRANS_CANADA_BREWING</vt:lpstr>
      <vt:lpstr>TRIALTO_WINE_GROUP_LTD</vt:lpstr>
      <vt:lpstr>TRY_MY_WINE</vt:lpstr>
      <vt:lpstr>TWIST_LP</vt:lpstr>
      <vt:lpstr>TWO_WOLVES_BREWING_INC</vt:lpstr>
      <vt:lpstr>UNIVINS_AND_SPIRITS_CANADA_INC</vt:lpstr>
      <vt:lpstr>UNTAPPED_TRADING_INC</vt:lpstr>
      <vt:lpstr>UPSTREET_CRAFT_BREWING</vt:lpstr>
      <vt:lpstr>Value_Add</vt:lpstr>
      <vt:lpstr>VENDEMMIA_INTERNATIONAL_WINES_INC</vt:lpstr>
      <vt:lpstr>VINIFY</vt:lpstr>
      <vt:lpstr>VINTAGE_WEST_WINE_AND_SPIRITS_INC</vt:lpstr>
      <vt:lpstr>WELLINGTON_ESTATE_FINE_WINES_AND_SPIRITS</vt:lpstr>
      <vt:lpstr>WETT_SALES_AND_DISTRIBUTION_INC</vt:lpstr>
      <vt:lpstr>WEYNANTS_IMEX_NV</vt:lpstr>
      <vt:lpstr>WINTERLAND_BEVERAGE_LTD</vt:lpstr>
      <vt:lpstr>WOODEN_GATE_CIDER</vt:lpstr>
      <vt:lpstr>WOOREE_TRADING_LTD</vt:lpstr>
      <vt:lpstr>YUKON_BREWING</vt:lpstr>
      <vt:lpstr>Z_G_M</vt:lpstr>
    </vt:vector>
  </TitlesOfParts>
  <Company>Manitoba Liquor &amp; Lotteries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Erin Dale</dc:creator>
  <cp:lastModifiedBy>Samantha Wagner</cp:lastModifiedBy>
  <cp:lastPrinted>2024-12-16T17:13:03Z</cp:lastPrinted>
  <dcterms:created xsi:type="dcterms:W3CDTF">2018-10-26T15:25:41Z</dcterms:created>
  <dcterms:modified xsi:type="dcterms:W3CDTF">2025-02-18T20:06:32Z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0x0101002B0C09071F6CF2469D2CAC98CB9457C8</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